
<file path=[Content_Types].xml><?xml version="1.0" encoding="utf-8"?>
<Types xmlns="http://schemas.openxmlformats.org/package/2006/content-types">
  <Default Extension="bin" ContentType="application/vnd.openxmlformats-officedocument.spreadsheetml.printerSettings"/>
  <Default Extension="png" ContentType="image/png"/>
  <Default Extension="wmf" ContentType="image/x-wmf"/>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DieseArbeitsmappe" defaultThemeVersion="124226"/>
  <workbookProtection workbookPassword="B8D9" lockStructure="1"/>
  <bookViews>
    <workbookView xWindow="3705" yWindow="615" windowWidth="10035" windowHeight="3045"/>
  </bookViews>
  <sheets>
    <sheet name="mobitool-Faktoren v2.0" sheetId="1" r:id="rId1"/>
    <sheet name="Daten UBP13" sheetId="8" state="hidden" r:id="rId2"/>
    <sheet name="Daten GWP" sheetId="9" state="hidden" r:id="rId3"/>
    <sheet name="Daten KEA" sheetId="10" state="hidden" r:id="rId4"/>
    <sheet name="Daten Elementary" sheetId="11" state="hidden" r:id="rId5"/>
    <sheet name="Daten ReCiPe" sheetId="12" state="hidden" r:id="rId6"/>
    <sheet name="Kennwerte Strassentransporte" sheetId="13" state="hidden" r:id="rId7"/>
    <sheet name="Energiefaktoren Ecoinvent" sheetId="14" state="hidden" r:id="rId8"/>
    <sheet name="DIN EN 16258" sheetId="15" state="hidden" r:id="rId9"/>
  </sheets>
  <definedNames>
    <definedName name="_xlnm.Print_Area" localSheetId="0">'mobitool-Faktoren v2.0'!$A$1:$X$239</definedName>
    <definedName name="_xlnm.Print_Titles" localSheetId="0">'mobitool-Faktoren v2.0'!$1:$5</definedName>
    <definedName name="Z_0117D4CC_FE9C_407F_8663_6DBCCF19193B_.wvu.Cols" localSheetId="0" hidden="1">'mobitool-Faktoren v2.0'!$EP:$EX,'mobitool-Faktoren v2.0'!$FA:$FI,'mobitool-Faktoren v2.0'!$FL:$FT</definedName>
    <definedName name="Z_0117D4CC_FE9C_407F_8663_6DBCCF19193B_.wvu.PrintArea" localSheetId="0" hidden="1">'mobitool-Faktoren v2.0'!$A$1:$X$238</definedName>
    <definedName name="Z_0117D4CC_FE9C_407F_8663_6DBCCF19193B_.wvu.PrintTitles" localSheetId="0" hidden="1">'mobitool-Faktoren v2.0'!$1:$5</definedName>
    <definedName name="Z_4C70E6EF_BD38_42BB_9511_CEEA2447CA94_.wvu.PrintArea" localSheetId="0" hidden="1">'mobitool-Faktoren v2.0'!$A$1:$X$238</definedName>
    <definedName name="Z_4C70E6EF_BD38_42BB_9511_CEEA2447CA94_.wvu.PrintTitles" localSheetId="0" hidden="1">'mobitool-Faktoren v2.0'!$1:$5</definedName>
    <definedName name="Z_B213B6F3_554C_46D8_8DE3_EE7EFD7CE547_.wvu.Cols" localSheetId="0" hidden="1">'mobitool-Faktoren v2.0'!$AU:$BC,'mobitool-Faktoren v2.0'!$BF:$BN,'mobitool-Faktoren v2.0'!$BQ:$BY,'mobitool-Faktoren v2.0'!$CB:$CJ,'mobitool-Faktoren v2.0'!$CM:$CU,'mobitool-Faktoren v2.0'!$CX:$DF,'mobitool-Faktoren v2.0'!$DI:$DQ,'mobitool-Faktoren v2.0'!$DT:$EB,'mobitool-Faktoren v2.0'!$EE:$EM,'mobitool-Faktoren v2.0'!$EP:$EX,'mobitool-Faktoren v2.0'!$FA:$FI,'mobitool-Faktoren v2.0'!$FL:$FT</definedName>
    <definedName name="Z_B213B6F3_554C_46D8_8DE3_EE7EFD7CE547_.wvu.PrintArea" localSheetId="0" hidden="1">'mobitool-Faktoren v2.0'!$A$1:$X$238</definedName>
    <definedName name="Z_B213B6F3_554C_46D8_8DE3_EE7EFD7CE547_.wvu.PrintTitles" localSheetId="0" hidden="1">'mobitool-Faktoren v2.0'!$1:$5</definedName>
  </definedNames>
  <calcPr calcId="145621" calcMode="manual"/>
  <customWorkbookViews>
    <customWorkbookView name="Philippe Stolz - Persönliche Ansicht" guid="{4C70E6EF-BD38-42BB-9511-CEEA2447CA94}" mergeInterval="0" personalView="1" maximized="1" windowWidth="1916" windowHeight="951" activeSheetId="1"/>
    <customWorkbookView name="Rolf Frischknecht - Persönliche Ansicht" guid="{B213B6F3-554C-46D8-8DE3-EE7EFD7CE547}" mergeInterval="0" personalView="1" maximized="1" windowWidth="1916" windowHeight="925" activeSheetId="1" showComments="commIndAndComment"/>
    <customWorkbookView name="Annika Messmer - Persönliche Ansicht" guid="{0117D4CC-FE9C-407F-8663-6DBCCF19193B}" mergeInterval="0" personalView="1" maximized="1" windowWidth="1877" windowHeight="864" activeSheetId="1"/>
  </customWorkbookViews>
</workbook>
</file>

<file path=xl/calcChain.xml><?xml version="1.0" encoding="utf-8"?>
<calcChain xmlns="http://schemas.openxmlformats.org/spreadsheetml/2006/main">
  <c r="AL67" i="1" l="1"/>
  <c r="V221" i="1" l="1"/>
  <c r="U221" i="1"/>
  <c r="V220" i="1"/>
  <c r="U220" i="1"/>
  <c r="V219" i="1"/>
  <c r="U219" i="1"/>
  <c r="V218" i="1"/>
  <c r="U218" i="1"/>
  <c r="V217" i="1"/>
  <c r="U217" i="1"/>
  <c r="V216" i="1"/>
  <c r="U216" i="1"/>
  <c r="V215" i="1"/>
  <c r="U215" i="1"/>
  <c r="V214" i="1"/>
  <c r="U214" i="1"/>
  <c r="V213" i="1"/>
  <c r="U213" i="1"/>
  <c r="V212" i="1"/>
  <c r="U212" i="1"/>
  <c r="V211" i="1"/>
  <c r="U211" i="1"/>
  <c r="V210" i="1"/>
  <c r="U210" i="1"/>
  <c r="V184" i="1"/>
  <c r="U184" i="1"/>
  <c r="V178" i="1"/>
  <c r="U178" i="1"/>
  <c r="V177" i="1"/>
  <c r="U177" i="1"/>
  <c r="V176" i="1"/>
  <c r="U176" i="1"/>
  <c r="V175" i="1"/>
  <c r="U175" i="1"/>
  <c r="V174" i="1"/>
  <c r="U174" i="1"/>
  <c r="V173" i="1"/>
  <c r="U173" i="1"/>
  <c r="V172" i="1"/>
  <c r="U172" i="1"/>
  <c r="V171" i="1"/>
  <c r="U171" i="1"/>
  <c r="V170" i="1"/>
  <c r="U170" i="1"/>
  <c r="V169" i="1"/>
  <c r="U169" i="1"/>
  <c r="V168" i="1"/>
  <c r="U168" i="1"/>
  <c r="V167" i="1"/>
  <c r="U167" i="1"/>
  <c r="V166" i="1"/>
  <c r="U166" i="1"/>
  <c r="V165" i="1"/>
  <c r="U165" i="1"/>
  <c r="V164" i="1"/>
  <c r="U164" i="1"/>
  <c r="V163" i="1"/>
  <c r="U163" i="1"/>
  <c r="V106" i="1"/>
  <c r="U106" i="1"/>
  <c r="V105" i="1"/>
  <c r="U105" i="1"/>
  <c r="V73" i="1"/>
  <c r="U73" i="1"/>
  <c r="U14" i="1"/>
  <c r="V13" i="1"/>
  <c r="U13" i="1"/>
  <c r="V12" i="1"/>
  <c r="U12" i="1"/>
  <c r="U10" i="1"/>
  <c r="V9" i="1"/>
  <c r="U9" i="1"/>
  <c r="V8" i="1"/>
  <c r="U8" i="1"/>
  <c r="V7" i="1"/>
  <c r="U7" i="1"/>
  <c r="V6" i="1"/>
  <c r="U6" i="1"/>
  <c r="O57" i="15" l="1"/>
  <c r="G57" i="15"/>
  <c r="D57" i="15"/>
  <c r="Q57" i="15" s="1"/>
  <c r="P56" i="15"/>
  <c r="O56" i="15"/>
  <c r="H56" i="15"/>
  <c r="G56" i="15"/>
  <c r="E56" i="15"/>
  <c r="D56" i="15"/>
  <c r="P55" i="15"/>
  <c r="O55" i="15"/>
  <c r="H55" i="15"/>
  <c r="G55" i="15"/>
  <c r="E55" i="15"/>
  <c r="D55" i="15"/>
  <c r="P54" i="15"/>
  <c r="O54" i="15"/>
  <c r="H54" i="15"/>
  <c r="G54" i="15"/>
  <c r="E54" i="15"/>
  <c r="D54" i="15"/>
  <c r="P53" i="15"/>
  <c r="O53" i="15"/>
  <c r="H53" i="15"/>
  <c r="G53" i="15"/>
  <c r="E53" i="15"/>
  <c r="D53" i="15"/>
  <c r="P52" i="15"/>
  <c r="O52" i="15"/>
  <c r="H52" i="15"/>
  <c r="G52" i="15"/>
  <c r="E52" i="15"/>
  <c r="D52" i="15"/>
  <c r="P51" i="15"/>
  <c r="O51" i="15"/>
  <c r="H51" i="15"/>
  <c r="G51" i="15"/>
  <c r="E51" i="15"/>
  <c r="D51" i="15"/>
  <c r="P50" i="15"/>
  <c r="O50" i="15"/>
  <c r="H50" i="15"/>
  <c r="G50" i="15"/>
  <c r="E50" i="15"/>
  <c r="D50" i="15"/>
  <c r="T49" i="15"/>
  <c r="P49" i="15"/>
  <c r="O49" i="15"/>
  <c r="L49" i="15"/>
  <c r="H49" i="15"/>
  <c r="G49" i="15"/>
  <c r="E49" i="15"/>
  <c r="D49" i="15"/>
  <c r="P48" i="15"/>
  <c r="O48" i="15"/>
  <c r="H48" i="15"/>
  <c r="G48" i="15"/>
  <c r="E48" i="15"/>
  <c r="D48" i="15"/>
  <c r="P47" i="15"/>
  <c r="O47" i="15"/>
  <c r="H47" i="15"/>
  <c r="G47" i="15"/>
  <c r="E47" i="15"/>
  <c r="D47" i="15"/>
  <c r="L39" i="15"/>
  <c r="K39" i="15"/>
  <c r="I39" i="15"/>
  <c r="H39" i="15"/>
  <c r="F39" i="15"/>
  <c r="D39" i="15"/>
  <c r="H38" i="15"/>
  <c r="L37" i="15"/>
  <c r="K37" i="15"/>
  <c r="H37" i="15"/>
  <c r="F37" i="15"/>
  <c r="L36" i="15"/>
  <c r="K36" i="15"/>
  <c r="H36" i="15"/>
  <c r="F36" i="15"/>
  <c r="L35" i="15"/>
  <c r="K35" i="15"/>
  <c r="H35" i="15"/>
  <c r="F35" i="15"/>
  <c r="L34" i="15"/>
  <c r="K34" i="15"/>
  <c r="H34" i="15"/>
  <c r="F34" i="15"/>
  <c r="L33" i="15"/>
  <c r="K33" i="15"/>
  <c r="H33" i="15"/>
  <c r="F33" i="15"/>
  <c r="L32" i="15"/>
  <c r="K32" i="15"/>
  <c r="H32" i="15"/>
  <c r="F32" i="15"/>
  <c r="L31" i="15"/>
  <c r="K31" i="15"/>
  <c r="H31" i="15"/>
  <c r="F31" i="15"/>
  <c r="L30" i="15"/>
  <c r="K30" i="15"/>
  <c r="H30" i="15"/>
  <c r="F30" i="15"/>
  <c r="L29" i="15"/>
  <c r="K29" i="15"/>
  <c r="H29" i="15"/>
  <c r="F29" i="15"/>
  <c r="M24" i="15"/>
  <c r="L24" i="15"/>
  <c r="G24" i="15"/>
  <c r="F24" i="15"/>
  <c r="AN115" i="14"/>
  <c r="AM115" i="14"/>
  <c r="AL115" i="14"/>
  <c r="AK115" i="14"/>
  <c r="AJ115" i="14"/>
  <c r="AI115" i="14"/>
  <c r="AH115" i="14"/>
  <c r="AG115" i="14"/>
  <c r="AF115" i="14"/>
  <c r="AE115" i="14"/>
  <c r="AD115" i="14"/>
  <c r="AC115" i="14"/>
  <c r="AB115" i="14"/>
  <c r="AA115" i="14"/>
  <c r="Z115" i="14"/>
  <c r="Y115" i="14"/>
  <c r="X115" i="14"/>
  <c r="W115" i="14"/>
  <c r="V115" i="14"/>
  <c r="U115" i="14"/>
  <c r="T115" i="14"/>
  <c r="S115" i="14"/>
  <c r="R115" i="14"/>
  <c r="Q115" i="14"/>
  <c r="P115" i="14"/>
  <c r="O115" i="14"/>
  <c r="N115" i="14"/>
  <c r="M115" i="14"/>
  <c r="L115" i="14"/>
  <c r="K115" i="14"/>
  <c r="J115" i="14"/>
  <c r="I115" i="14"/>
  <c r="H115" i="14"/>
  <c r="G115" i="14"/>
  <c r="F115" i="14"/>
  <c r="E115" i="14"/>
  <c r="D115" i="14"/>
  <c r="O52" i="14"/>
  <c r="G52" i="14"/>
  <c r="D52" i="14"/>
  <c r="Q52" i="14" s="1"/>
  <c r="P51" i="14"/>
  <c r="O51" i="14"/>
  <c r="H51" i="14"/>
  <c r="G51" i="14"/>
  <c r="E51" i="14"/>
  <c r="D51" i="14"/>
  <c r="P50" i="14"/>
  <c r="O50" i="14"/>
  <c r="H50" i="14"/>
  <c r="G50" i="14"/>
  <c r="E50" i="14"/>
  <c r="D50" i="14"/>
  <c r="P49" i="14"/>
  <c r="O49" i="14"/>
  <c r="H49" i="14"/>
  <c r="G49" i="14"/>
  <c r="E49" i="14"/>
  <c r="D49" i="14"/>
  <c r="P48" i="14"/>
  <c r="O48" i="14"/>
  <c r="H48" i="14"/>
  <c r="G48" i="14"/>
  <c r="E48" i="14"/>
  <c r="I48" i="14" s="1"/>
  <c r="D48" i="14"/>
  <c r="P47" i="14"/>
  <c r="O47" i="14"/>
  <c r="H47" i="14"/>
  <c r="G47" i="14"/>
  <c r="E47" i="14"/>
  <c r="D47" i="14"/>
  <c r="P46" i="14"/>
  <c r="O46" i="14"/>
  <c r="H46" i="14"/>
  <c r="G46" i="14"/>
  <c r="E46" i="14"/>
  <c r="Q46" i="14" s="1"/>
  <c r="D46" i="14"/>
  <c r="P45" i="14"/>
  <c r="O45" i="14"/>
  <c r="H45" i="14"/>
  <c r="G45" i="14"/>
  <c r="E45" i="14"/>
  <c r="D45" i="14"/>
  <c r="Q45" i="14" s="1"/>
  <c r="T44" i="14"/>
  <c r="P44" i="14"/>
  <c r="O44" i="14"/>
  <c r="L44" i="14"/>
  <c r="H44" i="14"/>
  <c r="G44" i="14"/>
  <c r="E44" i="14"/>
  <c r="D44" i="14"/>
  <c r="P43" i="14"/>
  <c r="O43" i="14"/>
  <c r="H43" i="14"/>
  <c r="G43" i="14"/>
  <c r="E43" i="14"/>
  <c r="D43" i="14"/>
  <c r="P42" i="14"/>
  <c r="O42" i="14"/>
  <c r="H42" i="14"/>
  <c r="G42" i="14"/>
  <c r="E42" i="14"/>
  <c r="D42" i="14"/>
  <c r="D53" i="14" s="1"/>
  <c r="J34" i="14"/>
  <c r="H34" i="14"/>
  <c r="F34" i="14"/>
  <c r="D34" i="14"/>
  <c r="H33" i="14"/>
  <c r="J32" i="14"/>
  <c r="F32" i="14"/>
  <c r="J31" i="14"/>
  <c r="H31" i="14"/>
  <c r="F31" i="14"/>
  <c r="J30" i="14"/>
  <c r="H30" i="14"/>
  <c r="F30" i="14"/>
  <c r="J29" i="14"/>
  <c r="H29" i="14"/>
  <c r="F29" i="14"/>
  <c r="J28" i="14"/>
  <c r="H28" i="14"/>
  <c r="F28" i="14"/>
  <c r="J27" i="14"/>
  <c r="H27" i="14"/>
  <c r="F27" i="14"/>
  <c r="J26" i="14"/>
  <c r="H26" i="14"/>
  <c r="F26" i="14"/>
  <c r="J25" i="14"/>
  <c r="H25" i="14"/>
  <c r="F25" i="14"/>
  <c r="J24" i="14"/>
  <c r="H24" i="14"/>
  <c r="F24" i="14"/>
  <c r="J23" i="14"/>
  <c r="H23" i="14"/>
  <c r="F23" i="14"/>
  <c r="K18" i="14"/>
  <c r="J18" i="14"/>
  <c r="I18" i="14"/>
  <c r="G18" i="14"/>
  <c r="F18" i="14"/>
  <c r="E18" i="14"/>
  <c r="K17" i="14"/>
  <c r="J17" i="14"/>
  <c r="I17" i="14"/>
  <c r="G17" i="14"/>
  <c r="F17" i="14"/>
  <c r="E17" i="14"/>
  <c r="K16" i="14"/>
  <c r="J16" i="14"/>
  <c r="I16" i="14"/>
  <c r="G16" i="14"/>
  <c r="F16" i="14"/>
  <c r="K15" i="14"/>
  <c r="J15" i="14"/>
  <c r="I15" i="14"/>
  <c r="G15" i="14"/>
  <c r="F15" i="14"/>
  <c r="E15" i="14"/>
  <c r="K14" i="14"/>
  <c r="J14" i="14"/>
  <c r="I14" i="14"/>
  <c r="G14" i="14"/>
  <c r="F14" i="14"/>
  <c r="E14" i="14"/>
  <c r="K13" i="14"/>
  <c r="J13" i="14"/>
  <c r="I13" i="14"/>
  <c r="G13" i="14"/>
  <c r="F13" i="14"/>
  <c r="E13" i="14"/>
  <c r="K12" i="14"/>
  <c r="J12" i="14"/>
  <c r="I12" i="14"/>
  <c r="H12" i="14"/>
  <c r="G12" i="14"/>
  <c r="F12" i="14"/>
  <c r="E12" i="14"/>
  <c r="K11" i="14"/>
  <c r="J11" i="14"/>
  <c r="I11" i="14"/>
  <c r="H11" i="14"/>
  <c r="G11" i="14"/>
  <c r="F11" i="14"/>
  <c r="E11" i="14"/>
  <c r="D11" i="14"/>
  <c r="C11" i="14"/>
  <c r="K10" i="14"/>
  <c r="J10" i="14"/>
  <c r="I10" i="14"/>
  <c r="G10" i="14"/>
  <c r="F10" i="14"/>
  <c r="E10" i="14"/>
  <c r="D10" i="14"/>
  <c r="K9" i="14"/>
  <c r="J9" i="14"/>
  <c r="I9" i="14"/>
  <c r="G9" i="14"/>
  <c r="F9" i="14"/>
  <c r="E9" i="14"/>
  <c r="E90" i="13"/>
  <c r="I90" i="13" s="1"/>
  <c r="E89" i="13"/>
  <c r="I89" i="13" s="1"/>
  <c r="E88" i="13"/>
  <c r="I88" i="13" s="1"/>
  <c r="E87" i="13"/>
  <c r="I87" i="13" s="1"/>
  <c r="E86" i="13"/>
  <c r="I86" i="13" s="1"/>
  <c r="E85" i="13"/>
  <c r="I85" i="13" s="1"/>
  <c r="E84" i="13"/>
  <c r="I84" i="13" s="1"/>
  <c r="E83" i="13"/>
  <c r="I83" i="13" s="1"/>
  <c r="E82" i="13"/>
  <c r="I82" i="13" s="1"/>
  <c r="E81" i="13"/>
  <c r="I81" i="13" s="1"/>
  <c r="E80" i="13"/>
  <c r="I80" i="13" s="1"/>
  <c r="E79" i="13"/>
  <c r="I79" i="13" s="1"/>
  <c r="E78" i="13"/>
  <c r="I78" i="13" s="1"/>
  <c r="E77" i="13"/>
  <c r="I77" i="13" s="1"/>
  <c r="E76" i="13"/>
  <c r="I76" i="13" s="1"/>
  <c r="E75" i="13"/>
  <c r="I75" i="13" s="1"/>
  <c r="E74" i="13"/>
  <c r="I74" i="13" s="1"/>
  <c r="E73" i="13"/>
  <c r="I73" i="13" s="1"/>
  <c r="E72" i="13"/>
  <c r="I72" i="13" s="1"/>
  <c r="E71" i="13"/>
  <c r="I71" i="13" s="1"/>
  <c r="E70" i="13"/>
  <c r="I70" i="13" s="1"/>
  <c r="E69" i="13"/>
  <c r="I69" i="13" s="1"/>
  <c r="E68" i="13"/>
  <c r="I68" i="13" s="1"/>
  <c r="E67" i="13"/>
  <c r="I67" i="13" s="1"/>
  <c r="H66" i="13"/>
  <c r="F66" i="13"/>
  <c r="H65" i="13"/>
  <c r="F65" i="13"/>
  <c r="H64" i="13"/>
  <c r="F64" i="13"/>
  <c r="H63" i="13"/>
  <c r="F63" i="13"/>
  <c r="H62" i="13"/>
  <c r="G62" i="13"/>
  <c r="H56" i="13"/>
  <c r="H51" i="13"/>
  <c r="G51" i="13"/>
  <c r="E51" i="13"/>
  <c r="H50" i="13"/>
  <c r="H45" i="13"/>
  <c r="G45" i="13"/>
  <c r="E45" i="13"/>
  <c r="I44" i="13"/>
  <c r="H44" i="13"/>
  <c r="G44" i="13"/>
  <c r="F44" i="13"/>
  <c r="O38" i="13"/>
  <c r="H38" i="13"/>
  <c r="O37" i="13"/>
  <c r="H37" i="13"/>
  <c r="O36" i="13"/>
  <c r="H36" i="13"/>
  <c r="O35" i="13"/>
  <c r="M35" i="13"/>
  <c r="L35" i="13"/>
  <c r="I35" i="13"/>
  <c r="H35" i="13"/>
  <c r="G35" i="13"/>
  <c r="S34" i="13"/>
  <c r="R34" i="13"/>
  <c r="O34" i="13"/>
  <c r="H34" i="13"/>
  <c r="S33" i="13"/>
  <c r="R33" i="13"/>
  <c r="O33" i="13"/>
  <c r="H33" i="13"/>
  <c r="S32" i="13"/>
  <c r="R32" i="13"/>
  <c r="O32" i="13"/>
  <c r="H32" i="13"/>
  <c r="S31" i="13"/>
  <c r="R31" i="13"/>
  <c r="O31" i="13"/>
  <c r="M31" i="13"/>
  <c r="L31" i="13"/>
  <c r="I31" i="13"/>
  <c r="H31" i="13"/>
  <c r="G31" i="13"/>
  <c r="S30" i="13"/>
  <c r="R30" i="13"/>
  <c r="O30" i="13"/>
  <c r="H30" i="13"/>
  <c r="S29" i="13"/>
  <c r="R29" i="13"/>
  <c r="O29" i="13"/>
  <c r="H29" i="13"/>
  <c r="S28" i="13"/>
  <c r="R28" i="13"/>
  <c r="O28" i="13"/>
  <c r="H28" i="13"/>
  <c r="S27" i="13"/>
  <c r="R27" i="13"/>
  <c r="O27" i="13"/>
  <c r="M27" i="13"/>
  <c r="L27" i="13"/>
  <c r="I27" i="13"/>
  <c r="H27" i="13"/>
  <c r="G27" i="13"/>
  <c r="S26" i="13"/>
  <c r="R26" i="13"/>
  <c r="O26" i="13"/>
  <c r="H26" i="13"/>
  <c r="S25" i="13"/>
  <c r="R25" i="13"/>
  <c r="O25" i="13"/>
  <c r="H25" i="13"/>
  <c r="S24" i="13"/>
  <c r="R24" i="13"/>
  <c r="O24" i="13"/>
  <c r="H24" i="13"/>
  <c r="S23" i="13"/>
  <c r="R23" i="13"/>
  <c r="O23" i="13"/>
  <c r="M23" i="13"/>
  <c r="L23" i="13"/>
  <c r="I23" i="13"/>
  <c r="H23" i="13"/>
  <c r="G23" i="13"/>
  <c r="V22" i="13"/>
  <c r="U22" i="13"/>
  <c r="S22" i="13"/>
  <c r="R22" i="13"/>
  <c r="P22" i="13"/>
  <c r="O22" i="13"/>
  <c r="N22" i="13"/>
  <c r="M22" i="13"/>
  <c r="L22" i="13"/>
  <c r="I22" i="13"/>
  <c r="H22" i="13"/>
  <c r="G22" i="13"/>
  <c r="E22" i="13"/>
  <c r="O21" i="13"/>
  <c r="H21" i="13"/>
  <c r="O20" i="13"/>
  <c r="H20" i="13"/>
  <c r="O19" i="13"/>
  <c r="H19" i="13"/>
  <c r="O18" i="13"/>
  <c r="M18" i="13"/>
  <c r="L18" i="13"/>
  <c r="I18" i="13"/>
  <c r="H18" i="13"/>
  <c r="G18" i="13"/>
  <c r="S17" i="13"/>
  <c r="R17" i="13"/>
  <c r="O17" i="13"/>
  <c r="H17" i="13"/>
  <c r="S16" i="13"/>
  <c r="R16" i="13"/>
  <c r="O16" i="13"/>
  <c r="H16" i="13"/>
  <c r="S15" i="13"/>
  <c r="R15" i="13"/>
  <c r="O15" i="13"/>
  <c r="H15" i="13"/>
  <c r="S14" i="13"/>
  <c r="R14" i="13"/>
  <c r="O14" i="13"/>
  <c r="M14" i="13"/>
  <c r="L14" i="13"/>
  <c r="I14" i="13"/>
  <c r="H14" i="13"/>
  <c r="G14" i="13"/>
  <c r="S13" i="13"/>
  <c r="R13" i="13"/>
  <c r="O13" i="13"/>
  <c r="H13" i="13"/>
  <c r="S12" i="13"/>
  <c r="R12" i="13"/>
  <c r="O12" i="13"/>
  <c r="H12" i="13"/>
  <c r="S11" i="13"/>
  <c r="R11" i="13"/>
  <c r="O11" i="13"/>
  <c r="H11" i="13"/>
  <c r="S10" i="13"/>
  <c r="R10" i="13"/>
  <c r="O10" i="13"/>
  <c r="M10" i="13"/>
  <c r="L10" i="13"/>
  <c r="I10" i="13"/>
  <c r="H10" i="13"/>
  <c r="G10" i="13"/>
  <c r="S9" i="13"/>
  <c r="R9" i="13"/>
  <c r="O9" i="13"/>
  <c r="H9" i="13"/>
  <c r="S8" i="13"/>
  <c r="R8" i="13"/>
  <c r="O8" i="13"/>
  <c r="H8" i="13"/>
  <c r="S7" i="13"/>
  <c r="R7" i="13"/>
  <c r="O7" i="13"/>
  <c r="H7" i="13"/>
  <c r="S6" i="13"/>
  <c r="R6" i="13"/>
  <c r="O6" i="13"/>
  <c r="M6" i="13"/>
  <c r="L6" i="13"/>
  <c r="I6" i="13"/>
  <c r="H6" i="13"/>
  <c r="G6" i="13"/>
  <c r="V5" i="13"/>
  <c r="U5" i="13"/>
  <c r="S5" i="13"/>
  <c r="R5" i="13"/>
  <c r="P5" i="13"/>
  <c r="O5" i="13"/>
  <c r="N5" i="13"/>
  <c r="M5" i="13"/>
  <c r="L5" i="13"/>
  <c r="I5" i="13"/>
  <c r="H5" i="13"/>
  <c r="G5" i="13"/>
  <c r="E5" i="13"/>
  <c r="U4" i="13"/>
  <c r="S4" i="13"/>
  <c r="R4" i="13"/>
  <c r="P4" i="13"/>
  <c r="O4" i="13"/>
  <c r="N4" i="13"/>
  <c r="M4" i="13"/>
  <c r="L4" i="13"/>
  <c r="J4" i="13"/>
  <c r="I4" i="13"/>
  <c r="H4" i="13"/>
  <c r="G4" i="13"/>
  <c r="F4" i="13"/>
  <c r="ADK433" i="10"/>
  <c r="ADJ433" i="10"/>
  <c r="ADI433" i="10"/>
  <c r="ADH433" i="10"/>
  <c r="ADG433" i="10"/>
  <c r="ADF433" i="10"/>
  <c r="ADE433" i="10"/>
  <c r="ADD433" i="10"/>
  <c r="ADC433" i="10"/>
  <c r="ADB433" i="10"/>
  <c r="ADA433" i="10"/>
  <c r="ACZ433" i="10"/>
  <c r="ACY433" i="10"/>
  <c r="ACX433" i="10"/>
  <c r="ACW433" i="10"/>
  <c r="ACV433" i="10"/>
  <c r="ACU433" i="10"/>
  <c r="ACT433" i="10"/>
  <c r="ACS433" i="10"/>
  <c r="ACR433" i="10"/>
  <c r="ACQ433" i="10"/>
  <c r="ACP433" i="10"/>
  <c r="ACO433" i="10"/>
  <c r="ACN433" i="10"/>
  <c r="ACM433" i="10"/>
  <c r="ACL433" i="10"/>
  <c r="ACK433" i="10"/>
  <c r="ACJ433" i="10"/>
  <c r="ACI433" i="10"/>
  <c r="ACH433" i="10"/>
  <c r="ACG433" i="10"/>
  <c r="ACF433" i="10"/>
  <c r="ACE433" i="10"/>
  <c r="ACD433" i="10"/>
  <c r="ACC433" i="10"/>
  <c r="ACB433" i="10"/>
  <c r="ACA433" i="10"/>
  <c r="ABZ433" i="10"/>
  <c r="ABY433" i="10"/>
  <c r="ABX433" i="10"/>
  <c r="ABW433" i="10"/>
  <c r="ABV433" i="10"/>
  <c r="ABU433" i="10"/>
  <c r="ABT433" i="10"/>
  <c r="ABS433" i="10"/>
  <c r="ABR433" i="10"/>
  <c r="ABQ433" i="10"/>
  <c r="ABP433" i="10"/>
  <c r="ABO433" i="10"/>
  <c r="ABN433" i="10"/>
  <c r="ABM433" i="10"/>
  <c r="ABL433" i="10"/>
  <c r="ABK433" i="10"/>
  <c r="ABJ433" i="10"/>
  <c r="ABI433" i="10"/>
  <c r="ABH433" i="10"/>
  <c r="ABG433" i="10"/>
  <c r="ABF433" i="10"/>
  <c r="ABE433" i="10"/>
  <c r="ABD433" i="10"/>
  <c r="ABC433" i="10"/>
  <c r="ABB433" i="10"/>
  <c r="ABA433" i="10"/>
  <c r="AAZ433" i="10"/>
  <c r="AAY433" i="10"/>
  <c r="AAX433" i="10"/>
  <c r="AAW433" i="10"/>
  <c r="AAV433" i="10"/>
  <c r="AAU433" i="10"/>
  <c r="AAT433" i="10"/>
  <c r="AAS433" i="10"/>
  <c r="AAR433" i="10"/>
  <c r="AAQ433" i="10"/>
  <c r="AAP433" i="10"/>
  <c r="AAO433" i="10"/>
  <c r="AAN433" i="10"/>
  <c r="AAM433" i="10"/>
  <c r="AAL433" i="10"/>
  <c r="AAK433" i="10"/>
  <c r="AAJ433" i="10"/>
  <c r="AAI433" i="10"/>
  <c r="AAH433" i="10"/>
  <c r="AAG433" i="10"/>
  <c r="AAF433" i="10"/>
  <c r="AAE433" i="10"/>
  <c r="AAD433" i="10"/>
  <c r="AAC433" i="10"/>
  <c r="AAB433" i="10"/>
  <c r="AAA433" i="10"/>
  <c r="ZZ433" i="10"/>
  <c r="ZY433" i="10"/>
  <c r="ZX433" i="10"/>
  <c r="ZW433" i="10"/>
  <c r="ZV433" i="10"/>
  <c r="ZU433" i="10"/>
  <c r="ZT433" i="10"/>
  <c r="ZS433" i="10"/>
  <c r="ZR433" i="10"/>
  <c r="ZQ433" i="10"/>
  <c r="ZP433" i="10"/>
  <c r="ZO433" i="10"/>
  <c r="ZN433" i="10"/>
  <c r="ZM433" i="10"/>
  <c r="ZL433" i="10"/>
  <c r="ZK433" i="10"/>
  <c r="ZJ433" i="10"/>
  <c r="ZI433" i="10"/>
  <c r="ZH433" i="10"/>
  <c r="ZG433" i="10"/>
  <c r="ZF433" i="10"/>
  <c r="ZE433" i="10"/>
  <c r="ZD433" i="10"/>
  <c r="ZC433" i="10"/>
  <c r="ZB433" i="10"/>
  <c r="ZA433" i="10"/>
  <c r="YZ433" i="10"/>
  <c r="YY433" i="10"/>
  <c r="YX433" i="10"/>
  <c r="YW433" i="10"/>
  <c r="YV433" i="10"/>
  <c r="YU433" i="10"/>
  <c r="YT433" i="10"/>
  <c r="YS433" i="10"/>
  <c r="YR433" i="10"/>
  <c r="YQ433" i="10"/>
  <c r="YP433" i="10"/>
  <c r="YO433" i="10"/>
  <c r="YN433" i="10"/>
  <c r="YM433" i="10"/>
  <c r="YL433" i="10"/>
  <c r="YK433" i="10"/>
  <c r="YJ433" i="10"/>
  <c r="YI433" i="10"/>
  <c r="YH433" i="10"/>
  <c r="YG433" i="10"/>
  <c r="YF433" i="10"/>
  <c r="YE433" i="10"/>
  <c r="YD433" i="10"/>
  <c r="YC433" i="10"/>
  <c r="YB433" i="10"/>
  <c r="YA433" i="10"/>
  <c r="XZ433" i="10"/>
  <c r="XY433" i="10"/>
  <c r="XX433" i="10"/>
  <c r="XW433" i="10"/>
  <c r="XV433" i="10"/>
  <c r="XU433" i="10"/>
  <c r="XT433" i="10"/>
  <c r="XS433" i="10"/>
  <c r="XR433" i="10"/>
  <c r="XQ433" i="10"/>
  <c r="XP433" i="10"/>
  <c r="XO433" i="10"/>
  <c r="XN433" i="10"/>
  <c r="XM433" i="10"/>
  <c r="XL433" i="10"/>
  <c r="XK433" i="10"/>
  <c r="XJ433" i="10"/>
  <c r="XI433" i="10"/>
  <c r="XH433" i="10"/>
  <c r="XG433" i="10"/>
  <c r="XF433" i="10"/>
  <c r="XE433" i="10"/>
  <c r="XD433" i="10"/>
  <c r="XC433" i="10"/>
  <c r="XB433" i="10"/>
  <c r="XA433" i="10"/>
  <c r="WZ433" i="10"/>
  <c r="WY433" i="10"/>
  <c r="WX433" i="10"/>
  <c r="WW433" i="10"/>
  <c r="WV433" i="10"/>
  <c r="WU433" i="10"/>
  <c r="WT433" i="10"/>
  <c r="WS433" i="10"/>
  <c r="WR433" i="10"/>
  <c r="WQ433" i="10"/>
  <c r="WP433" i="10"/>
  <c r="WO433" i="10"/>
  <c r="WN433" i="10"/>
  <c r="WM433" i="10"/>
  <c r="WL433" i="10"/>
  <c r="WK433" i="10"/>
  <c r="WJ433" i="10"/>
  <c r="WI433" i="10"/>
  <c r="WH433" i="10"/>
  <c r="WG433" i="10"/>
  <c r="WF433" i="10"/>
  <c r="WE433" i="10"/>
  <c r="WD433" i="10"/>
  <c r="WC433" i="10"/>
  <c r="WB433" i="10"/>
  <c r="WA433" i="10"/>
  <c r="VZ433" i="10"/>
  <c r="VY433" i="10"/>
  <c r="VX433" i="10"/>
  <c r="VW433" i="10"/>
  <c r="VV433" i="10"/>
  <c r="VU433" i="10"/>
  <c r="VT433" i="10"/>
  <c r="VS433" i="10"/>
  <c r="VR433" i="10"/>
  <c r="VQ433" i="10"/>
  <c r="VP433" i="10"/>
  <c r="VO433" i="10"/>
  <c r="VN433" i="10"/>
  <c r="VM433" i="10"/>
  <c r="VL433" i="10"/>
  <c r="VK433" i="10"/>
  <c r="VJ433" i="10"/>
  <c r="VI433" i="10"/>
  <c r="VH433" i="10"/>
  <c r="VG433" i="10"/>
  <c r="VF433" i="10"/>
  <c r="VE433" i="10"/>
  <c r="VD433" i="10"/>
  <c r="VC433" i="10"/>
  <c r="VB433" i="10"/>
  <c r="VA433" i="10"/>
  <c r="UZ433" i="10"/>
  <c r="UY433" i="10"/>
  <c r="UX433" i="10"/>
  <c r="UW433" i="10"/>
  <c r="UV433" i="10"/>
  <c r="UU433" i="10"/>
  <c r="UT433" i="10"/>
  <c r="US433" i="10"/>
  <c r="UR433" i="10"/>
  <c r="UQ433" i="10"/>
  <c r="UP433" i="10"/>
  <c r="UO433" i="10"/>
  <c r="UN433" i="10"/>
  <c r="UM433" i="10"/>
  <c r="UL433" i="10"/>
  <c r="UK433" i="10"/>
  <c r="UJ433" i="10"/>
  <c r="UI433" i="10"/>
  <c r="UH433" i="10"/>
  <c r="UG433" i="10"/>
  <c r="UF433" i="10"/>
  <c r="UE433" i="10"/>
  <c r="UD433" i="10"/>
  <c r="UC433" i="10"/>
  <c r="UB433" i="10"/>
  <c r="UA433" i="10"/>
  <c r="TZ433" i="10"/>
  <c r="TY433" i="10"/>
  <c r="TX433" i="10"/>
  <c r="TW433" i="10"/>
  <c r="TV433" i="10"/>
  <c r="TU433" i="10"/>
  <c r="TT433" i="10"/>
  <c r="TS433" i="10"/>
  <c r="TR433" i="10"/>
  <c r="TQ433" i="10"/>
  <c r="TP433" i="10"/>
  <c r="TO433" i="10"/>
  <c r="TN433" i="10"/>
  <c r="TM433" i="10"/>
  <c r="TL433" i="10"/>
  <c r="TK433" i="10"/>
  <c r="TJ433" i="10"/>
  <c r="TI433" i="10"/>
  <c r="TH433" i="10"/>
  <c r="TG433" i="10"/>
  <c r="TF433" i="10"/>
  <c r="TE433" i="10"/>
  <c r="TD433" i="10"/>
  <c r="TC433" i="10"/>
  <c r="TB433" i="10"/>
  <c r="TA433" i="10"/>
  <c r="SZ433" i="10"/>
  <c r="SY433" i="10"/>
  <c r="SX433" i="10"/>
  <c r="SW433" i="10"/>
  <c r="SV433" i="10"/>
  <c r="SU433" i="10"/>
  <c r="ST433" i="10"/>
  <c r="SS433" i="10"/>
  <c r="SR433" i="10"/>
  <c r="SQ433" i="10"/>
  <c r="SP433" i="10"/>
  <c r="SO433" i="10"/>
  <c r="SN433" i="10"/>
  <c r="SM433" i="10"/>
  <c r="SL433" i="10"/>
  <c r="SK433" i="10"/>
  <c r="SJ433" i="10"/>
  <c r="SI433" i="10"/>
  <c r="SH433" i="10"/>
  <c r="SG433" i="10"/>
  <c r="SF433" i="10"/>
  <c r="SE433" i="10"/>
  <c r="SD433" i="10"/>
  <c r="SC433" i="10"/>
  <c r="SB433" i="10"/>
  <c r="SA433" i="10"/>
  <c r="RZ433" i="10"/>
  <c r="RY433" i="10"/>
  <c r="RX433" i="10"/>
  <c r="RW433" i="10"/>
  <c r="RV433" i="10"/>
  <c r="RU433" i="10"/>
  <c r="RT433" i="10"/>
  <c r="RS433" i="10"/>
  <c r="RR433" i="10"/>
  <c r="RQ433" i="10"/>
  <c r="RP433" i="10"/>
  <c r="RO433" i="10"/>
  <c r="RN433" i="10"/>
  <c r="RM433" i="10"/>
  <c r="RL433" i="10"/>
  <c r="RK433" i="10"/>
  <c r="RJ433" i="10"/>
  <c r="RI433" i="10"/>
  <c r="RH433" i="10"/>
  <c r="RG433" i="10"/>
  <c r="RF433" i="10"/>
  <c r="RE433" i="10"/>
  <c r="RD433" i="10"/>
  <c r="RC433" i="10"/>
  <c r="RB433" i="10"/>
  <c r="RA433" i="10"/>
  <c r="QZ433" i="10"/>
  <c r="QY433" i="10"/>
  <c r="QX433" i="10"/>
  <c r="QW433" i="10"/>
  <c r="QV433" i="10"/>
  <c r="QU433" i="10"/>
  <c r="QT433" i="10"/>
  <c r="QS433" i="10"/>
  <c r="QR433" i="10"/>
  <c r="QQ433" i="10"/>
  <c r="QP433" i="10"/>
  <c r="QO433" i="10"/>
  <c r="QN433" i="10"/>
  <c r="QM433" i="10"/>
  <c r="QL433" i="10"/>
  <c r="QK433" i="10"/>
  <c r="QJ433" i="10"/>
  <c r="QI433" i="10"/>
  <c r="QH433" i="10"/>
  <c r="QG433" i="10"/>
  <c r="QF433" i="10"/>
  <c r="QE433" i="10"/>
  <c r="QD433" i="10"/>
  <c r="QC433" i="10"/>
  <c r="QB433" i="10"/>
  <c r="QA433" i="10"/>
  <c r="PZ433" i="10"/>
  <c r="PY433" i="10"/>
  <c r="PX433" i="10"/>
  <c r="PW433" i="10"/>
  <c r="PV433" i="10"/>
  <c r="PU433" i="10"/>
  <c r="PT433" i="10"/>
  <c r="PS433" i="10"/>
  <c r="PR433" i="10"/>
  <c r="PQ433" i="10"/>
  <c r="PP433" i="10"/>
  <c r="PO433" i="10"/>
  <c r="PN433" i="10"/>
  <c r="PM433" i="10"/>
  <c r="PL433" i="10"/>
  <c r="PK433" i="10"/>
  <c r="PJ433" i="10"/>
  <c r="PI433" i="10"/>
  <c r="PH433" i="10"/>
  <c r="PG433" i="10"/>
  <c r="PF433" i="10"/>
  <c r="PE433" i="10"/>
  <c r="PD433" i="10"/>
  <c r="PC433" i="10"/>
  <c r="PB433" i="10"/>
  <c r="PA433" i="10"/>
  <c r="OZ433" i="10"/>
  <c r="OY433" i="10"/>
  <c r="OX433" i="10"/>
  <c r="OW433" i="10"/>
  <c r="OQ433" i="10"/>
  <c r="OP433" i="10"/>
  <c r="OO433" i="10"/>
  <c r="ON433" i="10"/>
  <c r="OM433" i="10"/>
  <c r="OL433" i="10"/>
  <c r="OK433" i="10"/>
  <c r="OJ433" i="10"/>
  <c r="OI433" i="10"/>
  <c r="OH433" i="10"/>
  <c r="OG433" i="10"/>
  <c r="OF433" i="10"/>
  <c r="OE433" i="10"/>
  <c r="OD433" i="10"/>
  <c r="OC433" i="10"/>
  <c r="OB433" i="10"/>
  <c r="OA433" i="10"/>
  <c r="NZ433" i="10"/>
  <c r="NY433" i="10"/>
  <c r="NX433" i="10"/>
  <c r="NW433" i="10"/>
  <c r="NV433" i="10"/>
  <c r="NU433" i="10"/>
  <c r="NT433" i="10"/>
  <c r="NS433" i="10"/>
  <c r="NR433" i="10"/>
  <c r="NQ433" i="10"/>
  <c r="NP433" i="10"/>
  <c r="NO433" i="10"/>
  <c r="NN433" i="10"/>
  <c r="NM433" i="10"/>
  <c r="NL433" i="10"/>
  <c r="NK433" i="10"/>
  <c r="NJ433" i="10"/>
  <c r="NI433" i="10"/>
  <c r="NH433" i="10"/>
  <c r="NG433" i="10"/>
  <c r="NF433" i="10"/>
  <c r="NE433" i="10"/>
  <c r="ND433" i="10"/>
  <c r="NC433" i="10"/>
  <c r="NB433" i="10"/>
  <c r="NA433" i="10"/>
  <c r="MZ433" i="10"/>
  <c r="MY433" i="10"/>
  <c r="MX433" i="10"/>
  <c r="MW433" i="10"/>
  <c r="MV433" i="10"/>
  <c r="MU433" i="10"/>
  <c r="MT433" i="10"/>
  <c r="MS433" i="10"/>
  <c r="MR433" i="10"/>
  <c r="MQ433" i="10"/>
  <c r="MP433" i="10"/>
  <c r="MO433" i="10"/>
  <c r="MN433" i="10"/>
  <c r="MM433" i="10"/>
  <c r="ML433" i="10"/>
  <c r="MK433" i="10"/>
  <c r="MJ433" i="10"/>
  <c r="MI433" i="10"/>
  <c r="MH433" i="10"/>
  <c r="MG433" i="10"/>
  <c r="MF433" i="10"/>
  <c r="ME433" i="10"/>
  <c r="MD433" i="10"/>
  <c r="MC433" i="10"/>
  <c r="MB433" i="10"/>
  <c r="MA433" i="10"/>
  <c r="LZ433" i="10"/>
  <c r="LY433" i="10"/>
  <c r="LX433" i="10"/>
  <c r="LW433" i="10"/>
  <c r="LV433" i="10"/>
  <c r="LU433" i="10"/>
  <c r="LT433" i="10"/>
  <c r="LS433" i="10"/>
  <c r="LR433" i="10"/>
  <c r="LQ433" i="10"/>
  <c r="LP433" i="10"/>
  <c r="LO433" i="10"/>
  <c r="LN433" i="10"/>
  <c r="LM433" i="10"/>
  <c r="LL433" i="10"/>
  <c r="LK433" i="10"/>
  <c r="LJ433" i="10"/>
  <c r="LI433" i="10"/>
  <c r="LH433" i="10"/>
  <c r="LG433" i="10"/>
  <c r="LF433" i="10"/>
  <c r="LE433" i="10"/>
  <c r="LD433" i="10"/>
  <c r="LC433" i="10"/>
  <c r="LB433" i="10"/>
  <c r="LA433" i="10"/>
  <c r="KZ433" i="10"/>
  <c r="KY433" i="10"/>
  <c r="KX433" i="10"/>
  <c r="KW433" i="10"/>
  <c r="KV433" i="10"/>
  <c r="KU433" i="10"/>
  <c r="KT433" i="10"/>
  <c r="KS433" i="10"/>
  <c r="KR433" i="10"/>
  <c r="KQ433" i="10"/>
  <c r="KP433" i="10"/>
  <c r="KO433" i="10"/>
  <c r="KN433" i="10"/>
  <c r="KM433" i="10"/>
  <c r="KL433" i="10"/>
  <c r="KK433" i="10"/>
  <c r="KJ433" i="10"/>
  <c r="KI433" i="10"/>
  <c r="KH433" i="10"/>
  <c r="KG433" i="10"/>
  <c r="KF433" i="10"/>
  <c r="KE433" i="10"/>
  <c r="KD433" i="10"/>
  <c r="KC433" i="10"/>
  <c r="KB433" i="10"/>
  <c r="KA433" i="10"/>
  <c r="JZ433" i="10"/>
  <c r="JY433" i="10"/>
  <c r="JX433" i="10"/>
  <c r="JW433" i="10"/>
  <c r="JV433" i="10"/>
  <c r="JU433" i="10"/>
  <c r="JT433" i="10"/>
  <c r="JS433" i="10"/>
  <c r="JR433" i="10"/>
  <c r="JQ433" i="10"/>
  <c r="JP433" i="10"/>
  <c r="JO433" i="10"/>
  <c r="JN433" i="10"/>
  <c r="JM433" i="10"/>
  <c r="JL433" i="10"/>
  <c r="JK433" i="10"/>
  <c r="JJ433" i="10"/>
  <c r="JI433" i="10"/>
  <c r="JH433" i="10"/>
  <c r="JG433" i="10"/>
  <c r="JF433" i="10"/>
  <c r="JE433" i="10"/>
  <c r="JD433" i="10"/>
  <c r="JC433" i="10"/>
  <c r="JB433" i="10"/>
  <c r="JA433" i="10"/>
  <c r="IZ433" i="10"/>
  <c r="IY433" i="10"/>
  <c r="IX433" i="10"/>
  <c r="IW433" i="10"/>
  <c r="IV433" i="10"/>
  <c r="IU433" i="10"/>
  <c r="IT433" i="10"/>
  <c r="IS433" i="10"/>
  <c r="IR433" i="10"/>
  <c r="IQ433" i="10"/>
  <c r="IP433" i="10"/>
  <c r="IO433" i="10"/>
  <c r="IN433" i="10"/>
  <c r="IM433" i="10"/>
  <c r="IL433" i="10"/>
  <c r="IK433" i="10"/>
  <c r="IJ433" i="10"/>
  <c r="II433" i="10"/>
  <c r="IH433" i="10"/>
  <c r="IG433" i="10"/>
  <c r="IF433" i="10"/>
  <c r="IE433" i="10"/>
  <c r="ID433" i="10"/>
  <c r="IC433" i="10"/>
  <c r="IB433" i="10"/>
  <c r="IA433" i="10"/>
  <c r="HZ433" i="10"/>
  <c r="HY433" i="10"/>
  <c r="HX433" i="10"/>
  <c r="HW433" i="10"/>
  <c r="HV433" i="10"/>
  <c r="HU433" i="10"/>
  <c r="HT433" i="10"/>
  <c r="HS433" i="10"/>
  <c r="HR433" i="10"/>
  <c r="HQ433" i="10"/>
  <c r="HP433" i="10"/>
  <c r="HO433" i="10"/>
  <c r="HN433" i="10"/>
  <c r="HM433" i="10"/>
  <c r="HL433" i="10"/>
  <c r="HK433" i="10"/>
  <c r="HJ433" i="10"/>
  <c r="HI433" i="10"/>
  <c r="HH433" i="10"/>
  <c r="HG433" i="10"/>
  <c r="HF433" i="10"/>
  <c r="HE433" i="10"/>
  <c r="HD433" i="10"/>
  <c r="HC433" i="10"/>
  <c r="HB433" i="10"/>
  <c r="HA433" i="10"/>
  <c r="GZ433" i="10"/>
  <c r="GY433" i="10"/>
  <c r="GX433" i="10"/>
  <c r="GW433" i="10"/>
  <c r="GV433" i="10"/>
  <c r="GU433" i="10"/>
  <c r="GT433" i="10"/>
  <c r="GS433" i="10"/>
  <c r="GR433" i="10"/>
  <c r="GQ433" i="10"/>
  <c r="GP433" i="10"/>
  <c r="GO433" i="10"/>
  <c r="GN433" i="10"/>
  <c r="GM433" i="10"/>
  <c r="GL433" i="10"/>
  <c r="GK433" i="10"/>
  <c r="GJ433" i="10"/>
  <c r="GI433" i="10"/>
  <c r="GH433" i="10"/>
  <c r="GG433" i="10"/>
  <c r="GF433" i="10"/>
  <c r="GE433" i="10"/>
  <c r="GD433" i="10"/>
  <c r="GC433" i="10"/>
  <c r="GB433" i="10"/>
  <c r="GA433" i="10"/>
  <c r="FZ433" i="10"/>
  <c r="FY433" i="10"/>
  <c r="FX433" i="10"/>
  <c r="FW433" i="10"/>
  <c r="FV433" i="10"/>
  <c r="FU433" i="10"/>
  <c r="FT433" i="10"/>
  <c r="FS433" i="10"/>
  <c r="FR433" i="10"/>
  <c r="FQ433" i="10"/>
  <c r="FP433" i="10"/>
  <c r="FO433" i="10"/>
  <c r="FN433" i="10"/>
  <c r="FM433" i="10"/>
  <c r="FL433" i="10"/>
  <c r="FK433" i="10"/>
  <c r="FJ433" i="10"/>
  <c r="FI433" i="10"/>
  <c r="FH433" i="10"/>
  <c r="FG433" i="10"/>
  <c r="FF433" i="10"/>
  <c r="FE433" i="10"/>
  <c r="FD433" i="10"/>
  <c r="FC433" i="10"/>
  <c r="FB433" i="10"/>
  <c r="FA433" i="10"/>
  <c r="EZ433" i="10"/>
  <c r="EY433" i="10"/>
  <c r="EX433" i="10"/>
  <c r="EW433" i="10"/>
  <c r="EV433" i="10"/>
  <c r="EU433" i="10"/>
  <c r="ET433" i="10"/>
  <c r="ES433" i="10"/>
  <c r="ER433" i="10"/>
  <c r="EQ433" i="10"/>
  <c r="EP433" i="10"/>
  <c r="EO433" i="10"/>
  <c r="EN433" i="10"/>
  <c r="EM433" i="10"/>
  <c r="EL433" i="10"/>
  <c r="EK433" i="10"/>
  <c r="EJ433" i="10"/>
  <c r="EI433" i="10"/>
  <c r="EH433" i="10"/>
  <c r="EG433" i="10"/>
  <c r="EF433" i="10"/>
  <c r="EE433" i="10"/>
  <c r="ED433" i="10"/>
  <c r="EC433" i="10"/>
  <c r="EB433" i="10"/>
  <c r="EA433" i="10"/>
  <c r="DZ433" i="10"/>
  <c r="DY433" i="10"/>
  <c r="DX433" i="10"/>
  <c r="DW433" i="10"/>
  <c r="DV433" i="10"/>
  <c r="DU433" i="10"/>
  <c r="DT433" i="10"/>
  <c r="DS433" i="10"/>
  <c r="DR433" i="10"/>
  <c r="DQ433" i="10"/>
  <c r="DP433" i="10"/>
  <c r="DO433" i="10"/>
  <c r="DN433" i="10"/>
  <c r="DM433" i="10"/>
  <c r="DL433" i="10"/>
  <c r="DK433" i="10"/>
  <c r="DJ433" i="10"/>
  <c r="DI433" i="10"/>
  <c r="DH433" i="10"/>
  <c r="DG433" i="10"/>
  <c r="DF433" i="10"/>
  <c r="DE433" i="10"/>
  <c r="DD433" i="10"/>
  <c r="DC433" i="10"/>
  <c r="DB433" i="10"/>
  <c r="DA433" i="10"/>
  <c r="CZ433" i="10"/>
  <c r="CY433" i="10"/>
  <c r="CX433" i="10"/>
  <c r="CW433" i="10"/>
  <c r="CV433" i="10"/>
  <c r="CU433" i="10"/>
  <c r="CT433" i="10"/>
  <c r="CS433" i="10"/>
  <c r="CR433" i="10"/>
  <c r="CQ433" i="10"/>
  <c r="CP433" i="10"/>
  <c r="CO433" i="10"/>
  <c r="CN433" i="10"/>
  <c r="CM433" i="10"/>
  <c r="CL433" i="10"/>
  <c r="CK433" i="10"/>
  <c r="CJ433" i="10"/>
  <c r="CI433" i="10"/>
  <c r="CH433" i="10"/>
  <c r="CG433" i="10"/>
  <c r="CF433" i="10"/>
  <c r="CE433" i="10"/>
  <c r="CD433" i="10"/>
  <c r="CC433" i="10"/>
  <c r="CB433" i="10"/>
  <c r="CA433" i="10"/>
  <c r="BZ433" i="10"/>
  <c r="BY433" i="10"/>
  <c r="BX433" i="10"/>
  <c r="BW433" i="10"/>
  <c r="BV433" i="10"/>
  <c r="BU433" i="10"/>
  <c r="BT433" i="10"/>
  <c r="BS433" i="10"/>
  <c r="BR433" i="10"/>
  <c r="BQ433" i="10"/>
  <c r="BP433" i="10"/>
  <c r="BO433" i="10"/>
  <c r="BN433" i="10"/>
  <c r="BM433" i="10"/>
  <c r="BL433" i="10"/>
  <c r="BK433" i="10"/>
  <c r="BJ433" i="10"/>
  <c r="BI433" i="10"/>
  <c r="BH433" i="10"/>
  <c r="BG433" i="10"/>
  <c r="BF433" i="10"/>
  <c r="BE433" i="10"/>
  <c r="BD433" i="10"/>
  <c r="BC433" i="10"/>
  <c r="BB433" i="10"/>
  <c r="BA433" i="10"/>
  <c r="AZ433" i="10"/>
  <c r="AY433" i="10"/>
  <c r="AX433" i="10"/>
  <c r="AW433" i="10"/>
  <c r="AV433" i="10"/>
  <c r="AU433" i="10"/>
  <c r="AT433" i="10"/>
  <c r="AS433" i="10"/>
  <c r="AR433" i="10"/>
  <c r="AQ433" i="10"/>
  <c r="AP433" i="10"/>
  <c r="AO433" i="10"/>
  <c r="AN433" i="10"/>
  <c r="AM433" i="10"/>
  <c r="AL433" i="10"/>
  <c r="AK433" i="10"/>
  <c r="AJ433" i="10"/>
  <c r="AI433" i="10"/>
  <c r="AH433" i="10"/>
  <c r="AG433" i="10"/>
  <c r="AF433" i="10"/>
  <c r="AE433" i="10"/>
  <c r="AD433" i="10"/>
  <c r="AC433" i="10"/>
  <c r="AB433" i="10"/>
  <c r="AA433" i="10"/>
  <c r="Z433" i="10"/>
  <c r="Y433" i="10"/>
  <c r="X433" i="10"/>
  <c r="W433" i="10"/>
  <c r="V433" i="10"/>
  <c r="U433" i="10"/>
  <c r="T433" i="10"/>
  <c r="S433" i="10"/>
  <c r="R433" i="10"/>
  <c r="Q433" i="10"/>
  <c r="P433" i="10"/>
  <c r="O433" i="10"/>
  <c r="N433" i="10"/>
  <c r="M433" i="10"/>
  <c r="L433" i="10"/>
  <c r="K433" i="10"/>
  <c r="J433" i="10"/>
  <c r="I433" i="10"/>
  <c r="H433" i="10"/>
  <c r="G433" i="10"/>
  <c r="F433" i="10"/>
  <c r="E433" i="10"/>
  <c r="D433" i="10"/>
  <c r="ADK432" i="10"/>
  <c r="ADJ432" i="10"/>
  <c r="ADI432" i="10"/>
  <c r="ADH432" i="10"/>
  <c r="ADG432" i="10"/>
  <c r="ADF432" i="10"/>
  <c r="ADE432" i="10"/>
  <c r="ADD432" i="10"/>
  <c r="ADC432" i="10"/>
  <c r="ADB432" i="10"/>
  <c r="ADA432" i="10"/>
  <c r="ACZ432" i="10"/>
  <c r="ACY432" i="10"/>
  <c r="ACX432" i="10"/>
  <c r="ACW432" i="10"/>
  <c r="ACV432" i="10"/>
  <c r="ACU432" i="10"/>
  <c r="ACT432" i="10"/>
  <c r="ACS432" i="10"/>
  <c r="ACR432" i="10"/>
  <c r="ACQ432" i="10"/>
  <c r="ACP432" i="10"/>
  <c r="ACO432" i="10"/>
  <c r="ACN432" i="10"/>
  <c r="ACM432" i="10"/>
  <c r="ACL432" i="10"/>
  <c r="ACK432" i="10"/>
  <c r="ACJ432" i="10"/>
  <c r="ACI432" i="10"/>
  <c r="ACH432" i="10"/>
  <c r="ACG432" i="10"/>
  <c r="ACF432" i="10"/>
  <c r="ACE432" i="10"/>
  <c r="ACD432" i="10"/>
  <c r="ACC432" i="10"/>
  <c r="ACB432" i="10"/>
  <c r="ACA432" i="10"/>
  <c r="ABZ432" i="10"/>
  <c r="ABY432" i="10"/>
  <c r="ABX432" i="10"/>
  <c r="ABW432" i="10"/>
  <c r="ABV432" i="10"/>
  <c r="ABU432" i="10"/>
  <c r="ABT432" i="10"/>
  <c r="ABS432" i="10"/>
  <c r="ABR432" i="10"/>
  <c r="ABQ432" i="10"/>
  <c r="ABP432" i="10"/>
  <c r="ABO432" i="10"/>
  <c r="ABN432" i="10"/>
  <c r="ABM432" i="10"/>
  <c r="ABL432" i="10"/>
  <c r="ABK432" i="10"/>
  <c r="ABJ432" i="10"/>
  <c r="ABI432" i="10"/>
  <c r="ABH432" i="10"/>
  <c r="ABG432" i="10"/>
  <c r="ABF432" i="10"/>
  <c r="ABE432" i="10"/>
  <c r="ABD432" i="10"/>
  <c r="ABC432" i="10"/>
  <c r="ABB432" i="10"/>
  <c r="ABA432" i="10"/>
  <c r="AAZ432" i="10"/>
  <c r="AAY432" i="10"/>
  <c r="AAX432" i="10"/>
  <c r="AAW432" i="10"/>
  <c r="AAV432" i="10"/>
  <c r="AAU432" i="10"/>
  <c r="AAT432" i="10"/>
  <c r="AAS432" i="10"/>
  <c r="AAR432" i="10"/>
  <c r="AAQ432" i="10"/>
  <c r="AAP432" i="10"/>
  <c r="AAO432" i="10"/>
  <c r="AAN432" i="10"/>
  <c r="AAM432" i="10"/>
  <c r="AAL432" i="10"/>
  <c r="AAK432" i="10"/>
  <c r="AAJ432" i="10"/>
  <c r="AAI432" i="10"/>
  <c r="AAH432" i="10"/>
  <c r="AAG432" i="10"/>
  <c r="AAF432" i="10"/>
  <c r="AAE432" i="10"/>
  <c r="AAD432" i="10"/>
  <c r="AAC432" i="10"/>
  <c r="AAB432" i="10"/>
  <c r="AAA432" i="10"/>
  <c r="ZZ432" i="10"/>
  <c r="ZY432" i="10"/>
  <c r="ZX432" i="10"/>
  <c r="ZW432" i="10"/>
  <c r="ZV432" i="10"/>
  <c r="ZU432" i="10"/>
  <c r="ZT432" i="10"/>
  <c r="ZS432" i="10"/>
  <c r="ZR432" i="10"/>
  <c r="ZQ432" i="10"/>
  <c r="ZP432" i="10"/>
  <c r="ZO432" i="10"/>
  <c r="ZN432" i="10"/>
  <c r="ZM432" i="10"/>
  <c r="ZL432" i="10"/>
  <c r="ZK432" i="10"/>
  <c r="ZJ432" i="10"/>
  <c r="ZI432" i="10"/>
  <c r="ZH432" i="10"/>
  <c r="ZG432" i="10"/>
  <c r="ZF432" i="10"/>
  <c r="ZE432" i="10"/>
  <c r="ZD432" i="10"/>
  <c r="ZC432" i="10"/>
  <c r="ZB432" i="10"/>
  <c r="ZA432" i="10"/>
  <c r="YZ432" i="10"/>
  <c r="YY432" i="10"/>
  <c r="YX432" i="10"/>
  <c r="YW432" i="10"/>
  <c r="YV432" i="10"/>
  <c r="YU432" i="10"/>
  <c r="YT432" i="10"/>
  <c r="YS432" i="10"/>
  <c r="YR432" i="10"/>
  <c r="YQ432" i="10"/>
  <c r="YP432" i="10"/>
  <c r="YO432" i="10"/>
  <c r="YN432" i="10"/>
  <c r="YM432" i="10"/>
  <c r="YL432" i="10"/>
  <c r="YK432" i="10"/>
  <c r="YJ432" i="10"/>
  <c r="YI432" i="10"/>
  <c r="YH432" i="10"/>
  <c r="YG432" i="10"/>
  <c r="YF432" i="10"/>
  <c r="YE432" i="10"/>
  <c r="YD432" i="10"/>
  <c r="YC432" i="10"/>
  <c r="YB432" i="10"/>
  <c r="YA432" i="10"/>
  <c r="XZ432" i="10"/>
  <c r="XY432" i="10"/>
  <c r="XX432" i="10"/>
  <c r="XW432" i="10"/>
  <c r="XV432" i="10"/>
  <c r="XU432" i="10"/>
  <c r="XT432" i="10"/>
  <c r="XS432" i="10"/>
  <c r="XR432" i="10"/>
  <c r="XQ432" i="10"/>
  <c r="XP432" i="10"/>
  <c r="XO432" i="10"/>
  <c r="XN432" i="10"/>
  <c r="XM432" i="10"/>
  <c r="XL432" i="10"/>
  <c r="XK432" i="10"/>
  <c r="XJ432" i="10"/>
  <c r="XI432" i="10"/>
  <c r="XH432" i="10"/>
  <c r="XG432" i="10"/>
  <c r="XF432" i="10"/>
  <c r="XE432" i="10"/>
  <c r="XD432" i="10"/>
  <c r="XC432" i="10"/>
  <c r="XB432" i="10"/>
  <c r="XA432" i="10"/>
  <c r="WZ432" i="10"/>
  <c r="WY432" i="10"/>
  <c r="WX432" i="10"/>
  <c r="WW432" i="10"/>
  <c r="WV432" i="10"/>
  <c r="WU432" i="10"/>
  <c r="WT432" i="10"/>
  <c r="WS432" i="10"/>
  <c r="WR432" i="10"/>
  <c r="WQ432" i="10"/>
  <c r="WP432" i="10"/>
  <c r="WO432" i="10"/>
  <c r="WN432" i="10"/>
  <c r="WM432" i="10"/>
  <c r="WL432" i="10"/>
  <c r="WK432" i="10"/>
  <c r="WJ432" i="10"/>
  <c r="WI432" i="10"/>
  <c r="WH432" i="10"/>
  <c r="WG432" i="10"/>
  <c r="WF432" i="10"/>
  <c r="WE432" i="10"/>
  <c r="WD432" i="10"/>
  <c r="WC432" i="10"/>
  <c r="WB432" i="10"/>
  <c r="WA432" i="10"/>
  <c r="VZ432" i="10"/>
  <c r="VY432" i="10"/>
  <c r="VX432" i="10"/>
  <c r="VW432" i="10"/>
  <c r="VV432" i="10"/>
  <c r="VU432" i="10"/>
  <c r="VT432" i="10"/>
  <c r="VS432" i="10"/>
  <c r="VR432" i="10"/>
  <c r="VQ432" i="10"/>
  <c r="VP432" i="10"/>
  <c r="VO432" i="10"/>
  <c r="VN432" i="10"/>
  <c r="VM432" i="10"/>
  <c r="VL432" i="10"/>
  <c r="VK432" i="10"/>
  <c r="VJ432" i="10"/>
  <c r="VI432" i="10"/>
  <c r="VH432" i="10"/>
  <c r="VG432" i="10"/>
  <c r="VF432" i="10"/>
  <c r="VE432" i="10"/>
  <c r="VD432" i="10"/>
  <c r="VC432" i="10"/>
  <c r="VB432" i="10"/>
  <c r="VA432" i="10"/>
  <c r="UZ432" i="10"/>
  <c r="UY432" i="10"/>
  <c r="UX432" i="10"/>
  <c r="UW432" i="10"/>
  <c r="UV432" i="10"/>
  <c r="UU432" i="10"/>
  <c r="UT432" i="10"/>
  <c r="US432" i="10"/>
  <c r="UR432" i="10"/>
  <c r="UQ432" i="10"/>
  <c r="UP432" i="10"/>
  <c r="UO432" i="10"/>
  <c r="UN432" i="10"/>
  <c r="UM432" i="10"/>
  <c r="UL432" i="10"/>
  <c r="UK432" i="10"/>
  <c r="UJ432" i="10"/>
  <c r="UI432" i="10"/>
  <c r="UH432" i="10"/>
  <c r="UG432" i="10"/>
  <c r="UF432" i="10"/>
  <c r="UE432" i="10"/>
  <c r="UD432" i="10"/>
  <c r="UC432" i="10"/>
  <c r="UB432" i="10"/>
  <c r="UA432" i="10"/>
  <c r="TZ432" i="10"/>
  <c r="TY432" i="10"/>
  <c r="TX432" i="10"/>
  <c r="TW432" i="10"/>
  <c r="TV432" i="10"/>
  <c r="TU432" i="10"/>
  <c r="TT432" i="10"/>
  <c r="TS432" i="10"/>
  <c r="TR432" i="10"/>
  <c r="TQ432" i="10"/>
  <c r="TP432" i="10"/>
  <c r="TO432" i="10"/>
  <c r="TN432" i="10"/>
  <c r="TM432" i="10"/>
  <c r="TL432" i="10"/>
  <c r="TK432" i="10"/>
  <c r="TJ432" i="10"/>
  <c r="TI432" i="10"/>
  <c r="TH432" i="10"/>
  <c r="TG432" i="10"/>
  <c r="TF432" i="10"/>
  <c r="TE432" i="10"/>
  <c r="TD432" i="10"/>
  <c r="TC432" i="10"/>
  <c r="TB432" i="10"/>
  <c r="TA432" i="10"/>
  <c r="SZ432" i="10"/>
  <c r="SY432" i="10"/>
  <c r="SX432" i="10"/>
  <c r="SW432" i="10"/>
  <c r="SV432" i="10"/>
  <c r="SU432" i="10"/>
  <c r="ST432" i="10"/>
  <c r="SS432" i="10"/>
  <c r="SR432" i="10"/>
  <c r="SQ432" i="10"/>
  <c r="SP432" i="10"/>
  <c r="SO432" i="10"/>
  <c r="SN432" i="10"/>
  <c r="SM432" i="10"/>
  <c r="SL432" i="10"/>
  <c r="SK432" i="10"/>
  <c r="SJ432" i="10"/>
  <c r="SI432" i="10"/>
  <c r="SH432" i="10"/>
  <c r="SG432" i="10"/>
  <c r="SF432" i="10"/>
  <c r="SE432" i="10"/>
  <c r="SD432" i="10"/>
  <c r="SC432" i="10"/>
  <c r="SB432" i="10"/>
  <c r="SA432" i="10"/>
  <c r="RZ432" i="10"/>
  <c r="RY432" i="10"/>
  <c r="RX432" i="10"/>
  <c r="RW432" i="10"/>
  <c r="RV432" i="10"/>
  <c r="RU432" i="10"/>
  <c r="RT432" i="10"/>
  <c r="RS432" i="10"/>
  <c r="RR432" i="10"/>
  <c r="RQ432" i="10"/>
  <c r="RP432" i="10"/>
  <c r="RO432" i="10"/>
  <c r="RN432" i="10"/>
  <c r="RM432" i="10"/>
  <c r="RL432" i="10"/>
  <c r="RK432" i="10"/>
  <c r="RJ432" i="10"/>
  <c r="RI432" i="10"/>
  <c r="RH432" i="10"/>
  <c r="RG432" i="10"/>
  <c r="RF432" i="10"/>
  <c r="RE432" i="10"/>
  <c r="RD432" i="10"/>
  <c r="RC432" i="10"/>
  <c r="RB432" i="10"/>
  <c r="RA432" i="10"/>
  <c r="QZ432" i="10"/>
  <c r="QY432" i="10"/>
  <c r="QX432" i="10"/>
  <c r="QW432" i="10"/>
  <c r="QV432" i="10"/>
  <c r="QU432" i="10"/>
  <c r="QT432" i="10"/>
  <c r="QS432" i="10"/>
  <c r="QR432" i="10"/>
  <c r="QQ432" i="10"/>
  <c r="QP432" i="10"/>
  <c r="QO432" i="10"/>
  <c r="QN432" i="10"/>
  <c r="QM432" i="10"/>
  <c r="QL432" i="10"/>
  <c r="QK432" i="10"/>
  <c r="QJ432" i="10"/>
  <c r="QI432" i="10"/>
  <c r="QH432" i="10"/>
  <c r="QG432" i="10"/>
  <c r="QF432" i="10"/>
  <c r="QE432" i="10"/>
  <c r="QD432" i="10"/>
  <c r="QC432" i="10"/>
  <c r="QB432" i="10"/>
  <c r="QA432" i="10"/>
  <c r="PZ432" i="10"/>
  <c r="PY432" i="10"/>
  <c r="PX432" i="10"/>
  <c r="PW432" i="10"/>
  <c r="PV432" i="10"/>
  <c r="PU432" i="10"/>
  <c r="PT432" i="10"/>
  <c r="PS432" i="10"/>
  <c r="PR432" i="10"/>
  <c r="PQ432" i="10"/>
  <c r="PP432" i="10"/>
  <c r="PO432" i="10"/>
  <c r="PN432" i="10"/>
  <c r="PM432" i="10"/>
  <c r="PL432" i="10"/>
  <c r="PK432" i="10"/>
  <c r="PJ432" i="10"/>
  <c r="PI432" i="10"/>
  <c r="PH432" i="10"/>
  <c r="PG432" i="10"/>
  <c r="PF432" i="10"/>
  <c r="PE432" i="10"/>
  <c r="PD432" i="10"/>
  <c r="PC432" i="10"/>
  <c r="PB432" i="10"/>
  <c r="PA432" i="10"/>
  <c r="OZ432" i="10"/>
  <c r="OY432" i="10"/>
  <c r="OX432" i="10"/>
  <c r="OW432" i="10"/>
  <c r="OQ432" i="10"/>
  <c r="OP432" i="10"/>
  <c r="OO432" i="10"/>
  <c r="ON432" i="10"/>
  <c r="OM432" i="10"/>
  <c r="OL432" i="10"/>
  <c r="OK432" i="10"/>
  <c r="OJ432" i="10"/>
  <c r="OI432" i="10"/>
  <c r="OH432" i="10"/>
  <c r="OG432" i="10"/>
  <c r="OF432" i="10"/>
  <c r="OE432" i="10"/>
  <c r="OD432" i="10"/>
  <c r="OC432" i="10"/>
  <c r="OB432" i="10"/>
  <c r="OA432" i="10"/>
  <c r="NZ432" i="10"/>
  <c r="NY432" i="10"/>
  <c r="NX432" i="10"/>
  <c r="NW432" i="10"/>
  <c r="NV432" i="10"/>
  <c r="NU432" i="10"/>
  <c r="NT432" i="10"/>
  <c r="NS432" i="10"/>
  <c r="NR432" i="10"/>
  <c r="NQ432" i="10"/>
  <c r="NP432" i="10"/>
  <c r="NO432" i="10"/>
  <c r="NN432" i="10"/>
  <c r="NM432" i="10"/>
  <c r="NL432" i="10"/>
  <c r="NK432" i="10"/>
  <c r="NJ432" i="10"/>
  <c r="NI432" i="10"/>
  <c r="NH432" i="10"/>
  <c r="NG432" i="10"/>
  <c r="NF432" i="10"/>
  <c r="NE432" i="10"/>
  <c r="ND432" i="10"/>
  <c r="NC432" i="10"/>
  <c r="NB432" i="10"/>
  <c r="NA432" i="10"/>
  <c r="MZ432" i="10"/>
  <c r="MY432" i="10"/>
  <c r="MX432" i="10"/>
  <c r="MW432" i="10"/>
  <c r="MV432" i="10"/>
  <c r="MU432" i="10"/>
  <c r="MT432" i="10"/>
  <c r="MS432" i="10"/>
  <c r="MR432" i="10"/>
  <c r="MQ432" i="10"/>
  <c r="MP432" i="10"/>
  <c r="MO432" i="10"/>
  <c r="MN432" i="10"/>
  <c r="MM432" i="10"/>
  <c r="ML432" i="10"/>
  <c r="MK432" i="10"/>
  <c r="MJ432" i="10"/>
  <c r="MI432" i="10"/>
  <c r="MH432" i="10"/>
  <c r="MG432" i="10"/>
  <c r="MF432" i="10"/>
  <c r="ME432" i="10"/>
  <c r="MD432" i="10"/>
  <c r="MC432" i="10"/>
  <c r="MB432" i="10"/>
  <c r="MA432" i="10"/>
  <c r="LZ432" i="10"/>
  <c r="LY432" i="10"/>
  <c r="LX432" i="10"/>
  <c r="LW432" i="10"/>
  <c r="LV432" i="10"/>
  <c r="LU432" i="10"/>
  <c r="LT432" i="10"/>
  <c r="LS432" i="10"/>
  <c r="LR432" i="10"/>
  <c r="LQ432" i="10"/>
  <c r="LP432" i="10"/>
  <c r="LO432" i="10"/>
  <c r="LN432" i="10"/>
  <c r="LM432" i="10"/>
  <c r="LL432" i="10"/>
  <c r="LK432" i="10"/>
  <c r="LJ432" i="10"/>
  <c r="LI432" i="10"/>
  <c r="LH432" i="10"/>
  <c r="LG432" i="10"/>
  <c r="LF432" i="10"/>
  <c r="LE432" i="10"/>
  <c r="LD432" i="10"/>
  <c r="LC432" i="10"/>
  <c r="LB432" i="10"/>
  <c r="LA432" i="10"/>
  <c r="KZ432" i="10"/>
  <c r="KY432" i="10"/>
  <c r="KX432" i="10"/>
  <c r="KW432" i="10"/>
  <c r="KV432" i="10"/>
  <c r="KU432" i="10"/>
  <c r="KT432" i="10"/>
  <c r="KS432" i="10"/>
  <c r="KR432" i="10"/>
  <c r="KQ432" i="10"/>
  <c r="KP432" i="10"/>
  <c r="KO432" i="10"/>
  <c r="KN432" i="10"/>
  <c r="KM432" i="10"/>
  <c r="KL432" i="10"/>
  <c r="KK432" i="10"/>
  <c r="KJ432" i="10"/>
  <c r="KI432" i="10"/>
  <c r="KH432" i="10"/>
  <c r="KG432" i="10"/>
  <c r="KF432" i="10"/>
  <c r="KE432" i="10"/>
  <c r="KD432" i="10"/>
  <c r="KC432" i="10"/>
  <c r="KB432" i="10"/>
  <c r="KA432" i="10"/>
  <c r="JZ432" i="10"/>
  <c r="JY432" i="10"/>
  <c r="JX432" i="10"/>
  <c r="JW432" i="10"/>
  <c r="JV432" i="10"/>
  <c r="JU432" i="10"/>
  <c r="JT432" i="10"/>
  <c r="JS432" i="10"/>
  <c r="JR432" i="10"/>
  <c r="JQ432" i="10"/>
  <c r="JP432" i="10"/>
  <c r="JO432" i="10"/>
  <c r="JN432" i="10"/>
  <c r="JM432" i="10"/>
  <c r="JL432" i="10"/>
  <c r="JK432" i="10"/>
  <c r="JJ432" i="10"/>
  <c r="JI432" i="10"/>
  <c r="JH432" i="10"/>
  <c r="JG432" i="10"/>
  <c r="JF432" i="10"/>
  <c r="JE432" i="10"/>
  <c r="JD432" i="10"/>
  <c r="JC432" i="10"/>
  <c r="JB432" i="10"/>
  <c r="JA432" i="10"/>
  <c r="IZ432" i="10"/>
  <c r="IY432" i="10"/>
  <c r="IX432" i="10"/>
  <c r="IW432" i="10"/>
  <c r="IV432" i="10"/>
  <c r="IU432" i="10"/>
  <c r="IT432" i="10"/>
  <c r="IS432" i="10"/>
  <c r="IR432" i="10"/>
  <c r="IQ432" i="10"/>
  <c r="IP432" i="10"/>
  <c r="IO432" i="10"/>
  <c r="IN432" i="10"/>
  <c r="IM432" i="10"/>
  <c r="IL432" i="10"/>
  <c r="IK432" i="10"/>
  <c r="IJ432" i="10"/>
  <c r="II432" i="10"/>
  <c r="IH432" i="10"/>
  <c r="IG432" i="10"/>
  <c r="IF432" i="10"/>
  <c r="IE432" i="10"/>
  <c r="ID432" i="10"/>
  <c r="IC432" i="10"/>
  <c r="IB432" i="10"/>
  <c r="IA432" i="10"/>
  <c r="HZ432" i="10"/>
  <c r="HY432" i="10"/>
  <c r="HX432" i="10"/>
  <c r="HW432" i="10"/>
  <c r="HV432" i="10"/>
  <c r="HU432" i="10"/>
  <c r="HT432" i="10"/>
  <c r="HS432" i="10"/>
  <c r="HR432" i="10"/>
  <c r="HQ432" i="10"/>
  <c r="HP432" i="10"/>
  <c r="HO432" i="10"/>
  <c r="HN432" i="10"/>
  <c r="HM432" i="10"/>
  <c r="HL432" i="10"/>
  <c r="HK432" i="10"/>
  <c r="HJ432" i="10"/>
  <c r="HI432" i="10"/>
  <c r="HH432" i="10"/>
  <c r="HG432" i="10"/>
  <c r="HF432" i="10"/>
  <c r="HE432" i="10"/>
  <c r="HD432" i="10"/>
  <c r="HC432" i="10"/>
  <c r="HB432" i="10"/>
  <c r="HA432" i="10"/>
  <c r="GZ432" i="10"/>
  <c r="GY432" i="10"/>
  <c r="GX432" i="10"/>
  <c r="GW432" i="10"/>
  <c r="GV432" i="10"/>
  <c r="GU432" i="10"/>
  <c r="GT432" i="10"/>
  <c r="GS432" i="10"/>
  <c r="GR432" i="10"/>
  <c r="GQ432" i="10"/>
  <c r="GP432" i="10"/>
  <c r="GO432" i="10"/>
  <c r="GN432" i="10"/>
  <c r="GM432" i="10"/>
  <c r="GL432" i="10"/>
  <c r="GK432" i="10"/>
  <c r="GJ432" i="10"/>
  <c r="GI432" i="10"/>
  <c r="GH432" i="10"/>
  <c r="GG432" i="10"/>
  <c r="GF432" i="10"/>
  <c r="GE432" i="10"/>
  <c r="GD432" i="10"/>
  <c r="GC432" i="10"/>
  <c r="GB432" i="10"/>
  <c r="GA432" i="10"/>
  <c r="FZ432" i="10"/>
  <c r="FY432" i="10"/>
  <c r="FX432" i="10"/>
  <c r="FW432" i="10"/>
  <c r="FV432" i="10"/>
  <c r="FU432" i="10"/>
  <c r="FT432" i="10"/>
  <c r="FS432" i="10"/>
  <c r="FR432" i="10"/>
  <c r="FQ432" i="10"/>
  <c r="FP432" i="10"/>
  <c r="FO432" i="10"/>
  <c r="FN432" i="10"/>
  <c r="FM432" i="10"/>
  <c r="FL432" i="10"/>
  <c r="FK432" i="10"/>
  <c r="FJ432" i="10"/>
  <c r="FI432" i="10"/>
  <c r="FH432" i="10"/>
  <c r="FG432" i="10"/>
  <c r="FF432" i="10"/>
  <c r="FE432" i="10"/>
  <c r="FD432" i="10"/>
  <c r="FC432" i="10"/>
  <c r="FB432" i="10"/>
  <c r="FA432" i="10"/>
  <c r="EZ432" i="10"/>
  <c r="EY432" i="10"/>
  <c r="EX432" i="10"/>
  <c r="EW432" i="10"/>
  <c r="EV432" i="10"/>
  <c r="EU432" i="10"/>
  <c r="ET432" i="10"/>
  <c r="ES432" i="10"/>
  <c r="ER432" i="10"/>
  <c r="EQ432" i="10"/>
  <c r="EP432" i="10"/>
  <c r="EO432" i="10"/>
  <c r="EN432" i="10"/>
  <c r="EM432" i="10"/>
  <c r="EL432" i="10"/>
  <c r="EK432" i="10"/>
  <c r="EJ432" i="10"/>
  <c r="EI432" i="10"/>
  <c r="EH432" i="10"/>
  <c r="EG432" i="10"/>
  <c r="EF432" i="10"/>
  <c r="EE432" i="10"/>
  <c r="ED432" i="10"/>
  <c r="EC432" i="10"/>
  <c r="EB432" i="10"/>
  <c r="EA432" i="10"/>
  <c r="DZ432" i="10"/>
  <c r="DY432" i="10"/>
  <c r="DX432" i="10"/>
  <c r="DW432" i="10"/>
  <c r="DV432" i="10"/>
  <c r="DU432" i="10"/>
  <c r="DT432" i="10"/>
  <c r="DS432" i="10"/>
  <c r="DR432" i="10"/>
  <c r="DQ432" i="10"/>
  <c r="DP432" i="10"/>
  <c r="DO432" i="10"/>
  <c r="DN432" i="10"/>
  <c r="DM432" i="10"/>
  <c r="DL432" i="10"/>
  <c r="DK432" i="10"/>
  <c r="DJ432" i="10"/>
  <c r="DI432" i="10"/>
  <c r="DH432" i="10"/>
  <c r="DG432" i="10"/>
  <c r="DF432" i="10"/>
  <c r="DE432" i="10"/>
  <c r="DD432" i="10"/>
  <c r="DC432" i="10"/>
  <c r="DB432" i="10"/>
  <c r="DA432" i="10"/>
  <c r="CZ432" i="10"/>
  <c r="CY432" i="10"/>
  <c r="CX432" i="10"/>
  <c r="CW432" i="10"/>
  <c r="CV432" i="10"/>
  <c r="CU432" i="10"/>
  <c r="CT432" i="10"/>
  <c r="CS432" i="10"/>
  <c r="CR432" i="10"/>
  <c r="CQ432" i="10"/>
  <c r="CP432" i="10"/>
  <c r="CO432" i="10"/>
  <c r="CN432" i="10"/>
  <c r="CM432" i="10"/>
  <c r="CL432" i="10"/>
  <c r="CK432" i="10"/>
  <c r="CJ432" i="10"/>
  <c r="CI432" i="10"/>
  <c r="CH432" i="10"/>
  <c r="CG432" i="10"/>
  <c r="CF432" i="10"/>
  <c r="CE432" i="10"/>
  <c r="CD432" i="10"/>
  <c r="CC432" i="10"/>
  <c r="CB432" i="10"/>
  <c r="CA432" i="10"/>
  <c r="BZ432" i="10"/>
  <c r="BY432" i="10"/>
  <c r="BX432" i="10"/>
  <c r="BW432" i="10"/>
  <c r="BV432" i="10"/>
  <c r="BU432" i="10"/>
  <c r="BT432" i="10"/>
  <c r="BS432" i="10"/>
  <c r="BR432" i="10"/>
  <c r="BQ432" i="10"/>
  <c r="BP432" i="10"/>
  <c r="BO432" i="10"/>
  <c r="BN432" i="10"/>
  <c r="BM432" i="10"/>
  <c r="BL432" i="10"/>
  <c r="BK432" i="10"/>
  <c r="BJ432" i="10"/>
  <c r="BI432" i="10"/>
  <c r="BH432" i="10"/>
  <c r="BG432" i="10"/>
  <c r="BF432" i="10"/>
  <c r="BE432" i="10"/>
  <c r="BD432" i="10"/>
  <c r="BC432" i="10"/>
  <c r="BB432" i="10"/>
  <c r="BA432" i="10"/>
  <c r="AZ432" i="10"/>
  <c r="AY432" i="10"/>
  <c r="AX432" i="10"/>
  <c r="AW432" i="10"/>
  <c r="AV432" i="10"/>
  <c r="AU432" i="10"/>
  <c r="AT432" i="10"/>
  <c r="AS432" i="10"/>
  <c r="AR432" i="10"/>
  <c r="AQ432" i="10"/>
  <c r="AP432" i="10"/>
  <c r="AO432" i="10"/>
  <c r="AN432" i="10"/>
  <c r="AM432" i="10"/>
  <c r="AL432" i="10"/>
  <c r="AK432" i="10"/>
  <c r="AJ432" i="10"/>
  <c r="AI432" i="10"/>
  <c r="AH432" i="10"/>
  <c r="AG432" i="10"/>
  <c r="AF432" i="10"/>
  <c r="AE432" i="10"/>
  <c r="AD432" i="10"/>
  <c r="AC432" i="10"/>
  <c r="AB432" i="10"/>
  <c r="AA432" i="10"/>
  <c r="Z432" i="10"/>
  <c r="Y432" i="10"/>
  <c r="X432" i="10"/>
  <c r="W432" i="10"/>
  <c r="V432" i="10"/>
  <c r="U432" i="10"/>
  <c r="T432" i="10"/>
  <c r="S432" i="10"/>
  <c r="R432" i="10"/>
  <c r="Q432" i="10"/>
  <c r="P432" i="10"/>
  <c r="O432" i="10"/>
  <c r="N432" i="10"/>
  <c r="M432" i="10"/>
  <c r="L432" i="10"/>
  <c r="K432" i="10"/>
  <c r="J432" i="10"/>
  <c r="I432" i="10"/>
  <c r="H432" i="10"/>
  <c r="G432" i="10"/>
  <c r="F432" i="10"/>
  <c r="E432" i="10"/>
  <c r="D432" i="10"/>
  <c r="E315" i="1"/>
  <c r="D315" i="1"/>
  <c r="D316" i="1" s="1"/>
  <c r="A1" i="1" s="1"/>
  <c r="R295" i="1"/>
  <c r="R293" i="1"/>
  <c r="I293" i="1"/>
  <c r="R292" i="1"/>
  <c r="N291" i="1" s="1"/>
  <c r="I292" i="1"/>
  <c r="J292" i="1" s="1"/>
  <c r="AE263" i="1" s="1"/>
  <c r="R291" i="1"/>
  <c r="I291" i="1"/>
  <c r="J291" i="1" s="1"/>
  <c r="R290" i="1"/>
  <c r="N290" i="1"/>
  <c r="I290" i="1"/>
  <c r="J290" i="1" s="1"/>
  <c r="R289" i="1"/>
  <c r="I289" i="1"/>
  <c r="J289" i="1" s="1"/>
  <c r="C286" i="1"/>
  <c r="R284" i="1"/>
  <c r="R282" i="1"/>
  <c r="I282" i="1"/>
  <c r="R281" i="1"/>
  <c r="N280" i="1" s="1"/>
  <c r="I281" i="1"/>
  <c r="Q277" i="1" s="1"/>
  <c r="R280" i="1"/>
  <c r="I280" i="1"/>
  <c r="J280" i="1" s="1"/>
  <c r="R279" i="1"/>
  <c r="N279" i="1"/>
  <c r="I279" i="1"/>
  <c r="R278" i="1"/>
  <c r="I278" i="1"/>
  <c r="J278" i="1" s="1"/>
  <c r="R273" i="1"/>
  <c r="N273" i="1"/>
  <c r="FX268" i="1"/>
  <c r="FT268" i="1"/>
  <c r="FO268" i="1"/>
  <c r="FN268" i="1"/>
  <c r="FI268" i="1"/>
  <c r="FD268" i="1"/>
  <c r="FC268" i="1"/>
  <c r="EX268" i="1"/>
  <c r="ES268" i="1"/>
  <c r="ER268" i="1"/>
  <c r="EM268" i="1"/>
  <c r="EH268" i="1"/>
  <c r="EG268" i="1"/>
  <c r="EB268" i="1"/>
  <c r="DV268" i="1"/>
  <c r="DW268" i="1" s="1"/>
  <c r="DQ268" i="1"/>
  <c r="DL268" i="1"/>
  <c r="DK268" i="1"/>
  <c r="DF268" i="1"/>
  <c r="DA268" i="1"/>
  <c r="CZ268" i="1"/>
  <c r="CU268" i="1"/>
  <c r="CP268" i="1"/>
  <c r="CO268" i="1"/>
  <c r="CJ268" i="1"/>
  <c r="CE268" i="1"/>
  <c r="CD268" i="1"/>
  <c r="BY268" i="1"/>
  <c r="BT268" i="1"/>
  <c r="BS268" i="1"/>
  <c r="BG268" i="1"/>
  <c r="BI268" i="1" s="1"/>
  <c r="BF268" i="1"/>
  <c r="BH268" i="1" s="1"/>
  <c r="BN268" i="1" s="1"/>
  <c r="BC268" i="1"/>
  <c r="E268" i="1"/>
  <c r="D268" i="1"/>
  <c r="C268" i="1"/>
  <c r="N236" i="1" s="1"/>
  <c r="GA267" i="1"/>
  <c r="FZ267" i="1"/>
  <c r="FY267" i="1"/>
  <c r="FT267" i="1"/>
  <c r="FO267" i="1"/>
  <c r="FN267" i="1"/>
  <c r="FI267" i="1"/>
  <c r="FD267" i="1"/>
  <c r="FC267" i="1"/>
  <c r="EX267" i="1"/>
  <c r="ES267" i="1"/>
  <c r="ER267" i="1"/>
  <c r="EM267" i="1"/>
  <c r="EH267" i="1"/>
  <c r="EG267" i="1"/>
  <c r="EB267" i="1"/>
  <c r="DV267" i="1"/>
  <c r="DW267" i="1" s="1"/>
  <c r="DQ267" i="1"/>
  <c r="DL267" i="1"/>
  <c r="DK267" i="1"/>
  <c r="DF267" i="1"/>
  <c r="DA267" i="1"/>
  <c r="CZ267" i="1"/>
  <c r="CU267" i="1"/>
  <c r="CP267" i="1"/>
  <c r="CO267" i="1"/>
  <c r="CJ267" i="1"/>
  <c r="CE267" i="1"/>
  <c r="CD267" i="1"/>
  <c r="BY267" i="1"/>
  <c r="BT267" i="1"/>
  <c r="BS267" i="1"/>
  <c r="BI267" i="1"/>
  <c r="BH267" i="1"/>
  <c r="BN267" i="1" s="1"/>
  <c r="BC267" i="1"/>
  <c r="AF263" i="1"/>
  <c r="AC263" i="1"/>
  <c r="M263" i="1"/>
  <c r="L263" i="1"/>
  <c r="K263" i="1"/>
  <c r="H263" i="1"/>
  <c r="G263" i="1"/>
  <c r="F263" i="1"/>
  <c r="S262" i="1"/>
  <c r="R262" i="1"/>
  <c r="R263" i="1" s="1"/>
  <c r="R268" i="1" s="1"/>
  <c r="Q262" i="1"/>
  <c r="P262" i="1"/>
  <c r="P263" i="1" s="1"/>
  <c r="P268" i="1" s="1"/>
  <c r="O262" i="1"/>
  <c r="AF258" i="1"/>
  <c r="AC258" i="1"/>
  <c r="M258" i="1"/>
  <c r="L258" i="1"/>
  <c r="K258" i="1"/>
  <c r="H258" i="1"/>
  <c r="G258" i="1"/>
  <c r="F258" i="1"/>
  <c r="S257" i="1"/>
  <c r="R257" i="1"/>
  <c r="Q257" i="1"/>
  <c r="P257" i="1"/>
  <c r="P258" i="1" s="1"/>
  <c r="P267" i="1" s="1"/>
  <c r="O257" i="1"/>
  <c r="H252" i="1"/>
  <c r="F252" i="1"/>
  <c r="H237" i="1"/>
  <c r="F237" i="1"/>
  <c r="R286" i="1" s="1"/>
  <c r="FS236" i="1"/>
  <c r="FR236" i="1"/>
  <c r="FH236" i="1"/>
  <c r="FG236" i="1"/>
  <c r="EW236" i="1"/>
  <c r="EV236" i="1"/>
  <c r="EL236" i="1"/>
  <c r="EK236" i="1"/>
  <c r="EA236" i="1"/>
  <c r="DZ236" i="1"/>
  <c r="DP236" i="1"/>
  <c r="DO236" i="1"/>
  <c r="DE236" i="1"/>
  <c r="DD236" i="1"/>
  <c r="CT236" i="1"/>
  <c r="CS236" i="1"/>
  <c r="CI236" i="1"/>
  <c r="CH236" i="1"/>
  <c r="BX236" i="1"/>
  <c r="BW236" i="1"/>
  <c r="BM236" i="1"/>
  <c r="BL236" i="1"/>
  <c r="BB236" i="1"/>
  <c r="BA236" i="1"/>
  <c r="FS235" i="1"/>
  <c r="FR235" i="1"/>
  <c r="FH235" i="1"/>
  <c r="FG235" i="1"/>
  <c r="EW235" i="1"/>
  <c r="EV235" i="1"/>
  <c r="EL235" i="1"/>
  <c r="EK235" i="1"/>
  <c r="EA235" i="1"/>
  <c r="DZ235" i="1"/>
  <c r="DP235" i="1"/>
  <c r="DO235" i="1"/>
  <c r="DE235" i="1"/>
  <c r="DD235" i="1"/>
  <c r="CT235" i="1"/>
  <c r="CS235" i="1"/>
  <c r="CI235" i="1"/>
  <c r="CH235" i="1"/>
  <c r="BX235" i="1"/>
  <c r="BW235" i="1"/>
  <c r="BM235" i="1"/>
  <c r="BL235" i="1"/>
  <c r="BB235" i="1"/>
  <c r="BA235" i="1"/>
  <c r="FS234" i="1"/>
  <c r="FR234" i="1"/>
  <c r="FH234" i="1"/>
  <c r="FG234" i="1"/>
  <c r="EW234" i="1"/>
  <c r="EV234" i="1"/>
  <c r="EL234" i="1"/>
  <c r="EK234" i="1"/>
  <c r="EA234" i="1"/>
  <c r="DZ234" i="1"/>
  <c r="DP234" i="1"/>
  <c r="DO234" i="1"/>
  <c r="DE234" i="1"/>
  <c r="DD234" i="1"/>
  <c r="CT234" i="1"/>
  <c r="CS234" i="1"/>
  <c r="CI234" i="1"/>
  <c r="CH234" i="1"/>
  <c r="BX234" i="1"/>
  <c r="BW234" i="1"/>
  <c r="BM234" i="1"/>
  <c r="BL234" i="1"/>
  <c r="BB234" i="1"/>
  <c r="BA234" i="1"/>
  <c r="FS233" i="1"/>
  <c r="FR233" i="1"/>
  <c r="FH233" i="1"/>
  <c r="FG233" i="1"/>
  <c r="EW233" i="1"/>
  <c r="EV233" i="1"/>
  <c r="EL233" i="1"/>
  <c r="EK233" i="1"/>
  <c r="EA233" i="1"/>
  <c r="DZ233" i="1"/>
  <c r="DP233" i="1"/>
  <c r="DO233" i="1"/>
  <c r="DE233" i="1"/>
  <c r="DD233" i="1"/>
  <c r="CT233" i="1"/>
  <c r="CS233" i="1"/>
  <c r="CI233" i="1"/>
  <c r="CH233" i="1"/>
  <c r="BX233" i="1"/>
  <c r="BW233" i="1"/>
  <c r="BM233" i="1"/>
  <c r="BL233" i="1"/>
  <c r="BB233" i="1"/>
  <c r="BA233" i="1"/>
  <c r="FS232" i="1"/>
  <c r="FR232" i="1"/>
  <c r="FH232" i="1"/>
  <c r="FG232" i="1"/>
  <c r="EW232" i="1"/>
  <c r="EV232" i="1"/>
  <c r="EL232" i="1"/>
  <c r="EK232" i="1"/>
  <c r="EA232" i="1"/>
  <c r="DZ232" i="1"/>
  <c r="DP232" i="1"/>
  <c r="DO232" i="1"/>
  <c r="DE232" i="1"/>
  <c r="DD232" i="1"/>
  <c r="CT232" i="1"/>
  <c r="CS232" i="1"/>
  <c r="CI232" i="1"/>
  <c r="CH232" i="1"/>
  <c r="BX232" i="1"/>
  <c r="BW232" i="1"/>
  <c r="BM232" i="1"/>
  <c r="BL232" i="1"/>
  <c r="BB232" i="1"/>
  <c r="BA232" i="1"/>
  <c r="FS231" i="1"/>
  <c r="FR231" i="1"/>
  <c r="FH231" i="1"/>
  <c r="FG231" i="1"/>
  <c r="EW231" i="1"/>
  <c r="EV231" i="1"/>
  <c r="EL231" i="1"/>
  <c r="EK231" i="1"/>
  <c r="EA231" i="1"/>
  <c r="DZ231" i="1"/>
  <c r="DP231" i="1"/>
  <c r="DO231" i="1"/>
  <c r="DE231" i="1"/>
  <c r="DD231" i="1"/>
  <c r="CT231" i="1"/>
  <c r="CS231" i="1"/>
  <c r="CI231" i="1"/>
  <c r="CH231" i="1"/>
  <c r="BX231" i="1"/>
  <c r="BW231" i="1"/>
  <c r="BM231" i="1"/>
  <c r="BL231" i="1"/>
  <c r="BB231" i="1"/>
  <c r="BA231" i="1"/>
  <c r="FS230" i="1"/>
  <c r="FR230" i="1"/>
  <c r="FH230" i="1"/>
  <c r="FG230" i="1"/>
  <c r="EW230" i="1"/>
  <c r="EV230" i="1"/>
  <c r="EL230" i="1"/>
  <c r="EK230" i="1"/>
  <c r="EA230" i="1"/>
  <c r="DZ230" i="1"/>
  <c r="DP230" i="1"/>
  <c r="DO230" i="1"/>
  <c r="DE230" i="1"/>
  <c r="DD230" i="1"/>
  <c r="CT230" i="1"/>
  <c r="CS230" i="1"/>
  <c r="CI230" i="1"/>
  <c r="CH230" i="1"/>
  <c r="BX230" i="1"/>
  <c r="BW230" i="1"/>
  <c r="BM230" i="1"/>
  <c r="BL230" i="1"/>
  <c r="BB230" i="1"/>
  <c r="BA230" i="1"/>
  <c r="FS229" i="1"/>
  <c r="FR229" i="1"/>
  <c r="FH229" i="1"/>
  <c r="FG229" i="1"/>
  <c r="EW229" i="1"/>
  <c r="EV229" i="1"/>
  <c r="EL229" i="1"/>
  <c r="EK229" i="1"/>
  <c r="EA229" i="1"/>
  <c r="DZ229" i="1"/>
  <c r="DP229" i="1"/>
  <c r="DO229" i="1"/>
  <c r="DE229" i="1"/>
  <c r="DD229" i="1"/>
  <c r="CT229" i="1"/>
  <c r="CS229" i="1"/>
  <c r="CI229" i="1"/>
  <c r="CH229" i="1"/>
  <c r="BX229" i="1"/>
  <c r="BW229" i="1"/>
  <c r="BM229" i="1"/>
  <c r="BL229" i="1"/>
  <c r="BB229" i="1"/>
  <c r="BA229" i="1"/>
  <c r="FU228" i="1"/>
  <c r="FS228" i="1"/>
  <c r="FR228" i="1"/>
  <c r="FQ228" i="1"/>
  <c r="FJ228" i="1"/>
  <c r="FH228" i="1"/>
  <c r="FG228" i="1"/>
  <c r="FF228" i="1"/>
  <c r="EY228" i="1"/>
  <c r="EW228" i="1"/>
  <c r="EV228" i="1"/>
  <c r="EU228" i="1"/>
  <c r="EN228" i="1"/>
  <c r="EL228" i="1"/>
  <c r="EK228" i="1"/>
  <c r="EJ228" i="1"/>
  <c r="EC228" i="1"/>
  <c r="EA228" i="1"/>
  <c r="DZ228" i="1"/>
  <c r="DY228" i="1"/>
  <c r="DR228" i="1"/>
  <c r="DP228" i="1"/>
  <c r="DO228" i="1"/>
  <c r="DN228" i="1"/>
  <c r="DG228" i="1"/>
  <c r="DE228" i="1"/>
  <c r="DD228" i="1"/>
  <c r="DC228" i="1"/>
  <c r="CV228" i="1"/>
  <c r="CT228" i="1"/>
  <c r="CS228" i="1"/>
  <c r="CR228" i="1"/>
  <c r="CK228" i="1"/>
  <c r="CI228" i="1"/>
  <c r="CH228" i="1"/>
  <c r="CG228" i="1"/>
  <c r="BZ228" i="1"/>
  <c r="BX228" i="1"/>
  <c r="BW228" i="1"/>
  <c r="BV228" i="1"/>
  <c r="BO228" i="1"/>
  <c r="BM228" i="1"/>
  <c r="BL228" i="1"/>
  <c r="BK228" i="1"/>
  <c r="BD228" i="1"/>
  <c r="BB228" i="1"/>
  <c r="BA228" i="1"/>
  <c r="AZ228" i="1"/>
  <c r="FS227" i="1"/>
  <c r="FR227" i="1"/>
  <c r="FH227" i="1"/>
  <c r="FG227" i="1"/>
  <c r="EW227" i="1"/>
  <c r="EV227" i="1"/>
  <c r="EL227" i="1"/>
  <c r="EK227" i="1"/>
  <c r="EA227" i="1"/>
  <c r="DZ227" i="1"/>
  <c r="DP227" i="1"/>
  <c r="DO227" i="1"/>
  <c r="DE227" i="1"/>
  <c r="DD227" i="1"/>
  <c r="CT227" i="1"/>
  <c r="CS227" i="1"/>
  <c r="CI227" i="1"/>
  <c r="CH227" i="1"/>
  <c r="BX227" i="1"/>
  <c r="BW227" i="1"/>
  <c r="BM227" i="1"/>
  <c r="BL227" i="1"/>
  <c r="BB227" i="1"/>
  <c r="BA227" i="1"/>
  <c r="FS226" i="1"/>
  <c r="FR226" i="1"/>
  <c r="FH226" i="1"/>
  <c r="FG226" i="1"/>
  <c r="EW226" i="1"/>
  <c r="EV226" i="1"/>
  <c r="EL226" i="1"/>
  <c r="EK226" i="1"/>
  <c r="EA226" i="1"/>
  <c r="DZ226" i="1"/>
  <c r="DP226" i="1"/>
  <c r="DO226" i="1"/>
  <c r="DE226" i="1"/>
  <c r="DD226" i="1"/>
  <c r="CT226" i="1"/>
  <c r="CS226" i="1"/>
  <c r="CI226" i="1"/>
  <c r="CH226" i="1"/>
  <c r="BX226" i="1"/>
  <c r="BW226" i="1"/>
  <c r="BM226" i="1"/>
  <c r="BL226" i="1"/>
  <c r="BB226" i="1"/>
  <c r="BA226" i="1"/>
  <c r="FR223" i="1"/>
  <c r="FG223" i="1"/>
  <c r="EV223" i="1"/>
  <c r="EK223" i="1"/>
  <c r="DZ223" i="1"/>
  <c r="DO223" i="1"/>
  <c r="DD223" i="1"/>
  <c r="CS223" i="1"/>
  <c r="CH223" i="1"/>
  <c r="BW223" i="1"/>
  <c r="BL223" i="1"/>
  <c r="BA223" i="1"/>
  <c r="GA222" i="1"/>
  <c r="FZ222" i="1"/>
  <c r="FY222" i="1"/>
  <c r="FU222" i="1"/>
  <c r="FS222" i="1"/>
  <c r="FR222" i="1"/>
  <c r="FQ222" i="1"/>
  <c r="FO222" i="1"/>
  <c r="FN222" i="1"/>
  <c r="FM222" i="1"/>
  <c r="FL222" i="1"/>
  <c r="FJ222" i="1"/>
  <c r="FH222" i="1"/>
  <c r="FG222" i="1"/>
  <c r="FF222" i="1"/>
  <c r="FD222" i="1"/>
  <c r="FC222" i="1"/>
  <c r="FB222" i="1"/>
  <c r="FA222" i="1"/>
  <c r="EY222" i="1"/>
  <c r="EW222" i="1"/>
  <c r="EV222" i="1"/>
  <c r="EU222" i="1"/>
  <c r="ES222" i="1"/>
  <c r="ER222" i="1"/>
  <c r="EQ222" i="1"/>
  <c r="EP222" i="1"/>
  <c r="EN222" i="1"/>
  <c r="EL222" i="1"/>
  <c r="EK222" i="1"/>
  <c r="EJ222" i="1"/>
  <c r="EH222" i="1"/>
  <c r="EG222" i="1"/>
  <c r="EF222" i="1"/>
  <c r="EE222" i="1"/>
  <c r="EC222" i="1"/>
  <c r="EA222" i="1"/>
  <c r="DZ222" i="1"/>
  <c r="DY222" i="1"/>
  <c r="DW222" i="1"/>
  <c r="DV222" i="1"/>
  <c r="DU222" i="1"/>
  <c r="DT222" i="1"/>
  <c r="DR222" i="1"/>
  <c r="DP222" i="1"/>
  <c r="DO222" i="1"/>
  <c r="DN222" i="1"/>
  <c r="DL222" i="1"/>
  <c r="DK222" i="1"/>
  <c r="DJ222" i="1"/>
  <c r="DI222" i="1"/>
  <c r="DG222" i="1"/>
  <c r="DE222" i="1"/>
  <c r="DD222" i="1"/>
  <c r="DC222" i="1"/>
  <c r="DA222" i="1"/>
  <c r="CZ222" i="1"/>
  <c r="CY222" i="1"/>
  <c r="CX222" i="1"/>
  <c r="CV222" i="1"/>
  <c r="CT222" i="1"/>
  <c r="CS222" i="1"/>
  <c r="CR222" i="1"/>
  <c r="CP222" i="1"/>
  <c r="CO222" i="1"/>
  <c r="CN222" i="1"/>
  <c r="CM222" i="1"/>
  <c r="CK222" i="1"/>
  <c r="CI222" i="1"/>
  <c r="CH222" i="1"/>
  <c r="CG222" i="1"/>
  <c r="CE222" i="1"/>
  <c r="CD222" i="1"/>
  <c r="CC222" i="1"/>
  <c r="CB222" i="1"/>
  <c r="BZ222" i="1"/>
  <c r="BX222" i="1"/>
  <c r="BW222" i="1"/>
  <c r="BV222" i="1"/>
  <c r="BT222" i="1"/>
  <c r="BS222" i="1"/>
  <c r="BR222" i="1"/>
  <c r="BQ222" i="1"/>
  <c r="BO222" i="1"/>
  <c r="BM222" i="1"/>
  <c r="BL222" i="1"/>
  <c r="BK222" i="1"/>
  <c r="BF222" i="1"/>
  <c r="BD222" i="1"/>
  <c r="BB222" i="1"/>
  <c r="BA222" i="1"/>
  <c r="AZ222" i="1"/>
  <c r="AU222" i="1"/>
  <c r="AL222" i="1"/>
  <c r="BG222" i="1" s="1"/>
  <c r="AK222" i="1"/>
  <c r="GA221" i="1"/>
  <c r="FZ221" i="1"/>
  <c r="FX221" i="1" s="1"/>
  <c r="FY221" i="1"/>
  <c r="FU221" i="1"/>
  <c r="FS221" i="1"/>
  <c r="FR221" i="1"/>
  <c r="FQ221" i="1"/>
  <c r="FO221" i="1"/>
  <c r="FN221" i="1"/>
  <c r="FM221" i="1"/>
  <c r="FL221" i="1"/>
  <c r="FJ221" i="1"/>
  <c r="FH221" i="1"/>
  <c r="FG221" i="1"/>
  <c r="FF221" i="1"/>
  <c r="FD221" i="1"/>
  <c r="FC221" i="1"/>
  <c r="FB221" i="1"/>
  <c r="FA221" i="1"/>
  <c r="EY221" i="1"/>
  <c r="EW221" i="1"/>
  <c r="EV221" i="1"/>
  <c r="EU221" i="1"/>
  <c r="ES221" i="1"/>
  <c r="ER221" i="1"/>
  <c r="EQ221" i="1"/>
  <c r="EP221" i="1"/>
  <c r="EN221" i="1"/>
  <c r="EL221" i="1"/>
  <c r="EK221" i="1"/>
  <c r="EJ221" i="1"/>
  <c r="EH221" i="1"/>
  <c r="EG221" i="1"/>
  <c r="EF221" i="1"/>
  <c r="EE221" i="1"/>
  <c r="EC221" i="1"/>
  <c r="EA221" i="1"/>
  <c r="DZ221" i="1"/>
  <c r="DY221" i="1"/>
  <c r="DW221" i="1"/>
  <c r="DV221" i="1"/>
  <c r="DU221" i="1"/>
  <c r="DT221" i="1"/>
  <c r="DR221" i="1"/>
  <c r="DP221" i="1"/>
  <c r="DO221" i="1"/>
  <c r="DN221" i="1"/>
  <c r="DL221" i="1"/>
  <c r="DK221" i="1"/>
  <c r="DJ221" i="1"/>
  <c r="DI221" i="1"/>
  <c r="DG221" i="1"/>
  <c r="DE221" i="1"/>
  <c r="DD221" i="1"/>
  <c r="DC221" i="1"/>
  <c r="DA221" i="1"/>
  <c r="CZ221" i="1"/>
  <c r="CY221" i="1"/>
  <c r="CX221" i="1"/>
  <c r="CV221" i="1"/>
  <c r="CT221" i="1"/>
  <c r="CS221" i="1"/>
  <c r="CR221" i="1"/>
  <c r="CP221" i="1"/>
  <c r="CO221" i="1"/>
  <c r="CN221" i="1"/>
  <c r="CM221" i="1"/>
  <c r="CK221" i="1"/>
  <c r="CI221" i="1"/>
  <c r="CH221" i="1"/>
  <c r="CG221" i="1"/>
  <c r="CE221" i="1"/>
  <c r="CD221" i="1"/>
  <c r="CC221" i="1"/>
  <c r="CB221" i="1"/>
  <c r="BZ221" i="1"/>
  <c r="BX221" i="1"/>
  <c r="BW221" i="1"/>
  <c r="BV221" i="1"/>
  <c r="BT221" i="1"/>
  <c r="BS221" i="1"/>
  <c r="BR221" i="1"/>
  <c r="BQ221" i="1"/>
  <c r="BO221" i="1"/>
  <c r="BM221" i="1"/>
  <c r="BL221" i="1"/>
  <c r="BK221" i="1"/>
  <c r="BI221" i="1"/>
  <c r="BH221" i="1"/>
  <c r="BG221" i="1"/>
  <c r="BF221" i="1"/>
  <c r="BD221" i="1"/>
  <c r="BB221" i="1"/>
  <c r="BA221" i="1"/>
  <c r="AZ221" i="1"/>
  <c r="AX221" i="1"/>
  <c r="AW221" i="1"/>
  <c r="AV221" i="1"/>
  <c r="AU221" i="1"/>
  <c r="GA220" i="1"/>
  <c r="FZ220" i="1"/>
  <c r="FY220" i="1"/>
  <c r="FU220" i="1"/>
  <c r="FS220" i="1"/>
  <c r="FR220" i="1"/>
  <c r="FQ220" i="1"/>
  <c r="FO220" i="1"/>
  <c r="FN220" i="1"/>
  <c r="FM220" i="1"/>
  <c r="FL220" i="1"/>
  <c r="FJ220" i="1"/>
  <c r="FH220" i="1"/>
  <c r="FG220" i="1"/>
  <c r="FF220" i="1"/>
  <c r="FD220" i="1"/>
  <c r="FC220" i="1"/>
  <c r="FB220" i="1"/>
  <c r="FA220" i="1"/>
  <c r="EY220" i="1"/>
  <c r="EW220" i="1"/>
  <c r="EV220" i="1"/>
  <c r="EU220" i="1"/>
  <c r="ES220" i="1"/>
  <c r="ER220" i="1"/>
  <c r="EQ220" i="1"/>
  <c r="EP220" i="1"/>
  <c r="EN220" i="1"/>
  <c r="EL220" i="1"/>
  <c r="EK220" i="1"/>
  <c r="EJ220" i="1"/>
  <c r="EH220" i="1"/>
  <c r="EG220" i="1"/>
  <c r="EF220" i="1"/>
  <c r="EE220" i="1"/>
  <c r="EC220" i="1"/>
  <c r="EA220" i="1"/>
  <c r="DZ220" i="1"/>
  <c r="DY220" i="1"/>
  <c r="DW220" i="1"/>
  <c r="DV220" i="1"/>
  <c r="DU220" i="1"/>
  <c r="DT220" i="1"/>
  <c r="DR220" i="1"/>
  <c r="DP220" i="1"/>
  <c r="DO220" i="1"/>
  <c r="DN220" i="1"/>
  <c r="DL220" i="1"/>
  <c r="DK220" i="1"/>
  <c r="DJ220" i="1"/>
  <c r="DI220" i="1"/>
  <c r="DG220" i="1"/>
  <c r="DE220" i="1"/>
  <c r="DD220" i="1"/>
  <c r="DC220" i="1"/>
  <c r="DA220" i="1"/>
  <c r="CZ220" i="1"/>
  <c r="CY220" i="1"/>
  <c r="CX220" i="1"/>
  <c r="CV220" i="1"/>
  <c r="CT220" i="1"/>
  <c r="CS220" i="1"/>
  <c r="CR220" i="1"/>
  <c r="CP220" i="1"/>
  <c r="CO220" i="1"/>
  <c r="CN220" i="1"/>
  <c r="CM220" i="1"/>
  <c r="CK220" i="1"/>
  <c r="CI220" i="1"/>
  <c r="CH220" i="1"/>
  <c r="CG220" i="1"/>
  <c r="CE220" i="1"/>
  <c r="CD220" i="1"/>
  <c r="CC220" i="1"/>
  <c r="CB220" i="1"/>
  <c r="BZ220" i="1"/>
  <c r="BX220" i="1"/>
  <c r="BW220" i="1"/>
  <c r="BV220" i="1"/>
  <c r="BT220" i="1"/>
  <c r="BS220" i="1"/>
  <c r="BR220" i="1"/>
  <c r="BQ220" i="1"/>
  <c r="BO220" i="1"/>
  <c r="BM220" i="1"/>
  <c r="BL220" i="1"/>
  <c r="BK220" i="1"/>
  <c r="BI220" i="1"/>
  <c r="BH220" i="1"/>
  <c r="BG220" i="1"/>
  <c r="BF220" i="1"/>
  <c r="BD220" i="1"/>
  <c r="BB220" i="1"/>
  <c r="BA220" i="1"/>
  <c r="AZ220" i="1"/>
  <c r="AX220" i="1"/>
  <c r="AW220" i="1"/>
  <c r="AV220" i="1"/>
  <c r="AU220" i="1"/>
  <c r="GA219" i="1"/>
  <c r="FZ219" i="1"/>
  <c r="FX219" i="1" s="1"/>
  <c r="FY219" i="1"/>
  <c r="FU219" i="1"/>
  <c r="FS219" i="1"/>
  <c r="FR219" i="1"/>
  <c r="FQ219" i="1"/>
  <c r="FO219" i="1"/>
  <c r="FN219" i="1"/>
  <c r="FM219" i="1"/>
  <c r="FL219" i="1"/>
  <c r="FJ219" i="1"/>
  <c r="FH219" i="1"/>
  <c r="FG219" i="1"/>
  <c r="FF219" i="1"/>
  <c r="FD219" i="1"/>
  <c r="FC219" i="1"/>
  <c r="FB219" i="1"/>
  <c r="FA219" i="1"/>
  <c r="EY219" i="1"/>
  <c r="EW219" i="1"/>
  <c r="EV219" i="1"/>
  <c r="EU219" i="1"/>
  <c r="ES219" i="1"/>
  <c r="ER219" i="1"/>
  <c r="EQ219" i="1"/>
  <c r="EP219" i="1"/>
  <c r="EN219" i="1"/>
  <c r="EL219" i="1"/>
  <c r="EK219" i="1"/>
  <c r="EJ219" i="1"/>
  <c r="EH219" i="1"/>
  <c r="EG219" i="1"/>
  <c r="EF219" i="1"/>
  <c r="EE219" i="1"/>
  <c r="EC219" i="1"/>
  <c r="EA219" i="1"/>
  <c r="DZ219" i="1"/>
  <c r="DY219" i="1"/>
  <c r="DW219" i="1"/>
  <c r="DV219" i="1"/>
  <c r="DU219" i="1"/>
  <c r="DT219" i="1"/>
  <c r="DR219" i="1"/>
  <c r="DP219" i="1"/>
  <c r="DO219" i="1"/>
  <c r="DN219" i="1"/>
  <c r="DL219" i="1"/>
  <c r="DK219" i="1"/>
  <c r="DJ219" i="1"/>
  <c r="DI219" i="1"/>
  <c r="DG219" i="1"/>
  <c r="DE219" i="1"/>
  <c r="DD219" i="1"/>
  <c r="DC219" i="1"/>
  <c r="DA219" i="1"/>
  <c r="CZ219" i="1"/>
  <c r="CY219" i="1"/>
  <c r="CX219" i="1"/>
  <c r="CV219" i="1"/>
  <c r="CT219" i="1"/>
  <c r="CS219" i="1"/>
  <c r="CR219" i="1"/>
  <c r="CP219" i="1"/>
  <c r="CO219" i="1"/>
  <c r="CN219" i="1"/>
  <c r="CM219" i="1"/>
  <c r="CK219" i="1"/>
  <c r="CI219" i="1"/>
  <c r="CH219" i="1"/>
  <c r="CG219" i="1"/>
  <c r="CE219" i="1"/>
  <c r="CD219" i="1"/>
  <c r="CC219" i="1"/>
  <c r="CB219" i="1"/>
  <c r="BZ219" i="1"/>
  <c r="BX219" i="1"/>
  <c r="BW219" i="1"/>
  <c r="BV219" i="1"/>
  <c r="BT219" i="1"/>
  <c r="BS219" i="1"/>
  <c r="BR219" i="1"/>
  <c r="BQ219" i="1"/>
  <c r="BO219" i="1"/>
  <c r="BM219" i="1"/>
  <c r="BL219" i="1"/>
  <c r="BK219" i="1"/>
  <c r="BI219" i="1"/>
  <c r="BH219" i="1"/>
  <c r="BG219" i="1"/>
  <c r="BF219" i="1"/>
  <c r="BD219" i="1"/>
  <c r="BB219" i="1"/>
  <c r="BA219" i="1"/>
  <c r="AZ219" i="1"/>
  <c r="AX219" i="1"/>
  <c r="AW219" i="1"/>
  <c r="AV219" i="1"/>
  <c r="AU219" i="1"/>
  <c r="GA218" i="1"/>
  <c r="FZ218" i="1"/>
  <c r="FY218" i="1"/>
  <c r="FU218" i="1"/>
  <c r="FS218" i="1"/>
  <c r="FR218" i="1"/>
  <c r="FQ218" i="1"/>
  <c r="FO218" i="1"/>
  <c r="FN218" i="1"/>
  <c r="FM218" i="1"/>
  <c r="FL218" i="1"/>
  <c r="FJ218" i="1"/>
  <c r="FH218" i="1"/>
  <c r="FG218" i="1"/>
  <c r="FF218" i="1"/>
  <c r="FD218" i="1"/>
  <c r="FC218" i="1"/>
  <c r="FB218" i="1"/>
  <c r="FA218" i="1"/>
  <c r="EY218" i="1"/>
  <c r="EW218" i="1"/>
  <c r="EV218" i="1"/>
  <c r="EU218" i="1"/>
  <c r="ES218" i="1"/>
  <c r="ER218" i="1"/>
  <c r="EQ218" i="1"/>
  <c r="EP218" i="1"/>
  <c r="EN218" i="1"/>
  <c r="EL218" i="1"/>
  <c r="EK218" i="1"/>
  <c r="EJ218" i="1"/>
  <c r="EH218" i="1"/>
  <c r="EG218" i="1"/>
  <c r="EF218" i="1"/>
  <c r="EE218" i="1"/>
  <c r="EC218" i="1"/>
  <c r="EA218" i="1"/>
  <c r="DZ218" i="1"/>
  <c r="DY218" i="1"/>
  <c r="DW218" i="1"/>
  <c r="DV218" i="1"/>
  <c r="DU218" i="1"/>
  <c r="DT218" i="1"/>
  <c r="DR218" i="1"/>
  <c r="DP218" i="1"/>
  <c r="DO218" i="1"/>
  <c r="DN218" i="1"/>
  <c r="DL218" i="1"/>
  <c r="DK218" i="1"/>
  <c r="DJ218" i="1"/>
  <c r="DI218" i="1"/>
  <c r="DG218" i="1"/>
  <c r="DE218" i="1"/>
  <c r="DD218" i="1"/>
  <c r="DC218" i="1"/>
  <c r="DA218" i="1"/>
  <c r="CZ218" i="1"/>
  <c r="CY218" i="1"/>
  <c r="CX218" i="1"/>
  <c r="CV218" i="1"/>
  <c r="CT218" i="1"/>
  <c r="CS218" i="1"/>
  <c r="CR218" i="1"/>
  <c r="CP218" i="1"/>
  <c r="CO218" i="1"/>
  <c r="CN218" i="1"/>
  <c r="CM218" i="1"/>
  <c r="CK218" i="1"/>
  <c r="CI218" i="1"/>
  <c r="CH218" i="1"/>
  <c r="CG218" i="1"/>
  <c r="CE218" i="1"/>
  <c r="CD218" i="1"/>
  <c r="CC218" i="1"/>
  <c r="CB218" i="1"/>
  <c r="BZ218" i="1"/>
  <c r="BX218" i="1"/>
  <c r="BW218" i="1"/>
  <c r="BV218" i="1"/>
  <c r="BT218" i="1"/>
  <c r="BS218" i="1"/>
  <c r="BR218" i="1"/>
  <c r="BQ218" i="1"/>
  <c r="BO218" i="1"/>
  <c r="BM218" i="1"/>
  <c r="BL218" i="1"/>
  <c r="BK218" i="1"/>
  <c r="BI218" i="1"/>
  <c r="BH218" i="1"/>
  <c r="BG218" i="1"/>
  <c r="BF218" i="1"/>
  <c r="BD218" i="1"/>
  <c r="BB218" i="1"/>
  <c r="BA218" i="1"/>
  <c r="AZ218" i="1"/>
  <c r="AX218" i="1"/>
  <c r="AW218" i="1"/>
  <c r="AV218" i="1"/>
  <c r="AU218" i="1"/>
  <c r="GA217" i="1"/>
  <c r="FZ217" i="1"/>
  <c r="FY217" i="1"/>
  <c r="FU217" i="1"/>
  <c r="FS217" i="1"/>
  <c r="FR217" i="1"/>
  <c r="FQ217" i="1"/>
  <c r="FO217" i="1"/>
  <c r="FN217" i="1"/>
  <c r="FM217" i="1"/>
  <c r="FL217" i="1"/>
  <c r="FJ217" i="1"/>
  <c r="FH217" i="1"/>
  <c r="FG217" i="1"/>
  <c r="FF217" i="1"/>
  <c r="FD217" i="1"/>
  <c r="FC217" i="1"/>
  <c r="FB217" i="1"/>
  <c r="FA217" i="1"/>
  <c r="EY217" i="1"/>
  <c r="EW217" i="1"/>
  <c r="EV217" i="1"/>
  <c r="EU217" i="1"/>
  <c r="ES217" i="1"/>
  <c r="ER217" i="1"/>
  <c r="EQ217" i="1"/>
  <c r="EP217" i="1"/>
  <c r="EN217" i="1"/>
  <c r="EL217" i="1"/>
  <c r="EK217" i="1"/>
  <c r="EJ217" i="1"/>
  <c r="EH217" i="1"/>
  <c r="EG217" i="1"/>
  <c r="EF217" i="1"/>
  <c r="EE217" i="1"/>
  <c r="EC217" i="1"/>
  <c r="EA217" i="1"/>
  <c r="DZ217" i="1"/>
  <c r="DY217" i="1"/>
  <c r="DW217" i="1"/>
  <c r="DV217" i="1"/>
  <c r="DU217" i="1"/>
  <c r="DT217" i="1"/>
  <c r="DR217" i="1"/>
  <c r="DP217" i="1"/>
  <c r="DO217" i="1"/>
  <c r="DN217" i="1"/>
  <c r="DL217" i="1"/>
  <c r="DK217" i="1"/>
  <c r="DJ217" i="1"/>
  <c r="DI217" i="1"/>
  <c r="DG217" i="1"/>
  <c r="DE217" i="1"/>
  <c r="DD217" i="1"/>
  <c r="DC217" i="1"/>
  <c r="DA217" i="1"/>
  <c r="CZ217" i="1"/>
  <c r="CY217" i="1"/>
  <c r="CX217" i="1"/>
  <c r="CV217" i="1"/>
  <c r="CT217" i="1"/>
  <c r="CS217" i="1"/>
  <c r="CR217" i="1"/>
  <c r="CP217" i="1"/>
  <c r="CO217" i="1"/>
  <c r="CN217" i="1"/>
  <c r="CM217" i="1"/>
  <c r="CK217" i="1"/>
  <c r="CI217" i="1"/>
  <c r="CH217" i="1"/>
  <c r="CG217" i="1"/>
  <c r="CE217" i="1"/>
  <c r="CD217" i="1"/>
  <c r="CC217" i="1"/>
  <c r="CB217" i="1"/>
  <c r="BZ217" i="1"/>
  <c r="BX217" i="1"/>
  <c r="BW217" i="1"/>
  <c r="BV217" i="1"/>
  <c r="BT217" i="1"/>
  <c r="BS217" i="1"/>
  <c r="BR217" i="1"/>
  <c r="BQ217" i="1"/>
  <c r="BO217" i="1"/>
  <c r="BM217" i="1"/>
  <c r="BL217" i="1"/>
  <c r="BK217" i="1"/>
  <c r="BI217" i="1"/>
  <c r="BH217" i="1"/>
  <c r="BG217" i="1"/>
  <c r="BF217" i="1"/>
  <c r="BD217" i="1"/>
  <c r="BB217" i="1"/>
  <c r="BA217" i="1"/>
  <c r="AZ217" i="1"/>
  <c r="AX217" i="1"/>
  <c r="AW217" i="1"/>
  <c r="AV217" i="1"/>
  <c r="AU217" i="1"/>
  <c r="GA216" i="1"/>
  <c r="FZ216" i="1"/>
  <c r="FY216" i="1"/>
  <c r="FU216" i="1"/>
  <c r="FS216" i="1"/>
  <c r="FR216" i="1"/>
  <c r="FQ216" i="1"/>
  <c r="FO216" i="1"/>
  <c r="FN216" i="1"/>
  <c r="FM216" i="1"/>
  <c r="FL216" i="1"/>
  <c r="FJ216" i="1"/>
  <c r="FH216" i="1"/>
  <c r="FG216" i="1"/>
  <c r="FF216" i="1"/>
  <c r="FD216" i="1"/>
  <c r="FC216" i="1"/>
  <c r="FB216" i="1"/>
  <c r="FA216" i="1"/>
  <c r="EY216" i="1"/>
  <c r="EW216" i="1"/>
  <c r="EV216" i="1"/>
  <c r="EU216" i="1"/>
  <c r="ES216" i="1"/>
  <c r="ER216" i="1"/>
  <c r="EQ216" i="1"/>
  <c r="EP216" i="1"/>
  <c r="EN216" i="1"/>
  <c r="EL216" i="1"/>
  <c r="EK216" i="1"/>
  <c r="EJ216" i="1"/>
  <c r="EH216" i="1"/>
  <c r="EG216" i="1"/>
  <c r="EF216" i="1"/>
  <c r="EE216" i="1"/>
  <c r="EC216" i="1"/>
  <c r="EA216" i="1"/>
  <c r="DZ216" i="1"/>
  <c r="DY216" i="1"/>
  <c r="DW216" i="1"/>
  <c r="DV216" i="1"/>
  <c r="DU216" i="1"/>
  <c r="DT216" i="1"/>
  <c r="DR216" i="1"/>
  <c r="DP216" i="1"/>
  <c r="DO216" i="1"/>
  <c r="DN216" i="1"/>
  <c r="DL216" i="1"/>
  <c r="DK216" i="1"/>
  <c r="DJ216" i="1"/>
  <c r="DI216" i="1"/>
  <c r="DG216" i="1"/>
  <c r="DE216" i="1"/>
  <c r="DD216" i="1"/>
  <c r="DC216" i="1"/>
  <c r="DA216" i="1"/>
  <c r="CZ216" i="1"/>
  <c r="CY216" i="1"/>
  <c r="CX216" i="1"/>
  <c r="CV216" i="1"/>
  <c r="CT216" i="1"/>
  <c r="CS216" i="1"/>
  <c r="CR216" i="1"/>
  <c r="CP216" i="1"/>
  <c r="CO216" i="1"/>
  <c r="CN216" i="1"/>
  <c r="CM216" i="1"/>
  <c r="CK216" i="1"/>
  <c r="CI216" i="1"/>
  <c r="CH216" i="1"/>
  <c r="CG216" i="1"/>
  <c r="CE216" i="1"/>
  <c r="CD216" i="1"/>
  <c r="CC216" i="1"/>
  <c r="CB216" i="1"/>
  <c r="BZ216" i="1"/>
  <c r="BX216" i="1"/>
  <c r="BW216" i="1"/>
  <c r="BV216" i="1"/>
  <c r="BT216" i="1"/>
  <c r="BS216" i="1"/>
  <c r="BR216" i="1"/>
  <c r="BQ216" i="1"/>
  <c r="BO216" i="1"/>
  <c r="BM216" i="1"/>
  <c r="BL216" i="1"/>
  <c r="BK216" i="1"/>
  <c r="BI216" i="1"/>
  <c r="BH216" i="1"/>
  <c r="BG216" i="1"/>
  <c r="BF216" i="1"/>
  <c r="BD216" i="1"/>
  <c r="BB216" i="1"/>
  <c r="BA216" i="1"/>
  <c r="AZ216" i="1"/>
  <c r="AX216" i="1"/>
  <c r="AW216" i="1"/>
  <c r="AV216" i="1"/>
  <c r="AU216" i="1"/>
  <c r="GA215" i="1"/>
  <c r="FZ215" i="1"/>
  <c r="FY215" i="1"/>
  <c r="FU215" i="1"/>
  <c r="FS215" i="1"/>
  <c r="FR215" i="1"/>
  <c r="FQ215" i="1"/>
  <c r="FO215" i="1"/>
  <c r="FN215" i="1"/>
  <c r="FM215" i="1"/>
  <c r="FL215" i="1"/>
  <c r="FJ215" i="1"/>
  <c r="FH215" i="1"/>
  <c r="FG215" i="1"/>
  <c r="FF215" i="1"/>
  <c r="FD215" i="1"/>
  <c r="FC215" i="1"/>
  <c r="FB215" i="1"/>
  <c r="FA215" i="1"/>
  <c r="EY215" i="1"/>
  <c r="EW215" i="1"/>
  <c r="EV215" i="1"/>
  <c r="EU215" i="1"/>
  <c r="ES215" i="1"/>
  <c r="ER215" i="1"/>
  <c r="EQ215" i="1"/>
  <c r="EP215" i="1"/>
  <c r="EN215" i="1"/>
  <c r="EL215" i="1"/>
  <c r="EK215" i="1"/>
  <c r="EJ215" i="1"/>
  <c r="EH215" i="1"/>
  <c r="EG215" i="1"/>
  <c r="EF215" i="1"/>
  <c r="EE215" i="1"/>
  <c r="EC215" i="1"/>
  <c r="EA215" i="1"/>
  <c r="DZ215" i="1"/>
  <c r="DY215" i="1"/>
  <c r="DW215" i="1"/>
  <c r="DV215" i="1"/>
  <c r="DU215" i="1"/>
  <c r="DT215" i="1"/>
  <c r="DR215" i="1"/>
  <c r="DP215" i="1"/>
  <c r="DO215" i="1"/>
  <c r="DN215" i="1"/>
  <c r="DL215" i="1"/>
  <c r="DK215" i="1"/>
  <c r="DJ215" i="1"/>
  <c r="DI215" i="1"/>
  <c r="DG215" i="1"/>
  <c r="DE215" i="1"/>
  <c r="DD215" i="1"/>
  <c r="DC215" i="1"/>
  <c r="DA215" i="1"/>
  <c r="CZ215" i="1"/>
  <c r="CY215" i="1"/>
  <c r="CX215" i="1"/>
  <c r="CV215" i="1"/>
  <c r="CT215" i="1"/>
  <c r="CS215" i="1"/>
  <c r="CR215" i="1"/>
  <c r="CP215" i="1"/>
  <c r="CO215" i="1"/>
  <c r="CN215" i="1"/>
  <c r="CM215" i="1"/>
  <c r="CK215" i="1"/>
  <c r="CI215" i="1"/>
  <c r="CH215" i="1"/>
  <c r="CG215" i="1"/>
  <c r="CE215" i="1"/>
  <c r="CD215" i="1"/>
  <c r="CC215" i="1"/>
  <c r="CB215" i="1"/>
  <c r="BZ215" i="1"/>
  <c r="BX215" i="1"/>
  <c r="BW215" i="1"/>
  <c r="BV215" i="1"/>
  <c r="BT215" i="1"/>
  <c r="BS215" i="1"/>
  <c r="BR215" i="1"/>
  <c r="BQ215" i="1"/>
  <c r="BO215" i="1"/>
  <c r="BM215" i="1"/>
  <c r="BL215" i="1"/>
  <c r="BK215" i="1"/>
  <c r="BI215" i="1"/>
  <c r="BH215" i="1"/>
  <c r="BG215" i="1"/>
  <c r="BF215" i="1"/>
  <c r="BD215" i="1"/>
  <c r="BB215" i="1"/>
  <c r="BA215" i="1"/>
  <c r="AZ215" i="1"/>
  <c r="AX215" i="1"/>
  <c r="AW215" i="1"/>
  <c r="AV215" i="1"/>
  <c r="AU215" i="1"/>
  <c r="GA214" i="1"/>
  <c r="FZ214" i="1"/>
  <c r="FY214" i="1"/>
  <c r="FU214" i="1"/>
  <c r="FS214" i="1"/>
  <c r="FR214" i="1"/>
  <c r="FQ214" i="1"/>
  <c r="FO214" i="1"/>
  <c r="FN214" i="1"/>
  <c r="FM214" i="1"/>
  <c r="FL214" i="1"/>
  <c r="FJ214" i="1"/>
  <c r="FH214" i="1"/>
  <c r="FG214" i="1"/>
  <c r="FF214" i="1"/>
  <c r="FD214" i="1"/>
  <c r="FC214" i="1"/>
  <c r="FB214" i="1"/>
  <c r="FA214" i="1"/>
  <c r="EY214" i="1"/>
  <c r="EW214" i="1"/>
  <c r="EV214" i="1"/>
  <c r="EU214" i="1"/>
  <c r="ES214" i="1"/>
  <c r="ER214" i="1"/>
  <c r="EQ214" i="1"/>
  <c r="EP214" i="1"/>
  <c r="EN214" i="1"/>
  <c r="EL214" i="1"/>
  <c r="EK214" i="1"/>
  <c r="EJ214" i="1"/>
  <c r="EH214" i="1"/>
  <c r="EG214" i="1"/>
  <c r="EF214" i="1"/>
  <c r="EE214" i="1"/>
  <c r="EC214" i="1"/>
  <c r="EA214" i="1"/>
  <c r="DZ214" i="1"/>
  <c r="DY214" i="1"/>
  <c r="DW214" i="1"/>
  <c r="DV214" i="1"/>
  <c r="DU214" i="1"/>
  <c r="DT214" i="1"/>
  <c r="DR214" i="1"/>
  <c r="DP214" i="1"/>
  <c r="DO214" i="1"/>
  <c r="DN214" i="1"/>
  <c r="DL214" i="1"/>
  <c r="DK214" i="1"/>
  <c r="DJ214" i="1"/>
  <c r="DI214" i="1"/>
  <c r="DG214" i="1"/>
  <c r="DE214" i="1"/>
  <c r="DD214" i="1"/>
  <c r="DC214" i="1"/>
  <c r="DA214" i="1"/>
  <c r="CZ214" i="1"/>
  <c r="CY214" i="1"/>
  <c r="CX214" i="1"/>
  <c r="CV214" i="1"/>
  <c r="CT214" i="1"/>
  <c r="CS214" i="1"/>
  <c r="CR214" i="1"/>
  <c r="CP214" i="1"/>
  <c r="CO214" i="1"/>
  <c r="CN214" i="1"/>
  <c r="CM214" i="1"/>
  <c r="CK214" i="1"/>
  <c r="CI214" i="1"/>
  <c r="CH214" i="1"/>
  <c r="CG214" i="1"/>
  <c r="CE214" i="1"/>
  <c r="CD214" i="1"/>
  <c r="CC214" i="1"/>
  <c r="CB214" i="1"/>
  <c r="BZ214" i="1"/>
  <c r="BX214" i="1"/>
  <c r="BW214" i="1"/>
  <c r="BV214" i="1"/>
  <c r="BT214" i="1"/>
  <c r="BS214" i="1"/>
  <c r="BR214" i="1"/>
  <c r="BQ214" i="1"/>
  <c r="BO214" i="1"/>
  <c r="BM214" i="1"/>
  <c r="BL214" i="1"/>
  <c r="BK214" i="1"/>
  <c r="BI214" i="1"/>
  <c r="BH214" i="1"/>
  <c r="BG214" i="1"/>
  <c r="BF214" i="1"/>
  <c r="BD214" i="1"/>
  <c r="BB214" i="1"/>
  <c r="BA214" i="1"/>
  <c r="AZ214" i="1"/>
  <c r="AX214" i="1"/>
  <c r="AW214" i="1"/>
  <c r="AV214" i="1"/>
  <c r="AU214" i="1"/>
  <c r="GA213" i="1"/>
  <c r="FZ213" i="1"/>
  <c r="FY213" i="1"/>
  <c r="FU213" i="1"/>
  <c r="FS213" i="1"/>
  <c r="FR213" i="1"/>
  <c r="FQ213" i="1"/>
  <c r="FO213" i="1"/>
  <c r="FN213" i="1"/>
  <c r="FM213" i="1"/>
  <c r="FL213" i="1"/>
  <c r="FJ213" i="1"/>
  <c r="FH213" i="1"/>
  <c r="FG213" i="1"/>
  <c r="FF213" i="1"/>
  <c r="FD213" i="1"/>
  <c r="FC213" i="1"/>
  <c r="FB213" i="1"/>
  <c r="FA213" i="1"/>
  <c r="EY213" i="1"/>
  <c r="EW213" i="1"/>
  <c r="EV213" i="1"/>
  <c r="EU213" i="1"/>
  <c r="ES213" i="1"/>
  <c r="ER213" i="1"/>
  <c r="EQ213" i="1"/>
  <c r="EP213" i="1"/>
  <c r="EN213" i="1"/>
  <c r="EL213" i="1"/>
  <c r="EK213" i="1"/>
  <c r="EJ213" i="1"/>
  <c r="EH213" i="1"/>
  <c r="EG213" i="1"/>
  <c r="EF213" i="1"/>
  <c r="EE213" i="1"/>
  <c r="EC213" i="1"/>
  <c r="EA213" i="1"/>
  <c r="DZ213" i="1"/>
  <c r="DY213" i="1"/>
  <c r="DW213" i="1"/>
  <c r="DV213" i="1"/>
  <c r="DU213" i="1"/>
  <c r="DT213" i="1"/>
  <c r="DR213" i="1"/>
  <c r="DP213" i="1"/>
  <c r="DO213" i="1"/>
  <c r="DN213" i="1"/>
  <c r="DL213" i="1"/>
  <c r="DK213" i="1"/>
  <c r="DJ213" i="1"/>
  <c r="DI213" i="1"/>
  <c r="DG213" i="1"/>
  <c r="DE213" i="1"/>
  <c r="DD213" i="1"/>
  <c r="DC213" i="1"/>
  <c r="DA213" i="1"/>
  <c r="CZ213" i="1"/>
  <c r="CY213" i="1"/>
  <c r="CX213" i="1"/>
  <c r="CV213" i="1"/>
  <c r="CT213" i="1"/>
  <c r="CS213" i="1"/>
  <c r="CR213" i="1"/>
  <c r="CP213" i="1"/>
  <c r="CO213" i="1"/>
  <c r="CN213" i="1"/>
  <c r="CM213" i="1"/>
  <c r="CK213" i="1"/>
  <c r="CI213" i="1"/>
  <c r="CH213" i="1"/>
  <c r="CG213" i="1"/>
  <c r="CE213" i="1"/>
  <c r="CD213" i="1"/>
  <c r="CC213" i="1"/>
  <c r="CB213" i="1"/>
  <c r="BZ213" i="1"/>
  <c r="BX213" i="1"/>
  <c r="BW213" i="1"/>
  <c r="BV213" i="1"/>
  <c r="BT213" i="1"/>
  <c r="BS213" i="1"/>
  <c r="BR213" i="1"/>
  <c r="BQ213" i="1"/>
  <c r="BO213" i="1"/>
  <c r="BM213" i="1"/>
  <c r="BL213" i="1"/>
  <c r="BK213" i="1"/>
  <c r="BI213" i="1"/>
  <c r="BH213" i="1"/>
  <c r="BG213" i="1"/>
  <c r="BF213" i="1"/>
  <c r="BD213" i="1"/>
  <c r="BB213" i="1"/>
  <c r="BA213" i="1"/>
  <c r="AZ213" i="1"/>
  <c r="AX213" i="1"/>
  <c r="AW213" i="1"/>
  <c r="AV213" i="1"/>
  <c r="AU213" i="1"/>
  <c r="GA212" i="1"/>
  <c r="FZ212" i="1"/>
  <c r="FY212" i="1"/>
  <c r="FU212" i="1"/>
  <c r="FS212" i="1"/>
  <c r="FR212" i="1"/>
  <c r="FQ212" i="1"/>
  <c r="FO212" i="1"/>
  <c r="FN212" i="1"/>
  <c r="FM212" i="1"/>
  <c r="FL212" i="1"/>
  <c r="FJ212" i="1"/>
  <c r="FH212" i="1"/>
  <c r="FG212" i="1"/>
  <c r="FF212" i="1"/>
  <c r="FD212" i="1"/>
  <c r="FC212" i="1"/>
  <c r="FB212" i="1"/>
  <c r="FA212" i="1"/>
  <c r="EY212" i="1"/>
  <c r="EW212" i="1"/>
  <c r="EV212" i="1"/>
  <c r="EU212" i="1"/>
  <c r="ES212" i="1"/>
  <c r="ER212" i="1"/>
  <c r="EQ212" i="1"/>
  <c r="EP212" i="1"/>
  <c r="EN212" i="1"/>
  <c r="EL212" i="1"/>
  <c r="EK212" i="1"/>
  <c r="EJ212" i="1"/>
  <c r="EH212" i="1"/>
  <c r="EG212" i="1"/>
  <c r="EF212" i="1"/>
  <c r="EE212" i="1"/>
  <c r="EC212" i="1"/>
  <c r="EA212" i="1"/>
  <c r="DZ212" i="1"/>
  <c r="DY212" i="1"/>
  <c r="DW212" i="1"/>
  <c r="DV212" i="1"/>
  <c r="DU212" i="1"/>
  <c r="DT212" i="1"/>
  <c r="DR212" i="1"/>
  <c r="DP212" i="1"/>
  <c r="DO212" i="1"/>
  <c r="DN212" i="1"/>
  <c r="DL212" i="1"/>
  <c r="DK212" i="1"/>
  <c r="DJ212" i="1"/>
  <c r="DI212" i="1"/>
  <c r="DG212" i="1"/>
  <c r="DE212" i="1"/>
  <c r="DD212" i="1"/>
  <c r="DC212" i="1"/>
  <c r="DA212" i="1"/>
  <c r="CZ212" i="1"/>
  <c r="CY212" i="1"/>
  <c r="CX212" i="1"/>
  <c r="CV212" i="1"/>
  <c r="CT212" i="1"/>
  <c r="CS212" i="1"/>
  <c r="CR212" i="1"/>
  <c r="CP212" i="1"/>
  <c r="CO212" i="1"/>
  <c r="CN212" i="1"/>
  <c r="CM212" i="1"/>
  <c r="CK212" i="1"/>
  <c r="CI212" i="1"/>
  <c r="CH212" i="1"/>
  <c r="CG212" i="1"/>
  <c r="CE212" i="1"/>
  <c r="CD212" i="1"/>
  <c r="CC212" i="1"/>
  <c r="CB212" i="1"/>
  <c r="BZ212" i="1"/>
  <c r="BX212" i="1"/>
  <c r="BW212" i="1"/>
  <c r="BV212" i="1"/>
  <c r="BT212" i="1"/>
  <c r="BS212" i="1"/>
  <c r="BR212" i="1"/>
  <c r="BQ212" i="1"/>
  <c r="BO212" i="1"/>
  <c r="BM212" i="1"/>
  <c r="BL212" i="1"/>
  <c r="BK212" i="1"/>
  <c r="BI212" i="1"/>
  <c r="BH212" i="1"/>
  <c r="BG212" i="1"/>
  <c r="BF212" i="1"/>
  <c r="BD212" i="1"/>
  <c r="BB212" i="1"/>
  <c r="BA212" i="1"/>
  <c r="AZ212" i="1"/>
  <c r="AX212" i="1"/>
  <c r="AW212" i="1"/>
  <c r="AV212" i="1"/>
  <c r="AU212" i="1"/>
  <c r="GA211" i="1"/>
  <c r="FZ211" i="1"/>
  <c r="FY211" i="1"/>
  <c r="FU211" i="1"/>
  <c r="FS211" i="1"/>
  <c r="FR211" i="1"/>
  <c r="FQ211" i="1"/>
  <c r="FO211" i="1"/>
  <c r="FN211" i="1"/>
  <c r="FM211" i="1"/>
  <c r="FL211" i="1"/>
  <c r="FJ211" i="1"/>
  <c r="FH211" i="1"/>
  <c r="FG211" i="1"/>
  <c r="FF211" i="1"/>
  <c r="FD211" i="1"/>
  <c r="FC211" i="1"/>
  <c r="FB211" i="1"/>
  <c r="FA211" i="1"/>
  <c r="EY211" i="1"/>
  <c r="EW211" i="1"/>
  <c r="EV211" i="1"/>
  <c r="EU211" i="1"/>
  <c r="ES211" i="1"/>
  <c r="ER211" i="1"/>
  <c r="EQ211" i="1"/>
  <c r="EP211" i="1"/>
  <c r="EN211" i="1"/>
  <c r="EL211" i="1"/>
  <c r="EK211" i="1"/>
  <c r="EJ211" i="1"/>
  <c r="EH211" i="1"/>
  <c r="EG211" i="1"/>
  <c r="EF211" i="1"/>
  <c r="EE211" i="1"/>
  <c r="EC211" i="1"/>
  <c r="EA211" i="1"/>
  <c r="DZ211" i="1"/>
  <c r="DY211" i="1"/>
  <c r="DW211" i="1"/>
  <c r="DV211" i="1"/>
  <c r="DU211" i="1"/>
  <c r="DT211" i="1"/>
  <c r="DR211" i="1"/>
  <c r="DP211" i="1"/>
  <c r="DO211" i="1"/>
  <c r="DN211" i="1"/>
  <c r="DL211" i="1"/>
  <c r="DK211" i="1"/>
  <c r="DJ211" i="1"/>
  <c r="DI211" i="1"/>
  <c r="DG211" i="1"/>
  <c r="DE211" i="1"/>
  <c r="DD211" i="1"/>
  <c r="DC211" i="1"/>
  <c r="DA211" i="1"/>
  <c r="CZ211" i="1"/>
  <c r="CY211" i="1"/>
  <c r="CX211" i="1"/>
  <c r="CV211" i="1"/>
  <c r="CT211" i="1"/>
  <c r="CS211" i="1"/>
  <c r="CR211" i="1"/>
  <c r="CP211" i="1"/>
  <c r="CO211" i="1"/>
  <c r="CN211" i="1"/>
  <c r="CM211" i="1"/>
  <c r="CK211" i="1"/>
  <c r="CI211" i="1"/>
  <c r="CH211" i="1"/>
  <c r="CG211" i="1"/>
  <c r="CE211" i="1"/>
  <c r="CD211" i="1"/>
  <c r="CC211" i="1"/>
  <c r="CB211" i="1"/>
  <c r="BZ211" i="1"/>
  <c r="BX211" i="1"/>
  <c r="BW211" i="1"/>
  <c r="BV211" i="1"/>
  <c r="BT211" i="1"/>
  <c r="BS211" i="1"/>
  <c r="BR211" i="1"/>
  <c r="BQ211" i="1"/>
  <c r="BO211" i="1"/>
  <c r="BM211" i="1"/>
  <c r="BL211" i="1"/>
  <c r="BK211" i="1"/>
  <c r="BI211" i="1"/>
  <c r="BH211" i="1"/>
  <c r="BG211" i="1"/>
  <c r="BF211" i="1"/>
  <c r="BD211" i="1"/>
  <c r="BB211" i="1"/>
  <c r="BA211" i="1"/>
  <c r="AZ211" i="1"/>
  <c r="AX211" i="1"/>
  <c r="AW211" i="1"/>
  <c r="AV211" i="1"/>
  <c r="AU211" i="1"/>
  <c r="GA210" i="1"/>
  <c r="FZ210" i="1"/>
  <c r="FY210" i="1"/>
  <c r="FU210" i="1"/>
  <c r="FS210" i="1"/>
  <c r="FR210" i="1"/>
  <c r="FQ210" i="1"/>
  <c r="FO210" i="1"/>
  <c r="FN210" i="1"/>
  <c r="FM210" i="1"/>
  <c r="FL210" i="1"/>
  <c r="FJ210" i="1"/>
  <c r="FH210" i="1"/>
  <c r="FG210" i="1"/>
  <c r="FF210" i="1"/>
  <c r="FD210" i="1"/>
  <c r="FC210" i="1"/>
  <c r="FB210" i="1"/>
  <c r="FA210" i="1"/>
  <c r="EY210" i="1"/>
  <c r="EW210" i="1"/>
  <c r="EV210" i="1"/>
  <c r="EU210" i="1"/>
  <c r="ES210" i="1"/>
  <c r="ER210" i="1"/>
  <c r="EQ210" i="1"/>
  <c r="EP210" i="1"/>
  <c r="EN210" i="1"/>
  <c r="EL210" i="1"/>
  <c r="EK210" i="1"/>
  <c r="EJ210" i="1"/>
  <c r="EH210" i="1"/>
  <c r="EG210" i="1"/>
  <c r="EF210" i="1"/>
  <c r="EE210" i="1"/>
  <c r="EC210" i="1"/>
  <c r="EA210" i="1"/>
  <c r="DZ210" i="1"/>
  <c r="DY210" i="1"/>
  <c r="DW210" i="1"/>
  <c r="DV210" i="1"/>
  <c r="DU210" i="1"/>
  <c r="DT210" i="1"/>
  <c r="DR210" i="1"/>
  <c r="DP210" i="1"/>
  <c r="DO210" i="1"/>
  <c r="DN210" i="1"/>
  <c r="DL210" i="1"/>
  <c r="DK210" i="1"/>
  <c r="DJ210" i="1"/>
  <c r="DI210" i="1"/>
  <c r="DG210" i="1"/>
  <c r="DE210" i="1"/>
  <c r="DD210" i="1"/>
  <c r="DC210" i="1"/>
  <c r="DA210" i="1"/>
  <c r="CZ210" i="1"/>
  <c r="CY210" i="1"/>
  <c r="CX210" i="1"/>
  <c r="CV210" i="1"/>
  <c r="CT210" i="1"/>
  <c r="CS210" i="1"/>
  <c r="CR210" i="1"/>
  <c r="CP210" i="1"/>
  <c r="CO210" i="1"/>
  <c r="CN210" i="1"/>
  <c r="CM210" i="1"/>
  <c r="CK210" i="1"/>
  <c r="CI210" i="1"/>
  <c r="CH210" i="1"/>
  <c r="CG210" i="1"/>
  <c r="CE210" i="1"/>
  <c r="CD210" i="1"/>
  <c r="CC210" i="1"/>
  <c r="CB210" i="1"/>
  <c r="BZ210" i="1"/>
  <c r="BX210" i="1"/>
  <c r="BW210" i="1"/>
  <c r="BV210" i="1"/>
  <c r="BT210" i="1"/>
  <c r="BS210" i="1"/>
  <c r="BR210" i="1"/>
  <c r="BQ210" i="1"/>
  <c r="BO210" i="1"/>
  <c r="BM210" i="1"/>
  <c r="BL210" i="1"/>
  <c r="BK210" i="1"/>
  <c r="BI210" i="1"/>
  <c r="BH210" i="1"/>
  <c r="BG210" i="1"/>
  <c r="BF210" i="1"/>
  <c r="BD210" i="1"/>
  <c r="BB210" i="1"/>
  <c r="BA210" i="1"/>
  <c r="AZ210" i="1"/>
  <c r="AX210" i="1"/>
  <c r="AW210" i="1"/>
  <c r="AV210" i="1"/>
  <c r="AU210" i="1"/>
  <c r="H210" i="1"/>
  <c r="GA209" i="1"/>
  <c r="FZ209" i="1"/>
  <c r="FY209" i="1"/>
  <c r="FU209" i="1"/>
  <c r="FS209" i="1"/>
  <c r="FR209" i="1"/>
  <c r="FQ209" i="1"/>
  <c r="FO209" i="1"/>
  <c r="FN209" i="1"/>
  <c r="FM209" i="1"/>
  <c r="FL209" i="1"/>
  <c r="FJ209" i="1"/>
  <c r="FH209" i="1"/>
  <c r="FG209" i="1"/>
  <c r="FF209" i="1"/>
  <c r="FD209" i="1"/>
  <c r="FC209" i="1"/>
  <c r="FB209" i="1"/>
  <c r="FA209" i="1"/>
  <c r="EY209" i="1"/>
  <c r="EW209" i="1"/>
  <c r="EV209" i="1"/>
  <c r="EU209" i="1"/>
  <c r="ES209" i="1"/>
  <c r="ER209" i="1"/>
  <c r="EQ209" i="1"/>
  <c r="EP209" i="1"/>
  <c r="EN209" i="1"/>
  <c r="EL209" i="1"/>
  <c r="EK209" i="1"/>
  <c r="EJ209" i="1"/>
  <c r="EH209" i="1"/>
  <c r="EG209" i="1"/>
  <c r="EF209" i="1"/>
  <c r="EE209" i="1"/>
  <c r="EC209" i="1"/>
  <c r="EA209" i="1"/>
  <c r="DZ209" i="1"/>
  <c r="DY209" i="1"/>
  <c r="DW209" i="1"/>
  <c r="DV209" i="1"/>
  <c r="DU209" i="1"/>
  <c r="DT209" i="1"/>
  <c r="DR209" i="1"/>
  <c r="DP209" i="1"/>
  <c r="DO209" i="1"/>
  <c r="DN209" i="1"/>
  <c r="DL209" i="1"/>
  <c r="DK209" i="1"/>
  <c r="DJ209" i="1"/>
  <c r="DI209" i="1"/>
  <c r="DG209" i="1"/>
  <c r="DE209" i="1"/>
  <c r="DD209" i="1"/>
  <c r="DC209" i="1"/>
  <c r="DA209" i="1"/>
  <c r="CZ209" i="1"/>
  <c r="CY209" i="1"/>
  <c r="CX209" i="1"/>
  <c r="CV209" i="1"/>
  <c r="CT209" i="1"/>
  <c r="CS209" i="1"/>
  <c r="CR209" i="1"/>
  <c r="CP209" i="1"/>
  <c r="CO209" i="1"/>
  <c r="CN209" i="1"/>
  <c r="CM209" i="1"/>
  <c r="CK209" i="1"/>
  <c r="CI209" i="1"/>
  <c r="CH209" i="1"/>
  <c r="CG209" i="1"/>
  <c r="CE209" i="1"/>
  <c r="CD209" i="1"/>
  <c r="CC209" i="1"/>
  <c r="CB209" i="1"/>
  <c r="BZ209" i="1"/>
  <c r="BX209" i="1"/>
  <c r="BW209" i="1"/>
  <c r="BV209" i="1"/>
  <c r="BT209" i="1"/>
  <c r="BS209" i="1"/>
  <c r="BR209" i="1"/>
  <c r="BQ209" i="1"/>
  <c r="BO209" i="1"/>
  <c r="BM209" i="1"/>
  <c r="BL209" i="1"/>
  <c r="BK209" i="1"/>
  <c r="BI209" i="1"/>
  <c r="BH209" i="1"/>
  <c r="BG209" i="1"/>
  <c r="BD209" i="1"/>
  <c r="BB209" i="1"/>
  <c r="BA209" i="1"/>
  <c r="AZ209" i="1"/>
  <c r="AX209" i="1"/>
  <c r="AW209" i="1"/>
  <c r="AV209" i="1"/>
  <c r="AK209" i="1"/>
  <c r="H209" i="1"/>
  <c r="GA208" i="1"/>
  <c r="FZ208" i="1"/>
  <c r="FY208" i="1"/>
  <c r="FX208" i="1" s="1"/>
  <c r="FU208" i="1"/>
  <c r="FS208" i="1"/>
  <c r="FR208" i="1"/>
  <c r="FQ208" i="1"/>
  <c r="FO208" i="1"/>
  <c r="FN208" i="1"/>
  <c r="FM208" i="1"/>
  <c r="FL208" i="1"/>
  <c r="FJ208" i="1"/>
  <c r="FH208" i="1"/>
  <c r="FG208" i="1"/>
  <c r="FF208" i="1"/>
  <c r="FD208" i="1"/>
  <c r="FC208" i="1"/>
  <c r="FB208" i="1"/>
  <c r="FA208" i="1"/>
  <c r="EY208" i="1"/>
  <c r="EW208" i="1"/>
  <c r="EV208" i="1"/>
  <c r="EU208" i="1"/>
  <c r="ES208" i="1"/>
  <c r="ER208" i="1"/>
  <c r="EQ208" i="1"/>
  <c r="EP208" i="1"/>
  <c r="EN208" i="1"/>
  <c r="EL208" i="1"/>
  <c r="EK208" i="1"/>
  <c r="EJ208" i="1"/>
  <c r="EH208" i="1"/>
  <c r="EG208" i="1"/>
  <c r="EF208" i="1"/>
  <c r="EE208" i="1"/>
  <c r="EC208" i="1"/>
  <c r="EA208" i="1"/>
  <c r="DZ208" i="1"/>
  <c r="DY208" i="1"/>
  <c r="DW208" i="1"/>
  <c r="DV208" i="1"/>
  <c r="DU208" i="1"/>
  <c r="DT208" i="1"/>
  <c r="DR208" i="1"/>
  <c r="DP208" i="1"/>
  <c r="DO208" i="1"/>
  <c r="DN208" i="1"/>
  <c r="DL208" i="1"/>
  <c r="DK208" i="1"/>
  <c r="DJ208" i="1"/>
  <c r="DI208" i="1"/>
  <c r="DG208" i="1"/>
  <c r="DE208" i="1"/>
  <c r="DD208" i="1"/>
  <c r="DC208" i="1"/>
  <c r="DA208" i="1"/>
  <c r="CZ208" i="1"/>
  <c r="CY208" i="1"/>
  <c r="CX208" i="1"/>
  <c r="CV208" i="1"/>
  <c r="CT208" i="1"/>
  <c r="CS208" i="1"/>
  <c r="CR208" i="1"/>
  <c r="CP208" i="1"/>
  <c r="CO208" i="1"/>
  <c r="CN208" i="1"/>
  <c r="CM208" i="1"/>
  <c r="CK208" i="1"/>
  <c r="CI208" i="1"/>
  <c r="CH208" i="1"/>
  <c r="CG208" i="1"/>
  <c r="CE208" i="1"/>
  <c r="CD208" i="1"/>
  <c r="CC208" i="1"/>
  <c r="CB208" i="1"/>
  <c r="BZ208" i="1"/>
  <c r="BX208" i="1"/>
  <c r="BW208" i="1"/>
  <c r="BV208" i="1"/>
  <c r="BT208" i="1"/>
  <c r="BS208" i="1"/>
  <c r="BR208" i="1"/>
  <c r="BQ208" i="1"/>
  <c r="BO208" i="1"/>
  <c r="BM208" i="1"/>
  <c r="BL208" i="1"/>
  <c r="BK208" i="1"/>
  <c r="BI208" i="1"/>
  <c r="BG208" i="1"/>
  <c r="BD208" i="1"/>
  <c r="BB208" i="1"/>
  <c r="BA208" i="1"/>
  <c r="AZ208" i="1"/>
  <c r="AX208" i="1"/>
  <c r="AV208" i="1"/>
  <c r="AK208" i="1"/>
  <c r="BH208" i="1" s="1"/>
  <c r="H208" i="1"/>
  <c r="GA207" i="1"/>
  <c r="FZ207" i="1"/>
  <c r="FY207" i="1"/>
  <c r="FU207" i="1"/>
  <c r="FS207" i="1"/>
  <c r="FR207" i="1"/>
  <c r="FQ207" i="1"/>
  <c r="FO207" i="1"/>
  <c r="FN207" i="1"/>
  <c r="FM207" i="1"/>
  <c r="FL207" i="1"/>
  <c r="FJ207" i="1"/>
  <c r="FH207" i="1"/>
  <c r="FG207" i="1"/>
  <c r="FF207" i="1"/>
  <c r="FD207" i="1"/>
  <c r="FC207" i="1"/>
  <c r="FB207" i="1"/>
  <c r="FA207" i="1"/>
  <c r="EY207" i="1"/>
  <c r="EW207" i="1"/>
  <c r="EV207" i="1"/>
  <c r="EU207" i="1"/>
  <c r="ES207" i="1"/>
  <c r="ER207" i="1"/>
  <c r="EQ207" i="1"/>
  <c r="EP207" i="1"/>
  <c r="EN207" i="1"/>
  <c r="EL207" i="1"/>
  <c r="EK207" i="1"/>
  <c r="EJ207" i="1"/>
  <c r="EH207" i="1"/>
  <c r="EG207" i="1"/>
  <c r="EF207" i="1"/>
  <c r="EE207" i="1"/>
  <c r="EC207" i="1"/>
  <c r="EA207" i="1"/>
  <c r="DZ207" i="1"/>
  <c r="DY207" i="1"/>
  <c r="DW207" i="1"/>
  <c r="DV207" i="1"/>
  <c r="DU207" i="1"/>
  <c r="DT207" i="1"/>
  <c r="DR207" i="1"/>
  <c r="DP207" i="1"/>
  <c r="DO207" i="1"/>
  <c r="DN207" i="1"/>
  <c r="DL207" i="1"/>
  <c r="DK207" i="1"/>
  <c r="DJ207" i="1"/>
  <c r="DI207" i="1"/>
  <c r="DG207" i="1"/>
  <c r="DE207" i="1"/>
  <c r="DD207" i="1"/>
  <c r="DC207" i="1"/>
  <c r="DA207" i="1"/>
  <c r="CZ207" i="1"/>
  <c r="CY207" i="1"/>
  <c r="CX207" i="1"/>
  <c r="CV207" i="1"/>
  <c r="CT207" i="1"/>
  <c r="CS207" i="1"/>
  <c r="CR207" i="1"/>
  <c r="CP207" i="1"/>
  <c r="CO207" i="1"/>
  <c r="CN207" i="1"/>
  <c r="CM207" i="1"/>
  <c r="CK207" i="1"/>
  <c r="CI207" i="1"/>
  <c r="CH207" i="1"/>
  <c r="CG207" i="1"/>
  <c r="CE207" i="1"/>
  <c r="CD207" i="1"/>
  <c r="CC207" i="1"/>
  <c r="CB207" i="1"/>
  <c r="BZ207" i="1"/>
  <c r="BX207" i="1"/>
  <c r="BW207" i="1"/>
  <c r="BV207" i="1"/>
  <c r="BT207" i="1"/>
  <c r="BS207" i="1"/>
  <c r="BR207" i="1"/>
  <c r="BQ207" i="1"/>
  <c r="BO207" i="1"/>
  <c r="BM207" i="1"/>
  <c r="BL207" i="1"/>
  <c r="BK207" i="1"/>
  <c r="BI207" i="1"/>
  <c r="BH207" i="1"/>
  <c r="BG207" i="1"/>
  <c r="BF207" i="1"/>
  <c r="BD207" i="1"/>
  <c r="BB207" i="1"/>
  <c r="BA207" i="1"/>
  <c r="AZ207" i="1"/>
  <c r="AX207" i="1"/>
  <c r="AW207" i="1"/>
  <c r="AV207" i="1"/>
  <c r="AU207" i="1"/>
  <c r="AK207" i="1"/>
  <c r="H207" i="1"/>
  <c r="GA206" i="1"/>
  <c r="FZ206" i="1"/>
  <c r="FY206" i="1"/>
  <c r="FU206" i="1"/>
  <c r="FS206" i="1"/>
  <c r="FR206" i="1"/>
  <c r="FQ206" i="1"/>
  <c r="FO206" i="1"/>
  <c r="FN206" i="1"/>
  <c r="FM206" i="1"/>
  <c r="FL206" i="1"/>
  <c r="FJ206" i="1"/>
  <c r="FH206" i="1"/>
  <c r="FG206" i="1"/>
  <c r="FF206" i="1"/>
  <c r="FD206" i="1"/>
  <c r="FC206" i="1"/>
  <c r="FB206" i="1"/>
  <c r="FA206" i="1"/>
  <c r="EY206" i="1"/>
  <c r="EW206" i="1"/>
  <c r="EV206" i="1"/>
  <c r="EU206" i="1"/>
  <c r="ES206" i="1"/>
  <c r="ER206" i="1"/>
  <c r="EQ206" i="1"/>
  <c r="EP206" i="1"/>
  <c r="EN206" i="1"/>
  <c r="EL206" i="1"/>
  <c r="EK206" i="1"/>
  <c r="EJ206" i="1"/>
  <c r="EH206" i="1"/>
  <c r="EG206" i="1"/>
  <c r="EF206" i="1"/>
  <c r="EE206" i="1"/>
  <c r="EC206" i="1"/>
  <c r="EA206" i="1"/>
  <c r="DZ206" i="1"/>
  <c r="DY206" i="1"/>
  <c r="DW206" i="1"/>
  <c r="DV206" i="1"/>
  <c r="DU206" i="1"/>
  <c r="DT206" i="1"/>
  <c r="DR206" i="1"/>
  <c r="DP206" i="1"/>
  <c r="DO206" i="1"/>
  <c r="DN206" i="1"/>
  <c r="DL206" i="1"/>
  <c r="DK206" i="1"/>
  <c r="DJ206" i="1"/>
  <c r="DI206" i="1"/>
  <c r="DG206" i="1"/>
  <c r="DE206" i="1"/>
  <c r="DD206" i="1"/>
  <c r="DC206" i="1"/>
  <c r="DA206" i="1"/>
  <c r="CZ206" i="1"/>
  <c r="CY206" i="1"/>
  <c r="CX206" i="1"/>
  <c r="CV206" i="1"/>
  <c r="CT206" i="1"/>
  <c r="CS206" i="1"/>
  <c r="CR206" i="1"/>
  <c r="CP206" i="1"/>
  <c r="CO206" i="1"/>
  <c r="CN206" i="1"/>
  <c r="CM206" i="1"/>
  <c r="CK206" i="1"/>
  <c r="CI206" i="1"/>
  <c r="CH206" i="1"/>
  <c r="CG206" i="1"/>
  <c r="CE206" i="1"/>
  <c r="CD206" i="1"/>
  <c r="CC206" i="1"/>
  <c r="CB206" i="1"/>
  <c r="BZ206" i="1"/>
  <c r="BX206" i="1"/>
  <c r="BW206" i="1"/>
  <c r="BV206" i="1"/>
  <c r="BT206" i="1"/>
  <c r="BS206" i="1"/>
  <c r="BR206" i="1"/>
  <c r="BQ206" i="1"/>
  <c r="BO206" i="1"/>
  <c r="BM206" i="1"/>
  <c r="BL206" i="1"/>
  <c r="BK206" i="1"/>
  <c r="BI206" i="1"/>
  <c r="BH206" i="1"/>
  <c r="BG206" i="1"/>
  <c r="BD206" i="1"/>
  <c r="BB206" i="1"/>
  <c r="BA206" i="1"/>
  <c r="AZ206" i="1"/>
  <c r="AX206" i="1"/>
  <c r="AW206" i="1"/>
  <c r="AV206" i="1"/>
  <c r="AK206" i="1"/>
  <c r="BF206" i="1" s="1"/>
  <c r="H206" i="1"/>
  <c r="GA205" i="1"/>
  <c r="FZ205" i="1"/>
  <c r="FY205" i="1"/>
  <c r="FU205" i="1"/>
  <c r="FS205" i="1"/>
  <c r="FR205" i="1"/>
  <c r="FQ205" i="1"/>
  <c r="FO205" i="1"/>
  <c r="FN205" i="1"/>
  <c r="FM205" i="1"/>
  <c r="FL205" i="1"/>
  <c r="FJ205" i="1"/>
  <c r="FH205" i="1"/>
  <c r="FG205" i="1"/>
  <c r="FF205" i="1"/>
  <c r="FD205" i="1"/>
  <c r="FC205" i="1"/>
  <c r="FB205" i="1"/>
  <c r="FA205" i="1"/>
  <c r="EY205" i="1"/>
  <c r="EW205" i="1"/>
  <c r="EV205" i="1"/>
  <c r="EU205" i="1"/>
  <c r="ES205" i="1"/>
  <c r="ER205" i="1"/>
  <c r="EQ205" i="1"/>
  <c r="EP205" i="1"/>
  <c r="EN205" i="1"/>
  <c r="EL205" i="1"/>
  <c r="EK205" i="1"/>
  <c r="EJ205" i="1"/>
  <c r="EH205" i="1"/>
  <c r="EG205" i="1"/>
  <c r="EF205" i="1"/>
  <c r="EE205" i="1"/>
  <c r="EC205" i="1"/>
  <c r="EA205" i="1"/>
  <c r="DZ205" i="1"/>
  <c r="DY205" i="1"/>
  <c r="DW205" i="1"/>
  <c r="DV205" i="1"/>
  <c r="DU205" i="1"/>
  <c r="DT205" i="1"/>
  <c r="DR205" i="1"/>
  <c r="DP205" i="1"/>
  <c r="DO205" i="1"/>
  <c r="DN205" i="1"/>
  <c r="DL205" i="1"/>
  <c r="DK205" i="1"/>
  <c r="DJ205" i="1"/>
  <c r="DI205" i="1"/>
  <c r="DG205" i="1"/>
  <c r="DE205" i="1"/>
  <c r="DD205" i="1"/>
  <c r="DC205" i="1"/>
  <c r="DA205" i="1"/>
  <c r="CZ205" i="1"/>
  <c r="CY205" i="1"/>
  <c r="CX205" i="1"/>
  <c r="CV205" i="1"/>
  <c r="CT205" i="1"/>
  <c r="CS205" i="1"/>
  <c r="CR205" i="1"/>
  <c r="CP205" i="1"/>
  <c r="CO205" i="1"/>
  <c r="CN205" i="1"/>
  <c r="CM205" i="1"/>
  <c r="CK205" i="1"/>
  <c r="CI205" i="1"/>
  <c r="CH205" i="1"/>
  <c r="CG205" i="1"/>
  <c r="CE205" i="1"/>
  <c r="CD205" i="1"/>
  <c r="CC205" i="1"/>
  <c r="CB205" i="1"/>
  <c r="BZ205" i="1"/>
  <c r="BX205" i="1"/>
  <c r="BW205" i="1"/>
  <c r="BV205" i="1"/>
  <c r="BT205" i="1"/>
  <c r="BS205" i="1"/>
  <c r="BR205" i="1"/>
  <c r="BQ205" i="1"/>
  <c r="BO205" i="1"/>
  <c r="BM205" i="1"/>
  <c r="BL205" i="1"/>
  <c r="BK205" i="1"/>
  <c r="BI205" i="1"/>
  <c r="BH205" i="1"/>
  <c r="BG205" i="1"/>
  <c r="BD205" i="1"/>
  <c r="BB205" i="1"/>
  <c r="BA205" i="1"/>
  <c r="AZ205" i="1"/>
  <c r="AX205" i="1"/>
  <c r="AW205" i="1"/>
  <c r="AV205" i="1"/>
  <c r="AK205" i="1"/>
  <c r="H205" i="1"/>
  <c r="GA204" i="1"/>
  <c r="FZ204" i="1"/>
  <c r="FY204" i="1"/>
  <c r="FX204" i="1" s="1"/>
  <c r="FU204" i="1"/>
  <c r="FS204" i="1"/>
  <c r="FR204" i="1"/>
  <c r="FQ204" i="1"/>
  <c r="FO204" i="1"/>
  <c r="FN204" i="1"/>
  <c r="FM204" i="1"/>
  <c r="FL204" i="1"/>
  <c r="FJ204" i="1"/>
  <c r="FH204" i="1"/>
  <c r="FG204" i="1"/>
  <c r="FF204" i="1"/>
  <c r="FD204" i="1"/>
  <c r="FC204" i="1"/>
  <c r="FB204" i="1"/>
  <c r="FA204" i="1"/>
  <c r="EY204" i="1"/>
  <c r="EW204" i="1"/>
  <c r="EV204" i="1"/>
  <c r="EU204" i="1"/>
  <c r="ES204" i="1"/>
  <c r="ER204" i="1"/>
  <c r="EQ204" i="1"/>
  <c r="EP204" i="1"/>
  <c r="EN204" i="1"/>
  <c r="EL204" i="1"/>
  <c r="EK204" i="1"/>
  <c r="EJ204" i="1"/>
  <c r="EH204" i="1"/>
  <c r="EG204" i="1"/>
  <c r="EF204" i="1"/>
  <c r="EE204" i="1"/>
  <c r="EC204" i="1"/>
  <c r="EA204" i="1"/>
  <c r="DZ204" i="1"/>
  <c r="DY204" i="1"/>
  <c r="DW204" i="1"/>
  <c r="DV204" i="1"/>
  <c r="DU204" i="1"/>
  <c r="DT204" i="1"/>
  <c r="DR204" i="1"/>
  <c r="DP204" i="1"/>
  <c r="DO204" i="1"/>
  <c r="DN204" i="1"/>
  <c r="DL204" i="1"/>
  <c r="DK204" i="1"/>
  <c r="DJ204" i="1"/>
  <c r="DI204" i="1"/>
  <c r="DG204" i="1"/>
  <c r="DE204" i="1"/>
  <c r="DD204" i="1"/>
  <c r="DC204" i="1"/>
  <c r="DA204" i="1"/>
  <c r="CZ204" i="1"/>
  <c r="CY204" i="1"/>
  <c r="CX204" i="1"/>
  <c r="CV204" i="1"/>
  <c r="CT204" i="1"/>
  <c r="CS204" i="1"/>
  <c r="CR204" i="1"/>
  <c r="CP204" i="1"/>
  <c r="CO204" i="1"/>
  <c r="CN204" i="1"/>
  <c r="CM204" i="1"/>
  <c r="CK204" i="1"/>
  <c r="CI204" i="1"/>
  <c r="CH204" i="1"/>
  <c r="CG204" i="1"/>
  <c r="CE204" i="1"/>
  <c r="CD204" i="1"/>
  <c r="CC204" i="1"/>
  <c r="CB204" i="1"/>
  <c r="BZ204" i="1"/>
  <c r="BX204" i="1"/>
  <c r="BW204" i="1"/>
  <c r="BV204" i="1"/>
  <c r="BT204" i="1"/>
  <c r="BS204" i="1"/>
  <c r="BR204" i="1"/>
  <c r="BQ204" i="1"/>
  <c r="BO204" i="1"/>
  <c r="BM204" i="1"/>
  <c r="BL204" i="1"/>
  <c r="BK204" i="1"/>
  <c r="BI204" i="1"/>
  <c r="BG204" i="1"/>
  <c r="BD204" i="1"/>
  <c r="BB204" i="1"/>
  <c r="BA204" i="1"/>
  <c r="AZ204" i="1"/>
  <c r="AX204" i="1"/>
  <c r="AV204" i="1"/>
  <c r="AK204" i="1"/>
  <c r="BH204" i="1" s="1"/>
  <c r="H204" i="1"/>
  <c r="GA203" i="1"/>
  <c r="FZ203" i="1"/>
  <c r="FY203" i="1"/>
  <c r="FU203" i="1"/>
  <c r="FS203" i="1"/>
  <c r="FR203" i="1"/>
  <c r="FQ203" i="1"/>
  <c r="FO203" i="1"/>
  <c r="FN203" i="1"/>
  <c r="FM203" i="1"/>
  <c r="FL203" i="1"/>
  <c r="FJ203" i="1"/>
  <c r="FH203" i="1"/>
  <c r="FG203" i="1"/>
  <c r="FF203" i="1"/>
  <c r="FD203" i="1"/>
  <c r="FC203" i="1"/>
  <c r="FB203" i="1"/>
  <c r="FA203" i="1"/>
  <c r="EY203" i="1"/>
  <c r="EW203" i="1"/>
  <c r="EV203" i="1"/>
  <c r="EU203" i="1"/>
  <c r="ES203" i="1"/>
  <c r="ER203" i="1"/>
  <c r="EQ203" i="1"/>
  <c r="EP203" i="1"/>
  <c r="EN203" i="1"/>
  <c r="EL203" i="1"/>
  <c r="EK203" i="1"/>
  <c r="EJ203" i="1"/>
  <c r="EH203" i="1"/>
  <c r="EG203" i="1"/>
  <c r="EF203" i="1"/>
  <c r="EE203" i="1"/>
  <c r="EC203" i="1"/>
  <c r="EA203" i="1"/>
  <c r="DZ203" i="1"/>
  <c r="DY203" i="1"/>
  <c r="DW203" i="1"/>
  <c r="DV203" i="1"/>
  <c r="DU203" i="1"/>
  <c r="DT203" i="1"/>
  <c r="DR203" i="1"/>
  <c r="DP203" i="1"/>
  <c r="DO203" i="1"/>
  <c r="DN203" i="1"/>
  <c r="DL203" i="1"/>
  <c r="DK203" i="1"/>
  <c r="DJ203" i="1"/>
  <c r="DI203" i="1"/>
  <c r="DG203" i="1"/>
  <c r="DE203" i="1"/>
  <c r="DD203" i="1"/>
  <c r="DC203" i="1"/>
  <c r="DA203" i="1"/>
  <c r="CZ203" i="1"/>
  <c r="CY203" i="1"/>
  <c r="CX203" i="1"/>
  <c r="CV203" i="1"/>
  <c r="CT203" i="1"/>
  <c r="CS203" i="1"/>
  <c r="CR203" i="1"/>
  <c r="CP203" i="1"/>
  <c r="CO203" i="1"/>
  <c r="CN203" i="1"/>
  <c r="CM203" i="1"/>
  <c r="CK203" i="1"/>
  <c r="CI203" i="1"/>
  <c r="CH203" i="1"/>
  <c r="CG203" i="1"/>
  <c r="CE203" i="1"/>
  <c r="CD203" i="1"/>
  <c r="CC203" i="1"/>
  <c r="CB203" i="1"/>
  <c r="BZ203" i="1"/>
  <c r="BX203" i="1"/>
  <c r="BW203" i="1"/>
  <c r="BV203" i="1"/>
  <c r="BT203" i="1"/>
  <c r="BS203" i="1"/>
  <c r="BR203" i="1"/>
  <c r="BQ203" i="1"/>
  <c r="BO203" i="1"/>
  <c r="BM203" i="1"/>
  <c r="BL203" i="1"/>
  <c r="BK203" i="1"/>
  <c r="BI203" i="1"/>
  <c r="BH203" i="1"/>
  <c r="BG203" i="1"/>
  <c r="BF203" i="1"/>
  <c r="BD203" i="1"/>
  <c r="BB203" i="1"/>
  <c r="BA203" i="1"/>
  <c r="AZ203" i="1"/>
  <c r="AX203" i="1"/>
  <c r="AW203" i="1"/>
  <c r="AV203" i="1"/>
  <c r="AU203" i="1"/>
  <c r="AK203" i="1"/>
  <c r="H203" i="1"/>
  <c r="GA202" i="1"/>
  <c r="FZ202" i="1"/>
  <c r="FY202" i="1"/>
  <c r="FU202" i="1"/>
  <c r="FS202" i="1"/>
  <c r="FR202" i="1"/>
  <c r="FQ202" i="1"/>
  <c r="FO202" i="1"/>
  <c r="FN202" i="1"/>
  <c r="FM202" i="1"/>
  <c r="FL202" i="1"/>
  <c r="FJ202" i="1"/>
  <c r="FH202" i="1"/>
  <c r="FG202" i="1"/>
  <c r="FF202" i="1"/>
  <c r="FD202" i="1"/>
  <c r="FC202" i="1"/>
  <c r="FB202" i="1"/>
  <c r="FA202" i="1"/>
  <c r="EY202" i="1"/>
  <c r="EW202" i="1"/>
  <c r="EV202" i="1"/>
  <c r="EU202" i="1"/>
  <c r="ES202" i="1"/>
  <c r="ER202" i="1"/>
  <c r="EQ202" i="1"/>
  <c r="EP202" i="1"/>
  <c r="EN202" i="1"/>
  <c r="EL202" i="1"/>
  <c r="EK202" i="1"/>
  <c r="EJ202" i="1"/>
  <c r="EH202" i="1"/>
  <c r="EG202" i="1"/>
  <c r="EF202" i="1"/>
  <c r="EE202" i="1"/>
  <c r="EC202" i="1"/>
  <c r="EA202" i="1"/>
  <c r="DZ202" i="1"/>
  <c r="DY202" i="1"/>
  <c r="DW202" i="1"/>
  <c r="DV202" i="1"/>
  <c r="DU202" i="1"/>
  <c r="DT202" i="1"/>
  <c r="DR202" i="1"/>
  <c r="DP202" i="1"/>
  <c r="DO202" i="1"/>
  <c r="DN202" i="1"/>
  <c r="DL202" i="1"/>
  <c r="DK202" i="1"/>
  <c r="DJ202" i="1"/>
  <c r="DI202" i="1"/>
  <c r="DG202" i="1"/>
  <c r="DE202" i="1"/>
  <c r="DD202" i="1"/>
  <c r="DC202" i="1"/>
  <c r="DA202" i="1"/>
  <c r="CZ202" i="1"/>
  <c r="CY202" i="1"/>
  <c r="CX202" i="1"/>
  <c r="CV202" i="1"/>
  <c r="CT202" i="1"/>
  <c r="CS202" i="1"/>
  <c r="CR202" i="1"/>
  <c r="CP202" i="1"/>
  <c r="CO202" i="1"/>
  <c r="CN202" i="1"/>
  <c r="CM202" i="1"/>
  <c r="CK202" i="1"/>
  <c r="CI202" i="1"/>
  <c r="CH202" i="1"/>
  <c r="CG202" i="1"/>
  <c r="CE202" i="1"/>
  <c r="CD202" i="1"/>
  <c r="CC202" i="1"/>
  <c r="CB202" i="1"/>
  <c r="BZ202" i="1"/>
  <c r="BX202" i="1"/>
  <c r="BW202" i="1"/>
  <c r="BV202" i="1"/>
  <c r="BT202" i="1"/>
  <c r="BS202" i="1"/>
  <c r="BR202" i="1"/>
  <c r="BQ202" i="1"/>
  <c r="BO202" i="1"/>
  <c r="BM202" i="1"/>
  <c r="BL202" i="1"/>
  <c r="BK202" i="1"/>
  <c r="BI202" i="1"/>
  <c r="BH202" i="1"/>
  <c r="BG202" i="1"/>
  <c r="BD202" i="1"/>
  <c r="BB202" i="1"/>
  <c r="BA202" i="1"/>
  <c r="AZ202" i="1"/>
  <c r="AX202" i="1"/>
  <c r="AW202" i="1"/>
  <c r="AV202" i="1"/>
  <c r="AK202" i="1"/>
  <c r="BF202" i="1" s="1"/>
  <c r="H202" i="1"/>
  <c r="GA201" i="1"/>
  <c r="FZ201" i="1"/>
  <c r="FY201" i="1"/>
  <c r="FU201" i="1"/>
  <c r="FS201" i="1"/>
  <c r="FR201" i="1"/>
  <c r="FQ201" i="1"/>
  <c r="FO201" i="1"/>
  <c r="FN201" i="1"/>
  <c r="FM201" i="1"/>
  <c r="FL201" i="1"/>
  <c r="FJ201" i="1"/>
  <c r="FH201" i="1"/>
  <c r="FG201" i="1"/>
  <c r="FF201" i="1"/>
  <c r="FD201" i="1"/>
  <c r="FC201" i="1"/>
  <c r="FB201" i="1"/>
  <c r="FA201" i="1"/>
  <c r="EY201" i="1"/>
  <c r="EW201" i="1"/>
  <c r="EV201" i="1"/>
  <c r="EU201" i="1"/>
  <c r="ES201" i="1"/>
  <c r="ER201" i="1"/>
  <c r="EQ201" i="1"/>
  <c r="EP201" i="1"/>
  <c r="EN201" i="1"/>
  <c r="EL201" i="1"/>
  <c r="EK201" i="1"/>
  <c r="EJ201" i="1"/>
  <c r="EH201" i="1"/>
  <c r="EG201" i="1"/>
  <c r="EF201" i="1"/>
  <c r="EE201" i="1"/>
  <c r="EC201" i="1"/>
  <c r="EA201" i="1"/>
  <c r="DZ201" i="1"/>
  <c r="DY201" i="1"/>
  <c r="DW201" i="1"/>
  <c r="DV201" i="1"/>
  <c r="DU201" i="1"/>
  <c r="DT201" i="1"/>
  <c r="DR201" i="1"/>
  <c r="DP201" i="1"/>
  <c r="DO201" i="1"/>
  <c r="DN201" i="1"/>
  <c r="DL201" i="1"/>
  <c r="DK201" i="1"/>
  <c r="DJ201" i="1"/>
  <c r="DI201" i="1"/>
  <c r="DG201" i="1"/>
  <c r="DE201" i="1"/>
  <c r="DD201" i="1"/>
  <c r="DC201" i="1"/>
  <c r="DA201" i="1"/>
  <c r="CZ201" i="1"/>
  <c r="CY201" i="1"/>
  <c r="CX201" i="1"/>
  <c r="CV201" i="1"/>
  <c r="CT201" i="1"/>
  <c r="CS201" i="1"/>
  <c r="CR201" i="1"/>
  <c r="CP201" i="1"/>
  <c r="CO201" i="1"/>
  <c r="CN201" i="1"/>
  <c r="CM201" i="1"/>
  <c r="CK201" i="1"/>
  <c r="CI201" i="1"/>
  <c r="CH201" i="1"/>
  <c r="CG201" i="1"/>
  <c r="CE201" i="1"/>
  <c r="CD201" i="1"/>
  <c r="CC201" i="1"/>
  <c r="CB201" i="1"/>
  <c r="BZ201" i="1"/>
  <c r="BX201" i="1"/>
  <c r="BW201" i="1"/>
  <c r="BV201" i="1"/>
  <c r="BT201" i="1"/>
  <c r="BS201" i="1"/>
  <c r="BR201" i="1"/>
  <c r="BQ201" i="1"/>
  <c r="BO201" i="1"/>
  <c r="BM201" i="1"/>
  <c r="BL201" i="1"/>
  <c r="BK201" i="1"/>
  <c r="BI201" i="1"/>
  <c r="BH201" i="1"/>
  <c r="BG201" i="1"/>
  <c r="BD201" i="1"/>
  <c r="BB201" i="1"/>
  <c r="BA201" i="1"/>
  <c r="AZ201" i="1"/>
  <c r="AX201" i="1"/>
  <c r="AW201" i="1"/>
  <c r="AV201" i="1"/>
  <c r="AK201" i="1"/>
  <c r="H201" i="1"/>
  <c r="GA200" i="1"/>
  <c r="FZ200" i="1"/>
  <c r="FY200" i="1"/>
  <c r="FX200" i="1" s="1"/>
  <c r="FU200" i="1"/>
  <c r="FS200" i="1"/>
  <c r="FR200" i="1"/>
  <c r="FQ200" i="1"/>
  <c r="FO200" i="1"/>
  <c r="FN200" i="1"/>
  <c r="FM200" i="1"/>
  <c r="FL200" i="1"/>
  <c r="FJ200" i="1"/>
  <c r="FH200" i="1"/>
  <c r="FG200" i="1"/>
  <c r="FF200" i="1"/>
  <c r="FD200" i="1"/>
  <c r="FC200" i="1"/>
  <c r="FB200" i="1"/>
  <c r="FA200" i="1"/>
  <c r="EY200" i="1"/>
  <c r="EW200" i="1"/>
  <c r="EV200" i="1"/>
  <c r="EU200" i="1"/>
  <c r="ES200" i="1"/>
  <c r="ER200" i="1"/>
  <c r="EQ200" i="1"/>
  <c r="EP200" i="1"/>
  <c r="EN200" i="1"/>
  <c r="EL200" i="1"/>
  <c r="EK200" i="1"/>
  <c r="EJ200" i="1"/>
  <c r="EH200" i="1"/>
  <c r="EG200" i="1"/>
  <c r="EF200" i="1"/>
  <c r="EE200" i="1"/>
  <c r="EC200" i="1"/>
  <c r="EA200" i="1"/>
  <c r="DZ200" i="1"/>
  <c r="DY200" i="1"/>
  <c r="DW200" i="1"/>
  <c r="DV200" i="1"/>
  <c r="DU200" i="1"/>
  <c r="DT200" i="1"/>
  <c r="DR200" i="1"/>
  <c r="DP200" i="1"/>
  <c r="DO200" i="1"/>
  <c r="DN200" i="1"/>
  <c r="DL200" i="1"/>
  <c r="DK200" i="1"/>
  <c r="DJ200" i="1"/>
  <c r="DI200" i="1"/>
  <c r="DG200" i="1"/>
  <c r="DE200" i="1"/>
  <c r="DD200" i="1"/>
  <c r="DC200" i="1"/>
  <c r="DA200" i="1"/>
  <c r="CZ200" i="1"/>
  <c r="CY200" i="1"/>
  <c r="CX200" i="1"/>
  <c r="CV200" i="1"/>
  <c r="CT200" i="1"/>
  <c r="CS200" i="1"/>
  <c r="CR200" i="1"/>
  <c r="CP200" i="1"/>
  <c r="CO200" i="1"/>
  <c r="CN200" i="1"/>
  <c r="CM200" i="1"/>
  <c r="CK200" i="1"/>
  <c r="CI200" i="1"/>
  <c r="CH200" i="1"/>
  <c r="CG200" i="1"/>
  <c r="CE200" i="1"/>
  <c r="CD200" i="1"/>
  <c r="CC200" i="1"/>
  <c r="CB200" i="1"/>
  <c r="BZ200" i="1"/>
  <c r="BX200" i="1"/>
  <c r="BW200" i="1"/>
  <c r="BV200" i="1"/>
  <c r="BT200" i="1"/>
  <c r="BS200" i="1"/>
  <c r="BR200" i="1"/>
  <c r="BQ200" i="1"/>
  <c r="BO200" i="1"/>
  <c r="BM200" i="1"/>
  <c r="BL200" i="1"/>
  <c r="BK200" i="1"/>
  <c r="BI200" i="1"/>
  <c r="BG200" i="1"/>
  <c r="BD200" i="1"/>
  <c r="BB200" i="1"/>
  <c r="BA200" i="1"/>
  <c r="AZ200" i="1"/>
  <c r="AX200" i="1"/>
  <c r="AV200" i="1"/>
  <c r="AK200" i="1"/>
  <c r="BH200" i="1" s="1"/>
  <c r="H200" i="1"/>
  <c r="GA199" i="1"/>
  <c r="FZ199" i="1"/>
  <c r="FY199" i="1"/>
  <c r="FU199" i="1"/>
  <c r="FS199" i="1"/>
  <c r="FR199" i="1"/>
  <c r="FQ199" i="1"/>
  <c r="FO199" i="1"/>
  <c r="FN199" i="1"/>
  <c r="FM199" i="1"/>
  <c r="FL199" i="1"/>
  <c r="FJ199" i="1"/>
  <c r="FH199" i="1"/>
  <c r="FG199" i="1"/>
  <c r="FF199" i="1"/>
  <c r="FD199" i="1"/>
  <c r="FC199" i="1"/>
  <c r="FB199" i="1"/>
  <c r="FA199" i="1"/>
  <c r="EY199" i="1"/>
  <c r="EW199" i="1"/>
  <c r="EV199" i="1"/>
  <c r="EU199" i="1"/>
  <c r="ES199" i="1"/>
  <c r="ER199" i="1"/>
  <c r="EQ199" i="1"/>
  <c r="EP199" i="1"/>
  <c r="EN199" i="1"/>
  <c r="EL199" i="1"/>
  <c r="EK199" i="1"/>
  <c r="EJ199" i="1"/>
  <c r="EH199" i="1"/>
  <c r="EG199" i="1"/>
  <c r="EF199" i="1"/>
  <c r="EE199" i="1"/>
  <c r="EC199" i="1"/>
  <c r="EA199" i="1"/>
  <c r="DZ199" i="1"/>
  <c r="DY199" i="1"/>
  <c r="DW199" i="1"/>
  <c r="DV199" i="1"/>
  <c r="DU199" i="1"/>
  <c r="DT199" i="1"/>
  <c r="DR199" i="1"/>
  <c r="DP199" i="1"/>
  <c r="DO199" i="1"/>
  <c r="DN199" i="1"/>
  <c r="DL199" i="1"/>
  <c r="DK199" i="1"/>
  <c r="DJ199" i="1"/>
  <c r="DI199" i="1"/>
  <c r="DG199" i="1"/>
  <c r="DE199" i="1"/>
  <c r="DD199" i="1"/>
  <c r="DC199" i="1"/>
  <c r="DA199" i="1"/>
  <c r="CZ199" i="1"/>
  <c r="CY199" i="1"/>
  <c r="CX199" i="1"/>
  <c r="CV199" i="1"/>
  <c r="CT199" i="1"/>
  <c r="CS199" i="1"/>
  <c r="CR199" i="1"/>
  <c r="CP199" i="1"/>
  <c r="CO199" i="1"/>
  <c r="CN199" i="1"/>
  <c r="CM199" i="1"/>
  <c r="CK199" i="1"/>
  <c r="CI199" i="1"/>
  <c r="CH199" i="1"/>
  <c r="CG199" i="1"/>
  <c r="CE199" i="1"/>
  <c r="CD199" i="1"/>
  <c r="CC199" i="1"/>
  <c r="CB199" i="1"/>
  <c r="BZ199" i="1"/>
  <c r="BX199" i="1"/>
  <c r="BW199" i="1"/>
  <c r="BV199" i="1"/>
  <c r="BT199" i="1"/>
  <c r="BS199" i="1"/>
  <c r="BR199" i="1"/>
  <c r="BQ199" i="1"/>
  <c r="BO199" i="1"/>
  <c r="BM199" i="1"/>
  <c r="BL199" i="1"/>
  <c r="BK199" i="1"/>
  <c r="BI199" i="1"/>
  <c r="BH199" i="1"/>
  <c r="BG199" i="1"/>
  <c r="BF199" i="1"/>
  <c r="BD199" i="1"/>
  <c r="BB199" i="1"/>
  <c r="BA199" i="1"/>
  <c r="AZ199" i="1"/>
  <c r="AX199" i="1"/>
  <c r="AW199" i="1"/>
  <c r="AV199" i="1"/>
  <c r="AU199" i="1"/>
  <c r="AK199" i="1"/>
  <c r="H199" i="1"/>
  <c r="GA198" i="1"/>
  <c r="FZ198" i="1"/>
  <c r="FY198" i="1"/>
  <c r="FU198" i="1"/>
  <c r="FS198" i="1"/>
  <c r="FR198" i="1"/>
  <c r="FQ198" i="1"/>
  <c r="FO198" i="1"/>
  <c r="FN198" i="1"/>
  <c r="FM198" i="1"/>
  <c r="FL198" i="1"/>
  <c r="FJ198" i="1"/>
  <c r="FH198" i="1"/>
  <c r="FG198" i="1"/>
  <c r="FF198" i="1"/>
  <c r="FD198" i="1"/>
  <c r="FC198" i="1"/>
  <c r="FB198" i="1"/>
  <c r="FA198" i="1"/>
  <c r="EY198" i="1"/>
  <c r="EW198" i="1"/>
  <c r="EV198" i="1"/>
  <c r="EU198" i="1"/>
  <c r="ES198" i="1"/>
  <c r="ER198" i="1"/>
  <c r="EQ198" i="1"/>
  <c r="EP198" i="1"/>
  <c r="EN198" i="1"/>
  <c r="EL198" i="1"/>
  <c r="EK198" i="1"/>
  <c r="EJ198" i="1"/>
  <c r="EH198" i="1"/>
  <c r="EG198" i="1"/>
  <c r="EF198" i="1"/>
  <c r="EE198" i="1"/>
  <c r="EC198" i="1"/>
  <c r="EA198" i="1"/>
  <c r="DZ198" i="1"/>
  <c r="DY198" i="1"/>
  <c r="DW198" i="1"/>
  <c r="DV198" i="1"/>
  <c r="DU198" i="1"/>
  <c r="DT198" i="1"/>
  <c r="DR198" i="1"/>
  <c r="DP198" i="1"/>
  <c r="DO198" i="1"/>
  <c r="DN198" i="1"/>
  <c r="DL198" i="1"/>
  <c r="DK198" i="1"/>
  <c r="DJ198" i="1"/>
  <c r="DI198" i="1"/>
  <c r="DG198" i="1"/>
  <c r="DE198" i="1"/>
  <c r="DD198" i="1"/>
  <c r="DC198" i="1"/>
  <c r="DA198" i="1"/>
  <c r="CZ198" i="1"/>
  <c r="CY198" i="1"/>
  <c r="CX198" i="1"/>
  <c r="CV198" i="1"/>
  <c r="CT198" i="1"/>
  <c r="CS198" i="1"/>
  <c r="CR198" i="1"/>
  <c r="CP198" i="1"/>
  <c r="CO198" i="1"/>
  <c r="CN198" i="1"/>
  <c r="CM198" i="1"/>
  <c r="CK198" i="1"/>
  <c r="CI198" i="1"/>
  <c r="CH198" i="1"/>
  <c r="CG198" i="1"/>
  <c r="CE198" i="1"/>
  <c r="CD198" i="1"/>
  <c r="CC198" i="1"/>
  <c r="CB198" i="1"/>
  <c r="BZ198" i="1"/>
  <c r="BX198" i="1"/>
  <c r="BW198" i="1"/>
  <c r="BV198" i="1"/>
  <c r="BT198" i="1"/>
  <c r="BS198" i="1"/>
  <c r="BR198" i="1"/>
  <c r="BQ198" i="1"/>
  <c r="BO198" i="1"/>
  <c r="BM198" i="1"/>
  <c r="BL198" i="1"/>
  <c r="BK198" i="1"/>
  <c r="BI198" i="1"/>
  <c r="BH198" i="1"/>
  <c r="BG198" i="1"/>
  <c r="BD198" i="1"/>
  <c r="BB198" i="1"/>
  <c r="BA198" i="1"/>
  <c r="AZ198" i="1"/>
  <c r="AX198" i="1"/>
  <c r="AW198" i="1"/>
  <c r="AV198" i="1"/>
  <c r="AK198" i="1"/>
  <c r="BF198" i="1" s="1"/>
  <c r="H198" i="1"/>
  <c r="GA197" i="1"/>
  <c r="FZ197" i="1"/>
  <c r="FY197" i="1"/>
  <c r="FU197" i="1"/>
  <c r="FS197" i="1"/>
  <c r="FR197" i="1"/>
  <c r="FQ197" i="1"/>
  <c r="FO197" i="1"/>
  <c r="FN197" i="1"/>
  <c r="FM197" i="1"/>
  <c r="FL197" i="1"/>
  <c r="FJ197" i="1"/>
  <c r="FH197" i="1"/>
  <c r="FG197" i="1"/>
  <c r="FF197" i="1"/>
  <c r="FD197" i="1"/>
  <c r="FC197" i="1"/>
  <c r="FB197" i="1"/>
  <c r="FA197" i="1"/>
  <c r="EY197" i="1"/>
  <c r="EW197" i="1"/>
  <c r="EV197" i="1"/>
  <c r="EU197" i="1"/>
  <c r="ES197" i="1"/>
  <c r="ER197" i="1"/>
  <c r="EQ197" i="1"/>
  <c r="EP197" i="1"/>
  <c r="EN197" i="1"/>
  <c r="EL197" i="1"/>
  <c r="EK197" i="1"/>
  <c r="EJ197" i="1"/>
  <c r="EH197" i="1"/>
  <c r="EG197" i="1"/>
  <c r="EF197" i="1"/>
  <c r="EE197" i="1"/>
  <c r="EC197" i="1"/>
  <c r="EA197" i="1"/>
  <c r="DZ197" i="1"/>
  <c r="DY197" i="1"/>
  <c r="DW197" i="1"/>
  <c r="DV197" i="1"/>
  <c r="DU197" i="1"/>
  <c r="DT197" i="1"/>
  <c r="DR197" i="1"/>
  <c r="DP197" i="1"/>
  <c r="DO197" i="1"/>
  <c r="DN197" i="1"/>
  <c r="DL197" i="1"/>
  <c r="DK197" i="1"/>
  <c r="DJ197" i="1"/>
  <c r="DI197" i="1"/>
  <c r="DG197" i="1"/>
  <c r="DE197" i="1"/>
  <c r="DD197" i="1"/>
  <c r="DC197" i="1"/>
  <c r="DA197" i="1"/>
  <c r="CZ197" i="1"/>
  <c r="CY197" i="1"/>
  <c r="CX197" i="1"/>
  <c r="CV197" i="1"/>
  <c r="CT197" i="1"/>
  <c r="CS197" i="1"/>
  <c r="CR197" i="1"/>
  <c r="CP197" i="1"/>
  <c r="CO197" i="1"/>
  <c r="CN197" i="1"/>
  <c r="CM197" i="1"/>
  <c r="CK197" i="1"/>
  <c r="CI197" i="1"/>
  <c r="CH197" i="1"/>
  <c r="CG197" i="1"/>
  <c r="CE197" i="1"/>
  <c r="CD197" i="1"/>
  <c r="CC197" i="1"/>
  <c r="CB197" i="1"/>
  <c r="BZ197" i="1"/>
  <c r="BX197" i="1"/>
  <c r="BW197" i="1"/>
  <c r="BV197" i="1"/>
  <c r="BT197" i="1"/>
  <c r="BS197" i="1"/>
  <c r="BR197" i="1"/>
  <c r="BQ197" i="1"/>
  <c r="BO197" i="1"/>
  <c r="BM197" i="1"/>
  <c r="BL197" i="1"/>
  <c r="BK197" i="1"/>
  <c r="BI197" i="1"/>
  <c r="BH197" i="1"/>
  <c r="BG197" i="1"/>
  <c r="BD197" i="1"/>
  <c r="BB197" i="1"/>
  <c r="BA197" i="1"/>
  <c r="AZ197" i="1"/>
  <c r="AX197" i="1"/>
  <c r="AW197" i="1"/>
  <c r="AV197" i="1"/>
  <c r="AK197" i="1"/>
  <c r="H197" i="1"/>
  <c r="GA196" i="1"/>
  <c r="FZ196" i="1"/>
  <c r="FY196" i="1"/>
  <c r="FX196" i="1" s="1"/>
  <c r="FU196" i="1"/>
  <c r="FS196" i="1"/>
  <c r="FR196" i="1"/>
  <c r="FQ196" i="1"/>
  <c r="FO196" i="1"/>
  <c r="FN196" i="1"/>
  <c r="FM196" i="1"/>
  <c r="FL196" i="1"/>
  <c r="FJ196" i="1"/>
  <c r="FH196" i="1"/>
  <c r="FG196" i="1"/>
  <c r="FF196" i="1"/>
  <c r="FD196" i="1"/>
  <c r="FC196" i="1"/>
  <c r="FB196" i="1"/>
  <c r="FA196" i="1"/>
  <c r="EY196" i="1"/>
  <c r="EW196" i="1"/>
  <c r="EV196" i="1"/>
  <c r="EU196" i="1"/>
  <c r="ES196" i="1"/>
  <c r="ER196" i="1"/>
  <c r="EQ196" i="1"/>
  <c r="EP196" i="1"/>
  <c r="EN196" i="1"/>
  <c r="EL196" i="1"/>
  <c r="EK196" i="1"/>
  <c r="EJ196" i="1"/>
  <c r="EH196" i="1"/>
  <c r="EG196" i="1"/>
  <c r="EF196" i="1"/>
  <c r="EE196" i="1"/>
  <c r="EC196" i="1"/>
  <c r="EA196" i="1"/>
  <c r="DZ196" i="1"/>
  <c r="DY196" i="1"/>
  <c r="DW196" i="1"/>
  <c r="DV196" i="1"/>
  <c r="DU196" i="1"/>
  <c r="DT196" i="1"/>
  <c r="DR196" i="1"/>
  <c r="DP196" i="1"/>
  <c r="DO196" i="1"/>
  <c r="DN196" i="1"/>
  <c r="DL196" i="1"/>
  <c r="DK196" i="1"/>
  <c r="DJ196" i="1"/>
  <c r="DI196" i="1"/>
  <c r="DG196" i="1"/>
  <c r="DE196" i="1"/>
  <c r="DD196" i="1"/>
  <c r="DC196" i="1"/>
  <c r="DA196" i="1"/>
  <c r="CZ196" i="1"/>
  <c r="CY196" i="1"/>
  <c r="CX196" i="1"/>
  <c r="CV196" i="1"/>
  <c r="CT196" i="1"/>
  <c r="CS196" i="1"/>
  <c r="CR196" i="1"/>
  <c r="CP196" i="1"/>
  <c r="CO196" i="1"/>
  <c r="CN196" i="1"/>
  <c r="CM196" i="1"/>
  <c r="CK196" i="1"/>
  <c r="CI196" i="1"/>
  <c r="CH196" i="1"/>
  <c r="CG196" i="1"/>
  <c r="CE196" i="1"/>
  <c r="CD196" i="1"/>
  <c r="CC196" i="1"/>
  <c r="CB196" i="1"/>
  <c r="BZ196" i="1"/>
  <c r="BX196" i="1"/>
  <c r="BW196" i="1"/>
  <c r="BV196" i="1"/>
  <c r="BT196" i="1"/>
  <c r="BS196" i="1"/>
  <c r="BR196" i="1"/>
  <c r="BQ196" i="1"/>
  <c r="BO196" i="1"/>
  <c r="BM196" i="1"/>
  <c r="BL196" i="1"/>
  <c r="BK196" i="1"/>
  <c r="BI196" i="1"/>
  <c r="BG196" i="1"/>
  <c r="BD196" i="1"/>
  <c r="BB196" i="1"/>
  <c r="BA196" i="1"/>
  <c r="AZ196" i="1"/>
  <c r="AX196" i="1"/>
  <c r="AV196" i="1"/>
  <c r="AK196" i="1"/>
  <c r="BH196" i="1" s="1"/>
  <c r="H196" i="1"/>
  <c r="GA195" i="1"/>
  <c r="FZ195" i="1"/>
  <c r="FY195" i="1"/>
  <c r="FU195" i="1"/>
  <c r="FS195" i="1"/>
  <c r="FR195" i="1"/>
  <c r="FQ195" i="1"/>
  <c r="FO195" i="1"/>
  <c r="FN195" i="1"/>
  <c r="FM195" i="1"/>
  <c r="FL195" i="1"/>
  <c r="FJ195" i="1"/>
  <c r="FH195" i="1"/>
  <c r="FG195" i="1"/>
  <c r="FF195" i="1"/>
  <c r="FD195" i="1"/>
  <c r="FC195" i="1"/>
  <c r="FB195" i="1"/>
  <c r="FA195" i="1"/>
  <c r="EY195" i="1"/>
  <c r="EW195" i="1"/>
  <c r="EV195" i="1"/>
  <c r="EU195" i="1"/>
  <c r="ES195" i="1"/>
  <c r="ER195" i="1"/>
  <c r="EQ195" i="1"/>
  <c r="EP195" i="1"/>
  <c r="EN195" i="1"/>
  <c r="EL195" i="1"/>
  <c r="EK195" i="1"/>
  <c r="EJ195" i="1"/>
  <c r="EH195" i="1"/>
  <c r="EG195" i="1"/>
  <c r="EF195" i="1"/>
  <c r="EE195" i="1"/>
  <c r="EC195" i="1"/>
  <c r="EA195" i="1"/>
  <c r="DZ195" i="1"/>
  <c r="DY195" i="1"/>
  <c r="DW195" i="1"/>
  <c r="DV195" i="1"/>
  <c r="DU195" i="1"/>
  <c r="DT195" i="1"/>
  <c r="DR195" i="1"/>
  <c r="DP195" i="1"/>
  <c r="DO195" i="1"/>
  <c r="DN195" i="1"/>
  <c r="DL195" i="1"/>
  <c r="DK195" i="1"/>
  <c r="DJ195" i="1"/>
  <c r="DI195" i="1"/>
  <c r="DG195" i="1"/>
  <c r="DE195" i="1"/>
  <c r="DD195" i="1"/>
  <c r="DC195" i="1"/>
  <c r="DA195" i="1"/>
  <c r="CZ195" i="1"/>
  <c r="CY195" i="1"/>
  <c r="CX195" i="1"/>
  <c r="CV195" i="1"/>
  <c r="CT195" i="1"/>
  <c r="CS195" i="1"/>
  <c r="CR195" i="1"/>
  <c r="CP195" i="1"/>
  <c r="CO195" i="1"/>
  <c r="CN195" i="1"/>
  <c r="CM195" i="1"/>
  <c r="CK195" i="1"/>
  <c r="CI195" i="1"/>
  <c r="CH195" i="1"/>
  <c r="CG195" i="1"/>
  <c r="CE195" i="1"/>
  <c r="CD195" i="1"/>
  <c r="CC195" i="1"/>
  <c r="CB195" i="1"/>
  <c r="BZ195" i="1"/>
  <c r="BX195" i="1"/>
  <c r="BW195" i="1"/>
  <c r="BV195" i="1"/>
  <c r="BT195" i="1"/>
  <c r="BS195" i="1"/>
  <c r="BR195" i="1"/>
  <c r="BQ195" i="1"/>
  <c r="BO195" i="1"/>
  <c r="BM195" i="1"/>
  <c r="BL195" i="1"/>
  <c r="BK195" i="1"/>
  <c r="BI195" i="1"/>
  <c r="BH195" i="1"/>
  <c r="BG195" i="1"/>
  <c r="BF195" i="1"/>
  <c r="BD195" i="1"/>
  <c r="BB195" i="1"/>
  <c r="BA195" i="1"/>
  <c r="AZ195" i="1"/>
  <c r="AX195" i="1"/>
  <c r="AW195" i="1"/>
  <c r="AV195" i="1"/>
  <c r="AU195" i="1"/>
  <c r="AK195" i="1"/>
  <c r="H195" i="1"/>
  <c r="GA194" i="1"/>
  <c r="FZ194" i="1"/>
  <c r="FY194" i="1"/>
  <c r="FU194" i="1"/>
  <c r="FS194" i="1"/>
  <c r="FR194" i="1"/>
  <c r="FQ194" i="1"/>
  <c r="FO194" i="1"/>
  <c r="FN194" i="1"/>
  <c r="FM194" i="1"/>
  <c r="FL194" i="1"/>
  <c r="FJ194" i="1"/>
  <c r="FH194" i="1"/>
  <c r="FG194" i="1"/>
  <c r="FF194" i="1"/>
  <c r="FD194" i="1"/>
  <c r="FC194" i="1"/>
  <c r="FB194" i="1"/>
  <c r="FA194" i="1"/>
  <c r="EY194" i="1"/>
  <c r="EW194" i="1"/>
  <c r="EV194" i="1"/>
  <c r="EU194" i="1"/>
  <c r="ES194" i="1"/>
  <c r="ER194" i="1"/>
  <c r="EQ194" i="1"/>
  <c r="EP194" i="1"/>
  <c r="EN194" i="1"/>
  <c r="EL194" i="1"/>
  <c r="EK194" i="1"/>
  <c r="EJ194" i="1"/>
  <c r="EH194" i="1"/>
  <c r="EG194" i="1"/>
  <c r="EF194" i="1"/>
  <c r="EE194" i="1"/>
  <c r="EC194" i="1"/>
  <c r="EA194" i="1"/>
  <c r="DZ194" i="1"/>
  <c r="DY194" i="1"/>
  <c r="DW194" i="1"/>
  <c r="DV194" i="1"/>
  <c r="DU194" i="1"/>
  <c r="DT194" i="1"/>
  <c r="DR194" i="1"/>
  <c r="DP194" i="1"/>
  <c r="DO194" i="1"/>
  <c r="DN194" i="1"/>
  <c r="DL194" i="1"/>
  <c r="DK194" i="1"/>
  <c r="DJ194" i="1"/>
  <c r="DI194" i="1"/>
  <c r="DG194" i="1"/>
  <c r="DE194" i="1"/>
  <c r="DD194" i="1"/>
  <c r="DC194" i="1"/>
  <c r="DA194" i="1"/>
  <c r="CZ194" i="1"/>
  <c r="CY194" i="1"/>
  <c r="CX194" i="1"/>
  <c r="CV194" i="1"/>
  <c r="CT194" i="1"/>
  <c r="CS194" i="1"/>
  <c r="CR194" i="1"/>
  <c r="CP194" i="1"/>
  <c r="CO194" i="1"/>
  <c r="CN194" i="1"/>
  <c r="CM194" i="1"/>
  <c r="CK194" i="1"/>
  <c r="CI194" i="1"/>
  <c r="CH194" i="1"/>
  <c r="CG194" i="1"/>
  <c r="CE194" i="1"/>
  <c r="CD194" i="1"/>
  <c r="CC194" i="1"/>
  <c r="CB194" i="1"/>
  <c r="BZ194" i="1"/>
  <c r="BX194" i="1"/>
  <c r="BW194" i="1"/>
  <c r="BV194" i="1"/>
  <c r="BT194" i="1"/>
  <c r="BS194" i="1"/>
  <c r="BR194" i="1"/>
  <c r="BQ194" i="1"/>
  <c r="BO194" i="1"/>
  <c r="BM194" i="1"/>
  <c r="BL194" i="1"/>
  <c r="BK194" i="1"/>
  <c r="BI194" i="1"/>
  <c r="BH194" i="1"/>
  <c r="BG194" i="1"/>
  <c r="BD194" i="1"/>
  <c r="BB194" i="1"/>
  <c r="BA194" i="1"/>
  <c r="AZ194" i="1"/>
  <c r="AX194" i="1"/>
  <c r="AW194" i="1"/>
  <c r="AV194" i="1"/>
  <c r="AK194" i="1"/>
  <c r="BF194" i="1" s="1"/>
  <c r="H194" i="1"/>
  <c r="GA193" i="1"/>
  <c r="FZ193" i="1"/>
  <c r="FY193" i="1"/>
  <c r="FU193" i="1"/>
  <c r="FS193" i="1"/>
  <c r="FR193" i="1"/>
  <c r="FQ193" i="1"/>
  <c r="FO193" i="1"/>
  <c r="FN193" i="1"/>
  <c r="FM193" i="1"/>
  <c r="FL193" i="1"/>
  <c r="FJ193" i="1"/>
  <c r="FH193" i="1"/>
  <c r="FG193" i="1"/>
  <c r="FF193" i="1"/>
  <c r="FD193" i="1"/>
  <c r="FC193" i="1"/>
  <c r="FB193" i="1"/>
  <c r="FA193" i="1"/>
  <c r="EY193" i="1"/>
  <c r="EW193" i="1"/>
  <c r="EV193" i="1"/>
  <c r="EU193" i="1"/>
  <c r="ES193" i="1"/>
  <c r="ER193" i="1"/>
  <c r="EQ193" i="1"/>
  <c r="EP193" i="1"/>
  <c r="EN193" i="1"/>
  <c r="EL193" i="1"/>
  <c r="EK193" i="1"/>
  <c r="EJ193" i="1"/>
  <c r="EH193" i="1"/>
  <c r="EG193" i="1"/>
  <c r="EF193" i="1"/>
  <c r="EE193" i="1"/>
  <c r="EC193" i="1"/>
  <c r="EA193" i="1"/>
  <c r="DZ193" i="1"/>
  <c r="DY193" i="1"/>
  <c r="DW193" i="1"/>
  <c r="DV193" i="1"/>
  <c r="DU193" i="1"/>
  <c r="DT193" i="1"/>
  <c r="DR193" i="1"/>
  <c r="DP193" i="1"/>
  <c r="DO193" i="1"/>
  <c r="DN193" i="1"/>
  <c r="DL193" i="1"/>
  <c r="DK193" i="1"/>
  <c r="DJ193" i="1"/>
  <c r="DI193" i="1"/>
  <c r="DG193" i="1"/>
  <c r="DE193" i="1"/>
  <c r="DD193" i="1"/>
  <c r="DC193" i="1"/>
  <c r="DA193" i="1"/>
  <c r="CZ193" i="1"/>
  <c r="CY193" i="1"/>
  <c r="CX193" i="1"/>
  <c r="CV193" i="1"/>
  <c r="CT193" i="1"/>
  <c r="CS193" i="1"/>
  <c r="CR193" i="1"/>
  <c r="CP193" i="1"/>
  <c r="CO193" i="1"/>
  <c r="CN193" i="1"/>
  <c r="CM193" i="1"/>
  <c r="CK193" i="1"/>
  <c r="CI193" i="1"/>
  <c r="CH193" i="1"/>
  <c r="CG193" i="1"/>
  <c r="CE193" i="1"/>
  <c r="CD193" i="1"/>
  <c r="CC193" i="1"/>
  <c r="CB193" i="1"/>
  <c r="BZ193" i="1"/>
  <c r="BX193" i="1"/>
  <c r="BW193" i="1"/>
  <c r="BV193" i="1"/>
  <c r="BT193" i="1"/>
  <c r="BS193" i="1"/>
  <c r="BR193" i="1"/>
  <c r="BQ193" i="1"/>
  <c r="BO193" i="1"/>
  <c r="BM193" i="1"/>
  <c r="BL193" i="1"/>
  <c r="BK193" i="1"/>
  <c r="BI193" i="1"/>
  <c r="BH193" i="1"/>
  <c r="BG193" i="1"/>
  <c r="BD193" i="1"/>
  <c r="BB193" i="1"/>
  <c r="BA193" i="1"/>
  <c r="AZ193" i="1"/>
  <c r="AX193" i="1"/>
  <c r="AW193" i="1"/>
  <c r="AV193" i="1"/>
  <c r="AK193" i="1"/>
  <c r="H193" i="1"/>
  <c r="GA192" i="1"/>
  <c r="FZ192" i="1"/>
  <c r="FY192" i="1"/>
  <c r="FX192" i="1" s="1"/>
  <c r="FU192" i="1"/>
  <c r="FS192" i="1"/>
  <c r="FR192" i="1"/>
  <c r="FQ192" i="1"/>
  <c r="FO192" i="1"/>
  <c r="FN192" i="1"/>
  <c r="FM192" i="1"/>
  <c r="FL192" i="1"/>
  <c r="FJ192" i="1"/>
  <c r="FH192" i="1"/>
  <c r="FG192" i="1"/>
  <c r="FF192" i="1"/>
  <c r="FD192" i="1"/>
  <c r="FC192" i="1"/>
  <c r="FB192" i="1"/>
  <c r="FA192" i="1"/>
  <c r="EY192" i="1"/>
  <c r="EW192" i="1"/>
  <c r="EV192" i="1"/>
  <c r="EU192" i="1"/>
  <c r="ES192" i="1"/>
  <c r="ER192" i="1"/>
  <c r="EQ192" i="1"/>
  <c r="EP192" i="1"/>
  <c r="EN192" i="1"/>
  <c r="EL192" i="1"/>
  <c r="EK192" i="1"/>
  <c r="EJ192" i="1"/>
  <c r="EH192" i="1"/>
  <c r="EG192" i="1"/>
  <c r="EF192" i="1"/>
  <c r="EE192" i="1"/>
  <c r="EC192" i="1"/>
  <c r="EA192" i="1"/>
  <c r="DZ192" i="1"/>
  <c r="DY192" i="1"/>
  <c r="DW192" i="1"/>
  <c r="DV192" i="1"/>
  <c r="DU192" i="1"/>
  <c r="DT192" i="1"/>
  <c r="DR192" i="1"/>
  <c r="DP192" i="1"/>
  <c r="DO192" i="1"/>
  <c r="DN192" i="1"/>
  <c r="DL192" i="1"/>
  <c r="DK192" i="1"/>
  <c r="DJ192" i="1"/>
  <c r="DI192" i="1"/>
  <c r="DG192" i="1"/>
  <c r="DE192" i="1"/>
  <c r="DD192" i="1"/>
  <c r="DC192" i="1"/>
  <c r="DA192" i="1"/>
  <c r="CZ192" i="1"/>
  <c r="CY192" i="1"/>
  <c r="CX192" i="1"/>
  <c r="CV192" i="1"/>
  <c r="CT192" i="1"/>
  <c r="CS192" i="1"/>
  <c r="CR192" i="1"/>
  <c r="CP192" i="1"/>
  <c r="CO192" i="1"/>
  <c r="CN192" i="1"/>
  <c r="CM192" i="1"/>
  <c r="CK192" i="1"/>
  <c r="CI192" i="1"/>
  <c r="CH192" i="1"/>
  <c r="CG192" i="1"/>
  <c r="CE192" i="1"/>
  <c r="CD192" i="1"/>
  <c r="CC192" i="1"/>
  <c r="CB192" i="1"/>
  <c r="BZ192" i="1"/>
  <c r="BX192" i="1"/>
  <c r="BW192" i="1"/>
  <c r="BV192" i="1"/>
  <c r="BT192" i="1"/>
  <c r="BS192" i="1"/>
  <c r="BR192" i="1"/>
  <c r="BQ192" i="1"/>
  <c r="BO192" i="1"/>
  <c r="BM192" i="1"/>
  <c r="BL192" i="1"/>
  <c r="BK192" i="1"/>
  <c r="BI192" i="1"/>
  <c r="BG192" i="1"/>
  <c r="BD192" i="1"/>
  <c r="BB192" i="1"/>
  <c r="BA192" i="1"/>
  <c r="AZ192" i="1"/>
  <c r="AX192" i="1"/>
  <c r="AV192" i="1"/>
  <c r="AK192" i="1"/>
  <c r="BH192" i="1" s="1"/>
  <c r="H192" i="1"/>
  <c r="GA191" i="1"/>
  <c r="FZ191" i="1"/>
  <c r="FY191" i="1"/>
  <c r="FU191" i="1"/>
  <c r="FS191" i="1"/>
  <c r="FR191" i="1"/>
  <c r="FQ191" i="1"/>
  <c r="FO191" i="1"/>
  <c r="FN191" i="1"/>
  <c r="FM191" i="1"/>
  <c r="FL191" i="1"/>
  <c r="FJ191" i="1"/>
  <c r="FH191" i="1"/>
  <c r="FG191" i="1"/>
  <c r="FF191" i="1"/>
  <c r="FD191" i="1"/>
  <c r="FC191" i="1"/>
  <c r="FB191" i="1"/>
  <c r="FA191" i="1"/>
  <c r="EY191" i="1"/>
  <c r="EW191" i="1"/>
  <c r="EV191" i="1"/>
  <c r="EU191" i="1"/>
  <c r="ES191" i="1"/>
  <c r="ER191" i="1"/>
  <c r="EQ191" i="1"/>
  <c r="EP191" i="1"/>
  <c r="EN191" i="1"/>
  <c r="EL191" i="1"/>
  <c r="EK191" i="1"/>
  <c r="EJ191" i="1"/>
  <c r="EH191" i="1"/>
  <c r="EG191" i="1"/>
  <c r="EF191" i="1"/>
  <c r="EE191" i="1"/>
  <c r="EC191" i="1"/>
  <c r="EA191" i="1"/>
  <c r="DZ191" i="1"/>
  <c r="DY191" i="1"/>
  <c r="DW191" i="1"/>
  <c r="DV191" i="1"/>
  <c r="DU191" i="1"/>
  <c r="DT191" i="1"/>
  <c r="DR191" i="1"/>
  <c r="DP191" i="1"/>
  <c r="DO191" i="1"/>
  <c r="DN191" i="1"/>
  <c r="DL191" i="1"/>
  <c r="DK191" i="1"/>
  <c r="DJ191" i="1"/>
  <c r="DI191" i="1"/>
  <c r="DG191" i="1"/>
  <c r="DE191" i="1"/>
  <c r="DD191" i="1"/>
  <c r="DC191" i="1"/>
  <c r="DA191" i="1"/>
  <c r="CZ191" i="1"/>
  <c r="CY191" i="1"/>
  <c r="CX191" i="1"/>
  <c r="CV191" i="1"/>
  <c r="CT191" i="1"/>
  <c r="CS191" i="1"/>
  <c r="CR191" i="1"/>
  <c r="CP191" i="1"/>
  <c r="CO191" i="1"/>
  <c r="CN191" i="1"/>
  <c r="CM191" i="1"/>
  <c r="CK191" i="1"/>
  <c r="CI191" i="1"/>
  <c r="CH191" i="1"/>
  <c r="CG191" i="1"/>
  <c r="CE191" i="1"/>
  <c r="CD191" i="1"/>
  <c r="CC191" i="1"/>
  <c r="CB191" i="1"/>
  <c r="BZ191" i="1"/>
  <c r="BX191" i="1"/>
  <c r="BW191" i="1"/>
  <c r="BV191" i="1"/>
  <c r="BT191" i="1"/>
  <c r="BS191" i="1"/>
  <c r="BR191" i="1"/>
  <c r="BQ191" i="1"/>
  <c r="BO191" i="1"/>
  <c r="BM191" i="1"/>
  <c r="BL191" i="1"/>
  <c r="BK191" i="1"/>
  <c r="BI191" i="1"/>
  <c r="BH191" i="1"/>
  <c r="BG191" i="1"/>
  <c r="BF191" i="1"/>
  <c r="BD191" i="1"/>
  <c r="BB191" i="1"/>
  <c r="BA191" i="1"/>
  <c r="AZ191" i="1"/>
  <c r="AX191" i="1"/>
  <c r="AW191" i="1"/>
  <c r="AV191" i="1"/>
  <c r="AU191" i="1"/>
  <c r="AK191" i="1"/>
  <c r="H191" i="1"/>
  <c r="GA190" i="1"/>
  <c r="FZ190" i="1"/>
  <c r="FY190" i="1"/>
  <c r="FU190" i="1"/>
  <c r="FS190" i="1"/>
  <c r="FR190" i="1"/>
  <c r="FQ190" i="1"/>
  <c r="FO190" i="1"/>
  <c r="FN190" i="1"/>
  <c r="FM190" i="1"/>
  <c r="FL190" i="1"/>
  <c r="FJ190" i="1"/>
  <c r="FH190" i="1"/>
  <c r="FG190" i="1"/>
  <c r="FF190" i="1"/>
  <c r="FD190" i="1"/>
  <c r="FC190" i="1"/>
  <c r="FB190" i="1"/>
  <c r="FA190" i="1"/>
  <c r="EY190" i="1"/>
  <c r="EW190" i="1"/>
  <c r="EV190" i="1"/>
  <c r="EU190" i="1"/>
  <c r="ES190" i="1"/>
  <c r="ER190" i="1"/>
  <c r="EQ190" i="1"/>
  <c r="EP190" i="1"/>
  <c r="EN190" i="1"/>
  <c r="EL190" i="1"/>
  <c r="EK190" i="1"/>
  <c r="EJ190" i="1"/>
  <c r="EH190" i="1"/>
  <c r="EG190" i="1"/>
  <c r="EF190" i="1"/>
  <c r="EE190" i="1"/>
  <c r="EC190" i="1"/>
  <c r="EA190" i="1"/>
  <c r="DZ190" i="1"/>
  <c r="DY190" i="1"/>
  <c r="DW190" i="1"/>
  <c r="DV190" i="1"/>
  <c r="DU190" i="1"/>
  <c r="DT190" i="1"/>
  <c r="DR190" i="1"/>
  <c r="DP190" i="1"/>
  <c r="DO190" i="1"/>
  <c r="DN190" i="1"/>
  <c r="DL190" i="1"/>
  <c r="DK190" i="1"/>
  <c r="DJ190" i="1"/>
  <c r="DI190" i="1"/>
  <c r="DG190" i="1"/>
  <c r="DE190" i="1"/>
  <c r="DD190" i="1"/>
  <c r="DC190" i="1"/>
  <c r="DA190" i="1"/>
  <c r="CZ190" i="1"/>
  <c r="CY190" i="1"/>
  <c r="CX190" i="1"/>
  <c r="CV190" i="1"/>
  <c r="CT190" i="1"/>
  <c r="CS190" i="1"/>
  <c r="CR190" i="1"/>
  <c r="CP190" i="1"/>
  <c r="CO190" i="1"/>
  <c r="CN190" i="1"/>
  <c r="CM190" i="1"/>
  <c r="CK190" i="1"/>
  <c r="CI190" i="1"/>
  <c r="CH190" i="1"/>
  <c r="CG190" i="1"/>
  <c r="CE190" i="1"/>
  <c r="CD190" i="1"/>
  <c r="CC190" i="1"/>
  <c r="CB190" i="1"/>
  <c r="BZ190" i="1"/>
  <c r="BX190" i="1"/>
  <c r="BW190" i="1"/>
  <c r="BV190" i="1"/>
  <c r="BT190" i="1"/>
  <c r="BS190" i="1"/>
  <c r="BR190" i="1"/>
  <c r="BQ190" i="1"/>
  <c r="BO190" i="1"/>
  <c r="BM190" i="1"/>
  <c r="BL190" i="1"/>
  <c r="BK190" i="1"/>
  <c r="BI190" i="1"/>
  <c r="BH190" i="1"/>
  <c r="BG190" i="1"/>
  <c r="BD190" i="1"/>
  <c r="BB190" i="1"/>
  <c r="BA190" i="1"/>
  <c r="AZ190" i="1"/>
  <c r="AX190" i="1"/>
  <c r="AW190" i="1"/>
  <c r="AV190" i="1"/>
  <c r="AK190" i="1"/>
  <c r="BF190" i="1" s="1"/>
  <c r="H190" i="1"/>
  <c r="GA189" i="1"/>
  <c r="FZ189" i="1"/>
  <c r="FY189" i="1"/>
  <c r="FU189" i="1"/>
  <c r="FS189" i="1"/>
  <c r="FR189" i="1"/>
  <c r="FQ189" i="1"/>
  <c r="FO189" i="1"/>
  <c r="FN189" i="1"/>
  <c r="FM189" i="1"/>
  <c r="FL189" i="1"/>
  <c r="FJ189" i="1"/>
  <c r="FH189" i="1"/>
  <c r="FG189" i="1"/>
  <c r="FF189" i="1"/>
  <c r="FD189" i="1"/>
  <c r="FC189" i="1"/>
  <c r="FB189" i="1"/>
  <c r="FA189" i="1"/>
  <c r="EY189" i="1"/>
  <c r="EW189" i="1"/>
  <c r="EV189" i="1"/>
  <c r="EU189" i="1"/>
  <c r="ES189" i="1"/>
  <c r="ER189" i="1"/>
  <c r="EQ189" i="1"/>
  <c r="EP189" i="1"/>
  <c r="EN189" i="1"/>
  <c r="EL189" i="1"/>
  <c r="EK189" i="1"/>
  <c r="EJ189" i="1"/>
  <c r="EH189" i="1"/>
  <c r="EG189" i="1"/>
  <c r="EF189" i="1"/>
  <c r="EE189" i="1"/>
  <c r="EC189" i="1"/>
  <c r="EA189" i="1"/>
  <c r="DZ189" i="1"/>
  <c r="DY189" i="1"/>
  <c r="DW189" i="1"/>
  <c r="DV189" i="1"/>
  <c r="DU189" i="1"/>
  <c r="DT189" i="1"/>
  <c r="DR189" i="1"/>
  <c r="DP189" i="1"/>
  <c r="DO189" i="1"/>
  <c r="DN189" i="1"/>
  <c r="DL189" i="1"/>
  <c r="DK189" i="1"/>
  <c r="DJ189" i="1"/>
  <c r="DI189" i="1"/>
  <c r="DG189" i="1"/>
  <c r="DE189" i="1"/>
  <c r="DD189" i="1"/>
  <c r="DC189" i="1"/>
  <c r="DA189" i="1"/>
  <c r="CZ189" i="1"/>
  <c r="CY189" i="1"/>
  <c r="CX189" i="1"/>
  <c r="CV189" i="1"/>
  <c r="CT189" i="1"/>
  <c r="CS189" i="1"/>
  <c r="CR189" i="1"/>
  <c r="CP189" i="1"/>
  <c r="CO189" i="1"/>
  <c r="CN189" i="1"/>
  <c r="CM189" i="1"/>
  <c r="CK189" i="1"/>
  <c r="CI189" i="1"/>
  <c r="CH189" i="1"/>
  <c r="CG189" i="1"/>
  <c r="CE189" i="1"/>
  <c r="CD189" i="1"/>
  <c r="CC189" i="1"/>
  <c r="CB189" i="1"/>
  <c r="BZ189" i="1"/>
  <c r="BX189" i="1"/>
  <c r="BW189" i="1"/>
  <c r="BV189" i="1"/>
  <c r="BT189" i="1"/>
  <c r="BS189" i="1"/>
  <c r="BR189" i="1"/>
  <c r="BQ189" i="1"/>
  <c r="BO189" i="1"/>
  <c r="BM189" i="1"/>
  <c r="BL189" i="1"/>
  <c r="BK189" i="1"/>
  <c r="BI189" i="1"/>
  <c r="BH189" i="1"/>
  <c r="BG189" i="1"/>
  <c r="BD189" i="1"/>
  <c r="BB189" i="1"/>
  <c r="BA189" i="1"/>
  <c r="AZ189" i="1"/>
  <c r="AX189" i="1"/>
  <c r="AW189" i="1"/>
  <c r="AV189" i="1"/>
  <c r="AK189" i="1"/>
  <c r="H189" i="1"/>
  <c r="GA188" i="1"/>
  <c r="FZ188" i="1"/>
  <c r="FY188" i="1"/>
  <c r="FX188" i="1" s="1"/>
  <c r="FU188" i="1"/>
  <c r="FS188" i="1"/>
  <c r="FR188" i="1"/>
  <c r="FQ188" i="1"/>
  <c r="FO188" i="1"/>
  <c r="FN188" i="1"/>
  <c r="FM188" i="1"/>
  <c r="FL188" i="1"/>
  <c r="FJ188" i="1"/>
  <c r="FH188" i="1"/>
  <c r="FG188" i="1"/>
  <c r="FF188" i="1"/>
  <c r="FD188" i="1"/>
  <c r="FC188" i="1"/>
  <c r="FB188" i="1"/>
  <c r="FA188" i="1"/>
  <c r="EY188" i="1"/>
  <c r="EW188" i="1"/>
  <c r="EV188" i="1"/>
  <c r="EU188" i="1"/>
  <c r="ES188" i="1"/>
  <c r="ER188" i="1"/>
  <c r="EQ188" i="1"/>
  <c r="EP188" i="1"/>
  <c r="EN188" i="1"/>
  <c r="EL188" i="1"/>
  <c r="EK188" i="1"/>
  <c r="EJ188" i="1"/>
  <c r="EH188" i="1"/>
  <c r="EG188" i="1"/>
  <c r="EF188" i="1"/>
  <c r="EE188" i="1"/>
  <c r="EC188" i="1"/>
  <c r="EA188" i="1"/>
  <c r="DZ188" i="1"/>
  <c r="DY188" i="1"/>
  <c r="DW188" i="1"/>
  <c r="DV188" i="1"/>
  <c r="DU188" i="1"/>
  <c r="DT188" i="1"/>
  <c r="DR188" i="1"/>
  <c r="DP188" i="1"/>
  <c r="DO188" i="1"/>
  <c r="DN188" i="1"/>
  <c r="DL188" i="1"/>
  <c r="DK188" i="1"/>
  <c r="DJ188" i="1"/>
  <c r="DI188" i="1"/>
  <c r="DG188" i="1"/>
  <c r="DE188" i="1"/>
  <c r="DD188" i="1"/>
  <c r="DC188" i="1"/>
  <c r="DA188" i="1"/>
  <c r="CZ188" i="1"/>
  <c r="CY188" i="1"/>
  <c r="CX188" i="1"/>
  <c r="CV188" i="1"/>
  <c r="CT188" i="1"/>
  <c r="CS188" i="1"/>
  <c r="CR188" i="1"/>
  <c r="CP188" i="1"/>
  <c r="CO188" i="1"/>
  <c r="CN188" i="1"/>
  <c r="CM188" i="1"/>
  <c r="CK188" i="1"/>
  <c r="CI188" i="1"/>
  <c r="CH188" i="1"/>
  <c r="CG188" i="1"/>
  <c r="CE188" i="1"/>
  <c r="CD188" i="1"/>
  <c r="CC188" i="1"/>
  <c r="CB188" i="1"/>
  <c r="BZ188" i="1"/>
  <c r="BX188" i="1"/>
  <c r="BW188" i="1"/>
  <c r="BV188" i="1"/>
  <c r="BT188" i="1"/>
  <c r="BS188" i="1"/>
  <c r="BR188" i="1"/>
  <c r="BQ188" i="1"/>
  <c r="BO188" i="1"/>
  <c r="BM188" i="1"/>
  <c r="BL188" i="1"/>
  <c r="BK188" i="1"/>
  <c r="BI188" i="1"/>
  <c r="BG188" i="1"/>
  <c r="BD188" i="1"/>
  <c r="BB188" i="1"/>
  <c r="BA188" i="1"/>
  <c r="AZ188" i="1"/>
  <c r="AX188" i="1"/>
  <c r="AV188" i="1"/>
  <c r="AK188" i="1"/>
  <c r="BH188" i="1" s="1"/>
  <c r="H188" i="1"/>
  <c r="GA187" i="1"/>
  <c r="FZ187" i="1"/>
  <c r="FY187" i="1"/>
  <c r="FU187" i="1"/>
  <c r="FS187" i="1"/>
  <c r="FR187" i="1"/>
  <c r="FQ187" i="1"/>
  <c r="FO187" i="1"/>
  <c r="FN187" i="1"/>
  <c r="FM187" i="1"/>
  <c r="FL187" i="1"/>
  <c r="FJ187" i="1"/>
  <c r="FH187" i="1"/>
  <c r="FG187" i="1"/>
  <c r="FF187" i="1"/>
  <c r="FD187" i="1"/>
  <c r="FC187" i="1"/>
  <c r="FB187" i="1"/>
  <c r="FA187" i="1"/>
  <c r="EY187" i="1"/>
  <c r="EW187" i="1"/>
  <c r="EV187" i="1"/>
  <c r="EU187" i="1"/>
  <c r="ES187" i="1"/>
  <c r="ER187" i="1"/>
  <c r="EQ187" i="1"/>
  <c r="EP187" i="1"/>
  <c r="EN187" i="1"/>
  <c r="EL187" i="1"/>
  <c r="EK187" i="1"/>
  <c r="EJ187" i="1"/>
  <c r="EH187" i="1"/>
  <c r="EG187" i="1"/>
  <c r="EF187" i="1"/>
  <c r="EE187" i="1"/>
  <c r="EC187" i="1"/>
  <c r="EA187" i="1"/>
  <c r="DZ187" i="1"/>
  <c r="DY187" i="1"/>
  <c r="DW187" i="1"/>
  <c r="DV187" i="1"/>
  <c r="DU187" i="1"/>
  <c r="DT187" i="1"/>
  <c r="DR187" i="1"/>
  <c r="DP187" i="1"/>
  <c r="DO187" i="1"/>
  <c r="DN187" i="1"/>
  <c r="DL187" i="1"/>
  <c r="DK187" i="1"/>
  <c r="DJ187" i="1"/>
  <c r="DI187" i="1"/>
  <c r="DG187" i="1"/>
  <c r="DE187" i="1"/>
  <c r="DD187" i="1"/>
  <c r="DC187" i="1"/>
  <c r="DA187" i="1"/>
  <c r="CZ187" i="1"/>
  <c r="CY187" i="1"/>
  <c r="CX187" i="1"/>
  <c r="CV187" i="1"/>
  <c r="CT187" i="1"/>
  <c r="CS187" i="1"/>
  <c r="CR187" i="1"/>
  <c r="CP187" i="1"/>
  <c r="CO187" i="1"/>
  <c r="CN187" i="1"/>
  <c r="CM187" i="1"/>
  <c r="CK187" i="1"/>
  <c r="CI187" i="1"/>
  <c r="CH187" i="1"/>
  <c r="CG187" i="1"/>
  <c r="CE187" i="1"/>
  <c r="CD187" i="1"/>
  <c r="CC187" i="1"/>
  <c r="CB187" i="1"/>
  <c r="BZ187" i="1"/>
  <c r="BX187" i="1"/>
  <c r="BW187" i="1"/>
  <c r="BV187" i="1"/>
  <c r="BT187" i="1"/>
  <c r="BS187" i="1"/>
  <c r="BR187" i="1"/>
  <c r="BQ187" i="1"/>
  <c r="BO187" i="1"/>
  <c r="BM187" i="1"/>
  <c r="BL187" i="1"/>
  <c r="BK187" i="1"/>
  <c r="BI187" i="1"/>
  <c r="BH187" i="1"/>
  <c r="BG187" i="1"/>
  <c r="BF187" i="1"/>
  <c r="BD187" i="1"/>
  <c r="BB187" i="1"/>
  <c r="BA187" i="1"/>
  <c r="AZ187" i="1"/>
  <c r="AX187" i="1"/>
  <c r="AW187" i="1"/>
  <c r="AV187" i="1"/>
  <c r="AU187" i="1"/>
  <c r="AK187" i="1"/>
  <c r="H187" i="1"/>
  <c r="GA186" i="1"/>
  <c r="FZ186" i="1"/>
  <c r="FY186" i="1"/>
  <c r="FU186" i="1"/>
  <c r="FS186" i="1"/>
  <c r="FR186" i="1"/>
  <c r="FQ186" i="1"/>
  <c r="FO186" i="1"/>
  <c r="FN186" i="1"/>
  <c r="FM186" i="1"/>
  <c r="FL186" i="1"/>
  <c r="FJ186" i="1"/>
  <c r="FH186" i="1"/>
  <c r="FG186" i="1"/>
  <c r="FF186" i="1"/>
  <c r="FD186" i="1"/>
  <c r="FC186" i="1"/>
  <c r="FB186" i="1"/>
  <c r="FA186" i="1"/>
  <c r="EY186" i="1"/>
  <c r="EW186" i="1"/>
  <c r="EV186" i="1"/>
  <c r="EU186" i="1"/>
  <c r="ES186" i="1"/>
  <c r="ER186" i="1"/>
  <c r="EQ186" i="1"/>
  <c r="EP186" i="1"/>
  <c r="EN186" i="1"/>
  <c r="EL186" i="1"/>
  <c r="EK186" i="1"/>
  <c r="EJ186" i="1"/>
  <c r="EH186" i="1"/>
  <c r="EG186" i="1"/>
  <c r="EF186" i="1"/>
  <c r="EE186" i="1"/>
  <c r="EC186" i="1"/>
  <c r="EA186" i="1"/>
  <c r="DZ186" i="1"/>
  <c r="DY186" i="1"/>
  <c r="DW186" i="1"/>
  <c r="DV186" i="1"/>
  <c r="DU186" i="1"/>
  <c r="DT186" i="1"/>
  <c r="DR186" i="1"/>
  <c r="DP186" i="1"/>
  <c r="DO186" i="1"/>
  <c r="DN186" i="1"/>
  <c r="DL186" i="1"/>
  <c r="DK186" i="1"/>
  <c r="DJ186" i="1"/>
  <c r="DI186" i="1"/>
  <c r="DG186" i="1"/>
  <c r="DE186" i="1"/>
  <c r="DD186" i="1"/>
  <c r="DC186" i="1"/>
  <c r="DA186" i="1"/>
  <c r="CZ186" i="1"/>
  <c r="CY186" i="1"/>
  <c r="CX186" i="1"/>
  <c r="CV186" i="1"/>
  <c r="CT186" i="1"/>
  <c r="CS186" i="1"/>
  <c r="CR186" i="1"/>
  <c r="CP186" i="1"/>
  <c r="CO186" i="1"/>
  <c r="CN186" i="1"/>
  <c r="CM186" i="1"/>
  <c r="CK186" i="1"/>
  <c r="CI186" i="1"/>
  <c r="CH186" i="1"/>
  <c r="CG186" i="1"/>
  <c r="CE186" i="1"/>
  <c r="CD186" i="1"/>
  <c r="CC186" i="1"/>
  <c r="CB186" i="1"/>
  <c r="BZ186" i="1"/>
  <c r="BX186" i="1"/>
  <c r="BW186" i="1"/>
  <c r="BV186" i="1"/>
  <c r="BT186" i="1"/>
  <c r="BS186" i="1"/>
  <c r="BR186" i="1"/>
  <c r="BQ186" i="1"/>
  <c r="BO186" i="1"/>
  <c r="BM186" i="1"/>
  <c r="BL186" i="1"/>
  <c r="BK186" i="1"/>
  <c r="BI186" i="1"/>
  <c r="BH186" i="1"/>
  <c r="BG186" i="1"/>
  <c r="BD186" i="1"/>
  <c r="BB186" i="1"/>
  <c r="BA186" i="1"/>
  <c r="AZ186" i="1"/>
  <c r="AX186" i="1"/>
  <c r="AW186" i="1"/>
  <c r="AV186" i="1"/>
  <c r="AK186" i="1"/>
  <c r="BF186" i="1" s="1"/>
  <c r="H186" i="1"/>
  <c r="GA185" i="1"/>
  <c r="FZ185" i="1"/>
  <c r="FY185" i="1"/>
  <c r="FU185" i="1"/>
  <c r="FS185" i="1"/>
  <c r="FR185" i="1"/>
  <c r="FQ185" i="1"/>
  <c r="FO185" i="1"/>
  <c r="FN185" i="1"/>
  <c r="FM185" i="1"/>
  <c r="FL185" i="1"/>
  <c r="FJ185" i="1"/>
  <c r="FH185" i="1"/>
  <c r="FG185" i="1"/>
  <c r="FF185" i="1"/>
  <c r="FD185" i="1"/>
  <c r="FC185" i="1"/>
  <c r="FB185" i="1"/>
  <c r="FA185" i="1"/>
  <c r="EY185" i="1"/>
  <c r="EW185" i="1"/>
  <c r="EV185" i="1"/>
  <c r="EU185" i="1"/>
  <c r="ES185" i="1"/>
  <c r="ER185" i="1"/>
  <c r="EQ185" i="1"/>
  <c r="EP185" i="1"/>
  <c r="EN185" i="1"/>
  <c r="EL185" i="1"/>
  <c r="EK185" i="1"/>
  <c r="EJ185" i="1"/>
  <c r="EH185" i="1"/>
  <c r="EG185" i="1"/>
  <c r="EF185" i="1"/>
  <c r="EE185" i="1"/>
  <c r="EC185" i="1"/>
  <c r="EA185" i="1"/>
  <c r="DZ185" i="1"/>
  <c r="DY185" i="1"/>
  <c r="DW185" i="1"/>
  <c r="DV185" i="1"/>
  <c r="DU185" i="1"/>
  <c r="DT185" i="1"/>
  <c r="DR185" i="1"/>
  <c r="DP185" i="1"/>
  <c r="DO185" i="1"/>
  <c r="DN185" i="1"/>
  <c r="DL185" i="1"/>
  <c r="DK185" i="1"/>
  <c r="DJ185" i="1"/>
  <c r="DI185" i="1"/>
  <c r="DG185" i="1"/>
  <c r="DE185" i="1"/>
  <c r="DD185" i="1"/>
  <c r="DC185" i="1"/>
  <c r="DA185" i="1"/>
  <c r="CZ185" i="1"/>
  <c r="CY185" i="1"/>
  <c r="CX185" i="1"/>
  <c r="CV185" i="1"/>
  <c r="CT185" i="1"/>
  <c r="CS185" i="1"/>
  <c r="CR185" i="1"/>
  <c r="CP185" i="1"/>
  <c r="CO185" i="1"/>
  <c r="CN185" i="1"/>
  <c r="CM185" i="1"/>
  <c r="CK185" i="1"/>
  <c r="CI185" i="1"/>
  <c r="CH185" i="1"/>
  <c r="CG185" i="1"/>
  <c r="CE185" i="1"/>
  <c r="CD185" i="1"/>
  <c r="CC185" i="1"/>
  <c r="CB185" i="1"/>
  <c r="BZ185" i="1"/>
  <c r="BX185" i="1"/>
  <c r="BW185" i="1"/>
  <c r="BV185" i="1"/>
  <c r="BT185" i="1"/>
  <c r="BS185" i="1"/>
  <c r="BR185" i="1"/>
  <c r="BQ185" i="1"/>
  <c r="BO185" i="1"/>
  <c r="BM185" i="1"/>
  <c r="BL185" i="1"/>
  <c r="BK185" i="1"/>
  <c r="BI185" i="1"/>
  <c r="BH185" i="1"/>
  <c r="BG185" i="1"/>
  <c r="BD185" i="1"/>
  <c r="BB185" i="1"/>
  <c r="BA185" i="1"/>
  <c r="AZ185" i="1"/>
  <c r="AX185" i="1"/>
  <c r="AW185" i="1"/>
  <c r="AV185" i="1"/>
  <c r="AK185" i="1"/>
  <c r="H185" i="1"/>
  <c r="GA184" i="1"/>
  <c r="FZ184" i="1"/>
  <c r="FY184" i="1"/>
  <c r="FX184" i="1" s="1"/>
  <c r="FU184" i="1"/>
  <c r="FS184" i="1"/>
  <c r="FR184" i="1"/>
  <c r="FQ184" i="1"/>
  <c r="FO184" i="1"/>
  <c r="FN184" i="1"/>
  <c r="FM184" i="1"/>
  <c r="FL184" i="1"/>
  <c r="FJ184" i="1"/>
  <c r="FH184" i="1"/>
  <c r="FG184" i="1"/>
  <c r="FF184" i="1"/>
  <c r="FD184" i="1"/>
  <c r="FC184" i="1"/>
  <c r="FB184" i="1"/>
  <c r="FA184" i="1"/>
  <c r="EY184" i="1"/>
  <c r="EW184" i="1"/>
  <c r="EV184" i="1"/>
  <c r="EU184" i="1"/>
  <c r="ES184" i="1"/>
  <c r="ER184" i="1"/>
  <c r="EQ184" i="1"/>
  <c r="EP184" i="1"/>
  <c r="EN184" i="1"/>
  <c r="EL184" i="1"/>
  <c r="EK184" i="1"/>
  <c r="EJ184" i="1"/>
  <c r="EH184" i="1"/>
  <c r="EG184" i="1"/>
  <c r="EF184" i="1"/>
  <c r="EE184" i="1"/>
  <c r="EC184" i="1"/>
  <c r="EA184" i="1"/>
  <c r="DZ184" i="1"/>
  <c r="DY184" i="1"/>
  <c r="DW184" i="1"/>
  <c r="DV184" i="1"/>
  <c r="DU184" i="1"/>
  <c r="DT184" i="1"/>
  <c r="DR184" i="1"/>
  <c r="DP184" i="1"/>
  <c r="DO184" i="1"/>
  <c r="DN184" i="1"/>
  <c r="DL184" i="1"/>
  <c r="DK184" i="1"/>
  <c r="DJ184" i="1"/>
  <c r="DI184" i="1"/>
  <c r="DG184" i="1"/>
  <c r="DE184" i="1"/>
  <c r="DD184" i="1"/>
  <c r="DC184" i="1"/>
  <c r="DA184" i="1"/>
  <c r="CZ184" i="1"/>
  <c r="CY184" i="1"/>
  <c r="CX184" i="1"/>
  <c r="CV184" i="1"/>
  <c r="CT184" i="1"/>
  <c r="CS184" i="1"/>
  <c r="CR184" i="1"/>
  <c r="CP184" i="1"/>
  <c r="CO184" i="1"/>
  <c r="CN184" i="1"/>
  <c r="CM184" i="1"/>
  <c r="CK184" i="1"/>
  <c r="CI184" i="1"/>
  <c r="CH184" i="1"/>
  <c r="CG184" i="1"/>
  <c r="CE184" i="1"/>
  <c r="CD184" i="1"/>
  <c r="CC184" i="1"/>
  <c r="CB184" i="1"/>
  <c r="BZ184" i="1"/>
  <c r="BX184" i="1"/>
  <c r="BW184" i="1"/>
  <c r="BV184" i="1"/>
  <c r="BT184" i="1"/>
  <c r="BS184" i="1"/>
  <c r="BR184" i="1"/>
  <c r="BQ184" i="1"/>
  <c r="BO184" i="1"/>
  <c r="BM184" i="1"/>
  <c r="BL184" i="1"/>
  <c r="BK184" i="1"/>
  <c r="BI184" i="1"/>
  <c r="BH184" i="1"/>
  <c r="BG184" i="1"/>
  <c r="BF184" i="1"/>
  <c r="BD184" i="1"/>
  <c r="BB184" i="1"/>
  <c r="BA184" i="1"/>
  <c r="AZ184" i="1"/>
  <c r="AX184" i="1"/>
  <c r="AW184" i="1"/>
  <c r="AV184" i="1"/>
  <c r="AU184" i="1"/>
  <c r="H184" i="1"/>
  <c r="GA183" i="1"/>
  <c r="FZ183" i="1"/>
  <c r="FY183" i="1"/>
  <c r="FU183" i="1"/>
  <c r="FS183" i="1"/>
  <c r="FR183" i="1"/>
  <c r="FQ183" i="1"/>
  <c r="FO183" i="1"/>
  <c r="FN183" i="1"/>
  <c r="FM183" i="1"/>
  <c r="FL183" i="1"/>
  <c r="FJ183" i="1"/>
  <c r="FH183" i="1"/>
  <c r="FG183" i="1"/>
  <c r="FF183" i="1"/>
  <c r="FD183" i="1"/>
  <c r="FC183" i="1"/>
  <c r="FB183" i="1"/>
  <c r="FA183" i="1"/>
  <c r="EY183" i="1"/>
  <c r="EW183" i="1"/>
  <c r="EV183" i="1"/>
  <c r="EU183" i="1"/>
  <c r="ES183" i="1"/>
  <c r="ER183" i="1"/>
  <c r="EQ183" i="1"/>
  <c r="EP183" i="1"/>
  <c r="EN183" i="1"/>
  <c r="EL183" i="1"/>
  <c r="EK183" i="1"/>
  <c r="EJ183" i="1"/>
  <c r="EH183" i="1"/>
  <c r="EG183" i="1"/>
  <c r="EF183" i="1"/>
  <c r="EE183" i="1"/>
  <c r="EC183" i="1"/>
  <c r="EA183" i="1"/>
  <c r="DZ183" i="1"/>
  <c r="DY183" i="1"/>
  <c r="DW183" i="1"/>
  <c r="DV183" i="1"/>
  <c r="DU183" i="1"/>
  <c r="DT183" i="1"/>
  <c r="DR183" i="1"/>
  <c r="DP183" i="1"/>
  <c r="DO183" i="1"/>
  <c r="DN183" i="1"/>
  <c r="DL183" i="1"/>
  <c r="DK183" i="1"/>
  <c r="DJ183" i="1"/>
  <c r="DI183" i="1"/>
  <c r="DG183" i="1"/>
  <c r="DE183" i="1"/>
  <c r="DD183" i="1"/>
  <c r="DC183" i="1"/>
  <c r="DA183" i="1"/>
  <c r="CZ183" i="1"/>
  <c r="CY183" i="1"/>
  <c r="CX183" i="1"/>
  <c r="CV183" i="1"/>
  <c r="CT183" i="1"/>
  <c r="CS183" i="1"/>
  <c r="CR183" i="1"/>
  <c r="CP183" i="1"/>
  <c r="CO183" i="1"/>
  <c r="CN183" i="1"/>
  <c r="CM183" i="1"/>
  <c r="CK183" i="1"/>
  <c r="CI183" i="1"/>
  <c r="CH183" i="1"/>
  <c r="CG183" i="1"/>
  <c r="CE183" i="1"/>
  <c r="CD183" i="1"/>
  <c r="CC183" i="1"/>
  <c r="CB183" i="1"/>
  <c r="BZ183" i="1"/>
  <c r="BX183" i="1"/>
  <c r="BW183" i="1"/>
  <c r="BV183" i="1"/>
  <c r="BT183" i="1"/>
  <c r="BS183" i="1"/>
  <c r="BR183" i="1"/>
  <c r="BQ183" i="1"/>
  <c r="BO183" i="1"/>
  <c r="BM183" i="1"/>
  <c r="BL183" i="1"/>
  <c r="BK183" i="1"/>
  <c r="BI183" i="1"/>
  <c r="BG183" i="1"/>
  <c r="BD183" i="1"/>
  <c r="BB183" i="1"/>
  <c r="BA183" i="1"/>
  <c r="AZ183" i="1"/>
  <c r="AX183" i="1"/>
  <c r="AV183" i="1"/>
  <c r="AK183" i="1"/>
  <c r="BH183" i="1" s="1"/>
  <c r="G183" i="1"/>
  <c r="H183" i="1" s="1"/>
  <c r="GA182" i="1"/>
  <c r="FZ182" i="1"/>
  <c r="FY182" i="1"/>
  <c r="FU182" i="1"/>
  <c r="FS182" i="1"/>
  <c r="FR182" i="1"/>
  <c r="FQ182" i="1"/>
  <c r="FO182" i="1"/>
  <c r="FN182" i="1"/>
  <c r="FM182" i="1"/>
  <c r="FL182" i="1"/>
  <c r="FJ182" i="1"/>
  <c r="FH182" i="1"/>
  <c r="FG182" i="1"/>
  <c r="FF182" i="1"/>
  <c r="FD182" i="1"/>
  <c r="FC182" i="1"/>
  <c r="FB182" i="1"/>
  <c r="FA182" i="1"/>
  <c r="EY182" i="1"/>
  <c r="EW182" i="1"/>
  <c r="EV182" i="1"/>
  <c r="EU182" i="1"/>
  <c r="ES182" i="1"/>
  <c r="ER182" i="1"/>
  <c r="EQ182" i="1"/>
  <c r="EP182" i="1"/>
  <c r="EN182" i="1"/>
  <c r="EL182" i="1"/>
  <c r="EK182" i="1"/>
  <c r="EJ182" i="1"/>
  <c r="EH182" i="1"/>
  <c r="EG182" i="1"/>
  <c r="EF182" i="1"/>
  <c r="EE182" i="1"/>
  <c r="EC182" i="1"/>
  <c r="EA182" i="1"/>
  <c r="DZ182" i="1"/>
  <c r="DY182" i="1"/>
  <c r="DW182" i="1"/>
  <c r="DV182" i="1"/>
  <c r="DU182" i="1"/>
  <c r="DT182" i="1"/>
  <c r="DR182" i="1"/>
  <c r="DP182" i="1"/>
  <c r="DO182" i="1"/>
  <c r="DN182" i="1"/>
  <c r="DL182" i="1"/>
  <c r="DK182" i="1"/>
  <c r="DJ182" i="1"/>
  <c r="DI182" i="1"/>
  <c r="DG182" i="1"/>
  <c r="DE182" i="1"/>
  <c r="DD182" i="1"/>
  <c r="DC182" i="1"/>
  <c r="DA182" i="1"/>
  <c r="CZ182" i="1"/>
  <c r="CY182" i="1"/>
  <c r="CX182" i="1"/>
  <c r="CV182" i="1"/>
  <c r="CT182" i="1"/>
  <c r="CS182" i="1"/>
  <c r="CR182" i="1"/>
  <c r="CP182" i="1"/>
  <c r="CO182" i="1"/>
  <c r="CN182" i="1"/>
  <c r="CM182" i="1"/>
  <c r="CK182" i="1"/>
  <c r="CI182" i="1"/>
  <c r="CH182" i="1"/>
  <c r="CG182" i="1"/>
  <c r="CE182" i="1"/>
  <c r="CD182" i="1"/>
  <c r="CC182" i="1"/>
  <c r="CB182" i="1"/>
  <c r="BZ182" i="1"/>
  <c r="BX182" i="1"/>
  <c r="BW182" i="1"/>
  <c r="BV182" i="1"/>
  <c r="BT182" i="1"/>
  <c r="BS182" i="1"/>
  <c r="BR182" i="1"/>
  <c r="BQ182" i="1"/>
  <c r="BO182" i="1"/>
  <c r="BM182" i="1"/>
  <c r="BL182" i="1"/>
  <c r="BK182" i="1"/>
  <c r="BI182" i="1"/>
  <c r="BH182" i="1"/>
  <c r="BG182" i="1"/>
  <c r="BF182" i="1"/>
  <c r="BD182" i="1"/>
  <c r="BB182" i="1"/>
  <c r="BA182" i="1"/>
  <c r="AZ182" i="1"/>
  <c r="AX182" i="1"/>
  <c r="AW182" i="1"/>
  <c r="AV182" i="1"/>
  <c r="AU182" i="1"/>
  <c r="AK182" i="1"/>
  <c r="G182" i="1"/>
  <c r="H182" i="1" s="1"/>
  <c r="GA181" i="1"/>
  <c r="FZ181" i="1"/>
  <c r="FY181" i="1"/>
  <c r="FU181" i="1"/>
  <c r="FS181" i="1"/>
  <c r="FR181" i="1"/>
  <c r="FQ181" i="1"/>
  <c r="FO181" i="1"/>
  <c r="FN181" i="1"/>
  <c r="FM181" i="1"/>
  <c r="FL181" i="1"/>
  <c r="FJ181" i="1"/>
  <c r="FH181" i="1"/>
  <c r="FG181" i="1"/>
  <c r="FF181" i="1"/>
  <c r="FD181" i="1"/>
  <c r="FC181" i="1"/>
  <c r="FB181" i="1"/>
  <c r="FA181" i="1"/>
  <c r="EY181" i="1"/>
  <c r="EW181" i="1"/>
  <c r="EV181" i="1"/>
  <c r="EU181" i="1"/>
  <c r="ES181" i="1"/>
  <c r="ER181" i="1"/>
  <c r="EQ181" i="1"/>
  <c r="EP181" i="1"/>
  <c r="EN181" i="1"/>
  <c r="EL181" i="1"/>
  <c r="EK181" i="1"/>
  <c r="EJ181" i="1"/>
  <c r="EH181" i="1"/>
  <c r="EG181" i="1"/>
  <c r="EF181" i="1"/>
  <c r="EE181" i="1"/>
  <c r="EC181" i="1"/>
  <c r="EA181" i="1"/>
  <c r="DZ181" i="1"/>
  <c r="DY181" i="1"/>
  <c r="DW181" i="1"/>
  <c r="DV181" i="1"/>
  <c r="DU181" i="1"/>
  <c r="DT181" i="1"/>
  <c r="DR181" i="1"/>
  <c r="DP181" i="1"/>
  <c r="DO181" i="1"/>
  <c r="DN181" i="1"/>
  <c r="DL181" i="1"/>
  <c r="DK181" i="1"/>
  <c r="DJ181" i="1"/>
  <c r="DI181" i="1"/>
  <c r="DG181" i="1"/>
  <c r="DE181" i="1"/>
  <c r="DD181" i="1"/>
  <c r="DC181" i="1"/>
  <c r="DA181" i="1"/>
  <c r="CZ181" i="1"/>
  <c r="CY181" i="1"/>
  <c r="CX181" i="1"/>
  <c r="CV181" i="1"/>
  <c r="CT181" i="1"/>
  <c r="CS181" i="1"/>
  <c r="CR181" i="1"/>
  <c r="CP181" i="1"/>
  <c r="CO181" i="1"/>
  <c r="CN181" i="1"/>
  <c r="CM181" i="1"/>
  <c r="CK181" i="1"/>
  <c r="CI181" i="1"/>
  <c r="CH181" i="1"/>
  <c r="CG181" i="1"/>
  <c r="CE181" i="1"/>
  <c r="CD181" i="1"/>
  <c r="CC181" i="1"/>
  <c r="CB181" i="1"/>
  <c r="BZ181" i="1"/>
  <c r="BX181" i="1"/>
  <c r="BW181" i="1"/>
  <c r="BV181" i="1"/>
  <c r="BT181" i="1"/>
  <c r="BS181" i="1"/>
  <c r="BR181" i="1"/>
  <c r="BQ181" i="1"/>
  <c r="BO181" i="1"/>
  <c r="BM181" i="1"/>
  <c r="BL181" i="1"/>
  <c r="BK181" i="1"/>
  <c r="BI181" i="1"/>
  <c r="BH181" i="1"/>
  <c r="BG181" i="1"/>
  <c r="BD181" i="1"/>
  <c r="BB181" i="1"/>
  <c r="BA181" i="1"/>
  <c r="AZ181" i="1"/>
  <c r="AX181" i="1"/>
  <c r="AW181" i="1"/>
  <c r="AV181" i="1"/>
  <c r="AK181" i="1"/>
  <c r="BF181" i="1" s="1"/>
  <c r="G181" i="1"/>
  <c r="H181" i="1" s="1"/>
  <c r="GA180" i="1"/>
  <c r="FZ180" i="1"/>
  <c r="FY180" i="1"/>
  <c r="FU180" i="1"/>
  <c r="FS180" i="1"/>
  <c r="FR180" i="1"/>
  <c r="FQ180" i="1"/>
  <c r="FO180" i="1"/>
  <c r="FN180" i="1"/>
  <c r="FM180" i="1"/>
  <c r="FL180" i="1"/>
  <c r="FJ180" i="1"/>
  <c r="FH180" i="1"/>
  <c r="FG180" i="1"/>
  <c r="FF180" i="1"/>
  <c r="FD180" i="1"/>
  <c r="FC180" i="1"/>
  <c r="FB180" i="1"/>
  <c r="FA180" i="1"/>
  <c r="EY180" i="1"/>
  <c r="EW180" i="1"/>
  <c r="EV180" i="1"/>
  <c r="EU180" i="1"/>
  <c r="ES180" i="1"/>
  <c r="ER180" i="1"/>
  <c r="EQ180" i="1"/>
  <c r="EP180" i="1"/>
  <c r="EN180" i="1"/>
  <c r="EL180" i="1"/>
  <c r="EK180" i="1"/>
  <c r="EJ180" i="1"/>
  <c r="EH180" i="1"/>
  <c r="EG180" i="1"/>
  <c r="EF180" i="1"/>
  <c r="EE180" i="1"/>
  <c r="EC180" i="1"/>
  <c r="EA180" i="1"/>
  <c r="DZ180" i="1"/>
  <c r="DY180" i="1"/>
  <c r="DW180" i="1"/>
  <c r="DV180" i="1"/>
  <c r="DU180" i="1"/>
  <c r="DT180" i="1"/>
  <c r="DR180" i="1"/>
  <c r="DP180" i="1"/>
  <c r="DO180" i="1"/>
  <c r="DN180" i="1"/>
  <c r="DL180" i="1"/>
  <c r="DK180" i="1"/>
  <c r="DJ180" i="1"/>
  <c r="DI180" i="1"/>
  <c r="DG180" i="1"/>
  <c r="DE180" i="1"/>
  <c r="DD180" i="1"/>
  <c r="DC180" i="1"/>
  <c r="DA180" i="1"/>
  <c r="CZ180" i="1"/>
  <c r="CY180" i="1"/>
  <c r="CX180" i="1"/>
  <c r="CV180" i="1"/>
  <c r="CT180" i="1"/>
  <c r="CS180" i="1"/>
  <c r="CR180" i="1"/>
  <c r="CP180" i="1"/>
  <c r="CO180" i="1"/>
  <c r="CN180" i="1"/>
  <c r="CM180" i="1"/>
  <c r="CK180" i="1"/>
  <c r="CI180" i="1"/>
  <c r="CH180" i="1"/>
  <c r="CG180" i="1"/>
  <c r="CE180" i="1"/>
  <c r="CD180" i="1"/>
  <c r="CC180" i="1"/>
  <c r="CB180" i="1"/>
  <c r="BZ180" i="1"/>
  <c r="BX180" i="1"/>
  <c r="BW180" i="1"/>
  <c r="BV180" i="1"/>
  <c r="BT180" i="1"/>
  <c r="BS180" i="1"/>
  <c r="BR180" i="1"/>
  <c r="BQ180" i="1"/>
  <c r="BO180" i="1"/>
  <c r="BM180" i="1"/>
  <c r="BL180" i="1"/>
  <c r="BK180" i="1"/>
  <c r="BI180" i="1"/>
  <c r="BH180" i="1"/>
  <c r="BG180" i="1"/>
  <c r="BD180" i="1"/>
  <c r="BB180" i="1"/>
  <c r="BA180" i="1"/>
  <c r="AZ180" i="1"/>
  <c r="AX180" i="1"/>
  <c r="AW180" i="1"/>
  <c r="AV180" i="1"/>
  <c r="AK180" i="1"/>
  <c r="G180" i="1"/>
  <c r="H180" i="1" s="1"/>
  <c r="GA179" i="1"/>
  <c r="FZ179" i="1"/>
  <c r="FY179" i="1"/>
  <c r="FU179" i="1"/>
  <c r="FS179" i="1"/>
  <c r="FR179" i="1"/>
  <c r="FQ179" i="1"/>
  <c r="FO179" i="1"/>
  <c r="FN179" i="1"/>
  <c r="FM179" i="1"/>
  <c r="FL179" i="1"/>
  <c r="FJ179" i="1"/>
  <c r="FH179" i="1"/>
  <c r="FG179" i="1"/>
  <c r="FF179" i="1"/>
  <c r="FD179" i="1"/>
  <c r="FC179" i="1"/>
  <c r="FB179" i="1"/>
  <c r="FA179" i="1"/>
  <c r="EY179" i="1"/>
  <c r="EW179" i="1"/>
  <c r="EV179" i="1"/>
  <c r="EU179" i="1"/>
  <c r="ES179" i="1"/>
  <c r="ER179" i="1"/>
  <c r="EQ179" i="1"/>
  <c r="EP179" i="1"/>
  <c r="EN179" i="1"/>
  <c r="EL179" i="1"/>
  <c r="EK179" i="1"/>
  <c r="EJ179" i="1"/>
  <c r="EH179" i="1"/>
  <c r="EG179" i="1"/>
  <c r="EF179" i="1"/>
  <c r="EE179" i="1"/>
  <c r="EC179" i="1"/>
  <c r="EA179" i="1"/>
  <c r="DZ179" i="1"/>
  <c r="DY179" i="1"/>
  <c r="DW179" i="1"/>
  <c r="DV179" i="1"/>
  <c r="DU179" i="1"/>
  <c r="DT179" i="1"/>
  <c r="DR179" i="1"/>
  <c r="DP179" i="1"/>
  <c r="DO179" i="1"/>
  <c r="DN179" i="1"/>
  <c r="DL179" i="1"/>
  <c r="DK179" i="1"/>
  <c r="DJ179" i="1"/>
  <c r="DI179" i="1"/>
  <c r="DG179" i="1"/>
  <c r="DE179" i="1"/>
  <c r="DD179" i="1"/>
  <c r="DC179" i="1"/>
  <c r="DA179" i="1"/>
  <c r="CZ179" i="1"/>
  <c r="CY179" i="1"/>
  <c r="CX179" i="1"/>
  <c r="CV179" i="1"/>
  <c r="CT179" i="1"/>
  <c r="CS179" i="1"/>
  <c r="CR179" i="1"/>
  <c r="CP179" i="1"/>
  <c r="CO179" i="1"/>
  <c r="CN179" i="1"/>
  <c r="CM179" i="1"/>
  <c r="CK179" i="1"/>
  <c r="CI179" i="1"/>
  <c r="CH179" i="1"/>
  <c r="CG179" i="1"/>
  <c r="CE179" i="1"/>
  <c r="CD179" i="1"/>
  <c r="CC179" i="1"/>
  <c r="CB179" i="1"/>
  <c r="BZ179" i="1"/>
  <c r="BX179" i="1"/>
  <c r="BW179" i="1"/>
  <c r="BV179" i="1"/>
  <c r="BT179" i="1"/>
  <c r="BS179" i="1"/>
  <c r="BR179" i="1"/>
  <c r="BQ179" i="1"/>
  <c r="BO179" i="1"/>
  <c r="BM179" i="1"/>
  <c r="BL179" i="1"/>
  <c r="BK179" i="1"/>
  <c r="BI179" i="1"/>
  <c r="BG179" i="1"/>
  <c r="BD179" i="1"/>
  <c r="BB179" i="1"/>
  <c r="BA179" i="1"/>
  <c r="AZ179" i="1"/>
  <c r="AX179" i="1"/>
  <c r="AV179" i="1"/>
  <c r="AK179" i="1"/>
  <c r="BH179" i="1" s="1"/>
  <c r="GA178" i="1"/>
  <c r="FZ178" i="1"/>
  <c r="FY178" i="1"/>
  <c r="FX178" i="1" s="1"/>
  <c r="FU178" i="1"/>
  <c r="FS178" i="1"/>
  <c r="FR178" i="1"/>
  <c r="FQ178" i="1"/>
  <c r="FO178" i="1"/>
  <c r="FN178" i="1"/>
  <c r="FM178" i="1"/>
  <c r="FL178" i="1"/>
  <c r="FJ178" i="1"/>
  <c r="FH178" i="1"/>
  <c r="FG178" i="1"/>
  <c r="FF178" i="1"/>
  <c r="FD178" i="1"/>
  <c r="FC178" i="1"/>
  <c r="FB178" i="1"/>
  <c r="FA178" i="1"/>
  <c r="EY178" i="1"/>
  <c r="EW178" i="1"/>
  <c r="EV178" i="1"/>
  <c r="EU178" i="1"/>
  <c r="ES178" i="1"/>
  <c r="ER178" i="1"/>
  <c r="EQ178" i="1"/>
  <c r="EP178" i="1"/>
  <c r="EN178" i="1"/>
  <c r="EL178" i="1"/>
  <c r="EK178" i="1"/>
  <c r="EJ178" i="1"/>
  <c r="EH178" i="1"/>
  <c r="EG178" i="1"/>
  <c r="EF178" i="1"/>
  <c r="EE178" i="1"/>
  <c r="EC178" i="1"/>
  <c r="EA178" i="1"/>
  <c r="DZ178" i="1"/>
  <c r="DY178" i="1"/>
  <c r="DW178" i="1"/>
  <c r="DV178" i="1"/>
  <c r="DU178" i="1"/>
  <c r="DT178" i="1"/>
  <c r="DR178" i="1"/>
  <c r="DP178" i="1"/>
  <c r="DO178" i="1"/>
  <c r="DN178" i="1"/>
  <c r="DL178" i="1"/>
  <c r="DK178" i="1"/>
  <c r="DJ178" i="1"/>
  <c r="DI178" i="1"/>
  <c r="DG178" i="1"/>
  <c r="DE178" i="1"/>
  <c r="DD178" i="1"/>
  <c r="DC178" i="1"/>
  <c r="DA178" i="1"/>
  <c r="CZ178" i="1"/>
  <c r="CY178" i="1"/>
  <c r="CX178" i="1"/>
  <c r="CV178" i="1"/>
  <c r="CT178" i="1"/>
  <c r="CS178" i="1"/>
  <c r="CR178" i="1"/>
  <c r="CP178" i="1"/>
  <c r="CO178" i="1"/>
  <c r="CN178" i="1"/>
  <c r="CM178" i="1"/>
  <c r="CK178" i="1"/>
  <c r="CI178" i="1"/>
  <c r="CH178" i="1"/>
  <c r="CG178" i="1"/>
  <c r="CE178" i="1"/>
  <c r="CD178" i="1"/>
  <c r="CC178" i="1"/>
  <c r="CB178" i="1"/>
  <c r="BZ178" i="1"/>
  <c r="BX178" i="1"/>
  <c r="BW178" i="1"/>
  <c r="BV178" i="1"/>
  <c r="BT178" i="1"/>
  <c r="BS178" i="1"/>
  <c r="BR178" i="1"/>
  <c r="BQ178" i="1"/>
  <c r="BO178" i="1"/>
  <c r="BM178" i="1"/>
  <c r="BL178" i="1"/>
  <c r="BK178" i="1"/>
  <c r="BI178" i="1"/>
  <c r="BH178" i="1"/>
  <c r="BG178" i="1"/>
  <c r="BF178" i="1"/>
  <c r="BD178" i="1"/>
  <c r="BB178" i="1"/>
  <c r="BA178" i="1"/>
  <c r="AZ178" i="1"/>
  <c r="AX178" i="1"/>
  <c r="AW178" i="1"/>
  <c r="AV178" i="1"/>
  <c r="AU178" i="1"/>
  <c r="GA177" i="1"/>
  <c r="FZ177" i="1"/>
  <c r="FY177" i="1"/>
  <c r="FU177" i="1"/>
  <c r="FS177" i="1"/>
  <c r="FR177" i="1"/>
  <c r="FQ177" i="1"/>
  <c r="FO177" i="1"/>
  <c r="FN177" i="1"/>
  <c r="FM177" i="1"/>
  <c r="FL177" i="1"/>
  <c r="FJ177" i="1"/>
  <c r="FH177" i="1"/>
  <c r="FG177" i="1"/>
  <c r="FF177" i="1"/>
  <c r="FD177" i="1"/>
  <c r="FC177" i="1"/>
  <c r="FB177" i="1"/>
  <c r="FA177" i="1"/>
  <c r="EY177" i="1"/>
  <c r="EW177" i="1"/>
  <c r="EV177" i="1"/>
  <c r="EU177" i="1"/>
  <c r="ES177" i="1"/>
  <c r="ER177" i="1"/>
  <c r="EQ177" i="1"/>
  <c r="EP177" i="1"/>
  <c r="EN177" i="1"/>
  <c r="EL177" i="1"/>
  <c r="EK177" i="1"/>
  <c r="EJ177" i="1"/>
  <c r="EH177" i="1"/>
  <c r="EG177" i="1"/>
  <c r="EF177" i="1"/>
  <c r="EE177" i="1"/>
  <c r="EC177" i="1"/>
  <c r="EA177" i="1"/>
  <c r="DZ177" i="1"/>
  <c r="DY177" i="1"/>
  <c r="DW177" i="1"/>
  <c r="DV177" i="1"/>
  <c r="DU177" i="1"/>
  <c r="DT177" i="1"/>
  <c r="DR177" i="1"/>
  <c r="DP177" i="1"/>
  <c r="DO177" i="1"/>
  <c r="DN177" i="1"/>
  <c r="DL177" i="1"/>
  <c r="DK177" i="1"/>
  <c r="DJ177" i="1"/>
  <c r="DI177" i="1"/>
  <c r="DG177" i="1"/>
  <c r="DE177" i="1"/>
  <c r="DD177" i="1"/>
  <c r="DC177" i="1"/>
  <c r="DA177" i="1"/>
  <c r="CZ177" i="1"/>
  <c r="CY177" i="1"/>
  <c r="CX177" i="1"/>
  <c r="CV177" i="1"/>
  <c r="CT177" i="1"/>
  <c r="CS177" i="1"/>
  <c r="CR177" i="1"/>
  <c r="CP177" i="1"/>
  <c r="CO177" i="1"/>
  <c r="CN177" i="1"/>
  <c r="CM177" i="1"/>
  <c r="CK177" i="1"/>
  <c r="CI177" i="1"/>
  <c r="CH177" i="1"/>
  <c r="CG177" i="1"/>
  <c r="CE177" i="1"/>
  <c r="CD177" i="1"/>
  <c r="CC177" i="1"/>
  <c r="CB177" i="1"/>
  <c r="BZ177" i="1"/>
  <c r="BX177" i="1"/>
  <c r="BW177" i="1"/>
  <c r="BV177" i="1"/>
  <c r="BT177" i="1"/>
  <c r="BS177" i="1"/>
  <c r="BR177" i="1"/>
  <c r="BQ177" i="1"/>
  <c r="BO177" i="1"/>
  <c r="BM177" i="1"/>
  <c r="BL177" i="1"/>
  <c r="BK177" i="1"/>
  <c r="BI177" i="1"/>
  <c r="BH177" i="1"/>
  <c r="BG177" i="1"/>
  <c r="BF177" i="1"/>
  <c r="BD177" i="1"/>
  <c r="BB177" i="1"/>
  <c r="BA177" i="1"/>
  <c r="AZ177" i="1"/>
  <c r="AX177" i="1"/>
  <c r="AW177" i="1"/>
  <c r="AV177" i="1"/>
  <c r="AU177" i="1"/>
  <c r="GA176" i="1"/>
  <c r="FZ176" i="1"/>
  <c r="FY176" i="1"/>
  <c r="FU176" i="1"/>
  <c r="FS176" i="1"/>
  <c r="FR176" i="1"/>
  <c r="FQ176" i="1"/>
  <c r="FO176" i="1"/>
  <c r="FN176" i="1"/>
  <c r="FM176" i="1"/>
  <c r="FL176" i="1"/>
  <c r="FJ176" i="1"/>
  <c r="FH176" i="1"/>
  <c r="FG176" i="1"/>
  <c r="FF176" i="1"/>
  <c r="FD176" i="1"/>
  <c r="FC176" i="1"/>
  <c r="FB176" i="1"/>
  <c r="FA176" i="1"/>
  <c r="EY176" i="1"/>
  <c r="EW176" i="1"/>
  <c r="EV176" i="1"/>
  <c r="EU176" i="1"/>
  <c r="ES176" i="1"/>
  <c r="ER176" i="1"/>
  <c r="EQ176" i="1"/>
  <c r="EP176" i="1"/>
  <c r="EN176" i="1"/>
  <c r="EL176" i="1"/>
  <c r="EK176" i="1"/>
  <c r="EJ176" i="1"/>
  <c r="EH176" i="1"/>
  <c r="EG176" i="1"/>
  <c r="EF176" i="1"/>
  <c r="EE176" i="1"/>
  <c r="EC176" i="1"/>
  <c r="EA176" i="1"/>
  <c r="DZ176" i="1"/>
  <c r="DY176" i="1"/>
  <c r="DW176" i="1"/>
  <c r="DV176" i="1"/>
  <c r="DU176" i="1"/>
  <c r="DT176" i="1"/>
  <c r="DR176" i="1"/>
  <c r="DP176" i="1"/>
  <c r="DO176" i="1"/>
  <c r="DN176" i="1"/>
  <c r="DL176" i="1"/>
  <c r="DK176" i="1"/>
  <c r="DJ176" i="1"/>
  <c r="DI176" i="1"/>
  <c r="DG176" i="1"/>
  <c r="DE176" i="1"/>
  <c r="DD176" i="1"/>
  <c r="DC176" i="1"/>
  <c r="DA176" i="1"/>
  <c r="CZ176" i="1"/>
  <c r="CY176" i="1"/>
  <c r="CX176" i="1"/>
  <c r="CV176" i="1"/>
  <c r="CT176" i="1"/>
  <c r="CS176" i="1"/>
  <c r="CR176" i="1"/>
  <c r="CP176" i="1"/>
  <c r="CO176" i="1"/>
  <c r="CN176" i="1"/>
  <c r="CM176" i="1"/>
  <c r="CK176" i="1"/>
  <c r="CI176" i="1"/>
  <c r="CH176" i="1"/>
  <c r="CG176" i="1"/>
  <c r="CE176" i="1"/>
  <c r="CD176" i="1"/>
  <c r="CC176" i="1"/>
  <c r="CB176" i="1"/>
  <c r="BZ176" i="1"/>
  <c r="BX176" i="1"/>
  <c r="BW176" i="1"/>
  <c r="BV176" i="1"/>
  <c r="BT176" i="1"/>
  <c r="BS176" i="1"/>
  <c r="BR176" i="1"/>
  <c r="BQ176" i="1"/>
  <c r="BO176" i="1"/>
  <c r="BM176" i="1"/>
  <c r="BL176" i="1"/>
  <c r="BK176" i="1"/>
  <c r="BI176" i="1"/>
  <c r="BH176" i="1"/>
  <c r="BG176" i="1"/>
  <c r="BF176" i="1"/>
  <c r="BD176" i="1"/>
  <c r="BB176" i="1"/>
  <c r="BA176" i="1"/>
  <c r="AZ176" i="1"/>
  <c r="AX176" i="1"/>
  <c r="AW176" i="1"/>
  <c r="AV176" i="1"/>
  <c r="AU176" i="1"/>
  <c r="GA175" i="1"/>
  <c r="FZ175" i="1"/>
  <c r="FY175" i="1"/>
  <c r="FU175" i="1"/>
  <c r="FS175" i="1"/>
  <c r="FR175" i="1"/>
  <c r="FQ175" i="1"/>
  <c r="FO175" i="1"/>
  <c r="FN175" i="1"/>
  <c r="FM175" i="1"/>
  <c r="FL175" i="1"/>
  <c r="FJ175" i="1"/>
  <c r="FH175" i="1"/>
  <c r="FG175" i="1"/>
  <c r="FF175" i="1"/>
  <c r="FD175" i="1"/>
  <c r="FC175" i="1"/>
  <c r="FB175" i="1"/>
  <c r="FA175" i="1"/>
  <c r="EY175" i="1"/>
  <c r="EW175" i="1"/>
  <c r="EV175" i="1"/>
  <c r="EU175" i="1"/>
  <c r="ES175" i="1"/>
  <c r="ER175" i="1"/>
  <c r="EQ175" i="1"/>
  <c r="EP175" i="1"/>
  <c r="EN175" i="1"/>
  <c r="EL175" i="1"/>
  <c r="EK175" i="1"/>
  <c r="EJ175" i="1"/>
  <c r="EH175" i="1"/>
  <c r="EG175" i="1"/>
  <c r="EF175" i="1"/>
  <c r="EE175" i="1"/>
  <c r="EC175" i="1"/>
  <c r="EA175" i="1"/>
  <c r="DZ175" i="1"/>
  <c r="DY175" i="1"/>
  <c r="DW175" i="1"/>
  <c r="DV175" i="1"/>
  <c r="DU175" i="1"/>
  <c r="DT175" i="1"/>
  <c r="DR175" i="1"/>
  <c r="DP175" i="1"/>
  <c r="DO175" i="1"/>
  <c r="DN175" i="1"/>
  <c r="DL175" i="1"/>
  <c r="DK175" i="1"/>
  <c r="DJ175" i="1"/>
  <c r="DI175" i="1"/>
  <c r="DG175" i="1"/>
  <c r="DE175" i="1"/>
  <c r="DD175" i="1"/>
  <c r="DC175" i="1"/>
  <c r="DA175" i="1"/>
  <c r="CZ175" i="1"/>
  <c r="CY175" i="1"/>
  <c r="CX175" i="1"/>
  <c r="CV175" i="1"/>
  <c r="CT175" i="1"/>
  <c r="CS175" i="1"/>
  <c r="CR175" i="1"/>
  <c r="CP175" i="1"/>
  <c r="CO175" i="1"/>
  <c r="CN175" i="1"/>
  <c r="CM175" i="1"/>
  <c r="CK175" i="1"/>
  <c r="CI175" i="1"/>
  <c r="CH175" i="1"/>
  <c r="CG175" i="1"/>
  <c r="CE175" i="1"/>
  <c r="CD175" i="1"/>
  <c r="CC175" i="1"/>
  <c r="CB175" i="1"/>
  <c r="BZ175" i="1"/>
  <c r="BX175" i="1"/>
  <c r="BW175" i="1"/>
  <c r="BV175" i="1"/>
  <c r="BT175" i="1"/>
  <c r="BS175" i="1"/>
  <c r="BR175" i="1"/>
  <c r="BQ175" i="1"/>
  <c r="BO175" i="1"/>
  <c r="BM175" i="1"/>
  <c r="BL175" i="1"/>
  <c r="BK175" i="1"/>
  <c r="BI175" i="1"/>
  <c r="BH175" i="1"/>
  <c r="BG175" i="1"/>
  <c r="BF175" i="1"/>
  <c r="BD175" i="1"/>
  <c r="BB175" i="1"/>
  <c r="BA175" i="1"/>
  <c r="AZ175" i="1"/>
  <c r="AX175" i="1"/>
  <c r="AW175" i="1"/>
  <c r="AV175" i="1"/>
  <c r="AU175" i="1"/>
  <c r="GA174" i="1"/>
  <c r="FZ174" i="1"/>
  <c r="FY174" i="1"/>
  <c r="FU174" i="1"/>
  <c r="FS174" i="1"/>
  <c r="FR174" i="1"/>
  <c r="FQ174" i="1"/>
  <c r="FO174" i="1"/>
  <c r="FN174" i="1"/>
  <c r="FM174" i="1"/>
  <c r="FL174" i="1"/>
  <c r="FJ174" i="1"/>
  <c r="FH174" i="1"/>
  <c r="FG174" i="1"/>
  <c r="FF174" i="1"/>
  <c r="FD174" i="1"/>
  <c r="FC174" i="1"/>
  <c r="FB174" i="1"/>
  <c r="FA174" i="1"/>
  <c r="EY174" i="1"/>
  <c r="EW174" i="1"/>
  <c r="EV174" i="1"/>
  <c r="EU174" i="1"/>
  <c r="ES174" i="1"/>
  <c r="ER174" i="1"/>
  <c r="EQ174" i="1"/>
  <c r="EP174" i="1"/>
  <c r="EN174" i="1"/>
  <c r="EL174" i="1"/>
  <c r="EK174" i="1"/>
  <c r="EJ174" i="1"/>
  <c r="EH174" i="1"/>
  <c r="EG174" i="1"/>
  <c r="EF174" i="1"/>
  <c r="EE174" i="1"/>
  <c r="EC174" i="1"/>
  <c r="EA174" i="1"/>
  <c r="DZ174" i="1"/>
  <c r="DY174" i="1"/>
  <c r="DW174" i="1"/>
  <c r="DV174" i="1"/>
  <c r="DU174" i="1"/>
  <c r="DT174" i="1"/>
  <c r="DR174" i="1"/>
  <c r="DP174" i="1"/>
  <c r="DO174" i="1"/>
  <c r="DN174" i="1"/>
  <c r="DL174" i="1"/>
  <c r="DK174" i="1"/>
  <c r="DJ174" i="1"/>
  <c r="DI174" i="1"/>
  <c r="DG174" i="1"/>
  <c r="DE174" i="1"/>
  <c r="DD174" i="1"/>
  <c r="DC174" i="1"/>
  <c r="DA174" i="1"/>
  <c r="CZ174" i="1"/>
  <c r="CY174" i="1"/>
  <c r="CX174" i="1"/>
  <c r="CV174" i="1"/>
  <c r="CT174" i="1"/>
  <c r="CS174" i="1"/>
  <c r="CR174" i="1"/>
  <c r="CP174" i="1"/>
  <c r="CO174" i="1"/>
  <c r="CN174" i="1"/>
  <c r="CM174" i="1"/>
  <c r="CK174" i="1"/>
  <c r="CI174" i="1"/>
  <c r="CH174" i="1"/>
  <c r="CG174" i="1"/>
  <c r="CE174" i="1"/>
  <c r="CD174" i="1"/>
  <c r="CC174" i="1"/>
  <c r="CB174" i="1"/>
  <c r="BZ174" i="1"/>
  <c r="BX174" i="1"/>
  <c r="BW174" i="1"/>
  <c r="BV174" i="1"/>
  <c r="BT174" i="1"/>
  <c r="BS174" i="1"/>
  <c r="BR174" i="1"/>
  <c r="BQ174" i="1"/>
  <c r="BO174" i="1"/>
  <c r="BM174" i="1"/>
  <c r="BL174" i="1"/>
  <c r="BK174" i="1"/>
  <c r="BI174" i="1"/>
  <c r="BH174" i="1"/>
  <c r="BG174" i="1"/>
  <c r="BF174" i="1"/>
  <c r="BD174" i="1"/>
  <c r="BB174" i="1"/>
  <c r="BA174" i="1"/>
  <c r="AZ174" i="1"/>
  <c r="AX174" i="1"/>
  <c r="AW174" i="1"/>
  <c r="AV174" i="1"/>
  <c r="AU174" i="1"/>
  <c r="GA173" i="1"/>
  <c r="FZ173" i="1"/>
  <c r="FY173" i="1"/>
  <c r="FU173" i="1"/>
  <c r="FS173" i="1"/>
  <c r="FR173" i="1"/>
  <c r="FQ173" i="1"/>
  <c r="FO173" i="1"/>
  <c r="FN173" i="1"/>
  <c r="FM173" i="1"/>
  <c r="FL173" i="1"/>
  <c r="FJ173" i="1"/>
  <c r="FH173" i="1"/>
  <c r="FG173" i="1"/>
  <c r="FF173" i="1"/>
  <c r="FD173" i="1"/>
  <c r="FC173" i="1"/>
  <c r="FB173" i="1"/>
  <c r="FA173" i="1"/>
  <c r="EY173" i="1"/>
  <c r="EW173" i="1"/>
  <c r="EV173" i="1"/>
  <c r="EU173" i="1"/>
  <c r="ES173" i="1"/>
  <c r="ER173" i="1"/>
  <c r="EQ173" i="1"/>
  <c r="EP173" i="1"/>
  <c r="EN173" i="1"/>
  <c r="EL173" i="1"/>
  <c r="EK173" i="1"/>
  <c r="EJ173" i="1"/>
  <c r="EH173" i="1"/>
  <c r="EG173" i="1"/>
  <c r="EF173" i="1"/>
  <c r="EE173" i="1"/>
  <c r="EC173" i="1"/>
  <c r="EA173" i="1"/>
  <c r="DZ173" i="1"/>
  <c r="DY173" i="1"/>
  <c r="DW173" i="1"/>
  <c r="DV173" i="1"/>
  <c r="DU173" i="1"/>
  <c r="DT173" i="1"/>
  <c r="DR173" i="1"/>
  <c r="DP173" i="1"/>
  <c r="DO173" i="1"/>
  <c r="DN173" i="1"/>
  <c r="DL173" i="1"/>
  <c r="DK173" i="1"/>
  <c r="DJ173" i="1"/>
  <c r="DI173" i="1"/>
  <c r="DG173" i="1"/>
  <c r="DE173" i="1"/>
  <c r="DD173" i="1"/>
  <c r="DC173" i="1"/>
  <c r="DA173" i="1"/>
  <c r="CZ173" i="1"/>
  <c r="CY173" i="1"/>
  <c r="CX173" i="1"/>
  <c r="CV173" i="1"/>
  <c r="CT173" i="1"/>
  <c r="CS173" i="1"/>
  <c r="CR173" i="1"/>
  <c r="CP173" i="1"/>
  <c r="CO173" i="1"/>
  <c r="CN173" i="1"/>
  <c r="CM173" i="1"/>
  <c r="CK173" i="1"/>
  <c r="CI173" i="1"/>
  <c r="CH173" i="1"/>
  <c r="CG173" i="1"/>
  <c r="CE173" i="1"/>
  <c r="CD173" i="1"/>
  <c r="CC173" i="1"/>
  <c r="CB173" i="1"/>
  <c r="BZ173" i="1"/>
  <c r="BX173" i="1"/>
  <c r="BW173" i="1"/>
  <c r="BV173" i="1"/>
  <c r="BT173" i="1"/>
  <c r="BS173" i="1"/>
  <c r="BR173" i="1"/>
  <c r="BQ173" i="1"/>
  <c r="BO173" i="1"/>
  <c r="BM173" i="1"/>
  <c r="BL173" i="1"/>
  <c r="BK173" i="1"/>
  <c r="BI173" i="1"/>
  <c r="BH173" i="1"/>
  <c r="BG173" i="1"/>
  <c r="BF173" i="1"/>
  <c r="BD173" i="1"/>
  <c r="BB173" i="1"/>
  <c r="BA173" i="1"/>
  <c r="AZ173" i="1"/>
  <c r="AX173" i="1"/>
  <c r="AW173" i="1"/>
  <c r="AV173" i="1"/>
  <c r="AU173" i="1"/>
  <c r="GA172" i="1"/>
  <c r="FZ172" i="1"/>
  <c r="FY172" i="1"/>
  <c r="FU172" i="1"/>
  <c r="FS172" i="1"/>
  <c r="FR172" i="1"/>
  <c r="FQ172" i="1"/>
  <c r="FO172" i="1"/>
  <c r="FN172" i="1"/>
  <c r="FM172" i="1"/>
  <c r="FL172" i="1"/>
  <c r="FJ172" i="1"/>
  <c r="FH172" i="1"/>
  <c r="FG172" i="1"/>
  <c r="FF172" i="1"/>
  <c r="FD172" i="1"/>
  <c r="FC172" i="1"/>
  <c r="FB172" i="1"/>
  <c r="FA172" i="1"/>
  <c r="EY172" i="1"/>
  <c r="EW172" i="1"/>
  <c r="EV172" i="1"/>
  <c r="EU172" i="1"/>
  <c r="ES172" i="1"/>
  <c r="ER172" i="1"/>
  <c r="EQ172" i="1"/>
  <c r="EP172" i="1"/>
  <c r="EN172" i="1"/>
  <c r="EL172" i="1"/>
  <c r="EK172" i="1"/>
  <c r="EJ172" i="1"/>
  <c r="EH172" i="1"/>
  <c r="EG172" i="1"/>
  <c r="EF172" i="1"/>
  <c r="EE172" i="1"/>
  <c r="EC172" i="1"/>
  <c r="EA172" i="1"/>
  <c r="DZ172" i="1"/>
  <c r="DY172" i="1"/>
  <c r="DW172" i="1"/>
  <c r="DV172" i="1"/>
  <c r="DU172" i="1"/>
  <c r="DT172" i="1"/>
  <c r="DR172" i="1"/>
  <c r="DP172" i="1"/>
  <c r="DO172" i="1"/>
  <c r="DN172" i="1"/>
  <c r="DL172" i="1"/>
  <c r="DK172" i="1"/>
  <c r="DJ172" i="1"/>
  <c r="DI172" i="1"/>
  <c r="DG172" i="1"/>
  <c r="DE172" i="1"/>
  <c r="DD172" i="1"/>
  <c r="DC172" i="1"/>
  <c r="DA172" i="1"/>
  <c r="CZ172" i="1"/>
  <c r="CY172" i="1"/>
  <c r="CX172" i="1"/>
  <c r="CV172" i="1"/>
  <c r="CT172" i="1"/>
  <c r="CS172" i="1"/>
  <c r="CR172" i="1"/>
  <c r="CP172" i="1"/>
  <c r="CO172" i="1"/>
  <c r="CN172" i="1"/>
  <c r="CM172" i="1"/>
  <c r="CK172" i="1"/>
  <c r="CI172" i="1"/>
  <c r="CH172" i="1"/>
  <c r="CG172" i="1"/>
  <c r="CE172" i="1"/>
  <c r="CD172" i="1"/>
  <c r="CC172" i="1"/>
  <c r="CB172" i="1"/>
  <c r="BZ172" i="1"/>
  <c r="BX172" i="1"/>
  <c r="BW172" i="1"/>
  <c r="BV172" i="1"/>
  <c r="BT172" i="1"/>
  <c r="BS172" i="1"/>
  <c r="BR172" i="1"/>
  <c r="BQ172" i="1"/>
  <c r="BO172" i="1"/>
  <c r="BM172" i="1"/>
  <c r="BL172" i="1"/>
  <c r="BK172" i="1"/>
  <c r="BI172" i="1"/>
  <c r="BH172" i="1"/>
  <c r="BG172" i="1"/>
  <c r="BF172" i="1"/>
  <c r="BD172" i="1"/>
  <c r="BB172" i="1"/>
  <c r="BA172" i="1"/>
  <c r="AZ172" i="1"/>
  <c r="AX172" i="1"/>
  <c r="AW172" i="1"/>
  <c r="AV172" i="1"/>
  <c r="AU172" i="1"/>
  <c r="GA171" i="1"/>
  <c r="FZ171" i="1"/>
  <c r="FY171" i="1"/>
  <c r="FU171" i="1"/>
  <c r="FS171" i="1"/>
  <c r="FR171" i="1"/>
  <c r="FQ171" i="1"/>
  <c r="FO171" i="1"/>
  <c r="FN171" i="1"/>
  <c r="FM171" i="1"/>
  <c r="FL171" i="1"/>
  <c r="FJ171" i="1"/>
  <c r="FH171" i="1"/>
  <c r="FG171" i="1"/>
  <c r="FF171" i="1"/>
  <c r="FD171" i="1"/>
  <c r="FC171" i="1"/>
  <c r="FB171" i="1"/>
  <c r="FA171" i="1"/>
  <c r="EY171" i="1"/>
  <c r="EW171" i="1"/>
  <c r="EV171" i="1"/>
  <c r="EU171" i="1"/>
  <c r="ES171" i="1"/>
  <c r="ER171" i="1"/>
  <c r="EQ171" i="1"/>
  <c r="EP171" i="1"/>
  <c r="EN171" i="1"/>
  <c r="EL171" i="1"/>
  <c r="EK171" i="1"/>
  <c r="EJ171" i="1"/>
  <c r="EH171" i="1"/>
  <c r="EG171" i="1"/>
  <c r="EF171" i="1"/>
  <c r="EE171" i="1"/>
  <c r="EC171" i="1"/>
  <c r="EA171" i="1"/>
  <c r="DZ171" i="1"/>
  <c r="DY171" i="1"/>
  <c r="DW171" i="1"/>
  <c r="DV171" i="1"/>
  <c r="DU171" i="1"/>
  <c r="DT171" i="1"/>
  <c r="DR171" i="1"/>
  <c r="DP171" i="1"/>
  <c r="DO171" i="1"/>
  <c r="DN171" i="1"/>
  <c r="DL171" i="1"/>
  <c r="DK171" i="1"/>
  <c r="DJ171" i="1"/>
  <c r="DI171" i="1"/>
  <c r="DG171" i="1"/>
  <c r="DE171" i="1"/>
  <c r="DD171" i="1"/>
  <c r="DC171" i="1"/>
  <c r="DA171" i="1"/>
  <c r="CZ171" i="1"/>
  <c r="CY171" i="1"/>
  <c r="CX171" i="1"/>
  <c r="CV171" i="1"/>
  <c r="CT171" i="1"/>
  <c r="CS171" i="1"/>
  <c r="CR171" i="1"/>
  <c r="CP171" i="1"/>
  <c r="CO171" i="1"/>
  <c r="CN171" i="1"/>
  <c r="CM171" i="1"/>
  <c r="CK171" i="1"/>
  <c r="CI171" i="1"/>
  <c r="CH171" i="1"/>
  <c r="CG171" i="1"/>
  <c r="CE171" i="1"/>
  <c r="CD171" i="1"/>
  <c r="CC171" i="1"/>
  <c r="CB171" i="1"/>
  <c r="BZ171" i="1"/>
  <c r="BX171" i="1"/>
  <c r="BW171" i="1"/>
  <c r="BV171" i="1"/>
  <c r="BT171" i="1"/>
  <c r="BS171" i="1"/>
  <c r="BR171" i="1"/>
  <c r="BQ171" i="1"/>
  <c r="BO171" i="1"/>
  <c r="BM171" i="1"/>
  <c r="BL171" i="1"/>
  <c r="BK171" i="1"/>
  <c r="BI171" i="1"/>
  <c r="BH171" i="1"/>
  <c r="BG171" i="1"/>
  <c r="BF171" i="1"/>
  <c r="BD171" i="1"/>
  <c r="BB171" i="1"/>
  <c r="BA171" i="1"/>
  <c r="AZ171" i="1"/>
  <c r="AX171" i="1"/>
  <c r="AW171" i="1"/>
  <c r="AV171" i="1"/>
  <c r="AU171" i="1"/>
  <c r="GA170" i="1"/>
  <c r="FZ170" i="1"/>
  <c r="FY170" i="1"/>
  <c r="FU170" i="1"/>
  <c r="FS170" i="1"/>
  <c r="FR170" i="1"/>
  <c r="FQ170" i="1"/>
  <c r="FO170" i="1"/>
  <c r="FN170" i="1"/>
  <c r="FM170" i="1"/>
  <c r="FL170" i="1"/>
  <c r="FJ170" i="1"/>
  <c r="FH170" i="1"/>
  <c r="FG170" i="1"/>
  <c r="FF170" i="1"/>
  <c r="FD170" i="1"/>
  <c r="FC170" i="1"/>
  <c r="FB170" i="1"/>
  <c r="FA170" i="1"/>
  <c r="EY170" i="1"/>
  <c r="EW170" i="1"/>
  <c r="EV170" i="1"/>
  <c r="EU170" i="1"/>
  <c r="ES170" i="1"/>
  <c r="ER170" i="1"/>
  <c r="EQ170" i="1"/>
  <c r="EP170" i="1"/>
  <c r="EN170" i="1"/>
  <c r="EL170" i="1"/>
  <c r="EK170" i="1"/>
  <c r="EJ170" i="1"/>
  <c r="EH170" i="1"/>
  <c r="EG170" i="1"/>
  <c r="EF170" i="1"/>
  <c r="EE170" i="1"/>
  <c r="EC170" i="1"/>
  <c r="EA170" i="1"/>
  <c r="DZ170" i="1"/>
  <c r="DY170" i="1"/>
  <c r="DW170" i="1"/>
  <c r="DV170" i="1"/>
  <c r="DU170" i="1"/>
  <c r="DT170" i="1"/>
  <c r="DR170" i="1"/>
  <c r="DP170" i="1"/>
  <c r="DO170" i="1"/>
  <c r="DN170" i="1"/>
  <c r="DL170" i="1"/>
  <c r="DK170" i="1"/>
  <c r="DJ170" i="1"/>
  <c r="DI170" i="1"/>
  <c r="DG170" i="1"/>
  <c r="DE170" i="1"/>
  <c r="DD170" i="1"/>
  <c r="DC170" i="1"/>
  <c r="DA170" i="1"/>
  <c r="CZ170" i="1"/>
  <c r="CY170" i="1"/>
  <c r="CX170" i="1"/>
  <c r="CV170" i="1"/>
  <c r="CT170" i="1"/>
  <c r="CS170" i="1"/>
  <c r="CR170" i="1"/>
  <c r="CP170" i="1"/>
  <c r="CO170" i="1"/>
  <c r="CN170" i="1"/>
  <c r="CM170" i="1"/>
  <c r="CK170" i="1"/>
  <c r="CI170" i="1"/>
  <c r="CH170" i="1"/>
  <c r="CG170" i="1"/>
  <c r="CE170" i="1"/>
  <c r="CD170" i="1"/>
  <c r="CC170" i="1"/>
  <c r="CB170" i="1"/>
  <c r="BZ170" i="1"/>
  <c r="BX170" i="1"/>
  <c r="BW170" i="1"/>
  <c r="BV170" i="1"/>
  <c r="BT170" i="1"/>
  <c r="BS170" i="1"/>
  <c r="BR170" i="1"/>
  <c r="BQ170" i="1"/>
  <c r="BO170" i="1"/>
  <c r="BM170" i="1"/>
  <c r="BL170" i="1"/>
  <c r="BK170" i="1"/>
  <c r="BI170" i="1"/>
  <c r="BH170" i="1"/>
  <c r="BG170" i="1"/>
  <c r="BF170" i="1"/>
  <c r="BD170" i="1"/>
  <c r="BB170" i="1"/>
  <c r="BA170" i="1"/>
  <c r="AZ170" i="1"/>
  <c r="AX170" i="1"/>
  <c r="AW170" i="1"/>
  <c r="AV170" i="1"/>
  <c r="AU170" i="1"/>
  <c r="GA169" i="1"/>
  <c r="FZ169" i="1"/>
  <c r="FY169" i="1"/>
  <c r="FU169" i="1"/>
  <c r="FS169" i="1"/>
  <c r="FR169" i="1"/>
  <c r="FQ169" i="1"/>
  <c r="FO169" i="1"/>
  <c r="FN169" i="1"/>
  <c r="FM169" i="1"/>
  <c r="FL169" i="1"/>
  <c r="FJ169" i="1"/>
  <c r="FH169" i="1"/>
  <c r="FG169" i="1"/>
  <c r="FF169" i="1"/>
  <c r="FD169" i="1"/>
  <c r="FC169" i="1"/>
  <c r="FB169" i="1"/>
  <c r="FA169" i="1"/>
  <c r="EY169" i="1"/>
  <c r="EW169" i="1"/>
  <c r="EV169" i="1"/>
  <c r="EU169" i="1"/>
  <c r="ES169" i="1"/>
  <c r="ER169" i="1"/>
  <c r="EQ169" i="1"/>
  <c r="EP169" i="1"/>
  <c r="EN169" i="1"/>
  <c r="EL169" i="1"/>
  <c r="EK169" i="1"/>
  <c r="EJ169" i="1"/>
  <c r="EH169" i="1"/>
  <c r="EG169" i="1"/>
  <c r="EF169" i="1"/>
  <c r="EE169" i="1"/>
  <c r="EC169" i="1"/>
  <c r="EA169" i="1"/>
  <c r="DZ169" i="1"/>
  <c r="DY169" i="1"/>
  <c r="DW169" i="1"/>
  <c r="DV169" i="1"/>
  <c r="DU169" i="1"/>
  <c r="DT169" i="1"/>
  <c r="DR169" i="1"/>
  <c r="DP169" i="1"/>
  <c r="DO169" i="1"/>
  <c r="DN169" i="1"/>
  <c r="DL169" i="1"/>
  <c r="DK169" i="1"/>
  <c r="DJ169" i="1"/>
  <c r="DI169" i="1"/>
  <c r="DG169" i="1"/>
  <c r="DE169" i="1"/>
  <c r="DD169" i="1"/>
  <c r="DC169" i="1"/>
  <c r="DA169" i="1"/>
  <c r="CZ169" i="1"/>
  <c r="CY169" i="1"/>
  <c r="CX169" i="1"/>
  <c r="CV169" i="1"/>
  <c r="CT169" i="1"/>
  <c r="CS169" i="1"/>
  <c r="CR169" i="1"/>
  <c r="CP169" i="1"/>
  <c r="CO169" i="1"/>
  <c r="CN169" i="1"/>
  <c r="CM169" i="1"/>
  <c r="CK169" i="1"/>
  <c r="CI169" i="1"/>
  <c r="CH169" i="1"/>
  <c r="CG169" i="1"/>
  <c r="CE169" i="1"/>
  <c r="CD169" i="1"/>
  <c r="CC169" i="1"/>
  <c r="CB169" i="1"/>
  <c r="BZ169" i="1"/>
  <c r="BX169" i="1"/>
  <c r="BW169" i="1"/>
  <c r="BV169" i="1"/>
  <c r="BT169" i="1"/>
  <c r="BS169" i="1"/>
  <c r="BR169" i="1"/>
  <c r="BQ169" i="1"/>
  <c r="BO169" i="1"/>
  <c r="BM169" i="1"/>
  <c r="BL169" i="1"/>
  <c r="BK169" i="1"/>
  <c r="BI169" i="1"/>
  <c r="BH169" i="1"/>
  <c r="BG169" i="1"/>
  <c r="BF169" i="1"/>
  <c r="BD169" i="1"/>
  <c r="BB169" i="1"/>
  <c r="BA169" i="1"/>
  <c r="AZ169" i="1"/>
  <c r="AX169" i="1"/>
  <c r="AW169" i="1"/>
  <c r="AV169" i="1"/>
  <c r="AU169" i="1"/>
  <c r="GA168" i="1"/>
  <c r="FZ168" i="1"/>
  <c r="FY168" i="1"/>
  <c r="FU168" i="1"/>
  <c r="FS168" i="1"/>
  <c r="FR168" i="1"/>
  <c r="FQ168" i="1"/>
  <c r="FO168" i="1"/>
  <c r="FN168" i="1"/>
  <c r="FM168" i="1"/>
  <c r="FL168" i="1"/>
  <c r="FJ168" i="1"/>
  <c r="FH168" i="1"/>
  <c r="FG168" i="1"/>
  <c r="FF168" i="1"/>
  <c r="FD168" i="1"/>
  <c r="FC168" i="1"/>
  <c r="FB168" i="1"/>
  <c r="FA168" i="1"/>
  <c r="EY168" i="1"/>
  <c r="EW168" i="1"/>
  <c r="EV168" i="1"/>
  <c r="EU168" i="1"/>
  <c r="ES168" i="1"/>
  <c r="ER168" i="1"/>
  <c r="EQ168" i="1"/>
  <c r="EP168" i="1"/>
  <c r="EN168" i="1"/>
  <c r="EL168" i="1"/>
  <c r="EK168" i="1"/>
  <c r="EJ168" i="1"/>
  <c r="EH168" i="1"/>
  <c r="EG168" i="1"/>
  <c r="EF168" i="1"/>
  <c r="EE168" i="1"/>
  <c r="EC168" i="1"/>
  <c r="EA168" i="1"/>
  <c r="DZ168" i="1"/>
  <c r="DY168" i="1"/>
  <c r="DW168" i="1"/>
  <c r="DV168" i="1"/>
  <c r="DU168" i="1"/>
  <c r="DT168" i="1"/>
  <c r="DR168" i="1"/>
  <c r="DP168" i="1"/>
  <c r="DO168" i="1"/>
  <c r="DN168" i="1"/>
  <c r="DL168" i="1"/>
  <c r="DK168" i="1"/>
  <c r="DJ168" i="1"/>
  <c r="DI168" i="1"/>
  <c r="DG168" i="1"/>
  <c r="DE168" i="1"/>
  <c r="DD168" i="1"/>
  <c r="DC168" i="1"/>
  <c r="DA168" i="1"/>
  <c r="CZ168" i="1"/>
  <c r="CY168" i="1"/>
  <c r="CX168" i="1"/>
  <c r="CV168" i="1"/>
  <c r="CT168" i="1"/>
  <c r="CS168" i="1"/>
  <c r="CR168" i="1"/>
  <c r="CP168" i="1"/>
  <c r="CO168" i="1"/>
  <c r="CN168" i="1"/>
  <c r="CM168" i="1"/>
  <c r="CK168" i="1"/>
  <c r="CI168" i="1"/>
  <c r="CH168" i="1"/>
  <c r="CG168" i="1"/>
  <c r="CE168" i="1"/>
  <c r="CD168" i="1"/>
  <c r="CC168" i="1"/>
  <c r="CB168" i="1"/>
  <c r="BZ168" i="1"/>
  <c r="BX168" i="1"/>
  <c r="BW168" i="1"/>
  <c r="BV168" i="1"/>
  <c r="BT168" i="1"/>
  <c r="BS168" i="1"/>
  <c r="BR168" i="1"/>
  <c r="BQ168" i="1"/>
  <c r="BO168" i="1"/>
  <c r="BM168" i="1"/>
  <c r="BL168" i="1"/>
  <c r="BK168" i="1"/>
  <c r="BI168" i="1"/>
  <c r="BH168" i="1"/>
  <c r="BG168" i="1"/>
  <c r="BF168" i="1"/>
  <c r="BD168" i="1"/>
  <c r="BB168" i="1"/>
  <c r="BA168" i="1"/>
  <c r="AZ168" i="1"/>
  <c r="AX168" i="1"/>
  <c r="AW168" i="1"/>
  <c r="AV168" i="1"/>
  <c r="AU168" i="1"/>
  <c r="GA167" i="1"/>
  <c r="FZ167" i="1"/>
  <c r="FY167" i="1"/>
  <c r="FU167" i="1"/>
  <c r="FS167" i="1"/>
  <c r="FR167" i="1"/>
  <c r="FQ167" i="1"/>
  <c r="FO167" i="1"/>
  <c r="FN167" i="1"/>
  <c r="FM167" i="1"/>
  <c r="FL167" i="1"/>
  <c r="FJ167" i="1"/>
  <c r="FH167" i="1"/>
  <c r="FG167" i="1"/>
  <c r="FF167" i="1"/>
  <c r="FD167" i="1"/>
  <c r="FC167" i="1"/>
  <c r="FB167" i="1"/>
  <c r="FA167" i="1"/>
  <c r="EY167" i="1"/>
  <c r="EW167" i="1"/>
  <c r="EV167" i="1"/>
  <c r="EU167" i="1"/>
  <c r="ES167" i="1"/>
  <c r="ER167" i="1"/>
  <c r="EQ167" i="1"/>
  <c r="EP167" i="1"/>
  <c r="EN167" i="1"/>
  <c r="EL167" i="1"/>
  <c r="EK167" i="1"/>
  <c r="EJ167" i="1"/>
  <c r="EH167" i="1"/>
  <c r="EG167" i="1"/>
  <c r="EF167" i="1"/>
  <c r="EE167" i="1"/>
  <c r="EC167" i="1"/>
  <c r="EA167" i="1"/>
  <c r="DZ167" i="1"/>
  <c r="DY167" i="1"/>
  <c r="DW167" i="1"/>
  <c r="DV167" i="1"/>
  <c r="DU167" i="1"/>
  <c r="DT167" i="1"/>
  <c r="DR167" i="1"/>
  <c r="DP167" i="1"/>
  <c r="DO167" i="1"/>
  <c r="DN167" i="1"/>
  <c r="DL167" i="1"/>
  <c r="DK167" i="1"/>
  <c r="DJ167" i="1"/>
  <c r="DI167" i="1"/>
  <c r="DG167" i="1"/>
  <c r="DE167" i="1"/>
  <c r="DD167" i="1"/>
  <c r="DC167" i="1"/>
  <c r="DA167" i="1"/>
  <c r="CZ167" i="1"/>
  <c r="CY167" i="1"/>
  <c r="CX167" i="1"/>
  <c r="CV167" i="1"/>
  <c r="CT167" i="1"/>
  <c r="CS167" i="1"/>
  <c r="CR167" i="1"/>
  <c r="CP167" i="1"/>
  <c r="CO167" i="1"/>
  <c r="CN167" i="1"/>
  <c r="CM167" i="1"/>
  <c r="CK167" i="1"/>
  <c r="CI167" i="1"/>
  <c r="CH167" i="1"/>
  <c r="CG167" i="1"/>
  <c r="CE167" i="1"/>
  <c r="CD167" i="1"/>
  <c r="CC167" i="1"/>
  <c r="CB167" i="1"/>
  <c r="BZ167" i="1"/>
  <c r="BX167" i="1"/>
  <c r="BW167" i="1"/>
  <c r="BV167" i="1"/>
  <c r="BT167" i="1"/>
  <c r="BS167" i="1"/>
  <c r="BR167" i="1"/>
  <c r="BQ167" i="1"/>
  <c r="BO167" i="1"/>
  <c r="BM167" i="1"/>
  <c r="BL167" i="1"/>
  <c r="BK167" i="1"/>
  <c r="BI167" i="1"/>
  <c r="BH167" i="1"/>
  <c r="BG167" i="1"/>
  <c r="BF167" i="1"/>
  <c r="BD167" i="1"/>
  <c r="BB167" i="1"/>
  <c r="BA167" i="1"/>
  <c r="AZ167" i="1"/>
  <c r="AX167" i="1"/>
  <c r="AW167" i="1"/>
  <c r="AV167" i="1"/>
  <c r="AU167" i="1"/>
  <c r="GA166" i="1"/>
  <c r="FZ166" i="1"/>
  <c r="FY166" i="1"/>
  <c r="FU166" i="1"/>
  <c r="FS166" i="1"/>
  <c r="FR166" i="1"/>
  <c r="FQ166" i="1"/>
  <c r="FO166" i="1"/>
  <c r="FN166" i="1"/>
  <c r="FM166" i="1"/>
  <c r="FL166" i="1"/>
  <c r="FJ166" i="1"/>
  <c r="FH166" i="1"/>
  <c r="FG166" i="1"/>
  <c r="FF166" i="1"/>
  <c r="FD166" i="1"/>
  <c r="FC166" i="1"/>
  <c r="FB166" i="1"/>
  <c r="FA166" i="1"/>
  <c r="EY166" i="1"/>
  <c r="EW166" i="1"/>
  <c r="EV166" i="1"/>
  <c r="EU166" i="1"/>
  <c r="ES166" i="1"/>
  <c r="ER166" i="1"/>
  <c r="EQ166" i="1"/>
  <c r="EP166" i="1"/>
  <c r="EN166" i="1"/>
  <c r="EL166" i="1"/>
  <c r="EK166" i="1"/>
  <c r="EJ166" i="1"/>
  <c r="EH166" i="1"/>
  <c r="EG166" i="1"/>
  <c r="EF166" i="1"/>
  <c r="EE166" i="1"/>
  <c r="EC166" i="1"/>
  <c r="EA166" i="1"/>
  <c r="DZ166" i="1"/>
  <c r="DY166" i="1"/>
  <c r="DW166" i="1"/>
  <c r="DV166" i="1"/>
  <c r="DU166" i="1"/>
  <c r="DT166" i="1"/>
  <c r="DR166" i="1"/>
  <c r="DP166" i="1"/>
  <c r="DO166" i="1"/>
  <c r="DN166" i="1"/>
  <c r="DL166" i="1"/>
  <c r="DK166" i="1"/>
  <c r="DJ166" i="1"/>
  <c r="DI166" i="1"/>
  <c r="DG166" i="1"/>
  <c r="DE166" i="1"/>
  <c r="DD166" i="1"/>
  <c r="DC166" i="1"/>
  <c r="DA166" i="1"/>
  <c r="CZ166" i="1"/>
  <c r="CY166" i="1"/>
  <c r="CX166" i="1"/>
  <c r="CV166" i="1"/>
  <c r="CT166" i="1"/>
  <c r="CS166" i="1"/>
  <c r="CR166" i="1"/>
  <c r="CP166" i="1"/>
  <c r="CO166" i="1"/>
  <c r="CN166" i="1"/>
  <c r="CM166" i="1"/>
  <c r="CK166" i="1"/>
  <c r="CI166" i="1"/>
  <c r="CH166" i="1"/>
  <c r="CG166" i="1"/>
  <c r="CE166" i="1"/>
  <c r="CD166" i="1"/>
  <c r="CC166" i="1"/>
  <c r="CB166" i="1"/>
  <c r="BZ166" i="1"/>
  <c r="BX166" i="1"/>
  <c r="BW166" i="1"/>
  <c r="BV166" i="1"/>
  <c r="BT166" i="1"/>
  <c r="BS166" i="1"/>
  <c r="BR166" i="1"/>
  <c r="BQ166" i="1"/>
  <c r="BO166" i="1"/>
  <c r="BM166" i="1"/>
  <c r="BL166" i="1"/>
  <c r="BK166" i="1"/>
  <c r="BI166" i="1"/>
  <c r="BH166" i="1"/>
  <c r="BG166" i="1"/>
  <c r="BF166" i="1"/>
  <c r="BD166" i="1"/>
  <c r="BB166" i="1"/>
  <c r="BA166" i="1"/>
  <c r="AZ166" i="1"/>
  <c r="AX166" i="1"/>
  <c r="AW166" i="1"/>
  <c r="AV166" i="1"/>
  <c r="AU166" i="1"/>
  <c r="GA165" i="1"/>
  <c r="FZ165" i="1"/>
  <c r="FY165" i="1"/>
  <c r="FU165" i="1"/>
  <c r="FS165" i="1"/>
  <c r="FR165" i="1"/>
  <c r="FQ165" i="1"/>
  <c r="FO165" i="1"/>
  <c r="FN165" i="1"/>
  <c r="FM165" i="1"/>
  <c r="FL165" i="1"/>
  <c r="FJ165" i="1"/>
  <c r="FH165" i="1"/>
  <c r="FG165" i="1"/>
  <c r="FF165" i="1"/>
  <c r="FD165" i="1"/>
  <c r="FC165" i="1"/>
  <c r="FB165" i="1"/>
  <c r="FA165" i="1"/>
  <c r="EY165" i="1"/>
  <c r="EW165" i="1"/>
  <c r="EV165" i="1"/>
  <c r="EU165" i="1"/>
  <c r="ES165" i="1"/>
  <c r="ER165" i="1"/>
  <c r="EQ165" i="1"/>
  <c r="EP165" i="1"/>
  <c r="EN165" i="1"/>
  <c r="EL165" i="1"/>
  <c r="EK165" i="1"/>
  <c r="EJ165" i="1"/>
  <c r="EH165" i="1"/>
  <c r="EG165" i="1"/>
  <c r="EF165" i="1"/>
  <c r="EE165" i="1"/>
  <c r="EC165" i="1"/>
  <c r="EA165" i="1"/>
  <c r="DZ165" i="1"/>
  <c r="DY165" i="1"/>
  <c r="DW165" i="1"/>
  <c r="DV165" i="1"/>
  <c r="DU165" i="1"/>
  <c r="DT165" i="1"/>
  <c r="DR165" i="1"/>
  <c r="DP165" i="1"/>
  <c r="DO165" i="1"/>
  <c r="DN165" i="1"/>
  <c r="DL165" i="1"/>
  <c r="DK165" i="1"/>
  <c r="DJ165" i="1"/>
  <c r="DI165" i="1"/>
  <c r="DG165" i="1"/>
  <c r="DE165" i="1"/>
  <c r="DD165" i="1"/>
  <c r="DC165" i="1"/>
  <c r="DA165" i="1"/>
  <c r="CZ165" i="1"/>
  <c r="CY165" i="1"/>
  <c r="CX165" i="1"/>
  <c r="CV165" i="1"/>
  <c r="CT165" i="1"/>
  <c r="CS165" i="1"/>
  <c r="CR165" i="1"/>
  <c r="CP165" i="1"/>
  <c r="CO165" i="1"/>
  <c r="CN165" i="1"/>
  <c r="CM165" i="1"/>
  <c r="CK165" i="1"/>
  <c r="CI165" i="1"/>
  <c r="CH165" i="1"/>
  <c r="CG165" i="1"/>
  <c r="CE165" i="1"/>
  <c r="CD165" i="1"/>
  <c r="CC165" i="1"/>
  <c r="CB165" i="1"/>
  <c r="BZ165" i="1"/>
  <c r="BX165" i="1"/>
  <c r="BW165" i="1"/>
  <c r="BV165" i="1"/>
  <c r="BT165" i="1"/>
  <c r="BS165" i="1"/>
  <c r="BR165" i="1"/>
  <c r="BQ165" i="1"/>
  <c r="BO165" i="1"/>
  <c r="BM165" i="1"/>
  <c r="BL165" i="1"/>
  <c r="BK165" i="1"/>
  <c r="BI165" i="1"/>
  <c r="BH165" i="1"/>
  <c r="BG165" i="1"/>
  <c r="BF165" i="1"/>
  <c r="BD165" i="1"/>
  <c r="BB165" i="1"/>
  <c r="BA165" i="1"/>
  <c r="AZ165" i="1"/>
  <c r="AX165" i="1"/>
  <c r="AW165" i="1"/>
  <c r="AV165" i="1"/>
  <c r="AU165" i="1"/>
  <c r="GA164" i="1"/>
  <c r="FZ164" i="1"/>
  <c r="FY164" i="1"/>
  <c r="FU164" i="1"/>
  <c r="FS164" i="1"/>
  <c r="FR164" i="1"/>
  <c r="FQ164" i="1"/>
  <c r="FO164" i="1"/>
  <c r="FN164" i="1"/>
  <c r="FM164" i="1"/>
  <c r="FL164" i="1"/>
  <c r="FJ164" i="1"/>
  <c r="FH164" i="1"/>
  <c r="FG164" i="1"/>
  <c r="FF164" i="1"/>
  <c r="FD164" i="1"/>
  <c r="FC164" i="1"/>
  <c r="FB164" i="1"/>
  <c r="FA164" i="1"/>
  <c r="EY164" i="1"/>
  <c r="EW164" i="1"/>
  <c r="EV164" i="1"/>
  <c r="EU164" i="1"/>
  <c r="ES164" i="1"/>
  <c r="ER164" i="1"/>
  <c r="EQ164" i="1"/>
  <c r="EP164" i="1"/>
  <c r="EN164" i="1"/>
  <c r="EL164" i="1"/>
  <c r="EK164" i="1"/>
  <c r="EJ164" i="1"/>
  <c r="EH164" i="1"/>
  <c r="EG164" i="1"/>
  <c r="EF164" i="1"/>
  <c r="EE164" i="1"/>
  <c r="EC164" i="1"/>
  <c r="EA164" i="1"/>
  <c r="DZ164" i="1"/>
  <c r="DY164" i="1"/>
  <c r="DW164" i="1"/>
  <c r="DV164" i="1"/>
  <c r="DU164" i="1"/>
  <c r="DT164" i="1"/>
  <c r="DR164" i="1"/>
  <c r="DP164" i="1"/>
  <c r="DO164" i="1"/>
  <c r="DN164" i="1"/>
  <c r="DL164" i="1"/>
  <c r="DK164" i="1"/>
  <c r="DJ164" i="1"/>
  <c r="DI164" i="1"/>
  <c r="DG164" i="1"/>
  <c r="DE164" i="1"/>
  <c r="DD164" i="1"/>
  <c r="DC164" i="1"/>
  <c r="DA164" i="1"/>
  <c r="CZ164" i="1"/>
  <c r="CY164" i="1"/>
  <c r="CX164" i="1"/>
  <c r="CV164" i="1"/>
  <c r="CT164" i="1"/>
  <c r="CS164" i="1"/>
  <c r="CR164" i="1"/>
  <c r="CP164" i="1"/>
  <c r="CO164" i="1"/>
  <c r="CN164" i="1"/>
  <c r="CM164" i="1"/>
  <c r="CK164" i="1"/>
  <c r="CI164" i="1"/>
  <c r="CH164" i="1"/>
  <c r="CG164" i="1"/>
  <c r="CE164" i="1"/>
  <c r="CD164" i="1"/>
  <c r="CC164" i="1"/>
  <c r="CB164" i="1"/>
  <c r="BZ164" i="1"/>
  <c r="BX164" i="1"/>
  <c r="BW164" i="1"/>
  <c r="BV164" i="1"/>
  <c r="BT164" i="1"/>
  <c r="BS164" i="1"/>
  <c r="BR164" i="1"/>
  <c r="BQ164" i="1"/>
  <c r="BO164" i="1"/>
  <c r="BM164" i="1"/>
  <c r="BL164" i="1"/>
  <c r="BK164" i="1"/>
  <c r="BI164" i="1"/>
  <c r="BH164" i="1"/>
  <c r="BG164" i="1"/>
  <c r="BF164" i="1"/>
  <c r="BD164" i="1"/>
  <c r="BB164" i="1"/>
  <c r="BA164" i="1"/>
  <c r="AZ164" i="1"/>
  <c r="AX164" i="1"/>
  <c r="AW164" i="1"/>
  <c r="AV164" i="1"/>
  <c r="AU164" i="1"/>
  <c r="GA163" i="1"/>
  <c r="FZ163" i="1"/>
  <c r="FY163" i="1"/>
  <c r="FU163" i="1"/>
  <c r="FS163" i="1"/>
  <c r="FR163" i="1"/>
  <c r="FQ163" i="1"/>
  <c r="FO163" i="1"/>
  <c r="FN163" i="1"/>
  <c r="FM163" i="1"/>
  <c r="FL163" i="1"/>
  <c r="FJ163" i="1"/>
  <c r="FH163" i="1"/>
  <c r="FG163" i="1"/>
  <c r="FF163" i="1"/>
  <c r="FD163" i="1"/>
  <c r="FC163" i="1"/>
  <c r="FB163" i="1"/>
  <c r="FA163" i="1"/>
  <c r="EY163" i="1"/>
  <c r="EW163" i="1"/>
  <c r="EV163" i="1"/>
  <c r="EU163" i="1"/>
  <c r="ES163" i="1"/>
  <c r="ER163" i="1"/>
  <c r="EQ163" i="1"/>
  <c r="EP163" i="1"/>
  <c r="EN163" i="1"/>
  <c r="EL163" i="1"/>
  <c r="EK163" i="1"/>
  <c r="EJ163" i="1"/>
  <c r="EH163" i="1"/>
  <c r="EG163" i="1"/>
  <c r="EF163" i="1"/>
  <c r="EE163" i="1"/>
  <c r="EC163" i="1"/>
  <c r="EA163" i="1"/>
  <c r="DZ163" i="1"/>
  <c r="DY163" i="1"/>
  <c r="DW163" i="1"/>
  <c r="DV163" i="1"/>
  <c r="DU163" i="1"/>
  <c r="DT163" i="1"/>
  <c r="DR163" i="1"/>
  <c r="DP163" i="1"/>
  <c r="DO163" i="1"/>
  <c r="DN163" i="1"/>
  <c r="DL163" i="1"/>
  <c r="DK163" i="1"/>
  <c r="DJ163" i="1"/>
  <c r="DI163" i="1"/>
  <c r="DG163" i="1"/>
  <c r="DE163" i="1"/>
  <c r="DD163" i="1"/>
  <c r="DC163" i="1"/>
  <c r="DA163" i="1"/>
  <c r="CZ163" i="1"/>
  <c r="CY163" i="1"/>
  <c r="CX163" i="1"/>
  <c r="CV163" i="1"/>
  <c r="CT163" i="1"/>
  <c r="CS163" i="1"/>
  <c r="CR163" i="1"/>
  <c r="CP163" i="1"/>
  <c r="CO163" i="1"/>
  <c r="CN163" i="1"/>
  <c r="CM163" i="1"/>
  <c r="CK163" i="1"/>
  <c r="CI163" i="1"/>
  <c r="CH163" i="1"/>
  <c r="CG163" i="1"/>
  <c r="CE163" i="1"/>
  <c r="CD163" i="1"/>
  <c r="CC163" i="1"/>
  <c r="CB163" i="1"/>
  <c r="BZ163" i="1"/>
  <c r="BX163" i="1"/>
  <c r="BW163" i="1"/>
  <c r="BV163" i="1"/>
  <c r="BT163" i="1"/>
  <c r="BS163" i="1"/>
  <c r="BR163" i="1"/>
  <c r="BQ163" i="1"/>
  <c r="BO163" i="1"/>
  <c r="BM163" i="1"/>
  <c r="BL163" i="1"/>
  <c r="BK163" i="1"/>
  <c r="BI163" i="1"/>
  <c r="BH163" i="1"/>
  <c r="BG163" i="1"/>
  <c r="BF163" i="1"/>
  <c r="BD163" i="1"/>
  <c r="BB163" i="1"/>
  <c r="BA163" i="1"/>
  <c r="AZ163" i="1"/>
  <c r="AX163" i="1"/>
  <c r="AW163" i="1"/>
  <c r="AV163" i="1"/>
  <c r="AU163" i="1"/>
  <c r="GA162" i="1"/>
  <c r="FZ162" i="1"/>
  <c r="FY162" i="1"/>
  <c r="FU162" i="1"/>
  <c r="FS162" i="1"/>
  <c r="FR162" i="1"/>
  <c r="FQ162" i="1"/>
  <c r="FO162" i="1"/>
  <c r="FN162" i="1"/>
  <c r="FM162" i="1"/>
  <c r="FL162" i="1"/>
  <c r="FJ162" i="1"/>
  <c r="FH162" i="1"/>
  <c r="FG162" i="1"/>
  <c r="FF162" i="1"/>
  <c r="FD162" i="1"/>
  <c r="FC162" i="1"/>
  <c r="FB162" i="1"/>
  <c r="FA162" i="1"/>
  <c r="EY162" i="1"/>
  <c r="EW162" i="1"/>
  <c r="EV162" i="1"/>
  <c r="EU162" i="1"/>
  <c r="ES162" i="1"/>
  <c r="ER162" i="1"/>
  <c r="EQ162" i="1"/>
  <c r="EP162" i="1"/>
  <c r="EN162" i="1"/>
  <c r="EL162" i="1"/>
  <c r="EK162" i="1"/>
  <c r="EJ162" i="1"/>
  <c r="EH162" i="1"/>
  <c r="EG162" i="1"/>
  <c r="EF162" i="1"/>
  <c r="EE162" i="1"/>
  <c r="EC162" i="1"/>
  <c r="EA162" i="1"/>
  <c r="DZ162" i="1"/>
  <c r="DY162" i="1"/>
  <c r="DW162" i="1"/>
  <c r="DV162" i="1"/>
  <c r="DU162" i="1"/>
  <c r="DT162" i="1"/>
  <c r="DR162" i="1"/>
  <c r="DP162" i="1"/>
  <c r="DO162" i="1"/>
  <c r="DN162" i="1"/>
  <c r="DL162" i="1"/>
  <c r="DK162" i="1"/>
  <c r="DJ162" i="1"/>
  <c r="DI162" i="1"/>
  <c r="DG162" i="1"/>
  <c r="DE162" i="1"/>
  <c r="DD162" i="1"/>
  <c r="DC162" i="1"/>
  <c r="DA162" i="1"/>
  <c r="CZ162" i="1"/>
  <c r="CY162" i="1"/>
  <c r="CX162" i="1"/>
  <c r="CV162" i="1"/>
  <c r="CT162" i="1"/>
  <c r="CS162" i="1"/>
  <c r="CR162" i="1"/>
  <c r="CP162" i="1"/>
  <c r="CO162" i="1"/>
  <c r="CN162" i="1"/>
  <c r="CM162" i="1"/>
  <c r="CK162" i="1"/>
  <c r="CI162" i="1"/>
  <c r="CH162" i="1"/>
  <c r="CG162" i="1"/>
  <c r="CE162" i="1"/>
  <c r="CD162" i="1"/>
  <c r="CC162" i="1"/>
  <c r="CB162" i="1"/>
  <c r="BZ162" i="1"/>
  <c r="BX162" i="1"/>
  <c r="BW162" i="1"/>
  <c r="BV162" i="1"/>
  <c r="BT162" i="1"/>
  <c r="BS162" i="1"/>
  <c r="BR162" i="1"/>
  <c r="BQ162" i="1"/>
  <c r="BO162" i="1"/>
  <c r="BM162" i="1"/>
  <c r="BL162" i="1"/>
  <c r="BK162" i="1"/>
  <c r="BH162" i="1"/>
  <c r="BF162" i="1"/>
  <c r="BD162" i="1"/>
  <c r="BB162" i="1"/>
  <c r="BA162" i="1"/>
  <c r="AZ162" i="1"/>
  <c r="AW162" i="1"/>
  <c r="AU162" i="1"/>
  <c r="AL162" i="1"/>
  <c r="U162" i="1" s="1"/>
  <c r="AE162" i="1"/>
  <c r="J162" i="1"/>
  <c r="GA161" i="1"/>
  <c r="FZ161" i="1"/>
  <c r="FY161" i="1"/>
  <c r="FU161" i="1"/>
  <c r="FS161" i="1"/>
  <c r="FR161" i="1"/>
  <c r="FQ161" i="1"/>
  <c r="FO161" i="1"/>
  <c r="FN161" i="1"/>
  <c r="FM161" i="1"/>
  <c r="FL161" i="1"/>
  <c r="FJ161" i="1"/>
  <c r="FH161" i="1"/>
  <c r="FG161" i="1"/>
  <c r="FF161" i="1"/>
  <c r="FD161" i="1"/>
  <c r="FC161" i="1"/>
  <c r="FB161" i="1"/>
  <c r="FA161" i="1"/>
  <c r="EY161" i="1"/>
  <c r="EW161" i="1"/>
  <c r="EV161" i="1"/>
  <c r="EU161" i="1"/>
  <c r="ES161" i="1"/>
  <c r="ER161" i="1"/>
  <c r="EQ161" i="1"/>
  <c r="EP161" i="1"/>
  <c r="EN161" i="1"/>
  <c r="EL161" i="1"/>
  <c r="EK161" i="1"/>
  <c r="EJ161" i="1"/>
  <c r="EH161" i="1"/>
  <c r="EG161" i="1"/>
  <c r="EF161" i="1"/>
  <c r="EE161" i="1"/>
  <c r="EC161" i="1"/>
  <c r="EA161" i="1"/>
  <c r="DZ161" i="1"/>
  <c r="DY161" i="1"/>
  <c r="DW161" i="1"/>
  <c r="DV161" i="1"/>
  <c r="DU161" i="1"/>
  <c r="DT161" i="1"/>
  <c r="DR161" i="1"/>
  <c r="DP161" i="1"/>
  <c r="DO161" i="1"/>
  <c r="DN161" i="1"/>
  <c r="DL161" i="1"/>
  <c r="DK161" i="1"/>
  <c r="DJ161" i="1"/>
  <c r="DI161" i="1"/>
  <c r="DG161" i="1"/>
  <c r="DE161" i="1"/>
  <c r="DD161" i="1"/>
  <c r="DC161" i="1"/>
  <c r="DA161" i="1"/>
  <c r="CZ161" i="1"/>
  <c r="CY161" i="1"/>
  <c r="CX161" i="1"/>
  <c r="CV161" i="1"/>
  <c r="CT161" i="1"/>
  <c r="CS161" i="1"/>
  <c r="CR161" i="1"/>
  <c r="CP161" i="1"/>
  <c r="CO161" i="1"/>
  <c r="CN161" i="1"/>
  <c r="CM161" i="1"/>
  <c r="CK161" i="1"/>
  <c r="CI161" i="1"/>
  <c r="CH161" i="1"/>
  <c r="CG161" i="1"/>
  <c r="CE161" i="1"/>
  <c r="CD161" i="1"/>
  <c r="CC161" i="1"/>
  <c r="CB161" i="1"/>
  <c r="BZ161" i="1"/>
  <c r="BX161" i="1"/>
  <c r="BW161" i="1"/>
  <c r="BV161" i="1"/>
  <c r="BT161" i="1"/>
  <c r="BS161" i="1"/>
  <c r="BR161" i="1"/>
  <c r="BQ161" i="1"/>
  <c r="BO161" i="1"/>
  <c r="BM161" i="1"/>
  <c r="BL161" i="1"/>
  <c r="BK161" i="1"/>
  <c r="BH161" i="1"/>
  <c r="BG161" i="1"/>
  <c r="BF161" i="1"/>
  <c r="BD161" i="1"/>
  <c r="BB161" i="1"/>
  <c r="BA161" i="1"/>
  <c r="AZ161" i="1"/>
  <c r="AW161" i="1"/>
  <c r="AV161" i="1"/>
  <c r="AU161" i="1"/>
  <c r="AL161" i="1"/>
  <c r="AE161" i="1"/>
  <c r="J161" i="1"/>
  <c r="GA160" i="1"/>
  <c r="FZ160" i="1"/>
  <c r="FY160" i="1"/>
  <c r="FU160" i="1"/>
  <c r="FS160" i="1"/>
  <c r="FR160" i="1"/>
  <c r="FQ160" i="1"/>
  <c r="FO160" i="1"/>
  <c r="FN160" i="1"/>
  <c r="FM160" i="1"/>
  <c r="FL160" i="1"/>
  <c r="FJ160" i="1"/>
  <c r="FH160" i="1"/>
  <c r="FG160" i="1"/>
  <c r="FF160" i="1"/>
  <c r="FD160" i="1"/>
  <c r="FC160" i="1"/>
  <c r="FB160" i="1"/>
  <c r="FA160" i="1"/>
  <c r="EY160" i="1"/>
  <c r="EW160" i="1"/>
  <c r="EV160" i="1"/>
  <c r="EU160" i="1"/>
  <c r="ES160" i="1"/>
  <c r="ER160" i="1"/>
  <c r="EQ160" i="1"/>
  <c r="EP160" i="1"/>
  <c r="EN160" i="1"/>
  <c r="EL160" i="1"/>
  <c r="EK160" i="1"/>
  <c r="EJ160" i="1"/>
  <c r="EH160" i="1"/>
  <c r="EG160" i="1"/>
  <c r="EF160" i="1"/>
  <c r="EE160" i="1"/>
  <c r="EC160" i="1"/>
  <c r="EA160" i="1"/>
  <c r="DZ160" i="1"/>
  <c r="DY160" i="1"/>
  <c r="DW160" i="1"/>
  <c r="DV160" i="1"/>
  <c r="DU160" i="1"/>
  <c r="DT160" i="1"/>
  <c r="DR160" i="1"/>
  <c r="DP160" i="1"/>
  <c r="DO160" i="1"/>
  <c r="DN160" i="1"/>
  <c r="DL160" i="1"/>
  <c r="DK160" i="1"/>
  <c r="DJ160" i="1"/>
  <c r="DI160" i="1"/>
  <c r="DG160" i="1"/>
  <c r="DE160" i="1"/>
  <c r="DD160" i="1"/>
  <c r="DC160" i="1"/>
  <c r="DA160" i="1"/>
  <c r="CZ160" i="1"/>
  <c r="CY160" i="1"/>
  <c r="CX160" i="1"/>
  <c r="CV160" i="1"/>
  <c r="CT160" i="1"/>
  <c r="CS160" i="1"/>
  <c r="CR160" i="1"/>
  <c r="CP160" i="1"/>
  <c r="CO160" i="1"/>
  <c r="CN160" i="1"/>
  <c r="CM160" i="1"/>
  <c r="CK160" i="1"/>
  <c r="CI160" i="1"/>
  <c r="CH160" i="1"/>
  <c r="CG160" i="1"/>
  <c r="CE160" i="1"/>
  <c r="CD160" i="1"/>
  <c r="CC160" i="1"/>
  <c r="CB160" i="1"/>
  <c r="BZ160" i="1"/>
  <c r="BX160" i="1"/>
  <c r="BW160" i="1"/>
  <c r="BV160" i="1"/>
  <c r="BT160" i="1"/>
  <c r="BS160" i="1"/>
  <c r="BR160" i="1"/>
  <c r="BQ160" i="1"/>
  <c r="BO160" i="1"/>
  <c r="BM160" i="1"/>
  <c r="BL160" i="1"/>
  <c r="BK160" i="1"/>
  <c r="BH160" i="1"/>
  <c r="BF160" i="1"/>
  <c r="BD160" i="1"/>
  <c r="BB160" i="1"/>
  <c r="BA160" i="1"/>
  <c r="AZ160" i="1"/>
  <c r="AW160" i="1"/>
  <c r="AU160" i="1"/>
  <c r="AL160" i="1"/>
  <c r="AE160" i="1"/>
  <c r="J160" i="1"/>
  <c r="GA159" i="1"/>
  <c r="FZ159" i="1"/>
  <c r="FY159" i="1"/>
  <c r="FU159" i="1"/>
  <c r="FS159" i="1"/>
  <c r="FR159" i="1"/>
  <c r="FQ159" i="1"/>
  <c r="FO159" i="1"/>
  <c r="FN159" i="1"/>
  <c r="FM159" i="1"/>
  <c r="FL159" i="1"/>
  <c r="FJ159" i="1"/>
  <c r="FH159" i="1"/>
  <c r="FG159" i="1"/>
  <c r="FF159" i="1"/>
  <c r="FD159" i="1"/>
  <c r="FC159" i="1"/>
  <c r="FB159" i="1"/>
  <c r="FA159" i="1"/>
  <c r="EY159" i="1"/>
  <c r="EW159" i="1"/>
  <c r="EV159" i="1"/>
  <c r="EU159" i="1"/>
  <c r="ES159" i="1"/>
  <c r="ER159" i="1"/>
  <c r="EQ159" i="1"/>
  <c r="EP159" i="1"/>
  <c r="EN159" i="1"/>
  <c r="EL159" i="1"/>
  <c r="EK159" i="1"/>
  <c r="EJ159" i="1"/>
  <c r="EH159" i="1"/>
  <c r="EG159" i="1"/>
  <c r="EF159" i="1"/>
  <c r="EE159" i="1"/>
  <c r="EC159" i="1"/>
  <c r="EA159" i="1"/>
  <c r="DZ159" i="1"/>
  <c r="DY159" i="1"/>
  <c r="DW159" i="1"/>
  <c r="DV159" i="1"/>
  <c r="DU159" i="1"/>
  <c r="DT159" i="1"/>
  <c r="DR159" i="1"/>
  <c r="DP159" i="1"/>
  <c r="DO159" i="1"/>
  <c r="DN159" i="1"/>
  <c r="DL159" i="1"/>
  <c r="DK159" i="1"/>
  <c r="DJ159" i="1"/>
  <c r="DI159" i="1"/>
  <c r="DG159" i="1"/>
  <c r="DE159" i="1"/>
  <c r="DD159" i="1"/>
  <c r="DC159" i="1"/>
  <c r="DA159" i="1"/>
  <c r="CZ159" i="1"/>
  <c r="CY159" i="1"/>
  <c r="CX159" i="1"/>
  <c r="CV159" i="1"/>
  <c r="CT159" i="1"/>
  <c r="CS159" i="1"/>
  <c r="CR159" i="1"/>
  <c r="CP159" i="1"/>
  <c r="CO159" i="1"/>
  <c r="CN159" i="1"/>
  <c r="CM159" i="1"/>
  <c r="CK159" i="1"/>
  <c r="CI159" i="1"/>
  <c r="CH159" i="1"/>
  <c r="CG159" i="1"/>
  <c r="CE159" i="1"/>
  <c r="CD159" i="1"/>
  <c r="CC159" i="1"/>
  <c r="CB159" i="1"/>
  <c r="BZ159" i="1"/>
  <c r="BX159" i="1"/>
  <c r="BW159" i="1"/>
  <c r="BV159" i="1"/>
  <c r="BT159" i="1"/>
  <c r="BS159" i="1"/>
  <c r="BR159" i="1"/>
  <c r="BQ159" i="1"/>
  <c r="BO159" i="1"/>
  <c r="BM159" i="1"/>
  <c r="BL159" i="1"/>
  <c r="BK159" i="1"/>
  <c r="BH159" i="1"/>
  <c r="BG159" i="1"/>
  <c r="BF159" i="1"/>
  <c r="BD159" i="1"/>
  <c r="BB159" i="1"/>
  <c r="BA159" i="1"/>
  <c r="AZ159" i="1"/>
  <c r="AW159" i="1"/>
  <c r="AV159" i="1"/>
  <c r="AU159" i="1"/>
  <c r="AL159" i="1"/>
  <c r="AE159" i="1"/>
  <c r="J159" i="1"/>
  <c r="GA158" i="1"/>
  <c r="FZ158" i="1"/>
  <c r="FY158" i="1"/>
  <c r="FU158" i="1"/>
  <c r="FS158" i="1"/>
  <c r="FR158" i="1"/>
  <c r="FQ158" i="1"/>
  <c r="FO158" i="1"/>
  <c r="FN158" i="1"/>
  <c r="FM158" i="1"/>
  <c r="FL158" i="1"/>
  <c r="FJ158" i="1"/>
  <c r="FH158" i="1"/>
  <c r="FG158" i="1"/>
  <c r="FF158" i="1"/>
  <c r="FD158" i="1"/>
  <c r="FC158" i="1"/>
  <c r="FB158" i="1"/>
  <c r="FA158" i="1"/>
  <c r="EY158" i="1"/>
  <c r="EW158" i="1"/>
  <c r="EV158" i="1"/>
  <c r="EU158" i="1"/>
  <c r="ES158" i="1"/>
  <c r="ER158" i="1"/>
  <c r="EQ158" i="1"/>
  <c r="EP158" i="1"/>
  <c r="EN158" i="1"/>
  <c r="EL158" i="1"/>
  <c r="EK158" i="1"/>
  <c r="EJ158" i="1"/>
  <c r="EH158" i="1"/>
  <c r="EG158" i="1"/>
  <c r="EF158" i="1"/>
  <c r="EE158" i="1"/>
  <c r="EC158" i="1"/>
  <c r="EA158" i="1"/>
  <c r="DZ158" i="1"/>
  <c r="DY158" i="1"/>
  <c r="DW158" i="1"/>
  <c r="DV158" i="1"/>
  <c r="DU158" i="1"/>
  <c r="DT158" i="1"/>
  <c r="DR158" i="1"/>
  <c r="DP158" i="1"/>
  <c r="DO158" i="1"/>
  <c r="DN158" i="1"/>
  <c r="DL158" i="1"/>
  <c r="DK158" i="1"/>
  <c r="DJ158" i="1"/>
  <c r="DI158" i="1"/>
  <c r="DG158" i="1"/>
  <c r="DE158" i="1"/>
  <c r="DD158" i="1"/>
  <c r="DC158" i="1"/>
  <c r="DA158" i="1"/>
  <c r="CZ158" i="1"/>
  <c r="CY158" i="1"/>
  <c r="CX158" i="1"/>
  <c r="CV158" i="1"/>
  <c r="CT158" i="1"/>
  <c r="CS158" i="1"/>
  <c r="CR158" i="1"/>
  <c r="CP158" i="1"/>
  <c r="CO158" i="1"/>
  <c r="CN158" i="1"/>
  <c r="CM158" i="1"/>
  <c r="CK158" i="1"/>
  <c r="CI158" i="1"/>
  <c r="CH158" i="1"/>
  <c r="CG158" i="1"/>
  <c r="CE158" i="1"/>
  <c r="CD158" i="1"/>
  <c r="CC158" i="1"/>
  <c r="CB158" i="1"/>
  <c r="BZ158" i="1"/>
  <c r="BX158" i="1"/>
  <c r="BW158" i="1"/>
  <c r="BV158" i="1"/>
  <c r="BT158" i="1"/>
  <c r="BS158" i="1"/>
  <c r="BR158" i="1"/>
  <c r="BQ158" i="1"/>
  <c r="BO158" i="1"/>
  <c r="BM158" i="1"/>
  <c r="BL158" i="1"/>
  <c r="BK158" i="1"/>
  <c r="BH158" i="1"/>
  <c r="BF158" i="1"/>
  <c r="BD158" i="1"/>
  <c r="BB158" i="1"/>
  <c r="BA158" i="1"/>
  <c r="AZ158" i="1"/>
  <c r="AW158" i="1"/>
  <c r="AU158" i="1"/>
  <c r="AL158" i="1"/>
  <c r="AE158" i="1"/>
  <c r="J158" i="1"/>
  <c r="GA157" i="1"/>
  <c r="FZ157" i="1"/>
  <c r="FX157" i="1" s="1"/>
  <c r="FY157" i="1"/>
  <c r="FU157" i="1"/>
  <c r="FS157" i="1"/>
  <c r="FR157" i="1"/>
  <c r="FQ157" i="1"/>
  <c r="FO157" i="1"/>
  <c r="FN157" i="1"/>
  <c r="FM157" i="1"/>
  <c r="FL157" i="1"/>
  <c r="FJ157" i="1"/>
  <c r="FH157" i="1"/>
  <c r="FG157" i="1"/>
  <c r="FF157" i="1"/>
  <c r="FD157" i="1"/>
  <c r="FC157" i="1"/>
  <c r="FB157" i="1"/>
  <c r="FA157" i="1"/>
  <c r="EY157" i="1"/>
  <c r="EW157" i="1"/>
  <c r="EV157" i="1"/>
  <c r="EU157" i="1"/>
  <c r="ES157" i="1"/>
  <c r="ER157" i="1"/>
  <c r="EQ157" i="1"/>
  <c r="EP157" i="1"/>
  <c r="EN157" i="1"/>
  <c r="EL157" i="1"/>
  <c r="EK157" i="1"/>
  <c r="EJ157" i="1"/>
  <c r="EH157" i="1"/>
  <c r="EG157" i="1"/>
  <c r="EF157" i="1"/>
  <c r="EE157" i="1"/>
  <c r="EC157" i="1"/>
  <c r="EA157" i="1"/>
  <c r="DZ157" i="1"/>
  <c r="DY157" i="1"/>
  <c r="DW157" i="1"/>
  <c r="DV157" i="1"/>
  <c r="DU157" i="1"/>
  <c r="DT157" i="1"/>
  <c r="DR157" i="1"/>
  <c r="DP157" i="1"/>
  <c r="DO157" i="1"/>
  <c r="DN157" i="1"/>
  <c r="DL157" i="1"/>
  <c r="DK157" i="1"/>
  <c r="DJ157" i="1"/>
  <c r="DI157" i="1"/>
  <c r="DG157" i="1"/>
  <c r="DE157" i="1"/>
  <c r="DD157" i="1"/>
  <c r="DC157" i="1"/>
  <c r="DA157" i="1"/>
  <c r="CZ157" i="1"/>
  <c r="CY157" i="1"/>
  <c r="CX157" i="1"/>
  <c r="CV157" i="1"/>
  <c r="CT157" i="1"/>
  <c r="CS157" i="1"/>
  <c r="CR157" i="1"/>
  <c r="CP157" i="1"/>
  <c r="CO157" i="1"/>
  <c r="CN157" i="1"/>
  <c r="CM157" i="1"/>
  <c r="CK157" i="1"/>
  <c r="CI157" i="1"/>
  <c r="CH157" i="1"/>
  <c r="CG157" i="1"/>
  <c r="CE157" i="1"/>
  <c r="CD157" i="1"/>
  <c r="CC157" i="1"/>
  <c r="CB157" i="1"/>
  <c r="BZ157" i="1"/>
  <c r="BX157" i="1"/>
  <c r="BW157" i="1"/>
  <c r="BV157" i="1"/>
  <c r="BT157" i="1"/>
  <c r="BS157" i="1"/>
  <c r="BR157" i="1"/>
  <c r="BQ157" i="1"/>
  <c r="BO157" i="1"/>
  <c r="BM157" i="1"/>
  <c r="BL157" i="1"/>
  <c r="BK157" i="1"/>
  <c r="BH157" i="1"/>
  <c r="BG157" i="1"/>
  <c r="BF157" i="1"/>
  <c r="BD157" i="1"/>
  <c r="BB157" i="1"/>
  <c r="BA157" i="1"/>
  <c r="AZ157" i="1"/>
  <c r="AW157" i="1"/>
  <c r="AV157" i="1"/>
  <c r="AU157" i="1"/>
  <c r="AL157" i="1"/>
  <c r="AE157" i="1"/>
  <c r="J157" i="1"/>
  <c r="GA156" i="1"/>
  <c r="FZ156" i="1"/>
  <c r="FY156" i="1"/>
  <c r="FU156" i="1"/>
  <c r="FS156" i="1"/>
  <c r="FR156" i="1"/>
  <c r="FQ156" i="1"/>
  <c r="FO156" i="1"/>
  <c r="FN156" i="1"/>
  <c r="FM156" i="1"/>
  <c r="FL156" i="1"/>
  <c r="FJ156" i="1"/>
  <c r="FH156" i="1"/>
  <c r="FG156" i="1"/>
  <c r="FF156" i="1"/>
  <c r="FD156" i="1"/>
  <c r="FC156" i="1"/>
  <c r="FB156" i="1"/>
  <c r="FA156" i="1"/>
  <c r="EY156" i="1"/>
  <c r="EW156" i="1"/>
  <c r="EV156" i="1"/>
  <c r="EU156" i="1"/>
  <c r="ES156" i="1"/>
  <c r="ER156" i="1"/>
  <c r="EQ156" i="1"/>
  <c r="EP156" i="1"/>
  <c r="EN156" i="1"/>
  <c r="EL156" i="1"/>
  <c r="EK156" i="1"/>
  <c r="EJ156" i="1"/>
  <c r="EH156" i="1"/>
  <c r="EG156" i="1"/>
  <c r="EF156" i="1"/>
  <c r="EE156" i="1"/>
  <c r="EC156" i="1"/>
  <c r="EA156" i="1"/>
  <c r="DZ156" i="1"/>
  <c r="DY156" i="1"/>
  <c r="DW156" i="1"/>
  <c r="DV156" i="1"/>
  <c r="DU156" i="1"/>
  <c r="DT156" i="1"/>
  <c r="DR156" i="1"/>
  <c r="DP156" i="1"/>
  <c r="DO156" i="1"/>
  <c r="DN156" i="1"/>
  <c r="DL156" i="1"/>
  <c r="DK156" i="1"/>
  <c r="DJ156" i="1"/>
  <c r="DI156" i="1"/>
  <c r="DG156" i="1"/>
  <c r="DE156" i="1"/>
  <c r="DD156" i="1"/>
  <c r="DC156" i="1"/>
  <c r="DA156" i="1"/>
  <c r="CZ156" i="1"/>
  <c r="CY156" i="1"/>
  <c r="CX156" i="1"/>
  <c r="CV156" i="1"/>
  <c r="CT156" i="1"/>
  <c r="CS156" i="1"/>
  <c r="CR156" i="1"/>
  <c r="CP156" i="1"/>
  <c r="CO156" i="1"/>
  <c r="CN156" i="1"/>
  <c r="CM156" i="1"/>
  <c r="CK156" i="1"/>
  <c r="CI156" i="1"/>
  <c r="CH156" i="1"/>
  <c r="CG156" i="1"/>
  <c r="CE156" i="1"/>
  <c r="CD156" i="1"/>
  <c r="CC156" i="1"/>
  <c r="CB156" i="1"/>
  <c r="BZ156" i="1"/>
  <c r="BX156" i="1"/>
  <c r="BW156" i="1"/>
  <c r="BV156" i="1"/>
  <c r="BT156" i="1"/>
  <c r="BS156" i="1"/>
  <c r="BR156" i="1"/>
  <c r="BQ156" i="1"/>
  <c r="BO156" i="1"/>
  <c r="BM156" i="1"/>
  <c r="BL156" i="1"/>
  <c r="BK156" i="1"/>
  <c r="BI156" i="1"/>
  <c r="BH156" i="1"/>
  <c r="BG156" i="1"/>
  <c r="BF156" i="1"/>
  <c r="BD156" i="1"/>
  <c r="BB156" i="1"/>
  <c r="BA156" i="1"/>
  <c r="AZ156" i="1"/>
  <c r="AX156" i="1"/>
  <c r="AW156" i="1"/>
  <c r="AV156" i="1"/>
  <c r="AU156" i="1"/>
  <c r="F156" i="1"/>
  <c r="GA155" i="1"/>
  <c r="FZ155" i="1"/>
  <c r="FY155" i="1"/>
  <c r="FU155" i="1"/>
  <c r="FS155" i="1"/>
  <c r="FR155" i="1"/>
  <c r="FQ155" i="1"/>
  <c r="FO155" i="1"/>
  <c r="FN155" i="1"/>
  <c r="FM155" i="1"/>
  <c r="FL155" i="1"/>
  <c r="FJ155" i="1"/>
  <c r="FH155" i="1"/>
  <c r="FG155" i="1"/>
  <c r="FF155" i="1"/>
  <c r="FD155" i="1"/>
  <c r="FC155" i="1"/>
  <c r="FB155" i="1"/>
  <c r="FA155" i="1"/>
  <c r="EY155" i="1"/>
  <c r="EW155" i="1"/>
  <c r="EV155" i="1"/>
  <c r="EU155" i="1"/>
  <c r="ES155" i="1"/>
  <c r="ER155" i="1"/>
  <c r="EQ155" i="1"/>
  <c r="EP155" i="1"/>
  <c r="EN155" i="1"/>
  <c r="EL155" i="1"/>
  <c r="EK155" i="1"/>
  <c r="EJ155" i="1"/>
  <c r="EH155" i="1"/>
  <c r="EG155" i="1"/>
  <c r="EF155" i="1"/>
  <c r="EE155" i="1"/>
  <c r="EC155" i="1"/>
  <c r="EA155" i="1"/>
  <c r="DZ155" i="1"/>
  <c r="DY155" i="1"/>
  <c r="DW155" i="1"/>
  <c r="DV155" i="1"/>
  <c r="DU155" i="1"/>
  <c r="DT155" i="1"/>
  <c r="DR155" i="1"/>
  <c r="DP155" i="1"/>
  <c r="DO155" i="1"/>
  <c r="DN155" i="1"/>
  <c r="DL155" i="1"/>
  <c r="DK155" i="1"/>
  <c r="DJ155" i="1"/>
  <c r="DI155" i="1"/>
  <c r="DG155" i="1"/>
  <c r="DE155" i="1"/>
  <c r="DD155" i="1"/>
  <c r="DC155" i="1"/>
  <c r="DA155" i="1"/>
  <c r="CZ155" i="1"/>
  <c r="CY155" i="1"/>
  <c r="CX155" i="1"/>
  <c r="CV155" i="1"/>
  <c r="CT155" i="1"/>
  <c r="CS155" i="1"/>
  <c r="CR155" i="1"/>
  <c r="CP155" i="1"/>
  <c r="CO155" i="1"/>
  <c r="CN155" i="1"/>
  <c r="CM155" i="1"/>
  <c r="CK155" i="1"/>
  <c r="CI155" i="1"/>
  <c r="CH155" i="1"/>
  <c r="CG155" i="1"/>
  <c r="CE155" i="1"/>
  <c r="CD155" i="1"/>
  <c r="CC155" i="1"/>
  <c r="CB155" i="1"/>
  <c r="BZ155" i="1"/>
  <c r="BX155" i="1"/>
  <c r="BW155" i="1"/>
  <c r="BV155" i="1"/>
  <c r="BT155" i="1"/>
  <c r="BS155" i="1"/>
  <c r="BR155" i="1"/>
  <c r="BQ155" i="1"/>
  <c r="BO155" i="1"/>
  <c r="BM155" i="1"/>
  <c r="BL155" i="1"/>
  <c r="BK155" i="1"/>
  <c r="BI155" i="1"/>
  <c r="BH155" i="1"/>
  <c r="BG155" i="1"/>
  <c r="BF155" i="1"/>
  <c r="BD155" i="1"/>
  <c r="BB155" i="1"/>
  <c r="BA155" i="1"/>
  <c r="AZ155" i="1"/>
  <c r="AX155" i="1"/>
  <c r="AW155" i="1"/>
  <c r="AV155" i="1"/>
  <c r="AU155" i="1"/>
  <c r="F155" i="1"/>
  <c r="GA154" i="1"/>
  <c r="FZ154" i="1"/>
  <c r="FY154" i="1"/>
  <c r="FU154" i="1"/>
  <c r="FS154" i="1"/>
  <c r="FR154" i="1"/>
  <c r="FQ154" i="1"/>
  <c r="FO154" i="1"/>
  <c r="FN154" i="1"/>
  <c r="FM154" i="1"/>
  <c r="FL154" i="1"/>
  <c r="FJ154" i="1"/>
  <c r="FH154" i="1"/>
  <c r="FG154" i="1"/>
  <c r="FF154" i="1"/>
  <c r="FD154" i="1"/>
  <c r="FC154" i="1"/>
  <c r="FB154" i="1"/>
  <c r="FA154" i="1"/>
  <c r="EY154" i="1"/>
  <c r="EW154" i="1"/>
  <c r="EV154" i="1"/>
  <c r="EU154" i="1"/>
  <c r="ES154" i="1"/>
  <c r="ER154" i="1"/>
  <c r="EQ154" i="1"/>
  <c r="EP154" i="1"/>
  <c r="EN154" i="1"/>
  <c r="EL154" i="1"/>
  <c r="EK154" i="1"/>
  <c r="EJ154" i="1"/>
  <c r="EH154" i="1"/>
  <c r="EG154" i="1"/>
  <c r="EF154" i="1"/>
  <c r="EE154" i="1"/>
  <c r="EC154" i="1"/>
  <c r="EA154" i="1"/>
  <c r="DZ154" i="1"/>
  <c r="DY154" i="1"/>
  <c r="DW154" i="1"/>
  <c r="DV154" i="1"/>
  <c r="DU154" i="1"/>
  <c r="DT154" i="1"/>
  <c r="DR154" i="1"/>
  <c r="DP154" i="1"/>
  <c r="DO154" i="1"/>
  <c r="DN154" i="1"/>
  <c r="DL154" i="1"/>
  <c r="DK154" i="1"/>
  <c r="DJ154" i="1"/>
  <c r="DI154" i="1"/>
  <c r="DG154" i="1"/>
  <c r="DE154" i="1"/>
  <c r="DD154" i="1"/>
  <c r="DC154" i="1"/>
  <c r="DA154" i="1"/>
  <c r="CZ154" i="1"/>
  <c r="CY154" i="1"/>
  <c r="CX154" i="1"/>
  <c r="CV154" i="1"/>
  <c r="CT154" i="1"/>
  <c r="CS154" i="1"/>
  <c r="CR154" i="1"/>
  <c r="CP154" i="1"/>
  <c r="CO154" i="1"/>
  <c r="CN154" i="1"/>
  <c r="CM154" i="1"/>
  <c r="CK154" i="1"/>
  <c r="CI154" i="1"/>
  <c r="CH154" i="1"/>
  <c r="CG154" i="1"/>
  <c r="CE154" i="1"/>
  <c r="CD154" i="1"/>
  <c r="CC154" i="1"/>
  <c r="CB154" i="1"/>
  <c r="BZ154" i="1"/>
  <c r="BX154" i="1"/>
  <c r="BW154" i="1"/>
  <c r="BV154" i="1"/>
  <c r="BT154" i="1"/>
  <c r="BS154" i="1"/>
  <c r="BR154" i="1"/>
  <c r="BQ154" i="1"/>
  <c r="BO154" i="1"/>
  <c r="BM154" i="1"/>
  <c r="BL154" i="1"/>
  <c r="BK154" i="1"/>
  <c r="BI154" i="1"/>
  <c r="BH154" i="1"/>
  <c r="BG154" i="1"/>
  <c r="BF154" i="1"/>
  <c r="BD154" i="1"/>
  <c r="BB154" i="1"/>
  <c r="BA154" i="1"/>
  <c r="AZ154" i="1"/>
  <c r="AX154" i="1"/>
  <c r="AW154" i="1"/>
  <c r="AV154" i="1"/>
  <c r="AU154" i="1"/>
  <c r="F154" i="1"/>
  <c r="GA153" i="1"/>
  <c r="FZ153" i="1"/>
  <c r="FY153" i="1"/>
  <c r="FX153" i="1"/>
  <c r="FU153" i="1"/>
  <c r="FS153" i="1"/>
  <c r="FR153" i="1"/>
  <c r="FQ153" i="1"/>
  <c r="FO153" i="1"/>
  <c r="FN153" i="1"/>
  <c r="FM153" i="1"/>
  <c r="FL153" i="1"/>
  <c r="FJ153" i="1"/>
  <c r="FH153" i="1"/>
  <c r="FG153" i="1"/>
  <c r="FF153" i="1"/>
  <c r="FD153" i="1"/>
  <c r="FC153" i="1"/>
  <c r="FB153" i="1"/>
  <c r="FA153" i="1"/>
  <c r="EY153" i="1"/>
  <c r="EW153" i="1"/>
  <c r="EV153" i="1"/>
  <c r="EU153" i="1"/>
  <c r="ES153" i="1"/>
  <c r="ER153" i="1"/>
  <c r="EQ153" i="1"/>
  <c r="EP153" i="1"/>
  <c r="EN153" i="1"/>
  <c r="EL153" i="1"/>
  <c r="EK153" i="1"/>
  <c r="EJ153" i="1"/>
  <c r="EH153" i="1"/>
  <c r="EG153" i="1"/>
  <c r="EF153" i="1"/>
  <c r="EE153" i="1"/>
  <c r="EC153" i="1"/>
  <c r="EA153" i="1"/>
  <c r="DZ153" i="1"/>
  <c r="DY153" i="1"/>
  <c r="DW153" i="1"/>
  <c r="DV153" i="1"/>
  <c r="DU153" i="1"/>
  <c r="DT153" i="1"/>
  <c r="DR153" i="1"/>
  <c r="DP153" i="1"/>
  <c r="DO153" i="1"/>
  <c r="DN153" i="1"/>
  <c r="DL153" i="1"/>
  <c r="DK153" i="1"/>
  <c r="DJ153" i="1"/>
  <c r="DI153" i="1"/>
  <c r="DG153" i="1"/>
  <c r="DE153" i="1"/>
  <c r="DD153" i="1"/>
  <c r="DC153" i="1"/>
  <c r="DA153" i="1"/>
  <c r="CZ153" i="1"/>
  <c r="CY153" i="1"/>
  <c r="CX153" i="1"/>
  <c r="CV153" i="1"/>
  <c r="CT153" i="1"/>
  <c r="CS153" i="1"/>
  <c r="CR153" i="1"/>
  <c r="CP153" i="1"/>
  <c r="CO153" i="1"/>
  <c r="CN153" i="1"/>
  <c r="CM153" i="1"/>
  <c r="CK153" i="1"/>
  <c r="CI153" i="1"/>
  <c r="CH153" i="1"/>
  <c r="CG153" i="1"/>
  <c r="CE153" i="1"/>
  <c r="CD153" i="1"/>
  <c r="CC153" i="1"/>
  <c r="CB153" i="1"/>
  <c r="BZ153" i="1"/>
  <c r="BX153" i="1"/>
  <c r="BW153" i="1"/>
  <c r="BV153" i="1"/>
  <c r="BT153" i="1"/>
  <c r="BS153" i="1"/>
  <c r="BR153" i="1"/>
  <c r="BQ153" i="1"/>
  <c r="BO153" i="1"/>
  <c r="BM153" i="1"/>
  <c r="BL153" i="1"/>
  <c r="BK153" i="1"/>
  <c r="BI153" i="1"/>
  <c r="BH153" i="1"/>
  <c r="BG153" i="1"/>
  <c r="BF153" i="1"/>
  <c r="BD153" i="1"/>
  <c r="BB153" i="1"/>
  <c r="BA153" i="1"/>
  <c r="AZ153" i="1"/>
  <c r="AX153" i="1"/>
  <c r="AW153" i="1"/>
  <c r="AV153" i="1"/>
  <c r="AU153" i="1"/>
  <c r="F153" i="1"/>
  <c r="GA152" i="1"/>
  <c r="FZ152" i="1"/>
  <c r="FY152" i="1"/>
  <c r="FX152" i="1" s="1"/>
  <c r="FU152" i="1"/>
  <c r="FS152" i="1"/>
  <c r="FR152" i="1"/>
  <c r="FQ152" i="1"/>
  <c r="FO152" i="1"/>
  <c r="FN152" i="1"/>
  <c r="FM152" i="1"/>
  <c r="FL152" i="1"/>
  <c r="FJ152" i="1"/>
  <c r="FH152" i="1"/>
  <c r="FG152" i="1"/>
  <c r="FF152" i="1"/>
  <c r="FD152" i="1"/>
  <c r="FC152" i="1"/>
  <c r="FB152" i="1"/>
  <c r="FA152" i="1"/>
  <c r="EY152" i="1"/>
  <c r="EW152" i="1"/>
  <c r="EV152" i="1"/>
  <c r="EU152" i="1"/>
  <c r="ES152" i="1"/>
  <c r="ER152" i="1"/>
  <c r="EQ152" i="1"/>
  <c r="EP152" i="1"/>
  <c r="EN152" i="1"/>
  <c r="EL152" i="1"/>
  <c r="EK152" i="1"/>
  <c r="EJ152" i="1"/>
  <c r="EH152" i="1"/>
  <c r="EG152" i="1"/>
  <c r="EF152" i="1"/>
  <c r="EE152" i="1"/>
  <c r="EC152" i="1"/>
  <c r="EA152" i="1"/>
  <c r="DZ152" i="1"/>
  <c r="DY152" i="1"/>
  <c r="DW152" i="1"/>
  <c r="DV152" i="1"/>
  <c r="DU152" i="1"/>
  <c r="DT152" i="1"/>
  <c r="DR152" i="1"/>
  <c r="DP152" i="1"/>
  <c r="DO152" i="1"/>
  <c r="DN152" i="1"/>
  <c r="DL152" i="1"/>
  <c r="DK152" i="1"/>
  <c r="DJ152" i="1"/>
  <c r="DI152" i="1"/>
  <c r="DG152" i="1"/>
  <c r="DE152" i="1"/>
  <c r="DD152" i="1"/>
  <c r="DC152" i="1"/>
  <c r="DA152" i="1"/>
  <c r="CZ152" i="1"/>
  <c r="CY152" i="1"/>
  <c r="CX152" i="1"/>
  <c r="CV152" i="1"/>
  <c r="CT152" i="1"/>
  <c r="CS152" i="1"/>
  <c r="CR152" i="1"/>
  <c r="CP152" i="1"/>
  <c r="CO152" i="1"/>
  <c r="CN152" i="1"/>
  <c r="CM152" i="1"/>
  <c r="CK152" i="1"/>
  <c r="CI152" i="1"/>
  <c r="CH152" i="1"/>
  <c r="CG152" i="1"/>
  <c r="CE152" i="1"/>
  <c r="CD152" i="1"/>
  <c r="CC152" i="1"/>
  <c r="CB152" i="1"/>
  <c r="BZ152" i="1"/>
  <c r="BX152" i="1"/>
  <c r="BW152" i="1"/>
  <c r="BV152" i="1"/>
  <c r="BT152" i="1"/>
  <c r="BS152" i="1"/>
  <c r="BR152" i="1"/>
  <c r="BQ152" i="1"/>
  <c r="BO152" i="1"/>
  <c r="BM152" i="1"/>
  <c r="BL152" i="1"/>
  <c r="BK152" i="1"/>
  <c r="BI152" i="1"/>
  <c r="BH152" i="1"/>
  <c r="BG152" i="1"/>
  <c r="BF152" i="1"/>
  <c r="BD152" i="1"/>
  <c r="BB152" i="1"/>
  <c r="BA152" i="1"/>
  <c r="AZ152" i="1"/>
  <c r="AX152" i="1"/>
  <c r="AW152" i="1"/>
  <c r="AV152" i="1"/>
  <c r="AU152" i="1"/>
  <c r="F152" i="1"/>
  <c r="GA151" i="1"/>
  <c r="FZ151" i="1"/>
  <c r="FY151" i="1"/>
  <c r="FU151" i="1"/>
  <c r="FS151" i="1"/>
  <c r="FR151" i="1"/>
  <c r="FQ151" i="1"/>
  <c r="FO151" i="1"/>
  <c r="FN151" i="1"/>
  <c r="FM151" i="1"/>
  <c r="FL151" i="1"/>
  <c r="FJ151" i="1"/>
  <c r="FH151" i="1"/>
  <c r="FG151" i="1"/>
  <c r="FF151" i="1"/>
  <c r="FD151" i="1"/>
  <c r="FC151" i="1"/>
  <c r="FB151" i="1"/>
  <c r="FA151" i="1"/>
  <c r="EY151" i="1"/>
  <c r="EW151" i="1"/>
  <c r="EV151" i="1"/>
  <c r="EU151" i="1"/>
  <c r="ES151" i="1"/>
  <c r="ER151" i="1"/>
  <c r="EQ151" i="1"/>
  <c r="EP151" i="1"/>
  <c r="EN151" i="1"/>
  <c r="EL151" i="1"/>
  <c r="EK151" i="1"/>
  <c r="EJ151" i="1"/>
  <c r="EH151" i="1"/>
  <c r="EG151" i="1"/>
  <c r="EF151" i="1"/>
  <c r="EE151" i="1"/>
  <c r="EC151" i="1"/>
  <c r="EA151" i="1"/>
  <c r="DZ151" i="1"/>
  <c r="DY151" i="1"/>
  <c r="DW151" i="1"/>
  <c r="DV151" i="1"/>
  <c r="DU151" i="1"/>
  <c r="DT151" i="1"/>
  <c r="DR151" i="1"/>
  <c r="DP151" i="1"/>
  <c r="DO151" i="1"/>
  <c r="DN151" i="1"/>
  <c r="DL151" i="1"/>
  <c r="DK151" i="1"/>
  <c r="DJ151" i="1"/>
  <c r="DI151" i="1"/>
  <c r="DG151" i="1"/>
  <c r="DE151" i="1"/>
  <c r="DD151" i="1"/>
  <c r="DC151" i="1"/>
  <c r="DA151" i="1"/>
  <c r="CZ151" i="1"/>
  <c r="CY151" i="1"/>
  <c r="CX151" i="1"/>
  <c r="CV151" i="1"/>
  <c r="CT151" i="1"/>
  <c r="CS151" i="1"/>
  <c r="CR151" i="1"/>
  <c r="CP151" i="1"/>
  <c r="CO151" i="1"/>
  <c r="CN151" i="1"/>
  <c r="CM151" i="1"/>
  <c r="CK151" i="1"/>
  <c r="CI151" i="1"/>
  <c r="CH151" i="1"/>
  <c r="CG151" i="1"/>
  <c r="CE151" i="1"/>
  <c r="CD151" i="1"/>
  <c r="CC151" i="1"/>
  <c r="CB151" i="1"/>
  <c r="BZ151" i="1"/>
  <c r="BX151" i="1"/>
  <c r="BW151" i="1"/>
  <c r="BV151" i="1"/>
  <c r="BT151" i="1"/>
  <c r="BS151" i="1"/>
  <c r="BR151" i="1"/>
  <c r="BQ151" i="1"/>
  <c r="BO151" i="1"/>
  <c r="BM151" i="1"/>
  <c r="BL151" i="1"/>
  <c r="BK151" i="1"/>
  <c r="BI151" i="1"/>
  <c r="BH151" i="1"/>
  <c r="BG151" i="1"/>
  <c r="BF151" i="1"/>
  <c r="BD151" i="1"/>
  <c r="BB151" i="1"/>
  <c r="BA151" i="1"/>
  <c r="AZ151" i="1"/>
  <c r="AX151" i="1"/>
  <c r="AW151" i="1"/>
  <c r="AV151" i="1"/>
  <c r="AU151" i="1"/>
  <c r="F151" i="1"/>
  <c r="GA150" i="1"/>
  <c r="FZ150" i="1"/>
  <c r="FY150" i="1"/>
  <c r="FX150" i="1" s="1"/>
  <c r="FU150" i="1"/>
  <c r="FS150" i="1"/>
  <c r="FR150" i="1"/>
  <c r="FQ150" i="1"/>
  <c r="FO150" i="1"/>
  <c r="FN150" i="1"/>
  <c r="FM150" i="1"/>
  <c r="FL150" i="1"/>
  <c r="FJ150" i="1"/>
  <c r="FH150" i="1"/>
  <c r="FG150" i="1"/>
  <c r="FF150" i="1"/>
  <c r="FD150" i="1"/>
  <c r="FC150" i="1"/>
  <c r="FB150" i="1"/>
  <c r="FA150" i="1"/>
  <c r="EY150" i="1"/>
  <c r="EW150" i="1"/>
  <c r="EV150" i="1"/>
  <c r="EU150" i="1"/>
  <c r="ES150" i="1"/>
  <c r="ER150" i="1"/>
  <c r="EQ150" i="1"/>
  <c r="EP150" i="1"/>
  <c r="EN150" i="1"/>
  <c r="EL150" i="1"/>
  <c r="EK150" i="1"/>
  <c r="EJ150" i="1"/>
  <c r="EH150" i="1"/>
  <c r="EG150" i="1"/>
  <c r="EF150" i="1"/>
  <c r="EE150" i="1"/>
  <c r="EC150" i="1"/>
  <c r="EA150" i="1"/>
  <c r="DZ150" i="1"/>
  <c r="DY150" i="1"/>
  <c r="DW150" i="1"/>
  <c r="DV150" i="1"/>
  <c r="DU150" i="1"/>
  <c r="DT150" i="1"/>
  <c r="DR150" i="1"/>
  <c r="DP150" i="1"/>
  <c r="DO150" i="1"/>
  <c r="DN150" i="1"/>
  <c r="DL150" i="1"/>
  <c r="DK150" i="1"/>
  <c r="DJ150" i="1"/>
  <c r="DI150" i="1"/>
  <c r="DG150" i="1"/>
  <c r="DE150" i="1"/>
  <c r="DD150" i="1"/>
  <c r="DC150" i="1"/>
  <c r="DA150" i="1"/>
  <c r="CZ150" i="1"/>
  <c r="CY150" i="1"/>
  <c r="CX150" i="1"/>
  <c r="CV150" i="1"/>
  <c r="CT150" i="1"/>
  <c r="CS150" i="1"/>
  <c r="CR150" i="1"/>
  <c r="CP150" i="1"/>
  <c r="CO150" i="1"/>
  <c r="CN150" i="1"/>
  <c r="CM150" i="1"/>
  <c r="CK150" i="1"/>
  <c r="CI150" i="1"/>
  <c r="CH150" i="1"/>
  <c r="CG150" i="1"/>
  <c r="CE150" i="1"/>
  <c r="CD150" i="1"/>
  <c r="CC150" i="1"/>
  <c r="CB150" i="1"/>
  <c r="BZ150" i="1"/>
  <c r="BX150" i="1"/>
  <c r="BW150" i="1"/>
  <c r="BV150" i="1"/>
  <c r="BT150" i="1"/>
  <c r="BS150" i="1"/>
  <c r="BR150" i="1"/>
  <c r="BQ150" i="1"/>
  <c r="BO150" i="1"/>
  <c r="BM150" i="1"/>
  <c r="BL150" i="1"/>
  <c r="BK150" i="1"/>
  <c r="BI150" i="1"/>
  <c r="BH150" i="1"/>
  <c r="BG150" i="1"/>
  <c r="BF150" i="1"/>
  <c r="BD150" i="1"/>
  <c r="BB150" i="1"/>
  <c r="BA150" i="1"/>
  <c r="AZ150" i="1"/>
  <c r="AX150" i="1"/>
  <c r="AW150" i="1"/>
  <c r="AV150" i="1"/>
  <c r="AU150" i="1"/>
  <c r="F150" i="1"/>
  <c r="GA149" i="1"/>
  <c r="FZ149" i="1"/>
  <c r="FY149" i="1"/>
  <c r="FX149" i="1" s="1"/>
  <c r="FU149" i="1"/>
  <c r="FS149" i="1"/>
  <c r="FR149" i="1"/>
  <c r="FQ149" i="1"/>
  <c r="FO149" i="1"/>
  <c r="FN149" i="1"/>
  <c r="FM149" i="1"/>
  <c r="FL149" i="1"/>
  <c r="FJ149" i="1"/>
  <c r="FH149" i="1"/>
  <c r="FG149" i="1"/>
  <c r="FF149" i="1"/>
  <c r="FD149" i="1"/>
  <c r="FC149" i="1"/>
  <c r="FB149" i="1"/>
  <c r="FA149" i="1"/>
  <c r="EY149" i="1"/>
  <c r="EW149" i="1"/>
  <c r="EV149" i="1"/>
  <c r="EU149" i="1"/>
  <c r="ES149" i="1"/>
  <c r="ER149" i="1"/>
  <c r="EQ149" i="1"/>
  <c r="EP149" i="1"/>
  <c r="EN149" i="1"/>
  <c r="EL149" i="1"/>
  <c r="EK149" i="1"/>
  <c r="EJ149" i="1"/>
  <c r="EH149" i="1"/>
  <c r="EG149" i="1"/>
  <c r="EF149" i="1"/>
  <c r="EE149" i="1"/>
  <c r="EC149" i="1"/>
  <c r="EA149" i="1"/>
  <c r="DZ149" i="1"/>
  <c r="DY149" i="1"/>
  <c r="DW149" i="1"/>
  <c r="DV149" i="1"/>
  <c r="DU149" i="1"/>
  <c r="DT149" i="1"/>
  <c r="DR149" i="1"/>
  <c r="DP149" i="1"/>
  <c r="DO149" i="1"/>
  <c r="DN149" i="1"/>
  <c r="DL149" i="1"/>
  <c r="DK149" i="1"/>
  <c r="DJ149" i="1"/>
  <c r="DI149" i="1"/>
  <c r="DG149" i="1"/>
  <c r="DE149" i="1"/>
  <c r="DD149" i="1"/>
  <c r="DC149" i="1"/>
  <c r="DA149" i="1"/>
  <c r="CZ149" i="1"/>
  <c r="CY149" i="1"/>
  <c r="CX149" i="1"/>
  <c r="CV149" i="1"/>
  <c r="CT149" i="1"/>
  <c r="CS149" i="1"/>
  <c r="CR149" i="1"/>
  <c r="CP149" i="1"/>
  <c r="CO149" i="1"/>
  <c r="CN149" i="1"/>
  <c r="CM149" i="1"/>
  <c r="CK149" i="1"/>
  <c r="CI149" i="1"/>
  <c r="CH149" i="1"/>
  <c r="CG149" i="1"/>
  <c r="CE149" i="1"/>
  <c r="CD149" i="1"/>
  <c r="CC149" i="1"/>
  <c r="CB149" i="1"/>
  <c r="BZ149" i="1"/>
  <c r="BX149" i="1"/>
  <c r="BW149" i="1"/>
  <c r="BV149" i="1"/>
  <c r="BT149" i="1"/>
  <c r="BS149" i="1"/>
  <c r="BR149" i="1"/>
  <c r="BQ149" i="1"/>
  <c r="BO149" i="1"/>
  <c r="BM149" i="1"/>
  <c r="BL149" i="1"/>
  <c r="BK149" i="1"/>
  <c r="BI149" i="1"/>
  <c r="BH149" i="1"/>
  <c r="BG149" i="1"/>
  <c r="BF149" i="1"/>
  <c r="BD149" i="1"/>
  <c r="BB149" i="1"/>
  <c r="BA149" i="1"/>
  <c r="AZ149" i="1"/>
  <c r="AX149" i="1"/>
  <c r="AW149" i="1"/>
  <c r="AV149" i="1"/>
  <c r="AU149" i="1"/>
  <c r="F149" i="1"/>
  <c r="GA148" i="1"/>
  <c r="FZ148" i="1"/>
  <c r="FY148" i="1"/>
  <c r="FU148" i="1"/>
  <c r="FS148" i="1"/>
  <c r="FR148" i="1"/>
  <c r="FQ148" i="1"/>
  <c r="FO148" i="1"/>
  <c r="FN148" i="1"/>
  <c r="FM148" i="1"/>
  <c r="FL148" i="1"/>
  <c r="FJ148" i="1"/>
  <c r="FH148" i="1"/>
  <c r="FG148" i="1"/>
  <c r="FF148" i="1"/>
  <c r="FD148" i="1"/>
  <c r="FC148" i="1"/>
  <c r="FB148" i="1"/>
  <c r="FA148" i="1"/>
  <c r="EY148" i="1"/>
  <c r="EW148" i="1"/>
  <c r="EV148" i="1"/>
  <c r="EU148" i="1"/>
  <c r="ES148" i="1"/>
  <c r="ER148" i="1"/>
  <c r="EQ148" i="1"/>
  <c r="EP148" i="1"/>
  <c r="EN148" i="1"/>
  <c r="EL148" i="1"/>
  <c r="EK148" i="1"/>
  <c r="EJ148" i="1"/>
  <c r="EH148" i="1"/>
  <c r="EG148" i="1"/>
  <c r="EF148" i="1"/>
  <c r="EE148" i="1"/>
  <c r="EC148" i="1"/>
  <c r="EA148" i="1"/>
  <c r="DZ148" i="1"/>
  <c r="DY148" i="1"/>
  <c r="DW148" i="1"/>
  <c r="DV148" i="1"/>
  <c r="DU148" i="1"/>
  <c r="DT148" i="1"/>
  <c r="DR148" i="1"/>
  <c r="DP148" i="1"/>
  <c r="DO148" i="1"/>
  <c r="DN148" i="1"/>
  <c r="DL148" i="1"/>
  <c r="DK148" i="1"/>
  <c r="DJ148" i="1"/>
  <c r="DI148" i="1"/>
  <c r="DG148" i="1"/>
  <c r="DE148" i="1"/>
  <c r="DD148" i="1"/>
  <c r="DC148" i="1"/>
  <c r="DA148" i="1"/>
  <c r="CZ148" i="1"/>
  <c r="CY148" i="1"/>
  <c r="CX148" i="1"/>
  <c r="CV148" i="1"/>
  <c r="CT148" i="1"/>
  <c r="CS148" i="1"/>
  <c r="CR148" i="1"/>
  <c r="CP148" i="1"/>
  <c r="CO148" i="1"/>
  <c r="CN148" i="1"/>
  <c r="CM148" i="1"/>
  <c r="CK148" i="1"/>
  <c r="CI148" i="1"/>
  <c r="CH148" i="1"/>
  <c r="CG148" i="1"/>
  <c r="CE148" i="1"/>
  <c r="CD148" i="1"/>
  <c r="CC148" i="1"/>
  <c r="CB148" i="1"/>
  <c r="BZ148" i="1"/>
  <c r="BX148" i="1"/>
  <c r="BW148" i="1"/>
  <c r="BV148" i="1"/>
  <c r="BT148" i="1"/>
  <c r="BS148" i="1"/>
  <c r="BR148" i="1"/>
  <c r="BQ148" i="1"/>
  <c r="BO148" i="1"/>
  <c r="BM148" i="1"/>
  <c r="BL148" i="1"/>
  <c r="BK148" i="1"/>
  <c r="BI148" i="1"/>
  <c r="BH148" i="1"/>
  <c r="BG148" i="1"/>
  <c r="BF148" i="1"/>
  <c r="BD148" i="1"/>
  <c r="BB148" i="1"/>
  <c r="BA148" i="1"/>
  <c r="AZ148" i="1"/>
  <c r="AX148" i="1"/>
  <c r="AW148" i="1"/>
  <c r="AV148" i="1"/>
  <c r="AU148" i="1"/>
  <c r="AD148" i="1"/>
  <c r="J148" i="1"/>
  <c r="I148" i="1"/>
  <c r="H148" i="1"/>
  <c r="GA147" i="1"/>
  <c r="FZ147" i="1"/>
  <c r="FY147" i="1"/>
  <c r="FU147" i="1"/>
  <c r="FS147" i="1"/>
  <c r="FR147" i="1"/>
  <c r="FQ147" i="1"/>
  <c r="FO147" i="1"/>
  <c r="FN147" i="1"/>
  <c r="FM147" i="1"/>
  <c r="FL147" i="1"/>
  <c r="FJ147" i="1"/>
  <c r="FH147" i="1"/>
  <c r="FG147" i="1"/>
  <c r="FF147" i="1"/>
  <c r="FD147" i="1"/>
  <c r="FC147" i="1"/>
  <c r="FB147" i="1"/>
  <c r="FA147" i="1"/>
  <c r="EY147" i="1"/>
  <c r="EW147" i="1"/>
  <c r="EV147" i="1"/>
  <c r="EU147" i="1"/>
  <c r="ES147" i="1"/>
  <c r="ER147" i="1"/>
  <c r="EQ147" i="1"/>
  <c r="EP147" i="1"/>
  <c r="EN147" i="1"/>
  <c r="EL147" i="1"/>
  <c r="EK147" i="1"/>
  <c r="EJ147" i="1"/>
  <c r="EH147" i="1"/>
  <c r="EG147" i="1"/>
  <c r="EF147" i="1"/>
  <c r="EE147" i="1"/>
  <c r="EC147" i="1"/>
  <c r="EA147" i="1"/>
  <c r="DZ147" i="1"/>
  <c r="DY147" i="1"/>
  <c r="DW147" i="1"/>
  <c r="DV147" i="1"/>
  <c r="DU147" i="1"/>
  <c r="DT147" i="1"/>
  <c r="DR147" i="1"/>
  <c r="DP147" i="1"/>
  <c r="DO147" i="1"/>
  <c r="DN147" i="1"/>
  <c r="DL147" i="1"/>
  <c r="DK147" i="1"/>
  <c r="DJ147" i="1"/>
  <c r="DI147" i="1"/>
  <c r="DG147" i="1"/>
  <c r="DE147" i="1"/>
  <c r="DD147" i="1"/>
  <c r="DC147" i="1"/>
  <c r="DA147" i="1"/>
  <c r="CZ147" i="1"/>
  <c r="CY147" i="1"/>
  <c r="CX147" i="1"/>
  <c r="CV147" i="1"/>
  <c r="CT147" i="1"/>
  <c r="CS147" i="1"/>
  <c r="CR147" i="1"/>
  <c r="CP147" i="1"/>
  <c r="CO147" i="1"/>
  <c r="CN147" i="1"/>
  <c r="CM147" i="1"/>
  <c r="CK147" i="1"/>
  <c r="CI147" i="1"/>
  <c r="CH147" i="1"/>
  <c r="CG147" i="1"/>
  <c r="CE147" i="1"/>
  <c r="CD147" i="1"/>
  <c r="CC147" i="1"/>
  <c r="CB147" i="1"/>
  <c r="BZ147" i="1"/>
  <c r="BX147" i="1"/>
  <c r="BW147" i="1"/>
  <c r="BV147" i="1"/>
  <c r="BT147" i="1"/>
  <c r="BS147" i="1"/>
  <c r="BR147" i="1"/>
  <c r="BQ147" i="1"/>
  <c r="BO147" i="1"/>
  <c r="BM147" i="1"/>
  <c r="BL147" i="1"/>
  <c r="BK147" i="1"/>
  <c r="BI147" i="1"/>
  <c r="BH147" i="1"/>
  <c r="BG147" i="1"/>
  <c r="BF147" i="1"/>
  <c r="BD147" i="1"/>
  <c r="BB147" i="1"/>
  <c r="BA147" i="1"/>
  <c r="AZ147" i="1"/>
  <c r="AX147" i="1"/>
  <c r="AW147" i="1"/>
  <c r="AV147" i="1"/>
  <c r="AU147" i="1"/>
  <c r="AD147" i="1"/>
  <c r="J147" i="1"/>
  <c r="I147" i="1"/>
  <c r="H147" i="1"/>
  <c r="GA146" i="1"/>
  <c r="FZ146" i="1"/>
  <c r="FY146" i="1"/>
  <c r="FU146" i="1"/>
  <c r="FS146" i="1"/>
  <c r="FR146" i="1"/>
  <c r="FQ146" i="1"/>
  <c r="FO146" i="1"/>
  <c r="FN146" i="1"/>
  <c r="FM146" i="1"/>
  <c r="FL146" i="1"/>
  <c r="FJ146" i="1"/>
  <c r="FH146" i="1"/>
  <c r="FG146" i="1"/>
  <c r="FF146" i="1"/>
  <c r="FD146" i="1"/>
  <c r="FC146" i="1"/>
  <c r="FB146" i="1"/>
  <c r="FA146" i="1"/>
  <c r="EY146" i="1"/>
  <c r="EW146" i="1"/>
  <c r="EV146" i="1"/>
  <c r="EU146" i="1"/>
  <c r="ES146" i="1"/>
  <c r="ER146" i="1"/>
  <c r="EQ146" i="1"/>
  <c r="EP146" i="1"/>
  <c r="EN146" i="1"/>
  <c r="EL146" i="1"/>
  <c r="EK146" i="1"/>
  <c r="EJ146" i="1"/>
  <c r="EH146" i="1"/>
  <c r="EG146" i="1"/>
  <c r="EF146" i="1"/>
  <c r="EE146" i="1"/>
  <c r="EC146" i="1"/>
  <c r="EA146" i="1"/>
  <c r="DZ146" i="1"/>
  <c r="DY146" i="1"/>
  <c r="DW146" i="1"/>
  <c r="DV146" i="1"/>
  <c r="DU146" i="1"/>
  <c r="DT146" i="1"/>
  <c r="DR146" i="1"/>
  <c r="DP146" i="1"/>
  <c r="DO146" i="1"/>
  <c r="DN146" i="1"/>
  <c r="DL146" i="1"/>
  <c r="DK146" i="1"/>
  <c r="DJ146" i="1"/>
  <c r="DI146" i="1"/>
  <c r="DG146" i="1"/>
  <c r="DE146" i="1"/>
  <c r="DD146" i="1"/>
  <c r="DC146" i="1"/>
  <c r="DA146" i="1"/>
  <c r="CZ146" i="1"/>
  <c r="CY146" i="1"/>
  <c r="CX146" i="1"/>
  <c r="CV146" i="1"/>
  <c r="CT146" i="1"/>
  <c r="CS146" i="1"/>
  <c r="CR146" i="1"/>
  <c r="CP146" i="1"/>
  <c r="CO146" i="1"/>
  <c r="CN146" i="1"/>
  <c r="CM146" i="1"/>
  <c r="CK146" i="1"/>
  <c r="CI146" i="1"/>
  <c r="CH146" i="1"/>
  <c r="CG146" i="1"/>
  <c r="CE146" i="1"/>
  <c r="CD146" i="1"/>
  <c r="CC146" i="1"/>
  <c r="CB146" i="1"/>
  <c r="BZ146" i="1"/>
  <c r="BX146" i="1"/>
  <c r="BW146" i="1"/>
  <c r="BV146" i="1"/>
  <c r="BT146" i="1"/>
  <c r="BS146" i="1"/>
  <c r="BR146" i="1"/>
  <c r="BQ146" i="1"/>
  <c r="BO146" i="1"/>
  <c r="BM146" i="1"/>
  <c r="BL146" i="1"/>
  <c r="BK146" i="1"/>
  <c r="BI146" i="1"/>
  <c r="BH146" i="1"/>
  <c r="BG146" i="1"/>
  <c r="BF146" i="1"/>
  <c r="BD146" i="1"/>
  <c r="BB146" i="1"/>
  <c r="BA146" i="1"/>
  <c r="AZ146" i="1"/>
  <c r="AX146" i="1"/>
  <c r="AW146" i="1"/>
  <c r="AV146" i="1"/>
  <c r="AU146" i="1"/>
  <c r="AD146" i="1"/>
  <c r="J146" i="1"/>
  <c r="I146" i="1"/>
  <c r="H146" i="1"/>
  <c r="GA145" i="1"/>
  <c r="FZ145" i="1"/>
  <c r="FY145" i="1"/>
  <c r="FU145" i="1"/>
  <c r="FS145" i="1"/>
  <c r="FR145" i="1"/>
  <c r="FQ145" i="1"/>
  <c r="FO145" i="1"/>
  <c r="FN145" i="1"/>
  <c r="FM145" i="1"/>
  <c r="FL145" i="1"/>
  <c r="FJ145" i="1"/>
  <c r="FH145" i="1"/>
  <c r="FG145" i="1"/>
  <c r="FF145" i="1"/>
  <c r="FD145" i="1"/>
  <c r="FC145" i="1"/>
  <c r="FB145" i="1"/>
  <c r="FA145" i="1"/>
  <c r="EY145" i="1"/>
  <c r="EW145" i="1"/>
  <c r="EV145" i="1"/>
  <c r="EU145" i="1"/>
  <c r="ES145" i="1"/>
  <c r="ER145" i="1"/>
  <c r="EQ145" i="1"/>
  <c r="EP145" i="1"/>
  <c r="EN145" i="1"/>
  <c r="EL145" i="1"/>
  <c r="EK145" i="1"/>
  <c r="EJ145" i="1"/>
  <c r="EH145" i="1"/>
  <c r="EG145" i="1"/>
  <c r="EF145" i="1"/>
  <c r="EE145" i="1"/>
  <c r="EC145" i="1"/>
  <c r="EA145" i="1"/>
  <c r="DZ145" i="1"/>
  <c r="DY145" i="1"/>
  <c r="DW145" i="1"/>
  <c r="DV145" i="1"/>
  <c r="DU145" i="1"/>
  <c r="DT145" i="1"/>
  <c r="DR145" i="1"/>
  <c r="DP145" i="1"/>
  <c r="DO145" i="1"/>
  <c r="DN145" i="1"/>
  <c r="DL145" i="1"/>
  <c r="DK145" i="1"/>
  <c r="DJ145" i="1"/>
  <c r="DI145" i="1"/>
  <c r="DG145" i="1"/>
  <c r="DE145" i="1"/>
  <c r="DD145" i="1"/>
  <c r="DC145" i="1"/>
  <c r="DA145" i="1"/>
  <c r="CZ145" i="1"/>
  <c r="CY145" i="1"/>
  <c r="CX145" i="1"/>
  <c r="CV145" i="1"/>
  <c r="CT145" i="1"/>
  <c r="CS145" i="1"/>
  <c r="CR145" i="1"/>
  <c r="CP145" i="1"/>
  <c r="CO145" i="1"/>
  <c r="CN145" i="1"/>
  <c r="CM145" i="1"/>
  <c r="CK145" i="1"/>
  <c r="CI145" i="1"/>
  <c r="CH145" i="1"/>
  <c r="CG145" i="1"/>
  <c r="CE145" i="1"/>
  <c r="CD145" i="1"/>
  <c r="CC145" i="1"/>
  <c r="CB145" i="1"/>
  <c r="BZ145" i="1"/>
  <c r="BX145" i="1"/>
  <c r="BW145" i="1"/>
  <c r="BV145" i="1"/>
  <c r="BT145" i="1"/>
  <c r="BS145" i="1"/>
  <c r="BR145" i="1"/>
  <c r="BQ145" i="1"/>
  <c r="BO145" i="1"/>
  <c r="BM145" i="1"/>
  <c r="BL145" i="1"/>
  <c r="BK145" i="1"/>
  <c r="BI145" i="1"/>
  <c r="BH145" i="1"/>
  <c r="BG145" i="1"/>
  <c r="BF145" i="1"/>
  <c r="BD145" i="1"/>
  <c r="BB145" i="1"/>
  <c r="BA145" i="1"/>
  <c r="AZ145" i="1"/>
  <c r="AX145" i="1"/>
  <c r="AW145" i="1"/>
  <c r="AV145" i="1"/>
  <c r="AU145" i="1"/>
  <c r="AD145" i="1"/>
  <c r="J145" i="1"/>
  <c r="I145" i="1"/>
  <c r="U145" i="1" s="1"/>
  <c r="H145" i="1"/>
  <c r="GA144" i="1"/>
  <c r="FZ144" i="1"/>
  <c r="FY144" i="1"/>
  <c r="FU144" i="1"/>
  <c r="FS144" i="1"/>
  <c r="FR144" i="1"/>
  <c r="FQ144" i="1"/>
  <c r="FO144" i="1"/>
  <c r="FN144" i="1"/>
  <c r="FM144" i="1"/>
  <c r="FL144" i="1"/>
  <c r="FJ144" i="1"/>
  <c r="FH144" i="1"/>
  <c r="FG144" i="1"/>
  <c r="FF144" i="1"/>
  <c r="FD144" i="1"/>
  <c r="FC144" i="1"/>
  <c r="FB144" i="1"/>
  <c r="FA144" i="1"/>
  <c r="EY144" i="1"/>
  <c r="EW144" i="1"/>
  <c r="EV144" i="1"/>
  <c r="EU144" i="1"/>
  <c r="ES144" i="1"/>
  <c r="ER144" i="1"/>
  <c r="EQ144" i="1"/>
  <c r="EP144" i="1"/>
  <c r="EN144" i="1"/>
  <c r="EL144" i="1"/>
  <c r="EK144" i="1"/>
  <c r="EJ144" i="1"/>
  <c r="EH144" i="1"/>
  <c r="EG144" i="1"/>
  <c r="EF144" i="1"/>
  <c r="EE144" i="1"/>
  <c r="EC144" i="1"/>
  <c r="EA144" i="1"/>
  <c r="DZ144" i="1"/>
  <c r="DY144" i="1"/>
  <c r="DW144" i="1"/>
  <c r="DV144" i="1"/>
  <c r="DU144" i="1"/>
  <c r="DT144" i="1"/>
  <c r="DR144" i="1"/>
  <c r="DP144" i="1"/>
  <c r="DO144" i="1"/>
  <c r="DN144" i="1"/>
  <c r="DL144" i="1"/>
  <c r="DK144" i="1"/>
  <c r="DJ144" i="1"/>
  <c r="DI144" i="1"/>
  <c r="DG144" i="1"/>
  <c r="DE144" i="1"/>
  <c r="DD144" i="1"/>
  <c r="DC144" i="1"/>
  <c r="DA144" i="1"/>
  <c r="CZ144" i="1"/>
  <c r="CY144" i="1"/>
  <c r="CX144" i="1"/>
  <c r="CV144" i="1"/>
  <c r="CT144" i="1"/>
  <c r="CS144" i="1"/>
  <c r="CR144" i="1"/>
  <c r="CP144" i="1"/>
  <c r="CO144" i="1"/>
  <c r="CN144" i="1"/>
  <c r="CM144" i="1"/>
  <c r="CK144" i="1"/>
  <c r="CI144" i="1"/>
  <c r="CH144" i="1"/>
  <c r="CG144" i="1"/>
  <c r="CE144" i="1"/>
  <c r="CD144" i="1"/>
  <c r="CC144" i="1"/>
  <c r="CB144" i="1"/>
  <c r="BZ144" i="1"/>
  <c r="BX144" i="1"/>
  <c r="BW144" i="1"/>
  <c r="BV144" i="1"/>
  <c r="BT144" i="1"/>
  <c r="BS144" i="1"/>
  <c r="BR144" i="1"/>
  <c r="BQ144" i="1"/>
  <c r="BO144" i="1"/>
  <c r="BM144" i="1"/>
  <c r="BL144" i="1"/>
  <c r="BK144" i="1"/>
  <c r="BI144" i="1"/>
  <c r="BH144" i="1"/>
  <c r="BG144" i="1"/>
  <c r="BF144" i="1"/>
  <c r="BD144" i="1"/>
  <c r="BB144" i="1"/>
  <c r="BA144" i="1"/>
  <c r="AZ144" i="1"/>
  <c r="AX144" i="1"/>
  <c r="AW144" i="1"/>
  <c r="AV144" i="1"/>
  <c r="AU144" i="1"/>
  <c r="AD144" i="1"/>
  <c r="J144" i="1"/>
  <c r="I144" i="1"/>
  <c r="H144" i="1"/>
  <c r="GA143" i="1"/>
  <c r="FZ143" i="1"/>
  <c r="FY143" i="1"/>
  <c r="FU143" i="1"/>
  <c r="FS143" i="1"/>
  <c r="FR143" i="1"/>
  <c r="FQ143" i="1"/>
  <c r="FO143" i="1"/>
  <c r="FN143" i="1"/>
  <c r="FM143" i="1"/>
  <c r="FL143" i="1"/>
  <c r="FJ143" i="1"/>
  <c r="FH143" i="1"/>
  <c r="FG143" i="1"/>
  <c r="FF143" i="1"/>
  <c r="FD143" i="1"/>
  <c r="FC143" i="1"/>
  <c r="FB143" i="1"/>
  <c r="FA143" i="1"/>
  <c r="EY143" i="1"/>
  <c r="EW143" i="1"/>
  <c r="EV143" i="1"/>
  <c r="EU143" i="1"/>
  <c r="ES143" i="1"/>
  <c r="ER143" i="1"/>
  <c r="EQ143" i="1"/>
  <c r="EP143" i="1"/>
  <c r="EN143" i="1"/>
  <c r="EL143" i="1"/>
  <c r="EK143" i="1"/>
  <c r="EJ143" i="1"/>
  <c r="EH143" i="1"/>
  <c r="EG143" i="1"/>
  <c r="EF143" i="1"/>
  <c r="EE143" i="1"/>
  <c r="EC143" i="1"/>
  <c r="EA143" i="1"/>
  <c r="DZ143" i="1"/>
  <c r="DY143" i="1"/>
  <c r="DW143" i="1"/>
  <c r="DV143" i="1"/>
  <c r="DU143" i="1"/>
  <c r="DT143" i="1"/>
  <c r="DR143" i="1"/>
  <c r="DP143" i="1"/>
  <c r="DO143" i="1"/>
  <c r="DN143" i="1"/>
  <c r="DL143" i="1"/>
  <c r="DK143" i="1"/>
  <c r="DJ143" i="1"/>
  <c r="DI143" i="1"/>
  <c r="DG143" i="1"/>
  <c r="DE143" i="1"/>
  <c r="DD143" i="1"/>
  <c r="DC143" i="1"/>
  <c r="DA143" i="1"/>
  <c r="CZ143" i="1"/>
  <c r="CY143" i="1"/>
  <c r="CX143" i="1"/>
  <c r="CV143" i="1"/>
  <c r="CT143" i="1"/>
  <c r="CS143" i="1"/>
  <c r="CR143" i="1"/>
  <c r="CP143" i="1"/>
  <c r="CO143" i="1"/>
  <c r="CN143" i="1"/>
  <c r="CM143" i="1"/>
  <c r="CK143" i="1"/>
  <c r="CI143" i="1"/>
  <c r="CH143" i="1"/>
  <c r="CG143" i="1"/>
  <c r="CE143" i="1"/>
  <c r="CD143" i="1"/>
  <c r="CC143" i="1"/>
  <c r="CB143" i="1"/>
  <c r="BZ143" i="1"/>
  <c r="BX143" i="1"/>
  <c r="BW143" i="1"/>
  <c r="BV143" i="1"/>
  <c r="BT143" i="1"/>
  <c r="BS143" i="1"/>
  <c r="BR143" i="1"/>
  <c r="BQ143" i="1"/>
  <c r="BO143" i="1"/>
  <c r="BM143" i="1"/>
  <c r="BL143" i="1"/>
  <c r="BK143" i="1"/>
  <c r="BI143" i="1"/>
  <c r="BH143" i="1"/>
  <c r="BG143" i="1"/>
  <c r="BF143" i="1"/>
  <c r="BD143" i="1"/>
  <c r="BB143" i="1"/>
  <c r="BA143" i="1"/>
  <c r="AZ143" i="1"/>
  <c r="AX143" i="1"/>
  <c r="AW143" i="1"/>
  <c r="AV143" i="1"/>
  <c r="AU143" i="1"/>
  <c r="AD143" i="1"/>
  <c r="J143" i="1"/>
  <c r="I143" i="1"/>
  <c r="H143" i="1"/>
  <c r="GA142" i="1"/>
  <c r="FZ142" i="1"/>
  <c r="FY142" i="1"/>
  <c r="FU142" i="1"/>
  <c r="FS142" i="1"/>
  <c r="FR142" i="1"/>
  <c r="FQ142" i="1"/>
  <c r="FO142" i="1"/>
  <c r="FN142" i="1"/>
  <c r="FM142" i="1"/>
  <c r="FL142" i="1"/>
  <c r="FJ142" i="1"/>
  <c r="FH142" i="1"/>
  <c r="FG142" i="1"/>
  <c r="FF142" i="1"/>
  <c r="FD142" i="1"/>
  <c r="FC142" i="1"/>
  <c r="FB142" i="1"/>
  <c r="FA142" i="1"/>
  <c r="EY142" i="1"/>
  <c r="EW142" i="1"/>
  <c r="EV142" i="1"/>
  <c r="EU142" i="1"/>
  <c r="ES142" i="1"/>
  <c r="ER142" i="1"/>
  <c r="EQ142" i="1"/>
  <c r="EP142" i="1"/>
  <c r="EN142" i="1"/>
  <c r="EL142" i="1"/>
  <c r="EK142" i="1"/>
  <c r="EJ142" i="1"/>
  <c r="EH142" i="1"/>
  <c r="EG142" i="1"/>
  <c r="EF142" i="1"/>
  <c r="EE142" i="1"/>
  <c r="EC142" i="1"/>
  <c r="EA142" i="1"/>
  <c r="DZ142" i="1"/>
  <c r="DY142" i="1"/>
  <c r="DW142" i="1"/>
  <c r="DV142" i="1"/>
  <c r="DU142" i="1"/>
  <c r="DT142" i="1"/>
  <c r="DR142" i="1"/>
  <c r="DP142" i="1"/>
  <c r="DO142" i="1"/>
  <c r="DN142" i="1"/>
  <c r="DL142" i="1"/>
  <c r="DK142" i="1"/>
  <c r="DJ142" i="1"/>
  <c r="DI142" i="1"/>
  <c r="DG142" i="1"/>
  <c r="DE142" i="1"/>
  <c r="DD142" i="1"/>
  <c r="DC142" i="1"/>
  <c r="DA142" i="1"/>
  <c r="CZ142" i="1"/>
  <c r="CY142" i="1"/>
  <c r="CX142" i="1"/>
  <c r="CV142" i="1"/>
  <c r="CT142" i="1"/>
  <c r="CS142" i="1"/>
  <c r="CR142" i="1"/>
  <c r="CP142" i="1"/>
  <c r="CO142" i="1"/>
  <c r="CN142" i="1"/>
  <c r="CM142" i="1"/>
  <c r="CK142" i="1"/>
  <c r="CI142" i="1"/>
  <c r="CH142" i="1"/>
  <c r="CG142" i="1"/>
  <c r="CE142" i="1"/>
  <c r="CD142" i="1"/>
  <c r="CC142" i="1"/>
  <c r="CB142" i="1"/>
  <c r="BZ142" i="1"/>
  <c r="BX142" i="1"/>
  <c r="BW142" i="1"/>
  <c r="BV142" i="1"/>
  <c r="BT142" i="1"/>
  <c r="BS142" i="1"/>
  <c r="BR142" i="1"/>
  <c r="BQ142" i="1"/>
  <c r="BO142" i="1"/>
  <c r="BM142" i="1"/>
  <c r="BL142" i="1"/>
  <c r="BK142" i="1"/>
  <c r="BI142" i="1"/>
  <c r="BH142" i="1"/>
  <c r="BG142" i="1"/>
  <c r="BF142" i="1"/>
  <c r="BD142" i="1"/>
  <c r="BB142" i="1"/>
  <c r="BA142" i="1"/>
  <c r="AZ142" i="1"/>
  <c r="AX142" i="1"/>
  <c r="AW142" i="1"/>
  <c r="AV142" i="1"/>
  <c r="AU142" i="1"/>
  <c r="AD142" i="1"/>
  <c r="H142" i="1"/>
  <c r="GA141" i="1"/>
  <c r="FZ141" i="1"/>
  <c r="FY141" i="1"/>
  <c r="FU141" i="1"/>
  <c r="FS141" i="1"/>
  <c r="FR141" i="1"/>
  <c r="FQ141" i="1"/>
  <c r="FO141" i="1"/>
  <c r="FN141" i="1"/>
  <c r="FM141" i="1"/>
  <c r="FL141" i="1"/>
  <c r="FJ141" i="1"/>
  <c r="FH141" i="1"/>
  <c r="FG141" i="1"/>
  <c r="FF141" i="1"/>
  <c r="FD141" i="1"/>
  <c r="FC141" i="1"/>
  <c r="FB141" i="1"/>
  <c r="FA141" i="1"/>
  <c r="EY141" i="1"/>
  <c r="EW141" i="1"/>
  <c r="EV141" i="1"/>
  <c r="EU141" i="1"/>
  <c r="ES141" i="1"/>
  <c r="ER141" i="1"/>
  <c r="EQ141" i="1"/>
  <c r="EP141" i="1"/>
  <c r="EN141" i="1"/>
  <c r="EL141" i="1"/>
  <c r="EK141" i="1"/>
  <c r="EJ141" i="1"/>
  <c r="EH141" i="1"/>
  <c r="EG141" i="1"/>
  <c r="EF141" i="1"/>
  <c r="EE141" i="1"/>
  <c r="EC141" i="1"/>
  <c r="EA141" i="1"/>
  <c r="DZ141" i="1"/>
  <c r="DY141" i="1"/>
  <c r="DW141" i="1"/>
  <c r="DV141" i="1"/>
  <c r="DU141" i="1"/>
  <c r="DT141" i="1"/>
  <c r="DR141" i="1"/>
  <c r="DP141" i="1"/>
  <c r="DO141" i="1"/>
  <c r="DN141" i="1"/>
  <c r="DL141" i="1"/>
  <c r="DK141" i="1"/>
  <c r="DJ141" i="1"/>
  <c r="DI141" i="1"/>
  <c r="DG141" i="1"/>
  <c r="DE141" i="1"/>
  <c r="DD141" i="1"/>
  <c r="DC141" i="1"/>
  <c r="DA141" i="1"/>
  <c r="CZ141" i="1"/>
  <c r="CY141" i="1"/>
  <c r="CX141" i="1"/>
  <c r="CV141" i="1"/>
  <c r="CT141" i="1"/>
  <c r="CS141" i="1"/>
  <c r="CR141" i="1"/>
  <c r="CP141" i="1"/>
  <c r="CO141" i="1"/>
  <c r="CN141" i="1"/>
  <c r="CM141" i="1"/>
  <c r="CK141" i="1"/>
  <c r="CI141" i="1"/>
  <c r="CH141" i="1"/>
  <c r="CG141" i="1"/>
  <c r="CE141" i="1"/>
  <c r="CD141" i="1"/>
  <c r="CC141" i="1"/>
  <c r="CB141" i="1"/>
  <c r="BZ141" i="1"/>
  <c r="BX141" i="1"/>
  <c r="BW141" i="1"/>
  <c r="BV141" i="1"/>
  <c r="BT141" i="1"/>
  <c r="BS141" i="1"/>
  <c r="BR141" i="1"/>
  <c r="BQ141" i="1"/>
  <c r="BO141" i="1"/>
  <c r="BM141" i="1"/>
  <c r="BL141" i="1"/>
  <c r="BK141" i="1"/>
  <c r="BI141" i="1"/>
  <c r="BH141" i="1"/>
  <c r="BG141" i="1"/>
  <c r="BF141" i="1"/>
  <c r="BD141" i="1"/>
  <c r="BB141" i="1"/>
  <c r="BA141" i="1"/>
  <c r="AZ141" i="1"/>
  <c r="AX141" i="1"/>
  <c r="AW141" i="1"/>
  <c r="AV141" i="1"/>
  <c r="AU141" i="1"/>
  <c r="AD141" i="1"/>
  <c r="H141" i="1"/>
  <c r="GA140" i="1"/>
  <c r="FZ140" i="1"/>
  <c r="FY140" i="1"/>
  <c r="FU140" i="1"/>
  <c r="FS140" i="1"/>
  <c r="FR140" i="1"/>
  <c r="FQ140" i="1"/>
  <c r="FO140" i="1"/>
  <c r="FN140" i="1"/>
  <c r="FM140" i="1"/>
  <c r="FL140" i="1"/>
  <c r="FJ140" i="1"/>
  <c r="FH140" i="1"/>
  <c r="FG140" i="1"/>
  <c r="FF140" i="1"/>
  <c r="FD140" i="1"/>
  <c r="FC140" i="1"/>
  <c r="FB140" i="1"/>
  <c r="FA140" i="1"/>
  <c r="EY140" i="1"/>
  <c r="EW140" i="1"/>
  <c r="EV140" i="1"/>
  <c r="EU140" i="1"/>
  <c r="ES140" i="1"/>
  <c r="ER140" i="1"/>
  <c r="EQ140" i="1"/>
  <c r="EP140" i="1"/>
  <c r="EN140" i="1"/>
  <c r="EL140" i="1"/>
  <c r="EK140" i="1"/>
  <c r="EJ140" i="1"/>
  <c r="EH140" i="1"/>
  <c r="EG140" i="1"/>
  <c r="EF140" i="1"/>
  <c r="EE140" i="1"/>
  <c r="EC140" i="1"/>
  <c r="EA140" i="1"/>
  <c r="DZ140" i="1"/>
  <c r="DY140" i="1"/>
  <c r="DW140" i="1"/>
  <c r="DV140" i="1"/>
  <c r="DU140" i="1"/>
  <c r="DT140" i="1"/>
  <c r="DR140" i="1"/>
  <c r="DP140" i="1"/>
  <c r="DO140" i="1"/>
  <c r="DN140" i="1"/>
  <c r="DL140" i="1"/>
  <c r="DK140" i="1"/>
  <c r="DJ140" i="1"/>
  <c r="DI140" i="1"/>
  <c r="DG140" i="1"/>
  <c r="DE140" i="1"/>
  <c r="DD140" i="1"/>
  <c r="DC140" i="1"/>
  <c r="DA140" i="1"/>
  <c r="CZ140" i="1"/>
  <c r="CY140" i="1"/>
  <c r="CX140" i="1"/>
  <c r="CV140" i="1"/>
  <c r="CT140" i="1"/>
  <c r="CS140" i="1"/>
  <c r="CR140" i="1"/>
  <c r="CP140" i="1"/>
  <c r="CO140" i="1"/>
  <c r="CN140" i="1"/>
  <c r="CM140" i="1"/>
  <c r="CK140" i="1"/>
  <c r="CI140" i="1"/>
  <c r="CH140" i="1"/>
  <c r="CG140" i="1"/>
  <c r="CE140" i="1"/>
  <c r="CD140" i="1"/>
  <c r="CC140" i="1"/>
  <c r="CB140" i="1"/>
  <c r="BZ140" i="1"/>
  <c r="BX140" i="1"/>
  <c r="BW140" i="1"/>
  <c r="BV140" i="1"/>
  <c r="BT140" i="1"/>
  <c r="BS140" i="1"/>
  <c r="BR140" i="1"/>
  <c r="BQ140" i="1"/>
  <c r="BO140" i="1"/>
  <c r="BM140" i="1"/>
  <c r="BL140" i="1"/>
  <c r="BK140" i="1"/>
  <c r="BI140" i="1"/>
  <c r="BG140" i="1"/>
  <c r="BD140" i="1"/>
  <c r="BB140" i="1"/>
  <c r="BA140" i="1"/>
  <c r="AZ140" i="1"/>
  <c r="AX140" i="1"/>
  <c r="AV140" i="1"/>
  <c r="AD140" i="1"/>
  <c r="H140" i="1"/>
  <c r="GA139" i="1"/>
  <c r="FZ139" i="1"/>
  <c r="FY139" i="1"/>
  <c r="FU139" i="1"/>
  <c r="FS139" i="1"/>
  <c r="FR139" i="1"/>
  <c r="FQ139" i="1"/>
  <c r="FO139" i="1"/>
  <c r="FN139" i="1"/>
  <c r="FM139" i="1"/>
  <c r="FL139" i="1"/>
  <c r="FJ139" i="1"/>
  <c r="FH139" i="1"/>
  <c r="FG139" i="1"/>
  <c r="FF139" i="1"/>
  <c r="FD139" i="1"/>
  <c r="FC139" i="1"/>
  <c r="FB139" i="1"/>
  <c r="FA139" i="1"/>
  <c r="EY139" i="1"/>
  <c r="EW139" i="1"/>
  <c r="EV139" i="1"/>
  <c r="EU139" i="1"/>
  <c r="ES139" i="1"/>
  <c r="ER139" i="1"/>
  <c r="EQ139" i="1"/>
  <c r="EP139" i="1"/>
  <c r="EN139" i="1"/>
  <c r="EL139" i="1"/>
  <c r="EK139" i="1"/>
  <c r="EJ139" i="1"/>
  <c r="EH139" i="1"/>
  <c r="EG139" i="1"/>
  <c r="EF139" i="1"/>
  <c r="EE139" i="1"/>
  <c r="EC139" i="1"/>
  <c r="EA139" i="1"/>
  <c r="DZ139" i="1"/>
  <c r="DY139" i="1"/>
  <c r="DW139" i="1"/>
  <c r="DV139" i="1"/>
  <c r="DU139" i="1"/>
  <c r="DT139" i="1"/>
  <c r="DR139" i="1"/>
  <c r="DP139" i="1"/>
  <c r="DO139" i="1"/>
  <c r="DN139" i="1"/>
  <c r="DL139" i="1"/>
  <c r="DK139" i="1"/>
  <c r="DJ139" i="1"/>
  <c r="DI139" i="1"/>
  <c r="DG139" i="1"/>
  <c r="DE139" i="1"/>
  <c r="DD139" i="1"/>
  <c r="DC139" i="1"/>
  <c r="DA139" i="1"/>
  <c r="CZ139" i="1"/>
  <c r="CY139" i="1"/>
  <c r="CX139" i="1"/>
  <c r="CV139" i="1"/>
  <c r="CT139" i="1"/>
  <c r="CS139" i="1"/>
  <c r="CR139" i="1"/>
  <c r="CP139" i="1"/>
  <c r="CO139" i="1"/>
  <c r="CN139" i="1"/>
  <c r="CM139" i="1"/>
  <c r="CK139" i="1"/>
  <c r="CI139" i="1"/>
  <c r="CH139" i="1"/>
  <c r="CG139" i="1"/>
  <c r="CE139" i="1"/>
  <c r="CD139" i="1"/>
  <c r="CC139" i="1"/>
  <c r="CB139" i="1"/>
  <c r="BZ139" i="1"/>
  <c r="BX139" i="1"/>
  <c r="BW139" i="1"/>
  <c r="BV139" i="1"/>
  <c r="BT139" i="1"/>
  <c r="BS139" i="1"/>
  <c r="BR139" i="1"/>
  <c r="BQ139" i="1"/>
  <c r="BO139" i="1"/>
  <c r="BM139" i="1"/>
  <c r="BL139" i="1"/>
  <c r="BK139" i="1"/>
  <c r="BI139" i="1"/>
  <c r="BG139" i="1"/>
  <c r="BD139" i="1"/>
  <c r="BB139" i="1"/>
  <c r="BA139" i="1"/>
  <c r="AZ139" i="1"/>
  <c r="AX139" i="1"/>
  <c r="AV139" i="1"/>
  <c r="AD139" i="1"/>
  <c r="H139" i="1"/>
  <c r="GA138" i="1"/>
  <c r="FZ138" i="1"/>
  <c r="FY138" i="1"/>
  <c r="FU138" i="1"/>
  <c r="FS138" i="1"/>
  <c r="FR138" i="1"/>
  <c r="FQ138" i="1"/>
  <c r="FO138" i="1"/>
  <c r="FN138" i="1"/>
  <c r="FM138" i="1"/>
  <c r="FL138" i="1"/>
  <c r="FJ138" i="1"/>
  <c r="FH138" i="1"/>
  <c r="FG138" i="1"/>
  <c r="FF138" i="1"/>
  <c r="FD138" i="1"/>
  <c r="FC138" i="1"/>
  <c r="FB138" i="1"/>
  <c r="FA138" i="1"/>
  <c r="EY138" i="1"/>
  <c r="EW138" i="1"/>
  <c r="EV138" i="1"/>
  <c r="EU138" i="1"/>
  <c r="ES138" i="1"/>
  <c r="ER138" i="1"/>
  <c r="EQ138" i="1"/>
  <c r="EP138" i="1"/>
  <c r="EN138" i="1"/>
  <c r="EL138" i="1"/>
  <c r="EK138" i="1"/>
  <c r="EJ138" i="1"/>
  <c r="EH138" i="1"/>
  <c r="EG138" i="1"/>
  <c r="EF138" i="1"/>
  <c r="EE138" i="1"/>
  <c r="EC138" i="1"/>
  <c r="EA138" i="1"/>
  <c r="DZ138" i="1"/>
  <c r="DY138" i="1"/>
  <c r="DW138" i="1"/>
  <c r="DV138" i="1"/>
  <c r="DU138" i="1"/>
  <c r="DT138" i="1"/>
  <c r="DR138" i="1"/>
  <c r="DP138" i="1"/>
  <c r="DO138" i="1"/>
  <c r="DN138" i="1"/>
  <c r="DL138" i="1"/>
  <c r="DK138" i="1"/>
  <c r="DJ138" i="1"/>
  <c r="DI138" i="1"/>
  <c r="DG138" i="1"/>
  <c r="DE138" i="1"/>
  <c r="DD138" i="1"/>
  <c r="DC138" i="1"/>
  <c r="DA138" i="1"/>
  <c r="CZ138" i="1"/>
  <c r="CY138" i="1"/>
  <c r="CX138" i="1"/>
  <c r="CV138" i="1"/>
  <c r="CT138" i="1"/>
  <c r="CS138" i="1"/>
  <c r="CR138" i="1"/>
  <c r="CP138" i="1"/>
  <c r="CO138" i="1"/>
  <c r="CN138" i="1"/>
  <c r="CM138" i="1"/>
  <c r="CK138" i="1"/>
  <c r="CI138" i="1"/>
  <c r="CH138" i="1"/>
  <c r="CG138" i="1"/>
  <c r="CE138" i="1"/>
  <c r="CD138" i="1"/>
  <c r="CC138" i="1"/>
  <c r="CB138" i="1"/>
  <c r="BZ138" i="1"/>
  <c r="BX138" i="1"/>
  <c r="BW138" i="1"/>
  <c r="BV138" i="1"/>
  <c r="BT138" i="1"/>
  <c r="BS138" i="1"/>
  <c r="BR138" i="1"/>
  <c r="BQ138" i="1"/>
  <c r="BO138" i="1"/>
  <c r="BM138" i="1"/>
  <c r="BL138" i="1"/>
  <c r="BK138" i="1"/>
  <c r="BI138" i="1"/>
  <c r="BG138" i="1"/>
  <c r="BD138" i="1"/>
  <c r="BB138" i="1"/>
  <c r="BA138" i="1"/>
  <c r="AZ138" i="1"/>
  <c r="AX138" i="1"/>
  <c r="AV138" i="1"/>
  <c r="AD138" i="1"/>
  <c r="H138" i="1"/>
  <c r="GA137" i="1"/>
  <c r="FZ137" i="1"/>
  <c r="FY137" i="1"/>
  <c r="FU137" i="1"/>
  <c r="FS137" i="1"/>
  <c r="FR137" i="1"/>
  <c r="FQ137" i="1"/>
  <c r="FO137" i="1"/>
  <c r="FN137" i="1"/>
  <c r="FM137" i="1"/>
  <c r="FL137" i="1"/>
  <c r="FJ137" i="1"/>
  <c r="FH137" i="1"/>
  <c r="FG137" i="1"/>
  <c r="FF137" i="1"/>
  <c r="FD137" i="1"/>
  <c r="FC137" i="1"/>
  <c r="FB137" i="1"/>
  <c r="FA137" i="1"/>
  <c r="EY137" i="1"/>
  <c r="EW137" i="1"/>
  <c r="EV137" i="1"/>
  <c r="EU137" i="1"/>
  <c r="ES137" i="1"/>
  <c r="ER137" i="1"/>
  <c r="EQ137" i="1"/>
  <c r="EP137" i="1"/>
  <c r="EN137" i="1"/>
  <c r="EL137" i="1"/>
  <c r="EK137" i="1"/>
  <c r="EJ137" i="1"/>
  <c r="EH137" i="1"/>
  <c r="EG137" i="1"/>
  <c r="EF137" i="1"/>
  <c r="EE137" i="1"/>
  <c r="EC137" i="1"/>
  <c r="EA137" i="1"/>
  <c r="DZ137" i="1"/>
  <c r="DY137" i="1"/>
  <c r="DW137" i="1"/>
  <c r="DV137" i="1"/>
  <c r="DU137" i="1"/>
  <c r="DT137" i="1"/>
  <c r="DR137" i="1"/>
  <c r="DP137" i="1"/>
  <c r="DO137" i="1"/>
  <c r="DN137" i="1"/>
  <c r="DL137" i="1"/>
  <c r="DK137" i="1"/>
  <c r="DJ137" i="1"/>
  <c r="DI137" i="1"/>
  <c r="DG137" i="1"/>
  <c r="DE137" i="1"/>
  <c r="DD137" i="1"/>
  <c r="DC137" i="1"/>
  <c r="DA137" i="1"/>
  <c r="CZ137" i="1"/>
  <c r="CY137" i="1"/>
  <c r="CX137" i="1"/>
  <c r="CV137" i="1"/>
  <c r="CT137" i="1"/>
  <c r="CS137" i="1"/>
  <c r="CR137" i="1"/>
  <c r="CP137" i="1"/>
  <c r="CO137" i="1"/>
  <c r="CN137" i="1"/>
  <c r="CM137" i="1"/>
  <c r="CK137" i="1"/>
  <c r="CI137" i="1"/>
  <c r="CH137" i="1"/>
  <c r="CG137" i="1"/>
  <c r="CE137" i="1"/>
  <c r="CD137" i="1"/>
  <c r="CC137" i="1"/>
  <c r="CB137" i="1"/>
  <c r="BZ137" i="1"/>
  <c r="BX137" i="1"/>
  <c r="BW137" i="1"/>
  <c r="BV137" i="1"/>
  <c r="BT137" i="1"/>
  <c r="BS137" i="1"/>
  <c r="BR137" i="1"/>
  <c r="BQ137" i="1"/>
  <c r="BO137" i="1"/>
  <c r="BM137" i="1"/>
  <c r="BL137" i="1"/>
  <c r="BK137" i="1"/>
  <c r="BI137" i="1"/>
  <c r="BG137" i="1"/>
  <c r="BD137" i="1"/>
  <c r="BB137" i="1"/>
  <c r="BA137" i="1"/>
  <c r="AZ137" i="1"/>
  <c r="AX137" i="1"/>
  <c r="AV137" i="1"/>
  <c r="AD137" i="1"/>
  <c r="H137" i="1"/>
  <c r="GA136" i="1"/>
  <c r="FZ136" i="1"/>
  <c r="FY136" i="1"/>
  <c r="FU136" i="1"/>
  <c r="FS136" i="1"/>
  <c r="FR136" i="1"/>
  <c r="FQ136" i="1"/>
  <c r="FO136" i="1"/>
  <c r="FN136" i="1"/>
  <c r="FM136" i="1"/>
  <c r="FL136" i="1"/>
  <c r="FJ136" i="1"/>
  <c r="FH136" i="1"/>
  <c r="FG136" i="1"/>
  <c r="FF136" i="1"/>
  <c r="FD136" i="1"/>
  <c r="FC136" i="1"/>
  <c r="FB136" i="1"/>
  <c r="FA136" i="1"/>
  <c r="EY136" i="1"/>
  <c r="EW136" i="1"/>
  <c r="EV136" i="1"/>
  <c r="EU136" i="1"/>
  <c r="ES136" i="1"/>
  <c r="ER136" i="1"/>
  <c r="EQ136" i="1"/>
  <c r="EP136" i="1"/>
  <c r="EN136" i="1"/>
  <c r="EL136" i="1"/>
  <c r="EK136" i="1"/>
  <c r="EJ136" i="1"/>
  <c r="EH136" i="1"/>
  <c r="EG136" i="1"/>
  <c r="EF136" i="1"/>
  <c r="EE136" i="1"/>
  <c r="EC136" i="1"/>
  <c r="EA136" i="1"/>
  <c r="DZ136" i="1"/>
  <c r="DY136" i="1"/>
  <c r="DW136" i="1"/>
  <c r="DV136" i="1"/>
  <c r="DU136" i="1"/>
  <c r="DT136" i="1"/>
  <c r="DR136" i="1"/>
  <c r="DP136" i="1"/>
  <c r="DO136" i="1"/>
  <c r="DN136" i="1"/>
  <c r="DL136" i="1"/>
  <c r="DK136" i="1"/>
  <c r="DJ136" i="1"/>
  <c r="DI136" i="1"/>
  <c r="DG136" i="1"/>
  <c r="DE136" i="1"/>
  <c r="DD136" i="1"/>
  <c r="DC136" i="1"/>
  <c r="DA136" i="1"/>
  <c r="CZ136" i="1"/>
  <c r="CY136" i="1"/>
  <c r="CX136" i="1"/>
  <c r="CV136" i="1"/>
  <c r="CT136" i="1"/>
  <c r="CS136" i="1"/>
  <c r="CR136" i="1"/>
  <c r="CP136" i="1"/>
  <c r="CO136" i="1"/>
  <c r="CN136" i="1"/>
  <c r="CM136" i="1"/>
  <c r="CK136" i="1"/>
  <c r="CI136" i="1"/>
  <c r="CH136" i="1"/>
  <c r="CG136" i="1"/>
  <c r="CE136" i="1"/>
  <c r="CD136" i="1"/>
  <c r="CC136" i="1"/>
  <c r="CB136" i="1"/>
  <c r="BZ136" i="1"/>
  <c r="BX136" i="1"/>
  <c r="BW136" i="1"/>
  <c r="BV136" i="1"/>
  <c r="BT136" i="1"/>
  <c r="BS136" i="1"/>
  <c r="BR136" i="1"/>
  <c r="BQ136" i="1"/>
  <c r="BO136" i="1"/>
  <c r="BM136" i="1"/>
  <c r="BL136" i="1"/>
  <c r="BK136" i="1"/>
  <c r="BI136" i="1"/>
  <c r="BH136" i="1"/>
  <c r="BG136" i="1"/>
  <c r="BF136" i="1"/>
  <c r="BD136" i="1"/>
  <c r="BB136" i="1"/>
  <c r="BA136" i="1"/>
  <c r="AZ136" i="1"/>
  <c r="AX136" i="1"/>
  <c r="AW136" i="1"/>
  <c r="AV136" i="1"/>
  <c r="AU136" i="1"/>
  <c r="AK136" i="1"/>
  <c r="AD136" i="1"/>
  <c r="H136" i="1"/>
  <c r="GA135" i="1"/>
  <c r="FZ135" i="1"/>
  <c r="FY135" i="1"/>
  <c r="FU135" i="1"/>
  <c r="FS135" i="1"/>
  <c r="FR135" i="1"/>
  <c r="FQ135" i="1"/>
  <c r="FO135" i="1"/>
  <c r="FN135" i="1"/>
  <c r="FM135" i="1"/>
  <c r="FL135" i="1"/>
  <c r="FJ135" i="1"/>
  <c r="FH135" i="1"/>
  <c r="FG135" i="1"/>
  <c r="FF135" i="1"/>
  <c r="FD135" i="1"/>
  <c r="FC135" i="1"/>
  <c r="FB135" i="1"/>
  <c r="FA135" i="1"/>
  <c r="EY135" i="1"/>
  <c r="EW135" i="1"/>
  <c r="EV135" i="1"/>
  <c r="EU135" i="1"/>
  <c r="ES135" i="1"/>
  <c r="ER135" i="1"/>
  <c r="EQ135" i="1"/>
  <c r="EP135" i="1"/>
  <c r="EN135" i="1"/>
  <c r="EL135" i="1"/>
  <c r="EK135" i="1"/>
  <c r="EJ135" i="1"/>
  <c r="EH135" i="1"/>
  <c r="EG135" i="1"/>
  <c r="EF135" i="1"/>
  <c r="EE135" i="1"/>
  <c r="EC135" i="1"/>
  <c r="EA135" i="1"/>
  <c r="DZ135" i="1"/>
  <c r="DY135" i="1"/>
  <c r="DW135" i="1"/>
  <c r="DV135" i="1"/>
  <c r="DU135" i="1"/>
  <c r="DT135" i="1"/>
  <c r="DR135" i="1"/>
  <c r="DP135" i="1"/>
  <c r="DO135" i="1"/>
  <c r="DN135" i="1"/>
  <c r="DL135" i="1"/>
  <c r="DK135" i="1"/>
  <c r="DJ135" i="1"/>
  <c r="DI135" i="1"/>
  <c r="DG135" i="1"/>
  <c r="DE135" i="1"/>
  <c r="DD135" i="1"/>
  <c r="DC135" i="1"/>
  <c r="DA135" i="1"/>
  <c r="CZ135" i="1"/>
  <c r="CY135" i="1"/>
  <c r="CX135" i="1"/>
  <c r="CV135" i="1"/>
  <c r="CT135" i="1"/>
  <c r="CS135" i="1"/>
  <c r="CR135" i="1"/>
  <c r="CP135" i="1"/>
  <c r="CO135" i="1"/>
  <c r="CN135" i="1"/>
  <c r="CM135" i="1"/>
  <c r="CK135" i="1"/>
  <c r="CI135" i="1"/>
  <c r="CH135" i="1"/>
  <c r="CG135" i="1"/>
  <c r="CE135" i="1"/>
  <c r="CD135" i="1"/>
  <c r="CC135" i="1"/>
  <c r="CB135" i="1"/>
  <c r="BZ135" i="1"/>
  <c r="BX135" i="1"/>
  <c r="BW135" i="1"/>
  <c r="BV135" i="1"/>
  <c r="BT135" i="1"/>
  <c r="BS135" i="1"/>
  <c r="BR135" i="1"/>
  <c r="BQ135" i="1"/>
  <c r="BO135" i="1"/>
  <c r="BM135" i="1"/>
  <c r="BL135" i="1"/>
  <c r="BK135" i="1"/>
  <c r="BI135" i="1"/>
  <c r="BH135" i="1"/>
  <c r="BG135" i="1"/>
  <c r="BF135" i="1"/>
  <c r="BD135" i="1"/>
  <c r="BB135" i="1"/>
  <c r="BA135" i="1"/>
  <c r="AZ135" i="1"/>
  <c r="AX135" i="1"/>
  <c r="AW135" i="1"/>
  <c r="AV135" i="1"/>
  <c r="AU135" i="1"/>
  <c r="AK135" i="1"/>
  <c r="AF135" i="1"/>
  <c r="AD135" i="1"/>
  <c r="AC135" i="1"/>
  <c r="H135" i="1"/>
  <c r="GA134" i="1"/>
  <c r="FZ134" i="1"/>
  <c r="FY134" i="1"/>
  <c r="FU134" i="1"/>
  <c r="FS134" i="1"/>
  <c r="FR134" i="1"/>
  <c r="FQ134" i="1"/>
  <c r="FO134" i="1"/>
  <c r="FN134" i="1"/>
  <c r="FM134" i="1"/>
  <c r="FL134" i="1"/>
  <c r="FJ134" i="1"/>
  <c r="FH134" i="1"/>
  <c r="FG134" i="1"/>
  <c r="FF134" i="1"/>
  <c r="FD134" i="1"/>
  <c r="FC134" i="1"/>
  <c r="FB134" i="1"/>
  <c r="FA134" i="1"/>
  <c r="EY134" i="1"/>
  <c r="EW134" i="1"/>
  <c r="EV134" i="1"/>
  <c r="EU134" i="1"/>
  <c r="ES134" i="1"/>
  <c r="ER134" i="1"/>
  <c r="EQ134" i="1"/>
  <c r="EP134" i="1"/>
  <c r="EN134" i="1"/>
  <c r="EL134" i="1"/>
  <c r="EK134" i="1"/>
  <c r="EJ134" i="1"/>
  <c r="EH134" i="1"/>
  <c r="EG134" i="1"/>
  <c r="EF134" i="1"/>
  <c r="EE134" i="1"/>
  <c r="EC134" i="1"/>
  <c r="EA134" i="1"/>
  <c r="DZ134" i="1"/>
  <c r="DY134" i="1"/>
  <c r="DW134" i="1"/>
  <c r="DV134" i="1"/>
  <c r="DU134" i="1"/>
  <c r="DT134" i="1"/>
  <c r="DR134" i="1"/>
  <c r="DP134" i="1"/>
  <c r="DO134" i="1"/>
  <c r="DN134" i="1"/>
  <c r="DL134" i="1"/>
  <c r="DK134" i="1"/>
  <c r="DJ134" i="1"/>
  <c r="DI134" i="1"/>
  <c r="DG134" i="1"/>
  <c r="DE134" i="1"/>
  <c r="DD134" i="1"/>
  <c r="DC134" i="1"/>
  <c r="DA134" i="1"/>
  <c r="CZ134" i="1"/>
  <c r="CY134" i="1"/>
  <c r="CX134" i="1"/>
  <c r="CV134" i="1"/>
  <c r="CT134" i="1"/>
  <c r="CS134" i="1"/>
  <c r="CR134" i="1"/>
  <c r="CP134" i="1"/>
  <c r="CO134" i="1"/>
  <c r="CN134" i="1"/>
  <c r="CM134" i="1"/>
  <c r="CK134" i="1"/>
  <c r="CI134" i="1"/>
  <c r="CH134" i="1"/>
  <c r="CG134" i="1"/>
  <c r="CE134" i="1"/>
  <c r="CD134" i="1"/>
  <c r="CC134" i="1"/>
  <c r="CB134" i="1"/>
  <c r="BZ134" i="1"/>
  <c r="BX134" i="1"/>
  <c r="BW134" i="1"/>
  <c r="BV134" i="1"/>
  <c r="BT134" i="1"/>
  <c r="BS134" i="1"/>
  <c r="BR134" i="1"/>
  <c r="BQ134" i="1"/>
  <c r="BO134" i="1"/>
  <c r="BM134" i="1"/>
  <c r="BL134" i="1"/>
  <c r="BK134" i="1"/>
  <c r="BI134" i="1"/>
  <c r="BH134" i="1"/>
  <c r="BG134" i="1"/>
  <c r="BD134" i="1"/>
  <c r="BB134" i="1"/>
  <c r="BA134" i="1"/>
  <c r="AZ134" i="1"/>
  <c r="AX134" i="1"/>
  <c r="AW134" i="1"/>
  <c r="AV134" i="1"/>
  <c r="AK134" i="1"/>
  <c r="BF134" i="1" s="1"/>
  <c r="AF134" i="1"/>
  <c r="AD134" i="1"/>
  <c r="AC134" i="1"/>
  <c r="H134" i="1"/>
  <c r="GA133" i="1"/>
  <c r="FZ133" i="1"/>
  <c r="FY133" i="1"/>
  <c r="FU133" i="1"/>
  <c r="FS133" i="1"/>
  <c r="FR133" i="1"/>
  <c r="FQ133" i="1"/>
  <c r="FO133" i="1"/>
  <c r="FN133" i="1"/>
  <c r="FM133" i="1"/>
  <c r="FL133" i="1"/>
  <c r="FJ133" i="1"/>
  <c r="FH133" i="1"/>
  <c r="FG133" i="1"/>
  <c r="FF133" i="1"/>
  <c r="FD133" i="1"/>
  <c r="FC133" i="1"/>
  <c r="FB133" i="1"/>
  <c r="FA133" i="1"/>
  <c r="EY133" i="1"/>
  <c r="EW133" i="1"/>
  <c r="EV133" i="1"/>
  <c r="EU133" i="1"/>
  <c r="ES133" i="1"/>
  <c r="ER133" i="1"/>
  <c r="EQ133" i="1"/>
  <c r="EP133" i="1"/>
  <c r="EN133" i="1"/>
  <c r="EL133" i="1"/>
  <c r="EK133" i="1"/>
  <c r="EJ133" i="1"/>
  <c r="EH133" i="1"/>
  <c r="EG133" i="1"/>
  <c r="EF133" i="1"/>
  <c r="EE133" i="1"/>
  <c r="EC133" i="1"/>
  <c r="EA133" i="1"/>
  <c r="DZ133" i="1"/>
  <c r="DY133" i="1"/>
  <c r="DW133" i="1"/>
  <c r="DV133" i="1"/>
  <c r="DU133" i="1"/>
  <c r="DT133" i="1"/>
  <c r="DR133" i="1"/>
  <c r="DP133" i="1"/>
  <c r="DO133" i="1"/>
  <c r="DN133" i="1"/>
  <c r="DL133" i="1"/>
  <c r="DK133" i="1"/>
  <c r="DJ133" i="1"/>
  <c r="DI133" i="1"/>
  <c r="DG133" i="1"/>
  <c r="DE133" i="1"/>
  <c r="DD133" i="1"/>
  <c r="DC133" i="1"/>
  <c r="DA133" i="1"/>
  <c r="CZ133" i="1"/>
  <c r="CY133" i="1"/>
  <c r="CX133" i="1"/>
  <c r="CV133" i="1"/>
  <c r="CT133" i="1"/>
  <c r="CS133" i="1"/>
  <c r="CR133" i="1"/>
  <c r="CP133" i="1"/>
  <c r="CO133" i="1"/>
  <c r="CN133" i="1"/>
  <c r="CM133" i="1"/>
  <c r="CK133" i="1"/>
  <c r="CI133" i="1"/>
  <c r="CH133" i="1"/>
  <c r="CG133" i="1"/>
  <c r="CE133" i="1"/>
  <c r="CD133" i="1"/>
  <c r="CC133" i="1"/>
  <c r="CB133" i="1"/>
  <c r="BZ133" i="1"/>
  <c r="BX133" i="1"/>
  <c r="BW133" i="1"/>
  <c r="BV133" i="1"/>
  <c r="BT133" i="1"/>
  <c r="BS133" i="1"/>
  <c r="BR133" i="1"/>
  <c r="BQ133" i="1"/>
  <c r="BO133" i="1"/>
  <c r="BM133" i="1"/>
  <c r="BL133" i="1"/>
  <c r="BK133" i="1"/>
  <c r="BI133" i="1"/>
  <c r="BH133" i="1"/>
  <c r="BG133" i="1"/>
  <c r="BD133" i="1"/>
  <c r="BB133" i="1"/>
  <c r="BA133" i="1"/>
  <c r="AZ133" i="1"/>
  <c r="AX133" i="1"/>
  <c r="AW133" i="1"/>
  <c r="AV133" i="1"/>
  <c r="AK133" i="1"/>
  <c r="BF133" i="1" s="1"/>
  <c r="AF133" i="1"/>
  <c r="AD133" i="1"/>
  <c r="AC133" i="1"/>
  <c r="H133" i="1"/>
  <c r="GA132" i="1"/>
  <c r="FZ132" i="1"/>
  <c r="FY132" i="1"/>
  <c r="FU132" i="1"/>
  <c r="FS132" i="1"/>
  <c r="FR132" i="1"/>
  <c r="FQ132" i="1"/>
  <c r="FO132" i="1"/>
  <c r="FN132" i="1"/>
  <c r="FM132" i="1"/>
  <c r="FL132" i="1"/>
  <c r="FJ132" i="1"/>
  <c r="FH132" i="1"/>
  <c r="FG132" i="1"/>
  <c r="FF132" i="1"/>
  <c r="FD132" i="1"/>
  <c r="FC132" i="1"/>
  <c r="FB132" i="1"/>
  <c r="FA132" i="1"/>
  <c r="EY132" i="1"/>
  <c r="EW132" i="1"/>
  <c r="EV132" i="1"/>
  <c r="EU132" i="1"/>
  <c r="ES132" i="1"/>
  <c r="ER132" i="1"/>
  <c r="EQ132" i="1"/>
  <c r="EP132" i="1"/>
  <c r="EN132" i="1"/>
  <c r="EL132" i="1"/>
  <c r="EK132" i="1"/>
  <c r="EJ132" i="1"/>
  <c r="EH132" i="1"/>
  <c r="EG132" i="1"/>
  <c r="EF132" i="1"/>
  <c r="EE132" i="1"/>
  <c r="EC132" i="1"/>
  <c r="EA132" i="1"/>
  <c r="DZ132" i="1"/>
  <c r="DY132" i="1"/>
  <c r="DW132" i="1"/>
  <c r="DV132" i="1"/>
  <c r="DU132" i="1"/>
  <c r="DT132" i="1"/>
  <c r="DR132" i="1"/>
  <c r="DP132" i="1"/>
  <c r="DO132" i="1"/>
  <c r="DN132" i="1"/>
  <c r="DL132" i="1"/>
  <c r="DK132" i="1"/>
  <c r="DJ132" i="1"/>
  <c r="DI132" i="1"/>
  <c r="DG132" i="1"/>
  <c r="DE132" i="1"/>
  <c r="DD132" i="1"/>
  <c r="DC132" i="1"/>
  <c r="DA132" i="1"/>
  <c r="CZ132" i="1"/>
  <c r="CY132" i="1"/>
  <c r="CX132" i="1"/>
  <c r="CV132" i="1"/>
  <c r="CT132" i="1"/>
  <c r="CS132" i="1"/>
  <c r="CR132" i="1"/>
  <c r="CP132" i="1"/>
  <c r="CO132" i="1"/>
  <c r="CN132" i="1"/>
  <c r="CM132" i="1"/>
  <c r="CK132" i="1"/>
  <c r="CI132" i="1"/>
  <c r="CH132" i="1"/>
  <c r="CG132" i="1"/>
  <c r="CE132" i="1"/>
  <c r="CD132" i="1"/>
  <c r="CC132" i="1"/>
  <c r="CB132" i="1"/>
  <c r="BZ132" i="1"/>
  <c r="BX132" i="1"/>
  <c r="BW132" i="1"/>
  <c r="BV132" i="1"/>
  <c r="BT132" i="1"/>
  <c r="BS132" i="1"/>
  <c r="BR132" i="1"/>
  <c r="BQ132" i="1"/>
  <c r="BO132" i="1"/>
  <c r="BM132" i="1"/>
  <c r="BL132" i="1"/>
  <c r="BK132" i="1"/>
  <c r="BI132" i="1"/>
  <c r="BH132" i="1"/>
  <c r="BG132" i="1"/>
  <c r="BD132" i="1"/>
  <c r="BB132" i="1"/>
  <c r="BA132" i="1"/>
  <c r="AZ132" i="1"/>
  <c r="AX132" i="1"/>
  <c r="AW132" i="1"/>
  <c r="AV132" i="1"/>
  <c r="AK132" i="1"/>
  <c r="BF132" i="1" s="1"/>
  <c r="AD132" i="1"/>
  <c r="AC132" i="1"/>
  <c r="H132" i="1"/>
  <c r="GA131" i="1"/>
  <c r="FZ131" i="1"/>
  <c r="FY131" i="1"/>
  <c r="FU131" i="1"/>
  <c r="FS131" i="1"/>
  <c r="FR131" i="1"/>
  <c r="FQ131" i="1"/>
  <c r="FO131" i="1"/>
  <c r="FN131" i="1"/>
  <c r="FM131" i="1"/>
  <c r="FL131" i="1"/>
  <c r="FJ131" i="1"/>
  <c r="FH131" i="1"/>
  <c r="FG131" i="1"/>
  <c r="FF131" i="1"/>
  <c r="FD131" i="1"/>
  <c r="FC131" i="1"/>
  <c r="FB131" i="1"/>
  <c r="FA131" i="1"/>
  <c r="EY131" i="1"/>
  <c r="EW131" i="1"/>
  <c r="EV131" i="1"/>
  <c r="EU131" i="1"/>
  <c r="ES131" i="1"/>
  <c r="ER131" i="1"/>
  <c r="EQ131" i="1"/>
  <c r="EP131" i="1"/>
  <c r="EN131" i="1"/>
  <c r="EL131" i="1"/>
  <c r="EK131" i="1"/>
  <c r="EJ131" i="1"/>
  <c r="EH131" i="1"/>
  <c r="EG131" i="1"/>
  <c r="EF131" i="1"/>
  <c r="EE131" i="1"/>
  <c r="EC131" i="1"/>
  <c r="EA131" i="1"/>
  <c r="DZ131" i="1"/>
  <c r="DY131" i="1"/>
  <c r="DW131" i="1"/>
  <c r="DV131" i="1"/>
  <c r="DU131" i="1"/>
  <c r="DT131" i="1"/>
  <c r="DR131" i="1"/>
  <c r="DP131" i="1"/>
  <c r="DO131" i="1"/>
  <c r="DN131" i="1"/>
  <c r="DL131" i="1"/>
  <c r="DK131" i="1"/>
  <c r="DJ131" i="1"/>
  <c r="DI131" i="1"/>
  <c r="DG131" i="1"/>
  <c r="DE131" i="1"/>
  <c r="DD131" i="1"/>
  <c r="DC131" i="1"/>
  <c r="DA131" i="1"/>
  <c r="CZ131" i="1"/>
  <c r="CY131" i="1"/>
  <c r="CX131" i="1"/>
  <c r="CV131" i="1"/>
  <c r="CT131" i="1"/>
  <c r="CS131" i="1"/>
  <c r="CR131" i="1"/>
  <c r="CP131" i="1"/>
  <c r="CO131" i="1"/>
  <c r="CN131" i="1"/>
  <c r="CM131" i="1"/>
  <c r="CK131" i="1"/>
  <c r="CI131" i="1"/>
  <c r="CH131" i="1"/>
  <c r="CG131" i="1"/>
  <c r="CE131" i="1"/>
  <c r="CD131" i="1"/>
  <c r="CC131" i="1"/>
  <c r="CB131" i="1"/>
  <c r="BZ131" i="1"/>
  <c r="BX131" i="1"/>
  <c r="BW131" i="1"/>
  <c r="BV131" i="1"/>
  <c r="BT131" i="1"/>
  <c r="BS131" i="1"/>
  <c r="BR131" i="1"/>
  <c r="BQ131" i="1"/>
  <c r="BO131" i="1"/>
  <c r="BM131" i="1"/>
  <c r="BL131" i="1"/>
  <c r="BK131" i="1"/>
  <c r="BI131" i="1"/>
  <c r="BH131" i="1"/>
  <c r="BG131" i="1"/>
  <c r="BD131" i="1"/>
  <c r="BB131" i="1"/>
  <c r="BA131" i="1"/>
  <c r="AZ131" i="1"/>
  <c r="AX131" i="1"/>
  <c r="AW131" i="1"/>
  <c r="AV131" i="1"/>
  <c r="AK131" i="1"/>
  <c r="BF131" i="1" s="1"/>
  <c r="AD131" i="1"/>
  <c r="H131" i="1"/>
  <c r="GA130" i="1"/>
  <c r="FZ130" i="1"/>
  <c r="FY130" i="1"/>
  <c r="FU130" i="1"/>
  <c r="FS130" i="1"/>
  <c r="FR130" i="1"/>
  <c r="FQ130" i="1"/>
  <c r="FO130" i="1"/>
  <c r="FN130" i="1"/>
  <c r="FM130" i="1"/>
  <c r="FL130" i="1"/>
  <c r="FJ130" i="1"/>
  <c r="FH130" i="1"/>
  <c r="FG130" i="1"/>
  <c r="FF130" i="1"/>
  <c r="FD130" i="1"/>
  <c r="FC130" i="1"/>
  <c r="FB130" i="1"/>
  <c r="FA130" i="1"/>
  <c r="EY130" i="1"/>
  <c r="EW130" i="1"/>
  <c r="EV130" i="1"/>
  <c r="EU130" i="1"/>
  <c r="ES130" i="1"/>
  <c r="ER130" i="1"/>
  <c r="EQ130" i="1"/>
  <c r="EP130" i="1"/>
  <c r="EN130" i="1"/>
  <c r="EL130" i="1"/>
  <c r="EK130" i="1"/>
  <c r="EJ130" i="1"/>
  <c r="EH130" i="1"/>
  <c r="EG130" i="1"/>
  <c r="EF130" i="1"/>
  <c r="EE130" i="1"/>
  <c r="EC130" i="1"/>
  <c r="EA130" i="1"/>
  <c r="DZ130" i="1"/>
  <c r="DY130" i="1"/>
  <c r="DW130" i="1"/>
  <c r="DV130" i="1"/>
  <c r="DU130" i="1"/>
  <c r="DT130" i="1"/>
  <c r="DR130" i="1"/>
  <c r="DP130" i="1"/>
  <c r="DO130" i="1"/>
  <c r="DN130" i="1"/>
  <c r="DL130" i="1"/>
  <c r="DK130" i="1"/>
  <c r="DJ130" i="1"/>
  <c r="DI130" i="1"/>
  <c r="DG130" i="1"/>
  <c r="DE130" i="1"/>
  <c r="DD130" i="1"/>
  <c r="DC130" i="1"/>
  <c r="DA130" i="1"/>
  <c r="CZ130" i="1"/>
  <c r="CY130" i="1"/>
  <c r="CX130" i="1"/>
  <c r="CV130" i="1"/>
  <c r="CT130" i="1"/>
  <c r="CS130" i="1"/>
  <c r="CR130" i="1"/>
  <c r="CP130" i="1"/>
  <c r="CO130" i="1"/>
  <c r="CN130" i="1"/>
  <c r="CM130" i="1"/>
  <c r="CK130" i="1"/>
  <c r="CI130" i="1"/>
  <c r="CH130" i="1"/>
  <c r="CG130" i="1"/>
  <c r="CE130" i="1"/>
  <c r="CD130" i="1"/>
  <c r="CC130" i="1"/>
  <c r="CB130" i="1"/>
  <c r="BZ130" i="1"/>
  <c r="BX130" i="1"/>
  <c r="BW130" i="1"/>
  <c r="BV130" i="1"/>
  <c r="BT130" i="1"/>
  <c r="BS130" i="1"/>
  <c r="BR130" i="1"/>
  <c r="BQ130" i="1"/>
  <c r="BO130" i="1"/>
  <c r="BM130" i="1"/>
  <c r="BL130" i="1"/>
  <c r="BK130" i="1"/>
  <c r="BI130" i="1"/>
  <c r="BH130" i="1"/>
  <c r="BG130" i="1"/>
  <c r="BF130" i="1"/>
  <c r="BD130" i="1"/>
  <c r="BB130" i="1"/>
  <c r="BA130" i="1"/>
  <c r="AZ130" i="1"/>
  <c r="AX130" i="1"/>
  <c r="AW130" i="1"/>
  <c r="AV130" i="1"/>
  <c r="AU130" i="1"/>
  <c r="AK130" i="1"/>
  <c r="AF130" i="1"/>
  <c r="AD130" i="1"/>
  <c r="AC130" i="1"/>
  <c r="H130" i="1"/>
  <c r="GA129" i="1"/>
  <c r="FZ129" i="1"/>
  <c r="FY129" i="1"/>
  <c r="FU129" i="1"/>
  <c r="FS129" i="1"/>
  <c r="FR129" i="1"/>
  <c r="FQ129" i="1"/>
  <c r="FO129" i="1"/>
  <c r="FN129" i="1"/>
  <c r="FM129" i="1"/>
  <c r="FL129" i="1"/>
  <c r="FJ129" i="1"/>
  <c r="FH129" i="1"/>
  <c r="FG129" i="1"/>
  <c r="FF129" i="1"/>
  <c r="FD129" i="1"/>
  <c r="FC129" i="1"/>
  <c r="FB129" i="1"/>
  <c r="FA129" i="1"/>
  <c r="EY129" i="1"/>
  <c r="EW129" i="1"/>
  <c r="EV129" i="1"/>
  <c r="EU129" i="1"/>
  <c r="ES129" i="1"/>
  <c r="ER129" i="1"/>
  <c r="EQ129" i="1"/>
  <c r="EP129" i="1"/>
  <c r="EN129" i="1"/>
  <c r="EL129" i="1"/>
  <c r="EK129" i="1"/>
  <c r="EJ129" i="1"/>
  <c r="EH129" i="1"/>
  <c r="EG129" i="1"/>
  <c r="EF129" i="1"/>
  <c r="EE129" i="1"/>
  <c r="EC129" i="1"/>
  <c r="EA129" i="1"/>
  <c r="DZ129" i="1"/>
  <c r="DY129" i="1"/>
  <c r="DW129" i="1"/>
  <c r="DV129" i="1"/>
  <c r="DU129" i="1"/>
  <c r="DT129" i="1"/>
  <c r="DR129" i="1"/>
  <c r="DP129" i="1"/>
  <c r="DO129" i="1"/>
  <c r="DN129" i="1"/>
  <c r="DL129" i="1"/>
  <c r="DK129" i="1"/>
  <c r="DJ129" i="1"/>
  <c r="DI129" i="1"/>
  <c r="DG129" i="1"/>
  <c r="DE129" i="1"/>
  <c r="DD129" i="1"/>
  <c r="DC129" i="1"/>
  <c r="DA129" i="1"/>
  <c r="CZ129" i="1"/>
  <c r="CY129" i="1"/>
  <c r="CX129" i="1"/>
  <c r="CV129" i="1"/>
  <c r="CT129" i="1"/>
  <c r="CS129" i="1"/>
  <c r="CR129" i="1"/>
  <c r="CP129" i="1"/>
  <c r="CO129" i="1"/>
  <c r="CN129" i="1"/>
  <c r="CM129" i="1"/>
  <c r="CK129" i="1"/>
  <c r="CI129" i="1"/>
  <c r="CH129" i="1"/>
  <c r="CG129" i="1"/>
  <c r="CE129" i="1"/>
  <c r="CD129" i="1"/>
  <c r="CC129" i="1"/>
  <c r="CB129" i="1"/>
  <c r="BZ129" i="1"/>
  <c r="BX129" i="1"/>
  <c r="BW129" i="1"/>
  <c r="BV129" i="1"/>
  <c r="BT129" i="1"/>
  <c r="BS129" i="1"/>
  <c r="BR129" i="1"/>
  <c r="BQ129" i="1"/>
  <c r="BO129" i="1"/>
  <c r="BM129" i="1"/>
  <c r="BL129" i="1"/>
  <c r="BK129" i="1"/>
  <c r="BI129" i="1"/>
  <c r="BH129" i="1"/>
  <c r="BG129" i="1"/>
  <c r="BF129" i="1"/>
  <c r="BD129" i="1"/>
  <c r="BB129" i="1"/>
  <c r="BA129" i="1"/>
  <c r="AZ129" i="1"/>
  <c r="AX129" i="1"/>
  <c r="AW129" i="1"/>
  <c r="AV129" i="1"/>
  <c r="AU129" i="1"/>
  <c r="AK129" i="1"/>
  <c r="AF129" i="1"/>
  <c r="AD129" i="1"/>
  <c r="AC129" i="1"/>
  <c r="H129" i="1"/>
  <c r="GA128" i="1"/>
  <c r="FZ128" i="1"/>
  <c r="FY128" i="1"/>
  <c r="FU128" i="1"/>
  <c r="FS128" i="1"/>
  <c r="FR128" i="1"/>
  <c r="FQ128" i="1"/>
  <c r="FO128" i="1"/>
  <c r="FN128" i="1"/>
  <c r="FM128" i="1"/>
  <c r="FL128" i="1"/>
  <c r="FJ128" i="1"/>
  <c r="FH128" i="1"/>
  <c r="FG128" i="1"/>
  <c r="FF128" i="1"/>
  <c r="FD128" i="1"/>
  <c r="FC128" i="1"/>
  <c r="FB128" i="1"/>
  <c r="FA128" i="1"/>
  <c r="EY128" i="1"/>
  <c r="EW128" i="1"/>
  <c r="EV128" i="1"/>
  <c r="EU128" i="1"/>
  <c r="ES128" i="1"/>
  <c r="ER128" i="1"/>
  <c r="EQ128" i="1"/>
  <c r="EP128" i="1"/>
  <c r="EN128" i="1"/>
  <c r="EL128" i="1"/>
  <c r="EK128" i="1"/>
  <c r="EJ128" i="1"/>
  <c r="EH128" i="1"/>
  <c r="EG128" i="1"/>
  <c r="EF128" i="1"/>
  <c r="EE128" i="1"/>
  <c r="EC128" i="1"/>
  <c r="EA128" i="1"/>
  <c r="DZ128" i="1"/>
  <c r="DY128" i="1"/>
  <c r="DW128" i="1"/>
  <c r="DV128" i="1"/>
  <c r="DU128" i="1"/>
  <c r="DT128" i="1"/>
  <c r="DR128" i="1"/>
  <c r="DP128" i="1"/>
  <c r="DO128" i="1"/>
  <c r="DN128" i="1"/>
  <c r="DL128" i="1"/>
  <c r="DK128" i="1"/>
  <c r="DJ128" i="1"/>
  <c r="DI128" i="1"/>
  <c r="DG128" i="1"/>
  <c r="DE128" i="1"/>
  <c r="DD128" i="1"/>
  <c r="DC128" i="1"/>
  <c r="DA128" i="1"/>
  <c r="CZ128" i="1"/>
  <c r="CY128" i="1"/>
  <c r="CX128" i="1"/>
  <c r="CV128" i="1"/>
  <c r="CT128" i="1"/>
  <c r="CS128" i="1"/>
  <c r="CR128" i="1"/>
  <c r="CP128" i="1"/>
  <c r="CO128" i="1"/>
  <c r="CN128" i="1"/>
  <c r="CM128" i="1"/>
  <c r="CK128" i="1"/>
  <c r="CI128" i="1"/>
  <c r="CH128" i="1"/>
  <c r="CG128" i="1"/>
  <c r="CE128" i="1"/>
  <c r="CD128" i="1"/>
  <c r="CC128" i="1"/>
  <c r="CB128" i="1"/>
  <c r="BZ128" i="1"/>
  <c r="BX128" i="1"/>
  <c r="BW128" i="1"/>
  <c r="BV128" i="1"/>
  <c r="BT128" i="1"/>
  <c r="BS128" i="1"/>
  <c r="BR128" i="1"/>
  <c r="BQ128" i="1"/>
  <c r="BO128" i="1"/>
  <c r="BM128" i="1"/>
  <c r="BL128" i="1"/>
  <c r="BK128" i="1"/>
  <c r="BI128" i="1"/>
  <c r="BH128" i="1"/>
  <c r="BG128" i="1"/>
  <c r="BF128" i="1"/>
  <c r="BD128" i="1"/>
  <c r="BB128" i="1"/>
  <c r="BA128" i="1"/>
  <c r="AZ128" i="1"/>
  <c r="AX128" i="1"/>
  <c r="AW128" i="1"/>
  <c r="AV128" i="1"/>
  <c r="AU128" i="1"/>
  <c r="AK128" i="1"/>
  <c r="AF128" i="1"/>
  <c r="AD128" i="1"/>
  <c r="AC128" i="1"/>
  <c r="H128" i="1"/>
  <c r="GA127" i="1"/>
  <c r="FZ127" i="1"/>
  <c r="FY127" i="1"/>
  <c r="FU127" i="1"/>
  <c r="FS127" i="1"/>
  <c r="FR127" i="1"/>
  <c r="FQ127" i="1"/>
  <c r="FO127" i="1"/>
  <c r="FN127" i="1"/>
  <c r="FM127" i="1"/>
  <c r="FL127" i="1"/>
  <c r="FJ127" i="1"/>
  <c r="FH127" i="1"/>
  <c r="FG127" i="1"/>
  <c r="FF127" i="1"/>
  <c r="FD127" i="1"/>
  <c r="FC127" i="1"/>
  <c r="FB127" i="1"/>
  <c r="FA127" i="1"/>
  <c r="EY127" i="1"/>
  <c r="EW127" i="1"/>
  <c r="EV127" i="1"/>
  <c r="EU127" i="1"/>
  <c r="ES127" i="1"/>
  <c r="ER127" i="1"/>
  <c r="EQ127" i="1"/>
  <c r="EP127" i="1"/>
  <c r="EN127" i="1"/>
  <c r="EL127" i="1"/>
  <c r="EK127" i="1"/>
  <c r="EJ127" i="1"/>
  <c r="EH127" i="1"/>
  <c r="EG127" i="1"/>
  <c r="EF127" i="1"/>
  <c r="EE127" i="1"/>
  <c r="EC127" i="1"/>
  <c r="EA127" i="1"/>
  <c r="DZ127" i="1"/>
  <c r="DY127" i="1"/>
  <c r="DW127" i="1"/>
  <c r="DV127" i="1"/>
  <c r="DU127" i="1"/>
  <c r="DT127" i="1"/>
  <c r="DR127" i="1"/>
  <c r="DP127" i="1"/>
  <c r="DO127" i="1"/>
  <c r="DN127" i="1"/>
  <c r="DL127" i="1"/>
  <c r="DK127" i="1"/>
  <c r="DJ127" i="1"/>
  <c r="DI127" i="1"/>
  <c r="DG127" i="1"/>
  <c r="DE127" i="1"/>
  <c r="DD127" i="1"/>
  <c r="DC127" i="1"/>
  <c r="DA127" i="1"/>
  <c r="CZ127" i="1"/>
  <c r="CY127" i="1"/>
  <c r="CX127" i="1"/>
  <c r="CV127" i="1"/>
  <c r="CT127" i="1"/>
  <c r="CS127" i="1"/>
  <c r="CR127" i="1"/>
  <c r="CP127" i="1"/>
  <c r="CO127" i="1"/>
  <c r="CN127" i="1"/>
  <c r="CM127" i="1"/>
  <c r="CK127" i="1"/>
  <c r="CI127" i="1"/>
  <c r="CH127" i="1"/>
  <c r="CG127" i="1"/>
  <c r="CE127" i="1"/>
  <c r="CD127" i="1"/>
  <c r="CC127" i="1"/>
  <c r="CB127" i="1"/>
  <c r="BZ127" i="1"/>
  <c r="BX127" i="1"/>
  <c r="BW127" i="1"/>
  <c r="BV127" i="1"/>
  <c r="BT127" i="1"/>
  <c r="BS127" i="1"/>
  <c r="BR127" i="1"/>
  <c r="BQ127" i="1"/>
  <c r="BO127" i="1"/>
  <c r="BM127" i="1"/>
  <c r="BL127" i="1"/>
  <c r="BK127" i="1"/>
  <c r="BI127" i="1"/>
  <c r="BH127" i="1"/>
  <c r="BG127" i="1"/>
  <c r="BF127" i="1"/>
  <c r="BD127" i="1"/>
  <c r="BB127" i="1"/>
  <c r="BA127" i="1"/>
  <c r="AZ127" i="1"/>
  <c r="AX127" i="1"/>
  <c r="AW127" i="1"/>
  <c r="AV127" i="1"/>
  <c r="AU127" i="1"/>
  <c r="AK127" i="1"/>
  <c r="AD127" i="1"/>
  <c r="AC127" i="1"/>
  <c r="H127" i="1"/>
  <c r="GA126" i="1"/>
  <c r="FZ126" i="1"/>
  <c r="FY126" i="1"/>
  <c r="FX126" i="1" s="1"/>
  <c r="FU126" i="1"/>
  <c r="FS126" i="1"/>
  <c r="FR126" i="1"/>
  <c r="FQ126" i="1"/>
  <c r="FO126" i="1"/>
  <c r="FN126" i="1"/>
  <c r="FM126" i="1"/>
  <c r="FL126" i="1"/>
  <c r="FJ126" i="1"/>
  <c r="FH126" i="1"/>
  <c r="FG126" i="1"/>
  <c r="FF126" i="1"/>
  <c r="FD126" i="1"/>
  <c r="FC126" i="1"/>
  <c r="FB126" i="1"/>
  <c r="FA126" i="1"/>
  <c r="EY126" i="1"/>
  <c r="EW126" i="1"/>
  <c r="EV126" i="1"/>
  <c r="EU126" i="1"/>
  <c r="ES126" i="1"/>
  <c r="ER126" i="1"/>
  <c r="EQ126" i="1"/>
  <c r="EP126" i="1"/>
  <c r="EN126" i="1"/>
  <c r="EL126" i="1"/>
  <c r="EK126" i="1"/>
  <c r="EJ126" i="1"/>
  <c r="EH126" i="1"/>
  <c r="EG126" i="1"/>
  <c r="EF126" i="1"/>
  <c r="EE126" i="1"/>
  <c r="EC126" i="1"/>
  <c r="EA126" i="1"/>
  <c r="DZ126" i="1"/>
  <c r="DY126" i="1"/>
  <c r="DW126" i="1"/>
  <c r="DV126" i="1"/>
  <c r="DU126" i="1"/>
  <c r="DT126" i="1"/>
  <c r="DR126" i="1"/>
  <c r="DP126" i="1"/>
  <c r="DO126" i="1"/>
  <c r="DN126" i="1"/>
  <c r="DL126" i="1"/>
  <c r="DK126" i="1"/>
  <c r="DJ126" i="1"/>
  <c r="DI126" i="1"/>
  <c r="DG126" i="1"/>
  <c r="DE126" i="1"/>
  <c r="DD126" i="1"/>
  <c r="DC126" i="1"/>
  <c r="DA126" i="1"/>
  <c r="CZ126" i="1"/>
  <c r="CY126" i="1"/>
  <c r="CX126" i="1"/>
  <c r="CV126" i="1"/>
  <c r="CT126" i="1"/>
  <c r="CS126" i="1"/>
  <c r="CR126" i="1"/>
  <c r="CP126" i="1"/>
  <c r="CO126" i="1"/>
  <c r="CN126" i="1"/>
  <c r="CM126" i="1"/>
  <c r="CK126" i="1"/>
  <c r="CI126" i="1"/>
  <c r="CH126" i="1"/>
  <c r="CG126" i="1"/>
  <c r="CE126" i="1"/>
  <c r="CD126" i="1"/>
  <c r="CC126" i="1"/>
  <c r="CB126" i="1"/>
  <c r="BZ126" i="1"/>
  <c r="BX126" i="1"/>
  <c r="BW126" i="1"/>
  <c r="BV126" i="1"/>
  <c r="BT126" i="1"/>
  <c r="BS126" i="1"/>
  <c r="BR126" i="1"/>
  <c r="BQ126" i="1"/>
  <c r="BO126" i="1"/>
  <c r="BM126" i="1"/>
  <c r="BL126" i="1"/>
  <c r="BK126" i="1"/>
  <c r="BI126" i="1"/>
  <c r="BG126" i="1"/>
  <c r="BD126" i="1"/>
  <c r="BB126" i="1"/>
  <c r="BA126" i="1"/>
  <c r="AZ126" i="1"/>
  <c r="AX126" i="1"/>
  <c r="AV126" i="1"/>
  <c r="AL126" i="1"/>
  <c r="AK126" i="1"/>
  <c r="BH126" i="1" s="1"/>
  <c r="AD126" i="1"/>
  <c r="AC126" i="1"/>
  <c r="H126" i="1"/>
  <c r="GA125" i="1"/>
  <c r="FZ125" i="1"/>
  <c r="FY125" i="1"/>
  <c r="FU125" i="1"/>
  <c r="FS125" i="1"/>
  <c r="FR125" i="1"/>
  <c r="FQ125" i="1"/>
  <c r="FO125" i="1"/>
  <c r="FN125" i="1"/>
  <c r="FM125" i="1"/>
  <c r="FL125" i="1"/>
  <c r="FJ125" i="1"/>
  <c r="FH125" i="1"/>
  <c r="FG125" i="1"/>
  <c r="FF125" i="1"/>
  <c r="FD125" i="1"/>
  <c r="FC125" i="1"/>
  <c r="FB125" i="1"/>
  <c r="FA125" i="1"/>
  <c r="EY125" i="1"/>
  <c r="EW125" i="1"/>
  <c r="EV125" i="1"/>
  <c r="EU125" i="1"/>
  <c r="ES125" i="1"/>
  <c r="ER125" i="1"/>
  <c r="EQ125" i="1"/>
  <c r="EP125" i="1"/>
  <c r="EN125" i="1"/>
  <c r="EL125" i="1"/>
  <c r="EK125" i="1"/>
  <c r="EJ125" i="1"/>
  <c r="EH125" i="1"/>
  <c r="EG125" i="1"/>
  <c r="EF125" i="1"/>
  <c r="EE125" i="1"/>
  <c r="EC125" i="1"/>
  <c r="EA125" i="1"/>
  <c r="DZ125" i="1"/>
  <c r="DY125" i="1"/>
  <c r="DW125" i="1"/>
  <c r="DV125" i="1"/>
  <c r="DU125" i="1"/>
  <c r="DT125" i="1"/>
  <c r="DR125" i="1"/>
  <c r="DP125" i="1"/>
  <c r="DO125" i="1"/>
  <c r="DN125" i="1"/>
  <c r="DL125" i="1"/>
  <c r="DK125" i="1"/>
  <c r="DJ125" i="1"/>
  <c r="DI125" i="1"/>
  <c r="DG125" i="1"/>
  <c r="DE125" i="1"/>
  <c r="DD125" i="1"/>
  <c r="DC125" i="1"/>
  <c r="DA125" i="1"/>
  <c r="CZ125" i="1"/>
  <c r="CY125" i="1"/>
  <c r="CX125" i="1"/>
  <c r="CV125" i="1"/>
  <c r="CT125" i="1"/>
  <c r="CS125" i="1"/>
  <c r="CR125" i="1"/>
  <c r="CP125" i="1"/>
  <c r="CO125" i="1"/>
  <c r="CN125" i="1"/>
  <c r="CM125" i="1"/>
  <c r="CK125" i="1"/>
  <c r="CI125" i="1"/>
  <c r="CH125" i="1"/>
  <c r="CG125" i="1"/>
  <c r="CE125" i="1"/>
  <c r="CD125" i="1"/>
  <c r="CC125" i="1"/>
  <c r="CB125" i="1"/>
  <c r="BZ125" i="1"/>
  <c r="BX125" i="1"/>
  <c r="BW125" i="1"/>
  <c r="BV125" i="1"/>
  <c r="BT125" i="1"/>
  <c r="BS125" i="1"/>
  <c r="BR125" i="1"/>
  <c r="BQ125" i="1"/>
  <c r="BO125" i="1"/>
  <c r="BM125" i="1"/>
  <c r="BL125" i="1"/>
  <c r="BK125" i="1"/>
  <c r="BI125" i="1"/>
  <c r="BH125" i="1"/>
  <c r="BG125" i="1"/>
  <c r="BF125" i="1"/>
  <c r="BD125" i="1"/>
  <c r="BB125" i="1"/>
  <c r="BA125" i="1"/>
  <c r="AZ125" i="1"/>
  <c r="AX125" i="1"/>
  <c r="AW125" i="1"/>
  <c r="AV125" i="1"/>
  <c r="AU125" i="1"/>
  <c r="F125" i="1"/>
  <c r="GA124" i="1"/>
  <c r="FZ124" i="1"/>
  <c r="FY124" i="1"/>
  <c r="FU124" i="1"/>
  <c r="FS124" i="1"/>
  <c r="FR124" i="1"/>
  <c r="FQ124" i="1"/>
  <c r="FO124" i="1"/>
  <c r="FN124" i="1"/>
  <c r="FM124" i="1"/>
  <c r="FL124" i="1"/>
  <c r="FJ124" i="1"/>
  <c r="FH124" i="1"/>
  <c r="FG124" i="1"/>
  <c r="FF124" i="1"/>
  <c r="FD124" i="1"/>
  <c r="FC124" i="1"/>
  <c r="FB124" i="1"/>
  <c r="FA124" i="1"/>
  <c r="EY124" i="1"/>
  <c r="EW124" i="1"/>
  <c r="EV124" i="1"/>
  <c r="EU124" i="1"/>
  <c r="ES124" i="1"/>
  <c r="ER124" i="1"/>
  <c r="EQ124" i="1"/>
  <c r="EP124" i="1"/>
  <c r="EN124" i="1"/>
  <c r="EL124" i="1"/>
  <c r="EK124" i="1"/>
  <c r="EJ124" i="1"/>
  <c r="EH124" i="1"/>
  <c r="EG124" i="1"/>
  <c r="EF124" i="1"/>
  <c r="EE124" i="1"/>
  <c r="EC124" i="1"/>
  <c r="EA124" i="1"/>
  <c r="DZ124" i="1"/>
  <c r="DY124" i="1"/>
  <c r="DW124" i="1"/>
  <c r="DV124" i="1"/>
  <c r="DU124" i="1"/>
  <c r="DT124" i="1"/>
  <c r="DR124" i="1"/>
  <c r="DP124" i="1"/>
  <c r="DO124" i="1"/>
  <c r="DN124" i="1"/>
  <c r="DL124" i="1"/>
  <c r="DK124" i="1"/>
  <c r="DJ124" i="1"/>
  <c r="DI124" i="1"/>
  <c r="DG124" i="1"/>
  <c r="DE124" i="1"/>
  <c r="DD124" i="1"/>
  <c r="DC124" i="1"/>
  <c r="DA124" i="1"/>
  <c r="CZ124" i="1"/>
  <c r="CY124" i="1"/>
  <c r="CX124" i="1"/>
  <c r="CV124" i="1"/>
  <c r="CT124" i="1"/>
  <c r="CS124" i="1"/>
  <c r="CR124" i="1"/>
  <c r="CP124" i="1"/>
  <c r="CO124" i="1"/>
  <c r="CN124" i="1"/>
  <c r="CM124" i="1"/>
  <c r="CK124" i="1"/>
  <c r="CI124" i="1"/>
  <c r="CH124" i="1"/>
  <c r="CG124" i="1"/>
  <c r="CE124" i="1"/>
  <c r="CD124" i="1"/>
  <c r="CC124" i="1"/>
  <c r="CB124" i="1"/>
  <c r="BZ124" i="1"/>
  <c r="BX124" i="1"/>
  <c r="BW124" i="1"/>
  <c r="BV124" i="1"/>
  <c r="BT124" i="1"/>
  <c r="BS124" i="1"/>
  <c r="BR124" i="1"/>
  <c r="BQ124" i="1"/>
  <c r="BO124" i="1"/>
  <c r="BM124" i="1"/>
  <c r="BL124" i="1"/>
  <c r="BK124" i="1"/>
  <c r="BI124" i="1"/>
  <c r="BH124" i="1"/>
  <c r="BG124" i="1"/>
  <c r="BF124" i="1"/>
  <c r="BD124" i="1"/>
  <c r="BB124" i="1"/>
  <c r="BA124" i="1"/>
  <c r="AZ124" i="1"/>
  <c r="AX124" i="1"/>
  <c r="AW124" i="1"/>
  <c r="AV124" i="1"/>
  <c r="AU124" i="1"/>
  <c r="F124" i="1"/>
  <c r="GA123" i="1"/>
  <c r="FZ123" i="1"/>
  <c r="FY123" i="1"/>
  <c r="FU123" i="1"/>
  <c r="FS123" i="1"/>
  <c r="FR123" i="1"/>
  <c r="FQ123" i="1"/>
  <c r="FO123" i="1"/>
  <c r="FN123" i="1"/>
  <c r="FM123" i="1"/>
  <c r="FL123" i="1"/>
  <c r="FJ123" i="1"/>
  <c r="FH123" i="1"/>
  <c r="FG123" i="1"/>
  <c r="FF123" i="1"/>
  <c r="FD123" i="1"/>
  <c r="FC123" i="1"/>
  <c r="FB123" i="1"/>
  <c r="FA123" i="1"/>
  <c r="EY123" i="1"/>
  <c r="EW123" i="1"/>
  <c r="EV123" i="1"/>
  <c r="EU123" i="1"/>
  <c r="ES123" i="1"/>
  <c r="ER123" i="1"/>
  <c r="EQ123" i="1"/>
  <c r="EP123" i="1"/>
  <c r="EN123" i="1"/>
  <c r="EL123" i="1"/>
  <c r="EK123" i="1"/>
  <c r="EJ123" i="1"/>
  <c r="EH123" i="1"/>
  <c r="EG123" i="1"/>
  <c r="EF123" i="1"/>
  <c r="EE123" i="1"/>
  <c r="EC123" i="1"/>
  <c r="EA123" i="1"/>
  <c r="DZ123" i="1"/>
  <c r="DY123" i="1"/>
  <c r="DW123" i="1"/>
  <c r="DV123" i="1"/>
  <c r="DU123" i="1"/>
  <c r="DT123" i="1"/>
  <c r="DR123" i="1"/>
  <c r="DP123" i="1"/>
  <c r="DO123" i="1"/>
  <c r="DN123" i="1"/>
  <c r="DL123" i="1"/>
  <c r="DK123" i="1"/>
  <c r="DJ123" i="1"/>
  <c r="DI123" i="1"/>
  <c r="DG123" i="1"/>
  <c r="DE123" i="1"/>
  <c r="DD123" i="1"/>
  <c r="DC123" i="1"/>
  <c r="DA123" i="1"/>
  <c r="CZ123" i="1"/>
  <c r="CY123" i="1"/>
  <c r="CX123" i="1"/>
  <c r="CV123" i="1"/>
  <c r="CT123" i="1"/>
  <c r="CS123" i="1"/>
  <c r="CR123" i="1"/>
  <c r="CP123" i="1"/>
  <c r="CO123" i="1"/>
  <c r="CN123" i="1"/>
  <c r="CM123" i="1"/>
  <c r="CK123" i="1"/>
  <c r="CI123" i="1"/>
  <c r="CH123" i="1"/>
  <c r="CG123" i="1"/>
  <c r="CE123" i="1"/>
  <c r="CD123" i="1"/>
  <c r="CC123" i="1"/>
  <c r="CB123" i="1"/>
  <c r="BZ123" i="1"/>
  <c r="BX123" i="1"/>
  <c r="BW123" i="1"/>
  <c r="BV123" i="1"/>
  <c r="BT123" i="1"/>
  <c r="BS123" i="1"/>
  <c r="BR123" i="1"/>
  <c r="BQ123" i="1"/>
  <c r="BO123" i="1"/>
  <c r="BM123" i="1"/>
  <c r="BL123" i="1"/>
  <c r="BK123" i="1"/>
  <c r="BI123" i="1"/>
  <c r="BH123" i="1"/>
  <c r="BG123" i="1"/>
  <c r="BF123" i="1"/>
  <c r="BD123" i="1"/>
  <c r="BB123" i="1"/>
  <c r="BA123" i="1"/>
  <c r="AZ123" i="1"/>
  <c r="AX123" i="1"/>
  <c r="AW123" i="1"/>
  <c r="AV123" i="1"/>
  <c r="AU123" i="1"/>
  <c r="G123" i="1"/>
  <c r="F123" i="1" s="1"/>
  <c r="GA122" i="1"/>
  <c r="FZ122" i="1"/>
  <c r="FY122" i="1"/>
  <c r="FU122" i="1"/>
  <c r="FS122" i="1"/>
  <c r="FR122" i="1"/>
  <c r="FQ122" i="1"/>
  <c r="FO122" i="1"/>
  <c r="FN122" i="1"/>
  <c r="FM122" i="1"/>
  <c r="FL122" i="1"/>
  <c r="FJ122" i="1"/>
  <c r="FH122" i="1"/>
  <c r="FG122" i="1"/>
  <c r="FF122" i="1"/>
  <c r="FD122" i="1"/>
  <c r="FC122" i="1"/>
  <c r="FB122" i="1"/>
  <c r="FA122" i="1"/>
  <c r="EY122" i="1"/>
  <c r="EW122" i="1"/>
  <c r="EV122" i="1"/>
  <c r="EU122" i="1"/>
  <c r="ES122" i="1"/>
  <c r="ER122" i="1"/>
  <c r="EQ122" i="1"/>
  <c r="EP122" i="1"/>
  <c r="EN122" i="1"/>
  <c r="EL122" i="1"/>
  <c r="EK122" i="1"/>
  <c r="EJ122" i="1"/>
  <c r="EH122" i="1"/>
  <c r="EG122" i="1"/>
  <c r="EF122" i="1"/>
  <c r="EE122" i="1"/>
  <c r="EC122" i="1"/>
  <c r="EA122" i="1"/>
  <c r="DZ122" i="1"/>
  <c r="DY122" i="1"/>
  <c r="DW122" i="1"/>
  <c r="DV122" i="1"/>
  <c r="DU122" i="1"/>
  <c r="DT122" i="1"/>
  <c r="DR122" i="1"/>
  <c r="DP122" i="1"/>
  <c r="DO122" i="1"/>
  <c r="DN122" i="1"/>
  <c r="DL122" i="1"/>
  <c r="DK122" i="1"/>
  <c r="DJ122" i="1"/>
  <c r="DI122" i="1"/>
  <c r="DG122" i="1"/>
  <c r="DE122" i="1"/>
  <c r="DD122" i="1"/>
  <c r="DC122" i="1"/>
  <c r="DA122" i="1"/>
  <c r="CZ122" i="1"/>
  <c r="CY122" i="1"/>
  <c r="CX122" i="1"/>
  <c r="CV122" i="1"/>
  <c r="CT122" i="1"/>
  <c r="CS122" i="1"/>
  <c r="CR122" i="1"/>
  <c r="CP122" i="1"/>
  <c r="CO122" i="1"/>
  <c r="CN122" i="1"/>
  <c r="CM122" i="1"/>
  <c r="CK122" i="1"/>
  <c r="CI122" i="1"/>
  <c r="CH122" i="1"/>
  <c r="CG122" i="1"/>
  <c r="CE122" i="1"/>
  <c r="CD122" i="1"/>
  <c r="CC122" i="1"/>
  <c r="CB122" i="1"/>
  <c r="BZ122" i="1"/>
  <c r="BX122" i="1"/>
  <c r="BW122" i="1"/>
  <c r="BV122" i="1"/>
  <c r="BT122" i="1"/>
  <c r="BS122" i="1"/>
  <c r="BR122" i="1"/>
  <c r="BQ122" i="1"/>
  <c r="BO122" i="1"/>
  <c r="BM122" i="1"/>
  <c r="BL122" i="1"/>
  <c r="BK122" i="1"/>
  <c r="BI122" i="1"/>
  <c r="BH122" i="1"/>
  <c r="BG122" i="1"/>
  <c r="BF122" i="1"/>
  <c r="BD122" i="1"/>
  <c r="BB122" i="1"/>
  <c r="BA122" i="1"/>
  <c r="AZ122" i="1"/>
  <c r="AX122" i="1"/>
  <c r="AW122" i="1"/>
  <c r="AV122" i="1"/>
  <c r="AU122" i="1"/>
  <c r="F122" i="1"/>
  <c r="GA121" i="1"/>
  <c r="FZ121" i="1"/>
  <c r="FY121" i="1"/>
  <c r="FU121" i="1"/>
  <c r="FS121" i="1"/>
  <c r="FR121" i="1"/>
  <c r="FQ121" i="1"/>
  <c r="FO121" i="1"/>
  <c r="FN121" i="1"/>
  <c r="FM121" i="1"/>
  <c r="FL121" i="1"/>
  <c r="FJ121" i="1"/>
  <c r="FH121" i="1"/>
  <c r="FG121" i="1"/>
  <c r="FF121" i="1"/>
  <c r="FD121" i="1"/>
  <c r="FC121" i="1"/>
  <c r="FB121" i="1"/>
  <c r="FA121" i="1"/>
  <c r="EY121" i="1"/>
  <c r="EW121" i="1"/>
  <c r="EV121" i="1"/>
  <c r="EU121" i="1"/>
  <c r="ES121" i="1"/>
  <c r="ER121" i="1"/>
  <c r="EQ121" i="1"/>
  <c r="EP121" i="1"/>
  <c r="EN121" i="1"/>
  <c r="EL121" i="1"/>
  <c r="EK121" i="1"/>
  <c r="EJ121" i="1"/>
  <c r="EH121" i="1"/>
  <c r="EG121" i="1"/>
  <c r="EF121" i="1"/>
  <c r="EE121" i="1"/>
  <c r="EC121" i="1"/>
  <c r="EA121" i="1"/>
  <c r="DZ121" i="1"/>
  <c r="DY121" i="1"/>
  <c r="DW121" i="1"/>
  <c r="DV121" i="1"/>
  <c r="DU121" i="1"/>
  <c r="DT121" i="1"/>
  <c r="DR121" i="1"/>
  <c r="DP121" i="1"/>
  <c r="DO121" i="1"/>
  <c r="DN121" i="1"/>
  <c r="DL121" i="1"/>
  <c r="DK121" i="1"/>
  <c r="DJ121" i="1"/>
  <c r="DI121" i="1"/>
  <c r="DG121" i="1"/>
  <c r="DE121" i="1"/>
  <c r="DD121" i="1"/>
  <c r="DC121" i="1"/>
  <c r="DA121" i="1"/>
  <c r="CZ121" i="1"/>
  <c r="CY121" i="1"/>
  <c r="CX121" i="1"/>
  <c r="CV121" i="1"/>
  <c r="CT121" i="1"/>
  <c r="CS121" i="1"/>
  <c r="CR121" i="1"/>
  <c r="CP121" i="1"/>
  <c r="CO121" i="1"/>
  <c r="CN121" i="1"/>
  <c r="CM121" i="1"/>
  <c r="CK121" i="1"/>
  <c r="CI121" i="1"/>
  <c r="CH121" i="1"/>
  <c r="CG121" i="1"/>
  <c r="CE121" i="1"/>
  <c r="CD121" i="1"/>
  <c r="CC121" i="1"/>
  <c r="CB121" i="1"/>
  <c r="BZ121" i="1"/>
  <c r="BX121" i="1"/>
  <c r="BW121" i="1"/>
  <c r="BV121" i="1"/>
  <c r="BT121" i="1"/>
  <c r="BS121" i="1"/>
  <c r="BR121" i="1"/>
  <c r="BQ121" i="1"/>
  <c r="BO121" i="1"/>
  <c r="BM121" i="1"/>
  <c r="BL121" i="1"/>
  <c r="BK121" i="1"/>
  <c r="BI121" i="1"/>
  <c r="BH121" i="1"/>
  <c r="BG121" i="1"/>
  <c r="BF121" i="1"/>
  <c r="BD121" i="1"/>
  <c r="BB121" i="1"/>
  <c r="BA121" i="1"/>
  <c r="AZ121" i="1"/>
  <c r="AX121" i="1"/>
  <c r="AW121" i="1"/>
  <c r="AV121" i="1"/>
  <c r="AU121" i="1"/>
  <c r="F121" i="1"/>
  <c r="GA120" i="1"/>
  <c r="FZ120" i="1"/>
  <c r="FY120" i="1"/>
  <c r="FU120" i="1"/>
  <c r="FS120" i="1"/>
  <c r="FR120" i="1"/>
  <c r="FQ120" i="1"/>
  <c r="FO120" i="1"/>
  <c r="FN120" i="1"/>
  <c r="FM120" i="1"/>
  <c r="FL120" i="1"/>
  <c r="FJ120" i="1"/>
  <c r="FH120" i="1"/>
  <c r="FG120" i="1"/>
  <c r="FF120" i="1"/>
  <c r="FD120" i="1"/>
  <c r="FC120" i="1"/>
  <c r="FB120" i="1"/>
  <c r="FA120" i="1"/>
  <c r="EY120" i="1"/>
  <c r="EW120" i="1"/>
  <c r="EV120" i="1"/>
  <c r="EU120" i="1"/>
  <c r="ES120" i="1"/>
  <c r="ER120" i="1"/>
  <c r="EQ120" i="1"/>
  <c r="EP120" i="1"/>
  <c r="EN120" i="1"/>
  <c r="EL120" i="1"/>
  <c r="EK120" i="1"/>
  <c r="EJ120" i="1"/>
  <c r="EH120" i="1"/>
  <c r="EG120" i="1"/>
  <c r="EF120" i="1"/>
  <c r="EE120" i="1"/>
  <c r="EC120" i="1"/>
  <c r="EA120" i="1"/>
  <c r="DZ120" i="1"/>
  <c r="DY120" i="1"/>
  <c r="DW120" i="1"/>
  <c r="DV120" i="1"/>
  <c r="DU120" i="1"/>
  <c r="DT120" i="1"/>
  <c r="DR120" i="1"/>
  <c r="DP120" i="1"/>
  <c r="DO120" i="1"/>
  <c r="DN120" i="1"/>
  <c r="DL120" i="1"/>
  <c r="DK120" i="1"/>
  <c r="DJ120" i="1"/>
  <c r="DI120" i="1"/>
  <c r="DG120" i="1"/>
  <c r="DE120" i="1"/>
  <c r="DD120" i="1"/>
  <c r="DC120" i="1"/>
  <c r="DA120" i="1"/>
  <c r="CZ120" i="1"/>
  <c r="CY120" i="1"/>
  <c r="CX120" i="1"/>
  <c r="CV120" i="1"/>
  <c r="CT120" i="1"/>
  <c r="CS120" i="1"/>
  <c r="CR120" i="1"/>
  <c r="CP120" i="1"/>
  <c r="CO120" i="1"/>
  <c r="CN120" i="1"/>
  <c r="CM120" i="1"/>
  <c r="CK120" i="1"/>
  <c r="CI120" i="1"/>
  <c r="CH120" i="1"/>
  <c r="CG120" i="1"/>
  <c r="CE120" i="1"/>
  <c r="CD120" i="1"/>
  <c r="CC120" i="1"/>
  <c r="CB120" i="1"/>
  <c r="BZ120" i="1"/>
  <c r="BX120" i="1"/>
  <c r="BW120" i="1"/>
  <c r="BV120" i="1"/>
  <c r="BT120" i="1"/>
  <c r="BS120" i="1"/>
  <c r="BR120" i="1"/>
  <c r="BQ120" i="1"/>
  <c r="BO120" i="1"/>
  <c r="BM120" i="1"/>
  <c r="BL120" i="1"/>
  <c r="BK120" i="1"/>
  <c r="BI120" i="1"/>
  <c r="BH120" i="1"/>
  <c r="BG120" i="1"/>
  <c r="BF120" i="1"/>
  <c r="BD120" i="1"/>
  <c r="BB120" i="1"/>
  <c r="BA120" i="1"/>
  <c r="AZ120" i="1"/>
  <c r="AX120" i="1"/>
  <c r="AW120" i="1"/>
  <c r="AV120" i="1"/>
  <c r="AU120" i="1"/>
  <c r="F120" i="1"/>
  <c r="GA119" i="1"/>
  <c r="FZ119" i="1"/>
  <c r="FY119" i="1"/>
  <c r="FU119" i="1"/>
  <c r="FS119" i="1"/>
  <c r="FR119" i="1"/>
  <c r="FQ119" i="1"/>
  <c r="FO119" i="1"/>
  <c r="FN119" i="1"/>
  <c r="FM119" i="1"/>
  <c r="FL119" i="1"/>
  <c r="FJ119" i="1"/>
  <c r="FH119" i="1"/>
  <c r="FG119" i="1"/>
  <c r="FF119" i="1"/>
  <c r="FD119" i="1"/>
  <c r="FC119" i="1"/>
  <c r="FB119" i="1"/>
  <c r="FA119" i="1"/>
  <c r="EY119" i="1"/>
  <c r="EW119" i="1"/>
  <c r="EV119" i="1"/>
  <c r="EU119" i="1"/>
  <c r="ES119" i="1"/>
  <c r="ER119" i="1"/>
  <c r="EQ119" i="1"/>
  <c r="EP119" i="1"/>
  <c r="EN119" i="1"/>
  <c r="EL119" i="1"/>
  <c r="EK119" i="1"/>
  <c r="EJ119" i="1"/>
  <c r="EH119" i="1"/>
  <c r="EG119" i="1"/>
  <c r="EF119" i="1"/>
  <c r="EE119" i="1"/>
  <c r="EC119" i="1"/>
  <c r="EA119" i="1"/>
  <c r="DZ119" i="1"/>
  <c r="DY119" i="1"/>
  <c r="DW119" i="1"/>
  <c r="DV119" i="1"/>
  <c r="DU119" i="1"/>
  <c r="DT119" i="1"/>
  <c r="DR119" i="1"/>
  <c r="DP119" i="1"/>
  <c r="DO119" i="1"/>
  <c r="DN119" i="1"/>
  <c r="DL119" i="1"/>
  <c r="DK119" i="1"/>
  <c r="DJ119" i="1"/>
  <c r="DI119" i="1"/>
  <c r="DG119" i="1"/>
  <c r="DE119" i="1"/>
  <c r="DD119" i="1"/>
  <c r="DC119" i="1"/>
  <c r="DA119" i="1"/>
  <c r="CZ119" i="1"/>
  <c r="CY119" i="1"/>
  <c r="CX119" i="1"/>
  <c r="CV119" i="1"/>
  <c r="CT119" i="1"/>
  <c r="CS119" i="1"/>
  <c r="CR119" i="1"/>
  <c r="CP119" i="1"/>
  <c r="CO119" i="1"/>
  <c r="CN119" i="1"/>
  <c r="CM119" i="1"/>
  <c r="CK119" i="1"/>
  <c r="CI119" i="1"/>
  <c r="CH119" i="1"/>
  <c r="CG119" i="1"/>
  <c r="CE119" i="1"/>
  <c r="CD119" i="1"/>
  <c r="CC119" i="1"/>
  <c r="CB119" i="1"/>
  <c r="BZ119" i="1"/>
  <c r="BX119" i="1"/>
  <c r="BW119" i="1"/>
  <c r="BV119" i="1"/>
  <c r="BT119" i="1"/>
  <c r="BS119" i="1"/>
  <c r="BR119" i="1"/>
  <c r="BQ119" i="1"/>
  <c r="BO119" i="1"/>
  <c r="BM119" i="1"/>
  <c r="BL119" i="1"/>
  <c r="BK119" i="1"/>
  <c r="BI119" i="1"/>
  <c r="BH119" i="1"/>
  <c r="BG119" i="1"/>
  <c r="BF119" i="1"/>
  <c r="BD119" i="1"/>
  <c r="BB119" i="1"/>
  <c r="BA119" i="1"/>
  <c r="AZ119" i="1"/>
  <c r="AX119" i="1"/>
  <c r="AW119" i="1"/>
  <c r="AV119" i="1"/>
  <c r="AU119" i="1"/>
  <c r="F119" i="1"/>
  <c r="GA118" i="1"/>
  <c r="FZ118" i="1"/>
  <c r="FY118" i="1"/>
  <c r="FU118" i="1"/>
  <c r="FS118" i="1"/>
  <c r="FR118" i="1"/>
  <c r="FQ118" i="1"/>
  <c r="FO118" i="1"/>
  <c r="FN118" i="1"/>
  <c r="FM118" i="1"/>
  <c r="FL118" i="1"/>
  <c r="FJ118" i="1"/>
  <c r="FH118" i="1"/>
  <c r="FG118" i="1"/>
  <c r="FF118" i="1"/>
  <c r="FD118" i="1"/>
  <c r="FC118" i="1"/>
  <c r="FB118" i="1"/>
  <c r="FA118" i="1"/>
  <c r="EY118" i="1"/>
  <c r="EW118" i="1"/>
  <c r="EV118" i="1"/>
  <c r="EU118" i="1"/>
  <c r="ES118" i="1"/>
  <c r="ER118" i="1"/>
  <c r="EQ118" i="1"/>
  <c r="EP118" i="1"/>
  <c r="EN118" i="1"/>
  <c r="EL118" i="1"/>
  <c r="EK118" i="1"/>
  <c r="EJ118" i="1"/>
  <c r="EH118" i="1"/>
  <c r="EG118" i="1"/>
  <c r="EF118" i="1"/>
  <c r="EE118" i="1"/>
  <c r="EC118" i="1"/>
  <c r="EA118" i="1"/>
  <c r="DZ118" i="1"/>
  <c r="DY118" i="1"/>
  <c r="DW118" i="1"/>
  <c r="DV118" i="1"/>
  <c r="DU118" i="1"/>
  <c r="DT118" i="1"/>
  <c r="DR118" i="1"/>
  <c r="DP118" i="1"/>
  <c r="DO118" i="1"/>
  <c r="DN118" i="1"/>
  <c r="DL118" i="1"/>
  <c r="DK118" i="1"/>
  <c r="DJ118" i="1"/>
  <c r="DI118" i="1"/>
  <c r="DG118" i="1"/>
  <c r="DE118" i="1"/>
  <c r="DD118" i="1"/>
  <c r="DC118" i="1"/>
  <c r="DA118" i="1"/>
  <c r="CZ118" i="1"/>
  <c r="CY118" i="1"/>
  <c r="CX118" i="1"/>
  <c r="CV118" i="1"/>
  <c r="CT118" i="1"/>
  <c r="CS118" i="1"/>
  <c r="CR118" i="1"/>
  <c r="CP118" i="1"/>
  <c r="CO118" i="1"/>
  <c r="CN118" i="1"/>
  <c r="CM118" i="1"/>
  <c r="CK118" i="1"/>
  <c r="CI118" i="1"/>
  <c r="CH118" i="1"/>
  <c r="CG118" i="1"/>
  <c r="CE118" i="1"/>
  <c r="CD118" i="1"/>
  <c r="CC118" i="1"/>
  <c r="CB118" i="1"/>
  <c r="BZ118" i="1"/>
  <c r="BX118" i="1"/>
  <c r="BW118" i="1"/>
  <c r="BV118" i="1"/>
  <c r="BT118" i="1"/>
  <c r="BS118" i="1"/>
  <c r="BR118" i="1"/>
  <c r="BQ118" i="1"/>
  <c r="BO118" i="1"/>
  <c r="BM118" i="1"/>
  <c r="BL118" i="1"/>
  <c r="BK118" i="1"/>
  <c r="BI118" i="1"/>
  <c r="BH118" i="1"/>
  <c r="BG118" i="1"/>
  <c r="BF118" i="1"/>
  <c r="BD118" i="1"/>
  <c r="BB118" i="1"/>
  <c r="BA118" i="1"/>
  <c r="AZ118" i="1"/>
  <c r="AX118" i="1"/>
  <c r="AW118" i="1"/>
  <c r="AV118" i="1"/>
  <c r="AU118" i="1"/>
  <c r="F118" i="1"/>
  <c r="GA117" i="1"/>
  <c r="FZ117" i="1"/>
  <c r="FY117" i="1"/>
  <c r="FU117" i="1"/>
  <c r="FS117" i="1"/>
  <c r="FR117" i="1"/>
  <c r="FQ117" i="1"/>
  <c r="FO117" i="1"/>
  <c r="FN117" i="1"/>
  <c r="FM117" i="1"/>
  <c r="FL117" i="1"/>
  <c r="FJ117" i="1"/>
  <c r="FH117" i="1"/>
  <c r="FG117" i="1"/>
  <c r="FF117" i="1"/>
  <c r="FD117" i="1"/>
  <c r="FC117" i="1"/>
  <c r="FB117" i="1"/>
  <c r="FA117" i="1"/>
  <c r="EY117" i="1"/>
  <c r="EW117" i="1"/>
  <c r="EV117" i="1"/>
  <c r="EU117" i="1"/>
  <c r="ES117" i="1"/>
  <c r="ER117" i="1"/>
  <c r="EQ117" i="1"/>
  <c r="EP117" i="1"/>
  <c r="EN117" i="1"/>
  <c r="EL117" i="1"/>
  <c r="EK117" i="1"/>
  <c r="EJ117" i="1"/>
  <c r="EH117" i="1"/>
  <c r="EG117" i="1"/>
  <c r="EF117" i="1"/>
  <c r="EE117" i="1"/>
  <c r="EC117" i="1"/>
  <c r="EA117" i="1"/>
  <c r="DZ117" i="1"/>
  <c r="DY117" i="1"/>
  <c r="DW117" i="1"/>
  <c r="DV117" i="1"/>
  <c r="DU117" i="1"/>
  <c r="DT117" i="1"/>
  <c r="DR117" i="1"/>
  <c r="DP117" i="1"/>
  <c r="DO117" i="1"/>
  <c r="DN117" i="1"/>
  <c r="DL117" i="1"/>
  <c r="DK117" i="1"/>
  <c r="DJ117" i="1"/>
  <c r="DI117" i="1"/>
  <c r="DG117" i="1"/>
  <c r="DE117" i="1"/>
  <c r="DD117" i="1"/>
  <c r="DC117" i="1"/>
  <c r="DA117" i="1"/>
  <c r="CZ117" i="1"/>
  <c r="CY117" i="1"/>
  <c r="CX117" i="1"/>
  <c r="CV117" i="1"/>
  <c r="CT117" i="1"/>
  <c r="CS117" i="1"/>
  <c r="CR117" i="1"/>
  <c r="CP117" i="1"/>
  <c r="CO117" i="1"/>
  <c r="CN117" i="1"/>
  <c r="CM117" i="1"/>
  <c r="CK117" i="1"/>
  <c r="CI117" i="1"/>
  <c r="CH117" i="1"/>
  <c r="CG117" i="1"/>
  <c r="CE117" i="1"/>
  <c r="CD117" i="1"/>
  <c r="CC117" i="1"/>
  <c r="CB117" i="1"/>
  <c r="BZ117" i="1"/>
  <c r="BX117" i="1"/>
  <c r="BW117" i="1"/>
  <c r="BV117" i="1"/>
  <c r="BT117" i="1"/>
  <c r="BS117" i="1"/>
  <c r="BR117" i="1"/>
  <c r="BQ117" i="1"/>
  <c r="BO117" i="1"/>
  <c r="BM117" i="1"/>
  <c r="BL117" i="1"/>
  <c r="BK117" i="1"/>
  <c r="BI117" i="1"/>
  <c r="BH117" i="1"/>
  <c r="BG117" i="1"/>
  <c r="BF117" i="1"/>
  <c r="BD117" i="1"/>
  <c r="BB117" i="1"/>
  <c r="BA117" i="1"/>
  <c r="AZ117" i="1"/>
  <c r="AX117" i="1"/>
  <c r="AW117" i="1"/>
  <c r="AV117" i="1"/>
  <c r="AU117" i="1"/>
  <c r="F117" i="1"/>
  <c r="GA116" i="1"/>
  <c r="FZ116" i="1"/>
  <c r="FY116" i="1"/>
  <c r="FU116" i="1"/>
  <c r="FS116" i="1"/>
  <c r="FR116" i="1"/>
  <c r="FQ116" i="1"/>
  <c r="FO116" i="1"/>
  <c r="FN116" i="1"/>
  <c r="FM116" i="1"/>
  <c r="FL116" i="1"/>
  <c r="FJ116" i="1"/>
  <c r="FH116" i="1"/>
  <c r="FG116" i="1"/>
  <c r="FF116" i="1"/>
  <c r="FD116" i="1"/>
  <c r="FC116" i="1"/>
  <c r="FB116" i="1"/>
  <c r="FA116" i="1"/>
  <c r="EY116" i="1"/>
  <c r="EW116" i="1"/>
  <c r="EV116" i="1"/>
  <c r="EU116" i="1"/>
  <c r="ES116" i="1"/>
  <c r="ER116" i="1"/>
  <c r="EQ116" i="1"/>
  <c r="EP116" i="1"/>
  <c r="EN116" i="1"/>
  <c r="EL116" i="1"/>
  <c r="EK116" i="1"/>
  <c r="EJ116" i="1"/>
  <c r="EH116" i="1"/>
  <c r="EG116" i="1"/>
  <c r="EF116" i="1"/>
  <c r="EE116" i="1"/>
  <c r="EC116" i="1"/>
  <c r="EA116" i="1"/>
  <c r="DZ116" i="1"/>
  <c r="DY116" i="1"/>
  <c r="DW116" i="1"/>
  <c r="DV116" i="1"/>
  <c r="DU116" i="1"/>
  <c r="DT116" i="1"/>
  <c r="DR116" i="1"/>
  <c r="DP116" i="1"/>
  <c r="DO116" i="1"/>
  <c r="DN116" i="1"/>
  <c r="DL116" i="1"/>
  <c r="DK116" i="1"/>
  <c r="DJ116" i="1"/>
  <c r="DI116" i="1"/>
  <c r="DG116" i="1"/>
  <c r="DE116" i="1"/>
  <c r="DD116" i="1"/>
  <c r="DC116" i="1"/>
  <c r="DA116" i="1"/>
  <c r="CZ116" i="1"/>
  <c r="CY116" i="1"/>
  <c r="CX116" i="1"/>
  <c r="CV116" i="1"/>
  <c r="CT116" i="1"/>
  <c r="CS116" i="1"/>
  <c r="CR116" i="1"/>
  <c r="CP116" i="1"/>
  <c r="CO116" i="1"/>
  <c r="CN116" i="1"/>
  <c r="CM116" i="1"/>
  <c r="CK116" i="1"/>
  <c r="CI116" i="1"/>
  <c r="CH116" i="1"/>
  <c r="CG116" i="1"/>
  <c r="CE116" i="1"/>
  <c r="CD116" i="1"/>
  <c r="CC116" i="1"/>
  <c r="CB116" i="1"/>
  <c r="BZ116" i="1"/>
  <c r="BX116" i="1"/>
  <c r="BW116" i="1"/>
  <c r="BV116" i="1"/>
  <c r="BT116" i="1"/>
  <c r="BS116" i="1"/>
  <c r="BR116" i="1"/>
  <c r="BQ116" i="1"/>
  <c r="BO116" i="1"/>
  <c r="BM116" i="1"/>
  <c r="BL116" i="1"/>
  <c r="BK116" i="1"/>
  <c r="BI116" i="1"/>
  <c r="BH116" i="1"/>
  <c r="BG116" i="1"/>
  <c r="BF116" i="1"/>
  <c r="BD116" i="1"/>
  <c r="BB116" i="1"/>
  <c r="BA116" i="1"/>
  <c r="AZ116" i="1"/>
  <c r="AX116" i="1"/>
  <c r="AW116" i="1"/>
  <c r="AV116" i="1"/>
  <c r="AU116" i="1"/>
  <c r="F116" i="1"/>
  <c r="GA115" i="1"/>
  <c r="FZ115" i="1"/>
  <c r="FY115" i="1"/>
  <c r="FU115" i="1"/>
  <c r="FS115" i="1"/>
  <c r="FR115" i="1"/>
  <c r="FQ115" i="1"/>
  <c r="FO115" i="1"/>
  <c r="FN115" i="1"/>
  <c r="FM115" i="1"/>
  <c r="FL115" i="1"/>
  <c r="FJ115" i="1"/>
  <c r="FH115" i="1"/>
  <c r="FG115" i="1"/>
  <c r="FF115" i="1"/>
  <c r="FD115" i="1"/>
  <c r="FC115" i="1"/>
  <c r="FB115" i="1"/>
  <c r="FA115" i="1"/>
  <c r="EY115" i="1"/>
  <c r="EW115" i="1"/>
  <c r="EV115" i="1"/>
  <c r="EU115" i="1"/>
  <c r="ES115" i="1"/>
  <c r="ER115" i="1"/>
  <c r="EQ115" i="1"/>
  <c r="EP115" i="1"/>
  <c r="EN115" i="1"/>
  <c r="EL115" i="1"/>
  <c r="EK115" i="1"/>
  <c r="EJ115" i="1"/>
  <c r="EH115" i="1"/>
  <c r="EG115" i="1"/>
  <c r="EF115" i="1"/>
  <c r="EE115" i="1"/>
  <c r="EC115" i="1"/>
  <c r="EA115" i="1"/>
  <c r="DZ115" i="1"/>
  <c r="DY115" i="1"/>
  <c r="DW115" i="1"/>
  <c r="DV115" i="1"/>
  <c r="DU115" i="1"/>
  <c r="DT115" i="1"/>
  <c r="DR115" i="1"/>
  <c r="DP115" i="1"/>
  <c r="DO115" i="1"/>
  <c r="DN115" i="1"/>
  <c r="DL115" i="1"/>
  <c r="DK115" i="1"/>
  <c r="DJ115" i="1"/>
  <c r="DI115" i="1"/>
  <c r="DG115" i="1"/>
  <c r="DE115" i="1"/>
  <c r="DD115" i="1"/>
  <c r="DC115" i="1"/>
  <c r="DA115" i="1"/>
  <c r="CZ115" i="1"/>
  <c r="CY115" i="1"/>
  <c r="CX115" i="1"/>
  <c r="CV115" i="1"/>
  <c r="CT115" i="1"/>
  <c r="CS115" i="1"/>
  <c r="CR115" i="1"/>
  <c r="CP115" i="1"/>
  <c r="CO115" i="1"/>
  <c r="CN115" i="1"/>
  <c r="CM115" i="1"/>
  <c r="CK115" i="1"/>
  <c r="CI115" i="1"/>
  <c r="CH115" i="1"/>
  <c r="CG115" i="1"/>
  <c r="CE115" i="1"/>
  <c r="CD115" i="1"/>
  <c r="CC115" i="1"/>
  <c r="CB115" i="1"/>
  <c r="BZ115" i="1"/>
  <c r="BX115" i="1"/>
  <c r="BW115" i="1"/>
  <c r="BV115" i="1"/>
  <c r="BT115" i="1"/>
  <c r="BS115" i="1"/>
  <c r="BR115" i="1"/>
  <c r="BQ115" i="1"/>
  <c r="BO115" i="1"/>
  <c r="BM115" i="1"/>
  <c r="BL115" i="1"/>
  <c r="BK115" i="1"/>
  <c r="BI115" i="1"/>
  <c r="BH115" i="1"/>
  <c r="BG115" i="1"/>
  <c r="BF115" i="1"/>
  <c r="BD115" i="1"/>
  <c r="BB115" i="1"/>
  <c r="BA115" i="1"/>
  <c r="AZ115" i="1"/>
  <c r="AX115" i="1"/>
  <c r="AW115" i="1"/>
  <c r="AV115" i="1"/>
  <c r="AU115" i="1"/>
  <c r="F115" i="1"/>
  <c r="GA114" i="1"/>
  <c r="FZ114" i="1"/>
  <c r="FY114" i="1"/>
  <c r="FU114" i="1"/>
  <c r="FS114" i="1"/>
  <c r="FR114" i="1"/>
  <c r="FQ114" i="1"/>
  <c r="FO114" i="1"/>
  <c r="FN114" i="1"/>
  <c r="FM114" i="1"/>
  <c r="FL114" i="1"/>
  <c r="FJ114" i="1"/>
  <c r="FH114" i="1"/>
  <c r="FG114" i="1"/>
  <c r="FF114" i="1"/>
  <c r="FD114" i="1"/>
  <c r="FC114" i="1"/>
  <c r="FB114" i="1"/>
  <c r="FA114" i="1"/>
  <c r="EY114" i="1"/>
  <c r="EW114" i="1"/>
  <c r="EV114" i="1"/>
  <c r="EU114" i="1"/>
  <c r="ES114" i="1"/>
  <c r="ER114" i="1"/>
  <c r="EQ114" i="1"/>
  <c r="EP114" i="1"/>
  <c r="EN114" i="1"/>
  <c r="EL114" i="1"/>
  <c r="EK114" i="1"/>
  <c r="EJ114" i="1"/>
  <c r="EH114" i="1"/>
  <c r="EG114" i="1"/>
  <c r="EF114" i="1"/>
  <c r="EE114" i="1"/>
  <c r="EC114" i="1"/>
  <c r="EA114" i="1"/>
  <c r="DZ114" i="1"/>
  <c r="DY114" i="1"/>
  <c r="DW114" i="1"/>
  <c r="DV114" i="1"/>
  <c r="DU114" i="1"/>
  <c r="DT114" i="1"/>
  <c r="DR114" i="1"/>
  <c r="DP114" i="1"/>
  <c r="DO114" i="1"/>
  <c r="DN114" i="1"/>
  <c r="DL114" i="1"/>
  <c r="DK114" i="1"/>
  <c r="DJ114" i="1"/>
  <c r="DI114" i="1"/>
  <c r="DG114" i="1"/>
  <c r="DE114" i="1"/>
  <c r="DD114" i="1"/>
  <c r="DC114" i="1"/>
  <c r="DA114" i="1"/>
  <c r="CZ114" i="1"/>
  <c r="CY114" i="1"/>
  <c r="CX114" i="1"/>
  <c r="CV114" i="1"/>
  <c r="CT114" i="1"/>
  <c r="CS114" i="1"/>
  <c r="CR114" i="1"/>
  <c r="CP114" i="1"/>
  <c r="CO114" i="1"/>
  <c r="CN114" i="1"/>
  <c r="CM114" i="1"/>
  <c r="CK114" i="1"/>
  <c r="CI114" i="1"/>
  <c r="CH114" i="1"/>
  <c r="CG114" i="1"/>
  <c r="CE114" i="1"/>
  <c r="CD114" i="1"/>
  <c r="CC114" i="1"/>
  <c r="CB114" i="1"/>
  <c r="BZ114" i="1"/>
  <c r="BX114" i="1"/>
  <c r="BW114" i="1"/>
  <c r="BV114" i="1"/>
  <c r="BT114" i="1"/>
  <c r="BS114" i="1"/>
  <c r="BR114" i="1"/>
  <c r="BQ114" i="1"/>
  <c r="BO114" i="1"/>
  <c r="BM114" i="1"/>
  <c r="BL114" i="1"/>
  <c r="BK114" i="1"/>
  <c r="BH114" i="1"/>
  <c r="BF114" i="1"/>
  <c r="BD114" i="1"/>
  <c r="BB114" i="1"/>
  <c r="BA114" i="1"/>
  <c r="AZ114" i="1"/>
  <c r="AW114" i="1"/>
  <c r="AU114" i="1"/>
  <c r="AL114" i="1"/>
  <c r="BG114" i="1" s="1"/>
  <c r="AE114" i="1"/>
  <c r="J114" i="1"/>
  <c r="GA113" i="1"/>
  <c r="FZ113" i="1"/>
  <c r="FY113" i="1"/>
  <c r="FU113" i="1"/>
  <c r="FS113" i="1"/>
  <c r="FR113" i="1"/>
  <c r="FQ113" i="1"/>
  <c r="FO113" i="1"/>
  <c r="FN113" i="1"/>
  <c r="FM113" i="1"/>
  <c r="FL113" i="1"/>
  <c r="FJ113" i="1"/>
  <c r="FH113" i="1"/>
  <c r="FG113" i="1"/>
  <c r="FF113" i="1"/>
  <c r="FD113" i="1"/>
  <c r="FC113" i="1"/>
  <c r="FB113" i="1"/>
  <c r="FA113" i="1"/>
  <c r="EY113" i="1"/>
  <c r="EW113" i="1"/>
  <c r="EV113" i="1"/>
  <c r="EU113" i="1"/>
  <c r="ES113" i="1"/>
  <c r="ER113" i="1"/>
  <c r="EQ113" i="1"/>
  <c r="EP113" i="1"/>
  <c r="EN113" i="1"/>
  <c r="EL113" i="1"/>
  <c r="EK113" i="1"/>
  <c r="EJ113" i="1"/>
  <c r="EH113" i="1"/>
  <c r="EG113" i="1"/>
  <c r="EF113" i="1"/>
  <c r="EE113" i="1"/>
  <c r="EC113" i="1"/>
  <c r="EA113" i="1"/>
  <c r="DZ113" i="1"/>
  <c r="DY113" i="1"/>
  <c r="DW113" i="1"/>
  <c r="DV113" i="1"/>
  <c r="DU113" i="1"/>
  <c r="DT113" i="1"/>
  <c r="DR113" i="1"/>
  <c r="DP113" i="1"/>
  <c r="DO113" i="1"/>
  <c r="DN113" i="1"/>
  <c r="DL113" i="1"/>
  <c r="DK113" i="1"/>
  <c r="DJ113" i="1"/>
  <c r="DI113" i="1"/>
  <c r="DG113" i="1"/>
  <c r="DE113" i="1"/>
  <c r="DD113" i="1"/>
  <c r="DC113" i="1"/>
  <c r="DA113" i="1"/>
  <c r="CZ113" i="1"/>
  <c r="CY113" i="1"/>
  <c r="CX113" i="1"/>
  <c r="CV113" i="1"/>
  <c r="CT113" i="1"/>
  <c r="CS113" i="1"/>
  <c r="CR113" i="1"/>
  <c r="CP113" i="1"/>
  <c r="CO113" i="1"/>
  <c r="CN113" i="1"/>
  <c r="CM113" i="1"/>
  <c r="CK113" i="1"/>
  <c r="CI113" i="1"/>
  <c r="CH113" i="1"/>
  <c r="CG113" i="1"/>
  <c r="CE113" i="1"/>
  <c r="CD113" i="1"/>
  <c r="CC113" i="1"/>
  <c r="CB113" i="1"/>
  <c r="BZ113" i="1"/>
  <c r="BX113" i="1"/>
  <c r="BW113" i="1"/>
  <c r="BV113" i="1"/>
  <c r="BT113" i="1"/>
  <c r="BS113" i="1"/>
  <c r="BR113" i="1"/>
  <c r="BQ113" i="1"/>
  <c r="BO113" i="1"/>
  <c r="BM113" i="1"/>
  <c r="BL113" i="1"/>
  <c r="BK113" i="1"/>
  <c r="BH113" i="1"/>
  <c r="BG113" i="1"/>
  <c r="BF113" i="1"/>
  <c r="BD113" i="1"/>
  <c r="BB113" i="1"/>
  <c r="BA113" i="1"/>
  <c r="AZ113" i="1"/>
  <c r="AW113" i="1"/>
  <c r="AV113" i="1"/>
  <c r="AU113" i="1"/>
  <c r="AL113" i="1"/>
  <c r="AE113" i="1"/>
  <c r="J113" i="1"/>
  <c r="GA112" i="1"/>
  <c r="FZ112" i="1"/>
  <c r="FY112" i="1"/>
  <c r="FU112" i="1"/>
  <c r="FS112" i="1"/>
  <c r="FR112" i="1"/>
  <c r="FQ112" i="1"/>
  <c r="FO112" i="1"/>
  <c r="FN112" i="1"/>
  <c r="FM112" i="1"/>
  <c r="FL112" i="1"/>
  <c r="FJ112" i="1"/>
  <c r="FH112" i="1"/>
  <c r="FG112" i="1"/>
  <c r="FF112" i="1"/>
  <c r="FD112" i="1"/>
  <c r="FC112" i="1"/>
  <c r="FB112" i="1"/>
  <c r="FA112" i="1"/>
  <c r="EY112" i="1"/>
  <c r="EW112" i="1"/>
  <c r="EV112" i="1"/>
  <c r="EU112" i="1"/>
  <c r="ES112" i="1"/>
  <c r="ER112" i="1"/>
  <c r="EQ112" i="1"/>
  <c r="EP112" i="1"/>
  <c r="EN112" i="1"/>
  <c r="EL112" i="1"/>
  <c r="EK112" i="1"/>
  <c r="EJ112" i="1"/>
  <c r="EH112" i="1"/>
  <c r="EG112" i="1"/>
  <c r="EF112" i="1"/>
  <c r="EE112" i="1"/>
  <c r="EC112" i="1"/>
  <c r="EA112" i="1"/>
  <c r="DZ112" i="1"/>
  <c r="DY112" i="1"/>
  <c r="DW112" i="1"/>
  <c r="DV112" i="1"/>
  <c r="DU112" i="1"/>
  <c r="DT112" i="1"/>
  <c r="DR112" i="1"/>
  <c r="DP112" i="1"/>
  <c r="DO112" i="1"/>
  <c r="DN112" i="1"/>
  <c r="DL112" i="1"/>
  <c r="DK112" i="1"/>
  <c r="DJ112" i="1"/>
  <c r="DI112" i="1"/>
  <c r="DG112" i="1"/>
  <c r="DE112" i="1"/>
  <c r="DD112" i="1"/>
  <c r="DC112" i="1"/>
  <c r="DA112" i="1"/>
  <c r="CZ112" i="1"/>
  <c r="CY112" i="1"/>
  <c r="CX112" i="1"/>
  <c r="CV112" i="1"/>
  <c r="CT112" i="1"/>
  <c r="CS112" i="1"/>
  <c r="CR112" i="1"/>
  <c r="CP112" i="1"/>
  <c r="CO112" i="1"/>
  <c r="CN112" i="1"/>
  <c r="CM112" i="1"/>
  <c r="CK112" i="1"/>
  <c r="CI112" i="1"/>
  <c r="CH112" i="1"/>
  <c r="CG112" i="1"/>
  <c r="CE112" i="1"/>
  <c r="CD112" i="1"/>
  <c r="CC112" i="1"/>
  <c r="CB112" i="1"/>
  <c r="BZ112" i="1"/>
  <c r="BX112" i="1"/>
  <c r="BW112" i="1"/>
  <c r="BV112" i="1"/>
  <c r="BT112" i="1"/>
  <c r="BS112" i="1"/>
  <c r="BR112" i="1"/>
  <c r="BQ112" i="1"/>
  <c r="BO112" i="1"/>
  <c r="BM112" i="1"/>
  <c r="BL112" i="1"/>
  <c r="BK112" i="1"/>
  <c r="BH112" i="1"/>
  <c r="BF112" i="1"/>
  <c r="BD112" i="1"/>
  <c r="BB112" i="1"/>
  <c r="BA112" i="1"/>
  <c r="AZ112" i="1"/>
  <c r="AW112" i="1"/>
  <c r="AU112" i="1"/>
  <c r="AL112" i="1"/>
  <c r="BG112" i="1" s="1"/>
  <c r="AE112" i="1"/>
  <c r="J112" i="1"/>
  <c r="GA111" i="1"/>
  <c r="FZ111" i="1"/>
  <c r="FY111" i="1"/>
  <c r="FU111" i="1"/>
  <c r="FS111" i="1"/>
  <c r="FR111" i="1"/>
  <c r="FQ111" i="1"/>
  <c r="FO111" i="1"/>
  <c r="FN111" i="1"/>
  <c r="FM111" i="1"/>
  <c r="FL111" i="1"/>
  <c r="FJ111" i="1"/>
  <c r="FH111" i="1"/>
  <c r="FG111" i="1"/>
  <c r="FF111" i="1"/>
  <c r="FD111" i="1"/>
  <c r="FC111" i="1"/>
  <c r="FB111" i="1"/>
  <c r="FA111" i="1"/>
  <c r="EY111" i="1"/>
  <c r="EW111" i="1"/>
  <c r="EV111" i="1"/>
  <c r="EU111" i="1"/>
  <c r="ES111" i="1"/>
  <c r="ER111" i="1"/>
  <c r="EQ111" i="1"/>
  <c r="EP111" i="1"/>
  <c r="EN111" i="1"/>
  <c r="EL111" i="1"/>
  <c r="EK111" i="1"/>
  <c r="EJ111" i="1"/>
  <c r="EH111" i="1"/>
  <c r="EG111" i="1"/>
  <c r="EF111" i="1"/>
  <c r="EE111" i="1"/>
  <c r="EC111" i="1"/>
  <c r="EA111" i="1"/>
  <c r="DZ111" i="1"/>
  <c r="DY111" i="1"/>
  <c r="DW111" i="1"/>
  <c r="DV111" i="1"/>
  <c r="DU111" i="1"/>
  <c r="DT111" i="1"/>
  <c r="DR111" i="1"/>
  <c r="DP111" i="1"/>
  <c r="DO111" i="1"/>
  <c r="DN111" i="1"/>
  <c r="DL111" i="1"/>
  <c r="DK111" i="1"/>
  <c r="DJ111" i="1"/>
  <c r="DI111" i="1"/>
  <c r="DG111" i="1"/>
  <c r="DE111" i="1"/>
  <c r="DD111" i="1"/>
  <c r="DC111" i="1"/>
  <c r="DA111" i="1"/>
  <c r="CZ111" i="1"/>
  <c r="CY111" i="1"/>
  <c r="CX111" i="1"/>
  <c r="CV111" i="1"/>
  <c r="CT111" i="1"/>
  <c r="CS111" i="1"/>
  <c r="CR111" i="1"/>
  <c r="CP111" i="1"/>
  <c r="CO111" i="1"/>
  <c r="CN111" i="1"/>
  <c r="CM111" i="1"/>
  <c r="CK111" i="1"/>
  <c r="CI111" i="1"/>
  <c r="CH111" i="1"/>
  <c r="CG111" i="1"/>
  <c r="CE111" i="1"/>
  <c r="CD111" i="1"/>
  <c r="CC111" i="1"/>
  <c r="CB111" i="1"/>
  <c r="BZ111" i="1"/>
  <c r="BX111" i="1"/>
  <c r="BW111" i="1"/>
  <c r="BV111" i="1"/>
  <c r="BT111" i="1"/>
  <c r="BS111" i="1"/>
  <c r="BR111" i="1"/>
  <c r="BQ111" i="1"/>
  <c r="BO111" i="1"/>
  <c r="BM111" i="1"/>
  <c r="BL111" i="1"/>
  <c r="BK111" i="1"/>
  <c r="BH111" i="1"/>
  <c r="BG111" i="1"/>
  <c r="BF111" i="1"/>
  <c r="BD111" i="1"/>
  <c r="BB111" i="1"/>
  <c r="BA111" i="1"/>
  <c r="AZ111" i="1"/>
  <c r="AW111" i="1"/>
  <c r="AV111" i="1"/>
  <c r="AU111" i="1"/>
  <c r="AL111" i="1"/>
  <c r="AE111" i="1"/>
  <c r="J111" i="1"/>
  <c r="GA110" i="1"/>
  <c r="FZ110" i="1"/>
  <c r="FY110" i="1"/>
  <c r="FU110" i="1"/>
  <c r="FS110" i="1"/>
  <c r="FR110" i="1"/>
  <c r="FQ110" i="1"/>
  <c r="FO110" i="1"/>
  <c r="FN110" i="1"/>
  <c r="FM110" i="1"/>
  <c r="FL110" i="1"/>
  <c r="FJ110" i="1"/>
  <c r="FH110" i="1"/>
  <c r="FG110" i="1"/>
  <c r="FF110" i="1"/>
  <c r="FD110" i="1"/>
  <c r="FC110" i="1"/>
  <c r="FB110" i="1"/>
  <c r="FA110" i="1"/>
  <c r="EY110" i="1"/>
  <c r="EW110" i="1"/>
  <c r="EV110" i="1"/>
  <c r="EU110" i="1"/>
  <c r="ES110" i="1"/>
  <c r="ER110" i="1"/>
  <c r="EQ110" i="1"/>
  <c r="EP110" i="1"/>
  <c r="EN110" i="1"/>
  <c r="EL110" i="1"/>
  <c r="EK110" i="1"/>
  <c r="EJ110" i="1"/>
  <c r="EH110" i="1"/>
  <c r="EG110" i="1"/>
  <c r="EF110" i="1"/>
  <c r="EE110" i="1"/>
  <c r="EC110" i="1"/>
  <c r="EA110" i="1"/>
  <c r="DZ110" i="1"/>
  <c r="DY110" i="1"/>
  <c r="DW110" i="1"/>
  <c r="DV110" i="1"/>
  <c r="DU110" i="1"/>
  <c r="DT110" i="1"/>
  <c r="DR110" i="1"/>
  <c r="DP110" i="1"/>
  <c r="DO110" i="1"/>
  <c r="DN110" i="1"/>
  <c r="DL110" i="1"/>
  <c r="DK110" i="1"/>
  <c r="DJ110" i="1"/>
  <c r="DI110" i="1"/>
  <c r="DG110" i="1"/>
  <c r="DE110" i="1"/>
  <c r="DD110" i="1"/>
  <c r="DC110" i="1"/>
  <c r="DA110" i="1"/>
  <c r="CZ110" i="1"/>
  <c r="CY110" i="1"/>
  <c r="CX110" i="1"/>
  <c r="CV110" i="1"/>
  <c r="CT110" i="1"/>
  <c r="CS110" i="1"/>
  <c r="CR110" i="1"/>
  <c r="CP110" i="1"/>
  <c r="CO110" i="1"/>
  <c r="CN110" i="1"/>
  <c r="CM110" i="1"/>
  <c r="CK110" i="1"/>
  <c r="CI110" i="1"/>
  <c r="CH110" i="1"/>
  <c r="CG110" i="1"/>
  <c r="CE110" i="1"/>
  <c r="CD110" i="1"/>
  <c r="CC110" i="1"/>
  <c r="CB110" i="1"/>
  <c r="BZ110" i="1"/>
  <c r="BX110" i="1"/>
  <c r="BW110" i="1"/>
  <c r="BV110" i="1"/>
  <c r="BT110" i="1"/>
  <c r="BS110" i="1"/>
  <c r="BR110" i="1"/>
  <c r="BQ110" i="1"/>
  <c r="BO110" i="1"/>
  <c r="BM110" i="1"/>
  <c r="BL110" i="1"/>
  <c r="BK110" i="1"/>
  <c r="BH110" i="1"/>
  <c r="BF110" i="1"/>
  <c r="BD110" i="1"/>
  <c r="BB110" i="1"/>
  <c r="BA110" i="1"/>
  <c r="AZ110" i="1"/>
  <c r="AW110" i="1"/>
  <c r="AU110" i="1"/>
  <c r="AL110" i="1"/>
  <c r="BG110" i="1" s="1"/>
  <c r="AE110" i="1"/>
  <c r="J110" i="1"/>
  <c r="GA109" i="1"/>
  <c r="FZ109" i="1"/>
  <c r="FY109" i="1"/>
  <c r="FU109" i="1"/>
  <c r="FS109" i="1"/>
  <c r="FR109" i="1"/>
  <c r="FQ109" i="1"/>
  <c r="FO109" i="1"/>
  <c r="FN109" i="1"/>
  <c r="FM109" i="1"/>
  <c r="FL109" i="1"/>
  <c r="FJ109" i="1"/>
  <c r="FH109" i="1"/>
  <c r="FG109" i="1"/>
  <c r="FF109" i="1"/>
  <c r="FD109" i="1"/>
  <c r="FC109" i="1"/>
  <c r="FB109" i="1"/>
  <c r="FA109" i="1"/>
  <c r="EY109" i="1"/>
  <c r="EW109" i="1"/>
  <c r="EV109" i="1"/>
  <c r="EU109" i="1"/>
  <c r="ES109" i="1"/>
  <c r="ER109" i="1"/>
  <c r="EQ109" i="1"/>
  <c r="EP109" i="1"/>
  <c r="EN109" i="1"/>
  <c r="EL109" i="1"/>
  <c r="EK109" i="1"/>
  <c r="EJ109" i="1"/>
  <c r="EH109" i="1"/>
  <c r="EG109" i="1"/>
  <c r="EF109" i="1"/>
  <c r="EE109" i="1"/>
  <c r="EC109" i="1"/>
  <c r="EA109" i="1"/>
  <c r="DZ109" i="1"/>
  <c r="DY109" i="1"/>
  <c r="DW109" i="1"/>
  <c r="DV109" i="1"/>
  <c r="DU109" i="1"/>
  <c r="DT109" i="1"/>
  <c r="DR109" i="1"/>
  <c r="DP109" i="1"/>
  <c r="DO109" i="1"/>
  <c r="DN109" i="1"/>
  <c r="DL109" i="1"/>
  <c r="DK109" i="1"/>
  <c r="DJ109" i="1"/>
  <c r="DI109" i="1"/>
  <c r="DG109" i="1"/>
  <c r="DE109" i="1"/>
  <c r="DD109" i="1"/>
  <c r="DC109" i="1"/>
  <c r="DA109" i="1"/>
  <c r="CZ109" i="1"/>
  <c r="CY109" i="1"/>
  <c r="CX109" i="1"/>
  <c r="CV109" i="1"/>
  <c r="CT109" i="1"/>
  <c r="CS109" i="1"/>
  <c r="CR109" i="1"/>
  <c r="CP109" i="1"/>
  <c r="CO109" i="1"/>
  <c r="CN109" i="1"/>
  <c r="CM109" i="1"/>
  <c r="CK109" i="1"/>
  <c r="CI109" i="1"/>
  <c r="CH109" i="1"/>
  <c r="CG109" i="1"/>
  <c r="CE109" i="1"/>
  <c r="CD109" i="1"/>
  <c r="CC109" i="1"/>
  <c r="CB109" i="1"/>
  <c r="BZ109" i="1"/>
  <c r="BX109" i="1"/>
  <c r="BW109" i="1"/>
  <c r="BV109" i="1"/>
  <c r="BT109" i="1"/>
  <c r="BS109" i="1"/>
  <c r="BR109" i="1"/>
  <c r="BQ109" i="1"/>
  <c r="BO109" i="1"/>
  <c r="BM109" i="1"/>
  <c r="BL109" i="1"/>
  <c r="BK109" i="1"/>
  <c r="BH109" i="1"/>
  <c r="BG109" i="1"/>
  <c r="BF109" i="1"/>
  <c r="BD109" i="1"/>
  <c r="BB109" i="1"/>
  <c r="BA109" i="1"/>
  <c r="AZ109" i="1"/>
  <c r="AW109" i="1"/>
  <c r="AV109" i="1"/>
  <c r="AU109" i="1"/>
  <c r="AL109" i="1"/>
  <c r="AE109" i="1"/>
  <c r="J109" i="1"/>
  <c r="GA108" i="1"/>
  <c r="FZ108" i="1"/>
  <c r="FY108" i="1"/>
  <c r="FU108" i="1"/>
  <c r="FS108" i="1"/>
  <c r="FR108" i="1"/>
  <c r="FQ108" i="1"/>
  <c r="FO108" i="1"/>
  <c r="FN108" i="1"/>
  <c r="FM108" i="1"/>
  <c r="FL108" i="1"/>
  <c r="FJ108" i="1"/>
  <c r="FH108" i="1"/>
  <c r="FG108" i="1"/>
  <c r="FF108" i="1"/>
  <c r="FD108" i="1"/>
  <c r="FC108" i="1"/>
  <c r="FB108" i="1"/>
  <c r="FA108" i="1"/>
  <c r="EY108" i="1"/>
  <c r="EW108" i="1"/>
  <c r="EV108" i="1"/>
  <c r="EU108" i="1"/>
  <c r="ES108" i="1"/>
  <c r="ER108" i="1"/>
  <c r="EQ108" i="1"/>
  <c r="EP108" i="1"/>
  <c r="EN108" i="1"/>
  <c r="EL108" i="1"/>
  <c r="EK108" i="1"/>
  <c r="EJ108" i="1"/>
  <c r="EH108" i="1"/>
  <c r="EG108" i="1"/>
  <c r="EF108" i="1"/>
  <c r="EE108" i="1"/>
  <c r="EC108" i="1"/>
  <c r="EA108" i="1"/>
  <c r="DZ108" i="1"/>
  <c r="DY108" i="1"/>
  <c r="DW108" i="1"/>
  <c r="DV108" i="1"/>
  <c r="DU108" i="1"/>
  <c r="DT108" i="1"/>
  <c r="DR108" i="1"/>
  <c r="DP108" i="1"/>
  <c r="DO108" i="1"/>
  <c r="DN108" i="1"/>
  <c r="DL108" i="1"/>
  <c r="DK108" i="1"/>
  <c r="DJ108" i="1"/>
  <c r="DI108" i="1"/>
  <c r="DG108" i="1"/>
  <c r="DE108" i="1"/>
  <c r="DD108" i="1"/>
  <c r="DC108" i="1"/>
  <c r="DA108" i="1"/>
  <c r="CZ108" i="1"/>
  <c r="CY108" i="1"/>
  <c r="CX108" i="1"/>
  <c r="CV108" i="1"/>
  <c r="CT108" i="1"/>
  <c r="CS108" i="1"/>
  <c r="CR108" i="1"/>
  <c r="CP108" i="1"/>
  <c r="CO108" i="1"/>
  <c r="CN108" i="1"/>
  <c r="CM108" i="1"/>
  <c r="CK108" i="1"/>
  <c r="CI108" i="1"/>
  <c r="CH108" i="1"/>
  <c r="CG108" i="1"/>
  <c r="CE108" i="1"/>
  <c r="CD108" i="1"/>
  <c r="CC108" i="1"/>
  <c r="CB108" i="1"/>
  <c r="BZ108" i="1"/>
  <c r="BX108" i="1"/>
  <c r="BW108" i="1"/>
  <c r="BV108" i="1"/>
  <c r="BT108" i="1"/>
  <c r="BS108" i="1"/>
  <c r="BR108" i="1"/>
  <c r="BQ108" i="1"/>
  <c r="BO108" i="1"/>
  <c r="BM108" i="1"/>
  <c r="BL108" i="1"/>
  <c r="BK108" i="1"/>
  <c r="BD108" i="1"/>
  <c r="BB108" i="1"/>
  <c r="BA108" i="1"/>
  <c r="AZ108" i="1"/>
  <c r="AL108" i="1"/>
  <c r="BI108" i="1" s="1"/>
  <c r="AK108" i="1"/>
  <c r="GA107" i="1"/>
  <c r="FZ107" i="1"/>
  <c r="FY107" i="1"/>
  <c r="FU107" i="1"/>
  <c r="FS107" i="1"/>
  <c r="FR107" i="1"/>
  <c r="FQ107" i="1"/>
  <c r="FO107" i="1"/>
  <c r="FN107" i="1"/>
  <c r="FM107" i="1"/>
  <c r="FL107" i="1"/>
  <c r="FJ107" i="1"/>
  <c r="FH107" i="1"/>
  <c r="FG107" i="1"/>
  <c r="FF107" i="1"/>
  <c r="FD107" i="1"/>
  <c r="FC107" i="1"/>
  <c r="FB107" i="1"/>
  <c r="FA107" i="1"/>
  <c r="EY107" i="1"/>
  <c r="EW107" i="1"/>
  <c r="EV107" i="1"/>
  <c r="EU107" i="1"/>
  <c r="ES107" i="1"/>
  <c r="ER107" i="1"/>
  <c r="EQ107" i="1"/>
  <c r="EP107" i="1"/>
  <c r="EN107" i="1"/>
  <c r="EL107" i="1"/>
  <c r="EK107" i="1"/>
  <c r="EJ107" i="1"/>
  <c r="EH107" i="1"/>
  <c r="EG107" i="1"/>
  <c r="EF107" i="1"/>
  <c r="EE107" i="1"/>
  <c r="EC107" i="1"/>
  <c r="EA107" i="1"/>
  <c r="DZ107" i="1"/>
  <c r="DY107" i="1"/>
  <c r="DW107" i="1"/>
  <c r="DV107" i="1"/>
  <c r="DU107" i="1"/>
  <c r="DT107" i="1"/>
  <c r="DR107" i="1"/>
  <c r="DP107" i="1"/>
  <c r="DO107" i="1"/>
  <c r="DN107" i="1"/>
  <c r="DL107" i="1"/>
  <c r="DK107" i="1"/>
  <c r="DJ107" i="1"/>
  <c r="DI107" i="1"/>
  <c r="DG107" i="1"/>
  <c r="DE107" i="1"/>
  <c r="DD107" i="1"/>
  <c r="DC107" i="1"/>
  <c r="DA107" i="1"/>
  <c r="CZ107" i="1"/>
  <c r="CY107" i="1"/>
  <c r="CX107" i="1"/>
  <c r="CV107" i="1"/>
  <c r="CT107" i="1"/>
  <c r="CS107" i="1"/>
  <c r="CR107" i="1"/>
  <c r="CP107" i="1"/>
  <c r="CO107" i="1"/>
  <c r="CN107" i="1"/>
  <c r="CM107" i="1"/>
  <c r="CK107" i="1"/>
  <c r="CI107" i="1"/>
  <c r="CH107" i="1"/>
  <c r="CG107" i="1"/>
  <c r="CE107" i="1"/>
  <c r="CD107" i="1"/>
  <c r="CC107" i="1"/>
  <c r="CB107" i="1"/>
  <c r="BZ107" i="1"/>
  <c r="BX107" i="1"/>
  <c r="BW107" i="1"/>
  <c r="BV107" i="1"/>
  <c r="BT107" i="1"/>
  <c r="BS107" i="1"/>
  <c r="BR107" i="1"/>
  <c r="BQ107" i="1"/>
  <c r="BO107" i="1"/>
  <c r="BM107" i="1"/>
  <c r="BL107" i="1"/>
  <c r="BK107" i="1"/>
  <c r="BF107" i="1"/>
  <c r="BD107" i="1"/>
  <c r="BB107" i="1"/>
  <c r="BA107" i="1"/>
  <c r="AZ107" i="1"/>
  <c r="AU107" i="1"/>
  <c r="AL107" i="1"/>
  <c r="BG107" i="1" s="1"/>
  <c r="AK107" i="1"/>
  <c r="GA106" i="1"/>
  <c r="FZ106" i="1"/>
  <c r="FY106" i="1"/>
  <c r="FU106" i="1"/>
  <c r="FS106" i="1"/>
  <c r="FR106" i="1"/>
  <c r="FQ106" i="1"/>
  <c r="FO106" i="1"/>
  <c r="FN106" i="1"/>
  <c r="FM106" i="1"/>
  <c r="FL106" i="1"/>
  <c r="FJ106" i="1"/>
  <c r="FH106" i="1"/>
  <c r="FG106" i="1"/>
  <c r="FF106" i="1"/>
  <c r="FD106" i="1"/>
  <c r="FC106" i="1"/>
  <c r="FB106" i="1"/>
  <c r="FA106" i="1"/>
  <c r="EY106" i="1"/>
  <c r="EW106" i="1"/>
  <c r="EV106" i="1"/>
  <c r="EU106" i="1"/>
  <c r="ES106" i="1"/>
  <c r="ER106" i="1"/>
  <c r="EQ106" i="1"/>
  <c r="EP106" i="1"/>
  <c r="EN106" i="1"/>
  <c r="EL106" i="1"/>
  <c r="EK106" i="1"/>
  <c r="EJ106" i="1"/>
  <c r="EH106" i="1"/>
  <c r="EG106" i="1"/>
  <c r="EF106" i="1"/>
  <c r="EE106" i="1"/>
  <c r="EC106" i="1"/>
  <c r="EA106" i="1"/>
  <c r="DZ106" i="1"/>
  <c r="DY106" i="1"/>
  <c r="DW106" i="1"/>
  <c r="DV106" i="1"/>
  <c r="DU106" i="1"/>
  <c r="DT106" i="1"/>
  <c r="DR106" i="1"/>
  <c r="DP106" i="1"/>
  <c r="DO106" i="1"/>
  <c r="DN106" i="1"/>
  <c r="DL106" i="1"/>
  <c r="DK106" i="1"/>
  <c r="DJ106" i="1"/>
  <c r="DI106" i="1"/>
  <c r="DG106" i="1"/>
  <c r="DE106" i="1"/>
  <c r="DD106" i="1"/>
  <c r="DC106" i="1"/>
  <c r="DA106" i="1"/>
  <c r="CZ106" i="1"/>
  <c r="CY106" i="1"/>
  <c r="CX106" i="1"/>
  <c r="CV106" i="1"/>
  <c r="CT106" i="1"/>
  <c r="CS106" i="1"/>
  <c r="CR106" i="1"/>
  <c r="CP106" i="1"/>
  <c r="CO106" i="1"/>
  <c r="CN106" i="1"/>
  <c r="CM106" i="1"/>
  <c r="CK106" i="1"/>
  <c r="CI106" i="1"/>
  <c r="CH106" i="1"/>
  <c r="CG106" i="1"/>
  <c r="CE106" i="1"/>
  <c r="CD106" i="1"/>
  <c r="CC106" i="1"/>
  <c r="CB106" i="1"/>
  <c r="BZ106" i="1"/>
  <c r="BX106" i="1"/>
  <c r="BW106" i="1"/>
  <c r="BV106" i="1"/>
  <c r="BT106" i="1"/>
  <c r="BS106" i="1"/>
  <c r="BR106" i="1"/>
  <c r="BQ106" i="1"/>
  <c r="BO106" i="1"/>
  <c r="BM106" i="1"/>
  <c r="BL106" i="1"/>
  <c r="BK106" i="1"/>
  <c r="BI106" i="1"/>
  <c r="BH106" i="1"/>
  <c r="BG106" i="1"/>
  <c r="BF106" i="1"/>
  <c r="BD106" i="1"/>
  <c r="BB106" i="1"/>
  <c r="BA106" i="1"/>
  <c r="AZ106" i="1"/>
  <c r="AX106" i="1"/>
  <c r="AW106" i="1"/>
  <c r="AV106" i="1"/>
  <c r="AU106" i="1"/>
  <c r="H106" i="1"/>
  <c r="GA105" i="1"/>
  <c r="FZ105" i="1"/>
  <c r="FY105" i="1"/>
  <c r="FU105" i="1"/>
  <c r="FS105" i="1"/>
  <c r="FR105" i="1"/>
  <c r="FQ105" i="1"/>
  <c r="FO105" i="1"/>
  <c r="FN105" i="1"/>
  <c r="FM105" i="1"/>
  <c r="FL105" i="1"/>
  <c r="FJ105" i="1"/>
  <c r="FH105" i="1"/>
  <c r="FG105" i="1"/>
  <c r="FF105" i="1"/>
  <c r="FD105" i="1"/>
  <c r="FC105" i="1"/>
  <c r="FB105" i="1"/>
  <c r="FA105" i="1"/>
  <c r="EY105" i="1"/>
  <c r="EW105" i="1"/>
  <c r="EV105" i="1"/>
  <c r="EU105" i="1"/>
  <c r="ES105" i="1"/>
  <c r="ER105" i="1"/>
  <c r="EQ105" i="1"/>
  <c r="EP105" i="1"/>
  <c r="EN105" i="1"/>
  <c r="EL105" i="1"/>
  <c r="EK105" i="1"/>
  <c r="EJ105" i="1"/>
  <c r="EH105" i="1"/>
  <c r="EG105" i="1"/>
  <c r="EF105" i="1"/>
  <c r="EE105" i="1"/>
  <c r="EC105" i="1"/>
  <c r="EA105" i="1"/>
  <c r="DZ105" i="1"/>
  <c r="DY105" i="1"/>
  <c r="DW105" i="1"/>
  <c r="DV105" i="1"/>
  <c r="DU105" i="1"/>
  <c r="DT105" i="1"/>
  <c r="DR105" i="1"/>
  <c r="DP105" i="1"/>
  <c r="DO105" i="1"/>
  <c r="DN105" i="1"/>
  <c r="DL105" i="1"/>
  <c r="DK105" i="1"/>
  <c r="DJ105" i="1"/>
  <c r="DI105" i="1"/>
  <c r="DG105" i="1"/>
  <c r="DE105" i="1"/>
  <c r="DD105" i="1"/>
  <c r="DC105" i="1"/>
  <c r="DA105" i="1"/>
  <c r="CZ105" i="1"/>
  <c r="CY105" i="1"/>
  <c r="CX105" i="1"/>
  <c r="CV105" i="1"/>
  <c r="CT105" i="1"/>
  <c r="CS105" i="1"/>
  <c r="CR105" i="1"/>
  <c r="CP105" i="1"/>
  <c r="CO105" i="1"/>
  <c r="CN105" i="1"/>
  <c r="CM105" i="1"/>
  <c r="CK105" i="1"/>
  <c r="CI105" i="1"/>
  <c r="CH105" i="1"/>
  <c r="CG105" i="1"/>
  <c r="CE105" i="1"/>
  <c r="CD105" i="1"/>
  <c r="CC105" i="1"/>
  <c r="CB105" i="1"/>
  <c r="BZ105" i="1"/>
  <c r="BX105" i="1"/>
  <c r="BW105" i="1"/>
  <c r="BV105" i="1"/>
  <c r="BT105" i="1"/>
  <c r="BS105" i="1"/>
  <c r="BR105" i="1"/>
  <c r="BQ105" i="1"/>
  <c r="BO105" i="1"/>
  <c r="BM105" i="1"/>
  <c r="BL105" i="1"/>
  <c r="BK105" i="1"/>
  <c r="BI105" i="1"/>
  <c r="BH105" i="1"/>
  <c r="BG105" i="1"/>
  <c r="BF105" i="1"/>
  <c r="BD105" i="1"/>
  <c r="BB105" i="1"/>
  <c r="BA105" i="1"/>
  <c r="AZ105" i="1"/>
  <c r="AX105" i="1"/>
  <c r="AW105" i="1"/>
  <c r="AV105" i="1"/>
  <c r="AU105" i="1"/>
  <c r="H105" i="1"/>
  <c r="GA104" i="1"/>
  <c r="FZ104" i="1"/>
  <c r="FY104" i="1"/>
  <c r="FU104" i="1"/>
  <c r="FS104" i="1"/>
  <c r="FR104" i="1"/>
  <c r="FQ104" i="1"/>
  <c r="FO104" i="1"/>
  <c r="FN104" i="1"/>
  <c r="FM104" i="1"/>
  <c r="FL104" i="1"/>
  <c r="FJ104" i="1"/>
  <c r="FH104" i="1"/>
  <c r="FG104" i="1"/>
  <c r="FF104" i="1"/>
  <c r="FD104" i="1"/>
  <c r="FC104" i="1"/>
  <c r="FB104" i="1"/>
  <c r="FA104" i="1"/>
  <c r="EY104" i="1"/>
  <c r="EW104" i="1"/>
  <c r="EV104" i="1"/>
  <c r="EU104" i="1"/>
  <c r="ES104" i="1"/>
  <c r="ER104" i="1"/>
  <c r="EQ104" i="1"/>
  <c r="EP104" i="1"/>
  <c r="EN104" i="1"/>
  <c r="EL104" i="1"/>
  <c r="EK104" i="1"/>
  <c r="EJ104" i="1"/>
  <c r="EH104" i="1"/>
  <c r="EG104" i="1"/>
  <c r="EF104" i="1"/>
  <c r="EE104" i="1"/>
  <c r="EC104" i="1"/>
  <c r="EA104" i="1"/>
  <c r="DZ104" i="1"/>
  <c r="DY104" i="1"/>
  <c r="DW104" i="1"/>
  <c r="DV104" i="1"/>
  <c r="DU104" i="1"/>
  <c r="DT104" i="1"/>
  <c r="DR104" i="1"/>
  <c r="DP104" i="1"/>
  <c r="DO104" i="1"/>
  <c r="DN104" i="1"/>
  <c r="DL104" i="1"/>
  <c r="DK104" i="1"/>
  <c r="DJ104" i="1"/>
  <c r="DI104" i="1"/>
  <c r="DG104" i="1"/>
  <c r="DE104" i="1"/>
  <c r="DD104" i="1"/>
  <c r="DC104" i="1"/>
  <c r="DA104" i="1"/>
  <c r="CZ104" i="1"/>
  <c r="CY104" i="1"/>
  <c r="CX104" i="1"/>
  <c r="CV104" i="1"/>
  <c r="CT104" i="1"/>
  <c r="CS104" i="1"/>
  <c r="CR104" i="1"/>
  <c r="CP104" i="1"/>
  <c r="CO104" i="1"/>
  <c r="CN104" i="1"/>
  <c r="CM104" i="1"/>
  <c r="CK104" i="1"/>
  <c r="CI104" i="1"/>
  <c r="CH104" i="1"/>
  <c r="CG104" i="1"/>
  <c r="CE104" i="1"/>
  <c r="CD104" i="1"/>
  <c r="CC104" i="1"/>
  <c r="CB104" i="1"/>
  <c r="BZ104" i="1"/>
  <c r="BX104" i="1"/>
  <c r="BW104" i="1"/>
  <c r="BV104" i="1"/>
  <c r="BT104" i="1"/>
  <c r="BS104" i="1"/>
  <c r="BR104" i="1"/>
  <c r="BQ104" i="1"/>
  <c r="BO104" i="1"/>
  <c r="BM104" i="1"/>
  <c r="BL104" i="1"/>
  <c r="BK104" i="1"/>
  <c r="BI104" i="1"/>
  <c r="BH104" i="1"/>
  <c r="BG104" i="1"/>
  <c r="BF104" i="1"/>
  <c r="BD104" i="1"/>
  <c r="BB104" i="1"/>
  <c r="BA104" i="1"/>
  <c r="AZ104" i="1"/>
  <c r="AX104" i="1"/>
  <c r="AW104" i="1"/>
  <c r="AV104" i="1"/>
  <c r="AU104" i="1"/>
  <c r="AK104" i="1"/>
  <c r="AF104" i="1"/>
  <c r="H104" i="1"/>
  <c r="GA103" i="1"/>
  <c r="FZ103" i="1"/>
  <c r="FY103" i="1"/>
  <c r="FU103" i="1"/>
  <c r="FS103" i="1"/>
  <c r="FR103" i="1"/>
  <c r="FQ103" i="1"/>
  <c r="FO103" i="1"/>
  <c r="FN103" i="1"/>
  <c r="FM103" i="1"/>
  <c r="FL103" i="1"/>
  <c r="FJ103" i="1"/>
  <c r="FH103" i="1"/>
  <c r="FG103" i="1"/>
  <c r="FF103" i="1"/>
  <c r="FD103" i="1"/>
  <c r="FC103" i="1"/>
  <c r="FB103" i="1"/>
  <c r="FA103" i="1"/>
  <c r="EY103" i="1"/>
  <c r="EW103" i="1"/>
  <c r="EV103" i="1"/>
  <c r="EU103" i="1"/>
  <c r="ES103" i="1"/>
  <c r="ER103" i="1"/>
  <c r="EQ103" i="1"/>
  <c r="EP103" i="1"/>
  <c r="EN103" i="1"/>
  <c r="EL103" i="1"/>
  <c r="EK103" i="1"/>
  <c r="EJ103" i="1"/>
  <c r="EH103" i="1"/>
  <c r="EG103" i="1"/>
  <c r="EF103" i="1"/>
  <c r="EE103" i="1"/>
  <c r="EC103" i="1"/>
  <c r="EA103" i="1"/>
  <c r="DZ103" i="1"/>
  <c r="DY103" i="1"/>
  <c r="DW103" i="1"/>
  <c r="DV103" i="1"/>
  <c r="DU103" i="1"/>
  <c r="DT103" i="1"/>
  <c r="DR103" i="1"/>
  <c r="DP103" i="1"/>
  <c r="DO103" i="1"/>
  <c r="DN103" i="1"/>
  <c r="DL103" i="1"/>
  <c r="DK103" i="1"/>
  <c r="DJ103" i="1"/>
  <c r="DI103" i="1"/>
  <c r="DG103" i="1"/>
  <c r="DE103" i="1"/>
  <c r="DD103" i="1"/>
  <c r="DC103" i="1"/>
  <c r="DA103" i="1"/>
  <c r="CZ103" i="1"/>
  <c r="CY103" i="1"/>
  <c r="CX103" i="1"/>
  <c r="CV103" i="1"/>
  <c r="CT103" i="1"/>
  <c r="CS103" i="1"/>
  <c r="CR103" i="1"/>
  <c r="CP103" i="1"/>
  <c r="CO103" i="1"/>
  <c r="CN103" i="1"/>
  <c r="CM103" i="1"/>
  <c r="CK103" i="1"/>
  <c r="CI103" i="1"/>
  <c r="CH103" i="1"/>
  <c r="CG103" i="1"/>
  <c r="CE103" i="1"/>
  <c r="CD103" i="1"/>
  <c r="CC103" i="1"/>
  <c r="CB103" i="1"/>
  <c r="BZ103" i="1"/>
  <c r="BX103" i="1"/>
  <c r="BW103" i="1"/>
  <c r="BV103" i="1"/>
  <c r="BT103" i="1"/>
  <c r="BS103" i="1"/>
  <c r="BR103" i="1"/>
  <c r="BQ103" i="1"/>
  <c r="BO103" i="1"/>
  <c r="BM103" i="1"/>
  <c r="BL103" i="1"/>
  <c r="BK103" i="1"/>
  <c r="BI103" i="1"/>
  <c r="BH103" i="1"/>
  <c r="BG103" i="1"/>
  <c r="BF103" i="1"/>
  <c r="BD103" i="1"/>
  <c r="BB103" i="1"/>
  <c r="BA103" i="1"/>
  <c r="AZ103" i="1"/>
  <c r="AX103" i="1"/>
  <c r="AW103" i="1"/>
  <c r="AV103" i="1"/>
  <c r="AU103" i="1"/>
  <c r="AF103" i="1"/>
  <c r="AC103" i="1"/>
  <c r="I103" i="1"/>
  <c r="H103" i="1"/>
  <c r="GA102" i="1"/>
  <c r="FZ102" i="1"/>
  <c r="FY102" i="1"/>
  <c r="FU102" i="1"/>
  <c r="FS102" i="1"/>
  <c r="FR102" i="1"/>
  <c r="FQ102" i="1"/>
  <c r="FO102" i="1"/>
  <c r="FN102" i="1"/>
  <c r="FM102" i="1"/>
  <c r="FL102" i="1"/>
  <c r="FJ102" i="1"/>
  <c r="FH102" i="1"/>
  <c r="FG102" i="1"/>
  <c r="FF102" i="1"/>
  <c r="FD102" i="1"/>
  <c r="FC102" i="1"/>
  <c r="FB102" i="1"/>
  <c r="FA102" i="1"/>
  <c r="EY102" i="1"/>
  <c r="EW102" i="1"/>
  <c r="EV102" i="1"/>
  <c r="EU102" i="1"/>
  <c r="ES102" i="1"/>
  <c r="ER102" i="1"/>
  <c r="EQ102" i="1"/>
  <c r="EP102" i="1"/>
  <c r="EN102" i="1"/>
  <c r="EL102" i="1"/>
  <c r="EK102" i="1"/>
  <c r="EJ102" i="1"/>
  <c r="EH102" i="1"/>
  <c r="EG102" i="1"/>
  <c r="EF102" i="1"/>
  <c r="EE102" i="1"/>
  <c r="EC102" i="1"/>
  <c r="EA102" i="1"/>
  <c r="DZ102" i="1"/>
  <c r="DY102" i="1"/>
  <c r="DW102" i="1"/>
  <c r="DV102" i="1"/>
  <c r="DU102" i="1"/>
  <c r="DT102" i="1"/>
  <c r="DR102" i="1"/>
  <c r="DP102" i="1"/>
  <c r="DO102" i="1"/>
  <c r="DN102" i="1"/>
  <c r="DL102" i="1"/>
  <c r="DK102" i="1"/>
  <c r="DJ102" i="1"/>
  <c r="DI102" i="1"/>
  <c r="DG102" i="1"/>
  <c r="DE102" i="1"/>
  <c r="DD102" i="1"/>
  <c r="DC102" i="1"/>
  <c r="DA102" i="1"/>
  <c r="CZ102" i="1"/>
  <c r="CY102" i="1"/>
  <c r="CX102" i="1"/>
  <c r="CV102" i="1"/>
  <c r="CT102" i="1"/>
  <c r="CS102" i="1"/>
  <c r="CR102" i="1"/>
  <c r="CP102" i="1"/>
  <c r="CO102" i="1"/>
  <c r="CN102" i="1"/>
  <c r="CM102" i="1"/>
  <c r="CK102" i="1"/>
  <c r="CI102" i="1"/>
  <c r="CH102" i="1"/>
  <c r="CG102" i="1"/>
  <c r="CE102" i="1"/>
  <c r="CD102" i="1"/>
  <c r="CC102" i="1"/>
  <c r="CB102" i="1"/>
  <c r="BZ102" i="1"/>
  <c r="BX102" i="1"/>
  <c r="BW102" i="1"/>
  <c r="BV102" i="1"/>
  <c r="BT102" i="1"/>
  <c r="BS102" i="1"/>
  <c r="BR102" i="1"/>
  <c r="BQ102" i="1"/>
  <c r="BO102" i="1"/>
  <c r="BM102" i="1"/>
  <c r="BL102" i="1"/>
  <c r="BK102" i="1"/>
  <c r="BH102" i="1"/>
  <c r="BF102" i="1"/>
  <c r="BD102" i="1"/>
  <c r="BB102" i="1"/>
  <c r="BA102" i="1"/>
  <c r="AZ102" i="1"/>
  <c r="AW102" i="1"/>
  <c r="AU102" i="1"/>
  <c r="AF102" i="1"/>
  <c r="J102" i="1"/>
  <c r="H102" i="1"/>
  <c r="GA101" i="1"/>
  <c r="FZ101" i="1"/>
  <c r="FY101" i="1"/>
  <c r="FU101" i="1"/>
  <c r="FS101" i="1"/>
  <c r="FR101" i="1"/>
  <c r="FQ101" i="1"/>
  <c r="FO101" i="1"/>
  <c r="FN101" i="1"/>
  <c r="FM101" i="1"/>
  <c r="FL101" i="1"/>
  <c r="FJ101" i="1"/>
  <c r="FH101" i="1"/>
  <c r="FG101" i="1"/>
  <c r="FF101" i="1"/>
  <c r="FD101" i="1"/>
  <c r="FC101" i="1"/>
  <c r="FB101" i="1"/>
  <c r="FA101" i="1"/>
  <c r="EY101" i="1"/>
  <c r="EW101" i="1"/>
  <c r="EV101" i="1"/>
  <c r="EU101" i="1"/>
  <c r="ES101" i="1"/>
  <c r="ER101" i="1"/>
  <c r="EQ101" i="1"/>
  <c r="EP101" i="1"/>
  <c r="EN101" i="1"/>
  <c r="EL101" i="1"/>
  <c r="EK101" i="1"/>
  <c r="EJ101" i="1"/>
  <c r="EH101" i="1"/>
  <c r="EG101" i="1"/>
  <c r="EF101" i="1"/>
  <c r="EE101" i="1"/>
  <c r="EC101" i="1"/>
  <c r="EA101" i="1"/>
  <c r="DZ101" i="1"/>
  <c r="DY101" i="1"/>
  <c r="DW101" i="1"/>
  <c r="DV101" i="1"/>
  <c r="DU101" i="1"/>
  <c r="DT101" i="1"/>
  <c r="DR101" i="1"/>
  <c r="DP101" i="1"/>
  <c r="DO101" i="1"/>
  <c r="DN101" i="1"/>
  <c r="DL101" i="1"/>
  <c r="DK101" i="1"/>
  <c r="DJ101" i="1"/>
  <c r="DI101" i="1"/>
  <c r="DG101" i="1"/>
  <c r="DE101" i="1"/>
  <c r="DD101" i="1"/>
  <c r="DC101" i="1"/>
  <c r="DA101" i="1"/>
  <c r="CZ101" i="1"/>
  <c r="CY101" i="1"/>
  <c r="CX101" i="1"/>
  <c r="CV101" i="1"/>
  <c r="CT101" i="1"/>
  <c r="CS101" i="1"/>
  <c r="CR101" i="1"/>
  <c r="CP101" i="1"/>
  <c r="CO101" i="1"/>
  <c r="CN101" i="1"/>
  <c r="CM101" i="1"/>
  <c r="CK101" i="1"/>
  <c r="CI101" i="1"/>
  <c r="CH101" i="1"/>
  <c r="CG101" i="1"/>
  <c r="CE101" i="1"/>
  <c r="CD101" i="1"/>
  <c r="CC101" i="1"/>
  <c r="CB101" i="1"/>
  <c r="BZ101" i="1"/>
  <c r="BX101" i="1"/>
  <c r="BW101" i="1"/>
  <c r="BV101" i="1"/>
  <c r="BT101" i="1"/>
  <c r="BS101" i="1"/>
  <c r="BR101" i="1"/>
  <c r="BQ101" i="1"/>
  <c r="BO101" i="1"/>
  <c r="BM101" i="1"/>
  <c r="BL101" i="1"/>
  <c r="BK101" i="1"/>
  <c r="BH101" i="1"/>
  <c r="BF101" i="1"/>
  <c r="BD101" i="1"/>
  <c r="BB101" i="1"/>
  <c r="BA101" i="1"/>
  <c r="AZ101" i="1"/>
  <c r="AW101" i="1"/>
  <c r="AU101" i="1"/>
  <c r="AF101" i="1"/>
  <c r="J101" i="1"/>
  <c r="H101" i="1"/>
  <c r="GA100" i="1"/>
  <c r="FZ100" i="1"/>
  <c r="FY100" i="1"/>
  <c r="FU100" i="1"/>
  <c r="FS100" i="1"/>
  <c r="FR100" i="1"/>
  <c r="FQ100" i="1"/>
  <c r="FO100" i="1"/>
  <c r="FN100" i="1"/>
  <c r="FM100" i="1"/>
  <c r="FL100" i="1"/>
  <c r="FJ100" i="1"/>
  <c r="FH100" i="1"/>
  <c r="FG100" i="1"/>
  <c r="FF100" i="1"/>
  <c r="FD100" i="1"/>
  <c r="FC100" i="1"/>
  <c r="FB100" i="1"/>
  <c r="FA100" i="1"/>
  <c r="EY100" i="1"/>
  <c r="EW100" i="1"/>
  <c r="EV100" i="1"/>
  <c r="EU100" i="1"/>
  <c r="ES100" i="1"/>
  <c r="ER100" i="1"/>
  <c r="EQ100" i="1"/>
  <c r="EP100" i="1"/>
  <c r="EN100" i="1"/>
  <c r="EL100" i="1"/>
  <c r="EK100" i="1"/>
  <c r="EJ100" i="1"/>
  <c r="EH100" i="1"/>
  <c r="EG100" i="1"/>
  <c r="EF100" i="1"/>
  <c r="EE100" i="1"/>
  <c r="EC100" i="1"/>
  <c r="EA100" i="1"/>
  <c r="DZ100" i="1"/>
  <c r="DY100" i="1"/>
  <c r="DW100" i="1"/>
  <c r="DV100" i="1"/>
  <c r="DU100" i="1"/>
  <c r="DT100" i="1"/>
  <c r="DR100" i="1"/>
  <c r="DP100" i="1"/>
  <c r="DO100" i="1"/>
  <c r="DN100" i="1"/>
  <c r="DL100" i="1"/>
  <c r="DK100" i="1"/>
  <c r="DJ100" i="1"/>
  <c r="DI100" i="1"/>
  <c r="DG100" i="1"/>
  <c r="DE100" i="1"/>
  <c r="DD100" i="1"/>
  <c r="DC100" i="1"/>
  <c r="DA100" i="1"/>
  <c r="CZ100" i="1"/>
  <c r="CY100" i="1"/>
  <c r="CX100" i="1"/>
  <c r="CV100" i="1"/>
  <c r="CT100" i="1"/>
  <c r="CS100" i="1"/>
  <c r="CR100" i="1"/>
  <c r="CP100" i="1"/>
  <c r="CO100" i="1"/>
  <c r="CN100" i="1"/>
  <c r="CM100" i="1"/>
  <c r="CK100" i="1"/>
  <c r="CI100" i="1"/>
  <c r="CH100" i="1"/>
  <c r="CG100" i="1"/>
  <c r="CE100" i="1"/>
  <c r="CD100" i="1"/>
  <c r="CC100" i="1"/>
  <c r="CB100" i="1"/>
  <c r="BZ100" i="1"/>
  <c r="BX100" i="1"/>
  <c r="BW100" i="1"/>
  <c r="BV100" i="1"/>
  <c r="BT100" i="1"/>
  <c r="BS100" i="1"/>
  <c r="BR100" i="1"/>
  <c r="BQ100" i="1"/>
  <c r="BO100" i="1"/>
  <c r="BM100" i="1"/>
  <c r="BL100" i="1"/>
  <c r="BK100" i="1"/>
  <c r="BH100" i="1"/>
  <c r="BF100" i="1"/>
  <c r="BD100" i="1"/>
  <c r="BB100" i="1"/>
  <c r="BA100" i="1"/>
  <c r="AZ100" i="1"/>
  <c r="AW100" i="1"/>
  <c r="AU100" i="1"/>
  <c r="AF100" i="1"/>
  <c r="J100" i="1"/>
  <c r="H100" i="1"/>
  <c r="GA99" i="1"/>
  <c r="FZ99" i="1"/>
  <c r="FY99" i="1"/>
  <c r="FU99" i="1"/>
  <c r="FS99" i="1"/>
  <c r="FR99" i="1"/>
  <c r="FQ99" i="1"/>
  <c r="FO99" i="1"/>
  <c r="FN99" i="1"/>
  <c r="FM99" i="1"/>
  <c r="FL99" i="1"/>
  <c r="FJ99" i="1"/>
  <c r="FH99" i="1"/>
  <c r="FG99" i="1"/>
  <c r="FF99" i="1"/>
  <c r="FD99" i="1"/>
  <c r="FC99" i="1"/>
  <c r="FB99" i="1"/>
  <c r="FA99" i="1"/>
  <c r="EY99" i="1"/>
  <c r="EW99" i="1"/>
  <c r="EV99" i="1"/>
  <c r="EU99" i="1"/>
  <c r="ES99" i="1"/>
  <c r="ER99" i="1"/>
  <c r="EQ99" i="1"/>
  <c r="EP99" i="1"/>
  <c r="EN99" i="1"/>
  <c r="EL99" i="1"/>
  <c r="EK99" i="1"/>
  <c r="EJ99" i="1"/>
  <c r="EH99" i="1"/>
  <c r="EG99" i="1"/>
  <c r="EF99" i="1"/>
  <c r="EE99" i="1"/>
  <c r="EC99" i="1"/>
  <c r="EA99" i="1"/>
  <c r="DZ99" i="1"/>
  <c r="DY99" i="1"/>
  <c r="DW99" i="1"/>
  <c r="DV99" i="1"/>
  <c r="DU99" i="1"/>
  <c r="DT99" i="1"/>
  <c r="DR99" i="1"/>
  <c r="DP99" i="1"/>
  <c r="DO99" i="1"/>
  <c r="DN99" i="1"/>
  <c r="DL99" i="1"/>
  <c r="DK99" i="1"/>
  <c r="DJ99" i="1"/>
  <c r="DI99" i="1"/>
  <c r="DG99" i="1"/>
  <c r="DE99" i="1"/>
  <c r="DD99" i="1"/>
  <c r="DC99" i="1"/>
  <c r="DA99" i="1"/>
  <c r="CZ99" i="1"/>
  <c r="CY99" i="1"/>
  <c r="CX99" i="1"/>
  <c r="CV99" i="1"/>
  <c r="CT99" i="1"/>
  <c r="CS99" i="1"/>
  <c r="CR99" i="1"/>
  <c r="CP99" i="1"/>
  <c r="CO99" i="1"/>
  <c r="CN99" i="1"/>
  <c r="CM99" i="1"/>
  <c r="CK99" i="1"/>
  <c r="CI99" i="1"/>
  <c r="CH99" i="1"/>
  <c r="CG99" i="1"/>
  <c r="CE99" i="1"/>
  <c r="CD99" i="1"/>
  <c r="CC99" i="1"/>
  <c r="CB99" i="1"/>
  <c r="BZ99" i="1"/>
  <c r="BX99" i="1"/>
  <c r="BW99" i="1"/>
  <c r="BV99" i="1"/>
  <c r="BT99" i="1"/>
  <c r="BS99" i="1"/>
  <c r="BR99" i="1"/>
  <c r="BQ99" i="1"/>
  <c r="BO99" i="1"/>
  <c r="BM99" i="1"/>
  <c r="BL99" i="1"/>
  <c r="BK99" i="1"/>
  <c r="BI99" i="1"/>
  <c r="BH99" i="1"/>
  <c r="BG99" i="1"/>
  <c r="BF99" i="1"/>
  <c r="BD99" i="1"/>
  <c r="BB99" i="1"/>
  <c r="BA99" i="1"/>
  <c r="AZ99" i="1"/>
  <c r="AX99" i="1"/>
  <c r="AW99" i="1"/>
  <c r="AV99" i="1"/>
  <c r="AU99" i="1"/>
  <c r="AF99" i="1"/>
  <c r="AC99" i="1"/>
  <c r="J99" i="1"/>
  <c r="H99" i="1"/>
  <c r="GA98" i="1"/>
  <c r="FZ98" i="1"/>
  <c r="FY98" i="1"/>
  <c r="FU98" i="1"/>
  <c r="FS98" i="1"/>
  <c r="FR98" i="1"/>
  <c r="FQ98" i="1"/>
  <c r="FO98" i="1"/>
  <c r="FN98" i="1"/>
  <c r="FM98" i="1"/>
  <c r="FL98" i="1"/>
  <c r="FJ98" i="1"/>
  <c r="FH98" i="1"/>
  <c r="FG98" i="1"/>
  <c r="FF98" i="1"/>
  <c r="FD98" i="1"/>
  <c r="FC98" i="1"/>
  <c r="FB98" i="1"/>
  <c r="FA98" i="1"/>
  <c r="EY98" i="1"/>
  <c r="EW98" i="1"/>
  <c r="EV98" i="1"/>
  <c r="EU98" i="1"/>
  <c r="ES98" i="1"/>
  <c r="ER98" i="1"/>
  <c r="EQ98" i="1"/>
  <c r="EP98" i="1"/>
  <c r="EN98" i="1"/>
  <c r="EL98" i="1"/>
  <c r="EK98" i="1"/>
  <c r="EJ98" i="1"/>
  <c r="EH98" i="1"/>
  <c r="EG98" i="1"/>
  <c r="EF98" i="1"/>
  <c r="EE98" i="1"/>
  <c r="EC98" i="1"/>
  <c r="EA98" i="1"/>
  <c r="DZ98" i="1"/>
  <c r="DY98" i="1"/>
  <c r="DW98" i="1"/>
  <c r="DV98" i="1"/>
  <c r="DU98" i="1"/>
  <c r="DT98" i="1"/>
  <c r="DR98" i="1"/>
  <c r="DP98" i="1"/>
  <c r="DO98" i="1"/>
  <c r="DN98" i="1"/>
  <c r="DL98" i="1"/>
  <c r="DK98" i="1"/>
  <c r="DJ98" i="1"/>
  <c r="DI98" i="1"/>
  <c r="DG98" i="1"/>
  <c r="DE98" i="1"/>
  <c r="DD98" i="1"/>
  <c r="DC98" i="1"/>
  <c r="DA98" i="1"/>
  <c r="CZ98" i="1"/>
  <c r="CY98" i="1"/>
  <c r="CX98" i="1"/>
  <c r="CV98" i="1"/>
  <c r="CT98" i="1"/>
  <c r="CS98" i="1"/>
  <c r="CR98" i="1"/>
  <c r="CP98" i="1"/>
  <c r="CO98" i="1"/>
  <c r="CN98" i="1"/>
  <c r="CM98" i="1"/>
  <c r="CK98" i="1"/>
  <c r="CI98" i="1"/>
  <c r="CH98" i="1"/>
  <c r="CG98" i="1"/>
  <c r="CE98" i="1"/>
  <c r="CD98" i="1"/>
  <c r="CC98" i="1"/>
  <c r="CB98" i="1"/>
  <c r="BZ98" i="1"/>
  <c r="BX98" i="1"/>
  <c r="BW98" i="1"/>
  <c r="BV98" i="1"/>
  <c r="BT98" i="1"/>
  <c r="BS98" i="1"/>
  <c r="BR98" i="1"/>
  <c r="BQ98" i="1"/>
  <c r="BO98" i="1"/>
  <c r="BM98" i="1"/>
  <c r="BL98" i="1"/>
  <c r="BK98" i="1"/>
  <c r="BI98" i="1"/>
  <c r="BH98" i="1"/>
  <c r="BG98" i="1"/>
  <c r="BF98" i="1"/>
  <c r="BD98" i="1"/>
  <c r="BB98" i="1"/>
  <c r="BA98" i="1"/>
  <c r="AZ98" i="1"/>
  <c r="AX98" i="1"/>
  <c r="AW98" i="1"/>
  <c r="AV98" i="1"/>
  <c r="AU98" i="1"/>
  <c r="AF98" i="1"/>
  <c r="AC98" i="1"/>
  <c r="J98" i="1"/>
  <c r="H98" i="1"/>
  <c r="GA97" i="1"/>
  <c r="FZ97" i="1"/>
  <c r="FX97" i="1" s="1"/>
  <c r="FY97" i="1"/>
  <c r="FU97" i="1"/>
  <c r="FS97" i="1"/>
  <c r="FR97" i="1"/>
  <c r="FQ97" i="1"/>
  <c r="FO97" i="1"/>
  <c r="FN97" i="1"/>
  <c r="FM97" i="1"/>
  <c r="FL97" i="1"/>
  <c r="FJ97" i="1"/>
  <c r="FH97" i="1"/>
  <c r="FG97" i="1"/>
  <c r="FF97" i="1"/>
  <c r="FD97" i="1"/>
  <c r="FC97" i="1"/>
  <c r="FB97" i="1"/>
  <c r="FA97" i="1"/>
  <c r="EY97" i="1"/>
  <c r="EW97" i="1"/>
  <c r="EV97" i="1"/>
  <c r="EU97" i="1"/>
  <c r="ES97" i="1"/>
  <c r="ER97" i="1"/>
  <c r="EQ97" i="1"/>
  <c r="EP97" i="1"/>
  <c r="EN97" i="1"/>
  <c r="EL97" i="1"/>
  <c r="EK97" i="1"/>
  <c r="EJ97" i="1"/>
  <c r="EH97" i="1"/>
  <c r="EG97" i="1"/>
  <c r="EF97" i="1"/>
  <c r="EE97" i="1"/>
  <c r="EC97" i="1"/>
  <c r="EA97" i="1"/>
  <c r="DZ97" i="1"/>
  <c r="DY97" i="1"/>
  <c r="DW97" i="1"/>
  <c r="DV97" i="1"/>
  <c r="DU97" i="1"/>
  <c r="DT97" i="1"/>
  <c r="DR97" i="1"/>
  <c r="DP97" i="1"/>
  <c r="DO97" i="1"/>
  <c r="DN97" i="1"/>
  <c r="DL97" i="1"/>
  <c r="DK97" i="1"/>
  <c r="DJ97" i="1"/>
  <c r="DI97" i="1"/>
  <c r="DG97" i="1"/>
  <c r="DE97" i="1"/>
  <c r="DD97" i="1"/>
  <c r="DC97" i="1"/>
  <c r="DA97" i="1"/>
  <c r="CZ97" i="1"/>
  <c r="CY97" i="1"/>
  <c r="CX97" i="1"/>
  <c r="CV97" i="1"/>
  <c r="CT97" i="1"/>
  <c r="CS97" i="1"/>
  <c r="CR97" i="1"/>
  <c r="CP97" i="1"/>
  <c r="CO97" i="1"/>
  <c r="CN97" i="1"/>
  <c r="CM97" i="1"/>
  <c r="CK97" i="1"/>
  <c r="CI97" i="1"/>
  <c r="CH97" i="1"/>
  <c r="CG97" i="1"/>
  <c r="CE97" i="1"/>
  <c r="CD97" i="1"/>
  <c r="CC97" i="1"/>
  <c r="CB97" i="1"/>
  <c r="BZ97" i="1"/>
  <c r="BX97" i="1"/>
  <c r="BW97" i="1"/>
  <c r="BV97" i="1"/>
  <c r="BT97" i="1"/>
  <c r="BS97" i="1"/>
  <c r="BR97" i="1"/>
  <c r="BQ97" i="1"/>
  <c r="BO97" i="1"/>
  <c r="BM97" i="1"/>
  <c r="BL97" i="1"/>
  <c r="BK97" i="1"/>
  <c r="BI97" i="1"/>
  <c r="BH97" i="1"/>
  <c r="BG97" i="1"/>
  <c r="BF97" i="1"/>
  <c r="BD97" i="1"/>
  <c r="BB97" i="1"/>
  <c r="BA97" i="1"/>
  <c r="AZ97" i="1"/>
  <c r="AX97" i="1"/>
  <c r="AW97" i="1"/>
  <c r="AV97" i="1"/>
  <c r="AU97" i="1"/>
  <c r="AF97" i="1"/>
  <c r="AC97" i="1"/>
  <c r="J97" i="1"/>
  <c r="H97" i="1"/>
  <c r="GA96" i="1"/>
  <c r="FZ96" i="1"/>
  <c r="FY96" i="1"/>
  <c r="FU96" i="1"/>
  <c r="FS96" i="1"/>
  <c r="FR96" i="1"/>
  <c r="FQ96" i="1"/>
  <c r="FO96" i="1"/>
  <c r="FN96" i="1"/>
  <c r="FM96" i="1"/>
  <c r="FL96" i="1"/>
  <c r="FJ96" i="1"/>
  <c r="FH96" i="1"/>
  <c r="FG96" i="1"/>
  <c r="FF96" i="1"/>
  <c r="FD96" i="1"/>
  <c r="FC96" i="1"/>
  <c r="FB96" i="1"/>
  <c r="FA96" i="1"/>
  <c r="EY96" i="1"/>
  <c r="EW96" i="1"/>
  <c r="EV96" i="1"/>
  <c r="EU96" i="1"/>
  <c r="ES96" i="1"/>
  <c r="ER96" i="1"/>
  <c r="EQ96" i="1"/>
  <c r="EP96" i="1"/>
  <c r="EN96" i="1"/>
  <c r="EL96" i="1"/>
  <c r="EK96" i="1"/>
  <c r="EJ96" i="1"/>
  <c r="EH96" i="1"/>
  <c r="EG96" i="1"/>
  <c r="EF96" i="1"/>
  <c r="EE96" i="1"/>
  <c r="EC96" i="1"/>
  <c r="EA96" i="1"/>
  <c r="DZ96" i="1"/>
  <c r="DY96" i="1"/>
  <c r="DW96" i="1"/>
  <c r="DV96" i="1"/>
  <c r="DU96" i="1"/>
  <c r="DT96" i="1"/>
  <c r="DR96" i="1"/>
  <c r="DP96" i="1"/>
  <c r="DO96" i="1"/>
  <c r="DN96" i="1"/>
  <c r="DL96" i="1"/>
  <c r="DK96" i="1"/>
  <c r="DJ96" i="1"/>
  <c r="DI96" i="1"/>
  <c r="DG96" i="1"/>
  <c r="DE96" i="1"/>
  <c r="DD96" i="1"/>
  <c r="DC96" i="1"/>
  <c r="DA96" i="1"/>
  <c r="CZ96" i="1"/>
  <c r="CY96" i="1"/>
  <c r="CX96" i="1"/>
  <c r="CV96" i="1"/>
  <c r="CT96" i="1"/>
  <c r="CS96" i="1"/>
  <c r="CR96" i="1"/>
  <c r="CP96" i="1"/>
  <c r="CO96" i="1"/>
  <c r="CN96" i="1"/>
  <c r="CM96" i="1"/>
  <c r="CK96" i="1"/>
  <c r="CI96" i="1"/>
  <c r="CH96" i="1"/>
  <c r="CG96" i="1"/>
  <c r="CE96" i="1"/>
  <c r="CD96" i="1"/>
  <c r="CC96" i="1"/>
  <c r="CB96" i="1"/>
  <c r="BZ96" i="1"/>
  <c r="BX96" i="1"/>
  <c r="BW96" i="1"/>
  <c r="BV96" i="1"/>
  <c r="BT96" i="1"/>
  <c r="BS96" i="1"/>
  <c r="BR96" i="1"/>
  <c r="BQ96" i="1"/>
  <c r="BO96" i="1"/>
  <c r="BM96" i="1"/>
  <c r="BL96" i="1"/>
  <c r="BK96" i="1"/>
  <c r="BI96" i="1"/>
  <c r="BH96" i="1"/>
  <c r="BG96" i="1"/>
  <c r="BF96" i="1"/>
  <c r="BD96" i="1"/>
  <c r="BB96" i="1"/>
  <c r="BA96" i="1"/>
  <c r="AZ96" i="1"/>
  <c r="AX96" i="1"/>
  <c r="AW96" i="1"/>
  <c r="AV96" i="1"/>
  <c r="AU96" i="1"/>
  <c r="AD96" i="1"/>
  <c r="J96" i="1"/>
  <c r="I96" i="1"/>
  <c r="U96" i="1" s="1"/>
  <c r="H96" i="1"/>
  <c r="GA95" i="1"/>
  <c r="FZ95" i="1"/>
  <c r="FY95" i="1"/>
  <c r="FU95" i="1"/>
  <c r="FS95" i="1"/>
  <c r="FR95" i="1"/>
  <c r="FQ95" i="1"/>
  <c r="FO95" i="1"/>
  <c r="FN95" i="1"/>
  <c r="FM95" i="1"/>
  <c r="FL95" i="1"/>
  <c r="FJ95" i="1"/>
  <c r="FH95" i="1"/>
  <c r="FG95" i="1"/>
  <c r="FF95" i="1"/>
  <c r="FD95" i="1"/>
  <c r="FC95" i="1"/>
  <c r="FB95" i="1"/>
  <c r="FA95" i="1"/>
  <c r="EY95" i="1"/>
  <c r="EW95" i="1"/>
  <c r="EV95" i="1"/>
  <c r="EU95" i="1"/>
  <c r="ES95" i="1"/>
  <c r="ER95" i="1"/>
  <c r="EQ95" i="1"/>
  <c r="EP95" i="1"/>
  <c r="EN95" i="1"/>
  <c r="EL95" i="1"/>
  <c r="EK95" i="1"/>
  <c r="EJ95" i="1"/>
  <c r="EH95" i="1"/>
  <c r="EG95" i="1"/>
  <c r="EF95" i="1"/>
  <c r="EE95" i="1"/>
  <c r="EC95" i="1"/>
  <c r="EA95" i="1"/>
  <c r="DZ95" i="1"/>
  <c r="DY95" i="1"/>
  <c r="DW95" i="1"/>
  <c r="DV95" i="1"/>
  <c r="DU95" i="1"/>
  <c r="DT95" i="1"/>
  <c r="DR95" i="1"/>
  <c r="DP95" i="1"/>
  <c r="DO95" i="1"/>
  <c r="DN95" i="1"/>
  <c r="DL95" i="1"/>
  <c r="DK95" i="1"/>
  <c r="DJ95" i="1"/>
  <c r="DI95" i="1"/>
  <c r="DG95" i="1"/>
  <c r="DE95" i="1"/>
  <c r="DD95" i="1"/>
  <c r="DC95" i="1"/>
  <c r="DA95" i="1"/>
  <c r="CZ95" i="1"/>
  <c r="CY95" i="1"/>
  <c r="CX95" i="1"/>
  <c r="CV95" i="1"/>
  <c r="CT95" i="1"/>
  <c r="CS95" i="1"/>
  <c r="CR95" i="1"/>
  <c r="CP95" i="1"/>
  <c r="CO95" i="1"/>
  <c r="CN95" i="1"/>
  <c r="CM95" i="1"/>
  <c r="CK95" i="1"/>
  <c r="CI95" i="1"/>
  <c r="CH95" i="1"/>
  <c r="CG95" i="1"/>
  <c r="CE95" i="1"/>
  <c r="CD95" i="1"/>
  <c r="CC95" i="1"/>
  <c r="CB95" i="1"/>
  <c r="BZ95" i="1"/>
  <c r="BX95" i="1"/>
  <c r="BW95" i="1"/>
  <c r="BV95" i="1"/>
  <c r="BT95" i="1"/>
  <c r="BS95" i="1"/>
  <c r="BR95" i="1"/>
  <c r="BQ95" i="1"/>
  <c r="BO95" i="1"/>
  <c r="BM95" i="1"/>
  <c r="BL95" i="1"/>
  <c r="BK95" i="1"/>
  <c r="BI95" i="1"/>
  <c r="BH95" i="1"/>
  <c r="BG95" i="1"/>
  <c r="BF95" i="1"/>
  <c r="BD95" i="1"/>
  <c r="BB95" i="1"/>
  <c r="BA95" i="1"/>
  <c r="AZ95" i="1"/>
  <c r="AX95" i="1"/>
  <c r="AW95" i="1"/>
  <c r="AV95" i="1"/>
  <c r="AU95" i="1"/>
  <c r="AD95" i="1"/>
  <c r="J95" i="1"/>
  <c r="I95" i="1"/>
  <c r="H95" i="1"/>
  <c r="GA94" i="1"/>
  <c r="FZ94" i="1"/>
  <c r="FY94" i="1"/>
  <c r="FU94" i="1"/>
  <c r="FS94" i="1"/>
  <c r="FR94" i="1"/>
  <c r="FQ94" i="1"/>
  <c r="FO94" i="1"/>
  <c r="FN94" i="1"/>
  <c r="FM94" i="1"/>
  <c r="FL94" i="1"/>
  <c r="FJ94" i="1"/>
  <c r="FH94" i="1"/>
  <c r="FG94" i="1"/>
  <c r="FF94" i="1"/>
  <c r="FD94" i="1"/>
  <c r="FC94" i="1"/>
  <c r="FB94" i="1"/>
  <c r="FA94" i="1"/>
  <c r="EY94" i="1"/>
  <c r="EW94" i="1"/>
  <c r="EV94" i="1"/>
  <c r="EU94" i="1"/>
  <c r="ES94" i="1"/>
  <c r="ER94" i="1"/>
  <c r="EQ94" i="1"/>
  <c r="EP94" i="1"/>
  <c r="EN94" i="1"/>
  <c r="EL94" i="1"/>
  <c r="EK94" i="1"/>
  <c r="EJ94" i="1"/>
  <c r="EH94" i="1"/>
  <c r="EG94" i="1"/>
  <c r="EF94" i="1"/>
  <c r="EE94" i="1"/>
  <c r="EC94" i="1"/>
  <c r="EA94" i="1"/>
  <c r="DZ94" i="1"/>
  <c r="DY94" i="1"/>
  <c r="DW94" i="1"/>
  <c r="DV94" i="1"/>
  <c r="DU94" i="1"/>
  <c r="DT94" i="1"/>
  <c r="DR94" i="1"/>
  <c r="DP94" i="1"/>
  <c r="DO94" i="1"/>
  <c r="DN94" i="1"/>
  <c r="DL94" i="1"/>
  <c r="DK94" i="1"/>
  <c r="DJ94" i="1"/>
  <c r="DI94" i="1"/>
  <c r="DG94" i="1"/>
  <c r="DE94" i="1"/>
  <c r="DD94" i="1"/>
  <c r="DC94" i="1"/>
  <c r="DA94" i="1"/>
  <c r="CZ94" i="1"/>
  <c r="CY94" i="1"/>
  <c r="CX94" i="1"/>
  <c r="CV94" i="1"/>
  <c r="CT94" i="1"/>
  <c r="CS94" i="1"/>
  <c r="CR94" i="1"/>
  <c r="CP94" i="1"/>
  <c r="CO94" i="1"/>
  <c r="CN94" i="1"/>
  <c r="CM94" i="1"/>
  <c r="CK94" i="1"/>
  <c r="CI94" i="1"/>
  <c r="CH94" i="1"/>
  <c r="CG94" i="1"/>
  <c r="CE94" i="1"/>
  <c r="CD94" i="1"/>
  <c r="CC94" i="1"/>
  <c r="CB94" i="1"/>
  <c r="BZ94" i="1"/>
  <c r="BX94" i="1"/>
  <c r="BW94" i="1"/>
  <c r="BV94" i="1"/>
  <c r="BT94" i="1"/>
  <c r="BS94" i="1"/>
  <c r="BR94" i="1"/>
  <c r="BQ94" i="1"/>
  <c r="BO94" i="1"/>
  <c r="BM94" i="1"/>
  <c r="BL94" i="1"/>
  <c r="BK94" i="1"/>
  <c r="BI94" i="1"/>
  <c r="BH94" i="1"/>
  <c r="BG94" i="1"/>
  <c r="BF94" i="1"/>
  <c r="BD94" i="1"/>
  <c r="BB94" i="1"/>
  <c r="BA94" i="1"/>
  <c r="AZ94" i="1"/>
  <c r="AX94" i="1"/>
  <c r="AW94" i="1"/>
  <c r="AV94" i="1"/>
  <c r="AU94" i="1"/>
  <c r="AD94" i="1"/>
  <c r="J94" i="1"/>
  <c r="I94" i="1"/>
  <c r="H94" i="1"/>
  <c r="GA93" i="1"/>
  <c r="FZ93" i="1"/>
  <c r="FX93" i="1" s="1"/>
  <c r="FY93" i="1"/>
  <c r="FU93" i="1"/>
  <c r="FS93" i="1"/>
  <c r="FR93" i="1"/>
  <c r="FQ93" i="1"/>
  <c r="FO93" i="1"/>
  <c r="FN93" i="1"/>
  <c r="FM93" i="1"/>
  <c r="FL93" i="1"/>
  <c r="FJ93" i="1"/>
  <c r="FH93" i="1"/>
  <c r="FG93" i="1"/>
  <c r="FF93" i="1"/>
  <c r="FD93" i="1"/>
  <c r="FC93" i="1"/>
  <c r="FB93" i="1"/>
  <c r="FA93" i="1"/>
  <c r="EY93" i="1"/>
  <c r="EW93" i="1"/>
  <c r="EV93" i="1"/>
  <c r="EU93" i="1"/>
  <c r="ES93" i="1"/>
  <c r="ER93" i="1"/>
  <c r="EQ93" i="1"/>
  <c r="EP93" i="1"/>
  <c r="EN93" i="1"/>
  <c r="EL93" i="1"/>
  <c r="EK93" i="1"/>
  <c r="EJ93" i="1"/>
  <c r="EH93" i="1"/>
  <c r="EG93" i="1"/>
  <c r="EF93" i="1"/>
  <c r="EE93" i="1"/>
  <c r="EC93" i="1"/>
  <c r="EA93" i="1"/>
  <c r="DZ93" i="1"/>
  <c r="DY93" i="1"/>
  <c r="DW93" i="1"/>
  <c r="DV93" i="1"/>
  <c r="DU93" i="1"/>
  <c r="DT93" i="1"/>
  <c r="DR93" i="1"/>
  <c r="DP93" i="1"/>
  <c r="DO93" i="1"/>
  <c r="DN93" i="1"/>
  <c r="DL93" i="1"/>
  <c r="DK93" i="1"/>
  <c r="DJ93" i="1"/>
  <c r="DI93" i="1"/>
  <c r="DG93" i="1"/>
  <c r="DE93" i="1"/>
  <c r="DD93" i="1"/>
  <c r="DC93" i="1"/>
  <c r="DA93" i="1"/>
  <c r="CZ93" i="1"/>
  <c r="CY93" i="1"/>
  <c r="CX93" i="1"/>
  <c r="CV93" i="1"/>
  <c r="CT93" i="1"/>
  <c r="CS93" i="1"/>
  <c r="CR93" i="1"/>
  <c r="CP93" i="1"/>
  <c r="CO93" i="1"/>
  <c r="CN93" i="1"/>
  <c r="CM93" i="1"/>
  <c r="CK93" i="1"/>
  <c r="CI93" i="1"/>
  <c r="CH93" i="1"/>
  <c r="CG93" i="1"/>
  <c r="CE93" i="1"/>
  <c r="CD93" i="1"/>
  <c r="CC93" i="1"/>
  <c r="CB93" i="1"/>
  <c r="BZ93" i="1"/>
  <c r="BX93" i="1"/>
  <c r="BW93" i="1"/>
  <c r="BV93" i="1"/>
  <c r="BT93" i="1"/>
  <c r="BS93" i="1"/>
  <c r="BR93" i="1"/>
  <c r="BQ93" i="1"/>
  <c r="BO93" i="1"/>
  <c r="BM93" i="1"/>
  <c r="BL93" i="1"/>
  <c r="BK93" i="1"/>
  <c r="BI93" i="1"/>
  <c r="BH93" i="1"/>
  <c r="BG93" i="1"/>
  <c r="BF93" i="1"/>
  <c r="BD93" i="1"/>
  <c r="BB93" i="1"/>
  <c r="BA93" i="1"/>
  <c r="AZ93" i="1"/>
  <c r="AX93" i="1"/>
  <c r="AW93" i="1"/>
  <c r="AV93" i="1"/>
  <c r="AU93" i="1"/>
  <c r="AD93" i="1"/>
  <c r="J93" i="1"/>
  <c r="I93" i="1"/>
  <c r="U93" i="1" s="1"/>
  <c r="H93" i="1"/>
  <c r="GA92" i="1"/>
  <c r="FZ92" i="1"/>
  <c r="FY92" i="1"/>
  <c r="FU92" i="1"/>
  <c r="FS92" i="1"/>
  <c r="FR92" i="1"/>
  <c r="FQ92" i="1"/>
  <c r="FO92" i="1"/>
  <c r="FN92" i="1"/>
  <c r="FM92" i="1"/>
  <c r="FL92" i="1"/>
  <c r="FJ92" i="1"/>
  <c r="FH92" i="1"/>
  <c r="FG92" i="1"/>
  <c r="FF92" i="1"/>
  <c r="FD92" i="1"/>
  <c r="FC92" i="1"/>
  <c r="FB92" i="1"/>
  <c r="FA92" i="1"/>
  <c r="EY92" i="1"/>
  <c r="EW92" i="1"/>
  <c r="EV92" i="1"/>
  <c r="EU92" i="1"/>
  <c r="ES92" i="1"/>
  <c r="ER92" i="1"/>
  <c r="EQ92" i="1"/>
  <c r="EP92" i="1"/>
  <c r="EN92" i="1"/>
  <c r="EL92" i="1"/>
  <c r="EK92" i="1"/>
  <c r="EJ92" i="1"/>
  <c r="EH92" i="1"/>
  <c r="EG92" i="1"/>
  <c r="EF92" i="1"/>
  <c r="EE92" i="1"/>
  <c r="EC92" i="1"/>
  <c r="EA92" i="1"/>
  <c r="DZ92" i="1"/>
  <c r="DY92" i="1"/>
  <c r="DW92" i="1"/>
  <c r="DV92" i="1"/>
  <c r="DU92" i="1"/>
  <c r="DT92" i="1"/>
  <c r="DR92" i="1"/>
  <c r="DP92" i="1"/>
  <c r="DO92" i="1"/>
  <c r="DN92" i="1"/>
  <c r="DL92" i="1"/>
  <c r="DK92" i="1"/>
  <c r="DJ92" i="1"/>
  <c r="DI92" i="1"/>
  <c r="DG92" i="1"/>
  <c r="DE92" i="1"/>
  <c r="DD92" i="1"/>
  <c r="DC92" i="1"/>
  <c r="DA92" i="1"/>
  <c r="CZ92" i="1"/>
  <c r="CY92" i="1"/>
  <c r="CX92" i="1"/>
  <c r="CV92" i="1"/>
  <c r="CT92" i="1"/>
  <c r="CS92" i="1"/>
  <c r="CR92" i="1"/>
  <c r="CP92" i="1"/>
  <c r="CO92" i="1"/>
  <c r="CN92" i="1"/>
  <c r="CM92" i="1"/>
  <c r="CK92" i="1"/>
  <c r="CI92" i="1"/>
  <c r="CH92" i="1"/>
  <c r="CG92" i="1"/>
  <c r="CE92" i="1"/>
  <c r="CD92" i="1"/>
  <c r="CC92" i="1"/>
  <c r="CB92" i="1"/>
  <c r="BZ92" i="1"/>
  <c r="BX92" i="1"/>
  <c r="BW92" i="1"/>
  <c r="BV92" i="1"/>
  <c r="BT92" i="1"/>
  <c r="BS92" i="1"/>
  <c r="BR92" i="1"/>
  <c r="BQ92" i="1"/>
  <c r="BO92" i="1"/>
  <c r="BM92" i="1"/>
  <c r="BL92" i="1"/>
  <c r="BK92" i="1"/>
  <c r="BI92" i="1"/>
  <c r="BH92" i="1"/>
  <c r="BG92" i="1"/>
  <c r="BF92" i="1"/>
  <c r="BD92" i="1"/>
  <c r="BB92" i="1"/>
  <c r="BA92" i="1"/>
  <c r="AZ92" i="1"/>
  <c r="AX92" i="1"/>
  <c r="AW92" i="1"/>
  <c r="AV92" i="1"/>
  <c r="AU92" i="1"/>
  <c r="AD92" i="1"/>
  <c r="J92" i="1"/>
  <c r="I92" i="1"/>
  <c r="H92" i="1"/>
  <c r="GA91" i="1"/>
  <c r="FZ91" i="1"/>
  <c r="FY91" i="1"/>
  <c r="FU91" i="1"/>
  <c r="FS91" i="1"/>
  <c r="FR91" i="1"/>
  <c r="FQ91" i="1"/>
  <c r="FO91" i="1"/>
  <c r="FN91" i="1"/>
  <c r="FM91" i="1"/>
  <c r="FL91" i="1"/>
  <c r="FJ91" i="1"/>
  <c r="FH91" i="1"/>
  <c r="FG91" i="1"/>
  <c r="FF91" i="1"/>
  <c r="FD91" i="1"/>
  <c r="FC91" i="1"/>
  <c r="FB91" i="1"/>
  <c r="FA91" i="1"/>
  <c r="EY91" i="1"/>
  <c r="EW91" i="1"/>
  <c r="EV91" i="1"/>
  <c r="EU91" i="1"/>
  <c r="ES91" i="1"/>
  <c r="ER91" i="1"/>
  <c r="EQ91" i="1"/>
  <c r="EP91" i="1"/>
  <c r="EN91" i="1"/>
  <c r="EL91" i="1"/>
  <c r="EK91" i="1"/>
  <c r="EJ91" i="1"/>
  <c r="EH91" i="1"/>
  <c r="EG91" i="1"/>
  <c r="EF91" i="1"/>
  <c r="EE91" i="1"/>
  <c r="EC91" i="1"/>
  <c r="EA91" i="1"/>
  <c r="DZ91" i="1"/>
  <c r="DY91" i="1"/>
  <c r="DW91" i="1"/>
  <c r="DV91" i="1"/>
  <c r="DU91" i="1"/>
  <c r="DT91" i="1"/>
  <c r="DR91" i="1"/>
  <c r="DP91" i="1"/>
  <c r="DO91" i="1"/>
  <c r="DN91" i="1"/>
  <c r="DL91" i="1"/>
  <c r="DK91" i="1"/>
  <c r="DJ91" i="1"/>
  <c r="DI91" i="1"/>
  <c r="DG91" i="1"/>
  <c r="DE91" i="1"/>
  <c r="DD91" i="1"/>
  <c r="DC91" i="1"/>
  <c r="DA91" i="1"/>
  <c r="CZ91" i="1"/>
  <c r="CY91" i="1"/>
  <c r="CX91" i="1"/>
  <c r="CV91" i="1"/>
  <c r="CT91" i="1"/>
  <c r="CS91" i="1"/>
  <c r="CR91" i="1"/>
  <c r="CP91" i="1"/>
  <c r="CO91" i="1"/>
  <c r="CN91" i="1"/>
  <c r="CM91" i="1"/>
  <c r="CK91" i="1"/>
  <c r="CI91" i="1"/>
  <c r="CH91" i="1"/>
  <c r="CG91" i="1"/>
  <c r="CE91" i="1"/>
  <c r="CD91" i="1"/>
  <c r="CC91" i="1"/>
  <c r="CB91" i="1"/>
  <c r="BZ91" i="1"/>
  <c r="BX91" i="1"/>
  <c r="BW91" i="1"/>
  <c r="BV91" i="1"/>
  <c r="BT91" i="1"/>
  <c r="BS91" i="1"/>
  <c r="BR91" i="1"/>
  <c r="BQ91" i="1"/>
  <c r="BO91" i="1"/>
  <c r="BM91" i="1"/>
  <c r="BL91" i="1"/>
  <c r="BK91" i="1"/>
  <c r="BI91" i="1"/>
  <c r="BH91" i="1"/>
  <c r="BG91" i="1"/>
  <c r="BF91" i="1"/>
  <c r="BD91" i="1"/>
  <c r="BB91" i="1"/>
  <c r="BA91" i="1"/>
  <c r="AZ91" i="1"/>
  <c r="AX91" i="1"/>
  <c r="AW91" i="1"/>
  <c r="AV91" i="1"/>
  <c r="AU91" i="1"/>
  <c r="AD91" i="1"/>
  <c r="J91" i="1"/>
  <c r="I91" i="1"/>
  <c r="H91" i="1"/>
  <c r="GA90" i="1"/>
  <c r="FZ90" i="1"/>
  <c r="FY90" i="1"/>
  <c r="FU90" i="1"/>
  <c r="FS90" i="1"/>
  <c r="FR90" i="1"/>
  <c r="FQ90" i="1"/>
  <c r="FO90" i="1"/>
  <c r="FN90" i="1"/>
  <c r="FM90" i="1"/>
  <c r="FL90" i="1"/>
  <c r="FJ90" i="1"/>
  <c r="FH90" i="1"/>
  <c r="FG90" i="1"/>
  <c r="FF90" i="1"/>
  <c r="FD90" i="1"/>
  <c r="FC90" i="1"/>
  <c r="FB90" i="1"/>
  <c r="FA90" i="1"/>
  <c r="EY90" i="1"/>
  <c r="EW90" i="1"/>
  <c r="EV90" i="1"/>
  <c r="EU90" i="1"/>
  <c r="ES90" i="1"/>
  <c r="ER90" i="1"/>
  <c r="EQ90" i="1"/>
  <c r="EP90" i="1"/>
  <c r="EN90" i="1"/>
  <c r="EL90" i="1"/>
  <c r="EK90" i="1"/>
  <c r="EJ90" i="1"/>
  <c r="EH90" i="1"/>
  <c r="EG90" i="1"/>
  <c r="EF90" i="1"/>
  <c r="EE90" i="1"/>
  <c r="EC90" i="1"/>
  <c r="EA90" i="1"/>
  <c r="DZ90" i="1"/>
  <c r="DY90" i="1"/>
  <c r="DW90" i="1"/>
  <c r="DV90" i="1"/>
  <c r="DU90" i="1"/>
  <c r="DT90" i="1"/>
  <c r="DR90" i="1"/>
  <c r="DP90" i="1"/>
  <c r="DO90" i="1"/>
  <c r="DN90" i="1"/>
  <c r="DL90" i="1"/>
  <c r="DK90" i="1"/>
  <c r="DJ90" i="1"/>
  <c r="DI90" i="1"/>
  <c r="DG90" i="1"/>
  <c r="DE90" i="1"/>
  <c r="DD90" i="1"/>
  <c r="DC90" i="1"/>
  <c r="DA90" i="1"/>
  <c r="CZ90" i="1"/>
  <c r="CY90" i="1"/>
  <c r="CX90" i="1"/>
  <c r="CV90" i="1"/>
  <c r="CT90" i="1"/>
  <c r="CS90" i="1"/>
  <c r="CR90" i="1"/>
  <c r="CP90" i="1"/>
  <c r="CO90" i="1"/>
  <c r="CN90" i="1"/>
  <c r="CM90" i="1"/>
  <c r="CK90" i="1"/>
  <c r="CI90" i="1"/>
  <c r="CH90" i="1"/>
  <c r="CG90" i="1"/>
  <c r="CE90" i="1"/>
  <c r="CD90" i="1"/>
  <c r="CC90" i="1"/>
  <c r="CB90" i="1"/>
  <c r="BZ90" i="1"/>
  <c r="BX90" i="1"/>
  <c r="BW90" i="1"/>
  <c r="BV90" i="1"/>
  <c r="BT90" i="1"/>
  <c r="BS90" i="1"/>
  <c r="BR90" i="1"/>
  <c r="BQ90" i="1"/>
  <c r="BO90" i="1"/>
  <c r="BM90" i="1"/>
  <c r="BL90" i="1"/>
  <c r="BK90" i="1"/>
  <c r="BI90" i="1"/>
  <c r="BH90" i="1"/>
  <c r="BG90" i="1"/>
  <c r="BF90" i="1"/>
  <c r="BD90" i="1"/>
  <c r="BB90" i="1"/>
  <c r="BA90" i="1"/>
  <c r="AZ90" i="1"/>
  <c r="AX90" i="1"/>
  <c r="AW90" i="1"/>
  <c r="AV90" i="1"/>
  <c r="AU90" i="1"/>
  <c r="AD90" i="1"/>
  <c r="H90" i="1"/>
  <c r="GA89" i="1"/>
  <c r="FZ89" i="1"/>
  <c r="FY89" i="1"/>
  <c r="FU89" i="1"/>
  <c r="FS89" i="1"/>
  <c r="FR89" i="1"/>
  <c r="FQ89" i="1"/>
  <c r="FO89" i="1"/>
  <c r="FN89" i="1"/>
  <c r="FM89" i="1"/>
  <c r="FL89" i="1"/>
  <c r="FJ89" i="1"/>
  <c r="FH89" i="1"/>
  <c r="FG89" i="1"/>
  <c r="FF89" i="1"/>
  <c r="FD89" i="1"/>
  <c r="FC89" i="1"/>
  <c r="FB89" i="1"/>
  <c r="FA89" i="1"/>
  <c r="EY89" i="1"/>
  <c r="EW89" i="1"/>
  <c r="EV89" i="1"/>
  <c r="EU89" i="1"/>
  <c r="ES89" i="1"/>
  <c r="ER89" i="1"/>
  <c r="EQ89" i="1"/>
  <c r="EP89" i="1"/>
  <c r="EN89" i="1"/>
  <c r="EL89" i="1"/>
  <c r="EK89" i="1"/>
  <c r="EJ89" i="1"/>
  <c r="EH89" i="1"/>
  <c r="EG89" i="1"/>
  <c r="EF89" i="1"/>
  <c r="EE89" i="1"/>
  <c r="EC89" i="1"/>
  <c r="EA89" i="1"/>
  <c r="DZ89" i="1"/>
  <c r="DY89" i="1"/>
  <c r="DW89" i="1"/>
  <c r="DV89" i="1"/>
  <c r="DU89" i="1"/>
  <c r="DT89" i="1"/>
  <c r="DR89" i="1"/>
  <c r="DP89" i="1"/>
  <c r="DO89" i="1"/>
  <c r="DN89" i="1"/>
  <c r="DL89" i="1"/>
  <c r="DK89" i="1"/>
  <c r="DJ89" i="1"/>
  <c r="DI89" i="1"/>
  <c r="DG89" i="1"/>
  <c r="DE89" i="1"/>
  <c r="DD89" i="1"/>
  <c r="DC89" i="1"/>
  <c r="DA89" i="1"/>
  <c r="CZ89" i="1"/>
  <c r="CY89" i="1"/>
  <c r="CX89" i="1"/>
  <c r="CV89" i="1"/>
  <c r="CT89" i="1"/>
  <c r="CS89" i="1"/>
  <c r="CR89" i="1"/>
  <c r="CP89" i="1"/>
  <c r="CO89" i="1"/>
  <c r="CN89" i="1"/>
  <c r="CM89" i="1"/>
  <c r="CK89" i="1"/>
  <c r="CI89" i="1"/>
  <c r="CH89" i="1"/>
  <c r="CG89" i="1"/>
  <c r="CE89" i="1"/>
  <c r="CD89" i="1"/>
  <c r="CC89" i="1"/>
  <c r="CB89" i="1"/>
  <c r="BZ89" i="1"/>
  <c r="BX89" i="1"/>
  <c r="BW89" i="1"/>
  <c r="BV89" i="1"/>
  <c r="BT89" i="1"/>
  <c r="BS89" i="1"/>
  <c r="BR89" i="1"/>
  <c r="BQ89" i="1"/>
  <c r="BO89" i="1"/>
  <c r="BM89" i="1"/>
  <c r="BL89" i="1"/>
  <c r="BK89" i="1"/>
  <c r="BI89" i="1"/>
  <c r="BH89" i="1"/>
  <c r="BG89" i="1"/>
  <c r="BF89" i="1"/>
  <c r="BD89" i="1"/>
  <c r="BB89" i="1"/>
  <c r="BA89" i="1"/>
  <c r="AZ89" i="1"/>
  <c r="AX89" i="1"/>
  <c r="AW89" i="1"/>
  <c r="AV89" i="1"/>
  <c r="AU89" i="1"/>
  <c r="AD89" i="1"/>
  <c r="H89" i="1"/>
  <c r="GA88" i="1"/>
  <c r="FZ88" i="1"/>
  <c r="FY88" i="1"/>
  <c r="FU88" i="1"/>
  <c r="FS88" i="1"/>
  <c r="FR88" i="1"/>
  <c r="FQ88" i="1"/>
  <c r="FO88" i="1"/>
  <c r="FN88" i="1"/>
  <c r="FM88" i="1"/>
  <c r="FL88" i="1"/>
  <c r="FJ88" i="1"/>
  <c r="FH88" i="1"/>
  <c r="FG88" i="1"/>
  <c r="FF88" i="1"/>
  <c r="FD88" i="1"/>
  <c r="FC88" i="1"/>
  <c r="FB88" i="1"/>
  <c r="FA88" i="1"/>
  <c r="EY88" i="1"/>
  <c r="EW88" i="1"/>
  <c r="EV88" i="1"/>
  <c r="EU88" i="1"/>
  <c r="ES88" i="1"/>
  <c r="ER88" i="1"/>
  <c r="EQ88" i="1"/>
  <c r="EP88" i="1"/>
  <c r="EN88" i="1"/>
  <c r="EL88" i="1"/>
  <c r="EK88" i="1"/>
  <c r="EJ88" i="1"/>
  <c r="EH88" i="1"/>
  <c r="EG88" i="1"/>
  <c r="EF88" i="1"/>
  <c r="EE88" i="1"/>
  <c r="EC88" i="1"/>
  <c r="EA88" i="1"/>
  <c r="DZ88" i="1"/>
  <c r="DY88" i="1"/>
  <c r="DW88" i="1"/>
  <c r="DV88" i="1"/>
  <c r="DU88" i="1"/>
  <c r="DT88" i="1"/>
  <c r="DR88" i="1"/>
  <c r="DP88" i="1"/>
  <c r="DO88" i="1"/>
  <c r="DN88" i="1"/>
  <c r="DL88" i="1"/>
  <c r="DK88" i="1"/>
  <c r="DJ88" i="1"/>
  <c r="DI88" i="1"/>
  <c r="DG88" i="1"/>
  <c r="DE88" i="1"/>
  <c r="DD88" i="1"/>
  <c r="DC88" i="1"/>
  <c r="DA88" i="1"/>
  <c r="CZ88" i="1"/>
  <c r="CY88" i="1"/>
  <c r="CX88" i="1"/>
  <c r="CV88" i="1"/>
  <c r="CT88" i="1"/>
  <c r="CS88" i="1"/>
  <c r="CR88" i="1"/>
  <c r="CP88" i="1"/>
  <c r="CO88" i="1"/>
  <c r="CN88" i="1"/>
  <c r="CM88" i="1"/>
  <c r="CK88" i="1"/>
  <c r="CI88" i="1"/>
  <c r="CH88" i="1"/>
  <c r="CG88" i="1"/>
  <c r="CE88" i="1"/>
  <c r="CD88" i="1"/>
  <c r="CC88" i="1"/>
  <c r="CB88" i="1"/>
  <c r="BZ88" i="1"/>
  <c r="BX88" i="1"/>
  <c r="BW88" i="1"/>
  <c r="BV88" i="1"/>
  <c r="BT88" i="1"/>
  <c r="BS88" i="1"/>
  <c r="BR88" i="1"/>
  <c r="BQ88" i="1"/>
  <c r="BO88" i="1"/>
  <c r="BM88" i="1"/>
  <c r="BL88" i="1"/>
  <c r="BK88" i="1"/>
  <c r="BI88" i="1"/>
  <c r="BG88" i="1"/>
  <c r="BD88" i="1"/>
  <c r="BB88" i="1"/>
  <c r="BA88" i="1"/>
  <c r="AZ88" i="1"/>
  <c r="AX88" i="1"/>
  <c r="AV88" i="1"/>
  <c r="AF88" i="1"/>
  <c r="AD88" i="1"/>
  <c r="H88" i="1"/>
  <c r="GA87" i="1"/>
  <c r="FZ87" i="1"/>
  <c r="FY87" i="1"/>
  <c r="FU87" i="1"/>
  <c r="FS87" i="1"/>
  <c r="FR87" i="1"/>
  <c r="FQ87" i="1"/>
  <c r="FO87" i="1"/>
  <c r="FN87" i="1"/>
  <c r="FM87" i="1"/>
  <c r="FL87" i="1"/>
  <c r="FJ87" i="1"/>
  <c r="FH87" i="1"/>
  <c r="FG87" i="1"/>
  <c r="FF87" i="1"/>
  <c r="FD87" i="1"/>
  <c r="FC87" i="1"/>
  <c r="FB87" i="1"/>
  <c r="FA87" i="1"/>
  <c r="EY87" i="1"/>
  <c r="EW87" i="1"/>
  <c r="EV87" i="1"/>
  <c r="EU87" i="1"/>
  <c r="ES87" i="1"/>
  <c r="ER87" i="1"/>
  <c r="EQ87" i="1"/>
  <c r="EP87" i="1"/>
  <c r="EN87" i="1"/>
  <c r="EL87" i="1"/>
  <c r="EK87" i="1"/>
  <c r="EJ87" i="1"/>
  <c r="EH87" i="1"/>
  <c r="EG87" i="1"/>
  <c r="EF87" i="1"/>
  <c r="EE87" i="1"/>
  <c r="EC87" i="1"/>
  <c r="EA87" i="1"/>
  <c r="DZ87" i="1"/>
  <c r="DY87" i="1"/>
  <c r="DW87" i="1"/>
  <c r="DV87" i="1"/>
  <c r="DU87" i="1"/>
  <c r="DT87" i="1"/>
  <c r="DR87" i="1"/>
  <c r="DP87" i="1"/>
  <c r="DO87" i="1"/>
  <c r="DN87" i="1"/>
  <c r="DL87" i="1"/>
  <c r="DK87" i="1"/>
  <c r="DJ87" i="1"/>
  <c r="DI87" i="1"/>
  <c r="DG87" i="1"/>
  <c r="DE87" i="1"/>
  <c r="DD87" i="1"/>
  <c r="DC87" i="1"/>
  <c r="DA87" i="1"/>
  <c r="CZ87" i="1"/>
  <c r="CY87" i="1"/>
  <c r="CX87" i="1"/>
  <c r="CV87" i="1"/>
  <c r="CT87" i="1"/>
  <c r="CS87" i="1"/>
  <c r="CR87" i="1"/>
  <c r="CP87" i="1"/>
  <c r="CO87" i="1"/>
  <c r="CN87" i="1"/>
  <c r="CM87" i="1"/>
  <c r="CK87" i="1"/>
  <c r="CI87" i="1"/>
  <c r="CH87" i="1"/>
  <c r="CG87" i="1"/>
  <c r="CE87" i="1"/>
  <c r="CD87" i="1"/>
  <c r="CC87" i="1"/>
  <c r="CB87" i="1"/>
  <c r="BZ87" i="1"/>
  <c r="BX87" i="1"/>
  <c r="BW87" i="1"/>
  <c r="BV87" i="1"/>
  <c r="BT87" i="1"/>
  <c r="BS87" i="1"/>
  <c r="BR87" i="1"/>
  <c r="BQ87" i="1"/>
  <c r="BO87" i="1"/>
  <c r="BM87" i="1"/>
  <c r="BL87" i="1"/>
  <c r="BK87" i="1"/>
  <c r="BI87" i="1"/>
  <c r="BG87" i="1"/>
  <c r="BD87" i="1"/>
  <c r="BB87" i="1"/>
  <c r="BA87" i="1"/>
  <c r="AZ87" i="1"/>
  <c r="AX87" i="1"/>
  <c r="AV87" i="1"/>
  <c r="AF87" i="1"/>
  <c r="AD87" i="1"/>
  <c r="H87" i="1"/>
  <c r="GA86" i="1"/>
  <c r="FZ86" i="1"/>
  <c r="FY86" i="1"/>
  <c r="FU86" i="1"/>
  <c r="FS86" i="1"/>
  <c r="FR86" i="1"/>
  <c r="FQ86" i="1"/>
  <c r="FO86" i="1"/>
  <c r="FN86" i="1"/>
  <c r="FM86" i="1"/>
  <c r="FL86" i="1"/>
  <c r="FJ86" i="1"/>
  <c r="FH86" i="1"/>
  <c r="FG86" i="1"/>
  <c r="FF86" i="1"/>
  <c r="FD86" i="1"/>
  <c r="FC86" i="1"/>
  <c r="FB86" i="1"/>
  <c r="FA86" i="1"/>
  <c r="EY86" i="1"/>
  <c r="EW86" i="1"/>
  <c r="EV86" i="1"/>
  <c r="EU86" i="1"/>
  <c r="ES86" i="1"/>
  <c r="ER86" i="1"/>
  <c r="EQ86" i="1"/>
  <c r="EP86" i="1"/>
  <c r="EN86" i="1"/>
  <c r="EL86" i="1"/>
  <c r="EK86" i="1"/>
  <c r="EJ86" i="1"/>
  <c r="EH86" i="1"/>
  <c r="EG86" i="1"/>
  <c r="EF86" i="1"/>
  <c r="EE86" i="1"/>
  <c r="EC86" i="1"/>
  <c r="EA86" i="1"/>
  <c r="DZ86" i="1"/>
  <c r="DY86" i="1"/>
  <c r="DW86" i="1"/>
  <c r="DV86" i="1"/>
  <c r="DU86" i="1"/>
  <c r="DT86" i="1"/>
  <c r="DR86" i="1"/>
  <c r="DP86" i="1"/>
  <c r="DO86" i="1"/>
  <c r="DN86" i="1"/>
  <c r="DL86" i="1"/>
  <c r="DK86" i="1"/>
  <c r="DJ86" i="1"/>
  <c r="DI86" i="1"/>
  <c r="DG86" i="1"/>
  <c r="DE86" i="1"/>
  <c r="DD86" i="1"/>
  <c r="DC86" i="1"/>
  <c r="DA86" i="1"/>
  <c r="CZ86" i="1"/>
  <c r="CY86" i="1"/>
  <c r="CX86" i="1"/>
  <c r="CV86" i="1"/>
  <c r="CT86" i="1"/>
  <c r="CS86" i="1"/>
  <c r="CR86" i="1"/>
  <c r="CP86" i="1"/>
  <c r="CO86" i="1"/>
  <c r="CN86" i="1"/>
  <c r="CM86" i="1"/>
  <c r="CK86" i="1"/>
  <c r="CI86" i="1"/>
  <c r="CH86" i="1"/>
  <c r="CG86" i="1"/>
  <c r="CE86" i="1"/>
  <c r="CD86" i="1"/>
  <c r="CC86" i="1"/>
  <c r="CB86" i="1"/>
  <c r="BZ86" i="1"/>
  <c r="BX86" i="1"/>
  <c r="BW86" i="1"/>
  <c r="BV86" i="1"/>
  <c r="BT86" i="1"/>
  <c r="BS86" i="1"/>
  <c r="BR86" i="1"/>
  <c r="BQ86" i="1"/>
  <c r="BO86" i="1"/>
  <c r="BM86" i="1"/>
  <c r="BL86" i="1"/>
  <c r="BK86" i="1"/>
  <c r="BI86" i="1"/>
  <c r="BG86" i="1"/>
  <c r="BD86" i="1"/>
  <c r="BB86" i="1"/>
  <c r="BA86" i="1"/>
  <c r="AZ86" i="1"/>
  <c r="AX86" i="1"/>
  <c r="AV86" i="1"/>
  <c r="AF86" i="1"/>
  <c r="AD86" i="1"/>
  <c r="H86" i="1"/>
  <c r="GA85" i="1"/>
  <c r="FZ85" i="1"/>
  <c r="FY85" i="1"/>
  <c r="FU85" i="1"/>
  <c r="FS85" i="1"/>
  <c r="FR85" i="1"/>
  <c r="FQ85" i="1"/>
  <c r="FO85" i="1"/>
  <c r="FN85" i="1"/>
  <c r="FM85" i="1"/>
  <c r="FL85" i="1"/>
  <c r="FJ85" i="1"/>
  <c r="FH85" i="1"/>
  <c r="FG85" i="1"/>
  <c r="FF85" i="1"/>
  <c r="FD85" i="1"/>
  <c r="FC85" i="1"/>
  <c r="FB85" i="1"/>
  <c r="FA85" i="1"/>
  <c r="EY85" i="1"/>
  <c r="EW85" i="1"/>
  <c r="EV85" i="1"/>
  <c r="EU85" i="1"/>
  <c r="ES85" i="1"/>
  <c r="ER85" i="1"/>
  <c r="EQ85" i="1"/>
  <c r="EP85" i="1"/>
  <c r="EN85" i="1"/>
  <c r="EL85" i="1"/>
  <c r="EK85" i="1"/>
  <c r="EJ85" i="1"/>
  <c r="EH85" i="1"/>
  <c r="EG85" i="1"/>
  <c r="EF85" i="1"/>
  <c r="EE85" i="1"/>
  <c r="EC85" i="1"/>
  <c r="EA85" i="1"/>
  <c r="DZ85" i="1"/>
  <c r="DY85" i="1"/>
  <c r="DW85" i="1"/>
  <c r="DV85" i="1"/>
  <c r="DU85" i="1"/>
  <c r="DT85" i="1"/>
  <c r="DR85" i="1"/>
  <c r="DP85" i="1"/>
  <c r="DO85" i="1"/>
  <c r="DN85" i="1"/>
  <c r="DL85" i="1"/>
  <c r="DK85" i="1"/>
  <c r="DJ85" i="1"/>
  <c r="DI85" i="1"/>
  <c r="DG85" i="1"/>
  <c r="DE85" i="1"/>
  <c r="DD85" i="1"/>
  <c r="DC85" i="1"/>
  <c r="DA85" i="1"/>
  <c r="CZ85" i="1"/>
  <c r="CY85" i="1"/>
  <c r="CX85" i="1"/>
  <c r="CV85" i="1"/>
  <c r="CT85" i="1"/>
  <c r="CS85" i="1"/>
  <c r="CR85" i="1"/>
  <c r="CP85" i="1"/>
  <c r="CO85" i="1"/>
  <c r="CN85" i="1"/>
  <c r="CM85" i="1"/>
  <c r="CK85" i="1"/>
  <c r="CI85" i="1"/>
  <c r="CH85" i="1"/>
  <c r="CG85" i="1"/>
  <c r="CE85" i="1"/>
  <c r="CD85" i="1"/>
  <c r="CC85" i="1"/>
  <c r="CB85" i="1"/>
  <c r="BZ85" i="1"/>
  <c r="BX85" i="1"/>
  <c r="BW85" i="1"/>
  <c r="BV85" i="1"/>
  <c r="BT85" i="1"/>
  <c r="BS85" i="1"/>
  <c r="BR85" i="1"/>
  <c r="BQ85" i="1"/>
  <c r="BO85" i="1"/>
  <c r="BM85" i="1"/>
  <c r="BL85" i="1"/>
  <c r="BK85" i="1"/>
  <c r="BI85" i="1"/>
  <c r="BG85" i="1"/>
  <c r="BD85" i="1"/>
  <c r="BB85" i="1"/>
  <c r="BA85" i="1"/>
  <c r="AZ85" i="1"/>
  <c r="AX85" i="1"/>
  <c r="AV85" i="1"/>
  <c r="AF85" i="1"/>
  <c r="AF140" i="1" s="1"/>
  <c r="AD85" i="1"/>
  <c r="H85" i="1"/>
  <c r="GA84" i="1"/>
  <c r="FZ84" i="1"/>
  <c r="FX84" i="1" s="1"/>
  <c r="FY84" i="1"/>
  <c r="FU84" i="1"/>
  <c r="FS84" i="1"/>
  <c r="FR84" i="1"/>
  <c r="FQ84" i="1"/>
  <c r="FO84" i="1"/>
  <c r="FN84" i="1"/>
  <c r="FM84" i="1"/>
  <c r="FL84" i="1"/>
  <c r="FJ84" i="1"/>
  <c r="FH84" i="1"/>
  <c r="FG84" i="1"/>
  <c r="FF84" i="1"/>
  <c r="FD84" i="1"/>
  <c r="FC84" i="1"/>
  <c r="FB84" i="1"/>
  <c r="FA84" i="1"/>
  <c r="EY84" i="1"/>
  <c r="EW84" i="1"/>
  <c r="EV84" i="1"/>
  <c r="EU84" i="1"/>
  <c r="ES84" i="1"/>
  <c r="ER84" i="1"/>
  <c r="EQ84" i="1"/>
  <c r="EP84" i="1"/>
  <c r="EN84" i="1"/>
  <c r="EL84" i="1"/>
  <c r="EK84" i="1"/>
  <c r="EJ84" i="1"/>
  <c r="EH84" i="1"/>
  <c r="EG84" i="1"/>
  <c r="EF84" i="1"/>
  <c r="EE84" i="1"/>
  <c r="EC84" i="1"/>
  <c r="EA84" i="1"/>
  <c r="DZ84" i="1"/>
  <c r="DY84" i="1"/>
  <c r="DW84" i="1"/>
  <c r="DV84" i="1"/>
  <c r="DU84" i="1"/>
  <c r="DT84" i="1"/>
  <c r="DR84" i="1"/>
  <c r="DP84" i="1"/>
  <c r="DO84" i="1"/>
  <c r="DN84" i="1"/>
  <c r="DL84" i="1"/>
  <c r="DK84" i="1"/>
  <c r="DJ84" i="1"/>
  <c r="DI84" i="1"/>
  <c r="DG84" i="1"/>
  <c r="DE84" i="1"/>
  <c r="DD84" i="1"/>
  <c r="DC84" i="1"/>
  <c r="DA84" i="1"/>
  <c r="CZ84" i="1"/>
  <c r="CY84" i="1"/>
  <c r="CX84" i="1"/>
  <c r="CV84" i="1"/>
  <c r="CT84" i="1"/>
  <c r="CS84" i="1"/>
  <c r="CR84" i="1"/>
  <c r="CP84" i="1"/>
  <c r="CO84" i="1"/>
  <c r="CN84" i="1"/>
  <c r="CM84" i="1"/>
  <c r="CK84" i="1"/>
  <c r="CI84" i="1"/>
  <c r="CH84" i="1"/>
  <c r="CG84" i="1"/>
  <c r="CE84" i="1"/>
  <c r="CD84" i="1"/>
  <c r="CC84" i="1"/>
  <c r="CB84" i="1"/>
  <c r="BZ84" i="1"/>
  <c r="BX84" i="1"/>
  <c r="BW84" i="1"/>
  <c r="BV84" i="1"/>
  <c r="BT84" i="1"/>
  <c r="BS84" i="1"/>
  <c r="BR84" i="1"/>
  <c r="BQ84" i="1"/>
  <c r="BO84" i="1"/>
  <c r="BM84" i="1"/>
  <c r="BL84" i="1"/>
  <c r="BK84" i="1"/>
  <c r="BI84" i="1"/>
  <c r="BG84" i="1"/>
  <c r="BD84" i="1"/>
  <c r="BB84" i="1"/>
  <c r="BA84" i="1"/>
  <c r="AZ84" i="1"/>
  <c r="AX84" i="1"/>
  <c r="AW84" i="1"/>
  <c r="AV84" i="1"/>
  <c r="AK84" i="1"/>
  <c r="BF84" i="1" s="1"/>
  <c r="AD84" i="1"/>
  <c r="H84" i="1"/>
  <c r="GA83" i="1"/>
  <c r="FZ83" i="1"/>
  <c r="FY83" i="1"/>
  <c r="FU83" i="1"/>
  <c r="FS83" i="1"/>
  <c r="FR83" i="1"/>
  <c r="FQ83" i="1"/>
  <c r="FO83" i="1"/>
  <c r="FN83" i="1"/>
  <c r="FM83" i="1"/>
  <c r="FL83" i="1"/>
  <c r="FJ83" i="1"/>
  <c r="FH83" i="1"/>
  <c r="FG83" i="1"/>
  <c r="FF83" i="1"/>
  <c r="FD83" i="1"/>
  <c r="FC83" i="1"/>
  <c r="FB83" i="1"/>
  <c r="FA83" i="1"/>
  <c r="EY83" i="1"/>
  <c r="EW83" i="1"/>
  <c r="EV83" i="1"/>
  <c r="EU83" i="1"/>
  <c r="ES83" i="1"/>
  <c r="ER83" i="1"/>
  <c r="EQ83" i="1"/>
  <c r="EP83" i="1"/>
  <c r="EN83" i="1"/>
  <c r="EL83" i="1"/>
  <c r="EK83" i="1"/>
  <c r="EJ83" i="1"/>
  <c r="EH83" i="1"/>
  <c r="EG83" i="1"/>
  <c r="EF83" i="1"/>
  <c r="EE83" i="1"/>
  <c r="EC83" i="1"/>
  <c r="EA83" i="1"/>
  <c r="DZ83" i="1"/>
  <c r="DY83" i="1"/>
  <c r="DW83" i="1"/>
  <c r="DV83" i="1"/>
  <c r="DU83" i="1"/>
  <c r="DT83" i="1"/>
  <c r="DR83" i="1"/>
  <c r="DP83" i="1"/>
  <c r="DO83" i="1"/>
  <c r="DN83" i="1"/>
  <c r="DL83" i="1"/>
  <c r="DK83" i="1"/>
  <c r="DJ83" i="1"/>
  <c r="DI83" i="1"/>
  <c r="DG83" i="1"/>
  <c r="DE83" i="1"/>
  <c r="DD83" i="1"/>
  <c r="DC83" i="1"/>
  <c r="DA83" i="1"/>
  <c r="CZ83" i="1"/>
  <c r="CY83" i="1"/>
  <c r="CX83" i="1"/>
  <c r="CV83" i="1"/>
  <c r="CT83" i="1"/>
  <c r="CS83" i="1"/>
  <c r="CR83" i="1"/>
  <c r="CP83" i="1"/>
  <c r="CO83" i="1"/>
  <c r="CN83" i="1"/>
  <c r="CM83" i="1"/>
  <c r="CK83" i="1"/>
  <c r="CI83" i="1"/>
  <c r="CH83" i="1"/>
  <c r="CG83" i="1"/>
  <c r="CE83" i="1"/>
  <c r="CD83" i="1"/>
  <c r="CC83" i="1"/>
  <c r="CB83" i="1"/>
  <c r="BZ83" i="1"/>
  <c r="BX83" i="1"/>
  <c r="BW83" i="1"/>
  <c r="BV83" i="1"/>
  <c r="BT83" i="1"/>
  <c r="BS83" i="1"/>
  <c r="BR83" i="1"/>
  <c r="BQ83" i="1"/>
  <c r="BO83" i="1"/>
  <c r="BM83" i="1"/>
  <c r="BL83" i="1"/>
  <c r="BK83" i="1"/>
  <c r="BI83" i="1"/>
  <c r="BH83" i="1"/>
  <c r="BG83" i="1"/>
  <c r="BF83" i="1"/>
  <c r="BD83" i="1"/>
  <c r="BB83" i="1"/>
  <c r="BA83" i="1"/>
  <c r="AZ83" i="1"/>
  <c r="AX83" i="1"/>
  <c r="AW83" i="1"/>
  <c r="AV83" i="1"/>
  <c r="AU83" i="1"/>
  <c r="AK83" i="1"/>
  <c r="AF83" i="1"/>
  <c r="AF139" i="1" s="1"/>
  <c r="AD83" i="1"/>
  <c r="AC83" i="1"/>
  <c r="H83" i="1"/>
  <c r="GA82" i="1"/>
  <c r="FZ82" i="1"/>
  <c r="FY82" i="1"/>
  <c r="FU82" i="1"/>
  <c r="FS82" i="1"/>
  <c r="FR82" i="1"/>
  <c r="FQ82" i="1"/>
  <c r="FO82" i="1"/>
  <c r="FN82" i="1"/>
  <c r="FM82" i="1"/>
  <c r="FL82" i="1"/>
  <c r="FJ82" i="1"/>
  <c r="FH82" i="1"/>
  <c r="FG82" i="1"/>
  <c r="FF82" i="1"/>
  <c r="FD82" i="1"/>
  <c r="FC82" i="1"/>
  <c r="FB82" i="1"/>
  <c r="FA82" i="1"/>
  <c r="EY82" i="1"/>
  <c r="EW82" i="1"/>
  <c r="EV82" i="1"/>
  <c r="EU82" i="1"/>
  <c r="ES82" i="1"/>
  <c r="ER82" i="1"/>
  <c r="EQ82" i="1"/>
  <c r="EP82" i="1"/>
  <c r="EN82" i="1"/>
  <c r="EL82" i="1"/>
  <c r="EK82" i="1"/>
  <c r="EJ82" i="1"/>
  <c r="EH82" i="1"/>
  <c r="EG82" i="1"/>
  <c r="EF82" i="1"/>
  <c r="EE82" i="1"/>
  <c r="EC82" i="1"/>
  <c r="EA82" i="1"/>
  <c r="DZ82" i="1"/>
  <c r="DY82" i="1"/>
  <c r="DW82" i="1"/>
  <c r="DV82" i="1"/>
  <c r="DU82" i="1"/>
  <c r="DT82" i="1"/>
  <c r="DR82" i="1"/>
  <c r="DP82" i="1"/>
  <c r="DO82" i="1"/>
  <c r="DN82" i="1"/>
  <c r="DL82" i="1"/>
  <c r="DK82" i="1"/>
  <c r="DJ82" i="1"/>
  <c r="DI82" i="1"/>
  <c r="DG82" i="1"/>
  <c r="DE82" i="1"/>
  <c r="DD82" i="1"/>
  <c r="DC82" i="1"/>
  <c r="DA82" i="1"/>
  <c r="CZ82" i="1"/>
  <c r="CY82" i="1"/>
  <c r="CX82" i="1"/>
  <c r="CV82" i="1"/>
  <c r="CT82" i="1"/>
  <c r="CS82" i="1"/>
  <c r="CR82" i="1"/>
  <c r="CP82" i="1"/>
  <c r="CO82" i="1"/>
  <c r="CN82" i="1"/>
  <c r="CM82" i="1"/>
  <c r="CK82" i="1"/>
  <c r="CI82" i="1"/>
  <c r="CH82" i="1"/>
  <c r="CG82" i="1"/>
  <c r="CE82" i="1"/>
  <c r="CD82" i="1"/>
  <c r="CC82" i="1"/>
  <c r="CB82" i="1"/>
  <c r="BZ82" i="1"/>
  <c r="BX82" i="1"/>
  <c r="BW82" i="1"/>
  <c r="BV82" i="1"/>
  <c r="BT82" i="1"/>
  <c r="BS82" i="1"/>
  <c r="BR82" i="1"/>
  <c r="BQ82" i="1"/>
  <c r="BO82" i="1"/>
  <c r="BM82" i="1"/>
  <c r="BL82" i="1"/>
  <c r="BK82" i="1"/>
  <c r="BI82" i="1"/>
  <c r="BH82" i="1"/>
  <c r="BG82" i="1"/>
  <c r="BF82" i="1"/>
  <c r="BD82" i="1"/>
  <c r="BB82" i="1"/>
  <c r="BA82" i="1"/>
  <c r="AZ82" i="1"/>
  <c r="AX82" i="1"/>
  <c r="AW82" i="1"/>
  <c r="AV82" i="1"/>
  <c r="AU82" i="1"/>
  <c r="AK82" i="1"/>
  <c r="AF82" i="1"/>
  <c r="AF138" i="1" s="1"/>
  <c r="AD82" i="1"/>
  <c r="AC82" i="1"/>
  <c r="H82" i="1"/>
  <c r="GA81" i="1"/>
  <c r="FZ81" i="1"/>
  <c r="FY81" i="1"/>
  <c r="FU81" i="1"/>
  <c r="FS81" i="1"/>
  <c r="FR81" i="1"/>
  <c r="FQ81" i="1"/>
  <c r="FO81" i="1"/>
  <c r="FN81" i="1"/>
  <c r="FM81" i="1"/>
  <c r="FL81" i="1"/>
  <c r="FJ81" i="1"/>
  <c r="FH81" i="1"/>
  <c r="FG81" i="1"/>
  <c r="FF81" i="1"/>
  <c r="FD81" i="1"/>
  <c r="FC81" i="1"/>
  <c r="FB81" i="1"/>
  <c r="FA81" i="1"/>
  <c r="EY81" i="1"/>
  <c r="EW81" i="1"/>
  <c r="EV81" i="1"/>
  <c r="EU81" i="1"/>
  <c r="ES81" i="1"/>
  <c r="ER81" i="1"/>
  <c r="EQ81" i="1"/>
  <c r="EP81" i="1"/>
  <c r="EN81" i="1"/>
  <c r="EL81" i="1"/>
  <c r="EK81" i="1"/>
  <c r="EJ81" i="1"/>
  <c r="EH81" i="1"/>
  <c r="EG81" i="1"/>
  <c r="EF81" i="1"/>
  <c r="EE81" i="1"/>
  <c r="EC81" i="1"/>
  <c r="EA81" i="1"/>
  <c r="DZ81" i="1"/>
  <c r="DY81" i="1"/>
  <c r="DW81" i="1"/>
  <c r="DV81" i="1"/>
  <c r="DU81" i="1"/>
  <c r="DT81" i="1"/>
  <c r="DR81" i="1"/>
  <c r="DP81" i="1"/>
  <c r="DO81" i="1"/>
  <c r="DN81" i="1"/>
  <c r="DL81" i="1"/>
  <c r="DK81" i="1"/>
  <c r="DJ81" i="1"/>
  <c r="DI81" i="1"/>
  <c r="DG81" i="1"/>
  <c r="DE81" i="1"/>
  <c r="DD81" i="1"/>
  <c r="DC81" i="1"/>
  <c r="DA81" i="1"/>
  <c r="CZ81" i="1"/>
  <c r="CY81" i="1"/>
  <c r="CX81" i="1"/>
  <c r="CV81" i="1"/>
  <c r="CT81" i="1"/>
  <c r="CS81" i="1"/>
  <c r="CR81" i="1"/>
  <c r="CP81" i="1"/>
  <c r="CO81" i="1"/>
  <c r="CN81" i="1"/>
  <c r="CM81" i="1"/>
  <c r="CK81" i="1"/>
  <c r="CI81" i="1"/>
  <c r="CH81" i="1"/>
  <c r="CG81" i="1"/>
  <c r="CE81" i="1"/>
  <c r="CD81" i="1"/>
  <c r="CC81" i="1"/>
  <c r="CB81" i="1"/>
  <c r="BZ81" i="1"/>
  <c r="BX81" i="1"/>
  <c r="BW81" i="1"/>
  <c r="BV81" i="1"/>
  <c r="BT81" i="1"/>
  <c r="BS81" i="1"/>
  <c r="BR81" i="1"/>
  <c r="BQ81" i="1"/>
  <c r="BO81" i="1"/>
  <c r="BM81" i="1"/>
  <c r="BL81" i="1"/>
  <c r="BK81" i="1"/>
  <c r="BI81" i="1"/>
  <c r="BH81" i="1"/>
  <c r="BG81" i="1"/>
  <c r="BF81" i="1"/>
  <c r="BD81" i="1"/>
  <c r="BB81" i="1"/>
  <c r="BA81" i="1"/>
  <c r="AZ81" i="1"/>
  <c r="AX81" i="1"/>
  <c r="AW81" i="1"/>
  <c r="AV81" i="1"/>
  <c r="AU81" i="1"/>
  <c r="AK81" i="1"/>
  <c r="AF81" i="1"/>
  <c r="AF137" i="1" s="1"/>
  <c r="AD81" i="1"/>
  <c r="AC81" i="1"/>
  <c r="H81" i="1"/>
  <c r="GA80" i="1"/>
  <c r="FZ80" i="1"/>
  <c r="FY80" i="1"/>
  <c r="FU80" i="1"/>
  <c r="FS80" i="1"/>
  <c r="FR80" i="1"/>
  <c r="FQ80" i="1"/>
  <c r="FO80" i="1"/>
  <c r="FN80" i="1"/>
  <c r="FM80" i="1"/>
  <c r="FL80" i="1"/>
  <c r="FJ80" i="1"/>
  <c r="FH80" i="1"/>
  <c r="FG80" i="1"/>
  <c r="FF80" i="1"/>
  <c r="FD80" i="1"/>
  <c r="FC80" i="1"/>
  <c r="FB80" i="1"/>
  <c r="FA80" i="1"/>
  <c r="EY80" i="1"/>
  <c r="EW80" i="1"/>
  <c r="EV80" i="1"/>
  <c r="EU80" i="1"/>
  <c r="ES80" i="1"/>
  <c r="ER80" i="1"/>
  <c r="EQ80" i="1"/>
  <c r="EP80" i="1"/>
  <c r="EN80" i="1"/>
  <c r="EL80" i="1"/>
  <c r="EK80" i="1"/>
  <c r="EJ80" i="1"/>
  <c r="EH80" i="1"/>
  <c r="EG80" i="1"/>
  <c r="EF80" i="1"/>
  <c r="EE80" i="1"/>
  <c r="EC80" i="1"/>
  <c r="EA80" i="1"/>
  <c r="DZ80" i="1"/>
  <c r="DY80" i="1"/>
  <c r="DW80" i="1"/>
  <c r="DV80" i="1"/>
  <c r="DU80" i="1"/>
  <c r="DT80" i="1"/>
  <c r="DR80" i="1"/>
  <c r="DP80" i="1"/>
  <c r="DO80" i="1"/>
  <c r="DN80" i="1"/>
  <c r="DL80" i="1"/>
  <c r="DK80" i="1"/>
  <c r="DJ80" i="1"/>
  <c r="DI80" i="1"/>
  <c r="DG80" i="1"/>
  <c r="DE80" i="1"/>
  <c r="DD80" i="1"/>
  <c r="DC80" i="1"/>
  <c r="DA80" i="1"/>
  <c r="CZ80" i="1"/>
  <c r="CY80" i="1"/>
  <c r="CX80" i="1"/>
  <c r="CV80" i="1"/>
  <c r="CT80" i="1"/>
  <c r="CS80" i="1"/>
  <c r="CR80" i="1"/>
  <c r="CP80" i="1"/>
  <c r="CO80" i="1"/>
  <c r="CN80" i="1"/>
  <c r="CM80" i="1"/>
  <c r="CK80" i="1"/>
  <c r="CI80" i="1"/>
  <c r="CH80" i="1"/>
  <c r="CG80" i="1"/>
  <c r="CE80" i="1"/>
  <c r="CD80" i="1"/>
  <c r="CC80" i="1"/>
  <c r="CB80" i="1"/>
  <c r="BZ80" i="1"/>
  <c r="BX80" i="1"/>
  <c r="BW80" i="1"/>
  <c r="BV80" i="1"/>
  <c r="BT80" i="1"/>
  <c r="BS80" i="1"/>
  <c r="BR80" i="1"/>
  <c r="BQ80" i="1"/>
  <c r="BO80" i="1"/>
  <c r="BM80" i="1"/>
  <c r="BL80" i="1"/>
  <c r="BK80" i="1"/>
  <c r="BI80" i="1"/>
  <c r="BH80" i="1"/>
  <c r="BG80" i="1"/>
  <c r="BF80" i="1"/>
  <c r="BD80" i="1"/>
  <c r="BB80" i="1"/>
  <c r="BA80" i="1"/>
  <c r="AZ80" i="1"/>
  <c r="AX80" i="1"/>
  <c r="AW80" i="1"/>
  <c r="AV80" i="1"/>
  <c r="AU80" i="1"/>
  <c r="AK80" i="1"/>
  <c r="AD80" i="1"/>
  <c r="AC80" i="1"/>
  <c r="H80" i="1"/>
  <c r="GA79" i="1"/>
  <c r="FZ79" i="1"/>
  <c r="FY79" i="1"/>
  <c r="FU79" i="1"/>
  <c r="FS79" i="1"/>
  <c r="FR79" i="1"/>
  <c r="FQ79" i="1"/>
  <c r="FO79" i="1"/>
  <c r="FN79" i="1"/>
  <c r="FM79" i="1"/>
  <c r="FL79" i="1"/>
  <c r="FJ79" i="1"/>
  <c r="FH79" i="1"/>
  <c r="FG79" i="1"/>
  <c r="FF79" i="1"/>
  <c r="FD79" i="1"/>
  <c r="FC79" i="1"/>
  <c r="FB79" i="1"/>
  <c r="FA79" i="1"/>
  <c r="EY79" i="1"/>
  <c r="EW79" i="1"/>
  <c r="EV79" i="1"/>
  <c r="EU79" i="1"/>
  <c r="ES79" i="1"/>
  <c r="ER79" i="1"/>
  <c r="EQ79" i="1"/>
  <c r="EP79" i="1"/>
  <c r="EN79" i="1"/>
  <c r="EL79" i="1"/>
  <c r="EK79" i="1"/>
  <c r="EJ79" i="1"/>
  <c r="EH79" i="1"/>
  <c r="EG79" i="1"/>
  <c r="EF79" i="1"/>
  <c r="EE79" i="1"/>
  <c r="EC79" i="1"/>
  <c r="EA79" i="1"/>
  <c r="DZ79" i="1"/>
  <c r="DY79" i="1"/>
  <c r="DW79" i="1"/>
  <c r="DV79" i="1"/>
  <c r="DU79" i="1"/>
  <c r="DT79" i="1"/>
  <c r="DR79" i="1"/>
  <c r="DP79" i="1"/>
  <c r="DO79" i="1"/>
  <c r="DN79" i="1"/>
  <c r="DL79" i="1"/>
  <c r="DK79" i="1"/>
  <c r="DJ79" i="1"/>
  <c r="DI79" i="1"/>
  <c r="DG79" i="1"/>
  <c r="DE79" i="1"/>
  <c r="DD79" i="1"/>
  <c r="DC79" i="1"/>
  <c r="DA79" i="1"/>
  <c r="CZ79" i="1"/>
  <c r="CY79" i="1"/>
  <c r="CX79" i="1"/>
  <c r="CV79" i="1"/>
  <c r="CT79" i="1"/>
  <c r="CS79" i="1"/>
  <c r="CR79" i="1"/>
  <c r="CP79" i="1"/>
  <c r="CO79" i="1"/>
  <c r="CN79" i="1"/>
  <c r="CM79" i="1"/>
  <c r="CK79" i="1"/>
  <c r="CI79" i="1"/>
  <c r="CH79" i="1"/>
  <c r="CG79" i="1"/>
  <c r="CE79" i="1"/>
  <c r="CD79" i="1"/>
  <c r="CC79" i="1"/>
  <c r="CB79" i="1"/>
  <c r="BZ79" i="1"/>
  <c r="BX79" i="1"/>
  <c r="BW79" i="1"/>
  <c r="BV79" i="1"/>
  <c r="BT79" i="1"/>
  <c r="BS79" i="1"/>
  <c r="BR79" i="1"/>
  <c r="BQ79" i="1"/>
  <c r="BO79" i="1"/>
  <c r="BM79" i="1"/>
  <c r="BL79" i="1"/>
  <c r="BK79" i="1"/>
  <c r="BI79" i="1"/>
  <c r="BH79" i="1"/>
  <c r="BG79" i="1"/>
  <c r="BF79" i="1"/>
  <c r="BD79" i="1"/>
  <c r="BB79" i="1"/>
  <c r="BA79" i="1"/>
  <c r="AZ79" i="1"/>
  <c r="AX79" i="1"/>
  <c r="AW79" i="1"/>
  <c r="AV79" i="1"/>
  <c r="AU79" i="1"/>
  <c r="AK79" i="1"/>
  <c r="AD79" i="1"/>
  <c r="H79" i="1"/>
  <c r="GA78" i="1"/>
  <c r="FZ78" i="1"/>
  <c r="FY78" i="1"/>
  <c r="FU78" i="1"/>
  <c r="FS78" i="1"/>
  <c r="FR78" i="1"/>
  <c r="FQ78" i="1"/>
  <c r="FO78" i="1"/>
  <c r="FN78" i="1"/>
  <c r="FM78" i="1"/>
  <c r="FL78" i="1"/>
  <c r="FJ78" i="1"/>
  <c r="FH78" i="1"/>
  <c r="FG78" i="1"/>
  <c r="FF78" i="1"/>
  <c r="FD78" i="1"/>
  <c r="FC78" i="1"/>
  <c r="FB78" i="1"/>
  <c r="FA78" i="1"/>
  <c r="EY78" i="1"/>
  <c r="EW78" i="1"/>
  <c r="EV78" i="1"/>
  <c r="EU78" i="1"/>
  <c r="ES78" i="1"/>
  <c r="ER78" i="1"/>
  <c r="EQ78" i="1"/>
  <c r="EP78" i="1"/>
  <c r="EN78" i="1"/>
  <c r="EL78" i="1"/>
  <c r="EK78" i="1"/>
  <c r="EJ78" i="1"/>
  <c r="EH78" i="1"/>
  <c r="EG78" i="1"/>
  <c r="EF78" i="1"/>
  <c r="EE78" i="1"/>
  <c r="EC78" i="1"/>
  <c r="EA78" i="1"/>
  <c r="DZ78" i="1"/>
  <c r="DY78" i="1"/>
  <c r="DW78" i="1"/>
  <c r="DV78" i="1"/>
  <c r="DU78" i="1"/>
  <c r="DT78" i="1"/>
  <c r="DR78" i="1"/>
  <c r="DP78" i="1"/>
  <c r="DO78" i="1"/>
  <c r="DN78" i="1"/>
  <c r="DL78" i="1"/>
  <c r="DK78" i="1"/>
  <c r="DJ78" i="1"/>
  <c r="DI78" i="1"/>
  <c r="DG78" i="1"/>
  <c r="DE78" i="1"/>
  <c r="DD78" i="1"/>
  <c r="DC78" i="1"/>
  <c r="DA78" i="1"/>
  <c r="CZ78" i="1"/>
  <c r="CY78" i="1"/>
  <c r="CX78" i="1"/>
  <c r="CV78" i="1"/>
  <c r="CT78" i="1"/>
  <c r="CS78" i="1"/>
  <c r="CR78" i="1"/>
  <c r="CP78" i="1"/>
  <c r="CO78" i="1"/>
  <c r="CN78" i="1"/>
  <c r="CM78" i="1"/>
  <c r="CK78" i="1"/>
  <c r="CI78" i="1"/>
  <c r="CH78" i="1"/>
  <c r="CG78" i="1"/>
  <c r="CE78" i="1"/>
  <c r="CD78" i="1"/>
  <c r="CC78" i="1"/>
  <c r="CB78" i="1"/>
  <c r="BZ78" i="1"/>
  <c r="BX78" i="1"/>
  <c r="BW78" i="1"/>
  <c r="BV78" i="1"/>
  <c r="BT78" i="1"/>
  <c r="BS78" i="1"/>
  <c r="BR78" i="1"/>
  <c r="BQ78" i="1"/>
  <c r="BO78" i="1"/>
  <c r="BM78" i="1"/>
  <c r="BL78" i="1"/>
  <c r="BK78" i="1"/>
  <c r="BI78" i="1"/>
  <c r="BG78" i="1"/>
  <c r="BD78" i="1"/>
  <c r="BB78" i="1"/>
  <c r="BA78" i="1"/>
  <c r="AZ78" i="1"/>
  <c r="AX78" i="1"/>
  <c r="AV78" i="1"/>
  <c r="AK78" i="1"/>
  <c r="BF78" i="1" s="1"/>
  <c r="AF78" i="1"/>
  <c r="AD78" i="1"/>
  <c r="AC78" i="1"/>
  <c r="H78" i="1"/>
  <c r="GA77" i="1"/>
  <c r="FZ77" i="1"/>
  <c r="FY77" i="1"/>
  <c r="FU77" i="1"/>
  <c r="FS77" i="1"/>
  <c r="FR77" i="1"/>
  <c r="FQ77" i="1"/>
  <c r="FO77" i="1"/>
  <c r="FN77" i="1"/>
  <c r="FM77" i="1"/>
  <c r="FL77" i="1"/>
  <c r="FJ77" i="1"/>
  <c r="FH77" i="1"/>
  <c r="FG77" i="1"/>
  <c r="FF77" i="1"/>
  <c r="FD77" i="1"/>
  <c r="FC77" i="1"/>
  <c r="FB77" i="1"/>
  <c r="FA77" i="1"/>
  <c r="EY77" i="1"/>
  <c r="EW77" i="1"/>
  <c r="EV77" i="1"/>
  <c r="EU77" i="1"/>
  <c r="ES77" i="1"/>
  <c r="ER77" i="1"/>
  <c r="EQ77" i="1"/>
  <c r="EP77" i="1"/>
  <c r="EN77" i="1"/>
  <c r="EL77" i="1"/>
  <c r="EK77" i="1"/>
  <c r="EJ77" i="1"/>
  <c r="EH77" i="1"/>
  <c r="EG77" i="1"/>
  <c r="EF77" i="1"/>
  <c r="EE77" i="1"/>
  <c r="EC77" i="1"/>
  <c r="EA77" i="1"/>
  <c r="DZ77" i="1"/>
  <c r="DY77" i="1"/>
  <c r="DW77" i="1"/>
  <c r="DV77" i="1"/>
  <c r="DU77" i="1"/>
  <c r="DT77" i="1"/>
  <c r="DR77" i="1"/>
  <c r="DP77" i="1"/>
  <c r="DO77" i="1"/>
  <c r="DN77" i="1"/>
  <c r="DL77" i="1"/>
  <c r="DK77" i="1"/>
  <c r="DJ77" i="1"/>
  <c r="DI77" i="1"/>
  <c r="DG77" i="1"/>
  <c r="DE77" i="1"/>
  <c r="DD77" i="1"/>
  <c r="DC77" i="1"/>
  <c r="DA77" i="1"/>
  <c r="CZ77" i="1"/>
  <c r="CY77" i="1"/>
  <c r="CX77" i="1"/>
  <c r="CV77" i="1"/>
  <c r="CT77" i="1"/>
  <c r="CS77" i="1"/>
  <c r="CR77" i="1"/>
  <c r="CP77" i="1"/>
  <c r="CO77" i="1"/>
  <c r="CN77" i="1"/>
  <c r="CM77" i="1"/>
  <c r="CK77" i="1"/>
  <c r="CI77" i="1"/>
  <c r="CH77" i="1"/>
  <c r="CG77" i="1"/>
  <c r="CE77" i="1"/>
  <c r="CD77" i="1"/>
  <c r="CC77" i="1"/>
  <c r="CB77" i="1"/>
  <c r="BZ77" i="1"/>
  <c r="BX77" i="1"/>
  <c r="BW77" i="1"/>
  <c r="BV77" i="1"/>
  <c r="BT77" i="1"/>
  <c r="BS77" i="1"/>
  <c r="BR77" i="1"/>
  <c r="BQ77" i="1"/>
  <c r="BO77" i="1"/>
  <c r="BM77" i="1"/>
  <c r="BL77" i="1"/>
  <c r="BK77" i="1"/>
  <c r="BI77" i="1"/>
  <c r="BG77" i="1"/>
  <c r="BD77" i="1"/>
  <c r="BB77" i="1"/>
  <c r="BA77" i="1"/>
  <c r="AZ77" i="1"/>
  <c r="AX77" i="1"/>
  <c r="AV77" i="1"/>
  <c r="AK77" i="1"/>
  <c r="BF77" i="1" s="1"/>
  <c r="AF77" i="1"/>
  <c r="AD77" i="1"/>
  <c r="AC77" i="1"/>
  <c r="H77" i="1"/>
  <c r="GA76" i="1"/>
  <c r="FZ76" i="1"/>
  <c r="FY76" i="1"/>
  <c r="FU76" i="1"/>
  <c r="FS76" i="1"/>
  <c r="FR76" i="1"/>
  <c r="FQ76" i="1"/>
  <c r="FO76" i="1"/>
  <c r="FN76" i="1"/>
  <c r="FM76" i="1"/>
  <c r="FL76" i="1"/>
  <c r="FJ76" i="1"/>
  <c r="FH76" i="1"/>
  <c r="FG76" i="1"/>
  <c r="FF76" i="1"/>
  <c r="FD76" i="1"/>
  <c r="FC76" i="1"/>
  <c r="FB76" i="1"/>
  <c r="FA76" i="1"/>
  <c r="EY76" i="1"/>
  <c r="EW76" i="1"/>
  <c r="EV76" i="1"/>
  <c r="EU76" i="1"/>
  <c r="ES76" i="1"/>
  <c r="ER76" i="1"/>
  <c r="EQ76" i="1"/>
  <c r="EP76" i="1"/>
  <c r="EN76" i="1"/>
  <c r="EL76" i="1"/>
  <c r="EK76" i="1"/>
  <c r="EJ76" i="1"/>
  <c r="EH76" i="1"/>
  <c r="EG76" i="1"/>
  <c r="EF76" i="1"/>
  <c r="EE76" i="1"/>
  <c r="EC76" i="1"/>
  <c r="EA76" i="1"/>
  <c r="DZ76" i="1"/>
  <c r="DY76" i="1"/>
  <c r="DW76" i="1"/>
  <c r="DV76" i="1"/>
  <c r="DU76" i="1"/>
  <c r="DT76" i="1"/>
  <c r="DR76" i="1"/>
  <c r="DP76" i="1"/>
  <c r="DO76" i="1"/>
  <c r="DN76" i="1"/>
  <c r="DL76" i="1"/>
  <c r="DK76" i="1"/>
  <c r="DJ76" i="1"/>
  <c r="DI76" i="1"/>
  <c r="DG76" i="1"/>
  <c r="DE76" i="1"/>
  <c r="DD76" i="1"/>
  <c r="DC76" i="1"/>
  <c r="DA76" i="1"/>
  <c r="CZ76" i="1"/>
  <c r="CY76" i="1"/>
  <c r="CX76" i="1"/>
  <c r="CV76" i="1"/>
  <c r="CT76" i="1"/>
  <c r="CS76" i="1"/>
  <c r="CR76" i="1"/>
  <c r="CP76" i="1"/>
  <c r="CO76" i="1"/>
  <c r="CN76" i="1"/>
  <c r="CM76" i="1"/>
  <c r="CK76" i="1"/>
  <c r="CI76" i="1"/>
  <c r="CH76" i="1"/>
  <c r="CG76" i="1"/>
  <c r="CE76" i="1"/>
  <c r="CD76" i="1"/>
  <c r="CC76" i="1"/>
  <c r="CB76" i="1"/>
  <c r="BZ76" i="1"/>
  <c r="BX76" i="1"/>
  <c r="BW76" i="1"/>
  <c r="BV76" i="1"/>
  <c r="BT76" i="1"/>
  <c r="BS76" i="1"/>
  <c r="BR76" i="1"/>
  <c r="BQ76" i="1"/>
  <c r="BO76" i="1"/>
  <c r="BM76" i="1"/>
  <c r="BL76" i="1"/>
  <c r="BK76" i="1"/>
  <c r="BI76" i="1"/>
  <c r="BG76" i="1"/>
  <c r="BD76" i="1"/>
  <c r="BB76" i="1"/>
  <c r="BA76" i="1"/>
  <c r="AZ76" i="1"/>
  <c r="AX76" i="1"/>
  <c r="AV76" i="1"/>
  <c r="AK76" i="1"/>
  <c r="BF76" i="1" s="1"/>
  <c r="AF76" i="1"/>
  <c r="AD76" i="1"/>
  <c r="AC76" i="1"/>
  <c r="H76" i="1"/>
  <c r="GA75" i="1"/>
  <c r="FZ75" i="1"/>
  <c r="FY75" i="1"/>
  <c r="FU75" i="1"/>
  <c r="FS75" i="1"/>
  <c r="FR75" i="1"/>
  <c r="FQ75" i="1"/>
  <c r="FO75" i="1"/>
  <c r="FN75" i="1"/>
  <c r="FM75" i="1"/>
  <c r="FL75" i="1"/>
  <c r="FJ75" i="1"/>
  <c r="FH75" i="1"/>
  <c r="FG75" i="1"/>
  <c r="FF75" i="1"/>
  <c r="FD75" i="1"/>
  <c r="FC75" i="1"/>
  <c r="FB75" i="1"/>
  <c r="FA75" i="1"/>
  <c r="EY75" i="1"/>
  <c r="EW75" i="1"/>
  <c r="EV75" i="1"/>
  <c r="EU75" i="1"/>
  <c r="ES75" i="1"/>
  <c r="ER75" i="1"/>
  <c r="EQ75" i="1"/>
  <c r="EP75" i="1"/>
  <c r="EN75" i="1"/>
  <c r="EL75" i="1"/>
  <c r="EK75" i="1"/>
  <c r="EJ75" i="1"/>
  <c r="EH75" i="1"/>
  <c r="EG75" i="1"/>
  <c r="EF75" i="1"/>
  <c r="EE75" i="1"/>
  <c r="EC75" i="1"/>
  <c r="EA75" i="1"/>
  <c r="DZ75" i="1"/>
  <c r="DY75" i="1"/>
  <c r="DW75" i="1"/>
  <c r="DV75" i="1"/>
  <c r="DU75" i="1"/>
  <c r="DT75" i="1"/>
  <c r="DR75" i="1"/>
  <c r="DP75" i="1"/>
  <c r="DO75" i="1"/>
  <c r="DN75" i="1"/>
  <c r="DL75" i="1"/>
  <c r="DK75" i="1"/>
  <c r="DJ75" i="1"/>
  <c r="DI75" i="1"/>
  <c r="DG75" i="1"/>
  <c r="DE75" i="1"/>
  <c r="DD75" i="1"/>
  <c r="DC75" i="1"/>
  <c r="DA75" i="1"/>
  <c r="CZ75" i="1"/>
  <c r="CY75" i="1"/>
  <c r="CX75" i="1"/>
  <c r="CV75" i="1"/>
  <c r="CT75" i="1"/>
  <c r="CS75" i="1"/>
  <c r="CR75" i="1"/>
  <c r="CP75" i="1"/>
  <c r="CO75" i="1"/>
  <c r="CN75" i="1"/>
  <c r="CM75" i="1"/>
  <c r="CK75" i="1"/>
  <c r="CI75" i="1"/>
  <c r="CH75" i="1"/>
  <c r="CG75" i="1"/>
  <c r="CE75" i="1"/>
  <c r="CD75" i="1"/>
  <c r="CC75" i="1"/>
  <c r="CB75" i="1"/>
  <c r="BZ75" i="1"/>
  <c r="BX75" i="1"/>
  <c r="BW75" i="1"/>
  <c r="BV75" i="1"/>
  <c r="BT75" i="1"/>
  <c r="BS75" i="1"/>
  <c r="BR75" i="1"/>
  <c r="BQ75" i="1"/>
  <c r="BO75" i="1"/>
  <c r="BM75" i="1"/>
  <c r="BL75" i="1"/>
  <c r="BK75" i="1"/>
  <c r="BI75" i="1"/>
  <c r="BG75" i="1"/>
  <c r="BD75" i="1"/>
  <c r="BB75" i="1"/>
  <c r="BA75" i="1"/>
  <c r="AZ75" i="1"/>
  <c r="AX75" i="1"/>
  <c r="AV75" i="1"/>
  <c r="AK75" i="1"/>
  <c r="AD75" i="1"/>
  <c r="AC75" i="1"/>
  <c r="H75" i="1"/>
  <c r="GA74" i="1"/>
  <c r="FZ74" i="1"/>
  <c r="FY74" i="1"/>
  <c r="FU74" i="1"/>
  <c r="FS74" i="1"/>
  <c r="FR74" i="1"/>
  <c r="FQ74" i="1"/>
  <c r="FO74" i="1"/>
  <c r="FN74" i="1"/>
  <c r="FM74" i="1"/>
  <c r="FL74" i="1"/>
  <c r="FJ74" i="1"/>
  <c r="FH74" i="1"/>
  <c r="FG74" i="1"/>
  <c r="FF74" i="1"/>
  <c r="FD74" i="1"/>
  <c r="FC74" i="1"/>
  <c r="FB74" i="1"/>
  <c r="FA74" i="1"/>
  <c r="EY74" i="1"/>
  <c r="EW74" i="1"/>
  <c r="EV74" i="1"/>
  <c r="EU74" i="1"/>
  <c r="ES74" i="1"/>
  <c r="ER74" i="1"/>
  <c r="EQ74" i="1"/>
  <c r="EP74" i="1"/>
  <c r="EN74" i="1"/>
  <c r="EL74" i="1"/>
  <c r="EK74" i="1"/>
  <c r="EJ74" i="1"/>
  <c r="EH74" i="1"/>
  <c r="EG74" i="1"/>
  <c r="EF74" i="1"/>
  <c r="EE74" i="1"/>
  <c r="EC74" i="1"/>
  <c r="EA74" i="1"/>
  <c r="DZ74" i="1"/>
  <c r="DY74" i="1"/>
  <c r="DW74" i="1"/>
  <c r="DV74" i="1"/>
  <c r="DU74" i="1"/>
  <c r="DT74" i="1"/>
  <c r="DR74" i="1"/>
  <c r="DP74" i="1"/>
  <c r="DO74" i="1"/>
  <c r="DN74" i="1"/>
  <c r="DL74" i="1"/>
  <c r="DK74" i="1"/>
  <c r="DJ74" i="1"/>
  <c r="DI74" i="1"/>
  <c r="DG74" i="1"/>
  <c r="DE74" i="1"/>
  <c r="DD74" i="1"/>
  <c r="DC74" i="1"/>
  <c r="DA74" i="1"/>
  <c r="CZ74" i="1"/>
  <c r="CY74" i="1"/>
  <c r="CX74" i="1"/>
  <c r="CV74" i="1"/>
  <c r="CT74" i="1"/>
  <c r="CS74" i="1"/>
  <c r="CR74" i="1"/>
  <c r="CP74" i="1"/>
  <c r="CO74" i="1"/>
  <c r="CN74" i="1"/>
  <c r="CM74" i="1"/>
  <c r="CK74" i="1"/>
  <c r="CI74" i="1"/>
  <c r="CH74" i="1"/>
  <c r="CG74" i="1"/>
  <c r="CE74" i="1"/>
  <c r="CD74" i="1"/>
  <c r="CC74" i="1"/>
  <c r="CB74" i="1"/>
  <c r="BZ74" i="1"/>
  <c r="BX74" i="1"/>
  <c r="BW74" i="1"/>
  <c r="BV74" i="1"/>
  <c r="BT74" i="1"/>
  <c r="BS74" i="1"/>
  <c r="BR74" i="1"/>
  <c r="BQ74" i="1"/>
  <c r="BO74" i="1"/>
  <c r="BM74" i="1"/>
  <c r="BL74" i="1"/>
  <c r="BK74" i="1"/>
  <c r="BI74" i="1"/>
  <c r="BG74" i="1"/>
  <c r="BD74" i="1"/>
  <c r="BB74" i="1"/>
  <c r="BA74" i="1"/>
  <c r="AZ74" i="1"/>
  <c r="AX74" i="1"/>
  <c r="AV74" i="1"/>
  <c r="AL74" i="1"/>
  <c r="AK74" i="1"/>
  <c r="BF74" i="1" s="1"/>
  <c r="AD74" i="1"/>
  <c r="AC74" i="1"/>
  <c r="H74" i="1"/>
  <c r="GA73" i="1"/>
  <c r="FZ73" i="1"/>
  <c r="FY73" i="1"/>
  <c r="FX73" i="1" s="1"/>
  <c r="FU73" i="1"/>
  <c r="FS73" i="1"/>
  <c r="FR73" i="1"/>
  <c r="FQ73" i="1"/>
  <c r="FO73" i="1"/>
  <c r="FN73" i="1"/>
  <c r="FM73" i="1"/>
  <c r="FL73" i="1"/>
  <c r="FJ73" i="1"/>
  <c r="FH73" i="1"/>
  <c r="FG73" i="1"/>
  <c r="FF73" i="1"/>
  <c r="FD73" i="1"/>
  <c r="FC73" i="1"/>
  <c r="FB73" i="1"/>
  <c r="FA73" i="1"/>
  <c r="EY73" i="1"/>
  <c r="EW73" i="1"/>
  <c r="EV73" i="1"/>
  <c r="EU73" i="1"/>
  <c r="ES73" i="1"/>
  <c r="ER73" i="1"/>
  <c r="EQ73" i="1"/>
  <c r="EP73" i="1"/>
  <c r="EN73" i="1"/>
  <c r="EL73" i="1"/>
  <c r="EK73" i="1"/>
  <c r="EJ73" i="1"/>
  <c r="EH73" i="1"/>
  <c r="EG73" i="1"/>
  <c r="EF73" i="1"/>
  <c r="EE73" i="1"/>
  <c r="EC73" i="1"/>
  <c r="EA73" i="1"/>
  <c r="DZ73" i="1"/>
  <c r="DY73" i="1"/>
  <c r="DW73" i="1"/>
  <c r="DV73" i="1"/>
  <c r="DU73" i="1"/>
  <c r="DT73" i="1"/>
  <c r="DR73" i="1"/>
  <c r="DP73" i="1"/>
  <c r="DO73" i="1"/>
  <c r="DN73" i="1"/>
  <c r="DL73" i="1"/>
  <c r="DK73" i="1"/>
  <c r="DJ73" i="1"/>
  <c r="DI73" i="1"/>
  <c r="DG73" i="1"/>
  <c r="DE73" i="1"/>
  <c r="DD73" i="1"/>
  <c r="DC73" i="1"/>
  <c r="DA73" i="1"/>
  <c r="CZ73" i="1"/>
  <c r="CY73" i="1"/>
  <c r="CX73" i="1"/>
  <c r="CV73" i="1"/>
  <c r="CT73" i="1"/>
  <c r="CS73" i="1"/>
  <c r="CR73" i="1"/>
  <c r="CP73" i="1"/>
  <c r="CO73" i="1"/>
  <c r="CN73" i="1"/>
  <c r="CM73" i="1"/>
  <c r="CK73" i="1"/>
  <c r="CI73" i="1"/>
  <c r="CH73" i="1"/>
  <c r="CG73" i="1"/>
  <c r="CE73" i="1"/>
  <c r="CD73" i="1"/>
  <c r="CC73" i="1"/>
  <c r="CB73" i="1"/>
  <c r="BZ73" i="1"/>
  <c r="BX73" i="1"/>
  <c r="BW73" i="1"/>
  <c r="BV73" i="1"/>
  <c r="BT73" i="1"/>
  <c r="BS73" i="1"/>
  <c r="BR73" i="1"/>
  <c r="BQ73" i="1"/>
  <c r="BO73" i="1"/>
  <c r="BM73" i="1"/>
  <c r="BL73" i="1"/>
  <c r="BK73" i="1"/>
  <c r="BI73" i="1"/>
  <c r="BH73" i="1"/>
  <c r="BG73" i="1"/>
  <c r="BF73" i="1"/>
  <c r="BD73" i="1"/>
  <c r="BB73" i="1"/>
  <c r="BA73" i="1"/>
  <c r="AZ73" i="1"/>
  <c r="AX73" i="1"/>
  <c r="AW73" i="1"/>
  <c r="AV73" i="1"/>
  <c r="AU73" i="1"/>
  <c r="H73" i="1"/>
  <c r="GA72" i="1"/>
  <c r="FZ72" i="1"/>
  <c r="FY72" i="1"/>
  <c r="FU72" i="1"/>
  <c r="FS72" i="1"/>
  <c r="FR72" i="1"/>
  <c r="FQ72" i="1"/>
  <c r="FO72" i="1"/>
  <c r="FN72" i="1"/>
  <c r="FM72" i="1"/>
  <c r="FL72" i="1"/>
  <c r="FJ72" i="1"/>
  <c r="FH72" i="1"/>
  <c r="FG72" i="1"/>
  <c r="FF72" i="1"/>
  <c r="FD72" i="1"/>
  <c r="FC72" i="1"/>
  <c r="FB72" i="1"/>
  <c r="FA72" i="1"/>
  <c r="EY72" i="1"/>
  <c r="EW72" i="1"/>
  <c r="EV72" i="1"/>
  <c r="EU72" i="1"/>
  <c r="ES72" i="1"/>
  <c r="ER72" i="1"/>
  <c r="EQ72" i="1"/>
  <c r="EP72" i="1"/>
  <c r="EN72" i="1"/>
  <c r="EL72" i="1"/>
  <c r="EK72" i="1"/>
  <c r="EJ72" i="1"/>
  <c r="EH72" i="1"/>
  <c r="EG72" i="1"/>
  <c r="EF72" i="1"/>
  <c r="EE72" i="1"/>
  <c r="EC72" i="1"/>
  <c r="EA72" i="1"/>
  <c r="DZ72" i="1"/>
  <c r="DY72" i="1"/>
  <c r="DW72" i="1"/>
  <c r="DV72" i="1"/>
  <c r="DU72" i="1"/>
  <c r="DT72" i="1"/>
  <c r="DR72" i="1"/>
  <c r="DP72" i="1"/>
  <c r="DO72" i="1"/>
  <c r="DN72" i="1"/>
  <c r="DL72" i="1"/>
  <c r="DK72" i="1"/>
  <c r="DJ72" i="1"/>
  <c r="DI72" i="1"/>
  <c r="DG72" i="1"/>
  <c r="DE72" i="1"/>
  <c r="DD72" i="1"/>
  <c r="DC72" i="1"/>
  <c r="DA72" i="1"/>
  <c r="CZ72" i="1"/>
  <c r="CY72" i="1"/>
  <c r="CX72" i="1"/>
  <c r="CV72" i="1"/>
  <c r="CT72" i="1"/>
  <c r="CS72" i="1"/>
  <c r="CR72" i="1"/>
  <c r="CP72" i="1"/>
  <c r="CO72" i="1"/>
  <c r="CN72" i="1"/>
  <c r="CM72" i="1"/>
  <c r="CK72" i="1"/>
  <c r="CI72" i="1"/>
  <c r="CH72" i="1"/>
  <c r="CG72" i="1"/>
  <c r="CE72" i="1"/>
  <c r="CD72" i="1"/>
  <c r="CC72" i="1"/>
  <c r="CB72" i="1"/>
  <c r="BZ72" i="1"/>
  <c r="BX72" i="1"/>
  <c r="BW72" i="1"/>
  <c r="BV72" i="1"/>
  <c r="BT72" i="1"/>
  <c r="BS72" i="1"/>
  <c r="BR72" i="1"/>
  <c r="BQ72" i="1"/>
  <c r="BO72" i="1"/>
  <c r="BM72" i="1"/>
  <c r="BL72" i="1"/>
  <c r="BK72" i="1"/>
  <c r="BI72" i="1"/>
  <c r="BH72" i="1"/>
  <c r="BG72" i="1"/>
  <c r="BF72" i="1"/>
  <c r="BD72" i="1"/>
  <c r="BB72" i="1"/>
  <c r="BA72" i="1"/>
  <c r="AZ72" i="1"/>
  <c r="AX72" i="1"/>
  <c r="AW72" i="1"/>
  <c r="AV72" i="1"/>
  <c r="AU72" i="1"/>
  <c r="F72" i="1"/>
  <c r="GA71" i="1"/>
  <c r="FZ71" i="1"/>
  <c r="FY71" i="1"/>
  <c r="FU71" i="1"/>
  <c r="FS71" i="1"/>
  <c r="FR71" i="1"/>
  <c r="FQ71" i="1"/>
  <c r="FO71" i="1"/>
  <c r="FN71" i="1"/>
  <c r="FM71" i="1"/>
  <c r="FL71" i="1"/>
  <c r="FJ71" i="1"/>
  <c r="FH71" i="1"/>
  <c r="FG71" i="1"/>
  <c r="FF71" i="1"/>
  <c r="FD71" i="1"/>
  <c r="FC71" i="1"/>
  <c r="FB71" i="1"/>
  <c r="FA71" i="1"/>
  <c r="EY71" i="1"/>
  <c r="EW71" i="1"/>
  <c r="EV71" i="1"/>
  <c r="EU71" i="1"/>
  <c r="ES71" i="1"/>
  <c r="ER71" i="1"/>
  <c r="EQ71" i="1"/>
  <c r="EP71" i="1"/>
  <c r="EN71" i="1"/>
  <c r="EL71" i="1"/>
  <c r="EK71" i="1"/>
  <c r="EJ71" i="1"/>
  <c r="EH71" i="1"/>
  <c r="EG71" i="1"/>
  <c r="EF71" i="1"/>
  <c r="EE71" i="1"/>
  <c r="EC71" i="1"/>
  <c r="EA71" i="1"/>
  <c r="DZ71" i="1"/>
  <c r="DY71" i="1"/>
  <c r="DW71" i="1"/>
  <c r="DV71" i="1"/>
  <c r="DU71" i="1"/>
  <c r="DT71" i="1"/>
  <c r="DR71" i="1"/>
  <c r="DP71" i="1"/>
  <c r="DO71" i="1"/>
  <c r="DN71" i="1"/>
  <c r="DL71" i="1"/>
  <c r="DK71" i="1"/>
  <c r="DJ71" i="1"/>
  <c r="DI71" i="1"/>
  <c r="DG71" i="1"/>
  <c r="DE71" i="1"/>
  <c r="DD71" i="1"/>
  <c r="DC71" i="1"/>
  <c r="DA71" i="1"/>
  <c r="CZ71" i="1"/>
  <c r="CY71" i="1"/>
  <c r="CX71" i="1"/>
  <c r="CV71" i="1"/>
  <c r="CT71" i="1"/>
  <c r="CS71" i="1"/>
  <c r="CR71" i="1"/>
  <c r="CP71" i="1"/>
  <c r="CO71" i="1"/>
  <c r="CN71" i="1"/>
  <c r="CM71" i="1"/>
  <c r="CK71" i="1"/>
  <c r="CI71" i="1"/>
  <c r="CH71" i="1"/>
  <c r="CG71" i="1"/>
  <c r="CE71" i="1"/>
  <c r="CD71" i="1"/>
  <c r="CC71" i="1"/>
  <c r="CB71" i="1"/>
  <c r="BZ71" i="1"/>
  <c r="BX71" i="1"/>
  <c r="BW71" i="1"/>
  <c r="BV71" i="1"/>
  <c r="BT71" i="1"/>
  <c r="BS71" i="1"/>
  <c r="BR71" i="1"/>
  <c r="BQ71" i="1"/>
  <c r="BO71" i="1"/>
  <c r="BM71" i="1"/>
  <c r="BL71" i="1"/>
  <c r="BK71" i="1"/>
  <c r="BI71" i="1"/>
  <c r="BH71" i="1"/>
  <c r="BG71" i="1"/>
  <c r="BF71" i="1"/>
  <c r="BD71" i="1"/>
  <c r="BB71" i="1"/>
  <c r="BA71" i="1"/>
  <c r="AZ71" i="1"/>
  <c r="AX71" i="1"/>
  <c r="AW71" i="1"/>
  <c r="AV71" i="1"/>
  <c r="AU71" i="1"/>
  <c r="G71" i="1"/>
  <c r="F71" i="1" s="1"/>
  <c r="GA70" i="1"/>
  <c r="FZ70" i="1"/>
  <c r="FY70" i="1"/>
  <c r="FU70" i="1"/>
  <c r="FS70" i="1"/>
  <c r="FR70" i="1"/>
  <c r="FQ70" i="1"/>
  <c r="FO70" i="1"/>
  <c r="FN70" i="1"/>
  <c r="FM70" i="1"/>
  <c r="FL70" i="1"/>
  <c r="FJ70" i="1"/>
  <c r="FH70" i="1"/>
  <c r="FG70" i="1"/>
  <c r="FF70" i="1"/>
  <c r="FD70" i="1"/>
  <c r="FC70" i="1"/>
  <c r="FB70" i="1"/>
  <c r="FA70" i="1"/>
  <c r="EY70" i="1"/>
  <c r="EW70" i="1"/>
  <c r="EV70" i="1"/>
  <c r="EU70" i="1"/>
  <c r="ES70" i="1"/>
  <c r="ER70" i="1"/>
  <c r="EQ70" i="1"/>
  <c r="EP70" i="1"/>
  <c r="EN70" i="1"/>
  <c r="EL70" i="1"/>
  <c r="EK70" i="1"/>
  <c r="EJ70" i="1"/>
  <c r="EH70" i="1"/>
  <c r="EG70" i="1"/>
  <c r="EF70" i="1"/>
  <c r="EE70" i="1"/>
  <c r="EC70" i="1"/>
  <c r="EA70" i="1"/>
  <c r="DZ70" i="1"/>
  <c r="DY70" i="1"/>
  <c r="DW70" i="1"/>
  <c r="DV70" i="1"/>
  <c r="DU70" i="1"/>
  <c r="DT70" i="1"/>
  <c r="DR70" i="1"/>
  <c r="DP70" i="1"/>
  <c r="DO70" i="1"/>
  <c r="DN70" i="1"/>
  <c r="DL70" i="1"/>
  <c r="DK70" i="1"/>
  <c r="DJ70" i="1"/>
  <c r="DI70" i="1"/>
  <c r="DG70" i="1"/>
  <c r="DE70" i="1"/>
  <c r="DD70" i="1"/>
  <c r="DC70" i="1"/>
  <c r="DA70" i="1"/>
  <c r="CZ70" i="1"/>
  <c r="CY70" i="1"/>
  <c r="CX70" i="1"/>
  <c r="CV70" i="1"/>
  <c r="CT70" i="1"/>
  <c r="CS70" i="1"/>
  <c r="CR70" i="1"/>
  <c r="CP70" i="1"/>
  <c r="CO70" i="1"/>
  <c r="CN70" i="1"/>
  <c r="CM70" i="1"/>
  <c r="CK70" i="1"/>
  <c r="CI70" i="1"/>
  <c r="CH70" i="1"/>
  <c r="CG70" i="1"/>
  <c r="CE70" i="1"/>
  <c r="CD70" i="1"/>
  <c r="CC70" i="1"/>
  <c r="CB70" i="1"/>
  <c r="BZ70" i="1"/>
  <c r="BX70" i="1"/>
  <c r="BW70" i="1"/>
  <c r="BV70" i="1"/>
  <c r="BT70" i="1"/>
  <c r="BS70" i="1"/>
  <c r="BR70" i="1"/>
  <c r="BQ70" i="1"/>
  <c r="BO70" i="1"/>
  <c r="BM70" i="1"/>
  <c r="BL70" i="1"/>
  <c r="BK70" i="1"/>
  <c r="BI70" i="1"/>
  <c r="BH70" i="1"/>
  <c r="BG70" i="1"/>
  <c r="BF70" i="1"/>
  <c r="BD70" i="1"/>
  <c r="BB70" i="1"/>
  <c r="BA70" i="1"/>
  <c r="AZ70" i="1"/>
  <c r="AX70" i="1"/>
  <c r="AW70" i="1"/>
  <c r="AV70" i="1"/>
  <c r="AU70" i="1"/>
  <c r="F70" i="1"/>
  <c r="GA69" i="1"/>
  <c r="FZ69" i="1"/>
  <c r="FY69" i="1"/>
  <c r="FU69" i="1"/>
  <c r="FS69" i="1"/>
  <c r="FR69" i="1"/>
  <c r="FQ69" i="1"/>
  <c r="FO69" i="1"/>
  <c r="FN69" i="1"/>
  <c r="FM69" i="1"/>
  <c r="FL69" i="1"/>
  <c r="FJ69" i="1"/>
  <c r="FH69" i="1"/>
  <c r="FG69" i="1"/>
  <c r="FF69" i="1"/>
  <c r="FD69" i="1"/>
  <c r="FC69" i="1"/>
  <c r="FB69" i="1"/>
  <c r="FA69" i="1"/>
  <c r="EY69" i="1"/>
  <c r="EW69" i="1"/>
  <c r="EV69" i="1"/>
  <c r="EU69" i="1"/>
  <c r="ES69" i="1"/>
  <c r="ER69" i="1"/>
  <c r="EQ69" i="1"/>
  <c r="EP69" i="1"/>
  <c r="EN69" i="1"/>
  <c r="EL69" i="1"/>
  <c r="EK69" i="1"/>
  <c r="EJ69" i="1"/>
  <c r="EH69" i="1"/>
  <c r="EG69" i="1"/>
  <c r="EF69" i="1"/>
  <c r="EE69" i="1"/>
  <c r="EC69" i="1"/>
  <c r="EA69" i="1"/>
  <c r="DZ69" i="1"/>
  <c r="DY69" i="1"/>
  <c r="DW69" i="1"/>
  <c r="DV69" i="1"/>
  <c r="DU69" i="1"/>
  <c r="DT69" i="1"/>
  <c r="DR69" i="1"/>
  <c r="DP69" i="1"/>
  <c r="DO69" i="1"/>
  <c r="DN69" i="1"/>
  <c r="DL69" i="1"/>
  <c r="DK69" i="1"/>
  <c r="DJ69" i="1"/>
  <c r="DI69" i="1"/>
  <c r="DG69" i="1"/>
  <c r="DE69" i="1"/>
  <c r="DD69" i="1"/>
  <c r="DC69" i="1"/>
  <c r="DA69" i="1"/>
  <c r="CZ69" i="1"/>
  <c r="CY69" i="1"/>
  <c r="CX69" i="1"/>
  <c r="CV69" i="1"/>
  <c r="CT69" i="1"/>
  <c r="CS69" i="1"/>
  <c r="CR69" i="1"/>
  <c r="CP69" i="1"/>
  <c r="CO69" i="1"/>
  <c r="CN69" i="1"/>
  <c r="CM69" i="1"/>
  <c r="CK69" i="1"/>
  <c r="CI69" i="1"/>
  <c r="CH69" i="1"/>
  <c r="CG69" i="1"/>
  <c r="CE69" i="1"/>
  <c r="CD69" i="1"/>
  <c r="CC69" i="1"/>
  <c r="CB69" i="1"/>
  <c r="BZ69" i="1"/>
  <c r="BX69" i="1"/>
  <c r="BW69" i="1"/>
  <c r="BV69" i="1"/>
  <c r="BT69" i="1"/>
  <c r="BS69" i="1"/>
  <c r="BR69" i="1"/>
  <c r="BQ69" i="1"/>
  <c r="BO69" i="1"/>
  <c r="BM69" i="1"/>
  <c r="BL69" i="1"/>
  <c r="BK69" i="1"/>
  <c r="BI69" i="1"/>
  <c r="BH69" i="1"/>
  <c r="BG69" i="1"/>
  <c r="BF69" i="1"/>
  <c r="BD69" i="1"/>
  <c r="BB69" i="1"/>
  <c r="BA69" i="1"/>
  <c r="AZ69" i="1"/>
  <c r="AX69" i="1"/>
  <c r="AW69" i="1"/>
  <c r="AV69" i="1"/>
  <c r="AU69" i="1"/>
  <c r="F69" i="1"/>
  <c r="GA68" i="1"/>
  <c r="FZ68" i="1"/>
  <c r="FY68" i="1"/>
  <c r="FU68" i="1"/>
  <c r="FS68" i="1"/>
  <c r="FR68" i="1"/>
  <c r="FQ68" i="1"/>
  <c r="FO68" i="1"/>
  <c r="FN68" i="1"/>
  <c r="FM68" i="1"/>
  <c r="FL68" i="1"/>
  <c r="FJ68" i="1"/>
  <c r="FH68" i="1"/>
  <c r="FG68" i="1"/>
  <c r="FF68" i="1"/>
  <c r="FD68" i="1"/>
  <c r="FC68" i="1"/>
  <c r="FB68" i="1"/>
  <c r="FA68" i="1"/>
  <c r="EY68" i="1"/>
  <c r="EW68" i="1"/>
  <c r="EV68" i="1"/>
  <c r="EU68" i="1"/>
  <c r="ES68" i="1"/>
  <c r="ER68" i="1"/>
  <c r="EQ68" i="1"/>
  <c r="EP68" i="1"/>
  <c r="EN68" i="1"/>
  <c r="EL68" i="1"/>
  <c r="EK68" i="1"/>
  <c r="EJ68" i="1"/>
  <c r="EH68" i="1"/>
  <c r="EG68" i="1"/>
  <c r="EF68" i="1"/>
  <c r="EE68" i="1"/>
  <c r="EC68" i="1"/>
  <c r="EA68" i="1"/>
  <c r="DZ68" i="1"/>
  <c r="DY68" i="1"/>
  <c r="DW68" i="1"/>
  <c r="DV68" i="1"/>
  <c r="DU68" i="1"/>
  <c r="DT68" i="1"/>
  <c r="DR68" i="1"/>
  <c r="DP68" i="1"/>
  <c r="DO68" i="1"/>
  <c r="DN68" i="1"/>
  <c r="DL68" i="1"/>
  <c r="DK68" i="1"/>
  <c r="DJ68" i="1"/>
  <c r="DI68" i="1"/>
  <c r="DG68" i="1"/>
  <c r="DE68" i="1"/>
  <c r="DD68" i="1"/>
  <c r="DC68" i="1"/>
  <c r="DA68" i="1"/>
  <c r="CZ68" i="1"/>
  <c r="CY68" i="1"/>
  <c r="CX68" i="1"/>
  <c r="CV68" i="1"/>
  <c r="CT68" i="1"/>
  <c r="CS68" i="1"/>
  <c r="CR68" i="1"/>
  <c r="CP68" i="1"/>
  <c r="CO68" i="1"/>
  <c r="CN68" i="1"/>
  <c r="CM68" i="1"/>
  <c r="CK68" i="1"/>
  <c r="CI68" i="1"/>
  <c r="CH68" i="1"/>
  <c r="CG68" i="1"/>
  <c r="CE68" i="1"/>
  <c r="CD68" i="1"/>
  <c r="CC68" i="1"/>
  <c r="CB68" i="1"/>
  <c r="BZ68" i="1"/>
  <c r="BX68" i="1"/>
  <c r="BW68" i="1"/>
  <c r="BV68" i="1"/>
  <c r="BT68" i="1"/>
  <c r="BS68" i="1"/>
  <c r="BR68" i="1"/>
  <c r="BQ68" i="1"/>
  <c r="BO68" i="1"/>
  <c r="BM68" i="1"/>
  <c r="BL68" i="1"/>
  <c r="BK68" i="1"/>
  <c r="BI68" i="1"/>
  <c r="BH68" i="1"/>
  <c r="BG68" i="1"/>
  <c r="BF68" i="1"/>
  <c r="BD68" i="1"/>
  <c r="BB68" i="1"/>
  <c r="BA68" i="1"/>
  <c r="AZ68" i="1"/>
  <c r="AX68" i="1"/>
  <c r="AW68" i="1"/>
  <c r="AV68" i="1"/>
  <c r="AU68" i="1"/>
  <c r="F68" i="1"/>
  <c r="GA66" i="1"/>
  <c r="FZ66" i="1"/>
  <c r="FY66" i="1"/>
  <c r="FU66" i="1"/>
  <c r="FS66" i="1"/>
  <c r="FR66" i="1"/>
  <c r="FQ66" i="1"/>
  <c r="FO66" i="1"/>
  <c r="FN66" i="1"/>
  <c r="FM66" i="1"/>
  <c r="FL66" i="1"/>
  <c r="FJ66" i="1"/>
  <c r="FH66" i="1"/>
  <c r="FG66" i="1"/>
  <c r="FF66" i="1"/>
  <c r="FD66" i="1"/>
  <c r="FC66" i="1"/>
  <c r="FB66" i="1"/>
  <c r="FA66" i="1"/>
  <c r="EY66" i="1"/>
  <c r="EW66" i="1"/>
  <c r="EV66" i="1"/>
  <c r="EU66" i="1"/>
  <c r="ES66" i="1"/>
  <c r="ER66" i="1"/>
  <c r="EQ66" i="1"/>
  <c r="EP66" i="1"/>
  <c r="EN66" i="1"/>
  <c r="EL66" i="1"/>
  <c r="EK66" i="1"/>
  <c r="EJ66" i="1"/>
  <c r="EH66" i="1"/>
  <c r="EG66" i="1"/>
  <c r="EF66" i="1"/>
  <c r="EE66" i="1"/>
  <c r="EC66" i="1"/>
  <c r="EA66" i="1"/>
  <c r="DZ66" i="1"/>
  <c r="DY66" i="1"/>
  <c r="DW66" i="1"/>
  <c r="DV66" i="1"/>
  <c r="DU66" i="1"/>
  <c r="DT66" i="1"/>
  <c r="DR66" i="1"/>
  <c r="DP66" i="1"/>
  <c r="DO66" i="1"/>
  <c r="DN66" i="1"/>
  <c r="DL66" i="1"/>
  <c r="DK66" i="1"/>
  <c r="DJ66" i="1"/>
  <c r="DI66" i="1"/>
  <c r="DG66" i="1"/>
  <c r="DE66" i="1"/>
  <c r="DD66" i="1"/>
  <c r="DC66" i="1"/>
  <c r="DA66" i="1"/>
  <c r="CZ66" i="1"/>
  <c r="CY66" i="1"/>
  <c r="CX66" i="1"/>
  <c r="CV66" i="1"/>
  <c r="CT66" i="1"/>
  <c r="CS66" i="1"/>
  <c r="CR66" i="1"/>
  <c r="CP66" i="1"/>
  <c r="CO66" i="1"/>
  <c r="CN66" i="1"/>
  <c r="CM66" i="1"/>
  <c r="CK66" i="1"/>
  <c r="CI66" i="1"/>
  <c r="CH66" i="1"/>
  <c r="CG66" i="1"/>
  <c r="CE66" i="1"/>
  <c r="CD66" i="1"/>
  <c r="CC66" i="1"/>
  <c r="CB66" i="1"/>
  <c r="BZ66" i="1"/>
  <c r="BX66" i="1"/>
  <c r="BW66" i="1"/>
  <c r="BV66" i="1"/>
  <c r="BT66" i="1"/>
  <c r="BS66" i="1"/>
  <c r="BR66" i="1"/>
  <c r="BQ66" i="1"/>
  <c r="BO66" i="1"/>
  <c r="BM66" i="1"/>
  <c r="BL66" i="1"/>
  <c r="BK66" i="1"/>
  <c r="BI66" i="1"/>
  <c r="BH66" i="1"/>
  <c r="BF66" i="1"/>
  <c r="BD66" i="1"/>
  <c r="BB66" i="1"/>
  <c r="BA66" i="1"/>
  <c r="AZ66" i="1"/>
  <c r="AX66" i="1"/>
  <c r="AW66" i="1"/>
  <c r="AU66" i="1"/>
  <c r="AL66" i="1"/>
  <c r="AE66" i="1"/>
  <c r="J66" i="1"/>
  <c r="GA65" i="1"/>
  <c r="FZ65" i="1"/>
  <c r="FY65" i="1"/>
  <c r="FU65" i="1"/>
  <c r="FS65" i="1"/>
  <c r="FR65" i="1"/>
  <c r="FQ65" i="1"/>
  <c r="FO65" i="1"/>
  <c r="FN65" i="1"/>
  <c r="FM65" i="1"/>
  <c r="FL65" i="1"/>
  <c r="FJ65" i="1"/>
  <c r="FH65" i="1"/>
  <c r="FG65" i="1"/>
  <c r="FF65" i="1"/>
  <c r="FD65" i="1"/>
  <c r="FC65" i="1"/>
  <c r="FB65" i="1"/>
  <c r="FA65" i="1"/>
  <c r="EY65" i="1"/>
  <c r="EW65" i="1"/>
  <c r="EV65" i="1"/>
  <c r="EU65" i="1"/>
  <c r="ES65" i="1"/>
  <c r="ER65" i="1"/>
  <c r="EQ65" i="1"/>
  <c r="EP65" i="1"/>
  <c r="EN65" i="1"/>
  <c r="EL65" i="1"/>
  <c r="EK65" i="1"/>
  <c r="EJ65" i="1"/>
  <c r="EH65" i="1"/>
  <c r="EG65" i="1"/>
  <c r="EF65" i="1"/>
  <c r="EE65" i="1"/>
  <c r="EC65" i="1"/>
  <c r="EA65" i="1"/>
  <c r="DZ65" i="1"/>
  <c r="DY65" i="1"/>
  <c r="DW65" i="1"/>
  <c r="DV65" i="1"/>
  <c r="DU65" i="1"/>
  <c r="DT65" i="1"/>
  <c r="DR65" i="1"/>
  <c r="DP65" i="1"/>
  <c r="DO65" i="1"/>
  <c r="DN65" i="1"/>
  <c r="DL65" i="1"/>
  <c r="DK65" i="1"/>
  <c r="DJ65" i="1"/>
  <c r="DI65" i="1"/>
  <c r="DG65" i="1"/>
  <c r="DE65" i="1"/>
  <c r="DD65" i="1"/>
  <c r="DC65" i="1"/>
  <c r="DA65" i="1"/>
  <c r="CZ65" i="1"/>
  <c r="CY65" i="1"/>
  <c r="CX65" i="1"/>
  <c r="CV65" i="1"/>
  <c r="CT65" i="1"/>
  <c r="CS65" i="1"/>
  <c r="CR65" i="1"/>
  <c r="CP65" i="1"/>
  <c r="CO65" i="1"/>
  <c r="CN65" i="1"/>
  <c r="CM65" i="1"/>
  <c r="CK65" i="1"/>
  <c r="CI65" i="1"/>
  <c r="CH65" i="1"/>
  <c r="CG65" i="1"/>
  <c r="CE65" i="1"/>
  <c r="CD65" i="1"/>
  <c r="CC65" i="1"/>
  <c r="CB65" i="1"/>
  <c r="BZ65" i="1"/>
  <c r="BX65" i="1"/>
  <c r="BW65" i="1"/>
  <c r="BV65" i="1"/>
  <c r="BT65" i="1"/>
  <c r="BS65" i="1"/>
  <c r="BR65" i="1"/>
  <c r="BQ65" i="1"/>
  <c r="BO65" i="1"/>
  <c r="BM65" i="1"/>
  <c r="BL65" i="1"/>
  <c r="BK65" i="1"/>
  <c r="BH65" i="1"/>
  <c r="BG65" i="1"/>
  <c r="BF65" i="1"/>
  <c r="BD65" i="1"/>
  <c r="BB65" i="1"/>
  <c r="BA65" i="1"/>
  <c r="AZ65" i="1"/>
  <c r="AW65" i="1"/>
  <c r="AV65" i="1"/>
  <c r="AU65" i="1"/>
  <c r="AL65" i="1"/>
  <c r="AE65" i="1"/>
  <c r="J65" i="1"/>
  <c r="GA64" i="1"/>
  <c r="FZ64" i="1"/>
  <c r="FY64" i="1"/>
  <c r="FU64" i="1"/>
  <c r="FS64" i="1"/>
  <c r="FR64" i="1"/>
  <c r="FQ64" i="1"/>
  <c r="FO64" i="1"/>
  <c r="FN64" i="1"/>
  <c r="FM64" i="1"/>
  <c r="FL64" i="1"/>
  <c r="FJ64" i="1"/>
  <c r="FH64" i="1"/>
  <c r="FG64" i="1"/>
  <c r="FF64" i="1"/>
  <c r="FD64" i="1"/>
  <c r="FC64" i="1"/>
  <c r="FB64" i="1"/>
  <c r="FA64" i="1"/>
  <c r="EY64" i="1"/>
  <c r="EW64" i="1"/>
  <c r="EV64" i="1"/>
  <c r="EU64" i="1"/>
  <c r="ES64" i="1"/>
  <c r="ER64" i="1"/>
  <c r="EQ64" i="1"/>
  <c r="EP64" i="1"/>
  <c r="EN64" i="1"/>
  <c r="EL64" i="1"/>
  <c r="EK64" i="1"/>
  <c r="EJ64" i="1"/>
  <c r="EH64" i="1"/>
  <c r="EG64" i="1"/>
  <c r="EF64" i="1"/>
  <c r="EE64" i="1"/>
  <c r="EC64" i="1"/>
  <c r="EA64" i="1"/>
  <c r="DZ64" i="1"/>
  <c r="DY64" i="1"/>
  <c r="DW64" i="1"/>
  <c r="DV64" i="1"/>
  <c r="DU64" i="1"/>
  <c r="DT64" i="1"/>
  <c r="DR64" i="1"/>
  <c r="DP64" i="1"/>
  <c r="DO64" i="1"/>
  <c r="DN64" i="1"/>
  <c r="DL64" i="1"/>
  <c r="DK64" i="1"/>
  <c r="DJ64" i="1"/>
  <c r="DI64" i="1"/>
  <c r="DG64" i="1"/>
  <c r="DE64" i="1"/>
  <c r="DD64" i="1"/>
  <c r="DC64" i="1"/>
  <c r="DA64" i="1"/>
  <c r="CZ64" i="1"/>
  <c r="CY64" i="1"/>
  <c r="CX64" i="1"/>
  <c r="CV64" i="1"/>
  <c r="CT64" i="1"/>
  <c r="CS64" i="1"/>
  <c r="CR64" i="1"/>
  <c r="CP64" i="1"/>
  <c r="CO64" i="1"/>
  <c r="CN64" i="1"/>
  <c r="CM64" i="1"/>
  <c r="CK64" i="1"/>
  <c r="CI64" i="1"/>
  <c r="CH64" i="1"/>
  <c r="CG64" i="1"/>
  <c r="CE64" i="1"/>
  <c r="CD64" i="1"/>
  <c r="CC64" i="1"/>
  <c r="CB64" i="1"/>
  <c r="BZ64" i="1"/>
  <c r="BX64" i="1"/>
  <c r="BW64" i="1"/>
  <c r="BV64" i="1"/>
  <c r="BT64" i="1"/>
  <c r="BS64" i="1"/>
  <c r="BR64" i="1"/>
  <c r="BQ64" i="1"/>
  <c r="BO64" i="1"/>
  <c r="BM64" i="1"/>
  <c r="BL64" i="1"/>
  <c r="BK64" i="1"/>
  <c r="BI64" i="1"/>
  <c r="BH64" i="1"/>
  <c r="BF64" i="1"/>
  <c r="BD64" i="1"/>
  <c r="BB64" i="1"/>
  <c r="BA64" i="1"/>
  <c r="AZ64" i="1"/>
  <c r="AX64" i="1"/>
  <c r="AW64" i="1"/>
  <c r="AU64" i="1"/>
  <c r="AL64" i="1"/>
  <c r="AE64" i="1"/>
  <c r="J64" i="1"/>
  <c r="GA63" i="1"/>
  <c r="FZ63" i="1"/>
  <c r="FY63" i="1"/>
  <c r="FU63" i="1"/>
  <c r="FS63" i="1"/>
  <c r="FR63" i="1"/>
  <c r="FQ63" i="1"/>
  <c r="FO63" i="1"/>
  <c r="FN63" i="1"/>
  <c r="FM63" i="1"/>
  <c r="FL63" i="1"/>
  <c r="FJ63" i="1"/>
  <c r="FH63" i="1"/>
  <c r="FG63" i="1"/>
  <c r="FF63" i="1"/>
  <c r="FD63" i="1"/>
  <c r="FC63" i="1"/>
  <c r="FB63" i="1"/>
  <c r="FA63" i="1"/>
  <c r="EY63" i="1"/>
  <c r="EW63" i="1"/>
  <c r="EV63" i="1"/>
  <c r="EU63" i="1"/>
  <c r="ES63" i="1"/>
  <c r="ER63" i="1"/>
  <c r="EQ63" i="1"/>
  <c r="EP63" i="1"/>
  <c r="EN63" i="1"/>
  <c r="EL63" i="1"/>
  <c r="EK63" i="1"/>
  <c r="EJ63" i="1"/>
  <c r="EH63" i="1"/>
  <c r="EG63" i="1"/>
  <c r="EF63" i="1"/>
  <c r="EE63" i="1"/>
  <c r="EC63" i="1"/>
  <c r="EA63" i="1"/>
  <c r="DZ63" i="1"/>
  <c r="DY63" i="1"/>
  <c r="DW63" i="1"/>
  <c r="DV63" i="1"/>
  <c r="DU63" i="1"/>
  <c r="DT63" i="1"/>
  <c r="DR63" i="1"/>
  <c r="DP63" i="1"/>
  <c r="DO63" i="1"/>
  <c r="DN63" i="1"/>
  <c r="DL63" i="1"/>
  <c r="DK63" i="1"/>
  <c r="DJ63" i="1"/>
  <c r="DI63" i="1"/>
  <c r="DG63" i="1"/>
  <c r="DE63" i="1"/>
  <c r="DD63" i="1"/>
  <c r="DC63" i="1"/>
  <c r="DA63" i="1"/>
  <c r="CZ63" i="1"/>
  <c r="CY63" i="1"/>
  <c r="CX63" i="1"/>
  <c r="CV63" i="1"/>
  <c r="CT63" i="1"/>
  <c r="CS63" i="1"/>
  <c r="CR63" i="1"/>
  <c r="CP63" i="1"/>
  <c r="CO63" i="1"/>
  <c r="CN63" i="1"/>
  <c r="CM63" i="1"/>
  <c r="CK63" i="1"/>
  <c r="CI63" i="1"/>
  <c r="CH63" i="1"/>
  <c r="CG63" i="1"/>
  <c r="CE63" i="1"/>
  <c r="CD63" i="1"/>
  <c r="CC63" i="1"/>
  <c r="CB63" i="1"/>
  <c r="BZ63" i="1"/>
  <c r="BX63" i="1"/>
  <c r="BW63" i="1"/>
  <c r="BV63" i="1"/>
  <c r="BT63" i="1"/>
  <c r="BS63" i="1"/>
  <c r="BR63" i="1"/>
  <c r="BQ63" i="1"/>
  <c r="BO63" i="1"/>
  <c r="BM63" i="1"/>
  <c r="BL63" i="1"/>
  <c r="BK63" i="1"/>
  <c r="BH63" i="1"/>
  <c r="BF63" i="1"/>
  <c r="BD63" i="1"/>
  <c r="BB63" i="1"/>
  <c r="BA63" i="1"/>
  <c r="AZ63" i="1"/>
  <c r="AW63" i="1"/>
  <c r="AU63" i="1"/>
  <c r="AL63" i="1"/>
  <c r="U63" i="1" s="1"/>
  <c r="AE63" i="1"/>
  <c r="J63" i="1"/>
  <c r="GA62" i="1"/>
  <c r="FZ62" i="1"/>
  <c r="FY62" i="1"/>
  <c r="FU62" i="1"/>
  <c r="FS62" i="1"/>
  <c r="FR62" i="1"/>
  <c r="FQ62" i="1"/>
  <c r="FO62" i="1"/>
  <c r="FN62" i="1"/>
  <c r="FM62" i="1"/>
  <c r="FL62" i="1"/>
  <c r="FJ62" i="1"/>
  <c r="FH62" i="1"/>
  <c r="FG62" i="1"/>
  <c r="FF62" i="1"/>
  <c r="FD62" i="1"/>
  <c r="FC62" i="1"/>
  <c r="FB62" i="1"/>
  <c r="FA62" i="1"/>
  <c r="EY62" i="1"/>
  <c r="EW62" i="1"/>
  <c r="EV62" i="1"/>
  <c r="EU62" i="1"/>
  <c r="ES62" i="1"/>
  <c r="ER62" i="1"/>
  <c r="EQ62" i="1"/>
  <c r="EP62" i="1"/>
  <c r="EN62" i="1"/>
  <c r="EL62" i="1"/>
  <c r="EK62" i="1"/>
  <c r="EJ62" i="1"/>
  <c r="EH62" i="1"/>
  <c r="EG62" i="1"/>
  <c r="EF62" i="1"/>
  <c r="EE62" i="1"/>
  <c r="EC62" i="1"/>
  <c r="EA62" i="1"/>
  <c r="DZ62" i="1"/>
  <c r="DY62" i="1"/>
  <c r="DW62" i="1"/>
  <c r="DV62" i="1"/>
  <c r="DU62" i="1"/>
  <c r="DT62" i="1"/>
  <c r="DR62" i="1"/>
  <c r="DP62" i="1"/>
  <c r="DO62" i="1"/>
  <c r="DN62" i="1"/>
  <c r="DL62" i="1"/>
  <c r="DK62" i="1"/>
  <c r="DJ62" i="1"/>
  <c r="DI62" i="1"/>
  <c r="DG62" i="1"/>
  <c r="DE62" i="1"/>
  <c r="DD62" i="1"/>
  <c r="DC62" i="1"/>
  <c r="DA62" i="1"/>
  <c r="CZ62" i="1"/>
  <c r="CY62" i="1"/>
  <c r="CX62" i="1"/>
  <c r="CV62" i="1"/>
  <c r="CT62" i="1"/>
  <c r="CS62" i="1"/>
  <c r="CR62" i="1"/>
  <c r="CP62" i="1"/>
  <c r="CO62" i="1"/>
  <c r="CN62" i="1"/>
  <c r="CM62" i="1"/>
  <c r="CK62" i="1"/>
  <c r="CI62" i="1"/>
  <c r="CH62" i="1"/>
  <c r="CG62" i="1"/>
  <c r="CE62" i="1"/>
  <c r="CD62" i="1"/>
  <c r="CC62" i="1"/>
  <c r="CB62" i="1"/>
  <c r="BZ62" i="1"/>
  <c r="BX62" i="1"/>
  <c r="BW62" i="1"/>
  <c r="BV62" i="1"/>
  <c r="BT62" i="1"/>
  <c r="BS62" i="1"/>
  <c r="BR62" i="1"/>
  <c r="BQ62" i="1"/>
  <c r="BO62" i="1"/>
  <c r="BM62" i="1"/>
  <c r="BL62" i="1"/>
  <c r="BK62" i="1"/>
  <c r="BH62" i="1"/>
  <c r="BG62" i="1"/>
  <c r="BF62" i="1"/>
  <c r="BD62" i="1"/>
  <c r="BB62" i="1"/>
  <c r="BA62" i="1"/>
  <c r="AZ62" i="1"/>
  <c r="AW62" i="1"/>
  <c r="AV62" i="1"/>
  <c r="AU62" i="1"/>
  <c r="AL62" i="1"/>
  <c r="AE62" i="1"/>
  <c r="J62" i="1"/>
  <c r="GA61" i="1"/>
  <c r="FZ61" i="1"/>
  <c r="FY61" i="1"/>
  <c r="FU61" i="1"/>
  <c r="FS61" i="1"/>
  <c r="FR61" i="1"/>
  <c r="FQ61" i="1"/>
  <c r="FO61" i="1"/>
  <c r="FN61" i="1"/>
  <c r="FM61" i="1"/>
  <c r="FL61" i="1"/>
  <c r="FJ61" i="1"/>
  <c r="FH61" i="1"/>
  <c r="FG61" i="1"/>
  <c r="FF61" i="1"/>
  <c r="FD61" i="1"/>
  <c r="FC61" i="1"/>
  <c r="FB61" i="1"/>
  <c r="FA61" i="1"/>
  <c r="EY61" i="1"/>
  <c r="EW61" i="1"/>
  <c r="EV61" i="1"/>
  <c r="EU61" i="1"/>
  <c r="ES61" i="1"/>
  <c r="ER61" i="1"/>
  <c r="EQ61" i="1"/>
  <c r="EP61" i="1"/>
  <c r="EN61" i="1"/>
  <c r="EL61" i="1"/>
  <c r="EK61" i="1"/>
  <c r="EJ61" i="1"/>
  <c r="EH61" i="1"/>
  <c r="EG61" i="1"/>
  <c r="EF61" i="1"/>
  <c r="EE61" i="1"/>
  <c r="EC61" i="1"/>
  <c r="EA61" i="1"/>
  <c r="DZ61" i="1"/>
  <c r="DY61" i="1"/>
  <c r="DW61" i="1"/>
  <c r="DV61" i="1"/>
  <c r="DU61" i="1"/>
  <c r="DT61" i="1"/>
  <c r="DR61" i="1"/>
  <c r="DP61" i="1"/>
  <c r="DO61" i="1"/>
  <c r="DN61" i="1"/>
  <c r="DL61" i="1"/>
  <c r="DK61" i="1"/>
  <c r="DJ61" i="1"/>
  <c r="DI61" i="1"/>
  <c r="DG61" i="1"/>
  <c r="DE61" i="1"/>
  <c r="DD61" i="1"/>
  <c r="DC61" i="1"/>
  <c r="DA61" i="1"/>
  <c r="CZ61" i="1"/>
  <c r="CY61" i="1"/>
  <c r="CX61" i="1"/>
  <c r="CV61" i="1"/>
  <c r="CT61" i="1"/>
  <c r="CS61" i="1"/>
  <c r="CR61" i="1"/>
  <c r="CP61" i="1"/>
  <c r="CO61" i="1"/>
  <c r="CN61" i="1"/>
  <c r="CM61" i="1"/>
  <c r="CK61" i="1"/>
  <c r="CI61" i="1"/>
  <c r="CH61" i="1"/>
  <c r="CG61" i="1"/>
  <c r="CE61" i="1"/>
  <c r="CD61" i="1"/>
  <c r="CC61" i="1"/>
  <c r="CB61" i="1"/>
  <c r="BZ61" i="1"/>
  <c r="BX61" i="1"/>
  <c r="BW61" i="1"/>
  <c r="BV61" i="1"/>
  <c r="BT61" i="1"/>
  <c r="BS61" i="1"/>
  <c r="BR61" i="1"/>
  <c r="BQ61" i="1"/>
  <c r="BO61" i="1"/>
  <c r="BM61" i="1"/>
  <c r="BL61" i="1"/>
  <c r="BK61" i="1"/>
  <c r="BH61" i="1"/>
  <c r="BF61" i="1"/>
  <c r="BD61" i="1"/>
  <c r="BB61" i="1"/>
  <c r="BA61" i="1"/>
  <c r="AZ61" i="1"/>
  <c r="AW61" i="1"/>
  <c r="AU61" i="1"/>
  <c r="AL61" i="1"/>
  <c r="AE61" i="1"/>
  <c r="J61" i="1"/>
  <c r="GA60" i="1"/>
  <c r="FZ60" i="1"/>
  <c r="FY60" i="1"/>
  <c r="FU60" i="1"/>
  <c r="FS60" i="1"/>
  <c r="FR60" i="1"/>
  <c r="FQ60" i="1"/>
  <c r="FO60" i="1"/>
  <c r="FN60" i="1"/>
  <c r="FM60" i="1"/>
  <c r="FL60" i="1"/>
  <c r="FJ60" i="1"/>
  <c r="FH60" i="1"/>
  <c r="FG60" i="1"/>
  <c r="FF60" i="1"/>
  <c r="FD60" i="1"/>
  <c r="FC60" i="1"/>
  <c r="FB60" i="1"/>
  <c r="FA60" i="1"/>
  <c r="EY60" i="1"/>
  <c r="EW60" i="1"/>
  <c r="EV60" i="1"/>
  <c r="EU60" i="1"/>
  <c r="ES60" i="1"/>
  <c r="ER60" i="1"/>
  <c r="EQ60" i="1"/>
  <c r="EP60" i="1"/>
  <c r="EN60" i="1"/>
  <c r="EL60" i="1"/>
  <c r="EK60" i="1"/>
  <c r="EJ60" i="1"/>
  <c r="EH60" i="1"/>
  <c r="EG60" i="1"/>
  <c r="EF60" i="1"/>
  <c r="EE60" i="1"/>
  <c r="EC60" i="1"/>
  <c r="EA60" i="1"/>
  <c r="DZ60" i="1"/>
  <c r="DY60" i="1"/>
  <c r="DW60" i="1"/>
  <c r="DV60" i="1"/>
  <c r="DU60" i="1"/>
  <c r="DT60" i="1"/>
  <c r="DR60" i="1"/>
  <c r="DP60" i="1"/>
  <c r="DO60" i="1"/>
  <c r="DN60" i="1"/>
  <c r="DL60" i="1"/>
  <c r="DK60" i="1"/>
  <c r="DJ60" i="1"/>
  <c r="DI60" i="1"/>
  <c r="DG60" i="1"/>
  <c r="DE60" i="1"/>
  <c r="DD60" i="1"/>
  <c r="DC60" i="1"/>
  <c r="DA60" i="1"/>
  <c r="CZ60" i="1"/>
  <c r="CY60" i="1"/>
  <c r="CX60" i="1"/>
  <c r="CV60" i="1"/>
  <c r="CT60" i="1"/>
  <c r="CS60" i="1"/>
  <c r="CR60" i="1"/>
  <c r="CP60" i="1"/>
  <c r="CO60" i="1"/>
  <c r="CN60" i="1"/>
  <c r="CM60" i="1"/>
  <c r="CK60" i="1"/>
  <c r="CI60" i="1"/>
  <c r="CH60" i="1"/>
  <c r="CG60" i="1"/>
  <c r="CE60" i="1"/>
  <c r="CD60" i="1"/>
  <c r="CC60" i="1"/>
  <c r="CB60" i="1"/>
  <c r="BZ60" i="1"/>
  <c r="BX60" i="1"/>
  <c r="BW60" i="1"/>
  <c r="BV60" i="1"/>
  <c r="BT60" i="1"/>
  <c r="BS60" i="1"/>
  <c r="BR60" i="1"/>
  <c r="BQ60" i="1"/>
  <c r="BO60" i="1"/>
  <c r="BM60" i="1"/>
  <c r="BL60" i="1"/>
  <c r="BK60" i="1"/>
  <c r="BI60" i="1"/>
  <c r="BG60" i="1"/>
  <c r="BD60" i="1"/>
  <c r="BB60" i="1"/>
  <c r="BA60" i="1"/>
  <c r="AZ60" i="1"/>
  <c r="AX60" i="1"/>
  <c r="AV60" i="1"/>
  <c r="AK60" i="1"/>
  <c r="H60" i="1"/>
  <c r="GA59" i="1"/>
  <c r="FZ59" i="1"/>
  <c r="FY59" i="1"/>
  <c r="FX59" i="1" s="1"/>
  <c r="FU59" i="1"/>
  <c r="FS59" i="1"/>
  <c r="FR59" i="1"/>
  <c r="FQ59" i="1"/>
  <c r="FO59" i="1"/>
  <c r="FN59" i="1"/>
  <c r="FM59" i="1"/>
  <c r="FL59" i="1"/>
  <c r="FJ59" i="1"/>
  <c r="FH59" i="1"/>
  <c r="FG59" i="1"/>
  <c r="FF59" i="1"/>
  <c r="FD59" i="1"/>
  <c r="FC59" i="1"/>
  <c r="FB59" i="1"/>
  <c r="FA59" i="1"/>
  <c r="EY59" i="1"/>
  <c r="EW59" i="1"/>
  <c r="EV59" i="1"/>
  <c r="EU59" i="1"/>
  <c r="ES59" i="1"/>
  <c r="ER59" i="1"/>
  <c r="EQ59" i="1"/>
  <c r="EP59" i="1"/>
  <c r="EN59" i="1"/>
  <c r="EL59" i="1"/>
  <c r="EK59" i="1"/>
  <c r="EJ59" i="1"/>
  <c r="EH59" i="1"/>
  <c r="EG59" i="1"/>
  <c r="EF59" i="1"/>
  <c r="EE59" i="1"/>
  <c r="EC59" i="1"/>
  <c r="EA59" i="1"/>
  <c r="DZ59" i="1"/>
  <c r="DY59" i="1"/>
  <c r="DW59" i="1"/>
  <c r="DV59" i="1"/>
  <c r="DU59" i="1"/>
  <c r="DT59" i="1"/>
  <c r="DR59" i="1"/>
  <c r="DP59" i="1"/>
  <c r="DO59" i="1"/>
  <c r="DN59" i="1"/>
  <c r="DL59" i="1"/>
  <c r="DK59" i="1"/>
  <c r="DJ59" i="1"/>
  <c r="DI59" i="1"/>
  <c r="DG59" i="1"/>
  <c r="DE59" i="1"/>
  <c r="DD59" i="1"/>
  <c r="DC59" i="1"/>
  <c r="DA59" i="1"/>
  <c r="CZ59" i="1"/>
  <c r="CY59" i="1"/>
  <c r="CX59" i="1"/>
  <c r="CV59" i="1"/>
  <c r="CT59" i="1"/>
  <c r="CS59" i="1"/>
  <c r="CR59" i="1"/>
  <c r="CP59" i="1"/>
  <c r="CO59" i="1"/>
  <c r="CN59" i="1"/>
  <c r="CM59" i="1"/>
  <c r="CK59" i="1"/>
  <c r="CI59" i="1"/>
  <c r="CH59" i="1"/>
  <c r="CG59" i="1"/>
  <c r="CE59" i="1"/>
  <c r="CD59" i="1"/>
  <c r="CC59" i="1"/>
  <c r="CB59" i="1"/>
  <c r="BZ59" i="1"/>
  <c r="BX59" i="1"/>
  <c r="BW59" i="1"/>
  <c r="BV59" i="1"/>
  <c r="BT59" i="1"/>
  <c r="BS59" i="1"/>
  <c r="BR59" i="1"/>
  <c r="BQ59" i="1"/>
  <c r="BO59" i="1"/>
  <c r="BM59" i="1"/>
  <c r="BL59" i="1"/>
  <c r="BK59" i="1"/>
  <c r="BI59" i="1"/>
  <c r="BH59" i="1"/>
  <c r="BG59" i="1"/>
  <c r="BF59" i="1"/>
  <c r="BD59" i="1"/>
  <c r="BB59" i="1"/>
  <c r="BA59" i="1"/>
  <c r="AZ59" i="1"/>
  <c r="AX59" i="1"/>
  <c r="AW59" i="1"/>
  <c r="AV59" i="1"/>
  <c r="AU59" i="1"/>
  <c r="AK59" i="1"/>
  <c r="H59" i="1"/>
  <c r="GA58" i="1"/>
  <c r="FZ58" i="1"/>
  <c r="FY58" i="1"/>
  <c r="FU58" i="1"/>
  <c r="FS58" i="1"/>
  <c r="FR58" i="1"/>
  <c r="FQ58" i="1"/>
  <c r="FO58" i="1"/>
  <c r="FN58" i="1"/>
  <c r="FM58" i="1"/>
  <c r="FL58" i="1"/>
  <c r="FJ58" i="1"/>
  <c r="FH58" i="1"/>
  <c r="FG58" i="1"/>
  <c r="FF58" i="1"/>
  <c r="FD58" i="1"/>
  <c r="FC58" i="1"/>
  <c r="FB58" i="1"/>
  <c r="FA58" i="1"/>
  <c r="EY58" i="1"/>
  <c r="EW58" i="1"/>
  <c r="EV58" i="1"/>
  <c r="EU58" i="1"/>
  <c r="ES58" i="1"/>
  <c r="ER58" i="1"/>
  <c r="EQ58" i="1"/>
  <c r="EP58" i="1"/>
  <c r="EN58" i="1"/>
  <c r="EL58" i="1"/>
  <c r="EK58" i="1"/>
  <c r="EJ58" i="1"/>
  <c r="EH58" i="1"/>
  <c r="EG58" i="1"/>
  <c r="EF58" i="1"/>
  <c r="EE58" i="1"/>
  <c r="EC58" i="1"/>
  <c r="EA58" i="1"/>
  <c r="DZ58" i="1"/>
  <c r="DY58" i="1"/>
  <c r="DW58" i="1"/>
  <c r="DV58" i="1"/>
  <c r="DU58" i="1"/>
  <c r="DT58" i="1"/>
  <c r="DR58" i="1"/>
  <c r="DP58" i="1"/>
  <c r="DO58" i="1"/>
  <c r="DN58" i="1"/>
  <c r="DL58" i="1"/>
  <c r="DK58" i="1"/>
  <c r="DJ58" i="1"/>
  <c r="DI58" i="1"/>
  <c r="DG58" i="1"/>
  <c r="DE58" i="1"/>
  <c r="DD58" i="1"/>
  <c r="DC58" i="1"/>
  <c r="DA58" i="1"/>
  <c r="CZ58" i="1"/>
  <c r="CY58" i="1"/>
  <c r="CX58" i="1"/>
  <c r="CV58" i="1"/>
  <c r="CT58" i="1"/>
  <c r="CS58" i="1"/>
  <c r="CR58" i="1"/>
  <c r="CP58" i="1"/>
  <c r="CO58" i="1"/>
  <c r="CN58" i="1"/>
  <c r="CM58" i="1"/>
  <c r="CK58" i="1"/>
  <c r="CI58" i="1"/>
  <c r="CH58" i="1"/>
  <c r="CG58" i="1"/>
  <c r="CE58" i="1"/>
  <c r="CD58" i="1"/>
  <c r="CC58" i="1"/>
  <c r="CB58" i="1"/>
  <c r="BZ58" i="1"/>
  <c r="BX58" i="1"/>
  <c r="BW58" i="1"/>
  <c r="BV58" i="1"/>
  <c r="BT58" i="1"/>
  <c r="BS58" i="1"/>
  <c r="BR58" i="1"/>
  <c r="BQ58" i="1"/>
  <c r="BO58" i="1"/>
  <c r="BM58" i="1"/>
  <c r="BL58" i="1"/>
  <c r="BK58" i="1"/>
  <c r="BI58" i="1"/>
  <c r="BG58" i="1"/>
  <c r="BD58" i="1"/>
  <c r="BB58" i="1"/>
  <c r="BA58" i="1"/>
  <c r="AZ58" i="1"/>
  <c r="AX58" i="1"/>
  <c r="AV58" i="1"/>
  <c r="AK58" i="1"/>
  <c r="H58" i="1"/>
  <c r="GA57" i="1"/>
  <c r="FZ57" i="1"/>
  <c r="FY57" i="1"/>
  <c r="FU57" i="1"/>
  <c r="FS57" i="1"/>
  <c r="FR57" i="1"/>
  <c r="FQ57" i="1"/>
  <c r="FO57" i="1"/>
  <c r="FN57" i="1"/>
  <c r="FM57" i="1"/>
  <c r="FL57" i="1"/>
  <c r="FJ57" i="1"/>
  <c r="FH57" i="1"/>
  <c r="FG57" i="1"/>
  <c r="FF57" i="1"/>
  <c r="FD57" i="1"/>
  <c r="FC57" i="1"/>
  <c r="FB57" i="1"/>
  <c r="FA57" i="1"/>
  <c r="EY57" i="1"/>
  <c r="EW57" i="1"/>
  <c r="EV57" i="1"/>
  <c r="EU57" i="1"/>
  <c r="ES57" i="1"/>
  <c r="ER57" i="1"/>
  <c r="EQ57" i="1"/>
  <c r="EP57" i="1"/>
  <c r="EN57" i="1"/>
  <c r="EL57" i="1"/>
  <c r="EK57" i="1"/>
  <c r="EJ57" i="1"/>
  <c r="EH57" i="1"/>
  <c r="EG57" i="1"/>
  <c r="EF57" i="1"/>
  <c r="EE57" i="1"/>
  <c r="EC57" i="1"/>
  <c r="EA57" i="1"/>
  <c r="DZ57" i="1"/>
  <c r="DY57" i="1"/>
  <c r="DW57" i="1"/>
  <c r="DV57" i="1"/>
  <c r="DU57" i="1"/>
  <c r="DT57" i="1"/>
  <c r="DR57" i="1"/>
  <c r="DP57" i="1"/>
  <c r="DO57" i="1"/>
  <c r="DN57" i="1"/>
  <c r="DL57" i="1"/>
  <c r="DK57" i="1"/>
  <c r="DJ57" i="1"/>
  <c r="DI57" i="1"/>
  <c r="DG57" i="1"/>
  <c r="DE57" i="1"/>
  <c r="DD57" i="1"/>
  <c r="DC57" i="1"/>
  <c r="DA57" i="1"/>
  <c r="CZ57" i="1"/>
  <c r="CY57" i="1"/>
  <c r="CX57" i="1"/>
  <c r="CV57" i="1"/>
  <c r="CT57" i="1"/>
  <c r="CS57" i="1"/>
  <c r="CR57" i="1"/>
  <c r="CP57" i="1"/>
  <c r="CO57" i="1"/>
  <c r="CN57" i="1"/>
  <c r="CM57" i="1"/>
  <c r="CK57" i="1"/>
  <c r="CI57" i="1"/>
  <c r="CH57" i="1"/>
  <c r="CG57" i="1"/>
  <c r="CE57" i="1"/>
  <c r="CD57" i="1"/>
  <c r="CC57" i="1"/>
  <c r="CB57" i="1"/>
  <c r="BZ57" i="1"/>
  <c r="BX57" i="1"/>
  <c r="BW57" i="1"/>
  <c r="BV57" i="1"/>
  <c r="BT57" i="1"/>
  <c r="BS57" i="1"/>
  <c r="BR57" i="1"/>
  <c r="BQ57" i="1"/>
  <c r="BO57" i="1"/>
  <c r="BM57" i="1"/>
  <c r="BL57" i="1"/>
  <c r="BK57" i="1"/>
  <c r="BI57" i="1"/>
  <c r="BH57" i="1"/>
  <c r="BG57" i="1"/>
  <c r="BF57" i="1"/>
  <c r="BD57" i="1"/>
  <c r="BB57" i="1"/>
  <c r="BA57" i="1"/>
  <c r="AZ57" i="1"/>
  <c r="AX57" i="1"/>
  <c r="AW57" i="1"/>
  <c r="AV57" i="1"/>
  <c r="AU57" i="1"/>
  <c r="AK57" i="1"/>
  <c r="H57" i="1"/>
  <c r="GA56" i="1"/>
  <c r="FZ56" i="1"/>
  <c r="FY56" i="1"/>
  <c r="FU56" i="1"/>
  <c r="FS56" i="1"/>
  <c r="FR56" i="1"/>
  <c r="FQ56" i="1"/>
  <c r="FO56" i="1"/>
  <c r="FN56" i="1"/>
  <c r="FM56" i="1"/>
  <c r="FL56" i="1"/>
  <c r="FJ56" i="1"/>
  <c r="FH56" i="1"/>
  <c r="FG56" i="1"/>
  <c r="FF56" i="1"/>
  <c r="FD56" i="1"/>
  <c r="FC56" i="1"/>
  <c r="FB56" i="1"/>
  <c r="FA56" i="1"/>
  <c r="EY56" i="1"/>
  <c r="EW56" i="1"/>
  <c r="EV56" i="1"/>
  <c r="EU56" i="1"/>
  <c r="ES56" i="1"/>
  <c r="ER56" i="1"/>
  <c r="EQ56" i="1"/>
  <c r="EP56" i="1"/>
  <c r="EN56" i="1"/>
  <c r="EL56" i="1"/>
  <c r="EK56" i="1"/>
  <c r="EJ56" i="1"/>
  <c r="EH56" i="1"/>
  <c r="EG56" i="1"/>
  <c r="EF56" i="1"/>
  <c r="EE56" i="1"/>
  <c r="EC56" i="1"/>
  <c r="EA56" i="1"/>
  <c r="DZ56" i="1"/>
  <c r="DY56" i="1"/>
  <c r="DW56" i="1"/>
  <c r="DV56" i="1"/>
  <c r="DU56" i="1"/>
  <c r="DT56" i="1"/>
  <c r="DR56" i="1"/>
  <c r="DP56" i="1"/>
  <c r="DO56" i="1"/>
  <c r="DN56" i="1"/>
  <c r="DL56" i="1"/>
  <c r="DK56" i="1"/>
  <c r="DJ56" i="1"/>
  <c r="DI56" i="1"/>
  <c r="DG56" i="1"/>
  <c r="DE56" i="1"/>
  <c r="DD56" i="1"/>
  <c r="DC56" i="1"/>
  <c r="DA56" i="1"/>
  <c r="CZ56" i="1"/>
  <c r="CY56" i="1"/>
  <c r="CX56" i="1"/>
  <c r="CV56" i="1"/>
  <c r="CT56" i="1"/>
  <c r="CS56" i="1"/>
  <c r="CR56" i="1"/>
  <c r="CP56" i="1"/>
  <c r="CO56" i="1"/>
  <c r="CN56" i="1"/>
  <c r="CM56" i="1"/>
  <c r="CK56" i="1"/>
  <c r="CI56" i="1"/>
  <c r="CH56" i="1"/>
  <c r="CG56" i="1"/>
  <c r="CE56" i="1"/>
  <c r="CD56" i="1"/>
  <c r="CC56" i="1"/>
  <c r="CB56" i="1"/>
  <c r="BZ56" i="1"/>
  <c r="BX56" i="1"/>
  <c r="BW56" i="1"/>
  <c r="BV56" i="1"/>
  <c r="BT56" i="1"/>
  <c r="BS56" i="1"/>
  <c r="BR56" i="1"/>
  <c r="BQ56" i="1"/>
  <c r="BO56" i="1"/>
  <c r="BM56" i="1"/>
  <c r="BL56" i="1"/>
  <c r="BK56" i="1"/>
  <c r="BI56" i="1"/>
  <c r="BG56" i="1"/>
  <c r="BD56" i="1"/>
  <c r="BB56" i="1"/>
  <c r="BA56" i="1"/>
  <c r="AZ56" i="1"/>
  <c r="AX56" i="1"/>
  <c r="AV56" i="1"/>
  <c r="AK56" i="1"/>
  <c r="H56" i="1"/>
  <c r="GA55" i="1"/>
  <c r="FZ55" i="1"/>
  <c r="FY55" i="1"/>
  <c r="FX55" i="1" s="1"/>
  <c r="FU55" i="1"/>
  <c r="FS55" i="1"/>
  <c r="FR55" i="1"/>
  <c r="FQ55" i="1"/>
  <c r="FO55" i="1"/>
  <c r="FN55" i="1"/>
  <c r="FM55" i="1"/>
  <c r="FL55" i="1"/>
  <c r="FJ55" i="1"/>
  <c r="FH55" i="1"/>
  <c r="FG55" i="1"/>
  <c r="FF55" i="1"/>
  <c r="FD55" i="1"/>
  <c r="FC55" i="1"/>
  <c r="FB55" i="1"/>
  <c r="FA55" i="1"/>
  <c r="EY55" i="1"/>
  <c r="EW55" i="1"/>
  <c r="EV55" i="1"/>
  <c r="EU55" i="1"/>
  <c r="ES55" i="1"/>
  <c r="ER55" i="1"/>
  <c r="EQ55" i="1"/>
  <c r="EP55" i="1"/>
  <c r="EN55" i="1"/>
  <c r="EL55" i="1"/>
  <c r="EK55" i="1"/>
  <c r="EJ55" i="1"/>
  <c r="EH55" i="1"/>
  <c r="EG55" i="1"/>
  <c r="EF55" i="1"/>
  <c r="EE55" i="1"/>
  <c r="EC55" i="1"/>
  <c r="EA55" i="1"/>
  <c r="DZ55" i="1"/>
  <c r="DY55" i="1"/>
  <c r="DW55" i="1"/>
  <c r="DV55" i="1"/>
  <c r="DU55" i="1"/>
  <c r="DT55" i="1"/>
  <c r="DR55" i="1"/>
  <c r="DP55" i="1"/>
  <c r="DO55" i="1"/>
  <c r="DN55" i="1"/>
  <c r="DL55" i="1"/>
  <c r="DK55" i="1"/>
  <c r="DJ55" i="1"/>
  <c r="DI55" i="1"/>
  <c r="DG55" i="1"/>
  <c r="DE55" i="1"/>
  <c r="DD55" i="1"/>
  <c r="DC55" i="1"/>
  <c r="DA55" i="1"/>
  <c r="CZ55" i="1"/>
  <c r="CY55" i="1"/>
  <c r="CX55" i="1"/>
  <c r="CV55" i="1"/>
  <c r="CT55" i="1"/>
  <c r="CS55" i="1"/>
  <c r="CR55" i="1"/>
  <c r="CP55" i="1"/>
  <c r="CO55" i="1"/>
  <c r="CN55" i="1"/>
  <c r="CM55" i="1"/>
  <c r="CK55" i="1"/>
  <c r="CI55" i="1"/>
  <c r="CH55" i="1"/>
  <c r="CG55" i="1"/>
  <c r="CE55" i="1"/>
  <c r="CD55" i="1"/>
  <c r="CC55" i="1"/>
  <c r="CB55" i="1"/>
  <c r="BZ55" i="1"/>
  <c r="BX55" i="1"/>
  <c r="BW55" i="1"/>
  <c r="BV55" i="1"/>
  <c r="BT55" i="1"/>
  <c r="BS55" i="1"/>
  <c r="BR55" i="1"/>
  <c r="BQ55" i="1"/>
  <c r="BO55" i="1"/>
  <c r="BM55" i="1"/>
  <c r="BL55" i="1"/>
  <c r="BK55" i="1"/>
  <c r="BI55" i="1"/>
  <c r="BH55" i="1"/>
  <c r="BG55" i="1"/>
  <c r="BF55" i="1"/>
  <c r="BD55" i="1"/>
  <c r="BB55" i="1"/>
  <c r="BA55" i="1"/>
  <c r="AZ55" i="1"/>
  <c r="AX55" i="1"/>
  <c r="AW55" i="1"/>
  <c r="AV55" i="1"/>
  <c r="AU55" i="1"/>
  <c r="AK55" i="1"/>
  <c r="H55" i="1"/>
  <c r="GA54" i="1"/>
  <c r="FZ54" i="1"/>
  <c r="FY54" i="1"/>
  <c r="FU54" i="1"/>
  <c r="FS54" i="1"/>
  <c r="FR54" i="1"/>
  <c r="FQ54" i="1"/>
  <c r="FO54" i="1"/>
  <c r="FN54" i="1"/>
  <c r="FM54" i="1"/>
  <c r="FL54" i="1"/>
  <c r="FJ54" i="1"/>
  <c r="FH54" i="1"/>
  <c r="FG54" i="1"/>
  <c r="FF54" i="1"/>
  <c r="FD54" i="1"/>
  <c r="FC54" i="1"/>
  <c r="FB54" i="1"/>
  <c r="FA54" i="1"/>
  <c r="EY54" i="1"/>
  <c r="EW54" i="1"/>
  <c r="EV54" i="1"/>
  <c r="EU54" i="1"/>
  <c r="ES54" i="1"/>
  <c r="ER54" i="1"/>
  <c r="EQ54" i="1"/>
  <c r="EP54" i="1"/>
  <c r="EN54" i="1"/>
  <c r="EL54" i="1"/>
  <c r="EK54" i="1"/>
  <c r="EJ54" i="1"/>
  <c r="EH54" i="1"/>
  <c r="EG54" i="1"/>
  <c r="EF54" i="1"/>
  <c r="EE54" i="1"/>
  <c r="EC54" i="1"/>
  <c r="EA54" i="1"/>
  <c r="DZ54" i="1"/>
  <c r="DY54" i="1"/>
  <c r="DW54" i="1"/>
  <c r="DV54" i="1"/>
  <c r="DU54" i="1"/>
  <c r="DT54" i="1"/>
  <c r="DR54" i="1"/>
  <c r="DP54" i="1"/>
  <c r="DO54" i="1"/>
  <c r="DN54" i="1"/>
  <c r="DL54" i="1"/>
  <c r="DK54" i="1"/>
  <c r="DJ54" i="1"/>
  <c r="DI54" i="1"/>
  <c r="DG54" i="1"/>
  <c r="DE54" i="1"/>
  <c r="DD54" i="1"/>
  <c r="DC54" i="1"/>
  <c r="DA54" i="1"/>
  <c r="CZ54" i="1"/>
  <c r="CY54" i="1"/>
  <c r="CX54" i="1"/>
  <c r="CV54" i="1"/>
  <c r="CT54" i="1"/>
  <c r="CS54" i="1"/>
  <c r="CR54" i="1"/>
  <c r="CP54" i="1"/>
  <c r="CO54" i="1"/>
  <c r="CN54" i="1"/>
  <c r="CM54" i="1"/>
  <c r="CK54" i="1"/>
  <c r="CI54" i="1"/>
  <c r="CH54" i="1"/>
  <c r="CG54" i="1"/>
  <c r="CE54" i="1"/>
  <c r="CD54" i="1"/>
  <c r="CC54" i="1"/>
  <c r="CB54" i="1"/>
  <c r="BZ54" i="1"/>
  <c r="BX54" i="1"/>
  <c r="BW54" i="1"/>
  <c r="BV54" i="1"/>
  <c r="BT54" i="1"/>
  <c r="BS54" i="1"/>
  <c r="BR54" i="1"/>
  <c r="BQ54" i="1"/>
  <c r="BO54" i="1"/>
  <c r="BM54" i="1"/>
  <c r="BL54" i="1"/>
  <c r="BK54" i="1"/>
  <c r="BI54" i="1"/>
  <c r="BG54" i="1"/>
  <c r="BD54" i="1"/>
  <c r="BB54" i="1"/>
  <c r="BA54" i="1"/>
  <c r="AZ54" i="1"/>
  <c r="AX54" i="1"/>
  <c r="AV54" i="1"/>
  <c r="AK54" i="1"/>
  <c r="H54" i="1"/>
  <c r="GA53" i="1"/>
  <c r="FZ53" i="1"/>
  <c r="FY53" i="1"/>
  <c r="FU53" i="1"/>
  <c r="FS53" i="1"/>
  <c r="FR53" i="1"/>
  <c r="FQ53" i="1"/>
  <c r="FO53" i="1"/>
  <c r="FN53" i="1"/>
  <c r="FM53" i="1"/>
  <c r="FL53" i="1"/>
  <c r="FJ53" i="1"/>
  <c r="FH53" i="1"/>
  <c r="FG53" i="1"/>
  <c r="FF53" i="1"/>
  <c r="FD53" i="1"/>
  <c r="FC53" i="1"/>
  <c r="FB53" i="1"/>
  <c r="FA53" i="1"/>
  <c r="EY53" i="1"/>
  <c r="EW53" i="1"/>
  <c r="EV53" i="1"/>
  <c r="EU53" i="1"/>
  <c r="ES53" i="1"/>
  <c r="ER53" i="1"/>
  <c r="EQ53" i="1"/>
  <c r="EP53" i="1"/>
  <c r="EN53" i="1"/>
  <c r="EL53" i="1"/>
  <c r="EK53" i="1"/>
  <c r="EJ53" i="1"/>
  <c r="EH53" i="1"/>
  <c r="EG53" i="1"/>
  <c r="EF53" i="1"/>
  <c r="EE53" i="1"/>
  <c r="EC53" i="1"/>
  <c r="EA53" i="1"/>
  <c r="DZ53" i="1"/>
  <c r="DY53" i="1"/>
  <c r="DW53" i="1"/>
  <c r="DV53" i="1"/>
  <c r="DU53" i="1"/>
  <c r="DT53" i="1"/>
  <c r="DR53" i="1"/>
  <c r="DP53" i="1"/>
  <c r="DO53" i="1"/>
  <c r="DN53" i="1"/>
  <c r="DL53" i="1"/>
  <c r="DK53" i="1"/>
  <c r="DJ53" i="1"/>
  <c r="DI53" i="1"/>
  <c r="DG53" i="1"/>
  <c r="DE53" i="1"/>
  <c r="DD53" i="1"/>
  <c r="DC53" i="1"/>
  <c r="DA53" i="1"/>
  <c r="CZ53" i="1"/>
  <c r="CY53" i="1"/>
  <c r="CX53" i="1"/>
  <c r="CV53" i="1"/>
  <c r="CT53" i="1"/>
  <c r="CS53" i="1"/>
  <c r="CR53" i="1"/>
  <c r="CP53" i="1"/>
  <c r="CO53" i="1"/>
  <c r="CN53" i="1"/>
  <c r="CM53" i="1"/>
  <c r="CK53" i="1"/>
  <c r="CI53" i="1"/>
  <c r="CH53" i="1"/>
  <c r="CG53" i="1"/>
  <c r="CE53" i="1"/>
  <c r="CD53" i="1"/>
  <c r="CC53" i="1"/>
  <c r="CB53" i="1"/>
  <c r="BZ53" i="1"/>
  <c r="BX53" i="1"/>
  <c r="BW53" i="1"/>
  <c r="BV53" i="1"/>
  <c r="BT53" i="1"/>
  <c r="BS53" i="1"/>
  <c r="BR53" i="1"/>
  <c r="BQ53" i="1"/>
  <c r="BO53" i="1"/>
  <c r="BM53" i="1"/>
  <c r="BL53" i="1"/>
  <c r="BK53" i="1"/>
  <c r="BI53" i="1"/>
  <c r="BH53" i="1"/>
  <c r="BG53" i="1"/>
  <c r="BF53" i="1"/>
  <c r="BD53" i="1"/>
  <c r="BB53" i="1"/>
  <c r="BA53" i="1"/>
  <c r="AZ53" i="1"/>
  <c r="AX53" i="1"/>
  <c r="AW53" i="1"/>
  <c r="AV53" i="1"/>
  <c r="AU53" i="1"/>
  <c r="AK53" i="1"/>
  <c r="H53" i="1"/>
  <c r="GA52" i="1"/>
  <c r="FZ52" i="1"/>
  <c r="FY52" i="1"/>
  <c r="FU52" i="1"/>
  <c r="FS52" i="1"/>
  <c r="FR52" i="1"/>
  <c r="FQ52" i="1"/>
  <c r="FO52" i="1"/>
  <c r="FN52" i="1"/>
  <c r="FM52" i="1"/>
  <c r="FL52" i="1"/>
  <c r="FJ52" i="1"/>
  <c r="FH52" i="1"/>
  <c r="FG52" i="1"/>
  <c r="FF52" i="1"/>
  <c r="FD52" i="1"/>
  <c r="FC52" i="1"/>
  <c r="FB52" i="1"/>
  <c r="FA52" i="1"/>
  <c r="EY52" i="1"/>
  <c r="EW52" i="1"/>
  <c r="EV52" i="1"/>
  <c r="EU52" i="1"/>
  <c r="ES52" i="1"/>
  <c r="ER52" i="1"/>
  <c r="EQ52" i="1"/>
  <c r="EP52" i="1"/>
  <c r="EN52" i="1"/>
  <c r="EL52" i="1"/>
  <c r="EK52" i="1"/>
  <c r="EJ52" i="1"/>
  <c r="EH52" i="1"/>
  <c r="EG52" i="1"/>
  <c r="EF52" i="1"/>
  <c r="EE52" i="1"/>
  <c r="EC52" i="1"/>
  <c r="EA52" i="1"/>
  <c r="DZ52" i="1"/>
  <c r="DY52" i="1"/>
  <c r="DW52" i="1"/>
  <c r="DV52" i="1"/>
  <c r="DU52" i="1"/>
  <c r="DT52" i="1"/>
  <c r="DR52" i="1"/>
  <c r="DP52" i="1"/>
  <c r="DO52" i="1"/>
  <c r="DN52" i="1"/>
  <c r="DL52" i="1"/>
  <c r="DK52" i="1"/>
  <c r="DJ52" i="1"/>
  <c r="DI52" i="1"/>
  <c r="DG52" i="1"/>
  <c r="DE52" i="1"/>
  <c r="DD52" i="1"/>
  <c r="DC52" i="1"/>
  <c r="DA52" i="1"/>
  <c r="CZ52" i="1"/>
  <c r="CY52" i="1"/>
  <c r="CX52" i="1"/>
  <c r="CV52" i="1"/>
  <c r="CT52" i="1"/>
  <c r="CS52" i="1"/>
  <c r="CR52" i="1"/>
  <c r="CP52" i="1"/>
  <c r="CO52" i="1"/>
  <c r="CN52" i="1"/>
  <c r="CM52" i="1"/>
  <c r="CK52" i="1"/>
  <c r="CI52" i="1"/>
  <c r="CH52" i="1"/>
  <c r="CG52" i="1"/>
  <c r="CE52" i="1"/>
  <c r="CD52" i="1"/>
  <c r="CC52" i="1"/>
  <c r="CB52" i="1"/>
  <c r="BZ52" i="1"/>
  <c r="BX52" i="1"/>
  <c r="BW52" i="1"/>
  <c r="BV52" i="1"/>
  <c r="BT52" i="1"/>
  <c r="BS52" i="1"/>
  <c r="BR52" i="1"/>
  <c r="BQ52" i="1"/>
  <c r="BO52" i="1"/>
  <c r="BM52" i="1"/>
  <c r="BL52" i="1"/>
  <c r="BK52" i="1"/>
  <c r="BI52" i="1"/>
  <c r="BG52" i="1"/>
  <c r="BD52" i="1"/>
  <c r="BB52" i="1"/>
  <c r="BA52" i="1"/>
  <c r="AZ52" i="1"/>
  <c r="AX52" i="1"/>
  <c r="AV52" i="1"/>
  <c r="AK52" i="1"/>
  <c r="H52" i="1"/>
  <c r="GA51" i="1"/>
  <c r="FZ51" i="1"/>
  <c r="FY51" i="1"/>
  <c r="FX51" i="1" s="1"/>
  <c r="FU51" i="1"/>
  <c r="FS51" i="1"/>
  <c r="FR51" i="1"/>
  <c r="FQ51" i="1"/>
  <c r="FO51" i="1"/>
  <c r="FN51" i="1"/>
  <c r="FM51" i="1"/>
  <c r="FL51" i="1"/>
  <c r="FJ51" i="1"/>
  <c r="FH51" i="1"/>
  <c r="FG51" i="1"/>
  <c r="FF51" i="1"/>
  <c r="FD51" i="1"/>
  <c r="FC51" i="1"/>
  <c r="FB51" i="1"/>
  <c r="FA51" i="1"/>
  <c r="EY51" i="1"/>
  <c r="EW51" i="1"/>
  <c r="EV51" i="1"/>
  <c r="EU51" i="1"/>
  <c r="ES51" i="1"/>
  <c r="ER51" i="1"/>
  <c r="EQ51" i="1"/>
  <c r="EP51" i="1"/>
  <c r="EN51" i="1"/>
  <c r="EL51" i="1"/>
  <c r="EK51" i="1"/>
  <c r="EJ51" i="1"/>
  <c r="EH51" i="1"/>
  <c r="EG51" i="1"/>
  <c r="EF51" i="1"/>
  <c r="EE51" i="1"/>
  <c r="EC51" i="1"/>
  <c r="EA51" i="1"/>
  <c r="DZ51" i="1"/>
  <c r="DY51" i="1"/>
  <c r="DW51" i="1"/>
  <c r="DV51" i="1"/>
  <c r="DU51" i="1"/>
  <c r="DT51" i="1"/>
  <c r="DR51" i="1"/>
  <c r="DP51" i="1"/>
  <c r="DO51" i="1"/>
  <c r="DN51" i="1"/>
  <c r="DL51" i="1"/>
  <c r="DK51" i="1"/>
  <c r="DJ51" i="1"/>
  <c r="DI51" i="1"/>
  <c r="DG51" i="1"/>
  <c r="DE51" i="1"/>
  <c r="DD51" i="1"/>
  <c r="DC51" i="1"/>
  <c r="DA51" i="1"/>
  <c r="CZ51" i="1"/>
  <c r="CY51" i="1"/>
  <c r="CX51" i="1"/>
  <c r="CV51" i="1"/>
  <c r="CT51" i="1"/>
  <c r="CS51" i="1"/>
  <c r="CR51" i="1"/>
  <c r="CP51" i="1"/>
  <c r="CO51" i="1"/>
  <c r="CN51" i="1"/>
  <c r="CM51" i="1"/>
  <c r="CK51" i="1"/>
  <c r="CI51" i="1"/>
  <c r="CH51" i="1"/>
  <c r="CG51" i="1"/>
  <c r="CE51" i="1"/>
  <c r="CD51" i="1"/>
  <c r="CC51" i="1"/>
  <c r="CB51" i="1"/>
  <c r="BZ51" i="1"/>
  <c r="BX51" i="1"/>
  <c r="BW51" i="1"/>
  <c r="BV51" i="1"/>
  <c r="BT51" i="1"/>
  <c r="BS51" i="1"/>
  <c r="BR51" i="1"/>
  <c r="BQ51" i="1"/>
  <c r="BO51" i="1"/>
  <c r="BM51" i="1"/>
  <c r="BL51" i="1"/>
  <c r="BK51" i="1"/>
  <c r="BI51" i="1"/>
  <c r="BH51" i="1"/>
  <c r="BG51" i="1"/>
  <c r="BF51" i="1"/>
  <c r="BD51" i="1"/>
  <c r="BB51" i="1"/>
  <c r="BA51" i="1"/>
  <c r="AZ51" i="1"/>
  <c r="AX51" i="1"/>
  <c r="AW51" i="1"/>
  <c r="AV51" i="1"/>
  <c r="AU51" i="1"/>
  <c r="AK51" i="1"/>
  <c r="H51" i="1"/>
  <c r="GA50" i="1"/>
  <c r="FZ50" i="1"/>
  <c r="FY50" i="1"/>
  <c r="FU50" i="1"/>
  <c r="FS50" i="1"/>
  <c r="FR50" i="1"/>
  <c r="FQ50" i="1"/>
  <c r="FO50" i="1"/>
  <c r="FN50" i="1"/>
  <c r="FM50" i="1"/>
  <c r="FL50" i="1"/>
  <c r="FJ50" i="1"/>
  <c r="FH50" i="1"/>
  <c r="FG50" i="1"/>
  <c r="FF50" i="1"/>
  <c r="FD50" i="1"/>
  <c r="FC50" i="1"/>
  <c r="FB50" i="1"/>
  <c r="FA50" i="1"/>
  <c r="EY50" i="1"/>
  <c r="EW50" i="1"/>
  <c r="EV50" i="1"/>
  <c r="EU50" i="1"/>
  <c r="ES50" i="1"/>
  <c r="ER50" i="1"/>
  <c r="EQ50" i="1"/>
  <c r="EP50" i="1"/>
  <c r="EN50" i="1"/>
  <c r="EL50" i="1"/>
  <c r="EK50" i="1"/>
  <c r="EJ50" i="1"/>
  <c r="EH50" i="1"/>
  <c r="EG50" i="1"/>
  <c r="EF50" i="1"/>
  <c r="EE50" i="1"/>
  <c r="EC50" i="1"/>
  <c r="EA50" i="1"/>
  <c r="DZ50" i="1"/>
  <c r="DY50" i="1"/>
  <c r="DW50" i="1"/>
  <c r="DV50" i="1"/>
  <c r="DU50" i="1"/>
  <c r="DT50" i="1"/>
  <c r="DR50" i="1"/>
  <c r="DP50" i="1"/>
  <c r="DO50" i="1"/>
  <c r="DN50" i="1"/>
  <c r="DL50" i="1"/>
  <c r="DK50" i="1"/>
  <c r="DJ50" i="1"/>
  <c r="DI50" i="1"/>
  <c r="DG50" i="1"/>
  <c r="DE50" i="1"/>
  <c r="DD50" i="1"/>
  <c r="DC50" i="1"/>
  <c r="DA50" i="1"/>
  <c r="CZ50" i="1"/>
  <c r="CY50" i="1"/>
  <c r="CX50" i="1"/>
  <c r="CV50" i="1"/>
  <c r="CT50" i="1"/>
  <c r="CS50" i="1"/>
  <c r="CR50" i="1"/>
  <c r="CP50" i="1"/>
  <c r="CO50" i="1"/>
  <c r="CN50" i="1"/>
  <c r="CM50" i="1"/>
  <c r="CK50" i="1"/>
  <c r="CI50" i="1"/>
  <c r="CH50" i="1"/>
  <c r="CG50" i="1"/>
  <c r="CE50" i="1"/>
  <c r="CD50" i="1"/>
  <c r="CC50" i="1"/>
  <c r="CB50" i="1"/>
  <c r="BZ50" i="1"/>
  <c r="BX50" i="1"/>
  <c r="BW50" i="1"/>
  <c r="BV50" i="1"/>
  <c r="BT50" i="1"/>
  <c r="BS50" i="1"/>
  <c r="BR50" i="1"/>
  <c r="BQ50" i="1"/>
  <c r="BO50" i="1"/>
  <c r="BM50" i="1"/>
  <c r="BL50" i="1"/>
  <c r="BK50" i="1"/>
  <c r="BI50" i="1"/>
  <c r="BG50" i="1"/>
  <c r="BD50" i="1"/>
  <c r="BB50" i="1"/>
  <c r="BA50" i="1"/>
  <c r="AZ50" i="1"/>
  <c r="AX50" i="1"/>
  <c r="AV50" i="1"/>
  <c r="AK50" i="1"/>
  <c r="H50" i="1"/>
  <c r="GA49" i="1"/>
  <c r="FZ49" i="1"/>
  <c r="FY49" i="1"/>
  <c r="FU49" i="1"/>
  <c r="FS49" i="1"/>
  <c r="FR49" i="1"/>
  <c r="FQ49" i="1"/>
  <c r="FO49" i="1"/>
  <c r="FN49" i="1"/>
  <c r="FM49" i="1"/>
  <c r="FL49" i="1"/>
  <c r="FJ49" i="1"/>
  <c r="FH49" i="1"/>
  <c r="FG49" i="1"/>
  <c r="FF49" i="1"/>
  <c r="FD49" i="1"/>
  <c r="FC49" i="1"/>
  <c r="FB49" i="1"/>
  <c r="FA49" i="1"/>
  <c r="EY49" i="1"/>
  <c r="EW49" i="1"/>
  <c r="EV49" i="1"/>
  <c r="EU49" i="1"/>
  <c r="ES49" i="1"/>
  <c r="ER49" i="1"/>
  <c r="EQ49" i="1"/>
  <c r="EP49" i="1"/>
  <c r="EN49" i="1"/>
  <c r="EL49" i="1"/>
  <c r="EK49" i="1"/>
  <c r="EJ49" i="1"/>
  <c r="EH49" i="1"/>
  <c r="EG49" i="1"/>
  <c r="EF49" i="1"/>
  <c r="EE49" i="1"/>
  <c r="EC49" i="1"/>
  <c r="EA49" i="1"/>
  <c r="DZ49" i="1"/>
  <c r="DY49" i="1"/>
  <c r="DW49" i="1"/>
  <c r="DV49" i="1"/>
  <c r="DU49" i="1"/>
  <c r="DT49" i="1"/>
  <c r="DR49" i="1"/>
  <c r="DP49" i="1"/>
  <c r="DO49" i="1"/>
  <c r="DN49" i="1"/>
  <c r="DL49" i="1"/>
  <c r="DK49" i="1"/>
  <c r="DJ49" i="1"/>
  <c r="DI49" i="1"/>
  <c r="DG49" i="1"/>
  <c r="DE49" i="1"/>
  <c r="DD49" i="1"/>
  <c r="DC49" i="1"/>
  <c r="DA49" i="1"/>
  <c r="CZ49" i="1"/>
  <c r="CY49" i="1"/>
  <c r="CX49" i="1"/>
  <c r="CV49" i="1"/>
  <c r="CT49" i="1"/>
  <c r="CS49" i="1"/>
  <c r="CR49" i="1"/>
  <c r="CP49" i="1"/>
  <c r="CO49" i="1"/>
  <c r="CN49" i="1"/>
  <c r="CM49" i="1"/>
  <c r="CK49" i="1"/>
  <c r="CI49" i="1"/>
  <c r="CH49" i="1"/>
  <c r="CG49" i="1"/>
  <c r="CE49" i="1"/>
  <c r="CD49" i="1"/>
  <c r="CC49" i="1"/>
  <c r="CB49" i="1"/>
  <c r="BZ49" i="1"/>
  <c r="BX49" i="1"/>
  <c r="BW49" i="1"/>
  <c r="BV49" i="1"/>
  <c r="BT49" i="1"/>
  <c r="BS49" i="1"/>
  <c r="BR49" i="1"/>
  <c r="BQ49" i="1"/>
  <c r="BO49" i="1"/>
  <c r="BM49" i="1"/>
  <c r="BL49" i="1"/>
  <c r="BK49" i="1"/>
  <c r="BI49" i="1"/>
  <c r="BH49" i="1"/>
  <c r="BG49" i="1"/>
  <c r="BF49" i="1"/>
  <c r="BD49" i="1"/>
  <c r="BB49" i="1"/>
  <c r="BA49" i="1"/>
  <c r="AZ49" i="1"/>
  <c r="AX49" i="1"/>
  <c r="AW49" i="1"/>
  <c r="AV49" i="1"/>
  <c r="AU49" i="1"/>
  <c r="AK49" i="1"/>
  <c r="H49" i="1"/>
  <c r="GA48" i="1"/>
  <c r="FZ48" i="1"/>
  <c r="FY48" i="1"/>
  <c r="FU48" i="1"/>
  <c r="FS48" i="1"/>
  <c r="FR48" i="1"/>
  <c r="FQ48" i="1"/>
  <c r="FO48" i="1"/>
  <c r="FN48" i="1"/>
  <c r="FM48" i="1"/>
  <c r="FL48" i="1"/>
  <c r="FJ48" i="1"/>
  <c r="FH48" i="1"/>
  <c r="FG48" i="1"/>
  <c r="FF48" i="1"/>
  <c r="FD48" i="1"/>
  <c r="FC48" i="1"/>
  <c r="FB48" i="1"/>
  <c r="FA48" i="1"/>
  <c r="EY48" i="1"/>
  <c r="EW48" i="1"/>
  <c r="EV48" i="1"/>
  <c r="EU48" i="1"/>
  <c r="ES48" i="1"/>
  <c r="ER48" i="1"/>
  <c r="EQ48" i="1"/>
  <c r="EP48" i="1"/>
  <c r="EN48" i="1"/>
  <c r="EL48" i="1"/>
  <c r="EK48" i="1"/>
  <c r="EJ48" i="1"/>
  <c r="EH48" i="1"/>
  <c r="EG48" i="1"/>
  <c r="EF48" i="1"/>
  <c r="EE48" i="1"/>
  <c r="EC48" i="1"/>
  <c r="EA48" i="1"/>
  <c r="DZ48" i="1"/>
  <c r="DY48" i="1"/>
  <c r="DW48" i="1"/>
  <c r="DV48" i="1"/>
  <c r="DU48" i="1"/>
  <c r="DT48" i="1"/>
  <c r="DR48" i="1"/>
  <c r="DP48" i="1"/>
  <c r="DO48" i="1"/>
  <c r="DN48" i="1"/>
  <c r="DL48" i="1"/>
  <c r="DK48" i="1"/>
  <c r="DJ48" i="1"/>
  <c r="DI48" i="1"/>
  <c r="DG48" i="1"/>
  <c r="DE48" i="1"/>
  <c r="DD48" i="1"/>
  <c r="DC48" i="1"/>
  <c r="DA48" i="1"/>
  <c r="CZ48" i="1"/>
  <c r="CY48" i="1"/>
  <c r="CX48" i="1"/>
  <c r="CV48" i="1"/>
  <c r="CT48" i="1"/>
  <c r="CS48" i="1"/>
  <c r="CR48" i="1"/>
  <c r="CP48" i="1"/>
  <c r="CO48" i="1"/>
  <c r="CN48" i="1"/>
  <c r="CM48" i="1"/>
  <c r="CK48" i="1"/>
  <c r="CI48" i="1"/>
  <c r="CH48" i="1"/>
  <c r="CG48" i="1"/>
  <c r="CE48" i="1"/>
  <c r="CD48" i="1"/>
  <c r="CC48" i="1"/>
  <c r="CB48" i="1"/>
  <c r="BZ48" i="1"/>
  <c r="BX48" i="1"/>
  <c r="BW48" i="1"/>
  <c r="BV48" i="1"/>
  <c r="BT48" i="1"/>
  <c r="BS48" i="1"/>
  <c r="BR48" i="1"/>
  <c r="BQ48" i="1"/>
  <c r="BO48" i="1"/>
  <c r="BM48" i="1"/>
  <c r="BL48" i="1"/>
  <c r="BK48" i="1"/>
  <c r="BI48" i="1"/>
  <c r="BG48" i="1"/>
  <c r="BD48" i="1"/>
  <c r="BB48" i="1"/>
  <c r="BA48" i="1"/>
  <c r="AZ48" i="1"/>
  <c r="AX48" i="1"/>
  <c r="AV48" i="1"/>
  <c r="AK48" i="1"/>
  <c r="AF48" i="1"/>
  <c r="H48" i="1"/>
  <c r="GA47" i="1"/>
  <c r="FZ47" i="1"/>
  <c r="FY47" i="1"/>
  <c r="FU47" i="1"/>
  <c r="FS47" i="1"/>
  <c r="FR47" i="1"/>
  <c r="FQ47" i="1"/>
  <c r="FO47" i="1"/>
  <c r="FN47" i="1"/>
  <c r="FM47" i="1"/>
  <c r="FL47" i="1"/>
  <c r="FJ47" i="1"/>
  <c r="FH47" i="1"/>
  <c r="FG47" i="1"/>
  <c r="FF47" i="1"/>
  <c r="FD47" i="1"/>
  <c r="FC47" i="1"/>
  <c r="FB47" i="1"/>
  <c r="FA47" i="1"/>
  <c r="EY47" i="1"/>
  <c r="EW47" i="1"/>
  <c r="EV47" i="1"/>
  <c r="EU47" i="1"/>
  <c r="ES47" i="1"/>
  <c r="ER47" i="1"/>
  <c r="EQ47" i="1"/>
  <c r="EP47" i="1"/>
  <c r="EN47" i="1"/>
  <c r="EL47" i="1"/>
  <c r="EK47" i="1"/>
  <c r="EJ47" i="1"/>
  <c r="EH47" i="1"/>
  <c r="EG47" i="1"/>
  <c r="EF47" i="1"/>
  <c r="EE47" i="1"/>
  <c r="EC47" i="1"/>
  <c r="EA47" i="1"/>
  <c r="DZ47" i="1"/>
  <c r="DY47" i="1"/>
  <c r="DW47" i="1"/>
  <c r="DV47" i="1"/>
  <c r="DU47" i="1"/>
  <c r="DT47" i="1"/>
  <c r="DR47" i="1"/>
  <c r="DP47" i="1"/>
  <c r="DO47" i="1"/>
  <c r="DN47" i="1"/>
  <c r="DL47" i="1"/>
  <c r="DK47" i="1"/>
  <c r="DJ47" i="1"/>
  <c r="DI47" i="1"/>
  <c r="DG47" i="1"/>
  <c r="DE47" i="1"/>
  <c r="DD47" i="1"/>
  <c r="DC47" i="1"/>
  <c r="DA47" i="1"/>
  <c r="CZ47" i="1"/>
  <c r="CY47" i="1"/>
  <c r="CX47" i="1"/>
  <c r="CV47" i="1"/>
  <c r="CT47" i="1"/>
  <c r="CS47" i="1"/>
  <c r="CR47" i="1"/>
  <c r="CP47" i="1"/>
  <c r="CO47" i="1"/>
  <c r="CN47" i="1"/>
  <c r="CM47" i="1"/>
  <c r="CK47" i="1"/>
  <c r="CI47" i="1"/>
  <c r="CH47" i="1"/>
  <c r="CG47" i="1"/>
  <c r="CE47" i="1"/>
  <c r="CD47" i="1"/>
  <c r="CC47" i="1"/>
  <c r="CB47" i="1"/>
  <c r="BZ47" i="1"/>
  <c r="BX47" i="1"/>
  <c r="BW47" i="1"/>
  <c r="BV47" i="1"/>
  <c r="BT47" i="1"/>
  <c r="BS47" i="1"/>
  <c r="BR47" i="1"/>
  <c r="BQ47" i="1"/>
  <c r="BO47" i="1"/>
  <c r="BM47" i="1"/>
  <c r="BL47" i="1"/>
  <c r="BK47" i="1"/>
  <c r="BI47" i="1"/>
  <c r="BH47" i="1"/>
  <c r="BG47" i="1"/>
  <c r="BF47" i="1"/>
  <c r="BD47" i="1"/>
  <c r="BB47" i="1"/>
  <c r="BA47" i="1"/>
  <c r="AZ47" i="1"/>
  <c r="AX47" i="1"/>
  <c r="AW47" i="1"/>
  <c r="AV47" i="1"/>
  <c r="AU47" i="1"/>
  <c r="AD47" i="1"/>
  <c r="AD103" i="1" s="1"/>
  <c r="I47" i="1"/>
  <c r="H47" i="1"/>
  <c r="GA46" i="1"/>
  <c r="FZ46" i="1"/>
  <c r="FY46" i="1"/>
  <c r="FU46" i="1"/>
  <c r="FS46" i="1"/>
  <c r="FR46" i="1"/>
  <c r="FQ46" i="1"/>
  <c r="FO46" i="1"/>
  <c r="FN46" i="1"/>
  <c r="FM46" i="1"/>
  <c r="FL46" i="1"/>
  <c r="FJ46" i="1"/>
  <c r="FH46" i="1"/>
  <c r="FG46" i="1"/>
  <c r="FF46" i="1"/>
  <c r="FD46" i="1"/>
  <c r="FC46" i="1"/>
  <c r="FB46" i="1"/>
  <c r="FA46" i="1"/>
  <c r="EY46" i="1"/>
  <c r="EW46" i="1"/>
  <c r="EV46" i="1"/>
  <c r="EU46" i="1"/>
  <c r="ES46" i="1"/>
  <c r="ER46" i="1"/>
  <c r="EQ46" i="1"/>
  <c r="EP46" i="1"/>
  <c r="EN46" i="1"/>
  <c r="EL46" i="1"/>
  <c r="EK46" i="1"/>
  <c r="EJ46" i="1"/>
  <c r="EH46" i="1"/>
  <c r="EG46" i="1"/>
  <c r="EF46" i="1"/>
  <c r="EE46" i="1"/>
  <c r="EC46" i="1"/>
  <c r="EA46" i="1"/>
  <c r="DZ46" i="1"/>
  <c r="DY46" i="1"/>
  <c r="DW46" i="1"/>
  <c r="DV46" i="1"/>
  <c r="DU46" i="1"/>
  <c r="DT46" i="1"/>
  <c r="DR46" i="1"/>
  <c r="DP46" i="1"/>
  <c r="DO46" i="1"/>
  <c r="DN46" i="1"/>
  <c r="DL46" i="1"/>
  <c r="DK46" i="1"/>
  <c r="DJ46" i="1"/>
  <c r="DI46" i="1"/>
  <c r="DG46" i="1"/>
  <c r="DE46" i="1"/>
  <c r="DD46" i="1"/>
  <c r="DC46" i="1"/>
  <c r="DA46" i="1"/>
  <c r="CZ46" i="1"/>
  <c r="CY46" i="1"/>
  <c r="CX46" i="1"/>
  <c r="CV46" i="1"/>
  <c r="CT46" i="1"/>
  <c r="CS46" i="1"/>
  <c r="CR46" i="1"/>
  <c r="CP46" i="1"/>
  <c r="CO46" i="1"/>
  <c r="CN46" i="1"/>
  <c r="CM46" i="1"/>
  <c r="CK46" i="1"/>
  <c r="CI46" i="1"/>
  <c r="CH46" i="1"/>
  <c r="CG46" i="1"/>
  <c r="CE46" i="1"/>
  <c r="CD46" i="1"/>
  <c r="CC46" i="1"/>
  <c r="CB46" i="1"/>
  <c r="BZ46" i="1"/>
  <c r="BX46" i="1"/>
  <c r="BW46" i="1"/>
  <c r="BV46" i="1"/>
  <c r="BT46" i="1"/>
  <c r="BS46" i="1"/>
  <c r="BR46" i="1"/>
  <c r="BQ46" i="1"/>
  <c r="BO46" i="1"/>
  <c r="BM46" i="1"/>
  <c r="BL46" i="1"/>
  <c r="BK46" i="1"/>
  <c r="BH46" i="1"/>
  <c r="BF46" i="1"/>
  <c r="BD46" i="1"/>
  <c r="BB46" i="1"/>
  <c r="BA46" i="1"/>
  <c r="AZ46" i="1"/>
  <c r="AW46" i="1"/>
  <c r="AU46" i="1"/>
  <c r="AL46" i="1"/>
  <c r="BG46" i="1" s="1"/>
  <c r="AC46" i="1"/>
  <c r="AC102" i="1" s="1"/>
  <c r="AL102" i="1" s="1"/>
  <c r="J46" i="1"/>
  <c r="H46" i="1"/>
  <c r="GA45" i="1"/>
  <c r="FZ45" i="1"/>
  <c r="FY45" i="1"/>
  <c r="FU45" i="1"/>
  <c r="FS45" i="1"/>
  <c r="FR45" i="1"/>
  <c r="FQ45" i="1"/>
  <c r="FO45" i="1"/>
  <c r="FN45" i="1"/>
  <c r="FM45" i="1"/>
  <c r="FL45" i="1"/>
  <c r="FJ45" i="1"/>
  <c r="FH45" i="1"/>
  <c r="FG45" i="1"/>
  <c r="FF45" i="1"/>
  <c r="FD45" i="1"/>
  <c r="FC45" i="1"/>
  <c r="FB45" i="1"/>
  <c r="FA45" i="1"/>
  <c r="EY45" i="1"/>
  <c r="EW45" i="1"/>
  <c r="EV45" i="1"/>
  <c r="EU45" i="1"/>
  <c r="ES45" i="1"/>
  <c r="ER45" i="1"/>
  <c r="EQ45" i="1"/>
  <c r="EP45" i="1"/>
  <c r="EN45" i="1"/>
  <c r="EL45" i="1"/>
  <c r="EK45" i="1"/>
  <c r="EJ45" i="1"/>
  <c r="EH45" i="1"/>
  <c r="EG45" i="1"/>
  <c r="EF45" i="1"/>
  <c r="EE45" i="1"/>
  <c r="EC45" i="1"/>
  <c r="EA45" i="1"/>
  <c r="DZ45" i="1"/>
  <c r="DY45" i="1"/>
  <c r="DW45" i="1"/>
  <c r="DV45" i="1"/>
  <c r="DU45" i="1"/>
  <c r="DT45" i="1"/>
  <c r="DR45" i="1"/>
  <c r="DP45" i="1"/>
  <c r="DO45" i="1"/>
  <c r="DN45" i="1"/>
  <c r="DL45" i="1"/>
  <c r="DK45" i="1"/>
  <c r="DJ45" i="1"/>
  <c r="DI45" i="1"/>
  <c r="DG45" i="1"/>
  <c r="DE45" i="1"/>
  <c r="DD45" i="1"/>
  <c r="DC45" i="1"/>
  <c r="DA45" i="1"/>
  <c r="CZ45" i="1"/>
  <c r="CY45" i="1"/>
  <c r="CX45" i="1"/>
  <c r="CV45" i="1"/>
  <c r="CT45" i="1"/>
  <c r="CS45" i="1"/>
  <c r="CR45" i="1"/>
  <c r="CP45" i="1"/>
  <c r="CO45" i="1"/>
  <c r="CN45" i="1"/>
  <c r="CM45" i="1"/>
  <c r="CK45" i="1"/>
  <c r="CI45" i="1"/>
  <c r="CH45" i="1"/>
  <c r="CG45" i="1"/>
  <c r="CE45" i="1"/>
  <c r="CD45" i="1"/>
  <c r="CC45" i="1"/>
  <c r="CB45" i="1"/>
  <c r="BZ45" i="1"/>
  <c r="BX45" i="1"/>
  <c r="BW45" i="1"/>
  <c r="BV45" i="1"/>
  <c r="BT45" i="1"/>
  <c r="BS45" i="1"/>
  <c r="BR45" i="1"/>
  <c r="BQ45" i="1"/>
  <c r="BO45" i="1"/>
  <c r="BM45" i="1"/>
  <c r="BL45" i="1"/>
  <c r="BK45" i="1"/>
  <c r="BH45" i="1"/>
  <c r="BF45" i="1"/>
  <c r="BD45" i="1"/>
  <c r="BB45" i="1"/>
  <c r="BA45" i="1"/>
  <c r="AZ45" i="1"/>
  <c r="AW45" i="1"/>
  <c r="AU45" i="1"/>
  <c r="AC45" i="1"/>
  <c r="AC101" i="1" s="1"/>
  <c r="AL101" i="1" s="1"/>
  <c r="J45" i="1"/>
  <c r="H45" i="1"/>
  <c r="GA44" i="1"/>
  <c r="FZ44" i="1"/>
  <c r="FY44" i="1"/>
  <c r="FU44" i="1"/>
  <c r="FS44" i="1"/>
  <c r="FR44" i="1"/>
  <c r="FQ44" i="1"/>
  <c r="FO44" i="1"/>
  <c r="FN44" i="1"/>
  <c r="FM44" i="1"/>
  <c r="FL44" i="1"/>
  <c r="FJ44" i="1"/>
  <c r="FH44" i="1"/>
  <c r="FG44" i="1"/>
  <c r="FF44" i="1"/>
  <c r="FD44" i="1"/>
  <c r="FC44" i="1"/>
  <c r="FB44" i="1"/>
  <c r="FA44" i="1"/>
  <c r="EY44" i="1"/>
  <c r="EW44" i="1"/>
  <c r="EV44" i="1"/>
  <c r="EU44" i="1"/>
  <c r="ES44" i="1"/>
  <c r="ER44" i="1"/>
  <c r="EQ44" i="1"/>
  <c r="EP44" i="1"/>
  <c r="EN44" i="1"/>
  <c r="EL44" i="1"/>
  <c r="EK44" i="1"/>
  <c r="EJ44" i="1"/>
  <c r="EH44" i="1"/>
  <c r="EG44" i="1"/>
  <c r="EF44" i="1"/>
  <c r="EE44" i="1"/>
  <c r="EC44" i="1"/>
  <c r="EA44" i="1"/>
  <c r="DZ44" i="1"/>
  <c r="DY44" i="1"/>
  <c r="DW44" i="1"/>
  <c r="DV44" i="1"/>
  <c r="DU44" i="1"/>
  <c r="DT44" i="1"/>
  <c r="DR44" i="1"/>
  <c r="DP44" i="1"/>
  <c r="DO44" i="1"/>
  <c r="DN44" i="1"/>
  <c r="DL44" i="1"/>
  <c r="DK44" i="1"/>
  <c r="DJ44" i="1"/>
  <c r="DI44" i="1"/>
  <c r="DG44" i="1"/>
  <c r="DE44" i="1"/>
  <c r="DD44" i="1"/>
  <c r="DC44" i="1"/>
  <c r="DA44" i="1"/>
  <c r="CZ44" i="1"/>
  <c r="CY44" i="1"/>
  <c r="CX44" i="1"/>
  <c r="CV44" i="1"/>
  <c r="CT44" i="1"/>
  <c r="CS44" i="1"/>
  <c r="CR44" i="1"/>
  <c r="CP44" i="1"/>
  <c r="CO44" i="1"/>
  <c r="CN44" i="1"/>
  <c r="CM44" i="1"/>
  <c r="CK44" i="1"/>
  <c r="CI44" i="1"/>
  <c r="CH44" i="1"/>
  <c r="CG44" i="1"/>
  <c r="CE44" i="1"/>
  <c r="CD44" i="1"/>
  <c r="CC44" i="1"/>
  <c r="CB44" i="1"/>
  <c r="BZ44" i="1"/>
  <c r="BX44" i="1"/>
  <c r="BW44" i="1"/>
  <c r="BV44" i="1"/>
  <c r="BT44" i="1"/>
  <c r="BS44" i="1"/>
  <c r="BR44" i="1"/>
  <c r="BQ44" i="1"/>
  <c r="BO44" i="1"/>
  <c r="BM44" i="1"/>
  <c r="BL44" i="1"/>
  <c r="BK44" i="1"/>
  <c r="BH44" i="1"/>
  <c r="BF44" i="1"/>
  <c r="BD44" i="1"/>
  <c r="BB44" i="1"/>
  <c r="BA44" i="1"/>
  <c r="AZ44" i="1"/>
  <c r="AW44" i="1"/>
  <c r="AU44" i="1"/>
  <c r="AL44" i="1"/>
  <c r="BG44" i="1" s="1"/>
  <c r="AC44" i="1"/>
  <c r="AC100" i="1" s="1"/>
  <c r="AL100" i="1" s="1"/>
  <c r="BG100" i="1" s="1"/>
  <c r="J44" i="1"/>
  <c r="H44" i="1"/>
  <c r="GA43" i="1"/>
  <c r="FZ43" i="1"/>
  <c r="FY43" i="1"/>
  <c r="FU43" i="1"/>
  <c r="FS43" i="1"/>
  <c r="FR43" i="1"/>
  <c r="FQ43" i="1"/>
  <c r="FO43" i="1"/>
  <c r="FN43" i="1"/>
  <c r="FM43" i="1"/>
  <c r="FL43" i="1"/>
  <c r="FJ43" i="1"/>
  <c r="FH43" i="1"/>
  <c r="FG43" i="1"/>
  <c r="FF43" i="1"/>
  <c r="FD43" i="1"/>
  <c r="FC43" i="1"/>
  <c r="FB43" i="1"/>
  <c r="FA43" i="1"/>
  <c r="EY43" i="1"/>
  <c r="EW43" i="1"/>
  <c r="EV43" i="1"/>
  <c r="EU43" i="1"/>
  <c r="ES43" i="1"/>
  <c r="ER43" i="1"/>
  <c r="EQ43" i="1"/>
  <c r="EP43" i="1"/>
  <c r="EN43" i="1"/>
  <c r="EL43" i="1"/>
  <c r="EK43" i="1"/>
  <c r="EJ43" i="1"/>
  <c r="EH43" i="1"/>
  <c r="EG43" i="1"/>
  <c r="EF43" i="1"/>
  <c r="EE43" i="1"/>
  <c r="EC43" i="1"/>
  <c r="EA43" i="1"/>
  <c r="DZ43" i="1"/>
  <c r="DY43" i="1"/>
  <c r="DW43" i="1"/>
  <c r="DV43" i="1"/>
  <c r="DU43" i="1"/>
  <c r="DT43" i="1"/>
  <c r="DR43" i="1"/>
  <c r="DP43" i="1"/>
  <c r="DO43" i="1"/>
  <c r="DN43" i="1"/>
  <c r="DL43" i="1"/>
  <c r="DK43" i="1"/>
  <c r="DJ43" i="1"/>
  <c r="DI43" i="1"/>
  <c r="DG43" i="1"/>
  <c r="DE43" i="1"/>
  <c r="DD43" i="1"/>
  <c r="DC43" i="1"/>
  <c r="DA43" i="1"/>
  <c r="CZ43" i="1"/>
  <c r="CY43" i="1"/>
  <c r="CX43" i="1"/>
  <c r="CV43" i="1"/>
  <c r="CT43" i="1"/>
  <c r="CS43" i="1"/>
  <c r="CR43" i="1"/>
  <c r="CP43" i="1"/>
  <c r="CO43" i="1"/>
  <c r="CN43" i="1"/>
  <c r="CM43" i="1"/>
  <c r="CK43" i="1"/>
  <c r="CI43" i="1"/>
  <c r="CH43" i="1"/>
  <c r="CG43" i="1"/>
  <c r="CE43" i="1"/>
  <c r="CD43" i="1"/>
  <c r="CC43" i="1"/>
  <c r="CB43" i="1"/>
  <c r="BZ43" i="1"/>
  <c r="BX43" i="1"/>
  <c r="BW43" i="1"/>
  <c r="BV43" i="1"/>
  <c r="BT43" i="1"/>
  <c r="BS43" i="1"/>
  <c r="BR43" i="1"/>
  <c r="BQ43" i="1"/>
  <c r="BO43" i="1"/>
  <c r="BM43" i="1"/>
  <c r="BL43" i="1"/>
  <c r="BK43" i="1"/>
  <c r="BI43" i="1"/>
  <c r="BH43" i="1"/>
  <c r="BG43" i="1"/>
  <c r="BF43" i="1"/>
  <c r="BD43" i="1"/>
  <c r="BB43" i="1"/>
  <c r="BA43" i="1"/>
  <c r="AZ43" i="1"/>
  <c r="AX43" i="1"/>
  <c r="AW43" i="1"/>
  <c r="AV43" i="1"/>
  <c r="AU43" i="1"/>
  <c r="J43" i="1"/>
  <c r="U43" i="1" s="1"/>
  <c r="H43" i="1"/>
  <c r="GA42" i="1"/>
  <c r="FZ42" i="1"/>
  <c r="FY42" i="1"/>
  <c r="FU42" i="1"/>
  <c r="FS42" i="1"/>
  <c r="FR42" i="1"/>
  <c r="FQ42" i="1"/>
  <c r="FO42" i="1"/>
  <c r="FN42" i="1"/>
  <c r="FM42" i="1"/>
  <c r="FL42" i="1"/>
  <c r="FJ42" i="1"/>
  <c r="FH42" i="1"/>
  <c r="FG42" i="1"/>
  <c r="FF42" i="1"/>
  <c r="FD42" i="1"/>
  <c r="FC42" i="1"/>
  <c r="FB42" i="1"/>
  <c r="FA42" i="1"/>
  <c r="EY42" i="1"/>
  <c r="EW42" i="1"/>
  <c r="EV42" i="1"/>
  <c r="EU42" i="1"/>
  <c r="ES42" i="1"/>
  <c r="ER42" i="1"/>
  <c r="EQ42" i="1"/>
  <c r="EP42" i="1"/>
  <c r="EN42" i="1"/>
  <c r="EL42" i="1"/>
  <c r="EK42" i="1"/>
  <c r="EJ42" i="1"/>
  <c r="EH42" i="1"/>
  <c r="EG42" i="1"/>
  <c r="EF42" i="1"/>
  <c r="EE42" i="1"/>
  <c r="EC42" i="1"/>
  <c r="EA42" i="1"/>
  <c r="DZ42" i="1"/>
  <c r="DY42" i="1"/>
  <c r="DW42" i="1"/>
  <c r="DV42" i="1"/>
  <c r="DU42" i="1"/>
  <c r="DT42" i="1"/>
  <c r="DR42" i="1"/>
  <c r="DP42" i="1"/>
  <c r="DO42" i="1"/>
  <c r="DN42" i="1"/>
  <c r="DL42" i="1"/>
  <c r="DK42" i="1"/>
  <c r="DJ42" i="1"/>
  <c r="DI42" i="1"/>
  <c r="DG42" i="1"/>
  <c r="DE42" i="1"/>
  <c r="DD42" i="1"/>
  <c r="DC42" i="1"/>
  <c r="DA42" i="1"/>
  <c r="CZ42" i="1"/>
  <c r="CY42" i="1"/>
  <c r="CX42" i="1"/>
  <c r="CV42" i="1"/>
  <c r="CT42" i="1"/>
  <c r="CS42" i="1"/>
  <c r="CR42" i="1"/>
  <c r="CP42" i="1"/>
  <c r="CO42" i="1"/>
  <c r="CN42" i="1"/>
  <c r="CM42" i="1"/>
  <c r="CK42" i="1"/>
  <c r="CI42" i="1"/>
  <c r="CH42" i="1"/>
  <c r="CG42" i="1"/>
  <c r="CE42" i="1"/>
  <c r="CD42" i="1"/>
  <c r="CC42" i="1"/>
  <c r="CB42" i="1"/>
  <c r="BZ42" i="1"/>
  <c r="BX42" i="1"/>
  <c r="BW42" i="1"/>
  <c r="BV42" i="1"/>
  <c r="BT42" i="1"/>
  <c r="BS42" i="1"/>
  <c r="BR42" i="1"/>
  <c r="BQ42" i="1"/>
  <c r="BO42" i="1"/>
  <c r="BM42" i="1"/>
  <c r="BL42" i="1"/>
  <c r="BK42" i="1"/>
  <c r="BI42" i="1"/>
  <c r="BH42" i="1"/>
  <c r="BG42" i="1"/>
  <c r="BF42" i="1"/>
  <c r="BD42" i="1"/>
  <c r="BB42" i="1"/>
  <c r="BA42" i="1"/>
  <c r="AZ42" i="1"/>
  <c r="AX42" i="1"/>
  <c r="AW42" i="1"/>
  <c r="AV42" i="1"/>
  <c r="AU42" i="1"/>
  <c r="J42" i="1"/>
  <c r="H42" i="1"/>
  <c r="GA41" i="1"/>
  <c r="FZ41" i="1"/>
  <c r="FY41" i="1"/>
  <c r="FU41" i="1"/>
  <c r="FS41" i="1"/>
  <c r="FR41" i="1"/>
  <c r="FQ41" i="1"/>
  <c r="FO41" i="1"/>
  <c r="FN41" i="1"/>
  <c r="FM41" i="1"/>
  <c r="FL41" i="1"/>
  <c r="FJ41" i="1"/>
  <c r="FH41" i="1"/>
  <c r="FG41" i="1"/>
  <c r="FF41" i="1"/>
  <c r="FD41" i="1"/>
  <c r="FC41" i="1"/>
  <c r="FB41" i="1"/>
  <c r="FA41" i="1"/>
  <c r="EY41" i="1"/>
  <c r="EW41" i="1"/>
  <c r="EV41" i="1"/>
  <c r="EU41" i="1"/>
  <c r="ES41" i="1"/>
  <c r="ER41" i="1"/>
  <c r="EQ41" i="1"/>
  <c r="EP41" i="1"/>
  <c r="EN41" i="1"/>
  <c r="EL41" i="1"/>
  <c r="EK41" i="1"/>
  <c r="EJ41" i="1"/>
  <c r="EH41" i="1"/>
  <c r="EG41" i="1"/>
  <c r="EF41" i="1"/>
  <c r="EE41" i="1"/>
  <c r="EC41" i="1"/>
  <c r="EA41" i="1"/>
  <c r="DZ41" i="1"/>
  <c r="DY41" i="1"/>
  <c r="DW41" i="1"/>
  <c r="DV41" i="1"/>
  <c r="DU41" i="1"/>
  <c r="DT41" i="1"/>
  <c r="DR41" i="1"/>
  <c r="DP41" i="1"/>
  <c r="DO41" i="1"/>
  <c r="DN41" i="1"/>
  <c r="DL41" i="1"/>
  <c r="DK41" i="1"/>
  <c r="DJ41" i="1"/>
  <c r="DI41" i="1"/>
  <c r="DG41" i="1"/>
  <c r="DE41" i="1"/>
  <c r="DD41" i="1"/>
  <c r="DC41" i="1"/>
  <c r="DA41" i="1"/>
  <c r="CZ41" i="1"/>
  <c r="CY41" i="1"/>
  <c r="CX41" i="1"/>
  <c r="CV41" i="1"/>
  <c r="CT41" i="1"/>
  <c r="CS41" i="1"/>
  <c r="CR41" i="1"/>
  <c r="CP41" i="1"/>
  <c r="CO41" i="1"/>
  <c r="CN41" i="1"/>
  <c r="CM41" i="1"/>
  <c r="CK41" i="1"/>
  <c r="CI41" i="1"/>
  <c r="CH41" i="1"/>
  <c r="CG41" i="1"/>
  <c r="CE41" i="1"/>
  <c r="CD41" i="1"/>
  <c r="CC41" i="1"/>
  <c r="CB41" i="1"/>
  <c r="BZ41" i="1"/>
  <c r="BX41" i="1"/>
  <c r="BW41" i="1"/>
  <c r="BV41" i="1"/>
  <c r="BT41" i="1"/>
  <c r="BS41" i="1"/>
  <c r="BR41" i="1"/>
  <c r="BQ41" i="1"/>
  <c r="BO41" i="1"/>
  <c r="BM41" i="1"/>
  <c r="BL41" i="1"/>
  <c r="BK41" i="1"/>
  <c r="BI41" i="1"/>
  <c r="BH41" i="1"/>
  <c r="BG41" i="1"/>
  <c r="BF41" i="1"/>
  <c r="BD41" i="1"/>
  <c r="BB41" i="1"/>
  <c r="BA41" i="1"/>
  <c r="AZ41" i="1"/>
  <c r="AX41" i="1"/>
  <c r="AW41" i="1"/>
  <c r="AV41" i="1"/>
  <c r="AU41" i="1"/>
  <c r="J41" i="1"/>
  <c r="H41" i="1"/>
  <c r="GA40" i="1"/>
  <c r="FZ40" i="1"/>
  <c r="FY40" i="1"/>
  <c r="FU40" i="1"/>
  <c r="FS40" i="1"/>
  <c r="FR40" i="1"/>
  <c r="FQ40" i="1"/>
  <c r="FO40" i="1"/>
  <c r="FN40" i="1"/>
  <c r="FM40" i="1"/>
  <c r="FL40" i="1"/>
  <c r="FJ40" i="1"/>
  <c r="FH40" i="1"/>
  <c r="FG40" i="1"/>
  <c r="FF40" i="1"/>
  <c r="FD40" i="1"/>
  <c r="FC40" i="1"/>
  <c r="FB40" i="1"/>
  <c r="FA40" i="1"/>
  <c r="EY40" i="1"/>
  <c r="EW40" i="1"/>
  <c r="EV40" i="1"/>
  <c r="EU40" i="1"/>
  <c r="ES40" i="1"/>
  <c r="ER40" i="1"/>
  <c r="EQ40" i="1"/>
  <c r="EP40" i="1"/>
  <c r="EN40" i="1"/>
  <c r="EL40" i="1"/>
  <c r="EK40" i="1"/>
  <c r="EJ40" i="1"/>
  <c r="EH40" i="1"/>
  <c r="EG40" i="1"/>
  <c r="EF40" i="1"/>
  <c r="EE40" i="1"/>
  <c r="EC40" i="1"/>
  <c r="EA40" i="1"/>
  <c r="DZ40" i="1"/>
  <c r="DY40" i="1"/>
  <c r="DW40" i="1"/>
  <c r="DV40" i="1"/>
  <c r="DU40" i="1"/>
  <c r="DT40" i="1"/>
  <c r="DR40" i="1"/>
  <c r="DP40" i="1"/>
  <c r="DO40" i="1"/>
  <c r="DN40" i="1"/>
  <c r="DL40" i="1"/>
  <c r="DK40" i="1"/>
  <c r="DJ40" i="1"/>
  <c r="DI40" i="1"/>
  <c r="DG40" i="1"/>
  <c r="DE40" i="1"/>
  <c r="DD40" i="1"/>
  <c r="DC40" i="1"/>
  <c r="DA40" i="1"/>
  <c r="CZ40" i="1"/>
  <c r="CY40" i="1"/>
  <c r="CX40" i="1"/>
  <c r="CV40" i="1"/>
  <c r="CT40" i="1"/>
  <c r="CS40" i="1"/>
  <c r="CR40" i="1"/>
  <c r="CP40" i="1"/>
  <c r="CO40" i="1"/>
  <c r="CN40" i="1"/>
  <c r="CM40" i="1"/>
  <c r="CK40" i="1"/>
  <c r="CI40" i="1"/>
  <c r="CH40" i="1"/>
  <c r="CG40" i="1"/>
  <c r="CE40" i="1"/>
  <c r="CD40" i="1"/>
  <c r="CC40" i="1"/>
  <c r="CB40" i="1"/>
  <c r="BZ40" i="1"/>
  <c r="BX40" i="1"/>
  <c r="BW40" i="1"/>
  <c r="BV40" i="1"/>
  <c r="BT40" i="1"/>
  <c r="BS40" i="1"/>
  <c r="BR40" i="1"/>
  <c r="BQ40" i="1"/>
  <c r="BO40" i="1"/>
  <c r="BM40" i="1"/>
  <c r="BL40" i="1"/>
  <c r="BK40" i="1"/>
  <c r="BI40" i="1"/>
  <c r="BH40" i="1"/>
  <c r="BG40" i="1"/>
  <c r="BF40" i="1"/>
  <c r="BD40" i="1"/>
  <c r="BB40" i="1"/>
  <c r="BA40" i="1"/>
  <c r="AZ40" i="1"/>
  <c r="AX40" i="1"/>
  <c r="AW40" i="1"/>
  <c r="AV40" i="1"/>
  <c r="AU40" i="1"/>
  <c r="AD40" i="1"/>
  <c r="J40" i="1"/>
  <c r="I40" i="1"/>
  <c r="H40" i="1"/>
  <c r="GA39" i="1"/>
  <c r="FZ39" i="1"/>
  <c r="FY39" i="1"/>
  <c r="FU39" i="1"/>
  <c r="FS39" i="1"/>
  <c r="FR39" i="1"/>
  <c r="FQ39" i="1"/>
  <c r="FO39" i="1"/>
  <c r="FN39" i="1"/>
  <c r="FM39" i="1"/>
  <c r="FL39" i="1"/>
  <c r="FJ39" i="1"/>
  <c r="FH39" i="1"/>
  <c r="FG39" i="1"/>
  <c r="FF39" i="1"/>
  <c r="FD39" i="1"/>
  <c r="FC39" i="1"/>
  <c r="FB39" i="1"/>
  <c r="FA39" i="1"/>
  <c r="EY39" i="1"/>
  <c r="EW39" i="1"/>
  <c r="EV39" i="1"/>
  <c r="EU39" i="1"/>
  <c r="ES39" i="1"/>
  <c r="ER39" i="1"/>
  <c r="EQ39" i="1"/>
  <c r="EP39" i="1"/>
  <c r="EN39" i="1"/>
  <c r="EL39" i="1"/>
  <c r="EK39" i="1"/>
  <c r="EJ39" i="1"/>
  <c r="EH39" i="1"/>
  <c r="EG39" i="1"/>
  <c r="EF39" i="1"/>
  <c r="EE39" i="1"/>
  <c r="EC39" i="1"/>
  <c r="EA39" i="1"/>
  <c r="DZ39" i="1"/>
  <c r="DY39" i="1"/>
  <c r="DW39" i="1"/>
  <c r="DV39" i="1"/>
  <c r="DU39" i="1"/>
  <c r="DT39" i="1"/>
  <c r="DR39" i="1"/>
  <c r="DP39" i="1"/>
  <c r="DO39" i="1"/>
  <c r="DN39" i="1"/>
  <c r="DL39" i="1"/>
  <c r="DK39" i="1"/>
  <c r="DJ39" i="1"/>
  <c r="DI39" i="1"/>
  <c r="DG39" i="1"/>
  <c r="DE39" i="1"/>
  <c r="DD39" i="1"/>
  <c r="DC39" i="1"/>
  <c r="DA39" i="1"/>
  <c r="CZ39" i="1"/>
  <c r="CY39" i="1"/>
  <c r="CX39" i="1"/>
  <c r="CV39" i="1"/>
  <c r="CT39" i="1"/>
  <c r="CS39" i="1"/>
  <c r="CR39" i="1"/>
  <c r="CP39" i="1"/>
  <c r="CO39" i="1"/>
  <c r="CN39" i="1"/>
  <c r="CM39" i="1"/>
  <c r="CK39" i="1"/>
  <c r="CI39" i="1"/>
  <c r="CH39" i="1"/>
  <c r="CG39" i="1"/>
  <c r="CE39" i="1"/>
  <c r="CD39" i="1"/>
  <c r="CC39" i="1"/>
  <c r="CB39" i="1"/>
  <c r="BZ39" i="1"/>
  <c r="BX39" i="1"/>
  <c r="BW39" i="1"/>
  <c r="BV39" i="1"/>
  <c r="BT39" i="1"/>
  <c r="BS39" i="1"/>
  <c r="BR39" i="1"/>
  <c r="BQ39" i="1"/>
  <c r="BO39" i="1"/>
  <c r="BM39" i="1"/>
  <c r="BL39" i="1"/>
  <c r="BK39" i="1"/>
  <c r="BI39" i="1"/>
  <c r="BH39" i="1"/>
  <c r="BG39" i="1"/>
  <c r="BF39" i="1"/>
  <c r="BD39" i="1"/>
  <c r="BB39" i="1"/>
  <c r="BA39" i="1"/>
  <c r="AZ39" i="1"/>
  <c r="AX39" i="1"/>
  <c r="AW39" i="1"/>
  <c r="AV39" i="1"/>
  <c r="AU39" i="1"/>
  <c r="AD39" i="1"/>
  <c r="J39" i="1"/>
  <c r="I39" i="1"/>
  <c r="H39" i="1"/>
  <c r="GA38" i="1"/>
  <c r="FZ38" i="1"/>
  <c r="FY38" i="1"/>
  <c r="FU38" i="1"/>
  <c r="FS38" i="1"/>
  <c r="FR38" i="1"/>
  <c r="FQ38" i="1"/>
  <c r="FO38" i="1"/>
  <c r="FN38" i="1"/>
  <c r="FM38" i="1"/>
  <c r="FL38" i="1"/>
  <c r="FJ38" i="1"/>
  <c r="FH38" i="1"/>
  <c r="FG38" i="1"/>
  <c r="FF38" i="1"/>
  <c r="FD38" i="1"/>
  <c r="FC38" i="1"/>
  <c r="FB38" i="1"/>
  <c r="FA38" i="1"/>
  <c r="EY38" i="1"/>
  <c r="EW38" i="1"/>
  <c r="EV38" i="1"/>
  <c r="EU38" i="1"/>
  <c r="ES38" i="1"/>
  <c r="ER38" i="1"/>
  <c r="EQ38" i="1"/>
  <c r="EP38" i="1"/>
  <c r="EN38" i="1"/>
  <c r="EL38" i="1"/>
  <c r="EK38" i="1"/>
  <c r="EJ38" i="1"/>
  <c r="EH38" i="1"/>
  <c r="EG38" i="1"/>
  <c r="EF38" i="1"/>
  <c r="EE38" i="1"/>
  <c r="EC38" i="1"/>
  <c r="EA38" i="1"/>
  <c r="DZ38" i="1"/>
  <c r="DY38" i="1"/>
  <c r="DW38" i="1"/>
  <c r="DV38" i="1"/>
  <c r="DU38" i="1"/>
  <c r="DT38" i="1"/>
  <c r="DR38" i="1"/>
  <c r="DP38" i="1"/>
  <c r="DO38" i="1"/>
  <c r="DN38" i="1"/>
  <c r="DL38" i="1"/>
  <c r="DK38" i="1"/>
  <c r="DJ38" i="1"/>
  <c r="DI38" i="1"/>
  <c r="DG38" i="1"/>
  <c r="DE38" i="1"/>
  <c r="DD38" i="1"/>
  <c r="DC38" i="1"/>
  <c r="DA38" i="1"/>
  <c r="CZ38" i="1"/>
  <c r="CY38" i="1"/>
  <c r="CX38" i="1"/>
  <c r="CV38" i="1"/>
  <c r="CT38" i="1"/>
  <c r="CS38" i="1"/>
  <c r="CR38" i="1"/>
  <c r="CP38" i="1"/>
  <c r="CO38" i="1"/>
  <c r="CN38" i="1"/>
  <c r="CM38" i="1"/>
  <c r="CK38" i="1"/>
  <c r="CI38" i="1"/>
  <c r="CH38" i="1"/>
  <c r="CG38" i="1"/>
  <c r="CE38" i="1"/>
  <c r="CD38" i="1"/>
  <c r="CC38" i="1"/>
  <c r="CB38" i="1"/>
  <c r="BZ38" i="1"/>
  <c r="BX38" i="1"/>
  <c r="BW38" i="1"/>
  <c r="BV38" i="1"/>
  <c r="BT38" i="1"/>
  <c r="BS38" i="1"/>
  <c r="BR38" i="1"/>
  <c r="BQ38" i="1"/>
  <c r="BO38" i="1"/>
  <c r="BM38" i="1"/>
  <c r="BL38" i="1"/>
  <c r="BK38" i="1"/>
  <c r="BI38" i="1"/>
  <c r="BH38" i="1"/>
  <c r="BG38" i="1"/>
  <c r="BF38" i="1"/>
  <c r="BD38" i="1"/>
  <c r="BB38" i="1"/>
  <c r="BA38" i="1"/>
  <c r="AZ38" i="1"/>
  <c r="AX38" i="1"/>
  <c r="AW38" i="1"/>
  <c r="AV38" i="1"/>
  <c r="AU38" i="1"/>
  <c r="AD38" i="1"/>
  <c r="J38" i="1"/>
  <c r="I38" i="1"/>
  <c r="H38" i="1"/>
  <c r="GA37" i="1"/>
  <c r="FZ37" i="1"/>
  <c r="FY37" i="1"/>
  <c r="FU37" i="1"/>
  <c r="FS37" i="1"/>
  <c r="FR37" i="1"/>
  <c r="FQ37" i="1"/>
  <c r="FO37" i="1"/>
  <c r="FN37" i="1"/>
  <c r="FM37" i="1"/>
  <c r="FL37" i="1"/>
  <c r="FJ37" i="1"/>
  <c r="FH37" i="1"/>
  <c r="FG37" i="1"/>
  <c r="FF37" i="1"/>
  <c r="FD37" i="1"/>
  <c r="FC37" i="1"/>
  <c r="FB37" i="1"/>
  <c r="FA37" i="1"/>
  <c r="EY37" i="1"/>
  <c r="EW37" i="1"/>
  <c r="EV37" i="1"/>
  <c r="EU37" i="1"/>
  <c r="ES37" i="1"/>
  <c r="ER37" i="1"/>
  <c r="EQ37" i="1"/>
  <c r="EP37" i="1"/>
  <c r="EN37" i="1"/>
  <c r="EL37" i="1"/>
  <c r="EK37" i="1"/>
  <c r="EJ37" i="1"/>
  <c r="EH37" i="1"/>
  <c r="EG37" i="1"/>
  <c r="EF37" i="1"/>
  <c r="EE37" i="1"/>
  <c r="EC37" i="1"/>
  <c r="EA37" i="1"/>
  <c r="DZ37" i="1"/>
  <c r="DY37" i="1"/>
  <c r="DW37" i="1"/>
  <c r="DV37" i="1"/>
  <c r="DU37" i="1"/>
  <c r="DT37" i="1"/>
  <c r="DR37" i="1"/>
  <c r="DP37" i="1"/>
  <c r="DO37" i="1"/>
  <c r="DN37" i="1"/>
  <c r="DL37" i="1"/>
  <c r="DK37" i="1"/>
  <c r="DJ37" i="1"/>
  <c r="DI37" i="1"/>
  <c r="DG37" i="1"/>
  <c r="DE37" i="1"/>
  <c r="DD37" i="1"/>
  <c r="DC37" i="1"/>
  <c r="DA37" i="1"/>
  <c r="CZ37" i="1"/>
  <c r="CY37" i="1"/>
  <c r="CX37" i="1"/>
  <c r="CV37" i="1"/>
  <c r="CT37" i="1"/>
  <c r="CS37" i="1"/>
  <c r="CR37" i="1"/>
  <c r="CP37" i="1"/>
  <c r="CO37" i="1"/>
  <c r="CN37" i="1"/>
  <c r="CM37" i="1"/>
  <c r="CK37" i="1"/>
  <c r="CI37" i="1"/>
  <c r="CH37" i="1"/>
  <c r="CG37" i="1"/>
  <c r="CE37" i="1"/>
  <c r="CD37" i="1"/>
  <c r="CC37" i="1"/>
  <c r="CB37" i="1"/>
  <c r="BZ37" i="1"/>
  <c r="BX37" i="1"/>
  <c r="BW37" i="1"/>
  <c r="BV37" i="1"/>
  <c r="BT37" i="1"/>
  <c r="BS37" i="1"/>
  <c r="BR37" i="1"/>
  <c r="BQ37" i="1"/>
  <c r="BO37" i="1"/>
  <c r="BM37" i="1"/>
  <c r="BL37" i="1"/>
  <c r="BK37" i="1"/>
  <c r="BI37" i="1"/>
  <c r="BH37" i="1"/>
  <c r="BG37" i="1"/>
  <c r="BF37" i="1"/>
  <c r="BD37" i="1"/>
  <c r="BB37" i="1"/>
  <c r="BA37" i="1"/>
  <c r="AZ37" i="1"/>
  <c r="AX37" i="1"/>
  <c r="AW37" i="1"/>
  <c r="AV37" i="1"/>
  <c r="AU37" i="1"/>
  <c r="AD37" i="1"/>
  <c r="J37" i="1"/>
  <c r="I37" i="1"/>
  <c r="H37" i="1"/>
  <c r="GA36" i="1"/>
  <c r="FZ36" i="1"/>
  <c r="FY36" i="1"/>
  <c r="FU36" i="1"/>
  <c r="FS36" i="1"/>
  <c r="FR36" i="1"/>
  <c r="FQ36" i="1"/>
  <c r="FO36" i="1"/>
  <c r="FN36" i="1"/>
  <c r="FM36" i="1"/>
  <c r="FL36" i="1"/>
  <c r="FJ36" i="1"/>
  <c r="FH36" i="1"/>
  <c r="FG36" i="1"/>
  <c r="FF36" i="1"/>
  <c r="FD36" i="1"/>
  <c r="FC36" i="1"/>
  <c r="FB36" i="1"/>
  <c r="FA36" i="1"/>
  <c r="EY36" i="1"/>
  <c r="EW36" i="1"/>
  <c r="EV36" i="1"/>
  <c r="EU36" i="1"/>
  <c r="ES36" i="1"/>
  <c r="ER36" i="1"/>
  <c r="EQ36" i="1"/>
  <c r="EP36" i="1"/>
  <c r="EN36" i="1"/>
  <c r="EL36" i="1"/>
  <c r="EK36" i="1"/>
  <c r="EJ36" i="1"/>
  <c r="EH36" i="1"/>
  <c r="EG36" i="1"/>
  <c r="EF36" i="1"/>
  <c r="EE36" i="1"/>
  <c r="EC36" i="1"/>
  <c r="EA36" i="1"/>
  <c r="DZ36" i="1"/>
  <c r="DY36" i="1"/>
  <c r="DW36" i="1"/>
  <c r="DV36" i="1"/>
  <c r="DU36" i="1"/>
  <c r="DT36" i="1"/>
  <c r="DR36" i="1"/>
  <c r="DP36" i="1"/>
  <c r="DO36" i="1"/>
  <c r="DN36" i="1"/>
  <c r="DL36" i="1"/>
  <c r="DK36" i="1"/>
  <c r="DJ36" i="1"/>
  <c r="DI36" i="1"/>
  <c r="DG36" i="1"/>
  <c r="DE36" i="1"/>
  <c r="DD36" i="1"/>
  <c r="DC36" i="1"/>
  <c r="DA36" i="1"/>
  <c r="CZ36" i="1"/>
  <c r="CY36" i="1"/>
  <c r="CX36" i="1"/>
  <c r="CV36" i="1"/>
  <c r="CT36" i="1"/>
  <c r="CS36" i="1"/>
  <c r="CR36" i="1"/>
  <c r="CP36" i="1"/>
  <c r="CO36" i="1"/>
  <c r="CN36" i="1"/>
  <c r="CM36" i="1"/>
  <c r="CK36" i="1"/>
  <c r="CI36" i="1"/>
  <c r="CH36" i="1"/>
  <c r="CG36" i="1"/>
  <c r="CE36" i="1"/>
  <c r="CD36" i="1"/>
  <c r="CC36" i="1"/>
  <c r="CB36" i="1"/>
  <c r="BZ36" i="1"/>
  <c r="BX36" i="1"/>
  <c r="BW36" i="1"/>
  <c r="BV36" i="1"/>
  <c r="BT36" i="1"/>
  <c r="BS36" i="1"/>
  <c r="BR36" i="1"/>
  <c r="BQ36" i="1"/>
  <c r="BO36" i="1"/>
  <c r="BM36" i="1"/>
  <c r="BL36" i="1"/>
  <c r="BK36" i="1"/>
  <c r="BI36" i="1"/>
  <c r="BH36" i="1"/>
  <c r="BG36" i="1"/>
  <c r="BF36" i="1"/>
  <c r="BD36" i="1"/>
  <c r="BB36" i="1"/>
  <c r="BA36" i="1"/>
  <c r="AZ36" i="1"/>
  <c r="AX36" i="1"/>
  <c r="AW36" i="1"/>
  <c r="AV36" i="1"/>
  <c r="AU36" i="1"/>
  <c r="AD36" i="1"/>
  <c r="J36" i="1"/>
  <c r="I36" i="1"/>
  <c r="H36" i="1"/>
  <c r="GA35" i="1"/>
  <c r="FZ35" i="1"/>
  <c r="FY35" i="1"/>
  <c r="FU35" i="1"/>
  <c r="FS35" i="1"/>
  <c r="FR35" i="1"/>
  <c r="FQ35" i="1"/>
  <c r="FO35" i="1"/>
  <c r="FN35" i="1"/>
  <c r="FM35" i="1"/>
  <c r="FL35" i="1"/>
  <c r="FJ35" i="1"/>
  <c r="FH35" i="1"/>
  <c r="FG35" i="1"/>
  <c r="FF35" i="1"/>
  <c r="FD35" i="1"/>
  <c r="FC35" i="1"/>
  <c r="FB35" i="1"/>
  <c r="FA35" i="1"/>
  <c r="EY35" i="1"/>
  <c r="EW35" i="1"/>
  <c r="EV35" i="1"/>
  <c r="EU35" i="1"/>
  <c r="ES35" i="1"/>
  <c r="ER35" i="1"/>
  <c r="EQ35" i="1"/>
  <c r="EP35" i="1"/>
  <c r="EN35" i="1"/>
  <c r="EL35" i="1"/>
  <c r="EK35" i="1"/>
  <c r="EJ35" i="1"/>
  <c r="EH35" i="1"/>
  <c r="EG35" i="1"/>
  <c r="EF35" i="1"/>
  <c r="EE35" i="1"/>
  <c r="EC35" i="1"/>
  <c r="EA35" i="1"/>
  <c r="DZ35" i="1"/>
  <c r="DY35" i="1"/>
  <c r="DW35" i="1"/>
  <c r="DV35" i="1"/>
  <c r="DU35" i="1"/>
  <c r="DT35" i="1"/>
  <c r="DR35" i="1"/>
  <c r="DP35" i="1"/>
  <c r="DO35" i="1"/>
  <c r="DN35" i="1"/>
  <c r="DL35" i="1"/>
  <c r="DK35" i="1"/>
  <c r="DJ35" i="1"/>
  <c r="DI35" i="1"/>
  <c r="DG35" i="1"/>
  <c r="DE35" i="1"/>
  <c r="DD35" i="1"/>
  <c r="DC35" i="1"/>
  <c r="DA35" i="1"/>
  <c r="CZ35" i="1"/>
  <c r="CY35" i="1"/>
  <c r="CX35" i="1"/>
  <c r="CV35" i="1"/>
  <c r="CT35" i="1"/>
  <c r="CS35" i="1"/>
  <c r="CR35" i="1"/>
  <c r="CP35" i="1"/>
  <c r="CO35" i="1"/>
  <c r="CN35" i="1"/>
  <c r="CM35" i="1"/>
  <c r="CK35" i="1"/>
  <c r="CI35" i="1"/>
  <c r="CH35" i="1"/>
  <c r="CG35" i="1"/>
  <c r="CE35" i="1"/>
  <c r="CD35" i="1"/>
  <c r="CC35" i="1"/>
  <c r="CB35" i="1"/>
  <c r="BZ35" i="1"/>
  <c r="BX35" i="1"/>
  <c r="BW35" i="1"/>
  <c r="BV35" i="1"/>
  <c r="BT35" i="1"/>
  <c r="BS35" i="1"/>
  <c r="BR35" i="1"/>
  <c r="BQ35" i="1"/>
  <c r="BO35" i="1"/>
  <c r="BM35" i="1"/>
  <c r="BL35" i="1"/>
  <c r="BK35" i="1"/>
  <c r="BI35" i="1"/>
  <c r="BH35" i="1"/>
  <c r="BG35" i="1"/>
  <c r="BF35" i="1"/>
  <c r="BD35" i="1"/>
  <c r="BB35" i="1"/>
  <c r="BA35" i="1"/>
  <c r="AZ35" i="1"/>
  <c r="AX35" i="1"/>
  <c r="AW35" i="1"/>
  <c r="AV35" i="1"/>
  <c r="AU35" i="1"/>
  <c r="AD35" i="1"/>
  <c r="J35" i="1"/>
  <c r="I35" i="1"/>
  <c r="H35" i="1"/>
  <c r="GA34" i="1"/>
  <c r="FZ34" i="1"/>
  <c r="FY34" i="1"/>
  <c r="FU34" i="1"/>
  <c r="FS34" i="1"/>
  <c r="FR34" i="1"/>
  <c r="FQ34" i="1"/>
  <c r="FO34" i="1"/>
  <c r="FN34" i="1"/>
  <c r="FM34" i="1"/>
  <c r="FL34" i="1"/>
  <c r="FJ34" i="1"/>
  <c r="FH34" i="1"/>
  <c r="FG34" i="1"/>
  <c r="FF34" i="1"/>
  <c r="FD34" i="1"/>
  <c r="FC34" i="1"/>
  <c r="FB34" i="1"/>
  <c r="FA34" i="1"/>
  <c r="EY34" i="1"/>
  <c r="EW34" i="1"/>
  <c r="EV34" i="1"/>
  <c r="EU34" i="1"/>
  <c r="ES34" i="1"/>
  <c r="ER34" i="1"/>
  <c r="EQ34" i="1"/>
  <c r="EP34" i="1"/>
  <c r="EN34" i="1"/>
  <c r="EL34" i="1"/>
  <c r="EK34" i="1"/>
  <c r="EJ34" i="1"/>
  <c r="EH34" i="1"/>
  <c r="EG34" i="1"/>
  <c r="EF34" i="1"/>
  <c r="EE34" i="1"/>
  <c r="EC34" i="1"/>
  <c r="EA34" i="1"/>
  <c r="DZ34" i="1"/>
  <c r="DY34" i="1"/>
  <c r="DW34" i="1"/>
  <c r="DV34" i="1"/>
  <c r="DU34" i="1"/>
  <c r="DT34" i="1"/>
  <c r="DR34" i="1"/>
  <c r="DP34" i="1"/>
  <c r="DO34" i="1"/>
  <c r="DN34" i="1"/>
  <c r="DL34" i="1"/>
  <c r="DK34" i="1"/>
  <c r="DJ34" i="1"/>
  <c r="DI34" i="1"/>
  <c r="DG34" i="1"/>
  <c r="DE34" i="1"/>
  <c r="DD34" i="1"/>
  <c r="DC34" i="1"/>
  <c r="DA34" i="1"/>
  <c r="CZ34" i="1"/>
  <c r="CY34" i="1"/>
  <c r="CX34" i="1"/>
  <c r="CV34" i="1"/>
  <c r="CT34" i="1"/>
  <c r="CS34" i="1"/>
  <c r="CR34" i="1"/>
  <c r="CP34" i="1"/>
  <c r="CO34" i="1"/>
  <c r="CN34" i="1"/>
  <c r="CM34" i="1"/>
  <c r="CK34" i="1"/>
  <c r="CI34" i="1"/>
  <c r="CH34" i="1"/>
  <c r="CG34" i="1"/>
  <c r="CE34" i="1"/>
  <c r="CD34" i="1"/>
  <c r="CC34" i="1"/>
  <c r="CB34" i="1"/>
  <c r="BZ34" i="1"/>
  <c r="BX34" i="1"/>
  <c r="BW34" i="1"/>
  <c r="BV34" i="1"/>
  <c r="BT34" i="1"/>
  <c r="BS34" i="1"/>
  <c r="BR34" i="1"/>
  <c r="BQ34" i="1"/>
  <c r="BO34" i="1"/>
  <c r="BM34" i="1"/>
  <c r="BL34" i="1"/>
  <c r="BK34" i="1"/>
  <c r="BI34" i="1"/>
  <c r="BH34" i="1"/>
  <c r="BG34" i="1"/>
  <c r="BF34" i="1"/>
  <c r="BD34" i="1"/>
  <c r="BB34" i="1"/>
  <c r="BA34" i="1"/>
  <c r="AZ34" i="1"/>
  <c r="AX34" i="1"/>
  <c r="AW34" i="1"/>
  <c r="AV34" i="1"/>
  <c r="AU34" i="1"/>
  <c r="AD34" i="1"/>
  <c r="H34" i="1"/>
  <c r="GA33" i="1"/>
  <c r="FZ33" i="1"/>
  <c r="FY33" i="1"/>
  <c r="FU33" i="1"/>
  <c r="FS33" i="1"/>
  <c r="FR33" i="1"/>
  <c r="FQ33" i="1"/>
  <c r="FO33" i="1"/>
  <c r="FN33" i="1"/>
  <c r="FM33" i="1"/>
  <c r="FL33" i="1"/>
  <c r="FJ33" i="1"/>
  <c r="FH33" i="1"/>
  <c r="FG33" i="1"/>
  <c r="FF33" i="1"/>
  <c r="FD33" i="1"/>
  <c r="FC33" i="1"/>
  <c r="FB33" i="1"/>
  <c r="FA33" i="1"/>
  <c r="EY33" i="1"/>
  <c r="EW33" i="1"/>
  <c r="EV33" i="1"/>
  <c r="EU33" i="1"/>
  <c r="ES33" i="1"/>
  <c r="ER33" i="1"/>
  <c r="EQ33" i="1"/>
  <c r="EP33" i="1"/>
  <c r="EN33" i="1"/>
  <c r="EL33" i="1"/>
  <c r="EK33" i="1"/>
  <c r="EJ33" i="1"/>
  <c r="EH33" i="1"/>
  <c r="EG33" i="1"/>
  <c r="EF33" i="1"/>
  <c r="EE33" i="1"/>
  <c r="EC33" i="1"/>
  <c r="EA33" i="1"/>
  <c r="DZ33" i="1"/>
  <c r="DY33" i="1"/>
  <c r="DW33" i="1"/>
  <c r="DV33" i="1"/>
  <c r="DU33" i="1"/>
  <c r="DT33" i="1"/>
  <c r="DR33" i="1"/>
  <c r="DP33" i="1"/>
  <c r="DO33" i="1"/>
  <c r="DN33" i="1"/>
  <c r="DL33" i="1"/>
  <c r="DK33" i="1"/>
  <c r="DJ33" i="1"/>
  <c r="DI33" i="1"/>
  <c r="DG33" i="1"/>
  <c r="DE33" i="1"/>
  <c r="DD33" i="1"/>
  <c r="DC33" i="1"/>
  <c r="DA33" i="1"/>
  <c r="CZ33" i="1"/>
  <c r="CY33" i="1"/>
  <c r="CX33" i="1"/>
  <c r="CV33" i="1"/>
  <c r="CT33" i="1"/>
  <c r="CS33" i="1"/>
  <c r="CR33" i="1"/>
  <c r="CP33" i="1"/>
  <c r="CO33" i="1"/>
  <c r="CN33" i="1"/>
  <c r="CM33" i="1"/>
  <c r="CK33" i="1"/>
  <c r="CI33" i="1"/>
  <c r="CH33" i="1"/>
  <c r="CG33" i="1"/>
  <c r="CE33" i="1"/>
  <c r="CD33" i="1"/>
  <c r="CC33" i="1"/>
  <c r="CB33" i="1"/>
  <c r="BZ33" i="1"/>
  <c r="BX33" i="1"/>
  <c r="BW33" i="1"/>
  <c r="BV33" i="1"/>
  <c r="BT33" i="1"/>
  <c r="BS33" i="1"/>
  <c r="BR33" i="1"/>
  <c r="BQ33" i="1"/>
  <c r="BO33" i="1"/>
  <c r="BM33" i="1"/>
  <c r="BL33" i="1"/>
  <c r="BK33" i="1"/>
  <c r="BI33" i="1"/>
  <c r="BH33" i="1"/>
  <c r="BG33" i="1"/>
  <c r="BF33" i="1"/>
  <c r="BD33" i="1"/>
  <c r="BB33" i="1"/>
  <c r="BA33" i="1"/>
  <c r="AZ33" i="1"/>
  <c r="AX33" i="1"/>
  <c r="AW33" i="1"/>
  <c r="AV33" i="1"/>
  <c r="AU33" i="1"/>
  <c r="AD33" i="1"/>
  <c r="H33" i="1"/>
  <c r="GA32" i="1"/>
  <c r="FZ32" i="1"/>
  <c r="FY32" i="1"/>
  <c r="FU32" i="1"/>
  <c r="FS32" i="1"/>
  <c r="FR32" i="1"/>
  <c r="FQ32" i="1"/>
  <c r="FO32" i="1"/>
  <c r="FN32" i="1"/>
  <c r="FM32" i="1"/>
  <c r="FL32" i="1"/>
  <c r="FJ32" i="1"/>
  <c r="FH32" i="1"/>
  <c r="FG32" i="1"/>
  <c r="FF32" i="1"/>
  <c r="FD32" i="1"/>
  <c r="FC32" i="1"/>
  <c r="FB32" i="1"/>
  <c r="FA32" i="1"/>
  <c r="EY32" i="1"/>
  <c r="EW32" i="1"/>
  <c r="EV32" i="1"/>
  <c r="EU32" i="1"/>
  <c r="ES32" i="1"/>
  <c r="ER32" i="1"/>
  <c r="EQ32" i="1"/>
  <c r="EP32" i="1"/>
  <c r="EN32" i="1"/>
  <c r="EL32" i="1"/>
  <c r="EK32" i="1"/>
  <c r="EJ32" i="1"/>
  <c r="EH32" i="1"/>
  <c r="EG32" i="1"/>
  <c r="EF32" i="1"/>
  <c r="EE32" i="1"/>
  <c r="EC32" i="1"/>
  <c r="EA32" i="1"/>
  <c r="DZ32" i="1"/>
  <c r="DY32" i="1"/>
  <c r="DW32" i="1"/>
  <c r="DV32" i="1"/>
  <c r="DU32" i="1"/>
  <c r="DT32" i="1"/>
  <c r="DR32" i="1"/>
  <c r="DP32" i="1"/>
  <c r="DO32" i="1"/>
  <c r="DN32" i="1"/>
  <c r="DL32" i="1"/>
  <c r="DK32" i="1"/>
  <c r="DJ32" i="1"/>
  <c r="DI32" i="1"/>
  <c r="DG32" i="1"/>
  <c r="DE32" i="1"/>
  <c r="DD32" i="1"/>
  <c r="DC32" i="1"/>
  <c r="DA32" i="1"/>
  <c r="CZ32" i="1"/>
  <c r="CY32" i="1"/>
  <c r="CX32" i="1"/>
  <c r="CV32" i="1"/>
  <c r="CT32" i="1"/>
  <c r="CS32" i="1"/>
  <c r="CR32" i="1"/>
  <c r="CP32" i="1"/>
  <c r="CO32" i="1"/>
  <c r="CN32" i="1"/>
  <c r="CM32" i="1"/>
  <c r="CK32" i="1"/>
  <c r="CI32" i="1"/>
  <c r="CH32" i="1"/>
  <c r="CG32" i="1"/>
  <c r="CE32" i="1"/>
  <c r="CD32" i="1"/>
  <c r="CC32" i="1"/>
  <c r="CB32" i="1"/>
  <c r="BZ32" i="1"/>
  <c r="BX32" i="1"/>
  <c r="BW32" i="1"/>
  <c r="BV32" i="1"/>
  <c r="BT32" i="1"/>
  <c r="BS32" i="1"/>
  <c r="BR32" i="1"/>
  <c r="BQ32" i="1"/>
  <c r="BO32" i="1"/>
  <c r="BM32" i="1"/>
  <c r="BL32" i="1"/>
  <c r="BK32" i="1"/>
  <c r="BI32" i="1"/>
  <c r="BG32" i="1"/>
  <c r="BD32" i="1"/>
  <c r="BB32" i="1"/>
  <c r="BA32" i="1"/>
  <c r="AZ32" i="1"/>
  <c r="AX32" i="1"/>
  <c r="AV32" i="1"/>
  <c r="AK32" i="1"/>
  <c r="AC32" i="1"/>
  <c r="H32" i="1"/>
  <c r="GA31" i="1"/>
  <c r="FZ31" i="1"/>
  <c r="FY31" i="1"/>
  <c r="FU31" i="1"/>
  <c r="FS31" i="1"/>
  <c r="FR31" i="1"/>
  <c r="FQ31" i="1"/>
  <c r="FO31" i="1"/>
  <c r="FN31" i="1"/>
  <c r="FM31" i="1"/>
  <c r="FL31" i="1"/>
  <c r="FJ31" i="1"/>
  <c r="FH31" i="1"/>
  <c r="FG31" i="1"/>
  <c r="FF31" i="1"/>
  <c r="FD31" i="1"/>
  <c r="FC31" i="1"/>
  <c r="FB31" i="1"/>
  <c r="FA31" i="1"/>
  <c r="EY31" i="1"/>
  <c r="EW31" i="1"/>
  <c r="EV31" i="1"/>
  <c r="EU31" i="1"/>
  <c r="ES31" i="1"/>
  <c r="ER31" i="1"/>
  <c r="EQ31" i="1"/>
  <c r="EP31" i="1"/>
  <c r="EN31" i="1"/>
  <c r="EL31" i="1"/>
  <c r="EK31" i="1"/>
  <c r="EJ31" i="1"/>
  <c r="EH31" i="1"/>
  <c r="EG31" i="1"/>
  <c r="EF31" i="1"/>
  <c r="EE31" i="1"/>
  <c r="EC31" i="1"/>
  <c r="EA31" i="1"/>
  <c r="DZ31" i="1"/>
  <c r="DY31" i="1"/>
  <c r="DW31" i="1"/>
  <c r="DV31" i="1"/>
  <c r="DU31" i="1"/>
  <c r="DT31" i="1"/>
  <c r="DR31" i="1"/>
  <c r="DP31" i="1"/>
  <c r="DO31" i="1"/>
  <c r="DN31" i="1"/>
  <c r="DL31" i="1"/>
  <c r="DK31" i="1"/>
  <c r="DJ31" i="1"/>
  <c r="DI31" i="1"/>
  <c r="DG31" i="1"/>
  <c r="DE31" i="1"/>
  <c r="DD31" i="1"/>
  <c r="DC31" i="1"/>
  <c r="DA31" i="1"/>
  <c r="CZ31" i="1"/>
  <c r="CY31" i="1"/>
  <c r="CX31" i="1"/>
  <c r="CV31" i="1"/>
  <c r="CT31" i="1"/>
  <c r="CS31" i="1"/>
  <c r="CR31" i="1"/>
  <c r="CP31" i="1"/>
  <c r="CO31" i="1"/>
  <c r="CN31" i="1"/>
  <c r="CM31" i="1"/>
  <c r="CK31" i="1"/>
  <c r="CI31" i="1"/>
  <c r="CH31" i="1"/>
  <c r="CG31" i="1"/>
  <c r="CE31" i="1"/>
  <c r="CD31" i="1"/>
  <c r="CC31" i="1"/>
  <c r="CB31" i="1"/>
  <c r="BZ31" i="1"/>
  <c r="BX31" i="1"/>
  <c r="BW31" i="1"/>
  <c r="BV31" i="1"/>
  <c r="BT31" i="1"/>
  <c r="BS31" i="1"/>
  <c r="BR31" i="1"/>
  <c r="BQ31" i="1"/>
  <c r="BO31" i="1"/>
  <c r="BM31" i="1"/>
  <c r="BL31" i="1"/>
  <c r="BK31" i="1"/>
  <c r="BI31" i="1"/>
  <c r="BG31" i="1"/>
  <c r="BD31" i="1"/>
  <c r="BB31" i="1"/>
  <c r="BA31" i="1"/>
  <c r="AZ31" i="1"/>
  <c r="AX31" i="1"/>
  <c r="AV31" i="1"/>
  <c r="AK31" i="1"/>
  <c r="BF31" i="1" s="1"/>
  <c r="AC31" i="1"/>
  <c r="H31" i="1"/>
  <c r="GA30" i="1"/>
  <c r="FZ30" i="1"/>
  <c r="FY30" i="1"/>
  <c r="FU30" i="1"/>
  <c r="FS30" i="1"/>
  <c r="FR30" i="1"/>
  <c r="FQ30" i="1"/>
  <c r="FO30" i="1"/>
  <c r="FN30" i="1"/>
  <c r="FM30" i="1"/>
  <c r="FL30" i="1"/>
  <c r="FJ30" i="1"/>
  <c r="FH30" i="1"/>
  <c r="FG30" i="1"/>
  <c r="FF30" i="1"/>
  <c r="FD30" i="1"/>
  <c r="FC30" i="1"/>
  <c r="FB30" i="1"/>
  <c r="FA30" i="1"/>
  <c r="EY30" i="1"/>
  <c r="EW30" i="1"/>
  <c r="EV30" i="1"/>
  <c r="EU30" i="1"/>
  <c r="ES30" i="1"/>
  <c r="ER30" i="1"/>
  <c r="EQ30" i="1"/>
  <c r="EP30" i="1"/>
  <c r="EN30" i="1"/>
  <c r="EL30" i="1"/>
  <c r="EK30" i="1"/>
  <c r="EJ30" i="1"/>
  <c r="EH30" i="1"/>
  <c r="EG30" i="1"/>
  <c r="EF30" i="1"/>
  <c r="EE30" i="1"/>
  <c r="EC30" i="1"/>
  <c r="EA30" i="1"/>
  <c r="DZ30" i="1"/>
  <c r="DY30" i="1"/>
  <c r="DW30" i="1"/>
  <c r="DV30" i="1"/>
  <c r="DU30" i="1"/>
  <c r="DT30" i="1"/>
  <c r="DR30" i="1"/>
  <c r="DP30" i="1"/>
  <c r="DO30" i="1"/>
  <c r="DN30" i="1"/>
  <c r="DL30" i="1"/>
  <c r="DK30" i="1"/>
  <c r="DJ30" i="1"/>
  <c r="DI30" i="1"/>
  <c r="DG30" i="1"/>
  <c r="DE30" i="1"/>
  <c r="DD30" i="1"/>
  <c r="DC30" i="1"/>
  <c r="DA30" i="1"/>
  <c r="CZ30" i="1"/>
  <c r="CY30" i="1"/>
  <c r="CX30" i="1"/>
  <c r="CV30" i="1"/>
  <c r="CT30" i="1"/>
  <c r="CS30" i="1"/>
  <c r="CR30" i="1"/>
  <c r="CP30" i="1"/>
  <c r="CO30" i="1"/>
  <c r="CN30" i="1"/>
  <c r="CM30" i="1"/>
  <c r="CK30" i="1"/>
  <c r="CI30" i="1"/>
  <c r="CH30" i="1"/>
  <c r="CG30" i="1"/>
  <c r="CE30" i="1"/>
  <c r="CD30" i="1"/>
  <c r="CC30" i="1"/>
  <c r="CB30" i="1"/>
  <c r="BZ30" i="1"/>
  <c r="BX30" i="1"/>
  <c r="BW30" i="1"/>
  <c r="BV30" i="1"/>
  <c r="BT30" i="1"/>
  <c r="BS30" i="1"/>
  <c r="BR30" i="1"/>
  <c r="BQ30" i="1"/>
  <c r="BO30" i="1"/>
  <c r="BM30" i="1"/>
  <c r="BL30" i="1"/>
  <c r="BK30" i="1"/>
  <c r="BI30" i="1"/>
  <c r="BG30" i="1"/>
  <c r="BD30" i="1"/>
  <c r="BB30" i="1"/>
  <c r="BA30" i="1"/>
  <c r="AZ30" i="1"/>
  <c r="AX30" i="1"/>
  <c r="AV30" i="1"/>
  <c r="AK30" i="1"/>
  <c r="BH30" i="1" s="1"/>
  <c r="AC30" i="1"/>
  <c r="H30" i="1"/>
  <c r="GA29" i="1"/>
  <c r="FZ29" i="1"/>
  <c r="FX29" i="1" s="1"/>
  <c r="FY29" i="1"/>
  <c r="FU29" i="1"/>
  <c r="FS29" i="1"/>
  <c r="FR29" i="1"/>
  <c r="FQ29" i="1"/>
  <c r="FO29" i="1"/>
  <c r="FN29" i="1"/>
  <c r="FM29" i="1"/>
  <c r="FL29" i="1"/>
  <c r="FJ29" i="1"/>
  <c r="FH29" i="1"/>
  <c r="FG29" i="1"/>
  <c r="FF29" i="1"/>
  <c r="FD29" i="1"/>
  <c r="FC29" i="1"/>
  <c r="FB29" i="1"/>
  <c r="FA29" i="1"/>
  <c r="EY29" i="1"/>
  <c r="EW29" i="1"/>
  <c r="EV29" i="1"/>
  <c r="EU29" i="1"/>
  <c r="ES29" i="1"/>
  <c r="ER29" i="1"/>
  <c r="EQ29" i="1"/>
  <c r="EP29" i="1"/>
  <c r="EN29" i="1"/>
  <c r="EL29" i="1"/>
  <c r="EK29" i="1"/>
  <c r="EJ29" i="1"/>
  <c r="EH29" i="1"/>
  <c r="EG29" i="1"/>
  <c r="EF29" i="1"/>
  <c r="EE29" i="1"/>
  <c r="EC29" i="1"/>
  <c r="EA29" i="1"/>
  <c r="DZ29" i="1"/>
  <c r="DY29" i="1"/>
  <c r="DW29" i="1"/>
  <c r="DV29" i="1"/>
  <c r="DU29" i="1"/>
  <c r="DT29" i="1"/>
  <c r="DR29" i="1"/>
  <c r="DP29" i="1"/>
  <c r="DO29" i="1"/>
  <c r="DN29" i="1"/>
  <c r="DL29" i="1"/>
  <c r="DK29" i="1"/>
  <c r="DJ29" i="1"/>
  <c r="DI29" i="1"/>
  <c r="DG29" i="1"/>
  <c r="DE29" i="1"/>
  <c r="DD29" i="1"/>
  <c r="DC29" i="1"/>
  <c r="DA29" i="1"/>
  <c r="CZ29" i="1"/>
  <c r="CY29" i="1"/>
  <c r="CX29" i="1"/>
  <c r="CV29" i="1"/>
  <c r="CT29" i="1"/>
  <c r="CS29" i="1"/>
  <c r="CR29" i="1"/>
  <c r="CP29" i="1"/>
  <c r="CO29" i="1"/>
  <c r="CN29" i="1"/>
  <c r="CM29" i="1"/>
  <c r="CK29" i="1"/>
  <c r="CI29" i="1"/>
  <c r="CH29" i="1"/>
  <c r="CG29" i="1"/>
  <c r="CE29" i="1"/>
  <c r="CD29" i="1"/>
  <c r="CC29" i="1"/>
  <c r="CB29" i="1"/>
  <c r="BZ29" i="1"/>
  <c r="BX29" i="1"/>
  <c r="BW29" i="1"/>
  <c r="BV29" i="1"/>
  <c r="BT29" i="1"/>
  <c r="BS29" i="1"/>
  <c r="BR29" i="1"/>
  <c r="BQ29" i="1"/>
  <c r="BO29" i="1"/>
  <c r="BM29" i="1"/>
  <c r="BL29" i="1"/>
  <c r="BK29" i="1"/>
  <c r="BI29" i="1"/>
  <c r="BG29" i="1"/>
  <c r="BD29" i="1"/>
  <c r="BB29" i="1"/>
  <c r="BA29" i="1"/>
  <c r="AZ29" i="1"/>
  <c r="AX29" i="1"/>
  <c r="AV29" i="1"/>
  <c r="AK29" i="1"/>
  <c r="BF29" i="1" s="1"/>
  <c r="AC29" i="1"/>
  <c r="H29" i="1"/>
  <c r="GA28" i="1"/>
  <c r="FZ28" i="1"/>
  <c r="FY28" i="1"/>
  <c r="FU28" i="1"/>
  <c r="FS28" i="1"/>
  <c r="FR28" i="1"/>
  <c r="FQ28" i="1"/>
  <c r="FO28" i="1"/>
  <c r="FN28" i="1"/>
  <c r="FM28" i="1"/>
  <c r="FL28" i="1"/>
  <c r="FJ28" i="1"/>
  <c r="FH28" i="1"/>
  <c r="FG28" i="1"/>
  <c r="FF28" i="1"/>
  <c r="FD28" i="1"/>
  <c r="FC28" i="1"/>
  <c r="FB28" i="1"/>
  <c r="FA28" i="1"/>
  <c r="EY28" i="1"/>
  <c r="EW28" i="1"/>
  <c r="EV28" i="1"/>
  <c r="EU28" i="1"/>
  <c r="ES28" i="1"/>
  <c r="ER28" i="1"/>
  <c r="EQ28" i="1"/>
  <c r="EP28" i="1"/>
  <c r="EN28" i="1"/>
  <c r="EL28" i="1"/>
  <c r="EK28" i="1"/>
  <c r="EJ28" i="1"/>
  <c r="EH28" i="1"/>
  <c r="EG28" i="1"/>
  <c r="EF28" i="1"/>
  <c r="EE28" i="1"/>
  <c r="EC28" i="1"/>
  <c r="EA28" i="1"/>
  <c r="DZ28" i="1"/>
  <c r="DY28" i="1"/>
  <c r="DW28" i="1"/>
  <c r="DV28" i="1"/>
  <c r="DU28" i="1"/>
  <c r="DT28" i="1"/>
  <c r="DR28" i="1"/>
  <c r="DP28" i="1"/>
  <c r="DO28" i="1"/>
  <c r="DN28" i="1"/>
  <c r="DL28" i="1"/>
  <c r="DK28" i="1"/>
  <c r="DJ28" i="1"/>
  <c r="DI28" i="1"/>
  <c r="DG28" i="1"/>
  <c r="DE28" i="1"/>
  <c r="DD28" i="1"/>
  <c r="DC28" i="1"/>
  <c r="DA28" i="1"/>
  <c r="CZ28" i="1"/>
  <c r="CY28" i="1"/>
  <c r="CX28" i="1"/>
  <c r="CV28" i="1"/>
  <c r="CT28" i="1"/>
  <c r="CS28" i="1"/>
  <c r="CR28" i="1"/>
  <c r="CP28" i="1"/>
  <c r="CO28" i="1"/>
  <c r="CN28" i="1"/>
  <c r="CM28" i="1"/>
  <c r="CK28" i="1"/>
  <c r="CI28" i="1"/>
  <c r="CH28" i="1"/>
  <c r="CG28" i="1"/>
  <c r="CE28" i="1"/>
  <c r="CD28" i="1"/>
  <c r="CC28" i="1"/>
  <c r="CB28" i="1"/>
  <c r="BZ28" i="1"/>
  <c r="BX28" i="1"/>
  <c r="BW28" i="1"/>
  <c r="BV28" i="1"/>
  <c r="BT28" i="1"/>
  <c r="BS28" i="1"/>
  <c r="BR28" i="1"/>
  <c r="BQ28" i="1"/>
  <c r="BO28" i="1"/>
  <c r="BM28" i="1"/>
  <c r="BL28" i="1"/>
  <c r="BK28" i="1"/>
  <c r="BI28" i="1"/>
  <c r="BG28" i="1"/>
  <c r="BD28" i="1"/>
  <c r="BB28" i="1"/>
  <c r="BA28" i="1"/>
  <c r="AZ28" i="1"/>
  <c r="AX28" i="1"/>
  <c r="AV28" i="1"/>
  <c r="AK28" i="1"/>
  <c r="BH28" i="1" s="1"/>
  <c r="H28" i="1"/>
  <c r="GA27" i="1"/>
  <c r="FZ27" i="1"/>
  <c r="FY27" i="1"/>
  <c r="FU27" i="1"/>
  <c r="FS27" i="1"/>
  <c r="FR27" i="1"/>
  <c r="FQ27" i="1"/>
  <c r="FO27" i="1"/>
  <c r="FN27" i="1"/>
  <c r="FM27" i="1"/>
  <c r="FL27" i="1"/>
  <c r="FJ27" i="1"/>
  <c r="FH27" i="1"/>
  <c r="FG27" i="1"/>
  <c r="FF27" i="1"/>
  <c r="FD27" i="1"/>
  <c r="FC27" i="1"/>
  <c r="FB27" i="1"/>
  <c r="FA27" i="1"/>
  <c r="EY27" i="1"/>
  <c r="EW27" i="1"/>
  <c r="EV27" i="1"/>
  <c r="EU27" i="1"/>
  <c r="ES27" i="1"/>
  <c r="ER27" i="1"/>
  <c r="EQ27" i="1"/>
  <c r="EP27" i="1"/>
  <c r="EN27" i="1"/>
  <c r="EL27" i="1"/>
  <c r="EK27" i="1"/>
  <c r="EJ27" i="1"/>
  <c r="EH27" i="1"/>
  <c r="EG27" i="1"/>
  <c r="EF27" i="1"/>
  <c r="EE27" i="1"/>
  <c r="EC27" i="1"/>
  <c r="EA27" i="1"/>
  <c r="DZ27" i="1"/>
  <c r="DY27" i="1"/>
  <c r="DW27" i="1"/>
  <c r="DV27" i="1"/>
  <c r="DU27" i="1"/>
  <c r="DT27" i="1"/>
  <c r="DR27" i="1"/>
  <c r="DP27" i="1"/>
  <c r="DO27" i="1"/>
  <c r="DN27" i="1"/>
  <c r="DL27" i="1"/>
  <c r="DK27" i="1"/>
  <c r="DJ27" i="1"/>
  <c r="DI27" i="1"/>
  <c r="DG27" i="1"/>
  <c r="DE27" i="1"/>
  <c r="DD27" i="1"/>
  <c r="DC27" i="1"/>
  <c r="DA27" i="1"/>
  <c r="CZ27" i="1"/>
  <c r="CY27" i="1"/>
  <c r="CX27" i="1"/>
  <c r="CV27" i="1"/>
  <c r="CT27" i="1"/>
  <c r="CS27" i="1"/>
  <c r="CR27" i="1"/>
  <c r="CP27" i="1"/>
  <c r="CO27" i="1"/>
  <c r="CN27" i="1"/>
  <c r="CM27" i="1"/>
  <c r="CK27" i="1"/>
  <c r="CI27" i="1"/>
  <c r="CH27" i="1"/>
  <c r="CG27" i="1"/>
  <c r="CE27" i="1"/>
  <c r="CD27" i="1"/>
  <c r="CC27" i="1"/>
  <c r="CB27" i="1"/>
  <c r="BZ27" i="1"/>
  <c r="BX27" i="1"/>
  <c r="BW27" i="1"/>
  <c r="BV27" i="1"/>
  <c r="BT27" i="1"/>
  <c r="BS27" i="1"/>
  <c r="BR27" i="1"/>
  <c r="BQ27" i="1"/>
  <c r="BO27" i="1"/>
  <c r="BM27" i="1"/>
  <c r="BL27" i="1"/>
  <c r="BK27" i="1"/>
  <c r="BI27" i="1"/>
  <c r="BH27" i="1"/>
  <c r="BG27" i="1"/>
  <c r="BF27" i="1"/>
  <c r="BD27" i="1"/>
  <c r="BB27" i="1"/>
  <c r="BA27" i="1"/>
  <c r="AZ27" i="1"/>
  <c r="AX27" i="1"/>
  <c r="AW27" i="1"/>
  <c r="AV27" i="1"/>
  <c r="AU27" i="1"/>
  <c r="AK27" i="1"/>
  <c r="H27" i="1"/>
  <c r="GA26" i="1"/>
  <c r="FZ26" i="1"/>
  <c r="FY26" i="1"/>
  <c r="FU26" i="1"/>
  <c r="FS26" i="1"/>
  <c r="FR26" i="1"/>
  <c r="FQ26" i="1"/>
  <c r="FO26" i="1"/>
  <c r="FN26" i="1"/>
  <c r="FM26" i="1"/>
  <c r="FL26" i="1"/>
  <c r="FJ26" i="1"/>
  <c r="FH26" i="1"/>
  <c r="FG26" i="1"/>
  <c r="FF26" i="1"/>
  <c r="FD26" i="1"/>
  <c r="FC26" i="1"/>
  <c r="FB26" i="1"/>
  <c r="FA26" i="1"/>
  <c r="EY26" i="1"/>
  <c r="EW26" i="1"/>
  <c r="EV26" i="1"/>
  <c r="EU26" i="1"/>
  <c r="ES26" i="1"/>
  <c r="ER26" i="1"/>
  <c r="EQ26" i="1"/>
  <c r="EP26" i="1"/>
  <c r="EN26" i="1"/>
  <c r="EL26" i="1"/>
  <c r="EK26" i="1"/>
  <c r="EJ26" i="1"/>
  <c r="EH26" i="1"/>
  <c r="EG26" i="1"/>
  <c r="EF26" i="1"/>
  <c r="EE26" i="1"/>
  <c r="EC26" i="1"/>
  <c r="EA26" i="1"/>
  <c r="DZ26" i="1"/>
  <c r="DY26" i="1"/>
  <c r="DW26" i="1"/>
  <c r="DV26" i="1"/>
  <c r="DU26" i="1"/>
  <c r="DT26" i="1"/>
  <c r="DR26" i="1"/>
  <c r="DP26" i="1"/>
  <c r="DO26" i="1"/>
  <c r="DN26" i="1"/>
  <c r="DL26" i="1"/>
  <c r="DK26" i="1"/>
  <c r="DJ26" i="1"/>
  <c r="DI26" i="1"/>
  <c r="DG26" i="1"/>
  <c r="DE26" i="1"/>
  <c r="DD26" i="1"/>
  <c r="DC26" i="1"/>
  <c r="DA26" i="1"/>
  <c r="CZ26" i="1"/>
  <c r="CY26" i="1"/>
  <c r="CX26" i="1"/>
  <c r="CV26" i="1"/>
  <c r="CT26" i="1"/>
  <c r="CS26" i="1"/>
  <c r="CR26" i="1"/>
  <c r="CP26" i="1"/>
  <c r="CO26" i="1"/>
  <c r="CN26" i="1"/>
  <c r="CM26" i="1"/>
  <c r="CK26" i="1"/>
  <c r="CI26" i="1"/>
  <c r="CH26" i="1"/>
  <c r="CG26" i="1"/>
  <c r="CE26" i="1"/>
  <c r="CD26" i="1"/>
  <c r="CC26" i="1"/>
  <c r="CB26" i="1"/>
  <c r="BZ26" i="1"/>
  <c r="BX26" i="1"/>
  <c r="BW26" i="1"/>
  <c r="BV26" i="1"/>
  <c r="BT26" i="1"/>
  <c r="BS26" i="1"/>
  <c r="BR26" i="1"/>
  <c r="BQ26" i="1"/>
  <c r="BO26" i="1"/>
  <c r="BM26" i="1"/>
  <c r="BL26" i="1"/>
  <c r="BK26" i="1"/>
  <c r="BI26" i="1"/>
  <c r="BG26" i="1"/>
  <c r="BD26" i="1"/>
  <c r="BB26" i="1"/>
  <c r="BA26" i="1"/>
  <c r="AZ26" i="1"/>
  <c r="AX26" i="1"/>
  <c r="AV26" i="1"/>
  <c r="AK26" i="1"/>
  <c r="BH26" i="1" s="1"/>
  <c r="H26" i="1"/>
  <c r="GA25" i="1"/>
  <c r="FZ25" i="1"/>
  <c r="FY25" i="1"/>
  <c r="FU25" i="1"/>
  <c r="FS25" i="1"/>
  <c r="FR25" i="1"/>
  <c r="FQ25" i="1"/>
  <c r="FO25" i="1"/>
  <c r="FN25" i="1"/>
  <c r="FM25" i="1"/>
  <c r="FL25" i="1"/>
  <c r="FJ25" i="1"/>
  <c r="FH25" i="1"/>
  <c r="FG25" i="1"/>
  <c r="FF25" i="1"/>
  <c r="FD25" i="1"/>
  <c r="FC25" i="1"/>
  <c r="FB25" i="1"/>
  <c r="FA25" i="1"/>
  <c r="EY25" i="1"/>
  <c r="EW25" i="1"/>
  <c r="EV25" i="1"/>
  <c r="EU25" i="1"/>
  <c r="ES25" i="1"/>
  <c r="ER25" i="1"/>
  <c r="EQ25" i="1"/>
  <c r="EP25" i="1"/>
  <c r="EN25" i="1"/>
  <c r="EL25" i="1"/>
  <c r="EK25" i="1"/>
  <c r="EJ25" i="1"/>
  <c r="EH25" i="1"/>
  <c r="EG25" i="1"/>
  <c r="EF25" i="1"/>
  <c r="EE25" i="1"/>
  <c r="EC25" i="1"/>
  <c r="EA25" i="1"/>
  <c r="DZ25" i="1"/>
  <c r="DY25" i="1"/>
  <c r="DW25" i="1"/>
  <c r="DV25" i="1"/>
  <c r="DU25" i="1"/>
  <c r="DT25" i="1"/>
  <c r="DR25" i="1"/>
  <c r="DP25" i="1"/>
  <c r="DO25" i="1"/>
  <c r="DN25" i="1"/>
  <c r="DL25" i="1"/>
  <c r="DK25" i="1"/>
  <c r="DJ25" i="1"/>
  <c r="DI25" i="1"/>
  <c r="DG25" i="1"/>
  <c r="DE25" i="1"/>
  <c r="DD25" i="1"/>
  <c r="DC25" i="1"/>
  <c r="DA25" i="1"/>
  <c r="CZ25" i="1"/>
  <c r="CY25" i="1"/>
  <c r="CX25" i="1"/>
  <c r="CV25" i="1"/>
  <c r="CT25" i="1"/>
  <c r="CS25" i="1"/>
  <c r="CR25" i="1"/>
  <c r="CP25" i="1"/>
  <c r="CO25" i="1"/>
  <c r="CN25" i="1"/>
  <c r="CM25" i="1"/>
  <c r="CK25" i="1"/>
  <c r="CI25" i="1"/>
  <c r="CH25" i="1"/>
  <c r="CG25" i="1"/>
  <c r="CE25" i="1"/>
  <c r="CD25" i="1"/>
  <c r="CC25" i="1"/>
  <c r="CB25" i="1"/>
  <c r="BZ25" i="1"/>
  <c r="BX25" i="1"/>
  <c r="BW25" i="1"/>
  <c r="BV25" i="1"/>
  <c r="BT25" i="1"/>
  <c r="BS25" i="1"/>
  <c r="BR25" i="1"/>
  <c r="BQ25" i="1"/>
  <c r="BO25" i="1"/>
  <c r="BM25" i="1"/>
  <c r="BL25" i="1"/>
  <c r="BK25" i="1"/>
  <c r="BI25" i="1"/>
  <c r="BH25" i="1"/>
  <c r="BG25" i="1"/>
  <c r="BF25" i="1"/>
  <c r="BD25" i="1"/>
  <c r="BB25" i="1"/>
  <c r="BA25" i="1"/>
  <c r="AZ25" i="1"/>
  <c r="AX25" i="1"/>
  <c r="AW25" i="1"/>
  <c r="AV25" i="1"/>
  <c r="AU25" i="1"/>
  <c r="AK25" i="1"/>
  <c r="H25" i="1"/>
  <c r="GA24" i="1"/>
  <c r="FZ24" i="1"/>
  <c r="FY24" i="1"/>
  <c r="FU24" i="1"/>
  <c r="FS24" i="1"/>
  <c r="FR24" i="1"/>
  <c r="FQ24" i="1"/>
  <c r="FO24" i="1"/>
  <c r="FN24" i="1"/>
  <c r="FM24" i="1"/>
  <c r="FL24" i="1"/>
  <c r="FJ24" i="1"/>
  <c r="FH24" i="1"/>
  <c r="FG24" i="1"/>
  <c r="FF24" i="1"/>
  <c r="FD24" i="1"/>
  <c r="FC24" i="1"/>
  <c r="FB24" i="1"/>
  <c r="FA24" i="1"/>
  <c r="EY24" i="1"/>
  <c r="EW24" i="1"/>
  <c r="EV24" i="1"/>
  <c r="EU24" i="1"/>
  <c r="ES24" i="1"/>
  <c r="ER24" i="1"/>
  <c r="EQ24" i="1"/>
  <c r="EP24" i="1"/>
  <c r="EN24" i="1"/>
  <c r="EL24" i="1"/>
  <c r="EK24" i="1"/>
  <c r="EJ24" i="1"/>
  <c r="EH24" i="1"/>
  <c r="EG24" i="1"/>
  <c r="EF24" i="1"/>
  <c r="EE24" i="1"/>
  <c r="EC24" i="1"/>
  <c r="EA24" i="1"/>
  <c r="DZ24" i="1"/>
  <c r="DY24" i="1"/>
  <c r="DW24" i="1"/>
  <c r="DV24" i="1"/>
  <c r="DU24" i="1"/>
  <c r="DT24" i="1"/>
  <c r="DR24" i="1"/>
  <c r="DP24" i="1"/>
  <c r="DO24" i="1"/>
  <c r="DN24" i="1"/>
  <c r="DL24" i="1"/>
  <c r="DK24" i="1"/>
  <c r="DJ24" i="1"/>
  <c r="DI24" i="1"/>
  <c r="DG24" i="1"/>
  <c r="DE24" i="1"/>
  <c r="DD24" i="1"/>
  <c r="DC24" i="1"/>
  <c r="DA24" i="1"/>
  <c r="CZ24" i="1"/>
  <c r="CY24" i="1"/>
  <c r="CX24" i="1"/>
  <c r="CV24" i="1"/>
  <c r="CT24" i="1"/>
  <c r="CS24" i="1"/>
  <c r="CR24" i="1"/>
  <c r="CP24" i="1"/>
  <c r="CO24" i="1"/>
  <c r="CN24" i="1"/>
  <c r="CM24" i="1"/>
  <c r="CK24" i="1"/>
  <c r="CI24" i="1"/>
  <c r="CH24" i="1"/>
  <c r="CG24" i="1"/>
  <c r="CE24" i="1"/>
  <c r="CD24" i="1"/>
  <c r="CC24" i="1"/>
  <c r="CB24" i="1"/>
  <c r="BZ24" i="1"/>
  <c r="BX24" i="1"/>
  <c r="BW24" i="1"/>
  <c r="BV24" i="1"/>
  <c r="BT24" i="1"/>
  <c r="BS24" i="1"/>
  <c r="BR24" i="1"/>
  <c r="BQ24" i="1"/>
  <c r="BO24" i="1"/>
  <c r="BM24" i="1"/>
  <c r="BL24" i="1"/>
  <c r="BK24" i="1"/>
  <c r="BI24" i="1"/>
  <c r="BG24" i="1"/>
  <c r="BD24" i="1"/>
  <c r="BB24" i="1"/>
  <c r="BA24" i="1"/>
  <c r="AZ24" i="1"/>
  <c r="AX24" i="1"/>
  <c r="AV24" i="1"/>
  <c r="AK24" i="1"/>
  <c r="BH24" i="1" s="1"/>
  <c r="AF24" i="1"/>
  <c r="H24" i="1"/>
  <c r="GA23" i="1"/>
  <c r="FZ23" i="1"/>
  <c r="FY23" i="1"/>
  <c r="FU23" i="1"/>
  <c r="FS23" i="1"/>
  <c r="FR23" i="1"/>
  <c r="FQ23" i="1"/>
  <c r="FO23" i="1"/>
  <c r="FN23" i="1"/>
  <c r="FM23" i="1"/>
  <c r="FL23" i="1"/>
  <c r="FJ23" i="1"/>
  <c r="FH23" i="1"/>
  <c r="FG23" i="1"/>
  <c r="FF23" i="1"/>
  <c r="FD23" i="1"/>
  <c r="FC23" i="1"/>
  <c r="FB23" i="1"/>
  <c r="FA23" i="1"/>
  <c r="EY23" i="1"/>
  <c r="EW23" i="1"/>
  <c r="EV23" i="1"/>
  <c r="EU23" i="1"/>
  <c r="ES23" i="1"/>
  <c r="ER23" i="1"/>
  <c r="EQ23" i="1"/>
  <c r="EP23" i="1"/>
  <c r="EN23" i="1"/>
  <c r="EL23" i="1"/>
  <c r="EK23" i="1"/>
  <c r="EJ23" i="1"/>
  <c r="EH23" i="1"/>
  <c r="EG23" i="1"/>
  <c r="EF23" i="1"/>
  <c r="EE23" i="1"/>
  <c r="EC23" i="1"/>
  <c r="EA23" i="1"/>
  <c r="DZ23" i="1"/>
  <c r="DY23" i="1"/>
  <c r="DW23" i="1"/>
  <c r="DV23" i="1"/>
  <c r="DU23" i="1"/>
  <c r="DT23" i="1"/>
  <c r="DR23" i="1"/>
  <c r="DP23" i="1"/>
  <c r="DO23" i="1"/>
  <c r="DN23" i="1"/>
  <c r="DL23" i="1"/>
  <c r="DK23" i="1"/>
  <c r="DJ23" i="1"/>
  <c r="DI23" i="1"/>
  <c r="DG23" i="1"/>
  <c r="DE23" i="1"/>
  <c r="DD23" i="1"/>
  <c r="DC23" i="1"/>
  <c r="DA23" i="1"/>
  <c r="CZ23" i="1"/>
  <c r="CY23" i="1"/>
  <c r="CX23" i="1"/>
  <c r="CV23" i="1"/>
  <c r="CT23" i="1"/>
  <c r="CS23" i="1"/>
  <c r="CR23" i="1"/>
  <c r="CP23" i="1"/>
  <c r="CO23" i="1"/>
  <c r="CN23" i="1"/>
  <c r="CM23" i="1"/>
  <c r="CK23" i="1"/>
  <c r="CI23" i="1"/>
  <c r="CH23" i="1"/>
  <c r="CG23" i="1"/>
  <c r="CE23" i="1"/>
  <c r="CD23" i="1"/>
  <c r="CC23" i="1"/>
  <c r="CB23" i="1"/>
  <c r="BZ23" i="1"/>
  <c r="BX23" i="1"/>
  <c r="BW23" i="1"/>
  <c r="BV23" i="1"/>
  <c r="BT23" i="1"/>
  <c r="BS23" i="1"/>
  <c r="BR23" i="1"/>
  <c r="BQ23" i="1"/>
  <c r="BO23" i="1"/>
  <c r="BM23" i="1"/>
  <c r="BL23" i="1"/>
  <c r="BK23" i="1"/>
  <c r="BI23" i="1"/>
  <c r="BG23" i="1"/>
  <c r="BD23" i="1"/>
  <c r="BB23" i="1"/>
  <c r="BA23" i="1"/>
  <c r="AZ23" i="1"/>
  <c r="AX23" i="1"/>
  <c r="AV23" i="1"/>
  <c r="AK23" i="1"/>
  <c r="BH23" i="1" s="1"/>
  <c r="H23" i="1"/>
  <c r="GA22" i="1"/>
  <c r="FZ22" i="1"/>
  <c r="FY22" i="1"/>
  <c r="FU22" i="1"/>
  <c r="FS22" i="1"/>
  <c r="FR22" i="1"/>
  <c r="FQ22" i="1"/>
  <c r="FO22" i="1"/>
  <c r="FN22" i="1"/>
  <c r="FM22" i="1"/>
  <c r="FL22" i="1"/>
  <c r="FJ22" i="1"/>
  <c r="FH22" i="1"/>
  <c r="FG22" i="1"/>
  <c r="FF22" i="1"/>
  <c r="FD22" i="1"/>
  <c r="FC22" i="1"/>
  <c r="FB22" i="1"/>
  <c r="FA22" i="1"/>
  <c r="EY22" i="1"/>
  <c r="EW22" i="1"/>
  <c r="EV22" i="1"/>
  <c r="EU22" i="1"/>
  <c r="ES22" i="1"/>
  <c r="ER22" i="1"/>
  <c r="EQ22" i="1"/>
  <c r="EP22" i="1"/>
  <c r="EN22" i="1"/>
  <c r="EL22" i="1"/>
  <c r="EK22" i="1"/>
  <c r="EJ22" i="1"/>
  <c r="EH22" i="1"/>
  <c r="EG22" i="1"/>
  <c r="EF22" i="1"/>
  <c r="EE22" i="1"/>
  <c r="EC22" i="1"/>
  <c r="EA22" i="1"/>
  <c r="DZ22" i="1"/>
  <c r="DY22" i="1"/>
  <c r="DW22" i="1"/>
  <c r="DV22" i="1"/>
  <c r="DU22" i="1"/>
  <c r="DT22" i="1"/>
  <c r="DR22" i="1"/>
  <c r="DP22" i="1"/>
  <c r="DO22" i="1"/>
  <c r="DN22" i="1"/>
  <c r="DL22" i="1"/>
  <c r="DK22" i="1"/>
  <c r="DJ22" i="1"/>
  <c r="DI22" i="1"/>
  <c r="DG22" i="1"/>
  <c r="DE22" i="1"/>
  <c r="DD22" i="1"/>
  <c r="DC22" i="1"/>
  <c r="DA22" i="1"/>
  <c r="CZ22" i="1"/>
  <c r="CY22" i="1"/>
  <c r="CX22" i="1"/>
  <c r="CV22" i="1"/>
  <c r="CT22" i="1"/>
  <c r="CS22" i="1"/>
  <c r="CR22" i="1"/>
  <c r="CP22" i="1"/>
  <c r="CO22" i="1"/>
  <c r="CN22" i="1"/>
  <c r="CM22" i="1"/>
  <c r="CK22" i="1"/>
  <c r="CI22" i="1"/>
  <c r="CH22" i="1"/>
  <c r="CG22" i="1"/>
  <c r="CE22" i="1"/>
  <c r="CD22" i="1"/>
  <c r="CC22" i="1"/>
  <c r="CB22" i="1"/>
  <c r="BZ22" i="1"/>
  <c r="BX22" i="1"/>
  <c r="BW22" i="1"/>
  <c r="BV22" i="1"/>
  <c r="BT22" i="1"/>
  <c r="BS22" i="1"/>
  <c r="BR22" i="1"/>
  <c r="BQ22" i="1"/>
  <c r="BO22" i="1"/>
  <c r="BM22" i="1"/>
  <c r="BL22" i="1"/>
  <c r="BK22" i="1"/>
  <c r="BI22" i="1"/>
  <c r="BH22" i="1"/>
  <c r="BG22" i="1"/>
  <c r="BF22" i="1"/>
  <c r="BD22" i="1"/>
  <c r="BB22" i="1"/>
  <c r="BA22" i="1"/>
  <c r="AZ22" i="1"/>
  <c r="AX22" i="1"/>
  <c r="AW22" i="1"/>
  <c r="AV22" i="1"/>
  <c r="AU22" i="1"/>
  <c r="AK22" i="1"/>
  <c r="H22" i="1"/>
  <c r="GA21" i="1"/>
  <c r="FZ21" i="1"/>
  <c r="FY21" i="1"/>
  <c r="FU21" i="1"/>
  <c r="FS21" i="1"/>
  <c r="FR21" i="1"/>
  <c r="FQ21" i="1"/>
  <c r="FO21" i="1"/>
  <c r="FN21" i="1"/>
  <c r="FM21" i="1"/>
  <c r="FL21" i="1"/>
  <c r="FJ21" i="1"/>
  <c r="FH21" i="1"/>
  <c r="FG21" i="1"/>
  <c r="FF21" i="1"/>
  <c r="FD21" i="1"/>
  <c r="FC21" i="1"/>
  <c r="FB21" i="1"/>
  <c r="FA21" i="1"/>
  <c r="EY21" i="1"/>
  <c r="EW21" i="1"/>
  <c r="EV21" i="1"/>
  <c r="EU21" i="1"/>
  <c r="ES21" i="1"/>
  <c r="ER21" i="1"/>
  <c r="EQ21" i="1"/>
  <c r="EP21" i="1"/>
  <c r="EN21" i="1"/>
  <c r="EL21" i="1"/>
  <c r="EK21" i="1"/>
  <c r="EJ21" i="1"/>
  <c r="EH21" i="1"/>
  <c r="EG21" i="1"/>
  <c r="EF21" i="1"/>
  <c r="EE21" i="1"/>
  <c r="EC21" i="1"/>
  <c r="EA21" i="1"/>
  <c r="DZ21" i="1"/>
  <c r="DY21" i="1"/>
  <c r="DW21" i="1"/>
  <c r="DV21" i="1"/>
  <c r="DU21" i="1"/>
  <c r="DT21" i="1"/>
  <c r="DR21" i="1"/>
  <c r="DP21" i="1"/>
  <c r="DO21" i="1"/>
  <c r="DN21" i="1"/>
  <c r="DL21" i="1"/>
  <c r="DK21" i="1"/>
  <c r="DJ21" i="1"/>
  <c r="DI21" i="1"/>
  <c r="DG21" i="1"/>
  <c r="DE21" i="1"/>
  <c r="DD21" i="1"/>
  <c r="DC21" i="1"/>
  <c r="DA21" i="1"/>
  <c r="CZ21" i="1"/>
  <c r="CY21" i="1"/>
  <c r="CX21" i="1"/>
  <c r="CV21" i="1"/>
  <c r="CT21" i="1"/>
  <c r="CS21" i="1"/>
  <c r="CR21" i="1"/>
  <c r="CP21" i="1"/>
  <c r="CO21" i="1"/>
  <c r="CN21" i="1"/>
  <c r="CM21" i="1"/>
  <c r="CK21" i="1"/>
  <c r="CI21" i="1"/>
  <c r="CH21" i="1"/>
  <c r="CG21" i="1"/>
  <c r="CE21" i="1"/>
  <c r="CD21" i="1"/>
  <c r="CC21" i="1"/>
  <c r="CB21" i="1"/>
  <c r="BZ21" i="1"/>
  <c r="BX21" i="1"/>
  <c r="BW21" i="1"/>
  <c r="BV21" i="1"/>
  <c r="BT21" i="1"/>
  <c r="BS21" i="1"/>
  <c r="BR21" i="1"/>
  <c r="BQ21" i="1"/>
  <c r="BO21" i="1"/>
  <c r="BM21" i="1"/>
  <c r="BL21" i="1"/>
  <c r="BK21" i="1"/>
  <c r="BI21" i="1"/>
  <c r="BG21" i="1"/>
  <c r="BD21" i="1"/>
  <c r="BB21" i="1"/>
  <c r="BA21" i="1"/>
  <c r="AZ21" i="1"/>
  <c r="AX21" i="1"/>
  <c r="AV21" i="1"/>
  <c r="AK21" i="1"/>
  <c r="BH21" i="1" s="1"/>
  <c r="H21" i="1"/>
  <c r="GA20" i="1"/>
  <c r="FZ20" i="1"/>
  <c r="FY20" i="1"/>
  <c r="FU20" i="1"/>
  <c r="FS20" i="1"/>
  <c r="FR20" i="1"/>
  <c r="FQ20" i="1"/>
  <c r="FO20" i="1"/>
  <c r="FN20" i="1"/>
  <c r="FM20" i="1"/>
  <c r="FL20" i="1"/>
  <c r="FJ20" i="1"/>
  <c r="FH20" i="1"/>
  <c r="FG20" i="1"/>
  <c r="FF20" i="1"/>
  <c r="FD20" i="1"/>
  <c r="FC20" i="1"/>
  <c r="FB20" i="1"/>
  <c r="FA20" i="1"/>
  <c r="EY20" i="1"/>
  <c r="EW20" i="1"/>
  <c r="EV20" i="1"/>
  <c r="EU20" i="1"/>
  <c r="ES20" i="1"/>
  <c r="ER20" i="1"/>
  <c r="EQ20" i="1"/>
  <c r="EP20" i="1"/>
  <c r="EN20" i="1"/>
  <c r="EL20" i="1"/>
  <c r="EK20" i="1"/>
  <c r="EJ20" i="1"/>
  <c r="EH20" i="1"/>
  <c r="EG20" i="1"/>
  <c r="EF20" i="1"/>
  <c r="EE20" i="1"/>
  <c r="EC20" i="1"/>
  <c r="EA20" i="1"/>
  <c r="DZ20" i="1"/>
  <c r="DY20" i="1"/>
  <c r="DW20" i="1"/>
  <c r="DV20" i="1"/>
  <c r="DU20" i="1"/>
  <c r="DT20" i="1"/>
  <c r="DR20" i="1"/>
  <c r="DP20" i="1"/>
  <c r="DO20" i="1"/>
  <c r="DN20" i="1"/>
  <c r="DL20" i="1"/>
  <c r="DK20" i="1"/>
  <c r="DJ20" i="1"/>
  <c r="DI20" i="1"/>
  <c r="DG20" i="1"/>
  <c r="DE20" i="1"/>
  <c r="DD20" i="1"/>
  <c r="DC20" i="1"/>
  <c r="DA20" i="1"/>
  <c r="CZ20" i="1"/>
  <c r="CY20" i="1"/>
  <c r="CX20" i="1"/>
  <c r="CV20" i="1"/>
  <c r="CT20" i="1"/>
  <c r="CS20" i="1"/>
  <c r="CR20" i="1"/>
  <c r="CP20" i="1"/>
  <c r="CO20" i="1"/>
  <c r="CN20" i="1"/>
  <c r="CM20" i="1"/>
  <c r="CK20" i="1"/>
  <c r="CI20" i="1"/>
  <c r="CH20" i="1"/>
  <c r="CG20" i="1"/>
  <c r="CE20" i="1"/>
  <c r="CD20" i="1"/>
  <c r="CC20" i="1"/>
  <c r="CB20" i="1"/>
  <c r="BZ20" i="1"/>
  <c r="BX20" i="1"/>
  <c r="BW20" i="1"/>
  <c r="BV20" i="1"/>
  <c r="BT20" i="1"/>
  <c r="BS20" i="1"/>
  <c r="BR20" i="1"/>
  <c r="BQ20" i="1"/>
  <c r="BO20" i="1"/>
  <c r="BM20" i="1"/>
  <c r="BL20" i="1"/>
  <c r="BK20" i="1"/>
  <c r="BI20" i="1"/>
  <c r="BH20" i="1"/>
  <c r="BG20" i="1"/>
  <c r="BF20" i="1"/>
  <c r="BD20" i="1"/>
  <c r="BB20" i="1"/>
  <c r="BA20" i="1"/>
  <c r="AZ20" i="1"/>
  <c r="AX20" i="1"/>
  <c r="AW20" i="1"/>
  <c r="AV20" i="1"/>
  <c r="AU20" i="1"/>
  <c r="AK20" i="1"/>
  <c r="H20" i="1"/>
  <c r="GA19" i="1"/>
  <c r="FZ19" i="1"/>
  <c r="FY19" i="1"/>
  <c r="FU19" i="1"/>
  <c r="FS19" i="1"/>
  <c r="FR19" i="1"/>
  <c r="FQ19" i="1"/>
  <c r="FO19" i="1"/>
  <c r="FN19" i="1"/>
  <c r="FM19" i="1"/>
  <c r="FL19" i="1"/>
  <c r="FJ19" i="1"/>
  <c r="FH19" i="1"/>
  <c r="FG19" i="1"/>
  <c r="FF19" i="1"/>
  <c r="FD19" i="1"/>
  <c r="FC19" i="1"/>
  <c r="FB19" i="1"/>
  <c r="FA19" i="1"/>
  <c r="EY19" i="1"/>
  <c r="EW19" i="1"/>
  <c r="EV19" i="1"/>
  <c r="EU19" i="1"/>
  <c r="ES19" i="1"/>
  <c r="ER19" i="1"/>
  <c r="EQ19" i="1"/>
  <c r="EP19" i="1"/>
  <c r="EN19" i="1"/>
  <c r="EL19" i="1"/>
  <c r="EK19" i="1"/>
  <c r="EJ19" i="1"/>
  <c r="EH19" i="1"/>
  <c r="EG19" i="1"/>
  <c r="EF19" i="1"/>
  <c r="EE19" i="1"/>
  <c r="EC19" i="1"/>
  <c r="EA19" i="1"/>
  <c r="DZ19" i="1"/>
  <c r="DY19" i="1"/>
  <c r="DW19" i="1"/>
  <c r="DV19" i="1"/>
  <c r="DU19" i="1"/>
  <c r="DT19" i="1"/>
  <c r="DR19" i="1"/>
  <c r="DP19" i="1"/>
  <c r="DO19" i="1"/>
  <c r="DN19" i="1"/>
  <c r="DL19" i="1"/>
  <c r="DK19" i="1"/>
  <c r="DJ19" i="1"/>
  <c r="DI19" i="1"/>
  <c r="DG19" i="1"/>
  <c r="DE19" i="1"/>
  <c r="DD19" i="1"/>
  <c r="DC19" i="1"/>
  <c r="DA19" i="1"/>
  <c r="CZ19" i="1"/>
  <c r="CY19" i="1"/>
  <c r="CX19" i="1"/>
  <c r="CV19" i="1"/>
  <c r="CT19" i="1"/>
  <c r="CS19" i="1"/>
  <c r="CR19" i="1"/>
  <c r="CP19" i="1"/>
  <c r="CO19" i="1"/>
  <c r="CN19" i="1"/>
  <c r="CM19" i="1"/>
  <c r="CK19" i="1"/>
  <c r="CI19" i="1"/>
  <c r="CH19" i="1"/>
  <c r="CG19" i="1"/>
  <c r="CE19" i="1"/>
  <c r="CD19" i="1"/>
  <c r="CC19" i="1"/>
  <c r="CB19" i="1"/>
  <c r="BZ19" i="1"/>
  <c r="BX19" i="1"/>
  <c r="BW19" i="1"/>
  <c r="BV19" i="1"/>
  <c r="BT19" i="1"/>
  <c r="BS19" i="1"/>
  <c r="BR19" i="1"/>
  <c r="BQ19" i="1"/>
  <c r="BO19" i="1"/>
  <c r="BM19" i="1"/>
  <c r="BL19" i="1"/>
  <c r="BK19" i="1"/>
  <c r="BI19" i="1"/>
  <c r="BG19" i="1"/>
  <c r="BD19" i="1"/>
  <c r="BB19" i="1"/>
  <c r="BA19" i="1"/>
  <c r="AZ19" i="1"/>
  <c r="AX19" i="1"/>
  <c r="AV19" i="1"/>
  <c r="AK19" i="1"/>
  <c r="BH19" i="1" s="1"/>
  <c r="AF19" i="1"/>
  <c r="H19" i="1"/>
  <c r="GA18" i="1"/>
  <c r="FZ18" i="1"/>
  <c r="FY18" i="1"/>
  <c r="FU18" i="1"/>
  <c r="FS18" i="1"/>
  <c r="FR18" i="1"/>
  <c r="FQ18" i="1"/>
  <c r="FO18" i="1"/>
  <c r="FN18" i="1"/>
  <c r="FM18" i="1"/>
  <c r="FL18" i="1"/>
  <c r="FJ18" i="1"/>
  <c r="FH18" i="1"/>
  <c r="FG18" i="1"/>
  <c r="FF18" i="1"/>
  <c r="FD18" i="1"/>
  <c r="FC18" i="1"/>
  <c r="FB18" i="1"/>
  <c r="FA18" i="1"/>
  <c r="EY18" i="1"/>
  <c r="EW18" i="1"/>
  <c r="EV18" i="1"/>
  <c r="EU18" i="1"/>
  <c r="ES18" i="1"/>
  <c r="ER18" i="1"/>
  <c r="EQ18" i="1"/>
  <c r="EP18" i="1"/>
  <c r="EN18" i="1"/>
  <c r="EL18" i="1"/>
  <c r="EK18" i="1"/>
  <c r="EJ18" i="1"/>
  <c r="EH18" i="1"/>
  <c r="EG18" i="1"/>
  <c r="EF18" i="1"/>
  <c r="EE18" i="1"/>
  <c r="EC18" i="1"/>
  <c r="EA18" i="1"/>
  <c r="DZ18" i="1"/>
  <c r="DY18" i="1"/>
  <c r="DW18" i="1"/>
  <c r="DV18" i="1"/>
  <c r="DU18" i="1"/>
  <c r="DT18" i="1"/>
  <c r="DR18" i="1"/>
  <c r="DP18" i="1"/>
  <c r="DO18" i="1"/>
  <c r="DN18" i="1"/>
  <c r="DL18" i="1"/>
  <c r="DK18" i="1"/>
  <c r="DJ18" i="1"/>
  <c r="DI18" i="1"/>
  <c r="DG18" i="1"/>
  <c r="DE18" i="1"/>
  <c r="DD18" i="1"/>
  <c r="DC18" i="1"/>
  <c r="DA18" i="1"/>
  <c r="CZ18" i="1"/>
  <c r="CY18" i="1"/>
  <c r="CX18" i="1"/>
  <c r="CV18" i="1"/>
  <c r="CT18" i="1"/>
  <c r="CS18" i="1"/>
  <c r="CR18" i="1"/>
  <c r="CP18" i="1"/>
  <c r="CO18" i="1"/>
  <c r="CN18" i="1"/>
  <c r="CM18" i="1"/>
  <c r="CK18" i="1"/>
  <c r="CI18" i="1"/>
  <c r="CH18" i="1"/>
  <c r="CG18" i="1"/>
  <c r="CE18" i="1"/>
  <c r="CD18" i="1"/>
  <c r="CC18" i="1"/>
  <c r="CB18" i="1"/>
  <c r="BZ18" i="1"/>
  <c r="BX18" i="1"/>
  <c r="BW18" i="1"/>
  <c r="BV18" i="1"/>
  <c r="BT18" i="1"/>
  <c r="BS18" i="1"/>
  <c r="BR18" i="1"/>
  <c r="BQ18" i="1"/>
  <c r="BO18" i="1"/>
  <c r="BM18" i="1"/>
  <c r="BL18" i="1"/>
  <c r="BK18" i="1"/>
  <c r="BI18" i="1"/>
  <c r="BG18" i="1"/>
  <c r="BD18" i="1"/>
  <c r="BB18" i="1"/>
  <c r="BA18" i="1"/>
  <c r="AZ18" i="1"/>
  <c r="AX18" i="1"/>
  <c r="AV18" i="1"/>
  <c r="AL18" i="1"/>
  <c r="BF18" i="1" s="1"/>
  <c r="AK18" i="1"/>
  <c r="AF18" i="1"/>
  <c r="H18" i="1"/>
  <c r="GA17" i="1"/>
  <c r="FZ17" i="1"/>
  <c r="FY17" i="1"/>
  <c r="FU17" i="1"/>
  <c r="FS17" i="1"/>
  <c r="FR17" i="1"/>
  <c r="FQ17" i="1"/>
  <c r="FO17" i="1"/>
  <c r="FN17" i="1"/>
  <c r="FM17" i="1"/>
  <c r="FL17" i="1"/>
  <c r="FJ17" i="1"/>
  <c r="FH17" i="1"/>
  <c r="FG17" i="1"/>
  <c r="FF17" i="1"/>
  <c r="FD17" i="1"/>
  <c r="FC17" i="1"/>
  <c r="FB17" i="1"/>
  <c r="FA17" i="1"/>
  <c r="EY17" i="1"/>
  <c r="EW17" i="1"/>
  <c r="EV17" i="1"/>
  <c r="EU17" i="1"/>
  <c r="ES17" i="1"/>
  <c r="ER17" i="1"/>
  <c r="EQ17" i="1"/>
  <c r="EP17" i="1"/>
  <c r="EN17" i="1"/>
  <c r="EL17" i="1"/>
  <c r="EK17" i="1"/>
  <c r="EJ17" i="1"/>
  <c r="EH17" i="1"/>
  <c r="EG17" i="1"/>
  <c r="EF17" i="1"/>
  <c r="EE17" i="1"/>
  <c r="EC17" i="1"/>
  <c r="EA17" i="1"/>
  <c r="DZ17" i="1"/>
  <c r="DY17" i="1"/>
  <c r="DW17" i="1"/>
  <c r="DV17" i="1"/>
  <c r="DU17" i="1"/>
  <c r="DT17" i="1"/>
  <c r="DR17" i="1"/>
  <c r="DP17" i="1"/>
  <c r="DO17" i="1"/>
  <c r="DN17" i="1"/>
  <c r="DL17" i="1"/>
  <c r="DK17" i="1"/>
  <c r="DJ17" i="1"/>
  <c r="DI17" i="1"/>
  <c r="DG17" i="1"/>
  <c r="DE17" i="1"/>
  <c r="DD17" i="1"/>
  <c r="DC17" i="1"/>
  <c r="DA17" i="1"/>
  <c r="CZ17" i="1"/>
  <c r="CY17" i="1"/>
  <c r="CX17" i="1"/>
  <c r="CV17" i="1"/>
  <c r="CT17" i="1"/>
  <c r="CS17" i="1"/>
  <c r="CR17" i="1"/>
  <c r="CP17" i="1"/>
  <c r="CO17" i="1"/>
  <c r="CN17" i="1"/>
  <c r="CM17" i="1"/>
  <c r="CK17" i="1"/>
  <c r="CI17" i="1"/>
  <c r="CH17" i="1"/>
  <c r="CG17" i="1"/>
  <c r="CE17" i="1"/>
  <c r="CD17" i="1"/>
  <c r="CC17" i="1"/>
  <c r="CB17" i="1"/>
  <c r="BZ17" i="1"/>
  <c r="BX17" i="1"/>
  <c r="BW17" i="1"/>
  <c r="BV17" i="1"/>
  <c r="BT17" i="1"/>
  <c r="BS17" i="1"/>
  <c r="BR17" i="1"/>
  <c r="BQ17" i="1"/>
  <c r="BO17" i="1"/>
  <c r="BM17" i="1"/>
  <c r="BL17" i="1"/>
  <c r="BK17" i="1"/>
  <c r="BI17" i="1"/>
  <c r="BH17" i="1"/>
  <c r="BG17" i="1"/>
  <c r="BF17" i="1"/>
  <c r="BD17" i="1"/>
  <c r="BB17" i="1"/>
  <c r="BA17" i="1"/>
  <c r="AZ17" i="1"/>
  <c r="AX17" i="1"/>
  <c r="AW17" i="1"/>
  <c r="AV17" i="1"/>
  <c r="AU17" i="1"/>
  <c r="F17" i="1"/>
  <c r="GA16" i="1"/>
  <c r="FZ16" i="1"/>
  <c r="FY16" i="1"/>
  <c r="FX16" i="1" s="1"/>
  <c r="FU16" i="1"/>
  <c r="FS16" i="1"/>
  <c r="FR16" i="1"/>
  <c r="FQ16" i="1"/>
  <c r="FO16" i="1"/>
  <c r="FN16" i="1"/>
  <c r="FM16" i="1"/>
  <c r="FL16" i="1"/>
  <c r="FJ16" i="1"/>
  <c r="FH16" i="1"/>
  <c r="FG16" i="1"/>
  <c r="FF16" i="1"/>
  <c r="FD16" i="1"/>
  <c r="FC16" i="1"/>
  <c r="FB16" i="1"/>
  <c r="FA16" i="1"/>
  <c r="EY16" i="1"/>
  <c r="EW16" i="1"/>
  <c r="EV16" i="1"/>
  <c r="EU16" i="1"/>
  <c r="ES16" i="1"/>
  <c r="ER16" i="1"/>
  <c r="EQ16" i="1"/>
  <c r="EP16" i="1"/>
  <c r="EN16" i="1"/>
  <c r="EL16" i="1"/>
  <c r="EK16" i="1"/>
  <c r="EJ16" i="1"/>
  <c r="EH16" i="1"/>
  <c r="EG16" i="1"/>
  <c r="EF16" i="1"/>
  <c r="EE16" i="1"/>
  <c r="EC16" i="1"/>
  <c r="EA16" i="1"/>
  <c r="DZ16" i="1"/>
  <c r="DY16" i="1"/>
  <c r="DW16" i="1"/>
  <c r="DV16" i="1"/>
  <c r="DU16" i="1"/>
  <c r="DT16" i="1"/>
  <c r="DR16" i="1"/>
  <c r="DP16" i="1"/>
  <c r="DO16" i="1"/>
  <c r="DN16" i="1"/>
  <c r="DL16" i="1"/>
  <c r="DK16" i="1"/>
  <c r="DJ16" i="1"/>
  <c r="DI16" i="1"/>
  <c r="DG16" i="1"/>
  <c r="DE16" i="1"/>
  <c r="DD16" i="1"/>
  <c r="DC16" i="1"/>
  <c r="DA16" i="1"/>
  <c r="CZ16" i="1"/>
  <c r="CY16" i="1"/>
  <c r="CX16" i="1"/>
  <c r="CV16" i="1"/>
  <c r="CT16" i="1"/>
  <c r="CS16" i="1"/>
  <c r="CR16" i="1"/>
  <c r="CP16" i="1"/>
  <c r="CO16" i="1"/>
  <c r="CN16" i="1"/>
  <c r="CM16" i="1"/>
  <c r="CK16" i="1"/>
  <c r="CI16" i="1"/>
  <c r="CH16" i="1"/>
  <c r="CG16" i="1"/>
  <c r="CE16" i="1"/>
  <c r="CD16" i="1"/>
  <c r="CC16" i="1"/>
  <c r="CB16" i="1"/>
  <c r="BZ16" i="1"/>
  <c r="BX16" i="1"/>
  <c r="BW16" i="1"/>
  <c r="BV16" i="1"/>
  <c r="BT16" i="1"/>
  <c r="BS16" i="1"/>
  <c r="BR16" i="1"/>
  <c r="BQ16" i="1"/>
  <c r="BO16" i="1"/>
  <c r="BM16" i="1"/>
  <c r="BL16" i="1"/>
  <c r="BK16" i="1"/>
  <c r="BI16" i="1"/>
  <c r="BH16" i="1"/>
  <c r="BG16" i="1"/>
  <c r="BF16" i="1"/>
  <c r="BD16" i="1"/>
  <c r="BB16" i="1"/>
  <c r="BA16" i="1"/>
  <c r="AZ16" i="1"/>
  <c r="AX16" i="1"/>
  <c r="AW16" i="1"/>
  <c r="AV16" i="1"/>
  <c r="AU16" i="1"/>
  <c r="F16" i="1"/>
  <c r="GA15" i="1"/>
  <c r="FZ15" i="1"/>
  <c r="FY15" i="1"/>
  <c r="FU15" i="1"/>
  <c r="FS15" i="1"/>
  <c r="FR15" i="1"/>
  <c r="FQ15" i="1"/>
  <c r="FO15" i="1"/>
  <c r="FN15" i="1"/>
  <c r="FM15" i="1"/>
  <c r="FL15" i="1"/>
  <c r="FJ15" i="1"/>
  <c r="FH15" i="1"/>
  <c r="FG15" i="1"/>
  <c r="FF15" i="1"/>
  <c r="FD15" i="1"/>
  <c r="FC15" i="1"/>
  <c r="FB15" i="1"/>
  <c r="FA15" i="1"/>
  <c r="EY15" i="1"/>
  <c r="EW15" i="1"/>
  <c r="EV15" i="1"/>
  <c r="EU15" i="1"/>
  <c r="ES15" i="1"/>
  <c r="ER15" i="1"/>
  <c r="EQ15" i="1"/>
  <c r="EP15" i="1"/>
  <c r="EN15" i="1"/>
  <c r="EL15" i="1"/>
  <c r="EK15" i="1"/>
  <c r="EJ15" i="1"/>
  <c r="EH15" i="1"/>
  <c r="EG15" i="1"/>
  <c r="EF15" i="1"/>
  <c r="EE15" i="1"/>
  <c r="EC15" i="1"/>
  <c r="EA15" i="1"/>
  <c r="DZ15" i="1"/>
  <c r="DY15" i="1"/>
  <c r="DW15" i="1"/>
  <c r="DV15" i="1"/>
  <c r="DU15" i="1"/>
  <c r="DT15" i="1"/>
  <c r="DR15" i="1"/>
  <c r="DP15" i="1"/>
  <c r="DO15" i="1"/>
  <c r="DN15" i="1"/>
  <c r="DL15" i="1"/>
  <c r="DK15" i="1"/>
  <c r="DJ15" i="1"/>
  <c r="DI15" i="1"/>
  <c r="DG15" i="1"/>
  <c r="DE15" i="1"/>
  <c r="DD15" i="1"/>
  <c r="DC15" i="1"/>
  <c r="DA15" i="1"/>
  <c r="CZ15" i="1"/>
  <c r="CY15" i="1"/>
  <c r="CX15" i="1"/>
  <c r="CV15" i="1"/>
  <c r="CT15" i="1"/>
  <c r="CS15" i="1"/>
  <c r="CR15" i="1"/>
  <c r="CP15" i="1"/>
  <c r="CO15" i="1"/>
  <c r="CN15" i="1"/>
  <c r="CM15" i="1"/>
  <c r="CK15" i="1"/>
  <c r="CI15" i="1"/>
  <c r="CH15" i="1"/>
  <c r="CG15" i="1"/>
  <c r="CE15" i="1"/>
  <c r="CD15" i="1"/>
  <c r="CC15" i="1"/>
  <c r="CB15" i="1"/>
  <c r="BZ15" i="1"/>
  <c r="BX15" i="1"/>
  <c r="BW15" i="1"/>
  <c r="BV15" i="1"/>
  <c r="BT15" i="1"/>
  <c r="BS15" i="1"/>
  <c r="BR15" i="1"/>
  <c r="BQ15" i="1"/>
  <c r="BO15" i="1"/>
  <c r="BM15" i="1"/>
  <c r="BL15" i="1"/>
  <c r="BK15" i="1"/>
  <c r="BI15" i="1"/>
  <c r="BH15" i="1"/>
  <c r="BG15" i="1"/>
  <c r="BF15" i="1"/>
  <c r="BD15" i="1"/>
  <c r="BB15" i="1"/>
  <c r="BA15" i="1"/>
  <c r="AZ15" i="1"/>
  <c r="AX15" i="1"/>
  <c r="AW15" i="1"/>
  <c r="AV15" i="1"/>
  <c r="AU15" i="1"/>
  <c r="F15" i="1"/>
  <c r="GA67" i="1"/>
  <c r="FZ67" i="1"/>
  <c r="FY67" i="1"/>
  <c r="FU67" i="1"/>
  <c r="FS67" i="1"/>
  <c r="FR67" i="1"/>
  <c r="FQ67" i="1"/>
  <c r="FO67" i="1"/>
  <c r="FN67" i="1"/>
  <c r="FM67" i="1"/>
  <c r="FL67" i="1"/>
  <c r="FJ67" i="1"/>
  <c r="FH67" i="1"/>
  <c r="FG67" i="1"/>
  <c r="FF67" i="1"/>
  <c r="FD67" i="1"/>
  <c r="FC67" i="1"/>
  <c r="FB67" i="1"/>
  <c r="FA67" i="1"/>
  <c r="EY67" i="1"/>
  <c r="EW67" i="1"/>
  <c r="EV67" i="1"/>
  <c r="EU67" i="1"/>
  <c r="ES67" i="1"/>
  <c r="ER67" i="1"/>
  <c r="EQ67" i="1"/>
  <c r="EP67" i="1"/>
  <c r="EN67" i="1"/>
  <c r="EL67" i="1"/>
  <c r="EK67" i="1"/>
  <c r="EJ67" i="1"/>
  <c r="EH67" i="1"/>
  <c r="EG67" i="1"/>
  <c r="EF67" i="1"/>
  <c r="EE67" i="1"/>
  <c r="EC67" i="1"/>
  <c r="EA67" i="1"/>
  <c r="DZ67" i="1"/>
  <c r="DY67" i="1"/>
  <c r="DW67" i="1"/>
  <c r="DV67" i="1"/>
  <c r="DU67" i="1"/>
  <c r="DT67" i="1"/>
  <c r="DR67" i="1"/>
  <c r="DP67" i="1"/>
  <c r="DO67" i="1"/>
  <c r="DN67" i="1"/>
  <c r="DL67" i="1"/>
  <c r="DK67" i="1"/>
  <c r="DJ67" i="1"/>
  <c r="DI67" i="1"/>
  <c r="DG67" i="1"/>
  <c r="DE67" i="1"/>
  <c r="DD67" i="1"/>
  <c r="DC67" i="1"/>
  <c r="DA67" i="1"/>
  <c r="CZ67" i="1"/>
  <c r="CY67" i="1"/>
  <c r="CX67" i="1"/>
  <c r="CV67" i="1"/>
  <c r="CT67" i="1"/>
  <c r="CS67" i="1"/>
  <c r="CR67" i="1"/>
  <c r="CP67" i="1"/>
  <c r="CO67" i="1"/>
  <c r="CN67" i="1"/>
  <c r="CM67" i="1"/>
  <c r="CK67" i="1"/>
  <c r="CI67" i="1"/>
  <c r="CH67" i="1"/>
  <c r="CG67" i="1"/>
  <c r="CE67" i="1"/>
  <c r="CD67" i="1"/>
  <c r="CC67" i="1"/>
  <c r="CB67" i="1"/>
  <c r="BZ67" i="1"/>
  <c r="BX67" i="1"/>
  <c r="BW67" i="1"/>
  <c r="BV67" i="1"/>
  <c r="BT67" i="1"/>
  <c r="BS67" i="1"/>
  <c r="BR67" i="1"/>
  <c r="BQ67" i="1"/>
  <c r="BO67" i="1"/>
  <c r="BM67" i="1"/>
  <c r="BL67" i="1"/>
  <c r="BK67" i="1"/>
  <c r="BI67" i="1"/>
  <c r="BG67" i="1"/>
  <c r="BD67" i="1"/>
  <c r="BB67" i="1"/>
  <c r="BA67" i="1"/>
  <c r="AZ67" i="1"/>
  <c r="AX67" i="1"/>
  <c r="AV67" i="1"/>
  <c r="AK67" i="1"/>
  <c r="BH67" i="1" s="1"/>
  <c r="GA14" i="1"/>
  <c r="FZ14" i="1"/>
  <c r="FY14" i="1"/>
  <c r="FU14" i="1"/>
  <c r="FS14" i="1"/>
  <c r="FR14" i="1"/>
  <c r="FQ14" i="1"/>
  <c r="FO14" i="1"/>
  <c r="FN14" i="1"/>
  <c r="FM14" i="1"/>
  <c r="FL14" i="1"/>
  <c r="FJ14" i="1"/>
  <c r="FH14" i="1"/>
  <c r="FG14" i="1"/>
  <c r="FF14" i="1"/>
  <c r="FD14" i="1"/>
  <c r="FC14" i="1"/>
  <c r="FB14" i="1"/>
  <c r="FA14" i="1"/>
  <c r="EY14" i="1"/>
  <c r="EW14" i="1"/>
  <c r="EV14" i="1"/>
  <c r="EU14" i="1"/>
  <c r="ES14" i="1"/>
  <c r="ER14" i="1"/>
  <c r="EQ14" i="1"/>
  <c r="EP14" i="1"/>
  <c r="EN14" i="1"/>
  <c r="EL14" i="1"/>
  <c r="EK14" i="1"/>
  <c r="EJ14" i="1"/>
  <c r="EH14" i="1"/>
  <c r="EG14" i="1"/>
  <c r="EF14" i="1"/>
  <c r="EE14" i="1"/>
  <c r="EC14" i="1"/>
  <c r="EA14" i="1"/>
  <c r="DZ14" i="1"/>
  <c r="DY14" i="1"/>
  <c r="DW14" i="1"/>
  <c r="DV14" i="1"/>
  <c r="DU14" i="1"/>
  <c r="DT14" i="1"/>
  <c r="DR14" i="1"/>
  <c r="DP14" i="1"/>
  <c r="DO14" i="1"/>
  <c r="DN14" i="1"/>
  <c r="DL14" i="1"/>
  <c r="DK14" i="1"/>
  <c r="DJ14" i="1"/>
  <c r="DI14" i="1"/>
  <c r="DG14" i="1"/>
  <c r="DE14" i="1"/>
  <c r="DD14" i="1"/>
  <c r="DC14" i="1"/>
  <c r="DA14" i="1"/>
  <c r="CZ14" i="1"/>
  <c r="CY14" i="1"/>
  <c r="CX14" i="1"/>
  <c r="CV14" i="1"/>
  <c r="CT14" i="1"/>
  <c r="CS14" i="1"/>
  <c r="CR14" i="1"/>
  <c r="CP14" i="1"/>
  <c r="CO14" i="1"/>
  <c r="CN14" i="1"/>
  <c r="CM14" i="1"/>
  <c r="CK14" i="1"/>
  <c r="CI14" i="1"/>
  <c r="CH14" i="1"/>
  <c r="CG14" i="1"/>
  <c r="CE14" i="1"/>
  <c r="CD14" i="1"/>
  <c r="CC14" i="1"/>
  <c r="CB14" i="1"/>
  <c r="BZ14" i="1"/>
  <c r="BX14" i="1"/>
  <c r="BW14" i="1"/>
  <c r="BV14" i="1"/>
  <c r="BT14" i="1"/>
  <c r="BS14" i="1"/>
  <c r="BR14" i="1"/>
  <c r="BQ14" i="1"/>
  <c r="BO14" i="1"/>
  <c r="BM14" i="1"/>
  <c r="BL14" i="1"/>
  <c r="BK14" i="1"/>
  <c r="BI14" i="1"/>
  <c r="BH14" i="1"/>
  <c r="BG14" i="1"/>
  <c r="BF14" i="1"/>
  <c r="BD14" i="1"/>
  <c r="BB14" i="1"/>
  <c r="BA14" i="1"/>
  <c r="AZ14" i="1"/>
  <c r="AX14" i="1"/>
  <c r="AW14" i="1"/>
  <c r="AV14" i="1"/>
  <c r="AU14" i="1"/>
  <c r="H14" i="1"/>
  <c r="GA13" i="1"/>
  <c r="FZ13" i="1"/>
  <c r="FY13" i="1"/>
  <c r="FU13" i="1"/>
  <c r="FS13" i="1"/>
  <c r="FR13" i="1"/>
  <c r="FQ13" i="1"/>
  <c r="FO13" i="1"/>
  <c r="FN13" i="1"/>
  <c r="FM13" i="1"/>
  <c r="FL13" i="1"/>
  <c r="FJ13" i="1"/>
  <c r="FH13" i="1"/>
  <c r="FG13" i="1"/>
  <c r="FF13" i="1"/>
  <c r="FD13" i="1"/>
  <c r="FC13" i="1"/>
  <c r="FB13" i="1"/>
  <c r="FA13" i="1"/>
  <c r="EY13" i="1"/>
  <c r="EW13" i="1"/>
  <c r="EV13" i="1"/>
  <c r="EU13" i="1"/>
  <c r="ES13" i="1"/>
  <c r="ER13" i="1"/>
  <c r="EQ13" i="1"/>
  <c r="EP13" i="1"/>
  <c r="EN13" i="1"/>
  <c r="EL13" i="1"/>
  <c r="EK13" i="1"/>
  <c r="EJ13" i="1"/>
  <c r="EH13" i="1"/>
  <c r="EG13" i="1"/>
  <c r="EF13" i="1"/>
  <c r="EE13" i="1"/>
  <c r="EC13" i="1"/>
  <c r="EA13" i="1"/>
  <c r="DZ13" i="1"/>
  <c r="DY13" i="1"/>
  <c r="DW13" i="1"/>
  <c r="DV13" i="1"/>
  <c r="DU13" i="1"/>
  <c r="DT13" i="1"/>
  <c r="DR13" i="1"/>
  <c r="DP13" i="1"/>
  <c r="DO13" i="1"/>
  <c r="DN13" i="1"/>
  <c r="DL13" i="1"/>
  <c r="DK13" i="1"/>
  <c r="DJ13" i="1"/>
  <c r="DI13" i="1"/>
  <c r="DG13" i="1"/>
  <c r="DE13" i="1"/>
  <c r="DD13" i="1"/>
  <c r="DC13" i="1"/>
  <c r="DA13" i="1"/>
  <c r="CZ13" i="1"/>
  <c r="CY13" i="1"/>
  <c r="CX13" i="1"/>
  <c r="CV13" i="1"/>
  <c r="CT13" i="1"/>
  <c r="CS13" i="1"/>
  <c r="CR13" i="1"/>
  <c r="CP13" i="1"/>
  <c r="CO13" i="1"/>
  <c r="CN13" i="1"/>
  <c r="CM13" i="1"/>
  <c r="CK13" i="1"/>
  <c r="CI13" i="1"/>
  <c r="CH13" i="1"/>
  <c r="CG13" i="1"/>
  <c r="CE13" i="1"/>
  <c r="CD13" i="1"/>
  <c r="CC13" i="1"/>
  <c r="CB13" i="1"/>
  <c r="BZ13" i="1"/>
  <c r="BX13" i="1"/>
  <c r="BW13" i="1"/>
  <c r="BV13" i="1"/>
  <c r="BT13" i="1"/>
  <c r="BS13" i="1"/>
  <c r="BR13" i="1"/>
  <c r="BQ13" i="1"/>
  <c r="BO13" i="1"/>
  <c r="BM13" i="1"/>
  <c r="BL13" i="1"/>
  <c r="BK13" i="1"/>
  <c r="BI13" i="1"/>
  <c r="BH13" i="1"/>
  <c r="BG13" i="1"/>
  <c r="BF13" i="1"/>
  <c r="BD13" i="1"/>
  <c r="BB13" i="1"/>
  <c r="BA13" i="1"/>
  <c r="AZ13" i="1"/>
  <c r="AX13" i="1"/>
  <c r="AW13" i="1"/>
  <c r="AV13" i="1"/>
  <c r="AU13" i="1"/>
  <c r="H13" i="1"/>
  <c r="GA12" i="1"/>
  <c r="FZ12" i="1"/>
  <c r="FY12" i="1"/>
  <c r="FU12" i="1"/>
  <c r="FS12" i="1"/>
  <c r="FR12" i="1"/>
  <c r="FQ12" i="1"/>
  <c r="FO12" i="1"/>
  <c r="FN12" i="1"/>
  <c r="FM12" i="1"/>
  <c r="FL12" i="1"/>
  <c r="FJ12" i="1"/>
  <c r="FH12" i="1"/>
  <c r="FG12" i="1"/>
  <c r="FF12" i="1"/>
  <c r="FD12" i="1"/>
  <c r="FC12" i="1"/>
  <c r="FB12" i="1"/>
  <c r="FA12" i="1"/>
  <c r="EY12" i="1"/>
  <c r="EW12" i="1"/>
  <c r="EV12" i="1"/>
  <c r="EU12" i="1"/>
  <c r="ES12" i="1"/>
  <c r="ER12" i="1"/>
  <c r="EQ12" i="1"/>
  <c r="EP12" i="1"/>
  <c r="EN12" i="1"/>
  <c r="EL12" i="1"/>
  <c r="EK12" i="1"/>
  <c r="EJ12" i="1"/>
  <c r="EH12" i="1"/>
  <c r="EG12" i="1"/>
  <c r="EF12" i="1"/>
  <c r="EE12" i="1"/>
  <c r="EC12" i="1"/>
  <c r="EA12" i="1"/>
  <c r="DZ12" i="1"/>
  <c r="DY12" i="1"/>
  <c r="DW12" i="1"/>
  <c r="DV12" i="1"/>
  <c r="DU12" i="1"/>
  <c r="DT12" i="1"/>
  <c r="DR12" i="1"/>
  <c r="DP12" i="1"/>
  <c r="DO12" i="1"/>
  <c r="DN12" i="1"/>
  <c r="DL12" i="1"/>
  <c r="DK12" i="1"/>
  <c r="DJ12" i="1"/>
  <c r="DI12" i="1"/>
  <c r="DG12" i="1"/>
  <c r="DE12" i="1"/>
  <c r="DD12" i="1"/>
  <c r="DC12" i="1"/>
  <c r="DA12" i="1"/>
  <c r="CZ12" i="1"/>
  <c r="CY12" i="1"/>
  <c r="CX12" i="1"/>
  <c r="CV12" i="1"/>
  <c r="CT12" i="1"/>
  <c r="CS12" i="1"/>
  <c r="CR12" i="1"/>
  <c r="CP12" i="1"/>
  <c r="CO12" i="1"/>
  <c r="CN12" i="1"/>
  <c r="CM12" i="1"/>
  <c r="CK12" i="1"/>
  <c r="CI12" i="1"/>
  <c r="CH12" i="1"/>
  <c r="CG12" i="1"/>
  <c r="CE12" i="1"/>
  <c r="CD12" i="1"/>
  <c r="CC12" i="1"/>
  <c r="CB12" i="1"/>
  <c r="BZ12" i="1"/>
  <c r="BX12" i="1"/>
  <c r="BW12" i="1"/>
  <c r="BV12" i="1"/>
  <c r="BT12" i="1"/>
  <c r="BS12" i="1"/>
  <c r="BR12" i="1"/>
  <c r="BQ12" i="1"/>
  <c r="BO12" i="1"/>
  <c r="BM12" i="1"/>
  <c r="BL12" i="1"/>
  <c r="BK12" i="1"/>
  <c r="BI12" i="1"/>
  <c r="BH12" i="1"/>
  <c r="BG12" i="1"/>
  <c r="BF12" i="1"/>
  <c r="BD12" i="1"/>
  <c r="BB12" i="1"/>
  <c r="BA12" i="1"/>
  <c r="AZ12" i="1"/>
  <c r="AX12" i="1"/>
  <c r="AW12" i="1"/>
  <c r="AV12" i="1"/>
  <c r="AU12" i="1"/>
  <c r="H12" i="1"/>
  <c r="GA11" i="1"/>
  <c r="FZ11" i="1"/>
  <c r="FY11" i="1"/>
  <c r="FU11" i="1"/>
  <c r="FS11" i="1"/>
  <c r="FR11" i="1"/>
  <c r="FQ11" i="1"/>
  <c r="FO11" i="1"/>
  <c r="FN11" i="1"/>
  <c r="FM11" i="1"/>
  <c r="FL11" i="1"/>
  <c r="FJ11" i="1"/>
  <c r="FH11" i="1"/>
  <c r="FG11" i="1"/>
  <c r="FF11" i="1"/>
  <c r="FD11" i="1"/>
  <c r="FC11" i="1"/>
  <c r="FB11" i="1"/>
  <c r="FA11" i="1"/>
  <c r="EY11" i="1"/>
  <c r="EW11" i="1"/>
  <c r="EV11" i="1"/>
  <c r="EU11" i="1"/>
  <c r="ES11" i="1"/>
  <c r="ER11" i="1"/>
  <c r="EQ11" i="1"/>
  <c r="EP11" i="1"/>
  <c r="EN11" i="1"/>
  <c r="EL11" i="1"/>
  <c r="EK11" i="1"/>
  <c r="EJ11" i="1"/>
  <c r="EH11" i="1"/>
  <c r="EG11" i="1"/>
  <c r="EF11" i="1"/>
  <c r="EE11" i="1"/>
  <c r="EC11" i="1"/>
  <c r="EA11" i="1"/>
  <c r="DZ11" i="1"/>
  <c r="DY11" i="1"/>
  <c r="DW11" i="1"/>
  <c r="DV11" i="1"/>
  <c r="DU11" i="1"/>
  <c r="DT11" i="1"/>
  <c r="DR11" i="1"/>
  <c r="DP11" i="1"/>
  <c r="DO11" i="1"/>
  <c r="DN11" i="1"/>
  <c r="DL11" i="1"/>
  <c r="DK11" i="1"/>
  <c r="DJ11" i="1"/>
  <c r="DI11" i="1"/>
  <c r="DG11" i="1"/>
  <c r="DE11" i="1"/>
  <c r="DD11" i="1"/>
  <c r="DC11" i="1"/>
  <c r="DA11" i="1"/>
  <c r="CZ11" i="1"/>
  <c r="CY11" i="1"/>
  <c r="CX11" i="1"/>
  <c r="CV11" i="1"/>
  <c r="CT11" i="1"/>
  <c r="CS11" i="1"/>
  <c r="CR11" i="1"/>
  <c r="CP11" i="1"/>
  <c r="CO11" i="1"/>
  <c r="CN11" i="1"/>
  <c r="CM11" i="1"/>
  <c r="CK11" i="1"/>
  <c r="CI11" i="1"/>
  <c r="CH11" i="1"/>
  <c r="CG11" i="1"/>
  <c r="CE11" i="1"/>
  <c r="CD11" i="1"/>
  <c r="CC11" i="1"/>
  <c r="CB11" i="1"/>
  <c r="BZ11" i="1"/>
  <c r="BX11" i="1"/>
  <c r="BW11" i="1"/>
  <c r="BV11" i="1"/>
  <c r="BT11" i="1"/>
  <c r="BS11" i="1"/>
  <c r="BR11" i="1"/>
  <c r="BQ11" i="1"/>
  <c r="BO11" i="1"/>
  <c r="BM11" i="1"/>
  <c r="BL11" i="1"/>
  <c r="BK11" i="1"/>
  <c r="BI11" i="1"/>
  <c r="BG11" i="1"/>
  <c r="BD11" i="1"/>
  <c r="BB11" i="1"/>
  <c r="BA11" i="1"/>
  <c r="AZ11" i="1"/>
  <c r="AX11" i="1"/>
  <c r="AV11" i="1"/>
  <c r="AK11" i="1"/>
  <c r="BH11" i="1" s="1"/>
  <c r="AD11" i="1"/>
  <c r="H11" i="1"/>
  <c r="GA10" i="1"/>
  <c r="FZ10" i="1"/>
  <c r="FY10" i="1"/>
  <c r="FU10" i="1"/>
  <c r="FS10" i="1"/>
  <c r="FR10" i="1"/>
  <c r="FQ10" i="1"/>
  <c r="FO10" i="1"/>
  <c r="FN10" i="1"/>
  <c r="FM10" i="1"/>
  <c r="FL10" i="1"/>
  <c r="FJ10" i="1"/>
  <c r="FH10" i="1"/>
  <c r="FG10" i="1"/>
  <c r="FF10" i="1"/>
  <c r="FD10" i="1"/>
  <c r="FC10" i="1"/>
  <c r="FB10" i="1"/>
  <c r="FA10" i="1"/>
  <c r="EY10" i="1"/>
  <c r="EW10" i="1"/>
  <c r="EV10" i="1"/>
  <c r="EU10" i="1"/>
  <c r="ES10" i="1"/>
  <c r="ER10" i="1"/>
  <c r="EQ10" i="1"/>
  <c r="EP10" i="1"/>
  <c r="EN10" i="1"/>
  <c r="EL10" i="1"/>
  <c r="EK10" i="1"/>
  <c r="EJ10" i="1"/>
  <c r="EH10" i="1"/>
  <c r="EG10" i="1"/>
  <c r="EF10" i="1"/>
  <c r="EE10" i="1"/>
  <c r="EC10" i="1"/>
  <c r="EA10" i="1"/>
  <c r="DZ10" i="1"/>
  <c r="DY10" i="1"/>
  <c r="DW10" i="1"/>
  <c r="DV10" i="1"/>
  <c r="DU10" i="1"/>
  <c r="DT10" i="1"/>
  <c r="DR10" i="1"/>
  <c r="DP10" i="1"/>
  <c r="DO10" i="1"/>
  <c r="DN10" i="1"/>
  <c r="DL10" i="1"/>
  <c r="DK10" i="1"/>
  <c r="DJ10" i="1"/>
  <c r="DI10" i="1"/>
  <c r="DG10" i="1"/>
  <c r="DE10" i="1"/>
  <c r="DD10" i="1"/>
  <c r="DC10" i="1"/>
  <c r="DA10" i="1"/>
  <c r="CZ10" i="1"/>
  <c r="CY10" i="1"/>
  <c r="CX10" i="1"/>
  <c r="CV10" i="1"/>
  <c r="CT10" i="1"/>
  <c r="CS10" i="1"/>
  <c r="CR10" i="1"/>
  <c r="CP10" i="1"/>
  <c r="CO10" i="1"/>
  <c r="CN10" i="1"/>
  <c r="CM10" i="1"/>
  <c r="CK10" i="1"/>
  <c r="CI10" i="1"/>
  <c r="CH10" i="1"/>
  <c r="CG10" i="1"/>
  <c r="CE10" i="1"/>
  <c r="CD10" i="1"/>
  <c r="CC10" i="1"/>
  <c r="CB10" i="1"/>
  <c r="BZ10" i="1"/>
  <c r="BX10" i="1"/>
  <c r="BW10" i="1"/>
  <c r="BV10" i="1"/>
  <c r="BT10" i="1"/>
  <c r="BS10" i="1"/>
  <c r="BR10" i="1"/>
  <c r="BQ10" i="1"/>
  <c r="BO10" i="1"/>
  <c r="BM10" i="1"/>
  <c r="BL10" i="1"/>
  <c r="BK10" i="1"/>
  <c r="BI10" i="1"/>
  <c r="BH10" i="1"/>
  <c r="BG10" i="1"/>
  <c r="BF10" i="1"/>
  <c r="BD10" i="1"/>
  <c r="BB10" i="1"/>
  <c r="BA10" i="1"/>
  <c r="AZ10" i="1"/>
  <c r="AX10" i="1"/>
  <c r="AW10" i="1"/>
  <c r="AV10" i="1"/>
  <c r="AU10" i="1"/>
  <c r="GA9" i="1"/>
  <c r="FZ9" i="1"/>
  <c r="FY9" i="1"/>
  <c r="FU9" i="1"/>
  <c r="FS9" i="1"/>
  <c r="FR9" i="1"/>
  <c r="FQ9" i="1"/>
  <c r="FO9" i="1"/>
  <c r="FN9" i="1"/>
  <c r="FM9" i="1"/>
  <c r="FL9" i="1"/>
  <c r="FJ9" i="1"/>
  <c r="FH9" i="1"/>
  <c r="FG9" i="1"/>
  <c r="FF9" i="1"/>
  <c r="FD9" i="1"/>
  <c r="FC9" i="1"/>
  <c r="FB9" i="1"/>
  <c r="FA9" i="1"/>
  <c r="EY9" i="1"/>
  <c r="EW9" i="1"/>
  <c r="EV9" i="1"/>
  <c r="EU9" i="1"/>
  <c r="ES9" i="1"/>
  <c r="ER9" i="1"/>
  <c r="EQ9" i="1"/>
  <c r="EP9" i="1"/>
  <c r="EN9" i="1"/>
  <c r="EL9" i="1"/>
  <c r="EK9" i="1"/>
  <c r="EJ9" i="1"/>
  <c r="EH9" i="1"/>
  <c r="EG9" i="1"/>
  <c r="EF9" i="1"/>
  <c r="EE9" i="1"/>
  <c r="EC9" i="1"/>
  <c r="EA9" i="1"/>
  <c r="DZ9" i="1"/>
  <c r="DY9" i="1"/>
  <c r="DW9" i="1"/>
  <c r="DV9" i="1"/>
  <c r="DU9" i="1"/>
  <c r="DT9" i="1"/>
  <c r="DR9" i="1"/>
  <c r="DP9" i="1"/>
  <c r="DO9" i="1"/>
  <c r="DN9" i="1"/>
  <c r="DL9" i="1"/>
  <c r="DK9" i="1"/>
  <c r="DJ9" i="1"/>
  <c r="DI9" i="1"/>
  <c r="DG9" i="1"/>
  <c r="DE9" i="1"/>
  <c r="DD9" i="1"/>
  <c r="DC9" i="1"/>
  <c r="DA9" i="1"/>
  <c r="CZ9" i="1"/>
  <c r="CY9" i="1"/>
  <c r="CX9" i="1"/>
  <c r="CV9" i="1"/>
  <c r="CT9" i="1"/>
  <c r="CS9" i="1"/>
  <c r="CR9" i="1"/>
  <c r="CP9" i="1"/>
  <c r="CO9" i="1"/>
  <c r="CN9" i="1"/>
  <c r="CM9" i="1"/>
  <c r="CK9" i="1"/>
  <c r="CI9" i="1"/>
  <c r="CH9" i="1"/>
  <c r="CG9" i="1"/>
  <c r="CE9" i="1"/>
  <c r="CD9" i="1"/>
  <c r="CC9" i="1"/>
  <c r="CB9" i="1"/>
  <c r="BZ9" i="1"/>
  <c r="BX9" i="1"/>
  <c r="BW9" i="1"/>
  <c r="BV9" i="1"/>
  <c r="BT9" i="1"/>
  <c r="BS9" i="1"/>
  <c r="BR9" i="1"/>
  <c r="BQ9" i="1"/>
  <c r="BO9" i="1"/>
  <c r="BM9" i="1"/>
  <c r="BL9" i="1"/>
  <c r="BK9" i="1"/>
  <c r="BI9" i="1"/>
  <c r="BH9" i="1"/>
  <c r="BG9" i="1"/>
  <c r="BF9" i="1"/>
  <c r="BD9" i="1"/>
  <c r="BB9" i="1"/>
  <c r="BA9" i="1"/>
  <c r="AZ9" i="1"/>
  <c r="AX9" i="1"/>
  <c r="AW9" i="1"/>
  <c r="AV9" i="1"/>
  <c r="AU9" i="1"/>
  <c r="GA8" i="1"/>
  <c r="FZ8" i="1"/>
  <c r="FY8" i="1"/>
  <c r="FU8" i="1"/>
  <c r="FS8" i="1"/>
  <c r="FR8" i="1"/>
  <c r="FQ8" i="1"/>
  <c r="FO8" i="1"/>
  <c r="FN8" i="1"/>
  <c r="FM8" i="1"/>
  <c r="FL8" i="1"/>
  <c r="FJ8" i="1"/>
  <c r="FH8" i="1"/>
  <c r="FG8" i="1"/>
  <c r="FF8" i="1"/>
  <c r="FD8" i="1"/>
  <c r="FC8" i="1"/>
  <c r="FB8" i="1"/>
  <c r="FA8" i="1"/>
  <c r="EY8" i="1"/>
  <c r="EW8" i="1"/>
  <c r="EV8" i="1"/>
  <c r="EU8" i="1"/>
  <c r="ES8" i="1"/>
  <c r="ER8" i="1"/>
  <c r="EQ8" i="1"/>
  <c r="EP8" i="1"/>
  <c r="EN8" i="1"/>
  <c r="EL8" i="1"/>
  <c r="EK8" i="1"/>
  <c r="EJ8" i="1"/>
  <c r="EH8" i="1"/>
  <c r="EG8" i="1"/>
  <c r="EF8" i="1"/>
  <c r="EE8" i="1"/>
  <c r="EC8" i="1"/>
  <c r="EA8" i="1"/>
  <c r="DZ8" i="1"/>
  <c r="DY8" i="1"/>
  <c r="DW8" i="1"/>
  <c r="DV8" i="1"/>
  <c r="DU8" i="1"/>
  <c r="DT8" i="1"/>
  <c r="DR8" i="1"/>
  <c r="DP8" i="1"/>
  <c r="DO8" i="1"/>
  <c r="DN8" i="1"/>
  <c r="DL8" i="1"/>
  <c r="DK8" i="1"/>
  <c r="DJ8" i="1"/>
  <c r="DI8" i="1"/>
  <c r="DG8" i="1"/>
  <c r="DE8" i="1"/>
  <c r="DD8" i="1"/>
  <c r="DC8" i="1"/>
  <c r="DA8" i="1"/>
  <c r="CZ8" i="1"/>
  <c r="CY8" i="1"/>
  <c r="CX8" i="1"/>
  <c r="CV8" i="1"/>
  <c r="CT8" i="1"/>
  <c r="CS8" i="1"/>
  <c r="CR8" i="1"/>
  <c r="CP8" i="1"/>
  <c r="CO8" i="1"/>
  <c r="CN8" i="1"/>
  <c r="CM8" i="1"/>
  <c r="CK8" i="1"/>
  <c r="CI8" i="1"/>
  <c r="CH8" i="1"/>
  <c r="CG8" i="1"/>
  <c r="CE8" i="1"/>
  <c r="CD8" i="1"/>
  <c r="CC8" i="1"/>
  <c r="CB8" i="1"/>
  <c r="BZ8" i="1"/>
  <c r="BX8" i="1"/>
  <c r="BW8" i="1"/>
  <c r="BV8" i="1"/>
  <c r="BT8" i="1"/>
  <c r="BS8" i="1"/>
  <c r="BR8" i="1"/>
  <c r="BQ8" i="1"/>
  <c r="BO8" i="1"/>
  <c r="BM8" i="1"/>
  <c r="BL8" i="1"/>
  <c r="BK8" i="1"/>
  <c r="BI8" i="1"/>
  <c r="BH8" i="1"/>
  <c r="BG8" i="1"/>
  <c r="BF8" i="1"/>
  <c r="BD8" i="1"/>
  <c r="BB8" i="1"/>
  <c r="BA8" i="1"/>
  <c r="AZ8" i="1"/>
  <c r="AX8" i="1"/>
  <c r="AW8" i="1"/>
  <c r="AV8" i="1"/>
  <c r="AU8" i="1"/>
  <c r="GA7" i="1"/>
  <c r="FZ7" i="1"/>
  <c r="FY7" i="1"/>
  <c r="FU7" i="1"/>
  <c r="FS7" i="1"/>
  <c r="FR7" i="1"/>
  <c r="FQ7" i="1"/>
  <c r="FO7" i="1"/>
  <c r="FN7" i="1"/>
  <c r="FM7" i="1"/>
  <c r="FL7" i="1"/>
  <c r="FJ7" i="1"/>
  <c r="FH7" i="1"/>
  <c r="FG7" i="1"/>
  <c r="FF7" i="1"/>
  <c r="FD7" i="1"/>
  <c r="FC7" i="1"/>
  <c r="FB7" i="1"/>
  <c r="FA7" i="1"/>
  <c r="EY7" i="1"/>
  <c r="EW7" i="1"/>
  <c r="EV7" i="1"/>
  <c r="EU7" i="1"/>
  <c r="ES7" i="1"/>
  <c r="ER7" i="1"/>
  <c r="EQ7" i="1"/>
  <c r="EP7" i="1"/>
  <c r="EN7" i="1"/>
  <c r="EL7" i="1"/>
  <c r="EK7" i="1"/>
  <c r="EJ7" i="1"/>
  <c r="EH7" i="1"/>
  <c r="EG7" i="1"/>
  <c r="EF7" i="1"/>
  <c r="EE7" i="1"/>
  <c r="EC7" i="1"/>
  <c r="EA7" i="1"/>
  <c r="DZ7" i="1"/>
  <c r="DY7" i="1"/>
  <c r="DW7" i="1"/>
  <c r="DV7" i="1"/>
  <c r="DU7" i="1"/>
  <c r="DT7" i="1"/>
  <c r="DR7" i="1"/>
  <c r="DP7" i="1"/>
  <c r="DO7" i="1"/>
  <c r="DN7" i="1"/>
  <c r="DL7" i="1"/>
  <c r="DK7" i="1"/>
  <c r="DJ7" i="1"/>
  <c r="DI7" i="1"/>
  <c r="DG7" i="1"/>
  <c r="DE7" i="1"/>
  <c r="DD7" i="1"/>
  <c r="DC7" i="1"/>
  <c r="DA7" i="1"/>
  <c r="CZ7" i="1"/>
  <c r="CY7" i="1"/>
  <c r="CX7" i="1"/>
  <c r="CV7" i="1"/>
  <c r="CT7" i="1"/>
  <c r="CS7" i="1"/>
  <c r="CR7" i="1"/>
  <c r="CP7" i="1"/>
  <c r="CO7" i="1"/>
  <c r="CN7" i="1"/>
  <c r="CM7" i="1"/>
  <c r="CK7" i="1"/>
  <c r="CI7" i="1"/>
  <c r="CH7" i="1"/>
  <c r="CG7" i="1"/>
  <c r="CE7" i="1"/>
  <c r="CD7" i="1"/>
  <c r="CC7" i="1"/>
  <c r="CB7" i="1"/>
  <c r="BZ7" i="1"/>
  <c r="BX7" i="1"/>
  <c r="BW7" i="1"/>
  <c r="BV7" i="1"/>
  <c r="BT7" i="1"/>
  <c r="BS7" i="1"/>
  <c r="BR7" i="1"/>
  <c r="BQ7" i="1"/>
  <c r="BO7" i="1"/>
  <c r="BM7" i="1"/>
  <c r="BL7" i="1"/>
  <c r="BK7" i="1"/>
  <c r="BI7" i="1"/>
  <c r="BH7" i="1"/>
  <c r="BG7" i="1"/>
  <c r="BF7" i="1"/>
  <c r="BD7" i="1"/>
  <c r="BB7" i="1"/>
  <c r="BA7" i="1"/>
  <c r="AZ7" i="1"/>
  <c r="AX7" i="1"/>
  <c r="AW7" i="1"/>
  <c r="AV7" i="1"/>
  <c r="AU7" i="1"/>
  <c r="GA6" i="1"/>
  <c r="FZ6" i="1"/>
  <c r="FY6" i="1"/>
  <c r="FX6" i="1" s="1"/>
  <c r="FU6" i="1"/>
  <c r="FS6" i="1"/>
  <c r="FR6" i="1"/>
  <c r="FQ6" i="1"/>
  <c r="FO6" i="1"/>
  <c r="FN6" i="1"/>
  <c r="FM6" i="1"/>
  <c r="FL6" i="1"/>
  <c r="FJ6" i="1"/>
  <c r="FH6" i="1"/>
  <c r="FG6" i="1"/>
  <c r="FF6" i="1"/>
  <c r="FD6" i="1"/>
  <c r="FC6" i="1"/>
  <c r="FB6" i="1"/>
  <c r="FA6" i="1"/>
  <c r="EY6" i="1"/>
  <c r="EW6" i="1"/>
  <c r="EV6" i="1"/>
  <c r="EU6" i="1"/>
  <c r="ES6" i="1"/>
  <c r="ER6" i="1"/>
  <c r="EQ6" i="1"/>
  <c r="EP6" i="1"/>
  <c r="EN6" i="1"/>
  <c r="EL6" i="1"/>
  <c r="EK6" i="1"/>
  <c r="EJ6" i="1"/>
  <c r="EH6" i="1"/>
  <c r="EG6" i="1"/>
  <c r="EF6" i="1"/>
  <c r="EE6" i="1"/>
  <c r="EC6" i="1"/>
  <c r="EA6" i="1"/>
  <c r="DZ6" i="1"/>
  <c r="DY6" i="1"/>
  <c r="DW6" i="1"/>
  <c r="DV6" i="1"/>
  <c r="DU6" i="1"/>
  <c r="DT6" i="1"/>
  <c r="DR6" i="1"/>
  <c r="DP6" i="1"/>
  <c r="DO6" i="1"/>
  <c r="DN6" i="1"/>
  <c r="DL6" i="1"/>
  <c r="DK6" i="1"/>
  <c r="DJ6" i="1"/>
  <c r="DI6" i="1"/>
  <c r="DG6" i="1"/>
  <c r="DE6" i="1"/>
  <c r="DD6" i="1"/>
  <c r="DC6" i="1"/>
  <c r="DA6" i="1"/>
  <c r="CZ6" i="1"/>
  <c r="CY6" i="1"/>
  <c r="CX6" i="1"/>
  <c r="CV6" i="1"/>
  <c r="CT6" i="1"/>
  <c r="CS6" i="1"/>
  <c r="CR6" i="1"/>
  <c r="CP6" i="1"/>
  <c r="CO6" i="1"/>
  <c r="CN6" i="1"/>
  <c r="CM6" i="1"/>
  <c r="CK6" i="1"/>
  <c r="CI6" i="1"/>
  <c r="CH6" i="1"/>
  <c r="CG6" i="1"/>
  <c r="CE6" i="1"/>
  <c r="CD6" i="1"/>
  <c r="CC6" i="1"/>
  <c r="CB6" i="1"/>
  <c r="BZ6" i="1"/>
  <c r="BX6" i="1"/>
  <c r="BW6" i="1"/>
  <c r="BV6" i="1"/>
  <c r="BT6" i="1"/>
  <c r="BS6" i="1"/>
  <c r="BR6" i="1"/>
  <c r="BQ6" i="1"/>
  <c r="BO6" i="1"/>
  <c r="BM6" i="1"/>
  <c r="BL6" i="1"/>
  <c r="BK6" i="1"/>
  <c r="BI6" i="1"/>
  <c r="BH6" i="1"/>
  <c r="BG6" i="1"/>
  <c r="BF6" i="1"/>
  <c r="BD6" i="1"/>
  <c r="BB6" i="1"/>
  <c r="BA6" i="1"/>
  <c r="AZ6" i="1"/>
  <c r="AX6" i="1"/>
  <c r="AW6" i="1"/>
  <c r="AV6" i="1"/>
  <c r="AU6" i="1"/>
  <c r="V5" i="1"/>
  <c r="U5" i="1"/>
  <c r="T5" i="1"/>
  <c r="S5" i="1"/>
  <c r="R5" i="1"/>
  <c r="Q5" i="1"/>
  <c r="P5" i="1"/>
  <c r="O5" i="1"/>
  <c r="FW4" i="1"/>
  <c r="A2" i="1"/>
  <c r="N234" i="1" l="1"/>
  <c r="FX13" i="1"/>
  <c r="FX14" i="1"/>
  <c r="AU67" i="1"/>
  <c r="V18" i="1"/>
  <c r="U18" i="1"/>
  <c r="AW18" i="1"/>
  <c r="BH18" i="1"/>
  <c r="AU19" i="1"/>
  <c r="BF19" i="1"/>
  <c r="V20" i="1"/>
  <c r="U20" i="1"/>
  <c r="AW21" i="1"/>
  <c r="AU23" i="1"/>
  <c r="BF23" i="1"/>
  <c r="FX23" i="1"/>
  <c r="AF80" i="1"/>
  <c r="AF132" i="1"/>
  <c r="AW24" i="1"/>
  <c r="AU26" i="1"/>
  <c r="BF26" i="1"/>
  <c r="U27" i="1"/>
  <c r="V27" i="1"/>
  <c r="AW28" i="1"/>
  <c r="AC138" i="1"/>
  <c r="AK138" i="1" s="1"/>
  <c r="AC86" i="1"/>
  <c r="AK86" i="1" s="1"/>
  <c r="AC140" i="1"/>
  <c r="AK140" i="1" s="1"/>
  <c r="AC88" i="1"/>
  <c r="AK88" i="1" s="1"/>
  <c r="V49" i="1"/>
  <c r="U49" i="1"/>
  <c r="V53" i="1"/>
  <c r="U53" i="1"/>
  <c r="V57" i="1"/>
  <c r="U57" i="1"/>
  <c r="BF75" i="1"/>
  <c r="AU75" i="1"/>
  <c r="BH75" i="1"/>
  <c r="AW75" i="1"/>
  <c r="U21" i="1"/>
  <c r="V21" i="1"/>
  <c r="V24" i="1"/>
  <c r="U24" i="1"/>
  <c r="V28" i="1"/>
  <c r="U28" i="1"/>
  <c r="U38" i="1"/>
  <c r="V38" i="1"/>
  <c r="U48" i="1"/>
  <c r="V48" i="1"/>
  <c r="BH48" i="1"/>
  <c r="AW48" i="1"/>
  <c r="BF48" i="1"/>
  <c r="U50" i="1"/>
  <c r="V50" i="1"/>
  <c r="BF50" i="1"/>
  <c r="AU50" i="1"/>
  <c r="U52" i="1"/>
  <c r="V52" i="1"/>
  <c r="BH52" i="1"/>
  <c r="AW52" i="1"/>
  <c r="BF52" i="1"/>
  <c r="U54" i="1"/>
  <c r="V54" i="1"/>
  <c r="BF54" i="1"/>
  <c r="AU54" i="1"/>
  <c r="U56" i="1"/>
  <c r="V56" i="1"/>
  <c r="BH56" i="1"/>
  <c r="AW56" i="1"/>
  <c r="BF56" i="1"/>
  <c r="U58" i="1"/>
  <c r="V58" i="1"/>
  <c r="BF58" i="1"/>
  <c r="AU58" i="1"/>
  <c r="U60" i="1"/>
  <c r="V60" i="1"/>
  <c r="BH60" i="1"/>
  <c r="AW60" i="1"/>
  <c r="BF60" i="1"/>
  <c r="V61" i="1"/>
  <c r="U61" i="1"/>
  <c r="AX61" i="1"/>
  <c r="BI61" i="1"/>
  <c r="AX63" i="1"/>
  <c r="BI63" i="1"/>
  <c r="FX15" i="1"/>
  <c r="AU18" i="1"/>
  <c r="FX18" i="1"/>
  <c r="AF127" i="1"/>
  <c r="AF75" i="1"/>
  <c r="AW19" i="1"/>
  <c r="AU21" i="1"/>
  <c r="BF21" i="1"/>
  <c r="FX21" i="1"/>
  <c r="V22" i="1"/>
  <c r="U22" i="1"/>
  <c r="AW23" i="1"/>
  <c r="AU24" i="1"/>
  <c r="BF24" i="1"/>
  <c r="U25" i="1"/>
  <c r="V25" i="1"/>
  <c r="AW26" i="1"/>
  <c r="AU28" i="1"/>
  <c r="BF28" i="1"/>
  <c r="AC137" i="1"/>
  <c r="AK137" i="1" s="1"/>
  <c r="BF137" i="1" s="1"/>
  <c r="AC85" i="1"/>
  <c r="AK85" i="1" s="1"/>
  <c r="BH85" i="1" s="1"/>
  <c r="AC87" i="1"/>
  <c r="AK87" i="1" s="1"/>
  <c r="AC139" i="1"/>
  <c r="AK139" i="1" s="1"/>
  <c r="U33" i="1"/>
  <c r="V33" i="1"/>
  <c r="U37" i="1"/>
  <c r="V41" i="1"/>
  <c r="U41" i="1"/>
  <c r="AL45" i="1"/>
  <c r="BG45" i="1" s="1"/>
  <c r="V47" i="1"/>
  <c r="U47" i="1"/>
  <c r="AU48" i="1"/>
  <c r="BH50" i="1"/>
  <c r="AU52" i="1"/>
  <c r="BH54" i="1"/>
  <c r="AU56" i="1"/>
  <c r="BH58" i="1"/>
  <c r="AU60" i="1"/>
  <c r="BF67" i="1"/>
  <c r="AF126" i="1"/>
  <c r="AF74" i="1"/>
  <c r="U19" i="1"/>
  <c r="V19" i="1"/>
  <c r="U23" i="1"/>
  <c r="V23" i="1"/>
  <c r="V26" i="1"/>
  <c r="U26" i="1"/>
  <c r="V34" i="1"/>
  <c r="U34" i="1"/>
  <c r="V36" i="1"/>
  <c r="U36" i="1"/>
  <c r="U40" i="1"/>
  <c r="U42" i="1"/>
  <c r="V42" i="1"/>
  <c r="AW50" i="1"/>
  <c r="AW54" i="1"/>
  <c r="AW58" i="1"/>
  <c r="AV61" i="1"/>
  <c r="BG61" i="1"/>
  <c r="U62" i="1"/>
  <c r="V62" i="1"/>
  <c r="AX62" i="1"/>
  <c r="BI62" i="1"/>
  <c r="AV63" i="1"/>
  <c r="BG63" i="1"/>
  <c r="U64" i="1"/>
  <c r="V64" i="1"/>
  <c r="BG64" i="1"/>
  <c r="AV64" i="1"/>
  <c r="U66" i="1"/>
  <c r="BG66" i="1"/>
  <c r="AV66" i="1"/>
  <c r="U35" i="1"/>
  <c r="V35" i="1"/>
  <c r="V39" i="1"/>
  <c r="U39" i="1"/>
  <c r="V51" i="1"/>
  <c r="U51" i="1"/>
  <c r="V55" i="1"/>
  <c r="U55" i="1"/>
  <c r="V59" i="1"/>
  <c r="U59" i="1"/>
  <c r="FX63" i="1"/>
  <c r="FX65" i="1"/>
  <c r="U94" i="1"/>
  <c r="V94" i="1"/>
  <c r="U99" i="1"/>
  <c r="U104" i="1"/>
  <c r="V104" i="1"/>
  <c r="V107" i="1"/>
  <c r="U107" i="1"/>
  <c r="AW107" i="1"/>
  <c r="BH107" i="1"/>
  <c r="AV108" i="1"/>
  <c r="BG108" i="1"/>
  <c r="V109" i="1"/>
  <c r="U109" i="1"/>
  <c r="AX109" i="1"/>
  <c r="BI109" i="1"/>
  <c r="AV110" i="1"/>
  <c r="U111" i="1"/>
  <c r="AX111" i="1"/>
  <c r="BI111" i="1"/>
  <c r="AV112" i="1"/>
  <c r="V113" i="1"/>
  <c r="U113" i="1"/>
  <c r="AX113" i="1"/>
  <c r="BI113" i="1"/>
  <c r="AV114" i="1"/>
  <c r="FX121" i="1"/>
  <c r="FX124" i="1"/>
  <c r="AU126" i="1"/>
  <c r="BF126" i="1"/>
  <c r="V146" i="1"/>
  <c r="U146" i="1"/>
  <c r="AW179" i="1"/>
  <c r="AU181" i="1"/>
  <c r="V182" i="1"/>
  <c r="U182" i="1"/>
  <c r="AW183" i="1"/>
  <c r="AU186" i="1"/>
  <c r="V187" i="1"/>
  <c r="U187" i="1"/>
  <c r="AW188" i="1"/>
  <c r="AU190" i="1"/>
  <c r="V191" i="1"/>
  <c r="U191" i="1"/>
  <c r="AW192" i="1"/>
  <c r="AU194" i="1"/>
  <c r="V195" i="1"/>
  <c r="U195" i="1"/>
  <c r="AW196" i="1"/>
  <c r="AU198" i="1"/>
  <c r="FX198" i="1"/>
  <c r="V199" i="1"/>
  <c r="U199" i="1"/>
  <c r="AW200" i="1"/>
  <c r="AU202" i="1"/>
  <c r="V203" i="1"/>
  <c r="U203" i="1"/>
  <c r="AW204" i="1"/>
  <c r="AU206" i="1"/>
  <c r="U207" i="1"/>
  <c r="V207" i="1"/>
  <c r="AW208" i="1"/>
  <c r="AX222" i="1"/>
  <c r="BI222" i="1"/>
  <c r="Q288" i="1"/>
  <c r="Q47" i="15"/>
  <c r="I52" i="15"/>
  <c r="I54" i="15"/>
  <c r="AW74" i="1"/>
  <c r="BH74" i="1"/>
  <c r="AW76" i="1"/>
  <c r="BH76" i="1"/>
  <c r="AW77" i="1"/>
  <c r="BH77" i="1"/>
  <c r="AW78" i="1"/>
  <c r="BH78" i="1"/>
  <c r="BH84" i="1"/>
  <c r="V89" i="1"/>
  <c r="U89" i="1"/>
  <c r="AX107" i="1"/>
  <c r="BI107" i="1"/>
  <c r="U108" i="1"/>
  <c r="V108" i="1"/>
  <c r="AW108" i="1"/>
  <c r="BH108" i="1"/>
  <c r="U141" i="1"/>
  <c r="V141" i="1"/>
  <c r="U158" i="1"/>
  <c r="V158" i="1"/>
  <c r="AX158" i="1"/>
  <c r="BI158" i="1"/>
  <c r="U160" i="1"/>
  <c r="V160" i="1"/>
  <c r="AX160" i="1"/>
  <c r="BI160" i="1"/>
  <c r="AX162" i="1"/>
  <c r="BI162" i="1"/>
  <c r="V179" i="1"/>
  <c r="U179" i="1"/>
  <c r="V183" i="1"/>
  <c r="U183" i="1"/>
  <c r="V188" i="1"/>
  <c r="U188" i="1"/>
  <c r="V192" i="1"/>
  <c r="U192" i="1"/>
  <c r="V196" i="1"/>
  <c r="U196" i="1"/>
  <c r="V200" i="1"/>
  <c r="U200" i="1"/>
  <c r="V204" i="1"/>
  <c r="U204" i="1"/>
  <c r="V208" i="1"/>
  <c r="U208" i="1"/>
  <c r="U90" i="1"/>
  <c r="V90" i="1"/>
  <c r="U92" i="1"/>
  <c r="V92" i="1"/>
  <c r="FX105" i="1"/>
  <c r="AX108" i="1"/>
  <c r="U110" i="1"/>
  <c r="V110" i="1"/>
  <c r="AX110" i="1"/>
  <c r="BI110" i="1"/>
  <c r="U112" i="1"/>
  <c r="V112" i="1"/>
  <c r="AX112" i="1"/>
  <c r="BI112" i="1"/>
  <c r="FX113" i="1"/>
  <c r="U114" i="1"/>
  <c r="AX114" i="1"/>
  <c r="BI114" i="1"/>
  <c r="AW126" i="1"/>
  <c r="V142" i="1"/>
  <c r="U142" i="1"/>
  <c r="V144" i="1"/>
  <c r="U144" i="1"/>
  <c r="U148" i="1"/>
  <c r="AU179" i="1"/>
  <c r="BF179" i="1"/>
  <c r="V180" i="1"/>
  <c r="U180" i="1"/>
  <c r="AU183" i="1"/>
  <c r="BF183" i="1"/>
  <c r="U185" i="1"/>
  <c r="V185" i="1"/>
  <c r="AU188" i="1"/>
  <c r="BF188" i="1"/>
  <c r="U189" i="1"/>
  <c r="V189" i="1"/>
  <c r="AU192" i="1"/>
  <c r="BF192" i="1"/>
  <c r="U193" i="1"/>
  <c r="V193" i="1"/>
  <c r="AU196" i="1"/>
  <c r="BF196" i="1"/>
  <c r="U197" i="1"/>
  <c r="V197" i="1"/>
  <c r="AU200" i="1"/>
  <c r="BF200" i="1"/>
  <c r="U201" i="1"/>
  <c r="V201" i="1"/>
  <c r="AU204" i="1"/>
  <c r="BF204" i="1"/>
  <c r="U205" i="1"/>
  <c r="V205" i="1"/>
  <c r="AU208" i="1"/>
  <c r="BF208" i="1"/>
  <c r="U209" i="1"/>
  <c r="V209" i="1"/>
  <c r="AV222" i="1"/>
  <c r="I263" i="1"/>
  <c r="O289" i="1"/>
  <c r="V65" i="1"/>
  <c r="U65" i="1"/>
  <c r="AX65" i="1"/>
  <c r="BI65" i="1"/>
  <c r="AU74" i="1"/>
  <c r="AU76" i="1"/>
  <c r="AU77" i="1"/>
  <c r="AU78" i="1"/>
  <c r="AU84" i="1"/>
  <c r="FX89" i="1"/>
  <c r="V91" i="1"/>
  <c r="U91" i="1"/>
  <c r="FX91" i="1"/>
  <c r="V95" i="1"/>
  <c r="U95" i="1"/>
  <c r="FX95" i="1"/>
  <c r="FX99" i="1"/>
  <c r="FX103" i="1"/>
  <c r="AV107" i="1"/>
  <c r="AU108" i="1"/>
  <c r="BF108" i="1"/>
  <c r="AU131" i="1"/>
  <c r="FX131" i="1"/>
  <c r="AU132" i="1"/>
  <c r="AU133" i="1"/>
  <c r="AU134" i="1"/>
  <c r="U143" i="1"/>
  <c r="V143" i="1"/>
  <c r="U147" i="1"/>
  <c r="V147" i="1"/>
  <c r="FX155" i="1"/>
  <c r="V157" i="1"/>
  <c r="U157" i="1"/>
  <c r="AX157" i="1"/>
  <c r="BI157" i="1"/>
  <c r="AV158" i="1"/>
  <c r="BG158" i="1"/>
  <c r="U159" i="1"/>
  <c r="AX159" i="1"/>
  <c r="BI159" i="1"/>
  <c r="AV160" i="1"/>
  <c r="BG160" i="1"/>
  <c r="V161" i="1"/>
  <c r="U161" i="1"/>
  <c r="AX161" i="1"/>
  <c r="BI161" i="1"/>
  <c r="AV162" i="1"/>
  <c r="BG162" i="1"/>
  <c r="AU180" i="1"/>
  <c r="BF180" i="1"/>
  <c r="U181" i="1"/>
  <c r="V181" i="1"/>
  <c r="AU185" i="1"/>
  <c r="BF185" i="1"/>
  <c r="V186" i="1"/>
  <c r="U186" i="1"/>
  <c r="AU189" i="1"/>
  <c r="BF189" i="1"/>
  <c r="V190" i="1"/>
  <c r="U190" i="1"/>
  <c r="AU193" i="1"/>
  <c r="BF193" i="1"/>
  <c r="V194" i="1"/>
  <c r="U194" i="1"/>
  <c r="AU197" i="1"/>
  <c r="BF197" i="1"/>
  <c r="V198" i="1"/>
  <c r="U198" i="1"/>
  <c r="AU201" i="1"/>
  <c r="BF201" i="1"/>
  <c r="V202" i="1"/>
  <c r="U202" i="1"/>
  <c r="AU205" i="1"/>
  <c r="BF205" i="1"/>
  <c r="V206" i="1"/>
  <c r="U206" i="1"/>
  <c r="AU209" i="1"/>
  <c r="BF209" i="1"/>
  <c r="V222" i="1"/>
  <c r="U222" i="1"/>
  <c r="AW222" i="1"/>
  <c r="BH222" i="1"/>
  <c r="AD263" i="1"/>
  <c r="O263" i="1" s="1"/>
  <c r="O268" i="1" s="1"/>
  <c r="N288" i="1"/>
  <c r="R294" i="1" s="1"/>
  <c r="I64" i="13"/>
  <c r="FX19" i="1"/>
  <c r="FX31" i="1"/>
  <c r="FX87" i="1"/>
  <c r="FX92" i="1"/>
  <c r="FX96" i="1"/>
  <c r="FX109" i="1"/>
  <c r="FX129" i="1"/>
  <c r="FX133" i="1"/>
  <c r="FX135" i="1"/>
  <c r="FX145" i="1"/>
  <c r="FX159" i="1"/>
  <c r="FX181" i="1"/>
  <c r="FX186" i="1"/>
  <c r="FX190" i="1"/>
  <c r="FX194" i="1"/>
  <c r="FX202" i="1"/>
  <c r="FX206" i="1"/>
  <c r="FX47" i="1"/>
  <c r="FX7" i="1"/>
  <c r="FX11" i="1"/>
  <c r="FX32" i="1"/>
  <c r="FX36" i="1"/>
  <c r="FX40" i="1"/>
  <c r="FX46" i="1"/>
  <c r="FX76" i="1"/>
  <c r="FX78" i="1"/>
  <c r="FX90" i="1"/>
  <c r="FX94" i="1"/>
  <c r="FX98" i="1"/>
  <c r="FX110" i="1"/>
  <c r="FX112" i="1"/>
  <c r="FX116" i="1"/>
  <c r="FX139" i="1"/>
  <c r="FX160" i="1"/>
  <c r="FX166" i="1"/>
  <c r="FX170" i="1"/>
  <c r="FX174" i="1"/>
  <c r="FX222" i="1"/>
  <c r="S263" i="1"/>
  <c r="S268" i="1" s="1"/>
  <c r="I66" i="13"/>
  <c r="Q51" i="15"/>
  <c r="I53" i="15"/>
  <c r="I55" i="15"/>
  <c r="AW67" i="1"/>
  <c r="FX22" i="1"/>
  <c r="FX25" i="1"/>
  <c r="FX70" i="1"/>
  <c r="FX71" i="1"/>
  <c r="FX72" i="1"/>
  <c r="FX82" i="1"/>
  <c r="FX88" i="1"/>
  <c r="FX104" i="1"/>
  <c r="FX137" i="1"/>
  <c r="FX185" i="1"/>
  <c r="FX189" i="1"/>
  <c r="FX193" i="1"/>
  <c r="FX215" i="1"/>
  <c r="Q42" i="14"/>
  <c r="I47" i="14"/>
  <c r="I49" i="14"/>
  <c r="I51" i="14"/>
  <c r="D58" i="15"/>
  <c r="Q50" i="15"/>
  <c r="N226" i="1"/>
  <c r="FX9" i="1"/>
  <c r="FX27" i="1"/>
  <c r="FX34" i="1"/>
  <c r="FX38" i="1"/>
  <c r="FX42" i="1"/>
  <c r="FX44" i="1"/>
  <c r="FX49" i="1"/>
  <c r="FX53" i="1"/>
  <c r="FX57" i="1"/>
  <c r="FX64" i="1"/>
  <c r="FX66" i="1"/>
  <c r="FX68" i="1"/>
  <c r="FX69" i="1"/>
  <c r="FX74" i="1"/>
  <c r="FX75" i="1"/>
  <c r="FX83" i="1"/>
  <c r="FX101" i="1"/>
  <c r="FX107" i="1"/>
  <c r="FX111" i="1"/>
  <c r="FX120" i="1"/>
  <c r="FX130" i="1"/>
  <c r="FX141" i="1"/>
  <c r="FX143" i="1"/>
  <c r="FX147" i="1"/>
  <c r="FX168" i="1"/>
  <c r="FX172" i="1"/>
  <c r="FX176" i="1"/>
  <c r="FX187" i="1"/>
  <c r="FX191" i="1"/>
  <c r="FX195" i="1"/>
  <c r="FX199" i="1"/>
  <c r="FX203" i="1"/>
  <c r="FX209" i="1"/>
  <c r="FX213" i="1"/>
  <c r="FX217" i="1"/>
  <c r="Q258" i="1"/>
  <c r="Q267" i="1" s="1"/>
  <c r="FX267" i="1"/>
  <c r="Q43" i="14"/>
  <c r="FX8" i="1"/>
  <c r="AU11" i="1"/>
  <c r="AY11" i="1" s="1"/>
  <c r="BC11" i="1" s="1"/>
  <c r="BE11" i="1" s="1"/>
  <c r="BF11" i="1"/>
  <c r="FX12" i="1"/>
  <c r="FX24" i="1"/>
  <c r="FX28" i="1"/>
  <c r="AW29" i="1"/>
  <c r="BH29" i="1"/>
  <c r="BJ29" i="1" s="1"/>
  <c r="BN29" i="1" s="1"/>
  <c r="BP29" i="1" s="1"/>
  <c r="FX30" i="1"/>
  <c r="AW31" i="1"/>
  <c r="BH31" i="1"/>
  <c r="FX37" i="1"/>
  <c r="FX43" i="1"/>
  <c r="FX50" i="1"/>
  <c r="FX54" i="1"/>
  <c r="FX58" i="1"/>
  <c r="FX61" i="1"/>
  <c r="FX77" i="1"/>
  <c r="FX100" i="1"/>
  <c r="FX108" i="1"/>
  <c r="FX117" i="1"/>
  <c r="FX119" i="1"/>
  <c r="FX122" i="1"/>
  <c r="FX123" i="1"/>
  <c r="FX127" i="1"/>
  <c r="AW137" i="1"/>
  <c r="AY137" i="1" s="1"/>
  <c r="BC137" i="1" s="1"/>
  <c r="BE137" i="1" s="1"/>
  <c r="BH137" i="1"/>
  <c r="BJ137" i="1" s="1"/>
  <c r="BN137" i="1" s="1"/>
  <c r="BP137" i="1" s="1"/>
  <c r="FX146" i="1"/>
  <c r="FX151" i="1"/>
  <c r="FX156" i="1"/>
  <c r="FX161" i="1"/>
  <c r="FX167" i="1"/>
  <c r="FX171" i="1"/>
  <c r="FX175" i="1"/>
  <c r="FX212" i="1"/>
  <c r="FX216" i="1"/>
  <c r="FX220" i="1"/>
  <c r="R258" i="1"/>
  <c r="R267" i="1" s="1"/>
  <c r="Q263" i="1"/>
  <c r="Q268" i="1" s="1"/>
  <c r="I295" i="1"/>
  <c r="I50" i="14"/>
  <c r="Q49" i="15"/>
  <c r="I50" i="15"/>
  <c r="I57" i="15"/>
  <c r="FX183" i="1"/>
  <c r="FX197" i="1"/>
  <c r="FX201" i="1"/>
  <c r="FX205" i="1"/>
  <c r="FX207" i="1"/>
  <c r="FX211" i="1"/>
  <c r="S258" i="1"/>
  <c r="S267" i="1" s="1"/>
  <c r="I283" i="1"/>
  <c r="Q44" i="14"/>
  <c r="I45" i="14"/>
  <c r="I56" i="15"/>
  <c r="FX10" i="1"/>
  <c r="AW11" i="1"/>
  <c r="FX67" i="1"/>
  <c r="FX17" i="1"/>
  <c r="FX20" i="1"/>
  <c r="FX26" i="1"/>
  <c r="AU29" i="1"/>
  <c r="AY29" i="1" s="1"/>
  <c r="BC29" i="1" s="1"/>
  <c r="BE29" i="1" s="1"/>
  <c r="AU31" i="1"/>
  <c r="FX33" i="1"/>
  <c r="FX35" i="1"/>
  <c r="FX39" i="1"/>
  <c r="FX41" i="1"/>
  <c r="FX45" i="1"/>
  <c r="FX48" i="1"/>
  <c r="FX52" i="1"/>
  <c r="FX56" i="1"/>
  <c r="FX60" i="1"/>
  <c r="FX62" i="1"/>
  <c r="FX79" i="1"/>
  <c r="FX80" i="1"/>
  <c r="FX81" i="1"/>
  <c r="FX85" i="1"/>
  <c r="FX86" i="1"/>
  <c r="FX102" i="1"/>
  <c r="FX106" i="1"/>
  <c r="FX115" i="1"/>
  <c r="FX128" i="1"/>
  <c r="AU137" i="1"/>
  <c r="FX138" i="1"/>
  <c r="FX140" i="1"/>
  <c r="FX144" i="1"/>
  <c r="FX148" i="1"/>
  <c r="FX165" i="1"/>
  <c r="FX169" i="1"/>
  <c r="FX173" i="1"/>
  <c r="FX177" i="1"/>
  <c r="FX179" i="1"/>
  <c r="FX180" i="1"/>
  <c r="FX182" i="1"/>
  <c r="FX210" i="1"/>
  <c r="FX214" i="1"/>
  <c r="FX218" i="1"/>
  <c r="R297" i="1"/>
  <c r="I62" i="13"/>
  <c r="I65" i="13"/>
  <c r="Q48" i="15"/>
  <c r="U102" i="1"/>
  <c r="BG102" i="1"/>
  <c r="AV102" i="1"/>
  <c r="BI102" i="1"/>
  <c r="AX102" i="1"/>
  <c r="V88" i="1"/>
  <c r="U88" i="1"/>
  <c r="BF88" i="1"/>
  <c r="AU88" i="1"/>
  <c r="BH88" i="1"/>
  <c r="BJ88" i="1" s="1"/>
  <c r="BN88" i="1" s="1"/>
  <c r="BP88" i="1" s="1"/>
  <c r="AW88" i="1"/>
  <c r="V101" i="1"/>
  <c r="U101" i="1"/>
  <c r="BI101" i="1"/>
  <c r="BJ101" i="1" s="1"/>
  <c r="BN101" i="1" s="1"/>
  <c r="BP101" i="1" s="1"/>
  <c r="AX101" i="1"/>
  <c r="BG101" i="1"/>
  <c r="AV101" i="1"/>
  <c r="AY101" i="1" s="1"/>
  <c r="BC101" i="1" s="1"/>
  <c r="BE101" i="1" s="1"/>
  <c r="V86" i="1"/>
  <c r="U86" i="1"/>
  <c r="BH86" i="1"/>
  <c r="AW86" i="1"/>
  <c r="BF86" i="1"/>
  <c r="AU86" i="1"/>
  <c r="V15" i="1"/>
  <c r="U15" i="1"/>
  <c r="V32" i="1"/>
  <c r="U32" i="1"/>
  <c r="AV44" i="1"/>
  <c r="AV45" i="1"/>
  <c r="AV46" i="1"/>
  <c r="V69" i="1"/>
  <c r="U69" i="1"/>
  <c r="V72" i="1"/>
  <c r="U72" i="1"/>
  <c r="V74" i="1"/>
  <c r="U74" i="1"/>
  <c r="V77" i="1"/>
  <c r="U77" i="1"/>
  <c r="V83" i="1"/>
  <c r="U83" i="1"/>
  <c r="V84" i="1"/>
  <c r="U84" i="1"/>
  <c r="V87" i="1"/>
  <c r="U87" i="1"/>
  <c r="V97" i="1"/>
  <c r="U97" i="1"/>
  <c r="V98" i="1"/>
  <c r="U98" i="1"/>
  <c r="AV100" i="1"/>
  <c r="V103" i="1"/>
  <c r="U103" i="1"/>
  <c r="FX118" i="1"/>
  <c r="V120" i="1"/>
  <c r="U120" i="1"/>
  <c r="V125" i="1"/>
  <c r="U125" i="1"/>
  <c r="V139" i="1"/>
  <c r="U139" i="1"/>
  <c r="V154" i="1"/>
  <c r="U154" i="1"/>
  <c r="FX164" i="1"/>
  <c r="V16" i="1"/>
  <c r="U16" i="1"/>
  <c r="AW30" i="1"/>
  <c r="V31" i="1"/>
  <c r="U31" i="1"/>
  <c r="AU32" i="1"/>
  <c r="BF32" i="1"/>
  <c r="V70" i="1"/>
  <c r="U70" i="1"/>
  <c r="V78" i="1"/>
  <c r="U78" i="1"/>
  <c r="V79" i="1"/>
  <c r="U79" i="1"/>
  <c r="V80" i="1"/>
  <c r="U80" i="1"/>
  <c r="AW85" i="1"/>
  <c r="AU87" i="1"/>
  <c r="BF87" i="1"/>
  <c r="FX114" i="1"/>
  <c r="V116" i="1"/>
  <c r="U116" i="1"/>
  <c r="V121" i="1"/>
  <c r="U121" i="1"/>
  <c r="FX125" i="1"/>
  <c r="V128" i="1"/>
  <c r="U128" i="1"/>
  <c r="V129" i="1"/>
  <c r="U129" i="1"/>
  <c r="FX132" i="1"/>
  <c r="FX136" i="1"/>
  <c r="V137" i="1"/>
  <c r="U137" i="1"/>
  <c r="AW139" i="1"/>
  <c r="BH139" i="1"/>
  <c r="FX142" i="1"/>
  <c r="FX154" i="1"/>
  <c r="FX158" i="1"/>
  <c r="FX163" i="1"/>
  <c r="V17" i="1"/>
  <c r="U17" i="1"/>
  <c r="V30" i="1"/>
  <c r="U30" i="1"/>
  <c r="V44" i="1"/>
  <c r="U44" i="1"/>
  <c r="AX44" i="1"/>
  <c r="AY44" i="1" s="1"/>
  <c r="BC44" i="1" s="1"/>
  <c r="BE44" i="1" s="1"/>
  <c r="BI44" i="1"/>
  <c r="BJ44" i="1" s="1"/>
  <c r="BN44" i="1" s="1"/>
  <c r="BP44" i="1" s="1"/>
  <c r="V45" i="1"/>
  <c r="U45" i="1"/>
  <c r="AX45" i="1"/>
  <c r="BI45" i="1"/>
  <c r="BJ45" i="1" s="1"/>
  <c r="BN45" i="1" s="1"/>
  <c r="BP45" i="1" s="1"/>
  <c r="U46" i="1"/>
  <c r="AX46" i="1"/>
  <c r="BI46" i="1"/>
  <c r="BJ46" i="1" s="1"/>
  <c r="BN46" i="1" s="1"/>
  <c r="BP46" i="1" s="1"/>
  <c r="V71" i="1"/>
  <c r="U71" i="1"/>
  <c r="V75" i="1"/>
  <c r="U75" i="1"/>
  <c r="V81" i="1"/>
  <c r="U81" i="1"/>
  <c r="V85" i="1"/>
  <c r="U85" i="1"/>
  <c r="V100" i="1"/>
  <c r="U100" i="1"/>
  <c r="AX100" i="1"/>
  <c r="AY100" i="1" s="1"/>
  <c r="BC100" i="1" s="1"/>
  <c r="BE100" i="1" s="1"/>
  <c r="BI100" i="1"/>
  <c r="BJ100" i="1" s="1"/>
  <c r="BN100" i="1" s="1"/>
  <c r="BP100" i="1" s="1"/>
  <c r="V117" i="1"/>
  <c r="U117" i="1"/>
  <c r="V122" i="1"/>
  <c r="U122" i="1"/>
  <c r="V123" i="1"/>
  <c r="U123" i="1"/>
  <c r="V126" i="1"/>
  <c r="U126" i="1"/>
  <c r="V130" i="1"/>
  <c r="U130" i="1"/>
  <c r="V131" i="1"/>
  <c r="U131" i="1"/>
  <c r="V132" i="1"/>
  <c r="U132" i="1"/>
  <c r="FX134" i="1"/>
  <c r="V140" i="1"/>
  <c r="U140" i="1"/>
  <c r="BF140" i="1"/>
  <c r="AU140" i="1"/>
  <c r="AY140" i="1" s="1"/>
  <c r="BC140" i="1" s="1"/>
  <c r="BE140" i="1" s="1"/>
  <c r="BH140" i="1"/>
  <c r="BJ140" i="1" s="1"/>
  <c r="BN140" i="1" s="1"/>
  <c r="BP140" i="1" s="1"/>
  <c r="AW140" i="1"/>
  <c r="FX162" i="1"/>
  <c r="V11" i="1"/>
  <c r="U11" i="1"/>
  <c r="V67" i="1"/>
  <c r="U67" i="1"/>
  <c r="V29" i="1"/>
  <c r="U29" i="1"/>
  <c r="AU30" i="1"/>
  <c r="BF30" i="1"/>
  <c r="BJ30" i="1" s="1"/>
  <c r="BN30" i="1" s="1"/>
  <c r="BP30" i="1" s="1"/>
  <c r="AW32" i="1"/>
  <c r="BH32" i="1"/>
  <c r="BJ32" i="1" s="1"/>
  <c r="BN32" i="1" s="1"/>
  <c r="BP32" i="1" s="1"/>
  <c r="V68" i="1"/>
  <c r="U68" i="1"/>
  <c r="V76" i="1"/>
  <c r="U76" i="1"/>
  <c r="V82" i="1"/>
  <c r="U82" i="1"/>
  <c r="AU85" i="1"/>
  <c r="AY85" i="1" s="1"/>
  <c r="BC85" i="1" s="1"/>
  <c r="BE85" i="1" s="1"/>
  <c r="BF85" i="1"/>
  <c r="BJ85" i="1" s="1"/>
  <c r="BN85" i="1" s="1"/>
  <c r="BP85" i="1" s="1"/>
  <c r="AW87" i="1"/>
  <c r="BH87" i="1"/>
  <c r="V118" i="1"/>
  <c r="U118" i="1"/>
  <c r="V124" i="1"/>
  <c r="U124" i="1"/>
  <c r="V134" i="1"/>
  <c r="U134" i="1"/>
  <c r="V138" i="1"/>
  <c r="U138" i="1"/>
  <c r="BH138" i="1"/>
  <c r="AW138" i="1"/>
  <c r="AY138" i="1" s="1"/>
  <c r="BC138" i="1" s="1"/>
  <c r="BE138" i="1" s="1"/>
  <c r="BF138" i="1"/>
  <c r="AU138" i="1"/>
  <c r="V150" i="1"/>
  <c r="U150" i="1"/>
  <c r="T263" i="1"/>
  <c r="V135" i="1"/>
  <c r="U135" i="1"/>
  <c r="V136" i="1"/>
  <c r="U136" i="1"/>
  <c r="V151" i="1"/>
  <c r="U151" i="1"/>
  <c r="V155" i="1"/>
  <c r="U155" i="1"/>
  <c r="AD258" i="1"/>
  <c r="J279" i="1"/>
  <c r="J281" i="1"/>
  <c r="AE258" i="1" s="1"/>
  <c r="I294" i="1"/>
  <c r="I63" i="13"/>
  <c r="I43" i="14"/>
  <c r="I46" i="14"/>
  <c r="I52" i="14"/>
  <c r="E53" i="14"/>
  <c r="I48" i="15"/>
  <c r="I51" i="15"/>
  <c r="E58" i="15"/>
  <c r="V152" i="1"/>
  <c r="U152" i="1"/>
  <c r="V156" i="1"/>
  <c r="U156" i="1"/>
  <c r="I258" i="1"/>
  <c r="R283" i="1" s="1"/>
  <c r="O258" i="1"/>
  <c r="N277" i="1"/>
  <c r="O278" i="1"/>
  <c r="I284" i="1"/>
  <c r="Q47" i="14"/>
  <c r="Q48" i="14"/>
  <c r="Q49" i="14"/>
  <c r="Q50" i="14"/>
  <c r="Q51" i="14"/>
  <c r="Q52" i="15"/>
  <c r="Q53" i="15"/>
  <c r="Q54" i="15"/>
  <c r="Q55" i="15"/>
  <c r="Q56" i="15"/>
  <c r="V115" i="1"/>
  <c r="U115" i="1"/>
  <c r="V119" i="1"/>
  <c r="U119" i="1"/>
  <c r="V127" i="1"/>
  <c r="U127" i="1"/>
  <c r="V133" i="1"/>
  <c r="U133" i="1"/>
  <c r="V149" i="1"/>
  <c r="U149" i="1"/>
  <c r="V153" i="1"/>
  <c r="U153" i="1"/>
  <c r="I42" i="14"/>
  <c r="I44" i="14"/>
  <c r="I47" i="15"/>
  <c r="I49" i="15"/>
  <c r="T230" i="1"/>
  <c r="N228" i="1"/>
  <c r="T227" i="1"/>
  <c r="N230" i="1"/>
  <c r="N233" i="1"/>
  <c r="T226" i="1"/>
  <c r="T228" i="1"/>
  <c r="N231" i="1"/>
  <c r="N235" i="1"/>
  <c r="N237" i="1"/>
  <c r="N227" i="1"/>
  <c r="N229" i="1"/>
  <c r="N232" i="1"/>
  <c r="AY63" i="1"/>
  <c r="BC63" i="1" s="1"/>
  <c r="BE63" i="1" s="1"/>
  <c r="BJ63" i="1"/>
  <c r="BN63" i="1" s="1"/>
  <c r="BP63" i="1" s="1"/>
  <c r="BU63" i="1"/>
  <c r="BY63" i="1" s="1"/>
  <c r="CA63" i="1" s="1"/>
  <c r="CF63" i="1"/>
  <c r="CJ63" i="1" s="1"/>
  <c r="CL63" i="1" s="1"/>
  <c r="CQ63" i="1"/>
  <c r="CU63" i="1" s="1"/>
  <c r="CW63" i="1" s="1"/>
  <c r="DB63" i="1"/>
  <c r="DF63" i="1" s="1"/>
  <c r="DH63" i="1" s="1"/>
  <c r="DM63" i="1"/>
  <c r="DQ63" i="1" s="1"/>
  <c r="DS63" i="1" s="1"/>
  <c r="DX63" i="1"/>
  <c r="EB63" i="1" s="1"/>
  <c r="ED63" i="1" s="1"/>
  <c r="EI63" i="1"/>
  <c r="EM63" i="1" s="1"/>
  <c r="EO63" i="1" s="1"/>
  <c r="ET63" i="1"/>
  <c r="EX63" i="1" s="1"/>
  <c r="EZ63" i="1" s="1"/>
  <c r="FE63" i="1"/>
  <c r="FI63" i="1" s="1"/>
  <c r="FK63" i="1" s="1"/>
  <c r="FP63" i="1"/>
  <c r="FT63" i="1" s="1"/>
  <c r="FV63" i="1" s="1"/>
  <c r="CF70" i="1"/>
  <c r="CJ70" i="1" s="1"/>
  <c r="CL70" i="1" s="1"/>
  <c r="DX70" i="1"/>
  <c r="EB70" i="1" s="1"/>
  <c r="ED70" i="1" s="1"/>
  <c r="EI70" i="1"/>
  <c r="EM70" i="1" s="1"/>
  <c r="EO70" i="1" s="1"/>
  <c r="FP70" i="1"/>
  <c r="FT70" i="1" s="1"/>
  <c r="FV70" i="1" s="1"/>
  <c r="AY71" i="1"/>
  <c r="BC71" i="1" s="1"/>
  <c r="BE71" i="1" s="1"/>
  <c r="BJ71" i="1"/>
  <c r="BN71" i="1" s="1"/>
  <c r="BP71" i="1" s="1"/>
  <c r="BU71" i="1"/>
  <c r="BY71" i="1" s="1"/>
  <c r="CA71" i="1" s="1"/>
  <c r="DB71" i="1"/>
  <c r="DF71" i="1" s="1"/>
  <c r="DH71" i="1" s="1"/>
  <c r="ET71" i="1"/>
  <c r="EX71" i="1" s="1"/>
  <c r="EZ71" i="1" s="1"/>
  <c r="FE71" i="1"/>
  <c r="FI71" i="1" s="1"/>
  <c r="FK71" i="1" s="1"/>
  <c r="FP71" i="1"/>
  <c r="FT71" i="1" s="1"/>
  <c r="FV71" i="1" s="1"/>
  <c r="AY76" i="1"/>
  <c r="BC76" i="1" s="1"/>
  <c r="BE76" i="1" s="1"/>
  <c r="BJ76" i="1"/>
  <c r="BN76" i="1" s="1"/>
  <c r="BP76" i="1" s="1"/>
  <c r="CF76" i="1"/>
  <c r="CJ76" i="1" s="1"/>
  <c r="CL76" i="1" s="1"/>
  <c r="CQ76" i="1"/>
  <c r="CU76" i="1" s="1"/>
  <c r="CW76" i="1" s="1"/>
  <c r="DB76" i="1"/>
  <c r="DF76" i="1" s="1"/>
  <c r="DH76" i="1" s="1"/>
  <c r="DX76" i="1"/>
  <c r="EB76" i="1" s="1"/>
  <c r="ED76" i="1" s="1"/>
  <c r="ET76" i="1"/>
  <c r="EX76" i="1" s="1"/>
  <c r="EZ76" i="1" s="1"/>
  <c r="FE76" i="1"/>
  <c r="FI76" i="1" s="1"/>
  <c r="FK76" i="1" s="1"/>
  <c r="FP76" i="1"/>
  <c r="FT76" i="1" s="1"/>
  <c r="FV76" i="1" s="1"/>
  <c r="AY82" i="1"/>
  <c r="BC82" i="1" s="1"/>
  <c r="BE82" i="1" s="1"/>
  <c r="BJ82" i="1"/>
  <c r="BN82" i="1" s="1"/>
  <c r="BP82" i="1" s="1"/>
  <c r="BU82" i="1"/>
  <c r="BY82" i="1" s="1"/>
  <c r="CA82" i="1" s="1"/>
  <c r="CF82" i="1"/>
  <c r="CJ82" i="1" s="1"/>
  <c r="CL82" i="1" s="1"/>
  <c r="CQ82" i="1"/>
  <c r="CU82" i="1" s="1"/>
  <c r="CW82" i="1" s="1"/>
  <c r="DB82" i="1"/>
  <c r="DF82" i="1" s="1"/>
  <c r="DH82" i="1" s="1"/>
  <c r="DM82" i="1"/>
  <c r="DQ82" i="1" s="1"/>
  <c r="DS82" i="1" s="1"/>
  <c r="DX82" i="1"/>
  <c r="EB82" i="1" s="1"/>
  <c r="ED82" i="1" s="1"/>
  <c r="EI82" i="1"/>
  <c r="EM82" i="1" s="1"/>
  <c r="EO82" i="1" s="1"/>
  <c r="ET82" i="1"/>
  <c r="EX82" i="1" s="1"/>
  <c r="EZ82" i="1" s="1"/>
  <c r="FE82" i="1"/>
  <c r="FI82" i="1" s="1"/>
  <c r="FK82" i="1" s="1"/>
  <c r="FP82" i="1"/>
  <c r="FT82" i="1" s="1"/>
  <c r="FV82" i="1" s="1"/>
  <c r="AY84" i="1"/>
  <c r="BC84" i="1" s="1"/>
  <c r="BE84" i="1" s="1"/>
  <c r="BJ84" i="1"/>
  <c r="BN84" i="1" s="1"/>
  <c r="BP84" i="1" s="1"/>
  <c r="BU84" i="1"/>
  <c r="BY84" i="1" s="1"/>
  <c r="CA84" i="1" s="1"/>
  <c r="CF84" i="1"/>
  <c r="CJ84" i="1" s="1"/>
  <c r="CL84" i="1" s="1"/>
  <c r="CQ84" i="1"/>
  <c r="CU84" i="1" s="1"/>
  <c r="CW84" i="1" s="1"/>
  <c r="DB84" i="1"/>
  <c r="DF84" i="1" s="1"/>
  <c r="DH84" i="1" s="1"/>
  <c r="DM84" i="1"/>
  <c r="DQ84" i="1" s="1"/>
  <c r="DS84" i="1" s="1"/>
  <c r="DX84" i="1"/>
  <c r="EB84" i="1" s="1"/>
  <c r="ED84" i="1" s="1"/>
  <c r="EI84" i="1"/>
  <c r="EM84" i="1" s="1"/>
  <c r="EO84" i="1" s="1"/>
  <c r="ET84" i="1"/>
  <c r="EX84" i="1" s="1"/>
  <c r="EZ84" i="1" s="1"/>
  <c r="FE84" i="1"/>
  <c r="FI84" i="1" s="1"/>
  <c r="FK84" i="1" s="1"/>
  <c r="FP84" i="1"/>
  <c r="FT84" i="1" s="1"/>
  <c r="FV84" i="1" s="1"/>
  <c r="CF88" i="1"/>
  <c r="CJ88" i="1" s="1"/>
  <c r="CL88" i="1" s="1"/>
  <c r="CQ88" i="1"/>
  <c r="CU88" i="1" s="1"/>
  <c r="CW88" i="1" s="1"/>
  <c r="DB88" i="1"/>
  <c r="DF88" i="1" s="1"/>
  <c r="DH88" i="1" s="1"/>
  <c r="EI88" i="1"/>
  <c r="EM88" i="1" s="1"/>
  <c r="EO88" i="1" s="1"/>
  <c r="ET88" i="1"/>
  <c r="EX88" i="1" s="1"/>
  <c r="EZ88" i="1" s="1"/>
  <c r="BJ89" i="1"/>
  <c r="BN89" i="1" s="1"/>
  <c r="BP89" i="1" s="1"/>
  <c r="BU89" i="1"/>
  <c r="BY89" i="1" s="1"/>
  <c r="CA89" i="1" s="1"/>
  <c r="CF89" i="1"/>
  <c r="CJ89" i="1" s="1"/>
  <c r="CL89" i="1" s="1"/>
  <c r="DM89" i="1"/>
  <c r="DQ89" i="1" s="1"/>
  <c r="DS89" i="1" s="1"/>
  <c r="DX89" i="1"/>
  <c r="EB89" i="1" s="1"/>
  <c r="ED89" i="1" s="1"/>
  <c r="EI89" i="1"/>
  <c r="EM89" i="1" s="1"/>
  <c r="EO89" i="1" s="1"/>
  <c r="FP89" i="1"/>
  <c r="FT89" i="1" s="1"/>
  <c r="FV89" i="1" s="1"/>
  <c r="BJ90" i="1"/>
  <c r="BN90" i="1" s="1"/>
  <c r="BP90" i="1" s="1"/>
  <c r="BU90" i="1"/>
  <c r="BY90" i="1" s="1"/>
  <c r="CA90" i="1" s="1"/>
  <c r="CF90" i="1"/>
  <c r="CJ90" i="1" s="1"/>
  <c r="CL90" i="1" s="1"/>
  <c r="DB90" i="1"/>
  <c r="DF90" i="1" s="1"/>
  <c r="DH90" i="1" s="1"/>
  <c r="DX90" i="1"/>
  <c r="EB90" i="1" s="1"/>
  <c r="ED90" i="1" s="1"/>
  <c r="EI90" i="1"/>
  <c r="EM90" i="1" s="1"/>
  <c r="EO90" i="1" s="1"/>
  <c r="ET90" i="1"/>
  <c r="EX90" i="1" s="1"/>
  <c r="EZ90" i="1" s="1"/>
  <c r="AY92" i="1"/>
  <c r="BC92" i="1" s="1"/>
  <c r="BE92" i="1" s="1"/>
  <c r="BJ92" i="1"/>
  <c r="BN92" i="1" s="1"/>
  <c r="BP92" i="1" s="1"/>
  <c r="CQ92" i="1"/>
  <c r="CU92" i="1" s="1"/>
  <c r="CW92" i="1" s="1"/>
  <c r="DB92" i="1"/>
  <c r="DF92" i="1" s="1"/>
  <c r="DH92" i="1" s="1"/>
  <c r="DM92" i="1"/>
  <c r="DQ92" i="1" s="1"/>
  <c r="DS92" i="1" s="1"/>
  <c r="ET92" i="1"/>
  <c r="EX92" i="1" s="1"/>
  <c r="EZ92" i="1" s="1"/>
  <c r="FE92" i="1"/>
  <c r="FI92" i="1" s="1"/>
  <c r="FK92" i="1" s="1"/>
  <c r="FP92" i="1"/>
  <c r="FT92" i="1" s="1"/>
  <c r="FV92" i="1" s="1"/>
  <c r="BJ94" i="1"/>
  <c r="BN94" i="1" s="1"/>
  <c r="BP94" i="1" s="1"/>
  <c r="BU94" i="1"/>
  <c r="BY94" i="1" s="1"/>
  <c r="CA94" i="1" s="1"/>
  <c r="CF94" i="1"/>
  <c r="CJ94" i="1" s="1"/>
  <c r="CL94" i="1" s="1"/>
  <c r="DB94" i="1"/>
  <c r="DF94" i="1" s="1"/>
  <c r="DH94" i="1" s="1"/>
  <c r="DX94" i="1"/>
  <c r="EB94" i="1" s="1"/>
  <c r="ED94" i="1" s="1"/>
  <c r="EI94" i="1"/>
  <c r="EM94" i="1" s="1"/>
  <c r="EO94" i="1" s="1"/>
  <c r="ET94" i="1"/>
  <c r="EX94" i="1" s="1"/>
  <c r="EZ94" i="1" s="1"/>
  <c r="AY96" i="1"/>
  <c r="BC96" i="1" s="1"/>
  <c r="BE96" i="1" s="1"/>
  <c r="BJ96" i="1"/>
  <c r="BN96" i="1" s="1"/>
  <c r="BP96" i="1" s="1"/>
  <c r="CQ96" i="1"/>
  <c r="CU96" i="1" s="1"/>
  <c r="CW96" i="1" s="1"/>
  <c r="DB96" i="1"/>
  <c r="DF96" i="1" s="1"/>
  <c r="DH96" i="1" s="1"/>
  <c r="DM96" i="1"/>
  <c r="DQ96" i="1" s="1"/>
  <c r="DS96" i="1" s="1"/>
  <c r="ET96" i="1"/>
  <c r="EX96" i="1" s="1"/>
  <c r="EZ96" i="1" s="1"/>
  <c r="FE96" i="1"/>
  <c r="FI96" i="1" s="1"/>
  <c r="FK96" i="1" s="1"/>
  <c r="FP96" i="1"/>
  <c r="FT96" i="1" s="1"/>
  <c r="FV96" i="1" s="1"/>
  <c r="BJ98" i="1"/>
  <c r="BN98" i="1" s="1"/>
  <c r="BP98" i="1" s="1"/>
  <c r="BU98" i="1"/>
  <c r="BY98" i="1" s="1"/>
  <c r="CA98" i="1" s="1"/>
  <c r="CF98" i="1"/>
  <c r="CJ98" i="1" s="1"/>
  <c r="CL98" i="1" s="1"/>
  <c r="DB98" i="1"/>
  <c r="DF98" i="1" s="1"/>
  <c r="DH98" i="1" s="1"/>
  <c r="DX98" i="1"/>
  <c r="EB98" i="1" s="1"/>
  <c r="ED98" i="1" s="1"/>
  <c r="EI98" i="1"/>
  <c r="EM98" i="1" s="1"/>
  <c r="EO98" i="1" s="1"/>
  <c r="ET98" i="1"/>
  <c r="EX98" i="1" s="1"/>
  <c r="EZ98" i="1" s="1"/>
  <c r="BU101" i="1"/>
  <c r="BY101" i="1" s="1"/>
  <c r="CA101" i="1" s="1"/>
  <c r="CF101" i="1"/>
  <c r="CJ101" i="1" s="1"/>
  <c r="CL101" i="1" s="1"/>
  <c r="DM101" i="1"/>
  <c r="DQ101" i="1" s="1"/>
  <c r="DS101" i="1" s="1"/>
  <c r="DX101" i="1"/>
  <c r="EB101" i="1" s="1"/>
  <c r="ED101" i="1" s="1"/>
  <c r="FE101" i="1"/>
  <c r="FI101" i="1" s="1"/>
  <c r="FK101" i="1" s="1"/>
  <c r="FP101" i="1"/>
  <c r="FT101" i="1" s="1"/>
  <c r="FV101" i="1" s="1"/>
  <c r="BU111" i="1"/>
  <c r="BY111" i="1" s="1"/>
  <c r="CA111" i="1" s="1"/>
  <c r="CF111" i="1"/>
  <c r="CJ111" i="1" s="1"/>
  <c r="CL111" i="1" s="1"/>
  <c r="CQ111" i="1"/>
  <c r="CU111" i="1" s="1"/>
  <c r="CW111" i="1" s="1"/>
  <c r="DB111" i="1"/>
  <c r="DF111" i="1" s="1"/>
  <c r="DH111" i="1" s="1"/>
  <c r="DM111" i="1"/>
  <c r="DQ111" i="1" s="1"/>
  <c r="DS111" i="1" s="1"/>
  <c r="DX111" i="1"/>
  <c r="EB111" i="1" s="1"/>
  <c r="ED111" i="1" s="1"/>
  <c r="EI111" i="1"/>
  <c r="EM111" i="1" s="1"/>
  <c r="EO111" i="1" s="1"/>
  <c r="ET111" i="1"/>
  <c r="EX111" i="1" s="1"/>
  <c r="EZ111" i="1" s="1"/>
  <c r="FE111" i="1"/>
  <c r="FI111" i="1" s="1"/>
  <c r="FK111" i="1" s="1"/>
  <c r="FP111" i="1"/>
  <c r="FT111" i="1" s="1"/>
  <c r="FV111" i="1" s="1"/>
  <c r="AY117" i="1"/>
  <c r="BC117" i="1" s="1"/>
  <c r="BE117" i="1" s="1"/>
  <c r="BJ117" i="1"/>
  <c r="BN117" i="1" s="1"/>
  <c r="BP117" i="1" s="1"/>
  <c r="BU117" i="1"/>
  <c r="BY117" i="1" s="1"/>
  <c r="CA117" i="1" s="1"/>
  <c r="CF117" i="1"/>
  <c r="CJ117" i="1" s="1"/>
  <c r="CL117" i="1" s="1"/>
  <c r="CQ117" i="1"/>
  <c r="CU117" i="1" s="1"/>
  <c r="CW117" i="1" s="1"/>
  <c r="DB117" i="1"/>
  <c r="DF117" i="1" s="1"/>
  <c r="DH117" i="1" s="1"/>
  <c r="DM117" i="1"/>
  <c r="DQ117" i="1" s="1"/>
  <c r="DS117" i="1" s="1"/>
  <c r="DX117" i="1"/>
  <c r="EB117" i="1" s="1"/>
  <c r="ED117" i="1" s="1"/>
  <c r="EI117" i="1"/>
  <c r="EM117" i="1" s="1"/>
  <c r="EO117" i="1" s="1"/>
  <c r="ET117" i="1"/>
  <c r="EX117" i="1" s="1"/>
  <c r="EZ117" i="1" s="1"/>
  <c r="FE117" i="1"/>
  <c r="FI117" i="1" s="1"/>
  <c r="FK117" i="1" s="1"/>
  <c r="FP117" i="1"/>
  <c r="FT117" i="1" s="1"/>
  <c r="FV117" i="1" s="1"/>
  <c r="AY121" i="1"/>
  <c r="BC121" i="1" s="1"/>
  <c r="BE121" i="1" s="1"/>
  <c r="BJ121" i="1"/>
  <c r="BN121" i="1" s="1"/>
  <c r="BP121" i="1" s="1"/>
  <c r="BU121" i="1"/>
  <c r="BY121" i="1" s="1"/>
  <c r="CA121" i="1" s="1"/>
  <c r="CF121" i="1"/>
  <c r="CJ121" i="1" s="1"/>
  <c r="CL121" i="1" s="1"/>
  <c r="CQ121" i="1"/>
  <c r="CU121" i="1" s="1"/>
  <c r="CW121" i="1" s="1"/>
  <c r="DB121" i="1"/>
  <c r="DF121" i="1" s="1"/>
  <c r="DH121" i="1" s="1"/>
  <c r="DM121" i="1"/>
  <c r="DQ121" i="1" s="1"/>
  <c r="DS121" i="1" s="1"/>
  <c r="DX121" i="1"/>
  <c r="EB121" i="1" s="1"/>
  <c r="ED121" i="1" s="1"/>
  <c r="EI121" i="1"/>
  <c r="EM121" i="1" s="1"/>
  <c r="EO121" i="1" s="1"/>
  <c r="ET121" i="1"/>
  <c r="EX121" i="1" s="1"/>
  <c r="EZ121" i="1" s="1"/>
  <c r="FE121" i="1"/>
  <c r="FI121" i="1" s="1"/>
  <c r="FK121" i="1" s="1"/>
  <c r="FP121" i="1"/>
  <c r="FT121" i="1" s="1"/>
  <c r="FV121" i="1" s="1"/>
  <c r="AY127" i="1"/>
  <c r="BC127" i="1" s="1"/>
  <c r="BE127" i="1" s="1"/>
  <c r="BJ127" i="1"/>
  <c r="BN127" i="1" s="1"/>
  <c r="BP127" i="1" s="1"/>
  <c r="BU127" i="1"/>
  <c r="BY127" i="1" s="1"/>
  <c r="CA127" i="1" s="1"/>
  <c r="CF127" i="1"/>
  <c r="CJ127" i="1" s="1"/>
  <c r="CL127" i="1" s="1"/>
  <c r="CQ127" i="1"/>
  <c r="CU127" i="1" s="1"/>
  <c r="CW127" i="1" s="1"/>
  <c r="DB127" i="1"/>
  <c r="DF127" i="1" s="1"/>
  <c r="DH127" i="1" s="1"/>
  <c r="DM127" i="1"/>
  <c r="DQ127" i="1" s="1"/>
  <c r="DS127" i="1" s="1"/>
  <c r="DX127" i="1"/>
  <c r="EB127" i="1" s="1"/>
  <c r="ED127" i="1" s="1"/>
  <c r="EI127" i="1"/>
  <c r="EM127" i="1" s="1"/>
  <c r="EO127" i="1" s="1"/>
  <c r="ET127" i="1"/>
  <c r="EX127" i="1" s="1"/>
  <c r="EZ127" i="1" s="1"/>
  <c r="FE127" i="1"/>
  <c r="FI127" i="1" s="1"/>
  <c r="FK127" i="1" s="1"/>
  <c r="FP127" i="1"/>
  <c r="FT127" i="1" s="1"/>
  <c r="FV127" i="1" s="1"/>
  <c r="AY133" i="1"/>
  <c r="BC133" i="1" s="1"/>
  <c r="BE133" i="1" s="1"/>
  <c r="BJ133" i="1"/>
  <c r="BN133" i="1" s="1"/>
  <c r="BP133" i="1" s="1"/>
  <c r="BU133" i="1"/>
  <c r="BY133" i="1" s="1"/>
  <c r="CA133" i="1" s="1"/>
  <c r="CF133" i="1"/>
  <c r="CJ133" i="1" s="1"/>
  <c r="CL133" i="1" s="1"/>
  <c r="CQ133" i="1"/>
  <c r="CU133" i="1" s="1"/>
  <c r="CW133" i="1" s="1"/>
  <c r="DB133" i="1"/>
  <c r="DF133" i="1" s="1"/>
  <c r="DH133" i="1" s="1"/>
  <c r="DM133" i="1"/>
  <c r="DQ133" i="1" s="1"/>
  <c r="DS133" i="1" s="1"/>
  <c r="DX133" i="1"/>
  <c r="EB133" i="1" s="1"/>
  <c r="ED133" i="1" s="1"/>
  <c r="EI133" i="1"/>
  <c r="EM133" i="1" s="1"/>
  <c r="EO133" i="1" s="1"/>
  <c r="ET133" i="1"/>
  <c r="EX133" i="1" s="1"/>
  <c r="EZ133" i="1" s="1"/>
  <c r="FE133" i="1"/>
  <c r="FI133" i="1" s="1"/>
  <c r="FK133" i="1" s="1"/>
  <c r="FP133" i="1"/>
  <c r="FT133" i="1" s="1"/>
  <c r="FV133" i="1" s="1"/>
  <c r="BU139" i="1"/>
  <c r="BY139" i="1" s="1"/>
  <c r="CA139" i="1" s="1"/>
  <c r="CF139" i="1"/>
  <c r="CJ139" i="1" s="1"/>
  <c r="CL139" i="1" s="1"/>
  <c r="CQ139" i="1"/>
  <c r="CU139" i="1" s="1"/>
  <c r="CW139" i="1" s="1"/>
  <c r="DB139" i="1"/>
  <c r="DF139" i="1" s="1"/>
  <c r="DH139" i="1" s="1"/>
  <c r="DM139" i="1"/>
  <c r="DQ139" i="1" s="1"/>
  <c r="DS139" i="1" s="1"/>
  <c r="DX139" i="1"/>
  <c r="EB139" i="1" s="1"/>
  <c r="ED139" i="1" s="1"/>
  <c r="EI139" i="1"/>
  <c r="EM139" i="1" s="1"/>
  <c r="EO139" i="1" s="1"/>
  <c r="ET139" i="1"/>
  <c r="EX139" i="1" s="1"/>
  <c r="EZ139" i="1" s="1"/>
  <c r="FE139" i="1"/>
  <c r="FI139" i="1" s="1"/>
  <c r="FK139" i="1" s="1"/>
  <c r="FP139" i="1"/>
  <c r="FT139" i="1" s="1"/>
  <c r="FV139" i="1" s="1"/>
  <c r="BJ151" i="1"/>
  <c r="BN151" i="1" s="1"/>
  <c r="BP151" i="1" s="1"/>
  <c r="CF151" i="1"/>
  <c r="CJ151" i="1" s="1"/>
  <c r="CL151" i="1" s="1"/>
  <c r="DB151" i="1"/>
  <c r="DF151" i="1" s="1"/>
  <c r="DH151" i="1" s="1"/>
  <c r="DM151" i="1"/>
  <c r="DQ151" i="1" s="1"/>
  <c r="DS151" i="1" s="1"/>
  <c r="DX151" i="1"/>
  <c r="EB151" i="1" s="1"/>
  <c r="ED151" i="1" s="1"/>
  <c r="ET151" i="1"/>
  <c r="EX151" i="1" s="1"/>
  <c r="EZ151" i="1" s="1"/>
  <c r="FP151" i="1"/>
  <c r="FT151" i="1" s="1"/>
  <c r="FV151" i="1" s="1"/>
  <c r="AY155" i="1"/>
  <c r="BC155" i="1" s="1"/>
  <c r="BE155" i="1" s="1"/>
  <c r="BJ155" i="1"/>
  <c r="BN155" i="1" s="1"/>
  <c r="BP155" i="1" s="1"/>
  <c r="BU155" i="1"/>
  <c r="BY155" i="1" s="1"/>
  <c r="CA155" i="1" s="1"/>
  <c r="CF155" i="1"/>
  <c r="CJ155" i="1" s="1"/>
  <c r="CL155" i="1" s="1"/>
  <c r="CQ155" i="1"/>
  <c r="CU155" i="1" s="1"/>
  <c r="CW155" i="1" s="1"/>
  <c r="DB155" i="1"/>
  <c r="DF155" i="1" s="1"/>
  <c r="DH155" i="1" s="1"/>
  <c r="DM155" i="1"/>
  <c r="DQ155" i="1" s="1"/>
  <c r="DS155" i="1" s="1"/>
  <c r="DX155" i="1"/>
  <c r="EB155" i="1" s="1"/>
  <c r="ED155" i="1" s="1"/>
  <c r="EI155" i="1"/>
  <c r="EM155" i="1" s="1"/>
  <c r="EO155" i="1" s="1"/>
  <c r="ET155" i="1"/>
  <c r="EX155" i="1" s="1"/>
  <c r="EZ155" i="1" s="1"/>
  <c r="FE155" i="1"/>
  <c r="FI155" i="1" s="1"/>
  <c r="FK155" i="1" s="1"/>
  <c r="FP155" i="1"/>
  <c r="FT155" i="1" s="1"/>
  <c r="FV155" i="1" s="1"/>
  <c r="AY157" i="1"/>
  <c r="BC157" i="1" s="1"/>
  <c r="BE157" i="1" s="1"/>
  <c r="BJ157" i="1"/>
  <c r="BN157" i="1" s="1"/>
  <c r="BP157" i="1" s="1"/>
  <c r="BU157" i="1"/>
  <c r="BY157" i="1" s="1"/>
  <c r="CA157" i="1" s="1"/>
  <c r="CF157" i="1"/>
  <c r="CJ157" i="1" s="1"/>
  <c r="CL157" i="1" s="1"/>
  <c r="CQ157" i="1"/>
  <c r="CU157" i="1" s="1"/>
  <c r="CW157" i="1" s="1"/>
  <c r="DB157" i="1"/>
  <c r="DF157" i="1" s="1"/>
  <c r="DH157" i="1" s="1"/>
  <c r="DM157" i="1"/>
  <c r="DQ157" i="1" s="1"/>
  <c r="DS157" i="1" s="1"/>
  <c r="DX157" i="1"/>
  <c r="EB157" i="1" s="1"/>
  <c r="ED157" i="1" s="1"/>
  <c r="EI157" i="1"/>
  <c r="EM157" i="1" s="1"/>
  <c r="EO157" i="1" s="1"/>
  <c r="ET157" i="1"/>
  <c r="EX157" i="1" s="1"/>
  <c r="EZ157" i="1" s="1"/>
  <c r="FE157" i="1"/>
  <c r="FI157" i="1" s="1"/>
  <c r="FK157" i="1" s="1"/>
  <c r="FP157" i="1"/>
  <c r="FT157" i="1" s="1"/>
  <c r="FV157" i="1" s="1"/>
  <c r="AY161" i="1"/>
  <c r="BC161" i="1" s="1"/>
  <c r="BE161" i="1" s="1"/>
  <c r="BJ161" i="1"/>
  <c r="BN161" i="1" s="1"/>
  <c r="BP161" i="1" s="1"/>
  <c r="CF161" i="1"/>
  <c r="CJ161" i="1" s="1"/>
  <c r="CL161" i="1" s="1"/>
  <c r="CQ161" i="1"/>
  <c r="CU161" i="1" s="1"/>
  <c r="CW161" i="1" s="1"/>
  <c r="DB161" i="1"/>
  <c r="DF161" i="1" s="1"/>
  <c r="DH161" i="1" s="1"/>
  <c r="DX161" i="1"/>
  <c r="EB161" i="1" s="1"/>
  <c r="ED161" i="1" s="1"/>
  <c r="EI161" i="1"/>
  <c r="EM161" i="1" s="1"/>
  <c r="EO161" i="1" s="1"/>
  <c r="ET161" i="1"/>
  <c r="EX161" i="1" s="1"/>
  <c r="EZ161" i="1" s="1"/>
  <c r="FE161" i="1"/>
  <c r="FI161" i="1" s="1"/>
  <c r="FK161" i="1" s="1"/>
  <c r="FP161" i="1"/>
  <c r="FT161" i="1" s="1"/>
  <c r="FV161" i="1" s="1"/>
  <c r="AY179" i="1"/>
  <c r="BC179" i="1" s="1"/>
  <c r="BE179" i="1" s="1"/>
  <c r="BJ179" i="1"/>
  <c r="BN179" i="1" s="1"/>
  <c r="BP179" i="1" s="1"/>
  <c r="BU179" i="1"/>
  <c r="BY179" i="1" s="1"/>
  <c r="CA179" i="1" s="1"/>
  <c r="CF179" i="1"/>
  <c r="CJ179" i="1" s="1"/>
  <c r="CL179" i="1" s="1"/>
  <c r="CQ179" i="1"/>
  <c r="CU179" i="1" s="1"/>
  <c r="CW179" i="1" s="1"/>
  <c r="DB179" i="1"/>
  <c r="DF179" i="1" s="1"/>
  <c r="DH179" i="1" s="1"/>
  <c r="DM179" i="1"/>
  <c r="DQ179" i="1" s="1"/>
  <c r="DS179" i="1" s="1"/>
  <c r="DX179" i="1"/>
  <c r="EB179" i="1" s="1"/>
  <c r="ED179" i="1" s="1"/>
  <c r="EI179" i="1"/>
  <c r="EM179" i="1" s="1"/>
  <c r="EO179" i="1" s="1"/>
  <c r="ET179" i="1"/>
  <c r="EX179" i="1" s="1"/>
  <c r="EZ179" i="1" s="1"/>
  <c r="FE179" i="1"/>
  <c r="FI179" i="1" s="1"/>
  <c r="FK179" i="1" s="1"/>
  <c r="FP179" i="1"/>
  <c r="FT179" i="1" s="1"/>
  <c r="FV179" i="1" s="1"/>
  <c r="BJ183" i="1"/>
  <c r="BN183" i="1" s="1"/>
  <c r="BP183" i="1" s="1"/>
  <c r="CF183" i="1"/>
  <c r="CJ183" i="1" s="1"/>
  <c r="CL183" i="1" s="1"/>
  <c r="CQ183" i="1"/>
  <c r="CU183" i="1" s="1"/>
  <c r="CW183" i="1" s="1"/>
  <c r="DB183" i="1"/>
  <c r="DF183" i="1" s="1"/>
  <c r="DH183" i="1" s="1"/>
  <c r="DM183" i="1"/>
  <c r="DQ183" i="1" s="1"/>
  <c r="DS183" i="1" s="1"/>
  <c r="ET183" i="1"/>
  <c r="EX183" i="1" s="1"/>
  <c r="EZ183" i="1" s="1"/>
  <c r="FP183" i="1"/>
  <c r="FT183" i="1" s="1"/>
  <c r="FV183" i="1" s="1"/>
  <c r="AY211" i="1"/>
  <c r="BC211" i="1" s="1"/>
  <c r="BE211" i="1" s="1"/>
  <c r="BJ211" i="1"/>
  <c r="BN211" i="1" s="1"/>
  <c r="BP211" i="1" s="1"/>
  <c r="BU211" i="1"/>
  <c r="BY211" i="1" s="1"/>
  <c r="CA211" i="1" s="1"/>
  <c r="CF211" i="1"/>
  <c r="CJ211" i="1" s="1"/>
  <c r="CL211" i="1" s="1"/>
  <c r="CQ211" i="1"/>
  <c r="CU211" i="1" s="1"/>
  <c r="CW211" i="1" s="1"/>
  <c r="DB211" i="1"/>
  <c r="DF211" i="1" s="1"/>
  <c r="DH211" i="1" s="1"/>
  <c r="DM211" i="1"/>
  <c r="DQ211" i="1" s="1"/>
  <c r="DS211" i="1" s="1"/>
  <c r="EI211" i="1"/>
  <c r="EM211" i="1" s="1"/>
  <c r="EO211" i="1" s="1"/>
  <c r="ET211" i="1"/>
  <c r="EX211" i="1" s="1"/>
  <c r="EZ211" i="1" s="1"/>
  <c r="FE211" i="1"/>
  <c r="FI211" i="1" s="1"/>
  <c r="FK211" i="1" s="1"/>
  <c r="AY213" i="1"/>
  <c r="BC213" i="1" s="1"/>
  <c r="BE213" i="1" s="1"/>
  <c r="BJ213" i="1"/>
  <c r="BN213" i="1" s="1"/>
  <c r="BP213" i="1" s="1"/>
  <c r="BU213" i="1"/>
  <c r="BY213" i="1" s="1"/>
  <c r="CA213" i="1" s="1"/>
  <c r="CF213" i="1"/>
  <c r="CJ213" i="1" s="1"/>
  <c r="CL213" i="1" s="1"/>
  <c r="CQ213" i="1"/>
  <c r="CU213" i="1" s="1"/>
  <c r="CW213" i="1" s="1"/>
  <c r="DB213" i="1"/>
  <c r="DF213" i="1" s="1"/>
  <c r="DH213" i="1" s="1"/>
  <c r="DM213" i="1"/>
  <c r="DQ213" i="1" s="1"/>
  <c r="DS213" i="1" s="1"/>
  <c r="DX213" i="1"/>
  <c r="EB213" i="1" s="1"/>
  <c r="ED213" i="1" s="1"/>
  <c r="EI213" i="1"/>
  <c r="EM213" i="1" s="1"/>
  <c r="EO213" i="1" s="1"/>
  <c r="ET213" i="1"/>
  <c r="EX213" i="1" s="1"/>
  <c r="EZ213" i="1" s="1"/>
  <c r="FE213" i="1"/>
  <c r="FI213" i="1" s="1"/>
  <c r="FK213" i="1" s="1"/>
  <c r="FP213" i="1"/>
  <c r="FT213" i="1" s="1"/>
  <c r="FV213" i="1" s="1"/>
  <c r="AY215" i="1"/>
  <c r="BC215" i="1" s="1"/>
  <c r="BE215" i="1" s="1"/>
  <c r="BJ215" i="1"/>
  <c r="BN215" i="1" s="1"/>
  <c r="BP215" i="1" s="1"/>
  <c r="CF215" i="1"/>
  <c r="CJ215" i="1" s="1"/>
  <c r="CL215" i="1" s="1"/>
  <c r="CQ215" i="1"/>
  <c r="CU215" i="1" s="1"/>
  <c r="CW215" i="1" s="1"/>
  <c r="DB215" i="1"/>
  <c r="DF215" i="1" s="1"/>
  <c r="DH215" i="1" s="1"/>
  <c r="DM215" i="1"/>
  <c r="DQ215" i="1" s="1"/>
  <c r="DS215" i="1" s="1"/>
  <c r="DX215" i="1"/>
  <c r="EB215" i="1" s="1"/>
  <c r="ED215" i="1" s="1"/>
  <c r="EI215" i="1"/>
  <c r="EM215" i="1" s="1"/>
  <c r="EO215" i="1" s="1"/>
  <c r="ET215" i="1"/>
  <c r="EX215" i="1" s="1"/>
  <c r="EZ215" i="1" s="1"/>
  <c r="FP215" i="1"/>
  <c r="FT215" i="1" s="1"/>
  <c r="FV215" i="1" s="1"/>
  <c r="AY217" i="1"/>
  <c r="BC217" i="1" s="1"/>
  <c r="BE217" i="1" s="1"/>
  <c r="BJ217" i="1"/>
  <c r="BN217" i="1" s="1"/>
  <c r="BP217" i="1" s="1"/>
  <c r="CQ217" i="1"/>
  <c r="CU217" i="1" s="1"/>
  <c r="CW217" i="1" s="1"/>
  <c r="DB217" i="1"/>
  <c r="DF217" i="1" s="1"/>
  <c r="DH217" i="1" s="1"/>
  <c r="EI217" i="1"/>
  <c r="EM217" i="1" s="1"/>
  <c r="EO217" i="1" s="1"/>
  <c r="ET217" i="1"/>
  <c r="EX217" i="1" s="1"/>
  <c r="EZ217" i="1" s="1"/>
  <c r="AY219" i="1"/>
  <c r="BC219" i="1" s="1"/>
  <c r="BE219" i="1" s="1"/>
  <c r="BJ219" i="1"/>
  <c r="BN219" i="1" s="1"/>
  <c r="BP219" i="1" s="1"/>
  <c r="BU219" i="1"/>
  <c r="BY219" i="1" s="1"/>
  <c r="CA219" i="1" s="1"/>
  <c r="CQ219" i="1"/>
  <c r="CU219" i="1" s="1"/>
  <c r="CW219" i="1" s="1"/>
  <c r="DX219" i="1"/>
  <c r="EB219" i="1" s="1"/>
  <c r="ED219" i="1" s="1"/>
  <c r="EI219" i="1"/>
  <c r="EM219" i="1" s="1"/>
  <c r="EO219" i="1" s="1"/>
  <c r="AY221" i="1"/>
  <c r="BC221" i="1" s="1"/>
  <c r="BE221" i="1" s="1"/>
  <c r="BJ221" i="1"/>
  <c r="BN221" i="1" s="1"/>
  <c r="BP221" i="1" s="1"/>
  <c r="BU221" i="1"/>
  <c r="BY221" i="1" s="1"/>
  <c r="CA221" i="1" s="1"/>
  <c r="CF221" i="1"/>
  <c r="CJ221" i="1" s="1"/>
  <c r="CL221" i="1" s="1"/>
  <c r="CQ221" i="1"/>
  <c r="CU221" i="1" s="1"/>
  <c r="CW221" i="1" s="1"/>
  <c r="DB221" i="1"/>
  <c r="DF221" i="1" s="1"/>
  <c r="DH221" i="1" s="1"/>
  <c r="DM221" i="1"/>
  <c r="DQ221" i="1" s="1"/>
  <c r="DS221" i="1" s="1"/>
  <c r="DX221" i="1"/>
  <c r="EB221" i="1" s="1"/>
  <c r="ED221" i="1" s="1"/>
  <c r="EI221" i="1"/>
  <c r="EM221" i="1" s="1"/>
  <c r="EO221" i="1" s="1"/>
  <c r="ET221" i="1"/>
  <c r="EX221" i="1" s="1"/>
  <c r="EZ221" i="1" s="1"/>
  <c r="AY19" i="1"/>
  <c r="BC19" i="1" s="1"/>
  <c r="BE19" i="1" s="1"/>
  <c r="BU19" i="1"/>
  <c r="BY19" i="1" s="1"/>
  <c r="CA19" i="1" s="1"/>
  <c r="CQ19" i="1"/>
  <c r="CU19" i="1" s="1"/>
  <c r="CW19" i="1" s="1"/>
  <c r="DM19" i="1"/>
  <c r="DQ19" i="1" s="1"/>
  <c r="DS19" i="1" s="1"/>
  <c r="AY20" i="1"/>
  <c r="BC20" i="1" s="1"/>
  <c r="BE20" i="1" s="1"/>
  <c r="BU20" i="1"/>
  <c r="BY20" i="1" s="1"/>
  <c r="CA20" i="1" s="1"/>
  <c r="CQ20" i="1"/>
  <c r="CU20" i="1" s="1"/>
  <c r="CW20" i="1" s="1"/>
  <c r="DM20" i="1"/>
  <c r="DQ20" i="1" s="1"/>
  <c r="DS20" i="1" s="1"/>
  <c r="FE20" i="1"/>
  <c r="FI20" i="1" s="1"/>
  <c r="FK20" i="1" s="1"/>
  <c r="AY21" i="1"/>
  <c r="BC21" i="1" s="1"/>
  <c r="BE21" i="1" s="1"/>
  <c r="CQ21" i="1"/>
  <c r="CU21" i="1" s="1"/>
  <c r="CW21" i="1" s="1"/>
  <c r="DM21" i="1"/>
  <c r="DQ21" i="1" s="1"/>
  <c r="DS21" i="1" s="1"/>
  <c r="BU22" i="1"/>
  <c r="BY22" i="1" s="1"/>
  <c r="CA22" i="1" s="1"/>
  <c r="CQ22" i="1"/>
  <c r="CU22" i="1" s="1"/>
  <c r="CW22" i="1" s="1"/>
  <c r="DM22" i="1"/>
  <c r="DQ22" i="1" s="1"/>
  <c r="DS22" i="1" s="1"/>
  <c r="EI22" i="1"/>
  <c r="EM22" i="1" s="1"/>
  <c r="EO22" i="1" s="1"/>
  <c r="FE22" i="1"/>
  <c r="FI22" i="1" s="1"/>
  <c r="FK22" i="1" s="1"/>
  <c r="AY23" i="1"/>
  <c r="BC23" i="1" s="1"/>
  <c r="BE23" i="1" s="1"/>
  <c r="CQ23" i="1"/>
  <c r="CU23" i="1" s="1"/>
  <c r="CW23" i="1" s="1"/>
  <c r="EI23" i="1"/>
  <c r="EM23" i="1" s="1"/>
  <c r="EO23" i="1" s="1"/>
  <c r="FE23" i="1"/>
  <c r="FI23" i="1" s="1"/>
  <c r="FK23" i="1" s="1"/>
  <c r="CF31" i="1"/>
  <c r="CJ31" i="1" s="1"/>
  <c r="CL31" i="1" s="1"/>
  <c r="DX31" i="1"/>
  <c r="EB31" i="1" s="1"/>
  <c r="ED31" i="1" s="1"/>
  <c r="ET31" i="1"/>
  <c r="EX31" i="1" s="1"/>
  <c r="EZ31" i="1" s="1"/>
  <c r="AY47" i="1"/>
  <c r="BC47" i="1" s="1"/>
  <c r="BE47" i="1" s="1"/>
  <c r="BU47" i="1"/>
  <c r="BY47" i="1" s="1"/>
  <c r="CA47" i="1" s="1"/>
  <c r="CQ47" i="1"/>
  <c r="CU47" i="1" s="1"/>
  <c r="CW47" i="1" s="1"/>
  <c r="DM47" i="1"/>
  <c r="DQ47" i="1" s="1"/>
  <c r="DS47" i="1" s="1"/>
  <c r="EI47" i="1"/>
  <c r="EM47" i="1" s="1"/>
  <c r="EO47" i="1" s="1"/>
  <c r="ET47" i="1"/>
  <c r="EX47" i="1" s="1"/>
  <c r="EZ47" i="1" s="1"/>
  <c r="FE47" i="1"/>
  <c r="FI47" i="1" s="1"/>
  <c r="FK47" i="1" s="1"/>
  <c r="BJ19" i="1"/>
  <c r="BN19" i="1" s="1"/>
  <c r="BP19" i="1" s="1"/>
  <c r="DX19" i="1"/>
  <c r="EB19" i="1" s="1"/>
  <c r="ED19" i="1" s="1"/>
  <c r="EI19" i="1"/>
  <c r="EM19" i="1" s="1"/>
  <c r="EO19" i="1" s="1"/>
  <c r="FP19" i="1"/>
  <c r="FT19" i="1" s="1"/>
  <c r="FV19" i="1" s="1"/>
  <c r="DB20" i="1"/>
  <c r="DF20" i="1" s="1"/>
  <c r="DH20" i="1" s="1"/>
  <c r="ET20" i="1"/>
  <c r="EX20" i="1" s="1"/>
  <c r="EZ20" i="1" s="1"/>
  <c r="CF21" i="1"/>
  <c r="CJ21" i="1" s="1"/>
  <c r="CL21" i="1" s="1"/>
  <c r="DB21" i="1"/>
  <c r="DF21" i="1" s="1"/>
  <c r="DH21" i="1" s="1"/>
  <c r="EI21" i="1"/>
  <c r="EM21" i="1" s="1"/>
  <c r="EO21" i="1" s="1"/>
  <c r="FE21" i="1"/>
  <c r="FI21" i="1" s="1"/>
  <c r="FK21" i="1" s="1"/>
  <c r="FP21" i="1"/>
  <c r="FT21" i="1" s="1"/>
  <c r="FV21" i="1" s="1"/>
  <c r="BJ22" i="1"/>
  <c r="BN22" i="1" s="1"/>
  <c r="BP22" i="1" s="1"/>
  <c r="CF22" i="1"/>
  <c r="CJ22" i="1" s="1"/>
  <c r="CL22" i="1" s="1"/>
  <c r="ET22" i="1"/>
  <c r="EX22" i="1" s="1"/>
  <c r="EZ22" i="1" s="1"/>
  <c r="CF23" i="1"/>
  <c r="CJ23" i="1" s="1"/>
  <c r="CL23" i="1" s="1"/>
  <c r="DX23" i="1"/>
  <c r="EB23" i="1" s="1"/>
  <c r="ED23" i="1" s="1"/>
  <c r="ET23" i="1"/>
  <c r="EX23" i="1" s="1"/>
  <c r="EZ23" i="1" s="1"/>
  <c r="AY31" i="1"/>
  <c r="BC31" i="1" s="1"/>
  <c r="BE31" i="1" s="1"/>
  <c r="CQ31" i="1"/>
  <c r="CU31" i="1" s="1"/>
  <c r="CW31" i="1" s="1"/>
  <c r="EI31" i="1"/>
  <c r="EM31" i="1" s="1"/>
  <c r="EO31" i="1" s="1"/>
  <c r="FE31" i="1"/>
  <c r="FI31" i="1" s="1"/>
  <c r="FK31" i="1" s="1"/>
  <c r="BJ47" i="1"/>
  <c r="BN47" i="1" s="1"/>
  <c r="BP47" i="1" s="1"/>
  <c r="FP47" i="1"/>
  <c r="FT47" i="1" s="1"/>
  <c r="FV47" i="1" s="1"/>
  <c r="BJ7" i="1"/>
  <c r="BN7" i="1" s="1"/>
  <c r="BP7" i="1" s="1"/>
  <c r="CF7" i="1"/>
  <c r="CJ7" i="1" s="1"/>
  <c r="CL7" i="1" s="1"/>
  <c r="DB7" i="1"/>
  <c r="DF7" i="1" s="1"/>
  <c r="DH7" i="1" s="1"/>
  <c r="DM7" i="1"/>
  <c r="DQ7" i="1" s="1"/>
  <c r="DS7" i="1" s="1"/>
  <c r="EI7" i="1"/>
  <c r="EM7" i="1" s="1"/>
  <c r="EO7" i="1" s="1"/>
  <c r="ET7" i="1"/>
  <c r="FE7" i="1"/>
  <c r="FI7" i="1" s="1"/>
  <c r="FK7" i="1" s="1"/>
  <c r="FP7" i="1"/>
  <c r="FT7" i="1" s="1"/>
  <c r="FV7" i="1" s="1"/>
  <c r="AY9" i="1"/>
  <c r="BC9" i="1" s="1"/>
  <c r="BE9" i="1" s="1"/>
  <c r="BJ9" i="1"/>
  <c r="BN9" i="1" s="1"/>
  <c r="BP9" i="1" s="1"/>
  <c r="BU9" i="1"/>
  <c r="CF9" i="1"/>
  <c r="CJ9" i="1" s="1"/>
  <c r="CL9" i="1" s="1"/>
  <c r="DB9" i="1"/>
  <c r="DF9" i="1" s="1"/>
  <c r="DH9" i="1" s="1"/>
  <c r="DM9" i="1"/>
  <c r="DQ9" i="1" s="1"/>
  <c r="DS9" i="1" s="1"/>
  <c r="EI9" i="1"/>
  <c r="EM9" i="1" s="1"/>
  <c r="EO9" i="1" s="1"/>
  <c r="ET9" i="1"/>
  <c r="EX9" i="1" s="1"/>
  <c r="EZ9" i="1" s="1"/>
  <c r="FE9" i="1"/>
  <c r="FI9" i="1" s="1"/>
  <c r="FK9" i="1" s="1"/>
  <c r="FP9" i="1"/>
  <c r="FT9" i="1" s="1"/>
  <c r="FV9" i="1" s="1"/>
  <c r="AY14" i="1"/>
  <c r="BC14" i="1" s="1"/>
  <c r="BE14" i="1" s="1"/>
  <c r="CF14" i="1"/>
  <c r="CJ14" i="1" s="1"/>
  <c r="CL14" i="1" s="1"/>
  <c r="CQ14" i="1"/>
  <c r="CU14" i="1" s="1"/>
  <c r="CW14" i="1" s="1"/>
  <c r="DM14" i="1"/>
  <c r="DQ14" i="1" s="1"/>
  <c r="DS14" i="1" s="1"/>
  <c r="EI14" i="1"/>
  <c r="EM14" i="1" s="1"/>
  <c r="EO14" i="1" s="1"/>
  <c r="FE14" i="1"/>
  <c r="FI14" i="1" s="1"/>
  <c r="FK14" i="1" s="1"/>
  <c r="FP14" i="1"/>
  <c r="FT14" i="1" s="1"/>
  <c r="FV14" i="1" s="1"/>
  <c r="BJ67" i="1"/>
  <c r="BN67" i="1" s="1"/>
  <c r="BP67" i="1" s="1"/>
  <c r="BU67" i="1"/>
  <c r="BY67" i="1" s="1"/>
  <c r="CA67" i="1" s="1"/>
  <c r="CF67" i="1"/>
  <c r="CJ67" i="1" s="1"/>
  <c r="CL67" i="1" s="1"/>
  <c r="DM67" i="1"/>
  <c r="DQ67" i="1" s="1"/>
  <c r="DS67" i="1" s="1"/>
  <c r="DX67" i="1"/>
  <c r="EB67" i="1" s="1"/>
  <c r="ED67" i="1" s="1"/>
  <c r="EI67" i="1"/>
  <c r="EM67" i="1" s="1"/>
  <c r="EO67" i="1" s="1"/>
  <c r="FE67" i="1"/>
  <c r="FI67" i="1" s="1"/>
  <c r="FK67" i="1" s="1"/>
  <c r="BU7" i="1"/>
  <c r="BY7" i="1" s="1"/>
  <c r="CA7" i="1" s="1"/>
  <c r="EX7" i="1"/>
  <c r="EZ7" i="1" s="1"/>
  <c r="BY9" i="1"/>
  <c r="CA9" i="1" s="1"/>
  <c r="BJ11" i="1"/>
  <c r="BN11" i="1" s="1"/>
  <c r="BP11" i="1" s="1"/>
  <c r="CF11" i="1"/>
  <c r="CJ11" i="1" s="1"/>
  <c r="CL11" i="1" s="1"/>
  <c r="CQ11" i="1"/>
  <c r="CU11" i="1" s="1"/>
  <c r="CW11" i="1" s="1"/>
  <c r="DB11" i="1"/>
  <c r="DF11" i="1" s="1"/>
  <c r="DH11" i="1" s="1"/>
  <c r="EI11" i="1"/>
  <c r="EM11" i="1" s="1"/>
  <c r="EO11" i="1" s="1"/>
  <c r="ET11" i="1"/>
  <c r="EX11" i="1" s="1"/>
  <c r="EZ11" i="1" s="1"/>
  <c r="FP11" i="1"/>
  <c r="FT11" i="1" s="1"/>
  <c r="FV11" i="1" s="1"/>
  <c r="AY15" i="1"/>
  <c r="BC15" i="1" s="1"/>
  <c r="BE15" i="1" s="1"/>
  <c r="BJ15" i="1"/>
  <c r="BN15" i="1" s="1"/>
  <c r="BP15" i="1" s="1"/>
  <c r="CF15" i="1"/>
  <c r="CJ15" i="1" s="1"/>
  <c r="CL15" i="1" s="1"/>
  <c r="DB15" i="1"/>
  <c r="DF15" i="1" s="1"/>
  <c r="DH15" i="1" s="1"/>
  <c r="DM15" i="1"/>
  <c r="DQ15" i="1" s="1"/>
  <c r="DS15" i="1" s="1"/>
  <c r="DX15" i="1"/>
  <c r="EB15" i="1" s="1"/>
  <c r="ED15" i="1" s="1"/>
  <c r="FE15" i="1"/>
  <c r="FI15" i="1" s="1"/>
  <c r="FK15" i="1" s="1"/>
  <c r="FP15" i="1"/>
  <c r="FT15" i="1" s="1"/>
  <c r="FV15" i="1" s="1"/>
  <c r="AY18" i="1"/>
  <c r="BC18" i="1" s="1"/>
  <c r="BE18" i="1" s="1"/>
  <c r="BJ18" i="1"/>
  <c r="BN18" i="1" s="1"/>
  <c r="BP18" i="1" s="1"/>
  <c r="DB18" i="1"/>
  <c r="DF18" i="1" s="1"/>
  <c r="DH18" i="1" s="1"/>
  <c r="DM18" i="1"/>
  <c r="DQ18" i="1" s="1"/>
  <c r="DS18" i="1" s="1"/>
  <c r="DX18" i="1"/>
  <c r="EB18" i="1" s="1"/>
  <c r="ED18" i="1" s="1"/>
  <c r="ET18" i="1"/>
  <c r="EX18" i="1" s="1"/>
  <c r="EZ18" i="1" s="1"/>
  <c r="FP18" i="1"/>
  <c r="FT18" i="1" s="1"/>
  <c r="FV18" i="1" s="1"/>
  <c r="CF30" i="1"/>
  <c r="CJ30" i="1" s="1"/>
  <c r="CL30" i="1" s="1"/>
  <c r="DB30" i="1"/>
  <c r="DF30" i="1" s="1"/>
  <c r="DH30" i="1" s="1"/>
  <c r="EI30" i="1"/>
  <c r="EM30" i="1" s="1"/>
  <c r="EO30" i="1" s="1"/>
  <c r="ET30" i="1"/>
  <c r="EX30" i="1" s="1"/>
  <c r="EZ30" i="1" s="1"/>
  <c r="AY35" i="1"/>
  <c r="BC35" i="1" s="1"/>
  <c r="BE35" i="1" s="1"/>
  <c r="BJ35" i="1"/>
  <c r="BN35" i="1" s="1"/>
  <c r="BP35" i="1" s="1"/>
  <c r="CF35" i="1"/>
  <c r="CJ35" i="1" s="1"/>
  <c r="CL35" i="1" s="1"/>
  <c r="DB35" i="1"/>
  <c r="DF35" i="1" s="1"/>
  <c r="DH35" i="1" s="1"/>
  <c r="DM35" i="1"/>
  <c r="DQ35" i="1" s="1"/>
  <c r="DS35" i="1" s="1"/>
  <c r="DX35" i="1"/>
  <c r="EB35" i="1" s="1"/>
  <c r="ED35" i="1" s="1"/>
  <c r="FE35" i="1"/>
  <c r="FI35" i="1" s="1"/>
  <c r="FK35" i="1" s="1"/>
  <c r="FP35" i="1"/>
  <c r="FT35" i="1" s="1"/>
  <c r="FV35" i="1" s="1"/>
  <c r="AY37" i="1"/>
  <c r="BC37" i="1" s="1"/>
  <c r="BE37" i="1" s="1"/>
  <c r="BJ37" i="1"/>
  <c r="BN37" i="1" s="1"/>
  <c r="BP37" i="1" s="1"/>
  <c r="CF37" i="1"/>
  <c r="CJ37" i="1" s="1"/>
  <c r="CL37" i="1" s="1"/>
  <c r="DB37" i="1"/>
  <c r="DF37" i="1" s="1"/>
  <c r="DH37" i="1" s="1"/>
  <c r="DM37" i="1"/>
  <c r="DQ37" i="1" s="1"/>
  <c r="DS37" i="1" s="1"/>
  <c r="DX37" i="1"/>
  <c r="EB37" i="1" s="1"/>
  <c r="ED37" i="1" s="1"/>
  <c r="FE37" i="1"/>
  <c r="FI37" i="1" s="1"/>
  <c r="FK37" i="1" s="1"/>
  <c r="FP37" i="1"/>
  <c r="FT37" i="1" s="1"/>
  <c r="FV37" i="1" s="1"/>
  <c r="AY39" i="1"/>
  <c r="BC39" i="1" s="1"/>
  <c r="BE39" i="1" s="1"/>
  <c r="BJ39" i="1"/>
  <c r="BN39" i="1" s="1"/>
  <c r="BP39" i="1" s="1"/>
  <c r="CF39" i="1"/>
  <c r="CJ39" i="1" s="1"/>
  <c r="CL39" i="1" s="1"/>
  <c r="DB39" i="1"/>
  <c r="DF39" i="1" s="1"/>
  <c r="DH39" i="1" s="1"/>
  <c r="DM39" i="1"/>
  <c r="DQ39" i="1" s="1"/>
  <c r="DS39" i="1" s="1"/>
  <c r="DX39" i="1"/>
  <c r="EB39" i="1" s="1"/>
  <c r="ED39" i="1" s="1"/>
  <c r="FE39" i="1"/>
  <c r="FI39" i="1" s="1"/>
  <c r="FK39" i="1" s="1"/>
  <c r="FP39" i="1"/>
  <c r="FT39" i="1" s="1"/>
  <c r="FV39" i="1" s="1"/>
  <c r="CQ44" i="1"/>
  <c r="CU44" i="1" s="1"/>
  <c r="CW44" i="1" s="1"/>
  <c r="DB44" i="1"/>
  <c r="DF44" i="1" s="1"/>
  <c r="DH44" i="1" s="1"/>
  <c r="DM44" i="1"/>
  <c r="DQ44" i="1" s="1"/>
  <c r="DS44" i="1" s="1"/>
  <c r="DX44" i="1"/>
  <c r="EB44" i="1" s="1"/>
  <c r="ED44" i="1" s="1"/>
  <c r="ET44" i="1"/>
  <c r="EX44" i="1" s="1"/>
  <c r="EZ44" i="1" s="1"/>
  <c r="FE44" i="1"/>
  <c r="FI44" i="1" s="1"/>
  <c r="FK44" i="1" s="1"/>
  <c r="FP44" i="1"/>
  <c r="FT44" i="1" s="1"/>
  <c r="FV44" i="1" s="1"/>
  <c r="BU46" i="1"/>
  <c r="BY46" i="1" s="1"/>
  <c r="CA46" i="1" s="1"/>
  <c r="CF46" i="1"/>
  <c r="CJ46" i="1" s="1"/>
  <c r="CL46" i="1" s="1"/>
  <c r="DB46" i="1"/>
  <c r="DF46" i="1" s="1"/>
  <c r="DH46" i="1" s="1"/>
  <c r="EI46" i="1"/>
  <c r="EM46" i="1" s="1"/>
  <c r="EO46" i="1" s="1"/>
  <c r="ET46" i="1"/>
  <c r="EX46" i="1" s="1"/>
  <c r="EZ46" i="1" s="1"/>
  <c r="AY62" i="1"/>
  <c r="BC62" i="1" s="1"/>
  <c r="BE62" i="1" s="1"/>
  <c r="BJ62" i="1"/>
  <c r="BN62" i="1" s="1"/>
  <c r="BP62" i="1" s="1"/>
  <c r="BU62" i="1"/>
  <c r="BY62" i="1" s="1"/>
  <c r="CA62" i="1" s="1"/>
  <c r="CF62" i="1"/>
  <c r="CJ62" i="1" s="1"/>
  <c r="CL62" i="1" s="1"/>
  <c r="CQ62" i="1"/>
  <c r="CU62" i="1" s="1"/>
  <c r="CW62" i="1" s="1"/>
  <c r="DB62" i="1"/>
  <c r="DF62" i="1" s="1"/>
  <c r="DH62" i="1" s="1"/>
  <c r="DM62" i="1"/>
  <c r="DQ62" i="1" s="1"/>
  <c r="DS62" i="1" s="1"/>
  <c r="DX62" i="1"/>
  <c r="EB62" i="1" s="1"/>
  <c r="ED62" i="1" s="1"/>
  <c r="EI62" i="1"/>
  <c r="EM62" i="1" s="1"/>
  <c r="EO62" i="1" s="1"/>
  <c r="ET62" i="1"/>
  <c r="EX62" i="1" s="1"/>
  <c r="EZ62" i="1" s="1"/>
  <c r="FE62" i="1"/>
  <c r="FI62" i="1" s="1"/>
  <c r="FK62" i="1" s="1"/>
  <c r="FP62" i="1"/>
  <c r="FT62" i="1" s="1"/>
  <c r="FV62" i="1" s="1"/>
  <c r="AY66" i="1"/>
  <c r="BC66" i="1" s="1"/>
  <c r="BE66" i="1" s="1"/>
  <c r="CF66" i="1"/>
  <c r="CJ66" i="1" s="1"/>
  <c r="CL66" i="1" s="1"/>
  <c r="CQ66" i="1"/>
  <c r="CU66" i="1" s="1"/>
  <c r="CW66" i="1" s="1"/>
  <c r="DB66" i="1"/>
  <c r="DF66" i="1" s="1"/>
  <c r="DH66" i="1" s="1"/>
  <c r="EI66" i="1"/>
  <c r="EM66" i="1" s="1"/>
  <c r="EO66" i="1" s="1"/>
  <c r="ET66" i="1"/>
  <c r="EX66" i="1" s="1"/>
  <c r="EZ66" i="1" s="1"/>
  <c r="FE66" i="1"/>
  <c r="FI66" i="1" s="1"/>
  <c r="FK66" i="1" s="1"/>
  <c r="BU72" i="1"/>
  <c r="BY72" i="1" s="1"/>
  <c r="CA72" i="1" s="1"/>
  <c r="CF72" i="1"/>
  <c r="CJ72" i="1" s="1"/>
  <c r="CL72" i="1" s="1"/>
  <c r="CQ72" i="1"/>
  <c r="CU72" i="1" s="1"/>
  <c r="CW72" i="1" s="1"/>
  <c r="DM72" i="1"/>
  <c r="DQ72" i="1" s="1"/>
  <c r="DS72" i="1" s="1"/>
  <c r="EI72" i="1"/>
  <c r="EM72" i="1" s="1"/>
  <c r="EO72" i="1" s="1"/>
  <c r="ET72" i="1"/>
  <c r="EX72" i="1" s="1"/>
  <c r="EZ72" i="1" s="1"/>
  <c r="FE72" i="1"/>
  <c r="FI72" i="1" s="1"/>
  <c r="FK72" i="1" s="1"/>
  <c r="FP72" i="1"/>
  <c r="FT72" i="1" s="1"/>
  <c r="FV72" i="1" s="1"/>
  <c r="AY77" i="1"/>
  <c r="BC77" i="1" s="1"/>
  <c r="BE77" i="1" s="1"/>
  <c r="BJ77" i="1"/>
  <c r="BN77" i="1" s="1"/>
  <c r="BP77" i="1" s="1"/>
  <c r="BU77" i="1"/>
  <c r="BY77" i="1" s="1"/>
  <c r="CA77" i="1" s="1"/>
  <c r="CQ77" i="1"/>
  <c r="CU77" i="1" s="1"/>
  <c r="CW77" i="1" s="1"/>
  <c r="DB77" i="1"/>
  <c r="DF77" i="1" s="1"/>
  <c r="DH77" i="1" s="1"/>
  <c r="DM77" i="1"/>
  <c r="DQ77" i="1" s="1"/>
  <c r="DS77" i="1" s="1"/>
  <c r="EI77" i="1"/>
  <c r="EM77" i="1" s="1"/>
  <c r="EO77" i="1" s="1"/>
  <c r="FE77" i="1"/>
  <c r="FI77" i="1" s="1"/>
  <c r="FK77" i="1" s="1"/>
  <c r="AY79" i="1"/>
  <c r="BC79" i="1" s="1"/>
  <c r="BE79" i="1" s="1"/>
  <c r="BJ79" i="1"/>
  <c r="BN79" i="1" s="1"/>
  <c r="BP79" i="1" s="1"/>
  <c r="BU79" i="1"/>
  <c r="BY79" i="1" s="1"/>
  <c r="CA79" i="1" s="1"/>
  <c r="CF79" i="1"/>
  <c r="CJ79" i="1" s="1"/>
  <c r="CL79" i="1" s="1"/>
  <c r="CQ79" i="1"/>
  <c r="CU79" i="1" s="1"/>
  <c r="CW79" i="1" s="1"/>
  <c r="DB79" i="1"/>
  <c r="DF79" i="1" s="1"/>
  <c r="DH79" i="1" s="1"/>
  <c r="DM79" i="1"/>
  <c r="DQ79" i="1" s="1"/>
  <c r="DS79" i="1" s="1"/>
  <c r="DX79" i="1"/>
  <c r="EB79" i="1" s="1"/>
  <c r="ED79" i="1" s="1"/>
  <c r="EI79" i="1"/>
  <c r="EM79" i="1" s="1"/>
  <c r="EO79" i="1" s="1"/>
  <c r="ET79" i="1"/>
  <c r="EX79" i="1" s="1"/>
  <c r="EZ79" i="1" s="1"/>
  <c r="FE79" i="1"/>
  <c r="FI79" i="1" s="1"/>
  <c r="FK79" i="1" s="1"/>
  <c r="FP79" i="1"/>
  <c r="FT79" i="1" s="1"/>
  <c r="FV79" i="1" s="1"/>
  <c r="AY83" i="1"/>
  <c r="BC83" i="1" s="1"/>
  <c r="BE83" i="1" s="1"/>
  <c r="BJ83" i="1"/>
  <c r="BN83" i="1" s="1"/>
  <c r="BP83" i="1" s="1"/>
  <c r="BU83" i="1"/>
  <c r="BY83" i="1" s="1"/>
  <c r="CA83" i="1" s="1"/>
  <c r="CF83" i="1"/>
  <c r="CJ83" i="1" s="1"/>
  <c r="CL83" i="1" s="1"/>
  <c r="CQ83" i="1"/>
  <c r="CU83" i="1" s="1"/>
  <c r="CW83" i="1" s="1"/>
  <c r="DB83" i="1"/>
  <c r="DF83" i="1" s="1"/>
  <c r="DH83" i="1" s="1"/>
  <c r="DM83" i="1"/>
  <c r="DQ83" i="1" s="1"/>
  <c r="DS83" i="1" s="1"/>
  <c r="DX83" i="1"/>
  <c r="EB83" i="1" s="1"/>
  <c r="ED83" i="1" s="1"/>
  <c r="EI83" i="1"/>
  <c r="EM83" i="1" s="1"/>
  <c r="EO83" i="1" s="1"/>
  <c r="ET83" i="1"/>
  <c r="EX83" i="1" s="1"/>
  <c r="EZ83" i="1" s="1"/>
  <c r="FE83" i="1"/>
  <c r="FI83" i="1" s="1"/>
  <c r="FK83" i="1" s="1"/>
  <c r="FP83" i="1"/>
  <c r="FT83" i="1" s="1"/>
  <c r="FV83" i="1" s="1"/>
  <c r="BU85" i="1"/>
  <c r="BY85" i="1" s="1"/>
  <c r="CA85" i="1" s="1"/>
  <c r="CF85" i="1"/>
  <c r="CJ85" i="1" s="1"/>
  <c r="CL85" i="1" s="1"/>
  <c r="DB85" i="1"/>
  <c r="DF85" i="1" s="1"/>
  <c r="DH85" i="1" s="1"/>
  <c r="DM85" i="1"/>
  <c r="DQ85" i="1" s="1"/>
  <c r="DS85" i="1" s="1"/>
  <c r="DX85" i="1"/>
  <c r="EB85" i="1" s="1"/>
  <c r="ED85" i="1" s="1"/>
  <c r="EI85" i="1"/>
  <c r="EM85" i="1" s="1"/>
  <c r="EO85" i="1" s="1"/>
  <c r="ET85" i="1"/>
  <c r="EX85" i="1" s="1"/>
  <c r="EZ85" i="1" s="1"/>
  <c r="FE85" i="1"/>
  <c r="FI85" i="1" s="1"/>
  <c r="FK85" i="1" s="1"/>
  <c r="BJ13" i="1"/>
  <c r="BN13" i="1" s="1"/>
  <c r="BP13" i="1" s="1"/>
  <c r="BU13" i="1"/>
  <c r="BY13" i="1" s="1"/>
  <c r="CA13" i="1" s="1"/>
  <c r="CF13" i="1"/>
  <c r="CJ13" i="1" s="1"/>
  <c r="CL13" i="1" s="1"/>
  <c r="CQ13" i="1"/>
  <c r="CU13" i="1" s="1"/>
  <c r="CW13" i="1" s="1"/>
  <c r="DM13" i="1"/>
  <c r="DQ13" i="1" s="1"/>
  <c r="DS13" i="1" s="1"/>
  <c r="DX13" i="1"/>
  <c r="EB13" i="1" s="1"/>
  <c r="ED13" i="1" s="1"/>
  <c r="ET13" i="1"/>
  <c r="EX13" i="1" s="1"/>
  <c r="EZ13" i="1" s="1"/>
  <c r="FE13" i="1"/>
  <c r="FI13" i="1" s="1"/>
  <c r="FK13" i="1" s="1"/>
  <c r="FP13" i="1"/>
  <c r="FT13" i="1" s="1"/>
  <c r="FV13" i="1" s="1"/>
  <c r="AY17" i="1"/>
  <c r="BC17" i="1" s="1"/>
  <c r="BE17" i="1" s="1"/>
  <c r="BJ17" i="1"/>
  <c r="BN17" i="1" s="1"/>
  <c r="BP17" i="1" s="1"/>
  <c r="BU17" i="1"/>
  <c r="BY17" i="1" s="1"/>
  <c r="CA17" i="1" s="1"/>
  <c r="DB17" i="1"/>
  <c r="DF17" i="1" s="1"/>
  <c r="DH17" i="1" s="1"/>
  <c r="DM17" i="1"/>
  <c r="DQ17" i="1" s="1"/>
  <c r="DS17" i="1" s="1"/>
  <c r="DX17" i="1"/>
  <c r="EB17" i="1" s="1"/>
  <c r="ED17" i="1" s="1"/>
  <c r="ET17" i="1"/>
  <c r="EX17" i="1" s="1"/>
  <c r="EZ17" i="1" s="1"/>
  <c r="FP17" i="1"/>
  <c r="FT17" i="1" s="1"/>
  <c r="FV17" i="1" s="1"/>
  <c r="BJ24" i="1"/>
  <c r="BN24" i="1" s="1"/>
  <c r="BP24" i="1" s="1"/>
  <c r="BU24" i="1"/>
  <c r="BY24" i="1" s="1"/>
  <c r="CA24" i="1" s="1"/>
  <c r="CF24" i="1"/>
  <c r="CJ24" i="1" s="1"/>
  <c r="CL24" i="1" s="1"/>
  <c r="DM24" i="1"/>
  <c r="DQ24" i="1" s="1"/>
  <c r="DS24" i="1" s="1"/>
  <c r="DX24" i="1"/>
  <c r="EB24" i="1" s="1"/>
  <c r="ED24" i="1" s="1"/>
  <c r="FE24" i="1"/>
  <c r="FI24" i="1" s="1"/>
  <c r="FK24" i="1" s="1"/>
  <c r="FP24" i="1"/>
  <c r="FT24" i="1" s="1"/>
  <c r="FV24" i="1" s="1"/>
  <c r="AY25" i="1"/>
  <c r="BC25" i="1" s="1"/>
  <c r="BE25" i="1" s="1"/>
  <c r="BJ25" i="1"/>
  <c r="BN25" i="1" s="1"/>
  <c r="BP25" i="1" s="1"/>
  <c r="BU25" i="1"/>
  <c r="BY25" i="1" s="1"/>
  <c r="CA25" i="1" s="1"/>
  <c r="CF25" i="1"/>
  <c r="CJ25" i="1" s="1"/>
  <c r="CL25" i="1" s="1"/>
  <c r="DB25" i="1"/>
  <c r="DF25" i="1" s="1"/>
  <c r="DH25" i="1" s="1"/>
  <c r="DX25" i="1"/>
  <c r="EB25" i="1" s="1"/>
  <c r="ED25" i="1" s="1"/>
  <c r="EI25" i="1"/>
  <c r="EM25" i="1" s="1"/>
  <c r="EO25" i="1" s="1"/>
  <c r="ET25" i="1"/>
  <c r="EX25" i="1" s="1"/>
  <c r="EZ25" i="1" s="1"/>
  <c r="AY26" i="1"/>
  <c r="BC26" i="1" s="1"/>
  <c r="BE26" i="1" s="1"/>
  <c r="BJ26" i="1"/>
  <c r="BN26" i="1" s="1"/>
  <c r="BP26" i="1" s="1"/>
  <c r="CF26" i="1"/>
  <c r="CJ26" i="1" s="1"/>
  <c r="CL26" i="1" s="1"/>
  <c r="DB26" i="1"/>
  <c r="DF26" i="1" s="1"/>
  <c r="DH26" i="1" s="1"/>
  <c r="DM26" i="1"/>
  <c r="DQ26" i="1" s="1"/>
  <c r="DS26" i="1" s="1"/>
  <c r="DX26" i="1"/>
  <c r="EB26" i="1" s="1"/>
  <c r="ED26" i="1" s="1"/>
  <c r="FE26" i="1"/>
  <c r="FI26" i="1" s="1"/>
  <c r="FK26" i="1" s="1"/>
  <c r="FP26" i="1"/>
  <c r="FT26" i="1" s="1"/>
  <c r="FV26" i="1" s="1"/>
  <c r="AY27" i="1"/>
  <c r="BC27" i="1" s="1"/>
  <c r="BE27" i="1" s="1"/>
  <c r="BJ27" i="1"/>
  <c r="BN27" i="1" s="1"/>
  <c r="BP27" i="1" s="1"/>
  <c r="CQ27" i="1"/>
  <c r="CU27" i="1" s="1"/>
  <c r="CW27" i="1" s="1"/>
  <c r="DB27" i="1"/>
  <c r="DF27" i="1" s="1"/>
  <c r="DH27" i="1" s="1"/>
  <c r="DM27" i="1"/>
  <c r="DQ27" i="1" s="1"/>
  <c r="DS27" i="1" s="1"/>
  <c r="DX27" i="1"/>
  <c r="EB27" i="1" s="1"/>
  <c r="ED27" i="1" s="1"/>
  <c r="ET27" i="1"/>
  <c r="EX27" i="1" s="1"/>
  <c r="EZ27" i="1" s="1"/>
  <c r="FP27" i="1"/>
  <c r="FT27" i="1" s="1"/>
  <c r="FV27" i="1" s="1"/>
  <c r="BU28" i="1"/>
  <c r="BY28" i="1" s="1"/>
  <c r="CA28" i="1" s="1"/>
  <c r="CF28" i="1"/>
  <c r="CJ28" i="1" s="1"/>
  <c r="CL28" i="1" s="1"/>
  <c r="CQ28" i="1"/>
  <c r="CU28" i="1" s="1"/>
  <c r="CW28" i="1" s="1"/>
  <c r="DB28" i="1"/>
  <c r="DF28" i="1" s="1"/>
  <c r="DH28" i="1" s="1"/>
  <c r="DX28" i="1"/>
  <c r="EB28" i="1" s="1"/>
  <c r="ED28" i="1" s="1"/>
  <c r="ET28" i="1"/>
  <c r="EX28" i="1" s="1"/>
  <c r="EZ28" i="1" s="1"/>
  <c r="FE28" i="1"/>
  <c r="FI28" i="1" s="1"/>
  <c r="FK28" i="1" s="1"/>
  <c r="FP28" i="1"/>
  <c r="FT28" i="1" s="1"/>
  <c r="FV28" i="1" s="1"/>
  <c r="BU32" i="1"/>
  <c r="BY32" i="1" s="1"/>
  <c r="CA32" i="1" s="1"/>
  <c r="CF32" i="1"/>
  <c r="CJ32" i="1" s="1"/>
  <c r="CL32" i="1" s="1"/>
  <c r="DM32" i="1"/>
  <c r="DQ32" i="1" s="1"/>
  <c r="DS32" i="1" s="1"/>
  <c r="DX32" i="1"/>
  <c r="EB32" i="1" s="1"/>
  <c r="ED32" i="1" s="1"/>
  <c r="FE32" i="1"/>
  <c r="FI32" i="1" s="1"/>
  <c r="FK32" i="1" s="1"/>
  <c r="FP32" i="1"/>
  <c r="FT32" i="1" s="1"/>
  <c r="FV32" i="1" s="1"/>
  <c r="AY33" i="1"/>
  <c r="BC33" i="1" s="1"/>
  <c r="BE33" i="1" s="1"/>
  <c r="BJ33" i="1"/>
  <c r="BN33" i="1" s="1"/>
  <c r="BP33" i="1" s="1"/>
  <c r="BU33" i="1"/>
  <c r="BY33" i="1" s="1"/>
  <c r="CA33" i="1" s="1"/>
  <c r="CF33" i="1"/>
  <c r="CJ33" i="1" s="1"/>
  <c r="CL33" i="1" s="1"/>
  <c r="DB33" i="1"/>
  <c r="DF33" i="1" s="1"/>
  <c r="DH33" i="1" s="1"/>
  <c r="DM33" i="1"/>
  <c r="DQ33" i="1" s="1"/>
  <c r="DS33" i="1" s="1"/>
  <c r="DX33" i="1"/>
  <c r="EB33" i="1" s="1"/>
  <c r="ED33" i="1" s="1"/>
  <c r="ET33" i="1"/>
  <c r="EX33" i="1" s="1"/>
  <c r="EZ33" i="1" s="1"/>
  <c r="AY34" i="1"/>
  <c r="BC34" i="1" s="1"/>
  <c r="BE34" i="1" s="1"/>
  <c r="BJ34" i="1"/>
  <c r="BN34" i="1" s="1"/>
  <c r="BP34" i="1" s="1"/>
  <c r="CF34" i="1"/>
  <c r="CJ34" i="1" s="1"/>
  <c r="CL34" i="1" s="1"/>
  <c r="DB34" i="1"/>
  <c r="DF34" i="1" s="1"/>
  <c r="DH34" i="1" s="1"/>
  <c r="DX34" i="1"/>
  <c r="EB34" i="1" s="1"/>
  <c r="ED34" i="1" s="1"/>
  <c r="FE34" i="1"/>
  <c r="FI34" i="1" s="1"/>
  <c r="FK34" i="1" s="1"/>
  <c r="FP34" i="1"/>
  <c r="FT34" i="1" s="1"/>
  <c r="FV34" i="1" s="1"/>
  <c r="AY36" i="1"/>
  <c r="BC36" i="1" s="1"/>
  <c r="BE36" i="1" s="1"/>
  <c r="BJ36" i="1"/>
  <c r="BN36" i="1" s="1"/>
  <c r="BP36" i="1" s="1"/>
  <c r="CF36" i="1"/>
  <c r="CJ36" i="1" s="1"/>
  <c r="CL36" i="1" s="1"/>
  <c r="DB36" i="1"/>
  <c r="DF36" i="1" s="1"/>
  <c r="DH36" i="1" s="1"/>
  <c r="DM36" i="1"/>
  <c r="DQ36" i="1" s="1"/>
  <c r="DS36" i="1" s="1"/>
  <c r="DX36" i="1"/>
  <c r="EB36" i="1" s="1"/>
  <c r="ED36" i="1" s="1"/>
  <c r="FE36" i="1"/>
  <c r="FI36" i="1" s="1"/>
  <c r="FK36" i="1" s="1"/>
  <c r="FP36" i="1"/>
  <c r="FT36" i="1" s="1"/>
  <c r="FV36" i="1" s="1"/>
  <c r="AY38" i="1"/>
  <c r="BC38" i="1" s="1"/>
  <c r="BE38" i="1" s="1"/>
  <c r="BJ38" i="1"/>
  <c r="BN38" i="1" s="1"/>
  <c r="BP38" i="1" s="1"/>
  <c r="CF38" i="1"/>
  <c r="CJ38" i="1" s="1"/>
  <c r="CL38" i="1" s="1"/>
  <c r="DB38" i="1"/>
  <c r="DF38" i="1" s="1"/>
  <c r="DH38" i="1" s="1"/>
  <c r="DM38" i="1"/>
  <c r="DQ38" i="1" s="1"/>
  <c r="DS38" i="1" s="1"/>
  <c r="DX38" i="1"/>
  <c r="EB38" i="1" s="1"/>
  <c r="ED38" i="1" s="1"/>
  <c r="FE38" i="1"/>
  <c r="FI38" i="1" s="1"/>
  <c r="FK38" i="1" s="1"/>
  <c r="FP38" i="1"/>
  <c r="FT38" i="1" s="1"/>
  <c r="FV38" i="1" s="1"/>
  <c r="AY40" i="1"/>
  <c r="BC40" i="1" s="1"/>
  <c r="BE40" i="1" s="1"/>
  <c r="BJ40" i="1"/>
  <c r="BN40" i="1" s="1"/>
  <c r="BP40" i="1" s="1"/>
  <c r="CF40" i="1"/>
  <c r="CJ40" i="1" s="1"/>
  <c r="CL40" i="1" s="1"/>
  <c r="DM40" i="1"/>
  <c r="DQ40" i="1" s="1"/>
  <c r="DS40" i="1" s="1"/>
  <c r="DX40" i="1"/>
  <c r="EB40" i="1" s="1"/>
  <c r="ED40" i="1" s="1"/>
  <c r="EI40" i="1"/>
  <c r="EM40" i="1" s="1"/>
  <c r="EO40" i="1" s="1"/>
  <c r="FP40" i="1"/>
  <c r="FT40" i="1" s="1"/>
  <c r="FV40" i="1" s="1"/>
  <c r="BJ41" i="1"/>
  <c r="BN41" i="1" s="1"/>
  <c r="BP41" i="1" s="1"/>
  <c r="BU41" i="1"/>
  <c r="BY41" i="1" s="1"/>
  <c r="CA41" i="1" s="1"/>
  <c r="CF41" i="1"/>
  <c r="CJ41" i="1" s="1"/>
  <c r="CL41" i="1" s="1"/>
  <c r="DB41" i="1"/>
  <c r="DF41" i="1" s="1"/>
  <c r="DH41" i="1" s="1"/>
  <c r="EI41" i="1"/>
  <c r="EM41" i="1" s="1"/>
  <c r="EO41" i="1" s="1"/>
  <c r="ET41" i="1"/>
  <c r="EX41" i="1" s="1"/>
  <c r="EZ41" i="1" s="1"/>
  <c r="AY42" i="1"/>
  <c r="BC42" i="1" s="1"/>
  <c r="BE42" i="1" s="1"/>
  <c r="CF42" i="1"/>
  <c r="CJ42" i="1" s="1"/>
  <c r="CL42" i="1" s="1"/>
  <c r="CQ42" i="1"/>
  <c r="CU42" i="1" s="1"/>
  <c r="CW42" i="1" s="1"/>
  <c r="DB42" i="1"/>
  <c r="DF42" i="1" s="1"/>
  <c r="DH42" i="1" s="1"/>
  <c r="DX42" i="1"/>
  <c r="EB42" i="1" s="1"/>
  <c r="ED42" i="1" s="1"/>
  <c r="FE42" i="1"/>
  <c r="FI42" i="1" s="1"/>
  <c r="FK42" i="1" s="1"/>
  <c r="FP42" i="1"/>
  <c r="FT42" i="1" s="1"/>
  <c r="FV42" i="1" s="1"/>
  <c r="AY43" i="1"/>
  <c r="BC43" i="1" s="1"/>
  <c r="BE43" i="1" s="1"/>
  <c r="BJ43" i="1"/>
  <c r="BN43" i="1" s="1"/>
  <c r="BP43" i="1" s="1"/>
  <c r="BU43" i="1"/>
  <c r="BY43" i="1" s="1"/>
  <c r="CA43" i="1" s="1"/>
  <c r="DB43" i="1"/>
  <c r="DF43" i="1" s="1"/>
  <c r="DH43" i="1" s="1"/>
  <c r="DM43" i="1"/>
  <c r="DQ43" i="1" s="1"/>
  <c r="DS43" i="1" s="1"/>
  <c r="DX43" i="1"/>
  <c r="EB43" i="1" s="1"/>
  <c r="ED43" i="1" s="1"/>
  <c r="ET43" i="1"/>
  <c r="EX43" i="1" s="1"/>
  <c r="EZ43" i="1" s="1"/>
  <c r="CQ45" i="1"/>
  <c r="CU45" i="1" s="1"/>
  <c r="CW45" i="1" s="1"/>
  <c r="DB45" i="1"/>
  <c r="DF45" i="1" s="1"/>
  <c r="DH45" i="1" s="1"/>
  <c r="EI45" i="1"/>
  <c r="EM45" i="1" s="1"/>
  <c r="EO45" i="1" s="1"/>
  <c r="ET45" i="1"/>
  <c r="EX45" i="1" s="1"/>
  <c r="EZ45" i="1" s="1"/>
  <c r="FE45" i="1"/>
  <c r="FI45" i="1" s="1"/>
  <c r="FK45" i="1" s="1"/>
  <c r="FP45" i="1"/>
  <c r="FT45" i="1" s="1"/>
  <c r="FV45" i="1" s="1"/>
  <c r="AY48" i="1"/>
  <c r="BC48" i="1" s="1"/>
  <c r="BE48" i="1" s="1"/>
  <c r="BJ48" i="1"/>
  <c r="BN48" i="1" s="1"/>
  <c r="BP48" i="1" s="1"/>
  <c r="BU48" i="1"/>
  <c r="BY48" i="1" s="1"/>
  <c r="CA48" i="1" s="1"/>
  <c r="CF48" i="1"/>
  <c r="CJ48" i="1" s="1"/>
  <c r="CL48" i="1" s="1"/>
  <c r="CQ48" i="1"/>
  <c r="CU48" i="1" s="1"/>
  <c r="CW48" i="1" s="1"/>
  <c r="DB48" i="1"/>
  <c r="DF48" i="1" s="1"/>
  <c r="DH48" i="1" s="1"/>
  <c r="DM48" i="1"/>
  <c r="DQ48" i="1" s="1"/>
  <c r="DS48" i="1" s="1"/>
  <c r="DX48" i="1"/>
  <c r="EB48" i="1" s="1"/>
  <c r="ED48" i="1" s="1"/>
  <c r="EI48" i="1"/>
  <c r="EM48" i="1" s="1"/>
  <c r="EO48" i="1" s="1"/>
  <c r="ET48" i="1"/>
  <c r="EX48" i="1" s="1"/>
  <c r="EZ48" i="1" s="1"/>
  <c r="FE48" i="1"/>
  <c r="FI48" i="1" s="1"/>
  <c r="FK48" i="1" s="1"/>
  <c r="FP48" i="1"/>
  <c r="FT48" i="1" s="1"/>
  <c r="FV48" i="1" s="1"/>
  <c r="AY49" i="1"/>
  <c r="BC49" i="1" s="1"/>
  <c r="BE49" i="1" s="1"/>
  <c r="BJ49" i="1"/>
  <c r="BN49" i="1" s="1"/>
  <c r="BP49" i="1" s="1"/>
  <c r="BU49" i="1"/>
  <c r="BY49" i="1" s="1"/>
  <c r="CA49" i="1" s="1"/>
  <c r="CF49" i="1"/>
  <c r="CJ49" i="1" s="1"/>
  <c r="CL49" i="1" s="1"/>
  <c r="CQ49" i="1"/>
  <c r="CU49" i="1" s="1"/>
  <c r="CW49" i="1" s="1"/>
  <c r="DB49" i="1"/>
  <c r="DF49" i="1" s="1"/>
  <c r="DH49" i="1" s="1"/>
  <c r="DM49" i="1"/>
  <c r="DQ49" i="1" s="1"/>
  <c r="DS49" i="1" s="1"/>
  <c r="DX49" i="1"/>
  <c r="EB49" i="1" s="1"/>
  <c r="ED49" i="1" s="1"/>
  <c r="EI49" i="1"/>
  <c r="EM49" i="1" s="1"/>
  <c r="EO49" i="1" s="1"/>
  <c r="ET49" i="1"/>
  <c r="EX49" i="1" s="1"/>
  <c r="EZ49" i="1" s="1"/>
  <c r="FE49" i="1"/>
  <c r="FI49" i="1" s="1"/>
  <c r="FK49" i="1" s="1"/>
  <c r="FP49" i="1"/>
  <c r="FT49" i="1" s="1"/>
  <c r="FV49" i="1" s="1"/>
  <c r="AY50" i="1"/>
  <c r="BC50" i="1" s="1"/>
  <c r="BE50" i="1" s="1"/>
  <c r="BJ50" i="1"/>
  <c r="BN50" i="1" s="1"/>
  <c r="BP50" i="1" s="1"/>
  <c r="BU50" i="1"/>
  <c r="BY50" i="1" s="1"/>
  <c r="CA50" i="1" s="1"/>
  <c r="CF50" i="1"/>
  <c r="CJ50" i="1" s="1"/>
  <c r="CL50" i="1" s="1"/>
  <c r="CQ50" i="1"/>
  <c r="CU50" i="1" s="1"/>
  <c r="CW50" i="1" s="1"/>
  <c r="DB50" i="1"/>
  <c r="DF50" i="1" s="1"/>
  <c r="DH50" i="1" s="1"/>
  <c r="DM50" i="1"/>
  <c r="DQ50" i="1" s="1"/>
  <c r="DS50" i="1" s="1"/>
  <c r="DX50" i="1"/>
  <c r="EB50" i="1" s="1"/>
  <c r="ED50" i="1" s="1"/>
  <c r="EI50" i="1"/>
  <c r="EM50" i="1" s="1"/>
  <c r="EO50" i="1" s="1"/>
  <c r="ET50" i="1"/>
  <c r="EX50" i="1" s="1"/>
  <c r="EZ50" i="1" s="1"/>
  <c r="FE50" i="1"/>
  <c r="FI50" i="1" s="1"/>
  <c r="FK50" i="1" s="1"/>
  <c r="FP50" i="1"/>
  <c r="FT50" i="1" s="1"/>
  <c r="FV50" i="1" s="1"/>
  <c r="AY51" i="1"/>
  <c r="BC51" i="1" s="1"/>
  <c r="BE51" i="1" s="1"/>
  <c r="BJ51" i="1"/>
  <c r="BN51" i="1" s="1"/>
  <c r="BP51" i="1" s="1"/>
  <c r="BU51" i="1"/>
  <c r="BY51" i="1" s="1"/>
  <c r="CA51" i="1" s="1"/>
  <c r="CF51" i="1"/>
  <c r="CJ51" i="1" s="1"/>
  <c r="CL51" i="1" s="1"/>
  <c r="CQ51" i="1"/>
  <c r="CU51" i="1" s="1"/>
  <c r="CW51" i="1" s="1"/>
  <c r="DB51" i="1"/>
  <c r="DF51" i="1" s="1"/>
  <c r="DH51" i="1" s="1"/>
  <c r="DM51" i="1"/>
  <c r="DQ51" i="1" s="1"/>
  <c r="DS51" i="1" s="1"/>
  <c r="DX51" i="1"/>
  <c r="EB51" i="1" s="1"/>
  <c r="ED51" i="1" s="1"/>
  <c r="EI51" i="1"/>
  <c r="EM51" i="1" s="1"/>
  <c r="EO51" i="1" s="1"/>
  <c r="ET51" i="1"/>
  <c r="EX51" i="1" s="1"/>
  <c r="EZ51" i="1" s="1"/>
  <c r="FE51" i="1"/>
  <c r="FI51" i="1" s="1"/>
  <c r="FK51" i="1" s="1"/>
  <c r="FP51" i="1"/>
  <c r="FT51" i="1" s="1"/>
  <c r="FV51" i="1" s="1"/>
  <c r="AY52" i="1"/>
  <c r="BC52" i="1" s="1"/>
  <c r="BE52" i="1" s="1"/>
  <c r="BJ52" i="1"/>
  <c r="BN52" i="1" s="1"/>
  <c r="BP52" i="1" s="1"/>
  <c r="BU52" i="1"/>
  <c r="BY52" i="1" s="1"/>
  <c r="CA52" i="1" s="1"/>
  <c r="CF52" i="1"/>
  <c r="CJ52" i="1" s="1"/>
  <c r="CL52" i="1" s="1"/>
  <c r="CQ52" i="1"/>
  <c r="CU52" i="1" s="1"/>
  <c r="CW52" i="1" s="1"/>
  <c r="DB52" i="1"/>
  <c r="DF52" i="1" s="1"/>
  <c r="DH52" i="1" s="1"/>
  <c r="DM52" i="1"/>
  <c r="DQ52" i="1" s="1"/>
  <c r="DS52" i="1" s="1"/>
  <c r="DX52" i="1"/>
  <c r="EB52" i="1" s="1"/>
  <c r="ED52" i="1" s="1"/>
  <c r="EI52" i="1"/>
  <c r="EM52" i="1" s="1"/>
  <c r="EO52" i="1" s="1"/>
  <c r="ET52" i="1"/>
  <c r="EX52" i="1" s="1"/>
  <c r="EZ52" i="1" s="1"/>
  <c r="FE52" i="1"/>
  <c r="FI52" i="1" s="1"/>
  <c r="FK52" i="1" s="1"/>
  <c r="FP52" i="1"/>
  <c r="FT52" i="1" s="1"/>
  <c r="FV52" i="1" s="1"/>
  <c r="AY53" i="1"/>
  <c r="BC53" i="1" s="1"/>
  <c r="BE53" i="1" s="1"/>
  <c r="BJ53" i="1"/>
  <c r="BN53" i="1" s="1"/>
  <c r="BP53" i="1" s="1"/>
  <c r="BU53" i="1"/>
  <c r="BY53" i="1" s="1"/>
  <c r="CA53" i="1" s="1"/>
  <c r="CF53" i="1"/>
  <c r="CJ53" i="1" s="1"/>
  <c r="CL53" i="1" s="1"/>
  <c r="CQ53" i="1"/>
  <c r="CU53" i="1" s="1"/>
  <c r="CW53" i="1" s="1"/>
  <c r="DB53" i="1"/>
  <c r="DF53" i="1" s="1"/>
  <c r="DH53" i="1" s="1"/>
  <c r="DM53" i="1"/>
  <c r="DQ53" i="1" s="1"/>
  <c r="DS53" i="1" s="1"/>
  <c r="DX53" i="1"/>
  <c r="EB53" i="1" s="1"/>
  <c r="ED53" i="1" s="1"/>
  <c r="EI53" i="1"/>
  <c r="EM53" i="1" s="1"/>
  <c r="EO53" i="1" s="1"/>
  <c r="ET53" i="1"/>
  <c r="EX53" i="1" s="1"/>
  <c r="EZ53" i="1" s="1"/>
  <c r="FE53" i="1"/>
  <c r="FI53" i="1" s="1"/>
  <c r="FK53" i="1" s="1"/>
  <c r="FP53" i="1"/>
  <c r="FT53" i="1" s="1"/>
  <c r="FV53" i="1" s="1"/>
  <c r="AY54" i="1"/>
  <c r="BC54" i="1" s="1"/>
  <c r="BE54" i="1" s="1"/>
  <c r="BJ54" i="1"/>
  <c r="BN54" i="1" s="1"/>
  <c r="BP54" i="1" s="1"/>
  <c r="BU54" i="1"/>
  <c r="BY54" i="1" s="1"/>
  <c r="CA54" i="1" s="1"/>
  <c r="CF54" i="1"/>
  <c r="CJ54" i="1" s="1"/>
  <c r="CL54" i="1" s="1"/>
  <c r="CQ54" i="1"/>
  <c r="CU54" i="1" s="1"/>
  <c r="CW54" i="1" s="1"/>
  <c r="DB54" i="1"/>
  <c r="DF54" i="1" s="1"/>
  <c r="DH54" i="1" s="1"/>
  <c r="DM54" i="1"/>
  <c r="DQ54" i="1" s="1"/>
  <c r="DS54" i="1" s="1"/>
  <c r="DX54" i="1"/>
  <c r="EB54" i="1" s="1"/>
  <c r="ED54" i="1" s="1"/>
  <c r="EI54" i="1"/>
  <c r="EM54" i="1" s="1"/>
  <c r="EO54" i="1" s="1"/>
  <c r="ET54" i="1"/>
  <c r="EX54" i="1" s="1"/>
  <c r="EZ54" i="1" s="1"/>
  <c r="FE54" i="1"/>
  <c r="FI54" i="1" s="1"/>
  <c r="FK54" i="1" s="1"/>
  <c r="FP54" i="1"/>
  <c r="FT54" i="1" s="1"/>
  <c r="FV54" i="1" s="1"/>
  <c r="AY55" i="1"/>
  <c r="BC55" i="1" s="1"/>
  <c r="BE55" i="1" s="1"/>
  <c r="BJ55" i="1"/>
  <c r="BN55" i="1" s="1"/>
  <c r="BP55" i="1" s="1"/>
  <c r="BU55" i="1"/>
  <c r="BY55" i="1" s="1"/>
  <c r="CA55" i="1" s="1"/>
  <c r="CF55" i="1"/>
  <c r="CJ55" i="1" s="1"/>
  <c r="CL55" i="1" s="1"/>
  <c r="CQ55" i="1"/>
  <c r="CU55" i="1" s="1"/>
  <c r="CW55" i="1" s="1"/>
  <c r="DB55" i="1"/>
  <c r="DF55" i="1" s="1"/>
  <c r="DH55" i="1" s="1"/>
  <c r="DM55" i="1"/>
  <c r="DQ55" i="1" s="1"/>
  <c r="DS55" i="1" s="1"/>
  <c r="DX55" i="1"/>
  <c r="EB55" i="1" s="1"/>
  <c r="ED55" i="1" s="1"/>
  <c r="EI55" i="1"/>
  <c r="EM55" i="1" s="1"/>
  <c r="EO55" i="1" s="1"/>
  <c r="ET55" i="1"/>
  <c r="EX55" i="1" s="1"/>
  <c r="EZ55" i="1" s="1"/>
  <c r="FE55" i="1"/>
  <c r="FI55" i="1" s="1"/>
  <c r="FK55" i="1" s="1"/>
  <c r="FP55" i="1"/>
  <c r="FT55" i="1" s="1"/>
  <c r="FV55" i="1" s="1"/>
  <c r="AY56" i="1"/>
  <c r="BC56" i="1" s="1"/>
  <c r="BE56" i="1" s="1"/>
  <c r="BJ56" i="1"/>
  <c r="BN56" i="1" s="1"/>
  <c r="BP56" i="1" s="1"/>
  <c r="BU56" i="1"/>
  <c r="BY56" i="1" s="1"/>
  <c r="CA56" i="1" s="1"/>
  <c r="CF56" i="1"/>
  <c r="CJ56" i="1" s="1"/>
  <c r="CL56" i="1" s="1"/>
  <c r="CQ56" i="1"/>
  <c r="CU56" i="1" s="1"/>
  <c r="CW56" i="1" s="1"/>
  <c r="DB56" i="1"/>
  <c r="DF56" i="1" s="1"/>
  <c r="DH56" i="1" s="1"/>
  <c r="DM56" i="1"/>
  <c r="DQ56" i="1" s="1"/>
  <c r="DS56" i="1" s="1"/>
  <c r="DX56" i="1"/>
  <c r="EB56" i="1" s="1"/>
  <c r="ED56" i="1" s="1"/>
  <c r="EI56" i="1"/>
  <c r="EM56" i="1" s="1"/>
  <c r="EO56" i="1" s="1"/>
  <c r="ET56" i="1"/>
  <c r="EX56" i="1" s="1"/>
  <c r="EZ56" i="1" s="1"/>
  <c r="FE56" i="1"/>
  <c r="FI56" i="1" s="1"/>
  <c r="FK56" i="1" s="1"/>
  <c r="FP56" i="1"/>
  <c r="FT56" i="1" s="1"/>
  <c r="FV56" i="1" s="1"/>
  <c r="AY57" i="1"/>
  <c r="BC57" i="1" s="1"/>
  <c r="BE57" i="1" s="1"/>
  <c r="BJ57" i="1"/>
  <c r="BN57" i="1" s="1"/>
  <c r="BP57" i="1" s="1"/>
  <c r="BU57" i="1"/>
  <c r="BY57" i="1" s="1"/>
  <c r="CA57" i="1" s="1"/>
  <c r="CF57" i="1"/>
  <c r="CJ57" i="1" s="1"/>
  <c r="CL57" i="1" s="1"/>
  <c r="CQ57" i="1"/>
  <c r="CU57" i="1" s="1"/>
  <c r="CW57" i="1" s="1"/>
  <c r="DB57" i="1"/>
  <c r="DF57" i="1" s="1"/>
  <c r="DH57" i="1" s="1"/>
  <c r="DM57" i="1"/>
  <c r="DQ57" i="1" s="1"/>
  <c r="DS57" i="1" s="1"/>
  <c r="DX57" i="1"/>
  <c r="EB57" i="1" s="1"/>
  <c r="ED57" i="1" s="1"/>
  <c r="EI57" i="1"/>
  <c r="EM57" i="1" s="1"/>
  <c r="EO57" i="1" s="1"/>
  <c r="ET57" i="1"/>
  <c r="EX57" i="1" s="1"/>
  <c r="EZ57" i="1" s="1"/>
  <c r="FE57" i="1"/>
  <c r="FI57" i="1" s="1"/>
  <c r="FK57" i="1" s="1"/>
  <c r="FP57" i="1"/>
  <c r="FT57" i="1" s="1"/>
  <c r="FV57" i="1" s="1"/>
  <c r="AY58" i="1"/>
  <c r="BC58" i="1" s="1"/>
  <c r="BE58" i="1" s="1"/>
  <c r="BJ58" i="1"/>
  <c r="BN58" i="1" s="1"/>
  <c r="BP58" i="1" s="1"/>
  <c r="BU58" i="1"/>
  <c r="BY58" i="1" s="1"/>
  <c r="CA58" i="1" s="1"/>
  <c r="CF58" i="1"/>
  <c r="CJ58" i="1" s="1"/>
  <c r="CL58" i="1" s="1"/>
  <c r="CQ58" i="1"/>
  <c r="CU58" i="1" s="1"/>
  <c r="CW58" i="1" s="1"/>
  <c r="DB58" i="1"/>
  <c r="DF58" i="1" s="1"/>
  <c r="DH58" i="1" s="1"/>
  <c r="DM58" i="1"/>
  <c r="DQ58" i="1" s="1"/>
  <c r="DS58" i="1" s="1"/>
  <c r="DX58" i="1"/>
  <c r="EB58" i="1" s="1"/>
  <c r="ED58" i="1" s="1"/>
  <c r="EI58" i="1"/>
  <c r="EM58" i="1" s="1"/>
  <c r="EO58" i="1" s="1"/>
  <c r="ET58" i="1"/>
  <c r="EX58" i="1" s="1"/>
  <c r="EZ58" i="1" s="1"/>
  <c r="FE58" i="1"/>
  <c r="FI58" i="1" s="1"/>
  <c r="FK58" i="1" s="1"/>
  <c r="FP58" i="1"/>
  <c r="FT58" i="1" s="1"/>
  <c r="FV58" i="1" s="1"/>
  <c r="AY59" i="1"/>
  <c r="BC59" i="1" s="1"/>
  <c r="BE59" i="1" s="1"/>
  <c r="BJ59" i="1"/>
  <c r="BN59" i="1" s="1"/>
  <c r="BP59" i="1" s="1"/>
  <c r="BU59" i="1"/>
  <c r="BY59" i="1" s="1"/>
  <c r="CA59" i="1" s="1"/>
  <c r="CF59" i="1"/>
  <c r="CJ59" i="1" s="1"/>
  <c r="CL59" i="1" s="1"/>
  <c r="CQ59" i="1"/>
  <c r="CU59" i="1" s="1"/>
  <c r="CW59" i="1" s="1"/>
  <c r="DB59" i="1"/>
  <c r="DF59" i="1" s="1"/>
  <c r="DH59" i="1" s="1"/>
  <c r="DM59" i="1"/>
  <c r="DQ59" i="1" s="1"/>
  <c r="DS59" i="1" s="1"/>
  <c r="DX59" i="1"/>
  <c r="EB59" i="1" s="1"/>
  <c r="ED59" i="1" s="1"/>
  <c r="EI59" i="1"/>
  <c r="EM59" i="1" s="1"/>
  <c r="EO59" i="1" s="1"/>
  <c r="ET59" i="1"/>
  <c r="EX59" i="1" s="1"/>
  <c r="EZ59" i="1" s="1"/>
  <c r="FE59" i="1"/>
  <c r="FI59" i="1" s="1"/>
  <c r="FK59" i="1" s="1"/>
  <c r="FP59" i="1"/>
  <c r="FT59" i="1" s="1"/>
  <c r="FV59" i="1" s="1"/>
  <c r="AY60" i="1"/>
  <c r="BC60" i="1" s="1"/>
  <c r="BE60" i="1" s="1"/>
  <c r="BJ60" i="1"/>
  <c r="BN60" i="1" s="1"/>
  <c r="BP60" i="1" s="1"/>
  <c r="BU60" i="1"/>
  <c r="BY60" i="1" s="1"/>
  <c r="CA60" i="1" s="1"/>
  <c r="CF60" i="1"/>
  <c r="CJ60" i="1" s="1"/>
  <c r="CL60" i="1" s="1"/>
  <c r="CQ60" i="1"/>
  <c r="CU60" i="1" s="1"/>
  <c r="CW60" i="1" s="1"/>
  <c r="DB60" i="1"/>
  <c r="DF60" i="1" s="1"/>
  <c r="DH60" i="1" s="1"/>
  <c r="DM60" i="1"/>
  <c r="DQ60" i="1" s="1"/>
  <c r="DS60" i="1" s="1"/>
  <c r="DX60" i="1"/>
  <c r="EB60" i="1" s="1"/>
  <c r="ED60" i="1" s="1"/>
  <c r="EI60" i="1"/>
  <c r="EM60" i="1" s="1"/>
  <c r="EO60" i="1" s="1"/>
  <c r="ET60" i="1"/>
  <c r="EX60" i="1" s="1"/>
  <c r="EZ60" i="1" s="1"/>
  <c r="FE60" i="1"/>
  <c r="FI60" i="1" s="1"/>
  <c r="FK60" i="1" s="1"/>
  <c r="FP60" i="1"/>
  <c r="FT60" i="1" s="1"/>
  <c r="FV60" i="1" s="1"/>
  <c r="AY64" i="1"/>
  <c r="BC64" i="1" s="1"/>
  <c r="BE64" i="1" s="1"/>
  <c r="BJ64" i="1"/>
  <c r="BN64" i="1" s="1"/>
  <c r="BP64" i="1" s="1"/>
  <c r="BU64" i="1"/>
  <c r="BY64" i="1" s="1"/>
  <c r="CA64" i="1" s="1"/>
  <c r="CF64" i="1"/>
  <c r="CJ64" i="1" s="1"/>
  <c r="CL64" i="1" s="1"/>
  <c r="CQ64" i="1"/>
  <c r="CU64" i="1" s="1"/>
  <c r="CW64" i="1" s="1"/>
  <c r="AY6" i="1"/>
  <c r="BC6" i="1" s="1"/>
  <c r="BE6" i="1" s="1"/>
  <c r="BJ6" i="1"/>
  <c r="BN6" i="1" s="1"/>
  <c r="BP6" i="1" s="1"/>
  <c r="BU6" i="1"/>
  <c r="BY6" i="1" s="1"/>
  <c r="CA6" i="1" s="1"/>
  <c r="CF6" i="1"/>
  <c r="CJ6" i="1" s="1"/>
  <c r="CL6" i="1" s="1"/>
  <c r="CQ6" i="1"/>
  <c r="CU6" i="1" s="1"/>
  <c r="CW6" i="1" s="1"/>
  <c r="DB6" i="1"/>
  <c r="DF6" i="1" s="1"/>
  <c r="DH6" i="1" s="1"/>
  <c r="DM6" i="1"/>
  <c r="DQ6" i="1" s="1"/>
  <c r="DS6" i="1" s="1"/>
  <c r="DX6" i="1"/>
  <c r="EB6" i="1" s="1"/>
  <c r="ED6" i="1" s="1"/>
  <c r="ET6" i="1"/>
  <c r="EX6" i="1" s="1"/>
  <c r="EZ6" i="1" s="1"/>
  <c r="FE6" i="1"/>
  <c r="FI6" i="1" s="1"/>
  <c r="FK6" i="1" s="1"/>
  <c r="FP6" i="1"/>
  <c r="FT6" i="1" s="1"/>
  <c r="FV6" i="1" s="1"/>
  <c r="BJ8" i="1"/>
  <c r="BN8" i="1" s="1"/>
  <c r="BP8" i="1" s="1"/>
  <c r="BU8" i="1"/>
  <c r="BY8" i="1" s="1"/>
  <c r="CA8" i="1" s="1"/>
  <c r="CQ8" i="1"/>
  <c r="CU8" i="1" s="1"/>
  <c r="CW8" i="1" s="1"/>
  <c r="DB8" i="1"/>
  <c r="DF8" i="1" s="1"/>
  <c r="DH8" i="1" s="1"/>
  <c r="DM8" i="1"/>
  <c r="DQ8" i="1" s="1"/>
  <c r="DS8" i="1" s="1"/>
  <c r="DX8" i="1"/>
  <c r="EB8" i="1" s="1"/>
  <c r="ED8" i="1" s="1"/>
  <c r="ET8" i="1"/>
  <c r="EX8" i="1" s="1"/>
  <c r="EZ8" i="1" s="1"/>
  <c r="FE8" i="1"/>
  <c r="FI8" i="1" s="1"/>
  <c r="FK8" i="1" s="1"/>
  <c r="BJ10" i="1"/>
  <c r="BN10" i="1" s="1"/>
  <c r="BP10" i="1" s="1"/>
  <c r="BU10" i="1"/>
  <c r="BY10" i="1" s="1"/>
  <c r="CA10" i="1" s="1"/>
  <c r="CQ10" i="1"/>
  <c r="CU10" i="1" s="1"/>
  <c r="CW10" i="1" s="1"/>
  <c r="DB10" i="1"/>
  <c r="DF10" i="1" s="1"/>
  <c r="DH10" i="1" s="1"/>
  <c r="DM10" i="1"/>
  <c r="DQ10" i="1" s="1"/>
  <c r="DS10" i="1" s="1"/>
  <c r="DX10" i="1"/>
  <c r="EB10" i="1" s="1"/>
  <c r="ED10" i="1" s="1"/>
  <c r="ET10" i="1"/>
  <c r="EX10" i="1" s="1"/>
  <c r="EZ10" i="1" s="1"/>
  <c r="FE10" i="1"/>
  <c r="FI10" i="1" s="1"/>
  <c r="FK10" i="1" s="1"/>
  <c r="BJ12" i="1"/>
  <c r="BN12" i="1" s="1"/>
  <c r="BP12" i="1" s="1"/>
  <c r="BU12" i="1"/>
  <c r="BY12" i="1" s="1"/>
  <c r="CA12" i="1" s="1"/>
  <c r="CQ12" i="1"/>
  <c r="CU12" i="1" s="1"/>
  <c r="CW12" i="1" s="1"/>
  <c r="DB12" i="1"/>
  <c r="DF12" i="1" s="1"/>
  <c r="DH12" i="1" s="1"/>
  <c r="DM12" i="1"/>
  <c r="DQ12" i="1" s="1"/>
  <c r="DS12" i="1" s="1"/>
  <c r="ET12" i="1"/>
  <c r="EX12" i="1" s="1"/>
  <c r="EZ12" i="1" s="1"/>
  <c r="FE12" i="1"/>
  <c r="FI12" i="1" s="1"/>
  <c r="FK12" i="1" s="1"/>
  <c r="AY16" i="1"/>
  <c r="BC16" i="1" s="1"/>
  <c r="BE16" i="1" s="1"/>
  <c r="BJ16" i="1"/>
  <c r="BN16" i="1" s="1"/>
  <c r="BP16" i="1" s="1"/>
  <c r="BU16" i="1"/>
  <c r="BY16" i="1" s="1"/>
  <c r="CA16" i="1" s="1"/>
  <c r="CQ16" i="1"/>
  <c r="CU16" i="1" s="1"/>
  <c r="CW16" i="1" s="1"/>
  <c r="DM16" i="1"/>
  <c r="DQ16" i="1" s="1"/>
  <c r="DS16" i="1" s="1"/>
  <c r="DX16" i="1"/>
  <c r="EB16" i="1" s="1"/>
  <c r="ED16" i="1" s="1"/>
  <c r="EI16" i="1"/>
  <c r="EM16" i="1" s="1"/>
  <c r="EO16" i="1" s="1"/>
  <c r="FP16" i="1"/>
  <c r="FT16" i="1" s="1"/>
  <c r="FV16" i="1" s="1"/>
  <c r="BU29" i="1"/>
  <c r="BY29" i="1" s="1"/>
  <c r="CA29" i="1" s="1"/>
  <c r="CF29" i="1"/>
  <c r="CJ29" i="1" s="1"/>
  <c r="CL29" i="1" s="1"/>
  <c r="CQ29" i="1"/>
  <c r="CU29" i="1" s="1"/>
  <c r="CW29" i="1" s="1"/>
  <c r="DM29" i="1"/>
  <c r="DQ29" i="1" s="1"/>
  <c r="DS29" i="1" s="1"/>
  <c r="EI29" i="1"/>
  <c r="EM29" i="1" s="1"/>
  <c r="EO29" i="1" s="1"/>
  <c r="ET29" i="1"/>
  <c r="EX29" i="1" s="1"/>
  <c r="EZ29" i="1" s="1"/>
  <c r="FE29" i="1"/>
  <c r="FI29" i="1" s="1"/>
  <c r="FK29" i="1" s="1"/>
  <c r="AY61" i="1"/>
  <c r="BC61" i="1" s="1"/>
  <c r="BE61" i="1" s="1"/>
  <c r="BJ61" i="1"/>
  <c r="BN61" i="1" s="1"/>
  <c r="BP61" i="1" s="1"/>
  <c r="BU61" i="1"/>
  <c r="BY61" i="1" s="1"/>
  <c r="CA61" i="1" s="1"/>
  <c r="CF61" i="1"/>
  <c r="CJ61" i="1" s="1"/>
  <c r="CL61" i="1" s="1"/>
  <c r="CQ61" i="1"/>
  <c r="CU61" i="1" s="1"/>
  <c r="CW61" i="1" s="1"/>
  <c r="DB61" i="1"/>
  <c r="DF61" i="1" s="1"/>
  <c r="DH61" i="1" s="1"/>
  <c r="DM61" i="1"/>
  <c r="DQ61" i="1" s="1"/>
  <c r="DS61" i="1" s="1"/>
  <c r="DX61" i="1"/>
  <c r="EB61" i="1" s="1"/>
  <c r="ED61" i="1" s="1"/>
  <c r="EI61" i="1"/>
  <c r="EM61" i="1" s="1"/>
  <c r="EO61" i="1" s="1"/>
  <c r="ET61" i="1"/>
  <c r="EX61" i="1" s="1"/>
  <c r="EZ61" i="1" s="1"/>
  <c r="FE61" i="1"/>
  <c r="FI61" i="1" s="1"/>
  <c r="FK61" i="1" s="1"/>
  <c r="FP61" i="1"/>
  <c r="FT61" i="1" s="1"/>
  <c r="FV61" i="1" s="1"/>
  <c r="AY65" i="1"/>
  <c r="BC65" i="1" s="1"/>
  <c r="BE65" i="1" s="1"/>
  <c r="BJ65" i="1"/>
  <c r="BN65" i="1" s="1"/>
  <c r="BP65" i="1" s="1"/>
  <c r="CF65" i="1"/>
  <c r="CJ65" i="1" s="1"/>
  <c r="CL65" i="1" s="1"/>
  <c r="DB65" i="1"/>
  <c r="DF65" i="1" s="1"/>
  <c r="DH65" i="1" s="1"/>
  <c r="EI65" i="1"/>
  <c r="EM65" i="1" s="1"/>
  <c r="EO65" i="1" s="1"/>
  <c r="ET65" i="1"/>
  <c r="EX65" i="1" s="1"/>
  <c r="EZ65" i="1" s="1"/>
  <c r="FE65" i="1"/>
  <c r="FI65" i="1" s="1"/>
  <c r="FK65" i="1" s="1"/>
  <c r="BJ68" i="1"/>
  <c r="BN68" i="1" s="1"/>
  <c r="BP68" i="1" s="1"/>
  <c r="DB68" i="1"/>
  <c r="DF68" i="1" s="1"/>
  <c r="DH68" i="1" s="1"/>
  <c r="EI68" i="1"/>
  <c r="EM68" i="1" s="1"/>
  <c r="EO68" i="1" s="1"/>
  <c r="ET68" i="1"/>
  <c r="EX68" i="1" s="1"/>
  <c r="EZ68" i="1" s="1"/>
  <c r="FE68" i="1"/>
  <c r="FI68" i="1" s="1"/>
  <c r="FK68" i="1" s="1"/>
  <c r="BU73" i="1"/>
  <c r="BY73" i="1" s="1"/>
  <c r="CA73" i="1" s="1"/>
  <c r="CF73" i="1"/>
  <c r="CJ73" i="1" s="1"/>
  <c r="CL73" i="1" s="1"/>
  <c r="CQ73" i="1"/>
  <c r="CU73" i="1" s="1"/>
  <c r="CW73" i="1" s="1"/>
  <c r="DX73" i="1"/>
  <c r="EB73" i="1" s="1"/>
  <c r="ED73" i="1" s="1"/>
  <c r="ET73" i="1"/>
  <c r="EX73" i="1" s="1"/>
  <c r="EZ73" i="1" s="1"/>
  <c r="FP73" i="1"/>
  <c r="FT73" i="1" s="1"/>
  <c r="FV73" i="1" s="1"/>
  <c r="AY74" i="1"/>
  <c r="BC74" i="1" s="1"/>
  <c r="BE74" i="1" s="1"/>
  <c r="BJ74" i="1"/>
  <c r="BN74" i="1" s="1"/>
  <c r="BP74" i="1" s="1"/>
  <c r="BU74" i="1"/>
  <c r="BY74" i="1" s="1"/>
  <c r="CA74" i="1" s="1"/>
  <c r="CF74" i="1"/>
  <c r="CJ74" i="1" s="1"/>
  <c r="CL74" i="1" s="1"/>
  <c r="DB74" i="1"/>
  <c r="DF74" i="1" s="1"/>
  <c r="DH74" i="1" s="1"/>
  <c r="DX74" i="1"/>
  <c r="EB74" i="1" s="1"/>
  <c r="ED74" i="1" s="1"/>
  <c r="EI74" i="1"/>
  <c r="EM74" i="1" s="1"/>
  <c r="EO74" i="1" s="1"/>
  <c r="ET74" i="1"/>
  <c r="EX74" i="1" s="1"/>
  <c r="EZ74" i="1" s="1"/>
  <c r="AY78" i="1"/>
  <c r="BC78" i="1" s="1"/>
  <c r="BE78" i="1" s="1"/>
  <c r="BJ78" i="1"/>
  <c r="BN78" i="1" s="1"/>
  <c r="BP78" i="1" s="1"/>
  <c r="BU78" i="1"/>
  <c r="BY78" i="1" s="1"/>
  <c r="CA78" i="1" s="1"/>
  <c r="CF78" i="1"/>
  <c r="CJ78" i="1" s="1"/>
  <c r="CL78" i="1" s="1"/>
  <c r="CQ78" i="1"/>
  <c r="CU78" i="1" s="1"/>
  <c r="CW78" i="1" s="1"/>
  <c r="DB78" i="1"/>
  <c r="DF78" i="1" s="1"/>
  <c r="DH78" i="1" s="1"/>
  <c r="DM78" i="1"/>
  <c r="DQ78" i="1" s="1"/>
  <c r="DS78" i="1" s="1"/>
  <c r="DX78" i="1"/>
  <c r="EB78" i="1" s="1"/>
  <c r="ED78" i="1" s="1"/>
  <c r="EI78" i="1"/>
  <c r="EM78" i="1" s="1"/>
  <c r="EO78" i="1" s="1"/>
  <c r="ET78" i="1"/>
  <c r="EX78" i="1" s="1"/>
  <c r="EZ78" i="1" s="1"/>
  <c r="FE78" i="1"/>
  <c r="FI78" i="1" s="1"/>
  <c r="FK78" i="1" s="1"/>
  <c r="FP78" i="1"/>
  <c r="FT78" i="1" s="1"/>
  <c r="FV78" i="1" s="1"/>
  <c r="AY80" i="1"/>
  <c r="BC80" i="1" s="1"/>
  <c r="BE80" i="1" s="1"/>
  <c r="BJ80" i="1"/>
  <c r="BN80" i="1" s="1"/>
  <c r="BP80" i="1" s="1"/>
  <c r="BU80" i="1"/>
  <c r="BY80" i="1" s="1"/>
  <c r="CA80" i="1" s="1"/>
  <c r="CF80" i="1"/>
  <c r="CJ80" i="1" s="1"/>
  <c r="CL80" i="1" s="1"/>
  <c r="CQ80" i="1"/>
  <c r="CU80" i="1" s="1"/>
  <c r="CW80" i="1" s="1"/>
  <c r="DB80" i="1"/>
  <c r="DF80" i="1" s="1"/>
  <c r="DH80" i="1" s="1"/>
  <c r="DM80" i="1"/>
  <c r="DQ80" i="1" s="1"/>
  <c r="DS80" i="1" s="1"/>
  <c r="DX80" i="1"/>
  <c r="EB80" i="1" s="1"/>
  <c r="ED80" i="1" s="1"/>
  <c r="EI80" i="1"/>
  <c r="EM80" i="1" s="1"/>
  <c r="EO80" i="1" s="1"/>
  <c r="ET80" i="1"/>
  <c r="EX80" i="1" s="1"/>
  <c r="EZ80" i="1" s="1"/>
  <c r="FE80" i="1"/>
  <c r="FI80" i="1" s="1"/>
  <c r="FK80" i="1" s="1"/>
  <c r="FP80" i="1"/>
  <c r="FT80" i="1" s="1"/>
  <c r="FV80" i="1" s="1"/>
  <c r="BJ86" i="1"/>
  <c r="BN86" i="1" s="1"/>
  <c r="BP86" i="1" s="1"/>
  <c r="BU86" i="1"/>
  <c r="BY86" i="1" s="1"/>
  <c r="CA86" i="1" s="1"/>
  <c r="CF86" i="1"/>
  <c r="CJ86" i="1" s="1"/>
  <c r="CL86" i="1" s="1"/>
  <c r="CQ86" i="1"/>
  <c r="CU86" i="1" s="1"/>
  <c r="CW86" i="1" s="1"/>
  <c r="DX86" i="1"/>
  <c r="EB86" i="1" s="1"/>
  <c r="ED86" i="1" s="1"/>
  <c r="EI86" i="1"/>
  <c r="EM86" i="1" s="1"/>
  <c r="EO86" i="1" s="1"/>
  <c r="ET86" i="1"/>
  <c r="EX86" i="1" s="1"/>
  <c r="EZ86" i="1" s="1"/>
  <c r="FP86" i="1"/>
  <c r="FT86" i="1" s="1"/>
  <c r="FV86" i="1" s="1"/>
  <c r="AY91" i="1"/>
  <c r="BC91" i="1" s="1"/>
  <c r="BE91" i="1" s="1"/>
  <c r="BJ91" i="1"/>
  <c r="BN91" i="1" s="1"/>
  <c r="BP91" i="1" s="1"/>
  <c r="BU91" i="1"/>
  <c r="BY91" i="1" s="1"/>
  <c r="CA91" i="1" s="1"/>
  <c r="DB91" i="1"/>
  <c r="DF91" i="1" s="1"/>
  <c r="DH91" i="1" s="1"/>
  <c r="DM91" i="1"/>
  <c r="DQ91" i="1" s="1"/>
  <c r="DS91" i="1" s="1"/>
  <c r="DX91" i="1"/>
  <c r="EB91" i="1" s="1"/>
  <c r="ED91" i="1" s="1"/>
  <c r="ET91" i="1"/>
  <c r="EX91" i="1" s="1"/>
  <c r="EZ91" i="1" s="1"/>
  <c r="FP91" i="1"/>
  <c r="FT91" i="1" s="1"/>
  <c r="FV91" i="1" s="1"/>
  <c r="BJ93" i="1"/>
  <c r="BN93" i="1" s="1"/>
  <c r="BP93" i="1" s="1"/>
  <c r="CF93" i="1"/>
  <c r="CJ93" i="1" s="1"/>
  <c r="CL93" i="1" s="1"/>
  <c r="CQ93" i="1"/>
  <c r="CU93" i="1" s="1"/>
  <c r="CW93" i="1" s="1"/>
  <c r="DB93" i="1"/>
  <c r="DF93" i="1" s="1"/>
  <c r="DH93" i="1" s="1"/>
  <c r="EI93" i="1"/>
  <c r="EM93" i="1" s="1"/>
  <c r="EO93" i="1" s="1"/>
  <c r="ET93" i="1"/>
  <c r="EX93" i="1" s="1"/>
  <c r="EZ93" i="1" s="1"/>
  <c r="FE93" i="1"/>
  <c r="FI93" i="1" s="1"/>
  <c r="FK93" i="1" s="1"/>
  <c r="AY95" i="1"/>
  <c r="BC95" i="1" s="1"/>
  <c r="BE95" i="1" s="1"/>
  <c r="BJ95" i="1"/>
  <c r="BN95" i="1" s="1"/>
  <c r="BP95" i="1" s="1"/>
  <c r="BU95" i="1"/>
  <c r="BY95" i="1" s="1"/>
  <c r="CA95" i="1" s="1"/>
  <c r="DB95" i="1"/>
  <c r="DF95" i="1" s="1"/>
  <c r="DH95" i="1" s="1"/>
  <c r="DM95" i="1"/>
  <c r="DQ95" i="1" s="1"/>
  <c r="DS95" i="1" s="1"/>
  <c r="DX95" i="1"/>
  <c r="EB95" i="1" s="1"/>
  <c r="ED95" i="1" s="1"/>
  <c r="ET95" i="1"/>
  <c r="EX95" i="1" s="1"/>
  <c r="EZ95" i="1" s="1"/>
  <c r="FP95" i="1"/>
  <c r="FT95" i="1" s="1"/>
  <c r="FV95" i="1" s="1"/>
  <c r="BJ97" i="1"/>
  <c r="BN97" i="1" s="1"/>
  <c r="BP97" i="1" s="1"/>
  <c r="CF97" i="1"/>
  <c r="CJ97" i="1" s="1"/>
  <c r="CL97" i="1" s="1"/>
  <c r="CQ97" i="1"/>
  <c r="CU97" i="1" s="1"/>
  <c r="CW97" i="1" s="1"/>
  <c r="DB97" i="1"/>
  <c r="DF97" i="1" s="1"/>
  <c r="DH97" i="1" s="1"/>
  <c r="EI97" i="1"/>
  <c r="EM97" i="1" s="1"/>
  <c r="EO97" i="1" s="1"/>
  <c r="ET97" i="1"/>
  <c r="EX97" i="1" s="1"/>
  <c r="EZ97" i="1" s="1"/>
  <c r="FE97" i="1"/>
  <c r="FI97" i="1" s="1"/>
  <c r="FK97" i="1" s="1"/>
  <c r="AY99" i="1"/>
  <c r="BC99" i="1" s="1"/>
  <c r="BE99" i="1" s="1"/>
  <c r="BJ99" i="1"/>
  <c r="BN99" i="1" s="1"/>
  <c r="BP99" i="1" s="1"/>
  <c r="CQ99" i="1"/>
  <c r="CU99" i="1" s="1"/>
  <c r="CW99" i="1" s="1"/>
  <c r="CF102" i="1"/>
  <c r="CJ102" i="1" s="1"/>
  <c r="CL102" i="1" s="1"/>
  <c r="CQ102" i="1"/>
  <c r="CU102" i="1" s="1"/>
  <c r="CW102" i="1" s="1"/>
  <c r="DX102" i="1"/>
  <c r="EB102" i="1" s="1"/>
  <c r="ED102" i="1" s="1"/>
  <c r="EI102" i="1"/>
  <c r="EM102" i="1" s="1"/>
  <c r="EO102" i="1" s="1"/>
  <c r="ET102" i="1"/>
  <c r="EX102" i="1" s="1"/>
  <c r="EZ102" i="1" s="1"/>
  <c r="FE102" i="1"/>
  <c r="FI102" i="1" s="1"/>
  <c r="FK102" i="1" s="1"/>
  <c r="AY104" i="1"/>
  <c r="BC104" i="1" s="1"/>
  <c r="BE104" i="1" s="1"/>
  <c r="CF104" i="1"/>
  <c r="CJ104" i="1" s="1"/>
  <c r="CL104" i="1" s="1"/>
  <c r="CQ104" i="1"/>
  <c r="CU104" i="1" s="1"/>
  <c r="CW104" i="1" s="1"/>
  <c r="DB104" i="1"/>
  <c r="DF104" i="1" s="1"/>
  <c r="DH104" i="1" s="1"/>
  <c r="EI104" i="1"/>
  <c r="EM104" i="1" s="1"/>
  <c r="EO104" i="1" s="1"/>
  <c r="ET104" i="1"/>
  <c r="EX104" i="1" s="1"/>
  <c r="EZ104" i="1" s="1"/>
  <c r="FE104" i="1"/>
  <c r="FI104" i="1" s="1"/>
  <c r="FK104" i="1" s="1"/>
  <c r="DB64" i="1"/>
  <c r="DF64" i="1" s="1"/>
  <c r="DH64" i="1" s="1"/>
  <c r="DM64" i="1"/>
  <c r="DQ64" i="1" s="1"/>
  <c r="DS64" i="1" s="1"/>
  <c r="DX64" i="1"/>
  <c r="EB64" i="1" s="1"/>
  <c r="ED64" i="1" s="1"/>
  <c r="EI64" i="1"/>
  <c r="EM64" i="1" s="1"/>
  <c r="EO64" i="1" s="1"/>
  <c r="ET64" i="1"/>
  <c r="EX64" i="1" s="1"/>
  <c r="EZ64" i="1" s="1"/>
  <c r="FE64" i="1"/>
  <c r="FI64" i="1" s="1"/>
  <c r="FK64" i="1" s="1"/>
  <c r="FP64" i="1"/>
  <c r="FT64" i="1" s="1"/>
  <c r="FV64" i="1" s="1"/>
  <c r="BU69" i="1"/>
  <c r="BY69" i="1" s="1"/>
  <c r="CA69" i="1" s="1"/>
  <c r="CF69" i="1"/>
  <c r="CJ69" i="1" s="1"/>
  <c r="CL69" i="1" s="1"/>
  <c r="DM69" i="1"/>
  <c r="DQ69" i="1" s="1"/>
  <c r="DS69" i="1" s="1"/>
  <c r="EI69" i="1"/>
  <c r="EM69" i="1" s="1"/>
  <c r="EO69" i="1" s="1"/>
  <c r="FE69" i="1"/>
  <c r="FI69" i="1" s="1"/>
  <c r="FK69" i="1" s="1"/>
  <c r="BJ75" i="1"/>
  <c r="BN75" i="1" s="1"/>
  <c r="BP75" i="1" s="1"/>
  <c r="BU75" i="1"/>
  <c r="BY75" i="1" s="1"/>
  <c r="CA75" i="1" s="1"/>
  <c r="CF75" i="1"/>
  <c r="CJ75" i="1" s="1"/>
  <c r="CL75" i="1" s="1"/>
  <c r="DM75" i="1"/>
  <c r="DQ75" i="1" s="1"/>
  <c r="DS75" i="1" s="1"/>
  <c r="DX75" i="1"/>
  <c r="EB75" i="1" s="1"/>
  <c r="ED75" i="1" s="1"/>
  <c r="EI75" i="1"/>
  <c r="EM75" i="1" s="1"/>
  <c r="EO75" i="1" s="1"/>
  <c r="FE75" i="1"/>
  <c r="FI75" i="1" s="1"/>
  <c r="FK75" i="1" s="1"/>
  <c r="FP75" i="1"/>
  <c r="FT75" i="1" s="1"/>
  <c r="FV75" i="1" s="1"/>
  <c r="AY81" i="1"/>
  <c r="BC81" i="1" s="1"/>
  <c r="BE81" i="1" s="1"/>
  <c r="BJ81" i="1"/>
  <c r="BN81" i="1" s="1"/>
  <c r="BP81" i="1" s="1"/>
  <c r="BU81" i="1"/>
  <c r="BY81" i="1" s="1"/>
  <c r="CA81" i="1" s="1"/>
  <c r="CF81" i="1"/>
  <c r="CJ81" i="1" s="1"/>
  <c r="CL81" i="1" s="1"/>
  <c r="CQ81" i="1"/>
  <c r="CU81" i="1" s="1"/>
  <c r="CW81" i="1" s="1"/>
  <c r="DB81" i="1"/>
  <c r="DF81" i="1" s="1"/>
  <c r="DH81" i="1" s="1"/>
  <c r="DM81" i="1"/>
  <c r="DQ81" i="1" s="1"/>
  <c r="DS81" i="1" s="1"/>
  <c r="DX81" i="1"/>
  <c r="EB81" i="1" s="1"/>
  <c r="ED81" i="1" s="1"/>
  <c r="EI81" i="1"/>
  <c r="EM81" i="1" s="1"/>
  <c r="EO81" i="1" s="1"/>
  <c r="ET81" i="1"/>
  <c r="EX81" i="1" s="1"/>
  <c r="EZ81" i="1" s="1"/>
  <c r="FE81" i="1"/>
  <c r="FI81" i="1" s="1"/>
  <c r="FK81" i="1" s="1"/>
  <c r="FP81" i="1"/>
  <c r="FT81" i="1" s="1"/>
  <c r="FV81" i="1" s="1"/>
  <c r="CF87" i="1"/>
  <c r="CJ87" i="1" s="1"/>
  <c r="CL87" i="1" s="1"/>
  <c r="CQ87" i="1"/>
  <c r="CU87" i="1" s="1"/>
  <c r="CW87" i="1" s="1"/>
  <c r="DB87" i="1"/>
  <c r="DF87" i="1" s="1"/>
  <c r="DH87" i="1" s="1"/>
  <c r="EI87" i="1"/>
  <c r="EM87" i="1" s="1"/>
  <c r="EO87" i="1" s="1"/>
  <c r="ET87" i="1"/>
  <c r="EX87" i="1" s="1"/>
  <c r="EZ87" i="1" s="1"/>
  <c r="FE87" i="1"/>
  <c r="FI87" i="1" s="1"/>
  <c r="FK87" i="1" s="1"/>
  <c r="BU100" i="1"/>
  <c r="BY100" i="1" s="1"/>
  <c r="CA100" i="1" s="1"/>
  <c r="CF100" i="1"/>
  <c r="CJ100" i="1" s="1"/>
  <c r="CL100" i="1" s="1"/>
  <c r="CQ100" i="1"/>
  <c r="CU100" i="1" s="1"/>
  <c r="CW100" i="1" s="1"/>
  <c r="DM100" i="1"/>
  <c r="DQ100" i="1" s="1"/>
  <c r="DS100" i="1" s="1"/>
  <c r="EI100" i="1"/>
  <c r="EM100" i="1" s="1"/>
  <c r="EO100" i="1" s="1"/>
  <c r="ET100" i="1"/>
  <c r="EX100" i="1" s="1"/>
  <c r="EZ100" i="1" s="1"/>
  <c r="FE100" i="1"/>
  <c r="FI100" i="1" s="1"/>
  <c r="FK100" i="1" s="1"/>
  <c r="BJ106" i="1"/>
  <c r="BN106" i="1" s="1"/>
  <c r="BP106" i="1" s="1"/>
  <c r="BU106" i="1"/>
  <c r="BY106" i="1" s="1"/>
  <c r="CA106" i="1" s="1"/>
  <c r="DM106" i="1"/>
  <c r="DQ106" i="1" s="1"/>
  <c r="DS106" i="1" s="1"/>
  <c r="DX106" i="1"/>
  <c r="EB106" i="1" s="1"/>
  <c r="ED106" i="1" s="1"/>
  <c r="FE106" i="1"/>
  <c r="FI106" i="1" s="1"/>
  <c r="FK106" i="1" s="1"/>
  <c r="AY107" i="1"/>
  <c r="BC107" i="1" s="1"/>
  <c r="BE107" i="1" s="1"/>
  <c r="CQ107" i="1"/>
  <c r="CU107" i="1" s="1"/>
  <c r="CW107" i="1" s="1"/>
  <c r="DX107" i="1"/>
  <c r="EB107" i="1" s="1"/>
  <c r="ED107" i="1" s="1"/>
  <c r="EI107" i="1"/>
  <c r="EM107" i="1" s="1"/>
  <c r="EO107" i="1" s="1"/>
  <c r="ET107" i="1"/>
  <c r="EX107" i="1" s="1"/>
  <c r="EZ107" i="1" s="1"/>
  <c r="AY108" i="1"/>
  <c r="BC108" i="1" s="1"/>
  <c r="BE108" i="1" s="1"/>
  <c r="BU108" i="1"/>
  <c r="BY108" i="1" s="1"/>
  <c r="CA108" i="1" s="1"/>
  <c r="CF108" i="1"/>
  <c r="CJ108" i="1" s="1"/>
  <c r="CL108" i="1" s="1"/>
  <c r="CQ108" i="1"/>
  <c r="CU108" i="1" s="1"/>
  <c r="CW108" i="1" s="1"/>
  <c r="DM108" i="1"/>
  <c r="DQ108" i="1" s="1"/>
  <c r="DS108" i="1" s="1"/>
  <c r="ET108" i="1"/>
  <c r="EX108" i="1" s="1"/>
  <c r="EZ108" i="1" s="1"/>
  <c r="DB99" i="1"/>
  <c r="DF99" i="1" s="1"/>
  <c r="DH99" i="1" s="1"/>
  <c r="DM99" i="1"/>
  <c r="DQ99" i="1" s="1"/>
  <c r="DS99" i="1" s="1"/>
  <c r="DX99" i="1"/>
  <c r="EB99" i="1" s="1"/>
  <c r="ED99" i="1" s="1"/>
  <c r="ET99" i="1"/>
  <c r="EX99" i="1" s="1"/>
  <c r="EZ99" i="1" s="1"/>
  <c r="FP99" i="1"/>
  <c r="FT99" i="1" s="1"/>
  <c r="FV99" i="1" s="1"/>
  <c r="BJ103" i="1"/>
  <c r="BN103" i="1" s="1"/>
  <c r="BP103" i="1" s="1"/>
  <c r="BU103" i="1"/>
  <c r="BY103" i="1" s="1"/>
  <c r="CA103" i="1" s="1"/>
  <c r="CF103" i="1"/>
  <c r="CJ103" i="1" s="1"/>
  <c r="CL103" i="1" s="1"/>
  <c r="DB103" i="1"/>
  <c r="DF103" i="1" s="1"/>
  <c r="DH103" i="1" s="1"/>
  <c r="EI103" i="1"/>
  <c r="EM103" i="1" s="1"/>
  <c r="EO103" i="1" s="1"/>
  <c r="ET103" i="1"/>
  <c r="EX103" i="1" s="1"/>
  <c r="EZ103" i="1" s="1"/>
  <c r="FE103" i="1"/>
  <c r="FI103" i="1" s="1"/>
  <c r="FK103" i="1" s="1"/>
  <c r="BJ105" i="1"/>
  <c r="BN105" i="1" s="1"/>
  <c r="BP105" i="1" s="1"/>
  <c r="BU105" i="1"/>
  <c r="BY105" i="1" s="1"/>
  <c r="CA105" i="1" s="1"/>
  <c r="CF105" i="1"/>
  <c r="CJ105" i="1" s="1"/>
  <c r="CL105" i="1" s="1"/>
  <c r="DB105" i="1"/>
  <c r="DF105" i="1" s="1"/>
  <c r="DH105" i="1" s="1"/>
  <c r="EI105" i="1"/>
  <c r="EM105" i="1" s="1"/>
  <c r="EO105" i="1" s="1"/>
  <c r="ET105" i="1"/>
  <c r="EX105" i="1" s="1"/>
  <c r="EZ105" i="1" s="1"/>
  <c r="BJ109" i="1"/>
  <c r="BN109" i="1" s="1"/>
  <c r="BP109" i="1" s="1"/>
  <c r="CQ109" i="1"/>
  <c r="CU109" i="1" s="1"/>
  <c r="CW109" i="1" s="1"/>
  <c r="DB109" i="1"/>
  <c r="DF109" i="1" s="1"/>
  <c r="DH109" i="1" s="1"/>
  <c r="EI109" i="1"/>
  <c r="EM109" i="1" s="1"/>
  <c r="EO109" i="1" s="1"/>
  <c r="ET109" i="1"/>
  <c r="EX109" i="1" s="1"/>
  <c r="EZ109" i="1" s="1"/>
  <c r="FP109" i="1"/>
  <c r="FT109" i="1" s="1"/>
  <c r="FV109" i="1" s="1"/>
  <c r="AY113" i="1"/>
  <c r="BC113" i="1" s="1"/>
  <c r="BE113" i="1" s="1"/>
  <c r="BJ113" i="1"/>
  <c r="BN113" i="1" s="1"/>
  <c r="BP113" i="1" s="1"/>
  <c r="BU113" i="1"/>
  <c r="BY113" i="1" s="1"/>
  <c r="CA113" i="1" s="1"/>
  <c r="CF113" i="1"/>
  <c r="CJ113" i="1" s="1"/>
  <c r="CL113" i="1" s="1"/>
  <c r="CQ113" i="1"/>
  <c r="CU113" i="1" s="1"/>
  <c r="CW113" i="1" s="1"/>
  <c r="DB113" i="1"/>
  <c r="DF113" i="1" s="1"/>
  <c r="DH113" i="1" s="1"/>
  <c r="DM113" i="1"/>
  <c r="DQ113" i="1" s="1"/>
  <c r="DS113" i="1" s="1"/>
  <c r="DX113" i="1"/>
  <c r="EB113" i="1" s="1"/>
  <c r="ED113" i="1" s="1"/>
  <c r="EI113" i="1"/>
  <c r="EM113" i="1" s="1"/>
  <c r="EO113" i="1" s="1"/>
  <c r="ET113" i="1"/>
  <c r="EX113" i="1" s="1"/>
  <c r="EZ113" i="1" s="1"/>
  <c r="FE113" i="1"/>
  <c r="FI113" i="1" s="1"/>
  <c r="FK113" i="1" s="1"/>
  <c r="FP113" i="1"/>
  <c r="FT113" i="1" s="1"/>
  <c r="FV113" i="1" s="1"/>
  <c r="AY115" i="1"/>
  <c r="BC115" i="1" s="1"/>
  <c r="BE115" i="1" s="1"/>
  <c r="BJ115" i="1"/>
  <c r="BN115" i="1" s="1"/>
  <c r="BP115" i="1" s="1"/>
  <c r="BU115" i="1"/>
  <c r="BY115" i="1" s="1"/>
  <c r="CA115" i="1" s="1"/>
  <c r="CF115" i="1"/>
  <c r="CJ115" i="1" s="1"/>
  <c r="CL115" i="1" s="1"/>
  <c r="CQ115" i="1"/>
  <c r="CU115" i="1" s="1"/>
  <c r="CW115" i="1" s="1"/>
  <c r="DB115" i="1"/>
  <c r="DF115" i="1" s="1"/>
  <c r="DH115" i="1" s="1"/>
  <c r="DM115" i="1"/>
  <c r="DQ115" i="1" s="1"/>
  <c r="DS115" i="1" s="1"/>
  <c r="DX115" i="1"/>
  <c r="EB115" i="1" s="1"/>
  <c r="ED115" i="1" s="1"/>
  <c r="EI115" i="1"/>
  <c r="EM115" i="1" s="1"/>
  <c r="EO115" i="1" s="1"/>
  <c r="ET115" i="1"/>
  <c r="EX115" i="1" s="1"/>
  <c r="EZ115" i="1" s="1"/>
  <c r="FE115" i="1"/>
  <c r="FI115" i="1" s="1"/>
  <c r="FK115" i="1" s="1"/>
  <c r="FP115" i="1"/>
  <c r="FT115" i="1" s="1"/>
  <c r="FV115" i="1" s="1"/>
  <c r="AY119" i="1"/>
  <c r="BC119" i="1" s="1"/>
  <c r="BE119" i="1" s="1"/>
  <c r="BJ119" i="1"/>
  <c r="BN119" i="1" s="1"/>
  <c r="BP119" i="1" s="1"/>
  <c r="BU119" i="1"/>
  <c r="BY119" i="1" s="1"/>
  <c r="CA119" i="1" s="1"/>
  <c r="CQ119" i="1"/>
  <c r="CU119" i="1" s="1"/>
  <c r="CW119" i="1" s="1"/>
  <c r="DB119" i="1"/>
  <c r="DF119" i="1" s="1"/>
  <c r="DH119" i="1" s="1"/>
  <c r="EI119" i="1"/>
  <c r="EM119" i="1" s="1"/>
  <c r="EO119" i="1" s="1"/>
  <c r="ET119" i="1"/>
  <c r="EX119" i="1" s="1"/>
  <c r="EZ119" i="1" s="1"/>
  <c r="FE119" i="1"/>
  <c r="FI119" i="1" s="1"/>
  <c r="FK119" i="1" s="1"/>
  <c r="FP119" i="1"/>
  <c r="FT119" i="1" s="1"/>
  <c r="FV119" i="1" s="1"/>
  <c r="AY124" i="1"/>
  <c r="BC124" i="1" s="1"/>
  <c r="BE124" i="1" s="1"/>
  <c r="BJ124" i="1"/>
  <c r="BN124" i="1" s="1"/>
  <c r="BP124" i="1" s="1"/>
  <c r="BU124" i="1"/>
  <c r="BY124" i="1" s="1"/>
  <c r="CA124" i="1" s="1"/>
  <c r="CF124" i="1"/>
  <c r="CJ124" i="1" s="1"/>
  <c r="CL124" i="1" s="1"/>
  <c r="CQ124" i="1"/>
  <c r="CU124" i="1" s="1"/>
  <c r="CW124" i="1" s="1"/>
  <c r="DB124" i="1"/>
  <c r="DF124" i="1" s="1"/>
  <c r="DH124" i="1" s="1"/>
  <c r="DM124" i="1"/>
  <c r="DQ124" i="1" s="1"/>
  <c r="DS124" i="1" s="1"/>
  <c r="DX124" i="1"/>
  <c r="EB124" i="1" s="1"/>
  <c r="ED124" i="1" s="1"/>
  <c r="EI124" i="1"/>
  <c r="EM124" i="1" s="1"/>
  <c r="EO124" i="1" s="1"/>
  <c r="ET124" i="1"/>
  <c r="EX124" i="1" s="1"/>
  <c r="EZ124" i="1" s="1"/>
  <c r="FE124" i="1"/>
  <c r="FI124" i="1" s="1"/>
  <c r="FK124" i="1" s="1"/>
  <c r="FP124" i="1"/>
  <c r="FT124" i="1" s="1"/>
  <c r="FV124" i="1" s="1"/>
  <c r="AY129" i="1"/>
  <c r="BC129" i="1" s="1"/>
  <c r="BE129" i="1" s="1"/>
  <c r="BJ129" i="1"/>
  <c r="BN129" i="1" s="1"/>
  <c r="BP129" i="1" s="1"/>
  <c r="BU129" i="1"/>
  <c r="BY129" i="1" s="1"/>
  <c r="CA129" i="1" s="1"/>
  <c r="CF129" i="1"/>
  <c r="CJ129" i="1" s="1"/>
  <c r="CL129" i="1" s="1"/>
  <c r="CQ129" i="1"/>
  <c r="CU129" i="1" s="1"/>
  <c r="CW129" i="1" s="1"/>
  <c r="DB129" i="1"/>
  <c r="DF129" i="1" s="1"/>
  <c r="DH129" i="1" s="1"/>
  <c r="DM129" i="1"/>
  <c r="DQ129" i="1" s="1"/>
  <c r="DS129" i="1" s="1"/>
  <c r="DX129" i="1"/>
  <c r="EB129" i="1" s="1"/>
  <c r="ED129" i="1" s="1"/>
  <c r="EI129" i="1"/>
  <c r="EM129" i="1" s="1"/>
  <c r="EO129" i="1" s="1"/>
  <c r="ET129" i="1"/>
  <c r="EX129" i="1" s="1"/>
  <c r="EZ129" i="1" s="1"/>
  <c r="FE129" i="1"/>
  <c r="FI129" i="1" s="1"/>
  <c r="FK129" i="1" s="1"/>
  <c r="FP129" i="1"/>
  <c r="FT129" i="1" s="1"/>
  <c r="FV129" i="1" s="1"/>
  <c r="AY110" i="1"/>
  <c r="BC110" i="1" s="1"/>
  <c r="BE110" i="1" s="1"/>
  <c r="BJ110" i="1"/>
  <c r="BN110" i="1" s="1"/>
  <c r="BP110" i="1" s="1"/>
  <c r="BU110" i="1"/>
  <c r="BY110" i="1" s="1"/>
  <c r="CA110" i="1" s="1"/>
  <c r="CQ110" i="1"/>
  <c r="CU110" i="1" s="1"/>
  <c r="CW110" i="1" s="1"/>
  <c r="DM110" i="1"/>
  <c r="DQ110" i="1" s="1"/>
  <c r="DS110" i="1" s="1"/>
  <c r="EI110" i="1"/>
  <c r="EM110" i="1" s="1"/>
  <c r="EO110" i="1" s="1"/>
  <c r="AY114" i="1"/>
  <c r="BC114" i="1" s="1"/>
  <c r="BE114" i="1" s="1"/>
  <c r="BJ114" i="1"/>
  <c r="BN114" i="1" s="1"/>
  <c r="BP114" i="1" s="1"/>
  <c r="BU114" i="1"/>
  <c r="BY114" i="1" s="1"/>
  <c r="CA114" i="1" s="1"/>
  <c r="CF114" i="1"/>
  <c r="CJ114" i="1" s="1"/>
  <c r="CL114" i="1" s="1"/>
  <c r="CQ114" i="1"/>
  <c r="CU114" i="1" s="1"/>
  <c r="CW114" i="1" s="1"/>
  <c r="DB114" i="1"/>
  <c r="DF114" i="1" s="1"/>
  <c r="DH114" i="1" s="1"/>
  <c r="DM114" i="1"/>
  <c r="DQ114" i="1" s="1"/>
  <c r="DS114" i="1" s="1"/>
  <c r="DX114" i="1"/>
  <c r="EB114" i="1" s="1"/>
  <c r="ED114" i="1" s="1"/>
  <c r="EI114" i="1"/>
  <c r="EM114" i="1" s="1"/>
  <c r="EO114" i="1" s="1"/>
  <c r="ET114" i="1"/>
  <c r="EX114" i="1" s="1"/>
  <c r="EZ114" i="1" s="1"/>
  <c r="FE114" i="1"/>
  <c r="FI114" i="1" s="1"/>
  <c r="FK114" i="1" s="1"/>
  <c r="FP114" i="1"/>
  <c r="FT114" i="1" s="1"/>
  <c r="FV114" i="1" s="1"/>
  <c r="AY118" i="1"/>
  <c r="BC118" i="1" s="1"/>
  <c r="BE118" i="1" s="1"/>
  <c r="BJ118" i="1"/>
  <c r="BN118" i="1" s="1"/>
  <c r="BP118" i="1" s="1"/>
  <c r="BU118" i="1"/>
  <c r="BY118" i="1" s="1"/>
  <c r="CA118" i="1" s="1"/>
  <c r="CF118" i="1"/>
  <c r="CJ118" i="1" s="1"/>
  <c r="CL118" i="1" s="1"/>
  <c r="CQ118" i="1"/>
  <c r="CU118" i="1" s="1"/>
  <c r="CW118" i="1" s="1"/>
  <c r="DB118" i="1"/>
  <c r="DF118" i="1" s="1"/>
  <c r="DH118" i="1" s="1"/>
  <c r="DM118" i="1"/>
  <c r="DQ118" i="1" s="1"/>
  <c r="DS118" i="1" s="1"/>
  <c r="DX118" i="1"/>
  <c r="EB118" i="1" s="1"/>
  <c r="ED118" i="1" s="1"/>
  <c r="EI118" i="1"/>
  <c r="EM118" i="1" s="1"/>
  <c r="EO118" i="1" s="1"/>
  <c r="ET118" i="1"/>
  <c r="EX118" i="1" s="1"/>
  <c r="EZ118" i="1" s="1"/>
  <c r="FE118" i="1"/>
  <c r="FI118" i="1" s="1"/>
  <c r="FK118" i="1" s="1"/>
  <c r="FP118" i="1"/>
  <c r="FT118" i="1" s="1"/>
  <c r="FV118" i="1" s="1"/>
  <c r="AY122" i="1"/>
  <c r="BC122" i="1" s="1"/>
  <c r="BE122" i="1" s="1"/>
  <c r="BJ122" i="1"/>
  <c r="BN122" i="1" s="1"/>
  <c r="BP122" i="1" s="1"/>
  <c r="BU122" i="1"/>
  <c r="BY122" i="1" s="1"/>
  <c r="CA122" i="1" s="1"/>
  <c r="CF122" i="1"/>
  <c r="CJ122" i="1" s="1"/>
  <c r="CL122" i="1" s="1"/>
  <c r="CQ122" i="1"/>
  <c r="CU122" i="1" s="1"/>
  <c r="CW122" i="1" s="1"/>
  <c r="DB122" i="1"/>
  <c r="DF122" i="1" s="1"/>
  <c r="DH122" i="1" s="1"/>
  <c r="DM122" i="1"/>
  <c r="DQ122" i="1" s="1"/>
  <c r="DS122" i="1" s="1"/>
  <c r="DX122" i="1"/>
  <c r="EB122" i="1" s="1"/>
  <c r="ED122" i="1" s="1"/>
  <c r="EI122" i="1"/>
  <c r="EM122" i="1" s="1"/>
  <c r="EO122" i="1" s="1"/>
  <c r="ET122" i="1"/>
  <c r="EX122" i="1" s="1"/>
  <c r="EZ122" i="1" s="1"/>
  <c r="FE122" i="1"/>
  <c r="FI122" i="1" s="1"/>
  <c r="FK122" i="1" s="1"/>
  <c r="FP122" i="1"/>
  <c r="FT122" i="1" s="1"/>
  <c r="FV122" i="1" s="1"/>
  <c r="AY123" i="1"/>
  <c r="BC123" i="1" s="1"/>
  <c r="BE123" i="1" s="1"/>
  <c r="BJ123" i="1"/>
  <c r="BN123" i="1" s="1"/>
  <c r="BP123" i="1" s="1"/>
  <c r="BU123" i="1"/>
  <c r="BY123" i="1" s="1"/>
  <c r="CA123" i="1" s="1"/>
  <c r="CF123" i="1"/>
  <c r="CJ123" i="1" s="1"/>
  <c r="CL123" i="1" s="1"/>
  <c r="CQ123" i="1"/>
  <c r="CU123" i="1" s="1"/>
  <c r="CW123" i="1" s="1"/>
  <c r="DB123" i="1"/>
  <c r="DF123" i="1" s="1"/>
  <c r="DH123" i="1" s="1"/>
  <c r="DM123" i="1"/>
  <c r="DQ123" i="1" s="1"/>
  <c r="DS123" i="1" s="1"/>
  <c r="DX123" i="1"/>
  <c r="EB123" i="1" s="1"/>
  <c r="ED123" i="1" s="1"/>
  <c r="EI123" i="1"/>
  <c r="EM123" i="1" s="1"/>
  <c r="EO123" i="1" s="1"/>
  <c r="ET123" i="1"/>
  <c r="EX123" i="1" s="1"/>
  <c r="EZ123" i="1" s="1"/>
  <c r="FE123" i="1"/>
  <c r="FI123" i="1" s="1"/>
  <c r="FK123" i="1" s="1"/>
  <c r="FP123" i="1"/>
  <c r="FT123" i="1" s="1"/>
  <c r="FV123" i="1" s="1"/>
  <c r="AY128" i="1"/>
  <c r="BC128" i="1" s="1"/>
  <c r="BE128" i="1" s="1"/>
  <c r="BJ128" i="1"/>
  <c r="BN128" i="1" s="1"/>
  <c r="BP128" i="1" s="1"/>
  <c r="BU128" i="1"/>
  <c r="BY128" i="1" s="1"/>
  <c r="CA128" i="1" s="1"/>
  <c r="CF128" i="1"/>
  <c r="CJ128" i="1" s="1"/>
  <c r="CL128" i="1" s="1"/>
  <c r="CQ128" i="1"/>
  <c r="CU128" i="1" s="1"/>
  <c r="CW128" i="1" s="1"/>
  <c r="DB128" i="1"/>
  <c r="DF128" i="1" s="1"/>
  <c r="DH128" i="1" s="1"/>
  <c r="DM128" i="1"/>
  <c r="DQ128" i="1" s="1"/>
  <c r="DS128" i="1" s="1"/>
  <c r="DX128" i="1"/>
  <c r="EB128" i="1" s="1"/>
  <c r="ED128" i="1" s="1"/>
  <c r="EI128" i="1"/>
  <c r="EM128" i="1" s="1"/>
  <c r="EO128" i="1" s="1"/>
  <c r="ET128" i="1"/>
  <c r="EX128" i="1" s="1"/>
  <c r="EZ128" i="1" s="1"/>
  <c r="FE128" i="1"/>
  <c r="FI128" i="1" s="1"/>
  <c r="FK128" i="1" s="1"/>
  <c r="FP128" i="1"/>
  <c r="FT128" i="1" s="1"/>
  <c r="FV128" i="1" s="1"/>
  <c r="AY134" i="1"/>
  <c r="BC134" i="1" s="1"/>
  <c r="BE134" i="1" s="1"/>
  <c r="BJ134" i="1"/>
  <c r="BN134" i="1" s="1"/>
  <c r="BP134" i="1" s="1"/>
  <c r="BU134" i="1"/>
  <c r="BY134" i="1" s="1"/>
  <c r="CA134" i="1" s="1"/>
  <c r="CF134" i="1"/>
  <c r="CJ134" i="1" s="1"/>
  <c r="CL134" i="1" s="1"/>
  <c r="CQ134" i="1"/>
  <c r="CU134" i="1" s="1"/>
  <c r="CW134" i="1" s="1"/>
  <c r="DB134" i="1"/>
  <c r="DF134" i="1" s="1"/>
  <c r="DH134" i="1" s="1"/>
  <c r="DM134" i="1"/>
  <c r="DQ134" i="1" s="1"/>
  <c r="DS134" i="1" s="1"/>
  <c r="DX134" i="1"/>
  <c r="EB134" i="1" s="1"/>
  <c r="ED134" i="1" s="1"/>
  <c r="EI134" i="1"/>
  <c r="EM134" i="1" s="1"/>
  <c r="EO134" i="1" s="1"/>
  <c r="ET134" i="1"/>
  <c r="EX134" i="1" s="1"/>
  <c r="EZ134" i="1" s="1"/>
  <c r="FE134" i="1"/>
  <c r="FI134" i="1" s="1"/>
  <c r="FK134" i="1" s="1"/>
  <c r="FP134" i="1"/>
  <c r="FT134" i="1" s="1"/>
  <c r="FV134" i="1" s="1"/>
  <c r="AY136" i="1"/>
  <c r="BC136" i="1" s="1"/>
  <c r="BE136" i="1" s="1"/>
  <c r="BJ136" i="1"/>
  <c r="BN136" i="1" s="1"/>
  <c r="BP136" i="1" s="1"/>
  <c r="BU136" i="1"/>
  <c r="BY136" i="1" s="1"/>
  <c r="CA136" i="1" s="1"/>
  <c r="CF136" i="1"/>
  <c r="CJ136" i="1" s="1"/>
  <c r="CL136" i="1" s="1"/>
  <c r="CQ136" i="1"/>
  <c r="CU136" i="1" s="1"/>
  <c r="CW136" i="1" s="1"/>
  <c r="DB136" i="1"/>
  <c r="DF136" i="1" s="1"/>
  <c r="DH136" i="1" s="1"/>
  <c r="DM136" i="1"/>
  <c r="DQ136" i="1" s="1"/>
  <c r="DS136" i="1" s="1"/>
  <c r="DX136" i="1"/>
  <c r="EB136" i="1" s="1"/>
  <c r="ED136" i="1" s="1"/>
  <c r="EI136" i="1"/>
  <c r="EM136" i="1" s="1"/>
  <c r="EO136" i="1" s="1"/>
  <c r="ET136" i="1"/>
  <c r="EX136" i="1" s="1"/>
  <c r="EZ136" i="1" s="1"/>
  <c r="FE136" i="1"/>
  <c r="FI136" i="1" s="1"/>
  <c r="FK136" i="1" s="1"/>
  <c r="FP136" i="1"/>
  <c r="FT136" i="1" s="1"/>
  <c r="FV136" i="1" s="1"/>
  <c r="BU140" i="1"/>
  <c r="BY140" i="1" s="1"/>
  <c r="CA140" i="1" s="1"/>
  <c r="CF140" i="1"/>
  <c r="CJ140" i="1" s="1"/>
  <c r="CL140" i="1" s="1"/>
  <c r="CQ140" i="1"/>
  <c r="CU140" i="1" s="1"/>
  <c r="CW140" i="1" s="1"/>
  <c r="DB140" i="1"/>
  <c r="DF140" i="1" s="1"/>
  <c r="DH140" i="1" s="1"/>
  <c r="DM140" i="1"/>
  <c r="DQ140" i="1" s="1"/>
  <c r="DS140" i="1" s="1"/>
  <c r="DX140" i="1"/>
  <c r="EB140" i="1" s="1"/>
  <c r="ED140" i="1" s="1"/>
  <c r="EI140" i="1"/>
  <c r="EM140" i="1" s="1"/>
  <c r="EO140" i="1" s="1"/>
  <c r="ET140" i="1"/>
  <c r="EX140" i="1" s="1"/>
  <c r="EZ140" i="1" s="1"/>
  <c r="FE140" i="1"/>
  <c r="FI140" i="1" s="1"/>
  <c r="FK140" i="1" s="1"/>
  <c r="FP140" i="1"/>
  <c r="FT140" i="1" s="1"/>
  <c r="FV140" i="1" s="1"/>
  <c r="AY141" i="1"/>
  <c r="BC141" i="1" s="1"/>
  <c r="BE141" i="1" s="1"/>
  <c r="BJ141" i="1"/>
  <c r="BN141" i="1" s="1"/>
  <c r="BP141" i="1" s="1"/>
  <c r="BU141" i="1"/>
  <c r="BY141" i="1" s="1"/>
  <c r="CA141" i="1" s="1"/>
  <c r="CF141" i="1"/>
  <c r="CJ141" i="1" s="1"/>
  <c r="CL141" i="1" s="1"/>
  <c r="CQ141" i="1"/>
  <c r="CU141" i="1" s="1"/>
  <c r="CW141" i="1" s="1"/>
  <c r="DB141" i="1"/>
  <c r="DF141" i="1" s="1"/>
  <c r="DH141" i="1" s="1"/>
  <c r="DM141" i="1"/>
  <c r="DQ141" i="1" s="1"/>
  <c r="DS141" i="1" s="1"/>
  <c r="DX141" i="1"/>
  <c r="EB141" i="1" s="1"/>
  <c r="ED141" i="1" s="1"/>
  <c r="EI141" i="1"/>
  <c r="EM141" i="1" s="1"/>
  <c r="EO141" i="1" s="1"/>
  <c r="ET141" i="1"/>
  <c r="EX141" i="1" s="1"/>
  <c r="EZ141" i="1" s="1"/>
  <c r="FE141" i="1"/>
  <c r="FI141" i="1" s="1"/>
  <c r="FK141" i="1" s="1"/>
  <c r="FP141" i="1"/>
  <c r="FT141" i="1" s="1"/>
  <c r="FV141" i="1" s="1"/>
  <c r="AY142" i="1"/>
  <c r="BC142" i="1" s="1"/>
  <c r="BE142" i="1" s="1"/>
  <c r="BJ142" i="1"/>
  <c r="BN142" i="1" s="1"/>
  <c r="BP142" i="1" s="1"/>
  <c r="BU142" i="1"/>
  <c r="BY142" i="1" s="1"/>
  <c r="CA142" i="1" s="1"/>
  <c r="CF142" i="1"/>
  <c r="CJ142" i="1" s="1"/>
  <c r="CL142" i="1" s="1"/>
  <c r="CQ142" i="1"/>
  <c r="CU142" i="1" s="1"/>
  <c r="CW142" i="1" s="1"/>
  <c r="DB142" i="1"/>
  <c r="DF142" i="1" s="1"/>
  <c r="DH142" i="1" s="1"/>
  <c r="DM142" i="1"/>
  <c r="DQ142" i="1" s="1"/>
  <c r="DS142" i="1" s="1"/>
  <c r="DX142" i="1"/>
  <c r="EB142" i="1" s="1"/>
  <c r="ED142" i="1" s="1"/>
  <c r="EI142" i="1"/>
  <c r="EM142" i="1" s="1"/>
  <c r="EO142" i="1" s="1"/>
  <c r="ET142" i="1"/>
  <c r="EX142" i="1" s="1"/>
  <c r="EZ142" i="1" s="1"/>
  <c r="FE142" i="1"/>
  <c r="FI142" i="1" s="1"/>
  <c r="FK142" i="1" s="1"/>
  <c r="FP142" i="1"/>
  <c r="FT142" i="1" s="1"/>
  <c r="FV142" i="1" s="1"/>
  <c r="AY144" i="1"/>
  <c r="BC144" i="1" s="1"/>
  <c r="BE144" i="1" s="1"/>
  <c r="BJ144" i="1"/>
  <c r="BN144" i="1" s="1"/>
  <c r="BP144" i="1" s="1"/>
  <c r="BU144" i="1"/>
  <c r="BY144" i="1" s="1"/>
  <c r="CA144" i="1" s="1"/>
  <c r="CF144" i="1"/>
  <c r="CJ144" i="1" s="1"/>
  <c r="CL144" i="1" s="1"/>
  <c r="CQ144" i="1"/>
  <c r="CU144" i="1" s="1"/>
  <c r="CW144" i="1" s="1"/>
  <c r="DB144" i="1"/>
  <c r="DF144" i="1" s="1"/>
  <c r="DH144" i="1" s="1"/>
  <c r="DM144" i="1"/>
  <c r="DQ144" i="1" s="1"/>
  <c r="DS144" i="1" s="1"/>
  <c r="DX144" i="1"/>
  <c r="EB144" i="1" s="1"/>
  <c r="ED144" i="1" s="1"/>
  <c r="EI144" i="1"/>
  <c r="EM144" i="1" s="1"/>
  <c r="EO144" i="1" s="1"/>
  <c r="ET144" i="1"/>
  <c r="EX144" i="1" s="1"/>
  <c r="EZ144" i="1" s="1"/>
  <c r="FE144" i="1"/>
  <c r="FI144" i="1" s="1"/>
  <c r="FK144" i="1" s="1"/>
  <c r="FP144" i="1"/>
  <c r="FT144" i="1" s="1"/>
  <c r="FV144" i="1" s="1"/>
  <c r="AY146" i="1"/>
  <c r="BC146" i="1" s="1"/>
  <c r="BE146" i="1" s="1"/>
  <c r="BJ146" i="1"/>
  <c r="BN146" i="1" s="1"/>
  <c r="BP146" i="1" s="1"/>
  <c r="BU146" i="1"/>
  <c r="BY146" i="1" s="1"/>
  <c r="CA146" i="1" s="1"/>
  <c r="CF146" i="1"/>
  <c r="CJ146" i="1" s="1"/>
  <c r="CL146" i="1" s="1"/>
  <c r="CQ146" i="1"/>
  <c r="CU146" i="1" s="1"/>
  <c r="CW146" i="1" s="1"/>
  <c r="DB146" i="1"/>
  <c r="DF146" i="1" s="1"/>
  <c r="DH146" i="1" s="1"/>
  <c r="DM146" i="1"/>
  <c r="DQ146" i="1" s="1"/>
  <c r="DS146" i="1" s="1"/>
  <c r="DX146" i="1"/>
  <c r="EB146" i="1" s="1"/>
  <c r="ED146" i="1" s="1"/>
  <c r="EI146" i="1"/>
  <c r="EM146" i="1" s="1"/>
  <c r="EO146" i="1" s="1"/>
  <c r="ET146" i="1"/>
  <c r="EX146" i="1" s="1"/>
  <c r="EZ146" i="1" s="1"/>
  <c r="FE146" i="1"/>
  <c r="FI146" i="1" s="1"/>
  <c r="FK146" i="1" s="1"/>
  <c r="FP146" i="1"/>
  <c r="FT146" i="1" s="1"/>
  <c r="FV146" i="1" s="1"/>
  <c r="AY148" i="1"/>
  <c r="BC148" i="1" s="1"/>
  <c r="BE148" i="1" s="1"/>
  <c r="BJ148" i="1"/>
  <c r="BN148" i="1" s="1"/>
  <c r="BP148" i="1" s="1"/>
  <c r="BU148" i="1"/>
  <c r="BY148" i="1" s="1"/>
  <c r="CA148" i="1" s="1"/>
  <c r="CF148" i="1"/>
  <c r="CJ148" i="1" s="1"/>
  <c r="CL148" i="1" s="1"/>
  <c r="CQ148" i="1"/>
  <c r="CU148" i="1" s="1"/>
  <c r="CW148" i="1" s="1"/>
  <c r="DB148" i="1"/>
  <c r="DF148" i="1" s="1"/>
  <c r="DH148" i="1" s="1"/>
  <c r="DM148" i="1"/>
  <c r="DQ148" i="1" s="1"/>
  <c r="DS148" i="1" s="1"/>
  <c r="DX148" i="1"/>
  <c r="EB148" i="1" s="1"/>
  <c r="ED148" i="1" s="1"/>
  <c r="EI148" i="1"/>
  <c r="EM148" i="1" s="1"/>
  <c r="EO148" i="1" s="1"/>
  <c r="FE148" i="1"/>
  <c r="FI148" i="1" s="1"/>
  <c r="FK148" i="1" s="1"/>
  <c r="FP148" i="1"/>
  <c r="FT148" i="1" s="1"/>
  <c r="FV148" i="1" s="1"/>
  <c r="FE108" i="1"/>
  <c r="FI108" i="1" s="1"/>
  <c r="FK108" i="1" s="1"/>
  <c r="FP108" i="1"/>
  <c r="FT108" i="1" s="1"/>
  <c r="FV108" i="1" s="1"/>
  <c r="AY112" i="1"/>
  <c r="BC112" i="1" s="1"/>
  <c r="BE112" i="1" s="1"/>
  <c r="BJ112" i="1"/>
  <c r="BN112" i="1" s="1"/>
  <c r="BP112" i="1" s="1"/>
  <c r="BU112" i="1"/>
  <c r="BY112" i="1" s="1"/>
  <c r="CA112" i="1" s="1"/>
  <c r="CF112" i="1"/>
  <c r="CJ112" i="1" s="1"/>
  <c r="CL112" i="1" s="1"/>
  <c r="CQ112" i="1"/>
  <c r="CU112" i="1" s="1"/>
  <c r="CW112" i="1" s="1"/>
  <c r="DB112" i="1"/>
  <c r="DF112" i="1" s="1"/>
  <c r="DH112" i="1" s="1"/>
  <c r="DM112" i="1"/>
  <c r="DQ112" i="1" s="1"/>
  <c r="DS112" i="1" s="1"/>
  <c r="DX112" i="1"/>
  <c r="EB112" i="1" s="1"/>
  <c r="ED112" i="1" s="1"/>
  <c r="EI112" i="1"/>
  <c r="EM112" i="1" s="1"/>
  <c r="EO112" i="1" s="1"/>
  <c r="ET112" i="1"/>
  <c r="EX112" i="1" s="1"/>
  <c r="EZ112" i="1" s="1"/>
  <c r="FE112" i="1"/>
  <c r="FI112" i="1" s="1"/>
  <c r="FK112" i="1" s="1"/>
  <c r="FP112" i="1"/>
  <c r="FT112" i="1" s="1"/>
  <c r="FV112" i="1" s="1"/>
  <c r="AY116" i="1"/>
  <c r="BC116" i="1" s="1"/>
  <c r="BE116" i="1" s="1"/>
  <c r="BJ116" i="1"/>
  <c r="BN116" i="1" s="1"/>
  <c r="BP116" i="1" s="1"/>
  <c r="BU116" i="1"/>
  <c r="BY116" i="1" s="1"/>
  <c r="CA116" i="1" s="1"/>
  <c r="CF116" i="1"/>
  <c r="CJ116" i="1" s="1"/>
  <c r="CL116" i="1" s="1"/>
  <c r="CQ116" i="1"/>
  <c r="CU116" i="1" s="1"/>
  <c r="CW116" i="1" s="1"/>
  <c r="DB116" i="1"/>
  <c r="DF116" i="1" s="1"/>
  <c r="DH116" i="1" s="1"/>
  <c r="DM116" i="1"/>
  <c r="DQ116" i="1" s="1"/>
  <c r="DS116" i="1" s="1"/>
  <c r="DX116" i="1"/>
  <c r="EB116" i="1" s="1"/>
  <c r="ED116" i="1" s="1"/>
  <c r="EI116" i="1"/>
  <c r="EM116" i="1" s="1"/>
  <c r="EO116" i="1" s="1"/>
  <c r="ET116" i="1"/>
  <c r="EX116" i="1" s="1"/>
  <c r="EZ116" i="1" s="1"/>
  <c r="FE116" i="1"/>
  <c r="FI116" i="1" s="1"/>
  <c r="FK116" i="1" s="1"/>
  <c r="FP116" i="1"/>
  <c r="FT116" i="1" s="1"/>
  <c r="FV116" i="1" s="1"/>
  <c r="AY120" i="1"/>
  <c r="BC120" i="1" s="1"/>
  <c r="BE120" i="1" s="1"/>
  <c r="BJ120" i="1"/>
  <c r="BN120" i="1" s="1"/>
  <c r="BP120" i="1" s="1"/>
  <c r="BU120" i="1"/>
  <c r="BY120" i="1" s="1"/>
  <c r="CA120" i="1" s="1"/>
  <c r="CF120" i="1"/>
  <c r="CJ120" i="1" s="1"/>
  <c r="CL120" i="1" s="1"/>
  <c r="CQ120" i="1"/>
  <c r="CU120" i="1" s="1"/>
  <c r="CW120" i="1" s="1"/>
  <c r="DB120" i="1"/>
  <c r="DF120" i="1" s="1"/>
  <c r="DH120" i="1" s="1"/>
  <c r="DM120" i="1"/>
  <c r="DQ120" i="1" s="1"/>
  <c r="DS120" i="1" s="1"/>
  <c r="DX120" i="1"/>
  <c r="EB120" i="1" s="1"/>
  <c r="ED120" i="1" s="1"/>
  <c r="EI120" i="1"/>
  <c r="EM120" i="1" s="1"/>
  <c r="EO120" i="1" s="1"/>
  <c r="ET120" i="1"/>
  <c r="EX120" i="1" s="1"/>
  <c r="EZ120" i="1" s="1"/>
  <c r="FE120" i="1"/>
  <c r="FI120" i="1" s="1"/>
  <c r="FK120" i="1" s="1"/>
  <c r="FP120" i="1"/>
  <c r="FT120" i="1" s="1"/>
  <c r="FV120" i="1" s="1"/>
  <c r="AY125" i="1"/>
  <c r="BC125" i="1" s="1"/>
  <c r="BE125" i="1" s="1"/>
  <c r="BJ125" i="1"/>
  <c r="BN125" i="1" s="1"/>
  <c r="BP125" i="1" s="1"/>
  <c r="BU125" i="1"/>
  <c r="BY125" i="1" s="1"/>
  <c r="CA125" i="1" s="1"/>
  <c r="CF125" i="1"/>
  <c r="CJ125" i="1" s="1"/>
  <c r="CL125" i="1" s="1"/>
  <c r="CQ125" i="1"/>
  <c r="CU125" i="1" s="1"/>
  <c r="CW125" i="1" s="1"/>
  <c r="DB125" i="1"/>
  <c r="DF125" i="1" s="1"/>
  <c r="DH125" i="1" s="1"/>
  <c r="DM125" i="1"/>
  <c r="DQ125" i="1" s="1"/>
  <c r="DS125" i="1" s="1"/>
  <c r="DX125" i="1"/>
  <c r="EB125" i="1" s="1"/>
  <c r="ED125" i="1" s="1"/>
  <c r="EI125" i="1"/>
  <c r="EM125" i="1" s="1"/>
  <c r="EO125" i="1" s="1"/>
  <c r="ET125" i="1"/>
  <c r="EX125" i="1" s="1"/>
  <c r="EZ125" i="1" s="1"/>
  <c r="FE125" i="1"/>
  <c r="FI125" i="1" s="1"/>
  <c r="FK125" i="1" s="1"/>
  <c r="FP125" i="1"/>
  <c r="FT125" i="1" s="1"/>
  <c r="FV125" i="1" s="1"/>
  <c r="AY126" i="1"/>
  <c r="BC126" i="1" s="1"/>
  <c r="BE126" i="1" s="1"/>
  <c r="BJ126" i="1"/>
  <c r="BN126" i="1" s="1"/>
  <c r="BP126" i="1" s="1"/>
  <c r="BU126" i="1"/>
  <c r="BY126" i="1" s="1"/>
  <c r="CA126" i="1" s="1"/>
  <c r="CF126" i="1"/>
  <c r="CJ126" i="1" s="1"/>
  <c r="CL126" i="1" s="1"/>
  <c r="CQ126" i="1"/>
  <c r="CU126" i="1" s="1"/>
  <c r="CW126" i="1" s="1"/>
  <c r="DB126" i="1"/>
  <c r="DF126" i="1" s="1"/>
  <c r="DH126" i="1" s="1"/>
  <c r="DM126" i="1"/>
  <c r="DQ126" i="1" s="1"/>
  <c r="DS126" i="1" s="1"/>
  <c r="DX126" i="1"/>
  <c r="EB126" i="1" s="1"/>
  <c r="ED126" i="1" s="1"/>
  <c r="EI126" i="1"/>
  <c r="EM126" i="1" s="1"/>
  <c r="EO126" i="1" s="1"/>
  <c r="ET126" i="1"/>
  <c r="EX126" i="1" s="1"/>
  <c r="EZ126" i="1" s="1"/>
  <c r="FE126" i="1"/>
  <c r="FI126" i="1" s="1"/>
  <c r="FK126" i="1" s="1"/>
  <c r="FP126" i="1"/>
  <c r="FT126" i="1" s="1"/>
  <c r="FV126" i="1" s="1"/>
  <c r="AY130" i="1"/>
  <c r="BC130" i="1" s="1"/>
  <c r="BE130" i="1" s="1"/>
  <c r="BJ130" i="1"/>
  <c r="BN130" i="1" s="1"/>
  <c r="BP130" i="1" s="1"/>
  <c r="BU130" i="1"/>
  <c r="BY130" i="1" s="1"/>
  <c r="CA130" i="1" s="1"/>
  <c r="CF130" i="1"/>
  <c r="CJ130" i="1" s="1"/>
  <c r="CL130" i="1" s="1"/>
  <c r="CQ130" i="1"/>
  <c r="CU130" i="1" s="1"/>
  <c r="CW130" i="1" s="1"/>
  <c r="DB130" i="1"/>
  <c r="DF130" i="1" s="1"/>
  <c r="DH130" i="1" s="1"/>
  <c r="DM130" i="1"/>
  <c r="DQ130" i="1" s="1"/>
  <c r="DS130" i="1" s="1"/>
  <c r="DX130" i="1"/>
  <c r="EB130" i="1" s="1"/>
  <c r="ED130" i="1" s="1"/>
  <c r="EI130" i="1"/>
  <c r="EM130" i="1" s="1"/>
  <c r="EO130" i="1" s="1"/>
  <c r="ET130" i="1"/>
  <c r="EX130" i="1" s="1"/>
  <c r="EZ130" i="1" s="1"/>
  <c r="FE130" i="1"/>
  <c r="FI130" i="1" s="1"/>
  <c r="FK130" i="1" s="1"/>
  <c r="FP130" i="1"/>
  <c r="FT130" i="1" s="1"/>
  <c r="FV130" i="1" s="1"/>
  <c r="AY132" i="1"/>
  <c r="BC132" i="1" s="1"/>
  <c r="BE132" i="1" s="1"/>
  <c r="BJ132" i="1"/>
  <c r="BN132" i="1" s="1"/>
  <c r="BP132" i="1" s="1"/>
  <c r="BU132" i="1"/>
  <c r="BY132" i="1" s="1"/>
  <c r="CA132" i="1" s="1"/>
  <c r="CF132" i="1"/>
  <c r="CJ132" i="1" s="1"/>
  <c r="CL132" i="1" s="1"/>
  <c r="CQ132" i="1"/>
  <c r="CU132" i="1" s="1"/>
  <c r="CW132" i="1" s="1"/>
  <c r="DB132" i="1"/>
  <c r="DF132" i="1" s="1"/>
  <c r="DH132" i="1" s="1"/>
  <c r="DM132" i="1"/>
  <c r="DQ132" i="1" s="1"/>
  <c r="DS132" i="1" s="1"/>
  <c r="DX132" i="1"/>
  <c r="EB132" i="1" s="1"/>
  <c r="ED132" i="1" s="1"/>
  <c r="EI132" i="1"/>
  <c r="EM132" i="1" s="1"/>
  <c r="EO132" i="1" s="1"/>
  <c r="ET132" i="1"/>
  <c r="EX132" i="1" s="1"/>
  <c r="EZ132" i="1" s="1"/>
  <c r="FE132" i="1"/>
  <c r="FI132" i="1" s="1"/>
  <c r="FK132" i="1" s="1"/>
  <c r="FP132" i="1"/>
  <c r="FT132" i="1" s="1"/>
  <c r="FV132" i="1" s="1"/>
  <c r="BU138" i="1"/>
  <c r="BY138" i="1" s="1"/>
  <c r="CA138" i="1" s="1"/>
  <c r="CF138" i="1"/>
  <c r="CJ138" i="1" s="1"/>
  <c r="CL138" i="1" s="1"/>
  <c r="CQ138" i="1"/>
  <c r="CU138" i="1" s="1"/>
  <c r="CW138" i="1" s="1"/>
  <c r="DB138" i="1"/>
  <c r="DF138" i="1" s="1"/>
  <c r="DH138" i="1" s="1"/>
  <c r="DM138" i="1"/>
  <c r="DQ138" i="1" s="1"/>
  <c r="DS138" i="1" s="1"/>
  <c r="DX138" i="1"/>
  <c r="EB138" i="1" s="1"/>
  <c r="ED138" i="1" s="1"/>
  <c r="EI138" i="1"/>
  <c r="EM138" i="1" s="1"/>
  <c r="EO138" i="1" s="1"/>
  <c r="ET138" i="1"/>
  <c r="EX138" i="1" s="1"/>
  <c r="EZ138" i="1" s="1"/>
  <c r="FE138" i="1"/>
  <c r="FI138" i="1" s="1"/>
  <c r="FK138" i="1" s="1"/>
  <c r="FP138" i="1"/>
  <c r="FT138" i="1" s="1"/>
  <c r="FV138" i="1" s="1"/>
  <c r="AY143" i="1"/>
  <c r="BC143" i="1" s="1"/>
  <c r="BE143" i="1" s="1"/>
  <c r="BJ143" i="1"/>
  <c r="BN143" i="1" s="1"/>
  <c r="BP143" i="1" s="1"/>
  <c r="BU143" i="1"/>
  <c r="BY143" i="1" s="1"/>
  <c r="CA143" i="1" s="1"/>
  <c r="CF143" i="1"/>
  <c r="CJ143" i="1" s="1"/>
  <c r="CL143" i="1" s="1"/>
  <c r="CQ143" i="1"/>
  <c r="CU143" i="1" s="1"/>
  <c r="CW143" i="1" s="1"/>
  <c r="DB143" i="1"/>
  <c r="DF143" i="1" s="1"/>
  <c r="DH143" i="1" s="1"/>
  <c r="DM143" i="1"/>
  <c r="DQ143" i="1" s="1"/>
  <c r="DS143" i="1" s="1"/>
  <c r="DX143" i="1"/>
  <c r="EB143" i="1" s="1"/>
  <c r="ED143" i="1" s="1"/>
  <c r="EI143" i="1"/>
  <c r="EM143" i="1" s="1"/>
  <c r="EO143" i="1" s="1"/>
  <c r="ET143" i="1"/>
  <c r="EX143" i="1" s="1"/>
  <c r="EZ143" i="1" s="1"/>
  <c r="FE143" i="1"/>
  <c r="FI143" i="1" s="1"/>
  <c r="FK143" i="1" s="1"/>
  <c r="FP143" i="1"/>
  <c r="FT143" i="1" s="1"/>
  <c r="FV143" i="1" s="1"/>
  <c r="AY145" i="1"/>
  <c r="BC145" i="1" s="1"/>
  <c r="BE145" i="1" s="1"/>
  <c r="BJ145" i="1"/>
  <c r="BN145" i="1" s="1"/>
  <c r="BP145" i="1" s="1"/>
  <c r="BU145" i="1"/>
  <c r="BY145" i="1" s="1"/>
  <c r="CA145" i="1" s="1"/>
  <c r="CF145" i="1"/>
  <c r="CJ145" i="1" s="1"/>
  <c r="CL145" i="1" s="1"/>
  <c r="CQ145" i="1"/>
  <c r="CU145" i="1" s="1"/>
  <c r="CW145" i="1" s="1"/>
  <c r="DB145" i="1"/>
  <c r="DF145" i="1" s="1"/>
  <c r="DH145" i="1" s="1"/>
  <c r="DM145" i="1"/>
  <c r="DQ145" i="1" s="1"/>
  <c r="DS145" i="1" s="1"/>
  <c r="DX145" i="1"/>
  <c r="EB145" i="1" s="1"/>
  <c r="ED145" i="1" s="1"/>
  <c r="EI145" i="1"/>
  <c r="EM145" i="1" s="1"/>
  <c r="EO145" i="1" s="1"/>
  <c r="ET145" i="1"/>
  <c r="EX145" i="1" s="1"/>
  <c r="EZ145" i="1" s="1"/>
  <c r="FE145" i="1"/>
  <c r="FI145" i="1" s="1"/>
  <c r="FK145" i="1" s="1"/>
  <c r="FP145" i="1"/>
  <c r="FT145" i="1" s="1"/>
  <c r="FV145" i="1" s="1"/>
  <c r="AY147" i="1"/>
  <c r="BC147" i="1" s="1"/>
  <c r="BE147" i="1" s="1"/>
  <c r="BJ147" i="1"/>
  <c r="BN147" i="1" s="1"/>
  <c r="BP147" i="1" s="1"/>
  <c r="BU147" i="1"/>
  <c r="BY147" i="1" s="1"/>
  <c r="CA147" i="1" s="1"/>
  <c r="CF147" i="1"/>
  <c r="CJ147" i="1" s="1"/>
  <c r="CL147" i="1" s="1"/>
  <c r="CQ147" i="1"/>
  <c r="CU147" i="1" s="1"/>
  <c r="CW147" i="1" s="1"/>
  <c r="DB147" i="1"/>
  <c r="DF147" i="1" s="1"/>
  <c r="DH147" i="1" s="1"/>
  <c r="DM147" i="1"/>
  <c r="DQ147" i="1" s="1"/>
  <c r="DS147" i="1" s="1"/>
  <c r="DX147" i="1"/>
  <c r="EB147" i="1" s="1"/>
  <c r="ED147" i="1" s="1"/>
  <c r="EI147" i="1"/>
  <c r="EM147" i="1" s="1"/>
  <c r="EO147" i="1" s="1"/>
  <c r="ET147" i="1"/>
  <c r="EX147" i="1" s="1"/>
  <c r="EZ147" i="1" s="1"/>
  <c r="FE147" i="1"/>
  <c r="FI147" i="1" s="1"/>
  <c r="FK147" i="1" s="1"/>
  <c r="FP147" i="1"/>
  <c r="FT147" i="1" s="1"/>
  <c r="FV147" i="1" s="1"/>
  <c r="AY150" i="1"/>
  <c r="BC150" i="1" s="1"/>
  <c r="BE150" i="1" s="1"/>
  <c r="BJ150" i="1"/>
  <c r="BN150" i="1" s="1"/>
  <c r="BP150" i="1" s="1"/>
  <c r="BU150" i="1"/>
  <c r="BY150" i="1" s="1"/>
  <c r="CA150" i="1" s="1"/>
  <c r="CQ150" i="1"/>
  <c r="CU150" i="1" s="1"/>
  <c r="CW150" i="1" s="1"/>
  <c r="DX150" i="1"/>
  <c r="EB150" i="1" s="1"/>
  <c r="ED150" i="1" s="1"/>
  <c r="EI150" i="1"/>
  <c r="EM150" i="1" s="1"/>
  <c r="EO150" i="1" s="1"/>
  <c r="AY131" i="1"/>
  <c r="BC131" i="1" s="1"/>
  <c r="BE131" i="1" s="1"/>
  <c r="BJ131" i="1"/>
  <c r="BN131" i="1" s="1"/>
  <c r="BP131" i="1" s="1"/>
  <c r="BU131" i="1"/>
  <c r="BY131" i="1" s="1"/>
  <c r="CA131" i="1" s="1"/>
  <c r="CF131" i="1"/>
  <c r="CJ131" i="1" s="1"/>
  <c r="CL131" i="1" s="1"/>
  <c r="CQ131" i="1"/>
  <c r="CU131" i="1" s="1"/>
  <c r="CW131" i="1" s="1"/>
  <c r="DB131" i="1"/>
  <c r="DF131" i="1" s="1"/>
  <c r="DH131" i="1" s="1"/>
  <c r="DM131" i="1"/>
  <c r="DQ131" i="1" s="1"/>
  <c r="DS131" i="1" s="1"/>
  <c r="DX131" i="1"/>
  <c r="EB131" i="1" s="1"/>
  <c r="ED131" i="1" s="1"/>
  <c r="EI131" i="1"/>
  <c r="EM131" i="1" s="1"/>
  <c r="EO131" i="1" s="1"/>
  <c r="ET131" i="1"/>
  <c r="EX131" i="1" s="1"/>
  <c r="EZ131" i="1" s="1"/>
  <c r="FE131" i="1"/>
  <c r="FI131" i="1" s="1"/>
  <c r="FK131" i="1" s="1"/>
  <c r="FP131" i="1"/>
  <c r="FT131" i="1" s="1"/>
  <c r="FV131" i="1" s="1"/>
  <c r="AY135" i="1"/>
  <c r="BC135" i="1" s="1"/>
  <c r="BE135" i="1" s="1"/>
  <c r="BJ135" i="1"/>
  <c r="BN135" i="1" s="1"/>
  <c r="BP135" i="1" s="1"/>
  <c r="BU135" i="1"/>
  <c r="BY135" i="1" s="1"/>
  <c r="CA135" i="1" s="1"/>
  <c r="CF135" i="1"/>
  <c r="CJ135" i="1" s="1"/>
  <c r="CL135" i="1" s="1"/>
  <c r="CQ135" i="1"/>
  <c r="CU135" i="1" s="1"/>
  <c r="CW135" i="1" s="1"/>
  <c r="DB135" i="1"/>
  <c r="DF135" i="1" s="1"/>
  <c r="DH135" i="1" s="1"/>
  <c r="DM135" i="1"/>
  <c r="DQ135" i="1" s="1"/>
  <c r="DS135" i="1" s="1"/>
  <c r="DX135" i="1"/>
  <c r="EB135" i="1" s="1"/>
  <c r="ED135" i="1" s="1"/>
  <c r="EI135" i="1"/>
  <c r="EM135" i="1" s="1"/>
  <c r="EO135" i="1" s="1"/>
  <c r="ET135" i="1"/>
  <c r="EX135" i="1" s="1"/>
  <c r="EZ135" i="1" s="1"/>
  <c r="FE135" i="1"/>
  <c r="FI135" i="1" s="1"/>
  <c r="FK135" i="1" s="1"/>
  <c r="FP135" i="1"/>
  <c r="FT135" i="1" s="1"/>
  <c r="FV135" i="1" s="1"/>
  <c r="BU137" i="1"/>
  <c r="BY137" i="1" s="1"/>
  <c r="CA137" i="1" s="1"/>
  <c r="CF137" i="1"/>
  <c r="CJ137" i="1" s="1"/>
  <c r="CL137" i="1" s="1"/>
  <c r="CQ137" i="1"/>
  <c r="CU137" i="1" s="1"/>
  <c r="CW137" i="1" s="1"/>
  <c r="DB137" i="1"/>
  <c r="DF137" i="1" s="1"/>
  <c r="DH137" i="1" s="1"/>
  <c r="DM137" i="1"/>
  <c r="DQ137" i="1" s="1"/>
  <c r="DS137" i="1" s="1"/>
  <c r="DX137" i="1"/>
  <c r="EB137" i="1" s="1"/>
  <c r="ED137" i="1" s="1"/>
  <c r="EI137" i="1"/>
  <c r="EM137" i="1" s="1"/>
  <c r="EO137" i="1" s="1"/>
  <c r="ET137" i="1"/>
  <c r="EX137" i="1" s="1"/>
  <c r="EZ137" i="1" s="1"/>
  <c r="FE137" i="1"/>
  <c r="FI137" i="1" s="1"/>
  <c r="FK137" i="1" s="1"/>
  <c r="FP137" i="1"/>
  <c r="FT137" i="1" s="1"/>
  <c r="FV137" i="1" s="1"/>
  <c r="AY149" i="1"/>
  <c r="BC149" i="1" s="1"/>
  <c r="BE149" i="1" s="1"/>
  <c r="BJ149" i="1"/>
  <c r="BN149" i="1" s="1"/>
  <c r="BP149" i="1" s="1"/>
  <c r="CF149" i="1"/>
  <c r="CJ149" i="1" s="1"/>
  <c r="CL149" i="1" s="1"/>
  <c r="DM149" i="1"/>
  <c r="DQ149" i="1" s="1"/>
  <c r="DS149" i="1" s="1"/>
  <c r="DX149" i="1"/>
  <c r="EB149" i="1" s="1"/>
  <c r="ED149" i="1" s="1"/>
  <c r="EI149" i="1"/>
  <c r="EM149" i="1" s="1"/>
  <c r="EO149" i="1" s="1"/>
  <c r="FP149" i="1"/>
  <c r="FT149" i="1" s="1"/>
  <c r="FV149" i="1" s="1"/>
  <c r="AY153" i="1"/>
  <c r="BC153" i="1" s="1"/>
  <c r="BE153" i="1" s="1"/>
  <c r="BJ153" i="1"/>
  <c r="BN153" i="1" s="1"/>
  <c r="BP153" i="1" s="1"/>
  <c r="BU153" i="1"/>
  <c r="BY153" i="1" s="1"/>
  <c r="CA153" i="1" s="1"/>
  <c r="CF153" i="1"/>
  <c r="CJ153" i="1" s="1"/>
  <c r="CL153" i="1" s="1"/>
  <c r="CQ153" i="1"/>
  <c r="CU153" i="1" s="1"/>
  <c r="CW153" i="1" s="1"/>
  <c r="DB153" i="1"/>
  <c r="DF153" i="1" s="1"/>
  <c r="DH153" i="1" s="1"/>
  <c r="DM153" i="1"/>
  <c r="DQ153" i="1" s="1"/>
  <c r="DS153" i="1" s="1"/>
  <c r="DX153" i="1"/>
  <c r="EB153" i="1" s="1"/>
  <c r="ED153" i="1" s="1"/>
  <c r="EI153" i="1"/>
  <c r="EM153" i="1" s="1"/>
  <c r="EO153" i="1" s="1"/>
  <c r="ET153" i="1"/>
  <c r="EX153" i="1" s="1"/>
  <c r="EZ153" i="1" s="1"/>
  <c r="FE153" i="1"/>
  <c r="FI153" i="1" s="1"/>
  <c r="FK153" i="1" s="1"/>
  <c r="FP153" i="1"/>
  <c r="FT153" i="1" s="1"/>
  <c r="FV153" i="1" s="1"/>
  <c r="AY159" i="1"/>
  <c r="BC159" i="1" s="1"/>
  <c r="BE159" i="1" s="1"/>
  <c r="BJ159" i="1"/>
  <c r="BN159" i="1" s="1"/>
  <c r="BP159" i="1" s="1"/>
  <c r="BU159" i="1"/>
  <c r="BY159" i="1" s="1"/>
  <c r="CA159" i="1" s="1"/>
  <c r="CF159" i="1"/>
  <c r="CJ159" i="1" s="1"/>
  <c r="CL159" i="1" s="1"/>
  <c r="CQ159" i="1"/>
  <c r="CU159" i="1" s="1"/>
  <c r="CW159" i="1" s="1"/>
  <c r="DB159" i="1"/>
  <c r="DF159" i="1" s="1"/>
  <c r="DH159" i="1" s="1"/>
  <c r="DM159" i="1"/>
  <c r="DQ159" i="1" s="1"/>
  <c r="DS159" i="1" s="1"/>
  <c r="DX159" i="1"/>
  <c r="EB159" i="1" s="1"/>
  <c r="ED159" i="1" s="1"/>
  <c r="EI159" i="1"/>
  <c r="EM159" i="1" s="1"/>
  <c r="EO159" i="1" s="1"/>
  <c r="ET159" i="1"/>
  <c r="EX159" i="1" s="1"/>
  <c r="EZ159" i="1" s="1"/>
  <c r="FE159" i="1"/>
  <c r="FI159" i="1" s="1"/>
  <c r="FK159" i="1" s="1"/>
  <c r="FP159" i="1"/>
  <c r="FT159" i="1" s="1"/>
  <c r="FV159" i="1" s="1"/>
  <c r="AY152" i="1"/>
  <c r="BC152" i="1" s="1"/>
  <c r="BE152" i="1" s="1"/>
  <c r="BU152" i="1"/>
  <c r="BY152" i="1" s="1"/>
  <c r="CA152" i="1" s="1"/>
  <c r="CQ152" i="1"/>
  <c r="CU152" i="1" s="1"/>
  <c r="CW152" i="1" s="1"/>
  <c r="DM152" i="1"/>
  <c r="DQ152" i="1" s="1"/>
  <c r="DS152" i="1" s="1"/>
  <c r="DX152" i="1"/>
  <c r="EB152" i="1" s="1"/>
  <c r="ED152" i="1" s="1"/>
  <c r="EI152" i="1"/>
  <c r="EM152" i="1" s="1"/>
  <c r="EO152" i="1" s="1"/>
  <c r="ET152" i="1"/>
  <c r="EX152" i="1" s="1"/>
  <c r="EZ152" i="1" s="1"/>
  <c r="FE152" i="1"/>
  <c r="FI152" i="1" s="1"/>
  <c r="FK152" i="1" s="1"/>
  <c r="FP152" i="1"/>
  <c r="FT152" i="1" s="1"/>
  <c r="FV152" i="1" s="1"/>
  <c r="AY156" i="1"/>
  <c r="BC156" i="1" s="1"/>
  <c r="BE156" i="1" s="1"/>
  <c r="BJ156" i="1"/>
  <c r="BN156" i="1" s="1"/>
  <c r="BP156" i="1" s="1"/>
  <c r="BU156" i="1"/>
  <c r="BY156" i="1" s="1"/>
  <c r="CA156" i="1" s="1"/>
  <c r="CF156" i="1"/>
  <c r="CJ156" i="1" s="1"/>
  <c r="CL156" i="1" s="1"/>
  <c r="CQ156" i="1"/>
  <c r="CU156" i="1" s="1"/>
  <c r="CW156" i="1" s="1"/>
  <c r="DB156" i="1"/>
  <c r="DF156" i="1" s="1"/>
  <c r="DH156" i="1" s="1"/>
  <c r="DM156" i="1"/>
  <c r="DQ156" i="1" s="1"/>
  <c r="DS156" i="1" s="1"/>
  <c r="DX156" i="1"/>
  <c r="EB156" i="1" s="1"/>
  <c r="ED156" i="1" s="1"/>
  <c r="EI156" i="1"/>
  <c r="EM156" i="1" s="1"/>
  <c r="EO156" i="1" s="1"/>
  <c r="ET156" i="1"/>
  <c r="EX156" i="1" s="1"/>
  <c r="EZ156" i="1" s="1"/>
  <c r="FE156" i="1"/>
  <c r="FI156" i="1" s="1"/>
  <c r="FK156" i="1" s="1"/>
  <c r="FP156" i="1"/>
  <c r="FT156" i="1" s="1"/>
  <c r="FV156" i="1" s="1"/>
  <c r="AY160" i="1"/>
  <c r="BC160" i="1" s="1"/>
  <c r="BE160" i="1" s="1"/>
  <c r="BJ160" i="1"/>
  <c r="BN160" i="1" s="1"/>
  <c r="BP160" i="1" s="1"/>
  <c r="BU160" i="1"/>
  <c r="BY160" i="1" s="1"/>
  <c r="CA160" i="1" s="1"/>
  <c r="CQ160" i="1"/>
  <c r="CU160" i="1" s="1"/>
  <c r="CW160" i="1" s="1"/>
  <c r="DB160" i="1"/>
  <c r="DF160" i="1" s="1"/>
  <c r="DH160" i="1" s="1"/>
  <c r="DM160" i="1"/>
  <c r="DQ160" i="1" s="1"/>
  <c r="DS160" i="1" s="1"/>
  <c r="EI160" i="1"/>
  <c r="EM160" i="1" s="1"/>
  <c r="EO160" i="1" s="1"/>
  <c r="ET160" i="1"/>
  <c r="EX160" i="1" s="1"/>
  <c r="EZ160" i="1" s="1"/>
  <c r="FE160" i="1"/>
  <c r="FI160" i="1" s="1"/>
  <c r="FK160" i="1" s="1"/>
  <c r="AY163" i="1"/>
  <c r="BC163" i="1" s="1"/>
  <c r="BE163" i="1" s="1"/>
  <c r="BU163" i="1"/>
  <c r="BY163" i="1" s="1"/>
  <c r="CA163" i="1" s="1"/>
  <c r="CF163" i="1"/>
  <c r="CJ163" i="1" s="1"/>
  <c r="CL163" i="1" s="1"/>
  <c r="CQ163" i="1"/>
  <c r="CU163" i="1" s="1"/>
  <c r="CW163" i="1" s="1"/>
  <c r="DM163" i="1"/>
  <c r="DQ163" i="1" s="1"/>
  <c r="DS163" i="1" s="1"/>
  <c r="DX163" i="1"/>
  <c r="EB163" i="1" s="1"/>
  <c r="ED163" i="1" s="1"/>
  <c r="EI163" i="1"/>
  <c r="EM163" i="1" s="1"/>
  <c r="EO163" i="1" s="1"/>
  <c r="ET163" i="1"/>
  <c r="EX163" i="1" s="1"/>
  <c r="EZ163" i="1" s="1"/>
  <c r="FE163" i="1"/>
  <c r="FI163" i="1" s="1"/>
  <c r="FK163" i="1" s="1"/>
  <c r="FP163" i="1"/>
  <c r="FT163" i="1" s="1"/>
  <c r="FV163" i="1" s="1"/>
  <c r="AY165" i="1"/>
  <c r="BC165" i="1" s="1"/>
  <c r="BE165" i="1" s="1"/>
  <c r="BU165" i="1"/>
  <c r="BY165" i="1" s="1"/>
  <c r="CA165" i="1" s="1"/>
  <c r="CF165" i="1"/>
  <c r="CJ165" i="1" s="1"/>
  <c r="CL165" i="1" s="1"/>
  <c r="DM165" i="1"/>
  <c r="DQ165" i="1" s="1"/>
  <c r="DS165" i="1" s="1"/>
  <c r="DX165" i="1"/>
  <c r="EB165" i="1" s="1"/>
  <c r="ED165" i="1" s="1"/>
  <c r="EI165" i="1"/>
  <c r="EM165" i="1" s="1"/>
  <c r="EO165" i="1" s="1"/>
  <c r="FE165" i="1"/>
  <c r="FI165" i="1" s="1"/>
  <c r="FK165" i="1" s="1"/>
  <c r="BJ167" i="1"/>
  <c r="BN167" i="1" s="1"/>
  <c r="BP167" i="1" s="1"/>
  <c r="BU167" i="1"/>
  <c r="BY167" i="1" s="1"/>
  <c r="CA167" i="1" s="1"/>
  <c r="CF167" i="1"/>
  <c r="CJ167" i="1" s="1"/>
  <c r="CL167" i="1" s="1"/>
  <c r="DM167" i="1"/>
  <c r="DQ167" i="1" s="1"/>
  <c r="DS167" i="1" s="1"/>
  <c r="DX167" i="1"/>
  <c r="EB167" i="1" s="1"/>
  <c r="ED167" i="1" s="1"/>
  <c r="EI167" i="1"/>
  <c r="EM167" i="1" s="1"/>
  <c r="EO167" i="1" s="1"/>
  <c r="FE167" i="1"/>
  <c r="FI167" i="1" s="1"/>
  <c r="FK167" i="1" s="1"/>
  <c r="BJ169" i="1"/>
  <c r="BN169" i="1" s="1"/>
  <c r="BP169" i="1" s="1"/>
  <c r="BU169" i="1"/>
  <c r="BY169" i="1" s="1"/>
  <c r="CA169" i="1" s="1"/>
  <c r="DM169" i="1"/>
  <c r="DQ169" i="1" s="1"/>
  <c r="DS169" i="1" s="1"/>
  <c r="FE169" i="1"/>
  <c r="FI169" i="1" s="1"/>
  <c r="FK169" i="1" s="1"/>
  <c r="FP169" i="1"/>
  <c r="FT169" i="1" s="1"/>
  <c r="FV169" i="1" s="1"/>
  <c r="AY171" i="1"/>
  <c r="BC171" i="1" s="1"/>
  <c r="BE171" i="1" s="1"/>
  <c r="BJ171" i="1"/>
  <c r="BN171" i="1" s="1"/>
  <c r="BP171" i="1" s="1"/>
  <c r="BU171" i="1"/>
  <c r="BY171" i="1" s="1"/>
  <c r="CA171" i="1" s="1"/>
  <c r="CF171" i="1"/>
  <c r="CJ171" i="1" s="1"/>
  <c r="CL171" i="1" s="1"/>
  <c r="CQ171" i="1"/>
  <c r="CU171" i="1" s="1"/>
  <c r="CW171" i="1" s="1"/>
  <c r="DB171" i="1"/>
  <c r="DF171" i="1" s="1"/>
  <c r="DH171" i="1" s="1"/>
  <c r="DM171" i="1"/>
  <c r="DQ171" i="1" s="1"/>
  <c r="DS171" i="1" s="1"/>
  <c r="DX171" i="1"/>
  <c r="EB171" i="1" s="1"/>
  <c r="ED171" i="1" s="1"/>
  <c r="EI171" i="1"/>
  <c r="EM171" i="1" s="1"/>
  <c r="EO171" i="1" s="1"/>
  <c r="ET171" i="1"/>
  <c r="EX171" i="1" s="1"/>
  <c r="EZ171" i="1" s="1"/>
  <c r="FE171" i="1"/>
  <c r="FI171" i="1" s="1"/>
  <c r="FK171" i="1" s="1"/>
  <c r="FP171" i="1"/>
  <c r="FT171" i="1" s="1"/>
  <c r="FV171" i="1" s="1"/>
  <c r="AY173" i="1"/>
  <c r="BC173" i="1" s="1"/>
  <c r="BE173" i="1" s="1"/>
  <c r="BJ173" i="1"/>
  <c r="BN173" i="1" s="1"/>
  <c r="BP173" i="1" s="1"/>
  <c r="BU173" i="1"/>
  <c r="BY173" i="1" s="1"/>
  <c r="CA173" i="1" s="1"/>
  <c r="CF173" i="1"/>
  <c r="CJ173" i="1" s="1"/>
  <c r="CL173" i="1" s="1"/>
  <c r="CQ173" i="1"/>
  <c r="CU173" i="1" s="1"/>
  <c r="CW173" i="1" s="1"/>
  <c r="DB173" i="1"/>
  <c r="DF173" i="1" s="1"/>
  <c r="DH173" i="1" s="1"/>
  <c r="DM173" i="1"/>
  <c r="DQ173" i="1" s="1"/>
  <c r="DS173" i="1" s="1"/>
  <c r="DX173" i="1"/>
  <c r="EB173" i="1" s="1"/>
  <c r="ED173" i="1" s="1"/>
  <c r="EI173" i="1"/>
  <c r="EM173" i="1" s="1"/>
  <c r="EO173" i="1" s="1"/>
  <c r="ET173" i="1"/>
  <c r="EX173" i="1" s="1"/>
  <c r="EZ173" i="1" s="1"/>
  <c r="FE173" i="1"/>
  <c r="FI173" i="1" s="1"/>
  <c r="FK173" i="1" s="1"/>
  <c r="FP173" i="1"/>
  <c r="FT173" i="1" s="1"/>
  <c r="FV173" i="1" s="1"/>
  <c r="AY175" i="1"/>
  <c r="BC175" i="1" s="1"/>
  <c r="BE175" i="1" s="1"/>
  <c r="BJ175" i="1"/>
  <c r="BN175" i="1" s="1"/>
  <c r="BP175" i="1" s="1"/>
  <c r="BU175" i="1"/>
  <c r="BY175" i="1" s="1"/>
  <c r="CA175" i="1" s="1"/>
  <c r="CF175" i="1"/>
  <c r="CJ175" i="1" s="1"/>
  <c r="CL175" i="1" s="1"/>
  <c r="ET150" i="1"/>
  <c r="EX150" i="1" s="1"/>
  <c r="EZ150" i="1" s="1"/>
  <c r="AY154" i="1"/>
  <c r="BC154" i="1" s="1"/>
  <c r="BE154" i="1" s="1"/>
  <c r="BJ154" i="1"/>
  <c r="BN154" i="1" s="1"/>
  <c r="BP154" i="1" s="1"/>
  <c r="BU154" i="1"/>
  <c r="BY154" i="1" s="1"/>
  <c r="CA154" i="1" s="1"/>
  <c r="CF154" i="1"/>
  <c r="CJ154" i="1" s="1"/>
  <c r="CL154" i="1" s="1"/>
  <c r="CQ154" i="1"/>
  <c r="CU154" i="1" s="1"/>
  <c r="CW154" i="1" s="1"/>
  <c r="DB154" i="1"/>
  <c r="DF154" i="1" s="1"/>
  <c r="DH154" i="1" s="1"/>
  <c r="DM154" i="1"/>
  <c r="DQ154" i="1" s="1"/>
  <c r="DS154" i="1" s="1"/>
  <c r="DX154" i="1"/>
  <c r="EB154" i="1" s="1"/>
  <c r="ED154" i="1" s="1"/>
  <c r="EI154" i="1"/>
  <c r="EM154" i="1" s="1"/>
  <c r="EO154" i="1" s="1"/>
  <c r="ET154" i="1"/>
  <c r="EX154" i="1" s="1"/>
  <c r="EZ154" i="1" s="1"/>
  <c r="FE154" i="1"/>
  <c r="FI154" i="1" s="1"/>
  <c r="FK154" i="1" s="1"/>
  <c r="FP154" i="1"/>
  <c r="FT154" i="1" s="1"/>
  <c r="FV154" i="1" s="1"/>
  <c r="AY158" i="1"/>
  <c r="BC158" i="1" s="1"/>
  <c r="BE158" i="1" s="1"/>
  <c r="BJ158" i="1"/>
  <c r="BN158" i="1" s="1"/>
  <c r="BP158" i="1" s="1"/>
  <c r="BU158" i="1"/>
  <c r="BY158" i="1" s="1"/>
  <c r="CA158" i="1" s="1"/>
  <c r="CF158" i="1"/>
  <c r="CJ158" i="1" s="1"/>
  <c r="CL158" i="1" s="1"/>
  <c r="CQ158" i="1"/>
  <c r="CU158" i="1" s="1"/>
  <c r="CW158" i="1" s="1"/>
  <c r="DB158" i="1"/>
  <c r="DF158" i="1" s="1"/>
  <c r="DH158" i="1" s="1"/>
  <c r="DM158" i="1"/>
  <c r="DQ158" i="1" s="1"/>
  <c r="DS158" i="1" s="1"/>
  <c r="DX158" i="1"/>
  <c r="EB158" i="1" s="1"/>
  <c r="ED158" i="1" s="1"/>
  <c r="EI158" i="1"/>
  <c r="EM158" i="1" s="1"/>
  <c r="EO158" i="1" s="1"/>
  <c r="ET158" i="1"/>
  <c r="EX158" i="1" s="1"/>
  <c r="EZ158" i="1" s="1"/>
  <c r="FE158" i="1"/>
  <c r="FI158" i="1" s="1"/>
  <c r="FK158" i="1" s="1"/>
  <c r="FP158" i="1"/>
  <c r="FT158" i="1" s="1"/>
  <c r="FV158" i="1" s="1"/>
  <c r="AY162" i="1"/>
  <c r="BC162" i="1" s="1"/>
  <c r="BE162" i="1" s="1"/>
  <c r="BJ162" i="1"/>
  <c r="BN162" i="1" s="1"/>
  <c r="BP162" i="1" s="1"/>
  <c r="BU162" i="1"/>
  <c r="BY162" i="1" s="1"/>
  <c r="CA162" i="1" s="1"/>
  <c r="CF162" i="1"/>
  <c r="CJ162" i="1" s="1"/>
  <c r="CL162" i="1" s="1"/>
  <c r="CQ162" i="1"/>
  <c r="CU162" i="1" s="1"/>
  <c r="CW162" i="1" s="1"/>
  <c r="DM162" i="1"/>
  <c r="DQ162" i="1" s="1"/>
  <c r="DS162" i="1" s="1"/>
  <c r="DX162" i="1"/>
  <c r="EB162" i="1" s="1"/>
  <c r="ED162" i="1" s="1"/>
  <c r="EI162" i="1"/>
  <c r="EM162" i="1" s="1"/>
  <c r="EO162" i="1" s="1"/>
  <c r="FE162" i="1"/>
  <c r="FI162" i="1" s="1"/>
  <c r="FK162" i="1" s="1"/>
  <c r="FP162" i="1"/>
  <c r="FT162" i="1" s="1"/>
  <c r="FV162" i="1" s="1"/>
  <c r="AY164" i="1"/>
  <c r="BC164" i="1" s="1"/>
  <c r="BE164" i="1" s="1"/>
  <c r="BJ164" i="1"/>
  <c r="BN164" i="1" s="1"/>
  <c r="BP164" i="1" s="1"/>
  <c r="BU164" i="1"/>
  <c r="BY164" i="1" s="1"/>
  <c r="CA164" i="1" s="1"/>
  <c r="CF164" i="1"/>
  <c r="CJ164" i="1" s="1"/>
  <c r="CL164" i="1" s="1"/>
  <c r="CQ164" i="1"/>
  <c r="CU164" i="1" s="1"/>
  <c r="CW164" i="1" s="1"/>
  <c r="DM164" i="1"/>
  <c r="DQ164" i="1" s="1"/>
  <c r="DS164" i="1" s="1"/>
  <c r="DX164" i="1"/>
  <c r="EB164" i="1" s="1"/>
  <c r="ED164" i="1" s="1"/>
  <c r="EI164" i="1"/>
  <c r="EM164" i="1" s="1"/>
  <c r="EO164" i="1" s="1"/>
  <c r="FE164" i="1"/>
  <c r="FI164" i="1" s="1"/>
  <c r="FK164" i="1" s="1"/>
  <c r="FP164" i="1"/>
  <c r="FT164" i="1" s="1"/>
  <c r="FV164" i="1" s="1"/>
  <c r="BJ166" i="1"/>
  <c r="BN166" i="1" s="1"/>
  <c r="BP166" i="1" s="1"/>
  <c r="BU166" i="1"/>
  <c r="BY166" i="1" s="1"/>
  <c r="CA166" i="1" s="1"/>
  <c r="CF166" i="1"/>
  <c r="CJ166" i="1" s="1"/>
  <c r="CL166" i="1" s="1"/>
  <c r="DM166" i="1"/>
  <c r="DQ166" i="1" s="1"/>
  <c r="DS166" i="1" s="1"/>
  <c r="DX166" i="1"/>
  <c r="EB166" i="1" s="1"/>
  <c r="ED166" i="1" s="1"/>
  <c r="EI166" i="1"/>
  <c r="EM166" i="1" s="1"/>
  <c r="EO166" i="1" s="1"/>
  <c r="FE166" i="1"/>
  <c r="FI166" i="1" s="1"/>
  <c r="FK166" i="1" s="1"/>
  <c r="BJ168" i="1"/>
  <c r="BN168" i="1" s="1"/>
  <c r="BP168" i="1" s="1"/>
  <c r="BU168" i="1"/>
  <c r="BY168" i="1" s="1"/>
  <c r="CA168" i="1" s="1"/>
  <c r="CF168" i="1"/>
  <c r="CJ168" i="1" s="1"/>
  <c r="CL168" i="1" s="1"/>
  <c r="DM168" i="1"/>
  <c r="DQ168" i="1" s="1"/>
  <c r="DS168" i="1" s="1"/>
  <c r="DX168" i="1"/>
  <c r="EB168" i="1" s="1"/>
  <c r="ED168" i="1" s="1"/>
  <c r="EI168" i="1"/>
  <c r="EM168" i="1" s="1"/>
  <c r="EO168" i="1" s="1"/>
  <c r="FE168" i="1"/>
  <c r="FI168" i="1" s="1"/>
  <c r="FK168" i="1" s="1"/>
  <c r="AY170" i="1"/>
  <c r="BC170" i="1" s="1"/>
  <c r="BE170" i="1" s="1"/>
  <c r="BJ170" i="1"/>
  <c r="BN170" i="1" s="1"/>
  <c r="BP170" i="1" s="1"/>
  <c r="BU170" i="1"/>
  <c r="BY170" i="1" s="1"/>
  <c r="CA170" i="1" s="1"/>
  <c r="CF170" i="1"/>
  <c r="CJ170" i="1" s="1"/>
  <c r="CL170" i="1" s="1"/>
  <c r="CQ170" i="1"/>
  <c r="CU170" i="1" s="1"/>
  <c r="CW170" i="1" s="1"/>
  <c r="DB170" i="1"/>
  <c r="DF170" i="1" s="1"/>
  <c r="DH170" i="1" s="1"/>
  <c r="DM170" i="1"/>
  <c r="DQ170" i="1" s="1"/>
  <c r="DS170" i="1" s="1"/>
  <c r="DX170" i="1"/>
  <c r="EB170" i="1" s="1"/>
  <c r="ED170" i="1" s="1"/>
  <c r="EI170" i="1"/>
  <c r="EM170" i="1" s="1"/>
  <c r="EO170" i="1" s="1"/>
  <c r="ET170" i="1"/>
  <c r="EX170" i="1" s="1"/>
  <c r="EZ170" i="1" s="1"/>
  <c r="FE170" i="1"/>
  <c r="FI170" i="1" s="1"/>
  <c r="FK170" i="1" s="1"/>
  <c r="FP170" i="1"/>
  <c r="FT170" i="1" s="1"/>
  <c r="FV170" i="1" s="1"/>
  <c r="AY172" i="1"/>
  <c r="BC172" i="1" s="1"/>
  <c r="BE172" i="1" s="1"/>
  <c r="BJ172" i="1"/>
  <c r="BN172" i="1" s="1"/>
  <c r="BP172" i="1" s="1"/>
  <c r="BU172" i="1"/>
  <c r="BY172" i="1" s="1"/>
  <c r="CA172" i="1" s="1"/>
  <c r="CF172" i="1"/>
  <c r="CJ172" i="1" s="1"/>
  <c r="CL172" i="1" s="1"/>
  <c r="CQ172" i="1"/>
  <c r="CU172" i="1" s="1"/>
  <c r="CW172" i="1" s="1"/>
  <c r="DB172" i="1"/>
  <c r="DF172" i="1" s="1"/>
  <c r="DH172" i="1" s="1"/>
  <c r="AY181" i="1"/>
  <c r="BC181" i="1" s="1"/>
  <c r="BE181" i="1" s="1"/>
  <c r="BJ181" i="1"/>
  <c r="BN181" i="1" s="1"/>
  <c r="BP181" i="1" s="1"/>
  <c r="BU181" i="1"/>
  <c r="BY181" i="1" s="1"/>
  <c r="CA181" i="1" s="1"/>
  <c r="CF181" i="1"/>
  <c r="CJ181" i="1" s="1"/>
  <c r="CL181" i="1" s="1"/>
  <c r="CQ181" i="1"/>
  <c r="CU181" i="1" s="1"/>
  <c r="CW181" i="1" s="1"/>
  <c r="DB181" i="1"/>
  <c r="DF181" i="1" s="1"/>
  <c r="DH181" i="1" s="1"/>
  <c r="DM181" i="1"/>
  <c r="DQ181" i="1" s="1"/>
  <c r="DS181" i="1" s="1"/>
  <c r="DX181" i="1"/>
  <c r="EB181" i="1" s="1"/>
  <c r="ED181" i="1" s="1"/>
  <c r="EI181" i="1"/>
  <c r="EM181" i="1" s="1"/>
  <c r="EO181" i="1" s="1"/>
  <c r="ET181" i="1"/>
  <c r="EX181" i="1" s="1"/>
  <c r="EZ181" i="1" s="1"/>
  <c r="FE181" i="1"/>
  <c r="FI181" i="1" s="1"/>
  <c r="FK181" i="1" s="1"/>
  <c r="FP181" i="1"/>
  <c r="FT181" i="1" s="1"/>
  <c r="FV181" i="1" s="1"/>
  <c r="CQ175" i="1"/>
  <c r="CU175" i="1" s="1"/>
  <c r="CW175" i="1" s="1"/>
  <c r="DB175" i="1"/>
  <c r="DF175" i="1" s="1"/>
  <c r="DH175" i="1" s="1"/>
  <c r="DM175" i="1"/>
  <c r="DQ175" i="1" s="1"/>
  <c r="DS175" i="1" s="1"/>
  <c r="DX175" i="1"/>
  <c r="EB175" i="1" s="1"/>
  <c r="ED175" i="1" s="1"/>
  <c r="EI175" i="1"/>
  <c r="EM175" i="1" s="1"/>
  <c r="EO175" i="1" s="1"/>
  <c r="ET175" i="1"/>
  <c r="EX175" i="1" s="1"/>
  <c r="EZ175" i="1" s="1"/>
  <c r="FE175" i="1"/>
  <c r="FI175" i="1" s="1"/>
  <c r="FK175" i="1" s="1"/>
  <c r="FP175" i="1"/>
  <c r="FT175" i="1" s="1"/>
  <c r="FV175" i="1" s="1"/>
  <c r="AY177" i="1"/>
  <c r="BC177" i="1" s="1"/>
  <c r="BE177" i="1" s="1"/>
  <c r="BJ177" i="1"/>
  <c r="BN177" i="1" s="1"/>
  <c r="BP177" i="1" s="1"/>
  <c r="CQ177" i="1"/>
  <c r="CU177" i="1" s="1"/>
  <c r="CW177" i="1" s="1"/>
  <c r="DB177" i="1"/>
  <c r="DF177" i="1" s="1"/>
  <c r="DH177" i="1" s="1"/>
  <c r="DM177" i="1"/>
  <c r="DQ177" i="1" s="1"/>
  <c r="DS177" i="1" s="1"/>
  <c r="DX177" i="1"/>
  <c r="EB177" i="1" s="1"/>
  <c r="ED177" i="1" s="1"/>
  <c r="EI177" i="1"/>
  <c r="EM177" i="1" s="1"/>
  <c r="EO177" i="1" s="1"/>
  <c r="ET177" i="1"/>
  <c r="EX177" i="1" s="1"/>
  <c r="EZ177" i="1" s="1"/>
  <c r="FE177" i="1"/>
  <c r="FI177" i="1" s="1"/>
  <c r="FK177" i="1" s="1"/>
  <c r="FP177" i="1"/>
  <c r="FT177" i="1" s="1"/>
  <c r="FV177" i="1" s="1"/>
  <c r="BJ182" i="1"/>
  <c r="BN182" i="1" s="1"/>
  <c r="BP182" i="1" s="1"/>
  <c r="BU182" i="1"/>
  <c r="BY182" i="1" s="1"/>
  <c r="CA182" i="1" s="1"/>
  <c r="CF182" i="1"/>
  <c r="CJ182" i="1" s="1"/>
  <c r="CL182" i="1" s="1"/>
  <c r="DM182" i="1"/>
  <c r="DQ182" i="1" s="1"/>
  <c r="DS182" i="1" s="1"/>
  <c r="DX182" i="1"/>
  <c r="EB182" i="1" s="1"/>
  <c r="ED182" i="1" s="1"/>
  <c r="ET182" i="1"/>
  <c r="EX182" i="1" s="1"/>
  <c r="EZ182" i="1" s="1"/>
  <c r="FE182" i="1"/>
  <c r="FI182" i="1" s="1"/>
  <c r="FK182" i="1" s="1"/>
  <c r="FP182" i="1"/>
  <c r="FT182" i="1" s="1"/>
  <c r="FV182" i="1" s="1"/>
  <c r="BU184" i="1"/>
  <c r="BY184" i="1" s="1"/>
  <c r="CA184" i="1" s="1"/>
  <c r="CQ184" i="1"/>
  <c r="CU184" i="1" s="1"/>
  <c r="CW184" i="1" s="1"/>
  <c r="DM184" i="1"/>
  <c r="DQ184" i="1" s="1"/>
  <c r="DS184" i="1" s="1"/>
  <c r="DX184" i="1"/>
  <c r="EB184" i="1" s="1"/>
  <c r="ED184" i="1" s="1"/>
  <c r="EI184" i="1"/>
  <c r="EM184" i="1" s="1"/>
  <c r="EO184" i="1" s="1"/>
  <c r="FE184" i="1"/>
  <c r="FI184" i="1" s="1"/>
  <c r="FK184" i="1" s="1"/>
  <c r="AY185" i="1"/>
  <c r="BC185" i="1" s="1"/>
  <c r="BE185" i="1" s="1"/>
  <c r="BU185" i="1"/>
  <c r="BY185" i="1" s="1"/>
  <c r="CA185" i="1" s="1"/>
  <c r="CQ185" i="1"/>
  <c r="CU185" i="1" s="1"/>
  <c r="CW185" i="1" s="1"/>
  <c r="DB185" i="1"/>
  <c r="DF185" i="1" s="1"/>
  <c r="DH185" i="1" s="1"/>
  <c r="DM185" i="1"/>
  <c r="DQ185" i="1" s="1"/>
  <c r="DS185" i="1" s="1"/>
  <c r="EI185" i="1"/>
  <c r="EM185" i="1" s="1"/>
  <c r="EO185" i="1" s="1"/>
  <c r="ET185" i="1"/>
  <c r="EX185" i="1" s="1"/>
  <c r="EZ185" i="1" s="1"/>
  <c r="FE185" i="1"/>
  <c r="FI185" i="1" s="1"/>
  <c r="FK185" i="1" s="1"/>
  <c r="BJ186" i="1"/>
  <c r="BN186" i="1" s="1"/>
  <c r="BP186" i="1" s="1"/>
  <c r="BU186" i="1"/>
  <c r="BY186" i="1" s="1"/>
  <c r="CA186" i="1" s="1"/>
  <c r="CF186" i="1"/>
  <c r="CJ186" i="1" s="1"/>
  <c r="CL186" i="1" s="1"/>
  <c r="CQ186" i="1"/>
  <c r="CU186" i="1" s="1"/>
  <c r="CW186" i="1" s="1"/>
  <c r="DB186" i="1"/>
  <c r="DF186" i="1" s="1"/>
  <c r="DH186" i="1" s="1"/>
  <c r="DM186" i="1"/>
  <c r="DQ186" i="1" s="1"/>
  <c r="DS186" i="1" s="1"/>
  <c r="DX186" i="1"/>
  <c r="EB186" i="1" s="1"/>
  <c r="ED186" i="1" s="1"/>
  <c r="EI186" i="1"/>
  <c r="EM186" i="1" s="1"/>
  <c r="EO186" i="1" s="1"/>
  <c r="ET186" i="1"/>
  <c r="EX186" i="1" s="1"/>
  <c r="EZ186" i="1" s="1"/>
  <c r="FE186" i="1"/>
  <c r="FI186" i="1" s="1"/>
  <c r="FK186" i="1" s="1"/>
  <c r="FP186" i="1"/>
  <c r="FT186" i="1" s="1"/>
  <c r="FV186" i="1" s="1"/>
  <c r="AY187" i="1"/>
  <c r="BC187" i="1" s="1"/>
  <c r="BE187" i="1" s="1"/>
  <c r="BJ187" i="1"/>
  <c r="BN187" i="1" s="1"/>
  <c r="BP187" i="1" s="1"/>
  <c r="BU187" i="1"/>
  <c r="BY187" i="1" s="1"/>
  <c r="CA187" i="1" s="1"/>
  <c r="CF187" i="1"/>
  <c r="CJ187" i="1" s="1"/>
  <c r="CL187" i="1" s="1"/>
  <c r="CQ187" i="1"/>
  <c r="CU187" i="1" s="1"/>
  <c r="CW187" i="1" s="1"/>
  <c r="DB187" i="1"/>
  <c r="DF187" i="1" s="1"/>
  <c r="DH187" i="1" s="1"/>
  <c r="DM187" i="1"/>
  <c r="DQ187" i="1" s="1"/>
  <c r="DS187" i="1" s="1"/>
  <c r="DX187" i="1"/>
  <c r="EB187" i="1" s="1"/>
  <c r="ED187" i="1" s="1"/>
  <c r="EI187" i="1"/>
  <c r="EM187" i="1" s="1"/>
  <c r="EO187" i="1" s="1"/>
  <c r="ET187" i="1"/>
  <c r="EX187" i="1" s="1"/>
  <c r="EZ187" i="1" s="1"/>
  <c r="FE187" i="1"/>
  <c r="FI187" i="1" s="1"/>
  <c r="FK187" i="1" s="1"/>
  <c r="FP187" i="1"/>
  <c r="FT187" i="1" s="1"/>
  <c r="FV187" i="1" s="1"/>
  <c r="AY188" i="1"/>
  <c r="BC188" i="1" s="1"/>
  <c r="BE188" i="1" s="1"/>
  <c r="BJ188" i="1"/>
  <c r="BN188" i="1" s="1"/>
  <c r="BP188" i="1" s="1"/>
  <c r="BU188" i="1"/>
  <c r="BY188" i="1" s="1"/>
  <c r="CA188" i="1" s="1"/>
  <c r="CF188" i="1"/>
  <c r="CJ188" i="1" s="1"/>
  <c r="CL188" i="1" s="1"/>
  <c r="CQ188" i="1"/>
  <c r="CU188" i="1" s="1"/>
  <c r="CW188" i="1" s="1"/>
  <c r="DB188" i="1"/>
  <c r="DF188" i="1" s="1"/>
  <c r="DH188" i="1" s="1"/>
  <c r="DM188" i="1"/>
  <c r="DQ188" i="1" s="1"/>
  <c r="DS188" i="1" s="1"/>
  <c r="DX188" i="1"/>
  <c r="EB188" i="1" s="1"/>
  <c r="ED188" i="1" s="1"/>
  <c r="EI188" i="1"/>
  <c r="EM188" i="1" s="1"/>
  <c r="EO188" i="1" s="1"/>
  <c r="ET188" i="1"/>
  <c r="EX188" i="1" s="1"/>
  <c r="EZ188" i="1" s="1"/>
  <c r="FE188" i="1"/>
  <c r="FI188" i="1" s="1"/>
  <c r="FK188" i="1" s="1"/>
  <c r="FP188" i="1"/>
  <c r="FT188" i="1" s="1"/>
  <c r="FV188" i="1" s="1"/>
  <c r="AY189" i="1"/>
  <c r="BC189" i="1" s="1"/>
  <c r="BE189" i="1" s="1"/>
  <c r="BJ189" i="1"/>
  <c r="BN189" i="1" s="1"/>
  <c r="BP189" i="1" s="1"/>
  <c r="BU189" i="1"/>
  <c r="BY189" i="1" s="1"/>
  <c r="CA189" i="1" s="1"/>
  <c r="CF189" i="1"/>
  <c r="CJ189" i="1" s="1"/>
  <c r="CL189" i="1" s="1"/>
  <c r="CQ189" i="1"/>
  <c r="CU189" i="1" s="1"/>
  <c r="CW189" i="1" s="1"/>
  <c r="DB189" i="1"/>
  <c r="DF189" i="1" s="1"/>
  <c r="DH189" i="1" s="1"/>
  <c r="DM189" i="1"/>
  <c r="DQ189" i="1" s="1"/>
  <c r="DS189" i="1" s="1"/>
  <c r="DX189" i="1"/>
  <c r="EB189" i="1" s="1"/>
  <c r="ED189" i="1" s="1"/>
  <c r="EI189" i="1"/>
  <c r="EM189" i="1" s="1"/>
  <c r="EO189" i="1" s="1"/>
  <c r="ET189" i="1"/>
  <c r="EX189" i="1" s="1"/>
  <c r="EZ189" i="1" s="1"/>
  <c r="FP189" i="1"/>
  <c r="FT189" i="1" s="1"/>
  <c r="FV189" i="1" s="1"/>
  <c r="BJ190" i="1"/>
  <c r="BN190" i="1" s="1"/>
  <c r="BP190" i="1" s="1"/>
  <c r="CF190" i="1"/>
  <c r="CJ190" i="1" s="1"/>
  <c r="CL190" i="1" s="1"/>
  <c r="CQ190" i="1"/>
  <c r="CU190" i="1" s="1"/>
  <c r="CW190" i="1" s="1"/>
  <c r="DB190" i="1"/>
  <c r="DF190" i="1" s="1"/>
  <c r="DH190" i="1" s="1"/>
  <c r="EI190" i="1"/>
  <c r="EM190" i="1" s="1"/>
  <c r="EO190" i="1" s="1"/>
  <c r="ET190" i="1"/>
  <c r="EX190" i="1" s="1"/>
  <c r="EZ190" i="1" s="1"/>
  <c r="BJ191" i="1"/>
  <c r="BN191" i="1" s="1"/>
  <c r="BP191" i="1" s="1"/>
  <c r="BU191" i="1"/>
  <c r="BY191" i="1" s="1"/>
  <c r="CA191" i="1" s="1"/>
  <c r="CF191" i="1"/>
  <c r="CJ191" i="1" s="1"/>
  <c r="CL191" i="1" s="1"/>
  <c r="DM191" i="1"/>
  <c r="DQ191" i="1" s="1"/>
  <c r="DS191" i="1" s="1"/>
  <c r="DX191" i="1"/>
  <c r="EB191" i="1" s="1"/>
  <c r="ED191" i="1" s="1"/>
  <c r="EI191" i="1"/>
  <c r="EM191" i="1" s="1"/>
  <c r="EO191" i="1" s="1"/>
  <c r="FP191" i="1"/>
  <c r="FT191" i="1" s="1"/>
  <c r="FV191" i="1" s="1"/>
  <c r="BJ192" i="1"/>
  <c r="BN192" i="1" s="1"/>
  <c r="BP192" i="1" s="1"/>
  <c r="BU192" i="1"/>
  <c r="BY192" i="1" s="1"/>
  <c r="CA192" i="1" s="1"/>
  <c r="CF192" i="1"/>
  <c r="CJ192" i="1" s="1"/>
  <c r="CL192" i="1" s="1"/>
  <c r="DB192" i="1"/>
  <c r="DF192" i="1" s="1"/>
  <c r="DH192" i="1" s="1"/>
  <c r="DX192" i="1"/>
  <c r="EB192" i="1" s="1"/>
  <c r="ED192" i="1" s="1"/>
  <c r="EI192" i="1"/>
  <c r="EM192" i="1" s="1"/>
  <c r="EO192" i="1" s="1"/>
  <c r="ET192" i="1"/>
  <c r="EX192" i="1" s="1"/>
  <c r="EZ192" i="1" s="1"/>
  <c r="AY193" i="1"/>
  <c r="BC193" i="1" s="1"/>
  <c r="BE193" i="1" s="1"/>
  <c r="BJ193" i="1"/>
  <c r="BN193" i="1" s="1"/>
  <c r="BP193" i="1" s="1"/>
  <c r="CF193" i="1"/>
  <c r="CJ193" i="1" s="1"/>
  <c r="CL193" i="1" s="1"/>
  <c r="DB193" i="1"/>
  <c r="DF193" i="1" s="1"/>
  <c r="DH193" i="1" s="1"/>
  <c r="DM193" i="1"/>
  <c r="DQ193" i="1" s="1"/>
  <c r="DS193" i="1" s="1"/>
  <c r="DX193" i="1"/>
  <c r="EB193" i="1" s="1"/>
  <c r="ED193" i="1" s="1"/>
  <c r="EI193" i="1"/>
  <c r="EM193" i="1" s="1"/>
  <c r="EO193" i="1" s="1"/>
  <c r="FP193" i="1"/>
  <c r="FT193" i="1" s="1"/>
  <c r="FV193" i="1" s="1"/>
  <c r="BJ194" i="1"/>
  <c r="BN194" i="1" s="1"/>
  <c r="BP194" i="1" s="1"/>
  <c r="DB194" i="1"/>
  <c r="DF194" i="1" s="1"/>
  <c r="DH194" i="1" s="1"/>
  <c r="DM194" i="1"/>
  <c r="DQ194" i="1" s="1"/>
  <c r="DS194" i="1" s="1"/>
  <c r="DX194" i="1"/>
  <c r="EB194" i="1" s="1"/>
  <c r="ED194" i="1" s="1"/>
  <c r="ET194" i="1"/>
  <c r="EX194" i="1" s="1"/>
  <c r="EZ194" i="1" s="1"/>
  <c r="FP194" i="1"/>
  <c r="FT194" i="1" s="1"/>
  <c r="FV194" i="1" s="1"/>
  <c r="CF195" i="1"/>
  <c r="CJ195" i="1" s="1"/>
  <c r="CL195" i="1" s="1"/>
  <c r="CQ195" i="1"/>
  <c r="CU195" i="1" s="1"/>
  <c r="CW195" i="1" s="1"/>
  <c r="DB195" i="1"/>
  <c r="DF195" i="1" s="1"/>
  <c r="DH195" i="1" s="1"/>
  <c r="DX195" i="1"/>
  <c r="EB195" i="1" s="1"/>
  <c r="ED195" i="1" s="1"/>
  <c r="ET195" i="1"/>
  <c r="EX195" i="1" s="1"/>
  <c r="EZ195" i="1" s="1"/>
  <c r="FE195" i="1"/>
  <c r="FI195" i="1" s="1"/>
  <c r="FK195" i="1" s="1"/>
  <c r="FP195" i="1"/>
  <c r="FT195" i="1" s="1"/>
  <c r="FV195" i="1" s="1"/>
  <c r="AY196" i="1"/>
  <c r="BC196" i="1" s="1"/>
  <c r="BE196" i="1" s="1"/>
  <c r="BJ196" i="1"/>
  <c r="BN196" i="1" s="1"/>
  <c r="BP196" i="1" s="1"/>
  <c r="DB196" i="1"/>
  <c r="DF196" i="1" s="1"/>
  <c r="DH196" i="1" s="1"/>
  <c r="ET196" i="1"/>
  <c r="EX196" i="1" s="1"/>
  <c r="EZ196" i="1" s="1"/>
  <c r="FE196" i="1"/>
  <c r="FI196" i="1" s="1"/>
  <c r="FK196" i="1" s="1"/>
  <c r="FP196" i="1"/>
  <c r="FT196" i="1" s="1"/>
  <c r="FV196" i="1" s="1"/>
  <c r="CF197" i="1"/>
  <c r="CJ197" i="1" s="1"/>
  <c r="CL197" i="1" s="1"/>
  <c r="DM197" i="1"/>
  <c r="DQ197" i="1" s="1"/>
  <c r="DS197" i="1" s="1"/>
  <c r="DX197" i="1"/>
  <c r="EB197" i="1" s="1"/>
  <c r="ED197" i="1" s="1"/>
  <c r="EI197" i="1"/>
  <c r="EM197" i="1" s="1"/>
  <c r="EO197" i="1" s="1"/>
  <c r="ET197" i="1"/>
  <c r="EX197" i="1" s="1"/>
  <c r="EZ197" i="1" s="1"/>
  <c r="FP197" i="1"/>
  <c r="FT197" i="1" s="1"/>
  <c r="FV197" i="1" s="1"/>
  <c r="BJ198" i="1"/>
  <c r="BN198" i="1" s="1"/>
  <c r="BP198" i="1" s="1"/>
  <c r="CF198" i="1"/>
  <c r="CJ198" i="1" s="1"/>
  <c r="CL198" i="1" s="1"/>
  <c r="CQ198" i="1"/>
  <c r="CU198" i="1" s="1"/>
  <c r="CW198" i="1" s="1"/>
  <c r="DB198" i="1"/>
  <c r="DF198" i="1" s="1"/>
  <c r="DH198" i="1" s="1"/>
  <c r="ET198" i="1"/>
  <c r="EX198" i="1" s="1"/>
  <c r="EZ198" i="1" s="1"/>
  <c r="BJ199" i="1"/>
  <c r="BN199" i="1" s="1"/>
  <c r="BP199" i="1" s="1"/>
  <c r="BU199" i="1"/>
  <c r="BY199" i="1" s="1"/>
  <c r="CA199" i="1" s="1"/>
  <c r="CF199" i="1"/>
  <c r="CJ199" i="1" s="1"/>
  <c r="CL199" i="1" s="1"/>
  <c r="DM199" i="1"/>
  <c r="DQ199" i="1" s="1"/>
  <c r="DS199" i="1" s="1"/>
  <c r="DX199" i="1"/>
  <c r="EB199" i="1" s="1"/>
  <c r="ED199" i="1" s="1"/>
  <c r="EI199" i="1"/>
  <c r="EM199" i="1" s="1"/>
  <c r="ET199" i="1"/>
  <c r="EX199" i="1" s="1"/>
  <c r="EZ199" i="1" s="1"/>
  <c r="FP199" i="1"/>
  <c r="FT199" i="1" s="1"/>
  <c r="FV199" i="1" s="1"/>
  <c r="BJ200" i="1"/>
  <c r="BN200" i="1" s="1"/>
  <c r="BP200" i="1" s="1"/>
  <c r="BU200" i="1"/>
  <c r="BY200" i="1" s="1"/>
  <c r="CA200" i="1" s="1"/>
  <c r="CF200" i="1"/>
  <c r="CJ200" i="1" s="1"/>
  <c r="CL200" i="1" s="1"/>
  <c r="DB200" i="1"/>
  <c r="DF200" i="1" s="1"/>
  <c r="DH200" i="1" s="1"/>
  <c r="DX200" i="1"/>
  <c r="EB200" i="1" s="1"/>
  <c r="ED200" i="1" s="1"/>
  <c r="EI200" i="1"/>
  <c r="EM200" i="1" s="1"/>
  <c r="EO200" i="1" s="1"/>
  <c r="ET200" i="1"/>
  <c r="EX200" i="1" s="1"/>
  <c r="EZ200" i="1" s="1"/>
  <c r="AY201" i="1"/>
  <c r="BC201" i="1" s="1"/>
  <c r="BE201" i="1" s="1"/>
  <c r="BJ201" i="1"/>
  <c r="BN201" i="1" s="1"/>
  <c r="BP201" i="1" s="1"/>
  <c r="CF201" i="1"/>
  <c r="CJ201" i="1" s="1"/>
  <c r="CL201" i="1" s="1"/>
  <c r="DB201" i="1"/>
  <c r="DF201" i="1" s="1"/>
  <c r="DH201" i="1" s="1"/>
  <c r="DM201" i="1"/>
  <c r="DQ201" i="1" s="1"/>
  <c r="DS201" i="1" s="1"/>
  <c r="DX201" i="1"/>
  <c r="EB201" i="1" s="1"/>
  <c r="ED201" i="1" s="1"/>
  <c r="EI201" i="1"/>
  <c r="EM201" i="1" s="1"/>
  <c r="EO201" i="1" s="1"/>
  <c r="FP201" i="1"/>
  <c r="FT201" i="1" s="1"/>
  <c r="FV201" i="1" s="1"/>
  <c r="BJ202" i="1"/>
  <c r="BN202" i="1" s="1"/>
  <c r="BP202" i="1" s="1"/>
  <c r="BU202" i="1"/>
  <c r="BY202" i="1" s="1"/>
  <c r="CA202" i="1" s="1"/>
  <c r="CF202" i="1"/>
  <c r="CJ202" i="1" s="1"/>
  <c r="CL202" i="1" s="1"/>
  <c r="DM172" i="1"/>
  <c r="DQ172" i="1" s="1"/>
  <c r="DS172" i="1" s="1"/>
  <c r="DX172" i="1"/>
  <c r="EB172" i="1" s="1"/>
  <c r="ED172" i="1" s="1"/>
  <c r="EI172" i="1"/>
  <c r="EM172" i="1" s="1"/>
  <c r="EO172" i="1" s="1"/>
  <c r="ET172" i="1"/>
  <c r="EX172" i="1" s="1"/>
  <c r="EZ172" i="1" s="1"/>
  <c r="FE172" i="1"/>
  <c r="FI172" i="1" s="1"/>
  <c r="FK172" i="1" s="1"/>
  <c r="FP172" i="1"/>
  <c r="FT172" i="1" s="1"/>
  <c r="FV172" i="1" s="1"/>
  <c r="AY174" i="1"/>
  <c r="BC174" i="1" s="1"/>
  <c r="BE174" i="1" s="1"/>
  <c r="BJ174" i="1"/>
  <c r="BN174" i="1" s="1"/>
  <c r="BP174" i="1" s="1"/>
  <c r="BU174" i="1"/>
  <c r="BY174" i="1" s="1"/>
  <c r="CA174" i="1" s="1"/>
  <c r="CF174" i="1"/>
  <c r="CJ174" i="1" s="1"/>
  <c r="CL174" i="1" s="1"/>
  <c r="CQ174" i="1"/>
  <c r="CU174" i="1" s="1"/>
  <c r="CW174" i="1" s="1"/>
  <c r="DB174" i="1"/>
  <c r="DF174" i="1" s="1"/>
  <c r="DH174" i="1" s="1"/>
  <c r="DM174" i="1"/>
  <c r="DQ174" i="1" s="1"/>
  <c r="DS174" i="1" s="1"/>
  <c r="DX174" i="1"/>
  <c r="EB174" i="1" s="1"/>
  <c r="ED174" i="1" s="1"/>
  <c r="EI174" i="1"/>
  <c r="EM174" i="1" s="1"/>
  <c r="EO174" i="1" s="1"/>
  <c r="ET174" i="1"/>
  <c r="EX174" i="1" s="1"/>
  <c r="EZ174" i="1" s="1"/>
  <c r="FE174" i="1"/>
  <c r="FI174" i="1" s="1"/>
  <c r="FK174" i="1" s="1"/>
  <c r="FP174" i="1"/>
  <c r="FT174" i="1" s="1"/>
  <c r="FV174" i="1" s="1"/>
  <c r="AY176" i="1"/>
  <c r="BC176" i="1" s="1"/>
  <c r="BE176" i="1" s="1"/>
  <c r="BJ176" i="1"/>
  <c r="BN176" i="1" s="1"/>
  <c r="BP176" i="1" s="1"/>
  <c r="BU176" i="1"/>
  <c r="BY176" i="1" s="1"/>
  <c r="CA176" i="1" s="1"/>
  <c r="CF176" i="1"/>
  <c r="CJ176" i="1" s="1"/>
  <c r="CL176" i="1" s="1"/>
  <c r="CQ176" i="1"/>
  <c r="CU176" i="1" s="1"/>
  <c r="CW176" i="1" s="1"/>
  <c r="DB176" i="1"/>
  <c r="DF176" i="1" s="1"/>
  <c r="DH176" i="1" s="1"/>
  <c r="DM176" i="1"/>
  <c r="DQ176" i="1" s="1"/>
  <c r="DS176" i="1" s="1"/>
  <c r="EI176" i="1"/>
  <c r="EM176" i="1" s="1"/>
  <c r="EO176" i="1" s="1"/>
  <c r="FP176" i="1"/>
  <c r="FT176" i="1" s="1"/>
  <c r="FV176" i="1" s="1"/>
  <c r="AY178" i="1"/>
  <c r="BC178" i="1" s="1"/>
  <c r="BE178" i="1" s="1"/>
  <c r="BJ178" i="1"/>
  <c r="BN178" i="1" s="1"/>
  <c r="BP178" i="1" s="1"/>
  <c r="BU178" i="1"/>
  <c r="BY178" i="1" s="1"/>
  <c r="CA178" i="1" s="1"/>
  <c r="CF178" i="1"/>
  <c r="CJ178" i="1" s="1"/>
  <c r="CL178" i="1" s="1"/>
  <c r="CQ178" i="1"/>
  <c r="CU178" i="1" s="1"/>
  <c r="CW178" i="1" s="1"/>
  <c r="DB178" i="1"/>
  <c r="DF178" i="1" s="1"/>
  <c r="DH178" i="1" s="1"/>
  <c r="DM178" i="1"/>
  <c r="DQ178" i="1" s="1"/>
  <c r="DS178" i="1" s="1"/>
  <c r="DX178" i="1"/>
  <c r="EB178" i="1" s="1"/>
  <c r="ED178" i="1" s="1"/>
  <c r="EI178" i="1"/>
  <c r="EM178" i="1" s="1"/>
  <c r="EO178" i="1" s="1"/>
  <c r="ET178" i="1"/>
  <c r="EX178" i="1" s="1"/>
  <c r="EZ178" i="1" s="1"/>
  <c r="FE178" i="1"/>
  <c r="FI178" i="1" s="1"/>
  <c r="FK178" i="1" s="1"/>
  <c r="FP178" i="1"/>
  <c r="FT178" i="1" s="1"/>
  <c r="FV178" i="1" s="1"/>
  <c r="AY180" i="1"/>
  <c r="BC180" i="1" s="1"/>
  <c r="BE180" i="1" s="1"/>
  <c r="BJ180" i="1"/>
  <c r="BN180" i="1" s="1"/>
  <c r="BP180" i="1" s="1"/>
  <c r="BU180" i="1"/>
  <c r="BY180" i="1" s="1"/>
  <c r="CA180" i="1" s="1"/>
  <c r="CF180" i="1"/>
  <c r="CJ180" i="1" s="1"/>
  <c r="CL180" i="1" s="1"/>
  <c r="CQ180" i="1"/>
  <c r="CU180" i="1" s="1"/>
  <c r="CW180" i="1" s="1"/>
  <c r="DB180" i="1"/>
  <c r="DF180" i="1" s="1"/>
  <c r="DH180" i="1" s="1"/>
  <c r="DM180" i="1"/>
  <c r="DQ180" i="1" s="1"/>
  <c r="DS180" i="1" s="1"/>
  <c r="DX180" i="1"/>
  <c r="EB180" i="1" s="1"/>
  <c r="ED180" i="1" s="1"/>
  <c r="EI180" i="1"/>
  <c r="EM180" i="1" s="1"/>
  <c r="EO180" i="1" s="1"/>
  <c r="ET180" i="1"/>
  <c r="EX180" i="1" s="1"/>
  <c r="EZ180" i="1" s="1"/>
  <c r="FE180" i="1"/>
  <c r="FI180" i="1" s="1"/>
  <c r="FK180" i="1" s="1"/>
  <c r="FP180" i="1"/>
  <c r="FT180" i="1" s="1"/>
  <c r="FV180" i="1" s="1"/>
  <c r="EO199" i="1"/>
  <c r="DB202" i="1"/>
  <c r="DF202" i="1" s="1"/>
  <c r="DH202" i="1" s="1"/>
  <c r="DM202" i="1"/>
  <c r="DQ202" i="1" s="1"/>
  <c r="DS202" i="1" s="1"/>
  <c r="DX202" i="1"/>
  <c r="EB202" i="1" s="1"/>
  <c r="ED202" i="1" s="1"/>
  <c r="ET202" i="1"/>
  <c r="EX202" i="1" s="1"/>
  <c r="EZ202" i="1" s="1"/>
  <c r="FP202" i="1"/>
  <c r="FT202" i="1" s="1"/>
  <c r="FV202" i="1" s="1"/>
  <c r="AY203" i="1"/>
  <c r="BC203" i="1" s="1"/>
  <c r="BE203" i="1" s="1"/>
  <c r="BJ203" i="1"/>
  <c r="BN203" i="1" s="1"/>
  <c r="BP203" i="1" s="1"/>
  <c r="BU203" i="1"/>
  <c r="BY203" i="1" s="1"/>
  <c r="CA203" i="1" s="1"/>
  <c r="CF203" i="1"/>
  <c r="CJ203" i="1" s="1"/>
  <c r="CL203" i="1" s="1"/>
  <c r="CQ203" i="1"/>
  <c r="CU203" i="1" s="1"/>
  <c r="CW203" i="1" s="1"/>
  <c r="DB203" i="1"/>
  <c r="DF203" i="1" s="1"/>
  <c r="DH203" i="1" s="1"/>
  <c r="DM203" i="1"/>
  <c r="DQ203" i="1" s="1"/>
  <c r="DS203" i="1" s="1"/>
  <c r="DX203" i="1"/>
  <c r="EB203" i="1" s="1"/>
  <c r="ED203" i="1" s="1"/>
  <c r="EI203" i="1"/>
  <c r="EM203" i="1" s="1"/>
  <c r="EO203" i="1" s="1"/>
  <c r="ET203" i="1"/>
  <c r="EX203" i="1" s="1"/>
  <c r="EZ203" i="1" s="1"/>
  <c r="FE203" i="1"/>
  <c r="FI203" i="1" s="1"/>
  <c r="FK203" i="1" s="1"/>
  <c r="FP203" i="1"/>
  <c r="FT203" i="1" s="1"/>
  <c r="FV203" i="1" s="1"/>
  <c r="AY204" i="1"/>
  <c r="BC204" i="1" s="1"/>
  <c r="BE204" i="1" s="1"/>
  <c r="BJ204" i="1"/>
  <c r="BN204" i="1" s="1"/>
  <c r="BP204" i="1" s="1"/>
  <c r="BU204" i="1"/>
  <c r="BY204" i="1" s="1"/>
  <c r="CA204" i="1" s="1"/>
  <c r="CF204" i="1"/>
  <c r="CJ204" i="1" s="1"/>
  <c r="CL204" i="1" s="1"/>
  <c r="CQ204" i="1"/>
  <c r="CU204" i="1" s="1"/>
  <c r="CW204" i="1" s="1"/>
  <c r="DB204" i="1"/>
  <c r="DF204" i="1" s="1"/>
  <c r="DH204" i="1" s="1"/>
  <c r="DM204" i="1"/>
  <c r="DQ204" i="1" s="1"/>
  <c r="DS204" i="1" s="1"/>
  <c r="DX204" i="1"/>
  <c r="EB204" i="1" s="1"/>
  <c r="ED204" i="1" s="1"/>
  <c r="EI204" i="1"/>
  <c r="EM204" i="1" s="1"/>
  <c r="EO204" i="1" s="1"/>
  <c r="ET204" i="1"/>
  <c r="EX204" i="1" s="1"/>
  <c r="EZ204" i="1" s="1"/>
  <c r="FE204" i="1"/>
  <c r="FI204" i="1" s="1"/>
  <c r="FK204" i="1" s="1"/>
  <c r="FP204" i="1"/>
  <c r="FT204" i="1" s="1"/>
  <c r="FV204" i="1" s="1"/>
  <c r="AY205" i="1"/>
  <c r="BC205" i="1" s="1"/>
  <c r="BE205" i="1" s="1"/>
  <c r="BJ205" i="1"/>
  <c r="BN205" i="1" s="1"/>
  <c r="BP205" i="1" s="1"/>
  <c r="BU205" i="1"/>
  <c r="BY205" i="1" s="1"/>
  <c r="CA205" i="1" s="1"/>
  <c r="CF205" i="1"/>
  <c r="CJ205" i="1" s="1"/>
  <c r="CL205" i="1" s="1"/>
  <c r="DB205" i="1"/>
  <c r="DF205" i="1" s="1"/>
  <c r="DH205" i="1" s="1"/>
  <c r="DM205" i="1"/>
  <c r="DQ205" i="1" s="1"/>
  <c r="DS205" i="1" s="1"/>
  <c r="DX205" i="1"/>
  <c r="EB205" i="1" s="1"/>
  <c r="ED205" i="1" s="1"/>
  <c r="EI205" i="1"/>
  <c r="EM205" i="1" s="1"/>
  <c r="EO205" i="1" s="1"/>
  <c r="ET205" i="1"/>
  <c r="EX205" i="1" s="1"/>
  <c r="EZ205" i="1" s="1"/>
  <c r="FP205" i="1"/>
  <c r="FT205" i="1" s="1"/>
  <c r="FV205" i="1" s="1"/>
  <c r="BJ206" i="1"/>
  <c r="BN206" i="1" s="1"/>
  <c r="BP206" i="1" s="1"/>
  <c r="CF206" i="1"/>
  <c r="CJ206" i="1" s="1"/>
  <c r="CL206" i="1" s="1"/>
  <c r="CQ206" i="1"/>
  <c r="CU206" i="1" s="1"/>
  <c r="CW206" i="1" s="1"/>
  <c r="DB206" i="1"/>
  <c r="DF206" i="1" s="1"/>
  <c r="DH206" i="1" s="1"/>
  <c r="DM206" i="1"/>
  <c r="DQ206" i="1" s="1"/>
  <c r="DS206" i="1" s="1"/>
  <c r="DX206" i="1"/>
  <c r="EB206" i="1" s="1"/>
  <c r="ED206" i="1" s="1"/>
  <c r="EI206" i="1"/>
  <c r="EM206" i="1" s="1"/>
  <c r="EO206" i="1" s="1"/>
  <c r="ET206" i="1"/>
  <c r="EX206" i="1" s="1"/>
  <c r="EZ206" i="1" s="1"/>
  <c r="FE206" i="1"/>
  <c r="FI206" i="1" s="1"/>
  <c r="FK206" i="1" s="1"/>
  <c r="FP206" i="1"/>
  <c r="FT206" i="1" s="1"/>
  <c r="FV206" i="1" s="1"/>
  <c r="AY207" i="1"/>
  <c r="BC207" i="1" s="1"/>
  <c r="BE207" i="1" s="1"/>
  <c r="BJ207" i="1"/>
  <c r="BN207" i="1" s="1"/>
  <c r="BP207" i="1" s="1"/>
  <c r="BU207" i="1"/>
  <c r="BY207" i="1" s="1"/>
  <c r="CA207" i="1" s="1"/>
  <c r="CF207" i="1"/>
  <c r="CJ207" i="1" s="1"/>
  <c r="CL207" i="1" s="1"/>
  <c r="CQ207" i="1"/>
  <c r="CU207" i="1" s="1"/>
  <c r="CW207" i="1" s="1"/>
  <c r="DB207" i="1"/>
  <c r="DF207" i="1" s="1"/>
  <c r="DH207" i="1" s="1"/>
  <c r="DM207" i="1"/>
  <c r="DQ207" i="1" s="1"/>
  <c r="DS207" i="1" s="1"/>
  <c r="DX207" i="1"/>
  <c r="EB207" i="1" s="1"/>
  <c r="ED207" i="1" s="1"/>
  <c r="EI207" i="1"/>
  <c r="EM207" i="1" s="1"/>
  <c r="EO207" i="1" s="1"/>
  <c r="ET207" i="1"/>
  <c r="EX207" i="1" s="1"/>
  <c r="EZ207" i="1" s="1"/>
  <c r="FE207" i="1"/>
  <c r="FI207" i="1" s="1"/>
  <c r="FK207" i="1" s="1"/>
  <c r="FP207" i="1"/>
  <c r="FT207" i="1" s="1"/>
  <c r="FV207" i="1" s="1"/>
  <c r="AY208" i="1"/>
  <c r="BC208" i="1" s="1"/>
  <c r="BE208" i="1" s="1"/>
  <c r="BJ208" i="1"/>
  <c r="BN208" i="1" s="1"/>
  <c r="BP208" i="1" s="1"/>
  <c r="BU208" i="1"/>
  <c r="BY208" i="1" s="1"/>
  <c r="CA208" i="1" s="1"/>
  <c r="CF208" i="1"/>
  <c r="CJ208" i="1" s="1"/>
  <c r="CL208" i="1" s="1"/>
  <c r="CQ208" i="1"/>
  <c r="CU208" i="1" s="1"/>
  <c r="CW208" i="1" s="1"/>
  <c r="DB208" i="1"/>
  <c r="DF208" i="1" s="1"/>
  <c r="DH208" i="1" s="1"/>
  <c r="DM208" i="1"/>
  <c r="DQ208" i="1" s="1"/>
  <c r="DS208" i="1" s="1"/>
  <c r="DX208" i="1"/>
  <c r="EB208" i="1" s="1"/>
  <c r="ED208" i="1" s="1"/>
  <c r="EI208" i="1"/>
  <c r="EM208" i="1" s="1"/>
  <c r="EO208" i="1" s="1"/>
  <c r="ET208" i="1"/>
  <c r="EX208" i="1" s="1"/>
  <c r="EZ208" i="1" s="1"/>
  <c r="FE208" i="1"/>
  <c r="FI208" i="1" s="1"/>
  <c r="FK208" i="1" s="1"/>
  <c r="FP208" i="1"/>
  <c r="FT208" i="1" s="1"/>
  <c r="FV208" i="1" s="1"/>
  <c r="AY209" i="1"/>
  <c r="BC209" i="1" s="1"/>
  <c r="BE209" i="1" s="1"/>
  <c r="BJ209" i="1"/>
  <c r="BN209" i="1" s="1"/>
  <c r="BP209" i="1" s="1"/>
  <c r="BU209" i="1"/>
  <c r="BY209" i="1" s="1"/>
  <c r="CA209" i="1" s="1"/>
  <c r="CF209" i="1"/>
  <c r="CJ209" i="1" s="1"/>
  <c r="CL209" i="1" s="1"/>
  <c r="CQ209" i="1"/>
  <c r="CU209" i="1" s="1"/>
  <c r="CW209" i="1" s="1"/>
  <c r="DB209" i="1"/>
  <c r="DF209" i="1" s="1"/>
  <c r="DH209" i="1" s="1"/>
  <c r="DM209" i="1"/>
  <c r="DQ209" i="1" s="1"/>
  <c r="DS209" i="1" s="1"/>
  <c r="DX209" i="1"/>
  <c r="EB209" i="1" s="1"/>
  <c r="ED209" i="1" s="1"/>
  <c r="EI209" i="1"/>
  <c r="EM209" i="1" s="1"/>
  <c r="EO209" i="1" s="1"/>
  <c r="ET209" i="1"/>
  <c r="EX209" i="1" s="1"/>
  <c r="EZ209" i="1" s="1"/>
  <c r="FE209" i="1"/>
  <c r="FI209" i="1" s="1"/>
  <c r="FK209" i="1" s="1"/>
  <c r="FP209" i="1"/>
  <c r="FT209" i="1" s="1"/>
  <c r="FV209" i="1" s="1"/>
  <c r="FE221" i="1"/>
  <c r="FI221" i="1" s="1"/>
  <c r="FK221" i="1" s="1"/>
  <c r="FP221" i="1"/>
  <c r="FT221" i="1" s="1"/>
  <c r="FV221" i="1" s="1"/>
  <c r="AY222" i="1"/>
  <c r="BC222" i="1" s="1"/>
  <c r="BE222" i="1" s="1"/>
  <c r="BJ222" i="1"/>
  <c r="BN222" i="1" s="1"/>
  <c r="BP222" i="1" s="1"/>
  <c r="BU222" i="1"/>
  <c r="BY222" i="1" s="1"/>
  <c r="CA222" i="1" s="1"/>
  <c r="CF222" i="1"/>
  <c r="CJ222" i="1" s="1"/>
  <c r="CL222" i="1" s="1"/>
  <c r="CQ222" i="1"/>
  <c r="CU222" i="1" s="1"/>
  <c r="CW222" i="1" s="1"/>
  <c r="DB222" i="1"/>
  <c r="DF222" i="1" s="1"/>
  <c r="DH222" i="1" s="1"/>
  <c r="DM222" i="1"/>
  <c r="DQ222" i="1" s="1"/>
  <c r="DS222" i="1" s="1"/>
  <c r="DX222" i="1"/>
  <c r="EB222" i="1" s="1"/>
  <c r="ED222" i="1" s="1"/>
  <c r="EI222" i="1"/>
  <c r="EM222" i="1" s="1"/>
  <c r="EO222" i="1" s="1"/>
  <c r="ET222" i="1"/>
  <c r="EX222" i="1" s="1"/>
  <c r="EZ222" i="1" s="1"/>
  <c r="FE222" i="1"/>
  <c r="FI222" i="1" s="1"/>
  <c r="FK222" i="1" s="1"/>
  <c r="FP222" i="1"/>
  <c r="FT222" i="1" s="1"/>
  <c r="FV222" i="1" s="1"/>
  <c r="AY210" i="1"/>
  <c r="BC210" i="1" s="1"/>
  <c r="BE210" i="1" s="1"/>
  <c r="BJ210" i="1"/>
  <c r="BN210" i="1" s="1"/>
  <c r="BP210" i="1" s="1"/>
  <c r="BU210" i="1"/>
  <c r="BY210" i="1" s="1"/>
  <c r="CA210" i="1" s="1"/>
  <c r="CF210" i="1"/>
  <c r="CJ210" i="1" s="1"/>
  <c r="CL210" i="1" s="1"/>
  <c r="CQ210" i="1"/>
  <c r="CU210" i="1" s="1"/>
  <c r="CW210" i="1" s="1"/>
  <c r="DB210" i="1"/>
  <c r="DF210" i="1" s="1"/>
  <c r="DH210" i="1" s="1"/>
  <c r="DM210" i="1"/>
  <c r="DQ210" i="1" s="1"/>
  <c r="DS210" i="1" s="1"/>
  <c r="DX210" i="1"/>
  <c r="EB210" i="1" s="1"/>
  <c r="ED210" i="1" s="1"/>
  <c r="EI210" i="1"/>
  <c r="EM210" i="1" s="1"/>
  <c r="EO210" i="1" s="1"/>
  <c r="ET210" i="1"/>
  <c r="EX210" i="1" s="1"/>
  <c r="EZ210" i="1" s="1"/>
  <c r="FE210" i="1"/>
  <c r="FI210" i="1" s="1"/>
  <c r="FK210" i="1" s="1"/>
  <c r="FP210" i="1"/>
  <c r="FT210" i="1" s="1"/>
  <c r="FV210" i="1" s="1"/>
  <c r="AY212" i="1"/>
  <c r="BC212" i="1" s="1"/>
  <c r="BE212" i="1" s="1"/>
  <c r="BJ212" i="1"/>
  <c r="BN212" i="1" s="1"/>
  <c r="BP212" i="1" s="1"/>
  <c r="BU212" i="1"/>
  <c r="BY212" i="1" s="1"/>
  <c r="CA212" i="1" s="1"/>
  <c r="DB212" i="1"/>
  <c r="DF212" i="1" s="1"/>
  <c r="DH212" i="1" s="1"/>
  <c r="DM212" i="1"/>
  <c r="DQ212" i="1" s="1"/>
  <c r="DS212" i="1" s="1"/>
  <c r="EI212" i="1"/>
  <c r="EM212" i="1" s="1"/>
  <c r="EO212" i="1" s="1"/>
  <c r="FE212" i="1"/>
  <c r="FI212" i="1" s="1"/>
  <c r="FK212" i="1" s="1"/>
  <c r="FP212" i="1"/>
  <c r="FT212" i="1" s="1"/>
  <c r="FV212" i="1" s="1"/>
  <c r="AY214" i="1"/>
  <c r="BC214" i="1" s="1"/>
  <c r="BE214" i="1" s="1"/>
  <c r="BJ214" i="1"/>
  <c r="BN214" i="1" s="1"/>
  <c r="BP214" i="1" s="1"/>
  <c r="BU214" i="1"/>
  <c r="BY214" i="1" s="1"/>
  <c r="CA214" i="1" s="1"/>
  <c r="CF214" i="1"/>
  <c r="CJ214" i="1" s="1"/>
  <c r="CL214" i="1" s="1"/>
  <c r="CQ214" i="1"/>
  <c r="CU214" i="1" s="1"/>
  <c r="CW214" i="1" s="1"/>
  <c r="DB214" i="1"/>
  <c r="DF214" i="1" s="1"/>
  <c r="DH214" i="1" s="1"/>
  <c r="DM214" i="1"/>
  <c r="DQ214" i="1" s="1"/>
  <c r="DS214" i="1" s="1"/>
  <c r="DX214" i="1"/>
  <c r="EB214" i="1" s="1"/>
  <c r="ED214" i="1" s="1"/>
  <c r="EI214" i="1"/>
  <c r="EM214" i="1" s="1"/>
  <c r="EO214" i="1" s="1"/>
  <c r="ET214" i="1"/>
  <c r="EX214" i="1" s="1"/>
  <c r="EZ214" i="1" s="1"/>
  <c r="FP214" i="1"/>
  <c r="FT214" i="1" s="1"/>
  <c r="FV214" i="1" s="1"/>
  <c r="AY216" i="1"/>
  <c r="BC216" i="1" s="1"/>
  <c r="BE216" i="1" s="1"/>
  <c r="BJ216" i="1"/>
  <c r="BN216" i="1" s="1"/>
  <c r="BP216" i="1" s="1"/>
  <c r="CF216" i="1"/>
  <c r="CJ216" i="1" s="1"/>
  <c r="CL216" i="1" s="1"/>
  <c r="CQ216" i="1"/>
  <c r="CU216" i="1" s="1"/>
  <c r="CW216" i="1" s="1"/>
  <c r="DB216" i="1"/>
  <c r="DF216" i="1" s="1"/>
  <c r="DH216" i="1" s="1"/>
  <c r="DX216" i="1"/>
  <c r="EB216" i="1" s="1"/>
  <c r="ED216" i="1" s="1"/>
  <c r="EI216" i="1"/>
  <c r="EM216" i="1" s="1"/>
  <c r="EO216" i="1" s="1"/>
  <c r="ET216" i="1"/>
  <c r="EX216" i="1" s="1"/>
  <c r="EZ216" i="1" s="1"/>
  <c r="FP216" i="1"/>
  <c r="FT216" i="1" s="1"/>
  <c r="FV216" i="1" s="1"/>
  <c r="AY218" i="1"/>
  <c r="BC218" i="1" s="1"/>
  <c r="BE218" i="1" s="1"/>
  <c r="BJ218" i="1"/>
  <c r="BN218" i="1" s="1"/>
  <c r="BP218" i="1" s="1"/>
  <c r="CF218" i="1"/>
  <c r="CJ218" i="1" s="1"/>
  <c r="CL218" i="1" s="1"/>
  <c r="CQ218" i="1"/>
  <c r="CU218" i="1" s="1"/>
  <c r="CW218" i="1" s="1"/>
  <c r="DB218" i="1"/>
  <c r="DF218" i="1" s="1"/>
  <c r="DH218" i="1" s="1"/>
  <c r="DM218" i="1"/>
  <c r="DQ218" i="1" s="1"/>
  <c r="DS218" i="1" s="1"/>
  <c r="EI218" i="1"/>
  <c r="EM218" i="1" s="1"/>
  <c r="EO218" i="1" s="1"/>
  <c r="ET218" i="1"/>
  <c r="EX218" i="1" s="1"/>
  <c r="EZ218" i="1" s="1"/>
  <c r="FE218" i="1"/>
  <c r="FI218" i="1" s="1"/>
  <c r="FK218" i="1" s="1"/>
  <c r="AY220" i="1"/>
  <c r="BC220" i="1" s="1"/>
  <c r="BE220" i="1" s="1"/>
  <c r="BJ220" i="1"/>
  <c r="BN220" i="1" s="1"/>
  <c r="BP220" i="1" s="1"/>
  <c r="BU220" i="1"/>
  <c r="BY220" i="1" s="1"/>
  <c r="CA220" i="1" s="1"/>
  <c r="CQ220" i="1"/>
  <c r="CU220" i="1" s="1"/>
  <c r="CW220" i="1" s="1"/>
  <c r="DM220" i="1"/>
  <c r="DQ220" i="1" s="1"/>
  <c r="DS220" i="1" s="1"/>
  <c r="EI220" i="1"/>
  <c r="EM220" i="1" s="1"/>
  <c r="EO220" i="1" s="1"/>
  <c r="FE220" i="1"/>
  <c r="FI220" i="1" s="1"/>
  <c r="FK220" i="1" s="1"/>
  <c r="FP220" i="1"/>
  <c r="FT220" i="1" s="1"/>
  <c r="FV220" i="1" s="1"/>
  <c r="EI6" i="1"/>
  <c r="EM6" i="1" s="1"/>
  <c r="EO6" i="1" s="1"/>
  <c r="BU11" i="1"/>
  <c r="BY11" i="1" s="1"/>
  <c r="CA11" i="1" s="1"/>
  <c r="FE11" i="1"/>
  <c r="FI11" i="1" s="1"/>
  <c r="FK11" i="1" s="1"/>
  <c r="CF12" i="1"/>
  <c r="CJ12" i="1" s="1"/>
  <c r="CL12" i="1" s="1"/>
  <c r="FP12" i="1"/>
  <c r="FT12" i="1" s="1"/>
  <c r="FV12" i="1" s="1"/>
  <c r="DB14" i="1"/>
  <c r="DF14" i="1" s="1"/>
  <c r="DH14" i="1" s="1"/>
  <c r="ET14" i="1"/>
  <c r="EX14" i="1" s="1"/>
  <c r="EZ14" i="1" s="1"/>
  <c r="FP67" i="1"/>
  <c r="FT67" i="1" s="1"/>
  <c r="FV67" i="1" s="1"/>
  <c r="CQ15" i="1"/>
  <c r="CU15" i="1" s="1"/>
  <c r="CW15" i="1" s="1"/>
  <c r="DB16" i="1"/>
  <c r="DF16" i="1" s="1"/>
  <c r="DH16" i="1" s="1"/>
  <c r="FE17" i="1"/>
  <c r="FI17" i="1" s="1"/>
  <c r="FK17" i="1" s="1"/>
  <c r="FE18" i="1"/>
  <c r="FI18" i="1" s="1"/>
  <c r="FK18" i="1" s="1"/>
  <c r="DB19" i="1"/>
  <c r="DF19" i="1" s="1"/>
  <c r="DH19" i="1" s="1"/>
  <c r="CF20" i="1"/>
  <c r="CJ20" i="1" s="1"/>
  <c r="CL20" i="1" s="1"/>
  <c r="ET21" i="1"/>
  <c r="EX21" i="1" s="1"/>
  <c r="EZ21" i="1" s="1"/>
  <c r="DX22" i="1"/>
  <c r="EB22" i="1" s="1"/>
  <c r="ED22" i="1" s="1"/>
  <c r="AY24" i="1"/>
  <c r="BC24" i="1" s="1"/>
  <c r="BE24" i="1" s="1"/>
  <c r="DM25" i="1"/>
  <c r="DQ25" i="1" s="1"/>
  <c r="DS25" i="1" s="1"/>
  <c r="CQ26" i="1"/>
  <c r="CU26" i="1" s="1"/>
  <c r="CW26" i="1" s="1"/>
  <c r="FE27" i="1"/>
  <c r="FI27" i="1" s="1"/>
  <c r="FK27" i="1" s="1"/>
  <c r="EI28" i="1"/>
  <c r="EM28" i="1" s="1"/>
  <c r="EO28" i="1" s="1"/>
  <c r="DX29" i="1"/>
  <c r="EB29" i="1" s="1"/>
  <c r="ED29" i="1" s="1"/>
  <c r="BU30" i="1"/>
  <c r="BY30" i="1" s="1"/>
  <c r="CA30" i="1" s="1"/>
  <c r="CQ34" i="1"/>
  <c r="CU34" i="1" s="1"/>
  <c r="CW34" i="1" s="1"/>
  <c r="CQ35" i="1"/>
  <c r="CU35" i="1" s="1"/>
  <c r="CW35" i="1" s="1"/>
  <c r="CQ36" i="1"/>
  <c r="CU36" i="1" s="1"/>
  <c r="CW36" i="1" s="1"/>
  <c r="CQ37" i="1"/>
  <c r="CU37" i="1" s="1"/>
  <c r="CW37" i="1" s="1"/>
  <c r="CQ38" i="1"/>
  <c r="CU38" i="1" s="1"/>
  <c r="CW38" i="1" s="1"/>
  <c r="CQ39" i="1"/>
  <c r="CU39" i="1" s="1"/>
  <c r="CW39" i="1" s="1"/>
  <c r="CQ40" i="1"/>
  <c r="CU40" i="1" s="1"/>
  <c r="CW40" i="1" s="1"/>
  <c r="DB40" i="1"/>
  <c r="DF40" i="1" s="1"/>
  <c r="DH40" i="1" s="1"/>
  <c r="FE40" i="1"/>
  <c r="FI40" i="1" s="1"/>
  <c r="FK40" i="1" s="1"/>
  <c r="DM41" i="1"/>
  <c r="DQ41" i="1" s="1"/>
  <c r="DS41" i="1" s="1"/>
  <c r="DX41" i="1"/>
  <c r="EB41" i="1" s="1"/>
  <c r="ED41" i="1" s="1"/>
  <c r="EI42" i="1"/>
  <c r="EM42" i="1" s="1"/>
  <c r="EO42" i="1" s="1"/>
  <c r="ET42" i="1"/>
  <c r="EX42" i="1" s="1"/>
  <c r="EZ42" i="1" s="1"/>
  <c r="FE43" i="1"/>
  <c r="FI43" i="1" s="1"/>
  <c r="FK43" i="1" s="1"/>
  <c r="FP43" i="1"/>
  <c r="FT43" i="1" s="1"/>
  <c r="FV43" i="1" s="1"/>
  <c r="BU45" i="1"/>
  <c r="BY45" i="1" s="1"/>
  <c r="CA45" i="1" s="1"/>
  <c r="CF45" i="1"/>
  <c r="CJ45" i="1" s="1"/>
  <c r="CL45" i="1" s="1"/>
  <c r="DM46" i="1"/>
  <c r="DQ46" i="1" s="1"/>
  <c r="DS46" i="1" s="1"/>
  <c r="DX46" i="1"/>
  <c r="EB46" i="1" s="1"/>
  <c r="ED46" i="1" s="1"/>
  <c r="DB47" i="1"/>
  <c r="DF47" i="1" s="1"/>
  <c r="DH47" i="1" s="1"/>
  <c r="CQ30" i="1"/>
  <c r="CU30" i="1" s="1"/>
  <c r="CW30" i="1" s="1"/>
  <c r="EI33" i="1"/>
  <c r="EM33" i="1" s="1"/>
  <c r="EO33" i="1" s="1"/>
  <c r="DM34" i="1"/>
  <c r="DQ34" i="1" s="1"/>
  <c r="DS34" i="1" s="1"/>
  <c r="DX47" i="1"/>
  <c r="EB47" i="1" s="1"/>
  <c r="ED47" i="1" s="1"/>
  <c r="CQ7" i="1"/>
  <c r="CU7" i="1" s="1"/>
  <c r="CW7" i="1" s="1"/>
  <c r="AY8" i="1"/>
  <c r="BC8" i="1" s="1"/>
  <c r="BE8" i="1" s="1"/>
  <c r="EI8" i="1"/>
  <c r="EM8" i="1" s="1"/>
  <c r="EO8" i="1" s="1"/>
  <c r="CQ9" i="1"/>
  <c r="CU9" i="1" s="1"/>
  <c r="CW9" i="1" s="1"/>
  <c r="AY10" i="1"/>
  <c r="BC10" i="1" s="1"/>
  <c r="BE10" i="1" s="1"/>
  <c r="EI10" i="1"/>
  <c r="EM10" i="1" s="1"/>
  <c r="EO10" i="1" s="1"/>
  <c r="DM11" i="1"/>
  <c r="DQ11" i="1" s="1"/>
  <c r="DS11" i="1" s="1"/>
  <c r="DX12" i="1"/>
  <c r="EB12" i="1" s="1"/>
  <c r="ED12" i="1" s="1"/>
  <c r="DB13" i="1"/>
  <c r="DF13" i="1" s="1"/>
  <c r="DH13" i="1" s="1"/>
  <c r="BJ14" i="1"/>
  <c r="BN14" i="1" s="1"/>
  <c r="BP14" i="1" s="1"/>
  <c r="DX14" i="1"/>
  <c r="EB14" i="1" s="1"/>
  <c r="ED14" i="1" s="1"/>
  <c r="CQ67" i="1"/>
  <c r="CU67" i="1" s="1"/>
  <c r="CW67" i="1" s="1"/>
  <c r="ET67" i="1"/>
  <c r="EX67" i="1" s="1"/>
  <c r="EZ67" i="1" s="1"/>
  <c r="BU15" i="1"/>
  <c r="BY15" i="1" s="1"/>
  <c r="CA15" i="1" s="1"/>
  <c r="CF16" i="1"/>
  <c r="CJ16" i="1" s="1"/>
  <c r="CL16" i="1" s="1"/>
  <c r="CF17" i="1"/>
  <c r="CJ17" i="1" s="1"/>
  <c r="CL17" i="1" s="1"/>
  <c r="EI17" i="1"/>
  <c r="EM17" i="1" s="1"/>
  <c r="EO17" i="1" s="1"/>
  <c r="BU18" i="1"/>
  <c r="BY18" i="1" s="1"/>
  <c r="CA18" i="1" s="1"/>
  <c r="CF18" i="1"/>
  <c r="CJ18" i="1" s="1"/>
  <c r="CL18" i="1" s="1"/>
  <c r="EI18" i="1"/>
  <c r="EM18" i="1" s="1"/>
  <c r="EO18" i="1" s="1"/>
  <c r="CF19" i="1"/>
  <c r="CJ19" i="1" s="1"/>
  <c r="CL19" i="1" s="1"/>
  <c r="BJ20" i="1"/>
  <c r="BN20" i="1" s="1"/>
  <c r="BP20" i="1" s="1"/>
  <c r="FP20" i="1"/>
  <c r="FT20" i="1" s="1"/>
  <c r="FV20" i="1" s="1"/>
  <c r="BJ21" i="1"/>
  <c r="BN21" i="1" s="1"/>
  <c r="BP21" i="1" s="1"/>
  <c r="BU21" i="1"/>
  <c r="BY21" i="1" s="1"/>
  <c r="CA21" i="1" s="1"/>
  <c r="DX21" i="1"/>
  <c r="EB21" i="1" s="1"/>
  <c r="ED21" i="1" s="1"/>
  <c r="AY22" i="1"/>
  <c r="BC22" i="1" s="1"/>
  <c r="BE22" i="1" s="1"/>
  <c r="DB22" i="1"/>
  <c r="DF22" i="1" s="1"/>
  <c r="DH22" i="1" s="1"/>
  <c r="DB23" i="1"/>
  <c r="DF23" i="1" s="1"/>
  <c r="DH23" i="1" s="1"/>
  <c r="DM23" i="1"/>
  <c r="DQ23" i="1" s="1"/>
  <c r="DS23" i="1" s="1"/>
  <c r="FP23" i="1"/>
  <c r="FT23" i="1" s="1"/>
  <c r="FV23" i="1" s="1"/>
  <c r="EI24" i="1"/>
  <c r="EM24" i="1" s="1"/>
  <c r="EO24" i="1" s="1"/>
  <c r="ET24" i="1"/>
  <c r="EX24" i="1" s="1"/>
  <c r="EZ24" i="1" s="1"/>
  <c r="CQ25" i="1"/>
  <c r="CU25" i="1" s="1"/>
  <c r="CW25" i="1" s="1"/>
  <c r="BU26" i="1"/>
  <c r="BY26" i="1" s="1"/>
  <c r="CA26" i="1" s="1"/>
  <c r="BU27" i="1"/>
  <c r="BY27" i="1" s="1"/>
  <c r="CA27" i="1" s="1"/>
  <c r="CF27" i="1"/>
  <c r="CJ27" i="1" s="1"/>
  <c r="CL27" i="1" s="1"/>
  <c r="EI27" i="1"/>
  <c r="EM27" i="1" s="1"/>
  <c r="EO27" i="1" s="1"/>
  <c r="AY28" i="1"/>
  <c r="BC28" i="1" s="1"/>
  <c r="BE28" i="1" s="1"/>
  <c r="BJ28" i="1"/>
  <c r="BN28" i="1" s="1"/>
  <c r="BP28" i="1" s="1"/>
  <c r="DM28" i="1"/>
  <c r="DQ28" i="1" s="1"/>
  <c r="DS28" i="1" s="1"/>
  <c r="DB29" i="1"/>
  <c r="DF29" i="1" s="1"/>
  <c r="DH29" i="1" s="1"/>
  <c r="FE30" i="1"/>
  <c r="FI30" i="1" s="1"/>
  <c r="FK30" i="1" s="1"/>
  <c r="FP30" i="1"/>
  <c r="FT30" i="1" s="1"/>
  <c r="FV30" i="1" s="1"/>
  <c r="DB31" i="1"/>
  <c r="DF31" i="1" s="1"/>
  <c r="DH31" i="1" s="1"/>
  <c r="DM31" i="1"/>
  <c r="DQ31" i="1" s="1"/>
  <c r="DS31" i="1" s="1"/>
  <c r="FP31" i="1"/>
  <c r="FT31" i="1" s="1"/>
  <c r="FV31" i="1" s="1"/>
  <c r="EI32" i="1"/>
  <c r="EM32" i="1" s="1"/>
  <c r="EO32" i="1" s="1"/>
  <c r="ET32" i="1"/>
  <c r="EX32" i="1" s="1"/>
  <c r="EZ32" i="1" s="1"/>
  <c r="CQ33" i="1"/>
  <c r="CU33" i="1" s="1"/>
  <c r="CW33" i="1" s="1"/>
  <c r="BU34" i="1"/>
  <c r="BY34" i="1" s="1"/>
  <c r="CA34" i="1" s="1"/>
  <c r="BU35" i="1"/>
  <c r="BY35" i="1" s="1"/>
  <c r="CA35" i="1" s="1"/>
  <c r="BU36" i="1"/>
  <c r="BY36" i="1" s="1"/>
  <c r="CA36" i="1" s="1"/>
  <c r="BU37" i="1"/>
  <c r="BY37" i="1" s="1"/>
  <c r="CA37" i="1" s="1"/>
  <c r="BU38" i="1"/>
  <c r="BY38" i="1" s="1"/>
  <c r="CA38" i="1" s="1"/>
  <c r="BU39" i="1"/>
  <c r="BY39" i="1" s="1"/>
  <c r="CA39" i="1" s="1"/>
  <c r="BU40" i="1"/>
  <c r="BY40" i="1" s="1"/>
  <c r="CA40" i="1" s="1"/>
  <c r="CQ41" i="1"/>
  <c r="CU41" i="1" s="1"/>
  <c r="CW41" i="1" s="1"/>
  <c r="BJ42" i="1"/>
  <c r="BN42" i="1" s="1"/>
  <c r="BP42" i="1" s="1"/>
  <c r="DM42" i="1"/>
  <c r="DQ42" i="1" s="1"/>
  <c r="DS42" i="1" s="1"/>
  <c r="CF43" i="1"/>
  <c r="CJ43" i="1" s="1"/>
  <c r="CL43" i="1" s="1"/>
  <c r="EI43" i="1"/>
  <c r="EM43" i="1" s="1"/>
  <c r="EO43" i="1" s="1"/>
  <c r="CQ46" i="1"/>
  <c r="CU46" i="1" s="1"/>
  <c r="CW46" i="1" s="1"/>
  <c r="CF47" i="1"/>
  <c r="CJ47" i="1" s="1"/>
  <c r="CL47" i="1" s="1"/>
  <c r="AY7" i="1"/>
  <c r="BC7" i="1" s="1"/>
  <c r="BE7" i="1" s="1"/>
  <c r="DX7" i="1"/>
  <c r="EB7" i="1" s="1"/>
  <c r="ED7" i="1" s="1"/>
  <c r="CF8" i="1"/>
  <c r="CJ8" i="1" s="1"/>
  <c r="CL8" i="1" s="1"/>
  <c r="FP8" i="1"/>
  <c r="FT8" i="1" s="1"/>
  <c r="FV8" i="1" s="1"/>
  <c r="DX9" i="1"/>
  <c r="EB9" i="1" s="1"/>
  <c r="ED9" i="1" s="1"/>
  <c r="CF10" i="1"/>
  <c r="CJ10" i="1" s="1"/>
  <c r="CL10" i="1" s="1"/>
  <c r="FP10" i="1"/>
  <c r="FT10" i="1" s="1"/>
  <c r="FV10" i="1" s="1"/>
  <c r="DX11" i="1"/>
  <c r="EB11" i="1" s="1"/>
  <c r="ED11" i="1" s="1"/>
  <c r="AY12" i="1"/>
  <c r="BC12" i="1" s="1"/>
  <c r="BE12" i="1" s="1"/>
  <c r="EI12" i="1"/>
  <c r="EM12" i="1" s="1"/>
  <c r="EO12" i="1" s="1"/>
  <c r="AY13" i="1"/>
  <c r="BC13" i="1" s="1"/>
  <c r="BE13" i="1" s="1"/>
  <c r="EI13" i="1"/>
  <c r="EM13" i="1" s="1"/>
  <c r="EO13" i="1" s="1"/>
  <c r="BU14" i="1"/>
  <c r="BY14" i="1" s="1"/>
  <c r="CA14" i="1" s="1"/>
  <c r="AY67" i="1"/>
  <c r="BC67" i="1" s="1"/>
  <c r="BE67" i="1" s="1"/>
  <c r="DB67" i="1"/>
  <c r="DF67" i="1" s="1"/>
  <c r="DH67" i="1" s="1"/>
  <c r="EI15" i="1"/>
  <c r="EM15" i="1" s="1"/>
  <c r="EO15" i="1" s="1"/>
  <c r="ET15" i="1"/>
  <c r="EX15" i="1" s="1"/>
  <c r="EZ15" i="1" s="1"/>
  <c r="ET16" i="1"/>
  <c r="EX16" i="1" s="1"/>
  <c r="EZ16" i="1" s="1"/>
  <c r="FE16" i="1"/>
  <c r="FI16" i="1" s="1"/>
  <c r="FK16" i="1" s="1"/>
  <c r="CQ17" i="1"/>
  <c r="CU17" i="1" s="1"/>
  <c r="CW17" i="1" s="1"/>
  <c r="CQ18" i="1"/>
  <c r="CU18" i="1" s="1"/>
  <c r="CW18" i="1" s="1"/>
  <c r="ET19" i="1"/>
  <c r="EX19" i="1" s="1"/>
  <c r="EZ19" i="1" s="1"/>
  <c r="FE19" i="1"/>
  <c r="FI19" i="1" s="1"/>
  <c r="FK19" i="1" s="1"/>
  <c r="DX20" i="1"/>
  <c r="EB20" i="1" s="1"/>
  <c r="ED20" i="1" s="1"/>
  <c r="EI20" i="1"/>
  <c r="EM20" i="1" s="1"/>
  <c r="EO20" i="1" s="1"/>
  <c r="FP22" i="1"/>
  <c r="FT22" i="1" s="1"/>
  <c r="FV22" i="1" s="1"/>
  <c r="BJ23" i="1"/>
  <c r="BN23" i="1" s="1"/>
  <c r="BP23" i="1" s="1"/>
  <c r="BU23" i="1"/>
  <c r="BY23" i="1" s="1"/>
  <c r="CA23" i="1" s="1"/>
  <c r="CQ24" i="1"/>
  <c r="CU24" i="1" s="1"/>
  <c r="CW24" i="1" s="1"/>
  <c r="DB24" i="1"/>
  <c r="DF24" i="1" s="1"/>
  <c r="DH24" i="1" s="1"/>
  <c r="FE25" i="1"/>
  <c r="FI25" i="1" s="1"/>
  <c r="FK25" i="1" s="1"/>
  <c r="FP25" i="1"/>
  <c r="FT25" i="1" s="1"/>
  <c r="FV25" i="1" s="1"/>
  <c r="EI26" i="1"/>
  <c r="EM26" i="1" s="1"/>
  <c r="EO26" i="1" s="1"/>
  <c r="ET26" i="1"/>
  <c r="EX26" i="1" s="1"/>
  <c r="EZ26" i="1" s="1"/>
  <c r="FP29" i="1"/>
  <c r="FT29" i="1" s="1"/>
  <c r="FV29" i="1" s="1"/>
  <c r="DM30" i="1"/>
  <c r="DQ30" i="1" s="1"/>
  <c r="DS30" i="1" s="1"/>
  <c r="DX30" i="1"/>
  <c r="EB30" i="1" s="1"/>
  <c r="ED30" i="1" s="1"/>
  <c r="BJ31" i="1"/>
  <c r="BN31" i="1" s="1"/>
  <c r="BP31" i="1" s="1"/>
  <c r="BU31" i="1"/>
  <c r="BY31" i="1" s="1"/>
  <c r="CA31" i="1" s="1"/>
  <c r="CQ32" i="1"/>
  <c r="CU32" i="1" s="1"/>
  <c r="CW32" i="1" s="1"/>
  <c r="DB32" i="1"/>
  <c r="DF32" i="1" s="1"/>
  <c r="DH32" i="1" s="1"/>
  <c r="FE33" i="1"/>
  <c r="FI33" i="1" s="1"/>
  <c r="FK33" i="1" s="1"/>
  <c r="FP33" i="1"/>
  <c r="FT33" i="1" s="1"/>
  <c r="FV33" i="1" s="1"/>
  <c r="EI34" i="1"/>
  <c r="EM34" i="1" s="1"/>
  <c r="EO34" i="1" s="1"/>
  <c r="ET34" i="1"/>
  <c r="EX34" i="1" s="1"/>
  <c r="EZ34" i="1" s="1"/>
  <c r="EI35" i="1"/>
  <c r="EM35" i="1" s="1"/>
  <c r="EO35" i="1" s="1"/>
  <c r="ET35" i="1"/>
  <c r="EX35" i="1" s="1"/>
  <c r="EZ35" i="1" s="1"/>
  <c r="EI36" i="1"/>
  <c r="EM36" i="1" s="1"/>
  <c r="EO36" i="1" s="1"/>
  <c r="ET36" i="1"/>
  <c r="EX36" i="1" s="1"/>
  <c r="EZ36" i="1" s="1"/>
  <c r="EI37" i="1"/>
  <c r="EM37" i="1" s="1"/>
  <c r="EO37" i="1" s="1"/>
  <c r="ET37" i="1"/>
  <c r="EX37" i="1" s="1"/>
  <c r="EZ37" i="1" s="1"/>
  <c r="EI38" i="1"/>
  <c r="EM38" i="1" s="1"/>
  <c r="EO38" i="1" s="1"/>
  <c r="ET38" i="1"/>
  <c r="EX38" i="1" s="1"/>
  <c r="EZ38" i="1" s="1"/>
  <c r="EI39" i="1"/>
  <c r="EM39" i="1" s="1"/>
  <c r="EO39" i="1" s="1"/>
  <c r="ET39" i="1"/>
  <c r="EX39" i="1" s="1"/>
  <c r="EZ39" i="1" s="1"/>
  <c r="ET40" i="1"/>
  <c r="EX40" i="1" s="1"/>
  <c r="EZ40" i="1" s="1"/>
  <c r="AY41" i="1"/>
  <c r="BC41" i="1" s="1"/>
  <c r="BE41" i="1" s="1"/>
  <c r="FE41" i="1"/>
  <c r="FI41" i="1" s="1"/>
  <c r="FK41" i="1" s="1"/>
  <c r="FP41" i="1"/>
  <c r="FT41" i="1" s="1"/>
  <c r="FV41" i="1" s="1"/>
  <c r="BU42" i="1"/>
  <c r="BY42" i="1" s="1"/>
  <c r="CA42" i="1" s="1"/>
  <c r="CQ43" i="1"/>
  <c r="CU43" i="1" s="1"/>
  <c r="CW43" i="1" s="1"/>
  <c r="BU44" i="1"/>
  <c r="BY44" i="1" s="1"/>
  <c r="CA44" i="1" s="1"/>
  <c r="CF44" i="1"/>
  <c r="CJ44" i="1" s="1"/>
  <c r="CL44" i="1" s="1"/>
  <c r="EI44" i="1"/>
  <c r="EM44" i="1" s="1"/>
  <c r="EO44" i="1" s="1"/>
  <c r="DM45" i="1"/>
  <c r="DQ45" i="1" s="1"/>
  <c r="DS45" i="1" s="1"/>
  <c r="DX45" i="1"/>
  <c r="EB45" i="1" s="1"/>
  <c r="ED45" i="1" s="1"/>
  <c r="FE46" i="1"/>
  <c r="FI46" i="1" s="1"/>
  <c r="FK46" i="1" s="1"/>
  <c r="FP46" i="1"/>
  <c r="FT46" i="1" s="1"/>
  <c r="FV46" i="1" s="1"/>
  <c r="DM65" i="1"/>
  <c r="DQ65" i="1" s="1"/>
  <c r="DS65" i="1" s="1"/>
  <c r="DX65" i="1"/>
  <c r="EB65" i="1" s="1"/>
  <c r="ED65" i="1" s="1"/>
  <c r="BJ66" i="1"/>
  <c r="BN66" i="1" s="1"/>
  <c r="BP66" i="1" s="1"/>
  <c r="BU66" i="1"/>
  <c r="BY66" i="1" s="1"/>
  <c r="CA66" i="1" s="1"/>
  <c r="DX66" i="1"/>
  <c r="EB66" i="1" s="1"/>
  <c r="ED66" i="1" s="1"/>
  <c r="DM68" i="1"/>
  <c r="DQ68" i="1" s="1"/>
  <c r="DS68" i="1" s="1"/>
  <c r="DX68" i="1"/>
  <c r="EB68" i="1" s="1"/>
  <c r="ED68" i="1" s="1"/>
  <c r="AY69" i="1"/>
  <c r="BC69" i="1" s="1"/>
  <c r="BE69" i="1" s="1"/>
  <c r="DB69" i="1"/>
  <c r="DF69" i="1" s="1"/>
  <c r="DH69" i="1" s="1"/>
  <c r="ET70" i="1"/>
  <c r="EX70" i="1" s="1"/>
  <c r="EZ70" i="1" s="1"/>
  <c r="FP77" i="1"/>
  <c r="FT77" i="1" s="1"/>
  <c r="FV77" i="1" s="1"/>
  <c r="BU65" i="1"/>
  <c r="BY65" i="1" s="1"/>
  <c r="CA65" i="1" s="1"/>
  <c r="BU68" i="1"/>
  <c r="BY68" i="1" s="1"/>
  <c r="CA68" i="1" s="1"/>
  <c r="CF68" i="1"/>
  <c r="CJ68" i="1" s="1"/>
  <c r="CL68" i="1" s="1"/>
  <c r="BJ69" i="1"/>
  <c r="BN69" i="1" s="1"/>
  <c r="BP69" i="1" s="1"/>
  <c r="FP69" i="1"/>
  <c r="FT69" i="1" s="1"/>
  <c r="FV69" i="1" s="1"/>
  <c r="CQ70" i="1"/>
  <c r="CU70" i="1" s="1"/>
  <c r="CW70" i="1" s="1"/>
  <c r="DB70" i="1"/>
  <c r="DF70" i="1" s="1"/>
  <c r="DH70" i="1" s="1"/>
  <c r="FE70" i="1"/>
  <c r="FI70" i="1" s="1"/>
  <c r="FK70" i="1" s="1"/>
  <c r="DM71" i="1"/>
  <c r="DQ71" i="1" s="1"/>
  <c r="DS71" i="1" s="1"/>
  <c r="DX71" i="1"/>
  <c r="EB71" i="1" s="1"/>
  <c r="ED71" i="1" s="1"/>
  <c r="AY72" i="1"/>
  <c r="BC72" i="1" s="1"/>
  <c r="BE72" i="1" s="1"/>
  <c r="DB72" i="1"/>
  <c r="DF72" i="1" s="1"/>
  <c r="DH72" i="1" s="1"/>
  <c r="EI73" i="1"/>
  <c r="EM73" i="1" s="1"/>
  <c r="EO73" i="1" s="1"/>
  <c r="CQ74" i="1"/>
  <c r="CU74" i="1" s="1"/>
  <c r="CW74" i="1" s="1"/>
  <c r="DM76" i="1"/>
  <c r="DQ76" i="1" s="1"/>
  <c r="DS76" i="1" s="1"/>
  <c r="DX77" i="1"/>
  <c r="EB77" i="1" s="1"/>
  <c r="ED77" i="1" s="1"/>
  <c r="CQ65" i="1"/>
  <c r="CU65" i="1" s="1"/>
  <c r="CW65" i="1" s="1"/>
  <c r="CQ68" i="1"/>
  <c r="CU68" i="1" s="1"/>
  <c r="CW68" i="1" s="1"/>
  <c r="DX69" i="1"/>
  <c r="EB69" i="1" s="1"/>
  <c r="ED69" i="1" s="1"/>
  <c r="AY70" i="1"/>
  <c r="BC70" i="1" s="1"/>
  <c r="BE70" i="1" s="1"/>
  <c r="BJ70" i="1"/>
  <c r="BN70" i="1" s="1"/>
  <c r="BP70" i="1" s="1"/>
  <c r="DM70" i="1"/>
  <c r="DQ70" i="1" s="1"/>
  <c r="DS70" i="1" s="1"/>
  <c r="CF71" i="1"/>
  <c r="CJ71" i="1" s="1"/>
  <c r="CL71" i="1" s="1"/>
  <c r="EI71" i="1"/>
  <c r="EM71" i="1" s="1"/>
  <c r="EO71" i="1" s="1"/>
  <c r="BJ72" i="1"/>
  <c r="BN72" i="1" s="1"/>
  <c r="BP72" i="1" s="1"/>
  <c r="DB73" i="1"/>
  <c r="DF73" i="1" s="1"/>
  <c r="DH73" i="1" s="1"/>
  <c r="FE73" i="1"/>
  <c r="FI73" i="1" s="1"/>
  <c r="FK73" i="1" s="1"/>
  <c r="FE74" i="1"/>
  <c r="FI74" i="1" s="1"/>
  <c r="FK74" i="1" s="1"/>
  <c r="FP74" i="1"/>
  <c r="FT74" i="1" s="1"/>
  <c r="FV74" i="1" s="1"/>
  <c r="CQ75" i="1"/>
  <c r="CU75" i="1" s="1"/>
  <c r="CW75" i="1" s="1"/>
  <c r="ET75" i="1"/>
  <c r="EX75" i="1" s="1"/>
  <c r="EZ75" i="1" s="1"/>
  <c r="BU76" i="1"/>
  <c r="BY76" i="1" s="1"/>
  <c r="CA76" i="1" s="1"/>
  <c r="CF77" i="1"/>
  <c r="CJ77" i="1" s="1"/>
  <c r="CL77" i="1" s="1"/>
  <c r="FP65" i="1"/>
  <c r="FT65" i="1" s="1"/>
  <c r="FV65" i="1" s="1"/>
  <c r="DM66" i="1"/>
  <c r="DQ66" i="1" s="1"/>
  <c r="DS66" i="1" s="1"/>
  <c r="FP66" i="1"/>
  <c r="FT66" i="1" s="1"/>
  <c r="FV66" i="1" s="1"/>
  <c r="AY68" i="1"/>
  <c r="BC68" i="1" s="1"/>
  <c r="BE68" i="1" s="1"/>
  <c r="FP68" i="1"/>
  <c r="FT68" i="1" s="1"/>
  <c r="FV68" i="1" s="1"/>
  <c r="CQ69" i="1"/>
  <c r="CU69" i="1" s="1"/>
  <c r="CW69" i="1" s="1"/>
  <c r="ET69" i="1"/>
  <c r="EX69" i="1" s="1"/>
  <c r="EZ69" i="1" s="1"/>
  <c r="BU70" i="1"/>
  <c r="BY70" i="1" s="1"/>
  <c r="CA70" i="1" s="1"/>
  <c r="CQ71" i="1"/>
  <c r="CU71" i="1" s="1"/>
  <c r="CW71" i="1" s="1"/>
  <c r="DX72" i="1"/>
  <c r="EB72" i="1" s="1"/>
  <c r="ED72" i="1" s="1"/>
  <c r="AY73" i="1"/>
  <c r="BC73" i="1" s="1"/>
  <c r="BE73" i="1" s="1"/>
  <c r="BJ73" i="1"/>
  <c r="BN73" i="1" s="1"/>
  <c r="BP73" i="1" s="1"/>
  <c r="DM73" i="1"/>
  <c r="DQ73" i="1" s="1"/>
  <c r="DS73" i="1" s="1"/>
  <c r="DM74" i="1"/>
  <c r="DQ74" i="1" s="1"/>
  <c r="DS74" i="1" s="1"/>
  <c r="AY75" i="1"/>
  <c r="BC75" i="1" s="1"/>
  <c r="BE75" i="1" s="1"/>
  <c r="DB75" i="1"/>
  <c r="DF75" i="1" s="1"/>
  <c r="DH75" i="1" s="1"/>
  <c r="EI76" i="1"/>
  <c r="EM76" i="1" s="1"/>
  <c r="EO76" i="1" s="1"/>
  <c r="ET77" i="1"/>
  <c r="EX77" i="1" s="1"/>
  <c r="EZ77" i="1" s="1"/>
  <c r="CQ85" i="1"/>
  <c r="CU85" i="1" s="1"/>
  <c r="CW85" i="1" s="1"/>
  <c r="DB86" i="1"/>
  <c r="DF86" i="1" s="1"/>
  <c r="DH86" i="1" s="1"/>
  <c r="FE86" i="1"/>
  <c r="FI86" i="1" s="1"/>
  <c r="FK86" i="1" s="1"/>
  <c r="DM87" i="1"/>
  <c r="DQ87" i="1" s="1"/>
  <c r="DS87" i="1" s="1"/>
  <c r="FP87" i="1"/>
  <c r="FT87" i="1" s="1"/>
  <c r="FV87" i="1" s="1"/>
  <c r="FE88" i="1"/>
  <c r="FI88" i="1" s="1"/>
  <c r="FK88" i="1" s="1"/>
  <c r="FP88" i="1"/>
  <c r="FT88" i="1" s="1"/>
  <c r="FV88" i="1" s="1"/>
  <c r="ET89" i="1"/>
  <c r="EX89" i="1" s="1"/>
  <c r="EZ89" i="1" s="1"/>
  <c r="CQ90" i="1"/>
  <c r="CU90" i="1" s="1"/>
  <c r="CW90" i="1" s="1"/>
  <c r="CF91" i="1"/>
  <c r="CJ91" i="1" s="1"/>
  <c r="CL91" i="1" s="1"/>
  <c r="EI91" i="1"/>
  <c r="EM91" i="1" s="1"/>
  <c r="EO91" i="1" s="1"/>
  <c r="DX92" i="1"/>
  <c r="EB92" i="1" s="1"/>
  <c r="ED92" i="1" s="1"/>
  <c r="AY93" i="1"/>
  <c r="BC93" i="1" s="1"/>
  <c r="BE93" i="1" s="1"/>
  <c r="FP93" i="1"/>
  <c r="FT93" i="1" s="1"/>
  <c r="FV93" i="1" s="1"/>
  <c r="CQ94" i="1"/>
  <c r="CU94" i="1" s="1"/>
  <c r="CW94" i="1" s="1"/>
  <c r="CF95" i="1"/>
  <c r="CJ95" i="1" s="1"/>
  <c r="CL95" i="1" s="1"/>
  <c r="EI95" i="1"/>
  <c r="EM95" i="1" s="1"/>
  <c r="EO95" i="1" s="1"/>
  <c r="DX96" i="1"/>
  <c r="EB96" i="1" s="1"/>
  <c r="ED96" i="1" s="1"/>
  <c r="AY97" i="1"/>
  <c r="BC97" i="1" s="1"/>
  <c r="BE97" i="1" s="1"/>
  <c r="FP97" i="1"/>
  <c r="FT97" i="1" s="1"/>
  <c r="FV97" i="1" s="1"/>
  <c r="CQ98" i="1"/>
  <c r="CU98" i="1" s="1"/>
  <c r="CW98" i="1" s="1"/>
  <c r="BU99" i="1"/>
  <c r="BY99" i="1" s="1"/>
  <c r="CA99" i="1" s="1"/>
  <c r="CF99" i="1"/>
  <c r="CJ99" i="1" s="1"/>
  <c r="CL99" i="1" s="1"/>
  <c r="EI99" i="1"/>
  <c r="EM99" i="1" s="1"/>
  <c r="EO99" i="1" s="1"/>
  <c r="DB100" i="1"/>
  <c r="DF100" i="1" s="1"/>
  <c r="DH100" i="1" s="1"/>
  <c r="EI101" i="1"/>
  <c r="EM101" i="1" s="1"/>
  <c r="EO101" i="1" s="1"/>
  <c r="ET101" i="1"/>
  <c r="EX101" i="1" s="1"/>
  <c r="EZ101" i="1" s="1"/>
  <c r="DB102" i="1"/>
  <c r="DF102" i="1" s="1"/>
  <c r="DH102" i="1" s="1"/>
  <c r="DM102" i="1"/>
  <c r="DQ102" i="1" s="1"/>
  <c r="DS102" i="1" s="1"/>
  <c r="FP102" i="1"/>
  <c r="FT102" i="1" s="1"/>
  <c r="FV102" i="1" s="1"/>
  <c r="AY103" i="1"/>
  <c r="BC103" i="1" s="1"/>
  <c r="BE103" i="1" s="1"/>
  <c r="FP103" i="1"/>
  <c r="FT103" i="1" s="1"/>
  <c r="FV103" i="1" s="1"/>
  <c r="DM104" i="1"/>
  <c r="DQ104" i="1" s="1"/>
  <c r="DS104" i="1" s="1"/>
  <c r="FP104" i="1"/>
  <c r="FT104" i="1" s="1"/>
  <c r="FV104" i="1" s="1"/>
  <c r="AY105" i="1"/>
  <c r="BC105" i="1" s="1"/>
  <c r="BE105" i="1" s="1"/>
  <c r="FE105" i="1"/>
  <c r="FI105" i="1" s="1"/>
  <c r="FK105" i="1" s="1"/>
  <c r="FP105" i="1"/>
  <c r="FT105" i="1" s="1"/>
  <c r="FV105" i="1" s="1"/>
  <c r="CF106" i="1"/>
  <c r="CJ106" i="1" s="1"/>
  <c r="CL106" i="1" s="1"/>
  <c r="CQ106" i="1"/>
  <c r="CU106" i="1" s="1"/>
  <c r="CW106" i="1" s="1"/>
  <c r="ET106" i="1"/>
  <c r="EX106" i="1" s="1"/>
  <c r="EZ106" i="1" s="1"/>
  <c r="DB107" i="1"/>
  <c r="DF107" i="1" s="1"/>
  <c r="DH107" i="1" s="1"/>
  <c r="DM107" i="1"/>
  <c r="DQ107" i="1" s="1"/>
  <c r="DS107" i="1" s="1"/>
  <c r="FP107" i="1"/>
  <c r="FT107" i="1" s="1"/>
  <c r="FV107" i="1" s="1"/>
  <c r="DX108" i="1"/>
  <c r="EB108" i="1" s="1"/>
  <c r="ED108" i="1" s="1"/>
  <c r="EI108" i="1"/>
  <c r="EM108" i="1" s="1"/>
  <c r="EO108" i="1" s="1"/>
  <c r="BU109" i="1"/>
  <c r="BY109" i="1" s="1"/>
  <c r="CA109" i="1" s="1"/>
  <c r="CF109" i="1"/>
  <c r="CJ109" i="1" s="1"/>
  <c r="CL109" i="1" s="1"/>
  <c r="CF110" i="1"/>
  <c r="CJ110" i="1" s="1"/>
  <c r="CL110" i="1" s="1"/>
  <c r="AY111" i="1"/>
  <c r="BC111" i="1" s="1"/>
  <c r="BE111" i="1" s="1"/>
  <c r="BJ111" i="1"/>
  <c r="BN111" i="1" s="1"/>
  <c r="BP111" i="1" s="1"/>
  <c r="DM86" i="1"/>
  <c r="DQ86" i="1" s="1"/>
  <c r="DS86" i="1" s="1"/>
  <c r="BJ87" i="1"/>
  <c r="BN87" i="1" s="1"/>
  <c r="BP87" i="1" s="1"/>
  <c r="BU87" i="1"/>
  <c r="BY87" i="1" s="1"/>
  <c r="CA87" i="1" s="1"/>
  <c r="DX87" i="1"/>
  <c r="EB87" i="1" s="1"/>
  <c r="ED87" i="1" s="1"/>
  <c r="DM88" i="1"/>
  <c r="DQ88" i="1" s="1"/>
  <c r="DS88" i="1" s="1"/>
  <c r="DX88" i="1"/>
  <c r="EB88" i="1" s="1"/>
  <c r="ED88" i="1" s="1"/>
  <c r="CQ89" i="1"/>
  <c r="CU89" i="1" s="1"/>
  <c r="CW89" i="1" s="1"/>
  <c r="DB89" i="1"/>
  <c r="DF89" i="1" s="1"/>
  <c r="DH89" i="1" s="1"/>
  <c r="FE89" i="1"/>
  <c r="FI89" i="1" s="1"/>
  <c r="FK89" i="1" s="1"/>
  <c r="AY90" i="1"/>
  <c r="BC90" i="1" s="1"/>
  <c r="BE90" i="1" s="1"/>
  <c r="FE90" i="1"/>
  <c r="FI90" i="1" s="1"/>
  <c r="FK90" i="1" s="1"/>
  <c r="FP90" i="1"/>
  <c r="FT90" i="1" s="1"/>
  <c r="FV90" i="1" s="1"/>
  <c r="CQ91" i="1"/>
  <c r="CU91" i="1" s="1"/>
  <c r="CW91" i="1" s="1"/>
  <c r="BU92" i="1"/>
  <c r="BY92" i="1" s="1"/>
  <c r="CA92" i="1" s="1"/>
  <c r="CF92" i="1"/>
  <c r="CJ92" i="1" s="1"/>
  <c r="CL92" i="1" s="1"/>
  <c r="EI92" i="1"/>
  <c r="EM92" i="1" s="1"/>
  <c r="EO92" i="1" s="1"/>
  <c r="DM93" i="1"/>
  <c r="DQ93" i="1" s="1"/>
  <c r="DS93" i="1" s="1"/>
  <c r="DX93" i="1"/>
  <c r="EB93" i="1" s="1"/>
  <c r="ED93" i="1" s="1"/>
  <c r="AY94" i="1"/>
  <c r="BC94" i="1" s="1"/>
  <c r="BE94" i="1" s="1"/>
  <c r="FE94" i="1"/>
  <c r="FI94" i="1" s="1"/>
  <c r="FK94" i="1" s="1"/>
  <c r="FP94" i="1"/>
  <c r="FT94" i="1" s="1"/>
  <c r="FV94" i="1" s="1"/>
  <c r="CQ95" i="1"/>
  <c r="CU95" i="1" s="1"/>
  <c r="CW95" i="1" s="1"/>
  <c r="BU96" i="1"/>
  <c r="BY96" i="1" s="1"/>
  <c r="CA96" i="1" s="1"/>
  <c r="CF96" i="1"/>
  <c r="CJ96" i="1" s="1"/>
  <c r="CL96" i="1" s="1"/>
  <c r="EI96" i="1"/>
  <c r="EM96" i="1" s="1"/>
  <c r="EO96" i="1" s="1"/>
  <c r="DM97" i="1"/>
  <c r="DQ97" i="1" s="1"/>
  <c r="DS97" i="1" s="1"/>
  <c r="DX97" i="1"/>
  <c r="EB97" i="1" s="1"/>
  <c r="ED97" i="1" s="1"/>
  <c r="AY98" i="1"/>
  <c r="BC98" i="1" s="1"/>
  <c r="BE98" i="1" s="1"/>
  <c r="FE98" i="1"/>
  <c r="FI98" i="1" s="1"/>
  <c r="FK98" i="1" s="1"/>
  <c r="FP98" i="1"/>
  <c r="FT98" i="1" s="1"/>
  <c r="FV98" i="1" s="1"/>
  <c r="FP100" i="1"/>
  <c r="FT100" i="1" s="1"/>
  <c r="FV100" i="1" s="1"/>
  <c r="CQ101" i="1"/>
  <c r="CU101" i="1" s="1"/>
  <c r="CW101" i="1" s="1"/>
  <c r="DB101" i="1"/>
  <c r="DF101" i="1" s="1"/>
  <c r="DH101" i="1" s="1"/>
  <c r="BJ102" i="1"/>
  <c r="BN102" i="1" s="1"/>
  <c r="BP102" i="1" s="1"/>
  <c r="BU102" i="1"/>
  <c r="BY102" i="1" s="1"/>
  <c r="CA102" i="1" s="1"/>
  <c r="DM103" i="1"/>
  <c r="DQ103" i="1" s="1"/>
  <c r="DS103" i="1" s="1"/>
  <c r="DX103" i="1"/>
  <c r="EB103" i="1" s="1"/>
  <c r="ED103" i="1" s="1"/>
  <c r="BJ104" i="1"/>
  <c r="BN104" i="1" s="1"/>
  <c r="BP104" i="1" s="1"/>
  <c r="BU104" i="1"/>
  <c r="BY104" i="1" s="1"/>
  <c r="CA104" i="1" s="1"/>
  <c r="DX104" i="1"/>
  <c r="EB104" i="1" s="1"/>
  <c r="ED104" i="1" s="1"/>
  <c r="DM105" i="1"/>
  <c r="DQ105" i="1" s="1"/>
  <c r="DS105" i="1" s="1"/>
  <c r="DX105" i="1"/>
  <c r="EB105" i="1" s="1"/>
  <c r="ED105" i="1" s="1"/>
  <c r="AY106" i="1"/>
  <c r="BC106" i="1" s="1"/>
  <c r="BE106" i="1" s="1"/>
  <c r="DB106" i="1"/>
  <c r="DF106" i="1" s="1"/>
  <c r="DH106" i="1" s="1"/>
  <c r="BJ107" i="1"/>
  <c r="BN107" i="1" s="1"/>
  <c r="BP107" i="1" s="1"/>
  <c r="BU107" i="1"/>
  <c r="BY107" i="1" s="1"/>
  <c r="CA107" i="1" s="1"/>
  <c r="ET110" i="1"/>
  <c r="EX110" i="1" s="1"/>
  <c r="EZ110" i="1" s="1"/>
  <c r="FE110" i="1"/>
  <c r="FI110" i="1" s="1"/>
  <c r="FK110" i="1" s="1"/>
  <c r="FP85" i="1"/>
  <c r="FT85" i="1" s="1"/>
  <c r="FV85" i="1" s="1"/>
  <c r="BU88" i="1"/>
  <c r="BY88" i="1" s="1"/>
  <c r="CA88" i="1" s="1"/>
  <c r="AY89" i="1"/>
  <c r="BC89" i="1" s="1"/>
  <c r="BE89" i="1" s="1"/>
  <c r="DM90" i="1"/>
  <c r="DQ90" i="1" s="1"/>
  <c r="DS90" i="1" s="1"/>
  <c r="FE91" i="1"/>
  <c r="FI91" i="1" s="1"/>
  <c r="FK91" i="1" s="1"/>
  <c r="BU93" i="1"/>
  <c r="BY93" i="1" s="1"/>
  <c r="CA93" i="1" s="1"/>
  <c r="DM94" i="1"/>
  <c r="DQ94" i="1" s="1"/>
  <c r="DS94" i="1" s="1"/>
  <c r="FE95" i="1"/>
  <c r="FI95" i="1" s="1"/>
  <c r="FK95" i="1" s="1"/>
  <c r="BU97" i="1"/>
  <c r="BY97" i="1" s="1"/>
  <c r="CA97" i="1" s="1"/>
  <c r="DM98" i="1"/>
  <c r="DQ98" i="1" s="1"/>
  <c r="DS98" i="1" s="1"/>
  <c r="FE99" i="1"/>
  <c r="FI99" i="1" s="1"/>
  <c r="FK99" i="1" s="1"/>
  <c r="DX100" i="1"/>
  <c r="EB100" i="1" s="1"/>
  <c r="ED100" i="1" s="1"/>
  <c r="FP106" i="1"/>
  <c r="FT106" i="1" s="1"/>
  <c r="FV106" i="1" s="1"/>
  <c r="CF107" i="1"/>
  <c r="CJ107" i="1" s="1"/>
  <c r="CL107" i="1" s="1"/>
  <c r="DB108" i="1"/>
  <c r="DF108" i="1" s="1"/>
  <c r="DH108" i="1" s="1"/>
  <c r="AY109" i="1"/>
  <c r="BC109" i="1" s="1"/>
  <c r="BE109" i="1" s="1"/>
  <c r="FE109" i="1"/>
  <c r="FI109" i="1" s="1"/>
  <c r="FK109" i="1" s="1"/>
  <c r="DB110" i="1"/>
  <c r="DF110" i="1" s="1"/>
  <c r="DH110" i="1" s="1"/>
  <c r="FP110" i="1"/>
  <c r="FT110" i="1" s="1"/>
  <c r="FV110" i="1" s="1"/>
  <c r="CQ103" i="1"/>
  <c r="CU103" i="1" s="1"/>
  <c r="CW103" i="1" s="1"/>
  <c r="CQ105" i="1"/>
  <c r="CU105" i="1" s="1"/>
  <c r="CW105" i="1" s="1"/>
  <c r="EI106" i="1"/>
  <c r="EM106" i="1" s="1"/>
  <c r="EO106" i="1" s="1"/>
  <c r="FE107" i="1"/>
  <c r="FI107" i="1" s="1"/>
  <c r="FK107" i="1" s="1"/>
  <c r="BJ108" i="1"/>
  <c r="BN108" i="1" s="1"/>
  <c r="BP108" i="1" s="1"/>
  <c r="DM109" i="1"/>
  <c r="DQ109" i="1" s="1"/>
  <c r="DS109" i="1" s="1"/>
  <c r="DX109" i="1"/>
  <c r="EB109" i="1" s="1"/>
  <c r="ED109" i="1" s="1"/>
  <c r="DX110" i="1"/>
  <c r="EB110" i="1" s="1"/>
  <c r="ED110" i="1" s="1"/>
  <c r="DM119" i="1"/>
  <c r="DQ119" i="1" s="1"/>
  <c r="DS119" i="1" s="1"/>
  <c r="CF119" i="1"/>
  <c r="CJ119" i="1" s="1"/>
  <c r="CL119" i="1" s="1"/>
  <c r="DX119" i="1"/>
  <c r="EB119" i="1" s="1"/>
  <c r="ED119" i="1" s="1"/>
  <c r="DB152" i="1"/>
  <c r="DF152" i="1" s="1"/>
  <c r="DH152" i="1" s="1"/>
  <c r="BU149" i="1"/>
  <c r="BY149" i="1" s="1"/>
  <c r="CA149" i="1" s="1"/>
  <c r="CF150" i="1"/>
  <c r="CJ150" i="1" s="1"/>
  <c r="CL150" i="1" s="1"/>
  <c r="BU151" i="1"/>
  <c r="BY151" i="1" s="1"/>
  <c r="CA151" i="1" s="1"/>
  <c r="EI151" i="1"/>
  <c r="EM151" i="1" s="1"/>
  <c r="EO151" i="1" s="1"/>
  <c r="BJ152" i="1"/>
  <c r="BN152" i="1" s="1"/>
  <c r="BP152" i="1" s="1"/>
  <c r="ET148" i="1"/>
  <c r="EX148" i="1" s="1"/>
  <c r="EZ148" i="1" s="1"/>
  <c r="ET149" i="1"/>
  <c r="EX149" i="1" s="1"/>
  <c r="EZ149" i="1" s="1"/>
  <c r="FE150" i="1"/>
  <c r="FI150" i="1" s="1"/>
  <c r="FK150" i="1" s="1"/>
  <c r="CQ151" i="1"/>
  <c r="CU151" i="1" s="1"/>
  <c r="CW151" i="1" s="1"/>
  <c r="CQ149" i="1"/>
  <c r="CU149" i="1" s="1"/>
  <c r="CW149" i="1" s="1"/>
  <c r="DB149" i="1"/>
  <c r="DF149" i="1" s="1"/>
  <c r="DH149" i="1" s="1"/>
  <c r="FE149" i="1"/>
  <c r="FI149" i="1" s="1"/>
  <c r="FK149" i="1" s="1"/>
  <c r="DB150" i="1"/>
  <c r="DF150" i="1" s="1"/>
  <c r="DH150" i="1" s="1"/>
  <c r="DM150" i="1"/>
  <c r="DQ150" i="1" s="1"/>
  <c r="DS150" i="1" s="1"/>
  <c r="FP150" i="1"/>
  <c r="FT150" i="1" s="1"/>
  <c r="FV150" i="1" s="1"/>
  <c r="AY151" i="1"/>
  <c r="BC151" i="1" s="1"/>
  <c r="BE151" i="1" s="1"/>
  <c r="FE151" i="1"/>
  <c r="FI151" i="1" s="1"/>
  <c r="FK151" i="1" s="1"/>
  <c r="CF152" i="1"/>
  <c r="CJ152" i="1" s="1"/>
  <c r="CL152" i="1" s="1"/>
  <c r="CF160" i="1"/>
  <c r="CJ160" i="1" s="1"/>
  <c r="CL160" i="1" s="1"/>
  <c r="DB162" i="1"/>
  <c r="DF162" i="1" s="1"/>
  <c r="DH162" i="1" s="1"/>
  <c r="DB164" i="1"/>
  <c r="DF164" i="1" s="1"/>
  <c r="DH164" i="1" s="1"/>
  <c r="CQ165" i="1"/>
  <c r="CU165" i="1" s="1"/>
  <c r="CW165" i="1" s="1"/>
  <c r="ET165" i="1"/>
  <c r="EX165" i="1" s="1"/>
  <c r="EZ165" i="1" s="1"/>
  <c r="CQ166" i="1"/>
  <c r="CU166" i="1" s="1"/>
  <c r="CW166" i="1" s="1"/>
  <c r="ET166" i="1"/>
  <c r="EX166" i="1" s="1"/>
  <c r="EZ166" i="1" s="1"/>
  <c r="CQ167" i="1"/>
  <c r="CU167" i="1" s="1"/>
  <c r="CW167" i="1" s="1"/>
  <c r="ET167" i="1"/>
  <c r="EX167" i="1" s="1"/>
  <c r="EZ167" i="1" s="1"/>
  <c r="CQ168" i="1"/>
  <c r="CU168" i="1" s="1"/>
  <c r="CW168" i="1" s="1"/>
  <c r="ET168" i="1"/>
  <c r="EX168" i="1" s="1"/>
  <c r="EZ168" i="1" s="1"/>
  <c r="CF169" i="1"/>
  <c r="CJ169" i="1" s="1"/>
  <c r="CL169" i="1" s="1"/>
  <c r="CQ169" i="1"/>
  <c r="CU169" i="1" s="1"/>
  <c r="CW169" i="1" s="1"/>
  <c r="ET169" i="1"/>
  <c r="EX169" i="1" s="1"/>
  <c r="EZ169" i="1" s="1"/>
  <c r="DX160" i="1"/>
  <c r="EB160" i="1" s="1"/>
  <c r="ED160" i="1" s="1"/>
  <c r="BU161" i="1"/>
  <c r="BY161" i="1" s="1"/>
  <c r="CA161" i="1" s="1"/>
  <c r="ET162" i="1"/>
  <c r="EX162" i="1" s="1"/>
  <c r="EZ162" i="1" s="1"/>
  <c r="BJ163" i="1"/>
  <c r="BN163" i="1" s="1"/>
  <c r="BP163" i="1" s="1"/>
  <c r="ET164" i="1"/>
  <c r="EX164" i="1" s="1"/>
  <c r="EZ164" i="1" s="1"/>
  <c r="BJ165" i="1"/>
  <c r="BN165" i="1" s="1"/>
  <c r="BP165" i="1" s="1"/>
  <c r="DB165" i="1"/>
  <c r="DF165" i="1" s="1"/>
  <c r="DH165" i="1" s="1"/>
  <c r="AY166" i="1"/>
  <c r="BC166" i="1" s="1"/>
  <c r="BE166" i="1" s="1"/>
  <c r="DB166" i="1"/>
  <c r="DF166" i="1" s="1"/>
  <c r="DH166" i="1" s="1"/>
  <c r="AY167" i="1"/>
  <c r="BC167" i="1" s="1"/>
  <c r="BE167" i="1" s="1"/>
  <c r="DB167" i="1"/>
  <c r="DF167" i="1" s="1"/>
  <c r="DH167" i="1" s="1"/>
  <c r="AY168" i="1"/>
  <c r="BC168" i="1" s="1"/>
  <c r="BE168" i="1" s="1"/>
  <c r="DB168" i="1"/>
  <c r="DF168" i="1" s="1"/>
  <c r="DH168" i="1" s="1"/>
  <c r="AY169" i="1"/>
  <c r="BC169" i="1" s="1"/>
  <c r="BE169" i="1" s="1"/>
  <c r="DB169" i="1"/>
  <c r="DF169" i="1" s="1"/>
  <c r="DH169" i="1" s="1"/>
  <c r="FP160" i="1"/>
  <c r="FT160" i="1" s="1"/>
  <c r="FV160" i="1" s="1"/>
  <c r="DM161" i="1"/>
  <c r="DQ161" i="1" s="1"/>
  <c r="DS161" i="1" s="1"/>
  <c r="DB163" i="1"/>
  <c r="DF163" i="1" s="1"/>
  <c r="DH163" i="1" s="1"/>
  <c r="FP165" i="1"/>
  <c r="FT165" i="1" s="1"/>
  <c r="FV165" i="1" s="1"/>
  <c r="FP166" i="1"/>
  <c r="FT166" i="1" s="1"/>
  <c r="FV166" i="1" s="1"/>
  <c r="FP167" i="1"/>
  <c r="FT167" i="1" s="1"/>
  <c r="FV167" i="1" s="1"/>
  <c r="FP168" i="1"/>
  <c r="FT168" i="1" s="1"/>
  <c r="FV168" i="1" s="1"/>
  <c r="DX169" i="1"/>
  <c r="EB169" i="1" s="1"/>
  <c r="ED169" i="1" s="1"/>
  <c r="EI169" i="1"/>
  <c r="EM169" i="1" s="1"/>
  <c r="EO169" i="1" s="1"/>
  <c r="ET176" i="1"/>
  <c r="EX176" i="1" s="1"/>
  <c r="EZ176" i="1" s="1"/>
  <c r="FE176" i="1"/>
  <c r="FI176" i="1" s="1"/>
  <c r="FK176" i="1" s="1"/>
  <c r="CF177" i="1"/>
  <c r="CJ177" i="1" s="1"/>
  <c r="CL177" i="1" s="1"/>
  <c r="DX176" i="1"/>
  <c r="EB176" i="1" s="1"/>
  <c r="ED176" i="1" s="1"/>
  <c r="BU177" i="1"/>
  <c r="BY177" i="1" s="1"/>
  <c r="CA177" i="1" s="1"/>
  <c r="CF185" i="1"/>
  <c r="CJ185" i="1" s="1"/>
  <c r="CL185" i="1" s="1"/>
  <c r="CQ182" i="1"/>
  <c r="CU182" i="1" s="1"/>
  <c r="CW182" i="1" s="1"/>
  <c r="AY183" i="1"/>
  <c r="BC183" i="1" s="1"/>
  <c r="BE183" i="1" s="1"/>
  <c r="FE183" i="1"/>
  <c r="FI183" i="1" s="1"/>
  <c r="FK183" i="1" s="1"/>
  <c r="CF184" i="1"/>
  <c r="CJ184" i="1" s="1"/>
  <c r="CL184" i="1" s="1"/>
  <c r="ET184" i="1"/>
  <c r="EX184" i="1" s="1"/>
  <c r="EZ184" i="1" s="1"/>
  <c r="DB182" i="1"/>
  <c r="DF182" i="1" s="1"/>
  <c r="DH182" i="1" s="1"/>
  <c r="DX183" i="1"/>
  <c r="EB183" i="1" s="1"/>
  <c r="ED183" i="1" s="1"/>
  <c r="AY184" i="1"/>
  <c r="BC184" i="1" s="1"/>
  <c r="BE184" i="1" s="1"/>
  <c r="DB184" i="1"/>
  <c r="DF184" i="1" s="1"/>
  <c r="DH184" i="1" s="1"/>
  <c r="FP185" i="1"/>
  <c r="FT185" i="1" s="1"/>
  <c r="FV185" i="1" s="1"/>
  <c r="AY182" i="1"/>
  <c r="BC182" i="1" s="1"/>
  <c r="BE182" i="1" s="1"/>
  <c r="EI182" i="1"/>
  <c r="EM182" i="1" s="1"/>
  <c r="EO182" i="1" s="1"/>
  <c r="BU183" i="1"/>
  <c r="BY183" i="1" s="1"/>
  <c r="CA183" i="1" s="1"/>
  <c r="EI183" i="1"/>
  <c r="EM183" i="1" s="1"/>
  <c r="EO183" i="1" s="1"/>
  <c r="BJ184" i="1"/>
  <c r="BN184" i="1" s="1"/>
  <c r="BP184" i="1" s="1"/>
  <c r="FP184" i="1"/>
  <c r="FT184" i="1" s="1"/>
  <c r="FV184" i="1" s="1"/>
  <c r="BJ185" i="1"/>
  <c r="BN185" i="1" s="1"/>
  <c r="BP185" i="1" s="1"/>
  <c r="DX185" i="1"/>
  <c r="EB185" i="1" s="1"/>
  <c r="ED185" i="1" s="1"/>
  <c r="AY186" i="1"/>
  <c r="BC186" i="1" s="1"/>
  <c r="BE186" i="1" s="1"/>
  <c r="BU190" i="1"/>
  <c r="BY190" i="1" s="1"/>
  <c r="CA190" i="1" s="1"/>
  <c r="AY191" i="1"/>
  <c r="BC191" i="1" s="1"/>
  <c r="BE191" i="1" s="1"/>
  <c r="DM192" i="1"/>
  <c r="DQ192" i="1" s="1"/>
  <c r="DS192" i="1" s="1"/>
  <c r="CQ193" i="1"/>
  <c r="CU193" i="1" s="1"/>
  <c r="CW193" i="1" s="1"/>
  <c r="FE193" i="1"/>
  <c r="FI193" i="1" s="1"/>
  <c r="FK193" i="1" s="1"/>
  <c r="AY194" i="1"/>
  <c r="BC194" i="1" s="1"/>
  <c r="BE194" i="1" s="1"/>
  <c r="FE194" i="1"/>
  <c r="FI194" i="1" s="1"/>
  <c r="FK194" i="1" s="1"/>
  <c r="EI195" i="1"/>
  <c r="EM195" i="1" s="1"/>
  <c r="EO195" i="1" s="1"/>
  <c r="CQ196" i="1"/>
  <c r="CU196" i="1" s="1"/>
  <c r="CW196" i="1" s="1"/>
  <c r="BU197" i="1"/>
  <c r="BY197" i="1" s="1"/>
  <c r="CA197" i="1" s="1"/>
  <c r="BU198" i="1"/>
  <c r="BY198" i="1" s="1"/>
  <c r="CA198" i="1" s="1"/>
  <c r="EI198" i="1"/>
  <c r="EM198" i="1" s="1"/>
  <c r="EO198" i="1" s="1"/>
  <c r="AY199" i="1"/>
  <c r="BC199" i="1" s="1"/>
  <c r="BE199" i="1" s="1"/>
  <c r="DM200" i="1"/>
  <c r="DQ200" i="1" s="1"/>
  <c r="DS200" i="1" s="1"/>
  <c r="CQ201" i="1"/>
  <c r="CU201" i="1" s="1"/>
  <c r="CW201" i="1" s="1"/>
  <c r="FE201" i="1"/>
  <c r="FI201" i="1" s="1"/>
  <c r="FK201" i="1" s="1"/>
  <c r="AY202" i="1"/>
  <c r="BC202" i="1" s="1"/>
  <c r="BE202" i="1" s="1"/>
  <c r="FE202" i="1"/>
  <c r="FI202" i="1" s="1"/>
  <c r="FK202" i="1" s="1"/>
  <c r="FE189" i="1"/>
  <c r="FI189" i="1" s="1"/>
  <c r="FK189" i="1" s="1"/>
  <c r="AY190" i="1"/>
  <c r="BC190" i="1" s="1"/>
  <c r="BE190" i="1" s="1"/>
  <c r="FE190" i="1"/>
  <c r="FI190" i="1" s="1"/>
  <c r="FK190" i="1" s="1"/>
  <c r="FP190" i="1"/>
  <c r="FT190" i="1" s="1"/>
  <c r="FV190" i="1" s="1"/>
  <c r="ET191" i="1"/>
  <c r="EX191" i="1" s="1"/>
  <c r="EZ191" i="1" s="1"/>
  <c r="CQ192" i="1"/>
  <c r="CU192" i="1" s="1"/>
  <c r="CW192" i="1" s="1"/>
  <c r="BU193" i="1"/>
  <c r="BY193" i="1" s="1"/>
  <c r="CA193" i="1" s="1"/>
  <c r="BU194" i="1"/>
  <c r="BY194" i="1" s="1"/>
  <c r="CA194" i="1" s="1"/>
  <c r="CF194" i="1"/>
  <c r="CJ194" i="1" s="1"/>
  <c r="CL194" i="1" s="1"/>
  <c r="EI194" i="1"/>
  <c r="EM194" i="1" s="1"/>
  <c r="EO194" i="1" s="1"/>
  <c r="AY195" i="1"/>
  <c r="BC195" i="1" s="1"/>
  <c r="BE195" i="1" s="1"/>
  <c r="BJ195" i="1"/>
  <c r="BN195" i="1" s="1"/>
  <c r="BP195" i="1" s="1"/>
  <c r="DM195" i="1"/>
  <c r="DQ195" i="1" s="1"/>
  <c r="DS195" i="1" s="1"/>
  <c r="DM196" i="1"/>
  <c r="DQ196" i="1" s="1"/>
  <c r="DS196" i="1" s="1"/>
  <c r="DX196" i="1"/>
  <c r="EB196" i="1" s="1"/>
  <c r="ED196" i="1" s="1"/>
  <c r="CQ197" i="1"/>
  <c r="CU197" i="1" s="1"/>
  <c r="CW197" i="1" s="1"/>
  <c r="DB197" i="1"/>
  <c r="DF197" i="1" s="1"/>
  <c r="DH197" i="1" s="1"/>
  <c r="FE197" i="1"/>
  <c r="FI197" i="1" s="1"/>
  <c r="FK197" i="1" s="1"/>
  <c r="AY198" i="1"/>
  <c r="BC198" i="1" s="1"/>
  <c r="BE198" i="1" s="1"/>
  <c r="FE198" i="1"/>
  <c r="FI198" i="1" s="1"/>
  <c r="FK198" i="1" s="1"/>
  <c r="FP198" i="1"/>
  <c r="FT198" i="1" s="1"/>
  <c r="FV198" i="1" s="1"/>
  <c r="CQ200" i="1"/>
  <c r="CU200" i="1" s="1"/>
  <c r="CW200" i="1" s="1"/>
  <c r="BU201" i="1"/>
  <c r="BY201" i="1" s="1"/>
  <c r="CA201" i="1" s="1"/>
  <c r="EI202" i="1"/>
  <c r="EM202" i="1" s="1"/>
  <c r="EO202" i="1" s="1"/>
  <c r="DM190" i="1"/>
  <c r="DQ190" i="1" s="1"/>
  <c r="DS190" i="1" s="1"/>
  <c r="DX190" i="1"/>
  <c r="EB190" i="1" s="1"/>
  <c r="ED190" i="1" s="1"/>
  <c r="CQ191" i="1"/>
  <c r="CU191" i="1" s="1"/>
  <c r="CW191" i="1" s="1"/>
  <c r="DB191" i="1"/>
  <c r="DF191" i="1" s="1"/>
  <c r="DH191" i="1" s="1"/>
  <c r="FE191" i="1"/>
  <c r="FI191" i="1" s="1"/>
  <c r="FK191" i="1" s="1"/>
  <c r="AY192" i="1"/>
  <c r="BC192" i="1" s="1"/>
  <c r="BE192" i="1" s="1"/>
  <c r="FE192" i="1"/>
  <c r="FI192" i="1" s="1"/>
  <c r="FK192" i="1" s="1"/>
  <c r="FP192" i="1"/>
  <c r="FT192" i="1" s="1"/>
  <c r="FV192" i="1" s="1"/>
  <c r="ET193" i="1"/>
  <c r="EX193" i="1" s="1"/>
  <c r="EZ193" i="1" s="1"/>
  <c r="CQ194" i="1"/>
  <c r="CU194" i="1" s="1"/>
  <c r="CW194" i="1" s="1"/>
  <c r="BU195" i="1"/>
  <c r="BY195" i="1" s="1"/>
  <c r="CA195" i="1" s="1"/>
  <c r="BU196" i="1"/>
  <c r="BY196" i="1" s="1"/>
  <c r="CA196" i="1" s="1"/>
  <c r="CF196" i="1"/>
  <c r="CJ196" i="1" s="1"/>
  <c r="CL196" i="1" s="1"/>
  <c r="EI196" i="1"/>
  <c r="EM196" i="1" s="1"/>
  <c r="EO196" i="1" s="1"/>
  <c r="AY197" i="1"/>
  <c r="BC197" i="1" s="1"/>
  <c r="BE197" i="1" s="1"/>
  <c r="BJ197" i="1"/>
  <c r="BN197" i="1" s="1"/>
  <c r="BP197" i="1" s="1"/>
  <c r="DM198" i="1"/>
  <c r="DQ198" i="1" s="1"/>
  <c r="DS198" i="1" s="1"/>
  <c r="DX198" i="1"/>
  <c r="EB198" i="1" s="1"/>
  <c r="ED198" i="1" s="1"/>
  <c r="CQ199" i="1"/>
  <c r="CU199" i="1" s="1"/>
  <c r="CW199" i="1" s="1"/>
  <c r="DB199" i="1"/>
  <c r="DF199" i="1" s="1"/>
  <c r="DH199" i="1" s="1"/>
  <c r="FE199" i="1"/>
  <c r="FI199" i="1" s="1"/>
  <c r="FK199" i="1" s="1"/>
  <c r="AY200" i="1"/>
  <c r="BC200" i="1" s="1"/>
  <c r="BE200" i="1" s="1"/>
  <c r="FE200" i="1"/>
  <c r="FI200" i="1" s="1"/>
  <c r="FK200" i="1" s="1"/>
  <c r="FP200" i="1"/>
  <c r="FT200" i="1" s="1"/>
  <c r="FV200" i="1" s="1"/>
  <c r="ET201" i="1"/>
  <c r="EX201" i="1" s="1"/>
  <c r="EZ201" i="1" s="1"/>
  <c r="CQ202" i="1"/>
  <c r="CU202" i="1" s="1"/>
  <c r="CW202" i="1" s="1"/>
  <c r="CQ205" i="1"/>
  <c r="CU205" i="1" s="1"/>
  <c r="CW205" i="1" s="1"/>
  <c r="FE205" i="1"/>
  <c r="FI205" i="1" s="1"/>
  <c r="FK205" i="1" s="1"/>
  <c r="BU206" i="1"/>
  <c r="BY206" i="1" s="1"/>
  <c r="CA206" i="1" s="1"/>
  <c r="AY206" i="1"/>
  <c r="BC206" i="1" s="1"/>
  <c r="BE206" i="1" s="1"/>
  <c r="DX211" i="1"/>
  <c r="EB211" i="1" s="1"/>
  <c r="ED211" i="1" s="1"/>
  <c r="CF212" i="1"/>
  <c r="CJ212" i="1" s="1"/>
  <c r="CL212" i="1" s="1"/>
  <c r="FP211" i="1"/>
  <c r="FT211" i="1" s="1"/>
  <c r="FV211" i="1" s="1"/>
  <c r="CQ212" i="1"/>
  <c r="CU212" i="1" s="1"/>
  <c r="CW212" i="1" s="1"/>
  <c r="DX212" i="1"/>
  <c r="EB212" i="1" s="1"/>
  <c r="ED212" i="1" s="1"/>
  <c r="ET212" i="1"/>
  <c r="EX212" i="1" s="1"/>
  <c r="EZ212" i="1" s="1"/>
  <c r="DX217" i="1"/>
  <c r="EB217" i="1" s="1"/>
  <c r="ED217" i="1" s="1"/>
  <c r="BU218" i="1"/>
  <c r="BY218" i="1" s="1"/>
  <c r="CA218" i="1" s="1"/>
  <c r="DB220" i="1"/>
  <c r="DF220" i="1" s="1"/>
  <c r="DH220" i="1" s="1"/>
  <c r="FE215" i="1"/>
  <c r="FI215" i="1" s="1"/>
  <c r="FK215" i="1" s="1"/>
  <c r="BU216" i="1"/>
  <c r="BY216" i="1" s="1"/>
  <c r="CA216" i="1" s="1"/>
  <c r="BU217" i="1"/>
  <c r="BY217" i="1" s="1"/>
  <c r="CA217" i="1" s="1"/>
  <c r="FE217" i="1"/>
  <c r="FI217" i="1" s="1"/>
  <c r="FK217" i="1" s="1"/>
  <c r="CF219" i="1"/>
  <c r="CJ219" i="1" s="1"/>
  <c r="CL219" i="1" s="1"/>
  <c r="DX220" i="1"/>
  <c r="EB220" i="1" s="1"/>
  <c r="ED220" i="1" s="1"/>
  <c r="DM216" i="1"/>
  <c r="DQ216" i="1" s="1"/>
  <c r="DS216" i="1" s="1"/>
  <c r="FE216" i="1"/>
  <c r="FI216" i="1" s="1"/>
  <c r="FK216" i="1" s="1"/>
  <c r="CF217" i="1"/>
  <c r="CJ217" i="1" s="1"/>
  <c r="CL217" i="1" s="1"/>
  <c r="FP217" i="1"/>
  <c r="FT217" i="1" s="1"/>
  <c r="FV217" i="1" s="1"/>
  <c r="FP218" i="1"/>
  <c r="FT218" i="1" s="1"/>
  <c r="FV218" i="1" s="1"/>
  <c r="ET219" i="1"/>
  <c r="EX219" i="1" s="1"/>
  <c r="EZ219" i="1" s="1"/>
  <c r="FE219" i="1"/>
  <c r="FI219" i="1" s="1"/>
  <c r="FK219" i="1" s="1"/>
  <c r="CF220" i="1"/>
  <c r="CJ220" i="1" s="1"/>
  <c r="CL220" i="1" s="1"/>
  <c r="FE214" i="1"/>
  <c r="FI214" i="1" s="1"/>
  <c r="FK214" i="1" s="1"/>
  <c r="BU215" i="1"/>
  <c r="BY215" i="1" s="1"/>
  <c r="CA215" i="1" s="1"/>
  <c r="DM217" i="1"/>
  <c r="DQ217" i="1" s="1"/>
  <c r="DS217" i="1" s="1"/>
  <c r="DX218" i="1"/>
  <c r="EB218" i="1" s="1"/>
  <c r="ED218" i="1" s="1"/>
  <c r="DB219" i="1"/>
  <c r="DF219" i="1" s="1"/>
  <c r="DH219" i="1" s="1"/>
  <c r="DM219" i="1"/>
  <c r="DQ219" i="1" s="1"/>
  <c r="DS219" i="1" s="1"/>
  <c r="FP219" i="1"/>
  <c r="FT219" i="1" s="1"/>
  <c r="FV219" i="1" s="1"/>
  <c r="ET220" i="1"/>
  <c r="EX220" i="1" s="1"/>
  <c r="EZ220" i="1" s="1"/>
  <c r="O222" i="1"/>
  <c r="O210" i="1"/>
  <c r="R200" i="1"/>
  <c r="S182" i="1"/>
  <c r="R165" i="1"/>
  <c r="P150" i="1"/>
  <c r="S122" i="1"/>
  <c r="O136" i="1"/>
  <c r="R219" i="1"/>
  <c r="R205" i="1"/>
  <c r="S185" i="1"/>
  <c r="P174" i="1"/>
  <c r="P146" i="1"/>
  <c r="Q140" i="1"/>
  <c r="S110" i="1"/>
  <c r="S88" i="1"/>
  <c r="S220" i="1"/>
  <c r="Q183" i="1"/>
  <c r="Q173" i="1"/>
  <c r="R126" i="1"/>
  <c r="Q133" i="1"/>
  <c r="P94" i="1"/>
  <c r="P80" i="1"/>
  <c r="O85" i="1"/>
  <c r="O50" i="1"/>
  <c r="S64" i="1"/>
  <c r="S65" i="1"/>
  <c r="R33" i="1"/>
  <c r="S6" i="1"/>
  <c r="S216" i="1"/>
  <c r="K231" i="1"/>
  <c r="Q200" i="1"/>
  <c r="O198" i="1"/>
  <c r="R169" i="1"/>
  <c r="O162" i="1"/>
  <c r="R125" i="1"/>
  <c r="J228" i="1"/>
  <c r="P201" i="1"/>
  <c r="O168" i="1"/>
  <c r="O153" i="1"/>
  <c r="R151" i="1"/>
  <c r="S111" i="1"/>
  <c r="S218" i="1"/>
  <c r="O185" i="1"/>
  <c r="P165" i="1"/>
  <c r="O137" i="1"/>
  <c r="Q111" i="1"/>
  <c r="P77" i="1"/>
  <c r="S52" i="1"/>
  <c r="Q46" i="1"/>
  <c r="P54" i="1"/>
  <c r="Q7" i="1"/>
  <c r="O205" i="1"/>
  <c r="R177" i="1"/>
  <c r="Q157" i="1"/>
  <c r="S124" i="1"/>
  <c r="S104" i="1"/>
  <c r="Q105" i="1"/>
  <c r="O92" i="1"/>
  <c r="Q222" i="1"/>
  <c r="Q179" i="1"/>
  <c r="O121" i="1"/>
  <c r="Q102" i="1"/>
  <c r="R77" i="1"/>
  <c r="S12" i="1"/>
  <c r="O61" i="1"/>
  <c r="S11" i="1"/>
  <c r="O214" i="1"/>
  <c r="Q175" i="1"/>
  <c r="P134" i="1"/>
  <c r="O81" i="1"/>
  <c r="Q59" i="1"/>
  <c r="R58" i="1"/>
  <c r="R65" i="1"/>
  <c r="Q28" i="1"/>
  <c r="K228" i="1"/>
  <c r="Q217" i="1"/>
  <c r="Q207" i="1"/>
  <c r="P182" i="1"/>
  <c r="S169" i="1"/>
  <c r="Q163" i="1"/>
  <c r="P138" i="1"/>
  <c r="P219" i="1"/>
  <c r="P200" i="1"/>
  <c r="S179" i="1"/>
  <c r="Q158" i="1"/>
  <c r="S136" i="1"/>
  <c r="Q90" i="1"/>
  <c r="O221" i="1"/>
  <c r="Q189" i="1"/>
  <c r="P160" i="1"/>
  <c r="P129" i="1"/>
  <c r="O88" i="1"/>
  <c r="O96" i="1"/>
  <c r="S63" i="1"/>
  <c r="P61" i="1"/>
  <c r="O49" i="1"/>
  <c r="R6" i="1"/>
  <c r="O209" i="1"/>
  <c r="O196" i="1"/>
  <c r="P155" i="1"/>
  <c r="O142" i="1"/>
  <c r="S116" i="1"/>
  <c r="R118" i="1"/>
  <c r="S69" i="1"/>
  <c r="S93" i="1"/>
  <c r="Q187" i="1"/>
  <c r="Q120" i="1"/>
  <c r="P213" i="1"/>
  <c r="S181" i="1"/>
  <c r="Q132" i="1"/>
  <c r="O212" i="1"/>
  <c r="O163" i="1"/>
  <c r="Q121" i="1"/>
  <c r="Q198" i="1"/>
  <c r="O147" i="1"/>
  <c r="O101" i="1"/>
  <c r="Q29" i="1"/>
  <c r="P26" i="1"/>
  <c r="R202" i="1"/>
  <c r="R150" i="1"/>
  <c r="S209" i="1"/>
  <c r="R189" i="1"/>
  <c r="S175" i="1"/>
  <c r="S163" i="1"/>
  <c r="S143" i="1"/>
  <c r="K227" i="1"/>
  <c r="S203" i="1"/>
  <c r="Q182" i="1"/>
  <c r="O155" i="1"/>
  <c r="S127" i="1"/>
  <c r="R98" i="1"/>
  <c r="Q216" i="1"/>
  <c r="P205" i="1"/>
  <c r="O152" i="1"/>
  <c r="R147" i="1"/>
  <c r="Q113" i="1"/>
  <c r="P68" i="1"/>
  <c r="S73" i="1"/>
  <c r="R13" i="1"/>
  <c r="Q54" i="1"/>
  <c r="S33" i="1"/>
  <c r="R221" i="1"/>
  <c r="O215" i="1"/>
  <c r="R204" i="1"/>
  <c r="S171" i="1"/>
  <c r="P142" i="1"/>
  <c r="O120" i="1"/>
  <c r="O193" i="1"/>
  <c r="Q172" i="1"/>
  <c r="P136" i="1"/>
  <c r="Q94" i="1"/>
  <c r="R208" i="1"/>
  <c r="R163" i="1"/>
  <c r="Q134" i="1"/>
  <c r="R95" i="1"/>
  <c r="R83" i="1"/>
  <c r="S74" i="1"/>
  <c r="P38" i="1"/>
  <c r="K226" i="1"/>
  <c r="S196" i="1"/>
  <c r="P163" i="1"/>
  <c r="Q139" i="1"/>
  <c r="Q114" i="1"/>
  <c r="R75" i="1"/>
  <c r="O197" i="1"/>
  <c r="Q130" i="1"/>
  <c r="R82" i="1"/>
  <c r="R44" i="1"/>
  <c r="O22" i="1"/>
  <c r="O33" i="1"/>
  <c r="O184" i="1"/>
  <c r="R148" i="1"/>
  <c r="O84" i="1"/>
  <c r="S28" i="1"/>
  <c r="Q60" i="1"/>
  <c r="Q36" i="1"/>
  <c r="P196" i="1"/>
  <c r="R213" i="1"/>
  <c r="P189" i="1"/>
  <c r="O165" i="1"/>
  <c r="O150" i="1"/>
  <c r="Q214" i="1"/>
  <c r="S188" i="1"/>
  <c r="P164" i="1"/>
  <c r="Q145" i="1"/>
  <c r="S118" i="1"/>
  <c r="R191" i="1"/>
  <c r="Q159" i="1"/>
  <c r="S106" i="1"/>
  <c r="Q77" i="1"/>
  <c r="R46" i="1"/>
  <c r="P25" i="1"/>
  <c r="S13" i="1"/>
  <c r="O201" i="1"/>
  <c r="O171" i="1"/>
  <c r="R129" i="1"/>
  <c r="R100" i="1"/>
  <c r="P89" i="1"/>
  <c r="Q86" i="1"/>
  <c r="P180" i="1"/>
  <c r="Q127" i="1"/>
  <c r="O192" i="1"/>
  <c r="R134" i="1"/>
  <c r="Q193" i="1"/>
  <c r="O132" i="1"/>
  <c r="P183" i="1"/>
  <c r="S103" i="1"/>
  <c r="O58" i="1"/>
  <c r="R22" i="1"/>
  <c r="O167" i="1"/>
  <c r="R113" i="1"/>
  <c r="O66" i="1"/>
  <c r="P187" i="1"/>
  <c r="R107" i="1"/>
  <c r="O73" i="1"/>
  <c r="S48" i="1"/>
  <c r="Q32" i="1"/>
  <c r="Q208" i="1"/>
  <c r="R154" i="1"/>
  <c r="R108" i="1"/>
  <c r="O56" i="1"/>
  <c r="Q30" i="1"/>
  <c r="R14" i="1"/>
  <c r="J226" i="1"/>
  <c r="Q164" i="1"/>
  <c r="R123" i="1"/>
  <c r="R73" i="1"/>
  <c r="S54" i="1"/>
  <c r="P51" i="1"/>
  <c r="K235" i="1"/>
  <c r="Q185" i="1"/>
  <c r="Q156" i="1"/>
  <c r="J234" i="1"/>
  <c r="S170" i="1"/>
  <c r="Q128" i="1"/>
  <c r="O219" i="1"/>
  <c r="R159" i="1"/>
  <c r="S112" i="1"/>
  <c r="Q55" i="1"/>
  <c r="P58" i="1"/>
  <c r="O211" i="1"/>
  <c r="R162" i="1"/>
  <c r="Q108" i="1"/>
  <c r="Q103" i="1"/>
  <c r="R183" i="1"/>
  <c r="P87" i="1"/>
  <c r="P69" i="1"/>
  <c r="Q44" i="1"/>
  <c r="S23" i="1"/>
  <c r="Q209" i="1"/>
  <c r="O140" i="1"/>
  <c r="R96" i="1"/>
  <c r="O52" i="1"/>
  <c r="S24" i="1"/>
  <c r="O27" i="1"/>
  <c r="P216" i="1"/>
  <c r="P151" i="1"/>
  <c r="O114" i="1"/>
  <c r="S66" i="1"/>
  <c r="Q51" i="1"/>
  <c r="Q47" i="1"/>
  <c r="R192" i="1"/>
  <c r="Q143" i="1"/>
  <c r="O124" i="1"/>
  <c r="P166" i="1"/>
  <c r="S76" i="1"/>
  <c r="R216" i="1"/>
  <c r="R130" i="1"/>
  <c r="Q205" i="1"/>
  <c r="O94" i="1"/>
  <c r="O44" i="1"/>
  <c r="R161" i="1"/>
  <c r="Q68" i="1"/>
  <c r="Q22" i="1"/>
  <c r="R168" i="1"/>
  <c r="O87" i="1"/>
  <c r="Q62" i="1"/>
  <c r="P35" i="1"/>
  <c r="Q186" i="1"/>
  <c r="O199" i="1"/>
  <c r="Q27" i="1"/>
  <c r="O32" i="1"/>
  <c r="R180" i="1"/>
  <c r="P170" i="1"/>
  <c r="P39" i="1"/>
  <c r="Q171" i="1"/>
  <c r="Q40" i="1"/>
  <c r="O183" i="1"/>
  <c r="P23" i="1"/>
  <c r="O158" i="1"/>
  <c r="P143" i="1"/>
  <c r="S49" i="1"/>
  <c r="O13" i="1"/>
  <c r="R74" i="1"/>
  <c r="O195" i="1"/>
  <c r="R146" i="1"/>
  <c r="Q136" i="1"/>
  <c r="O181" i="1"/>
  <c r="R66" i="1"/>
  <c r="Q35" i="1"/>
  <c r="R143" i="1"/>
  <c r="J236" i="1"/>
  <c r="R79" i="1"/>
  <c r="Q50" i="1"/>
  <c r="O170" i="1"/>
  <c r="Q79" i="1"/>
  <c r="R49" i="1"/>
  <c r="O180" i="1"/>
  <c r="P106" i="1"/>
  <c r="R15" i="1"/>
  <c r="S45" i="1"/>
  <c r="Q34" i="1"/>
  <c r="Q107" i="1"/>
  <c r="P15" i="1"/>
  <c r="P104" i="1"/>
  <c r="P78" i="1"/>
  <c r="Q19" i="1"/>
  <c r="R92" i="1"/>
  <c r="P21" i="1"/>
  <c r="O151" i="1"/>
  <c r="S148" i="1"/>
  <c r="Q213" i="1"/>
  <c r="R132" i="1"/>
  <c r="R111" i="1"/>
  <c r="Q58" i="1"/>
  <c r="R222" i="1"/>
  <c r="P147" i="1"/>
  <c r="O177" i="1"/>
  <c r="P206" i="1"/>
  <c r="O98" i="1"/>
  <c r="S42" i="1"/>
  <c r="R155" i="1"/>
  <c r="S78" i="1"/>
  <c r="P110" i="1"/>
  <c r="R31" i="1"/>
  <c r="R199" i="1"/>
  <c r="O93" i="1"/>
  <c r="R71" i="1"/>
  <c r="O208" i="1"/>
  <c r="Q96" i="1"/>
  <c r="S40" i="1"/>
  <c r="R59" i="1"/>
  <c r="Q11" i="1"/>
  <c r="R110" i="1"/>
  <c r="P34" i="1"/>
  <c r="R138" i="1"/>
  <c r="Q93" i="1"/>
  <c r="S44" i="1"/>
  <c r="R120" i="1"/>
  <c r="R57" i="1"/>
  <c r="S133" i="1"/>
  <c r="S155" i="1"/>
  <c r="R19" i="1"/>
  <c r="S37" i="1"/>
  <c r="S173" i="1"/>
  <c r="P71" i="1"/>
  <c r="S36" i="1"/>
  <c r="P18" i="1"/>
  <c r="S30" i="1"/>
  <c r="O134" i="1"/>
  <c r="S47" i="1"/>
  <c r="Q75" i="1"/>
  <c r="R122" i="1"/>
  <c r="Q184" i="1"/>
  <c r="S140" i="1"/>
  <c r="S109" i="1"/>
  <c r="S180" i="1"/>
  <c r="Q117" i="1"/>
  <c r="P32" i="1"/>
  <c r="Q39" i="1"/>
  <c r="S204" i="1"/>
  <c r="P149" i="1"/>
  <c r="S81" i="1"/>
  <c r="P171" i="1"/>
  <c r="S177" i="1"/>
  <c r="J229" i="1"/>
  <c r="O203" i="1"/>
  <c r="O188" i="1"/>
  <c r="S167" i="1"/>
  <c r="P153" i="1"/>
  <c r="S131" i="1"/>
  <c r="K233" i="1"/>
  <c r="O206" i="1"/>
  <c r="O173" i="1"/>
  <c r="O154" i="1"/>
  <c r="S123" i="1"/>
  <c r="P118" i="1"/>
  <c r="S228" i="1"/>
  <c r="Q191" i="1"/>
  <c r="Q165" i="1"/>
  <c r="Q122" i="1"/>
  <c r="P116" i="1"/>
  <c r="P83" i="1"/>
  <c r="S60" i="1"/>
  <c r="P49" i="1"/>
  <c r="O62" i="1"/>
  <c r="P42" i="1"/>
  <c r="R211" i="1"/>
  <c r="O217" i="1"/>
  <c r="R185" i="1"/>
  <c r="P169" i="1"/>
  <c r="S125" i="1"/>
  <c r="J230" i="1"/>
  <c r="S198" i="1"/>
  <c r="Q169" i="1"/>
  <c r="R145" i="1"/>
  <c r="P92" i="1"/>
  <c r="R197" i="1"/>
  <c r="Q166" i="1"/>
  <c r="O110" i="1"/>
  <c r="Q83" i="1"/>
  <c r="O77" i="1"/>
  <c r="P29" i="1"/>
  <c r="R16" i="1"/>
  <c r="S214" i="1"/>
  <c r="S174" i="1"/>
  <c r="S134" i="1"/>
  <c r="P122" i="1"/>
  <c r="R93" i="1"/>
  <c r="S94" i="1"/>
  <c r="R187" i="1"/>
  <c r="R136" i="1"/>
  <c r="P85" i="1"/>
  <c r="R30" i="1"/>
  <c r="Q37" i="1"/>
  <c r="S183" i="1"/>
  <c r="R99" i="1"/>
  <c r="S85" i="1"/>
  <c r="O12" i="1"/>
  <c r="O46" i="1"/>
  <c r="K230" i="1"/>
  <c r="Q201" i="1"/>
  <c r="S197" i="1"/>
  <c r="R179" i="1"/>
  <c r="Q167" i="1"/>
  <c r="Q210" i="1"/>
  <c r="P128" i="1"/>
  <c r="P121" i="1"/>
  <c r="Q73" i="1"/>
  <c r="P62" i="1"/>
  <c r="Q176" i="1"/>
  <c r="S115" i="1"/>
  <c r="P218" i="1"/>
  <c r="P220" i="1"/>
  <c r="P194" i="1"/>
  <c r="S156" i="1"/>
  <c r="O123" i="1"/>
  <c r="R184" i="1"/>
  <c r="O144" i="1"/>
  <c r="O117" i="1"/>
  <c r="O169" i="1"/>
  <c r="R97" i="1"/>
  <c r="S87" i="1"/>
  <c r="S22" i="1"/>
  <c r="J227" i="1"/>
  <c r="P202" i="1"/>
  <c r="Q153" i="1"/>
  <c r="R212" i="1"/>
  <c r="Q123" i="1"/>
  <c r="K232" i="1"/>
  <c r="O133" i="1"/>
  <c r="S90" i="1"/>
  <c r="S51" i="1"/>
  <c r="Q197" i="1"/>
  <c r="R131" i="1"/>
  <c r="S72" i="1"/>
  <c r="R152" i="1"/>
  <c r="O60" i="1"/>
  <c r="P28" i="1"/>
  <c r="O128" i="1"/>
  <c r="R42" i="1"/>
  <c r="P9" i="1"/>
  <c r="S217" i="1"/>
  <c r="O161" i="1"/>
  <c r="Q147" i="1"/>
  <c r="P168" i="1"/>
  <c r="P108" i="1"/>
  <c r="P172" i="1"/>
  <c r="R91" i="1"/>
  <c r="O43" i="1"/>
  <c r="J233" i="1"/>
  <c r="P156" i="1"/>
  <c r="R101" i="1"/>
  <c r="R203" i="1"/>
  <c r="P190" i="1"/>
  <c r="S222" i="1"/>
  <c r="S146" i="1"/>
  <c r="O166" i="1"/>
  <c r="Q89" i="1"/>
  <c r="R68" i="1"/>
  <c r="R149" i="1"/>
  <c r="S113" i="1"/>
  <c r="S211" i="1"/>
  <c r="S97" i="1"/>
  <c r="O34" i="1"/>
  <c r="P56" i="1"/>
  <c r="Q203" i="1"/>
  <c r="O126" i="1"/>
  <c r="P81" i="1"/>
  <c r="R64" i="1"/>
  <c r="P30" i="1"/>
  <c r="O175" i="1"/>
  <c r="R86" i="1"/>
  <c r="Q110" i="1"/>
  <c r="O8" i="1"/>
  <c r="S213" i="1"/>
  <c r="R173" i="1"/>
  <c r="P126" i="1"/>
  <c r="R157" i="1"/>
  <c r="O115" i="1"/>
  <c r="R170" i="1"/>
  <c r="S92" i="1"/>
  <c r="P53" i="1"/>
  <c r="P217" i="1"/>
  <c r="R141" i="1"/>
  <c r="O109" i="1"/>
  <c r="R206" i="1"/>
  <c r="R90" i="1"/>
  <c r="O26" i="1"/>
  <c r="R51" i="1"/>
  <c r="P193" i="1"/>
  <c r="O116" i="1"/>
  <c r="P72" i="1"/>
  <c r="Q56" i="1"/>
  <c r="S14" i="1"/>
  <c r="S168" i="1"/>
  <c r="P112" i="1"/>
  <c r="P86" i="1"/>
  <c r="P70" i="1"/>
  <c r="S178" i="1"/>
  <c r="R178" i="1"/>
  <c r="R198" i="1"/>
  <c r="S10" i="1"/>
  <c r="P176" i="1"/>
  <c r="S83" i="1"/>
  <c r="S39" i="1"/>
  <c r="J232" i="1"/>
  <c r="P97" i="1"/>
  <c r="R43" i="1"/>
  <c r="P140" i="1"/>
  <c r="S31" i="1"/>
  <c r="Q17" i="1"/>
  <c r="S18" i="1"/>
  <c r="R89" i="1"/>
  <c r="S41" i="1"/>
  <c r="R104" i="1"/>
  <c r="S82" i="1"/>
  <c r="P91" i="1"/>
  <c r="Q14" i="1"/>
  <c r="P22" i="1"/>
  <c r="S8" i="1"/>
  <c r="S194" i="1"/>
  <c r="R56" i="1"/>
  <c r="R60" i="1"/>
  <c r="Q174" i="1"/>
  <c r="R166" i="1"/>
  <c r="P144" i="1"/>
  <c r="R40" i="1"/>
  <c r="Q161" i="1"/>
  <c r="O172" i="1"/>
  <c r="R21" i="1"/>
  <c r="Q204" i="1"/>
  <c r="P48" i="1"/>
  <c r="P222" i="1"/>
  <c r="O106" i="1"/>
  <c r="Q42" i="1"/>
  <c r="P8" i="1"/>
  <c r="Q112" i="1"/>
  <c r="Q23" i="1"/>
  <c r="P175" i="1"/>
  <c r="S62" i="1"/>
  <c r="O220" i="1"/>
  <c r="Q199" i="1"/>
  <c r="P152" i="1"/>
  <c r="O213" i="1"/>
  <c r="R171" i="1"/>
  <c r="S137" i="1"/>
  <c r="S208" i="1"/>
  <c r="S153" i="1"/>
  <c r="O100" i="1"/>
  <c r="O37" i="1"/>
  <c r="O47" i="1"/>
  <c r="O191" i="1"/>
  <c r="P184" i="1"/>
  <c r="Q141" i="1"/>
  <c r="O189" i="1"/>
  <c r="Q131" i="1"/>
  <c r="P188" i="1"/>
  <c r="P88" i="1"/>
  <c r="O35" i="1"/>
  <c r="Q12" i="1"/>
  <c r="R167" i="1"/>
  <c r="S119" i="1"/>
  <c r="P109" i="1"/>
  <c r="Q101" i="1"/>
  <c r="P59" i="1"/>
  <c r="Q218" i="1"/>
  <c r="P95" i="1"/>
  <c r="R39" i="1"/>
  <c r="P212" i="1"/>
  <c r="P198" i="1"/>
  <c r="P158" i="1"/>
  <c r="P207" i="1"/>
  <c r="S149" i="1"/>
  <c r="Q212" i="1"/>
  <c r="O127" i="1"/>
  <c r="P82" i="1"/>
  <c r="P50" i="1"/>
  <c r="P186" i="1"/>
  <c r="Q125" i="1"/>
  <c r="S84" i="1"/>
  <c r="P157" i="1"/>
  <c r="Q160" i="1"/>
  <c r="R195" i="1"/>
  <c r="Q87" i="1"/>
  <c r="P154" i="1"/>
  <c r="R78" i="1"/>
  <c r="Q220" i="1"/>
  <c r="Q135" i="1"/>
  <c r="O86" i="1"/>
  <c r="O156" i="1"/>
  <c r="R70" i="1"/>
  <c r="S9" i="1"/>
  <c r="R32" i="1"/>
  <c r="P181" i="1"/>
  <c r="R114" i="1"/>
  <c r="O36" i="1"/>
  <c r="P60" i="1"/>
  <c r="R220" i="1"/>
  <c r="S164" i="1"/>
  <c r="Q116" i="1"/>
  <c r="Q71" i="1"/>
  <c r="P33" i="1"/>
  <c r="S205" i="1"/>
  <c r="R153" i="1"/>
  <c r="S210" i="1"/>
  <c r="O157" i="1"/>
  <c r="O112" i="1"/>
  <c r="O143" i="1"/>
  <c r="O80" i="1"/>
  <c r="O17" i="1"/>
  <c r="R194" i="1"/>
  <c r="P130" i="1"/>
  <c r="S96" i="1"/>
  <c r="S165" i="1"/>
  <c r="Q104" i="1"/>
  <c r="O7" i="1"/>
  <c r="O16" i="1"/>
  <c r="O178" i="1"/>
  <c r="S105" i="1"/>
  <c r="Q33" i="1"/>
  <c r="R55" i="1"/>
  <c r="R214" i="1"/>
  <c r="Q151" i="1"/>
  <c r="Q115" i="1"/>
  <c r="P73" i="1"/>
  <c r="R28" i="1"/>
  <c r="S159" i="1"/>
  <c r="O159" i="1"/>
  <c r="S121" i="1"/>
  <c r="S59" i="1"/>
  <c r="P124" i="1"/>
  <c r="S157" i="1"/>
  <c r="O64" i="1"/>
  <c r="O186" i="1"/>
  <c r="Q25" i="1"/>
  <c r="P208" i="1"/>
  <c r="R103" i="1"/>
  <c r="O24" i="1"/>
  <c r="R17" i="1"/>
  <c r="S15" i="1"/>
  <c r="O91" i="1"/>
  <c r="S200" i="1"/>
  <c r="O57" i="1"/>
  <c r="S117" i="1"/>
  <c r="O28" i="1"/>
  <c r="O194" i="1"/>
  <c r="R209" i="1"/>
  <c r="S186" i="1"/>
  <c r="O78" i="1"/>
  <c r="S166" i="1"/>
  <c r="P113" i="1"/>
  <c r="Q155" i="1"/>
  <c r="O141" i="1"/>
  <c r="Q124" i="1"/>
  <c r="O45" i="1"/>
  <c r="Q95" i="1"/>
  <c r="R127" i="1"/>
  <c r="R35" i="1"/>
  <c r="O148" i="1"/>
  <c r="Q72" i="1"/>
  <c r="R218" i="1"/>
  <c r="S95" i="1"/>
  <c r="Q63" i="1"/>
  <c r="O25" i="1"/>
  <c r="S50" i="1"/>
  <c r="R182" i="1"/>
  <c r="S129" i="1"/>
  <c r="S77" i="1"/>
  <c r="S7" i="1"/>
  <c r="R156" i="1"/>
  <c r="R80" i="1"/>
  <c r="P20" i="1"/>
  <c r="P6" i="1"/>
  <c r="O190" i="1"/>
  <c r="O187" i="1"/>
  <c r="S184" i="1"/>
  <c r="O182" i="1"/>
  <c r="O39" i="1"/>
  <c r="O179" i="1"/>
  <c r="O218" i="1"/>
  <c r="S56" i="1"/>
  <c r="Q31" i="1"/>
  <c r="O90" i="1"/>
  <c r="R9" i="1"/>
  <c r="R144" i="1"/>
  <c r="R11" i="1"/>
  <c r="S21" i="1"/>
  <c r="S150" i="1"/>
  <c r="P84" i="1"/>
  <c r="Q190" i="1"/>
  <c r="R37" i="1"/>
  <c r="O72" i="1"/>
  <c r="Q192" i="1"/>
  <c r="P133" i="1"/>
  <c r="S46" i="1"/>
  <c r="S107" i="1"/>
  <c r="Q97" i="1"/>
  <c r="P161" i="1"/>
  <c r="Q53" i="1"/>
  <c r="R133" i="1"/>
  <c r="S202" i="1"/>
  <c r="O82" i="1"/>
  <c r="O19" i="1"/>
  <c r="R62" i="1"/>
  <c r="O149" i="1"/>
  <c r="S207" i="1"/>
  <c r="Q126" i="1"/>
  <c r="O55" i="1"/>
  <c r="R217" i="1"/>
  <c r="R20" i="1"/>
  <c r="Q43" i="1"/>
  <c r="R29" i="1"/>
  <c r="S158" i="1"/>
  <c r="P45" i="1"/>
  <c r="R181" i="1"/>
  <c r="R207" i="1"/>
  <c r="P125" i="1"/>
  <c r="O139" i="1"/>
  <c r="S26" i="1"/>
  <c r="Q221" i="1"/>
  <c r="S138" i="1"/>
  <c r="S114" i="1"/>
  <c r="Q100" i="1"/>
  <c r="S27" i="1"/>
  <c r="S102" i="1"/>
  <c r="Q99" i="1"/>
  <c r="Q194" i="1"/>
  <c r="Q21" i="1"/>
  <c r="R196" i="1"/>
  <c r="P195" i="1"/>
  <c r="Q202" i="1"/>
  <c r="Q80" i="1"/>
  <c r="Q177" i="1"/>
  <c r="S71" i="1"/>
  <c r="O160" i="1"/>
  <c r="R115" i="1"/>
  <c r="P57" i="1"/>
  <c r="S120" i="1"/>
  <c r="S142" i="1"/>
  <c r="R26" i="1"/>
  <c r="P167" i="1"/>
  <c r="Q16" i="1"/>
  <c r="S201" i="1"/>
  <c r="R94" i="1"/>
  <c r="P16" i="1"/>
  <c r="S128" i="1"/>
  <c r="R140" i="1"/>
  <c r="S141" i="1"/>
  <c r="O23" i="1"/>
  <c r="Q144" i="1"/>
  <c r="O131" i="1"/>
  <c r="R18" i="1"/>
  <c r="Q154" i="1"/>
  <c r="O9" i="1"/>
  <c r="S191" i="1"/>
  <c r="S86" i="1"/>
  <c r="Q69" i="1"/>
  <c r="P105" i="1"/>
  <c r="O11" i="1"/>
  <c r="Q91" i="1"/>
  <c r="R124" i="1"/>
  <c r="P203" i="1"/>
  <c r="Q52" i="1"/>
  <c r="O104" i="1"/>
  <c r="Q219" i="1"/>
  <c r="R34" i="1"/>
  <c r="O10" i="1"/>
  <c r="S126" i="1"/>
  <c r="P65" i="1"/>
  <c r="S215" i="1"/>
  <c r="P103" i="1"/>
  <c r="O99" i="1"/>
  <c r="P19" i="1"/>
  <c r="S17" i="1"/>
  <c r="P79" i="1"/>
  <c r="R210" i="1"/>
  <c r="P123" i="1"/>
  <c r="O174" i="1"/>
  <c r="S91" i="1"/>
  <c r="R24" i="1"/>
  <c r="P11" i="1"/>
  <c r="S61" i="1"/>
  <c r="S206" i="1"/>
  <c r="P131" i="1"/>
  <c r="P119" i="1"/>
  <c r="R201" i="1"/>
  <c r="R175" i="1"/>
  <c r="R61" i="1"/>
  <c r="O89" i="1"/>
  <c r="S221" i="1"/>
  <c r="Q82" i="1"/>
  <c r="O42" i="1"/>
  <c r="O68" i="1"/>
  <c r="R164" i="1"/>
  <c r="O40" i="1"/>
  <c r="O54" i="1"/>
  <c r="R10" i="1"/>
  <c r="O31" i="1"/>
  <c r="P192" i="1"/>
  <c r="K229" i="1"/>
  <c r="P214" i="1"/>
  <c r="S154" i="1"/>
  <c r="S20" i="1"/>
  <c r="S98" i="1"/>
  <c r="P127" i="1"/>
  <c r="R41" i="1"/>
  <c r="O145" i="1"/>
  <c r="O76" i="1"/>
  <c r="P209" i="1"/>
  <c r="R85" i="1"/>
  <c r="O14" i="1"/>
  <c r="R188" i="1"/>
  <c r="Q49" i="1"/>
  <c r="Q6" i="1"/>
  <c r="S199" i="1"/>
  <c r="R7" i="1"/>
  <c r="R112" i="1"/>
  <c r="P120" i="1"/>
  <c r="P178" i="1"/>
  <c r="R25" i="1"/>
  <c r="S70" i="1"/>
  <c r="O21" i="1"/>
  <c r="S139" i="1"/>
  <c r="S99" i="1"/>
  <c r="S80" i="1"/>
  <c r="Q61" i="1"/>
  <c r="R139" i="1"/>
  <c r="R8" i="1"/>
  <c r="P173" i="1"/>
  <c r="S192" i="1"/>
  <c r="O105" i="1"/>
  <c r="P115" i="1"/>
  <c r="R36" i="1"/>
  <c r="S212" i="1"/>
  <c r="P215" i="1"/>
  <c r="O113" i="1"/>
  <c r="Q106" i="1"/>
  <c r="R193" i="1"/>
  <c r="Q85" i="1"/>
  <c r="R88" i="1"/>
  <c r="Q149" i="1"/>
  <c r="R27" i="1"/>
  <c r="Q181" i="1"/>
  <c r="R176" i="1"/>
  <c r="S172" i="1"/>
  <c r="P17" i="1"/>
  <c r="S151" i="1"/>
  <c r="Q211" i="1"/>
  <c r="O130" i="1"/>
  <c r="S219" i="1"/>
  <c r="O20" i="1"/>
  <c r="O111" i="1"/>
  <c r="Q118" i="1"/>
  <c r="S57" i="1"/>
  <c r="Q129" i="1"/>
  <c r="R52" i="1"/>
  <c r="O200" i="1"/>
  <c r="Q76" i="1"/>
  <c r="S55" i="1"/>
  <c r="R128" i="1"/>
  <c r="R117" i="1"/>
  <c r="Q92" i="1"/>
  <c r="P13" i="1"/>
  <c r="R106" i="1"/>
  <c r="R109" i="1"/>
  <c r="S53" i="1"/>
  <c r="P135" i="1"/>
  <c r="O48" i="1"/>
  <c r="Q188" i="1"/>
  <c r="R69" i="1"/>
  <c r="O207" i="1"/>
  <c r="R223" i="1"/>
  <c r="Q195" i="1"/>
  <c r="P98" i="1"/>
  <c r="O118" i="1"/>
  <c r="R137" i="1"/>
  <c r="R53" i="1"/>
  <c r="S190" i="1"/>
  <c r="P221" i="1"/>
  <c r="Q215" i="1"/>
  <c r="S144" i="1"/>
  <c r="O65" i="1"/>
  <c r="P101" i="1"/>
  <c r="R190" i="1"/>
  <c r="P41" i="1"/>
  <c r="R81" i="1"/>
  <c r="Q26" i="1"/>
  <c r="Q13" i="1"/>
  <c r="R47" i="1"/>
  <c r="Q168" i="1"/>
  <c r="P12" i="1"/>
  <c r="S130" i="1"/>
  <c r="Q38" i="1"/>
  <c r="R76" i="1"/>
  <c r="S58" i="1"/>
  <c r="P141" i="1"/>
  <c r="Q170" i="1"/>
  <c r="O135" i="1"/>
  <c r="P100" i="1"/>
  <c r="P137" i="1"/>
  <c r="Q146" i="1"/>
  <c r="O15" i="1"/>
  <c r="S38" i="1"/>
  <c r="P179" i="1"/>
  <c r="P75" i="1"/>
  <c r="S25" i="1"/>
  <c r="S34" i="1"/>
  <c r="Q78" i="1"/>
  <c r="S29" i="1"/>
  <c r="R50" i="1"/>
  <c r="Q84" i="1"/>
  <c r="O122" i="1"/>
  <c r="O119" i="1"/>
  <c r="Q196" i="1"/>
  <c r="R119" i="1"/>
  <c r="O63" i="1"/>
  <c r="Q9" i="1"/>
  <c r="P44" i="1"/>
  <c r="Q41" i="1"/>
  <c r="P197" i="1"/>
  <c r="O125" i="1"/>
  <c r="O108" i="1"/>
  <c r="Q152" i="1"/>
  <c r="Q162" i="1"/>
  <c r="S161" i="1"/>
  <c r="S132" i="1"/>
  <c r="R12" i="1"/>
  <c r="S187" i="1"/>
  <c r="O71" i="1"/>
  <c r="Q178" i="1"/>
  <c r="R174" i="1"/>
  <c r="R102" i="1"/>
  <c r="O79" i="1"/>
  <c r="R116" i="1"/>
  <c r="S79" i="1"/>
  <c r="P64" i="1"/>
  <c r="P55" i="1"/>
  <c r="O51" i="1"/>
  <c r="O18" i="1"/>
  <c r="P199" i="1"/>
  <c r="Q24" i="1"/>
  <c r="Q18" i="1"/>
  <c r="O216" i="1"/>
  <c r="R135" i="1"/>
  <c r="S152" i="1"/>
  <c r="S193" i="1"/>
  <c r="R87" i="1"/>
  <c r="Q20" i="1"/>
  <c r="P177" i="1"/>
  <c r="P185" i="1"/>
  <c r="S176" i="1"/>
  <c r="S19" i="1"/>
  <c r="S162" i="1"/>
  <c r="R215" i="1"/>
  <c r="O41" i="1"/>
  <c r="S100" i="1"/>
  <c r="P211" i="1"/>
  <c r="P139" i="1"/>
  <c r="P132" i="1"/>
  <c r="O129" i="1"/>
  <c r="O30" i="1"/>
  <c r="S135" i="1"/>
  <c r="O138" i="1"/>
  <c r="O176" i="1"/>
  <c r="Q148" i="1"/>
  <c r="P210" i="1"/>
  <c r="S68" i="1"/>
  <c r="S108" i="1"/>
  <c r="Q8" i="1"/>
  <c r="O75" i="1"/>
  <c r="P36" i="1"/>
  <c r="O146" i="1"/>
  <c r="O38" i="1"/>
  <c r="O204" i="1"/>
  <c r="Q206" i="1"/>
  <c r="P204" i="1"/>
  <c r="S101" i="1"/>
  <c r="R186" i="1"/>
  <c r="R105" i="1"/>
  <c r="Q81" i="1"/>
  <c r="O6" i="1"/>
  <c r="O69" i="1"/>
  <c r="P31" i="1"/>
  <c r="Q137" i="1"/>
  <c r="S35" i="1"/>
  <c r="S147" i="1"/>
  <c r="Q109" i="1"/>
  <c r="P90" i="1"/>
  <c r="P76" i="1"/>
  <c r="S43" i="1"/>
  <c r="O95" i="1"/>
  <c r="O29" i="1"/>
  <c r="R160" i="1"/>
  <c r="S75" i="1"/>
  <c r="Q48" i="1"/>
  <c r="S145" i="1"/>
  <c r="O202" i="1"/>
  <c r="J231" i="1"/>
  <c r="O102" i="1"/>
  <c r="S195" i="1"/>
  <c r="Q119" i="1"/>
  <c r="O107" i="1"/>
  <c r="R158" i="1"/>
  <c r="Q64" i="1"/>
  <c r="Q45" i="1"/>
  <c r="Q57" i="1"/>
  <c r="O70" i="1"/>
  <c r="P191" i="1"/>
  <c r="R54" i="1"/>
  <c r="R48" i="1"/>
  <c r="Q15" i="1"/>
  <c r="R142" i="1"/>
  <c r="Q98" i="1"/>
  <c r="S32" i="1"/>
  <c r="S89" i="1"/>
  <c r="R72" i="1"/>
  <c r="R172" i="1"/>
  <c r="R63" i="1"/>
  <c r="O164" i="1"/>
  <c r="R38" i="1"/>
  <c r="P7" i="1"/>
  <c r="P27" i="1"/>
  <c r="S160" i="1"/>
  <c r="P47" i="1"/>
  <c r="Q10" i="1"/>
  <c r="Q66" i="1"/>
  <c r="O83" i="1"/>
  <c r="O103" i="1"/>
  <c r="Q65" i="1"/>
  <c r="Q180" i="1"/>
  <c r="Q70" i="1"/>
  <c r="Q150" i="1"/>
  <c r="O74" i="1"/>
  <c r="J235" i="1"/>
  <c r="P107" i="1"/>
  <c r="P117" i="1"/>
  <c r="S16" i="1"/>
  <c r="P24" i="1"/>
  <c r="R23" i="1"/>
  <c r="K234" i="1"/>
  <c r="R121" i="1"/>
  <c r="Q74" i="1"/>
  <c r="O53" i="1"/>
  <c r="P74" i="1"/>
  <c r="S189" i="1"/>
  <c r="Q88" i="1"/>
  <c r="P52" i="1"/>
  <c r="Q142" i="1"/>
  <c r="Q138" i="1"/>
  <c r="O97" i="1"/>
  <c r="O59" i="1"/>
  <c r="R45" i="1"/>
  <c r="R84" i="1"/>
  <c r="AY45" i="1" l="1"/>
  <c r="BC45" i="1" s="1"/>
  <c r="BE45" i="1" s="1"/>
  <c r="AY46" i="1"/>
  <c r="BC46" i="1" s="1"/>
  <c r="BE46" i="1" s="1"/>
  <c r="O67" i="1"/>
  <c r="AY30" i="1"/>
  <c r="BC30" i="1" s="1"/>
  <c r="BE30" i="1" s="1"/>
  <c r="BF139" i="1"/>
  <c r="BJ139" i="1" s="1"/>
  <c r="BN139" i="1" s="1"/>
  <c r="BP139" i="1" s="1"/>
  <c r="AU139" i="1"/>
  <c r="AY139" i="1" s="1"/>
  <c r="BC139" i="1" s="1"/>
  <c r="BE139" i="1" s="1"/>
  <c r="BJ138" i="1"/>
  <c r="BN138" i="1" s="1"/>
  <c r="BP138" i="1" s="1"/>
  <c r="AY87" i="1"/>
  <c r="BC87" i="1" s="1"/>
  <c r="BE87" i="1" s="1"/>
  <c r="AY32" i="1"/>
  <c r="BC32" i="1" s="1"/>
  <c r="BE32" i="1" s="1"/>
  <c r="AY86" i="1"/>
  <c r="BC86" i="1" s="1"/>
  <c r="BE86" i="1" s="1"/>
  <c r="AY88" i="1"/>
  <c r="BC88" i="1" s="1"/>
  <c r="BE88" i="1" s="1"/>
  <c r="AY102" i="1"/>
  <c r="BC102" i="1" s="1"/>
  <c r="BE102" i="1" s="1"/>
  <c r="Q53" i="14"/>
  <c r="Q58" i="15"/>
  <c r="I53" i="14"/>
  <c r="L42" i="14"/>
  <c r="N293" i="1"/>
  <c r="T268" i="1"/>
  <c r="R296" i="1" s="1"/>
  <c r="N292" i="1"/>
  <c r="N294" i="1" s="1"/>
  <c r="N295" i="1" s="1"/>
  <c r="T42" i="14"/>
  <c r="I58" i="15"/>
  <c r="L47" i="15"/>
  <c r="T47" i="15"/>
  <c r="T258" i="1"/>
  <c r="O267" i="1"/>
  <c r="T47" i="1"/>
  <c r="T41" i="1"/>
  <c r="T91" i="1"/>
  <c r="Q67" i="1"/>
  <c r="T7" i="1"/>
  <c r="T130" i="1"/>
  <c r="T144" i="1"/>
  <c r="T158" i="1"/>
  <c r="T77" i="1"/>
  <c r="T29" i="1"/>
  <c r="T44" i="1"/>
  <c r="T62" i="1"/>
  <c r="T80" i="1"/>
  <c r="T98" i="1"/>
  <c r="T129" i="1"/>
  <c r="T160" i="1"/>
  <c r="T190" i="1"/>
  <c r="T61" i="1"/>
  <c r="T155" i="1"/>
  <c r="P67" i="1"/>
  <c r="S67" i="1"/>
  <c r="T15" i="1"/>
  <c r="T18" i="1"/>
  <c r="T34" i="1"/>
  <c r="T50" i="1"/>
  <c r="T133" i="1"/>
  <c r="T150" i="1"/>
  <c r="T166" i="1"/>
  <c r="T25" i="1"/>
  <c r="T21" i="1"/>
  <c r="T30" i="1"/>
  <c r="T45" i="1"/>
  <c r="T55" i="1"/>
  <c r="T20" i="1"/>
  <c r="R67" i="1"/>
  <c r="T31" i="1"/>
  <c r="T35" i="1"/>
  <c r="T54" i="1"/>
  <c r="T58" i="1"/>
  <c r="T95" i="1"/>
  <c r="T79" i="1"/>
  <c r="T86" i="1"/>
  <c r="T164" i="1"/>
  <c r="T168" i="1"/>
  <c r="T191" i="1"/>
  <c r="T201" i="1"/>
  <c r="M228" i="1"/>
  <c r="T221" i="1"/>
  <c r="M230" i="1"/>
  <c r="T49" i="1"/>
  <c r="T17" i="1"/>
  <c r="T24" i="1"/>
  <c r="T28" i="1"/>
  <c r="T38" i="1"/>
  <c r="T85" i="1"/>
  <c r="T100" i="1"/>
  <c r="T117" i="1"/>
  <c r="T105" i="1"/>
  <c r="T139" i="1"/>
  <c r="T154" i="1"/>
  <c r="T183" i="1"/>
  <c r="T194" i="1"/>
  <c r="M234" i="1"/>
  <c r="T16" i="1"/>
  <c r="T11" i="1"/>
  <c r="T23" i="1"/>
  <c r="T53" i="1"/>
  <c r="T57" i="1"/>
  <c r="T48" i="1"/>
  <c r="T9" i="1"/>
  <c r="T12" i="1"/>
  <c r="T36" i="1"/>
  <c r="T39" i="1"/>
  <c r="T56" i="1"/>
  <c r="T82" i="1"/>
  <c r="T108" i="1"/>
  <c r="T97" i="1"/>
  <c r="T142" i="1"/>
  <c r="T157" i="1"/>
  <c r="T165" i="1"/>
  <c r="T161" i="1"/>
  <c r="T211" i="1"/>
  <c r="M236" i="1"/>
  <c r="T83" i="1"/>
  <c r="T94" i="1"/>
  <c r="T68" i="1"/>
  <c r="T71" i="1"/>
  <c r="T78" i="1"/>
  <c r="T84" i="1"/>
  <c r="T69" i="1"/>
  <c r="T72" i="1"/>
  <c r="T75" i="1"/>
  <c r="T81" i="1"/>
  <c r="T113" i="1"/>
  <c r="T115" i="1"/>
  <c r="T119" i="1"/>
  <c r="T89" i="1"/>
  <c r="T104" i="1"/>
  <c r="T116" i="1"/>
  <c r="T126" i="1"/>
  <c r="T135" i="1"/>
  <c r="T120" i="1"/>
  <c r="T124" i="1"/>
  <c r="T134" i="1"/>
  <c r="T151" i="1"/>
  <c r="T174" i="1"/>
  <c r="T187" i="1"/>
  <c r="T196" i="1"/>
  <c r="T186" i="1"/>
  <c r="T204" i="1"/>
  <c r="T195" i="1"/>
  <c r="T216" i="1"/>
  <c r="T214" i="1"/>
  <c r="M226" i="1"/>
  <c r="T27" i="1"/>
  <c r="T6" i="1"/>
  <c r="T33" i="1"/>
  <c r="T13" i="1"/>
  <c r="T42" i="1"/>
  <c r="T51" i="1"/>
  <c r="T59" i="1"/>
  <c r="T65" i="1"/>
  <c r="T22" i="1"/>
  <c r="T32" i="1"/>
  <c r="T64" i="1"/>
  <c r="T74" i="1"/>
  <c r="T8" i="1"/>
  <c r="T19" i="1"/>
  <c r="T26" i="1"/>
  <c r="T52" i="1"/>
  <c r="T60" i="1"/>
  <c r="T70" i="1"/>
  <c r="T73" i="1"/>
  <c r="T76" i="1"/>
  <c r="T87" i="1"/>
  <c r="T101" i="1"/>
  <c r="T90" i="1"/>
  <c r="T92" i="1"/>
  <c r="T112" i="1"/>
  <c r="T103" i="1"/>
  <c r="T106" i="1"/>
  <c r="T141" i="1"/>
  <c r="T121" i="1"/>
  <c r="T153" i="1"/>
  <c r="T172" i="1"/>
  <c r="T176" i="1"/>
  <c r="T180" i="1"/>
  <c r="T193" i="1"/>
  <c r="T208" i="1"/>
  <c r="T207" i="1"/>
  <c r="T220" i="1"/>
  <c r="T218" i="1"/>
  <c r="T219" i="1"/>
  <c r="M232" i="1"/>
  <c r="T109" i="1"/>
  <c r="T118" i="1"/>
  <c r="T88" i="1"/>
  <c r="T107" i="1"/>
  <c r="T110" i="1"/>
  <c r="T137" i="1"/>
  <c r="T123" i="1"/>
  <c r="T136" i="1"/>
  <c r="T127" i="1"/>
  <c r="T146" i="1"/>
  <c r="T149" i="1"/>
  <c r="T140" i="1"/>
  <c r="T152" i="1"/>
  <c r="T170" i="1"/>
  <c r="T179" i="1"/>
  <c r="T185" i="1"/>
  <c r="T202" i="1"/>
  <c r="T188" i="1"/>
  <c r="T198" i="1"/>
  <c r="T184" i="1"/>
  <c r="T192" i="1"/>
  <c r="T199" i="1"/>
  <c r="T203" i="1"/>
  <c r="T210" i="1"/>
  <c r="T215" i="1"/>
  <c r="T222" i="1"/>
  <c r="M233" i="1"/>
  <c r="M227" i="1"/>
  <c r="T132" i="1"/>
  <c r="T138" i="1"/>
  <c r="T131" i="1"/>
  <c r="T143" i="1"/>
  <c r="T147" i="1"/>
  <c r="T122" i="1"/>
  <c r="T125" i="1"/>
  <c r="T128" i="1"/>
  <c r="T163" i="1"/>
  <c r="T156" i="1"/>
  <c r="T177" i="1"/>
  <c r="T167" i="1"/>
  <c r="T169" i="1"/>
  <c r="T171" i="1"/>
  <c r="T173" i="1"/>
  <c r="T175" i="1"/>
  <c r="T178" i="1"/>
  <c r="T181" i="1"/>
  <c r="T182" i="1"/>
  <c r="T189" i="1"/>
  <c r="T200" i="1"/>
  <c r="T206" i="1"/>
  <c r="T197" i="1"/>
  <c r="T205" i="1"/>
  <c r="T212" i="1"/>
  <c r="T209" i="1"/>
  <c r="T213" i="1"/>
  <c r="T217" i="1"/>
  <c r="M231" i="1"/>
  <c r="M235" i="1"/>
  <c r="M229" i="1"/>
  <c r="L48" i="15" l="1"/>
  <c r="L51" i="15" s="1"/>
  <c r="F38" i="15" s="1"/>
  <c r="T267" i="1"/>
  <c r="R285" i="1" s="1"/>
  <c r="N281" i="1"/>
  <c r="N283" i="1" s="1"/>
  <c r="N284" i="1" s="1"/>
  <c r="N282" i="1"/>
  <c r="T48" i="15"/>
  <c r="T51" i="15" s="1"/>
  <c r="L38" i="15" s="1"/>
  <c r="K38" i="15" s="1"/>
  <c r="T43" i="14"/>
  <c r="T46" i="14" s="1"/>
  <c r="J33" i="14" s="1"/>
  <c r="L43" i="14"/>
  <c r="L46" i="14" s="1"/>
  <c r="F33" i="14" s="1"/>
  <c r="T67" i="1"/>
  <c r="M237" i="1"/>
  <c r="S226" i="1"/>
  <c r="S227" i="1" s="1"/>
  <c r="S230" i="1" s="1"/>
  <c r="P40" i="1"/>
  <c r="P148" i="1"/>
  <c r="P37" i="1"/>
  <c r="P93" i="1"/>
  <c r="P96" i="1"/>
  <c r="P145" i="1"/>
  <c r="V162" i="1" l="1"/>
  <c r="V148" i="1"/>
  <c r="V114" i="1"/>
  <c r="V96" i="1"/>
  <c r="V63" i="1"/>
  <c r="V43" i="1"/>
  <c r="V37" i="1"/>
  <c r="V14" i="1"/>
  <c r="V10" i="1"/>
  <c r="V159" i="1"/>
  <c r="V145" i="1"/>
  <c r="V111" i="1"/>
  <c r="V99" i="1"/>
  <c r="V93" i="1"/>
  <c r="V66" i="1"/>
  <c r="V40" i="1"/>
  <c r="V102" i="1"/>
  <c r="V46" i="1"/>
  <c r="T148" i="1"/>
  <c r="T145" i="1"/>
  <c r="T96" i="1"/>
  <c r="T93" i="1"/>
  <c r="T40" i="1"/>
  <c r="T37" i="1"/>
  <c r="ES230" i="1"/>
  <c r="DA230" i="1"/>
  <c r="BI230" i="1"/>
  <c r="FD230" i="1"/>
  <c r="DL230" i="1"/>
  <c r="BT230" i="1"/>
  <c r="FO230" i="1"/>
  <c r="DW230" i="1"/>
  <c r="CE230" i="1"/>
  <c r="EH230" i="1"/>
  <c r="CP230" i="1"/>
  <c r="AX230" i="1"/>
  <c r="P162" i="1"/>
  <c r="P159" i="1"/>
  <c r="P111" i="1"/>
  <c r="P102" i="1"/>
  <c r="P114" i="1"/>
  <c r="P99" i="1"/>
  <c r="P66" i="1"/>
  <c r="P43" i="1"/>
  <c r="P63" i="1"/>
  <c r="P10" i="1"/>
  <c r="P14" i="1"/>
  <c r="P46" i="1"/>
  <c r="T114" i="1" l="1"/>
  <c r="T46" i="1"/>
  <c r="T43" i="1"/>
  <c r="T14" i="1"/>
  <c r="T66" i="1"/>
  <c r="T111" i="1"/>
  <c r="T162" i="1"/>
  <c r="T102" i="1"/>
  <c r="T10" i="1"/>
  <c r="T99" i="1"/>
  <c r="T159" i="1"/>
  <c r="T63" i="1"/>
</calcChain>
</file>

<file path=xl/comments1.xml><?xml version="1.0" encoding="utf-8"?>
<comments xmlns="http://schemas.openxmlformats.org/spreadsheetml/2006/main">
  <authors>
    <author>Philippe Stolz</author>
    <author>Matthias Tuchschmid</author>
    <author xml:space="preserve"> </author>
  </authors>
  <commentList>
    <comment ref="U4" authorId="0">
      <text>
        <r>
          <rPr>
            <sz val="9"/>
            <color indexed="81"/>
            <rFont val="Tahoma"/>
            <family val="2"/>
          </rPr>
          <t xml:space="preserve">Ergebnisse werden nur für die Indikatoren Primärenergie und Treibhauspotenzial berechnet.
</t>
        </r>
      </text>
    </comment>
    <comment ref="V4" authorId="0">
      <text>
        <r>
          <rPr>
            <sz val="9"/>
            <color indexed="81"/>
            <rFont val="Tahoma"/>
            <family val="2"/>
          </rPr>
          <t>Ergebnisse werden nur für die Indikatoren Primärenergie und Treibhauspotenzial berechnet.</t>
        </r>
      </text>
    </comment>
    <comment ref="AK4" authorId="0">
      <text>
        <r>
          <rPr>
            <b/>
            <sz val="9"/>
            <color indexed="81"/>
            <rFont val="Tahoma"/>
            <family val="2"/>
          </rPr>
          <t>Philippe Stolz:</t>
        </r>
        <r>
          <rPr>
            <sz val="9"/>
            <color indexed="81"/>
            <rFont val="Tahoma"/>
            <family val="2"/>
          </rPr>
          <t xml:space="preserve">
Einheit:
kg/km oder kWh/km</t>
        </r>
      </text>
    </comment>
    <comment ref="AL4" authorId="0">
      <text>
        <r>
          <rPr>
            <b/>
            <sz val="9"/>
            <color indexed="81"/>
            <rFont val="Tahoma"/>
            <family val="2"/>
          </rPr>
          <t>Philippe Stolz:</t>
        </r>
        <r>
          <rPr>
            <sz val="9"/>
            <color indexed="81"/>
            <rFont val="Tahoma"/>
            <family val="2"/>
          </rPr>
          <t xml:space="preserve">
Einheit:
kg/km oder kWh/km</t>
        </r>
      </text>
    </comment>
    <comment ref="W5" authorId="1">
      <text>
        <r>
          <rPr>
            <sz val="8"/>
            <color indexed="81"/>
            <rFont val="Tahoma"/>
            <family val="2"/>
          </rPr>
          <t xml:space="preserve">Die Umweltkennwerte wurden mit Daten aus folgenden Quellen berechnet:
</t>
        </r>
        <r>
          <rPr>
            <b/>
            <sz val="8"/>
            <color indexed="81"/>
            <rFont val="Tahoma"/>
            <family val="2"/>
          </rPr>
          <t>EIv2.2:2016 =</t>
        </r>
        <r>
          <rPr>
            <sz val="8"/>
            <color indexed="81"/>
            <rFont val="Tahoma"/>
            <family val="2"/>
          </rPr>
          <t xml:space="preserve"> Der Datensatz stammt aus dem </t>
        </r>
        <r>
          <rPr>
            <b/>
            <sz val="8"/>
            <color indexed="81"/>
            <rFont val="Tahoma"/>
            <family val="2"/>
          </rPr>
          <t>KBOB-Ökobilanzdatenbestand v2.2:2016 (basierend auf dem ecoinvent-Datenbestand v2.2)</t>
        </r>
        <r>
          <rPr>
            <sz val="8"/>
            <color indexed="81"/>
            <rFont val="Tahoma"/>
            <family val="2"/>
          </rPr>
          <t xml:space="preserve">. Details sind in der ecoinvent-Dokumentation verfügbar.
</t>
        </r>
        <r>
          <rPr>
            <b/>
            <sz val="8"/>
            <color indexed="81"/>
            <rFont val="Tahoma"/>
            <family val="2"/>
          </rPr>
          <t>EIv3.1 eingebettet in EIv2.2:2016 =</t>
        </r>
        <r>
          <rPr>
            <sz val="8"/>
            <color indexed="81"/>
            <rFont val="Tahoma"/>
            <family val="2"/>
          </rPr>
          <t xml:space="preserve"> Der Datensatz wurde im </t>
        </r>
        <r>
          <rPr>
            <b/>
            <sz val="8"/>
            <color indexed="81"/>
            <rFont val="Tahoma"/>
            <family val="2"/>
          </rPr>
          <t>ecoinvent-Datenbestand v3.1</t>
        </r>
        <r>
          <rPr>
            <sz val="8"/>
            <color indexed="81"/>
            <rFont val="Tahoma"/>
            <family val="2"/>
          </rPr>
          <t xml:space="preserve"> aktualisiert und mit </t>
        </r>
        <r>
          <rPr>
            <b/>
            <sz val="8"/>
            <color indexed="81"/>
            <rFont val="Tahoma"/>
            <family val="2"/>
          </rPr>
          <t>Hintergrunddaten aus dem KBOB-Ökobilanzdatenbestand v2.2:2016</t>
        </r>
        <r>
          <rPr>
            <sz val="8"/>
            <color indexed="81"/>
            <rFont val="Tahoma"/>
            <family val="2"/>
          </rPr>
          <t xml:space="preserve"> verknüpft.
</t>
        </r>
        <r>
          <rPr>
            <b/>
            <sz val="8"/>
            <color indexed="81"/>
            <rFont val="Tahoma"/>
            <family val="2"/>
          </rPr>
          <t>treeze</t>
        </r>
        <r>
          <rPr>
            <sz val="8"/>
            <color indexed="81"/>
            <rFont val="Tahoma"/>
            <family val="2"/>
          </rPr>
          <t xml:space="preserve"> = Der Datensatz wurde</t>
        </r>
        <r>
          <rPr>
            <b/>
            <sz val="8"/>
            <color indexed="81"/>
            <rFont val="Tahoma"/>
            <family val="2"/>
          </rPr>
          <t xml:space="preserve"> von treeze für mobitool v2.0 aktualisiert oder neu erstellt</t>
        </r>
        <r>
          <rPr>
            <sz val="8"/>
            <color indexed="81"/>
            <rFont val="Tahoma"/>
            <family val="2"/>
          </rPr>
          <t xml:space="preserve">. Separate Berichte zu Strassen- (Road transport), Schienen- (Rail transport), Luft- (Water transport) und Wassertransporten (Water transport) enthalten eine detaillierte Dokumentation der Modellierung.
</t>
        </r>
        <r>
          <rPr>
            <b/>
            <sz val="8"/>
            <color indexed="81"/>
            <rFont val="Tahoma"/>
            <family val="2"/>
          </rPr>
          <t xml:space="preserve">M = </t>
        </r>
        <r>
          <rPr>
            <sz val="8"/>
            <color indexed="81"/>
            <rFont val="Tahoma"/>
            <family val="2"/>
          </rPr>
          <t xml:space="preserve">Der Datensatz wurde </t>
        </r>
        <r>
          <rPr>
            <b/>
            <sz val="8"/>
            <color indexed="81"/>
            <rFont val="Tahoma"/>
            <family val="2"/>
          </rPr>
          <t>von bestehenden Datensätzen abgeleitet</t>
        </r>
        <r>
          <rPr>
            <sz val="8"/>
            <color indexed="81"/>
            <rFont val="Tahoma"/>
            <family val="2"/>
          </rPr>
          <t xml:space="preserve">. Die Modellierung ist im mobitool-Hintergrundbericht beschrieben.
</t>
        </r>
        <r>
          <rPr>
            <b/>
            <sz val="8"/>
            <color indexed="81"/>
            <rFont val="Tahoma"/>
            <family val="2"/>
          </rPr>
          <t xml:space="preserve">D = </t>
        </r>
        <r>
          <rPr>
            <sz val="8"/>
            <color indexed="81"/>
            <rFont val="Tahoma"/>
            <family val="2"/>
          </rPr>
          <t>Der Datensatz stellt einen</t>
        </r>
        <r>
          <rPr>
            <b/>
            <sz val="8"/>
            <color indexed="81"/>
            <rFont val="Tahoma"/>
            <family val="2"/>
          </rPr>
          <t xml:space="preserve"> Durchschnitt von bestehenden Datensätzen</t>
        </r>
        <r>
          <rPr>
            <sz val="8"/>
            <color indexed="81"/>
            <rFont val="Tahoma"/>
            <family val="2"/>
          </rPr>
          <t xml:space="preserve"> dar. Details sind im mobitool-Hintergrundbericht zu finden.</t>
        </r>
      </text>
    </comment>
    <comment ref="X5" authorId="1">
      <text>
        <r>
          <rPr>
            <sz val="9"/>
            <color indexed="81"/>
            <rFont val="Tahoma"/>
            <family val="2"/>
          </rPr>
          <t xml:space="preserve">Gewisse Verkehrsmittel werden sich technisch weiterentwickeln (wie z.B. Elektrofahrzeuge). Dementsprechend sind zukünftig Abweichungen von den hier gezeigten Werten deutlich erkennbar. Die Einschätzung des technischen Entwicklungspotentials wird wie folgt hier abgeschätzt:
</t>
        </r>
        <r>
          <rPr>
            <b/>
            <sz val="9"/>
            <color indexed="81"/>
            <rFont val="Tahoma"/>
            <family val="2"/>
          </rPr>
          <t>*</t>
        </r>
        <r>
          <rPr>
            <sz val="9"/>
            <color indexed="81"/>
            <rFont val="Tahoma"/>
            <family val="2"/>
          </rPr>
          <t xml:space="preserve"> = </t>
        </r>
        <r>
          <rPr>
            <b/>
            <sz val="9"/>
            <color indexed="81"/>
            <rFont val="Tahoma"/>
            <family val="2"/>
          </rPr>
          <t>erste Pilotstudien / Prototypen</t>
        </r>
        <r>
          <rPr>
            <sz val="9"/>
            <color indexed="81"/>
            <rFont val="Tahoma"/>
            <family val="2"/>
          </rPr>
          <t xml:space="preserve"> sind auf dem Markt, die Bilanzierung basiert weitgehen auf Modellierung und Skalierung von verwandten / ähnlichen Verkehrsmitteln.
</t>
        </r>
        <r>
          <rPr>
            <b/>
            <sz val="9"/>
            <color indexed="81"/>
            <rFont val="Tahoma"/>
            <family val="2"/>
          </rPr>
          <t>**</t>
        </r>
        <r>
          <rPr>
            <sz val="9"/>
            <color indexed="81"/>
            <rFont val="Tahoma"/>
            <family val="2"/>
          </rPr>
          <t xml:space="preserve"> = Es sind </t>
        </r>
        <r>
          <rPr>
            <b/>
            <sz val="9"/>
            <color indexed="81"/>
            <rFont val="Tahoma"/>
            <family val="2"/>
          </rPr>
          <t>erste Serienfahrzeuge</t>
        </r>
        <r>
          <rPr>
            <sz val="9"/>
            <color indexed="81"/>
            <rFont val="Tahoma"/>
            <family val="2"/>
          </rPr>
          <t xml:space="preserve"> auf dem Markt, die hier verwendeten Werte stammen von real getesteten Fahrzeugen, allerdings konnte noch nicht die gesamte Kette lückenlos bilanziert werden.
</t>
        </r>
        <r>
          <rPr>
            <b/>
            <sz val="9"/>
            <color indexed="81"/>
            <rFont val="Tahoma"/>
            <family val="2"/>
          </rPr>
          <t>***</t>
        </r>
        <r>
          <rPr>
            <sz val="9"/>
            <color indexed="81"/>
            <rFont val="Tahoma"/>
            <family val="2"/>
          </rPr>
          <t xml:space="preserve"> = Die </t>
        </r>
        <r>
          <rPr>
            <b/>
            <sz val="9"/>
            <color indexed="81"/>
            <rFont val="Tahoma"/>
            <family val="2"/>
          </rPr>
          <t>Fahrzeuge sind in grossen Serien</t>
        </r>
        <r>
          <rPr>
            <sz val="9"/>
            <color indexed="81"/>
            <rFont val="Tahoma"/>
            <family val="2"/>
          </rPr>
          <t xml:space="preserve"> teils seit Jahrzehnten auf dem Markt, die technische Weiterentwicklung ist dennoch in relativ begrenztem Masse möglich.</t>
        </r>
      </text>
    </comment>
    <comment ref="J8" authorId="1">
      <text>
        <r>
          <rPr>
            <b/>
            <sz val="9"/>
            <color indexed="81"/>
            <rFont val="Tahoma"/>
            <family val="2"/>
          </rPr>
          <t>durchschn. Verbrauch</t>
        </r>
        <r>
          <rPr>
            <i/>
            <sz val="9"/>
            <color indexed="81"/>
            <rFont val="Tahoma"/>
            <family val="2"/>
          </rPr>
          <t xml:space="preserve">
</t>
        </r>
        <r>
          <rPr>
            <b/>
            <sz val="9"/>
            <color indexed="81"/>
            <rFont val="Tahoma"/>
            <family val="2"/>
          </rPr>
          <t>1 kWh  pro 100km</t>
        </r>
        <r>
          <rPr>
            <i/>
            <sz val="9"/>
            <color indexed="81"/>
            <rFont val="Tahoma"/>
            <family val="2"/>
          </rPr>
          <t xml:space="preserve"> 
(entspricht etwa 0.1 Liter Diesel pro 100 km)
Quelle:
Leuenberger &amp; Frischknecht (2010): Life Cycle Assessment of Two Wheel Vehicles.</t>
        </r>
      </text>
    </comment>
    <comment ref="L8" authorId="1">
      <text>
        <r>
          <rPr>
            <b/>
            <sz val="9"/>
            <color indexed="81"/>
            <rFont val="Tahoma"/>
            <family val="2"/>
          </rPr>
          <t>Batteriegewicht</t>
        </r>
        <r>
          <rPr>
            <i/>
            <sz val="9"/>
            <color indexed="81"/>
            <rFont val="Tahoma"/>
            <family val="2"/>
          </rPr>
          <t xml:space="preserve">
</t>
        </r>
        <r>
          <rPr>
            <b/>
            <sz val="9"/>
            <color indexed="81"/>
            <rFont val="Tahoma"/>
            <family val="2"/>
          </rPr>
          <t>2.6 kg</t>
        </r>
        <r>
          <rPr>
            <sz val="9"/>
            <color indexed="81"/>
            <rFont val="Tahoma"/>
            <family val="2"/>
          </rPr>
          <t xml:space="preserve">
</t>
        </r>
        <r>
          <rPr>
            <i/>
            <sz val="9"/>
            <color indexed="81"/>
            <rFont val="Tahoma"/>
            <family val="2"/>
          </rPr>
          <t>Als Richtwert für die Energiedichte der Batterie kann  85Wh/kg  verwendet werden.</t>
        </r>
        <r>
          <rPr>
            <sz val="9"/>
            <color indexed="81"/>
            <rFont val="Tahoma"/>
            <family val="2"/>
          </rPr>
          <t xml:space="preserve">
</t>
        </r>
        <r>
          <rPr>
            <i/>
            <sz val="9"/>
            <color indexed="81"/>
            <rFont val="Tahoma"/>
            <family val="2"/>
          </rPr>
          <t>Quellen:
Leuenberger &amp; Frischknecht (2010): Life Cycle Assessment of Two Wheel Vehicles.
UBA (2016): Weiterentwicklung und vertiefte Analyse der
Umweltbilanz von Elektrofahrzeugen.</t>
        </r>
      </text>
    </comment>
    <comment ref="M8" authorId="1">
      <text>
        <r>
          <rPr>
            <b/>
            <sz val="9"/>
            <color indexed="81"/>
            <rFont val="Tahoma"/>
            <family val="2"/>
          </rPr>
          <t>Anzahl Batteriewechsel</t>
        </r>
        <r>
          <rPr>
            <i/>
            <sz val="9"/>
            <color indexed="81"/>
            <rFont val="Tahoma"/>
            <family val="2"/>
          </rPr>
          <t xml:space="preserve">
</t>
        </r>
        <r>
          <rPr>
            <b/>
            <sz val="9"/>
            <color indexed="81"/>
            <rFont val="Tahoma"/>
            <family val="2"/>
          </rPr>
          <t xml:space="preserve">0.5
</t>
        </r>
        <r>
          <rPr>
            <i/>
            <sz val="9"/>
            <color indexed="81"/>
            <rFont val="Tahoma"/>
            <family val="2"/>
          </rPr>
          <t xml:space="preserve">Quelle:
Annahme basierend auf der Schätzung eines E-Bike-Verkäufers.
</t>
        </r>
      </text>
    </comment>
    <comment ref="AL8" authorId="0">
      <text>
        <r>
          <rPr>
            <b/>
            <sz val="9"/>
            <color indexed="81"/>
            <rFont val="Tahoma"/>
            <family val="2"/>
          </rPr>
          <t>Philippe Stolz:</t>
        </r>
        <r>
          <rPr>
            <sz val="9"/>
            <color indexed="81"/>
            <rFont val="Tahoma"/>
            <family val="2"/>
          </rPr>
          <t xml:space="preserve">
Einheit: kWh/pkm</t>
        </r>
      </text>
    </comment>
    <comment ref="AN8" authorId="0">
      <text>
        <r>
          <rPr>
            <b/>
            <sz val="9"/>
            <color indexed="81"/>
            <rFont val="Tahoma"/>
            <family val="2"/>
          </rPr>
          <t>Philippe Stolz:</t>
        </r>
        <r>
          <rPr>
            <sz val="9"/>
            <color indexed="81"/>
            <rFont val="Tahoma"/>
            <family val="2"/>
          </rPr>
          <t xml:space="preserve">
Datensatz nicht erstellt, wird zur Berechnung benötigt</t>
        </r>
      </text>
    </comment>
    <comment ref="J9" authorId="1">
      <text>
        <r>
          <rPr>
            <b/>
            <sz val="9"/>
            <color indexed="81"/>
            <rFont val="Tahoma"/>
            <family val="2"/>
          </rPr>
          <t>durchschn. Verbrauch</t>
        </r>
        <r>
          <rPr>
            <i/>
            <sz val="9"/>
            <color indexed="81"/>
            <rFont val="Tahoma"/>
            <family val="2"/>
          </rPr>
          <t xml:space="preserve">
</t>
        </r>
        <r>
          <rPr>
            <b/>
            <sz val="9"/>
            <color indexed="81"/>
            <rFont val="Tahoma"/>
            <family val="2"/>
          </rPr>
          <t>1 kWh  pro 100km</t>
        </r>
        <r>
          <rPr>
            <i/>
            <sz val="9"/>
            <color indexed="81"/>
            <rFont val="Tahoma"/>
            <family val="2"/>
          </rPr>
          <t xml:space="preserve"> 
(entspricht etwa 0.1 Liter Diesel pro 100 km)
Quelle:
Leuenberger &amp; Frischknecht (2010): Life Cycle Assessment of Two Wheel Vehicles.</t>
        </r>
      </text>
    </comment>
    <comment ref="L9" authorId="1">
      <text>
        <r>
          <rPr>
            <b/>
            <sz val="9"/>
            <color indexed="81"/>
            <rFont val="Tahoma"/>
            <family val="2"/>
          </rPr>
          <t>Batteriegewicht</t>
        </r>
        <r>
          <rPr>
            <i/>
            <sz val="9"/>
            <color indexed="81"/>
            <rFont val="Tahoma"/>
            <family val="2"/>
          </rPr>
          <t xml:space="preserve">
</t>
        </r>
        <r>
          <rPr>
            <b/>
            <sz val="9"/>
            <color indexed="81"/>
            <rFont val="Tahoma"/>
            <family val="2"/>
          </rPr>
          <t>2.6 kg</t>
        </r>
        <r>
          <rPr>
            <sz val="9"/>
            <color indexed="81"/>
            <rFont val="Tahoma"/>
            <family val="2"/>
          </rPr>
          <t xml:space="preserve">
</t>
        </r>
        <r>
          <rPr>
            <i/>
            <sz val="9"/>
            <color indexed="81"/>
            <rFont val="Tahoma"/>
            <family val="2"/>
          </rPr>
          <t>Als Richtwert für die Energiedichte der Batterie kann  85Wh/kg  verwendet werden.</t>
        </r>
        <r>
          <rPr>
            <sz val="9"/>
            <color indexed="81"/>
            <rFont val="Tahoma"/>
            <family val="2"/>
          </rPr>
          <t xml:space="preserve">
</t>
        </r>
        <r>
          <rPr>
            <i/>
            <sz val="9"/>
            <color indexed="81"/>
            <rFont val="Tahoma"/>
            <family val="2"/>
          </rPr>
          <t>Quellen:
Leuenberger &amp; Frischknecht (2010): Life Cycle Assessment of Two Wheel Vehicles.
UBA (2016): Weiterentwicklung und vertiefte Analyse der
Umweltbilanz von Elektrofahrzeugen.</t>
        </r>
      </text>
    </comment>
    <comment ref="M9" authorId="1">
      <text>
        <r>
          <rPr>
            <b/>
            <sz val="9"/>
            <color indexed="81"/>
            <rFont val="Tahoma"/>
            <family val="2"/>
          </rPr>
          <t>Anzahl Batteriewechsel</t>
        </r>
        <r>
          <rPr>
            <i/>
            <sz val="9"/>
            <color indexed="81"/>
            <rFont val="Tahoma"/>
            <family val="2"/>
          </rPr>
          <t xml:space="preserve">
</t>
        </r>
        <r>
          <rPr>
            <b/>
            <sz val="9"/>
            <color indexed="81"/>
            <rFont val="Tahoma"/>
            <family val="2"/>
          </rPr>
          <t xml:space="preserve">0.5
</t>
        </r>
        <r>
          <rPr>
            <i/>
            <sz val="9"/>
            <color indexed="81"/>
            <rFont val="Tahoma"/>
            <family val="2"/>
          </rPr>
          <t xml:space="preserve">Quelle:
Annahme basierend auf der Schätzung eines E-Bike-Verkäufers.
</t>
        </r>
      </text>
    </comment>
    <comment ref="AL9" authorId="0">
      <text>
        <r>
          <rPr>
            <b/>
            <sz val="9"/>
            <color indexed="81"/>
            <rFont val="Tahoma"/>
            <family val="2"/>
          </rPr>
          <t>Philippe Stolz:</t>
        </r>
        <r>
          <rPr>
            <sz val="9"/>
            <color indexed="81"/>
            <rFont val="Tahoma"/>
            <family val="2"/>
          </rPr>
          <t xml:space="preserve">
Einheit: kWh/pkm</t>
        </r>
      </text>
    </comment>
    <comment ref="AN9" authorId="0">
      <text>
        <r>
          <rPr>
            <b/>
            <sz val="9"/>
            <color indexed="81"/>
            <rFont val="Tahoma"/>
            <family val="2"/>
          </rPr>
          <t>Philippe Stolz:</t>
        </r>
        <r>
          <rPr>
            <sz val="9"/>
            <color indexed="81"/>
            <rFont val="Tahoma"/>
            <family val="2"/>
          </rPr>
          <t xml:space="preserve">
Datensatz nicht erstellt, wird zur Berechnung benötigt</t>
        </r>
      </text>
    </comment>
    <comment ref="J10" authorId="1">
      <text>
        <r>
          <rPr>
            <b/>
            <sz val="9"/>
            <color indexed="81"/>
            <rFont val="Tahoma"/>
            <family val="2"/>
          </rPr>
          <t>durchschn. Verbrauch</t>
        </r>
        <r>
          <rPr>
            <i/>
            <sz val="9"/>
            <color indexed="81"/>
            <rFont val="Tahoma"/>
            <family val="2"/>
          </rPr>
          <t xml:space="preserve">
</t>
        </r>
        <r>
          <rPr>
            <b/>
            <sz val="9"/>
            <color indexed="81"/>
            <rFont val="Tahoma"/>
            <family val="2"/>
          </rPr>
          <t>1 kWh  pro 100km</t>
        </r>
        <r>
          <rPr>
            <i/>
            <sz val="9"/>
            <color indexed="81"/>
            <rFont val="Tahoma"/>
            <family val="2"/>
          </rPr>
          <t xml:space="preserve"> 
(entspricht etwa 0.1 Liter Diesel pro 100 km)
Quelle:
Leuenberger &amp; Frischknecht (2010): Life Cycle Assessment of Two Wheel Vehicles.</t>
        </r>
      </text>
    </comment>
    <comment ref="L10" authorId="1">
      <text>
        <r>
          <rPr>
            <b/>
            <sz val="9"/>
            <color indexed="81"/>
            <rFont val="Tahoma"/>
            <family val="2"/>
          </rPr>
          <t>Batteriegewicht</t>
        </r>
        <r>
          <rPr>
            <i/>
            <sz val="9"/>
            <color indexed="81"/>
            <rFont val="Tahoma"/>
            <family val="2"/>
          </rPr>
          <t xml:space="preserve">
</t>
        </r>
        <r>
          <rPr>
            <b/>
            <sz val="9"/>
            <color indexed="81"/>
            <rFont val="Tahoma"/>
            <family val="2"/>
          </rPr>
          <t>2.6 kg</t>
        </r>
        <r>
          <rPr>
            <sz val="9"/>
            <color indexed="81"/>
            <rFont val="Tahoma"/>
            <family val="2"/>
          </rPr>
          <t xml:space="preserve">
</t>
        </r>
        <r>
          <rPr>
            <i/>
            <sz val="9"/>
            <color indexed="81"/>
            <rFont val="Tahoma"/>
            <family val="2"/>
          </rPr>
          <t>Als Richtwert für die Energiedichte der Batterie kann  85Wh/kg  verwendet werden.</t>
        </r>
        <r>
          <rPr>
            <sz val="9"/>
            <color indexed="81"/>
            <rFont val="Tahoma"/>
            <family val="2"/>
          </rPr>
          <t xml:space="preserve">
</t>
        </r>
        <r>
          <rPr>
            <i/>
            <sz val="9"/>
            <color indexed="81"/>
            <rFont val="Tahoma"/>
            <family val="2"/>
          </rPr>
          <t>Quellen:
Leuenberger &amp; Frischknecht (2010): Life Cycle Assessment of Two Wheel Vehicles.
UBA (2016): Weiterentwicklung und vertiefte Analyse der
Umweltbilanz von Elektrofahrzeugen.</t>
        </r>
      </text>
    </comment>
    <comment ref="M10" authorId="1">
      <text>
        <r>
          <rPr>
            <b/>
            <sz val="9"/>
            <color indexed="81"/>
            <rFont val="Tahoma"/>
            <family val="2"/>
          </rPr>
          <t>Anzahl Batteriewechsel</t>
        </r>
        <r>
          <rPr>
            <i/>
            <sz val="9"/>
            <color indexed="81"/>
            <rFont val="Tahoma"/>
            <family val="2"/>
          </rPr>
          <t xml:space="preserve">
</t>
        </r>
        <r>
          <rPr>
            <b/>
            <sz val="9"/>
            <color indexed="81"/>
            <rFont val="Tahoma"/>
            <family val="2"/>
          </rPr>
          <t xml:space="preserve">0.5
</t>
        </r>
        <r>
          <rPr>
            <i/>
            <sz val="9"/>
            <color indexed="81"/>
            <rFont val="Tahoma"/>
            <family val="2"/>
          </rPr>
          <t xml:space="preserve">Quelle:
Annahme basierend auf der Schätzung eines E-Bike-Verkäufers.
</t>
        </r>
      </text>
    </comment>
    <comment ref="AL10" authorId="0">
      <text>
        <r>
          <rPr>
            <b/>
            <sz val="9"/>
            <color indexed="81"/>
            <rFont val="Tahoma"/>
            <family val="2"/>
          </rPr>
          <t>Philippe Stolz:</t>
        </r>
        <r>
          <rPr>
            <sz val="9"/>
            <color indexed="81"/>
            <rFont val="Tahoma"/>
            <family val="2"/>
          </rPr>
          <t xml:space="preserve">
Einheit: kWh/pkm</t>
        </r>
      </text>
    </comment>
    <comment ref="AN10" authorId="0">
      <text>
        <r>
          <rPr>
            <b/>
            <sz val="9"/>
            <color indexed="81"/>
            <rFont val="Tahoma"/>
            <family val="2"/>
          </rPr>
          <t>Philippe Stolz:</t>
        </r>
        <r>
          <rPr>
            <sz val="9"/>
            <color indexed="81"/>
            <rFont val="Tahoma"/>
            <family val="2"/>
          </rPr>
          <t xml:space="preserve">
Datensatz nicht erstellt, wird zur Berechnung benötigt</t>
        </r>
      </text>
    </comment>
    <comment ref="F11" authorId="1">
      <text>
        <r>
          <rPr>
            <b/>
            <sz val="9"/>
            <color indexed="81"/>
            <rFont val="Tahoma"/>
            <family val="2"/>
          </rPr>
          <t xml:space="preserve">durchschn. Auslastung
1.33 Personen
</t>
        </r>
        <r>
          <rPr>
            <i/>
            <sz val="9"/>
            <color indexed="81"/>
            <rFont val="Tahoma"/>
            <family val="2"/>
          </rPr>
          <t xml:space="preserve">Quelle für Berechnungen:
BFS / ARE (2010): Tagesdistanz pro Person nach Verkehrsmittel und Verkehrszweck. Mikrozensus Mobilität und Verkehr 2010.
</t>
        </r>
      </text>
    </comment>
    <comment ref="I11" authorId="1">
      <text>
        <r>
          <rPr>
            <b/>
            <sz val="9"/>
            <color indexed="81"/>
            <rFont val="Tahoma"/>
            <family val="2"/>
          </rPr>
          <t>durchschn. Verbrauch</t>
        </r>
        <r>
          <rPr>
            <i/>
            <sz val="9"/>
            <color indexed="81"/>
            <rFont val="Tahoma"/>
            <family val="2"/>
          </rPr>
          <t xml:space="preserve">
</t>
        </r>
        <r>
          <rPr>
            <b/>
            <sz val="9"/>
            <color indexed="81"/>
            <rFont val="Tahoma"/>
            <family val="2"/>
          </rPr>
          <t>3.4 Liter pro 100km</t>
        </r>
        <r>
          <rPr>
            <i/>
            <sz val="9"/>
            <color indexed="81"/>
            <rFont val="Tahoma"/>
            <family val="2"/>
          </rPr>
          <t xml:space="preserve"> 
Quelle:
Leuenberger &amp; Frischknecht (2010): Life Cycle Assessment of Two Wheel Vehicles.</t>
        </r>
      </text>
    </comment>
    <comment ref="AK11" authorId="0">
      <text>
        <r>
          <rPr>
            <b/>
            <sz val="9"/>
            <color indexed="81"/>
            <rFont val="Tahoma"/>
            <family val="2"/>
          </rPr>
          <t>Philippe Stolz:</t>
        </r>
        <r>
          <rPr>
            <sz val="9"/>
            <color indexed="81"/>
            <rFont val="Tahoma"/>
            <family val="2"/>
          </rPr>
          <t xml:space="preserve">
Einheit: kg/pkm</t>
        </r>
      </text>
    </comment>
    <comment ref="F12" authorId="1">
      <text>
        <r>
          <rPr>
            <b/>
            <sz val="9"/>
            <color indexed="81"/>
            <rFont val="Tahoma"/>
            <family val="2"/>
          </rPr>
          <t xml:space="preserve">durchschn. Auslastung
1.33 Personen
</t>
        </r>
        <r>
          <rPr>
            <i/>
            <sz val="9"/>
            <color indexed="81"/>
            <rFont val="Tahoma"/>
            <family val="2"/>
          </rPr>
          <t xml:space="preserve">Quelle für Berechnungen:
BFS / ARE (2010): Tagesdistanz pro Person nach Verkehrsmittel und Verkehrszweck. Mikrozensus Mobilität und Verkehr 2010.
</t>
        </r>
      </text>
    </comment>
    <comment ref="J12" authorId="1">
      <text>
        <r>
          <rPr>
            <b/>
            <sz val="9"/>
            <color indexed="81"/>
            <rFont val="Tahoma"/>
            <family val="2"/>
          </rPr>
          <t>durchschn. Verbrauch</t>
        </r>
        <r>
          <rPr>
            <i/>
            <sz val="9"/>
            <color indexed="81"/>
            <rFont val="Tahoma"/>
            <family val="2"/>
          </rPr>
          <t xml:space="preserve">
</t>
        </r>
        <r>
          <rPr>
            <b/>
            <sz val="9"/>
            <color indexed="81"/>
            <rFont val="Tahoma"/>
            <family val="2"/>
          </rPr>
          <t>3 kWh  pro 100km</t>
        </r>
        <r>
          <rPr>
            <i/>
            <sz val="9"/>
            <color indexed="81"/>
            <rFont val="Tahoma"/>
            <family val="2"/>
          </rPr>
          <t xml:space="preserve"> 
(entspricht etwa 0.3 Liter Diesel pro 100 km)
Quelle:
Leuenberger &amp; Frischknecht (2010): Life Cycle Assessment of Two Wheel Vehicles.</t>
        </r>
      </text>
    </comment>
    <comment ref="L12" authorId="1">
      <text>
        <r>
          <rPr>
            <b/>
            <sz val="9"/>
            <color indexed="81"/>
            <rFont val="Tahoma"/>
            <family val="2"/>
          </rPr>
          <t>Batteriegewicht</t>
        </r>
        <r>
          <rPr>
            <i/>
            <sz val="9"/>
            <color indexed="81"/>
            <rFont val="Tahoma"/>
            <family val="2"/>
          </rPr>
          <t xml:space="preserve">
</t>
        </r>
        <r>
          <rPr>
            <b/>
            <sz val="9"/>
            <color indexed="81"/>
            <rFont val="Tahoma"/>
            <family val="2"/>
          </rPr>
          <t xml:space="preserve">32 kg
</t>
        </r>
        <r>
          <rPr>
            <i/>
            <sz val="9"/>
            <color indexed="81"/>
            <rFont val="Tahoma"/>
            <family val="2"/>
          </rPr>
          <t>Als Richtwert für die Energiedichte der Batterie kann  85Wh/kg  verwendet werden.</t>
        </r>
        <r>
          <rPr>
            <b/>
            <sz val="9"/>
            <color indexed="81"/>
            <rFont val="Tahoma"/>
            <family val="2"/>
          </rPr>
          <t xml:space="preserve">
</t>
        </r>
        <r>
          <rPr>
            <i/>
            <sz val="9"/>
            <color indexed="81"/>
            <rFont val="Tahoma"/>
            <family val="2"/>
          </rPr>
          <t>Quellen:
Leuenberger &amp; Frischknecht (2010): Life Cycle Assessment of Two Wheel Vehicles.
UBA (2016): Weiterentwicklung und vertiefte Analyse der
Umweltbilanz von Elektrofahrzeugen.</t>
        </r>
      </text>
    </comment>
    <comment ref="M12" authorId="1">
      <text>
        <r>
          <rPr>
            <b/>
            <sz val="9"/>
            <color indexed="81"/>
            <rFont val="Tahoma"/>
            <family val="2"/>
          </rPr>
          <t>Anzahl Batteriewechsel</t>
        </r>
        <r>
          <rPr>
            <i/>
            <sz val="9"/>
            <color indexed="81"/>
            <rFont val="Tahoma"/>
            <family val="2"/>
          </rPr>
          <t xml:space="preserve">
</t>
        </r>
        <r>
          <rPr>
            <b/>
            <sz val="9"/>
            <color indexed="81"/>
            <rFont val="Tahoma"/>
            <family val="2"/>
          </rPr>
          <t xml:space="preserve">1.0
</t>
        </r>
        <r>
          <rPr>
            <i/>
            <sz val="9"/>
            <color indexed="81"/>
            <rFont val="Tahoma"/>
            <family val="2"/>
          </rPr>
          <t xml:space="preserve">Quelle:
Leuenberger &amp; Frischknecht (2010): Life Cycle Assessment of Two Wheel Vehicles.
</t>
        </r>
      </text>
    </comment>
    <comment ref="AL12" authorId="0">
      <text>
        <r>
          <rPr>
            <b/>
            <sz val="9"/>
            <color indexed="81"/>
            <rFont val="Tahoma"/>
            <family val="2"/>
          </rPr>
          <t>Philippe Stolz:</t>
        </r>
        <r>
          <rPr>
            <sz val="9"/>
            <color indexed="81"/>
            <rFont val="Tahoma"/>
            <family val="2"/>
          </rPr>
          <t xml:space="preserve">
Einheit: kWh/km</t>
        </r>
      </text>
    </comment>
    <comment ref="F13" authorId="1">
      <text>
        <r>
          <rPr>
            <b/>
            <sz val="9"/>
            <color indexed="81"/>
            <rFont val="Tahoma"/>
            <family val="2"/>
          </rPr>
          <t xml:space="preserve">durchschn. Auslastung
1.33 Personen
</t>
        </r>
        <r>
          <rPr>
            <i/>
            <sz val="9"/>
            <color indexed="81"/>
            <rFont val="Tahoma"/>
            <family val="2"/>
          </rPr>
          <t xml:space="preserve">Quelle für Berechnungen:
BFS / ARE (2010): Tagesdistanz pro Person nach Verkehrsmittel und Verkehrszweck. Mikrozensus Mobilität und Verkehr 2010.
</t>
        </r>
      </text>
    </comment>
    <comment ref="J13" authorId="1">
      <text>
        <r>
          <rPr>
            <b/>
            <sz val="9"/>
            <color indexed="81"/>
            <rFont val="Tahoma"/>
            <family val="2"/>
          </rPr>
          <t>durchschn. Verbrauch</t>
        </r>
        <r>
          <rPr>
            <i/>
            <sz val="9"/>
            <color indexed="81"/>
            <rFont val="Tahoma"/>
            <family val="2"/>
          </rPr>
          <t xml:space="preserve">
</t>
        </r>
        <r>
          <rPr>
            <b/>
            <sz val="9"/>
            <color indexed="81"/>
            <rFont val="Tahoma"/>
            <family val="2"/>
          </rPr>
          <t>3 kWh  pro 100km</t>
        </r>
        <r>
          <rPr>
            <i/>
            <sz val="9"/>
            <color indexed="81"/>
            <rFont val="Tahoma"/>
            <family val="2"/>
          </rPr>
          <t xml:space="preserve"> 
(entspricht etwa 0.3 Liter Diesel pro 100 km)
Quelle:
Leuenberger &amp; Frischknecht (2010): Life Cycle Assessment of Two Wheel Vehicles.</t>
        </r>
      </text>
    </comment>
    <comment ref="L13" authorId="1">
      <text>
        <r>
          <rPr>
            <b/>
            <sz val="9"/>
            <color indexed="81"/>
            <rFont val="Tahoma"/>
            <family val="2"/>
          </rPr>
          <t>Batteriegewicht</t>
        </r>
        <r>
          <rPr>
            <i/>
            <sz val="9"/>
            <color indexed="81"/>
            <rFont val="Tahoma"/>
            <family val="2"/>
          </rPr>
          <t xml:space="preserve">
</t>
        </r>
        <r>
          <rPr>
            <b/>
            <sz val="9"/>
            <color indexed="81"/>
            <rFont val="Tahoma"/>
            <family val="2"/>
          </rPr>
          <t xml:space="preserve">32 kg
</t>
        </r>
        <r>
          <rPr>
            <i/>
            <sz val="9"/>
            <color indexed="81"/>
            <rFont val="Tahoma"/>
            <family val="2"/>
          </rPr>
          <t>Als Richtwert für die Energiedichte der Batterie kann  85Wh/kg  verwendet werden.</t>
        </r>
        <r>
          <rPr>
            <b/>
            <sz val="9"/>
            <color indexed="81"/>
            <rFont val="Tahoma"/>
            <family val="2"/>
          </rPr>
          <t xml:space="preserve">
</t>
        </r>
        <r>
          <rPr>
            <i/>
            <sz val="9"/>
            <color indexed="81"/>
            <rFont val="Tahoma"/>
            <family val="2"/>
          </rPr>
          <t>Quellen:
Leuenberger &amp; Frischknecht (2010): Life Cycle Assessment of Two Wheel Vehicles.
UBA (2016): Weiterentwicklung und vertiefte Analyse der
Umweltbilanz von Elektrofahrzeugen.</t>
        </r>
      </text>
    </comment>
    <comment ref="M13" authorId="1">
      <text>
        <r>
          <rPr>
            <b/>
            <sz val="9"/>
            <color indexed="81"/>
            <rFont val="Tahoma"/>
            <family val="2"/>
          </rPr>
          <t>Anzahl Batteriewechsel</t>
        </r>
        <r>
          <rPr>
            <i/>
            <sz val="9"/>
            <color indexed="81"/>
            <rFont val="Tahoma"/>
            <family val="2"/>
          </rPr>
          <t xml:space="preserve">
</t>
        </r>
        <r>
          <rPr>
            <b/>
            <sz val="9"/>
            <color indexed="81"/>
            <rFont val="Tahoma"/>
            <family val="2"/>
          </rPr>
          <t xml:space="preserve">1.0
</t>
        </r>
        <r>
          <rPr>
            <i/>
            <sz val="9"/>
            <color indexed="81"/>
            <rFont val="Tahoma"/>
            <family val="2"/>
          </rPr>
          <t xml:space="preserve">Quelle:
Leuenberger &amp; Frischknecht (2010): Life Cycle Assessment of Two Wheel Vehicles.
</t>
        </r>
      </text>
    </comment>
    <comment ref="AL13" authorId="0">
      <text>
        <r>
          <rPr>
            <b/>
            <sz val="9"/>
            <color indexed="81"/>
            <rFont val="Tahoma"/>
            <family val="2"/>
          </rPr>
          <t>Philippe Stolz:</t>
        </r>
        <r>
          <rPr>
            <sz val="9"/>
            <color indexed="81"/>
            <rFont val="Tahoma"/>
            <family val="2"/>
          </rPr>
          <t xml:space="preserve">
Einheit: kWh/km</t>
        </r>
      </text>
    </comment>
    <comment ref="F14" authorId="1">
      <text>
        <r>
          <rPr>
            <b/>
            <sz val="9"/>
            <color indexed="81"/>
            <rFont val="Tahoma"/>
            <family val="2"/>
          </rPr>
          <t xml:space="preserve">durchschn. Auslastung
1.33 Personen
</t>
        </r>
        <r>
          <rPr>
            <i/>
            <sz val="9"/>
            <color indexed="81"/>
            <rFont val="Tahoma"/>
            <family val="2"/>
          </rPr>
          <t xml:space="preserve">Quelle für Berechnungen:
BFS / ARE (2010): Tagesdistanz pro Person nach Verkehrsmittel und Verkehrszweck. Mikrozensus Mobilität und Verkehr 2010.
</t>
        </r>
      </text>
    </comment>
    <comment ref="J14" authorId="1">
      <text>
        <r>
          <rPr>
            <b/>
            <sz val="9"/>
            <color indexed="81"/>
            <rFont val="Tahoma"/>
            <family val="2"/>
          </rPr>
          <t>durchschn. Verbrauch</t>
        </r>
        <r>
          <rPr>
            <i/>
            <sz val="9"/>
            <color indexed="81"/>
            <rFont val="Tahoma"/>
            <family val="2"/>
          </rPr>
          <t xml:space="preserve">
</t>
        </r>
        <r>
          <rPr>
            <b/>
            <sz val="9"/>
            <color indexed="81"/>
            <rFont val="Tahoma"/>
            <family val="2"/>
          </rPr>
          <t>3 kWh  pro 100km</t>
        </r>
        <r>
          <rPr>
            <i/>
            <sz val="9"/>
            <color indexed="81"/>
            <rFont val="Tahoma"/>
            <family val="2"/>
          </rPr>
          <t xml:space="preserve"> 
(entspricht etwa 0.3 Liter Diesel pro 100 km)
Quelle:
Leuenberger &amp; Frischknecht (2010): Life Cycle Assessment of Two Wheel Vehicles.</t>
        </r>
      </text>
    </comment>
    <comment ref="L14" authorId="1">
      <text>
        <r>
          <rPr>
            <b/>
            <sz val="9"/>
            <color indexed="81"/>
            <rFont val="Tahoma"/>
            <family val="2"/>
          </rPr>
          <t>Batteriegewicht</t>
        </r>
        <r>
          <rPr>
            <i/>
            <sz val="9"/>
            <color indexed="81"/>
            <rFont val="Tahoma"/>
            <family val="2"/>
          </rPr>
          <t xml:space="preserve">
</t>
        </r>
        <r>
          <rPr>
            <b/>
            <sz val="9"/>
            <color indexed="81"/>
            <rFont val="Tahoma"/>
            <family val="2"/>
          </rPr>
          <t xml:space="preserve">32 kg
</t>
        </r>
        <r>
          <rPr>
            <i/>
            <sz val="9"/>
            <color indexed="81"/>
            <rFont val="Tahoma"/>
            <family val="2"/>
          </rPr>
          <t>Als Richtwert für die Energiedichte der Batterie kann  85Wh/kg  verwendet werden.</t>
        </r>
        <r>
          <rPr>
            <b/>
            <sz val="9"/>
            <color indexed="81"/>
            <rFont val="Tahoma"/>
            <family val="2"/>
          </rPr>
          <t xml:space="preserve">
</t>
        </r>
        <r>
          <rPr>
            <i/>
            <sz val="9"/>
            <color indexed="81"/>
            <rFont val="Tahoma"/>
            <family val="2"/>
          </rPr>
          <t>Quellen:
Leuenberger &amp; Frischknecht (2010): Life Cycle Assessment of Two Wheel Vehicles.
UBA (2016): Weiterentwicklung und vertiefte Analyse der
Umweltbilanz von Elektrofahrzeugen.</t>
        </r>
      </text>
    </comment>
    <comment ref="M14" authorId="1">
      <text>
        <r>
          <rPr>
            <b/>
            <sz val="9"/>
            <color indexed="81"/>
            <rFont val="Tahoma"/>
            <family val="2"/>
          </rPr>
          <t>Anzahl Batteriewechsel</t>
        </r>
        <r>
          <rPr>
            <i/>
            <sz val="9"/>
            <color indexed="81"/>
            <rFont val="Tahoma"/>
            <family val="2"/>
          </rPr>
          <t xml:space="preserve">
</t>
        </r>
        <r>
          <rPr>
            <b/>
            <sz val="9"/>
            <color indexed="81"/>
            <rFont val="Tahoma"/>
            <family val="2"/>
          </rPr>
          <t xml:space="preserve">1.0
</t>
        </r>
        <r>
          <rPr>
            <i/>
            <sz val="9"/>
            <color indexed="81"/>
            <rFont val="Tahoma"/>
            <family val="2"/>
          </rPr>
          <t xml:space="preserve">Quelle:
Leuenberger &amp; Frischknecht (2010): Life Cycle Assessment of Two Wheel Vehicles.
</t>
        </r>
      </text>
    </comment>
    <comment ref="AL14" authorId="0">
      <text>
        <r>
          <rPr>
            <b/>
            <sz val="9"/>
            <color indexed="81"/>
            <rFont val="Tahoma"/>
            <family val="2"/>
          </rPr>
          <t>Philippe Stolz:</t>
        </r>
        <r>
          <rPr>
            <sz val="9"/>
            <color indexed="81"/>
            <rFont val="Tahoma"/>
            <family val="2"/>
          </rPr>
          <t xml:space="preserve">
Einheit: kWh/km</t>
        </r>
      </text>
    </comment>
    <comment ref="H15" authorId="1">
      <text>
        <r>
          <rPr>
            <b/>
            <sz val="9"/>
            <color indexed="81"/>
            <rFont val="Tahoma"/>
            <family val="2"/>
          </rPr>
          <t>durchschn. Auslastung</t>
        </r>
        <r>
          <rPr>
            <i/>
            <sz val="9"/>
            <color indexed="81"/>
            <rFont val="Tahoma"/>
            <family val="2"/>
          </rPr>
          <t xml:space="preserve">
</t>
        </r>
        <r>
          <rPr>
            <b/>
            <sz val="9"/>
            <color indexed="81"/>
            <rFont val="Tahoma"/>
            <family val="2"/>
          </rPr>
          <t xml:space="preserve">34 Personen </t>
        </r>
        <r>
          <rPr>
            <i/>
            <sz val="9"/>
            <color indexed="81"/>
            <rFont val="Tahoma"/>
            <family val="2"/>
          </rPr>
          <t xml:space="preserve">
(entspricht 29%  von 116 Sitzplätzen)
Quellen für Berechnungen:
BFS (2015): Verkehrsleistung im Personenverkehr.
BFS (2015): Fahrzeugbewegungen und Fahrleistung im Personenverkehr.</t>
        </r>
      </text>
    </comment>
    <comment ref="AK15" authorId="0">
      <text>
        <r>
          <rPr>
            <b/>
            <sz val="9"/>
            <color indexed="81"/>
            <rFont val="Tahoma"/>
            <family val="2"/>
          </rPr>
          <t>Philippe Stolz:</t>
        </r>
        <r>
          <rPr>
            <sz val="9"/>
            <color indexed="81"/>
            <rFont val="Tahoma"/>
            <family val="2"/>
          </rPr>
          <t xml:space="preserve">
Einheit: kWh/pkm</t>
        </r>
      </text>
    </comment>
    <comment ref="H16" authorId="1">
      <text>
        <r>
          <rPr>
            <b/>
            <sz val="9"/>
            <color indexed="81"/>
            <rFont val="Tahoma"/>
            <family val="2"/>
          </rPr>
          <t>durchschn. Auslastung</t>
        </r>
        <r>
          <rPr>
            <i/>
            <sz val="9"/>
            <color indexed="81"/>
            <rFont val="Tahoma"/>
            <family val="2"/>
          </rPr>
          <t xml:space="preserve">
</t>
        </r>
        <r>
          <rPr>
            <b/>
            <sz val="9"/>
            <color indexed="81"/>
            <rFont val="Tahoma"/>
            <family val="2"/>
          </rPr>
          <t xml:space="preserve">19 Personen </t>
        </r>
        <r>
          <rPr>
            <i/>
            <sz val="9"/>
            <color indexed="81"/>
            <rFont val="Tahoma"/>
            <family val="2"/>
          </rPr>
          <t xml:space="preserve">
(entspricht 19%  von 100 Sitzplätzen)
Quellen für Berechnungen:
BFS (2015): Verkehrsleistung im Personenverkehr.
BFS (2015): Fahrzeugbewegungen und Fahrleistung im Personenverkehr.</t>
        </r>
      </text>
    </comment>
    <comment ref="AK16" authorId="0">
      <text>
        <r>
          <rPr>
            <b/>
            <sz val="9"/>
            <color indexed="81"/>
            <rFont val="Tahoma"/>
            <family val="2"/>
          </rPr>
          <t>Philippe Stolz:</t>
        </r>
        <r>
          <rPr>
            <sz val="9"/>
            <color indexed="81"/>
            <rFont val="Tahoma"/>
            <family val="2"/>
          </rPr>
          <t xml:space="preserve">
Einheit: kWh/pkm</t>
        </r>
      </text>
    </comment>
    <comment ref="H17" authorId="1">
      <text>
        <r>
          <rPr>
            <b/>
            <sz val="9"/>
            <color indexed="81"/>
            <rFont val="Tahoma"/>
            <family val="2"/>
          </rPr>
          <t>durchschn. Auslastung</t>
        </r>
        <r>
          <rPr>
            <i/>
            <sz val="9"/>
            <color indexed="81"/>
            <rFont val="Tahoma"/>
            <family val="2"/>
          </rPr>
          <t xml:space="preserve">
</t>
        </r>
        <r>
          <rPr>
            <b/>
            <sz val="9"/>
            <color indexed="81"/>
            <rFont val="Tahoma"/>
            <family val="2"/>
          </rPr>
          <t xml:space="preserve">10 Personen </t>
        </r>
        <r>
          <rPr>
            <i/>
            <sz val="9"/>
            <color indexed="81"/>
            <rFont val="Tahoma"/>
            <family val="2"/>
          </rPr>
          <t xml:space="preserve">
(entspricht 17%  von 60 Sitzplätzen)
Quellen für Berechnungen:
BFS (2015): Verkehrsleistung im Personenverkehr.
BFS (2015): Fahrzeugbewegungen und Fahrleistung im Personenverkehr.</t>
        </r>
      </text>
    </comment>
    <comment ref="AK17" authorId="0">
      <text>
        <r>
          <rPr>
            <b/>
            <sz val="9"/>
            <color indexed="81"/>
            <rFont val="Tahoma"/>
            <family val="2"/>
          </rPr>
          <t>Philippe Stolz:</t>
        </r>
        <r>
          <rPr>
            <sz val="9"/>
            <color indexed="81"/>
            <rFont val="Tahoma"/>
            <family val="2"/>
          </rPr>
          <t xml:space="preserve">
Einheit: kg/pkm</t>
        </r>
      </text>
    </comment>
    <comment ref="F18" authorId="1">
      <text>
        <r>
          <rPr>
            <b/>
            <sz val="9"/>
            <color indexed="81"/>
            <rFont val="Tahoma"/>
            <family val="2"/>
          </rPr>
          <t>durch. Auslastung 2010:
1.6 Personen</t>
        </r>
        <r>
          <rPr>
            <i/>
            <sz val="9"/>
            <color indexed="81"/>
            <rFont val="Tahoma"/>
            <family val="2"/>
          </rPr>
          <t xml:space="preserve">
Weitere Auslastungen nach Verwendungszweck im Jahr 2010:
Arbeit                                            1.12
Ausbildung                                1.36
Einkauf                                         1.64
Geschäftliche Tätigkeit    1.24
Freizeit                                        1.99
Service und Begleitung   2.05
Andere                                       2.03
Durchschnitt                          1.60
Quelle:
BFS / ARE (2010): Durchschnittlicher Besetzungsgrad von Personenwagen. Mikrozensus Mobilität und Verkehr 2010.</t>
        </r>
      </text>
    </comment>
    <comment ref="I18" authorId="1">
      <text>
        <r>
          <rPr>
            <b/>
            <sz val="9"/>
            <color indexed="81"/>
            <rFont val="Tahoma"/>
            <family val="2"/>
          </rPr>
          <t xml:space="preserve">durchschn. Verbrauch in Realität
7.5 Liter Treibstoff /100km 
</t>
        </r>
        <r>
          <rPr>
            <i/>
            <sz val="9"/>
            <color indexed="81"/>
            <rFont val="Tahoma"/>
            <family val="2"/>
          </rPr>
          <t>Verbrauch von durchschnittlichen Personenwagen in der Schweiz im Jahr 2015
Hinweis:
Bei der Bestimmung des Normverbrauchs gemäss dem Neuen Europäischen Fahrzyklus (NEFZ) werden Klimaanlage und weitere Verbraucher ausgeschaltet. Der so ermittelte Normverbrauch soll darum mit einem Realzuschlag von 36% erhöht werden.</t>
        </r>
        <r>
          <rPr>
            <b/>
            <sz val="9"/>
            <color indexed="81"/>
            <rFont val="Tahoma"/>
            <family val="2"/>
          </rPr>
          <t xml:space="preserve">
</t>
        </r>
        <r>
          <rPr>
            <i/>
            <sz val="9"/>
            <color indexed="81"/>
            <rFont val="Tahoma"/>
            <family val="2"/>
          </rPr>
          <t>Quellen:
Infras (2014):HBEFA Handbuch für Emissionsfaktoren des Strassenverkehrs, v3.2.
ICCT (2015): From Laboratory to Road - A 2015 update of official and "real-world" fuel consumption and CO2 values for passenger cars in Europe.</t>
        </r>
      </text>
    </comment>
    <comment ref="K18" authorId="1">
      <text>
        <r>
          <rPr>
            <b/>
            <sz val="9"/>
            <color indexed="81"/>
            <rFont val="Tahoma"/>
            <family val="2"/>
          </rPr>
          <t>durchschn. Gewicht</t>
        </r>
        <r>
          <rPr>
            <i/>
            <sz val="9"/>
            <color indexed="81"/>
            <rFont val="Tahoma"/>
            <family val="2"/>
          </rPr>
          <t xml:space="preserve">
</t>
        </r>
        <r>
          <rPr>
            <b/>
            <sz val="9"/>
            <color indexed="81"/>
            <rFont val="Tahoma"/>
            <family val="2"/>
          </rPr>
          <t>1510 kg</t>
        </r>
        <r>
          <rPr>
            <i/>
            <sz val="9"/>
            <color indexed="81"/>
            <rFont val="Tahoma"/>
            <family val="2"/>
          </rPr>
          <t xml:space="preserve">
Durchschnitt der Neuwagenzulassungen 
2005-2014.
Quellen:
BFE (2015): Energieverbrauch und Energieeffizienz der neuen Personenwagen 2014.
INFRAS (2014): HBEFA Handbuch für Emissionsfaktoren des Strassenverkehrs, v3.2.
</t>
        </r>
      </text>
    </comment>
    <comment ref="AK18" authorId="0">
      <text>
        <r>
          <rPr>
            <b/>
            <sz val="9"/>
            <color indexed="81"/>
            <rFont val="Tahoma"/>
            <family val="2"/>
          </rPr>
          <t>Philippe Stolz:</t>
        </r>
        <r>
          <rPr>
            <sz val="9"/>
            <color indexed="81"/>
            <rFont val="Tahoma"/>
            <family val="2"/>
          </rPr>
          <t xml:space="preserve">
Einheit: kg/km</t>
        </r>
      </text>
    </comment>
    <comment ref="AL18" authorId="0">
      <text>
        <r>
          <rPr>
            <b/>
            <sz val="9"/>
            <color indexed="81"/>
            <rFont val="Tahoma"/>
            <family val="2"/>
          </rPr>
          <t>Philippe Stolz:</t>
        </r>
        <r>
          <rPr>
            <sz val="9"/>
            <color indexed="81"/>
            <rFont val="Tahoma"/>
            <family val="2"/>
          </rPr>
          <t xml:space="preserve">
Einheit: kg/km</t>
        </r>
      </text>
    </comment>
    <comment ref="F19" authorId="1">
      <text>
        <r>
          <rPr>
            <b/>
            <sz val="9"/>
            <color indexed="81"/>
            <rFont val="Tahoma"/>
            <family val="2"/>
          </rPr>
          <t>durch. Auslastung 2010:
1.6 Personen</t>
        </r>
        <r>
          <rPr>
            <i/>
            <sz val="9"/>
            <color indexed="81"/>
            <rFont val="Tahoma"/>
            <family val="2"/>
          </rPr>
          <t xml:space="preserve">
Weitere Auslastungen nach Verwendungszweck im Jahr 2010:
Arbeit                                            1.12
Ausbildung                                1.36
Einkauf                                         1.64
Geschäftliche Tätigkeit    1.24
Freizeit                                        1.99
Service und Begleitung   2.05
Andere                                       2.03
Durchschnitt                          1.60
Quelle:
BFS / ARE (2010): Durchschnittlicher Besetzungsgrad von Personenwagen. Mikrozensus Mobilität und Verkehr 2010.</t>
        </r>
      </text>
    </comment>
    <comment ref="I19" authorId="1">
      <text>
        <r>
          <rPr>
            <b/>
            <sz val="9"/>
            <color indexed="81"/>
            <rFont val="Tahoma"/>
            <family val="2"/>
          </rPr>
          <t xml:space="preserve">durchschn. Verbrauch in Realität
6.0 Liter Treibstoff /100km 
</t>
        </r>
        <r>
          <rPr>
            <i/>
            <sz val="9"/>
            <color indexed="81"/>
            <rFont val="Tahoma"/>
            <family val="2"/>
          </rPr>
          <t>Verbrauch von durchschnittlichen Diesel-Personenwagen in der Schweiz im Jahr 2015
Hinweis:
Bei der Bestimmung des Normverbrauchs gemäss dem Neuen Europäischen Fahrzyklus (NEFZ) werden Klimaanlage und weitere Verbraucher ausgeschaltet. Der so ermittelte Normverbrauch soll darum mit einem Realzuschlag von 36% erhöht werden.</t>
        </r>
        <r>
          <rPr>
            <b/>
            <sz val="9"/>
            <color indexed="81"/>
            <rFont val="Tahoma"/>
            <family val="2"/>
          </rPr>
          <t xml:space="preserve">
</t>
        </r>
        <r>
          <rPr>
            <i/>
            <sz val="9"/>
            <color indexed="81"/>
            <rFont val="Tahoma"/>
            <family val="2"/>
          </rPr>
          <t>Quellen:
Infras (2014):HBEFA Handbuch für Emissionsfaktoren des Strassenverkehrs, v3.2.
ICCT (2015): From Laboratory to Road - A 2015 update of official and "real-world" fuel consumption and CO2 values for passenger cars in Europe.</t>
        </r>
      </text>
    </comment>
    <comment ref="K19" authorId="1">
      <text>
        <r>
          <rPr>
            <b/>
            <sz val="9"/>
            <color indexed="81"/>
            <rFont val="Tahoma"/>
            <family val="2"/>
          </rPr>
          <t>durchschn. Gewicht</t>
        </r>
        <r>
          <rPr>
            <i/>
            <sz val="9"/>
            <color indexed="81"/>
            <rFont val="Tahoma"/>
            <family val="2"/>
          </rPr>
          <t xml:space="preserve">
</t>
        </r>
        <r>
          <rPr>
            <b/>
            <sz val="9"/>
            <color indexed="81"/>
            <rFont val="Tahoma"/>
            <family val="2"/>
          </rPr>
          <t>1700 kg</t>
        </r>
        <r>
          <rPr>
            <i/>
            <sz val="9"/>
            <color indexed="81"/>
            <rFont val="Tahoma"/>
            <family val="2"/>
          </rPr>
          <t xml:space="preserve">
Durchschnitt der Neuwagenzulassungen  von Diesel-Personenwagen
2005-2014.
Quelle:
BFE (2015): Energieverbrauch und Energieeffizienz der neuen Personenwagen 2014.
</t>
        </r>
      </text>
    </comment>
    <comment ref="AK19" authorId="0">
      <text>
        <r>
          <rPr>
            <b/>
            <sz val="9"/>
            <color indexed="81"/>
            <rFont val="Tahoma"/>
            <family val="2"/>
          </rPr>
          <t>Philippe Stolz:</t>
        </r>
        <r>
          <rPr>
            <sz val="9"/>
            <color indexed="81"/>
            <rFont val="Tahoma"/>
            <family val="2"/>
          </rPr>
          <t xml:space="preserve">
Einheit: kg/km</t>
        </r>
      </text>
    </comment>
    <comment ref="F20" authorId="1">
      <text>
        <r>
          <rPr>
            <b/>
            <sz val="9"/>
            <color indexed="81"/>
            <rFont val="Tahoma"/>
            <family val="2"/>
          </rPr>
          <t>durch. Auslastung 2010:
1.6 Personen</t>
        </r>
        <r>
          <rPr>
            <i/>
            <sz val="9"/>
            <color indexed="81"/>
            <rFont val="Tahoma"/>
            <family val="2"/>
          </rPr>
          <t xml:space="preserve">
Weitere Auslastungen nach Verwendungszweck im Jahr 2010:
Arbeit                                            1.12
Ausbildung                                1.36
Einkauf                                         1.64
Geschäftliche Tätigkeit    1.24
Freizeit                                        1.99
Service und Begleitung   2.05
Andere                                       2.03
Durchschnitt                          1.60
Quelle:
BFS / ARE (2010): Durchschnittlicher Besetzungsgrad von Personenwagen. Mikrozensus Mobilität und Verkehr 2010.</t>
        </r>
      </text>
    </comment>
    <comment ref="I20" authorId="1">
      <text>
        <r>
          <rPr>
            <b/>
            <sz val="9"/>
            <color indexed="81"/>
            <rFont val="Tahoma"/>
            <family val="2"/>
          </rPr>
          <t xml:space="preserve">durchschn. Verbrauch in Realität
6.6 Liter Treibstoff /100km 
</t>
        </r>
        <r>
          <rPr>
            <i/>
            <sz val="9"/>
            <color indexed="81"/>
            <rFont val="Tahoma"/>
            <family val="2"/>
          </rPr>
          <t>Verbrauch von durchschnittlichen Euro 3 Diesel-Personenwagen in der Schweiz im Jahr 2015
Hinweis:
Bei der Bestimmung des Normverbrauchs gemäss dem Neuen Europäischen Fahrzyklus (NEFZ) werden Klimaanlage und weitere Verbraucher ausgeschaltet. Der so ermittelte Normverbrauch soll darum mit einem Realzuschlag von 36% erhöht werden.</t>
        </r>
        <r>
          <rPr>
            <b/>
            <sz val="9"/>
            <color indexed="81"/>
            <rFont val="Tahoma"/>
            <family val="2"/>
          </rPr>
          <t xml:space="preserve">
</t>
        </r>
        <r>
          <rPr>
            <i/>
            <sz val="9"/>
            <color indexed="81"/>
            <rFont val="Tahoma"/>
            <family val="2"/>
          </rPr>
          <t>Quellen:
Infras (2014):HBEFA Handbuch für Emissionsfaktoren des Strassenverkehrs, v3.2.
ICCT (2015): From Laboratory to Road - A 2015 update of official and "real-world" fuel consumption and CO2 values for passenger cars in Europe.</t>
        </r>
      </text>
    </comment>
    <comment ref="K20" authorId="1">
      <text>
        <r>
          <rPr>
            <b/>
            <sz val="9"/>
            <color indexed="81"/>
            <rFont val="Tahoma"/>
            <family val="2"/>
          </rPr>
          <t>durchschn. Gewicht</t>
        </r>
        <r>
          <rPr>
            <i/>
            <sz val="9"/>
            <color indexed="81"/>
            <rFont val="Tahoma"/>
            <family val="2"/>
          </rPr>
          <t xml:space="preserve">
</t>
        </r>
        <r>
          <rPr>
            <b/>
            <sz val="9"/>
            <color indexed="81"/>
            <rFont val="Tahoma"/>
            <family val="2"/>
          </rPr>
          <t>1700 kg</t>
        </r>
        <r>
          <rPr>
            <i/>
            <sz val="9"/>
            <color indexed="81"/>
            <rFont val="Tahoma"/>
            <family val="2"/>
          </rPr>
          <t xml:space="preserve">
Durchschnitt der Neuwagenzulassungen  von Diesel-Personenwagen
2005-2014.
Quelle:
BFE (2015): Energieverbrauch und Energieeffizienz der neuen Personenwagen 2014.
</t>
        </r>
      </text>
    </comment>
    <comment ref="AK20" authorId="0">
      <text>
        <r>
          <rPr>
            <b/>
            <sz val="9"/>
            <color indexed="81"/>
            <rFont val="Tahoma"/>
            <family val="2"/>
          </rPr>
          <t>Philippe Stolz:</t>
        </r>
        <r>
          <rPr>
            <sz val="9"/>
            <color indexed="81"/>
            <rFont val="Tahoma"/>
            <family val="2"/>
          </rPr>
          <t xml:space="preserve">
Einheit: kg/km</t>
        </r>
      </text>
    </comment>
    <comment ref="F21" authorId="1">
      <text>
        <r>
          <rPr>
            <b/>
            <sz val="9"/>
            <color indexed="81"/>
            <rFont val="Tahoma"/>
            <family val="2"/>
          </rPr>
          <t>durch. Auslastung 2010:
1.6 Personen</t>
        </r>
        <r>
          <rPr>
            <i/>
            <sz val="9"/>
            <color indexed="81"/>
            <rFont val="Tahoma"/>
            <family val="2"/>
          </rPr>
          <t xml:space="preserve">
Weitere Auslastungen nach Verwendungszweck im Jahr 2010:
Arbeit                                            1.12
Ausbildung                                1.36
Einkauf                                         1.64
Geschäftliche Tätigkeit    1.24
Freizeit                                        1.99
Service und Begleitung   2.05
Andere                                       2.03
Durchschnitt                          1.60
Quelle:
BFS / ARE (2010): Durchschnittlicher Besetzungsgrad von Personenwagen. Mikrozensus Mobilität und Verkehr 2010.</t>
        </r>
      </text>
    </comment>
    <comment ref="I21" authorId="1">
      <text>
        <r>
          <rPr>
            <b/>
            <sz val="9"/>
            <color indexed="81"/>
            <rFont val="Tahoma"/>
            <family val="2"/>
          </rPr>
          <t xml:space="preserve">durchschn. Verbrauch in Realität
6.3 Liter Treibstoff /100km 
</t>
        </r>
        <r>
          <rPr>
            <i/>
            <sz val="9"/>
            <color indexed="81"/>
            <rFont val="Tahoma"/>
            <family val="2"/>
          </rPr>
          <t>Verbrauch von durchschnittlichen Euro 4 Diesel-Personenwagen in der Schweiz im Jahr 2015
Hinweis:
Bei der Bestimmung des Normverbrauchs gemäss dem Neuen Europäischen Fahrzyklus (NEFZ) werden Klimaanlage und weitere Verbraucher ausgeschaltet. Der so ermittelte Normverbrauch soll darum mit einem Realzuschlag von 36% erhöht werden.</t>
        </r>
        <r>
          <rPr>
            <b/>
            <sz val="9"/>
            <color indexed="81"/>
            <rFont val="Tahoma"/>
            <family val="2"/>
          </rPr>
          <t xml:space="preserve">
</t>
        </r>
        <r>
          <rPr>
            <i/>
            <sz val="9"/>
            <color indexed="81"/>
            <rFont val="Tahoma"/>
            <family val="2"/>
          </rPr>
          <t>Quellen:
Infras (2014):HBEFA Handbuch für Emissionsfaktoren des Strassenverkehrs, v3.2.
ICCT (2015): From Laboratory to Road - A 2015 update of official and "real-world" fuel consumption and CO2 values for passenger cars in Europe.</t>
        </r>
      </text>
    </comment>
    <comment ref="K21" authorId="1">
      <text>
        <r>
          <rPr>
            <b/>
            <sz val="9"/>
            <color indexed="81"/>
            <rFont val="Tahoma"/>
            <family val="2"/>
          </rPr>
          <t>durchschn. Gewicht</t>
        </r>
        <r>
          <rPr>
            <i/>
            <sz val="9"/>
            <color indexed="81"/>
            <rFont val="Tahoma"/>
            <family val="2"/>
          </rPr>
          <t xml:space="preserve">
</t>
        </r>
        <r>
          <rPr>
            <b/>
            <sz val="9"/>
            <color indexed="81"/>
            <rFont val="Tahoma"/>
            <family val="2"/>
          </rPr>
          <t>1700 kg</t>
        </r>
        <r>
          <rPr>
            <i/>
            <sz val="9"/>
            <color indexed="81"/>
            <rFont val="Tahoma"/>
            <family val="2"/>
          </rPr>
          <t xml:space="preserve">
Durchschnitt der Neuwagenzulassungen  von Diesel-Personenwagen
2005-2014.
Quelle:
BFE (2015): Energieverbrauch und Energieeffizienz der neuen Personenwagen 2014.
</t>
        </r>
      </text>
    </comment>
    <comment ref="AK21" authorId="0">
      <text>
        <r>
          <rPr>
            <b/>
            <sz val="9"/>
            <color indexed="81"/>
            <rFont val="Tahoma"/>
            <family val="2"/>
          </rPr>
          <t>Philippe Stolz:</t>
        </r>
        <r>
          <rPr>
            <sz val="9"/>
            <color indexed="81"/>
            <rFont val="Tahoma"/>
            <family val="2"/>
          </rPr>
          <t xml:space="preserve">
Einheit: kg/km</t>
        </r>
      </text>
    </comment>
    <comment ref="F22" authorId="1">
      <text>
        <r>
          <rPr>
            <b/>
            <sz val="9"/>
            <color indexed="81"/>
            <rFont val="Tahoma"/>
            <family val="2"/>
          </rPr>
          <t>durch. Auslastung 2010:
1.6 Personen</t>
        </r>
        <r>
          <rPr>
            <i/>
            <sz val="9"/>
            <color indexed="81"/>
            <rFont val="Tahoma"/>
            <family val="2"/>
          </rPr>
          <t xml:space="preserve">
Weitere Auslastungen nach Verwendungszweck im Jahr 2010:
Arbeit                                            1.12
Ausbildung                                1.36
Einkauf                                         1.64
Geschäftliche Tätigkeit    1.24
Freizeit                                        1.99
Service und Begleitung   2.05
Andere                                       2.03
Durchschnitt                          1.60
Quelle:
BFS / ARE (2010): Durchschnittlicher Besetzungsgrad von Personenwagen. Mikrozensus Mobilität und Verkehr 2010.</t>
        </r>
      </text>
    </comment>
    <comment ref="I22" authorId="1">
      <text>
        <r>
          <rPr>
            <b/>
            <sz val="9"/>
            <color indexed="81"/>
            <rFont val="Tahoma"/>
            <family val="2"/>
          </rPr>
          <t xml:space="preserve">durchschn. Verbrauch in Realität
5.9 Liter Treibstoff /100km 
</t>
        </r>
        <r>
          <rPr>
            <i/>
            <sz val="9"/>
            <color indexed="81"/>
            <rFont val="Tahoma"/>
            <family val="2"/>
          </rPr>
          <t>Verbrauch von durchschnittlichen Euro 5 Diesel-Personenwagen in der Schweiz im Jahr 2015
Hinweis:
Bei der Bestimmung des Normverbrauchs gemäss dem Neuen Europäischen Fahrzyklus (NEFZ) werden Klimaanlage und weitere Verbraucher ausgeschaltet. Der so ermittelte Normverbrauch soll darum mit einem Realzuschlag von 36% erhöht werden.</t>
        </r>
        <r>
          <rPr>
            <b/>
            <sz val="9"/>
            <color indexed="81"/>
            <rFont val="Tahoma"/>
            <family val="2"/>
          </rPr>
          <t xml:space="preserve">
</t>
        </r>
        <r>
          <rPr>
            <i/>
            <sz val="9"/>
            <color indexed="81"/>
            <rFont val="Tahoma"/>
            <family val="2"/>
          </rPr>
          <t>Quellen:
Infras (2014):HBEFA Handbuch für Emissionsfaktoren des Strassenverkehrs, v3.2.
ICCT (2015): From Laboratory to Road - A 2015 update of official and "real-world" fuel consumption and CO2 values for passenger cars in Europe.</t>
        </r>
      </text>
    </comment>
    <comment ref="K22" authorId="1">
      <text>
        <r>
          <rPr>
            <b/>
            <sz val="9"/>
            <color indexed="81"/>
            <rFont val="Tahoma"/>
            <family val="2"/>
          </rPr>
          <t>durchschn. Gewicht</t>
        </r>
        <r>
          <rPr>
            <i/>
            <sz val="9"/>
            <color indexed="81"/>
            <rFont val="Tahoma"/>
            <family val="2"/>
          </rPr>
          <t xml:space="preserve">
</t>
        </r>
        <r>
          <rPr>
            <b/>
            <sz val="9"/>
            <color indexed="81"/>
            <rFont val="Tahoma"/>
            <family val="2"/>
          </rPr>
          <t>1700 kg</t>
        </r>
        <r>
          <rPr>
            <i/>
            <sz val="9"/>
            <color indexed="81"/>
            <rFont val="Tahoma"/>
            <family val="2"/>
          </rPr>
          <t xml:space="preserve">
Durchschnitt der Neuwagenzulassungen  von Diesel-Personenwagen
2005-2014.
Quelle:
BFE (2015): Energieverbrauch und Energieeffizienz der neuen Personenwagen 2014.
</t>
        </r>
      </text>
    </comment>
    <comment ref="AK22" authorId="0">
      <text>
        <r>
          <rPr>
            <b/>
            <sz val="9"/>
            <color indexed="81"/>
            <rFont val="Tahoma"/>
            <family val="2"/>
          </rPr>
          <t>Philippe Stolz:</t>
        </r>
        <r>
          <rPr>
            <sz val="9"/>
            <color indexed="81"/>
            <rFont val="Tahoma"/>
            <family val="2"/>
          </rPr>
          <t xml:space="preserve">
Einheit: kg/km</t>
        </r>
      </text>
    </comment>
    <comment ref="F23" authorId="1">
      <text>
        <r>
          <rPr>
            <b/>
            <sz val="9"/>
            <color indexed="81"/>
            <rFont val="Tahoma"/>
            <family val="2"/>
          </rPr>
          <t>durch. Auslastung 2010:
1.6 Personen</t>
        </r>
        <r>
          <rPr>
            <i/>
            <sz val="9"/>
            <color indexed="81"/>
            <rFont val="Tahoma"/>
            <family val="2"/>
          </rPr>
          <t xml:space="preserve">
Weitere Auslastungen nach Verwendungszweck im Jahr 2010:
Arbeit                                            1.12
Ausbildung                                1.36
Einkauf                                         1.64
Geschäftliche Tätigkeit    1.24
Freizeit                                        1.99
Service und Begleitung   2.05
Andere                                       2.03
Durchschnitt                          1.60
Quelle:
BFS / ARE (2010): Durchschnittlicher Besetzungsgrad von Personenwagen. Mikrozensus Mobilität und Verkehr 2010.</t>
        </r>
      </text>
    </comment>
    <comment ref="I23" authorId="1">
      <text>
        <r>
          <rPr>
            <b/>
            <sz val="9"/>
            <color indexed="81"/>
            <rFont val="Tahoma"/>
            <family val="2"/>
          </rPr>
          <t xml:space="preserve">durchschn. Verbrauch in Realität
5.7 Liter Treibstoff /100km 
</t>
        </r>
        <r>
          <rPr>
            <i/>
            <sz val="9"/>
            <color indexed="81"/>
            <rFont val="Tahoma"/>
            <family val="2"/>
          </rPr>
          <t>Verbrauch von durchschnittlichen Euro 6 Diesel-Personenwagen in der Schweiz im Jahr 2015
Hinweis:
Bei der Bestimmung des Normverbrauchs gemäss dem Neuen Europäischen Fahrzyklus (NEFZ) werden Klimaanlage und weitere Verbraucher ausgeschaltet. Der so ermittelte Normverbrauch soll darum mit einem Realzuschlag von 36% erhöht werden.</t>
        </r>
        <r>
          <rPr>
            <b/>
            <sz val="9"/>
            <color indexed="81"/>
            <rFont val="Tahoma"/>
            <family val="2"/>
          </rPr>
          <t xml:space="preserve">
</t>
        </r>
        <r>
          <rPr>
            <i/>
            <sz val="9"/>
            <color indexed="81"/>
            <rFont val="Tahoma"/>
            <family val="2"/>
          </rPr>
          <t>Quellen:
Infras (2014):HBEFA Handbuch für Emissionsfaktoren des Strassenverkehrs, v3.2.
ICCT (2015): From Laboratory to Road - A 2015 update of official and "real-world" fuel consumption and CO2 values for passenger cars in Europe.</t>
        </r>
      </text>
    </comment>
    <comment ref="K23" authorId="1">
      <text>
        <r>
          <rPr>
            <b/>
            <sz val="9"/>
            <color indexed="81"/>
            <rFont val="Tahoma"/>
            <family val="2"/>
          </rPr>
          <t>durchschn. Gewicht</t>
        </r>
        <r>
          <rPr>
            <i/>
            <sz val="9"/>
            <color indexed="81"/>
            <rFont val="Tahoma"/>
            <family val="2"/>
          </rPr>
          <t xml:space="preserve">
</t>
        </r>
        <r>
          <rPr>
            <b/>
            <sz val="9"/>
            <color indexed="81"/>
            <rFont val="Tahoma"/>
            <family val="2"/>
          </rPr>
          <t>1700 kg</t>
        </r>
        <r>
          <rPr>
            <i/>
            <sz val="9"/>
            <color indexed="81"/>
            <rFont val="Tahoma"/>
            <family val="2"/>
          </rPr>
          <t xml:space="preserve">
Durchschnitt der Neuwagenzulassungen  von Diesel-Personenwagen
2005-2014.
Quelle:
BFE (2015): Energieverbrauch und Energieeffizienz der neuen Personenwagen 2014.
</t>
        </r>
      </text>
    </comment>
    <comment ref="AK23" authorId="0">
      <text>
        <r>
          <rPr>
            <b/>
            <sz val="9"/>
            <color indexed="81"/>
            <rFont val="Tahoma"/>
            <family val="2"/>
          </rPr>
          <t>Philippe Stolz:</t>
        </r>
        <r>
          <rPr>
            <sz val="9"/>
            <color indexed="81"/>
            <rFont val="Tahoma"/>
            <family val="2"/>
          </rPr>
          <t xml:space="preserve">
Einheit: kg/km</t>
        </r>
      </text>
    </comment>
    <comment ref="F24" authorId="1">
      <text>
        <r>
          <rPr>
            <b/>
            <sz val="9"/>
            <color indexed="81"/>
            <rFont val="Tahoma"/>
            <family val="2"/>
          </rPr>
          <t>durch. Auslastung 2010:
1.6 Personen</t>
        </r>
        <r>
          <rPr>
            <i/>
            <sz val="9"/>
            <color indexed="81"/>
            <rFont val="Tahoma"/>
            <family val="2"/>
          </rPr>
          <t xml:space="preserve">
Weitere Auslastungen nach Verwendungszweck im Jahr 2010:
Arbeit                                            1.12
Ausbildung                                1.36
Einkauf                                         1.64
Geschäftliche Tätigkeit    1.24
Freizeit                                        1.99
Service und Begleitung   2.05
Andere                                       2.03
Durchschnitt                          1.60
Quelle:
BFS / ARE (2010): Durchschnittlicher Besetzungsgrad von Personenwagen. Mikrozensus Mobilität und Verkehr 2010.</t>
        </r>
      </text>
    </comment>
    <comment ref="I24" authorId="1">
      <text>
        <r>
          <rPr>
            <b/>
            <sz val="9"/>
            <color indexed="81"/>
            <rFont val="Tahoma"/>
            <family val="2"/>
          </rPr>
          <t xml:space="preserve">durchschn. Verbrauch in Realität
8.5 Liter Treibstoff /100km 
</t>
        </r>
        <r>
          <rPr>
            <i/>
            <sz val="9"/>
            <color indexed="81"/>
            <rFont val="Tahoma"/>
            <family val="2"/>
          </rPr>
          <t>Verbrauch von durchschnittlichen Benzin-Personenwagen in der Schweiz im Jahr 2015
Hinweis:
Bei der Bestimmung des Normverbrauchs gemäss dem Neuen Europäischen Fahrzyklus (NEFZ) werden Klimaanlage und weitere Verbraucher ausgeschaltet. Der so ermittelte Normverbrauch soll darum mit einem Realzuschlag von 36% erhöht werden.</t>
        </r>
        <r>
          <rPr>
            <b/>
            <sz val="9"/>
            <color indexed="81"/>
            <rFont val="Tahoma"/>
            <family val="2"/>
          </rPr>
          <t xml:space="preserve">
</t>
        </r>
        <r>
          <rPr>
            <i/>
            <sz val="9"/>
            <color indexed="81"/>
            <rFont val="Tahoma"/>
            <family val="2"/>
          </rPr>
          <t>Quellen:
Infras (2014):HBEFA Handbuch für Emissionsfaktoren des Strassenverkehrs, v3.2.
ICCT (2015): From Laboratory to Road - A 2015 update of official and "real-world" fuel consumption and CO2 values for passenger cars in Europe.</t>
        </r>
      </text>
    </comment>
    <comment ref="K24" authorId="1">
      <text>
        <r>
          <rPr>
            <b/>
            <sz val="9"/>
            <color indexed="81"/>
            <rFont val="Tahoma"/>
            <family val="2"/>
          </rPr>
          <t>durchschn. Gewicht</t>
        </r>
        <r>
          <rPr>
            <i/>
            <sz val="9"/>
            <color indexed="81"/>
            <rFont val="Tahoma"/>
            <family val="2"/>
          </rPr>
          <t xml:space="preserve">
</t>
        </r>
        <r>
          <rPr>
            <b/>
            <sz val="9"/>
            <color indexed="81"/>
            <rFont val="Tahoma"/>
            <family val="2"/>
          </rPr>
          <t>1380 kg</t>
        </r>
        <r>
          <rPr>
            <i/>
            <sz val="9"/>
            <color indexed="81"/>
            <rFont val="Tahoma"/>
            <family val="2"/>
          </rPr>
          <t xml:space="preserve">
Durchschnitt der Neuwagenzulassungen  von Benzin-Personenwagen
2005-2014.
Quelle:
BFE (2015): Energieverbrauch und Energieeffizienz der neuen Personenwagen 2014.
</t>
        </r>
      </text>
    </comment>
    <comment ref="AK24" authorId="0">
      <text>
        <r>
          <rPr>
            <b/>
            <sz val="9"/>
            <color indexed="81"/>
            <rFont val="Tahoma"/>
            <family val="2"/>
          </rPr>
          <t>Philippe Stolz:</t>
        </r>
        <r>
          <rPr>
            <sz val="9"/>
            <color indexed="81"/>
            <rFont val="Tahoma"/>
            <family val="2"/>
          </rPr>
          <t xml:space="preserve">
Einheit: kg/km</t>
        </r>
      </text>
    </comment>
    <comment ref="F25" authorId="1">
      <text>
        <r>
          <rPr>
            <b/>
            <sz val="9"/>
            <color indexed="81"/>
            <rFont val="Tahoma"/>
            <family val="2"/>
          </rPr>
          <t>durch. Auslastung 2010:
1.6 Personen</t>
        </r>
        <r>
          <rPr>
            <i/>
            <sz val="9"/>
            <color indexed="81"/>
            <rFont val="Tahoma"/>
            <family val="2"/>
          </rPr>
          <t xml:space="preserve">
Weitere Auslastungen nach Verwendungszweck im Jahr 2010:
Arbeit                                            1.12
Ausbildung                                1.36
Einkauf                                         1.64
Geschäftliche Tätigkeit    1.24
Freizeit                                        1.99
Service und Begleitung   2.05
Andere                                       2.03
Durchschnitt                          1.60
Quelle:
BFS / ARE (2010): Durchschnittlicher Besetzungsgrad von Personenwagen. Mikrozensus Mobilität und Verkehr 2010.</t>
        </r>
      </text>
    </comment>
    <comment ref="I25" authorId="1">
      <text>
        <r>
          <rPr>
            <b/>
            <sz val="9"/>
            <color indexed="81"/>
            <rFont val="Tahoma"/>
            <family val="2"/>
          </rPr>
          <t xml:space="preserve">durchschn. Verbrauch in Realität
9.7 Liter Treibstoff /100km 
</t>
        </r>
        <r>
          <rPr>
            <i/>
            <sz val="9"/>
            <color indexed="81"/>
            <rFont val="Tahoma"/>
            <family val="2"/>
          </rPr>
          <t>Verbrauch von durchschnittlichen Euro 3 Benzin-Personenwagen in der Schweiz im Jahr 2015
Hinweis:
Bei der Bestimmung des Normverbrauchs gemäss dem Neuen Europäischen Fahrzyklus (NEFZ) werden Klimaanlage und weitere Verbraucher ausgeschaltet. Der so ermittelte Normverbrauch soll darum mit einem Realzuschlag von 36% erhöht werden.</t>
        </r>
        <r>
          <rPr>
            <b/>
            <sz val="9"/>
            <color indexed="81"/>
            <rFont val="Tahoma"/>
            <family val="2"/>
          </rPr>
          <t xml:space="preserve">
</t>
        </r>
        <r>
          <rPr>
            <i/>
            <sz val="9"/>
            <color indexed="81"/>
            <rFont val="Tahoma"/>
            <family val="2"/>
          </rPr>
          <t>Quellen:
Infras (2014):HBEFA Handbuch für Emissionsfaktoren des Strassenverkehrs, v3.2.
ICCT (2015): From Laboratory to Road - A 2015 update of official and "real-world" fuel consumption and CO2 values for passenger cars in Europe.</t>
        </r>
      </text>
    </comment>
    <comment ref="K25" authorId="1">
      <text>
        <r>
          <rPr>
            <b/>
            <sz val="9"/>
            <color indexed="81"/>
            <rFont val="Tahoma"/>
            <family val="2"/>
          </rPr>
          <t>durchschn. Gewicht</t>
        </r>
        <r>
          <rPr>
            <i/>
            <sz val="9"/>
            <color indexed="81"/>
            <rFont val="Tahoma"/>
            <family val="2"/>
          </rPr>
          <t xml:space="preserve">
</t>
        </r>
        <r>
          <rPr>
            <b/>
            <sz val="9"/>
            <color indexed="81"/>
            <rFont val="Tahoma"/>
            <family val="2"/>
          </rPr>
          <t>1380 kg</t>
        </r>
        <r>
          <rPr>
            <i/>
            <sz val="9"/>
            <color indexed="81"/>
            <rFont val="Tahoma"/>
            <family val="2"/>
          </rPr>
          <t xml:space="preserve">
Durchschnitt der Neuwagenzulassungen  von Benzin-Personenwagen
2005-2014.
Quelle:
BFE (2015): Energieverbrauch und Energieeffizienz der neuen Personenwagen 2014.
</t>
        </r>
      </text>
    </comment>
    <comment ref="AK25" authorId="0">
      <text>
        <r>
          <rPr>
            <b/>
            <sz val="9"/>
            <color indexed="81"/>
            <rFont val="Tahoma"/>
            <family val="2"/>
          </rPr>
          <t>Philippe Stolz:</t>
        </r>
        <r>
          <rPr>
            <sz val="9"/>
            <color indexed="81"/>
            <rFont val="Tahoma"/>
            <family val="2"/>
          </rPr>
          <t xml:space="preserve">
Einheit: kg/km</t>
        </r>
      </text>
    </comment>
    <comment ref="F26" authorId="1">
      <text>
        <r>
          <rPr>
            <b/>
            <sz val="9"/>
            <color indexed="81"/>
            <rFont val="Tahoma"/>
            <family val="2"/>
          </rPr>
          <t>durch. Auslastung 2010:
1.6 Personen</t>
        </r>
        <r>
          <rPr>
            <i/>
            <sz val="9"/>
            <color indexed="81"/>
            <rFont val="Tahoma"/>
            <family val="2"/>
          </rPr>
          <t xml:space="preserve">
Weitere Auslastungen nach Verwendungszweck im Jahr 2010:
Arbeit                                            1.12
Ausbildung                                1.36
Einkauf                                         1.64
Geschäftliche Tätigkeit    1.24
Freizeit                                        1.99
Service und Begleitung   2.05
Andere                                       2.03
Durchschnitt                          1.60
Quelle:
BFS / ARE (2010): Durchschnittlicher Besetzungsgrad von Personenwagen. Mikrozensus Mobilität und Verkehr 2010.</t>
        </r>
      </text>
    </comment>
    <comment ref="I26" authorId="1">
      <text>
        <r>
          <rPr>
            <b/>
            <sz val="9"/>
            <color indexed="81"/>
            <rFont val="Tahoma"/>
            <family val="2"/>
          </rPr>
          <t xml:space="preserve">durchschn. Verbrauch in Realität
8.9 Liter Treibstoff /100km 
</t>
        </r>
        <r>
          <rPr>
            <i/>
            <sz val="9"/>
            <color indexed="81"/>
            <rFont val="Tahoma"/>
            <family val="2"/>
          </rPr>
          <t>Verbrauch von durchschnittlichen Euro 4 Benzin-Personenwagen in der Schweiz im Jahr 2015
Hinweis:
Bei der Bestimmung des Normverbrauchs gemäss dem Neuen Europäischen Fahrzyklus (NEFZ) werden Klimaanlage und weitere Verbraucher ausgeschaltet. Der so ermittelte Normverbrauch soll darum mit einem Realzuschlag von 36% erhöht werden.</t>
        </r>
        <r>
          <rPr>
            <b/>
            <sz val="9"/>
            <color indexed="81"/>
            <rFont val="Tahoma"/>
            <family val="2"/>
          </rPr>
          <t xml:space="preserve">
</t>
        </r>
        <r>
          <rPr>
            <i/>
            <sz val="9"/>
            <color indexed="81"/>
            <rFont val="Tahoma"/>
            <family val="2"/>
          </rPr>
          <t>Quellen:
Infras (2014):HBEFA Handbuch für Emissionsfaktoren des Strassenverkehrs, v3.2.
ICCT (2015): From Laboratory to Road - A 2015 update of official and "real-world" fuel consumption and CO2 values for passenger cars in Europe.</t>
        </r>
      </text>
    </comment>
    <comment ref="K26" authorId="1">
      <text>
        <r>
          <rPr>
            <b/>
            <sz val="9"/>
            <color indexed="81"/>
            <rFont val="Tahoma"/>
            <family val="2"/>
          </rPr>
          <t>durchschn. Gewicht</t>
        </r>
        <r>
          <rPr>
            <i/>
            <sz val="9"/>
            <color indexed="81"/>
            <rFont val="Tahoma"/>
            <family val="2"/>
          </rPr>
          <t xml:space="preserve">
</t>
        </r>
        <r>
          <rPr>
            <b/>
            <sz val="9"/>
            <color indexed="81"/>
            <rFont val="Tahoma"/>
            <family val="2"/>
          </rPr>
          <t>1380 kg</t>
        </r>
        <r>
          <rPr>
            <i/>
            <sz val="9"/>
            <color indexed="81"/>
            <rFont val="Tahoma"/>
            <family val="2"/>
          </rPr>
          <t xml:space="preserve">
Durchschnitt der Neuwagenzulassungen  von Benzin-Personenwagen
2005-2014.
Quelle:
BFE (2015): Energieverbrauch und Energieeffizienz der neuen Personenwagen 2014.
</t>
        </r>
      </text>
    </comment>
    <comment ref="AK26" authorId="0">
      <text>
        <r>
          <rPr>
            <b/>
            <sz val="9"/>
            <color indexed="81"/>
            <rFont val="Tahoma"/>
            <family val="2"/>
          </rPr>
          <t>Philippe Stolz:</t>
        </r>
        <r>
          <rPr>
            <sz val="9"/>
            <color indexed="81"/>
            <rFont val="Tahoma"/>
            <family val="2"/>
          </rPr>
          <t xml:space="preserve">
Einheit: kg/km</t>
        </r>
      </text>
    </comment>
    <comment ref="F27" authorId="1">
      <text>
        <r>
          <rPr>
            <b/>
            <sz val="9"/>
            <color indexed="81"/>
            <rFont val="Tahoma"/>
            <family val="2"/>
          </rPr>
          <t>durch. Auslastung 2010:
1.6 Personen</t>
        </r>
        <r>
          <rPr>
            <i/>
            <sz val="9"/>
            <color indexed="81"/>
            <rFont val="Tahoma"/>
            <family val="2"/>
          </rPr>
          <t xml:space="preserve">
Weitere Auslastungen nach Verwendungszweck im Jahr 2010:
Arbeit                                            1.12
Ausbildung                                1.36
Einkauf                                         1.64
Geschäftliche Tätigkeit    1.24
Freizeit                                        1.99
Service und Begleitung   2.05
Andere                                       2.03
Durchschnitt                          1.60
Quelle:
BFS / ARE (2010): Durchschnittlicher Besetzungsgrad von Personenwagen. Mikrozensus Mobilität und Verkehr 2010.</t>
        </r>
      </text>
    </comment>
    <comment ref="I27" authorId="1">
      <text>
        <r>
          <rPr>
            <b/>
            <sz val="9"/>
            <color indexed="81"/>
            <rFont val="Tahoma"/>
            <family val="2"/>
          </rPr>
          <t xml:space="preserve">durchschn. Verbrauch in Realität
7.8 Liter Treibstoff /100km 
</t>
        </r>
        <r>
          <rPr>
            <i/>
            <sz val="9"/>
            <color indexed="81"/>
            <rFont val="Tahoma"/>
            <family val="2"/>
          </rPr>
          <t>Verbrauch von durchschnittlichen Euro 5 Benzin-Personenwagen in der Schweiz im Jahr 2015
Hinweis:
Bei der Bestimmung des Normverbrauchs gemäss dem Neuen Europäischen Fahrzyklus (NEFZ) werden Klimaanlage und weitere Verbraucher ausgeschaltet. Der so ermittelte Normverbrauch soll darum mit einem Realzuschlag von 36% erhöht werden.</t>
        </r>
        <r>
          <rPr>
            <b/>
            <sz val="9"/>
            <color indexed="81"/>
            <rFont val="Tahoma"/>
            <family val="2"/>
          </rPr>
          <t xml:space="preserve">
</t>
        </r>
        <r>
          <rPr>
            <i/>
            <sz val="9"/>
            <color indexed="81"/>
            <rFont val="Tahoma"/>
            <family val="2"/>
          </rPr>
          <t>Quellen:
Infras (2014):HBEFA Handbuch für Emissionsfaktoren des Strassenverkehrs, v3.2.
ICCT (2015): From Laboratory to Road - A 2015 update of official and "real-world" fuel consumption and CO2 values for passenger cars in Europe.</t>
        </r>
      </text>
    </comment>
    <comment ref="K27" authorId="1">
      <text>
        <r>
          <rPr>
            <b/>
            <sz val="9"/>
            <color indexed="81"/>
            <rFont val="Tahoma"/>
            <family val="2"/>
          </rPr>
          <t>durchschn. Gewicht</t>
        </r>
        <r>
          <rPr>
            <i/>
            <sz val="9"/>
            <color indexed="81"/>
            <rFont val="Tahoma"/>
            <family val="2"/>
          </rPr>
          <t xml:space="preserve">
</t>
        </r>
        <r>
          <rPr>
            <b/>
            <sz val="9"/>
            <color indexed="81"/>
            <rFont val="Tahoma"/>
            <family val="2"/>
          </rPr>
          <t>1380 kg</t>
        </r>
        <r>
          <rPr>
            <i/>
            <sz val="9"/>
            <color indexed="81"/>
            <rFont val="Tahoma"/>
            <family val="2"/>
          </rPr>
          <t xml:space="preserve">
Durchschnitt der Neuwagenzulassungen  von Benzin-Personenwagen
2005-2014.
Quelle:
BFE (2015): Energieverbrauch und Energieeffizienz der neuen Personenwagen 2014.
</t>
        </r>
      </text>
    </comment>
    <comment ref="AK27" authorId="0">
      <text>
        <r>
          <rPr>
            <b/>
            <sz val="9"/>
            <color indexed="81"/>
            <rFont val="Tahoma"/>
            <family val="2"/>
          </rPr>
          <t>Philippe Stolz:</t>
        </r>
        <r>
          <rPr>
            <sz val="9"/>
            <color indexed="81"/>
            <rFont val="Tahoma"/>
            <family val="2"/>
          </rPr>
          <t xml:space="preserve">
Einheit: kg/km</t>
        </r>
      </text>
    </comment>
    <comment ref="F28" authorId="1">
      <text>
        <r>
          <rPr>
            <b/>
            <sz val="9"/>
            <color indexed="81"/>
            <rFont val="Tahoma"/>
            <family val="2"/>
          </rPr>
          <t>durch. Auslastung 2010:
1.6 Personen</t>
        </r>
        <r>
          <rPr>
            <i/>
            <sz val="9"/>
            <color indexed="81"/>
            <rFont val="Tahoma"/>
            <family val="2"/>
          </rPr>
          <t xml:space="preserve">
Weitere Auslastungen nach Verwendungszweck im Jahr 2010:
Arbeit                                            1.12
Ausbildung                                1.36
Einkauf                                         1.64
Geschäftliche Tätigkeit    1.24
Freizeit                                        1.99
Service und Begleitung   2.05
Andere                                       2.03
Durchschnitt                          1.60
Quelle:
BFS / ARE (2010): Durchschnittlicher Besetzungsgrad von Personenwagen. Mikrozensus Mobilität und Verkehr 2010.</t>
        </r>
      </text>
    </comment>
    <comment ref="I28" authorId="1">
      <text>
        <r>
          <rPr>
            <b/>
            <sz val="9"/>
            <color indexed="81"/>
            <rFont val="Tahoma"/>
            <family val="2"/>
          </rPr>
          <t xml:space="preserve">durchschn. Verbrauch in Realität
7.5 Liter Treibstoff /100km 
</t>
        </r>
        <r>
          <rPr>
            <i/>
            <sz val="9"/>
            <color indexed="81"/>
            <rFont val="Tahoma"/>
            <family val="2"/>
          </rPr>
          <t>Verbrauch von durchschnittlichen Euro 6 Benzin-Personenwagen in der Schweiz im Jahr 2015
Hinweis:
Bei der Bestimmung des Normverbrauchs gemäss dem Neuen Europäischen Fahrzyklus (NEFZ) werden Klimaanlage und weitere Verbraucher ausgeschaltet. Der so ermittelte Normverbrauch soll darum mit einem Realzuschlag von 36% erhöht werden.</t>
        </r>
        <r>
          <rPr>
            <b/>
            <sz val="9"/>
            <color indexed="81"/>
            <rFont val="Tahoma"/>
            <family val="2"/>
          </rPr>
          <t xml:space="preserve">
</t>
        </r>
        <r>
          <rPr>
            <i/>
            <sz val="9"/>
            <color indexed="81"/>
            <rFont val="Tahoma"/>
            <family val="2"/>
          </rPr>
          <t>Quellen:
Infras (2014):HBEFA Handbuch für Emissionsfaktoren des Strassenverkehrs, v3.2.
ICCT (2015): From Laboratory to Road - A 2015 update of official and "real-world" fuel consumption and CO2 values for passenger cars in Europe.</t>
        </r>
      </text>
    </comment>
    <comment ref="K28" authorId="1">
      <text>
        <r>
          <rPr>
            <b/>
            <sz val="9"/>
            <color indexed="81"/>
            <rFont val="Tahoma"/>
            <family val="2"/>
          </rPr>
          <t>durchschn. Gewicht</t>
        </r>
        <r>
          <rPr>
            <i/>
            <sz val="9"/>
            <color indexed="81"/>
            <rFont val="Tahoma"/>
            <family val="2"/>
          </rPr>
          <t xml:space="preserve">
</t>
        </r>
        <r>
          <rPr>
            <b/>
            <sz val="9"/>
            <color indexed="81"/>
            <rFont val="Tahoma"/>
            <family val="2"/>
          </rPr>
          <t>1380 kg</t>
        </r>
        <r>
          <rPr>
            <i/>
            <sz val="9"/>
            <color indexed="81"/>
            <rFont val="Tahoma"/>
            <family val="2"/>
          </rPr>
          <t xml:space="preserve">
Durchschnitt der Neuwagenzulassungen  von Benzin-Personenwagen
2005-2014.
Quelle:
BFE (2015): Energieverbrauch und Energieeffizienz der neuen Personenwagen 2014.
</t>
        </r>
      </text>
    </comment>
    <comment ref="AK28" authorId="0">
      <text>
        <r>
          <rPr>
            <b/>
            <sz val="9"/>
            <color indexed="81"/>
            <rFont val="Tahoma"/>
            <family val="2"/>
          </rPr>
          <t>Philippe Stolz:</t>
        </r>
        <r>
          <rPr>
            <sz val="9"/>
            <color indexed="81"/>
            <rFont val="Tahoma"/>
            <family val="2"/>
          </rPr>
          <t xml:space="preserve">
Einheit: kg/km</t>
        </r>
      </text>
    </comment>
    <comment ref="F29" authorId="1">
      <text>
        <r>
          <rPr>
            <b/>
            <sz val="9"/>
            <color indexed="81"/>
            <rFont val="Tahoma"/>
            <family val="2"/>
          </rPr>
          <t>durch. Auslastung 2010:
1.6 Personen</t>
        </r>
        <r>
          <rPr>
            <i/>
            <sz val="9"/>
            <color indexed="81"/>
            <rFont val="Tahoma"/>
            <family val="2"/>
          </rPr>
          <t xml:space="preserve">
Weitere Auslastungen nach Verwendungszweck im Jahr 2010:
Arbeit                                            1.12
Ausbildung                                1.36
Einkauf                                         1.64
Geschäftliche Tätigkeit    1.24
Freizeit                                        1.99
Service und Begleitung   2.05
Andere                                       2.03
Durchschnitt                          1.60
Quelle:
BFS / ARE (2010): Durchschnittlicher Besetzungsgrad von Personenwagen. Mikrozensus Mobilität und Verkehr 2010.</t>
        </r>
      </text>
    </comment>
    <comment ref="I29" authorId="1">
      <text>
        <r>
          <rPr>
            <b/>
            <sz val="9"/>
            <color indexed="81"/>
            <rFont val="Tahoma"/>
            <family val="2"/>
          </rPr>
          <t xml:space="preserve">durchschn. Verbrauch in Realität
8.5 Liter Treibstoff /100km 
</t>
        </r>
        <r>
          <rPr>
            <i/>
            <sz val="9"/>
            <color indexed="81"/>
            <rFont val="Tahoma"/>
            <family val="2"/>
          </rPr>
          <t xml:space="preserve">
Hinweis:
Bei der Bestimmung des Normverbrauchs gemäss dem Neuen Europäischen Fahrzyklus (NEFZ) werden Klimaanlage und weitere Verbraucher ausgeschaltet. Der so ermittelte Normverbrauch soll darum mit einem Realzuschlag von 36% erhöht werden.</t>
        </r>
        <r>
          <rPr>
            <b/>
            <sz val="9"/>
            <color indexed="81"/>
            <rFont val="Tahoma"/>
            <family val="2"/>
          </rPr>
          <t xml:space="preserve">
</t>
        </r>
        <r>
          <rPr>
            <i/>
            <sz val="9"/>
            <color indexed="81"/>
            <rFont val="Tahoma"/>
            <family val="2"/>
          </rPr>
          <t>Quellen:
Jungbluth et al. (2007): Life Cycle Inventories of Bioenergy. ecoinvent report No. 17.
ICCT (2015): From Laboratory to Road - A 2015 update of official and "real-world" fuel consumption and CO2 values for passenger cars in Europe.</t>
        </r>
      </text>
    </comment>
    <comment ref="K29" authorId="1">
      <text>
        <r>
          <rPr>
            <b/>
            <sz val="9"/>
            <color indexed="81"/>
            <rFont val="Tahoma"/>
            <family val="2"/>
          </rPr>
          <t>durchschn. Gewicht</t>
        </r>
        <r>
          <rPr>
            <i/>
            <sz val="9"/>
            <color indexed="81"/>
            <rFont val="Tahoma"/>
            <family val="2"/>
          </rPr>
          <t xml:space="preserve">
</t>
        </r>
        <r>
          <rPr>
            <b/>
            <sz val="9"/>
            <color indexed="81"/>
            <rFont val="Tahoma"/>
            <family val="2"/>
          </rPr>
          <t>1380 kg</t>
        </r>
        <r>
          <rPr>
            <i/>
            <sz val="9"/>
            <color indexed="81"/>
            <rFont val="Tahoma"/>
            <family val="2"/>
          </rPr>
          <t xml:space="preserve">
Durchschnitt der Neuwagenzulassungen  von Benzin-Personenwagen
2005-2014.
Quelle:
BFE (2015): Energieverbrauch und Energieeffizienz der neuen Personenwagen 2014.
</t>
        </r>
      </text>
    </comment>
    <comment ref="AK29" authorId="0">
      <text>
        <r>
          <rPr>
            <b/>
            <sz val="9"/>
            <color indexed="81"/>
            <rFont val="Tahoma"/>
            <family val="2"/>
          </rPr>
          <t>Philippe Stolz:</t>
        </r>
        <r>
          <rPr>
            <sz val="9"/>
            <color indexed="81"/>
            <rFont val="Tahoma"/>
            <family val="2"/>
          </rPr>
          <t xml:space="preserve">
Einheit: kg/pkm</t>
        </r>
      </text>
    </comment>
    <comment ref="F30" authorId="1">
      <text>
        <r>
          <rPr>
            <b/>
            <sz val="9"/>
            <color indexed="81"/>
            <rFont val="Tahoma"/>
            <family val="2"/>
          </rPr>
          <t>durch. Auslastung 2010:
1.6 Personen</t>
        </r>
        <r>
          <rPr>
            <i/>
            <sz val="9"/>
            <color indexed="81"/>
            <rFont val="Tahoma"/>
            <family val="2"/>
          </rPr>
          <t xml:space="preserve">
Weitere Auslastungen nach Verwendungszweck im Jahr 2010:
Arbeit                                            1.12
Ausbildung                                1.36
Einkauf                                         1.64
Geschäftliche Tätigkeit    1.24
Freizeit                                        1.99
Service und Begleitung   2.05
Andere                                       2.03
Durchschnitt                          1.60
Quelle:
BFS / ARE (2010): Durchschnittlicher Besetzungsgrad von Personenwagen. Mikrozensus Mobilität und Verkehr 2010.</t>
        </r>
      </text>
    </comment>
    <comment ref="I30" authorId="1">
      <text>
        <r>
          <rPr>
            <b/>
            <sz val="9"/>
            <color indexed="81"/>
            <rFont val="Tahoma"/>
            <family val="2"/>
          </rPr>
          <t xml:space="preserve">durchschn. Verbrauch in Realität
8.1 Liter Treibstoff /100km 
</t>
        </r>
        <r>
          <rPr>
            <i/>
            <sz val="9"/>
            <color indexed="81"/>
            <rFont val="Tahoma"/>
            <family val="2"/>
          </rPr>
          <t xml:space="preserve">
Hinweis:
Bei der Bestimmung des Normverbrauchs gemäss dem Neuen Europäischen Fahrzyklus (NEFZ) werden Klimaanlage und weitere Verbraucher ausgeschaltet. Der so ermittelte Normverbrauch soll darum mit einem Realzuschlag von 36% erhöht werden.</t>
        </r>
        <r>
          <rPr>
            <b/>
            <sz val="9"/>
            <color indexed="81"/>
            <rFont val="Tahoma"/>
            <family val="2"/>
          </rPr>
          <t xml:space="preserve">
</t>
        </r>
        <r>
          <rPr>
            <i/>
            <sz val="9"/>
            <color indexed="81"/>
            <rFont val="Tahoma"/>
            <family val="2"/>
          </rPr>
          <t>Quellen:
Jungbluth et al. (2007): Life Cycle Inventories of Bioenergy. ecoinvent report No. 17.
ICCT (2015): From Laboratory to Road - A 2015 update of official and "real-world" fuel consumption and CO2 values for passenger cars in Europe.</t>
        </r>
      </text>
    </comment>
    <comment ref="K30" authorId="1">
      <text>
        <r>
          <rPr>
            <b/>
            <sz val="9"/>
            <color indexed="81"/>
            <rFont val="Tahoma"/>
            <family val="2"/>
          </rPr>
          <t>durchschn. Gewicht</t>
        </r>
        <r>
          <rPr>
            <i/>
            <sz val="9"/>
            <color indexed="81"/>
            <rFont val="Tahoma"/>
            <family val="2"/>
          </rPr>
          <t xml:space="preserve">
</t>
        </r>
        <r>
          <rPr>
            <b/>
            <sz val="9"/>
            <color indexed="81"/>
            <rFont val="Tahoma"/>
            <family val="2"/>
          </rPr>
          <t>1380 kg</t>
        </r>
        <r>
          <rPr>
            <i/>
            <sz val="9"/>
            <color indexed="81"/>
            <rFont val="Tahoma"/>
            <family val="2"/>
          </rPr>
          <t xml:space="preserve">
Durchschnitt der Neuwagenzulassungen  von Benzin-Personenwagen
2005-2014.
Quelle:
BFE (2015): Energieverbrauch und Energieeffizienz der neuen Personenwagen 2014.
</t>
        </r>
      </text>
    </comment>
    <comment ref="AK30" authorId="0">
      <text>
        <r>
          <rPr>
            <b/>
            <sz val="9"/>
            <color indexed="81"/>
            <rFont val="Tahoma"/>
            <family val="2"/>
          </rPr>
          <t>Philippe Stolz:</t>
        </r>
        <r>
          <rPr>
            <sz val="9"/>
            <color indexed="81"/>
            <rFont val="Tahoma"/>
            <family val="2"/>
          </rPr>
          <t xml:space="preserve">
Einheit: kg/pkm</t>
        </r>
      </text>
    </comment>
    <comment ref="F31" authorId="1">
      <text>
        <r>
          <rPr>
            <b/>
            <sz val="9"/>
            <color indexed="81"/>
            <rFont val="Tahoma"/>
            <family val="2"/>
          </rPr>
          <t>durch. Auslastung 2010:
1.6 Personen</t>
        </r>
        <r>
          <rPr>
            <i/>
            <sz val="9"/>
            <color indexed="81"/>
            <rFont val="Tahoma"/>
            <family val="2"/>
          </rPr>
          <t xml:space="preserve">
Weitere Auslastungen nach Verwendungszweck im Jahr 2010:
Arbeit                                            1.12
Ausbildung                                1.36
Einkauf                                         1.64
Geschäftliche Tätigkeit    1.24
Freizeit                                        1.99
Service und Begleitung   2.05
Andere                                       2.03
Durchschnitt                          1.60
Quelle:
BFS / ARE (2010): Durchschnittlicher Besetzungsgrad von Personenwagen. Mikrozensus Mobilität und Verkehr 2010.</t>
        </r>
      </text>
    </comment>
    <comment ref="I31" authorId="1">
      <text>
        <r>
          <rPr>
            <b/>
            <sz val="9"/>
            <color indexed="81"/>
            <rFont val="Tahoma"/>
            <family val="2"/>
          </rPr>
          <t xml:space="preserve">durchschn. Verbrauch in Realität
9.7 Liter Treibstoff /100km 
</t>
        </r>
        <r>
          <rPr>
            <i/>
            <sz val="9"/>
            <color indexed="81"/>
            <rFont val="Tahoma"/>
            <family val="2"/>
          </rPr>
          <t xml:space="preserve">
Hinweis:
Bei der Bestimmung des Normverbrauchs gemäss dem Neuen Europäischen Fahrzyklus (NEFZ) werden Klimaanlage und weitere Verbraucher ausgeschaltet. Der so ermittelte Normverbrauch soll darum mit einem Realzuschlag von 36% erhöht werden.</t>
        </r>
        <r>
          <rPr>
            <b/>
            <sz val="9"/>
            <color indexed="81"/>
            <rFont val="Tahoma"/>
            <family val="2"/>
          </rPr>
          <t xml:space="preserve">
</t>
        </r>
        <r>
          <rPr>
            <i/>
            <sz val="9"/>
            <color indexed="81"/>
            <rFont val="Tahoma"/>
            <family val="2"/>
          </rPr>
          <t>Quellen:
Jungbluth et al. (2007): Life Cycle Inventories of Bioenergy. ecoinvent report No. 17.
ICCT (2015): From Laboratory to Road - A 2015 update of official and "real-world" fuel consumption and CO2 values for passenger cars in Europe.</t>
        </r>
      </text>
    </comment>
    <comment ref="K31" authorId="1">
      <text>
        <r>
          <rPr>
            <b/>
            <sz val="9"/>
            <color indexed="81"/>
            <rFont val="Tahoma"/>
            <family val="2"/>
          </rPr>
          <t>durchschn. Gewicht</t>
        </r>
        <r>
          <rPr>
            <i/>
            <sz val="9"/>
            <color indexed="81"/>
            <rFont val="Tahoma"/>
            <family val="2"/>
          </rPr>
          <t xml:space="preserve">
</t>
        </r>
        <r>
          <rPr>
            <b/>
            <sz val="9"/>
            <color indexed="81"/>
            <rFont val="Tahoma"/>
            <family val="2"/>
          </rPr>
          <t>1380 kg</t>
        </r>
        <r>
          <rPr>
            <i/>
            <sz val="9"/>
            <color indexed="81"/>
            <rFont val="Tahoma"/>
            <family val="2"/>
          </rPr>
          <t xml:space="preserve">
Durchschnitt der Neuwagenzulassungen  von Benzin-Personenwagen
2005-2014.
Quelle:
BFE (2015): Energieverbrauch und Energieeffizienz der neuen Personenwagen 2014.
</t>
        </r>
      </text>
    </comment>
    <comment ref="AK31" authorId="0">
      <text>
        <r>
          <rPr>
            <b/>
            <sz val="9"/>
            <color indexed="81"/>
            <rFont val="Tahoma"/>
            <family val="2"/>
          </rPr>
          <t>Philippe Stolz:</t>
        </r>
        <r>
          <rPr>
            <sz val="9"/>
            <color indexed="81"/>
            <rFont val="Tahoma"/>
            <family val="2"/>
          </rPr>
          <t xml:space="preserve">
Einheit: kg/pkm</t>
        </r>
      </text>
    </comment>
    <comment ref="F32" authorId="1">
      <text>
        <r>
          <rPr>
            <b/>
            <sz val="9"/>
            <color indexed="81"/>
            <rFont val="Tahoma"/>
            <family val="2"/>
          </rPr>
          <t>durch. Auslastung 2010:
1.6 Personen</t>
        </r>
        <r>
          <rPr>
            <i/>
            <sz val="9"/>
            <color indexed="81"/>
            <rFont val="Tahoma"/>
            <family val="2"/>
          </rPr>
          <t xml:space="preserve">
Weitere Auslastungen nach Verwendungszweck im Jahr 2010:
Arbeit                                            1.12
Ausbildung                                1.36
Einkauf                                         1.64
Geschäftliche Tätigkeit    1.24
Freizeit                                        1.99
Service und Begleitung   2.05
Andere                                       2.03
Durchschnitt                          1.60
Quelle:
BFS / ARE (2010): Durchschnittlicher Besetzungsgrad von Personenwagen. Mikrozensus Mobilität und Verkehr 2010.</t>
        </r>
      </text>
    </comment>
    <comment ref="I32" authorId="1">
      <text>
        <r>
          <rPr>
            <b/>
            <sz val="9"/>
            <color indexed="81"/>
            <rFont val="Tahoma"/>
            <family val="2"/>
          </rPr>
          <t xml:space="preserve">durchschn. Verbrauch in Realität
9.7 Liter Treibstoff /100km 
</t>
        </r>
        <r>
          <rPr>
            <i/>
            <sz val="9"/>
            <color indexed="81"/>
            <rFont val="Tahoma"/>
            <family val="2"/>
          </rPr>
          <t xml:space="preserve">
Hinweis:
Bei der Bestimmung des Normverbrauchs gemäss dem Neuen Europäischen Fahrzyklus (NEFZ) werden Klimaanlage und weitere Verbraucher ausgeschaltet. Der so ermittelte Normverbrauch soll darum mit einem Realzuschlag von 36% erhöht werden.</t>
        </r>
        <r>
          <rPr>
            <b/>
            <sz val="9"/>
            <color indexed="81"/>
            <rFont val="Tahoma"/>
            <family val="2"/>
          </rPr>
          <t xml:space="preserve">
</t>
        </r>
        <r>
          <rPr>
            <i/>
            <sz val="9"/>
            <color indexed="81"/>
            <rFont val="Tahoma"/>
            <family val="2"/>
          </rPr>
          <t>Quellen:
Jungbluth et al. (2007): Life Cycle Inventories of Bioenergy. ecoinvent report No. 17.
ICCT (2015): From Laboratory to Road - A 2015 update of official and "real-world" fuel consumption and CO2 values for passenger cars in Europe.</t>
        </r>
      </text>
    </comment>
    <comment ref="K32" authorId="1">
      <text>
        <r>
          <rPr>
            <b/>
            <sz val="9"/>
            <color indexed="81"/>
            <rFont val="Tahoma"/>
            <family val="2"/>
          </rPr>
          <t>durchschn. Gewicht</t>
        </r>
        <r>
          <rPr>
            <i/>
            <sz val="9"/>
            <color indexed="81"/>
            <rFont val="Tahoma"/>
            <family val="2"/>
          </rPr>
          <t xml:space="preserve">
</t>
        </r>
        <r>
          <rPr>
            <b/>
            <sz val="9"/>
            <color indexed="81"/>
            <rFont val="Tahoma"/>
            <family val="2"/>
          </rPr>
          <t>1380 kg</t>
        </r>
        <r>
          <rPr>
            <i/>
            <sz val="9"/>
            <color indexed="81"/>
            <rFont val="Tahoma"/>
            <family val="2"/>
          </rPr>
          <t xml:space="preserve">
Durchschnitt der Neuwagenzulassungen  von Benzin-Personenwagen
2005-2014.
Quelle:
BFE (2015): Energieverbrauch und Energieeffizienz der neuen Personenwagen 2014.
</t>
        </r>
      </text>
    </comment>
    <comment ref="AK32" authorId="0">
      <text>
        <r>
          <rPr>
            <b/>
            <sz val="9"/>
            <color indexed="81"/>
            <rFont val="Tahoma"/>
            <family val="2"/>
          </rPr>
          <t>Philippe Stolz:</t>
        </r>
        <r>
          <rPr>
            <sz val="9"/>
            <color indexed="81"/>
            <rFont val="Tahoma"/>
            <family val="2"/>
          </rPr>
          <t xml:space="preserve">
Einheit: kg/pkm</t>
        </r>
      </text>
    </comment>
    <comment ref="F33" authorId="1">
      <text>
        <r>
          <rPr>
            <b/>
            <sz val="9"/>
            <color indexed="81"/>
            <rFont val="Tahoma"/>
            <family val="2"/>
          </rPr>
          <t>durch. Auslastung 2010:
1.6 Personen</t>
        </r>
        <r>
          <rPr>
            <i/>
            <sz val="9"/>
            <color indexed="81"/>
            <rFont val="Tahoma"/>
            <family val="2"/>
          </rPr>
          <t xml:space="preserve">
Weitere Auslastungen nach Verwendungszweck im Jahr 2010:
Arbeit                                            1.12
Ausbildung                                1.36
Einkauf                                         1.64
Geschäftliche Tätigkeit    1.24
Freizeit                                        1.99
Service und Begleitung   2.05
Andere                                       2.03
Durchschnitt                          1.60
Quelle:
BFS / ARE (2010): Durchschnittlicher Besetzungsgrad von Personenwagen. Mikrozensus Mobilität und Verkehr 2010.</t>
        </r>
      </text>
    </comment>
    <comment ref="I33" authorId="1">
      <text>
        <r>
          <rPr>
            <b/>
            <sz val="9"/>
            <color indexed="81"/>
            <rFont val="Tahoma"/>
            <family val="2"/>
          </rPr>
          <t xml:space="preserve">durchschn. Verbrauch in Realität
5.5 Liter Treibstoff /100km 
</t>
        </r>
        <r>
          <rPr>
            <i/>
            <sz val="9"/>
            <color indexed="81"/>
            <rFont val="Tahoma"/>
            <family val="2"/>
          </rPr>
          <t xml:space="preserve">
Hinweis:
Bei der Bestimmung des Normverbrauchs gemäss dem Neuen Europäischen Fahrzyklus (NEFZ) werden Klimaanlage und weitere Verbraucher ausgeschaltet. Der so ermittelte Normverbrauch soll darum mit einem Realzuschlag von 42% erhöht werden.</t>
        </r>
        <r>
          <rPr>
            <b/>
            <sz val="9"/>
            <color indexed="81"/>
            <rFont val="Tahoma"/>
            <family val="2"/>
          </rPr>
          <t xml:space="preserve">
</t>
        </r>
        <r>
          <rPr>
            <i/>
            <sz val="9"/>
            <color indexed="81"/>
            <rFont val="Tahoma"/>
            <family val="2"/>
          </rPr>
          <t>Quellen:
Toyota Prius III: Technische Daten.
ICCT (2015): From Laboratory to Road - A 2015 update of official and "real-world" fuel consumption and CO2 values for passenger cars in Europe.</t>
        </r>
      </text>
    </comment>
    <comment ref="K33" authorId="1">
      <text>
        <r>
          <rPr>
            <b/>
            <sz val="9"/>
            <color indexed="81"/>
            <rFont val="Tahoma"/>
            <family val="2"/>
          </rPr>
          <t>durchschn. Gewicht</t>
        </r>
        <r>
          <rPr>
            <i/>
            <sz val="9"/>
            <color indexed="81"/>
            <rFont val="Tahoma"/>
            <family val="2"/>
          </rPr>
          <t xml:space="preserve">
</t>
        </r>
        <r>
          <rPr>
            <b/>
            <sz val="9"/>
            <color indexed="81"/>
            <rFont val="Tahoma"/>
            <family val="2"/>
          </rPr>
          <t xml:space="preserve">1460 kg
</t>
        </r>
        <r>
          <rPr>
            <i/>
            <sz val="9"/>
            <color indexed="81"/>
            <rFont val="Tahoma"/>
            <family val="2"/>
          </rPr>
          <t xml:space="preserve">Quelle: 
Toyota Prius III: Technische Daten.
</t>
        </r>
      </text>
    </comment>
    <comment ref="L33" authorId="1">
      <text>
        <r>
          <rPr>
            <b/>
            <sz val="9"/>
            <color indexed="81"/>
            <rFont val="Tahoma"/>
            <family val="2"/>
          </rPr>
          <t>Batteriegewicht</t>
        </r>
        <r>
          <rPr>
            <i/>
            <sz val="9"/>
            <color indexed="81"/>
            <rFont val="Tahoma"/>
            <family val="2"/>
          </rPr>
          <t xml:space="preserve">
</t>
        </r>
        <r>
          <rPr>
            <b/>
            <sz val="9"/>
            <color indexed="81"/>
            <rFont val="Tahoma"/>
            <family val="2"/>
          </rPr>
          <t xml:space="preserve">41 kg
</t>
        </r>
        <r>
          <rPr>
            <i/>
            <sz val="9"/>
            <color indexed="81"/>
            <rFont val="Tahoma"/>
            <family val="2"/>
          </rPr>
          <t>Als Richtwert für die Energiedichte der Batterie kann  85Wh/kg  verwendet werden.</t>
        </r>
        <r>
          <rPr>
            <b/>
            <sz val="9"/>
            <color indexed="81"/>
            <rFont val="Tahoma"/>
            <family val="2"/>
          </rPr>
          <t xml:space="preserve">
</t>
        </r>
        <r>
          <rPr>
            <i/>
            <sz val="9"/>
            <color indexed="81"/>
            <rFont val="Tahoma"/>
            <family val="2"/>
          </rPr>
          <t>Quellen:
Toyota Prius III: Technische Daten.
UBA (2016): Weiterentwicklung und vertiefte Analyse der
Umweltbilanz von Elektrofahrzeugen.</t>
        </r>
      </text>
    </comment>
    <comment ref="M33" authorId="1">
      <text>
        <r>
          <rPr>
            <b/>
            <sz val="9"/>
            <color indexed="81"/>
            <rFont val="Tahoma"/>
            <family val="2"/>
          </rPr>
          <t>Anzahl Batteriewechsel</t>
        </r>
        <r>
          <rPr>
            <i/>
            <sz val="9"/>
            <color indexed="81"/>
            <rFont val="Tahoma"/>
            <family val="2"/>
          </rPr>
          <t xml:space="preserve">
</t>
        </r>
        <r>
          <rPr>
            <b/>
            <sz val="9"/>
            <color indexed="81"/>
            <rFont val="Tahoma"/>
            <family val="2"/>
          </rPr>
          <t xml:space="preserve">0.5
</t>
        </r>
        <r>
          <rPr>
            <i/>
            <sz val="9"/>
            <color indexed="81"/>
            <rFont val="Tahoma"/>
            <family val="2"/>
          </rPr>
          <t>Quelle:
Leuenberger &amp; Frischknecht (2010): Life Cycle Assessment of Battery Electric Vehicles and Concept Cars.</t>
        </r>
      </text>
    </comment>
    <comment ref="AK33" authorId="0">
      <text>
        <r>
          <rPr>
            <b/>
            <sz val="9"/>
            <color indexed="81"/>
            <rFont val="Tahoma"/>
            <family val="2"/>
          </rPr>
          <t>Philippe Stolz:</t>
        </r>
        <r>
          <rPr>
            <sz val="9"/>
            <color indexed="81"/>
            <rFont val="Tahoma"/>
            <family val="2"/>
          </rPr>
          <t xml:space="preserve">
Einheit: kg/km</t>
        </r>
      </text>
    </comment>
    <comment ref="F34" authorId="1">
      <text>
        <r>
          <rPr>
            <b/>
            <sz val="9"/>
            <color indexed="81"/>
            <rFont val="Tahoma"/>
            <family val="2"/>
          </rPr>
          <t>durch. Auslastung 2010:
1.6 Personen</t>
        </r>
        <r>
          <rPr>
            <i/>
            <sz val="9"/>
            <color indexed="81"/>
            <rFont val="Tahoma"/>
            <family val="2"/>
          </rPr>
          <t xml:space="preserve">
Weitere Auslastungen nach Verwendungszweck im Jahr 2010:
Arbeit                                            1.12
Ausbildung                                1.36
Einkauf                                         1.64
Geschäftliche Tätigkeit    1.24
Freizeit                                        1.99
Service und Begleitung   2.05
Andere                                       2.03
Durchschnitt                          1.60
Quelle:
BFS / ARE (2010): Durchschnittlicher Besetzungsgrad von Personenwagen. Mikrozensus Mobilität und Verkehr 2010.</t>
        </r>
      </text>
    </comment>
    <comment ref="I34" authorId="1">
      <text>
        <r>
          <rPr>
            <b/>
            <sz val="9"/>
            <color indexed="81"/>
            <rFont val="Tahoma"/>
            <family val="2"/>
          </rPr>
          <t xml:space="preserve">durchschn. Verbrauch in Realität
5.2 Liter Treibstoff /100km 
</t>
        </r>
        <r>
          <rPr>
            <i/>
            <sz val="9"/>
            <color indexed="81"/>
            <rFont val="Tahoma"/>
            <family val="2"/>
          </rPr>
          <t xml:space="preserve">
Hinweis:
Bei der Bestimmung des Normverbrauchs gemäss dem Neuen Europäischen Fahrzyklus (NEFZ) werden Klimaanlage und weitere Verbraucher ausgeschaltet. Der so ermittelte Normverbrauch soll darum mit einem Realzuschlag von 42% erhöht werden.</t>
        </r>
        <r>
          <rPr>
            <b/>
            <sz val="9"/>
            <color indexed="81"/>
            <rFont val="Tahoma"/>
            <family val="2"/>
          </rPr>
          <t xml:space="preserve">
</t>
        </r>
        <r>
          <rPr>
            <i/>
            <sz val="9"/>
            <color indexed="81"/>
            <rFont val="Tahoma"/>
            <family val="2"/>
          </rPr>
          <t>Quellen:
Toyota Prius III: Technische Daten .
Stolz, Messmer &amp; Frischknecht (2016): Life Cycle Inventories of Road and Non-Road Transport Services.
ICCT (2015): From Laboratory to Road - A 2015 update of official and "real-world" fuel consumption and CO2 values for passenger cars in Europe.</t>
        </r>
      </text>
    </comment>
    <comment ref="K34" authorId="1">
      <text>
        <r>
          <rPr>
            <b/>
            <sz val="9"/>
            <color indexed="81"/>
            <rFont val="Tahoma"/>
            <family val="2"/>
          </rPr>
          <t>durchschn. Gewicht</t>
        </r>
        <r>
          <rPr>
            <i/>
            <sz val="9"/>
            <color indexed="81"/>
            <rFont val="Tahoma"/>
            <family val="2"/>
          </rPr>
          <t xml:space="preserve">
</t>
        </r>
        <r>
          <rPr>
            <b/>
            <sz val="9"/>
            <color indexed="81"/>
            <rFont val="Tahoma"/>
            <family val="2"/>
          </rPr>
          <t xml:space="preserve">1460 kg
</t>
        </r>
        <r>
          <rPr>
            <i/>
            <sz val="9"/>
            <color indexed="81"/>
            <rFont val="Tahoma"/>
            <family val="2"/>
          </rPr>
          <t xml:space="preserve">Quelle: 
Toyota Prius III: Technische Daten.
</t>
        </r>
      </text>
    </comment>
    <comment ref="L34" authorId="1">
      <text>
        <r>
          <rPr>
            <b/>
            <sz val="9"/>
            <color indexed="81"/>
            <rFont val="Tahoma"/>
            <family val="2"/>
          </rPr>
          <t>Batteriegewicht</t>
        </r>
        <r>
          <rPr>
            <i/>
            <sz val="9"/>
            <color indexed="81"/>
            <rFont val="Tahoma"/>
            <family val="2"/>
          </rPr>
          <t xml:space="preserve">
</t>
        </r>
        <r>
          <rPr>
            <b/>
            <sz val="9"/>
            <color indexed="81"/>
            <rFont val="Tahoma"/>
            <family val="2"/>
          </rPr>
          <t xml:space="preserve">41 kg
</t>
        </r>
        <r>
          <rPr>
            <i/>
            <sz val="9"/>
            <color indexed="81"/>
            <rFont val="Tahoma"/>
            <family val="2"/>
          </rPr>
          <t>Als Richtwert für die Energiedichte der Batterie kann  85Wh/kg  verwendet werden.</t>
        </r>
        <r>
          <rPr>
            <b/>
            <sz val="9"/>
            <color indexed="81"/>
            <rFont val="Tahoma"/>
            <family val="2"/>
          </rPr>
          <t xml:space="preserve">
</t>
        </r>
        <r>
          <rPr>
            <i/>
            <sz val="9"/>
            <color indexed="81"/>
            <rFont val="Tahoma"/>
            <family val="2"/>
          </rPr>
          <t>Quellen:
Toyota Prius III: Technische Daten.
UBA (2016): Weiterentwicklung und vertiefte Analyse der
Umweltbilanz von Elektrofahrzeugen.</t>
        </r>
      </text>
    </comment>
    <comment ref="M34" authorId="1">
      <text>
        <r>
          <rPr>
            <b/>
            <sz val="9"/>
            <color indexed="81"/>
            <rFont val="Tahoma"/>
            <family val="2"/>
          </rPr>
          <t>Anzahl Batteriewechsel</t>
        </r>
        <r>
          <rPr>
            <i/>
            <sz val="9"/>
            <color indexed="81"/>
            <rFont val="Tahoma"/>
            <family val="2"/>
          </rPr>
          <t xml:space="preserve">
</t>
        </r>
        <r>
          <rPr>
            <b/>
            <sz val="9"/>
            <color indexed="81"/>
            <rFont val="Tahoma"/>
            <family val="2"/>
          </rPr>
          <t xml:space="preserve">0.5
</t>
        </r>
        <r>
          <rPr>
            <i/>
            <sz val="9"/>
            <color indexed="81"/>
            <rFont val="Tahoma"/>
            <family val="2"/>
          </rPr>
          <t>Quelle:
Leuenberger &amp; Frischknecht (2010): Life Cycle Assessment of Battery Electric Vehicles and Concept Cars.</t>
        </r>
      </text>
    </comment>
    <comment ref="AK34" authorId="0">
      <text>
        <r>
          <rPr>
            <b/>
            <sz val="9"/>
            <color indexed="81"/>
            <rFont val="Tahoma"/>
            <family val="2"/>
          </rPr>
          <t>Philippe Stolz:</t>
        </r>
        <r>
          <rPr>
            <sz val="9"/>
            <color indexed="81"/>
            <rFont val="Tahoma"/>
            <family val="2"/>
          </rPr>
          <t xml:space="preserve">
Einheit: kg/km</t>
        </r>
      </text>
    </comment>
    <comment ref="F35" authorId="1">
      <text>
        <r>
          <rPr>
            <b/>
            <sz val="9"/>
            <color indexed="81"/>
            <rFont val="Tahoma"/>
            <family val="2"/>
          </rPr>
          <t>durch. Auslastung 2010:
1.6 Personen</t>
        </r>
        <r>
          <rPr>
            <i/>
            <sz val="9"/>
            <color indexed="81"/>
            <rFont val="Tahoma"/>
            <family val="2"/>
          </rPr>
          <t xml:space="preserve">
Weitere Auslastungen nach Verwendungszweck im Jahr 2010:
Arbeit                                            1.12
Ausbildung                                1.36
Einkauf                                         1.64
Geschäftliche Tätigkeit    1.24
Freizeit                                        1.99
Service und Begleitung   2.05
Andere                                       2.03
Durchschnitt                          1.60
Quelle:
BFS / ARE (2010): Durchschnittlicher Besetzungsgrad von Personenwagen. Mikrozensus Mobilität und Verkehr 2010.</t>
        </r>
      </text>
    </comment>
    <comment ref="I35" authorId="1">
      <text>
        <r>
          <rPr>
            <b/>
            <sz val="9"/>
            <color indexed="81"/>
            <rFont val="Tahoma"/>
            <family val="2"/>
          </rPr>
          <t xml:space="preserve">durchschn. Verbrauch in Realität
5.5 Liter Treibstoff /100km 
</t>
        </r>
        <r>
          <rPr>
            <i/>
            <sz val="9"/>
            <color indexed="81"/>
            <rFont val="Tahoma"/>
            <family val="2"/>
          </rPr>
          <t>Wobei 80% mit Strom und 20% mit  Benzin gefahren werden
Hinweis:
Bei der Bestimmung des Normverbrauchs gemäss dem Neuen Europäischen Fahrzyklus (NEFZ) werden Klimaanlage und weitere Verbraucher ausgeschaltet. Der so ermittelte Normverbrauch soll darum mit einem Realzuschlag von 42% erhöht werden.</t>
        </r>
        <r>
          <rPr>
            <b/>
            <sz val="9"/>
            <color indexed="81"/>
            <rFont val="Tahoma"/>
            <family val="2"/>
          </rPr>
          <t xml:space="preserve">
</t>
        </r>
        <r>
          <rPr>
            <i/>
            <sz val="9"/>
            <color indexed="81"/>
            <rFont val="Tahoma"/>
            <family val="2"/>
          </rPr>
          <t>Quellen:
Toyota Prius III: Technische Daten .
Stolz, Messmer &amp; Frischknecht (2016): Life Cycle Inventories of Road and Non-Road Transport Services.
Althaus &amp; Gauch (2010): Vergleichende Ökobilanz individueller Mobilität - Elektromobilität versus konventionelle Mobilität mit Bio- und fossilen Treibstoffen.
ICCT (2015): From Laboratory to Road - A 2015 update of official and "real-world" fuel consumption and CO2 values for passenger cars in Europe.</t>
        </r>
      </text>
    </comment>
    <comment ref="J35" authorId="1">
      <text>
        <r>
          <rPr>
            <b/>
            <sz val="9"/>
            <color indexed="81"/>
            <rFont val="Tahoma"/>
            <family val="2"/>
          </rPr>
          <t xml:space="preserve">durchschn. Verbrauch in Realität
20 kWh /100km 
</t>
        </r>
        <r>
          <rPr>
            <i/>
            <sz val="9"/>
            <color indexed="81"/>
            <rFont val="Tahoma"/>
            <family val="2"/>
          </rPr>
          <t>Wobei 80% mit Strom und 20% mit  Benzin gefahren werden 
Hinweis:
Bei der Bestimmung des Normverbrauchs gemäss dem Neuen Europäischen Fahrzyklus (NEFZ) werden Klimaanlage und weitere Verbraucher ausgeschaltet. Der so ermittelte Normverbrauch soll darum mit einem Realzuschlag von  70% erhöht werden.</t>
        </r>
        <r>
          <rPr>
            <b/>
            <sz val="9"/>
            <color indexed="81"/>
            <rFont val="Tahoma"/>
            <family val="2"/>
          </rPr>
          <t xml:space="preserve">
</t>
        </r>
        <r>
          <rPr>
            <i/>
            <sz val="9"/>
            <color indexed="81"/>
            <rFont val="Tahoma"/>
            <family val="2"/>
          </rPr>
          <t>Quellen:
Toyota Prius III: Technische Daten .
Stolz, Messmer &amp; Frischknecht (2016): Life Cycle Inventories of Road and Non-Road Transport Services.
Althaus &amp; Gauch (2010): Vergleichende Ökobilanz individueller Mobilität - Elektromobilität versus konventionelle Mobilität mit Bio- und fossilen Treibstoffen.
ICCT (2015): From Laboratory to Road - A 2015 update of official and "real-world" fuel consumption and CO2 values for passenger cars in Europe.</t>
        </r>
      </text>
    </comment>
    <comment ref="K35" authorId="1">
      <text>
        <r>
          <rPr>
            <b/>
            <sz val="9"/>
            <color indexed="81"/>
            <rFont val="Tahoma"/>
            <family val="2"/>
          </rPr>
          <t>durchschn. Gewicht</t>
        </r>
        <r>
          <rPr>
            <i/>
            <sz val="9"/>
            <color indexed="81"/>
            <rFont val="Tahoma"/>
            <family val="2"/>
          </rPr>
          <t xml:space="preserve">
</t>
        </r>
        <r>
          <rPr>
            <b/>
            <sz val="9"/>
            <color indexed="81"/>
            <rFont val="Tahoma"/>
            <family val="2"/>
          </rPr>
          <t xml:space="preserve">1500 kg
</t>
        </r>
        <r>
          <rPr>
            <i/>
            <sz val="9"/>
            <color indexed="81"/>
            <rFont val="Tahoma"/>
            <family val="2"/>
          </rPr>
          <t xml:space="preserve">Quelle: 
Toyota Prius III: Technische Daten.
</t>
        </r>
      </text>
    </comment>
    <comment ref="L35" authorId="1">
      <text>
        <r>
          <rPr>
            <b/>
            <sz val="9"/>
            <color indexed="81"/>
            <rFont val="Tahoma"/>
            <family val="2"/>
          </rPr>
          <t>Batteriegewicht</t>
        </r>
        <r>
          <rPr>
            <i/>
            <sz val="9"/>
            <color indexed="81"/>
            <rFont val="Tahoma"/>
            <family val="2"/>
          </rPr>
          <t xml:space="preserve">
</t>
        </r>
        <r>
          <rPr>
            <b/>
            <sz val="9"/>
            <color indexed="81"/>
            <rFont val="Tahoma"/>
            <family val="2"/>
          </rPr>
          <t xml:space="preserve">80 kg
</t>
        </r>
        <r>
          <rPr>
            <i/>
            <sz val="9"/>
            <color indexed="81"/>
            <rFont val="Tahoma"/>
            <family val="2"/>
          </rPr>
          <t>Als Richtwert für die Energiedichte der Batterie kann  85Wh/kg  verwendet werden.</t>
        </r>
        <r>
          <rPr>
            <b/>
            <sz val="9"/>
            <color indexed="81"/>
            <rFont val="Tahoma"/>
            <family val="2"/>
          </rPr>
          <t xml:space="preserve">
</t>
        </r>
        <r>
          <rPr>
            <i/>
            <sz val="9"/>
            <color indexed="81"/>
            <rFont val="Tahoma"/>
            <family val="2"/>
          </rPr>
          <t>Quellen:
Toyota Prius III: Technische Daten.
UBA (2016): Weiterentwicklung und vertiefte Analyse der
Umweltbilanz von Elektrofahrzeugen.</t>
        </r>
      </text>
    </comment>
    <comment ref="M35" authorId="1">
      <text>
        <r>
          <rPr>
            <b/>
            <sz val="9"/>
            <color indexed="81"/>
            <rFont val="Tahoma"/>
            <family val="2"/>
          </rPr>
          <t>Anzahl Batteriewechsel</t>
        </r>
        <r>
          <rPr>
            <i/>
            <sz val="9"/>
            <color indexed="81"/>
            <rFont val="Tahoma"/>
            <family val="2"/>
          </rPr>
          <t xml:space="preserve">
</t>
        </r>
        <r>
          <rPr>
            <b/>
            <sz val="9"/>
            <color indexed="81"/>
            <rFont val="Tahoma"/>
            <family val="2"/>
          </rPr>
          <t xml:space="preserve">0.5
</t>
        </r>
        <r>
          <rPr>
            <i/>
            <sz val="9"/>
            <color indexed="81"/>
            <rFont val="Tahoma"/>
            <family val="2"/>
          </rPr>
          <t>Quelle:
Leuenberger &amp; Frischknecht (2010): Life Cycle Assessment of Battery Electric Vehicles and Concept Cars.</t>
        </r>
      </text>
    </comment>
    <comment ref="AK35" authorId="0">
      <text>
        <r>
          <rPr>
            <b/>
            <sz val="9"/>
            <color indexed="81"/>
            <rFont val="Tahoma"/>
            <family val="2"/>
          </rPr>
          <t>Philippe Stolz:</t>
        </r>
        <r>
          <rPr>
            <sz val="9"/>
            <color indexed="81"/>
            <rFont val="Tahoma"/>
            <family val="2"/>
          </rPr>
          <t xml:space="preserve">
Einheit: kg/km</t>
        </r>
      </text>
    </comment>
    <comment ref="AL35" authorId="0">
      <text>
        <r>
          <rPr>
            <b/>
            <sz val="9"/>
            <color indexed="81"/>
            <rFont val="Tahoma"/>
            <family val="2"/>
          </rPr>
          <t>Philippe Stolz:</t>
        </r>
        <r>
          <rPr>
            <sz val="9"/>
            <color indexed="81"/>
            <rFont val="Tahoma"/>
            <family val="2"/>
          </rPr>
          <t xml:space="preserve">
Einheit: kWh/km</t>
        </r>
      </text>
    </comment>
    <comment ref="F36" authorId="1">
      <text>
        <r>
          <rPr>
            <b/>
            <sz val="9"/>
            <color indexed="81"/>
            <rFont val="Tahoma"/>
            <family val="2"/>
          </rPr>
          <t>durch. Auslastung 2010:
1.6 Personen</t>
        </r>
        <r>
          <rPr>
            <i/>
            <sz val="9"/>
            <color indexed="81"/>
            <rFont val="Tahoma"/>
            <family val="2"/>
          </rPr>
          <t xml:space="preserve">
Weitere Auslastungen nach Verwendungszweck im Jahr 2010:
Arbeit                                            1.12
Ausbildung                                1.36
Einkauf                                         1.64
Geschäftliche Tätigkeit    1.24
Freizeit                                        1.99
Service und Begleitung   2.05
Andere                                       2.03
Durchschnitt                          1.60
Quelle:
BFS / ARE (2010): Durchschnittlicher Besetzungsgrad von Personenwagen. Mikrozensus Mobilität und Verkehr 2010.</t>
        </r>
      </text>
    </comment>
    <comment ref="I36" authorId="1">
      <text>
        <r>
          <rPr>
            <b/>
            <sz val="9"/>
            <color indexed="81"/>
            <rFont val="Tahoma"/>
            <family val="2"/>
          </rPr>
          <t xml:space="preserve">durchschn. Verbrauch in Realität
5.5 Liter Treibstoff /100km 
</t>
        </r>
        <r>
          <rPr>
            <i/>
            <sz val="9"/>
            <color indexed="81"/>
            <rFont val="Tahoma"/>
            <family val="2"/>
          </rPr>
          <t>Wobei 80% mit Strom und 20% mit  Benzin gefahren werden
Hinweis:
Bei der Bestimmung des Normverbrauchs gemäss dem Neuen Europäischen Fahrzyklus (NEFZ) werden Klimaanlage und weitere Verbraucher ausgeschaltet. Der so ermittelte Normverbrauch soll darum mit einem Realzuschlag von 42% erhöht werden.</t>
        </r>
        <r>
          <rPr>
            <b/>
            <sz val="9"/>
            <color indexed="81"/>
            <rFont val="Tahoma"/>
            <family val="2"/>
          </rPr>
          <t xml:space="preserve">
</t>
        </r>
        <r>
          <rPr>
            <i/>
            <sz val="9"/>
            <color indexed="81"/>
            <rFont val="Tahoma"/>
            <family val="2"/>
          </rPr>
          <t>Quellen:
Toyota Prius III: Technische Daten .
Stolz, Messmer &amp; Frischknecht (2016): Life Cycle Inventories of Road and Non-Road Transport Services.
Althaus &amp; Gauch (2010): Vergleichende Ökobilanz individueller Mobilität - Elektromobilität versus konventionelle Mobilität mit Bio- und fossilen Treibstoffen.
ICCT (2015): From Laboratory to Road - A 2015 update of official and "real-world" fuel consumption and CO2 values for passenger cars in Europe.</t>
        </r>
      </text>
    </comment>
    <comment ref="J36" authorId="1">
      <text>
        <r>
          <rPr>
            <b/>
            <sz val="9"/>
            <color indexed="81"/>
            <rFont val="Tahoma"/>
            <family val="2"/>
          </rPr>
          <t xml:space="preserve">durchschn. Verbrauch in Realität
20 kWh /100km 
</t>
        </r>
        <r>
          <rPr>
            <i/>
            <sz val="9"/>
            <color indexed="81"/>
            <rFont val="Tahoma"/>
            <family val="2"/>
          </rPr>
          <t>Wobei 80% mit Strom und 20% mit  Benzin gefahren werden 
Hinweis:
Bei der Bestimmung des Normverbrauchs gemäss dem Neuen Europäischen Fahrzyklus (NEFZ) werden Klimaanlage und weitere Verbraucher ausgeschaltet. Der so ermittelte Normverbrauch soll darum mit einem Realzuschlag von  70% erhöht werden.</t>
        </r>
        <r>
          <rPr>
            <b/>
            <sz val="9"/>
            <color indexed="81"/>
            <rFont val="Tahoma"/>
            <family val="2"/>
          </rPr>
          <t xml:space="preserve">
</t>
        </r>
        <r>
          <rPr>
            <i/>
            <sz val="9"/>
            <color indexed="81"/>
            <rFont val="Tahoma"/>
            <family val="2"/>
          </rPr>
          <t>Quellen:
Toyota Prius III: Technische Daten .
Stolz, Messmer &amp; Frischknecht (2016): Life Cycle Inventories of Road and Non-Road Transport Services.
Althaus &amp; Gauch (2010): Vergleichende Ökobilanz individueller Mobilität - Elektromobilität versus konventionelle Mobilität mit Bio- und fossilen Treibstoffen.
ICCT (2015): From Laboratory to Road - A 2015 update of official and "real-world" fuel consumption and CO2 values for passenger cars in Europe.</t>
        </r>
      </text>
    </comment>
    <comment ref="K36" authorId="1">
      <text>
        <r>
          <rPr>
            <b/>
            <sz val="9"/>
            <color indexed="81"/>
            <rFont val="Tahoma"/>
            <family val="2"/>
          </rPr>
          <t>durchschn. Gewicht</t>
        </r>
        <r>
          <rPr>
            <i/>
            <sz val="9"/>
            <color indexed="81"/>
            <rFont val="Tahoma"/>
            <family val="2"/>
          </rPr>
          <t xml:space="preserve">
</t>
        </r>
        <r>
          <rPr>
            <b/>
            <sz val="9"/>
            <color indexed="81"/>
            <rFont val="Tahoma"/>
            <family val="2"/>
          </rPr>
          <t xml:space="preserve">1500 kg
</t>
        </r>
        <r>
          <rPr>
            <i/>
            <sz val="9"/>
            <color indexed="81"/>
            <rFont val="Tahoma"/>
            <family val="2"/>
          </rPr>
          <t xml:space="preserve">Quelle: 
Toyota Prius III: Technische Daten.
</t>
        </r>
      </text>
    </comment>
    <comment ref="L36" authorId="1">
      <text>
        <r>
          <rPr>
            <b/>
            <sz val="9"/>
            <color indexed="81"/>
            <rFont val="Tahoma"/>
            <family val="2"/>
          </rPr>
          <t>Batteriegewicht</t>
        </r>
        <r>
          <rPr>
            <i/>
            <sz val="9"/>
            <color indexed="81"/>
            <rFont val="Tahoma"/>
            <family val="2"/>
          </rPr>
          <t xml:space="preserve">
</t>
        </r>
        <r>
          <rPr>
            <b/>
            <sz val="9"/>
            <color indexed="81"/>
            <rFont val="Tahoma"/>
            <family val="2"/>
          </rPr>
          <t xml:space="preserve">80 kg
</t>
        </r>
        <r>
          <rPr>
            <i/>
            <sz val="9"/>
            <color indexed="81"/>
            <rFont val="Tahoma"/>
            <family val="2"/>
          </rPr>
          <t>Als Richtwert für die Energiedichte der Batterie kann  85Wh/kg  verwendet werden.</t>
        </r>
        <r>
          <rPr>
            <b/>
            <sz val="9"/>
            <color indexed="81"/>
            <rFont val="Tahoma"/>
            <family val="2"/>
          </rPr>
          <t xml:space="preserve">
</t>
        </r>
        <r>
          <rPr>
            <i/>
            <sz val="9"/>
            <color indexed="81"/>
            <rFont val="Tahoma"/>
            <family val="2"/>
          </rPr>
          <t>Quellen:
Toyota Prius III: Technische Daten.
UBA (2016): Weiterentwicklung und vertiefte Analyse der
Umweltbilanz von Elektrofahrzeugen.</t>
        </r>
      </text>
    </comment>
    <comment ref="M36" authorId="1">
      <text>
        <r>
          <rPr>
            <b/>
            <sz val="9"/>
            <color indexed="81"/>
            <rFont val="Tahoma"/>
            <family val="2"/>
          </rPr>
          <t>Anzahl Batteriewechsel</t>
        </r>
        <r>
          <rPr>
            <i/>
            <sz val="9"/>
            <color indexed="81"/>
            <rFont val="Tahoma"/>
            <family val="2"/>
          </rPr>
          <t xml:space="preserve">
</t>
        </r>
        <r>
          <rPr>
            <b/>
            <sz val="9"/>
            <color indexed="81"/>
            <rFont val="Tahoma"/>
            <family val="2"/>
          </rPr>
          <t xml:space="preserve">0.5
</t>
        </r>
        <r>
          <rPr>
            <i/>
            <sz val="9"/>
            <color indexed="81"/>
            <rFont val="Tahoma"/>
            <family val="2"/>
          </rPr>
          <t>Quelle:
Leuenberger &amp; Frischknecht (2010): Life Cycle Assessment of Battery Electric Vehicles and Concept Cars.</t>
        </r>
      </text>
    </comment>
    <comment ref="AK36" authorId="0">
      <text>
        <r>
          <rPr>
            <b/>
            <sz val="9"/>
            <color indexed="81"/>
            <rFont val="Tahoma"/>
            <family val="2"/>
          </rPr>
          <t>Philippe Stolz:</t>
        </r>
        <r>
          <rPr>
            <sz val="9"/>
            <color indexed="81"/>
            <rFont val="Tahoma"/>
            <family val="2"/>
          </rPr>
          <t xml:space="preserve">
Einheit: kg/km</t>
        </r>
      </text>
    </comment>
    <comment ref="AL36" authorId="0">
      <text>
        <r>
          <rPr>
            <b/>
            <sz val="9"/>
            <color indexed="81"/>
            <rFont val="Tahoma"/>
            <family val="2"/>
          </rPr>
          <t>Philippe Stolz:</t>
        </r>
        <r>
          <rPr>
            <sz val="9"/>
            <color indexed="81"/>
            <rFont val="Tahoma"/>
            <family val="2"/>
          </rPr>
          <t xml:space="preserve">
Einheit: kWh/km</t>
        </r>
      </text>
    </comment>
    <comment ref="F37" authorId="1">
      <text>
        <r>
          <rPr>
            <b/>
            <sz val="9"/>
            <color indexed="81"/>
            <rFont val="Tahoma"/>
            <family val="2"/>
          </rPr>
          <t>durch. Auslastung 2010:
1.6 Personen</t>
        </r>
        <r>
          <rPr>
            <i/>
            <sz val="9"/>
            <color indexed="81"/>
            <rFont val="Tahoma"/>
            <family val="2"/>
          </rPr>
          <t xml:space="preserve">
Weitere Auslastungen nach Verwendungszweck im Jahr 2010:
Arbeit                                            1.12
Ausbildung                                1.36
Einkauf                                         1.64
Geschäftliche Tätigkeit    1.24
Freizeit                                        1.99
Service und Begleitung   2.05
Andere                                       2.03
Durchschnitt                          1.60
Quelle:
BFS / ARE (2010): Durchschnittlicher Besetzungsgrad von Personenwagen. Mikrozensus Mobilität und Verkehr 2010.</t>
        </r>
      </text>
    </comment>
    <comment ref="I37" authorId="1">
      <text>
        <r>
          <rPr>
            <b/>
            <sz val="9"/>
            <color indexed="81"/>
            <rFont val="Tahoma"/>
            <family val="2"/>
          </rPr>
          <t xml:space="preserve">durchschn. Verbrauch in Realität
5.5 Liter Treibstoff /100km 
</t>
        </r>
        <r>
          <rPr>
            <i/>
            <sz val="9"/>
            <color indexed="81"/>
            <rFont val="Tahoma"/>
            <family val="2"/>
          </rPr>
          <t>Wobei 80% mit Strom und 20% mit  Benzin gefahren werden
Hinweis:
Bei der Bestimmung des Normverbrauchs gemäss dem Neuen Europäischen Fahrzyklus (NEFZ) werden Klimaanlage und weitere Verbraucher ausgeschaltet. Der so ermittelte Normverbrauch soll darum mit einem Realzuschlag von 42% erhöht werden.</t>
        </r>
        <r>
          <rPr>
            <b/>
            <sz val="9"/>
            <color indexed="81"/>
            <rFont val="Tahoma"/>
            <family val="2"/>
          </rPr>
          <t xml:space="preserve">
</t>
        </r>
        <r>
          <rPr>
            <i/>
            <sz val="9"/>
            <color indexed="81"/>
            <rFont val="Tahoma"/>
            <family val="2"/>
          </rPr>
          <t>Quellen:
Toyota Prius III: Technische Daten .
Stolz, Messmer &amp; Frischknecht (2016): Life Cycle Inventories of Road and Non-Road Transport Services.
Althaus &amp; Gauch (2010): Vergleichende Ökobilanz individueller Mobilität - Elektromobilität versus konventionelle Mobilität mit Bio- und fossilen Treibstoffen.
ICCT (2015): From Laboratory to Road - A 2015 update of official and "real-world" fuel consumption and CO2 values for passenger cars in Europe.</t>
        </r>
      </text>
    </comment>
    <comment ref="J37" authorId="1">
      <text>
        <r>
          <rPr>
            <b/>
            <sz val="9"/>
            <color indexed="81"/>
            <rFont val="Tahoma"/>
            <family val="2"/>
          </rPr>
          <t xml:space="preserve">durchschn. Verbrauch in Realität
20 kWh /100km 
</t>
        </r>
        <r>
          <rPr>
            <i/>
            <sz val="9"/>
            <color indexed="81"/>
            <rFont val="Tahoma"/>
            <family val="2"/>
          </rPr>
          <t>Wobei 80% mit Strom und 20% mit  Benzin gefahren werden 
Hinweis:
Bei der Bestimmung des Normverbrauchs gemäss dem Neuen Europäischen Fahrzyklus (NEFZ) werden Klimaanlage und weitere Verbraucher ausgeschaltet. Der so ermittelte Normverbrauch soll darum mit einem Realzuschlag von  70% erhöht werden.</t>
        </r>
        <r>
          <rPr>
            <b/>
            <sz val="9"/>
            <color indexed="81"/>
            <rFont val="Tahoma"/>
            <family val="2"/>
          </rPr>
          <t xml:space="preserve">
</t>
        </r>
        <r>
          <rPr>
            <i/>
            <sz val="9"/>
            <color indexed="81"/>
            <rFont val="Tahoma"/>
            <family val="2"/>
          </rPr>
          <t>Quellen:
Toyota Prius III: Technische Daten .
Stolz, Messmer &amp; Frischknecht (2016): Life Cycle Inventories of Road and Non-Road Transport Services.
Althaus &amp; Gauch (2010): Vergleichende Ökobilanz individueller Mobilität - Elektromobilität versus konventionelle Mobilität mit Bio- und fossilen Treibstoffen.
ICCT (2015): From Laboratory to Road - A 2015 update of official and "real-world" fuel consumption and CO2 values for passenger cars in Europe.</t>
        </r>
      </text>
    </comment>
    <comment ref="K37" authorId="1">
      <text>
        <r>
          <rPr>
            <b/>
            <sz val="9"/>
            <color indexed="81"/>
            <rFont val="Tahoma"/>
            <family val="2"/>
          </rPr>
          <t>durchschn. Gewicht</t>
        </r>
        <r>
          <rPr>
            <i/>
            <sz val="9"/>
            <color indexed="81"/>
            <rFont val="Tahoma"/>
            <family val="2"/>
          </rPr>
          <t xml:space="preserve">
</t>
        </r>
        <r>
          <rPr>
            <b/>
            <sz val="9"/>
            <color indexed="81"/>
            <rFont val="Tahoma"/>
            <family val="2"/>
          </rPr>
          <t xml:space="preserve">1500 kg
</t>
        </r>
        <r>
          <rPr>
            <i/>
            <sz val="9"/>
            <color indexed="81"/>
            <rFont val="Tahoma"/>
            <family val="2"/>
          </rPr>
          <t xml:space="preserve">Quelle: 
Toyota Prius III: Technische Daten.
</t>
        </r>
      </text>
    </comment>
    <comment ref="L37" authorId="1">
      <text>
        <r>
          <rPr>
            <b/>
            <sz val="9"/>
            <color indexed="81"/>
            <rFont val="Tahoma"/>
            <family val="2"/>
          </rPr>
          <t>Batteriegewicht</t>
        </r>
        <r>
          <rPr>
            <i/>
            <sz val="9"/>
            <color indexed="81"/>
            <rFont val="Tahoma"/>
            <family val="2"/>
          </rPr>
          <t xml:space="preserve">
</t>
        </r>
        <r>
          <rPr>
            <b/>
            <sz val="9"/>
            <color indexed="81"/>
            <rFont val="Tahoma"/>
            <family val="2"/>
          </rPr>
          <t xml:space="preserve">80 kg
</t>
        </r>
        <r>
          <rPr>
            <i/>
            <sz val="9"/>
            <color indexed="81"/>
            <rFont val="Tahoma"/>
            <family val="2"/>
          </rPr>
          <t>Als Richtwert für die Energiedichte der Batterie kann  85Wh/kg  verwendet werden.</t>
        </r>
        <r>
          <rPr>
            <b/>
            <sz val="9"/>
            <color indexed="81"/>
            <rFont val="Tahoma"/>
            <family val="2"/>
          </rPr>
          <t xml:space="preserve">
</t>
        </r>
        <r>
          <rPr>
            <i/>
            <sz val="9"/>
            <color indexed="81"/>
            <rFont val="Tahoma"/>
            <family val="2"/>
          </rPr>
          <t>Quellen:
Toyota Prius III: Technische Daten.
UBA (2016): Weiterentwicklung und vertiefte Analyse der
Umweltbilanz von Elektrofahrzeugen.</t>
        </r>
      </text>
    </comment>
    <comment ref="M37" authorId="1">
      <text>
        <r>
          <rPr>
            <b/>
            <sz val="9"/>
            <color indexed="81"/>
            <rFont val="Tahoma"/>
            <family val="2"/>
          </rPr>
          <t>Anzahl Batteriewechsel</t>
        </r>
        <r>
          <rPr>
            <i/>
            <sz val="9"/>
            <color indexed="81"/>
            <rFont val="Tahoma"/>
            <family val="2"/>
          </rPr>
          <t xml:space="preserve">
</t>
        </r>
        <r>
          <rPr>
            <b/>
            <sz val="9"/>
            <color indexed="81"/>
            <rFont val="Tahoma"/>
            <family val="2"/>
          </rPr>
          <t xml:space="preserve">0.5
</t>
        </r>
        <r>
          <rPr>
            <i/>
            <sz val="9"/>
            <color indexed="81"/>
            <rFont val="Tahoma"/>
            <family val="2"/>
          </rPr>
          <t>Quelle:
Leuenberger &amp; Frischknecht (2010): Life Cycle Assessment of Battery Electric Vehicles and Concept Cars.</t>
        </r>
      </text>
    </comment>
    <comment ref="AK37" authorId="0">
      <text>
        <r>
          <rPr>
            <b/>
            <sz val="9"/>
            <color indexed="81"/>
            <rFont val="Tahoma"/>
            <family val="2"/>
          </rPr>
          <t>Philippe Stolz:</t>
        </r>
        <r>
          <rPr>
            <sz val="9"/>
            <color indexed="81"/>
            <rFont val="Tahoma"/>
            <family val="2"/>
          </rPr>
          <t xml:space="preserve">
Einheit: kg/km</t>
        </r>
      </text>
    </comment>
    <comment ref="AL37" authorId="0">
      <text>
        <r>
          <rPr>
            <b/>
            <sz val="9"/>
            <color indexed="81"/>
            <rFont val="Tahoma"/>
            <family val="2"/>
          </rPr>
          <t>Philippe Stolz:</t>
        </r>
        <r>
          <rPr>
            <sz val="9"/>
            <color indexed="81"/>
            <rFont val="Tahoma"/>
            <family val="2"/>
          </rPr>
          <t xml:space="preserve">
Einheit: kWh/km</t>
        </r>
      </text>
    </comment>
    <comment ref="F38" authorId="1">
      <text>
        <r>
          <rPr>
            <b/>
            <sz val="9"/>
            <color indexed="81"/>
            <rFont val="Tahoma"/>
            <family val="2"/>
          </rPr>
          <t>durch. Auslastung 2010:
1.6 Personen</t>
        </r>
        <r>
          <rPr>
            <i/>
            <sz val="9"/>
            <color indexed="81"/>
            <rFont val="Tahoma"/>
            <family val="2"/>
          </rPr>
          <t xml:space="preserve">
Weitere Auslastungen nach Verwendungszweck im Jahr 2010:
Arbeit                                            1.12
Ausbildung                                1.36
Einkauf                                         1.64
Geschäftliche Tätigkeit    1.24
Freizeit                                        1.99
Service und Begleitung   2.05
Andere                                       2.03
Durchschnitt                          1.60
Quelle:
BFS / ARE (2010): Durchschnittlicher Besetzungsgrad von Personenwagen. Mikrozensus Mobilität und Verkehr 2010.</t>
        </r>
      </text>
    </comment>
    <comment ref="I38" authorId="1">
      <text>
        <r>
          <rPr>
            <b/>
            <sz val="9"/>
            <color indexed="81"/>
            <rFont val="Tahoma"/>
            <family val="2"/>
          </rPr>
          <t xml:space="preserve">durchschn. Verbrauch in Realität
5.2 Liter Treibstoff /100km 
</t>
        </r>
        <r>
          <rPr>
            <i/>
            <sz val="9"/>
            <color indexed="81"/>
            <rFont val="Tahoma"/>
            <family val="2"/>
          </rPr>
          <t>Wobei 80% mit Strom und 20% mit  Benzin gefahren werden
Hinweis:
Bei der Bestimmung des Normverbrauchs gemäss dem Neuen Europäischen Fahrzyklus (NEFZ) werden Klimaanlage und weitere Verbraucher ausgeschaltet. Der so ermittelte Normverbrauch soll darum mit einem Realzuschlag von 42% erhöht werden.</t>
        </r>
        <r>
          <rPr>
            <b/>
            <sz val="9"/>
            <color indexed="81"/>
            <rFont val="Tahoma"/>
            <family val="2"/>
          </rPr>
          <t xml:space="preserve">
</t>
        </r>
        <r>
          <rPr>
            <i/>
            <sz val="9"/>
            <color indexed="81"/>
            <rFont val="Tahoma"/>
            <family val="2"/>
          </rPr>
          <t>Quellen:
Toyota Prius III: Technische Daten .
Stolz, Messmer &amp; Frischknecht (2016): Life Cycle Inventories of Road and Non-Road Transport Services.
Althaus &amp; Gauch (2010): Vergleichende Ökobilanz individueller Mobilität - Elektromobilität versus konventionelle Mobilität mit Bio- und fossilen Treibstoffen.
ICCT (2015): From Laboratory to Road - A 2015 update of official and "real-world" fuel consumption and CO2 values for passenger cars in Europe.</t>
        </r>
      </text>
    </comment>
    <comment ref="J38" authorId="1">
      <text>
        <r>
          <rPr>
            <b/>
            <sz val="9"/>
            <color indexed="81"/>
            <rFont val="Tahoma"/>
            <family val="2"/>
          </rPr>
          <t xml:space="preserve">durchschn. Verbrauch in Realität
20 kWh /100km 
</t>
        </r>
        <r>
          <rPr>
            <i/>
            <sz val="9"/>
            <color indexed="81"/>
            <rFont val="Tahoma"/>
            <family val="2"/>
          </rPr>
          <t>Wobei 80% mit Strom und 20% mit  Benzin gefahren werden 
Hinweis:
Bei der Bestimmung des Normverbrauchs gemäss dem Neuen Europäischen Fahrzyklus (NEFZ) werden Klimaanlage und weitere Verbraucher ausgeschaltet. Der so ermittelte Normverbrauch soll darum mit einem Realzuschlag von  70% erhöht werden.</t>
        </r>
        <r>
          <rPr>
            <b/>
            <sz val="9"/>
            <color indexed="81"/>
            <rFont val="Tahoma"/>
            <family val="2"/>
          </rPr>
          <t xml:space="preserve">
</t>
        </r>
        <r>
          <rPr>
            <i/>
            <sz val="9"/>
            <color indexed="81"/>
            <rFont val="Tahoma"/>
            <family val="2"/>
          </rPr>
          <t>Quellen:
Toyota Prius III: Technische Daten .
Stolz, Messmer &amp; Frischknecht (2016): Life Cycle Inventories of Road and Non-Road Transport Services.
Althaus &amp; Gauch (2010): Vergleichende Ökobilanz individueller Mobilität - Elektromobilität versus konventionelle Mobilität mit Bio- und fossilen Treibstoffen.
ICCT (2015): From Laboratory to Road - A 2015 update of official and "real-world" fuel consumption and CO2 values for passenger cars in Europe.</t>
        </r>
      </text>
    </comment>
    <comment ref="K38" authorId="1">
      <text>
        <r>
          <rPr>
            <b/>
            <sz val="9"/>
            <color indexed="81"/>
            <rFont val="Tahoma"/>
            <family val="2"/>
          </rPr>
          <t>durchschn. Gewicht</t>
        </r>
        <r>
          <rPr>
            <i/>
            <sz val="9"/>
            <color indexed="81"/>
            <rFont val="Tahoma"/>
            <family val="2"/>
          </rPr>
          <t xml:space="preserve">
</t>
        </r>
        <r>
          <rPr>
            <b/>
            <sz val="9"/>
            <color indexed="81"/>
            <rFont val="Tahoma"/>
            <family val="2"/>
          </rPr>
          <t xml:space="preserve">1500 kg
</t>
        </r>
        <r>
          <rPr>
            <i/>
            <sz val="9"/>
            <color indexed="81"/>
            <rFont val="Tahoma"/>
            <family val="2"/>
          </rPr>
          <t xml:space="preserve">Quelle: 
Toyota Prius III: Technische Daten.
</t>
        </r>
      </text>
    </comment>
    <comment ref="L38" authorId="1">
      <text>
        <r>
          <rPr>
            <b/>
            <sz val="9"/>
            <color indexed="81"/>
            <rFont val="Tahoma"/>
            <family val="2"/>
          </rPr>
          <t>Batteriegewicht</t>
        </r>
        <r>
          <rPr>
            <i/>
            <sz val="9"/>
            <color indexed="81"/>
            <rFont val="Tahoma"/>
            <family val="2"/>
          </rPr>
          <t xml:space="preserve">
</t>
        </r>
        <r>
          <rPr>
            <b/>
            <sz val="9"/>
            <color indexed="81"/>
            <rFont val="Tahoma"/>
            <family val="2"/>
          </rPr>
          <t xml:space="preserve">80 kg
</t>
        </r>
        <r>
          <rPr>
            <i/>
            <sz val="9"/>
            <color indexed="81"/>
            <rFont val="Tahoma"/>
            <family val="2"/>
          </rPr>
          <t>Als Richtwert für die Energiedichte der Batterie kann  85Wh/kg  verwendet werden.</t>
        </r>
        <r>
          <rPr>
            <b/>
            <sz val="9"/>
            <color indexed="81"/>
            <rFont val="Tahoma"/>
            <family val="2"/>
          </rPr>
          <t xml:space="preserve">
</t>
        </r>
        <r>
          <rPr>
            <i/>
            <sz val="9"/>
            <color indexed="81"/>
            <rFont val="Tahoma"/>
            <family val="2"/>
          </rPr>
          <t>Quellen:
Toyota Prius III: Technische Daten.
UBA (2016): Weiterentwicklung und vertiefte Analyse der
Umweltbilanz von Elektrofahrzeugen.</t>
        </r>
      </text>
    </comment>
    <comment ref="M38" authorId="1">
      <text>
        <r>
          <rPr>
            <b/>
            <sz val="9"/>
            <color indexed="81"/>
            <rFont val="Tahoma"/>
            <family val="2"/>
          </rPr>
          <t>Anzahl Batteriewechsel</t>
        </r>
        <r>
          <rPr>
            <i/>
            <sz val="9"/>
            <color indexed="81"/>
            <rFont val="Tahoma"/>
            <family val="2"/>
          </rPr>
          <t xml:space="preserve">
</t>
        </r>
        <r>
          <rPr>
            <b/>
            <sz val="9"/>
            <color indexed="81"/>
            <rFont val="Tahoma"/>
            <family val="2"/>
          </rPr>
          <t xml:space="preserve">0.5
</t>
        </r>
        <r>
          <rPr>
            <i/>
            <sz val="9"/>
            <color indexed="81"/>
            <rFont val="Tahoma"/>
            <family val="2"/>
          </rPr>
          <t>Quelle:
Leuenberger &amp; Frischknecht (2010): Life Cycle Assessment of Battery Electric Vehicles and Concept Cars.</t>
        </r>
      </text>
    </comment>
    <comment ref="AK38" authorId="0">
      <text>
        <r>
          <rPr>
            <b/>
            <sz val="9"/>
            <color indexed="81"/>
            <rFont val="Tahoma"/>
            <family val="2"/>
          </rPr>
          <t>Philippe Stolz:</t>
        </r>
        <r>
          <rPr>
            <sz val="9"/>
            <color indexed="81"/>
            <rFont val="Tahoma"/>
            <family val="2"/>
          </rPr>
          <t xml:space="preserve">
Einheit: kg/km</t>
        </r>
      </text>
    </comment>
    <comment ref="AL38" authorId="0">
      <text>
        <r>
          <rPr>
            <b/>
            <sz val="9"/>
            <color indexed="81"/>
            <rFont val="Tahoma"/>
            <family val="2"/>
          </rPr>
          <t>Philippe Stolz:</t>
        </r>
        <r>
          <rPr>
            <sz val="9"/>
            <color indexed="81"/>
            <rFont val="Tahoma"/>
            <family val="2"/>
          </rPr>
          <t xml:space="preserve">
Einheit: kWh/km</t>
        </r>
      </text>
    </comment>
    <comment ref="F39" authorId="1">
      <text>
        <r>
          <rPr>
            <b/>
            <sz val="9"/>
            <color indexed="81"/>
            <rFont val="Tahoma"/>
            <family val="2"/>
          </rPr>
          <t>durch. Auslastung 2010:
1.6 Personen</t>
        </r>
        <r>
          <rPr>
            <i/>
            <sz val="9"/>
            <color indexed="81"/>
            <rFont val="Tahoma"/>
            <family val="2"/>
          </rPr>
          <t xml:space="preserve">
Weitere Auslastungen nach Verwendungszweck im Jahr 2010:
Arbeit                                            1.12
Ausbildung                                1.36
Einkauf                                         1.64
Geschäftliche Tätigkeit    1.24
Freizeit                                        1.99
Service und Begleitung   2.05
Andere                                       2.03
Durchschnitt                          1.60
Quelle:
BFS / ARE (2010): Durchschnittlicher Besetzungsgrad von Personenwagen. Mikrozensus Mobilität und Verkehr 2010.</t>
        </r>
      </text>
    </comment>
    <comment ref="I39" authorId="1">
      <text>
        <r>
          <rPr>
            <b/>
            <sz val="9"/>
            <color indexed="81"/>
            <rFont val="Tahoma"/>
            <family val="2"/>
          </rPr>
          <t xml:space="preserve">durchschn. Verbrauch in Realität
5.2 Liter Treibstoff /100km 
</t>
        </r>
        <r>
          <rPr>
            <i/>
            <sz val="9"/>
            <color indexed="81"/>
            <rFont val="Tahoma"/>
            <family val="2"/>
          </rPr>
          <t>Wobei 80% mit Strom und 20% mit  Benzin gefahren werden
Hinweis:
Bei der Bestimmung des Normverbrauchs gemäss dem Neuen Europäischen Fahrzyklus (NEFZ) werden Klimaanlage und weitere Verbraucher ausgeschaltet. Der so ermittelte Normverbrauch soll darum mit einem Realzuschlag von 42% erhöht werden.</t>
        </r>
        <r>
          <rPr>
            <b/>
            <sz val="9"/>
            <color indexed="81"/>
            <rFont val="Tahoma"/>
            <family val="2"/>
          </rPr>
          <t xml:space="preserve">
</t>
        </r>
        <r>
          <rPr>
            <i/>
            <sz val="9"/>
            <color indexed="81"/>
            <rFont val="Tahoma"/>
            <family val="2"/>
          </rPr>
          <t>Quellen:
Toyota Prius III: Technische Daten .
Stolz, Messmer &amp; Frischknecht (2016): Life Cycle Inventories of Road and Non-Road Transport Services.
Althaus &amp; Gauch (2010): Vergleichende Ökobilanz individueller Mobilität - Elektromobilität versus konventionelle Mobilität mit Bio- und fossilen Treibstoffen.
ICCT (2015): From Laboratory to Road - A 2015 update of official and "real-world" fuel consumption and CO2 values for passenger cars in Europe.</t>
        </r>
      </text>
    </comment>
    <comment ref="J39" authorId="1">
      <text>
        <r>
          <rPr>
            <b/>
            <sz val="9"/>
            <color indexed="81"/>
            <rFont val="Tahoma"/>
            <family val="2"/>
          </rPr>
          <t xml:space="preserve">durchschn. Verbrauch in Realität
20 kWh /100km 
</t>
        </r>
        <r>
          <rPr>
            <i/>
            <sz val="9"/>
            <color indexed="81"/>
            <rFont val="Tahoma"/>
            <family val="2"/>
          </rPr>
          <t>Wobei 80% mit Strom und 20% mit  Benzin gefahren werden 
Hinweis:
Bei der Bestimmung des Normverbrauchs gemäss dem Neuen Europäischen Fahrzyklus (NEFZ) werden Klimaanlage und weitere Verbraucher ausgeschaltet. Der so ermittelte Normverbrauch soll darum mit einem Realzuschlag von  70% erhöht werden.</t>
        </r>
        <r>
          <rPr>
            <b/>
            <sz val="9"/>
            <color indexed="81"/>
            <rFont val="Tahoma"/>
            <family val="2"/>
          </rPr>
          <t xml:space="preserve">
</t>
        </r>
        <r>
          <rPr>
            <i/>
            <sz val="9"/>
            <color indexed="81"/>
            <rFont val="Tahoma"/>
            <family val="2"/>
          </rPr>
          <t>Quellen:
Toyota Prius III: Technische Daten .
Stolz, Messmer &amp; Frischknecht (2016): Life Cycle Inventories of Road and Non-Road Transport Services.
Althaus &amp; Gauch (2010): Vergleichende Ökobilanz individueller Mobilität - Elektromobilität versus konventionelle Mobilität mit Bio- und fossilen Treibstoffen.
ICCT (2015): From Laboratory to Road - A 2015 update of official and "real-world" fuel consumption and CO2 values for passenger cars in Europe.</t>
        </r>
      </text>
    </comment>
    <comment ref="K39" authorId="1">
      <text>
        <r>
          <rPr>
            <b/>
            <sz val="9"/>
            <color indexed="81"/>
            <rFont val="Tahoma"/>
            <family val="2"/>
          </rPr>
          <t>durchschn. Gewicht</t>
        </r>
        <r>
          <rPr>
            <i/>
            <sz val="9"/>
            <color indexed="81"/>
            <rFont val="Tahoma"/>
            <family val="2"/>
          </rPr>
          <t xml:space="preserve">
</t>
        </r>
        <r>
          <rPr>
            <b/>
            <sz val="9"/>
            <color indexed="81"/>
            <rFont val="Tahoma"/>
            <family val="2"/>
          </rPr>
          <t xml:space="preserve">1500 kg
</t>
        </r>
        <r>
          <rPr>
            <i/>
            <sz val="9"/>
            <color indexed="81"/>
            <rFont val="Tahoma"/>
            <family val="2"/>
          </rPr>
          <t xml:space="preserve">Quelle: 
Toyota Prius III: Technische Daten.
</t>
        </r>
      </text>
    </comment>
    <comment ref="L39" authorId="1">
      <text>
        <r>
          <rPr>
            <b/>
            <sz val="9"/>
            <color indexed="81"/>
            <rFont val="Tahoma"/>
            <family val="2"/>
          </rPr>
          <t>Batteriegewicht</t>
        </r>
        <r>
          <rPr>
            <i/>
            <sz val="9"/>
            <color indexed="81"/>
            <rFont val="Tahoma"/>
            <family val="2"/>
          </rPr>
          <t xml:space="preserve">
</t>
        </r>
        <r>
          <rPr>
            <b/>
            <sz val="9"/>
            <color indexed="81"/>
            <rFont val="Tahoma"/>
            <family val="2"/>
          </rPr>
          <t xml:space="preserve">80 kg
</t>
        </r>
        <r>
          <rPr>
            <i/>
            <sz val="9"/>
            <color indexed="81"/>
            <rFont val="Tahoma"/>
            <family val="2"/>
          </rPr>
          <t>Als Richtwert für die Energiedichte der Batterie kann  85Wh/kg  verwendet werden.</t>
        </r>
        <r>
          <rPr>
            <b/>
            <sz val="9"/>
            <color indexed="81"/>
            <rFont val="Tahoma"/>
            <family val="2"/>
          </rPr>
          <t xml:space="preserve">
</t>
        </r>
        <r>
          <rPr>
            <i/>
            <sz val="9"/>
            <color indexed="81"/>
            <rFont val="Tahoma"/>
            <family val="2"/>
          </rPr>
          <t>Quellen:
Toyota Prius III: Technische Daten.
UBA (2016): Weiterentwicklung und vertiefte Analyse der
Umweltbilanz von Elektrofahrzeugen.</t>
        </r>
      </text>
    </comment>
    <comment ref="M39" authorId="1">
      <text>
        <r>
          <rPr>
            <b/>
            <sz val="9"/>
            <color indexed="81"/>
            <rFont val="Tahoma"/>
            <family val="2"/>
          </rPr>
          <t>Anzahl Batteriewechsel</t>
        </r>
        <r>
          <rPr>
            <i/>
            <sz val="9"/>
            <color indexed="81"/>
            <rFont val="Tahoma"/>
            <family val="2"/>
          </rPr>
          <t xml:space="preserve">
</t>
        </r>
        <r>
          <rPr>
            <b/>
            <sz val="9"/>
            <color indexed="81"/>
            <rFont val="Tahoma"/>
            <family val="2"/>
          </rPr>
          <t xml:space="preserve">0.5
</t>
        </r>
        <r>
          <rPr>
            <i/>
            <sz val="9"/>
            <color indexed="81"/>
            <rFont val="Tahoma"/>
            <family val="2"/>
          </rPr>
          <t>Quelle:
Leuenberger &amp; Frischknecht (2010): Life Cycle Assessment of Battery Electric Vehicles and Concept Cars.</t>
        </r>
      </text>
    </comment>
    <comment ref="AK39" authorId="0">
      <text>
        <r>
          <rPr>
            <b/>
            <sz val="9"/>
            <color indexed="81"/>
            <rFont val="Tahoma"/>
            <family val="2"/>
          </rPr>
          <t>Philippe Stolz:</t>
        </r>
        <r>
          <rPr>
            <sz val="9"/>
            <color indexed="81"/>
            <rFont val="Tahoma"/>
            <family val="2"/>
          </rPr>
          <t xml:space="preserve">
Einheit: kg/km</t>
        </r>
      </text>
    </comment>
    <comment ref="AL39" authorId="0">
      <text>
        <r>
          <rPr>
            <b/>
            <sz val="9"/>
            <color indexed="81"/>
            <rFont val="Tahoma"/>
            <family val="2"/>
          </rPr>
          <t>Philippe Stolz:</t>
        </r>
        <r>
          <rPr>
            <sz val="9"/>
            <color indexed="81"/>
            <rFont val="Tahoma"/>
            <family val="2"/>
          </rPr>
          <t xml:space="preserve">
Einheit: kWh/km</t>
        </r>
      </text>
    </comment>
    <comment ref="F40" authorId="1">
      <text>
        <r>
          <rPr>
            <b/>
            <sz val="9"/>
            <color indexed="81"/>
            <rFont val="Tahoma"/>
            <family val="2"/>
          </rPr>
          <t>durch. Auslastung 2010:
1.6 Personen</t>
        </r>
        <r>
          <rPr>
            <i/>
            <sz val="9"/>
            <color indexed="81"/>
            <rFont val="Tahoma"/>
            <family val="2"/>
          </rPr>
          <t xml:space="preserve">
Weitere Auslastungen nach Verwendungszweck im Jahr 2010:
Arbeit                                            1.12
Ausbildung                                1.36
Einkauf                                         1.64
Geschäftliche Tätigkeit    1.24
Freizeit                                        1.99
Service und Begleitung   2.05
Andere                                       2.03
Durchschnitt                          1.60
Quelle:
BFS / ARE (2010): Durchschnittlicher Besetzungsgrad von Personenwagen. Mikrozensus Mobilität und Verkehr 2010.</t>
        </r>
      </text>
    </comment>
    <comment ref="I40" authorId="1">
      <text>
        <r>
          <rPr>
            <b/>
            <sz val="9"/>
            <color indexed="81"/>
            <rFont val="Tahoma"/>
            <family val="2"/>
          </rPr>
          <t xml:space="preserve">durchschn. Verbrauch in Realität
5.2 Liter Treibstoff /100km 
</t>
        </r>
        <r>
          <rPr>
            <i/>
            <sz val="9"/>
            <color indexed="81"/>
            <rFont val="Tahoma"/>
            <family val="2"/>
          </rPr>
          <t>Wobei 80% mit Strom und 20% mit  Benzin gefahren werden
Hinweis:
Bei der Bestimmung des Normverbrauchs gemäss dem Neuen Europäischen Fahrzyklus (NEFZ) werden Klimaanlage und weitere Verbraucher ausgeschaltet. Der so ermittelte Normverbrauch soll darum mit einem Realzuschlag von 42% erhöht werden.</t>
        </r>
        <r>
          <rPr>
            <b/>
            <sz val="9"/>
            <color indexed="81"/>
            <rFont val="Tahoma"/>
            <family val="2"/>
          </rPr>
          <t xml:space="preserve">
</t>
        </r>
        <r>
          <rPr>
            <i/>
            <sz val="9"/>
            <color indexed="81"/>
            <rFont val="Tahoma"/>
            <family val="2"/>
          </rPr>
          <t>Quellen:
Toyota Prius III: Technische Daten .
Stolz, Messmer &amp; Frischknecht (2016): Life Cycle Inventories of Road and Non-Road Transport Services.
Althaus &amp; Gauch (2010): Vergleichende Ökobilanz individueller Mobilität - Elektromobilität versus konventionelle Mobilität mit Bio- und fossilen Treibstoffen.
ICCT (2015): From Laboratory to Road - A 2015 update of official and "real-world" fuel consumption and CO2 values for passenger cars in Europe.</t>
        </r>
      </text>
    </comment>
    <comment ref="J40" authorId="1">
      <text>
        <r>
          <rPr>
            <b/>
            <sz val="9"/>
            <color indexed="81"/>
            <rFont val="Tahoma"/>
            <family val="2"/>
          </rPr>
          <t xml:space="preserve">durchschn. Verbrauch in Realität
20 kWh /100km 
</t>
        </r>
        <r>
          <rPr>
            <i/>
            <sz val="9"/>
            <color indexed="81"/>
            <rFont val="Tahoma"/>
            <family val="2"/>
          </rPr>
          <t>Wobei 80% mit Strom und 20% mit  Benzin gefahren werden 
Hinweis:
Bei der Bestimmung des Normverbrauchs gemäss dem Neuen Europäischen Fahrzyklus (NEFZ) werden Klimaanlage und weitere Verbraucher ausgeschaltet. Der so ermittelte Normverbrauch soll darum mit einem Realzuschlag von  70% erhöht werden.</t>
        </r>
        <r>
          <rPr>
            <b/>
            <sz val="9"/>
            <color indexed="81"/>
            <rFont val="Tahoma"/>
            <family val="2"/>
          </rPr>
          <t xml:space="preserve">
</t>
        </r>
        <r>
          <rPr>
            <i/>
            <sz val="9"/>
            <color indexed="81"/>
            <rFont val="Tahoma"/>
            <family val="2"/>
          </rPr>
          <t>Quellen:
Toyota Prius III: Technische Daten .
Stolz, Messmer &amp; Frischknecht (2016): Life Cycle Inventories of Road and Non-Road Transport Services.
Althaus &amp; Gauch (2010): Vergleichende Ökobilanz individueller Mobilität - Elektromobilität versus konventionelle Mobilität mit Bio- und fossilen Treibstoffen.
ICCT (2015): From Laboratory to Road - A 2015 update of official and "real-world" fuel consumption and CO2 values for passenger cars in Europe.</t>
        </r>
      </text>
    </comment>
    <comment ref="K40" authorId="1">
      <text>
        <r>
          <rPr>
            <b/>
            <sz val="9"/>
            <color indexed="81"/>
            <rFont val="Tahoma"/>
            <family val="2"/>
          </rPr>
          <t>durchschn. Gewicht</t>
        </r>
        <r>
          <rPr>
            <i/>
            <sz val="9"/>
            <color indexed="81"/>
            <rFont val="Tahoma"/>
            <family val="2"/>
          </rPr>
          <t xml:space="preserve">
</t>
        </r>
        <r>
          <rPr>
            <b/>
            <sz val="9"/>
            <color indexed="81"/>
            <rFont val="Tahoma"/>
            <family val="2"/>
          </rPr>
          <t xml:space="preserve">1500 kg
</t>
        </r>
        <r>
          <rPr>
            <i/>
            <sz val="9"/>
            <color indexed="81"/>
            <rFont val="Tahoma"/>
            <family val="2"/>
          </rPr>
          <t xml:space="preserve">Quelle: 
Toyota Prius III: Technische Daten.
</t>
        </r>
      </text>
    </comment>
    <comment ref="L40" authorId="1">
      <text>
        <r>
          <rPr>
            <b/>
            <sz val="9"/>
            <color indexed="81"/>
            <rFont val="Tahoma"/>
            <family val="2"/>
          </rPr>
          <t>Batteriegewicht</t>
        </r>
        <r>
          <rPr>
            <i/>
            <sz val="9"/>
            <color indexed="81"/>
            <rFont val="Tahoma"/>
            <family val="2"/>
          </rPr>
          <t xml:space="preserve">
</t>
        </r>
        <r>
          <rPr>
            <b/>
            <sz val="9"/>
            <color indexed="81"/>
            <rFont val="Tahoma"/>
            <family val="2"/>
          </rPr>
          <t xml:space="preserve">80 kg
</t>
        </r>
        <r>
          <rPr>
            <i/>
            <sz val="9"/>
            <color indexed="81"/>
            <rFont val="Tahoma"/>
            <family val="2"/>
          </rPr>
          <t>Als Richtwert für die Energiedichte der Batterie kann  85Wh/kg  verwendet werden.</t>
        </r>
        <r>
          <rPr>
            <b/>
            <sz val="9"/>
            <color indexed="81"/>
            <rFont val="Tahoma"/>
            <family val="2"/>
          </rPr>
          <t xml:space="preserve">
</t>
        </r>
        <r>
          <rPr>
            <i/>
            <sz val="9"/>
            <color indexed="81"/>
            <rFont val="Tahoma"/>
            <family val="2"/>
          </rPr>
          <t>Quellen:
Toyota Prius III: Technische Daten.
UBA (2016): Weiterentwicklung und vertiefte Analyse der
Umweltbilanz von Elektrofahrzeugen.</t>
        </r>
      </text>
    </comment>
    <comment ref="M40" authorId="1">
      <text>
        <r>
          <rPr>
            <b/>
            <sz val="9"/>
            <color indexed="81"/>
            <rFont val="Tahoma"/>
            <family val="2"/>
          </rPr>
          <t>Anzahl Batteriewechsel</t>
        </r>
        <r>
          <rPr>
            <i/>
            <sz val="9"/>
            <color indexed="81"/>
            <rFont val="Tahoma"/>
            <family val="2"/>
          </rPr>
          <t xml:space="preserve">
</t>
        </r>
        <r>
          <rPr>
            <b/>
            <sz val="9"/>
            <color indexed="81"/>
            <rFont val="Tahoma"/>
            <family val="2"/>
          </rPr>
          <t xml:space="preserve">0.5
</t>
        </r>
        <r>
          <rPr>
            <i/>
            <sz val="9"/>
            <color indexed="81"/>
            <rFont val="Tahoma"/>
            <family val="2"/>
          </rPr>
          <t>Quelle:
Leuenberger &amp; Frischknecht (2010): Life Cycle Assessment of Battery Electric Vehicles and Concept Cars.</t>
        </r>
      </text>
    </comment>
    <comment ref="AK40" authorId="0">
      <text>
        <r>
          <rPr>
            <b/>
            <sz val="9"/>
            <color indexed="81"/>
            <rFont val="Tahoma"/>
            <family val="2"/>
          </rPr>
          <t>Philippe Stolz:</t>
        </r>
        <r>
          <rPr>
            <sz val="9"/>
            <color indexed="81"/>
            <rFont val="Tahoma"/>
            <family val="2"/>
          </rPr>
          <t xml:space="preserve">
Einheit: kg/km</t>
        </r>
      </text>
    </comment>
    <comment ref="AL40" authorId="0">
      <text>
        <r>
          <rPr>
            <b/>
            <sz val="9"/>
            <color indexed="81"/>
            <rFont val="Tahoma"/>
            <family val="2"/>
          </rPr>
          <t>Philippe Stolz:</t>
        </r>
        <r>
          <rPr>
            <sz val="9"/>
            <color indexed="81"/>
            <rFont val="Tahoma"/>
            <family val="2"/>
          </rPr>
          <t xml:space="preserve">
Einheit: kWh/km</t>
        </r>
      </text>
    </comment>
    <comment ref="F41" authorId="1">
      <text>
        <r>
          <rPr>
            <b/>
            <sz val="9"/>
            <color indexed="81"/>
            <rFont val="Tahoma"/>
            <family val="2"/>
          </rPr>
          <t>durch. Auslastung 2010:
1.6 Personen</t>
        </r>
        <r>
          <rPr>
            <i/>
            <sz val="9"/>
            <color indexed="81"/>
            <rFont val="Tahoma"/>
            <family val="2"/>
          </rPr>
          <t xml:space="preserve">
Weitere Auslastungen nach Verwendungszweck im Jahr 2010:
Arbeit                                            1.12
Ausbildung                                1.36
Einkauf                                         1.64
Geschäftliche Tätigkeit    1.24
Freizeit                                        1.99
Service und Begleitung   2.05
Andere                                       2.03
Durchschnitt                          1.60
Quelle:
BFS / ARE (2010): Durchschnittlicher Besetzungsgrad von Personenwagen. Mikrozensus Mobilität und Verkehr 2010.</t>
        </r>
      </text>
    </comment>
    <comment ref="J41" authorId="1">
      <text>
        <r>
          <rPr>
            <b/>
            <sz val="9"/>
            <color indexed="81"/>
            <rFont val="Tahoma"/>
            <family val="2"/>
          </rPr>
          <t xml:space="preserve">durchschn. Verbrauch in Realität
20 kWh /100km 
</t>
        </r>
        <r>
          <rPr>
            <i/>
            <sz val="9"/>
            <color indexed="81"/>
            <rFont val="Tahoma"/>
            <family val="2"/>
          </rPr>
          <t xml:space="preserve">
Hinweis:
Bei der Bestimmung des Normverbrauchs gemäss dem Neuen Europäischen Fahrzyklus (NEFZ) werden Klimaanlage und weitere Verbraucher ausgeschaltet. Der so ermittelte Normverbrauch soll darum mit einem Realzuschlag von  ca,70% erhöht werden.</t>
        </r>
        <r>
          <rPr>
            <b/>
            <sz val="9"/>
            <color indexed="81"/>
            <rFont val="Tahoma"/>
            <family val="2"/>
          </rPr>
          <t xml:space="preserve">
</t>
        </r>
        <r>
          <rPr>
            <i/>
            <sz val="9"/>
            <color indexed="81"/>
            <rFont val="Tahoma"/>
            <family val="2"/>
          </rPr>
          <t>Quellen:
VW  e-Golf :technische Daten .
Stolz, Messmer &amp; Frischknecht (2016): Life Cycle Inventories of Road and Non-Road Transport Services.
Althaus &amp; Gauch (2010): Vergleichende Ökobilanz individueller Mobilität - Elektromobilität versus konventionelle Mobilität mit Bio- und fossilen Treibstoffen.</t>
        </r>
      </text>
    </comment>
    <comment ref="K41" authorId="1">
      <text>
        <r>
          <rPr>
            <b/>
            <sz val="9"/>
            <color indexed="81"/>
            <rFont val="Tahoma"/>
            <family val="2"/>
          </rPr>
          <t>durchschn. Gewicht</t>
        </r>
        <r>
          <rPr>
            <i/>
            <sz val="9"/>
            <color indexed="81"/>
            <rFont val="Tahoma"/>
            <family val="2"/>
          </rPr>
          <t xml:space="preserve">
</t>
        </r>
        <r>
          <rPr>
            <b/>
            <sz val="9"/>
            <color indexed="81"/>
            <rFont val="Tahoma"/>
            <family val="2"/>
          </rPr>
          <t xml:space="preserve">1580 kg
</t>
        </r>
        <r>
          <rPr>
            <i/>
            <sz val="9"/>
            <color indexed="81"/>
            <rFont val="Tahoma"/>
            <family val="2"/>
          </rPr>
          <t xml:space="preserve">Quelle: 
VW e-Golf: Technische Daten.
</t>
        </r>
      </text>
    </comment>
    <comment ref="L41" authorId="1">
      <text>
        <r>
          <rPr>
            <b/>
            <sz val="9"/>
            <color indexed="81"/>
            <rFont val="Tahoma"/>
            <family val="2"/>
          </rPr>
          <t>Batteriegewicht</t>
        </r>
        <r>
          <rPr>
            <i/>
            <sz val="9"/>
            <color indexed="81"/>
            <rFont val="Tahoma"/>
            <family val="2"/>
          </rPr>
          <t xml:space="preserve">
</t>
        </r>
        <r>
          <rPr>
            <b/>
            <sz val="9"/>
            <color indexed="81"/>
            <rFont val="Tahoma"/>
            <family val="2"/>
          </rPr>
          <t xml:space="preserve">318kg
</t>
        </r>
        <r>
          <rPr>
            <i/>
            <sz val="9"/>
            <color indexed="81"/>
            <rFont val="Tahoma"/>
            <family val="2"/>
          </rPr>
          <t>Als Richtwert für die Energiedichte der Batterie kann  85Wh/kg  verwendet werden.</t>
        </r>
        <r>
          <rPr>
            <b/>
            <sz val="9"/>
            <color indexed="81"/>
            <rFont val="Tahoma"/>
            <family val="2"/>
          </rPr>
          <t xml:space="preserve">
</t>
        </r>
        <r>
          <rPr>
            <i/>
            <sz val="9"/>
            <color indexed="81"/>
            <rFont val="Tahoma"/>
            <family val="2"/>
          </rPr>
          <t>Quelle:n 
VW e-Golf: Technische Daten.
UBA (2016): Weiterentwicklung und vertiefte Analyse der
Umweltbilanz von Elektrofahrzeugen.</t>
        </r>
      </text>
    </comment>
    <comment ref="M41" authorId="1">
      <text>
        <r>
          <rPr>
            <b/>
            <sz val="9"/>
            <color indexed="81"/>
            <rFont val="Tahoma"/>
            <family val="2"/>
          </rPr>
          <t>Anzahl Batteriewechsel</t>
        </r>
        <r>
          <rPr>
            <i/>
            <sz val="9"/>
            <color indexed="81"/>
            <rFont val="Tahoma"/>
            <family val="2"/>
          </rPr>
          <t xml:space="preserve">
</t>
        </r>
        <r>
          <rPr>
            <b/>
            <sz val="9"/>
            <color indexed="81"/>
            <rFont val="Tahoma"/>
            <family val="2"/>
          </rPr>
          <t xml:space="preserve">0.5
</t>
        </r>
        <r>
          <rPr>
            <i/>
            <sz val="9"/>
            <color indexed="81"/>
            <rFont val="Tahoma"/>
            <family val="2"/>
          </rPr>
          <t>Quelle:
Leuenberger &amp; Frischknecht (2010): Life Cycle Assessment of Battery Electric Vehicles and Concept Cars.</t>
        </r>
      </text>
    </comment>
    <comment ref="AL41" authorId="0">
      <text>
        <r>
          <rPr>
            <b/>
            <sz val="9"/>
            <color indexed="81"/>
            <rFont val="Tahoma"/>
            <family val="2"/>
          </rPr>
          <t>Philippe Stolz:</t>
        </r>
        <r>
          <rPr>
            <sz val="9"/>
            <color indexed="81"/>
            <rFont val="Tahoma"/>
            <family val="2"/>
          </rPr>
          <t xml:space="preserve">
Einheit: kWh/km</t>
        </r>
      </text>
    </comment>
    <comment ref="F42" authorId="1">
      <text>
        <r>
          <rPr>
            <b/>
            <sz val="9"/>
            <color indexed="81"/>
            <rFont val="Tahoma"/>
            <family val="2"/>
          </rPr>
          <t>durch. Auslastung 2010:
1.6 Personen</t>
        </r>
        <r>
          <rPr>
            <i/>
            <sz val="9"/>
            <color indexed="81"/>
            <rFont val="Tahoma"/>
            <family val="2"/>
          </rPr>
          <t xml:space="preserve">
Weitere Auslastungen nach Verwendungszweck im Jahr 2010:
Arbeit                                            1.12
Ausbildung                                1.36
Einkauf                                         1.64
Geschäftliche Tätigkeit    1.24
Freizeit                                        1.99
Service und Begleitung   2.05
Andere                                       2.03
Durchschnitt                          1.60
Quelle:
BFS / ARE (2010): Durchschnittlicher Besetzungsgrad von Personenwagen. Mikrozensus Mobilität und Verkehr 2010.</t>
        </r>
      </text>
    </comment>
    <comment ref="J42" authorId="1">
      <text>
        <r>
          <rPr>
            <b/>
            <sz val="9"/>
            <color indexed="81"/>
            <rFont val="Tahoma"/>
            <family val="2"/>
          </rPr>
          <t xml:space="preserve">durchschn. Verbrauch in Realität
20 kWh /100km 
</t>
        </r>
        <r>
          <rPr>
            <i/>
            <sz val="9"/>
            <color indexed="81"/>
            <rFont val="Tahoma"/>
            <family val="2"/>
          </rPr>
          <t xml:space="preserve">
Hinweis:
Bei der Bestimmung des Normverbrauchs gemäss dem Neuen Europäischen Fahrzyklus (NEFZ) werden Klimaanlage und weitere Verbraucher ausgeschaltet. Der so ermittelte Normverbrauch soll darum mit einem Realzuschlag von  ca,70% erhöht werden.</t>
        </r>
        <r>
          <rPr>
            <b/>
            <sz val="9"/>
            <color indexed="81"/>
            <rFont val="Tahoma"/>
            <family val="2"/>
          </rPr>
          <t xml:space="preserve">
</t>
        </r>
        <r>
          <rPr>
            <i/>
            <sz val="9"/>
            <color indexed="81"/>
            <rFont val="Tahoma"/>
            <family val="2"/>
          </rPr>
          <t>Quellen:
VW  e-Golf :technische Daten .
Stolz, Messmer &amp; Frischknecht (2016): Life Cycle Inventories of Road and Non-Road Transport Services.
Althaus &amp; Gauch (2010): Vergleichende Ökobilanz individueller Mobilität - Elektromobilität versus konventionelle Mobilität mit Bio- und fossilen Treibstoffen.</t>
        </r>
      </text>
    </comment>
    <comment ref="K42" authorId="1">
      <text>
        <r>
          <rPr>
            <b/>
            <sz val="9"/>
            <color indexed="81"/>
            <rFont val="Tahoma"/>
            <family val="2"/>
          </rPr>
          <t>durchschn. Gewicht</t>
        </r>
        <r>
          <rPr>
            <i/>
            <sz val="9"/>
            <color indexed="81"/>
            <rFont val="Tahoma"/>
            <family val="2"/>
          </rPr>
          <t xml:space="preserve">
</t>
        </r>
        <r>
          <rPr>
            <b/>
            <sz val="9"/>
            <color indexed="81"/>
            <rFont val="Tahoma"/>
            <family val="2"/>
          </rPr>
          <t xml:space="preserve">1580 kg
</t>
        </r>
        <r>
          <rPr>
            <i/>
            <sz val="9"/>
            <color indexed="81"/>
            <rFont val="Tahoma"/>
            <family val="2"/>
          </rPr>
          <t xml:space="preserve">Quelle: 
VW e-Golf: Technische Daten.
</t>
        </r>
      </text>
    </comment>
    <comment ref="L42" authorId="1">
      <text>
        <r>
          <rPr>
            <b/>
            <sz val="9"/>
            <color indexed="81"/>
            <rFont val="Tahoma"/>
            <family val="2"/>
          </rPr>
          <t>Batteriegewicht</t>
        </r>
        <r>
          <rPr>
            <i/>
            <sz val="9"/>
            <color indexed="81"/>
            <rFont val="Tahoma"/>
            <family val="2"/>
          </rPr>
          <t xml:space="preserve">
</t>
        </r>
        <r>
          <rPr>
            <b/>
            <sz val="9"/>
            <color indexed="81"/>
            <rFont val="Tahoma"/>
            <family val="2"/>
          </rPr>
          <t xml:space="preserve">318kg
</t>
        </r>
        <r>
          <rPr>
            <i/>
            <sz val="9"/>
            <color indexed="81"/>
            <rFont val="Tahoma"/>
            <family val="2"/>
          </rPr>
          <t>Als Richtwert für die Energiedichte der Batterie kann  85Wh/kg  verwendet werden.</t>
        </r>
        <r>
          <rPr>
            <b/>
            <sz val="9"/>
            <color indexed="81"/>
            <rFont val="Tahoma"/>
            <family val="2"/>
          </rPr>
          <t xml:space="preserve">
</t>
        </r>
        <r>
          <rPr>
            <i/>
            <sz val="9"/>
            <color indexed="81"/>
            <rFont val="Tahoma"/>
            <family val="2"/>
          </rPr>
          <t>Quelle:n 
VW e-Golf: Technische Daten.
UBA (2016): Weiterentwicklung und vertiefte Analyse der
Umweltbilanz von Elektrofahrzeugen.</t>
        </r>
      </text>
    </comment>
    <comment ref="M42" authorId="1">
      <text>
        <r>
          <rPr>
            <b/>
            <sz val="9"/>
            <color indexed="81"/>
            <rFont val="Tahoma"/>
            <family val="2"/>
          </rPr>
          <t>Anzahl Batteriewechsel</t>
        </r>
        <r>
          <rPr>
            <i/>
            <sz val="9"/>
            <color indexed="81"/>
            <rFont val="Tahoma"/>
            <family val="2"/>
          </rPr>
          <t xml:space="preserve">
</t>
        </r>
        <r>
          <rPr>
            <b/>
            <sz val="9"/>
            <color indexed="81"/>
            <rFont val="Tahoma"/>
            <family val="2"/>
          </rPr>
          <t xml:space="preserve">0.5
</t>
        </r>
        <r>
          <rPr>
            <i/>
            <sz val="9"/>
            <color indexed="81"/>
            <rFont val="Tahoma"/>
            <family val="2"/>
          </rPr>
          <t>Quelle:
Leuenberger &amp; Frischknecht (2010): Life Cycle Assessment of Battery Electric Vehicles and Concept Cars.</t>
        </r>
      </text>
    </comment>
    <comment ref="AL42" authorId="0">
      <text>
        <r>
          <rPr>
            <b/>
            <sz val="9"/>
            <color indexed="81"/>
            <rFont val="Tahoma"/>
            <family val="2"/>
          </rPr>
          <t>Philippe Stolz:</t>
        </r>
        <r>
          <rPr>
            <sz val="9"/>
            <color indexed="81"/>
            <rFont val="Tahoma"/>
            <family val="2"/>
          </rPr>
          <t xml:space="preserve">
Einheit: kWh/km</t>
        </r>
      </text>
    </comment>
    <comment ref="F43" authorId="1">
      <text>
        <r>
          <rPr>
            <b/>
            <sz val="9"/>
            <color indexed="81"/>
            <rFont val="Tahoma"/>
            <family val="2"/>
          </rPr>
          <t>durch. Auslastung 2010:
1.6 Personen</t>
        </r>
        <r>
          <rPr>
            <i/>
            <sz val="9"/>
            <color indexed="81"/>
            <rFont val="Tahoma"/>
            <family val="2"/>
          </rPr>
          <t xml:space="preserve">
Weitere Auslastungen nach Verwendungszweck im Jahr 2010:
Arbeit                                            1.12
Ausbildung                                1.36
Einkauf                                         1.64
Geschäftliche Tätigkeit    1.24
Freizeit                                        1.99
Service und Begleitung   2.05
Andere                                       2.03
Durchschnitt                          1.60
Quelle:
BFS / ARE (2010): Durchschnittlicher Besetzungsgrad von Personenwagen. Mikrozensus Mobilität und Verkehr 2010.</t>
        </r>
      </text>
    </comment>
    <comment ref="J43" authorId="1">
      <text>
        <r>
          <rPr>
            <b/>
            <sz val="9"/>
            <color indexed="81"/>
            <rFont val="Tahoma"/>
            <family val="2"/>
          </rPr>
          <t xml:space="preserve">durchschn. Verbrauch in Realität
20 kWh /100km 
</t>
        </r>
        <r>
          <rPr>
            <i/>
            <sz val="9"/>
            <color indexed="81"/>
            <rFont val="Tahoma"/>
            <family val="2"/>
          </rPr>
          <t xml:space="preserve">
Hinweis:
Bei der Bestimmung des Normverbrauchs gemäss dem Neuen Europäischen Fahrzyklus (NEFZ) werden Klimaanlage und weitere Verbraucher ausgeschaltet. Der so ermittelte Normverbrauch soll darum mit einem Realzuschlag von  ca,70% erhöht werden.</t>
        </r>
        <r>
          <rPr>
            <b/>
            <sz val="9"/>
            <color indexed="81"/>
            <rFont val="Tahoma"/>
            <family val="2"/>
          </rPr>
          <t xml:space="preserve">
</t>
        </r>
        <r>
          <rPr>
            <i/>
            <sz val="9"/>
            <color indexed="81"/>
            <rFont val="Tahoma"/>
            <family val="2"/>
          </rPr>
          <t>Quellen:
VW  e-Golf :technische Daten .
Stolz, Messmer &amp; Frischknecht (2016): Life Cycle Inventories of Road and Non-Road Transport Services.
Althaus &amp; Gauch (2010): Vergleichende Ökobilanz individueller Mobilität - Elektromobilität versus konventionelle Mobilität mit Bio- und fossilen Treibstoffen.</t>
        </r>
      </text>
    </comment>
    <comment ref="K43" authorId="1">
      <text>
        <r>
          <rPr>
            <b/>
            <sz val="9"/>
            <color indexed="81"/>
            <rFont val="Tahoma"/>
            <family val="2"/>
          </rPr>
          <t>durchschn. Gewicht</t>
        </r>
        <r>
          <rPr>
            <i/>
            <sz val="9"/>
            <color indexed="81"/>
            <rFont val="Tahoma"/>
            <family val="2"/>
          </rPr>
          <t xml:space="preserve">
</t>
        </r>
        <r>
          <rPr>
            <b/>
            <sz val="9"/>
            <color indexed="81"/>
            <rFont val="Tahoma"/>
            <family val="2"/>
          </rPr>
          <t xml:space="preserve">1580 kg
</t>
        </r>
        <r>
          <rPr>
            <i/>
            <sz val="9"/>
            <color indexed="81"/>
            <rFont val="Tahoma"/>
            <family val="2"/>
          </rPr>
          <t xml:space="preserve">Quelle: 
VW e-Golf: Technische Daten.
</t>
        </r>
      </text>
    </comment>
    <comment ref="L43" authorId="1">
      <text>
        <r>
          <rPr>
            <b/>
            <sz val="9"/>
            <color indexed="81"/>
            <rFont val="Tahoma"/>
            <family val="2"/>
          </rPr>
          <t>Batteriegewicht</t>
        </r>
        <r>
          <rPr>
            <i/>
            <sz val="9"/>
            <color indexed="81"/>
            <rFont val="Tahoma"/>
            <family val="2"/>
          </rPr>
          <t xml:space="preserve">
</t>
        </r>
        <r>
          <rPr>
            <b/>
            <sz val="9"/>
            <color indexed="81"/>
            <rFont val="Tahoma"/>
            <family val="2"/>
          </rPr>
          <t xml:space="preserve">318kg
</t>
        </r>
        <r>
          <rPr>
            <i/>
            <sz val="9"/>
            <color indexed="81"/>
            <rFont val="Tahoma"/>
            <family val="2"/>
          </rPr>
          <t>Als Richtwert für die Energiedichte der Batterie kann  85Wh/kg  verwendet werden.</t>
        </r>
        <r>
          <rPr>
            <b/>
            <sz val="9"/>
            <color indexed="81"/>
            <rFont val="Tahoma"/>
            <family val="2"/>
          </rPr>
          <t xml:space="preserve">
</t>
        </r>
        <r>
          <rPr>
            <i/>
            <sz val="9"/>
            <color indexed="81"/>
            <rFont val="Tahoma"/>
            <family val="2"/>
          </rPr>
          <t>Quelle:n 
VW e-Golf: Technische Daten.
UBA (2016): Weiterentwicklung und vertiefte Analyse der
Umweltbilanz von Elektrofahrzeugen.</t>
        </r>
      </text>
    </comment>
    <comment ref="M43" authorId="1">
      <text>
        <r>
          <rPr>
            <b/>
            <sz val="9"/>
            <color indexed="81"/>
            <rFont val="Tahoma"/>
            <family val="2"/>
          </rPr>
          <t>Anzahl Batteriewechsel</t>
        </r>
        <r>
          <rPr>
            <i/>
            <sz val="9"/>
            <color indexed="81"/>
            <rFont val="Tahoma"/>
            <family val="2"/>
          </rPr>
          <t xml:space="preserve">
</t>
        </r>
        <r>
          <rPr>
            <b/>
            <sz val="9"/>
            <color indexed="81"/>
            <rFont val="Tahoma"/>
            <family val="2"/>
          </rPr>
          <t xml:space="preserve">0.5
</t>
        </r>
        <r>
          <rPr>
            <i/>
            <sz val="9"/>
            <color indexed="81"/>
            <rFont val="Tahoma"/>
            <family val="2"/>
          </rPr>
          <t>Quelle:
Leuenberger &amp; Frischknecht (2010): Life Cycle Assessment of Battery Electric Vehicles and Concept Cars.</t>
        </r>
      </text>
    </comment>
    <comment ref="AL43" authorId="0">
      <text>
        <r>
          <rPr>
            <b/>
            <sz val="9"/>
            <color indexed="81"/>
            <rFont val="Tahoma"/>
            <family val="2"/>
          </rPr>
          <t>Philippe Stolz:</t>
        </r>
        <r>
          <rPr>
            <sz val="9"/>
            <color indexed="81"/>
            <rFont val="Tahoma"/>
            <family val="2"/>
          </rPr>
          <t xml:space="preserve">
Einheit: kWh/km</t>
        </r>
      </text>
    </comment>
    <comment ref="F44" authorId="1">
      <text>
        <r>
          <rPr>
            <b/>
            <sz val="9"/>
            <color indexed="81"/>
            <rFont val="Tahoma"/>
            <family val="2"/>
          </rPr>
          <t>durch. Auslastung 2010:
1.6 Personen</t>
        </r>
        <r>
          <rPr>
            <i/>
            <sz val="9"/>
            <color indexed="81"/>
            <rFont val="Tahoma"/>
            <family val="2"/>
          </rPr>
          <t xml:space="preserve">
Weitere Auslastungen nach Verwendungszweck im Jahr 2010:
Arbeit                                            1.12
Ausbildung                                1.36
Einkauf                                         1.64
Geschäftliche Tätigkeit    1.24
Freizeit                                        1.99
Service und Begleitung   2.05
Andere                                       2.03
Durchschnitt                          1.60
Quelle:
BFS / ARE (2010): Durchschnittlicher Besetzungsgrad von Personenwagen. Mikrozensus Mobilität und Verkehr 2010.</t>
        </r>
      </text>
    </comment>
    <comment ref="J44" authorId="1">
      <text>
        <r>
          <rPr>
            <b/>
            <sz val="9"/>
            <color indexed="81"/>
            <rFont val="Tahoma"/>
            <family val="2"/>
          </rPr>
          <t xml:space="preserve">durchschn. Verbrauch in Realität
11.9 kWh /100km 
</t>
        </r>
        <r>
          <rPr>
            <i/>
            <sz val="9"/>
            <color indexed="81"/>
            <rFont val="Tahoma"/>
            <family val="2"/>
          </rPr>
          <t xml:space="preserve">
Hinweis:
Bei der Bestimmung des Normverbrauchs gemäss dem Neuen Europäischen Fahrzyklus (NEFZ) werden Klimaanlage und weitere Verbraucher ausgeschaltet. Der so ermittelte Normverbrauch soll darum mit einem Realzuschlag von  ca,70% erhöht werden.</t>
        </r>
        <r>
          <rPr>
            <b/>
            <sz val="9"/>
            <color indexed="81"/>
            <rFont val="Tahoma"/>
            <family val="2"/>
          </rPr>
          <t xml:space="preserve">
</t>
        </r>
        <r>
          <rPr>
            <i/>
            <sz val="9"/>
            <color indexed="81"/>
            <rFont val="Tahoma"/>
            <family val="2"/>
          </rPr>
          <t>Quellen:
VW  e-Golf :technische Daten .
Stolz, Messmer &amp; Frischknecht (2016): Life Cycle Inventories of Road and Non-Road Transport Services.
Leuenberger &amp;  Frischknecht (2010): Life Cycle Assessment of Battery Electric Vehicles and Concept Cars.</t>
        </r>
      </text>
    </comment>
    <comment ref="K44" authorId="1">
      <text>
        <r>
          <rPr>
            <b/>
            <sz val="9"/>
            <color indexed="81"/>
            <rFont val="Tahoma"/>
            <family val="2"/>
          </rPr>
          <t xml:space="preserve">durchschn. Gewicht:
720 kg
</t>
        </r>
        <r>
          <rPr>
            <i/>
            <sz val="9"/>
            <color indexed="81"/>
            <rFont val="Tahoma"/>
            <family val="2"/>
          </rPr>
          <t>Quelle: 
Leuenberger &amp; Frischknecht (2010): Life Cycle Assessment of Battery Electric Vehicles and Concept Cars.</t>
        </r>
      </text>
    </comment>
    <comment ref="L44" authorId="1">
      <text>
        <r>
          <rPr>
            <b/>
            <sz val="9"/>
            <color indexed="81"/>
            <rFont val="Tahoma"/>
            <family val="2"/>
          </rPr>
          <t xml:space="preserve">Batteriegewicht:
100 kg
</t>
        </r>
        <r>
          <rPr>
            <i/>
            <sz val="9"/>
            <color indexed="81"/>
            <rFont val="Tahoma"/>
            <family val="2"/>
          </rPr>
          <t>Als Richtwert für die Energiedichte der Batterie kann  85Wh/kg  verwendet werden.</t>
        </r>
        <r>
          <rPr>
            <b/>
            <sz val="9"/>
            <color indexed="81"/>
            <rFont val="Tahoma"/>
            <family val="2"/>
          </rPr>
          <t xml:space="preserve">
</t>
        </r>
        <r>
          <rPr>
            <i/>
            <sz val="9"/>
            <color indexed="81"/>
            <rFont val="Tahoma"/>
            <family val="2"/>
          </rPr>
          <t>Quellen:
Leuenberger &amp; Frischknecht (2010): Life Cycle Assessment of Battery Electric Vehicles and Concept Cars.
UBA (2016): Weiterentwicklung und vertiefte Analyse der
Umweltbilanz von Elektrofahrzeugen.</t>
        </r>
      </text>
    </comment>
    <comment ref="M44" authorId="1">
      <text>
        <r>
          <rPr>
            <b/>
            <sz val="9"/>
            <color indexed="81"/>
            <rFont val="Tahoma"/>
            <family val="2"/>
          </rPr>
          <t>Anzahl Batteriewechsel</t>
        </r>
        <r>
          <rPr>
            <i/>
            <sz val="9"/>
            <color indexed="81"/>
            <rFont val="Tahoma"/>
            <family val="2"/>
          </rPr>
          <t xml:space="preserve">
</t>
        </r>
        <r>
          <rPr>
            <b/>
            <sz val="9"/>
            <color indexed="81"/>
            <rFont val="Tahoma"/>
            <family val="2"/>
          </rPr>
          <t xml:space="preserve">0
</t>
        </r>
        <r>
          <rPr>
            <i/>
            <sz val="9"/>
            <color indexed="81"/>
            <rFont val="Tahoma"/>
            <family val="2"/>
          </rPr>
          <t>Quelle:
Leuenberger &amp; Frischknecht (2010): Life Cycle Assessment of Battery Electric Vehicles and Concept Cars.</t>
        </r>
      </text>
    </comment>
    <comment ref="AL44" authorId="0">
      <text>
        <r>
          <rPr>
            <b/>
            <sz val="9"/>
            <color indexed="81"/>
            <rFont val="Tahoma"/>
            <family val="2"/>
          </rPr>
          <t>Philippe Stolz:</t>
        </r>
        <r>
          <rPr>
            <sz val="9"/>
            <color indexed="81"/>
            <rFont val="Tahoma"/>
            <family val="2"/>
          </rPr>
          <t xml:space="preserve">
Einheit: kWh/pkm</t>
        </r>
      </text>
    </comment>
    <comment ref="F45" authorId="1">
      <text>
        <r>
          <rPr>
            <b/>
            <sz val="9"/>
            <color indexed="81"/>
            <rFont val="Tahoma"/>
            <family val="2"/>
          </rPr>
          <t>durch. Auslastung 2010:
1.6 Personen</t>
        </r>
        <r>
          <rPr>
            <i/>
            <sz val="9"/>
            <color indexed="81"/>
            <rFont val="Tahoma"/>
            <family val="2"/>
          </rPr>
          <t xml:space="preserve">
Weitere Auslastungen nach Verwendungszweck im Jahr 2010:
Arbeit                                            1.12
Ausbildung                                1.36
Einkauf                                         1.64
Geschäftliche Tätigkeit    1.24
Freizeit                                        1.99
Service und Begleitung   2.05
Andere                                       2.03
Durchschnitt                          1.60
Quelle:
BFS / ARE (2010): Durchschnittlicher Besetzungsgrad von Personenwagen. Mikrozensus Mobilität und Verkehr 2010.</t>
        </r>
      </text>
    </comment>
    <comment ref="J45" authorId="1">
      <text>
        <r>
          <rPr>
            <b/>
            <sz val="9"/>
            <color indexed="81"/>
            <rFont val="Tahoma"/>
            <family val="2"/>
          </rPr>
          <t xml:space="preserve">durchschn. Verbrauch in Realität
11.9 kWh /100km 
</t>
        </r>
        <r>
          <rPr>
            <i/>
            <sz val="9"/>
            <color indexed="81"/>
            <rFont val="Tahoma"/>
            <family val="2"/>
          </rPr>
          <t xml:space="preserve">
Hinweis:
Bei der Bestimmung des Normverbrauchs gemäss dem Neuen Europäischen Fahrzyklus (NEFZ) werden Klimaanlage und weitere Verbraucher ausgeschaltet. Der so ermittelte Normverbrauch soll darum mit einem Realzuschlag von  ca,70% erhöht werden.</t>
        </r>
        <r>
          <rPr>
            <b/>
            <sz val="9"/>
            <color indexed="81"/>
            <rFont val="Tahoma"/>
            <family val="2"/>
          </rPr>
          <t xml:space="preserve">
</t>
        </r>
        <r>
          <rPr>
            <i/>
            <sz val="9"/>
            <color indexed="81"/>
            <rFont val="Tahoma"/>
            <family val="2"/>
          </rPr>
          <t>Quellen:
VW  e-Golf :technische Daten .
Stolz, Messmer &amp; Frischknecht (2016): Life Cycle Inventories of Road and Non-Road Transport Services.
Leuenberger &amp;  Frischknecht (2010): Life Cycle Assessment of Battery Electric Vehicles and Concept Cars.</t>
        </r>
      </text>
    </comment>
    <comment ref="K45" authorId="1">
      <text>
        <r>
          <rPr>
            <b/>
            <sz val="9"/>
            <color indexed="81"/>
            <rFont val="Tahoma"/>
            <family val="2"/>
          </rPr>
          <t xml:space="preserve">durchschn. Gewicht:
720 kg
</t>
        </r>
        <r>
          <rPr>
            <i/>
            <sz val="9"/>
            <color indexed="81"/>
            <rFont val="Tahoma"/>
            <family val="2"/>
          </rPr>
          <t>Quelle: 
Leuenberger &amp; Frischknecht (2010): Life Cycle Assessment of Battery Electric Vehicles and Concept Cars.</t>
        </r>
      </text>
    </comment>
    <comment ref="L45" authorId="1">
      <text>
        <r>
          <rPr>
            <b/>
            <sz val="9"/>
            <color indexed="81"/>
            <rFont val="Tahoma"/>
            <family val="2"/>
          </rPr>
          <t xml:space="preserve">Batteriegewicht:
100 kg
</t>
        </r>
        <r>
          <rPr>
            <i/>
            <sz val="9"/>
            <color indexed="81"/>
            <rFont val="Tahoma"/>
            <family val="2"/>
          </rPr>
          <t>Als Richtwert für die Energiedichte der Batterie kann  85Wh/kg  verwendet werden.</t>
        </r>
        <r>
          <rPr>
            <b/>
            <sz val="9"/>
            <color indexed="81"/>
            <rFont val="Tahoma"/>
            <family val="2"/>
          </rPr>
          <t xml:space="preserve">
</t>
        </r>
        <r>
          <rPr>
            <i/>
            <sz val="9"/>
            <color indexed="81"/>
            <rFont val="Tahoma"/>
            <family val="2"/>
          </rPr>
          <t>Quellen:
Leuenberger &amp; Frischknecht (2010): Life Cycle Assessment of Battery Electric Vehicles and Concept Cars.
UBA (2016): Weiterentwicklung und vertiefte Analyse der
Umweltbilanz von Elektrofahrzeugen.</t>
        </r>
      </text>
    </comment>
    <comment ref="M45" authorId="1">
      <text>
        <r>
          <rPr>
            <b/>
            <sz val="9"/>
            <color indexed="81"/>
            <rFont val="Tahoma"/>
            <family val="2"/>
          </rPr>
          <t>Anzahl Batteriewechsel</t>
        </r>
        <r>
          <rPr>
            <i/>
            <sz val="9"/>
            <color indexed="81"/>
            <rFont val="Tahoma"/>
            <family val="2"/>
          </rPr>
          <t xml:space="preserve">
</t>
        </r>
        <r>
          <rPr>
            <b/>
            <sz val="9"/>
            <color indexed="81"/>
            <rFont val="Tahoma"/>
            <family val="2"/>
          </rPr>
          <t xml:space="preserve">0
</t>
        </r>
        <r>
          <rPr>
            <i/>
            <sz val="9"/>
            <color indexed="81"/>
            <rFont val="Tahoma"/>
            <family val="2"/>
          </rPr>
          <t>Quelle:
Leuenberger &amp; Frischknecht (2010): Life Cycle Assessment of Battery Electric Vehicles and Concept Cars.</t>
        </r>
      </text>
    </comment>
    <comment ref="AL45" authorId="0">
      <text>
        <r>
          <rPr>
            <b/>
            <sz val="9"/>
            <color indexed="81"/>
            <rFont val="Tahoma"/>
            <family val="2"/>
          </rPr>
          <t>Philippe Stolz:</t>
        </r>
        <r>
          <rPr>
            <sz val="9"/>
            <color indexed="81"/>
            <rFont val="Tahoma"/>
            <family val="2"/>
          </rPr>
          <t xml:space="preserve">
Einheit: kWh/pkm</t>
        </r>
      </text>
    </comment>
    <comment ref="F46" authorId="1">
      <text>
        <r>
          <rPr>
            <b/>
            <sz val="9"/>
            <color indexed="81"/>
            <rFont val="Tahoma"/>
            <family val="2"/>
          </rPr>
          <t>durch. Auslastung 2010:
1.6 Personen</t>
        </r>
        <r>
          <rPr>
            <i/>
            <sz val="9"/>
            <color indexed="81"/>
            <rFont val="Tahoma"/>
            <family val="2"/>
          </rPr>
          <t xml:space="preserve">
Weitere Auslastungen nach Verwendungszweck im Jahr 2010:
Arbeit                                            1.12
Ausbildung                                1.36
Einkauf                                         1.64
Geschäftliche Tätigkeit    1.24
Freizeit                                        1.99
Service und Begleitung   2.05
Andere                                       2.03
Durchschnitt                          1.60
Quelle:
BFS / ARE (2010): Durchschnittlicher Besetzungsgrad von Personenwagen. Mikrozensus Mobilität und Verkehr 2010.</t>
        </r>
      </text>
    </comment>
    <comment ref="J46" authorId="1">
      <text>
        <r>
          <rPr>
            <b/>
            <sz val="9"/>
            <color indexed="81"/>
            <rFont val="Tahoma"/>
            <family val="2"/>
          </rPr>
          <t xml:space="preserve">durchschn. Verbrauch in Realität
11.9 kWh /100km 
</t>
        </r>
        <r>
          <rPr>
            <i/>
            <sz val="9"/>
            <color indexed="81"/>
            <rFont val="Tahoma"/>
            <family val="2"/>
          </rPr>
          <t xml:space="preserve">
Hinweis:
Bei der Bestimmung des Normverbrauchs gemäss dem Neuen Europäischen Fahrzyklus (NEFZ) werden Klimaanlage und weitere Verbraucher ausgeschaltet. Der so ermittelte Normverbrauch soll darum mit einem Realzuschlag von  ca,70% erhöht werden.</t>
        </r>
        <r>
          <rPr>
            <b/>
            <sz val="9"/>
            <color indexed="81"/>
            <rFont val="Tahoma"/>
            <family val="2"/>
          </rPr>
          <t xml:space="preserve">
</t>
        </r>
        <r>
          <rPr>
            <i/>
            <sz val="9"/>
            <color indexed="81"/>
            <rFont val="Tahoma"/>
            <family val="2"/>
          </rPr>
          <t>Quellen:
VW  e-Golf :technische Daten .
Stolz, Messmer &amp; Frischknecht (2016): Life Cycle Inventories of Road and Non-Road Transport Services.
Leuenberger &amp;  Frischknecht (2010): Life Cycle Assessment of Battery Electric Vehicles and Concept Cars.</t>
        </r>
      </text>
    </comment>
    <comment ref="K46" authorId="1">
      <text>
        <r>
          <rPr>
            <b/>
            <sz val="9"/>
            <color indexed="81"/>
            <rFont val="Tahoma"/>
            <family val="2"/>
          </rPr>
          <t xml:space="preserve">durchschn. Gewicht:
720 kg
</t>
        </r>
        <r>
          <rPr>
            <i/>
            <sz val="9"/>
            <color indexed="81"/>
            <rFont val="Tahoma"/>
            <family val="2"/>
          </rPr>
          <t>Quelle: 
Leuenberger &amp; Frischknecht (2010): Life Cycle Assessment of Battery Electric Vehicles and Concept Cars.</t>
        </r>
      </text>
    </comment>
    <comment ref="L46" authorId="1">
      <text>
        <r>
          <rPr>
            <b/>
            <sz val="9"/>
            <color indexed="81"/>
            <rFont val="Tahoma"/>
            <family val="2"/>
          </rPr>
          <t xml:space="preserve">Batteriegewicht:
100 kg
</t>
        </r>
        <r>
          <rPr>
            <i/>
            <sz val="9"/>
            <color indexed="81"/>
            <rFont val="Tahoma"/>
            <family val="2"/>
          </rPr>
          <t>Als Richtwert für die Energiedichte der Batterie kann  85Wh/kg  verwendet werden.</t>
        </r>
        <r>
          <rPr>
            <b/>
            <sz val="9"/>
            <color indexed="81"/>
            <rFont val="Tahoma"/>
            <family val="2"/>
          </rPr>
          <t xml:space="preserve">
</t>
        </r>
        <r>
          <rPr>
            <i/>
            <sz val="9"/>
            <color indexed="81"/>
            <rFont val="Tahoma"/>
            <family val="2"/>
          </rPr>
          <t>Quellen:
Leuenberger &amp; Frischknecht (2010): Life Cycle Assessment of Battery Electric Vehicles and Concept Cars.
UBA (2016): Weiterentwicklung und vertiefte Analyse der
Umweltbilanz von Elektrofahrzeugen.</t>
        </r>
      </text>
    </comment>
    <comment ref="M46" authorId="1">
      <text>
        <r>
          <rPr>
            <b/>
            <sz val="9"/>
            <color indexed="81"/>
            <rFont val="Tahoma"/>
            <family val="2"/>
          </rPr>
          <t>Anzahl Batteriewechsel</t>
        </r>
        <r>
          <rPr>
            <i/>
            <sz val="9"/>
            <color indexed="81"/>
            <rFont val="Tahoma"/>
            <family val="2"/>
          </rPr>
          <t xml:space="preserve">
</t>
        </r>
        <r>
          <rPr>
            <b/>
            <sz val="9"/>
            <color indexed="81"/>
            <rFont val="Tahoma"/>
            <family val="2"/>
          </rPr>
          <t xml:space="preserve">0
</t>
        </r>
        <r>
          <rPr>
            <i/>
            <sz val="9"/>
            <color indexed="81"/>
            <rFont val="Tahoma"/>
            <family val="2"/>
          </rPr>
          <t>Quelle:
Leuenberger &amp; Frischknecht (2010): Life Cycle Assessment of Battery Electric Vehicles and Concept Cars.</t>
        </r>
      </text>
    </comment>
    <comment ref="AL46" authorId="0">
      <text>
        <r>
          <rPr>
            <b/>
            <sz val="9"/>
            <color indexed="81"/>
            <rFont val="Tahoma"/>
            <family val="2"/>
          </rPr>
          <t>Philippe Stolz:</t>
        </r>
        <r>
          <rPr>
            <sz val="9"/>
            <color indexed="81"/>
            <rFont val="Tahoma"/>
            <family val="2"/>
          </rPr>
          <t xml:space="preserve">
Einheit: kWh/pkm</t>
        </r>
      </text>
    </comment>
    <comment ref="F47" authorId="1">
      <text>
        <r>
          <rPr>
            <b/>
            <sz val="9"/>
            <color indexed="81"/>
            <rFont val="Tahoma"/>
            <family val="2"/>
          </rPr>
          <t>durch. Auslastung 2010:
1.6 Personen</t>
        </r>
        <r>
          <rPr>
            <i/>
            <sz val="9"/>
            <color indexed="81"/>
            <rFont val="Tahoma"/>
            <family val="2"/>
          </rPr>
          <t xml:space="preserve">
Weitere Auslastungen nach Verwendungszweck im Jahr 2010:
Arbeit                                            1.12
Ausbildung                                1.36
Einkauf                                         1.64
Geschäftliche Tätigkeit    1.24
Freizeit                                        1.99
Service und Begleitung   2.05
Andere                                       2.03
Durchschnitt                          1.60
Quelle:
BFS / ARE (2010): Durchschnittlicher Besetzungsgrad von Personenwagen. Mikrozensus Mobilität und Verkehr 2010.</t>
        </r>
      </text>
    </comment>
    <comment ref="I47" authorId="1">
      <text>
        <r>
          <rPr>
            <b/>
            <sz val="9"/>
            <color indexed="81"/>
            <rFont val="Tahoma"/>
            <family val="2"/>
          </rPr>
          <t xml:space="preserve">durchschn. Verbrauch in Realität
2.7 liter /100km 
</t>
        </r>
        <r>
          <rPr>
            <i/>
            <sz val="9"/>
            <color indexed="81"/>
            <rFont val="Tahoma"/>
            <family val="2"/>
          </rPr>
          <t xml:space="preserve">
Hinweis:
Bei der Bestimmung des Normverbrauchs gemäss dem Neuen Europäischen Fahrzyklus (NEFZ) werden Klimaanlage und weitere Verbraucher ausgeschaltet. Der so ermittelte Normverbrauch soll darum mit einem Realzuschlag von  ca, 36% erhöht werden.</t>
        </r>
        <r>
          <rPr>
            <b/>
            <sz val="9"/>
            <color indexed="81"/>
            <rFont val="Tahoma"/>
            <family val="2"/>
          </rPr>
          <t xml:space="preserve">
</t>
        </r>
        <r>
          <rPr>
            <i/>
            <sz val="9"/>
            <color indexed="81"/>
            <rFont val="Tahoma"/>
            <family val="2"/>
          </rPr>
          <t xml:space="preserve">Quellen:
Stolz, Messmer &amp; Frischknecht (2016): Life Cycle Inventories of Road and Non-Road Transport Services.
Leuenberger &amp;  Frischknecht (2010): Life Cycle Assessment of Battery Electric Vehicles and Concept Cars
</t>
        </r>
      </text>
    </comment>
    <comment ref="K47" authorId="1">
      <text>
        <r>
          <rPr>
            <b/>
            <sz val="9"/>
            <color indexed="81"/>
            <rFont val="Tahoma"/>
            <family val="2"/>
          </rPr>
          <t xml:space="preserve">durchschn. Gewicht
500 kg
</t>
        </r>
        <r>
          <rPr>
            <i/>
            <sz val="9"/>
            <color indexed="81"/>
            <rFont val="Tahoma"/>
            <family val="2"/>
          </rPr>
          <t>Quelle: 
Leuenberger &amp; Frischknecht (2010): Life Cycle Assessment of Battery Electric Vehicles and Concept Cars.</t>
        </r>
      </text>
    </comment>
    <comment ref="AK47" authorId="0">
      <text>
        <r>
          <rPr>
            <b/>
            <sz val="9"/>
            <color indexed="81"/>
            <rFont val="Tahoma"/>
            <family val="2"/>
          </rPr>
          <t>Philippe Stolz:</t>
        </r>
        <r>
          <rPr>
            <sz val="9"/>
            <color indexed="81"/>
            <rFont val="Tahoma"/>
            <family val="2"/>
          </rPr>
          <t xml:space="preserve">
Einheit: kg/km</t>
        </r>
      </text>
    </comment>
    <comment ref="F48" authorId="1">
      <text>
        <r>
          <rPr>
            <b/>
            <sz val="9"/>
            <color indexed="81"/>
            <rFont val="Tahoma"/>
            <family val="2"/>
          </rPr>
          <t xml:space="preserve">durchschn. Auslastung
1.33 Personen
</t>
        </r>
        <r>
          <rPr>
            <i/>
            <sz val="9"/>
            <color indexed="81"/>
            <rFont val="Tahoma"/>
            <family val="2"/>
          </rPr>
          <t xml:space="preserve">Quelle für Berechnungen:
BFS / ARE (2010): Tagesdistanz pro Person nach Verkehrsmittel und Verkehrszweck. Mikrozensus Mobilität und Verkehr 2010.
</t>
        </r>
      </text>
    </comment>
    <comment ref="I48" authorId="1">
      <text>
        <r>
          <rPr>
            <b/>
            <sz val="9"/>
            <color indexed="81"/>
            <rFont val="Tahoma"/>
            <family val="2"/>
          </rPr>
          <t xml:space="preserve">durchschn. Verbrauch in Realität
5.2 Liter Treibstoff /100km 
</t>
        </r>
        <r>
          <rPr>
            <i/>
            <sz val="9"/>
            <color indexed="81"/>
            <rFont val="Tahoma"/>
            <family val="2"/>
          </rPr>
          <t xml:space="preserve">Quelle:
INFRAS (2014): HBEFA Handbuch für Emissionsfaktoren des Strassenverkehrs, v3.2.
</t>
        </r>
      </text>
    </comment>
    <comment ref="K48" authorId="1">
      <text>
        <r>
          <rPr>
            <b/>
            <sz val="9"/>
            <color indexed="81"/>
            <rFont val="Tahoma"/>
            <family val="2"/>
          </rPr>
          <t xml:space="preserve">durchschn. Gewicht
205 kg
</t>
        </r>
        <r>
          <rPr>
            <i/>
            <sz val="9"/>
            <color indexed="81"/>
            <rFont val="Tahoma"/>
            <family val="2"/>
          </rPr>
          <t xml:space="preserve">Quellen:
Stolz, Messmer &amp; Frischknecht (2016): Life Cycle Inventories of Road and Non-Road Transport Services.
INFRAS (2014): HBEFA Handbuch für Emissionsfaktoren des Strassenverkehrs, v3.2.
</t>
        </r>
      </text>
    </comment>
    <comment ref="AK48" authorId="0">
      <text>
        <r>
          <rPr>
            <b/>
            <sz val="9"/>
            <color indexed="81"/>
            <rFont val="Tahoma"/>
            <family val="2"/>
          </rPr>
          <t>Philippe Stolz:</t>
        </r>
        <r>
          <rPr>
            <sz val="9"/>
            <color indexed="81"/>
            <rFont val="Tahoma"/>
            <family val="2"/>
          </rPr>
          <t xml:space="preserve">
Einheit: kg/km</t>
        </r>
      </text>
    </comment>
    <comment ref="F49" authorId="1">
      <text>
        <r>
          <rPr>
            <b/>
            <sz val="9"/>
            <color indexed="81"/>
            <rFont val="Tahoma"/>
            <family val="2"/>
          </rPr>
          <t xml:space="preserve">durchschn. Auslastung
1.33 Personen
</t>
        </r>
        <r>
          <rPr>
            <i/>
            <sz val="9"/>
            <color indexed="81"/>
            <rFont val="Tahoma"/>
            <family val="2"/>
          </rPr>
          <t xml:space="preserve">Quelle für Berechnungen:
BFS / ARE (2010): Tagesdistanz pro Person nach Verkehrsmittel und Verkehrszweck. Mikrozensus Mobilität und Verkehr 2010.
</t>
        </r>
      </text>
    </comment>
    <comment ref="I49" authorId="1">
      <text>
        <r>
          <rPr>
            <b/>
            <sz val="9"/>
            <color indexed="81"/>
            <rFont val="Tahoma"/>
            <family val="2"/>
          </rPr>
          <t xml:space="preserve">durchschn. Verbrauch in Realität
4.9 Liter Treibstoff /100km 
</t>
        </r>
        <r>
          <rPr>
            <i/>
            <sz val="9"/>
            <color indexed="81"/>
            <rFont val="Tahoma"/>
            <family val="2"/>
          </rPr>
          <t xml:space="preserve">Quelle:
INFRAS (2014): HBEFA Handbuch für Emissionsfaktoren des Strassenverkehrs, v3.2.
</t>
        </r>
      </text>
    </comment>
    <comment ref="K49" authorId="1">
      <text>
        <r>
          <rPr>
            <b/>
            <sz val="9"/>
            <color indexed="81"/>
            <rFont val="Tahoma"/>
            <family val="2"/>
          </rPr>
          <t xml:space="preserve">durchschn. Gewicht
180 kg
</t>
        </r>
        <r>
          <rPr>
            <i/>
            <sz val="9"/>
            <color indexed="81"/>
            <rFont val="Tahoma"/>
            <family val="2"/>
          </rPr>
          <t xml:space="preserve">Quelle:
Stolz, Messmer &amp; Frischknecht (2016): Life Cycle Inventories of Road and Non-Road Transport Services.
</t>
        </r>
      </text>
    </comment>
    <comment ref="AK49" authorId="0">
      <text>
        <r>
          <rPr>
            <b/>
            <sz val="9"/>
            <color indexed="81"/>
            <rFont val="Tahoma"/>
            <family val="2"/>
          </rPr>
          <t>Philippe Stolz:</t>
        </r>
        <r>
          <rPr>
            <sz val="9"/>
            <color indexed="81"/>
            <rFont val="Tahoma"/>
            <family val="2"/>
          </rPr>
          <t xml:space="preserve">
Einheit: kg/km</t>
        </r>
      </text>
    </comment>
    <comment ref="F50" authorId="1">
      <text>
        <r>
          <rPr>
            <b/>
            <sz val="9"/>
            <color indexed="81"/>
            <rFont val="Tahoma"/>
            <family val="2"/>
          </rPr>
          <t xml:space="preserve">durchschn. Auslastung
1.33 Personen
</t>
        </r>
        <r>
          <rPr>
            <i/>
            <sz val="9"/>
            <color indexed="81"/>
            <rFont val="Tahoma"/>
            <family val="2"/>
          </rPr>
          <t xml:space="preserve">Quelle für Berechnungen:
BFS / ARE (2010): Tagesdistanz pro Person nach Verkehrsmittel und Verkehrszweck. Mikrozensus Mobilität und Verkehr 2010.
</t>
        </r>
      </text>
    </comment>
    <comment ref="I50" authorId="1">
      <text>
        <r>
          <rPr>
            <b/>
            <sz val="9"/>
            <color indexed="81"/>
            <rFont val="Tahoma"/>
            <family val="2"/>
          </rPr>
          <t xml:space="preserve">durchschn. Verbrauch in Realität
5.2 Liter Treibstoff /100km 
</t>
        </r>
        <r>
          <rPr>
            <i/>
            <sz val="9"/>
            <color indexed="81"/>
            <rFont val="Tahoma"/>
            <family val="2"/>
          </rPr>
          <t xml:space="preserve">Quelle:
INFRAS (2014): HBEFA Handbuch für Emissionsfaktoren des Strassenverkehrs, v3.2.
</t>
        </r>
      </text>
    </comment>
    <comment ref="K50" authorId="1">
      <text>
        <r>
          <rPr>
            <b/>
            <sz val="9"/>
            <color indexed="81"/>
            <rFont val="Tahoma"/>
            <family val="2"/>
          </rPr>
          <t xml:space="preserve">durchschn. Gewicht
180 kg
</t>
        </r>
        <r>
          <rPr>
            <i/>
            <sz val="9"/>
            <color indexed="81"/>
            <rFont val="Tahoma"/>
            <family val="2"/>
          </rPr>
          <t xml:space="preserve">Quelle:
Stolz, Messmer &amp; Frischknecht (2016): Life Cycle Inventories of Road and Non-Road Transport Services.
</t>
        </r>
      </text>
    </comment>
    <comment ref="AK50" authorId="0">
      <text>
        <r>
          <rPr>
            <b/>
            <sz val="9"/>
            <color indexed="81"/>
            <rFont val="Tahoma"/>
            <family val="2"/>
          </rPr>
          <t>Philippe Stolz:</t>
        </r>
        <r>
          <rPr>
            <sz val="9"/>
            <color indexed="81"/>
            <rFont val="Tahoma"/>
            <family val="2"/>
          </rPr>
          <t xml:space="preserve">
Einheit: kg/km</t>
        </r>
      </text>
    </comment>
    <comment ref="F51" authorId="1">
      <text>
        <r>
          <rPr>
            <b/>
            <sz val="9"/>
            <color indexed="81"/>
            <rFont val="Tahoma"/>
            <family val="2"/>
          </rPr>
          <t xml:space="preserve">durchschn. Auslastung
1.33 Personen
</t>
        </r>
        <r>
          <rPr>
            <i/>
            <sz val="9"/>
            <color indexed="81"/>
            <rFont val="Tahoma"/>
            <family val="2"/>
          </rPr>
          <t xml:space="preserve">Quelle für Berechnungen:
BFS / ARE (2010): Tagesdistanz pro Person nach Verkehrsmittel und Verkehrszweck. Mikrozensus Mobilität und Verkehr 2010.
</t>
        </r>
      </text>
    </comment>
    <comment ref="I51" authorId="1">
      <text>
        <r>
          <rPr>
            <b/>
            <sz val="9"/>
            <color indexed="81"/>
            <rFont val="Tahoma"/>
            <family val="2"/>
          </rPr>
          <t xml:space="preserve">durchschn. Verbrauch in Realität
4.9 Liter Treibstoff /100km 
</t>
        </r>
        <r>
          <rPr>
            <i/>
            <sz val="9"/>
            <color indexed="81"/>
            <rFont val="Tahoma"/>
            <family val="2"/>
          </rPr>
          <t xml:space="preserve">Quelle:
INFRAS (2014): HBEFA Handbuch für Emissionsfaktoren des Strassenverkehrs, v3.2.
</t>
        </r>
      </text>
    </comment>
    <comment ref="K51" authorId="1">
      <text>
        <r>
          <rPr>
            <b/>
            <sz val="9"/>
            <color indexed="81"/>
            <rFont val="Tahoma"/>
            <family val="2"/>
          </rPr>
          <t xml:space="preserve">durchschn. Gewicht
180 kg
</t>
        </r>
        <r>
          <rPr>
            <i/>
            <sz val="9"/>
            <color indexed="81"/>
            <rFont val="Tahoma"/>
            <family val="2"/>
          </rPr>
          <t xml:space="preserve">Quelle:
Stolz, Messmer &amp; Frischknecht (2016): Life Cycle Inventories of Road and Non-Road Transport Services.
</t>
        </r>
      </text>
    </comment>
    <comment ref="AK51" authorId="0">
      <text>
        <r>
          <rPr>
            <b/>
            <sz val="9"/>
            <color indexed="81"/>
            <rFont val="Tahoma"/>
            <family val="2"/>
          </rPr>
          <t>Philippe Stolz:</t>
        </r>
        <r>
          <rPr>
            <sz val="9"/>
            <color indexed="81"/>
            <rFont val="Tahoma"/>
            <family val="2"/>
          </rPr>
          <t xml:space="preserve">
Einheit: kg/km</t>
        </r>
      </text>
    </comment>
    <comment ref="F52" authorId="1">
      <text>
        <r>
          <rPr>
            <b/>
            <sz val="9"/>
            <color indexed="81"/>
            <rFont val="Tahoma"/>
            <family val="2"/>
          </rPr>
          <t xml:space="preserve">durchschn. Auslastung
1.33 Personen
</t>
        </r>
        <r>
          <rPr>
            <i/>
            <sz val="9"/>
            <color indexed="81"/>
            <rFont val="Tahoma"/>
            <family val="2"/>
          </rPr>
          <t xml:space="preserve">Quelle für Berechnungen:
BFS / ARE (2010): Tagesdistanz pro Person nach Verkehrsmittel und Verkehrszweck. Mikrozensus Mobilität und Verkehr 2010.
</t>
        </r>
      </text>
    </comment>
    <comment ref="I52" authorId="1">
      <text>
        <r>
          <rPr>
            <b/>
            <sz val="9"/>
            <color indexed="81"/>
            <rFont val="Tahoma"/>
            <family val="2"/>
          </rPr>
          <t xml:space="preserve">durchschn. Verbrauch in Realität
4.3 Liter Treibstoff /100km 
</t>
        </r>
        <r>
          <rPr>
            <i/>
            <sz val="9"/>
            <color indexed="81"/>
            <rFont val="Tahoma"/>
            <family val="2"/>
          </rPr>
          <t xml:space="preserve">Quelle:
INFRAS (2014): HBEFA Handbuch für Emissionsfaktoren des Strassenverkehrs, v3.2.
</t>
        </r>
      </text>
    </comment>
    <comment ref="K52" authorId="1">
      <text>
        <r>
          <rPr>
            <b/>
            <sz val="9"/>
            <color indexed="81"/>
            <rFont val="Tahoma"/>
            <family val="2"/>
          </rPr>
          <t xml:space="preserve">durchschn. Gewicht
180 kg
</t>
        </r>
        <r>
          <rPr>
            <i/>
            <sz val="9"/>
            <color indexed="81"/>
            <rFont val="Tahoma"/>
            <family val="2"/>
          </rPr>
          <t xml:space="preserve">Quelle:
Stolz, Messmer &amp; Frischknecht (2016): Life Cycle Inventories of Road and Non-Road Transport Services.
</t>
        </r>
      </text>
    </comment>
    <comment ref="AK52" authorId="0">
      <text>
        <r>
          <rPr>
            <b/>
            <sz val="9"/>
            <color indexed="81"/>
            <rFont val="Tahoma"/>
            <family val="2"/>
          </rPr>
          <t>Philippe Stolz:</t>
        </r>
        <r>
          <rPr>
            <sz val="9"/>
            <color indexed="81"/>
            <rFont val="Tahoma"/>
            <family val="2"/>
          </rPr>
          <t xml:space="preserve">
Einheit: kg/km</t>
        </r>
      </text>
    </comment>
    <comment ref="F53" authorId="1">
      <text>
        <r>
          <rPr>
            <b/>
            <sz val="9"/>
            <color indexed="81"/>
            <rFont val="Tahoma"/>
            <family val="2"/>
          </rPr>
          <t xml:space="preserve">durchschn. Auslastung
1.33 Personen
</t>
        </r>
        <r>
          <rPr>
            <i/>
            <sz val="9"/>
            <color indexed="81"/>
            <rFont val="Tahoma"/>
            <family val="2"/>
          </rPr>
          <t xml:space="preserve">Quelle für Berechnungen:
BFS / ARE (2010): Tagesdistanz pro Person nach Verkehrsmittel und Verkehrszweck. Mikrozensus Mobilität und Verkehr 2010.
</t>
        </r>
      </text>
    </comment>
    <comment ref="I53" authorId="1">
      <text>
        <r>
          <rPr>
            <b/>
            <sz val="9"/>
            <color indexed="81"/>
            <rFont val="Tahoma"/>
            <family val="2"/>
          </rPr>
          <t xml:space="preserve">durchschn. Verbrauch in Realität
5.0 Liter Treibstoff /100km 
</t>
        </r>
        <r>
          <rPr>
            <i/>
            <sz val="9"/>
            <color indexed="81"/>
            <rFont val="Tahoma"/>
            <family val="2"/>
          </rPr>
          <t xml:space="preserve">Quelle:
INFRAS (2014): HBEFA Handbuch für Emissionsfaktoren des Strassenverkehrs, v3.2.
</t>
        </r>
      </text>
    </comment>
    <comment ref="K53" authorId="1">
      <text>
        <r>
          <rPr>
            <b/>
            <sz val="9"/>
            <color indexed="81"/>
            <rFont val="Tahoma"/>
            <family val="2"/>
          </rPr>
          <t xml:space="preserve">durchschn. Gewicht
180 kg
</t>
        </r>
        <r>
          <rPr>
            <i/>
            <sz val="9"/>
            <color indexed="81"/>
            <rFont val="Tahoma"/>
            <family val="2"/>
          </rPr>
          <t xml:space="preserve">Quelle:
Stolz, Messmer &amp; Frischknecht (2016): Life Cycle Inventories of Road and Non-Road Transport Services.
</t>
        </r>
      </text>
    </comment>
    <comment ref="AK53" authorId="0">
      <text>
        <r>
          <rPr>
            <b/>
            <sz val="9"/>
            <color indexed="81"/>
            <rFont val="Tahoma"/>
            <family val="2"/>
          </rPr>
          <t>Philippe Stolz:</t>
        </r>
        <r>
          <rPr>
            <sz val="9"/>
            <color indexed="81"/>
            <rFont val="Tahoma"/>
            <family val="2"/>
          </rPr>
          <t xml:space="preserve">
Einheit: kg/km</t>
        </r>
      </text>
    </comment>
    <comment ref="F54" authorId="1">
      <text>
        <r>
          <rPr>
            <b/>
            <sz val="9"/>
            <color indexed="81"/>
            <rFont val="Tahoma"/>
            <family val="2"/>
          </rPr>
          <t xml:space="preserve">durchschn. Auslastung
1.33 Personen
</t>
        </r>
        <r>
          <rPr>
            <i/>
            <sz val="9"/>
            <color indexed="81"/>
            <rFont val="Tahoma"/>
            <family val="2"/>
          </rPr>
          <t xml:space="preserve">Quelle für Berechnungen:
BFS / ARE (2010): Tagesdistanz pro Person nach Verkehrsmittel und Verkehrszweck. Mikrozensus Mobilität und Verkehr 2010.
</t>
        </r>
      </text>
    </comment>
    <comment ref="I54" authorId="1">
      <text>
        <r>
          <rPr>
            <b/>
            <sz val="9"/>
            <color indexed="81"/>
            <rFont val="Tahoma"/>
            <family val="2"/>
          </rPr>
          <t xml:space="preserve">durchschn. Verbrauch in Realität
4.9 Liter Treibstoff /100km 
</t>
        </r>
        <r>
          <rPr>
            <i/>
            <sz val="9"/>
            <color indexed="81"/>
            <rFont val="Tahoma"/>
            <family val="2"/>
          </rPr>
          <t xml:space="preserve">Quelle:
INFRAS (2014): HBEFA Handbuch für Emissionsfaktoren des Strassenverkehrs, v3.2.
</t>
        </r>
      </text>
    </comment>
    <comment ref="K54" authorId="1">
      <text>
        <r>
          <rPr>
            <b/>
            <sz val="9"/>
            <color indexed="81"/>
            <rFont val="Tahoma"/>
            <family val="2"/>
          </rPr>
          <t xml:space="preserve">durchschn. Gewicht
180 kg
</t>
        </r>
        <r>
          <rPr>
            <i/>
            <sz val="9"/>
            <color indexed="81"/>
            <rFont val="Tahoma"/>
            <family val="2"/>
          </rPr>
          <t xml:space="preserve">Quelle:
Stolz, Messmer &amp; Frischknecht (2016): Life Cycle Inventories of Road and Non-Road Transport Services.
</t>
        </r>
      </text>
    </comment>
    <comment ref="AK54" authorId="0">
      <text>
        <r>
          <rPr>
            <b/>
            <sz val="9"/>
            <color indexed="81"/>
            <rFont val="Tahoma"/>
            <family val="2"/>
          </rPr>
          <t>Philippe Stolz:</t>
        </r>
        <r>
          <rPr>
            <sz val="9"/>
            <color indexed="81"/>
            <rFont val="Tahoma"/>
            <family val="2"/>
          </rPr>
          <t xml:space="preserve">
Einheit: kg/km
</t>
        </r>
      </text>
    </comment>
    <comment ref="F55" authorId="1">
      <text>
        <r>
          <rPr>
            <b/>
            <sz val="9"/>
            <color indexed="81"/>
            <rFont val="Tahoma"/>
            <family val="2"/>
          </rPr>
          <t xml:space="preserve">durchschn. Auslastung
1.33 Personen
</t>
        </r>
        <r>
          <rPr>
            <i/>
            <sz val="9"/>
            <color indexed="81"/>
            <rFont val="Tahoma"/>
            <family val="2"/>
          </rPr>
          <t xml:space="preserve">Quelle für Berechnungen:
BFS / ARE (2010): Tagesdistanz pro Person nach Verkehrsmittel und Verkehrszweck. Mikrozensus Mobilität und Verkehr 2010.
</t>
        </r>
      </text>
    </comment>
    <comment ref="I55" authorId="1">
      <text>
        <r>
          <rPr>
            <b/>
            <sz val="9"/>
            <color indexed="81"/>
            <rFont val="Tahoma"/>
            <family val="2"/>
          </rPr>
          <t xml:space="preserve">durchschn. Verbrauch in Realität
5.3 Liter Treibstoff /100km 
</t>
        </r>
        <r>
          <rPr>
            <i/>
            <sz val="9"/>
            <color indexed="81"/>
            <rFont val="Tahoma"/>
            <family val="2"/>
          </rPr>
          <t xml:space="preserve">Quelle:
INFRAS (2014): HBEFA Handbuch für Emissionsfaktoren des Strassenverkehrs, v3.2.
</t>
        </r>
      </text>
    </comment>
    <comment ref="K55" authorId="1">
      <text>
        <r>
          <rPr>
            <b/>
            <sz val="9"/>
            <color indexed="81"/>
            <rFont val="Tahoma"/>
            <family val="2"/>
          </rPr>
          <t xml:space="preserve">durchschn. Gewicht
220 kg
</t>
        </r>
        <r>
          <rPr>
            <i/>
            <sz val="9"/>
            <color indexed="81"/>
            <rFont val="Tahoma"/>
            <family val="2"/>
          </rPr>
          <t xml:space="preserve">Quelle:
Stolz, Messmer &amp; Frischknecht (2016): Life Cycle Inventories of Road and Non-Road Transport Services.
</t>
        </r>
      </text>
    </comment>
    <comment ref="AK55" authorId="0">
      <text>
        <r>
          <rPr>
            <b/>
            <sz val="9"/>
            <color indexed="81"/>
            <rFont val="Tahoma"/>
            <family val="2"/>
          </rPr>
          <t>Philippe Stolz:</t>
        </r>
        <r>
          <rPr>
            <sz val="9"/>
            <color indexed="81"/>
            <rFont val="Tahoma"/>
            <family val="2"/>
          </rPr>
          <t xml:space="preserve">
Einheit: kg/km</t>
        </r>
      </text>
    </comment>
    <comment ref="F56" authorId="1">
      <text>
        <r>
          <rPr>
            <b/>
            <sz val="9"/>
            <color indexed="81"/>
            <rFont val="Tahoma"/>
            <family val="2"/>
          </rPr>
          <t xml:space="preserve">durchschn. Auslastung
1.33 Personen
</t>
        </r>
        <r>
          <rPr>
            <i/>
            <sz val="9"/>
            <color indexed="81"/>
            <rFont val="Tahoma"/>
            <family val="2"/>
          </rPr>
          <t xml:space="preserve">Quelle für Berechnungen:
BFS / ARE (2010): Tagesdistanz pro Person nach Verkehrsmittel und Verkehrszweck. Mikrozensus Mobilität und Verkehr 2010.
</t>
        </r>
      </text>
    </comment>
    <comment ref="I56" authorId="1">
      <text>
        <r>
          <rPr>
            <b/>
            <sz val="9"/>
            <color indexed="81"/>
            <rFont val="Tahoma"/>
            <family val="2"/>
          </rPr>
          <t xml:space="preserve">durchschn. Verbrauch in Realität
5.5 Liter Treibstoff /100km 
</t>
        </r>
        <r>
          <rPr>
            <i/>
            <sz val="9"/>
            <color indexed="81"/>
            <rFont val="Tahoma"/>
            <family val="2"/>
          </rPr>
          <t xml:space="preserve">Quelle:
INFRAS (2014): HBEFA Handbuch für Emissionsfaktoren des Strassenverkehrs, v3.2.
</t>
        </r>
      </text>
    </comment>
    <comment ref="K56" authorId="1">
      <text>
        <r>
          <rPr>
            <b/>
            <sz val="9"/>
            <color indexed="81"/>
            <rFont val="Tahoma"/>
            <family val="2"/>
          </rPr>
          <t xml:space="preserve">durchschn. Gewicht
220 kg
</t>
        </r>
        <r>
          <rPr>
            <i/>
            <sz val="9"/>
            <color indexed="81"/>
            <rFont val="Tahoma"/>
            <family val="2"/>
          </rPr>
          <t xml:space="preserve">Quelle:
Stolz, Messmer &amp; Frischknecht (2016): Life Cycle Inventories of Road and Non-Road Transport Services.
</t>
        </r>
      </text>
    </comment>
    <comment ref="AK56" authorId="0">
      <text>
        <r>
          <rPr>
            <b/>
            <sz val="9"/>
            <color indexed="81"/>
            <rFont val="Tahoma"/>
            <family val="2"/>
          </rPr>
          <t>Philippe Stolz:</t>
        </r>
        <r>
          <rPr>
            <sz val="9"/>
            <color indexed="81"/>
            <rFont val="Tahoma"/>
            <family val="2"/>
          </rPr>
          <t xml:space="preserve">
Einheit: kg/km</t>
        </r>
      </text>
    </comment>
    <comment ref="F57" authorId="1">
      <text>
        <r>
          <rPr>
            <b/>
            <sz val="9"/>
            <color indexed="81"/>
            <rFont val="Tahoma"/>
            <family val="2"/>
          </rPr>
          <t xml:space="preserve">durchschn. Auslastung
1.33 Personen
</t>
        </r>
        <r>
          <rPr>
            <i/>
            <sz val="9"/>
            <color indexed="81"/>
            <rFont val="Tahoma"/>
            <family val="2"/>
          </rPr>
          <t xml:space="preserve">Quelle für Berechnungen:
BFS / ARE (2010): Tagesdistanz pro Person nach Verkehrsmittel und Verkehrszweck. Mikrozensus Mobilität und Verkehr 2010.
</t>
        </r>
      </text>
    </comment>
    <comment ref="I57" authorId="1">
      <text>
        <r>
          <rPr>
            <b/>
            <sz val="9"/>
            <color indexed="81"/>
            <rFont val="Tahoma"/>
            <family val="2"/>
          </rPr>
          <t xml:space="preserve">durchschn. Verbrauch in Realität
5.3 Liter Treibstoff /100km 
</t>
        </r>
        <r>
          <rPr>
            <i/>
            <sz val="9"/>
            <color indexed="81"/>
            <rFont val="Tahoma"/>
            <family val="2"/>
          </rPr>
          <t xml:space="preserve">Quelle:
INFRAS (2014): HBEFA Handbuch für Emissionsfaktoren des Strassenverkehrs, v3.2.
</t>
        </r>
      </text>
    </comment>
    <comment ref="K57" authorId="1">
      <text>
        <r>
          <rPr>
            <b/>
            <sz val="9"/>
            <color indexed="81"/>
            <rFont val="Tahoma"/>
            <family val="2"/>
          </rPr>
          <t xml:space="preserve">durchschn. Gewicht
220 kg
</t>
        </r>
        <r>
          <rPr>
            <i/>
            <sz val="9"/>
            <color indexed="81"/>
            <rFont val="Tahoma"/>
            <family val="2"/>
          </rPr>
          <t xml:space="preserve">Quelle:
Stolz, Messmer &amp; Frischknecht (2016): Life Cycle Inventories of Road and Non-Road Transport Services.
</t>
        </r>
      </text>
    </comment>
    <comment ref="AK57" authorId="0">
      <text>
        <r>
          <rPr>
            <b/>
            <sz val="9"/>
            <color indexed="81"/>
            <rFont val="Tahoma"/>
            <family val="2"/>
          </rPr>
          <t>Philippe Stolz:</t>
        </r>
        <r>
          <rPr>
            <sz val="9"/>
            <color indexed="81"/>
            <rFont val="Tahoma"/>
            <family val="2"/>
          </rPr>
          <t xml:space="preserve">
Einheit: kg/km</t>
        </r>
      </text>
    </comment>
    <comment ref="F58" authorId="1">
      <text>
        <r>
          <rPr>
            <b/>
            <sz val="9"/>
            <color indexed="81"/>
            <rFont val="Tahoma"/>
            <family val="2"/>
          </rPr>
          <t xml:space="preserve">durchschn. Auslastung
1.33 Personen
</t>
        </r>
        <r>
          <rPr>
            <i/>
            <sz val="9"/>
            <color indexed="81"/>
            <rFont val="Tahoma"/>
            <family val="2"/>
          </rPr>
          <t xml:space="preserve">Quelle für Berechnungen:
BFS / ARE (2010): Tagesdistanz pro Person nach Verkehrsmittel und Verkehrszweck. Mikrozensus Mobilität und Verkehr 2010.
</t>
        </r>
      </text>
    </comment>
    <comment ref="I58" authorId="1">
      <text>
        <r>
          <rPr>
            <b/>
            <sz val="9"/>
            <color indexed="81"/>
            <rFont val="Tahoma"/>
            <family val="2"/>
          </rPr>
          <t xml:space="preserve">durchschn. Verbrauch in Realität
5.5 Liter Treibstoff /100km 
</t>
        </r>
        <r>
          <rPr>
            <i/>
            <sz val="9"/>
            <color indexed="81"/>
            <rFont val="Tahoma"/>
            <family val="2"/>
          </rPr>
          <t xml:space="preserve">Quelle:
INFRAS (2014): HBEFA Handbuch für Emissionsfaktoren des Strassenverkehrs, v3.2.
</t>
        </r>
      </text>
    </comment>
    <comment ref="K58" authorId="1">
      <text>
        <r>
          <rPr>
            <b/>
            <sz val="9"/>
            <color indexed="81"/>
            <rFont val="Tahoma"/>
            <family val="2"/>
          </rPr>
          <t xml:space="preserve">durchschn. Gewicht
220 kg
</t>
        </r>
        <r>
          <rPr>
            <i/>
            <sz val="9"/>
            <color indexed="81"/>
            <rFont val="Tahoma"/>
            <family val="2"/>
          </rPr>
          <t xml:space="preserve">Quelle:
Stolz, Messmer &amp; Frischknecht (2016): Life Cycle Inventories of Road and Non-Road Transport Services.
</t>
        </r>
      </text>
    </comment>
    <comment ref="AK58" authorId="0">
      <text>
        <r>
          <rPr>
            <b/>
            <sz val="9"/>
            <color indexed="81"/>
            <rFont val="Tahoma"/>
            <family val="2"/>
          </rPr>
          <t>Philippe Stolz:</t>
        </r>
        <r>
          <rPr>
            <sz val="9"/>
            <color indexed="81"/>
            <rFont val="Tahoma"/>
            <family val="2"/>
          </rPr>
          <t xml:space="preserve">
Einheit: kg/km</t>
        </r>
      </text>
    </comment>
    <comment ref="F59" authorId="1">
      <text>
        <r>
          <rPr>
            <b/>
            <sz val="9"/>
            <color indexed="81"/>
            <rFont val="Tahoma"/>
            <family val="2"/>
          </rPr>
          <t xml:space="preserve">durchschn. Auslastung
1.33 Personen
</t>
        </r>
        <r>
          <rPr>
            <i/>
            <sz val="9"/>
            <color indexed="81"/>
            <rFont val="Tahoma"/>
            <family val="2"/>
          </rPr>
          <t xml:space="preserve">Quelle für Berechnungen:
BFS / ARE (2010): Tagesdistanz pro Person nach Verkehrsmittel und Verkehrszweck. Mikrozensus Mobilität und Verkehr 2010.
</t>
        </r>
      </text>
    </comment>
    <comment ref="I59" authorId="1">
      <text>
        <r>
          <rPr>
            <b/>
            <sz val="9"/>
            <color indexed="81"/>
            <rFont val="Tahoma"/>
            <family val="2"/>
          </rPr>
          <t xml:space="preserve">durchschn. Verbrauch in Realität
5.3 Liter Treibstoff /100km 
</t>
        </r>
        <r>
          <rPr>
            <i/>
            <sz val="9"/>
            <color indexed="81"/>
            <rFont val="Tahoma"/>
            <family val="2"/>
          </rPr>
          <t xml:space="preserve">Quelle:
INFRAS (2014): HBEFA Handbuch für Emissionsfaktoren des Strassenverkehrs, v3.2.
</t>
        </r>
      </text>
    </comment>
    <comment ref="K59" authorId="1">
      <text>
        <r>
          <rPr>
            <b/>
            <sz val="9"/>
            <color indexed="81"/>
            <rFont val="Tahoma"/>
            <family val="2"/>
          </rPr>
          <t xml:space="preserve">durchschn. Gewicht
220 kg
</t>
        </r>
        <r>
          <rPr>
            <i/>
            <sz val="9"/>
            <color indexed="81"/>
            <rFont val="Tahoma"/>
            <family val="2"/>
          </rPr>
          <t xml:space="preserve">Quelle:
Stolz, Messmer &amp; Frischknecht (2016): Life Cycle Inventories of Road and Non-Road Transport Services.
</t>
        </r>
      </text>
    </comment>
    <comment ref="AK59" authorId="0">
      <text>
        <r>
          <rPr>
            <b/>
            <sz val="9"/>
            <color indexed="81"/>
            <rFont val="Tahoma"/>
            <family val="2"/>
          </rPr>
          <t>Philippe Stolz:</t>
        </r>
        <r>
          <rPr>
            <sz val="9"/>
            <color indexed="81"/>
            <rFont val="Tahoma"/>
            <family val="2"/>
          </rPr>
          <t xml:space="preserve">
Einheit: kg/km</t>
        </r>
      </text>
    </comment>
    <comment ref="F60" authorId="1">
      <text>
        <r>
          <rPr>
            <b/>
            <sz val="9"/>
            <color indexed="81"/>
            <rFont val="Tahoma"/>
            <family val="2"/>
          </rPr>
          <t xml:space="preserve">durchschn. Auslastung
1.33 Personen
</t>
        </r>
        <r>
          <rPr>
            <i/>
            <sz val="9"/>
            <color indexed="81"/>
            <rFont val="Tahoma"/>
            <family val="2"/>
          </rPr>
          <t xml:space="preserve">Quelle für Berechnungen:
BFS / ARE (2010): Tagesdistanz pro Person nach Verkehrsmittel und Verkehrszweck. Mikrozensus Mobilität und Verkehr 2010.
</t>
        </r>
      </text>
    </comment>
    <comment ref="I60" authorId="1">
      <text>
        <r>
          <rPr>
            <b/>
            <sz val="9"/>
            <color indexed="81"/>
            <rFont val="Tahoma"/>
            <family val="2"/>
          </rPr>
          <t>durchschn. Verbrauch in Realität
5.2 Liter Treibstoff /100km</t>
        </r>
        <r>
          <rPr>
            <sz val="9"/>
            <color indexed="81"/>
            <rFont val="Tahoma"/>
            <family val="2"/>
          </rPr>
          <t xml:space="preserve"> </t>
        </r>
        <r>
          <rPr>
            <b/>
            <sz val="9"/>
            <color indexed="81"/>
            <rFont val="Tahoma"/>
            <family val="2"/>
          </rPr>
          <t xml:space="preserve">
</t>
        </r>
        <r>
          <rPr>
            <i/>
            <sz val="9"/>
            <color indexed="81"/>
            <rFont val="Tahoma"/>
            <family val="2"/>
          </rPr>
          <t xml:space="preserve">Quelle:
INFRAS (2014): HBEFA Handbuch für Emissionsfaktoren des Strassenverkehrs, v3.2.
</t>
        </r>
      </text>
    </comment>
    <comment ref="K60" authorId="1">
      <text>
        <r>
          <rPr>
            <b/>
            <sz val="9"/>
            <color indexed="81"/>
            <rFont val="Tahoma"/>
            <family val="2"/>
          </rPr>
          <t xml:space="preserve">durchschn. Gewicht
220 kg
</t>
        </r>
        <r>
          <rPr>
            <i/>
            <sz val="9"/>
            <color indexed="81"/>
            <rFont val="Tahoma"/>
            <family val="2"/>
          </rPr>
          <t xml:space="preserve">Quelle:
Stolz, Messmer &amp; Frischknecht (2016): Life Cycle Inventories of Road and Non-Road Transport Services.
</t>
        </r>
      </text>
    </comment>
    <comment ref="AK60" authorId="0">
      <text>
        <r>
          <rPr>
            <b/>
            <sz val="9"/>
            <color indexed="81"/>
            <rFont val="Tahoma"/>
            <family val="2"/>
          </rPr>
          <t>Philippe Stolz:</t>
        </r>
        <r>
          <rPr>
            <sz val="9"/>
            <color indexed="81"/>
            <rFont val="Tahoma"/>
            <family val="2"/>
          </rPr>
          <t xml:space="preserve">
Einheit: kg/km
</t>
        </r>
      </text>
    </comment>
    <comment ref="AL61" authorId="0">
      <text>
        <r>
          <rPr>
            <b/>
            <sz val="9"/>
            <color indexed="81"/>
            <rFont val="Tahoma"/>
            <family val="2"/>
          </rPr>
          <t>Philippe Stolz:</t>
        </r>
        <r>
          <rPr>
            <sz val="9"/>
            <color indexed="81"/>
            <rFont val="Tahoma"/>
            <family val="2"/>
          </rPr>
          <t xml:space="preserve">
Einheit: kWh/h</t>
        </r>
      </text>
    </comment>
    <comment ref="AN61" authorId="0">
      <text>
        <r>
          <rPr>
            <b/>
            <sz val="9"/>
            <color indexed="81"/>
            <rFont val="Tahoma"/>
            <family val="2"/>
          </rPr>
          <t>Philippe Stolz:</t>
        </r>
        <r>
          <rPr>
            <sz val="9"/>
            <color indexed="81"/>
            <rFont val="Tahoma"/>
            <family val="2"/>
          </rPr>
          <t xml:space="preserve">
Datensatz nicht erstellt, wird zur Berechnung benötigt
</t>
        </r>
      </text>
    </comment>
    <comment ref="AQ61" authorId="0">
      <text>
        <r>
          <rPr>
            <b/>
            <sz val="9"/>
            <color indexed="81"/>
            <rFont val="Tahoma"/>
            <family val="2"/>
          </rPr>
          <t>Philippe Stolz:</t>
        </r>
        <r>
          <rPr>
            <sz val="9"/>
            <color indexed="81"/>
            <rFont val="Tahoma"/>
            <family val="2"/>
          </rPr>
          <t xml:space="preserve">
Datensatz nicht erstellt, wird zur Berechnung benötigt
</t>
        </r>
      </text>
    </comment>
    <comment ref="AL62" authorId="0">
      <text>
        <r>
          <rPr>
            <b/>
            <sz val="9"/>
            <color indexed="81"/>
            <rFont val="Tahoma"/>
            <family val="2"/>
          </rPr>
          <t>Philippe Stolz:</t>
        </r>
        <r>
          <rPr>
            <sz val="9"/>
            <color indexed="81"/>
            <rFont val="Tahoma"/>
            <family val="2"/>
          </rPr>
          <t xml:space="preserve">
Einheit: kWh/h</t>
        </r>
      </text>
    </comment>
    <comment ref="AN62" authorId="0">
      <text>
        <r>
          <rPr>
            <b/>
            <sz val="9"/>
            <color indexed="81"/>
            <rFont val="Tahoma"/>
            <family val="2"/>
          </rPr>
          <t>Philippe Stolz:</t>
        </r>
        <r>
          <rPr>
            <sz val="9"/>
            <color indexed="81"/>
            <rFont val="Tahoma"/>
            <family val="2"/>
          </rPr>
          <t xml:space="preserve">
Datensatz nicht erstellt, wird zur Berechnung benötigt
</t>
        </r>
      </text>
    </comment>
    <comment ref="AQ62" authorId="0">
      <text>
        <r>
          <rPr>
            <b/>
            <sz val="9"/>
            <color indexed="81"/>
            <rFont val="Tahoma"/>
            <family val="2"/>
          </rPr>
          <t>Philippe Stolz:</t>
        </r>
        <r>
          <rPr>
            <sz val="9"/>
            <color indexed="81"/>
            <rFont val="Tahoma"/>
            <family val="2"/>
          </rPr>
          <t xml:space="preserve">
Datensatz nicht erstellt, wird zur Berechnung benötigt
</t>
        </r>
      </text>
    </comment>
    <comment ref="AL63" authorId="0">
      <text>
        <r>
          <rPr>
            <b/>
            <sz val="9"/>
            <color indexed="81"/>
            <rFont val="Tahoma"/>
            <family val="2"/>
          </rPr>
          <t>Philippe Stolz:</t>
        </r>
        <r>
          <rPr>
            <sz val="9"/>
            <color indexed="81"/>
            <rFont val="Tahoma"/>
            <family val="2"/>
          </rPr>
          <t xml:space="preserve">
Einheit: kWh/h</t>
        </r>
      </text>
    </comment>
    <comment ref="AN63" authorId="0">
      <text>
        <r>
          <rPr>
            <b/>
            <sz val="9"/>
            <color indexed="81"/>
            <rFont val="Tahoma"/>
            <family val="2"/>
          </rPr>
          <t>Philippe Stolz:</t>
        </r>
        <r>
          <rPr>
            <sz val="9"/>
            <color indexed="81"/>
            <rFont val="Tahoma"/>
            <family val="2"/>
          </rPr>
          <t xml:space="preserve">
Datensatz nicht erstellt, wird zur Berechnung benötigt
</t>
        </r>
      </text>
    </comment>
    <comment ref="AQ63" authorId="0">
      <text>
        <r>
          <rPr>
            <b/>
            <sz val="9"/>
            <color indexed="81"/>
            <rFont val="Tahoma"/>
            <family val="2"/>
          </rPr>
          <t>Philippe Stolz:</t>
        </r>
        <r>
          <rPr>
            <sz val="9"/>
            <color indexed="81"/>
            <rFont val="Tahoma"/>
            <family val="2"/>
          </rPr>
          <t xml:space="preserve">
Datensatz nicht erstellt, wird zur Berechnung benötigt
</t>
        </r>
      </text>
    </comment>
    <comment ref="AC64" authorId="0">
      <text>
        <r>
          <rPr>
            <b/>
            <sz val="9"/>
            <color indexed="81"/>
            <rFont val="Tahoma"/>
            <family val="2"/>
          </rPr>
          <t>Philippe Stolz:</t>
        </r>
        <r>
          <rPr>
            <sz val="9"/>
            <color indexed="81"/>
            <rFont val="Tahoma"/>
            <family val="2"/>
          </rPr>
          <t xml:space="preserve">
Annahme: 
8 Arbeitsstunden pro Tag
</t>
        </r>
      </text>
    </comment>
    <comment ref="AL64" authorId="0">
      <text>
        <r>
          <rPr>
            <b/>
            <sz val="9"/>
            <color indexed="81"/>
            <rFont val="Tahoma"/>
            <family val="2"/>
          </rPr>
          <t>Philippe Stolz:</t>
        </r>
        <r>
          <rPr>
            <sz val="9"/>
            <color indexed="81"/>
            <rFont val="Tahoma"/>
            <family val="2"/>
          </rPr>
          <t xml:space="preserve">
Einheit: kWh/h</t>
        </r>
      </text>
    </comment>
    <comment ref="AN64" authorId="0">
      <text>
        <r>
          <rPr>
            <b/>
            <sz val="9"/>
            <color indexed="81"/>
            <rFont val="Tahoma"/>
            <family val="2"/>
          </rPr>
          <t>Philippe Stolz:</t>
        </r>
        <r>
          <rPr>
            <sz val="9"/>
            <color indexed="81"/>
            <rFont val="Tahoma"/>
            <family val="2"/>
          </rPr>
          <t xml:space="preserve">
Datensatz nicht erstellt, wird zur Berechnung benötigt</t>
        </r>
      </text>
    </comment>
    <comment ref="AQ64" authorId="0">
      <text>
        <r>
          <rPr>
            <b/>
            <sz val="9"/>
            <color indexed="81"/>
            <rFont val="Tahoma"/>
            <family val="2"/>
          </rPr>
          <t>Philippe Stolz:</t>
        </r>
        <r>
          <rPr>
            <sz val="9"/>
            <color indexed="81"/>
            <rFont val="Tahoma"/>
            <family val="2"/>
          </rPr>
          <t xml:space="preserve">
Datensatz nicht erstellt, wird zur Berechnung benötigt</t>
        </r>
      </text>
    </comment>
    <comment ref="AC65" authorId="0">
      <text>
        <r>
          <rPr>
            <b/>
            <sz val="9"/>
            <color indexed="81"/>
            <rFont val="Tahoma"/>
            <family val="2"/>
          </rPr>
          <t>Philippe Stolz:</t>
        </r>
        <r>
          <rPr>
            <sz val="9"/>
            <color indexed="81"/>
            <rFont val="Tahoma"/>
            <family val="2"/>
          </rPr>
          <t xml:space="preserve">
Annahme: 
8 Arbeitsstunden pro Tag
</t>
        </r>
      </text>
    </comment>
    <comment ref="AL65" authorId="0">
      <text>
        <r>
          <rPr>
            <b/>
            <sz val="9"/>
            <color indexed="81"/>
            <rFont val="Tahoma"/>
            <family val="2"/>
          </rPr>
          <t>Philippe Stolz:</t>
        </r>
        <r>
          <rPr>
            <sz val="9"/>
            <color indexed="81"/>
            <rFont val="Tahoma"/>
            <family val="2"/>
          </rPr>
          <t xml:space="preserve">
Einheit: kWh/h</t>
        </r>
      </text>
    </comment>
    <comment ref="AN65" authorId="0">
      <text>
        <r>
          <rPr>
            <b/>
            <sz val="9"/>
            <color indexed="81"/>
            <rFont val="Tahoma"/>
            <family val="2"/>
          </rPr>
          <t>Philippe Stolz:</t>
        </r>
        <r>
          <rPr>
            <sz val="9"/>
            <color indexed="81"/>
            <rFont val="Tahoma"/>
            <family val="2"/>
          </rPr>
          <t xml:space="preserve">
Datensatz nicht erstellt, wird zur Berechnung benötigt</t>
        </r>
      </text>
    </comment>
    <comment ref="AQ65" authorId="0">
      <text>
        <r>
          <rPr>
            <b/>
            <sz val="9"/>
            <color indexed="81"/>
            <rFont val="Tahoma"/>
            <family val="2"/>
          </rPr>
          <t>Philippe Stolz:</t>
        </r>
        <r>
          <rPr>
            <sz val="9"/>
            <color indexed="81"/>
            <rFont val="Tahoma"/>
            <family val="2"/>
          </rPr>
          <t xml:space="preserve">
Datensatz nicht erstellt, wird zur Berechnung benötigt</t>
        </r>
      </text>
    </comment>
    <comment ref="AC66" authorId="0">
      <text>
        <r>
          <rPr>
            <b/>
            <sz val="9"/>
            <color indexed="81"/>
            <rFont val="Tahoma"/>
            <family val="2"/>
          </rPr>
          <t>Philippe Stolz:</t>
        </r>
        <r>
          <rPr>
            <sz val="9"/>
            <color indexed="81"/>
            <rFont val="Tahoma"/>
            <family val="2"/>
          </rPr>
          <t xml:space="preserve">
Annahme: 
8 Arbeitsstunden pro Tag
</t>
        </r>
      </text>
    </comment>
    <comment ref="AL66" authorId="0">
      <text>
        <r>
          <rPr>
            <b/>
            <sz val="9"/>
            <color indexed="81"/>
            <rFont val="Tahoma"/>
            <family val="2"/>
          </rPr>
          <t>Philippe Stolz:</t>
        </r>
        <r>
          <rPr>
            <sz val="9"/>
            <color indexed="81"/>
            <rFont val="Tahoma"/>
            <family val="2"/>
          </rPr>
          <t xml:space="preserve">
Einheit: kWh/h</t>
        </r>
      </text>
    </comment>
    <comment ref="AN66" authorId="0">
      <text>
        <r>
          <rPr>
            <b/>
            <sz val="9"/>
            <color indexed="81"/>
            <rFont val="Tahoma"/>
            <family val="2"/>
          </rPr>
          <t>Philippe Stolz:</t>
        </r>
        <r>
          <rPr>
            <sz val="9"/>
            <color indexed="81"/>
            <rFont val="Tahoma"/>
            <family val="2"/>
          </rPr>
          <t xml:space="preserve">
Datensatz nicht erstellt, wird zur Berechnung benötigt</t>
        </r>
      </text>
    </comment>
    <comment ref="AQ66" authorId="0">
      <text>
        <r>
          <rPr>
            <b/>
            <sz val="9"/>
            <color indexed="81"/>
            <rFont val="Tahoma"/>
            <family val="2"/>
          </rPr>
          <t>Philippe Stolz:</t>
        </r>
        <r>
          <rPr>
            <sz val="9"/>
            <color indexed="81"/>
            <rFont val="Tahoma"/>
            <family val="2"/>
          </rPr>
          <t xml:space="preserve">
Datensatz nicht erstellt, wird zur Berechnung benötigt</t>
        </r>
      </text>
    </comment>
    <comment ref="AK67" authorId="0">
      <text>
        <r>
          <rPr>
            <b/>
            <sz val="9"/>
            <color indexed="81"/>
            <rFont val="Tahoma"/>
            <family val="2"/>
          </rPr>
          <t>Philippe Stolz:</t>
        </r>
        <r>
          <rPr>
            <sz val="9"/>
            <color indexed="81"/>
            <rFont val="Tahoma"/>
            <family val="2"/>
          </rPr>
          <t xml:space="preserve">
Einheit: kWh/pkm</t>
        </r>
      </text>
    </comment>
    <comment ref="AL67" authorId="0">
      <text>
        <r>
          <rPr>
            <b/>
            <sz val="9"/>
            <color indexed="81"/>
            <rFont val="Tahoma"/>
            <family val="2"/>
          </rPr>
          <t>Philippe Stolz:</t>
        </r>
        <r>
          <rPr>
            <sz val="9"/>
            <color indexed="81"/>
            <rFont val="Tahoma"/>
            <family val="2"/>
          </rPr>
          <t xml:space="preserve">
Einheit: kg/pkm</t>
        </r>
      </text>
    </comment>
    <comment ref="H68" authorId="1">
      <text>
        <r>
          <rPr>
            <b/>
            <sz val="9"/>
            <color indexed="81"/>
            <rFont val="Tahoma"/>
            <family val="2"/>
          </rPr>
          <t xml:space="preserve">durchschn. Auslastung
23% von  292 Sitzplätzen </t>
        </r>
        <r>
          <rPr>
            <i/>
            <sz val="9"/>
            <color indexed="81"/>
            <rFont val="Tahoma"/>
            <family val="2"/>
          </rPr>
          <t xml:space="preserve">
Quelle:
SBB (2014): Zahlen &amp; Fakten.</t>
        </r>
      </text>
    </comment>
    <comment ref="AK68" authorId="0">
      <text>
        <r>
          <rPr>
            <b/>
            <sz val="9"/>
            <color indexed="81"/>
            <rFont val="Tahoma"/>
            <family val="2"/>
          </rPr>
          <t>Philippe Stolz:</t>
        </r>
        <r>
          <rPr>
            <sz val="9"/>
            <color indexed="81"/>
            <rFont val="Tahoma"/>
            <family val="2"/>
          </rPr>
          <t xml:space="preserve">
Einheit: kWh/pkm</t>
        </r>
      </text>
    </comment>
    <comment ref="H69" authorId="1">
      <text>
        <r>
          <rPr>
            <b/>
            <sz val="9"/>
            <color indexed="81"/>
            <rFont val="Tahoma"/>
            <family val="2"/>
          </rPr>
          <t>durchschn. Auslastung
26% von  378 Sitzplätzen</t>
        </r>
        <r>
          <rPr>
            <i/>
            <sz val="9"/>
            <color indexed="81"/>
            <rFont val="Tahoma"/>
            <family val="2"/>
          </rPr>
          <t xml:space="preserve">
Quelle:
ZVV (2014): Geschäftsbericht.</t>
        </r>
      </text>
    </comment>
    <comment ref="AK69" authorId="0">
      <text>
        <r>
          <rPr>
            <b/>
            <sz val="9"/>
            <color indexed="81"/>
            <rFont val="Tahoma"/>
            <family val="2"/>
          </rPr>
          <t>Philippe Stolz:</t>
        </r>
        <r>
          <rPr>
            <sz val="9"/>
            <color indexed="81"/>
            <rFont val="Tahoma"/>
            <family val="2"/>
          </rPr>
          <t xml:space="preserve">
Einheit: kWh/pkm</t>
        </r>
      </text>
    </comment>
    <comment ref="H70" authorId="1">
      <text>
        <r>
          <rPr>
            <b/>
            <sz val="9"/>
            <color indexed="81"/>
            <rFont val="Tahoma"/>
            <family val="2"/>
          </rPr>
          <t xml:space="preserve">durchschn. Auslastung
30% von  636 Sitzplätzen </t>
        </r>
        <r>
          <rPr>
            <i/>
            <sz val="9"/>
            <color indexed="81"/>
            <rFont val="Tahoma"/>
            <family val="2"/>
          </rPr>
          <t xml:space="preserve">
Quelle:
SBB (2014): Zahlen &amp; Fakten.</t>
        </r>
      </text>
    </comment>
    <comment ref="AK70" authorId="0">
      <text>
        <r>
          <rPr>
            <b/>
            <sz val="9"/>
            <color indexed="81"/>
            <rFont val="Tahoma"/>
            <family val="2"/>
          </rPr>
          <t>Philippe Stolz:</t>
        </r>
        <r>
          <rPr>
            <sz val="9"/>
            <color indexed="81"/>
            <rFont val="Tahoma"/>
            <family val="2"/>
          </rPr>
          <t xml:space="preserve">
Einheit: kWh/pkm</t>
        </r>
      </text>
    </comment>
    <comment ref="H71" authorId="1">
      <text>
        <r>
          <rPr>
            <b/>
            <sz val="9"/>
            <color indexed="81"/>
            <rFont val="Tahoma"/>
            <family val="2"/>
          </rPr>
          <t xml:space="preserve">durchschn. Auslastung
29% von  544 Sitzplätzen </t>
        </r>
        <r>
          <rPr>
            <i/>
            <sz val="9"/>
            <color indexed="81"/>
            <rFont val="Tahoma"/>
            <family val="2"/>
          </rPr>
          <t xml:space="preserve">
Quelle:
SBB (2014): Zahlen &amp; Fakten.</t>
        </r>
      </text>
    </comment>
    <comment ref="AK71" authorId="0">
      <text>
        <r>
          <rPr>
            <b/>
            <sz val="9"/>
            <color indexed="81"/>
            <rFont val="Tahoma"/>
            <family val="2"/>
          </rPr>
          <t>Philippe Stolz:</t>
        </r>
        <r>
          <rPr>
            <sz val="9"/>
            <color indexed="81"/>
            <rFont val="Tahoma"/>
            <family val="2"/>
          </rPr>
          <t xml:space="preserve">
Einheit: kWh/pkm</t>
        </r>
      </text>
    </comment>
    <comment ref="H72" authorId="1">
      <text>
        <r>
          <rPr>
            <b/>
            <sz val="9"/>
            <color indexed="81"/>
            <rFont val="Tahoma"/>
            <family val="2"/>
          </rPr>
          <t>durchschn. Auslastung</t>
        </r>
        <r>
          <rPr>
            <i/>
            <sz val="9"/>
            <color indexed="81"/>
            <rFont val="Tahoma"/>
            <family val="2"/>
          </rPr>
          <t xml:space="preserve">
</t>
        </r>
        <r>
          <rPr>
            <b/>
            <sz val="9"/>
            <color indexed="81"/>
            <rFont val="Tahoma"/>
            <family val="2"/>
          </rPr>
          <t>42%  von 50 Sitzplätzen</t>
        </r>
        <r>
          <rPr>
            <i/>
            <sz val="9"/>
            <color indexed="81"/>
            <rFont val="Tahoma"/>
            <family val="2"/>
          </rPr>
          <t xml:space="preserve">
Quellen für Berechnungen:
BFS (2015): Verkehrsleistung im Personenverkehr.
BFS (2015): Fahrzeugbewegungen und Fahrleistung im Personenverkehr.</t>
        </r>
      </text>
    </comment>
    <comment ref="AK72" authorId="0">
      <text>
        <r>
          <rPr>
            <b/>
            <sz val="9"/>
            <color indexed="81"/>
            <rFont val="Tahoma"/>
            <family val="2"/>
          </rPr>
          <t>Philippe Stolz:</t>
        </r>
        <r>
          <rPr>
            <sz val="9"/>
            <color indexed="81"/>
            <rFont val="Tahoma"/>
            <family val="2"/>
          </rPr>
          <t xml:space="preserve">
Einheit: kg/pkm</t>
        </r>
      </text>
    </comment>
    <comment ref="F73" authorId="1">
      <text>
        <r>
          <rPr>
            <b/>
            <sz val="9"/>
            <color indexed="81"/>
            <rFont val="Tahoma"/>
            <family val="2"/>
          </rPr>
          <t>durchschn. Auslastung</t>
        </r>
        <r>
          <rPr>
            <i/>
            <sz val="9"/>
            <color indexed="81"/>
            <rFont val="Tahoma"/>
            <family val="2"/>
          </rPr>
          <t xml:space="preserve">
</t>
        </r>
        <r>
          <rPr>
            <b/>
            <sz val="9"/>
            <color indexed="81"/>
            <rFont val="Tahoma"/>
            <family val="2"/>
          </rPr>
          <t xml:space="preserve">7 von 13 Sitzplätzen </t>
        </r>
        <r>
          <rPr>
            <i/>
            <sz val="9"/>
            <color indexed="81"/>
            <rFont val="Tahoma"/>
            <family val="2"/>
          </rPr>
          <t xml:space="preserve">
(inkl. Shuttle- und Leerfahrten)
Quelle:
Stolz, Messmer &amp; Frischknecht (2016): Life Cycle Inventories of Road and Non-Road Transport Services.</t>
        </r>
      </text>
    </comment>
    <comment ref="I73" authorId="1">
      <text>
        <r>
          <rPr>
            <b/>
            <sz val="9"/>
            <color indexed="81"/>
            <rFont val="Tahoma"/>
            <family val="2"/>
          </rPr>
          <t xml:space="preserve">durchschn. Verbrauch in Realität
9.0 Liter Treibstoff /100km 
</t>
        </r>
        <r>
          <rPr>
            <i/>
            <sz val="9"/>
            <color indexed="81"/>
            <rFont val="Tahoma"/>
            <family val="2"/>
          </rPr>
          <t>Verbrauch von durchschnittlichen Kleinbussen in der Schweiz im Jahr 2015
Hinweis:
Bei der Bestimmung des Normverbrauchs gemäss dem Neuen Europäischen Fahrzyklus (NEFZ) werden Klimaanlage und weitere Verbraucher ausgeschaltet. Der so ermittelte Normverbrauch soll darum mit einem Realzuschlag von 36% erhöht werden.</t>
        </r>
        <r>
          <rPr>
            <b/>
            <sz val="9"/>
            <color indexed="81"/>
            <rFont val="Tahoma"/>
            <family val="2"/>
          </rPr>
          <t xml:space="preserve">
</t>
        </r>
        <r>
          <rPr>
            <i/>
            <sz val="9"/>
            <color indexed="81"/>
            <rFont val="Tahoma"/>
            <family val="2"/>
          </rPr>
          <t xml:space="preserve">Quellen:
Infras (2014):HBEFA Handbuch für Emissionsfaktoren des Strassenverkehrs, v3.2.
ICCT (2015): From Laboratory to Road - A 2015 update of official and "real-world" fuel consumption and CO2 values for passenger cars in Europe.
</t>
        </r>
      </text>
    </comment>
    <comment ref="AK73" authorId="0">
      <text>
        <r>
          <rPr>
            <b/>
            <sz val="9"/>
            <color indexed="81"/>
            <rFont val="Tahoma"/>
            <family val="2"/>
          </rPr>
          <t>Philippe Stolz:</t>
        </r>
        <r>
          <rPr>
            <sz val="9"/>
            <color indexed="81"/>
            <rFont val="Tahoma"/>
            <family val="2"/>
          </rPr>
          <t xml:space="preserve">
Einheit: kg/pkm
</t>
        </r>
      </text>
    </comment>
    <comment ref="AL73" authorId="0">
      <text>
        <r>
          <rPr>
            <b/>
            <sz val="9"/>
            <color indexed="81"/>
            <rFont val="Tahoma"/>
            <family val="2"/>
          </rPr>
          <t>Philippe Stolz:</t>
        </r>
        <r>
          <rPr>
            <sz val="9"/>
            <color indexed="81"/>
            <rFont val="Tahoma"/>
            <family val="2"/>
          </rPr>
          <t xml:space="preserve">
Einheit: kg/pkm
</t>
        </r>
      </text>
    </comment>
    <comment ref="F74" authorId="1">
      <text>
        <r>
          <rPr>
            <b/>
            <sz val="9"/>
            <color indexed="81"/>
            <rFont val="Tahoma"/>
            <family val="2"/>
          </rPr>
          <t>durch. Auslastung 2010:
1.6 Personen</t>
        </r>
        <r>
          <rPr>
            <i/>
            <sz val="9"/>
            <color indexed="81"/>
            <rFont val="Tahoma"/>
            <family val="2"/>
          </rPr>
          <t xml:space="preserve">
Weitere Auslastungen nach Verwendungszweck im Jahr 2010:
Arbeit                                            1.12
Ausbildung                                1.36
Einkauf                                         1.64
Geschäftliche Tätigkeit    1.24
Freizeit                                        1.99
Service und Begleitung   2.05
Andere                                       2.03
Durchschnitt                          1.60
Quelle:
BFS / ARE (2010): Durchschnittlicher Besetzungsgrad von Personenwagen. Mikrozensus Mobilität und Verkehr 2010.</t>
        </r>
      </text>
    </comment>
    <comment ref="I74" authorId="1">
      <text>
        <r>
          <rPr>
            <b/>
            <sz val="9"/>
            <color indexed="81"/>
            <rFont val="Tahoma"/>
            <family val="2"/>
          </rPr>
          <t xml:space="preserve">durchschn. Verbrauch in Realität
7.5 Liter Treibstoff /100km 
</t>
        </r>
        <r>
          <rPr>
            <i/>
            <sz val="9"/>
            <color indexed="81"/>
            <rFont val="Tahoma"/>
            <family val="2"/>
          </rPr>
          <t>Verbrauch von durchschnittlichen Personenwagen in der Schweiz im Jahr 2015
Hinweis:
Bei der Bestimmung des Normverbrauchs gemäss dem Neuen Europäischen Fahrzyklus (NEFZ) werden Klimaanlage und weitere Verbraucher ausgeschaltet. Der so ermittelte Normverbrauch soll darum mit einem Realzuschlag von 36% erhöht werden.</t>
        </r>
        <r>
          <rPr>
            <b/>
            <sz val="9"/>
            <color indexed="81"/>
            <rFont val="Tahoma"/>
            <family val="2"/>
          </rPr>
          <t xml:space="preserve">
</t>
        </r>
        <r>
          <rPr>
            <i/>
            <sz val="9"/>
            <color indexed="81"/>
            <rFont val="Tahoma"/>
            <family val="2"/>
          </rPr>
          <t xml:space="preserve">Quellen:
Infras (2014):HBEFA Handbuch für Emissionsfaktoren des Strassenverkehrs, v3.2.
ICCT (2015): From Laboratory to Road - A 2015 update of official and "real-world" fuel consumption and CO2 values for passenger cars in Europe.
</t>
        </r>
      </text>
    </comment>
    <comment ref="K74" authorId="1">
      <text>
        <r>
          <rPr>
            <b/>
            <sz val="9"/>
            <color indexed="81"/>
            <rFont val="Tahoma"/>
            <family val="2"/>
          </rPr>
          <t>durchschn. Gewicht</t>
        </r>
        <r>
          <rPr>
            <i/>
            <sz val="9"/>
            <color indexed="81"/>
            <rFont val="Tahoma"/>
            <family val="2"/>
          </rPr>
          <t xml:space="preserve">
</t>
        </r>
        <r>
          <rPr>
            <b/>
            <sz val="9"/>
            <color indexed="81"/>
            <rFont val="Tahoma"/>
            <family val="2"/>
          </rPr>
          <t>1510 kg</t>
        </r>
        <r>
          <rPr>
            <i/>
            <sz val="9"/>
            <color indexed="81"/>
            <rFont val="Tahoma"/>
            <family val="2"/>
          </rPr>
          <t xml:space="preserve">
Durchschnitt der Neuwagenzulassungen 
2005-2014.
Quellen:
BFE (2015): Energieverbrauch und Energieeffizienz der neuen Personenwagen 2014.
INFRAS (2014): HBEFA Handbuch für Emissionsfaktoren des Strassenverkehrs, v3.2.
</t>
        </r>
      </text>
    </comment>
    <comment ref="AK74" authorId="0">
      <text>
        <r>
          <rPr>
            <b/>
            <sz val="9"/>
            <color indexed="81"/>
            <rFont val="Tahoma"/>
            <family val="2"/>
          </rPr>
          <t>Philippe Stolz:</t>
        </r>
        <r>
          <rPr>
            <sz val="9"/>
            <color indexed="81"/>
            <rFont val="Tahoma"/>
            <family val="2"/>
          </rPr>
          <t xml:space="preserve">
Einheit: kg/km</t>
        </r>
      </text>
    </comment>
    <comment ref="AL74" authorId="0">
      <text>
        <r>
          <rPr>
            <b/>
            <sz val="9"/>
            <color indexed="81"/>
            <rFont val="Tahoma"/>
            <family val="2"/>
          </rPr>
          <t>Philippe Stolz:</t>
        </r>
        <r>
          <rPr>
            <sz val="9"/>
            <color indexed="81"/>
            <rFont val="Tahoma"/>
            <family val="2"/>
          </rPr>
          <t xml:space="preserve">
Einheit: kg/km</t>
        </r>
      </text>
    </comment>
    <comment ref="F75" authorId="1">
      <text>
        <r>
          <rPr>
            <b/>
            <sz val="9"/>
            <color indexed="81"/>
            <rFont val="Tahoma"/>
            <family val="2"/>
          </rPr>
          <t>durch. Auslastung 2010:
1.6 Personen</t>
        </r>
        <r>
          <rPr>
            <i/>
            <sz val="9"/>
            <color indexed="81"/>
            <rFont val="Tahoma"/>
            <family val="2"/>
          </rPr>
          <t xml:space="preserve">
Weitere Auslastungen nach Verwendungszweck im Jahr 2010:
Arbeit                                            1.12
Ausbildung                                1.36
Einkauf                                         1.64
Geschäftliche Tätigkeit    1.24
Freizeit                                        1.99
Service und Begleitung   2.05
Andere                                       2.03
Durchschnitt                          1.60
Quelle:
BFS / ARE (2010): Durchschnittlicher Besetzungsgrad von Personenwagen. Mikrozensus Mobilität und Verkehr 2010.</t>
        </r>
      </text>
    </comment>
    <comment ref="I75" authorId="1">
      <text>
        <r>
          <rPr>
            <b/>
            <sz val="9"/>
            <color indexed="81"/>
            <rFont val="Tahoma"/>
            <family val="2"/>
          </rPr>
          <t xml:space="preserve">durchschn. Verbrauch in Realität
6.0 Liter Treibstoff /100km 
</t>
        </r>
        <r>
          <rPr>
            <i/>
            <sz val="9"/>
            <color indexed="81"/>
            <rFont val="Tahoma"/>
            <family val="2"/>
          </rPr>
          <t>Verbrauch von durchschnittlichen Diesel-Personenwagen in der Schweiz im Jahr 2015
Hinweis:
Bei der Bestimmung des Normverbrauchs gemäss dem Neuen Europäischen Fahrzyklus (NEFZ) werden Klimaanlage und weitere Verbraucher ausgeschaltet. Der so ermittelte Normverbrauch soll darum mit einem Realzuschlag von 36% erhöht werden.</t>
        </r>
        <r>
          <rPr>
            <b/>
            <sz val="9"/>
            <color indexed="81"/>
            <rFont val="Tahoma"/>
            <family val="2"/>
          </rPr>
          <t xml:space="preserve">
</t>
        </r>
        <r>
          <rPr>
            <i/>
            <sz val="9"/>
            <color indexed="81"/>
            <rFont val="Tahoma"/>
            <family val="2"/>
          </rPr>
          <t xml:space="preserve">Quellen:
Infras (2014):HBEFA Handbuch für Emissionsfaktoren des Strassenverkehrs, v3.2.
ICCT (2015): From Laboratory to Road - A 2015 update of official and "real-world" fuel consumption and CO2 values for passenger cars in Europe.
</t>
        </r>
      </text>
    </comment>
    <comment ref="K75" authorId="1">
      <text>
        <r>
          <rPr>
            <b/>
            <sz val="9"/>
            <color indexed="81"/>
            <rFont val="Tahoma"/>
            <family val="2"/>
          </rPr>
          <t>durchschn. Gewicht</t>
        </r>
        <r>
          <rPr>
            <i/>
            <sz val="9"/>
            <color indexed="81"/>
            <rFont val="Tahoma"/>
            <family val="2"/>
          </rPr>
          <t xml:space="preserve">
</t>
        </r>
        <r>
          <rPr>
            <b/>
            <sz val="9"/>
            <color indexed="81"/>
            <rFont val="Tahoma"/>
            <family val="2"/>
          </rPr>
          <t>1700 kg</t>
        </r>
        <r>
          <rPr>
            <i/>
            <sz val="9"/>
            <color indexed="81"/>
            <rFont val="Tahoma"/>
            <family val="2"/>
          </rPr>
          <t xml:space="preserve">
Durchschnitt der Neuwagenzulassungen  von Diesel-Personenwagen
2005-2014.
Quelle:
BFE (2015): Energieverbrauch und Energieeffizienz der neuen Personenwagen 2014.
</t>
        </r>
      </text>
    </comment>
    <comment ref="AK75" authorId="0">
      <text>
        <r>
          <rPr>
            <b/>
            <sz val="9"/>
            <color indexed="81"/>
            <rFont val="Tahoma"/>
            <family val="2"/>
          </rPr>
          <t>Philippe Stolz:</t>
        </r>
        <r>
          <rPr>
            <sz val="9"/>
            <color indexed="81"/>
            <rFont val="Tahoma"/>
            <family val="2"/>
          </rPr>
          <t xml:space="preserve">
Einheit: kg/km</t>
        </r>
      </text>
    </comment>
    <comment ref="F76" authorId="1">
      <text>
        <r>
          <rPr>
            <b/>
            <sz val="9"/>
            <color indexed="81"/>
            <rFont val="Tahoma"/>
            <family val="2"/>
          </rPr>
          <t>durch. Auslastung 2010:
1.6 Personen</t>
        </r>
        <r>
          <rPr>
            <i/>
            <sz val="9"/>
            <color indexed="81"/>
            <rFont val="Tahoma"/>
            <family val="2"/>
          </rPr>
          <t xml:space="preserve">
Weitere Auslastungen nach Verwendungszweck im Jahr 2010:
Arbeit                                            1.12
Ausbildung                                1.36
Einkauf                                         1.64
Geschäftliche Tätigkeit    1.24
Freizeit                                        1.99
Service und Begleitung   2.05
Andere                                       2.03
Durchschnitt                          1.60
Quelle:
BFS / ARE (2010): Durchschnittlicher Besetzungsgrad von Personenwagen. Mikrozensus Mobilität und Verkehr 2010.</t>
        </r>
      </text>
    </comment>
    <comment ref="I76" authorId="1">
      <text>
        <r>
          <rPr>
            <b/>
            <sz val="9"/>
            <color indexed="81"/>
            <rFont val="Tahoma"/>
            <family val="2"/>
          </rPr>
          <t xml:space="preserve">durchschn. Verbrauch in Realität
6.6 Liter Treibstoff /100km 
</t>
        </r>
        <r>
          <rPr>
            <i/>
            <sz val="9"/>
            <color indexed="81"/>
            <rFont val="Tahoma"/>
            <family val="2"/>
          </rPr>
          <t>Verbrauch von durchschnittlichen Euro 3 Diesel-Personenwagen in der Schweiz im Jahr 2015
Hinweis:
Bei der Bestimmung des Normverbrauchs gemäss dem Neuen Europäischen Fahrzyklus (NEFZ) werden Klimaanlage und weitere Verbraucher ausgeschaltet. Der so ermittelte Normverbrauch soll darum mit einem Realzuschlag von 36% erhöht werden.</t>
        </r>
        <r>
          <rPr>
            <b/>
            <sz val="9"/>
            <color indexed="81"/>
            <rFont val="Tahoma"/>
            <family val="2"/>
          </rPr>
          <t xml:space="preserve">
</t>
        </r>
        <r>
          <rPr>
            <i/>
            <sz val="9"/>
            <color indexed="81"/>
            <rFont val="Tahoma"/>
            <family val="2"/>
          </rPr>
          <t xml:space="preserve">Quellen:
Infras (2014):HBEFA Handbuch für Emissionsfaktoren des Strassenverkehrs, v3.2.
ICCT (2015): From Laboratory to Road - A 2015 update of official and "real-world" fuel consumption and CO2 values for passenger cars in Europe.
</t>
        </r>
      </text>
    </comment>
    <comment ref="K76" authorId="1">
      <text>
        <r>
          <rPr>
            <b/>
            <sz val="9"/>
            <color indexed="81"/>
            <rFont val="Tahoma"/>
            <family val="2"/>
          </rPr>
          <t>durchschn. Gewicht</t>
        </r>
        <r>
          <rPr>
            <i/>
            <sz val="9"/>
            <color indexed="81"/>
            <rFont val="Tahoma"/>
            <family val="2"/>
          </rPr>
          <t xml:space="preserve">
</t>
        </r>
        <r>
          <rPr>
            <b/>
            <sz val="9"/>
            <color indexed="81"/>
            <rFont val="Tahoma"/>
            <family val="2"/>
          </rPr>
          <t>1700 kg</t>
        </r>
        <r>
          <rPr>
            <i/>
            <sz val="9"/>
            <color indexed="81"/>
            <rFont val="Tahoma"/>
            <family val="2"/>
          </rPr>
          <t xml:space="preserve">
Durchschnitt der Neuwagenzulassungen  von Diesel-Personenwagen
2005-2014.
Quelle:
BFE (2015): Energieverbrauch und Energieeffizienz der neuen Personenwagen 2014.
</t>
        </r>
      </text>
    </comment>
    <comment ref="AK76" authorId="0">
      <text>
        <r>
          <rPr>
            <b/>
            <sz val="9"/>
            <color indexed="81"/>
            <rFont val="Tahoma"/>
            <family val="2"/>
          </rPr>
          <t>Philippe Stolz:</t>
        </r>
        <r>
          <rPr>
            <sz val="9"/>
            <color indexed="81"/>
            <rFont val="Tahoma"/>
            <family val="2"/>
          </rPr>
          <t xml:space="preserve">
Einheit: kg/km</t>
        </r>
      </text>
    </comment>
    <comment ref="F77" authorId="1">
      <text>
        <r>
          <rPr>
            <b/>
            <sz val="9"/>
            <color indexed="81"/>
            <rFont val="Tahoma"/>
            <family val="2"/>
          </rPr>
          <t>durch. Auslastung 2010:
1.6 Personen</t>
        </r>
        <r>
          <rPr>
            <i/>
            <sz val="9"/>
            <color indexed="81"/>
            <rFont val="Tahoma"/>
            <family val="2"/>
          </rPr>
          <t xml:space="preserve">
Weitere Auslastungen nach Verwendungszweck im Jahr 2010:
Arbeit                                            1.12
Ausbildung                                1.36
Einkauf                                         1.64
Geschäftliche Tätigkeit    1.24
Freizeit                                        1.99
Service und Begleitung   2.05
Andere                                       2.03
Durchschnitt                          1.60
Quelle:
BFS / ARE (2010): Durchschnittlicher Besetzungsgrad von Personenwagen. Mikrozensus Mobilität und Verkehr 2010.</t>
        </r>
      </text>
    </comment>
    <comment ref="I77" authorId="1">
      <text>
        <r>
          <rPr>
            <b/>
            <sz val="9"/>
            <color indexed="81"/>
            <rFont val="Tahoma"/>
            <family val="2"/>
          </rPr>
          <t xml:space="preserve">durchschn. Verbrauch in Realität
6.3 Liter Treibstoff /100km 
</t>
        </r>
        <r>
          <rPr>
            <i/>
            <sz val="9"/>
            <color indexed="81"/>
            <rFont val="Tahoma"/>
            <family val="2"/>
          </rPr>
          <t>Verbrauch von durchschnittlichen Euro 4 Diesel-Personenwagen in der Schweiz im Jahr 2015
Hinweis:
Bei der Bestimmung des Normverbrauchs gemäss dem Neuen Europäischen Fahrzyklus (NEFZ) werden Klimaanlage und weitere Verbraucher ausgeschaltet. Der so ermittelte Normverbrauch soll darum mit einem Realzuschlag von 36% erhöht werden.</t>
        </r>
        <r>
          <rPr>
            <b/>
            <sz val="9"/>
            <color indexed="81"/>
            <rFont val="Tahoma"/>
            <family val="2"/>
          </rPr>
          <t xml:space="preserve">
</t>
        </r>
        <r>
          <rPr>
            <i/>
            <sz val="9"/>
            <color indexed="81"/>
            <rFont val="Tahoma"/>
            <family val="2"/>
          </rPr>
          <t xml:space="preserve">Quellen:
Infras (2014):HBEFA Handbuch für Emissionsfaktoren des Strassenverkehrs, v3.2.
ICCT (2015): From Laboratory to Road - A 2015 update of official and "real-world" fuel consumption and CO2 values for passenger cars in Europe.
</t>
        </r>
      </text>
    </comment>
    <comment ref="K77" authorId="1">
      <text>
        <r>
          <rPr>
            <b/>
            <sz val="9"/>
            <color indexed="81"/>
            <rFont val="Tahoma"/>
            <family val="2"/>
          </rPr>
          <t>durchschn. Gewicht</t>
        </r>
        <r>
          <rPr>
            <i/>
            <sz val="9"/>
            <color indexed="81"/>
            <rFont val="Tahoma"/>
            <family val="2"/>
          </rPr>
          <t xml:space="preserve">
</t>
        </r>
        <r>
          <rPr>
            <b/>
            <sz val="9"/>
            <color indexed="81"/>
            <rFont val="Tahoma"/>
            <family val="2"/>
          </rPr>
          <t>1700 kg</t>
        </r>
        <r>
          <rPr>
            <i/>
            <sz val="9"/>
            <color indexed="81"/>
            <rFont val="Tahoma"/>
            <family val="2"/>
          </rPr>
          <t xml:space="preserve">
Durchschnitt der Neuwagenzulassungen  von Diesel-Personenwagen
2005-2014.
Quelle:
BFE (2015): Energieverbrauch und Energieeffizienz der neuen Personenwagen 2014.
</t>
        </r>
      </text>
    </comment>
    <comment ref="AK77" authorId="0">
      <text>
        <r>
          <rPr>
            <b/>
            <sz val="9"/>
            <color indexed="81"/>
            <rFont val="Tahoma"/>
            <family val="2"/>
          </rPr>
          <t>Philippe Stolz:</t>
        </r>
        <r>
          <rPr>
            <sz val="9"/>
            <color indexed="81"/>
            <rFont val="Tahoma"/>
            <family val="2"/>
          </rPr>
          <t xml:space="preserve">
Einheit: kg/km</t>
        </r>
      </text>
    </comment>
    <comment ref="F78" authorId="1">
      <text>
        <r>
          <rPr>
            <b/>
            <sz val="9"/>
            <color indexed="81"/>
            <rFont val="Tahoma"/>
            <family val="2"/>
          </rPr>
          <t>durch. Auslastung 2010:
1.6 Personen</t>
        </r>
        <r>
          <rPr>
            <i/>
            <sz val="9"/>
            <color indexed="81"/>
            <rFont val="Tahoma"/>
            <family val="2"/>
          </rPr>
          <t xml:space="preserve">
Weitere Auslastungen nach Verwendungszweck im Jahr 2010:
Arbeit                                            1.12
Ausbildung                                1.36
Einkauf                                         1.64
Geschäftliche Tätigkeit    1.24
Freizeit                                        1.99
Service und Begleitung   2.05
Andere                                       2.03
Durchschnitt                          1.60
Quelle:
BFS / ARE (2010): Durchschnittlicher Besetzungsgrad von Personenwagen. Mikrozensus Mobilität und Verkehr 2010.</t>
        </r>
      </text>
    </comment>
    <comment ref="I78" authorId="1">
      <text>
        <r>
          <rPr>
            <b/>
            <sz val="9"/>
            <color indexed="81"/>
            <rFont val="Tahoma"/>
            <family val="2"/>
          </rPr>
          <t xml:space="preserve">durchschn. Verbrauch in Realität
5.9 Liter Treibstoff /100km 
</t>
        </r>
        <r>
          <rPr>
            <i/>
            <sz val="9"/>
            <color indexed="81"/>
            <rFont val="Tahoma"/>
            <family val="2"/>
          </rPr>
          <t>Verbrauch von durchschnittlichen Euro 5 Diesel-Personenwagen in der Schweiz im Jahr 2015
Hinweis:
Bei der Bestimmung des Normverbrauchs gemäss dem Neuen Europäischen Fahrzyklus (NEFZ) werden Klimaanlage und weitere Verbraucher ausgeschaltet. Der so ermittelte Normverbrauch soll darum mit einem Realzuschlag von 36% erhöht werden.</t>
        </r>
        <r>
          <rPr>
            <b/>
            <sz val="9"/>
            <color indexed="81"/>
            <rFont val="Tahoma"/>
            <family val="2"/>
          </rPr>
          <t xml:space="preserve">
</t>
        </r>
        <r>
          <rPr>
            <i/>
            <sz val="9"/>
            <color indexed="81"/>
            <rFont val="Tahoma"/>
            <family val="2"/>
          </rPr>
          <t xml:space="preserve">Quellen:
Infras (2014):HBEFA Handbuch für Emissionsfaktoren des Strassenverkehrs, v3.2.
ICCT (2015): From Laboratory to Road - A 2015 update of official and "real-world" fuel consumption and CO2 values for passenger cars in Europe.
</t>
        </r>
      </text>
    </comment>
    <comment ref="K78" authorId="1">
      <text>
        <r>
          <rPr>
            <b/>
            <sz val="9"/>
            <color indexed="81"/>
            <rFont val="Tahoma"/>
            <family val="2"/>
          </rPr>
          <t>durchschn. Gewicht</t>
        </r>
        <r>
          <rPr>
            <i/>
            <sz val="9"/>
            <color indexed="81"/>
            <rFont val="Tahoma"/>
            <family val="2"/>
          </rPr>
          <t xml:space="preserve">
</t>
        </r>
        <r>
          <rPr>
            <b/>
            <sz val="9"/>
            <color indexed="81"/>
            <rFont val="Tahoma"/>
            <family val="2"/>
          </rPr>
          <t>1700 kg</t>
        </r>
        <r>
          <rPr>
            <i/>
            <sz val="9"/>
            <color indexed="81"/>
            <rFont val="Tahoma"/>
            <family val="2"/>
          </rPr>
          <t xml:space="preserve">
Durchschnitt der Neuwagenzulassungen  von Diesel-Personenwagen
2005-2014.
Quelle:
BFE (2015): Energieverbrauch und Energieeffizienz der neuen Personenwagen 2014.
</t>
        </r>
      </text>
    </comment>
    <comment ref="AK78" authorId="0">
      <text>
        <r>
          <rPr>
            <b/>
            <sz val="9"/>
            <color indexed="81"/>
            <rFont val="Tahoma"/>
            <family val="2"/>
          </rPr>
          <t>Philippe Stolz:</t>
        </r>
        <r>
          <rPr>
            <sz val="9"/>
            <color indexed="81"/>
            <rFont val="Tahoma"/>
            <family val="2"/>
          </rPr>
          <t xml:space="preserve">
Einheit: kg/km</t>
        </r>
      </text>
    </comment>
    <comment ref="F79" authorId="1">
      <text>
        <r>
          <rPr>
            <b/>
            <sz val="9"/>
            <color indexed="81"/>
            <rFont val="Tahoma"/>
            <family val="2"/>
          </rPr>
          <t>durch. Auslastung 2010:
1.6 Personen</t>
        </r>
        <r>
          <rPr>
            <i/>
            <sz val="9"/>
            <color indexed="81"/>
            <rFont val="Tahoma"/>
            <family val="2"/>
          </rPr>
          <t xml:space="preserve">
Weitere Auslastungen nach Verwendungszweck im Jahr 2010:
Arbeit                                            1.12
Ausbildung                                1.36
Einkauf                                         1.64
Geschäftliche Tätigkeit    1.24
Freizeit                                        1.99
Service und Begleitung   2.05
Andere                                       2.03
Durchschnitt                          1.60
Quelle:
BFS / ARE (2010): Durchschnittlicher Besetzungsgrad von Personenwagen. Mikrozensus Mobilität und Verkehr 2010.</t>
        </r>
      </text>
    </comment>
    <comment ref="I79" authorId="1">
      <text>
        <r>
          <rPr>
            <b/>
            <sz val="9"/>
            <color indexed="81"/>
            <rFont val="Tahoma"/>
            <family val="2"/>
          </rPr>
          <t xml:space="preserve">durchschn. Verbrauch in Realität
5.7 Liter Treibstoff /100km 
</t>
        </r>
        <r>
          <rPr>
            <i/>
            <sz val="9"/>
            <color indexed="81"/>
            <rFont val="Tahoma"/>
            <family val="2"/>
          </rPr>
          <t>Verbrauch von durchschnittlichen Euro 6 Diesel-Personenwagen in der Schweiz im Jahr 2015
Hinweis:
Bei der Bestimmung des Normverbrauchs gemäss dem Neuen Europäischen Fahrzyklus (NEFZ) werden Klimaanlage und weitere Verbraucher ausgeschaltet. Der so ermittelte Normverbrauch soll darum mit einem Realzuschlag von 36% erhöht werden.</t>
        </r>
        <r>
          <rPr>
            <b/>
            <sz val="9"/>
            <color indexed="81"/>
            <rFont val="Tahoma"/>
            <family val="2"/>
          </rPr>
          <t xml:space="preserve">
</t>
        </r>
        <r>
          <rPr>
            <i/>
            <sz val="9"/>
            <color indexed="81"/>
            <rFont val="Tahoma"/>
            <family val="2"/>
          </rPr>
          <t xml:space="preserve">Quellen:
Infras (2014):HBEFA Handbuch für Emissionsfaktoren des Strassenverkehrs, v3.2.
ICCT (2015): From Laboratory to Road - A 2015 update of official and "real-world" fuel consumption and CO2 values for passenger cars in Europe.
</t>
        </r>
      </text>
    </comment>
    <comment ref="K79" authorId="1">
      <text>
        <r>
          <rPr>
            <b/>
            <sz val="9"/>
            <color indexed="81"/>
            <rFont val="Tahoma"/>
            <family val="2"/>
          </rPr>
          <t>durchschn. Gewicht</t>
        </r>
        <r>
          <rPr>
            <i/>
            <sz val="9"/>
            <color indexed="81"/>
            <rFont val="Tahoma"/>
            <family val="2"/>
          </rPr>
          <t xml:space="preserve">
</t>
        </r>
        <r>
          <rPr>
            <b/>
            <sz val="9"/>
            <color indexed="81"/>
            <rFont val="Tahoma"/>
            <family val="2"/>
          </rPr>
          <t>1700 kg</t>
        </r>
        <r>
          <rPr>
            <i/>
            <sz val="9"/>
            <color indexed="81"/>
            <rFont val="Tahoma"/>
            <family val="2"/>
          </rPr>
          <t xml:space="preserve">
Durchschnitt der Neuwagenzulassungen  von Diesel-Personenwagen
2005-2014.
Quelle:
BFE (2015): Energieverbrauch und Energieeffizienz der neuen Personenwagen 2014.
</t>
        </r>
      </text>
    </comment>
    <comment ref="AK79" authorId="0">
      <text>
        <r>
          <rPr>
            <b/>
            <sz val="9"/>
            <color indexed="81"/>
            <rFont val="Tahoma"/>
            <family val="2"/>
          </rPr>
          <t>Philippe Stolz:</t>
        </r>
        <r>
          <rPr>
            <sz val="9"/>
            <color indexed="81"/>
            <rFont val="Tahoma"/>
            <family val="2"/>
          </rPr>
          <t xml:space="preserve">
Einheit: kg/km</t>
        </r>
      </text>
    </comment>
    <comment ref="F80" authorId="1">
      <text>
        <r>
          <rPr>
            <b/>
            <sz val="9"/>
            <color indexed="81"/>
            <rFont val="Tahoma"/>
            <family val="2"/>
          </rPr>
          <t>durch. Auslastung 2010:
1.6 Personen</t>
        </r>
        <r>
          <rPr>
            <i/>
            <sz val="9"/>
            <color indexed="81"/>
            <rFont val="Tahoma"/>
            <family val="2"/>
          </rPr>
          <t xml:space="preserve">
Weitere Auslastungen nach Verwendungszweck im Jahr 2010:
Arbeit                                            1.12
Ausbildung                                1.36
Einkauf                                         1.64
Geschäftliche Tätigkeit    1.24
Freizeit                                        1.99
Service und Begleitung   2.05
Andere                                       2.03
Durchschnitt                          1.60
Quelle:
BFS / ARE (2010): Durchschnittlicher Besetzungsgrad von Personenwagen. Mikrozensus Mobilität und Verkehr 2010.</t>
        </r>
      </text>
    </comment>
    <comment ref="I80" authorId="1">
      <text>
        <r>
          <rPr>
            <b/>
            <sz val="9"/>
            <color indexed="81"/>
            <rFont val="Tahoma"/>
            <family val="2"/>
          </rPr>
          <t xml:space="preserve">durchschn. Verbrauch in Realität
8.5 Liter Treibstoff /100km 
</t>
        </r>
        <r>
          <rPr>
            <i/>
            <sz val="9"/>
            <color indexed="81"/>
            <rFont val="Tahoma"/>
            <family val="2"/>
          </rPr>
          <t>Verbrauch von durchschnittlichen Benzin-Personenwagen in der Schweiz im Jahr 2015
Hinweis:
Bei der Bestimmung des Normverbrauchs gemäss dem Neuen Europäischen Fahrzyklus (NEFZ) werden Klimaanlage und weitere Verbraucher ausgeschaltet. Der so ermittelte Normverbrauch soll darum mit einem Realzuschlag von 36% erhöht werden.</t>
        </r>
        <r>
          <rPr>
            <b/>
            <sz val="9"/>
            <color indexed="81"/>
            <rFont val="Tahoma"/>
            <family val="2"/>
          </rPr>
          <t xml:space="preserve">
</t>
        </r>
        <r>
          <rPr>
            <i/>
            <sz val="9"/>
            <color indexed="81"/>
            <rFont val="Tahoma"/>
            <family val="2"/>
          </rPr>
          <t xml:space="preserve">Quellen:
Infras (2014):HBEFA Handbuch für Emissionsfaktoren des Strassenverkehrs, v3.2.
ICCT (2015): From Laboratory to Road - A 2015 update of official and "real-world" fuel consumption and CO2 values for passenger cars in Europe.
</t>
        </r>
      </text>
    </comment>
    <comment ref="K80" authorId="1">
      <text>
        <r>
          <rPr>
            <b/>
            <sz val="9"/>
            <color indexed="81"/>
            <rFont val="Tahoma"/>
            <family val="2"/>
          </rPr>
          <t>durchschn. Gewicht</t>
        </r>
        <r>
          <rPr>
            <i/>
            <sz val="9"/>
            <color indexed="81"/>
            <rFont val="Tahoma"/>
            <family val="2"/>
          </rPr>
          <t xml:space="preserve">
</t>
        </r>
        <r>
          <rPr>
            <b/>
            <sz val="9"/>
            <color indexed="81"/>
            <rFont val="Tahoma"/>
            <family val="2"/>
          </rPr>
          <t>1380 kg</t>
        </r>
        <r>
          <rPr>
            <i/>
            <sz val="9"/>
            <color indexed="81"/>
            <rFont val="Tahoma"/>
            <family val="2"/>
          </rPr>
          <t xml:space="preserve">
Durchschnitt der Neuwagenzulassungen  von Benzin-Personenwagen
2005-2014.
Quelle:
BFE (2015): Energieverbrauch und Energieeffizienz der neuen Personenwagen 2014.
</t>
        </r>
      </text>
    </comment>
    <comment ref="AK80" authorId="0">
      <text>
        <r>
          <rPr>
            <b/>
            <sz val="9"/>
            <color indexed="81"/>
            <rFont val="Tahoma"/>
            <family val="2"/>
          </rPr>
          <t>Philippe Stolz:</t>
        </r>
        <r>
          <rPr>
            <sz val="9"/>
            <color indexed="81"/>
            <rFont val="Tahoma"/>
            <family val="2"/>
          </rPr>
          <t xml:space="preserve">
Einheit: kg/km</t>
        </r>
      </text>
    </comment>
    <comment ref="F81" authorId="1">
      <text>
        <r>
          <rPr>
            <b/>
            <sz val="9"/>
            <color indexed="81"/>
            <rFont val="Tahoma"/>
            <family val="2"/>
          </rPr>
          <t>durch. Auslastung 2010:
1.6 Personen</t>
        </r>
        <r>
          <rPr>
            <i/>
            <sz val="9"/>
            <color indexed="81"/>
            <rFont val="Tahoma"/>
            <family val="2"/>
          </rPr>
          <t xml:space="preserve">
Weitere Auslastungen nach Verwendungszweck im Jahr 2010:
Arbeit                                            1.12
Ausbildung                                1.36
Einkauf                                         1.64
Geschäftliche Tätigkeit    1.24
Freizeit                                        1.99
Service und Begleitung   2.05
Andere                                       2.03
Durchschnitt                          1.60
Quelle:
BFS / ARE (2010): Durchschnittlicher Besetzungsgrad von Personenwagen. Mikrozensus Mobilität und Verkehr 2010.</t>
        </r>
      </text>
    </comment>
    <comment ref="I81" authorId="1">
      <text>
        <r>
          <rPr>
            <b/>
            <sz val="9"/>
            <color indexed="81"/>
            <rFont val="Tahoma"/>
            <family val="2"/>
          </rPr>
          <t xml:space="preserve">durchschn. Verbrauch in Realität
9.7 Liter Treibstoff /100km 
</t>
        </r>
        <r>
          <rPr>
            <i/>
            <sz val="9"/>
            <color indexed="81"/>
            <rFont val="Tahoma"/>
            <family val="2"/>
          </rPr>
          <t>Verbrauch von durchschnittlichen Euro 3 Benzin-Personenwagen in der Schweiz im Jahr 2015
Hinweis:
Bei der Bestimmung des Normverbrauchs gemäss dem Neuen Europäischen Fahrzyklus (NEFZ) werden Klimaanlage und weitere Verbraucher ausgeschaltet. Der so ermittelte Normverbrauch soll darum mit einem Realzuschlag von 36% erhöht werden.</t>
        </r>
        <r>
          <rPr>
            <b/>
            <sz val="9"/>
            <color indexed="81"/>
            <rFont val="Tahoma"/>
            <family val="2"/>
          </rPr>
          <t xml:space="preserve">
</t>
        </r>
        <r>
          <rPr>
            <i/>
            <sz val="9"/>
            <color indexed="81"/>
            <rFont val="Tahoma"/>
            <family val="2"/>
          </rPr>
          <t xml:space="preserve">Quellen:
Infras (2014):HBEFA Handbuch für Emissionsfaktoren des Strassenverkehrs, v3.2.
ICCT (2015): From Laboratory to Road - A 2015 update of official and "real-world" fuel consumption and CO2 values for passenger cars in Europe.
</t>
        </r>
      </text>
    </comment>
    <comment ref="K81" authorId="1">
      <text>
        <r>
          <rPr>
            <b/>
            <sz val="9"/>
            <color indexed="81"/>
            <rFont val="Tahoma"/>
            <family val="2"/>
          </rPr>
          <t>durchschn. Gewicht</t>
        </r>
        <r>
          <rPr>
            <i/>
            <sz val="9"/>
            <color indexed="81"/>
            <rFont val="Tahoma"/>
            <family val="2"/>
          </rPr>
          <t xml:space="preserve">
</t>
        </r>
        <r>
          <rPr>
            <b/>
            <sz val="9"/>
            <color indexed="81"/>
            <rFont val="Tahoma"/>
            <family val="2"/>
          </rPr>
          <t>1380 kg</t>
        </r>
        <r>
          <rPr>
            <i/>
            <sz val="9"/>
            <color indexed="81"/>
            <rFont val="Tahoma"/>
            <family val="2"/>
          </rPr>
          <t xml:space="preserve">
Durchschnitt der Neuwagenzulassungen  von Benzin-Personenwagen
2005-2014.
Quelle:
BFE (2015): Energieverbrauch und Energieeffizienz der neuen Personenwagen 2014.
</t>
        </r>
      </text>
    </comment>
    <comment ref="AK81" authorId="0">
      <text>
        <r>
          <rPr>
            <b/>
            <sz val="9"/>
            <color indexed="81"/>
            <rFont val="Tahoma"/>
            <family val="2"/>
          </rPr>
          <t>Philippe Stolz:</t>
        </r>
        <r>
          <rPr>
            <sz val="9"/>
            <color indexed="81"/>
            <rFont val="Tahoma"/>
            <family val="2"/>
          </rPr>
          <t xml:space="preserve">
Einheit: kg/km</t>
        </r>
      </text>
    </comment>
    <comment ref="F82" authorId="1">
      <text>
        <r>
          <rPr>
            <b/>
            <sz val="9"/>
            <color indexed="81"/>
            <rFont val="Tahoma"/>
            <family val="2"/>
          </rPr>
          <t>durch. Auslastung 2010:
1.6 Personen</t>
        </r>
        <r>
          <rPr>
            <i/>
            <sz val="9"/>
            <color indexed="81"/>
            <rFont val="Tahoma"/>
            <family val="2"/>
          </rPr>
          <t xml:space="preserve">
Weitere Auslastungen nach Verwendungszweck im Jahr 2010:
Arbeit                                            1.12
Ausbildung                                1.36
Einkauf                                         1.64
Geschäftliche Tätigkeit    1.24
Freizeit                                        1.99
Service und Begleitung   2.05
Andere                                       2.03
Durchschnitt                          1.60
Quelle:
BFS / ARE (2010): Durchschnittlicher Besetzungsgrad von Personenwagen. Mikrozensus Mobilität und Verkehr 2010.</t>
        </r>
      </text>
    </comment>
    <comment ref="I82" authorId="1">
      <text>
        <r>
          <rPr>
            <b/>
            <sz val="9"/>
            <color indexed="81"/>
            <rFont val="Tahoma"/>
            <family val="2"/>
          </rPr>
          <t xml:space="preserve">durchschn. Verbrauch in Realität
8.9 Liter Treibstoff /100km 
</t>
        </r>
        <r>
          <rPr>
            <i/>
            <sz val="9"/>
            <color indexed="81"/>
            <rFont val="Tahoma"/>
            <family val="2"/>
          </rPr>
          <t>Verbrauch von durchschnittlichen Euro 4 Benzin-Personenwagen in der Schweiz im Jahr 2015
Hinweis:
Bei der Bestimmung des Normverbrauchs gemäss dem Neuen Europäischen Fahrzyklus (NEFZ) werden Klimaanlage und weitere Verbraucher ausgeschaltet. Der so ermittelte Normverbrauch soll darum mit einem Realzuschlag von 36% erhöht werden.</t>
        </r>
        <r>
          <rPr>
            <b/>
            <sz val="9"/>
            <color indexed="81"/>
            <rFont val="Tahoma"/>
            <family val="2"/>
          </rPr>
          <t xml:space="preserve">
</t>
        </r>
        <r>
          <rPr>
            <i/>
            <sz val="9"/>
            <color indexed="81"/>
            <rFont val="Tahoma"/>
            <family val="2"/>
          </rPr>
          <t xml:space="preserve">Quellen:
Infras (2014):HBEFA Handbuch für Emissionsfaktoren des Strassenverkehrs, v3.2.
ICCT (2015): From Laboratory to Road - A 2015 update of official and "real-world" fuel consumption and CO2 values for passenger cars in Europe.
</t>
        </r>
      </text>
    </comment>
    <comment ref="K82" authorId="1">
      <text>
        <r>
          <rPr>
            <b/>
            <sz val="9"/>
            <color indexed="81"/>
            <rFont val="Tahoma"/>
            <family val="2"/>
          </rPr>
          <t>durchschn. Gewicht</t>
        </r>
        <r>
          <rPr>
            <i/>
            <sz val="9"/>
            <color indexed="81"/>
            <rFont val="Tahoma"/>
            <family val="2"/>
          </rPr>
          <t xml:space="preserve">
</t>
        </r>
        <r>
          <rPr>
            <b/>
            <sz val="9"/>
            <color indexed="81"/>
            <rFont val="Tahoma"/>
            <family val="2"/>
          </rPr>
          <t>1380 kg</t>
        </r>
        <r>
          <rPr>
            <i/>
            <sz val="9"/>
            <color indexed="81"/>
            <rFont val="Tahoma"/>
            <family val="2"/>
          </rPr>
          <t xml:space="preserve">
Durchschnitt der Neuwagenzulassungen  von Benzin-Personenwagen
2005-2014.
Quelle:
BFE (2015): Energieverbrauch und Energieeffizienz der neuen Personenwagen 2014.
</t>
        </r>
      </text>
    </comment>
    <comment ref="AK82" authorId="0">
      <text>
        <r>
          <rPr>
            <b/>
            <sz val="9"/>
            <color indexed="81"/>
            <rFont val="Tahoma"/>
            <family val="2"/>
          </rPr>
          <t>Philippe Stolz:</t>
        </r>
        <r>
          <rPr>
            <sz val="9"/>
            <color indexed="81"/>
            <rFont val="Tahoma"/>
            <family val="2"/>
          </rPr>
          <t xml:space="preserve">
Einheit: kg/km</t>
        </r>
      </text>
    </comment>
    <comment ref="F83" authorId="1">
      <text>
        <r>
          <rPr>
            <b/>
            <sz val="9"/>
            <color indexed="81"/>
            <rFont val="Tahoma"/>
            <family val="2"/>
          </rPr>
          <t>durch. Auslastung 2010:
1.6 Personen</t>
        </r>
        <r>
          <rPr>
            <i/>
            <sz val="9"/>
            <color indexed="81"/>
            <rFont val="Tahoma"/>
            <family val="2"/>
          </rPr>
          <t xml:space="preserve">
Weitere Auslastungen nach Verwendungszweck im Jahr 2010:
Arbeit                                            1.12
Ausbildung                                1.36
Einkauf                                         1.64
Geschäftliche Tätigkeit    1.24
Freizeit                                        1.99
Service und Begleitung   2.05
Andere                                       2.03
Durchschnitt                          1.60
Quelle:
BFS / ARE (2010): Durchschnittlicher Besetzungsgrad von Personenwagen. Mikrozensus Mobilität und Verkehr 2010.</t>
        </r>
      </text>
    </comment>
    <comment ref="I83" authorId="1">
      <text>
        <r>
          <rPr>
            <b/>
            <sz val="9"/>
            <color indexed="81"/>
            <rFont val="Tahoma"/>
            <family val="2"/>
          </rPr>
          <t xml:space="preserve">durchschn. Verbrauch in Realität
7.8 Liter Treibstoff /100km 
</t>
        </r>
        <r>
          <rPr>
            <i/>
            <sz val="9"/>
            <color indexed="81"/>
            <rFont val="Tahoma"/>
            <family val="2"/>
          </rPr>
          <t>Verbrauch von durchschnittlichen Euro 5 Benzin-Personenwagen in der Schweiz im Jahr 2015
Hinweis:
Bei der Bestimmung des Normverbrauchs gemäss dem Neuen Europäischen Fahrzyklus (NEFZ) werden Klimaanlage und weitere Verbraucher ausgeschaltet. Der so ermittelte Normverbrauch soll darum mit einem Realzuschlag von 36% erhöht werden.</t>
        </r>
        <r>
          <rPr>
            <b/>
            <sz val="9"/>
            <color indexed="81"/>
            <rFont val="Tahoma"/>
            <family val="2"/>
          </rPr>
          <t xml:space="preserve">
</t>
        </r>
        <r>
          <rPr>
            <i/>
            <sz val="9"/>
            <color indexed="81"/>
            <rFont val="Tahoma"/>
            <family val="2"/>
          </rPr>
          <t xml:space="preserve">Quellen:
Infras (2014):HBEFA Handbuch für Emissionsfaktoren des Strassenverkehrs, v3.2.
ICCT (2015): From Laboratory to Road - A 2015 update of official and "real-world" fuel consumption and CO2 values for passenger cars in Europe.
</t>
        </r>
      </text>
    </comment>
    <comment ref="K83" authorId="1">
      <text>
        <r>
          <rPr>
            <b/>
            <sz val="9"/>
            <color indexed="81"/>
            <rFont val="Tahoma"/>
            <family val="2"/>
          </rPr>
          <t>durchschn. Gewicht</t>
        </r>
        <r>
          <rPr>
            <i/>
            <sz val="9"/>
            <color indexed="81"/>
            <rFont val="Tahoma"/>
            <family val="2"/>
          </rPr>
          <t xml:space="preserve">
</t>
        </r>
        <r>
          <rPr>
            <b/>
            <sz val="9"/>
            <color indexed="81"/>
            <rFont val="Tahoma"/>
            <family val="2"/>
          </rPr>
          <t>1380 kg</t>
        </r>
        <r>
          <rPr>
            <i/>
            <sz val="9"/>
            <color indexed="81"/>
            <rFont val="Tahoma"/>
            <family val="2"/>
          </rPr>
          <t xml:space="preserve">
Durchschnitt der Neuwagenzulassungen  von Benzin-Personenwagen
2005-2014.
Quelle:
BFE (2015): Energieverbrauch und Energieeffizienz der neuen Personenwagen 2014.
</t>
        </r>
      </text>
    </comment>
    <comment ref="AK83" authorId="0">
      <text>
        <r>
          <rPr>
            <b/>
            <sz val="9"/>
            <color indexed="81"/>
            <rFont val="Tahoma"/>
            <family val="2"/>
          </rPr>
          <t>Philippe Stolz:</t>
        </r>
        <r>
          <rPr>
            <sz val="9"/>
            <color indexed="81"/>
            <rFont val="Tahoma"/>
            <family val="2"/>
          </rPr>
          <t xml:space="preserve">
Einheit: kg/km</t>
        </r>
      </text>
    </comment>
    <comment ref="F84" authorId="1">
      <text>
        <r>
          <rPr>
            <b/>
            <sz val="9"/>
            <color indexed="81"/>
            <rFont val="Tahoma"/>
            <family val="2"/>
          </rPr>
          <t>durch. Auslastung 2010:
1.6 Personen</t>
        </r>
        <r>
          <rPr>
            <i/>
            <sz val="9"/>
            <color indexed="81"/>
            <rFont val="Tahoma"/>
            <family val="2"/>
          </rPr>
          <t xml:space="preserve">
Weitere Auslastungen nach Verwendungszweck im Jahr 2010:
Arbeit                                            1.12
Ausbildung                                1.36
Einkauf                                         1.64
Geschäftliche Tätigkeit    1.24
Freizeit                                        1.99
Service und Begleitung   2.05
Andere                                       2.03
Durchschnitt                          1.60
Quelle:
BFS / ARE (2010): Durchschnittlicher Besetzungsgrad von Personenwagen. Mikrozensus Mobilität und Verkehr 2010.</t>
        </r>
      </text>
    </comment>
    <comment ref="I84" authorId="1">
      <text>
        <r>
          <rPr>
            <b/>
            <sz val="9"/>
            <color indexed="81"/>
            <rFont val="Tahoma"/>
            <family val="2"/>
          </rPr>
          <t xml:space="preserve">durchschn. Verbrauch in Realität
7.5 Liter Treibstoff /100km 
</t>
        </r>
        <r>
          <rPr>
            <i/>
            <sz val="9"/>
            <color indexed="81"/>
            <rFont val="Tahoma"/>
            <family val="2"/>
          </rPr>
          <t>Verbrauch von durchschnittlichen Euro 6 Benzin-Personenwagen in der Schweiz im Jahr 2015
Hinweis:
Bei der Bestimmung des Normverbrauchs gemäss dem Neuen Europäischen Fahrzyklus (NEFZ) werden Klimaanlage und weitere Verbraucher ausgeschaltet. Der so ermittelte Normverbrauch soll darum mit einem Realzuschlag von 36% erhöht werden.</t>
        </r>
        <r>
          <rPr>
            <b/>
            <sz val="9"/>
            <color indexed="81"/>
            <rFont val="Tahoma"/>
            <family val="2"/>
          </rPr>
          <t xml:space="preserve">
</t>
        </r>
        <r>
          <rPr>
            <i/>
            <sz val="9"/>
            <color indexed="81"/>
            <rFont val="Tahoma"/>
            <family val="2"/>
          </rPr>
          <t xml:space="preserve">Quellen:
Infras (2014):HBEFA Handbuch für Emissionsfaktoren des Strassenverkehrs, v3.2.
ICCT (2015): From Laboratory to Road - A 2015 update of official and "real-world" fuel consumption and CO2 values for passenger cars in Europe.
</t>
        </r>
      </text>
    </comment>
    <comment ref="K84" authorId="1">
      <text>
        <r>
          <rPr>
            <b/>
            <sz val="9"/>
            <color indexed="81"/>
            <rFont val="Tahoma"/>
            <family val="2"/>
          </rPr>
          <t>durchschn. Gewicht</t>
        </r>
        <r>
          <rPr>
            <i/>
            <sz val="9"/>
            <color indexed="81"/>
            <rFont val="Tahoma"/>
            <family val="2"/>
          </rPr>
          <t xml:space="preserve">
</t>
        </r>
        <r>
          <rPr>
            <b/>
            <sz val="9"/>
            <color indexed="81"/>
            <rFont val="Tahoma"/>
            <family val="2"/>
          </rPr>
          <t>1380 kg</t>
        </r>
        <r>
          <rPr>
            <i/>
            <sz val="9"/>
            <color indexed="81"/>
            <rFont val="Tahoma"/>
            <family val="2"/>
          </rPr>
          <t xml:space="preserve">
Durchschnitt der Neuwagenzulassungen  von Benzin-Personenwagen
2005-2014.
Quelle:
BFE (2015): Energieverbrauch und Energieeffizienz der neuen Personenwagen 2014.
</t>
        </r>
      </text>
    </comment>
    <comment ref="AK84" authorId="0">
      <text>
        <r>
          <rPr>
            <b/>
            <sz val="9"/>
            <color indexed="81"/>
            <rFont val="Tahoma"/>
            <family val="2"/>
          </rPr>
          <t>Philippe Stolz:</t>
        </r>
        <r>
          <rPr>
            <sz val="9"/>
            <color indexed="81"/>
            <rFont val="Tahoma"/>
            <family val="2"/>
          </rPr>
          <t xml:space="preserve">
Einheit: kg/km</t>
        </r>
      </text>
    </comment>
    <comment ref="F85" authorId="1">
      <text>
        <r>
          <rPr>
            <b/>
            <sz val="9"/>
            <color indexed="81"/>
            <rFont val="Tahoma"/>
            <family val="2"/>
          </rPr>
          <t>durch. Auslastung 2010:
1.6 Personen</t>
        </r>
        <r>
          <rPr>
            <i/>
            <sz val="9"/>
            <color indexed="81"/>
            <rFont val="Tahoma"/>
            <family val="2"/>
          </rPr>
          <t xml:space="preserve">
Weitere Auslastungen nach Verwendungszweck im Jahr 2010:
Arbeit                                            1.12
Ausbildung                                1.36
Einkauf                                         1.64
Geschäftliche Tätigkeit    1.24
Freizeit                                        1.99
Service und Begleitung   2.05
Andere                                       2.03
Durchschnitt                          1.60
Quelle:
BFS / ARE (2010): Durchschnittlicher Besetzungsgrad von Personenwagen. Mikrozensus Mobilität und Verkehr 2010.</t>
        </r>
      </text>
    </comment>
    <comment ref="I85" authorId="1">
      <text>
        <r>
          <rPr>
            <b/>
            <sz val="9"/>
            <color indexed="81"/>
            <rFont val="Tahoma"/>
            <family val="2"/>
          </rPr>
          <t xml:space="preserve">durchschn. Verbrauch in Realität
8.5 Liter Treibstoff /100km 
</t>
        </r>
        <r>
          <rPr>
            <i/>
            <sz val="9"/>
            <color indexed="81"/>
            <rFont val="Tahoma"/>
            <family val="2"/>
          </rPr>
          <t xml:space="preserve">
Hinweis:
Bei der Bestimmung des Normverbrauchs gemäss dem Neuen Europäischen Fahrzyklus (NEFZ) werden Klimaanlage und weitere Verbraucher ausgeschaltet. Der so ermittelte Normverbrauch soll darum mit einem Realzuschlag von 36% erhöht werden.</t>
        </r>
        <r>
          <rPr>
            <b/>
            <sz val="9"/>
            <color indexed="81"/>
            <rFont val="Tahoma"/>
            <family val="2"/>
          </rPr>
          <t xml:space="preserve">
</t>
        </r>
        <r>
          <rPr>
            <i/>
            <sz val="9"/>
            <color indexed="81"/>
            <rFont val="Tahoma"/>
            <family val="2"/>
          </rPr>
          <t>Quellen:
Jungbluth et al. (2007): Life Cycle Inventories of Bioenergy. ecoinvent report No. 17.
ICCT (2015): From Laboratory to Road - A 2015 update of official and "real-world" fuel consumption and CO2 values for passenger cars in Europe.</t>
        </r>
      </text>
    </comment>
    <comment ref="K85" authorId="1">
      <text>
        <r>
          <rPr>
            <b/>
            <sz val="9"/>
            <color indexed="81"/>
            <rFont val="Tahoma"/>
            <family val="2"/>
          </rPr>
          <t>durchschn. Gewicht</t>
        </r>
        <r>
          <rPr>
            <i/>
            <sz val="9"/>
            <color indexed="81"/>
            <rFont val="Tahoma"/>
            <family val="2"/>
          </rPr>
          <t xml:space="preserve">
</t>
        </r>
        <r>
          <rPr>
            <b/>
            <sz val="9"/>
            <color indexed="81"/>
            <rFont val="Tahoma"/>
            <family val="2"/>
          </rPr>
          <t>1380 kg</t>
        </r>
        <r>
          <rPr>
            <i/>
            <sz val="9"/>
            <color indexed="81"/>
            <rFont val="Tahoma"/>
            <family val="2"/>
          </rPr>
          <t xml:space="preserve">
Durchschnitt der Neuwagenzulassungen  von Benzin-Personenwagen
2005-2014.
Quelle:
BFE (2015): Energieverbrauch und Energieeffizienz der neuen Personenwagen 2014.
</t>
        </r>
      </text>
    </comment>
    <comment ref="AK85" authorId="0">
      <text>
        <r>
          <rPr>
            <b/>
            <sz val="9"/>
            <color indexed="81"/>
            <rFont val="Tahoma"/>
            <family val="2"/>
          </rPr>
          <t>Philippe Stolz:</t>
        </r>
        <r>
          <rPr>
            <sz val="9"/>
            <color indexed="81"/>
            <rFont val="Tahoma"/>
            <family val="2"/>
          </rPr>
          <t xml:space="preserve">
Einheit: kg/pkm</t>
        </r>
      </text>
    </comment>
    <comment ref="F86" authorId="1">
      <text>
        <r>
          <rPr>
            <b/>
            <sz val="9"/>
            <color indexed="81"/>
            <rFont val="Tahoma"/>
            <family val="2"/>
          </rPr>
          <t>durch. Auslastung 2010:
1.6 Personen</t>
        </r>
        <r>
          <rPr>
            <i/>
            <sz val="9"/>
            <color indexed="81"/>
            <rFont val="Tahoma"/>
            <family val="2"/>
          </rPr>
          <t xml:space="preserve">
Weitere Auslastungen nach Verwendungszweck im Jahr 2010:
Arbeit                                            1.12
Ausbildung                                1.36
Einkauf                                         1.64
Geschäftliche Tätigkeit    1.24
Freizeit                                        1.99
Service und Begleitung   2.05
Andere                                       2.03
Durchschnitt                          1.60
Quelle:
BFS / ARE (2010): Durchschnittlicher Besetzungsgrad von Personenwagen. Mikrozensus Mobilität und Verkehr 2010.</t>
        </r>
      </text>
    </comment>
    <comment ref="I86" authorId="1">
      <text>
        <r>
          <rPr>
            <b/>
            <sz val="9"/>
            <color indexed="81"/>
            <rFont val="Tahoma"/>
            <family val="2"/>
          </rPr>
          <t xml:space="preserve">durchschn. Verbrauch in Realität
8.1 Liter Treibstoff /100km 
</t>
        </r>
        <r>
          <rPr>
            <i/>
            <sz val="9"/>
            <color indexed="81"/>
            <rFont val="Tahoma"/>
            <family val="2"/>
          </rPr>
          <t xml:space="preserve">
Hinweis:
Bei der Bestimmung des Normverbrauchs gemäss dem Neuen Europäischen Fahrzyklus (NEFZ) werden Klimaanlage und weitere Verbraucher ausgeschaltet. Der so ermittelte Normverbrauch soll darum mit einem Realzuschlag von 36% erhöht werden.</t>
        </r>
        <r>
          <rPr>
            <b/>
            <sz val="9"/>
            <color indexed="81"/>
            <rFont val="Tahoma"/>
            <family val="2"/>
          </rPr>
          <t xml:space="preserve">
</t>
        </r>
        <r>
          <rPr>
            <i/>
            <sz val="9"/>
            <color indexed="81"/>
            <rFont val="Tahoma"/>
            <family val="2"/>
          </rPr>
          <t>Quellen:
Jungbluth et al. (2007): Life Cycle Inventories of Bioenergy. ecoinvent report No. 17.
ICCT (2015): From Laboratory to Road - A 2015 update of official and "real-world" fuel consumption and CO2 values for passenger cars in Europe.</t>
        </r>
      </text>
    </comment>
    <comment ref="K86" authorId="1">
      <text>
        <r>
          <rPr>
            <b/>
            <sz val="9"/>
            <color indexed="81"/>
            <rFont val="Tahoma"/>
            <family val="2"/>
          </rPr>
          <t>durchschn. Gewicht</t>
        </r>
        <r>
          <rPr>
            <i/>
            <sz val="9"/>
            <color indexed="81"/>
            <rFont val="Tahoma"/>
            <family val="2"/>
          </rPr>
          <t xml:space="preserve">
</t>
        </r>
        <r>
          <rPr>
            <b/>
            <sz val="9"/>
            <color indexed="81"/>
            <rFont val="Tahoma"/>
            <family val="2"/>
          </rPr>
          <t>1380 kg</t>
        </r>
        <r>
          <rPr>
            <i/>
            <sz val="9"/>
            <color indexed="81"/>
            <rFont val="Tahoma"/>
            <family val="2"/>
          </rPr>
          <t xml:space="preserve">
Durchschnitt der Neuwagenzulassungen  von Benzin-Personenwagen
2005-2014.
Quelle:
BFE (2015): Energieverbrauch und Energieeffizienz der neuen Personenwagen 2014.
</t>
        </r>
      </text>
    </comment>
    <comment ref="AK86" authorId="0">
      <text>
        <r>
          <rPr>
            <b/>
            <sz val="9"/>
            <color indexed="81"/>
            <rFont val="Tahoma"/>
            <family val="2"/>
          </rPr>
          <t>Philippe Stolz:</t>
        </r>
        <r>
          <rPr>
            <sz val="9"/>
            <color indexed="81"/>
            <rFont val="Tahoma"/>
            <family val="2"/>
          </rPr>
          <t xml:space="preserve">
Einheit: kg/pkm</t>
        </r>
      </text>
    </comment>
    <comment ref="F87" authorId="1">
      <text>
        <r>
          <rPr>
            <b/>
            <sz val="9"/>
            <color indexed="81"/>
            <rFont val="Tahoma"/>
            <family val="2"/>
          </rPr>
          <t>durch. Auslastung 2010:
1.6 Personen</t>
        </r>
        <r>
          <rPr>
            <i/>
            <sz val="9"/>
            <color indexed="81"/>
            <rFont val="Tahoma"/>
            <family val="2"/>
          </rPr>
          <t xml:space="preserve">
Weitere Auslastungen nach Verwendungszweck im Jahr 2010:
Arbeit                                            1.12
Ausbildung                                1.36
Einkauf                                         1.64
Geschäftliche Tätigkeit    1.24
Freizeit                                        1.99
Service und Begleitung   2.05
Andere                                       2.03
Durchschnitt                          1.60
Quelle:
BFS / ARE (2010): Durchschnittlicher Besetzungsgrad von Personenwagen. Mikrozensus Mobilität und Verkehr 2010.</t>
        </r>
      </text>
    </comment>
    <comment ref="I87" authorId="1">
      <text>
        <r>
          <rPr>
            <b/>
            <sz val="9"/>
            <color indexed="81"/>
            <rFont val="Tahoma"/>
            <family val="2"/>
          </rPr>
          <t xml:space="preserve">durchschn. Verbrauch in Realität
9.7 Liter Treibstoff /100km 
</t>
        </r>
        <r>
          <rPr>
            <i/>
            <sz val="9"/>
            <color indexed="81"/>
            <rFont val="Tahoma"/>
            <family val="2"/>
          </rPr>
          <t xml:space="preserve">
Hinweis:
Bei der Bestimmung des Normverbrauchs gemäss dem Neuen Europäischen Fahrzyklus (NEFZ) werden Klimaanlage und weitere Verbraucher ausgeschaltet. Der so ermittelte Normverbrauch soll darum mit einem Realzuschlag von 36% erhöht werden.</t>
        </r>
        <r>
          <rPr>
            <b/>
            <sz val="9"/>
            <color indexed="81"/>
            <rFont val="Tahoma"/>
            <family val="2"/>
          </rPr>
          <t xml:space="preserve">
</t>
        </r>
        <r>
          <rPr>
            <i/>
            <sz val="9"/>
            <color indexed="81"/>
            <rFont val="Tahoma"/>
            <family val="2"/>
          </rPr>
          <t>Quellen:
Jungbluth et al. (2007): Life Cycle Inventories of Bioenergy. ecoinvent report No. 17.
ICCT (2015): From Laboratory to Road - A 2015 update of official and "real-world" fuel consumption and CO2 values for passenger cars in Europe.</t>
        </r>
      </text>
    </comment>
    <comment ref="K87" authorId="1">
      <text>
        <r>
          <rPr>
            <b/>
            <sz val="9"/>
            <color indexed="81"/>
            <rFont val="Tahoma"/>
            <family val="2"/>
          </rPr>
          <t>durchschn. Gewicht</t>
        </r>
        <r>
          <rPr>
            <i/>
            <sz val="9"/>
            <color indexed="81"/>
            <rFont val="Tahoma"/>
            <family val="2"/>
          </rPr>
          <t xml:space="preserve">
</t>
        </r>
        <r>
          <rPr>
            <b/>
            <sz val="9"/>
            <color indexed="81"/>
            <rFont val="Tahoma"/>
            <family val="2"/>
          </rPr>
          <t>1380 kg</t>
        </r>
        <r>
          <rPr>
            <i/>
            <sz val="9"/>
            <color indexed="81"/>
            <rFont val="Tahoma"/>
            <family val="2"/>
          </rPr>
          <t xml:space="preserve">
Durchschnitt der Neuwagenzulassungen  von Benzin-Personenwagen
2005-2014.
Quelle:
BFE (2015): Energieverbrauch und Energieeffizienz der neuen Personenwagen 2014.
</t>
        </r>
      </text>
    </comment>
    <comment ref="U87" authorId="0">
      <text>
        <r>
          <rPr>
            <b/>
            <sz val="9"/>
            <color indexed="81"/>
            <rFont val="Tahoma"/>
            <family val="2"/>
          </rPr>
          <t xml:space="preserve">Biogas:
</t>
        </r>
        <r>
          <rPr>
            <sz val="9"/>
            <color indexed="81"/>
            <rFont val="Tahoma"/>
            <family val="2"/>
          </rPr>
          <t>Wird aus Abfällen produziert und hat darum einen Primärenergiebedarf von 0 MJ-equ.</t>
        </r>
      </text>
    </comment>
    <comment ref="AK87" authorId="0">
      <text>
        <r>
          <rPr>
            <b/>
            <sz val="9"/>
            <color indexed="81"/>
            <rFont val="Tahoma"/>
            <family val="2"/>
          </rPr>
          <t>Philippe Stolz:</t>
        </r>
        <r>
          <rPr>
            <sz val="9"/>
            <color indexed="81"/>
            <rFont val="Tahoma"/>
            <family val="2"/>
          </rPr>
          <t xml:space="preserve">
Einheit: kg/pkm</t>
        </r>
      </text>
    </comment>
    <comment ref="F88" authorId="1">
      <text>
        <r>
          <rPr>
            <b/>
            <sz val="9"/>
            <color indexed="81"/>
            <rFont val="Tahoma"/>
            <family val="2"/>
          </rPr>
          <t>durch. Auslastung 2010:
1.6 Personen</t>
        </r>
        <r>
          <rPr>
            <i/>
            <sz val="9"/>
            <color indexed="81"/>
            <rFont val="Tahoma"/>
            <family val="2"/>
          </rPr>
          <t xml:space="preserve">
Weitere Auslastungen nach Verwendungszweck im Jahr 2010:
Arbeit                                            1.12
Ausbildung                                1.36
Einkauf                                         1.64
Geschäftliche Tätigkeit    1.24
Freizeit                                        1.99
Service und Begleitung   2.05
Andere                                       2.03
Durchschnitt                          1.60
Quelle:
BFS / ARE (2010): Durchschnittlicher Besetzungsgrad von Personenwagen. Mikrozensus Mobilität und Verkehr 2010.</t>
        </r>
      </text>
    </comment>
    <comment ref="I88" authorId="1">
      <text>
        <r>
          <rPr>
            <b/>
            <sz val="9"/>
            <color indexed="81"/>
            <rFont val="Tahoma"/>
            <family val="2"/>
          </rPr>
          <t xml:space="preserve">durchschn. Verbrauch in Realität
9.7 Liter Treibstoff /100km 
</t>
        </r>
        <r>
          <rPr>
            <i/>
            <sz val="9"/>
            <color indexed="81"/>
            <rFont val="Tahoma"/>
            <family val="2"/>
          </rPr>
          <t xml:space="preserve">
Hinweis:
Bei der Bestimmung des Normverbrauchs gemäss dem Neuen Europäischen Fahrzyklus (NEFZ) werden Klimaanlage und weitere Verbraucher ausgeschaltet. Der so ermittelte Normverbrauch soll darum mit einem Realzuschlag von 36% erhöht werden.</t>
        </r>
        <r>
          <rPr>
            <b/>
            <sz val="9"/>
            <color indexed="81"/>
            <rFont val="Tahoma"/>
            <family val="2"/>
          </rPr>
          <t xml:space="preserve">
</t>
        </r>
        <r>
          <rPr>
            <i/>
            <sz val="9"/>
            <color indexed="81"/>
            <rFont val="Tahoma"/>
            <family val="2"/>
          </rPr>
          <t>Quellen:
Jungbluth et al. (2007): Life Cycle Inventories of Bioenergy. ecoinvent report No. 17.
ICCT (2015): From Laboratory to Road - A 2015 update of official and "real-world" fuel consumption and CO2 values for passenger cars in Europe.</t>
        </r>
      </text>
    </comment>
    <comment ref="K88" authorId="1">
      <text>
        <r>
          <rPr>
            <b/>
            <sz val="9"/>
            <color indexed="81"/>
            <rFont val="Tahoma"/>
            <family val="2"/>
          </rPr>
          <t>durchschn. Gewicht</t>
        </r>
        <r>
          <rPr>
            <i/>
            <sz val="9"/>
            <color indexed="81"/>
            <rFont val="Tahoma"/>
            <family val="2"/>
          </rPr>
          <t xml:space="preserve">
</t>
        </r>
        <r>
          <rPr>
            <b/>
            <sz val="9"/>
            <color indexed="81"/>
            <rFont val="Tahoma"/>
            <family val="2"/>
          </rPr>
          <t>1380 kg</t>
        </r>
        <r>
          <rPr>
            <i/>
            <sz val="9"/>
            <color indexed="81"/>
            <rFont val="Tahoma"/>
            <family val="2"/>
          </rPr>
          <t xml:space="preserve">
Durchschnitt der Neuwagenzulassungen  von Benzin-Personenwagen
2005-2014.
Quelle:
BFE (2015): Energieverbrauch und Energieeffizienz der neuen Personenwagen 2014.
</t>
        </r>
      </text>
    </comment>
    <comment ref="AK88" authorId="0">
      <text>
        <r>
          <rPr>
            <b/>
            <sz val="9"/>
            <color indexed="81"/>
            <rFont val="Tahoma"/>
            <family val="2"/>
          </rPr>
          <t>Philippe Stolz:</t>
        </r>
        <r>
          <rPr>
            <sz val="9"/>
            <color indexed="81"/>
            <rFont val="Tahoma"/>
            <family val="2"/>
          </rPr>
          <t xml:space="preserve">
Einheit: kg/pkm</t>
        </r>
      </text>
    </comment>
    <comment ref="F89" authorId="1">
      <text>
        <r>
          <rPr>
            <b/>
            <sz val="9"/>
            <color indexed="81"/>
            <rFont val="Tahoma"/>
            <family val="2"/>
          </rPr>
          <t>durch. Auslastung 2010:
1.6 Personen</t>
        </r>
        <r>
          <rPr>
            <i/>
            <sz val="9"/>
            <color indexed="81"/>
            <rFont val="Tahoma"/>
            <family val="2"/>
          </rPr>
          <t xml:space="preserve">
Weitere Auslastungen nach Verwendungszweck im Jahr 2010:
Arbeit                                            1.12
Ausbildung                                1.36
Einkauf                                         1.64
Geschäftliche Tätigkeit    1.24
Freizeit                                        1.99
Service und Begleitung   2.05
Andere                                       2.03
Durchschnitt                          1.60
Quelle:
BFS / ARE (2010): Durchschnittlicher Besetzungsgrad von Personenwagen. Mikrozensus Mobilität und Verkehr 2010.</t>
        </r>
      </text>
    </comment>
    <comment ref="I89" authorId="1">
      <text>
        <r>
          <rPr>
            <b/>
            <sz val="9"/>
            <color indexed="81"/>
            <rFont val="Tahoma"/>
            <family val="2"/>
          </rPr>
          <t xml:space="preserve">durchschn. Verbrauch in Realität
5.5 Liter Treibstoff /100km 
</t>
        </r>
        <r>
          <rPr>
            <i/>
            <sz val="9"/>
            <color indexed="81"/>
            <rFont val="Tahoma"/>
            <family val="2"/>
          </rPr>
          <t xml:space="preserve">
Hinweis:
Bei der Bestimmung des Normverbrauchs gemäss dem Neuen Europäischen Fahrzyklus (NEFZ) werden Klimaanlage und weitere Verbraucher ausgeschaltet. Der so ermittelte Normverbrauch soll darum mit einem Realzuschlag von 42% erhöht werden.</t>
        </r>
        <r>
          <rPr>
            <b/>
            <sz val="9"/>
            <color indexed="81"/>
            <rFont val="Tahoma"/>
            <family val="2"/>
          </rPr>
          <t xml:space="preserve">
</t>
        </r>
        <r>
          <rPr>
            <i/>
            <sz val="9"/>
            <color indexed="81"/>
            <rFont val="Tahoma"/>
            <family val="2"/>
          </rPr>
          <t>Quellen:
Toyota Prius III: Technische Daten.
ICCT (2015): From Laboratory to Road - A 2015 update of official and "real-world" fuel consumption and CO2 values for passenger cars in Europe.</t>
        </r>
      </text>
    </comment>
    <comment ref="K89" authorId="1">
      <text>
        <r>
          <rPr>
            <b/>
            <sz val="9"/>
            <color indexed="81"/>
            <rFont val="Tahoma"/>
            <family val="2"/>
          </rPr>
          <t>durchschn. Gewicht</t>
        </r>
        <r>
          <rPr>
            <i/>
            <sz val="9"/>
            <color indexed="81"/>
            <rFont val="Tahoma"/>
            <family val="2"/>
          </rPr>
          <t xml:space="preserve">
</t>
        </r>
        <r>
          <rPr>
            <b/>
            <sz val="9"/>
            <color indexed="81"/>
            <rFont val="Tahoma"/>
            <family val="2"/>
          </rPr>
          <t xml:space="preserve">1460 kg
</t>
        </r>
        <r>
          <rPr>
            <i/>
            <sz val="9"/>
            <color indexed="81"/>
            <rFont val="Tahoma"/>
            <family val="2"/>
          </rPr>
          <t xml:space="preserve">Quelle: 
Toyota Prius III: Technische Daten.
</t>
        </r>
      </text>
    </comment>
    <comment ref="L89" authorId="1">
      <text>
        <r>
          <rPr>
            <b/>
            <sz val="9"/>
            <color indexed="81"/>
            <rFont val="Tahoma"/>
            <family val="2"/>
          </rPr>
          <t>Batteriegewicht</t>
        </r>
        <r>
          <rPr>
            <i/>
            <sz val="9"/>
            <color indexed="81"/>
            <rFont val="Tahoma"/>
            <family val="2"/>
          </rPr>
          <t xml:space="preserve">
</t>
        </r>
        <r>
          <rPr>
            <b/>
            <sz val="9"/>
            <color indexed="81"/>
            <rFont val="Tahoma"/>
            <family val="2"/>
          </rPr>
          <t xml:space="preserve">41 kg
</t>
        </r>
        <r>
          <rPr>
            <i/>
            <sz val="9"/>
            <color indexed="81"/>
            <rFont val="Tahoma"/>
            <family val="2"/>
          </rPr>
          <t>Als Richtwert für die Energiedichte der Batterie kann  85Wh/kg  verwendet werden.</t>
        </r>
        <r>
          <rPr>
            <b/>
            <sz val="9"/>
            <color indexed="81"/>
            <rFont val="Tahoma"/>
            <family val="2"/>
          </rPr>
          <t xml:space="preserve">
</t>
        </r>
        <r>
          <rPr>
            <i/>
            <sz val="9"/>
            <color indexed="81"/>
            <rFont val="Tahoma"/>
            <family val="2"/>
          </rPr>
          <t>Quellen:
Toyota Prius III: Technische Daten.
UBA (2016): Weiterentwicklung und vertiefte Analyse der
Umweltbilanz von Elektrofahrzeugen.</t>
        </r>
      </text>
    </comment>
    <comment ref="M89" authorId="1">
      <text>
        <r>
          <rPr>
            <b/>
            <sz val="9"/>
            <color indexed="81"/>
            <rFont val="Tahoma"/>
            <family val="2"/>
          </rPr>
          <t>Anzahl Batteriewechsel</t>
        </r>
        <r>
          <rPr>
            <i/>
            <sz val="9"/>
            <color indexed="81"/>
            <rFont val="Tahoma"/>
            <family val="2"/>
          </rPr>
          <t xml:space="preserve">
</t>
        </r>
        <r>
          <rPr>
            <b/>
            <sz val="9"/>
            <color indexed="81"/>
            <rFont val="Tahoma"/>
            <family val="2"/>
          </rPr>
          <t xml:space="preserve">0.5
</t>
        </r>
        <r>
          <rPr>
            <i/>
            <sz val="9"/>
            <color indexed="81"/>
            <rFont val="Tahoma"/>
            <family val="2"/>
          </rPr>
          <t>Quelle:
Leuenberger &amp; Frischknecht (2010): Life Cycle Assessment of Battery Electric Vehicles and Concept Cars.</t>
        </r>
      </text>
    </comment>
    <comment ref="AK89" authorId="0">
      <text>
        <r>
          <rPr>
            <b/>
            <sz val="9"/>
            <color indexed="81"/>
            <rFont val="Tahoma"/>
            <family val="2"/>
          </rPr>
          <t>Philippe Stolz:</t>
        </r>
        <r>
          <rPr>
            <sz val="9"/>
            <color indexed="81"/>
            <rFont val="Tahoma"/>
            <family val="2"/>
          </rPr>
          <t xml:space="preserve">
Einheit: kg/km</t>
        </r>
      </text>
    </comment>
    <comment ref="F90" authorId="1">
      <text>
        <r>
          <rPr>
            <b/>
            <sz val="9"/>
            <color indexed="81"/>
            <rFont val="Tahoma"/>
            <family val="2"/>
          </rPr>
          <t>durch. Auslastung 2010:
1.6 Personen</t>
        </r>
        <r>
          <rPr>
            <i/>
            <sz val="9"/>
            <color indexed="81"/>
            <rFont val="Tahoma"/>
            <family val="2"/>
          </rPr>
          <t xml:space="preserve">
Weitere Auslastungen nach Verwendungszweck im Jahr 2010:
Arbeit                                            1.12
Ausbildung                                1.36
Einkauf                                         1.64
Geschäftliche Tätigkeit    1.24
Freizeit                                        1.99
Service und Begleitung   2.05
Andere                                       2.03
Durchschnitt                          1.60
Quelle:
BFS / ARE (2010): Durchschnittlicher Besetzungsgrad von Personenwagen. Mikrozensus Mobilität und Verkehr 2010.</t>
        </r>
      </text>
    </comment>
    <comment ref="I90" authorId="1">
      <text>
        <r>
          <rPr>
            <b/>
            <sz val="9"/>
            <color indexed="81"/>
            <rFont val="Tahoma"/>
            <family val="2"/>
          </rPr>
          <t xml:space="preserve">durchschn. Verbrauch in Realität
5.2 Liter Treibstoff /100km 
</t>
        </r>
        <r>
          <rPr>
            <i/>
            <sz val="9"/>
            <color indexed="81"/>
            <rFont val="Tahoma"/>
            <family val="2"/>
          </rPr>
          <t xml:space="preserve">
Hinweis:
Bei der Bestimmung des Normverbrauchs gemäss dem Neuen Europäischen Fahrzyklus (NEFZ) werden Klimaanlage und weitere Verbraucher ausgeschaltet. Der so ermittelte Normverbrauch soll darum mit einem Realzuschlag von 42% erhöht werden.</t>
        </r>
        <r>
          <rPr>
            <b/>
            <sz val="9"/>
            <color indexed="81"/>
            <rFont val="Tahoma"/>
            <family val="2"/>
          </rPr>
          <t xml:space="preserve">
</t>
        </r>
        <r>
          <rPr>
            <i/>
            <sz val="9"/>
            <color indexed="81"/>
            <rFont val="Tahoma"/>
            <family val="2"/>
          </rPr>
          <t>Quellen:
Toyota Prius III: Technische Daten .
Stolz, Messmer &amp; Frischknecht (2016): Life Cycle Inventories of Road and Non-Road Transport Services.
ICCT (2015): From Laboratory to Road - A 2015 update of official and "real-world" fuel consumption and CO2 values for passenger cars in Europe.</t>
        </r>
      </text>
    </comment>
    <comment ref="K90" authorId="1">
      <text>
        <r>
          <rPr>
            <b/>
            <sz val="9"/>
            <color indexed="81"/>
            <rFont val="Tahoma"/>
            <family val="2"/>
          </rPr>
          <t>durchschn. Gewicht</t>
        </r>
        <r>
          <rPr>
            <i/>
            <sz val="9"/>
            <color indexed="81"/>
            <rFont val="Tahoma"/>
            <family val="2"/>
          </rPr>
          <t xml:space="preserve">
</t>
        </r>
        <r>
          <rPr>
            <b/>
            <sz val="9"/>
            <color indexed="81"/>
            <rFont val="Tahoma"/>
            <family val="2"/>
          </rPr>
          <t xml:space="preserve">1460 kg
</t>
        </r>
        <r>
          <rPr>
            <i/>
            <sz val="9"/>
            <color indexed="81"/>
            <rFont val="Tahoma"/>
            <family val="2"/>
          </rPr>
          <t xml:space="preserve">Quelle: 
Toyota Prius III: Technische Daten.
</t>
        </r>
      </text>
    </comment>
    <comment ref="L90" authorId="1">
      <text>
        <r>
          <rPr>
            <b/>
            <sz val="9"/>
            <color indexed="81"/>
            <rFont val="Tahoma"/>
            <family val="2"/>
          </rPr>
          <t>Batteriegewicht</t>
        </r>
        <r>
          <rPr>
            <i/>
            <sz val="9"/>
            <color indexed="81"/>
            <rFont val="Tahoma"/>
            <family val="2"/>
          </rPr>
          <t xml:space="preserve">
</t>
        </r>
        <r>
          <rPr>
            <b/>
            <sz val="9"/>
            <color indexed="81"/>
            <rFont val="Tahoma"/>
            <family val="2"/>
          </rPr>
          <t xml:space="preserve">41 kg
</t>
        </r>
        <r>
          <rPr>
            <i/>
            <sz val="9"/>
            <color indexed="81"/>
            <rFont val="Tahoma"/>
            <family val="2"/>
          </rPr>
          <t>Als Richtwert für die Energiedichte der Batterie kann  85Wh/kg  verwendet werden.</t>
        </r>
        <r>
          <rPr>
            <b/>
            <sz val="9"/>
            <color indexed="81"/>
            <rFont val="Tahoma"/>
            <family val="2"/>
          </rPr>
          <t xml:space="preserve">
</t>
        </r>
        <r>
          <rPr>
            <i/>
            <sz val="9"/>
            <color indexed="81"/>
            <rFont val="Tahoma"/>
            <family val="2"/>
          </rPr>
          <t>Quellen:
Toyota Prius III: Technische Daten.
UBA (2016): Weiterentwicklung und vertiefte Analyse der
Umweltbilanz von Elektrofahrzeugen.</t>
        </r>
      </text>
    </comment>
    <comment ref="M90" authorId="1">
      <text>
        <r>
          <rPr>
            <b/>
            <sz val="9"/>
            <color indexed="81"/>
            <rFont val="Tahoma"/>
            <family val="2"/>
          </rPr>
          <t>Anzahl Batteriewechsel</t>
        </r>
        <r>
          <rPr>
            <i/>
            <sz val="9"/>
            <color indexed="81"/>
            <rFont val="Tahoma"/>
            <family val="2"/>
          </rPr>
          <t xml:space="preserve">
</t>
        </r>
        <r>
          <rPr>
            <b/>
            <sz val="9"/>
            <color indexed="81"/>
            <rFont val="Tahoma"/>
            <family val="2"/>
          </rPr>
          <t xml:space="preserve">0.5
</t>
        </r>
        <r>
          <rPr>
            <i/>
            <sz val="9"/>
            <color indexed="81"/>
            <rFont val="Tahoma"/>
            <family val="2"/>
          </rPr>
          <t>Quelle:
Leuenberger &amp; Frischknecht (2010): Life Cycle Assessment of Battery Electric Vehicles and Concept Cars.</t>
        </r>
      </text>
    </comment>
    <comment ref="AK90" authorId="0">
      <text>
        <r>
          <rPr>
            <b/>
            <sz val="9"/>
            <color indexed="81"/>
            <rFont val="Tahoma"/>
            <family val="2"/>
          </rPr>
          <t>Philippe Stolz:</t>
        </r>
        <r>
          <rPr>
            <sz val="9"/>
            <color indexed="81"/>
            <rFont val="Tahoma"/>
            <family val="2"/>
          </rPr>
          <t xml:space="preserve">
Einheit: kg/km</t>
        </r>
      </text>
    </comment>
    <comment ref="F91" authorId="1">
      <text>
        <r>
          <rPr>
            <b/>
            <sz val="9"/>
            <color indexed="81"/>
            <rFont val="Tahoma"/>
            <family val="2"/>
          </rPr>
          <t>durch. Auslastung 2010:
1.6 Personen</t>
        </r>
        <r>
          <rPr>
            <i/>
            <sz val="9"/>
            <color indexed="81"/>
            <rFont val="Tahoma"/>
            <family val="2"/>
          </rPr>
          <t xml:space="preserve">
Weitere Auslastungen nach Verwendungszweck im Jahr 2010:
Arbeit                                            1.12
Ausbildung                                1.36
Einkauf                                         1.64
Geschäftliche Tätigkeit    1.24
Freizeit                                        1.99
Service und Begleitung   2.05
Andere                                       2.03
Durchschnitt                          1.60
Quelle:
BFS / ARE (2010): Durchschnittlicher Besetzungsgrad von Personenwagen. Mikrozensus Mobilität und Verkehr 2010.</t>
        </r>
      </text>
    </comment>
    <comment ref="I91" authorId="1">
      <text>
        <r>
          <rPr>
            <b/>
            <sz val="9"/>
            <color indexed="81"/>
            <rFont val="Tahoma"/>
            <family val="2"/>
          </rPr>
          <t xml:space="preserve">durchschn. Verbrauch in Realität
5.5 Liter Treibstoff /100km 
</t>
        </r>
        <r>
          <rPr>
            <i/>
            <sz val="9"/>
            <color indexed="81"/>
            <rFont val="Tahoma"/>
            <family val="2"/>
          </rPr>
          <t>Wobei 80% mit Strom und 20% mit  Benzin gefahren werden
Hinweis:
Bei der Bestimmung des Normverbrauchs gemäss dem Neuen Europäischen Fahrzyklus (NEFZ) werden Klimaanlage und weitere Verbraucher ausgeschaltet. Der so ermittelte Normverbrauch soll darum mit einem Realzuschlag von 42% erhöht werden.</t>
        </r>
        <r>
          <rPr>
            <b/>
            <sz val="9"/>
            <color indexed="81"/>
            <rFont val="Tahoma"/>
            <family val="2"/>
          </rPr>
          <t xml:space="preserve">
</t>
        </r>
        <r>
          <rPr>
            <i/>
            <sz val="9"/>
            <color indexed="81"/>
            <rFont val="Tahoma"/>
            <family val="2"/>
          </rPr>
          <t>Quellen:
Toyota Prius III: Technische Daten .
Stolz, Messmer &amp; Frischknecht (2016): Life Cycle Inventories of Road and Non-Road Transport Services.
Althaus &amp; Gauch (2010): Vergleichende Ökobilanz individueller Mobilität - Elektromobilität versus konventionelle Mobilität mit Bio- und fossilen Treibstoffen.
ICCT (2015): From Laboratory to Road - A 2015 update of official and "real-world" fuel consumption and CO2 values for passenger cars in Europe.</t>
        </r>
      </text>
    </comment>
    <comment ref="J91" authorId="1">
      <text>
        <r>
          <rPr>
            <b/>
            <sz val="9"/>
            <color indexed="81"/>
            <rFont val="Tahoma"/>
            <family val="2"/>
          </rPr>
          <t xml:space="preserve">durchschn. Verbrauch in Realität
20 kWh /100km 
</t>
        </r>
        <r>
          <rPr>
            <i/>
            <sz val="9"/>
            <color indexed="81"/>
            <rFont val="Tahoma"/>
            <family val="2"/>
          </rPr>
          <t>Wobei 80% mit Strom und 20% mit  Benzin gefahren werden 
Hinweis:
Bei der Bestimmung des Normverbrauchs gemäss dem Neuen Europäischen Fahrzyklus (NEFZ) werden Klimaanlage und weitere Verbraucher ausgeschaltet. Der so ermittelte Normverbrauch soll darum mit einem Realzuschlag von  70% erhöht werden.</t>
        </r>
        <r>
          <rPr>
            <b/>
            <sz val="9"/>
            <color indexed="81"/>
            <rFont val="Tahoma"/>
            <family val="2"/>
          </rPr>
          <t xml:space="preserve">
</t>
        </r>
        <r>
          <rPr>
            <i/>
            <sz val="9"/>
            <color indexed="81"/>
            <rFont val="Tahoma"/>
            <family val="2"/>
          </rPr>
          <t>Quellen:
Toyota Prius III: Technische Daten .
Stolz, Messmer &amp; Frischknecht (2016): Life Cycle Inventories of Road and Non-Road Transport Services.
Althaus &amp; Gauch (2010): Vergleichende Ökobilanz individueller Mobilität - Elektromobilität versus konventionelle Mobilität mit Bio- und fossilen Treibstoffen.
ICCT (2015): From Laboratory to Road - A 2015 update of official and "real-world" fuel consumption and CO2 values for passenger cars in Europe.</t>
        </r>
      </text>
    </comment>
    <comment ref="K91" authorId="1">
      <text>
        <r>
          <rPr>
            <b/>
            <sz val="9"/>
            <color indexed="81"/>
            <rFont val="Tahoma"/>
            <family val="2"/>
          </rPr>
          <t>durchschn. Gewicht</t>
        </r>
        <r>
          <rPr>
            <i/>
            <sz val="9"/>
            <color indexed="81"/>
            <rFont val="Tahoma"/>
            <family val="2"/>
          </rPr>
          <t xml:space="preserve">
</t>
        </r>
        <r>
          <rPr>
            <b/>
            <sz val="9"/>
            <color indexed="81"/>
            <rFont val="Tahoma"/>
            <family val="2"/>
          </rPr>
          <t xml:space="preserve">1500 kg
</t>
        </r>
        <r>
          <rPr>
            <i/>
            <sz val="9"/>
            <color indexed="81"/>
            <rFont val="Tahoma"/>
            <family val="2"/>
          </rPr>
          <t xml:space="preserve">Quelle: 
Toyota Prius III: Technische Daten.
</t>
        </r>
      </text>
    </comment>
    <comment ref="L91" authorId="1">
      <text>
        <r>
          <rPr>
            <b/>
            <sz val="9"/>
            <color indexed="81"/>
            <rFont val="Tahoma"/>
            <family val="2"/>
          </rPr>
          <t>Batteriegewicht</t>
        </r>
        <r>
          <rPr>
            <i/>
            <sz val="9"/>
            <color indexed="81"/>
            <rFont val="Tahoma"/>
            <family val="2"/>
          </rPr>
          <t xml:space="preserve">
</t>
        </r>
        <r>
          <rPr>
            <b/>
            <sz val="9"/>
            <color indexed="81"/>
            <rFont val="Tahoma"/>
            <family val="2"/>
          </rPr>
          <t xml:space="preserve">80 kg
</t>
        </r>
        <r>
          <rPr>
            <i/>
            <sz val="9"/>
            <color indexed="81"/>
            <rFont val="Tahoma"/>
            <family val="2"/>
          </rPr>
          <t>Als Richtwert für die Energiedichte der Batterie kann  85Wh/kg  verwendet werden.</t>
        </r>
        <r>
          <rPr>
            <b/>
            <sz val="9"/>
            <color indexed="81"/>
            <rFont val="Tahoma"/>
            <family val="2"/>
          </rPr>
          <t xml:space="preserve">
</t>
        </r>
        <r>
          <rPr>
            <i/>
            <sz val="9"/>
            <color indexed="81"/>
            <rFont val="Tahoma"/>
            <family val="2"/>
          </rPr>
          <t>Quellen:
Toyota Prius III: Technische Daten.
UBA (2016): Weiterentwicklung und vertiefte Analyse der
Umweltbilanz von Elektrofahrzeugen.</t>
        </r>
      </text>
    </comment>
    <comment ref="M91" authorId="1">
      <text>
        <r>
          <rPr>
            <b/>
            <sz val="9"/>
            <color indexed="81"/>
            <rFont val="Tahoma"/>
            <family val="2"/>
          </rPr>
          <t>Anzahl Batteriewechsel</t>
        </r>
        <r>
          <rPr>
            <i/>
            <sz val="9"/>
            <color indexed="81"/>
            <rFont val="Tahoma"/>
            <family val="2"/>
          </rPr>
          <t xml:space="preserve">
</t>
        </r>
        <r>
          <rPr>
            <b/>
            <sz val="9"/>
            <color indexed="81"/>
            <rFont val="Tahoma"/>
            <family val="2"/>
          </rPr>
          <t xml:space="preserve">0.5
</t>
        </r>
        <r>
          <rPr>
            <i/>
            <sz val="9"/>
            <color indexed="81"/>
            <rFont val="Tahoma"/>
            <family val="2"/>
          </rPr>
          <t>Quelle:
Leuenberger &amp; Frischknecht (2010): Life Cycle Assessment of Battery Electric Vehicles and Concept Cars.</t>
        </r>
      </text>
    </comment>
    <comment ref="AK91" authorId="0">
      <text>
        <r>
          <rPr>
            <b/>
            <sz val="9"/>
            <color indexed="81"/>
            <rFont val="Tahoma"/>
            <family val="2"/>
          </rPr>
          <t>Philippe Stolz:</t>
        </r>
        <r>
          <rPr>
            <sz val="9"/>
            <color indexed="81"/>
            <rFont val="Tahoma"/>
            <family val="2"/>
          </rPr>
          <t xml:space="preserve">
Einheit: kg/km</t>
        </r>
      </text>
    </comment>
    <comment ref="AL91" authorId="0">
      <text>
        <r>
          <rPr>
            <b/>
            <sz val="9"/>
            <color indexed="81"/>
            <rFont val="Tahoma"/>
            <family val="2"/>
          </rPr>
          <t>Philippe Stolz:</t>
        </r>
        <r>
          <rPr>
            <sz val="9"/>
            <color indexed="81"/>
            <rFont val="Tahoma"/>
            <family val="2"/>
          </rPr>
          <t xml:space="preserve">
Einheit: kWh/km</t>
        </r>
      </text>
    </comment>
    <comment ref="F92" authorId="1">
      <text>
        <r>
          <rPr>
            <b/>
            <sz val="9"/>
            <color indexed="81"/>
            <rFont val="Tahoma"/>
            <family val="2"/>
          </rPr>
          <t>durch. Auslastung 2010:
1.6 Personen</t>
        </r>
        <r>
          <rPr>
            <i/>
            <sz val="9"/>
            <color indexed="81"/>
            <rFont val="Tahoma"/>
            <family val="2"/>
          </rPr>
          <t xml:space="preserve">
Weitere Auslastungen nach Verwendungszweck im Jahr 2010:
Arbeit                                            1.12
Ausbildung                                1.36
Einkauf                                         1.64
Geschäftliche Tätigkeit    1.24
Freizeit                                        1.99
Service und Begleitung   2.05
Andere                                       2.03
Durchschnitt                          1.60
Quelle:
BFS / ARE (2010): Durchschnittlicher Besetzungsgrad von Personenwagen. Mikrozensus Mobilität und Verkehr 2010.</t>
        </r>
      </text>
    </comment>
    <comment ref="I92" authorId="1">
      <text>
        <r>
          <rPr>
            <b/>
            <sz val="9"/>
            <color indexed="81"/>
            <rFont val="Tahoma"/>
            <family val="2"/>
          </rPr>
          <t xml:space="preserve">durchschn. Verbrauch in Realität
5.5 Liter Treibstoff /100km 
</t>
        </r>
        <r>
          <rPr>
            <i/>
            <sz val="9"/>
            <color indexed="81"/>
            <rFont val="Tahoma"/>
            <family val="2"/>
          </rPr>
          <t>Wobei 80% mit Strom und 20% mit  Benzin gefahren werden
Hinweis:
Bei der Bestimmung des Normverbrauchs gemäss dem Neuen Europäischen Fahrzyklus (NEFZ) werden Klimaanlage und weitere Verbraucher ausgeschaltet. Der so ermittelte Normverbrauch soll darum mit einem Realzuschlag von 42% erhöht werden.</t>
        </r>
        <r>
          <rPr>
            <b/>
            <sz val="9"/>
            <color indexed="81"/>
            <rFont val="Tahoma"/>
            <family val="2"/>
          </rPr>
          <t xml:space="preserve">
</t>
        </r>
        <r>
          <rPr>
            <i/>
            <sz val="9"/>
            <color indexed="81"/>
            <rFont val="Tahoma"/>
            <family val="2"/>
          </rPr>
          <t>Quellen:
Toyota Prius III: Technische Daten .
Stolz, Messmer &amp; Frischknecht (2016): Life Cycle Inventories of Road and Non-Road Transport Services.
Althaus &amp; Gauch (2010): Vergleichende Ökobilanz individueller Mobilität - Elektromobilität versus konventionelle Mobilität mit Bio- und fossilen Treibstoffen.
ICCT (2015): From Laboratory to Road - A 2015 update of official and "real-world" fuel consumption and CO2 values for passenger cars in Europe.</t>
        </r>
      </text>
    </comment>
    <comment ref="J92" authorId="1">
      <text>
        <r>
          <rPr>
            <b/>
            <sz val="9"/>
            <color indexed="81"/>
            <rFont val="Tahoma"/>
            <family val="2"/>
          </rPr>
          <t xml:space="preserve">durchschn. Verbrauch in Realität
20 kWh /100km 
</t>
        </r>
        <r>
          <rPr>
            <i/>
            <sz val="9"/>
            <color indexed="81"/>
            <rFont val="Tahoma"/>
            <family val="2"/>
          </rPr>
          <t>Wobei 80% mit Strom und 20% mit  Benzin gefahren werden 
Hinweis:
Bei der Bestimmung des Normverbrauchs gemäss dem Neuen Europäischen Fahrzyklus (NEFZ) werden Klimaanlage und weitere Verbraucher ausgeschaltet. Der so ermittelte Normverbrauch soll darum mit einem Realzuschlag von  70% erhöht werden.</t>
        </r>
        <r>
          <rPr>
            <b/>
            <sz val="9"/>
            <color indexed="81"/>
            <rFont val="Tahoma"/>
            <family val="2"/>
          </rPr>
          <t xml:space="preserve">
</t>
        </r>
        <r>
          <rPr>
            <i/>
            <sz val="9"/>
            <color indexed="81"/>
            <rFont val="Tahoma"/>
            <family val="2"/>
          </rPr>
          <t>Quellen:
Toyota Prius III: Technische Daten .
Stolz, Messmer &amp; Frischknecht (2016): Life Cycle Inventories of Road and Non-Road Transport Services.
Althaus &amp; Gauch (2010): Vergleichende Ökobilanz individueller Mobilität - Elektromobilität versus konventionelle Mobilität mit Bio- und fossilen Treibstoffen.
ICCT (2015): From Laboratory to Road - A 2015 update of official and "real-world" fuel consumption and CO2 values for passenger cars in Europe.</t>
        </r>
      </text>
    </comment>
    <comment ref="K92" authorId="1">
      <text>
        <r>
          <rPr>
            <b/>
            <sz val="9"/>
            <color indexed="81"/>
            <rFont val="Tahoma"/>
            <family val="2"/>
          </rPr>
          <t>durchschn. Gewicht</t>
        </r>
        <r>
          <rPr>
            <i/>
            <sz val="9"/>
            <color indexed="81"/>
            <rFont val="Tahoma"/>
            <family val="2"/>
          </rPr>
          <t xml:space="preserve">
</t>
        </r>
        <r>
          <rPr>
            <b/>
            <sz val="9"/>
            <color indexed="81"/>
            <rFont val="Tahoma"/>
            <family val="2"/>
          </rPr>
          <t xml:space="preserve">1500 kg
</t>
        </r>
        <r>
          <rPr>
            <i/>
            <sz val="9"/>
            <color indexed="81"/>
            <rFont val="Tahoma"/>
            <family val="2"/>
          </rPr>
          <t xml:space="preserve">Quelle: 
Toyota Prius III: Technische Daten.
</t>
        </r>
      </text>
    </comment>
    <comment ref="L92" authorId="1">
      <text>
        <r>
          <rPr>
            <b/>
            <sz val="9"/>
            <color indexed="81"/>
            <rFont val="Tahoma"/>
            <family val="2"/>
          </rPr>
          <t>Batteriegewicht</t>
        </r>
        <r>
          <rPr>
            <i/>
            <sz val="9"/>
            <color indexed="81"/>
            <rFont val="Tahoma"/>
            <family val="2"/>
          </rPr>
          <t xml:space="preserve">
</t>
        </r>
        <r>
          <rPr>
            <b/>
            <sz val="9"/>
            <color indexed="81"/>
            <rFont val="Tahoma"/>
            <family val="2"/>
          </rPr>
          <t xml:space="preserve">80 kg
</t>
        </r>
        <r>
          <rPr>
            <i/>
            <sz val="9"/>
            <color indexed="81"/>
            <rFont val="Tahoma"/>
            <family val="2"/>
          </rPr>
          <t>Als Richtwert für die Energiedichte der Batterie kann  85Wh/kg  verwendet werden.</t>
        </r>
        <r>
          <rPr>
            <b/>
            <sz val="9"/>
            <color indexed="81"/>
            <rFont val="Tahoma"/>
            <family val="2"/>
          </rPr>
          <t xml:space="preserve">
</t>
        </r>
        <r>
          <rPr>
            <i/>
            <sz val="9"/>
            <color indexed="81"/>
            <rFont val="Tahoma"/>
            <family val="2"/>
          </rPr>
          <t>Quellen:
Toyota Prius III: Technische Daten.
UBA (2016): Weiterentwicklung und vertiefte Analyse der
Umweltbilanz von Elektrofahrzeugen.</t>
        </r>
      </text>
    </comment>
    <comment ref="M92" authorId="1">
      <text>
        <r>
          <rPr>
            <b/>
            <sz val="9"/>
            <color indexed="81"/>
            <rFont val="Tahoma"/>
            <family val="2"/>
          </rPr>
          <t>Anzahl Batteriewechsel</t>
        </r>
        <r>
          <rPr>
            <i/>
            <sz val="9"/>
            <color indexed="81"/>
            <rFont val="Tahoma"/>
            <family val="2"/>
          </rPr>
          <t xml:space="preserve">
</t>
        </r>
        <r>
          <rPr>
            <b/>
            <sz val="9"/>
            <color indexed="81"/>
            <rFont val="Tahoma"/>
            <family val="2"/>
          </rPr>
          <t xml:space="preserve">0.5
</t>
        </r>
        <r>
          <rPr>
            <i/>
            <sz val="9"/>
            <color indexed="81"/>
            <rFont val="Tahoma"/>
            <family val="2"/>
          </rPr>
          <t>Quelle:
Leuenberger &amp; Frischknecht (2010): Life Cycle Assessment of Battery Electric Vehicles and Concept Cars.</t>
        </r>
      </text>
    </comment>
    <comment ref="AK92" authorId="0">
      <text>
        <r>
          <rPr>
            <b/>
            <sz val="9"/>
            <color indexed="81"/>
            <rFont val="Tahoma"/>
            <family val="2"/>
          </rPr>
          <t>Philippe Stolz:</t>
        </r>
        <r>
          <rPr>
            <sz val="9"/>
            <color indexed="81"/>
            <rFont val="Tahoma"/>
            <family val="2"/>
          </rPr>
          <t xml:space="preserve">
Einheit: kg/km</t>
        </r>
      </text>
    </comment>
    <comment ref="AL92" authorId="0">
      <text>
        <r>
          <rPr>
            <b/>
            <sz val="9"/>
            <color indexed="81"/>
            <rFont val="Tahoma"/>
            <family val="2"/>
          </rPr>
          <t>Philippe Stolz:</t>
        </r>
        <r>
          <rPr>
            <sz val="9"/>
            <color indexed="81"/>
            <rFont val="Tahoma"/>
            <family val="2"/>
          </rPr>
          <t xml:space="preserve">
Einheit: kWh/km</t>
        </r>
      </text>
    </comment>
    <comment ref="F93" authorId="1">
      <text>
        <r>
          <rPr>
            <b/>
            <sz val="9"/>
            <color indexed="81"/>
            <rFont val="Tahoma"/>
            <family val="2"/>
          </rPr>
          <t>durch. Auslastung 2010:
1.6 Personen</t>
        </r>
        <r>
          <rPr>
            <i/>
            <sz val="9"/>
            <color indexed="81"/>
            <rFont val="Tahoma"/>
            <family val="2"/>
          </rPr>
          <t xml:space="preserve">
Weitere Auslastungen nach Verwendungszweck im Jahr 2010:
Arbeit                                            1.12
Ausbildung                                1.36
Einkauf                                         1.64
Geschäftliche Tätigkeit    1.24
Freizeit                                        1.99
Service und Begleitung   2.05
Andere                                       2.03
Durchschnitt                          1.60
Quelle:
BFS / ARE (2010): Durchschnittlicher Besetzungsgrad von Personenwagen. Mikrozensus Mobilität und Verkehr 2010.</t>
        </r>
      </text>
    </comment>
    <comment ref="I93" authorId="1">
      <text>
        <r>
          <rPr>
            <b/>
            <sz val="9"/>
            <color indexed="81"/>
            <rFont val="Tahoma"/>
            <family val="2"/>
          </rPr>
          <t xml:space="preserve">durchschn. Verbrauch in Realität
5.5 Liter Treibstoff /100km 
</t>
        </r>
        <r>
          <rPr>
            <i/>
            <sz val="9"/>
            <color indexed="81"/>
            <rFont val="Tahoma"/>
            <family val="2"/>
          </rPr>
          <t>Wobei 80% mit Strom und 20% mit  Benzin gefahren werden
Hinweis:
Bei der Bestimmung des Normverbrauchs gemäss dem Neuen Europäischen Fahrzyklus (NEFZ) werden Klimaanlage und weitere Verbraucher ausgeschaltet. Der so ermittelte Normverbrauch soll darum mit einem Realzuschlag von 42% erhöht werden.</t>
        </r>
        <r>
          <rPr>
            <b/>
            <sz val="9"/>
            <color indexed="81"/>
            <rFont val="Tahoma"/>
            <family val="2"/>
          </rPr>
          <t xml:space="preserve">
</t>
        </r>
        <r>
          <rPr>
            <i/>
            <sz val="9"/>
            <color indexed="81"/>
            <rFont val="Tahoma"/>
            <family val="2"/>
          </rPr>
          <t>Quellen:
Toyota Prius III: Technische Daten .
Stolz, Messmer &amp; Frischknecht (2016): Life Cycle Inventories of Road and Non-Road Transport Services.
Althaus &amp; Gauch (2010): Vergleichende Ökobilanz individueller Mobilität - Elektromobilität versus konventionelle Mobilität mit Bio- und fossilen Treibstoffen.
ICCT (2015): From Laboratory to Road - A 2015 update of official and "real-world" fuel consumption and CO2 values for passenger cars in Europe.</t>
        </r>
      </text>
    </comment>
    <comment ref="J93" authorId="1">
      <text>
        <r>
          <rPr>
            <b/>
            <sz val="9"/>
            <color indexed="81"/>
            <rFont val="Tahoma"/>
            <family val="2"/>
          </rPr>
          <t xml:space="preserve">durchschn. Verbrauch in Realität
20 kWh /100km 
</t>
        </r>
        <r>
          <rPr>
            <i/>
            <sz val="9"/>
            <color indexed="81"/>
            <rFont val="Tahoma"/>
            <family val="2"/>
          </rPr>
          <t>Wobei 80% mit Strom und 20% mit  Benzin gefahren werden 
Hinweis:
Bei der Bestimmung des Normverbrauchs gemäss dem Neuen Europäischen Fahrzyklus (NEFZ) werden Klimaanlage und weitere Verbraucher ausgeschaltet. Der so ermittelte Normverbrauch soll darum mit einem Realzuschlag von  70% erhöht werden.</t>
        </r>
        <r>
          <rPr>
            <b/>
            <sz val="9"/>
            <color indexed="81"/>
            <rFont val="Tahoma"/>
            <family val="2"/>
          </rPr>
          <t xml:space="preserve">
</t>
        </r>
        <r>
          <rPr>
            <i/>
            <sz val="9"/>
            <color indexed="81"/>
            <rFont val="Tahoma"/>
            <family val="2"/>
          </rPr>
          <t>Quellen:
Toyota Prius III: Technische Daten .
Stolz, Messmer &amp; Frischknecht (2016): Life Cycle Inventories of Road and Non-Road Transport Services.
Althaus &amp; Gauch (2010): Vergleichende Ökobilanz individueller Mobilität - Elektromobilität versus konventionelle Mobilität mit Bio- und fossilen Treibstoffen.
ICCT (2015): From Laboratory to Road - A 2015 update of official and "real-world" fuel consumption and CO2 values for passenger cars in Europe.</t>
        </r>
      </text>
    </comment>
    <comment ref="K93" authorId="1">
      <text>
        <r>
          <rPr>
            <b/>
            <sz val="9"/>
            <color indexed="81"/>
            <rFont val="Tahoma"/>
            <family val="2"/>
          </rPr>
          <t>durchschn. Gewicht</t>
        </r>
        <r>
          <rPr>
            <i/>
            <sz val="9"/>
            <color indexed="81"/>
            <rFont val="Tahoma"/>
            <family val="2"/>
          </rPr>
          <t xml:space="preserve">
</t>
        </r>
        <r>
          <rPr>
            <b/>
            <sz val="9"/>
            <color indexed="81"/>
            <rFont val="Tahoma"/>
            <family val="2"/>
          </rPr>
          <t xml:space="preserve">1500 kg
</t>
        </r>
        <r>
          <rPr>
            <i/>
            <sz val="9"/>
            <color indexed="81"/>
            <rFont val="Tahoma"/>
            <family val="2"/>
          </rPr>
          <t xml:space="preserve">Quelle: 
Toyota Prius III: Technische Daten.
</t>
        </r>
      </text>
    </comment>
    <comment ref="L93" authorId="1">
      <text>
        <r>
          <rPr>
            <b/>
            <sz val="9"/>
            <color indexed="81"/>
            <rFont val="Tahoma"/>
            <family val="2"/>
          </rPr>
          <t>Batteriegewicht</t>
        </r>
        <r>
          <rPr>
            <i/>
            <sz val="9"/>
            <color indexed="81"/>
            <rFont val="Tahoma"/>
            <family val="2"/>
          </rPr>
          <t xml:space="preserve">
</t>
        </r>
        <r>
          <rPr>
            <b/>
            <sz val="9"/>
            <color indexed="81"/>
            <rFont val="Tahoma"/>
            <family val="2"/>
          </rPr>
          <t xml:space="preserve">80 kg
</t>
        </r>
        <r>
          <rPr>
            <i/>
            <sz val="9"/>
            <color indexed="81"/>
            <rFont val="Tahoma"/>
            <family val="2"/>
          </rPr>
          <t>Als Richtwert für die Energiedichte der Batterie kann  85Wh/kg  verwendet werden.</t>
        </r>
        <r>
          <rPr>
            <b/>
            <sz val="9"/>
            <color indexed="81"/>
            <rFont val="Tahoma"/>
            <family val="2"/>
          </rPr>
          <t xml:space="preserve">
</t>
        </r>
        <r>
          <rPr>
            <i/>
            <sz val="9"/>
            <color indexed="81"/>
            <rFont val="Tahoma"/>
            <family val="2"/>
          </rPr>
          <t>Quellen:
Toyota Prius III: Technische Daten.
UBA (2016): Weiterentwicklung und vertiefte Analyse der
Umweltbilanz von Elektrofahrzeugen.</t>
        </r>
      </text>
    </comment>
    <comment ref="M93" authorId="1">
      <text>
        <r>
          <rPr>
            <b/>
            <sz val="9"/>
            <color indexed="81"/>
            <rFont val="Tahoma"/>
            <family val="2"/>
          </rPr>
          <t>Anzahl Batteriewechsel</t>
        </r>
        <r>
          <rPr>
            <i/>
            <sz val="9"/>
            <color indexed="81"/>
            <rFont val="Tahoma"/>
            <family val="2"/>
          </rPr>
          <t xml:space="preserve">
</t>
        </r>
        <r>
          <rPr>
            <b/>
            <sz val="9"/>
            <color indexed="81"/>
            <rFont val="Tahoma"/>
            <family val="2"/>
          </rPr>
          <t xml:space="preserve">0.5
</t>
        </r>
        <r>
          <rPr>
            <i/>
            <sz val="9"/>
            <color indexed="81"/>
            <rFont val="Tahoma"/>
            <family val="2"/>
          </rPr>
          <t>Quelle:
Leuenberger &amp; Frischknecht (2010): Life Cycle Assessment of Battery Electric Vehicles and Concept Cars.</t>
        </r>
      </text>
    </comment>
    <comment ref="AK93" authorId="0">
      <text>
        <r>
          <rPr>
            <b/>
            <sz val="9"/>
            <color indexed="81"/>
            <rFont val="Tahoma"/>
            <family val="2"/>
          </rPr>
          <t>Philippe Stolz:</t>
        </r>
        <r>
          <rPr>
            <sz val="9"/>
            <color indexed="81"/>
            <rFont val="Tahoma"/>
            <family val="2"/>
          </rPr>
          <t xml:space="preserve">
Einheit: kg/km</t>
        </r>
      </text>
    </comment>
    <comment ref="AL93" authorId="0">
      <text>
        <r>
          <rPr>
            <b/>
            <sz val="9"/>
            <color indexed="81"/>
            <rFont val="Tahoma"/>
            <family val="2"/>
          </rPr>
          <t>Philippe Stolz:</t>
        </r>
        <r>
          <rPr>
            <sz val="9"/>
            <color indexed="81"/>
            <rFont val="Tahoma"/>
            <family val="2"/>
          </rPr>
          <t xml:space="preserve">
Einheit: kWh/km</t>
        </r>
      </text>
    </comment>
    <comment ref="F94" authorId="1">
      <text>
        <r>
          <rPr>
            <b/>
            <sz val="9"/>
            <color indexed="81"/>
            <rFont val="Tahoma"/>
            <family val="2"/>
          </rPr>
          <t>durch. Auslastung 2010:
1.6 Personen</t>
        </r>
        <r>
          <rPr>
            <i/>
            <sz val="9"/>
            <color indexed="81"/>
            <rFont val="Tahoma"/>
            <family val="2"/>
          </rPr>
          <t xml:space="preserve">
Weitere Auslastungen nach Verwendungszweck im Jahr 2010:
Arbeit                                            1.12
Ausbildung                                1.36
Einkauf                                         1.64
Geschäftliche Tätigkeit    1.24
Freizeit                                        1.99
Service und Begleitung   2.05
Andere                                       2.03
Durchschnitt                          1.60
Quelle:
BFS / ARE (2010): Durchschnittlicher Besetzungsgrad von Personenwagen. Mikrozensus Mobilität und Verkehr 2010.</t>
        </r>
      </text>
    </comment>
    <comment ref="I94" authorId="1">
      <text>
        <r>
          <rPr>
            <b/>
            <sz val="9"/>
            <color indexed="81"/>
            <rFont val="Tahoma"/>
            <family val="2"/>
          </rPr>
          <t xml:space="preserve">durchschn. Verbrauch in Realität
5.2 Liter Treibstoff /100km 
</t>
        </r>
        <r>
          <rPr>
            <i/>
            <sz val="9"/>
            <color indexed="81"/>
            <rFont val="Tahoma"/>
            <family val="2"/>
          </rPr>
          <t>Wobei 80% mit Strom und 20% mit  Benzin gefahren werden
Hinweis:
Bei der Bestimmung des Normverbrauchs gemäss dem Neuen Europäischen Fahrzyklus (NEFZ) werden Klimaanlage und weitere Verbraucher ausgeschaltet. Der so ermittelte Normverbrauch soll darum mit einem Realzuschlag von 42% erhöht werden.</t>
        </r>
        <r>
          <rPr>
            <b/>
            <sz val="9"/>
            <color indexed="81"/>
            <rFont val="Tahoma"/>
            <family val="2"/>
          </rPr>
          <t xml:space="preserve">
</t>
        </r>
        <r>
          <rPr>
            <i/>
            <sz val="9"/>
            <color indexed="81"/>
            <rFont val="Tahoma"/>
            <family val="2"/>
          </rPr>
          <t>Quellen:
Toyota Prius III: Technische Daten .
Stolz, Messmer &amp; Frischknecht (2016): Life Cycle Inventories of Road and Non-Road Transport Services.
Althaus &amp; Gauch (2010): Vergleichende Ökobilanz individueller Mobilität - Elektromobilität versus konventionelle Mobilität mit Bio- und fossilen Treibstoffen.
ICCT (2015): From Laboratory to Road - A 2015 update of official and "real-world" fuel consumption and CO2 values for passenger cars in Europe.</t>
        </r>
      </text>
    </comment>
    <comment ref="J94" authorId="1">
      <text>
        <r>
          <rPr>
            <b/>
            <sz val="9"/>
            <color indexed="81"/>
            <rFont val="Tahoma"/>
            <family val="2"/>
          </rPr>
          <t xml:space="preserve">durchschn. Verbrauch in Realität
20 kWh /100km 
</t>
        </r>
        <r>
          <rPr>
            <i/>
            <sz val="9"/>
            <color indexed="81"/>
            <rFont val="Tahoma"/>
            <family val="2"/>
          </rPr>
          <t>Wobei 80% mit Strom und 20% mit  Benzin gefahren werden 
Hinweis:
Bei der Bestimmung des Normverbrauchs gemäss dem Neuen Europäischen Fahrzyklus (NEFZ) werden Klimaanlage und weitere Verbraucher ausgeschaltet. Der so ermittelte Normverbrauch soll darum mit einem Realzuschlag von  70% erhöht werden.</t>
        </r>
        <r>
          <rPr>
            <b/>
            <sz val="9"/>
            <color indexed="81"/>
            <rFont val="Tahoma"/>
            <family val="2"/>
          </rPr>
          <t xml:space="preserve">
</t>
        </r>
        <r>
          <rPr>
            <i/>
            <sz val="9"/>
            <color indexed="81"/>
            <rFont val="Tahoma"/>
            <family val="2"/>
          </rPr>
          <t>Quellen:
Toyota Prius III: Technische Daten .
Stolz, Messmer &amp; Frischknecht (2016): Life Cycle Inventories of Road and Non-Road Transport Services.
Althaus &amp; Gauch (2010): Vergleichende Ökobilanz individueller Mobilität - Elektromobilität versus konventionelle Mobilität mit Bio- und fossilen Treibstoffen.
ICCT (2015): From Laboratory to Road - A 2015 update of official and "real-world" fuel consumption and CO2 values for passenger cars in Europe.</t>
        </r>
      </text>
    </comment>
    <comment ref="K94" authorId="1">
      <text>
        <r>
          <rPr>
            <b/>
            <sz val="9"/>
            <color indexed="81"/>
            <rFont val="Tahoma"/>
            <family val="2"/>
          </rPr>
          <t>durchschn. Gewicht</t>
        </r>
        <r>
          <rPr>
            <i/>
            <sz val="9"/>
            <color indexed="81"/>
            <rFont val="Tahoma"/>
            <family val="2"/>
          </rPr>
          <t xml:space="preserve">
</t>
        </r>
        <r>
          <rPr>
            <b/>
            <sz val="9"/>
            <color indexed="81"/>
            <rFont val="Tahoma"/>
            <family val="2"/>
          </rPr>
          <t xml:space="preserve">1500 kg
</t>
        </r>
        <r>
          <rPr>
            <i/>
            <sz val="9"/>
            <color indexed="81"/>
            <rFont val="Tahoma"/>
            <family val="2"/>
          </rPr>
          <t xml:space="preserve">Quelle: 
Toyota Prius III: Technische Daten.
</t>
        </r>
      </text>
    </comment>
    <comment ref="L94" authorId="1">
      <text>
        <r>
          <rPr>
            <b/>
            <sz val="9"/>
            <color indexed="81"/>
            <rFont val="Tahoma"/>
            <family val="2"/>
          </rPr>
          <t>Batteriegewicht</t>
        </r>
        <r>
          <rPr>
            <i/>
            <sz val="9"/>
            <color indexed="81"/>
            <rFont val="Tahoma"/>
            <family val="2"/>
          </rPr>
          <t xml:space="preserve">
</t>
        </r>
        <r>
          <rPr>
            <b/>
            <sz val="9"/>
            <color indexed="81"/>
            <rFont val="Tahoma"/>
            <family val="2"/>
          </rPr>
          <t xml:space="preserve">80 kg
</t>
        </r>
        <r>
          <rPr>
            <i/>
            <sz val="9"/>
            <color indexed="81"/>
            <rFont val="Tahoma"/>
            <family val="2"/>
          </rPr>
          <t>Als Richtwert für die Energiedichte der Batterie kann  85Wh/kg  verwendet werden.</t>
        </r>
        <r>
          <rPr>
            <b/>
            <sz val="9"/>
            <color indexed="81"/>
            <rFont val="Tahoma"/>
            <family val="2"/>
          </rPr>
          <t xml:space="preserve">
</t>
        </r>
        <r>
          <rPr>
            <i/>
            <sz val="9"/>
            <color indexed="81"/>
            <rFont val="Tahoma"/>
            <family val="2"/>
          </rPr>
          <t>Quellen:
Toyota Prius III: Technische Daten.
UBA (2016): Weiterentwicklung und vertiefte Analyse der
Umweltbilanz von Elektrofahrzeugen.</t>
        </r>
      </text>
    </comment>
    <comment ref="M94" authorId="1">
      <text>
        <r>
          <rPr>
            <b/>
            <sz val="9"/>
            <color indexed="81"/>
            <rFont val="Tahoma"/>
            <family val="2"/>
          </rPr>
          <t>Anzahl Batteriewechsel</t>
        </r>
        <r>
          <rPr>
            <i/>
            <sz val="9"/>
            <color indexed="81"/>
            <rFont val="Tahoma"/>
            <family val="2"/>
          </rPr>
          <t xml:space="preserve">
</t>
        </r>
        <r>
          <rPr>
            <b/>
            <sz val="9"/>
            <color indexed="81"/>
            <rFont val="Tahoma"/>
            <family val="2"/>
          </rPr>
          <t xml:space="preserve">0.5
</t>
        </r>
        <r>
          <rPr>
            <i/>
            <sz val="9"/>
            <color indexed="81"/>
            <rFont val="Tahoma"/>
            <family val="2"/>
          </rPr>
          <t>Quelle:
Leuenberger &amp; Frischknecht (2010): Life Cycle Assessment of Battery Electric Vehicles and Concept Cars.</t>
        </r>
      </text>
    </comment>
    <comment ref="AK94" authorId="0">
      <text>
        <r>
          <rPr>
            <b/>
            <sz val="9"/>
            <color indexed="81"/>
            <rFont val="Tahoma"/>
            <family val="2"/>
          </rPr>
          <t>Philippe Stolz:</t>
        </r>
        <r>
          <rPr>
            <sz val="9"/>
            <color indexed="81"/>
            <rFont val="Tahoma"/>
            <family val="2"/>
          </rPr>
          <t xml:space="preserve">
Einheit: kg/km</t>
        </r>
      </text>
    </comment>
    <comment ref="AL94" authorId="0">
      <text>
        <r>
          <rPr>
            <b/>
            <sz val="9"/>
            <color indexed="81"/>
            <rFont val="Tahoma"/>
            <family val="2"/>
          </rPr>
          <t>Philippe Stolz:</t>
        </r>
        <r>
          <rPr>
            <sz val="9"/>
            <color indexed="81"/>
            <rFont val="Tahoma"/>
            <family val="2"/>
          </rPr>
          <t xml:space="preserve">
Einheit: kWh/km</t>
        </r>
      </text>
    </comment>
    <comment ref="F95" authorId="1">
      <text>
        <r>
          <rPr>
            <b/>
            <sz val="9"/>
            <color indexed="81"/>
            <rFont val="Tahoma"/>
            <family val="2"/>
          </rPr>
          <t>durch. Auslastung 2010:
1.6 Personen</t>
        </r>
        <r>
          <rPr>
            <i/>
            <sz val="9"/>
            <color indexed="81"/>
            <rFont val="Tahoma"/>
            <family val="2"/>
          </rPr>
          <t xml:space="preserve">
Weitere Auslastungen nach Verwendungszweck im Jahr 2010:
Arbeit                                            1.12
Ausbildung                                1.36
Einkauf                                         1.64
Geschäftliche Tätigkeit    1.24
Freizeit                                        1.99
Service und Begleitung   2.05
Andere                                       2.03
Durchschnitt                          1.60
Quelle:
BFS / ARE (2010): Durchschnittlicher Besetzungsgrad von Personenwagen. Mikrozensus Mobilität und Verkehr 2010.</t>
        </r>
      </text>
    </comment>
    <comment ref="I95" authorId="1">
      <text>
        <r>
          <rPr>
            <b/>
            <sz val="9"/>
            <color indexed="81"/>
            <rFont val="Tahoma"/>
            <family val="2"/>
          </rPr>
          <t xml:space="preserve">durchschn. Verbrauch in Realität
5.2 Liter Treibstoff /100km 
</t>
        </r>
        <r>
          <rPr>
            <i/>
            <sz val="9"/>
            <color indexed="81"/>
            <rFont val="Tahoma"/>
            <family val="2"/>
          </rPr>
          <t>Wobei 80% mit Strom und 20% mit  Benzin gefahren werden
Hinweis:
Bei der Bestimmung des Normverbrauchs gemäss dem Neuen Europäischen Fahrzyklus (NEFZ) werden Klimaanlage und weitere Verbraucher ausgeschaltet. Der so ermittelte Normverbrauch soll darum mit einem Realzuschlag von 42% erhöht werden.</t>
        </r>
        <r>
          <rPr>
            <b/>
            <sz val="9"/>
            <color indexed="81"/>
            <rFont val="Tahoma"/>
            <family val="2"/>
          </rPr>
          <t xml:space="preserve">
</t>
        </r>
        <r>
          <rPr>
            <i/>
            <sz val="9"/>
            <color indexed="81"/>
            <rFont val="Tahoma"/>
            <family val="2"/>
          </rPr>
          <t>Quellen:
Toyota Prius III: Technische Daten .
Stolz, Messmer &amp; Frischknecht (2016): Life Cycle Inventories of Road and Non-Road Transport Services.
Althaus &amp; Gauch (2010): Vergleichende Ökobilanz individueller Mobilität - Elektromobilität versus konventionelle Mobilität mit Bio- und fossilen Treibstoffen.
ICCT (2015): From Laboratory to Road - A 2015 update of official and "real-world" fuel consumption and CO2 values for passenger cars in Europe.</t>
        </r>
      </text>
    </comment>
    <comment ref="J95" authorId="1">
      <text>
        <r>
          <rPr>
            <b/>
            <sz val="9"/>
            <color indexed="81"/>
            <rFont val="Tahoma"/>
            <family val="2"/>
          </rPr>
          <t xml:space="preserve">durchschn. Verbrauch in Realität
20 kWh /100km 
</t>
        </r>
        <r>
          <rPr>
            <i/>
            <sz val="9"/>
            <color indexed="81"/>
            <rFont val="Tahoma"/>
            <family val="2"/>
          </rPr>
          <t>Wobei 80% mit Strom und 20% mit  Benzin gefahren werden 
Hinweis:
Bei der Bestimmung des Normverbrauchs gemäss dem Neuen Europäischen Fahrzyklus (NEFZ) werden Klimaanlage und weitere Verbraucher ausgeschaltet. Der so ermittelte Normverbrauch soll darum mit einem Realzuschlag von  70% erhöht werden.</t>
        </r>
        <r>
          <rPr>
            <b/>
            <sz val="9"/>
            <color indexed="81"/>
            <rFont val="Tahoma"/>
            <family val="2"/>
          </rPr>
          <t xml:space="preserve">
</t>
        </r>
        <r>
          <rPr>
            <i/>
            <sz val="9"/>
            <color indexed="81"/>
            <rFont val="Tahoma"/>
            <family val="2"/>
          </rPr>
          <t>Quellen:
Toyota Prius III: Technische Daten .
Stolz, Messmer &amp; Frischknecht (2016): Life Cycle Inventories of Road and Non-Road Transport Services.
Althaus &amp; Gauch (2010): Vergleichende Ökobilanz individueller Mobilität - Elektromobilität versus konventionelle Mobilität mit Bio- und fossilen Treibstoffen.
ICCT (2015): From Laboratory to Road - A 2015 update of official and "real-world" fuel consumption and CO2 values for passenger cars in Europe.</t>
        </r>
      </text>
    </comment>
    <comment ref="K95" authorId="1">
      <text>
        <r>
          <rPr>
            <b/>
            <sz val="9"/>
            <color indexed="81"/>
            <rFont val="Tahoma"/>
            <family val="2"/>
          </rPr>
          <t>durchschn. Gewicht</t>
        </r>
        <r>
          <rPr>
            <i/>
            <sz val="9"/>
            <color indexed="81"/>
            <rFont val="Tahoma"/>
            <family val="2"/>
          </rPr>
          <t xml:space="preserve">
</t>
        </r>
        <r>
          <rPr>
            <b/>
            <sz val="9"/>
            <color indexed="81"/>
            <rFont val="Tahoma"/>
            <family val="2"/>
          </rPr>
          <t xml:space="preserve">1500 kg
</t>
        </r>
        <r>
          <rPr>
            <i/>
            <sz val="9"/>
            <color indexed="81"/>
            <rFont val="Tahoma"/>
            <family val="2"/>
          </rPr>
          <t xml:space="preserve">Quelle: 
Toyota Prius III: Technische Daten.
</t>
        </r>
      </text>
    </comment>
    <comment ref="L95" authorId="1">
      <text>
        <r>
          <rPr>
            <b/>
            <sz val="9"/>
            <color indexed="81"/>
            <rFont val="Tahoma"/>
            <family val="2"/>
          </rPr>
          <t>Batteriegewicht</t>
        </r>
        <r>
          <rPr>
            <i/>
            <sz val="9"/>
            <color indexed="81"/>
            <rFont val="Tahoma"/>
            <family val="2"/>
          </rPr>
          <t xml:space="preserve">
</t>
        </r>
        <r>
          <rPr>
            <b/>
            <sz val="9"/>
            <color indexed="81"/>
            <rFont val="Tahoma"/>
            <family val="2"/>
          </rPr>
          <t xml:space="preserve">80 kg
</t>
        </r>
        <r>
          <rPr>
            <i/>
            <sz val="9"/>
            <color indexed="81"/>
            <rFont val="Tahoma"/>
            <family val="2"/>
          </rPr>
          <t>Als Richtwert für die Energiedichte der Batterie kann  85Wh/kg  verwendet werden.</t>
        </r>
        <r>
          <rPr>
            <b/>
            <sz val="9"/>
            <color indexed="81"/>
            <rFont val="Tahoma"/>
            <family val="2"/>
          </rPr>
          <t xml:space="preserve">
</t>
        </r>
        <r>
          <rPr>
            <i/>
            <sz val="9"/>
            <color indexed="81"/>
            <rFont val="Tahoma"/>
            <family val="2"/>
          </rPr>
          <t>Quellen:
Toyota Prius III: Technische Daten.
UBA (2016): Weiterentwicklung und vertiefte Analyse der
Umweltbilanz von Elektrofahrzeugen.</t>
        </r>
      </text>
    </comment>
    <comment ref="M95" authorId="1">
      <text>
        <r>
          <rPr>
            <b/>
            <sz val="9"/>
            <color indexed="81"/>
            <rFont val="Tahoma"/>
            <family val="2"/>
          </rPr>
          <t>Anzahl Batteriewechsel</t>
        </r>
        <r>
          <rPr>
            <i/>
            <sz val="9"/>
            <color indexed="81"/>
            <rFont val="Tahoma"/>
            <family val="2"/>
          </rPr>
          <t xml:space="preserve">
</t>
        </r>
        <r>
          <rPr>
            <b/>
            <sz val="9"/>
            <color indexed="81"/>
            <rFont val="Tahoma"/>
            <family val="2"/>
          </rPr>
          <t xml:space="preserve">0.5
</t>
        </r>
        <r>
          <rPr>
            <i/>
            <sz val="9"/>
            <color indexed="81"/>
            <rFont val="Tahoma"/>
            <family val="2"/>
          </rPr>
          <t>Quelle:
Leuenberger &amp; Frischknecht (2010): Life Cycle Assessment of Battery Electric Vehicles and Concept Cars.</t>
        </r>
      </text>
    </comment>
    <comment ref="AK95" authorId="0">
      <text>
        <r>
          <rPr>
            <b/>
            <sz val="9"/>
            <color indexed="81"/>
            <rFont val="Tahoma"/>
            <family val="2"/>
          </rPr>
          <t>Philippe Stolz:</t>
        </r>
        <r>
          <rPr>
            <sz val="9"/>
            <color indexed="81"/>
            <rFont val="Tahoma"/>
            <family val="2"/>
          </rPr>
          <t xml:space="preserve">
Einheit: kg/km</t>
        </r>
      </text>
    </comment>
    <comment ref="AL95" authorId="0">
      <text>
        <r>
          <rPr>
            <b/>
            <sz val="9"/>
            <color indexed="81"/>
            <rFont val="Tahoma"/>
            <family val="2"/>
          </rPr>
          <t>Philippe Stolz:</t>
        </r>
        <r>
          <rPr>
            <sz val="9"/>
            <color indexed="81"/>
            <rFont val="Tahoma"/>
            <family val="2"/>
          </rPr>
          <t xml:space="preserve">
Einheit: kWh/km</t>
        </r>
      </text>
    </comment>
    <comment ref="F96" authorId="1">
      <text>
        <r>
          <rPr>
            <b/>
            <sz val="9"/>
            <color indexed="81"/>
            <rFont val="Tahoma"/>
            <family val="2"/>
          </rPr>
          <t>durch. Auslastung 2010:
1.6 Personen</t>
        </r>
        <r>
          <rPr>
            <i/>
            <sz val="9"/>
            <color indexed="81"/>
            <rFont val="Tahoma"/>
            <family val="2"/>
          </rPr>
          <t xml:space="preserve">
Weitere Auslastungen nach Verwendungszweck im Jahr 2010:
Arbeit                                            1.12
Ausbildung                                1.36
Einkauf                                         1.64
Geschäftliche Tätigkeit    1.24
Freizeit                                        1.99
Service und Begleitung   2.05
Andere                                       2.03
Durchschnitt                          1.60
Quelle:
BFS / ARE (2010): Durchschnittlicher Besetzungsgrad von Personenwagen. Mikrozensus Mobilität und Verkehr 2010.</t>
        </r>
      </text>
    </comment>
    <comment ref="I96" authorId="1">
      <text>
        <r>
          <rPr>
            <b/>
            <sz val="9"/>
            <color indexed="81"/>
            <rFont val="Tahoma"/>
            <family val="2"/>
          </rPr>
          <t xml:space="preserve">durchschn. Verbrauch in Realität
5.2 Liter Treibstoff /100km 
</t>
        </r>
        <r>
          <rPr>
            <i/>
            <sz val="9"/>
            <color indexed="81"/>
            <rFont val="Tahoma"/>
            <family val="2"/>
          </rPr>
          <t>Wobei 80% mit Strom und 20% mit  Benzin gefahren werden
Hinweis:
Bei der Bestimmung des Normverbrauchs gemäss dem Neuen Europäischen Fahrzyklus (NEFZ) werden Klimaanlage und weitere Verbraucher ausgeschaltet. Der so ermittelte Normverbrauch soll darum mit einem Realzuschlag von 42% erhöht werden.</t>
        </r>
        <r>
          <rPr>
            <b/>
            <sz val="9"/>
            <color indexed="81"/>
            <rFont val="Tahoma"/>
            <family val="2"/>
          </rPr>
          <t xml:space="preserve">
</t>
        </r>
        <r>
          <rPr>
            <i/>
            <sz val="9"/>
            <color indexed="81"/>
            <rFont val="Tahoma"/>
            <family val="2"/>
          </rPr>
          <t>Quellen:
Toyota Prius III: Technische Daten .
Stolz, Messmer &amp; Frischknecht (2016): Life Cycle Inventories of Road and Non-Road Transport Services.
Althaus &amp; Gauch (2010): Vergleichende Ökobilanz individueller Mobilität - Elektromobilität versus konventionelle Mobilität mit Bio- und fossilen Treibstoffen.
ICCT (2015): From Laboratory to Road - A 2015 update of official and "real-world" fuel consumption and CO2 values for passenger cars in Europe.</t>
        </r>
      </text>
    </comment>
    <comment ref="J96" authorId="1">
      <text>
        <r>
          <rPr>
            <b/>
            <sz val="9"/>
            <color indexed="81"/>
            <rFont val="Tahoma"/>
            <family val="2"/>
          </rPr>
          <t xml:space="preserve">durchschn. Verbrauch in Realität
20 kWh /100km 
</t>
        </r>
        <r>
          <rPr>
            <i/>
            <sz val="9"/>
            <color indexed="81"/>
            <rFont val="Tahoma"/>
            <family val="2"/>
          </rPr>
          <t>Wobei 80% mit Strom und 20% mit  Benzin gefahren werden 
Hinweis:
Bei der Bestimmung des Normverbrauchs gemäss dem Neuen Europäischen Fahrzyklus (NEFZ) werden Klimaanlage und weitere Verbraucher ausgeschaltet. Der so ermittelte Normverbrauch soll darum mit einem Realzuschlag von  70% erhöht werden.</t>
        </r>
        <r>
          <rPr>
            <b/>
            <sz val="9"/>
            <color indexed="81"/>
            <rFont val="Tahoma"/>
            <family val="2"/>
          </rPr>
          <t xml:space="preserve">
</t>
        </r>
        <r>
          <rPr>
            <i/>
            <sz val="9"/>
            <color indexed="81"/>
            <rFont val="Tahoma"/>
            <family val="2"/>
          </rPr>
          <t>Quellen:
Toyota Prius III: Technische Daten .
Stolz, Messmer &amp; Frischknecht (2016): Life Cycle Inventories of Road and Non-Road Transport Services.
Althaus &amp; Gauch (2010): Vergleichende Ökobilanz individueller Mobilität - Elektromobilität versus konventionelle Mobilität mit Bio- und fossilen Treibstoffen.
ICCT (2015): From Laboratory to Road - A 2015 update of official and "real-world" fuel consumption and CO2 values for passenger cars in Europe.</t>
        </r>
      </text>
    </comment>
    <comment ref="K96" authorId="1">
      <text>
        <r>
          <rPr>
            <b/>
            <sz val="9"/>
            <color indexed="81"/>
            <rFont val="Tahoma"/>
            <family val="2"/>
          </rPr>
          <t>durchschn. Gewicht</t>
        </r>
        <r>
          <rPr>
            <i/>
            <sz val="9"/>
            <color indexed="81"/>
            <rFont val="Tahoma"/>
            <family val="2"/>
          </rPr>
          <t xml:space="preserve">
</t>
        </r>
        <r>
          <rPr>
            <b/>
            <sz val="9"/>
            <color indexed="81"/>
            <rFont val="Tahoma"/>
            <family val="2"/>
          </rPr>
          <t xml:space="preserve">1500 kg
</t>
        </r>
        <r>
          <rPr>
            <i/>
            <sz val="9"/>
            <color indexed="81"/>
            <rFont val="Tahoma"/>
            <family val="2"/>
          </rPr>
          <t xml:space="preserve">Quelle: 
Toyota Prius III: Technische Daten.
</t>
        </r>
      </text>
    </comment>
    <comment ref="L96" authorId="1">
      <text>
        <r>
          <rPr>
            <b/>
            <sz val="9"/>
            <color indexed="81"/>
            <rFont val="Tahoma"/>
            <family val="2"/>
          </rPr>
          <t>Batteriegewicht</t>
        </r>
        <r>
          <rPr>
            <i/>
            <sz val="9"/>
            <color indexed="81"/>
            <rFont val="Tahoma"/>
            <family val="2"/>
          </rPr>
          <t xml:space="preserve">
</t>
        </r>
        <r>
          <rPr>
            <b/>
            <sz val="9"/>
            <color indexed="81"/>
            <rFont val="Tahoma"/>
            <family val="2"/>
          </rPr>
          <t xml:space="preserve">80 kg
</t>
        </r>
        <r>
          <rPr>
            <i/>
            <sz val="9"/>
            <color indexed="81"/>
            <rFont val="Tahoma"/>
            <family val="2"/>
          </rPr>
          <t>Als Richtwert für die Energiedichte der Batterie kann  85Wh/kg  verwendet werden.</t>
        </r>
        <r>
          <rPr>
            <b/>
            <sz val="9"/>
            <color indexed="81"/>
            <rFont val="Tahoma"/>
            <family val="2"/>
          </rPr>
          <t xml:space="preserve">
</t>
        </r>
        <r>
          <rPr>
            <i/>
            <sz val="9"/>
            <color indexed="81"/>
            <rFont val="Tahoma"/>
            <family val="2"/>
          </rPr>
          <t>Quellen:
Toyota Prius III: Technische Daten.
UBA (2016): Weiterentwicklung und vertiefte Analyse der
Umweltbilanz von Elektrofahrzeugen.</t>
        </r>
      </text>
    </comment>
    <comment ref="M96" authorId="1">
      <text>
        <r>
          <rPr>
            <b/>
            <sz val="9"/>
            <color indexed="81"/>
            <rFont val="Tahoma"/>
            <family val="2"/>
          </rPr>
          <t>Anzahl Batteriewechsel</t>
        </r>
        <r>
          <rPr>
            <i/>
            <sz val="9"/>
            <color indexed="81"/>
            <rFont val="Tahoma"/>
            <family val="2"/>
          </rPr>
          <t xml:space="preserve">
</t>
        </r>
        <r>
          <rPr>
            <b/>
            <sz val="9"/>
            <color indexed="81"/>
            <rFont val="Tahoma"/>
            <family val="2"/>
          </rPr>
          <t xml:space="preserve">0.5
</t>
        </r>
        <r>
          <rPr>
            <i/>
            <sz val="9"/>
            <color indexed="81"/>
            <rFont val="Tahoma"/>
            <family val="2"/>
          </rPr>
          <t>Quelle:
Leuenberger &amp; Frischknecht (2010): Life Cycle Assessment of Battery Electric Vehicles and Concept Cars.</t>
        </r>
      </text>
    </comment>
    <comment ref="AK96" authorId="0">
      <text>
        <r>
          <rPr>
            <b/>
            <sz val="9"/>
            <color indexed="81"/>
            <rFont val="Tahoma"/>
            <family val="2"/>
          </rPr>
          <t>Philippe Stolz:</t>
        </r>
        <r>
          <rPr>
            <sz val="9"/>
            <color indexed="81"/>
            <rFont val="Tahoma"/>
            <family val="2"/>
          </rPr>
          <t xml:space="preserve">
Einheit: kg/km</t>
        </r>
      </text>
    </comment>
    <comment ref="AL96" authorId="0">
      <text>
        <r>
          <rPr>
            <b/>
            <sz val="9"/>
            <color indexed="81"/>
            <rFont val="Tahoma"/>
            <family val="2"/>
          </rPr>
          <t>Philippe Stolz:</t>
        </r>
        <r>
          <rPr>
            <sz val="9"/>
            <color indexed="81"/>
            <rFont val="Tahoma"/>
            <family val="2"/>
          </rPr>
          <t xml:space="preserve">
Einheit: kWh/km</t>
        </r>
      </text>
    </comment>
    <comment ref="F97" authorId="1">
      <text>
        <r>
          <rPr>
            <b/>
            <sz val="9"/>
            <color indexed="81"/>
            <rFont val="Tahoma"/>
            <family val="2"/>
          </rPr>
          <t>durch. Auslastung 2010:
1.6 Personen</t>
        </r>
        <r>
          <rPr>
            <i/>
            <sz val="9"/>
            <color indexed="81"/>
            <rFont val="Tahoma"/>
            <family val="2"/>
          </rPr>
          <t xml:space="preserve">
Weitere Auslastungen nach Verwendungszweck im Jahr 2010:
Arbeit                                            1.12
Ausbildung                                1.36
Einkauf                                         1.64
Geschäftliche Tätigkeit    1.24
Freizeit                                        1.99
Service und Begleitung   2.05
Andere                                       2.03
Durchschnitt                          1.60
Quelle:
BFS / ARE (2010): Durchschnittlicher Besetzungsgrad von Personenwagen. Mikrozensus Mobilität und Verkehr 2010.</t>
        </r>
      </text>
    </comment>
    <comment ref="J97" authorId="1">
      <text>
        <r>
          <rPr>
            <b/>
            <sz val="9"/>
            <color indexed="81"/>
            <rFont val="Tahoma"/>
            <family val="2"/>
          </rPr>
          <t xml:space="preserve">durchschn. Verbrauch in Realität
20 kWh /100km 
</t>
        </r>
        <r>
          <rPr>
            <i/>
            <sz val="9"/>
            <color indexed="81"/>
            <rFont val="Tahoma"/>
            <family val="2"/>
          </rPr>
          <t xml:space="preserve">
Hinweis:
Bei der Bestimmung des Normverbrauchs gemäss dem Neuen Europäischen Fahrzyklus (NEFZ) werden Klimaanlage und weitere Verbraucher ausgeschaltet. Der so ermittelte Normverbrauch soll darum mit einem Realzuschlag von  ca,70% erhöht werden.</t>
        </r>
        <r>
          <rPr>
            <b/>
            <sz val="9"/>
            <color indexed="81"/>
            <rFont val="Tahoma"/>
            <family val="2"/>
          </rPr>
          <t xml:space="preserve">
</t>
        </r>
        <r>
          <rPr>
            <i/>
            <sz val="9"/>
            <color indexed="81"/>
            <rFont val="Tahoma"/>
            <family val="2"/>
          </rPr>
          <t>Quellen:
VW  e-Golf :technische Daten .
Stolz, Messmer &amp; Frischknecht (2016): Life Cycle Inventories of Road and Non-Road Transport Services.
Althaus &amp; Gauch (2010): Vergleichende Ökobilanz individueller Mobilität - Elektromobilität versus konventionelle Mobilität mit Bio- und fossilen Treibstoffen.</t>
        </r>
      </text>
    </comment>
    <comment ref="K97" authorId="1">
      <text>
        <r>
          <rPr>
            <b/>
            <sz val="9"/>
            <color indexed="81"/>
            <rFont val="Tahoma"/>
            <family val="2"/>
          </rPr>
          <t>durchschn. Gewicht</t>
        </r>
        <r>
          <rPr>
            <i/>
            <sz val="9"/>
            <color indexed="81"/>
            <rFont val="Tahoma"/>
            <family val="2"/>
          </rPr>
          <t xml:space="preserve">
</t>
        </r>
        <r>
          <rPr>
            <b/>
            <sz val="9"/>
            <color indexed="81"/>
            <rFont val="Tahoma"/>
            <family val="2"/>
          </rPr>
          <t xml:space="preserve">1580 kg
</t>
        </r>
        <r>
          <rPr>
            <i/>
            <sz val="9"/>
            <color indexed="81"/>
            <rFont val="Tahoma"/>
            <family val="2"/>
          </rPr>
          <t xml:space="preserve">Quelle: 
VW e-Golf: Technische Daten.
</t>
        </r>
      </text>
    </comment>
    <comment ref="L97" authorId="1">
      <text>
        <r>
          <rPr>
            <b/>
            <sz val="9"/>
            <color indexed="81"/>
            <rFont val="Tahoma"/>
            <family val="2"/>
          </rPr>
          <t>Batteriegewicht</t>
        </r>
        <r>
          <rPr>
            <i/>
            <sz val="9"/>
            <color indexed="81"/>
            <rFont val="Tahoma"/>
            <family val="2"/>
          </rPr>
          <t xml:space="preserve">
</t>
        </r>
        <r>
          <rPr>
            <b/>
            <sz val="9"/>
            <color indexed="81"/>
            <rFont val="Tahoma"/>
            <family val="2"/>
          </rPr>
          <t xml:space="preserve">318kg
</t>
        </r>
        <r>
          <rPr>
            <i/>
            <sz val="9"/>
            <color indexed="81"/>
            <rFont val="Tahoma"/>
            <family val="2"/>
          </rPr>
          <t>Als Richtwert für die Energiedichte der Batterie kann  85Wh/kg  verwendet werden.</t>
        </r>
        <r>
          <rPr>
            <b/>
            <sz val="9"/>
            <color indexed="81"/>
            <rFont val="Tahoma"/>
            <family val="2"/>
          </rPr>
          <t xml:space="preserve">
</t>
        </r>
        <r>
          <rPr>
            <i/>
            <sz val="9"/>
            <color indexed="81"/>
            <rFont val="Tahoma"/>
            <family val="2"/>
          </rPr>
          <t>Quelle:n 
VW e-Golf: Technische Daten.
UBA (2016): Weiterentwicklung und vertiefte Analyse der
Umweltbilanz von Elektrofahrzeugen.</t>
        </r>
      </text>
    </comment>
    <comment ref="M97" authorId="1">
      <text>
        <r>
          <rPr>
            <b/>
            <sz val="9"/>
            <color indexed="81"/>
            <rFont val="Tahoma"/>
            <family val="2"/>
          </rPr>
          <t>Anzahl Batteriewechsel</t>
        </r>
        <r>
          <rPr>
            <i/>
            <sz val="9"/>
            <color indexed="81"/>
            <rFont val="Tahoma"/>
            <family val="2"/>
          </rPr>
          <t xml:space="preserve">
</t>
        </r>
        <r>
          <rPr>
            <b/>
            <sz val="9"/>
            <color indexed="81"/>
            <rFont val="Tahoma"/>
            <family val="2"/>
          </rPr>
          <t xml:space="preserve">0.5
</t>
        </r>
        <r>
          <rPr>
            <i/>
            <sz val="9"/>
            <color indexed="81"/>
            <rFont val="Tahoma"/>
            <family val="2"/>
          </rPr>
          <t>Quelle:
Leuenberger &amp; Frischknecht (2010): Life Cycle Assessment of Battery Electric Vehicles and Concept Cars.</t>
        </r>
      </text>
    </comment>
    <comment ref="AL97" authorId="0">
      <text>
        <r>
          <rPr>
            <b/>
            <sz val="9"/>
            <color indexed="81"/>
            <rFont val="Tahoma"/>
            <family val="2"/>
          </rPr>
          <t>Philippe Stolz:</t>
        </r>
        <r>
          <rPr>
            <sz val="9"/>
            <color indexed="81"/>
            <rFont val="Tahoma"/>
            <family val="2"/>
          </rPr>
          <t xml:space="preserve">
Einheit: kWh/km</t>
        </r>
      </text>
    </comment>
    <comment ref="F98" authorId="1">
      <text>
        <r>
          <rPr>
            <b/>
            <sz val="9"/>
            <color indexed="81"/>
            <rFont val="Tahoma"/>
            <family val="2"/>
          </rPr>
          <t>durch. Auslastung 2010:
1.6 Personen</t>
        </r>
        <r>
          <rPr>
            <i/>
            <sz val="9"/>
            <color indexed="81"/>
            <rFont val="Tahoma"/>
            <family val="2"/>
          </rPr>
          <t xml:space="preserve">
Weitere Auslastungen nach Verwendungszweck im Jahr 2010:
Arbeit                                            1.12
Ausbildung                                1.36
Einkauf                                         1.64
Geschäftliche Tätigkeit    1.24
Freizeit                                        1.99
Service und Begleitung   2.05
Andere                                       2.03
Durchschnitt                          1.60
Quelle:
BFS / ARE (2010): Durchschnittlicher Besetzungsgrad von Personenwagen. Mikrozensus Mobilität und Verkehr 2010.</t>
        </r>
      </text>
    </comment>
    <comment ref="J98" authorId="1">
      <text>
        <r>
          <rPr>
            <b/>
            <sz val="9"/>
            <color indexed="81"/>
            <rFont val="Tahoma"/>
            <family val="2"/>
          </rPr>
          <t xml:space="preserve">durchschn. Verbrauch in Realität
20 kWh /100km 
</t>
        </r>
        <r>
          <rPr>
            <i/>
            <sz val="9"/>
            <color indexed="81"/>
            <rFont val="Tahoma"/>
            <family val="2"/>
          </rPr>
          <t xml:space="preserve">
Hinweis:
Bei der Bestimmung des Normverbrauchs gemäss dem Neuen Europäischen Fahrzyklus (NEFZ) werden Klimaanlage und weitere Verbraucher ausgeschaltet. Der so ermittelte Normverbrauch soll darum mit einem Realzuschlag von  ca,70% erhöht werden.</t>
        </r>
        <r>
          <rPr>
            <b/>
            <sz val="9"/>
            <color indexed="81"/>
            <rFont val="Tahoma"/>
            <family val="2"/>
          </rPr>
          <t xml:space="preserve">
</t>
        </r>
        <r>
          <rPr>
            <i/>
            <sz val="9"/>
            <color indexed="81"/>
            <rFont val="Tahoma"/>
            <family val="2"/>
          </rPr>
          <t>Quellen:
VW  e-Golf :technische Daten .
Stolz, Messmer &amp; Frischknecht (2016): Life Cycle Inventories of Road and Non-Road Transport Services.
Althaus &amp; Gauch (2010): Vergleichende Ökobilanz individueller Mobilität - Elektromobilität versus konventionelle Mobilität mit Bio- und fossilen Treibstoffen.</t>
        </r>
      </text>
    </comment>
    <comment ref="K98" authorId="1">
      <text>
        <r>
          <rPr>
            <b/>
            <sz val="9"/>
            <color indexed="81"/>
            <rFont val="Tahoma"/>
            <family val="2"/>
          </rPr>
          <t>durchschn. Gewicht</t>
        </r>
        <r>
          <rPr>
            <i/>
            <sz val="9"/>
            <color indexed="81"/>
            <rFont val="Tahoma"/>
            <family val="2"/>
          </rPr>
          <t xml:space="preserve">
</t>
        </r>
        <r>
          <rPr>
            <b/>
            <sz val="9"/>
            <color indexed="81"/>
            <rFont val="Tahoma"/>
            <family val="2"/>
          </rPr>
          <t xml:space="preserve">1580 kg
</t>
        </r>
        <r>
          <rPr>
            <i/>
            <sz val="9"/>
            <color indexed="81"/>
            <rFont val="Tahoma"/>
            <family val="2"/>
          </rPr>
          <t xml:space="preserve">Quelle: 
VW e-Golf: Technische Daten.
</t>
        </r>
      </text>
    </comment>
    <comment ref="L98" authorId="1">
      <text>
        <r>
          <rPr>
            <b/>
            <sz val="9"/>
            <color indexed="81"/>
            <rFont val="Tahoma"/>
            <family val="2"/>
          </rPr>
          <t>Batteriegewicht</t>
        </r>
        <r>
          <rPr>
            <i/>
            <sz val="9"/>
            <color indexed="81"/>
            <rFont val="Tahoma"/>
            <family val="2"/>
          </rPr>
          <t xml:space="preserve">
</t>
        </r>
        <r>
          <rPr>
            <b/>
            <sz val="9"/>
            <color indexed="81"/>
            <rFont val="Tahoma"/>
            <family val="2"/>
          </rPr>
          <t xml:space="preserve">318kg
</t>
        </r>
        <r>
          <rPr>
            <i/>
            <sz val="9"/>
            <color indexed="81"/>
            <rFont val="Tahoma"/>
            <family val="2"/>
          </rPr>
          <t>Als Richtwert für die Energiedichte der Batterie kann  85Wh/kg  verwendet werden.</t>
        </r>
        <r>
          <rPr>
            <b/>
            <sz val="9"/>
            <color indexed="81"/>
            <rFont val="Tahoma"/>
            <family val="2"/>
          </rPr>
          <t xml:space="preserve">
</t>
        </r>
        <r>
          <rPr>
            <i/>
            <sz val="9"/>
            <color indexed="81"/>
            <rFont val="Tahoma"/>
            <family val="2"/>
          </rPr>
          <t>Quelle:n 
VW e-Golf: Technische Daten.
UBA (2016): Weiterentwicklung und vertiefte Analyse der
Umweltbilanz von Elektrofahrzeugen.</t>
        </r>
      </text>
    </comment>
    <comment ref="M98" authorId="1">
      <text>
        <r>
          <rPr>
            <b/>
            <sz val="9"/>
            <color indexed="81"/>
            <rFont val="Tahoma"/>
            <family val="2"/>
          </rPr>
          <t>Anzahl Batteriewechsel</t>
        </r>
        <r>
          <rPr>
            <i/>
            <sz val="9"/>
            <color indexed="81"/>
            <rFont val="Tahoma"/>
            <family val="2"/>
          </rPr>
          <t xml:space="preserve">
</t>
        </r>
        <r>
          <rPr>
            <b/>
            <sz val="9"/>
            <color indexed="81"/>
            <rFont val="Tahoma"/>
            <family val="2"/>
          </rPr>
          <t xml:space="preserve">0.5
</t>
        </r>
        <r>
          <rPr>
            <i/>
            <sz val="9"/>
            <color indexed="81"/>
            <rFont val="Tahoma"/>
            <family val="2"/>
          </rPr>
          <t>Quelle:
Leuenberger &amp; Frischknecht (2010): Life Cycle Assessment of Battery Electric Vehicles and Concept Cars.</t>
        </r>
      </text>
    </comment>
    <comment ref="AL98" authorId="0">
      <text>
        <r>
          <rPr>
            <b/>
            <sz val="9"/>
            <color indexed="81"/>
            <rFont val="Tahoma"/>
            <family val="2"/>
          </rPr>
          <t>Philippe Stolz:</t>
        </r>
        <r>
          <rPr>
            <sz val="9"/>
            <color indexed="81"/>
            <rFont val="Tahoma"/>
            <family val="2"/>
          </rPr>
          <t xml:space="preserve">
Einheit: kWh/km</t>
        </r>
      </text>
    </comment>
    <comment ref="F99" authorId="1">
      <text>
        <r>
          <rPr>
            <b/>
            <sz val="9"/>
            <color indexed="81"/>
            <rFont val="Tahoma"/>
            <family val="2"/>
          </rPr>
          <t>durch. Auslastung 2010:
1.6 Personen</t>
        </r>
        <r>
          <rPr>
            <i/>
            <sz val="9"/>
            <color indexed="81"/>
            <rFont val="Tahoma"/>
            <family val="2"/>
          </rPr>
          <t xml:space="preserve">
Weitere Auslastungen nach Verwendungszweck im Jahr 2010:
Arbeit                                            1.12
Ausbildung                                1.36
Einkauf                                         1.64
Geschäftliche Tätigkeit    1.24
Freizeit                                        1.99
Service und Begleitung   2.05
Andere                                       2.03
Durchschnitt                          1.60
Quelle:
BFS / ARE (2010): Durchschnittlicher Besetzungsgrad von Personenwagen. Mikrozensus Mobilität und Verkehr 2010.</t>
        </r>
      </text>
    </comment>
    <comment ref="J99" authorId="1">
      <text>
        <r>
          <rPr>
            <b/>
            <sz val="9"/>
            <color indexed="81"/>
            <rFont val="Tahoma"/>
            <family val="2"/>
          </rPr>
          <t xml:space="preserve">durchschn. Verbrauch in Realität
20 kWh /100km 
</t>
        </r>
        <r>
          <rPr>
            <i/>
            <sz val="9"/>
            <color indexed="81"/>
            <rFont val="Tahoma"/>
            <family val="2"/>
          </rPr>
          <t xml:space="preserve">
Hinweis:
Bei der Bestimmung des Normverbrauchs gemäss dem Neuen Europäischen Fahrzyklus (NEFZ) werden Klimaanlage und weitere Verbraucher ausgeschaltet. Der so ermittelte Normverbrauch soll darum mit einem Realzuschlag von  ca,70% erhöht werden.</t>
        </r>
        <r>
          <rPr>
            <b/>
            <sz val="9"/>
            <color indexed="81"/>
            <rFont val="Tahoma"/>
            <family val="2"/>
          </rPr>
          <t xml:space="preserve">
</t>
        </r>
        <r>
          <rPr>
            <i/>
            <sz val="9"/>
            <color indexed="81"/>
            <rFont val="Tahoma"/>
            <family val="2"/>
          </rPr>
          <t>Quellen:
VW  e-Golf :technische Daten .
Stolz, Messmer &amp; Frischknecht (2016): Life Cycle Inventories of Road and Non-Road Transport Services.
Althaus &amp; Gauch (2010): Vergleichende Ökobilanz individueller Mobilität - Elektromobilität versus konventionelle Mobilität mit Bio- und fossilen Treibstoffen.</t>
        </r>
      </text>
    </comment>
    <comment ref="K99" authorId="1">
      <text>
        <r>
          <rPr>
            <b/>
            <sz val="9"/>
            <color indexed="81"/>
            <rFont val="Tahoma"/>
            <family val="2"/>
          </rPr>
          <t>durchschn. Gewicht</t>
        </r>
        <r>
          <rPr>
            <i/>
            <sz val="9"/>
            <color indexed="81"/>
            <rFont val="Tahoma"/>
            <family val="2"/>
          </rPr>
          <t xml:space="preserve">
</t>
        </r>
        <r>
          <rPr>
            <b/>
            <sz val="9"/>
            <color indexed="81"/>
            <rFont val="Tahoma"/>
            <family val="2"/>
          </rPr>
          <t xml:space="preserve">1580 kg
</t>
        </r>
        <r>
          <rPr>
            <i/>
            <sz val="9"/>
            <color indexed="81"/>
            <rFont val="Tahoma"/>
            <family val="2"/>
          </rPr>
          <t xml:space="preserve">Quelle: 
VW e-Golf: Technische Daten.
</t>
        </r>
      </text>
    </comment>
    <comment ref="L99" authorId="1">
      <text>
        <r>
          <rPr>
            <b/>
            <sz val="9"/>
            <color indexed="81"/>
            <rFont val="Tahoma"/>
            <family val="2"/>
          </rPr>
          <t>Batteriegewicht</t>
        </r>
        <r>
          <rPr>
            <i/>
            <sz val="9"/>
            <color indexed="81"/>
            <rFont val="Tahoma"/>
            <family val="2"/>
          </rPr>
          <t xml:space="preserve">
</t>
        </r>
        <r>
          <rPr>
            <b/>
            <sz val="9"/>
            <color indexed="81"/>
            <rFont val="Tahoma"/>
            <family val="2"/>
          </rPr>
          <t xml:space="preserve">318kg
</t>
        </r>
        <r>
          <rPr>
            <i/>
            <sz val="9"/>
            <color indexed="81"/>
            <rFont val="Tahoma"/>
            <family val="2"/>
          </rPr>
          <t>Als Richtwert für die Energiedichte der Batterie kann  85Wh/kg  verwendet werden.</t>
        </r>
        <r>
          <rPr>
            <b/>
            <sz val="9"/>
            <color indexed="81"/>
            <rFont val="Tahoma"/>
            <family val="2"/>
          </rPr>
          <t xml:space="preserve">
</t>
        </r>
        <r>
          <rPr>
            <i/>
            <sz val="9"/>
            <color indexed="81"/>
            <rFont val="Tahoma"/>
            <family val="2"/>
          </rPr>
          <t>Quelle:n 
VW e-Golf: Technische Daten.
UBA (2016): Weiterentwicklung und vertiefte Analyse der
Umweltbilanz von Elektrofahrzeugen.</t>
        </r>
      </text>
    </comment>
    <comment ref="M99" authorId="1">
      <text>
        <r>
          <rPr>
            <b/>
            <sz val="9"/>
            <color indexed="81"/>
            <rFont val="Tahoma"/>
            <family val="2"/>
          </rPr>
          <t>Anzahl Batteriewechsel</t>
        </r>
        <r>
          <rPr>
            <i/>
            <sz val="9"/>
            <color indexed="81"/>
            <rFont val="Tahoma"/>
            <family val="2"/>
          </rPr>
          <t xml:space="preserve">
</t>
        </r>
        <r>
          <rPr>
            <b/>
            <sz val="9"/>
            <color indexed="81"/>
            <rFont val="Tahoma"/>
            <family val="2"/>
          </rPr>
          <t xml:space="preserve">0.5
</t>
        </r>
        <r>
          <rPr>
            <i/>
            <sz val="9"/>
            <color indexed="81"/>
            <rFont val="Tahoma"/>
            <family val="2"/>
          </rPr>
          <t>Quelle:
Leuenberger &amp; Frischknecht (2010): Life Cycle Assessment of Battery Electric Vehicles and Concept Cars.</t>
        </r>
      </text>
    </comment>
    <comment ref="AL99" authorId="0">
      <text>
        <r>
          <rPr>
            <b/>
            <sz val="9"/>
            <color indexed="81"/>
            <rFont val="Tahoma"/>
            <family val="2"/>
          </rPr>
          <t>Philippe Stolz:</t>
        </r>
        <r>
          <rPr>
            <sz val="9"/>
            <color indexed="81"/>
            <rFont val="Tahoma"/>
            <family val="2"/>
          </rPr>
          <t xml:space="preserve">
Einheit: kWh/km</t>
        </r>
      </text>
    </comment>
    <comment ref="F100" authorId="1">
      <text>
        <r>
          <rPr>
            <b/>
            <sz val="9"/>
            <color indexed="81"/>
            <rFont val="Tahoma"/>
            <family val="2"/>
          </rPr>
          <t>durch. Auslastung 2010:
1.6 Personen</t>
        </r>
        <r>
          <rPr>
            <i/>
            <sz val="9"/>
            <color indexed="81"/>
            <rFont val="Tahoma"/>
            <family val="2"/>
          </rPr>
          <t xml:space="preserve">
Weitere Auslastungen nach Verwendungszweck im Jahr 2010:
Arbeit                                            1.12
Ausbildung                                1.36
Einkauf                                         1.64
Geschäftliche Tätigkeit    1.24
Freizeit                                        1.99
Service und Begleitung   2.05
Andere                                       2.03
Durchschnitt                          1.60
Quelle:
BFS / ARE (2010): Durchschnittlicher Besetzungsgrad von Personenwagen. Mikrozensus Mobilität und Verkehr 2010.</t>
        </r>
      </text>
    </comment>
    <comment ref="J100" authorId="1">
      <text>
        <r>
          <rPr>
            <b/>
            <sz val="9"/>
            <color indexed="81"/>
            <rFont val="Tahoma"/>
            <family val="2"/>
          </rPr>
          <t xml:space="preserve">durchschn. Verbrauch in Realität
11.9 kWh /100km 
</t>
        </r>
        <r>
          <rPr>
            <i/>
            <sz val="9"/>
            <color indexed="81"/>
            <rFont val="Tahoma"/>
            <family val="2"/>
          </rPr>
          <t xml:space="preserve">
Hinweis:
Bei der Bestimmung des Normverbrauchs gemäss dem Neuen Europäischen Fahrzyklus (NEFZ) werden Klimaanlage und weitere Verbraucher ausgeschaltet. Der so ermittelte Normverbrauch soll darum mit einem Realzuschlag von  ca,70% erhöht werden.</t>
        </r>
        <r>
          <rPr>
            <b/>
            <sz val="9"/>
            <color indexed="81"/>
            <rFont val="Tahoma"/>
            <family val="2"/>
          </rPr>
          <t xml:space="preserve">
</t>
        </r>
        <r>
          <rPr>
            <i/>
            <sz val="9"/>
            <color indexed="81"/>
            <rFont val="Tahoma"/>
            <family val="2"/>
          </rPr>
          <t>Quellen:
VW  e-Golf :technische Daten .
Stolz, Messmer &amp; Frischknecht (2016): Life Cycle Inventories of Road and Non-Road Transport Services.
Leuenberger &amp;  Frischknecht (2010): Life Cycle Assessment of Battery Electric Vehicles and Concept Cars.</t>
        </r>
      </text>
    </comment>
    <comment ref="K100" authorId="1">
      <text>
        <r>
          <rPr>
            <b/>
            <sz val="9"/>
            <color indexed="81"/>
            <rFont val="Tahoma"/>
            <family val="2"/>
          </rPr>
          <t xml:space="preserve">durchschn. Gewicht:
720 kg
</t>
        </r>
        <r>
          <rPr>
            <i/>
            <sz val="9"/>
            <color indexed="81"/>
            <rFont val="Tahoma"/>
            <family val="2"/>
          </rPr>
          <t>Quelle: 
Leuenberger &amp; Frischknecht (2010): Life Cycle Assessment of Battery Electric Vehicles and Concept Cars.</t>
        </r>
      </text>
    </comment>
    <comment ref="L100" authorId="1">
      <text>
        <r>
          <rPr>
            <b/>
            <sz val="9"/>
            <color indexed="81"/>
            <rFont val="Tahoma"/>
            <family val="2"/>
          </rPr>
          <t xml:space="preserve">Batteriegewicht:
100 kg
</t>
        </r>
        <r>
          <rPr>
            <i/>
            <sz val="9"/>
            <color indexed="81"/>
            <rFont val="Tahoma"/>
            <family val="2"/>
          </rPr>
          <t>Als Richtwert für die Energiedichte der Batterie kann  85Wh/kg  verwendet werden.</t>
        </r>
        <r>
          <rPr>
            <b/>
            <sz val="9"/>
            <color indexed="81"/>
            <rFont val="Tahoma"/>
            <family val="2"/>
          </rPr>
          <t xml:space="preserve">
</t>
        </r>
        <r>
          <rPr>
            <i/>
            <sz val="9"/>
            <color indexed="81"/>
            <rFont val="Tahoma"/>
            <family val="2"/>
          </rPr>
          <t>Quellen:
Leuenberger &amp; Frischknecht (2010): Life Cycle Assessment of Battery Electric Vehicles and Concept Cars.
UBA (2016): Weiterentwicklung und vertiefte Analyse der
Umweltbilanz von Elektrofahrzeugen.</t>
        </r>
      </text>
    </comment>
    <comment ref="M100" authorId="1">
      <text>
        <r>
          <rPr>
            <b/>
            <sz val="9"/>
            <color indexed="81"/>
            <rFont val="Tahoma"/>
            <family val="2"/>
          </rPr>
          <t>Anzahl Batteriewechsel</t>
        </r>
        <r>
          <rPr>
            <i/>
            <sz val="9"/>
            <color indexed="81"/>
            <rFont val="Tahoma"/>
            <family val="2"/>
          </rPr>
          <t xml:space="preserve">
</t>
        </r>
        <r>
          <rPr>
            <b/>
            <sz val="9"/>
            <color indexed="81"/>
            <rFont val="Tahoma"/>
            <family val="2"/>
          </rPr>
          <t xml:space="preserve">0
</t>
        </r>
        <r>
          <rPr>
            <i/>
            <sz val="9"/>
            <color indexed="81"/>
            <rFont val="Tahoma"/>
            <family val="2"/>
          </rPr>
          <t>Quelle:
Leuenberger &amp; Frischknecht (2010): Life Cycle Assessment of Battery Electric Vehicles and Concept Cars.</t>
        </r>
      </text>
    </comment>
    <comment ref="AL100" authorId="0">
      <text>
        <r>
          <rPr>
            <b/>
            <sz val="9"/>
            <color indexed="81"/>
            <rFont val="Tahoma"/>
            <family val="2"/>
          </rPr>
          <t>Philippe Stolz:</t>
        </r>
        <r>
          <rPr>
            <sz val="9"/>
            <color indexed="81"/>
            <rFont val="Tahoma"/>
            <family val="2"/>
          </rPr>
          <t xml:space="preserve">
Einheit: kWh/pkm</t>
        </r>
      </text>
    </comment>
    <comment ref="F101" authorId="1">
      <text>
        <r>
          <rPr>
            <b/>
            <sz val="9"/>
            <color indexed="81"/>
            <rFont val="Tahoma"/>
            <family val="2"/>
          </rPr>
          <t>durch. Auslastung 2010:
1.6 Personen</t>
        </r>
        <r>
          <rPr>
            <i/>
            <sz val="9"/>
            <color indexed="81"/>
            <rFont val="Tahoma"/>
            <family val="2"/>
          </rPr>
          <t xml:space="preserve">
Weitere Auslastungen nach Verwendungszweck im Jahr 2010:
Arbeit                                            1.12
Ausbildung                                1.36
Einkauf                                         1.64
Geschäftliche Tätigkeit    1.24
Freizeit                                        1.99
Service und Begleitung   2.05
Andere                                       2.03
Durchschnitt                          1.60
Quelle:
BFS / ARE (2010): Durchschnittlicher Besetzungsgrad von Personenwagen. Mikrozensus Mobilität und Verkehr 2010.</t>
        </r>
      </text>
    </comment>
    <comment ref="J101" authorId="1">
      <text>
        <r>
          <rPr>
            <b/>
            <sz val="9"/>
            <color indexed="81"/>
            <rFont val="Tahoma"/>
            <family val="2"/>
          </rPr>
          <t xml:space="preserve">durchschn. Verbrauch in Realität
11.9 kWh /100km 
</t>
        </r>
        <r>
          <rPr>
            <i/>
            <sz val="9"/>
            <color indexed="81"/>
            <rFont val="Tahoma"/>
            <family val="2"/>
          </rPr>
          <t xml:space="preserve">
Hinweis:
Bei der Bestimmung des Normverbrauchs gemäss dem Neuen Europäischen Fahrzyklus (NEFZ) werden Klimaanlage und weitere Verbraucher ausgeschaltet. Der so ermittelte Normverbrauch soll darum mit einem Realzuschlag von  ca,70% erhöht werden.</t>
        </r>
        <r>
          <rPr>
            <b/>
            <sz val="9"/>
            <color indexed="81"/>
            <rFont val="Tahoma"/>
            <family val="2"/>
          </rPr>
          <t xml:space="preserve">
</t>
        </r>
        <r>
          <rPr>
            <i/>
            <sz val="9"/>
            <color indexed="81"/>
            <rFont val="Tahoma"/>
            <family val="2"/>
          </rPr>
          <t>Quellen:
VW  e-Golf :technische Daten .
Stolz, Messmer &amp; Frischknecht (2016): Life Cycle Inventories of Road and Non-Road Transport Services.
Leuenberger &amp;  Frischknecht (2010): Life Cycle Assessment of Battery Electric Vehicles and Concept Cars.</t>
        </r>
      </text>
    </comment>
    <comment ref="K101" authorId="1">
      <text>
        <r>
          <rPr>
            <b/>
            <sz val="9"/>
            <color indexed="81"/>
            <rFont val="Tahoma"/>
            <family val="2"/>
          </rPr>
          <t xml:space="preserve">durchschn. Gewicht:
720 kg
</t>
        </r>
        <r>
          <rPr>
            <i/>
            <sz val="9"/>
            <color indexed="81"/>
            <rFont val="Tahoma"/>
            <family val="2"/>
          </rPr>
          <t>Quelle: 
Leuenberger &amp; Frischknecht (2010): Life Cycle Assessment of Battery Electric Vehicles and Concept Cars.</t>
        </r>
      </text>
    </comment>
    <comment ref="L101" authorId="1">
      <text>
        <r>
          <rPr>
            <b/>
            <sz val="9"/>
            <color indexed="81"/>
            <rFont val="Tahoma"/>
            <family val="2"/>
          </rPr>
          <t xml:space="preserve">Batteriegewicht:
100 kg
</t>
        </r>
        <r>
          <rPr>
            <i/>
            <sz val="9"/>
            <color indexed="81"/>
            <rFont val="Tahoma"/>
            <family val="2"/>
          </rPr>
          <t>Als Richtwert für die Energiedichte der Batterie kann  85Wh/kg  verwendet werden.</t>
        </r>
        <r>
          <rPr>
            <b/>
            <sz val="9"/>
            <color indexed="81"/>
            <rFont val="Tahoma"/>
            <family val="2"/>
          </rPr>
          <t xml:space="preserve">
</t>
        </r>
        <r>
          <rPr>
            <i/>
            <sz val="9"/>
            <color indexed="81"/>
            <rFont val="Tahoma"/>
            <family val="2"/>
          </rPr>
          <t>Quellen:
Leuenberger &amp; Frischknecht (2010): Life Cycle Assessment of Battery Electric Vehicles and Concept Cars.
UBA (2016): Weiterentwicklung und vertiefte Analyse der
Umweltbilanz von Elektrofahrzeugen.</t>
        </r>
      </text>
    </comment>
    <comment ref="M101" authorId="1">
      <text>
        <r>
          <rPr>
            <b/>
            <sz val="9"/>
            <color indexed="81"/>
            <rFont val="Tahoma"/>
            <family val="2"/>
          </rPr>
          <t>Anzahl Batteriewechsel</t>
        </r>
        <r>
          <rPr>
            <i/>
            <sz val="9"/>
            <color indexed="81"/>
            <rFont val="Tahoma"/>
            <family val="2"/>
          </rPr>
          <t xml:space="preserve">
</t>
        </r>
        <r>
          <rPr>
            <b/>
            <sz val="9"/>
            <color indexed="81"/>
            <rFont val="Tahoma"/>
            <family val="2"/>
          </rPr>
          <t xml:space="preserve">0
</t>
        </r>
        <r>
          <rPr>
            <i/>
            <sz val="9"/>
            <color indexed="81"/>
            <rFont val="Tahoma"/>
            <family val="2"/>
          </rPr>
          <t>Quelle:
Leuenberger &amp; Frischknecht (2010): Life Cycle Assessment of Battery Electric Vehicles and Concept Cars.</t>
        </r>
      </text>
    </comment>
    <comment ref="AL101" authorId="0">
      <text>
        <r>
          <rPr>
            <b/>
            <sz val="9"/>
            <color indexed="81"/>
            <rFont val="Tahoma"/>
            <family val="2"/>
          </rPr>
          <t>Philippe Stolz:</t>
        </r>
        <r>
          <rPr>
            <sz val="9"/>
            <color indexed="81"/>
            <rFont val="Tahoma"/>
            <family val="2"/>
          </rPr>
          <t xml:space="preserve">
Einheit: kWh/pkm</t>
        </r>
      </text>
    </comment>
    <comment ref="F102" authorId="1">
      <text>
        <r>
          <rPr>
            <b/>
            <sz val="9"/>
            <color indexed="81"/>
            <rFont val="Tahoma"/>
            <family val="2"/>
          </rPr>
          <t>durch. Auslastung 2010:
1.6 Personen</t>
        </r>
        <r>
          <rPr>
            <i/>
            <sz val="9"/>
            <color indexed="81"/>
            <rFont val="Tahoma"/>
            <family val="2"/>
          </rPr>
          <t xml:space="preserve">
Weitere Auslastungen nach Verwendungszweck im Jahr 2010:
Arbeit                                            1.12
Ausbildung                                1.36
Einkauf                                         1.64
Geschäftliche Tätigkeit    1.24
Freizeit                                        1.99
Service und Begleitung   2.05
Andere                                       2.03
Durchschnitt                          1.60
Quelle:
BFS / ARE (2010): Durchschnittlicher Besetzungsgrad von Personenwagen. Mikrozensus Mobilität und Verkehr 2010.</t>
        </r>
      </text>
    </comment>
    <comment ref="J102" authorId="1">
      <text>
        <r>
          <rPr>
            <b/>
            <sz val="9"/>
            <color indexed="81"/>
            <rFont val="Tahoma"/>
            <family val="2"/>
          </rPr>
          <t xml:space="preserve">durchschn. Verbrauch in Realität
11.9 kWh /100km 
</t>
        </r>
        <r>
          <rPr>
            <i/>
            <sz val="9"/>
            <color indexed="81"/>
            <rFont val="Tahoma"/>
            <family val="2"/>
          </rPr>
          <t xml:space="preserve">
Hinweis:
Bei der Bestimmung des Normverbrauchs gemäss dem Neuen Europäischen Fahrzyklus (NEFZ) werden Klimaanlage und weitere Verbraucher ausgeschaltet. Der so ermittelte Normverbrauch soll darum mit einem Realzuschlag von  ca,70% erhöht werden.</t>
        </r>
        <r>
          <rPr>
            <b/>
            <sz val="9"/>
            <color indexed="81"/>
            <rFont val="Tahoma"/>
            <family val="2"/>
          </rPr>
          <t xml:space="preserve">
</t>
        </r>
        <r>
          <rPr>
            <i/>
            <sz val="9"/>
            <color indexed="81"/>
            <rFont val="Tahoma"/>
            <family val="2"/>
          </rPr>
          <t>Quellen:
VW  e-Golf :technische Daten .
Stolz, Messmer &amp; Frischknecht (2016): Life Cycle Inventories of Road and Non-Road Transport Services.
Leuenberger &amp;  Frischknecht (2010): Life Cycle Assessment of Battery Electric Vehicles and Concept Cars.</t>
        </r>
      </text>
    </comment>
    <comment ref="K102" authorId="1">
      <text>
        <r>
          <rPr>
            <b/>
            <sz val="9"/>
            <color indexed="81"/>
            <rFont val="Tahoma"/>
            <family val="2"/>
          </rPr>
          <t xml:space="preserve">durchschn. Gewicht:
720 kg
</t>
        </r>
        <r>
          <rPr>
            <i/>
            <sz val="9"/>
            <color indexed="81"/>
            <rFont val="Tahoma"/>
            <family val="2"/>
          </rPr>
          <t>Quelle: 
Leuenberger &amp; Frischknecht (2010): Life Cycle Assessment of Battery Electric Vehicles and Concept Cars.</t>
        </r>
      </text>
    </comment>
    <comment ref="L102" authorId="1">
      <text>
        <r>
          <rPr>
            <b/>
            <sz val="9"/>
            <color indexed="81"/>
            <rFont val="Tahoma"/>
            <family val="2"/>
          </rPr>
          <t xml:space="preserve">Batteriegewicht:
100 kg
</t>
        </r>
        <r>
          <rPr>
            <i/>
            <sz val="9"/>
            <color indexed="81"/>
            <rFont val="Tahoma"/>
            <family val="2"/>
          </rPr>
          <t>Als Richtwert für die Energiedichte der Batterie kann  85Wh/kg  verwendet werden.</t>
        </r>
        <r>
          <rPr>
            <b/>
            <sz val="9"/>
            <color indexed="81"/>
            <rFont val="Tahoma"/>
            <family val="2"/>
          </rPr>
          <t xml:space="preserve">
</t>
        </r>
        <r>
          <rPr>
            <i/>
            <sz val="9"/>
            <color indexed="81"/>
            <rFont val="Tahoma"/>
            <family val="2"/>
          </rPr>
          <t>Quellen:
Leuenberger &amp; Frischknecht (2010): Life Cycle Assessment of Battery Electric Vehicles and Concept Cars.
UBA (2016): Weiterentwicklung und vertiefte Analyse der
Umweltbilanz von Elektrofahrzeugen.</t>
        </r>
      </text>
    </comment>
    <comment ref="M102" authorId="1">
      <text>
        <r>
          <rPr>
            <b/>
            <sz val="9"/>
            <color indexed="81"/>
            <rFont val="Tahoma"/>
            <family val="2"/>
          </rPr>
          <t>Anzahl Batteriewechsel</t>
        </r>
        <r>
          <rPr>
            <i/>
            <sz val="9"/>
            <color indexed="81"/>
            <rFont val="Tahoma"/>
            <family val="2"/>
          </rPr>
          <t xml:space="preserve">
</t>
        </r>
        <r>
          <rPr>
            <b/>
            <sz val="9"/>
            <color indexed="81"/>
            <rFont val="Tahoma"/>
            <family val="2"/>
          </rPr>
          <t xml:space="preserve">0
</t>
        </r>
        <r>
          <rPr>
            <i/>
            <sz val="9"/>
            <color indexed="81"/>
            <rFont val="Tahoma"/>
            <family val="2"/>
          </rPr>
          <t>Quelle:
Leuenberger &amp; Frischknecht (2010): Life Cycle Assessment of Battery Electric Vehicles and Concept Cars.</t>
        </r>
      </text>
    </comment>
    <comment ref="AL102" authorId="0">
      <text>
        <r>
          <rPr>
            <b/>
            <sz val="9"/>
            <color indexed="81"/>
            <rFont val="Tahoma"/>
            <family val="2"/>
          </rPr>
          <t>Philippe Stolz:</t>
        </r>
        <r>
          <rPr>
            <sz val="9"/>
            <color indexed="81"/>
            <rFont val="Tahoma"/>
            <family val="2"/>
          </rPr>
          <t xml:space="preserve">
Einheit: kWh/pkm</t>
        </r>
      </text>
    </comment>
    <comment ref="F103" authorId="1">
      <text>
        <r>
          <rPr>
            <b/>
            <sz val="9"/>
            <color indexed="81"/>
            <rFont val="Tahoma"/>
            <family val="2"/>
          </rPr>
          <t>durch. Auslastung 2010:
1.6 Personen</t>
        </r>
        <r>
          <rPr>
            <i/>
            <sz val="9"/>
            <color indexed="81"/>
            <rFont val="Tahoma"/>
            <family val="2"/>
          </rPr>
          <t xml:space="preserve">
Weitere Auslastungen nach Verwendungszweck im Jahr 2010:
Arbeit                                            1.12
Ausbildung                                1.36
Einkauf                                         1.64
Geschäftliche Tätigkeit    1.24
Freizeit                                        1.99
Service und Begleitung   2.05
Andere                                       2.03
Durchschnitt                          1.60
Quelle:
BFS / ARE (2010): Durchschnittlicher Besetzungsgrad von Personenwagen. Mikrozensus Mobilität und Verkehr 2010.</t>
        </r>
      </text>
    </comment>
    <comment ref="I103" authorId="1">
      <text>
        <r>
          <rPr>
            <b/>
            <sz val="9"/>
            <color indexed="81"/>
            <rFont val="Tahoma"/>
            <family val="2"/>
          </rPr>
          <t xml:space="preserve">durchschn. Verbrauch in Realität
2.7 Liter /100km 
</t>
        </r>
        <r>
          <rPr>
            <i/>
            <sz val="9"/>
            <color indexed="81"/>
            <rFont val="Tahoma"/>
            <family val="2"/>
          </rPr>
          <t xml:space="preserve">
Hinweis:
Bei der Bestimmung des Normverbrauchs gemäss dem Neuen Europäischen Fahrzyklus (NEFZ) werden Klimaanlage und weitere Verbraucher ausgeschaltet. Der so ermittelte Normverbrauch soll darum mit einem Realzuschlag von  ca, 36% erhöht werden.</t>
        </r>
        <r>
          <rPr>
            <b/>
            <sz val="9"/>
            <color indexed="81"/>
            <rFont val="Tahoma"/>
            <family val="2"/>
          </rPr>
          <t xml:space="preserve">
</t>
        </r>
        <r>
          <rPr>
            <i/>
            <sz val="9"/>
            <color indexed="81"/>
            <rFont val="Tahoma"/>
            <family val="2"/>
          </rPr>
          <t>Quellen:
Stolz, Messmer &amp; Frischknecht (2016): Life Cycle Inventories of Road and Non-Road Transport Services.
Leuenberger &amp;  Frischknecht (2010): Life Cycle Assessment of Battery Electric Vehicles and Concept Cars.</t>
        </r>
      </text>
    </comment>
    <comment ref="K103" authorId="1">
      <text>
        <r>
          <rPr>
            <b/>
            <sz val="9"/>
            <color indexed="81"/>
            <rFont val="Tahoma"/>
            <family val="2"/>
          </rPr>
          <t xml:space="preserve">durchschn. Gewicht
500 kg
</t>
        </r>
        <r>
          <rPr>
            <i/>
            <sz val="9"/>
            <color indexed="81"/>
            <rFont val="Tahoma"/>
            <family val="2"/>
          </rPr>
          <t>Quelle: 
Leuenberger &amp; Frischknecht (2010): Life Cycle Assessment of Battery Electric Vehicles and Concept Cars.</t>
        </r>
      </text>
    </comment>
    <comment ref="AK103" authorId="0">
      <text>
        <r>
          <rPr>
            <b/>
            <sz val="9"/>
            <color indexed="81"/>
            <rFont val="Tahoma"/>
            <family val="2"/>
          </rPr>
          <t>Philippe Stolz:</t>
        </r>
        <r>
          <rPr>
            <sz val="9"/>
            <color indexed="81"/>
            <rFont val="Tahoma"/>
            <family val="2"/>
          </rPr>
          <t xml:space="preserve">
Einheit: kg/km</t>
        </r>
      </text>
    </comment>
    <comment ref="F104" authorId="1">
      <text>
        <r>
          <rPr>
            <b/>
            <sz val="9"/>
            <color indexed="81"/>
            <rFont val="Tahoma"/>
            <family val="2"/>
          </rPr>
          <t xml:space="preserve">durchschn. Auslastung
1.33 Personen
</t>
        </r>
        <r>
          <rPr>
            <i/>
            <sz val="9"/>
            <color indexed="81"/>
            <rFont val="Tahoma"/>
            <family val="2"/>
          </rPr>
          <t xml:space="preserve">Quelle für Berechnungen:
BFS / ARE (2010): Tagesdistanz pro Person nach Verkehrsmittel und Verkehrszweck. Mikrozensus Mobilität und Verkehr 2010.
</t>
        </r>
      </text>
    </comment>
    <comment ref="I104" authorId="1">
      <text>
        <r>
          <rPr>
            <b/>
            <sz val="9"/>
            <color indexed="81"/>
            <rFont val="Tahoma"/>
            <family val="2"/>
          </rPr>
          <t xml:space="preserve">durchschn. Verbrauch in Realität
5.2 Liter Treibstoff /100km 
</t>
        </r>
        <r>
          <rPr>
            <i/>
            <sz val="9"/>
            <color indexed="81"/>
            <rFont val="Tahoma"/>
            <family val="2"/>
          </rPr>
          <t xml:space="preserve">Quelle:
INFRAS (2014): HBEFA Handbuch für Emissionsfaktoren des Strassenverkehrs, v3.2.
</t>
        </r>
      </text>
    </comment>
    <comment ref="K104" authorId="1">
      <text>
        <r>
          <rPr>
            <b/>
            <sz val="9"/>
            <color indexed="81"/>
            <rFont val="Tahoma"/>
            <family val="2"/>
          </rPr>
          <t xml:space="preserve">durchschn. Gewicht
205 kg
</t>
        </r>
        <r>
          <rPr>
            <i/>
            <sz val="9"/>
            <color indexed="81"/>
            <rFont val="Tahoma"/>
            <family val="2"/>
          </rPr>
          <t xml:space="preserve">Quellen:
Stolz, Messmer &amp; Frischknecht (2016): Life Cycle Inventories of Road and Non-Road Transport Services.
INFRAS (2014): HBEFA Handbuch für Emissionsfaktoren des Strassenverkehrs, v3.2.
</t>
        </r>
      </text>
    </comment>
    <comment ref="AK104" authorId="0">
      <text>
        <r>
          <rPr>
            <b/>
            <sz val="9"/>
            <color indexed="81"/>
            <rFont val="Tahoma"/>
            <family val="2"/>
          </rPr>
          <t>Philippe Stolz:</t>
        </r>
        <r>
          <rPr>
            <sz val="9"/>
            <color indexed="81"/>
            <rFont val="Tahoma"/>
            <family val="2"/>
          </rPr>
          <t xml:space="preserve">
Einheit: kg/km</t>
        </r>
      </text>
    </comment>
    <comment ref="AK105" authorId="0">
      <text>
        <r>
          <rPr>
            <b/>
            <sz val="9"/>
            <color indexed="81"/>
            <rFont val="Tahoma"/>
            <family val="2"/>
          </rPr>
          <t>Philippe Stolz:</t>
        </r>
        <r>
          <rPr>
            <sz val="9"/>
            <color indexed="81"/>
            <rFont val="Tahoma"/>
            <family val="2"/>
          </rPr>
          <t xml:space="preserve">
Einheit: kg/pkm</t>
        </r>
      </text>
    </comment>
    <comment ref="AK106" authorId="0">
      <text>
        <r>
          <rPr>
            <b/>
            <sz val="9"/>
            <color indexed="81"/>
            <rFont val="Tahoma"/>
            <family val="2"/>
          </rPr>
          <t>Philippe Stolz:</t>
        </r>
        <r>
          <rPr>
            <sz val="9"/>
            <color indexed="81"/>
            <rFont val="Tahoma"/>
            <family val="2"/>
          </rPr>
          <t xml:space="preserve">
Einheit: kWh/pkm</t>
        </r>
      </text>
    </comment>
    <comment ref="AK107" authorId="0">
      <text>
        <r>
          <rPr>
            <b/>
            <sz val="9"/>
            <color indexed="81"/>
            <rFont val="Tahoma"/>
            <family val="2"/>
          </rPr>
          <t>Philippe Stolz:</t>
        </r>
        <r>
          <rPr>
            <sz val="9"/>
            <color indexed="81"/>
            <rFont val="Tahoma"/>
            <family val="2"/>
          </rPr>
          <t xml:space="preserve">
Einheit: kg/h</t>
        </r>
      </text>
    </comment>
    <comment ref="AL107" authorId="0">
      <text>
        <r>
          <rPr>
            <b/>
            <sz val="9"/>
            <color indexed="81"/>
            <rFont val="Tahoma"/>
            <family val="2"/>
          </rPr>
          <t>Philippe Stolz:</t>
        </r>
        <r>
          <rPr>
            <sz val="9"/>
            <color indexed="81"/>
            <rFont val="Tahoma"/>
            <family val="2"/>
          </rPr>
          <t xml:space="preserve">
Einheit: kg/h</t>
        </r>
      </text>
    </comment>
    <comment ref="AK108" authorId="0">
      <text>
        <r>
          <rPr>
            <b/>
            <sz val="9"/>
            <color indexed="81"/>
            <rFont val="Tahoma"/>
            <family val="2"/>
          </rPr>
          <t>Philippe Stolz:</t>
        </r>
        <r>
          <rPr>
            <sz val="9"/>
            <color indexed="81"/>
            <rFont val="Tahoma"/>
            <family val="2"/>
          </rPr>
          <t xml:space="preserve">
Einheit: kg/h</t>
        </r>
      </text>
    </comment>
    <comment ref="AL108" authorId="0">
      <text>
        <r>
          <rPr>
            <b/>
            <sz val="9"/>
            <color indexed="81"/>
            <rFont val="Tahoma"/>
            <family val="2"/>
          </rPr>
          <t>Philippe Stolz:</t>
        </r>
        <r>
          <rPr>
            <sz val="9"/>
            <color indexed="81"/>
            <rFont val="Tahoma"/>
            <family val="2"/>
          </rPr>
          <t xml:space="preserve">
Einheit: kg/h</t>
        </r>
      </text>
    </comment>
    <comment ref="AL109" authorId="0">
      <text>
        <r>
          <rPr>
            <b/>
            <sz val="9"/>
            <color indexed="81"/>
            <rFont val="Tahoma"/>
            <family val="2"/>
          </rPr>
          <t>Philippe Stolz:</t>
        </r>
        <r>
          <rPr>
            <sz val="9"/>
            <color indexed="81"/>
            <rFont val="Tahoma"/>
            <family val="2"/>
          </rPr>
          <t xml:space="preserve">
Einheit: kWh/h</t>
        </r>
      </text>
    </comment>
    <comment ref="AN109" authorId="0">
      <text>
        <r>
          <rPr>
            <b/>
            <sz val="9"/>
            <color indexed="81"/>
            <rFont val="Tahoma"/>
            <family val="2"/>
          </rPr>
          <t>Philippe Stolz:</t>
        </r>
        <r>
          <rPr>
            <sz val="9"/>
            <color indexed="81"/>
            <rFont val="Tahoma"/>
            <family val="2"/>
          </rPr>
          <t xml:space="preserve">
Datensatz nicht erstellt, wird zur Berechnung benötigt
</t>
        </r>
      </text>
    </comment>
    <comment ref="AQ109" authorId="0">
      <text>
        <r>
          <rPr>
            <b/>
            <sz val="9"/>
            <color indexed="81"/>
            <rFont val="Tahoma"/>
            <family val="2"/>
          </rPr>
          <t>Philippe Stolz:</t>
        </r>
        <r>
          <rPr>
            <sz val="9"/>
            <color indexed="81"/>
            <rFont val="Tahoma"/>
            <family val="2"/>
          </rPr>
          <t xml:space="preserve">
Datensatz nicht erstellt, wird zur Berechnung benötigt
</t>
        </r>
      </text>
    </comment>
    <comment ref="AL110" authorId="0">
      <text>
        <r>
          <rPr>
            <b/>
            <sz val="9"/>
            <color indexed="81"/>
            <rFont val="Tahoma"/>
            <family val="2"/>
          </rPr>
          <t>Philippe Stolz:</t>
        </r>
        <r>
          <rPr>
            <sz val="9"/>
            <color indexed="81"/>
            <rFont val="Tahoma"/>
            <family val="2"/>
          </rPr>
          <t xml:space="preserve">
Einheit: kWh/h</t>
        </r>
      </text>
    </comment>
    <comment ref="AN110" authorId="0">
      <text>
        <r>
          <rPr>
            <b/>
            <sz val="9"/>
            <color indexed="81"/>
            <rFont val="Tahoma"/>
            <family val="2"/>
          </rPr>
          <t>Philippe Stolz:</t>
        </r>
        <r>
          <rPr>
            <sz val="9"/>
            <color indexed="81"/>
            <rFont val="Tahoma"/>
            <family val="2"/>
          </rPr>
          <t xml:space="preserve">
Datensatz nicht erstellt, wird zur Berechnung benötigt
</t>
        </r>
      </text>
    </comment>
    <comment ref="AQ110" authorId="0">
      <text>
        <r>
          <rPr>
            <b/>
            <sz val="9"/>
            <color indexed="81"/>
            <rFont val="Tahoma"/>
            <family val="2"/>
          </rPr>
          <t>Philippe Stolz:</t>
        </r>
        <r>
          <rPr>
            <sz val="9"/>
            <color indexed="81"/>
            <rFont val="Tahoma"/>
            <family val="2"/>
          </rPr>
          <t xml:space="preserve">
Datensatz nicht erstellt, wird zur Berechnung benötigt
</t>
        </r>
      </text>
    </comment>
    <comment ref="AL111" authorId="0">
      <text>
        <r>
          <rPr>
            <b/>
            <sz val="9"/>
            <color indexed="81"/>
            <rFont val="Tahoma"/>
            <family val="2"/>
          </rPr>
          <t>Philippe Stolz:</t>
        </r>
        <r>
          <rPr>
            <sz val="9"/>
            <color indexed="81"/>
            <rFont val="Tahoma"/>
            <family val="2"/>
          </rPr>
          <t xml:space="preserve">
Einheit: kWh/h</t>
        </r>
      </text>
    </comment>
    <comment ref="AN111" authorId="0">
      <text>
        <r>
          <rPr>
            <b/>
            <sz val="9"/>
            <color indexed="81"/>
            <rFont val="Tahoma"/>
            <family val="2"/>
          </rPr>
          <t>Philippe Stolz:</t>
        </r>
        <r>
          <rPr>
            <sz val="9"/>
            <color indexed="81"/>
            <rFont val="Tahoma"/>
            <family val="2"/>
          </rPr>
          <t xml:space="preserve">
Datensatz nicht erstellt, wird zur Berechnung benötigt
</t>
        </r>
      </text>
    </comment>
    <comment ref="AQ111" authorId="0">
      <text>
        <r>
          <rPr>
            <b/>
            <sz val="9"/>
            <color indexed="81"/>
            <rFont val="Tahoma"/>
            <family val="2"/>
          </rPr>
          <t>Philippe Stolz:</t>
        </r>
        <r>
          <rPr>
            <sz val="9"/>
            <color indexed="81"/>
            <rFont val="Tahoma"/>
            <family val="2"/>
          </rPr>
          <t xml:space="preserve">
Datensatz nicht erstellt, wird zur Berechnung benötigt
</t>
        </r>
      </text>
    </comment>
    <comment ref="AC112" authorId="0">
      <text>
        <r>
          <rPr>
            <b/>
            <sz val="9"/>
            <color indexed="81"/>
            <rFont val="Tahoma"/>
            <family val="2"/>
          </rPr>
          <t>Philippe Stolz:</t>
        </r>
        <r>
          <rPr>
            <sz val="9"/>
            <color indexed="81"/>
            <rFont val="Tahoma"/>
            <family val="2"/>
          </rPr>
          <t xml:space="preserve">
Annahme: 
8 Arbeitsstunden pro Tag
</t>
        </r>
      </text>
    </comment>
    <comment ref="AL112" authorId="0">
      <text>
        <r>
          <rPr>
            <b/>
            <sz val="9"/>
            <color indexed="81"/>
            <rFont val="Tahoma"/>
            <family val="2"/>
          </rPr>
          <t>Philippe Stolz:</t>
        </r>
        <r>
          <rPr>
            <sz val="9"/>
            <color indexed="81"/>
            <rFont val="Tahoma"/>
            <family val="2"/>
          </rPr>
          <t xml:space="preserve">
Einheit: kWh/h</t>
        </r>
      </text>
    </comment>
    <comment ref="AN112" authorId="0">
      <text>
        <r>
          <rPr>
            <b/>
            <sz val="9"/>
            <color indexed="81"/>
            <rFont val="Tahoma"/>
            <family val="2"/>
          </rPr>
          <t>Philippe Stolz:</t>
        </r>
        <r>
          <rPr>
            <sz val="9"/>
            <color indexed="81"/>
            <rFont val="Tahoma"/>
            <family val="2"/>
          </rPr>
          <t xml:space="preserve">
Datensatz nicht erstellt, wird zur Berechnung benötigt</t>
        </r>
      </text>
    </comment>
    <comment ref="AQ112" authorId="0">
      <text>
        <r>
          <rPr>
            <b/>
            <sz val="9"/>
            <color indexed="81"/>
            <rFont val="Tahoma"/>
            <family val="2"/>
          </rPr>
          <t>Philippe Stolz:</t>
        </r>
        <r>
          <rPr>
            <sz val="9"/>
            <color indexed="81"/>
            <rFont val="Tahoma"/>
            <family val="2"/>
          </rPr>
          <t xml:space="preserve">
Datensatz nicht erstellt, wird zur Berechnung benötigt</t>
        </r>
      </text>
    </comment>
    <comment ref="AC113" authorId="0">
      <text>
        <r>
          <rPr>
            <b/>
            <sz val="9"/>
            <color indexed="81"/>
            <rFont val="Tahoma"/>
            <family val="2"/>
          </rPr>
          <t>Philippe Stolz:</t>
        </r>
        <r>
          <rPr>
            <sz val="9"/>
            <color indexed="81"/>
            <rFont val="Tahoma"/>
            <family val="2"/>
          </rPr>
          <t xml:space="preserve">
Annahme: 
8 Arbeitsstunden pro Tag
</t>
        </r>
      </text>
    </comment>
    <comment ref="AL113" authorId="0">
      <text>
        <r>
          <rPr>
            <b/>
            <sz val="9"/>
            <color indexed="81"/>
            <rFont val="Tahoma"/>
            <family val="2"/>
          </rPr>
          <t>Philippe Stolz:</t>
        </r>
        <r>
          <rPr>
            <sz val="9"/>
            <color indexed="81"/>
            <rFont val="Tahoma"/>
            <family val="2"/>
          </rPr>
          <t xml:space="preserve">
Einheit: kWh/h</t>
        </r>
      </text>
    </comment>
    <comment ref="AN113" authorId="0">
      <text>
        <r>
          <rPr>
            <b/>
            <sz val="9"/>
            <color indexed="81"/>
            <rFont val="Tahoma"/>
            <family val="2"/>
          </rPr>
          <t>Philippe Stolz:</t>
        </r>
        <r>
          <rPr>
            <sz val="9"/>
            <color indexed="81"/>
            <rFont val="Tahoma"/>
            <family val="2"/>
          </rPr>
          <t xml:space="preserve">
Datensatz nicht erstellt, wird zur Berechnung benötigt</t>
        </r>
      </text>
    </comment>
    <comment ref="AQ113" authorId="0">
      <text>
        <r>
          <rPr>
            <b/>
            <sz val="9"/>
            <color indexed="81"/>
            <rFont val="Tahoma"/>
            <family val="2"/>
          </rPr>
          <t>Philippe Stolz:</t>
        </r>
        <r>
          <rPr>
            <sz val="9"/>
            <color indexed="81"/>
            <rFont val="Tahoma"/>
            <family val="2"/>
          </rPr>
          <t xml:space="preserve">
Datensatz nicht erstellt, wird zur Berechnung benötigt</t>
        </r>
      </text>
    </comment>
    <comment ref="AC114" authorId="0">
      <text>
        <r>
          <rPr>
            <b/>
            <sz val="9"/>
            <color indexed="81"/>
            <rFont val="Tahoma"/>
            <family val="2"/>
          </rPr>
          <t>Philippe Stolz:</t>
        </r>
        <r>
          <rPr>
            <sz val="9"/>
            <color indexed="81"/>
            <rFont val="Tahoma"/>
            <family val="2"/>
          </rPr>
          <t xml:space="preserve">
Annahme: 
8 Arbeitsstunden pro Tag
</t>
        </r>
      </text>
    </comment>
    <comment ref="AL114" authorId="0">
      <text>
        <r>
          <rPr>
            <b/>
            <sz val="9"/>
            <color indexed="81"/>
            <rFont val="Tahoma"/>
            <family val="2"/>
          </rPr>
          <t>Philippe Stolz:</t>
        </r>
        <r>
          <rPr>
            <sz val="9"/>
            <color indexed="81"/>
            <rFont val="Tahoma"/>
            <family val="2"/>
          </rPr>
          <t xml:space="preserve">
Einheit: kWh/h</t>
        </r>
      </text>
    </comment>
    <comment ref="AN114" authorId="0">
      <text>
        <r>
          <rPr>
            <b/>
            <sz val="9"/>
            <color indexed="81"/>
            <rFont val="Tahoma"/>
            <family val="2"/>
          </rPr>
          <t>Philippe Stolz:</t>
        </r>
        <r>
          <rPr>
            <sz val="9"/>
            <color indexed="81"/>
            <rFont val="Tahoma"/>
            <family val="2"/>
          </rPr>
          <t xml:space="preserve">
Datensatz nicht erstellt, wird zur Berechnung benötigt</t>
        </r>
      </text>
    </comment>
    <comment ref="AQ114" authorId="0">
      <text>
        <r>
          <rPr>
            <b/>
            <sz val="9"/>
            <color indexed="81"/>
            <rFont val="Tahoma"/>
            <family val="2"/>
          </rPr>
          <t>Philippe Stolz:</t>
        </r>
        <r>
          <rPr>
            <sz val="9"/>
            <color indexed="81"/>
            <rFont val="Tahoma"/>
            <family val="2"/>
          </rPr>
          <t xml:space="preserve">
Datensatz nicht erstellt, wird zur Berechnung benötigt</t>
        </r>
      </text>
    </comment>
    <comment ref="H115" authorId="1">
      <text>
        <r>
          <rPr>
            <i/>
            <sz val="9"/>
            <color indexed="81"/>
            <rFont val="Tahoma"/>
            <family val="2"/>
          </rPr>
          <t xml:space="preserve">In einem durchschnittlichen Zug in </t>
        </r>
        <r>
          <rPr>
            <b/>
            <sz val="9"/>
            <color indexed="81"/>
            <rFont val="Tahoma"/>
            <family val="2"/>
          </rPr>
          <t>Deutschland sitzen 125 Personen</t>
        </r>
        <r>
          <rPr>
            <i/>
            <sz val="9"/>
            <color indexed="81"/>
            <rFont val="Tahoma"/>
            <family val="2"/>
          </rPr>
          <t xml:space="preserve">,gemäss  der UIC Statistik (2012). Die genaue Kapazität (=Anzahl Sitzplätze) ist nicht bekannt. Es wird hier mit der Anzahl an Sitzplätzen gemäss einem CH-Fernverkehrszug gerechnet.
</t>
        </r>
        <r>
          <rPr>
            <b/>
            <sz val="9"/>
            <color indexed="81"/>
            <rFont val="Tahoma"/>
            <family val="2"/>
          </rPr>
          <t xml:space="preserve">Durchschn. Auslastung: 42.8%
</t>
        </r>
        <r>
          <rPr>
            <i/>
            <sz val="9"/>
            <color indexed="81"/>
            <rFont val="Tahoma"/>
            <family val="2"/>
          </rPr>
          <t>(falls Zug gleiche Sitzplatzanzahl wie CH-Fernverkehrszug aufweist)</t>
        </r>
      </text>
    </comment>
    <comment ref="AK115" authorId="0">
      <text>
        <r>
          <rPr>
            <b/>
            <sz val="9"/>
            <color indexed="81"/>
            <rFont val="Tahoma"/>
            <family val="2"/>
          </rPr>
          <t>Philippe Stolz:</t>
        </r>
        <r>
          <rPr>
            <sz val="9"/>
            <color indexed="81"/>
            <rFont val="Tahoma"/>
            <family val="2"/>
          </rPr>
          <t xml:space="preserve">
Einheit: kWh/pkm</t>
        </r>
      </text>
    </comment>
    <comment ref="AL115" authorId="0">
      <text>
        <r>
          <rPr>
            <b/>
            <sz val="9"/>
            <color indexed="81"/>
            <rFont val="Tahoma"/>
            <family val="2"/>
          </rPr>
          <t>Philippe Stolz:</t>
        </r>
        <r>
          <rPr>
            <sz val="9"/>
            <color indexed="81"/>
            <rFont val="Tahoma"/>
            <family val="2"/>
          </rPr>
          <t xml:space="preserve">
Einheit: kg/pkm</t>
        </r>
      </text>
    </comment>
    <comment ref="H116" authorId="1">
      <text>
        <r>
          <rPr>
            <b/>
            <sz val="9"/>
            <color indexed="81"/>
            <rFont val="Tahoma"/>
            <family val="2"/>
          </rPr>
          <t>durchschn. Auslastung
55%  von 425 Sitzplätzen</t>
        </r>
      </text>
    </comment>
    <comment ref="AK116" authorId="0">
      <text>
        <r>
          <rPr>
            <b/>
            <sz val="9"/>
            <color indexed="81"/>
            <rFont val="Tahoma"/>
            <family val="2"/>
          </rPr>
          <t>Philippe Stolz:</t>
        </r>
        <r>
          <rPr>
            <sz val="9"/>
            <color indexed="81"/>
            <rFont val="Tahoma"/>
            <family val="2"/>
          </rPr>
          <t xml:space="preserve">
Einheit: kWh/pkm</t>
        </r>
      </text>
    </comment>
    <comment ref="H117" authorId="1">
      <text>
        <r>
          <rPr>
            <i/>
            <sz val="9"/>
            <color indexed="81"/>
            <rFont val="Tahoma"/>
            <family val="2"/>
          </rPr>
          <t xml:space="preserve">In einem durchschnittlichen Zug in </t>
        </r>
        <r>
          <rPr>
            <b/>
            <sz val="9"/>
            <color indexed="81"/>
            <rFont val="Tahoma"/>
            <family val="2"/>
          </rPr>
          <t>Frankreich sitzen 208 Personen</t>
        </r>
        <r>
          <rPr>
            <i/>
            <sz val="9"/>
            <color indexed="81"/>
            <rFont val="Tahoma"/>
            <family val="2"/>
          </rPr>
          <t xml:space="preserve">, gemäss  der UIC Statistik (2012). Die genaue Kapazität (=Anzahl Sitzplätze) ist nicht bekannt. Es wird hier mit der Anzahl an Sitzplätzen gemäss einem CH-Fernverkehrszug gerechnet.
</t>
        </r>
        <r>
          <rPr>
            <b/>
            <sz val="9"/>
            <color indexed="81"/>
            <rFont val="Tahoma"/>
            <family val="2"/>
          </rPr>
          <t xml:space="preserve">Durchschn. Auslastung: 38.2%
</t>
        </r>
        <r>
          <rPr>
            <i/>
            <sz val="9"/>
            <color indexed="81"/>
            <rFont val="Tahoma"/>
            <family val="2"/>
          </rPr>
          <t>(falls Zug gleiche Sitzplatzanzahl wie CH-Fernverkehrszug aufweist)</t>
        </r>
      </text>
    </comment>
    <comment ref="AK117" authorId="0">
      <text>
        <r>
          <rPr>
            <b/>
            <sz val="9"/>
            <color indexed="81"/>
            <rFont val="Tahoma"/>
            <family val="2"/>
          </rPr>
          <t>Philippe Stolz:</t>
        </r>
        <r>
          <rPr>
            <sz val="9"/>
            <color indexed="81"/>
            <rFont val="Tahoma"/>
            <family val="2"/>
          </rPr>
          <t xml:space="preserve">
Einheit: kWh/pkm</t>
        </r>
      </text>
    </comment>
    <comment ref="AL117" authorId="0">
      <text>
        <r>
          <rPr>
            <b/>
            <sz val="9"/>
            <color indexed="81"/>
            <rFont val="Tahoma"/>
            <family val="2"/>
          </rPr>
          <t>Philippe Stolz:</t>
        </r>
        <r>
          <rPr>
            <sz val="9"/>
            <color indexed="81"/>
            <rFont val="Tahoma"/>
            <family val="2"/>
          </rPr>
          <t xml:space="preserve">
Einheit: kg/pkm</t>
        </r>
      </text>
    </comment>
    <comment ref="H118" authorId="1">
      <text>
        <r>
          <rPr>
            <b/>
            <sz val="9"/>
            <color indexed="81"/>
            <rFont val="Tahoma"/>
            <family val="2"/>
          </rPr>
          <t>durchschn. Auslastung
55%  von 425 Sitzplätzen</t>
        </r>
      </text>
    </comment>
    <comment ref="AK118" authorId="0">
      <text>
        <r>
          <rPr>
            <b/>
            <sz val="9"/>
            <color indexed="81"/>
            <rFont val="Tahoma"/>
            <family val="2"/>
          </rPr>
          <t>Philippe Stolz:</t>
        </r>
        <r>
          <rPr>
            <sz val="9"/>
            <color indexed="81"/>
            <rFont val="Tahoma"/>
            <family val="2"/>
          </rPr>
          <t xml:space="preserve">
Einheit: kWh/pkm</t>
        </r>
      </text>
    </comment>
    <comment ref="H119" authorId="1">
      <text>
        <r>
          <rPr>
            <i/>
            <sz val="9"/>
            <color indexed="81"/>
            <rFont val="Tahoma"/>
            <family val="2"/>
          </rPr>
          <t xml:space="preserve">In einem durchschnittlichen Zug in </t>
        </r>
        <r>
          <rPr>
            <b/>
            <sz val="9"/>
            <color indexed="81"/>
            <rFont val="Tahoma"/>
            <family val="2"/>
          </rPr>
          <t xml:space="preserve">  Italien sitzen 166 Personen</t>
        </r>
        <r>
          <rPr>
            <i/>
            <sz val="9"/>
            <color indexed="81"/>
            <rFont val="Tahoma"/>
            <family val="2"/>
          </rPr>
          <t xml:space="preserve">, gemäss  der UIC Statistik (2012). Die genaue Kapazität (=Anzahl Sitzplätze) ist nicht bekannt. Es wird hier mit der Anzahl an Sitzplätzen gemäss einem CH-Regionalzug gerechnet.
</t>
        </r>
        <r>
          <rPr>
            <b/>
            <sz val="9"/>
            <color indexed="81"/>
            <rFont val="Tahoma"/>
            <family val="2"/>
          </rPr>
          <t xml:space="preserve">Durchschn. Auslastung: 30.5%
</t>
        </r>
        <r>
          <rPr>
            <i/>
            <sz val="9"/>
            <color indexed="81"/>
            <rFont val="Tahoma"/>
            <family val="2"/>
          </rPr>
          <t>(falls Zug gleiche Sitzplatzanzahl wie CH-Regionalzug aufweist)</t>
        </r>
      </text>
    </comment>
    <comment ref="AK119" authorId="0">
      <text>
        <r>
          <rPr>
            <b/>
            <sz val="9"/>
            <color indexed="81"/>
            <rFont val="Tahoma"/>
            <family val="2"/>
          </rPr>
          <t>Philippe Stolz:</t>
        </r>
        <r>
          <rPr>
            <sz val="9"/>
            <color indexed="81"/>
            <rFont val="Tahoma"/>
            <family val="2"/>
          </rPr>
          <t xml:space="preserve">
Einheit: kWh/pkm</t>
        </r>
      </text>
    </comment>
    <comment ref="AL119" authorId="0">
      <text>
        <r>
          <rPr>
            <b/>
            <sz val="9"/>
            <color indexed="81"/>
            <rFont val="Tahoma"/>
            <family val="2"/>
          </rPr>
          <t>Philippe Stolz:</t>
        </r>
        <r>
          <rPr>
            <sz val="9"/>
            <color indexed="81"/>
            <rFont val="Tahoma"/>
            <family val="2"/>
          </rPr>
          <t xml:space="preserve">
Einheit: kg/pkm</t>
        </r>
      </text>
    </comment>
    <comment ref="H120" authorId="1">
      <text>
        <r>
          <rPr>
            <b/>
            <sz val="9"/>
            <color indexed="81"/>
            <rFont val="Tahoma"/>
            <family val="2"/>
          </rPr>
          <t>durchschn. Auslastung
55%  von 425 Sitzplätzen</t>
        </r>
      </text>
    </comment>
    <comment ref="AK120" authorId="0">
      <text>
        <r>
          <rPr>
            <b/>
            <sz val="9"/>
            <color indexed="81"/>
            <rFont val="Tahoma"/>
            <family val="2"/>
          </rPr>
          <t>Philippe Stolz:</t>
        </r>
        <r>
          <rPr>
            <sz val="9"/>
            <color indexed="81"/>
            <rFont val="Tahoma"/>
            <family val="2"/>
          </rPr>
          <t xml:space="preserve">
Einheit: kWh/pkm</t>
        </r>
      </text>
    </comment>
    <comment ref="H121" authorId="1">
      <text>
        <r>
          <rPr>
            <i/>
            <sz val="9"/>
            <color indexed="81"/>
            <rFont val="Tahoma"/>
            <family val="2"/>
          </rPr>
          <t xml:space="preserve">In einem durchschnittlichen Zug in </t>
        </r>
        <r>
          <rPr>
            <b/>
            <sz val="9"/>
            <color indexed="81"/>
            <rFont val="Tahoma"/>
            <family val="2"/>
          </rPr>
          <t xml:space="preserve">  Österreich sitzen 107 Personen</t>
        </r>
        <r>
          <rPr>
            <i/>
            <sz val="9"/>
            <color indexed="81"/>
            <rFont val="Tahoma"/>
            <family val="2"/>
          </rPr>
          <t xml:space="preserve">, gemäss  der UIC Statistik (2012). Die genaue Kapazität (=Anzahl Sitzplätze) ist nicht bekannt. Es wird hier mit der Anzahl an Sitzplätzen gemäss einem CH-Regionalzug gerechnet.
</t>
        </r>
        <r>
          <rPr>
            <b/>
            <sz val="9"/>
            <color indexed="81"/>
            <rFont val="Tahoma"/>
            <family val="2"/>
          </rPr>
          <t xml:space="preserve">Durchschn. Auslastung: 36.5%
</t>
        </r>
        <r>
          <rPr>
            <i/>
            <sz val="9"/>
            <color indexed="81"/>
            <rFont val="Tahoma"/>
            <family val="2"/>
          </rPr>
          <t>(falls Zug gleiche Sitzplatzanzahl wie CH-Regionalzug aufweist)</t>
        </r>
      </text>
    </comment>
    <comment ref="AK121" authorId="0">
      <text>
        <r>
          <rPr>
            <b/>
            <sz val="9"/>
            <color indexed="81"/>
            <rFont val="Tahoma"/>
            <family val="2"/>
          </rPr>
          <t>Philippe Stolz:</t>
        </r>
        <r>
          <rPr>
            <sz val="9"/>
            <color indexed="81"/>
            <rFont val="Tahoma"/>
            <family val="2"/>
          </rPr>
          <t xml:space="preserve">
Einheit: kWh/pkm</t>
        </r>
      </text>
    </comment>
    <comment ref="AL121" authorId="0">
      <text>
        <r>
          <rPr>
            <b/>
            <sz val="9"/>
            <color indexed="81"/>
            <rFont val="Tahoma"/>
            <family val="2"/>
          </rPr>
          <t>Philippe Stolz:</t>
        </r>
        <r>
          <rPr>
            <sz val="9"/>
            <color indexed="81"/>
            <rFont val="Tahoma"/>
            <family val="2"/>
          </rPr>
          <t xml:space="preserve">
Einheit: kg/pkm</t>
        </r>
      </text>
    </comment>
    <comment ref="H122" authorId="1">
      <text>
        <r>
          <rPr>
            <b/>
            <sz val="9"/>
            <color indexed="81"/>
            <rFont val="Tahoma"/>
            <family val="2"/>
          </rPr>
          <t>durchschn. Auslastung</t>
        </r>
        <r>
          <rPr>
            <i/>
            <sz val="9"/>
            <color indexed="81"/>
            <rFont val="Tahoma"/>
            <family val="2"/>
          </rPr>
          <t xml:space="preserve">
</t>
        </r>
        <r>
          <rPr>
            <b/>
            <sz val="9"/>
            <color indexed="81"/>
            <rFont val="Tahoma"/>
            <family val="2"/>
          </rPr>
          <t xml:space="preserve">30%  von 636 Sitzplätzen </t>
        </r>
        <r>
          <rPr>
            <i/>
            <sz val="9"/>
            <color indexed="81"/>
            <rFont val="Tahoma"/>
            <family val="2"/>
          </rPr>
          <t xml:space="preserve">
Quelle:
SBB (2014): Zahlen und Fakten.</t>
        </r>
      </text>
    </comment>
    <comment ref="AK122" authorId="0">
      <text>
        <r>
          <rPr>
            <b/>
            <sz val="9"/>
            <color indexed="81"/>
            <rFont val="Tahoma"/>
            <family val="2"/>
          </rPr>
          <t>Philippe Stolz:</t>
        </r>
        <r>
          <rPr>
            <sz val="9"/>
            <color indexed="81"/>
            <rFont val="Tahoma"/>
            <family val="2"/>
          </rPr>
          <t xml:space="preserve">
Einheit: kWh/pkm</t>
        </r>
      </text>
    </comment>
    <comment ref="H123" authorId="1">
      <text>
        <r>
          <rPr>
            <b/>
            <sz val="9"/>
            <color indexed="81"/>
            <rFont val="Tahoma"/>
            <family val="2"/>
          </rPr>
          <t>durchschn. Auslastung</t>
        </r>
        <r>
          <rPr>
            <i/>
            <sz val="9"/>
            <color indexed="81"/>
            <rFont val="Tahoma"/>
            <family val="2"/>
          </rPr>
          <t xml:space="preserve">
</t>
        </r>
        <r>
          <rPr>
            <b/>
            <sz val="9"/>
            <color indexed="81"/>
            <rFont val="Tahoma"/>
            <family val="2"/>
          </rPr>
          <t xml:space="preserve">29%  von 544 Sitzplätzen </t>
        </r>
        <r>
          <rPr>
            <i/>
            <sz val="9"/>
            <color indexed="81"/>
            <rFont val="Tahoma"/>
            <family val="2"/>
          </rPr>
          <t xml:space="preserve">
Quelle:
SBB (2014): Zahlen und Fakten.</t>
        </r>
      </text>
    </comment>
    <comment ref="AK123" authorId="0">
      <text>
        <r>
          <rPr>
            <b/>
            <sz val="9"/>
            <color indexed="81"/>
            <rFont val="Tahoma"/>
            <family val="2"/>
          </rPr>
          <t>Philippe Stolz:</t>
        </r>
        <r>
          <rPr>
            <sz val="9"/>
            <color indexed="81"/>
            <rFont val="Tahoma"/>
            <family val="2"/>
          </rPr>
          <t xml:space="preserve">
Einheit: kWh/pkm</t>
        </r>
      </text>
    </comment>
    <comment ref="H124" authorId="1">
      <text>
        <r>
          <rPr>
            <b/>
            <sz val="9"/>
            <color indexed="81"/>
            <rFont val="Tahoma"/>
            <family val="2"/>
          </rPr>
          <t>durchschn. Auslastung</t>
        </r>
        <r>
          <rPr>
            <i/>
            <sz val="9"/>
            <color indexed="81"/>
            <rFont val="Tahoma"/>
            <family val="2"/>
          </rPr>
          <t xml:space="preserve">
</t>
        </r>
        <r>
          <rPr>
            <b/>
            <sz val="9"/>
            <color indexed="81"/>
            <rFont val="Tahoma"/>
            <family val="2"/>
          </rPr>
          <t>42%  von 50 Sitzplätzen</t>
        </r>
      </text>
    </comment>
    <comment ref="AK124" authorId="0">
      <text>
        <r>
          <rPr>
            <b/>
            <sz val="9"/>
            <color indexed="81"/>
            <rFont val="Tahoma"/>
            <family val="2"/>
          </rPr>
          <t>Philippe Stolz:</t>
        </r>
        <r>
          <rPr>
            <sz val="9"/>
            <color indexed="81"/>
            <rFont val="Tahoma"/>
            <family val="2"/>
          </rPr>
          <t xml:space="preserve">
Einheit: kg/pkm</t>
        </r>
      </text>
    </comment>
    <comment ref="H125" authorId="1">
      <text>
        <r>
          <rPr>
            <b/>
            <sz val="9"/>
            <color indexed="81"/>
            <rFont val="Tahoma"/>
            <family val="2"/>
          </rPr>
          <t>durchschn. Auslastung
44%  von 74 Sitzplätzen</t>
        </r>
      </text>
    </comment>
    <comment ref="AK125" authorId="0">
      <text>
        <r>
          <rPr>
            <b/>
            <sz val="9"/>
            <color indexed="81"/>
            <rFont val="Tahoma"/>
            <family val="2"/>
          </rPr>
          <t>Philippe Stolz:</t>
        </r>
        <r>
          <rPr>
            <sz val="9"/>
            <color indexed="81"/>
            <rFont val="Tahoma"/>
            <family val="2"/>
          </rPr>
          <t xml:space="preserve">
Einheit: kg/pkm</t>
        </r>
      </text>
    </comment>
    <comment ref="F126" authorId="1">
      <text>
        <r>
          <rPr>
            <b/>
            <sz val="9"/>
            <color indexed="81"/>
            <rFont val="Tahoma"/>
            <family val="2"/>
          </rPr>
          <t>durch. Auslastung 2010:
1.6 Personen</t>
        </r>
        <r>
          <rPr>
            <i/>
            <sz val="9"/>
            <color indexed="81"/>
            <rFont val="Tahoma"/>
            <family val="2"/>
          </rPr>
          <t xml:space="preserve">
Weitere Auslastungen nach Verwendungszweck im Jahr 2010:
Arbeit                                            1.12
Ausbildung                                1.36
Einkauf                                         1.64
Geschäftliche Tätigkeit    1.24
Freizeit                                        1.99
Service und Begleitung   2.05
Andere                                       2.03
Durchschnitt                          1.60
Quelle:
BFS / ARE (2010): Durchschnittlicher Besetzungsgrad von Personenwagen. Mikrozensus Mobilität und Verkehr 2010.</t>
        </r>
      </text>
    </comment>
    <comment ref="I126" authorId="1">
      <text>
        <r>
          <rPr>
            <b/>
            <sz val="9"/>
            <color indexed="81"/>
            <rFont val="Tahoma"/>
            <family val="2"/>
          </rPr>
          <t xml:space="preserve">durchschn. Verbrauch in Realität
7.5 Liter Treibstoff /100km 
</t>
        </r>
        <r>
          <rPr>
            <i/>
            <sz val="9"/>
            <color indexed="81"/>
            <rFont val="Tahoma"/>
            <family val="2"/>
          </rPr>
          <t>Verbrauch von durchschnittlichen Personenwagen in der Schweiz im Jahr 2015
Hinweis:
Bei der Bestimmung des Normverbrauchs gemäss dem Neuen Europäischen Fahrzyklus (NEFZ) werden Klimaanlage und weitere Verbraucher ausgeschaltet. Der so ermittelte Normverbrauch soll darum mit einem Realzuschlag von 36% erhöht werden.</t>
        </r>
        <r>
          <rPr>
            <b/>
            <sz val="9"/>
            <color indexed="81"/>
            <rFont val="Tahoma"/>
            <family val="2"/>
          </rPr>
          <t xml:space="preserve">
</t>
        </r>
        <r>
          <rPr>
            <i/>
            <sz val="9"/>
            <color indexed="81"/>
            <rFont val="Tahoma"/>
            <family val="2"/>
          </rPr>
          <t xml:space="preserve">Quellen:
Infras (2014):HBEFA Handbuch für Emissionsfaktoren des Strassenverkehrs, v3.2.
ICCT (2015): From Laboratory to Road - A 2015 update of official and "real-world" fuel consumption and CO2 values for passenger cars in Europe.
</t>
        </r>
      </text>
    </comment>
    <comment ref="K126" authorId="1">
      <text>
        <r>
          <rPr>
            <b/>
            <sz val="9"/>
            <color indexed="81"/>
            <rFont val="Tahoma"/>
            <family val="2"/>
          </rPr>
          <t>durchschn. Gewicht</t>
        </r>
        <r>
          <rPr>
            <i/>
            <sz val="9"/>
            <color indexed="81"/>
            <rFont val="Tahoma"/>
            <family val="2"/>
          </rPr>
          <t xml:space="preserve">
</t>
        </r>
        <r>
          <rPr>
            <b/>
            <sz val="9"/>
            <color indexed="81"/>
            <rFont val="Tahoma"/>
            <family val="2"/>
          </rPr>
          <t>1510 kg</t>
        </r>
        <r>
          <rPr>
            <i/>
            <sz val="9"/>
            <color indexed="81"/>
            <rFont val="Tahoma"/>
            <family val="2"/>
          </rPr>
          <t xml:space="preserve">
Durchschnitt der Neuwagenzulassungen 
2005-2014.
Quellen:
BFE (2015): Energieverbrauch und Energieeffizienz der neuen Personenwagen 2014.
INFRAS (2014): HBEFA Handbuch für Emissionsfaktoren des Strassenverkehrs, v3.2.
</t>
        </r>
      </text>
    </comment>
    <comment ref="AK126" authorId="0">
      <text>
        <r>
          <rPr>
            <b/>
            <sz val="9"/>
            <color indexed="81"/>
            <rFont val="Tahoma"/>
            <family val="2"/>
          </rPr>
          <t>Philippe Stolz:</t>
        </r>
        <r>
          <rPr>
            <sz val="9"/>
            <color indexed="81"/>
            <rFont val="Tahoma"/>
            <family val="2"/>
          </rPr>
          <t xml:space="preserve">
Einheit: kg/km</t>
        </r>
      </text>
    </comment>
    <comment ref="AL126" authorId="0">
      <text>
        <r>
          <rPr>
            <b/>
            <sz val="9"/>
            <color indexed="81"/>
            <rFont val="Tahoma"/>
            <family val="2"/>
          </rPr>
          <t>Philippe Stolz:</t>
        </r>
        <r>
          <rPr>
            <sz val="9"/>
            <color indexed="81"/>
            <rFont val="Tahoma"/>
            <family val="2"/>
          </rPr>
          <t xml:space="preserve">
Einheit: kg/km</t>
        </r>
      </text>
    </comment>
    <comment ref="F127" authorId="1">
      <text>
        <r>
          <rPr>
            <b/>
            <sz val="9"/>
            <color indexed="81"/>
            <rFont val="Tahoma"/>
            <family val="2"/>
          </rPr>
          <t>durch. Auslastung 2010:
1.6 Personen</t>
        </r>
        <r>
          <rPr>
            <i/>
            <sz val="9"/>
            <color indexed="81"/>
            <rFont val="Tahoma"/>
            <family val="2"/>
          </rPr>
          <t xml:space="preserve">
Weitere Auslastungen nach Verwendungszweck im Jahr 2010:
Arbeit                                            1.12
Ausbildung                                1.36
Einkauf                                         1.64
Geschäftliche Tätigkeit    1.24
Freizeit                                        1.99
Service und Begleitung   2.05
Andere                                       2.03
Durchschnitt                          1.60
Quelle:
BFS / ARE (2010): Durchschnittlicher Besetzungsgrad von Personenwagen. Mikrozensus Mobilität und Verkehr 2010.</t>
        </r>
      </text>
    </comment>
    <comment ref="I127" authorId="1">
      <text>
        <r>
          <rPr>
            <b/>
            <sz val="9"/>
            <color indexed="81"/>
            <rFont val="Tahoma"/>
            <family val="2"/>
          </rPr>
          <t xml:space="preserve">durchschn. Verbrauch in Realität
6.0 Liter Treibstoff /100km 
</t>
        </r>
        <r>
          <rPr>
            <i/>
            <sz val="9"/>
            <color indexed="81"/>
            <rFont val="Tahoma"/>
            <family val="2"/>
          </rPr>
          <t>Verbrauch von durchschnittlichen Diesel-Personenwagen in der Schweiz im Jahr 2015
Hinweis:
Bei der Bestimmung des Normverbrauchs gemäss dem Neuen Europäischen Fahrzyklus (NEFZ) werden Klimaanlage und weitere Verbraucher ausgeschaltet. Der so ermittelte Normverbrauch soll darum mit einem Realzuschlag von 36% erhöht werden.</t>
        </r>
        <r>
          <rPr>
            <b/>
            <sz val="9"/>
            <color indexed="81"/>
            <rFont val="Tahoma"/>
            <family val="2"/>
          </rPr>
          <t xml:space="preserve">
</t>
        </r>
        <r>
          <rPr>
            <i/>
            <sz val="9"/>
            <color indexed="81"/>
            <rFont val="Tahoma"/>
            <family val="2"/>
          </rPr>
          <t xml:space="preserve">Quellen:
Infras (2014):HBEFA Handbuch für Emissionsfaktoren des Strassenverkehrs, v3.2.
ICCT (2015): From Laboratory to Road - A 2015 update of official and "real-world" fuel consumption and CO2 values for passenger cars in Europe.
</t>
        </r>
      </text>
    </comment>
    <comment ref="K127" authorId="1">
      <text>
        <r>
          <rPr>
            <b/>
            <sz val="9"/>
            <color indexed="81"/>
            <rFont val="Tahoma"/>
            <family val="2"/>
          </rPr>
          <t>durchschn. Gewicht</t>
        </r>
        <r>
          <rPr>
            <i/>
            <sz val="9"/>
            <color indexed="81"/>
            <rFont val="Tahoma"/>
            <family val="2"/>
          </rPr>
          <t xml:space="preserve">
</t>
        </r>
        <r>
          <rPr>
            <b/>
            <sz val="9"/>
            <color indexed="81"/>
            <rFont val="Tahoma"/>
            <family val="2"/>
          </rPr>
          <t>1700 kg</t>
        </r>
        <r>
          <rPr>
            <i/>
            <sz val="9"/>
            <color indexed="81"/>
            <rFont val="Tahoma"/>
            <family val="2"/>
          </rPr>
          <t xml:space="preserve">
Durchschnitt der Neuwagenzulassungen  von Diesel-Personenwagen
2005-2014.
Quelle:
BFE (2015): Energieverbrauch und Energieeffizienz der neuen Personenwagen 2014.
</t>
        </r>
      </text>
    </comment>
    <comment ref="AK127" authorId="0">
      <text>
        <r>
          <rPr>
            <b/>
            <sz val="9"/>
            <color indexed="81"/>
            <rFont val="Tahoma"/>
            <family val="2"/>
          </rPr>
          <t>Philippe Stolz:</t>
        </r>
        <r>
          <rPr>
            <sz val="9"/>
            <color indexed="81"/>
            <rFont val="Tahoma"/>
            <family val="2"/>
          </rPr>
          <t xml:space="preserve">
Einheit: kg/km</t>
        </r>
      </text>
    </comment>
    <comment ref="F128" authorId="1">
      <text>
        <r>
          <rPr>
            <b/>
            <sz val="9"/>
            <color indexed="81"/>
            <rFont val="Tahoma"/>
            <family val="2"/>
          </rPr>
          <t>durch. Auslastung 2010:
1.6 Personen</t>
        </r>
        <r>
          <rPr>
            <i/>
            <sz val="9"/>
            <color indexed="81"/>
            <rFont val="Tahoma"/>
            <family val="2"/>
          </rPr>
          <t xml:space="preserve">
Weitere Auslastungen nach Verwendungszweck im Jahr 2010:
Arbeit                                            1.12
Ausbildung                                1.36
Einkauf                                         1.64
Geschäftliche Tätigkeit    1.24
Freizeit                                        1.99
Service und Begleitung   2.05
Andere                                       2.03
Durchschnitt                          1.60
Quelle:
BFS / ARE (2010): Durchschnittlicher Besetzungsgrad von Personenwagen. Mikrozensus Mobilität und Verkehr 2010.</t>
        </r>
      </text>
    </comment>
    <comment ref="I128" authorId="1">
      <text>
        <r>
          <rPr>
            <b/>
            <sz val="9"/>
            <color indexed="81"/>
            <rFont val="Tahoma"/>
            <family val="2"/>
          </rPr>
          <t xml:space="preserve">durchschn. Verbrauch in Realität
6.6 Liter Treibstoff /100km 
</t>
        </r>
        <r>
          <rPr>
            <i/>
            <sz val="9"/>
            <color indexed="81"/>
            <rFont val="Tahoma"/>
            <family val="2"/>
          </rPr>
          <t>Verbrauch von durchschnittlichen Euro 3 Diesel-Personenwagen in der Schweiz im Jahr 2015
Hinweis:
Bei der Bestimmung des Normverbrauchs gemäss dem Neuen Europäischen Fahrzyklus (NEFZ) werden Klimaanlage und weitere Verbraucher ausgeschaltet. Der so ermittelte Normverbrauch soll darum mit einem Realzuschlag von 36% erhöht werden.</t>
        </r>
        <r>
          <rPr>
            <b/>
            <sz val="9"/>
            <color indexed="81"/>
            <rFont val="Tahoma"/>
            <family val="2"/>
          </rPr>
          <t xml:space="preserve">
</t>
        </r>
        <r>
          <rPr>
            <i/>
            <sz val="9"/>
            <color indexed="81"/>
            <rFont val="Tahoma"/>
            <family val="2"/>
          </rPr>
          <t xml:space="preserve">Quellen:
Infras (2014):HBEFA Handbuch für Emissionsfaktoren des Strassenverkehrs, v3.2.
ICCT (2015): From Laboratory to Road - A 2015 update of official and "real-world" fuel consumption and CO2 values for passenger cars in Europe.
</t>
        </r>
      </text>
    </comment>
    <comment ref="K128" authorId="1">
      <text>
        <r>
          <rPr>
            <b/>
            <sz val="9"/>
            <color indexed="81"/>
            <rFont val="Tahoma"/>
            <family val="2"/>
          </rPr>
          <t>durchschn. Gewicht</t>
        </r>
        <r>
          <rPr>
            <i/>
            <sz val="9"/>
            <color indexed="81"/>
            <rFont val="Tahoma"/>
            <family val="2"/>
          </rPr>
          <t xml:space="preserve">
</t>
        </r>
        <r>
          <rPr>
            <b/>
            <sz val="9"/>
            <color indexed="81"/>
            <rFont val="Tahoma"/>
            <family val="2"/>
          </rPr>
          <t>1700 kg</t>
        </r>
        <r>
          <rPr>
            <i/>
            <sz val="9"/>
            <color indexed="81"/>
            <rFont val="Tahoma"/>
            <family val="2"/>
          </rPr>
          <t xml:space="preserve">
Durchschnitt der Neuwagenzulassungen  von Diesel-Personenwagen
2005-2014.
Quelle:
BFE (2015): Energieverbrauch und Energieeffizienz der neuen Personenwagen 2014.
</t>
        </r>
      </text>
    </comment>
    <comment ref="AK128" authorId="0">
      <text>
        <r>
          <rPr>
            <b/>
            <sz val="9"/>
            <color indexed="81"/>
            <rFont val="Tahoma"/>
            <family val="2"/>
          </rPr>
          <t>Philippe Stolz:</t>
        </r>
        <r>
          <rPr>
            <sz val="9"/>
            <color indexed="81"/>
            <rFont val="Tahoma"/>
            <family val="2"/>
          </rPr>
          <t xml:space="preserve">
Einheit: kg/km</t>
        </r>
      </text>
    </comment>
    <comment ref="F129" authorId="1">
      <text>
        <r>
          <rPr>
            <b/>
            <sz val="9"/>
            <color indexed="81"/>
            <rFont val="Tahoma"/>
            <family val="2"/>
          </rPr>
          <t>durch. Auslastung 2010:
1.6 Personen</t>
        </r>
        <r>
          <rPr>
            <i/>
            <sz val="9"/>
            <color indexed="81"/>
            <rFont val="Tahoma"/>
            <family val="2"/>
          </rPr>
          <t xml:space="preserve">
Weitere Auslastungen nach Verwendungszweck im Jahr 2010:
Arbeit                                            1.12
Ausbildung                                1.36
Einkauf                                         1.64
Geschäftliche Tätigkeit    1.24
Freizeit                                        1.99
Service und Begleitung   2.05
Andere                                       2.03
Durchschnitt                          1.60
Quelle:
BFS / ARE (2010): Durchschnittlicher Besetzungsgrad von Personenwagen. Mikrozensus Mobilität und Verkehr 2010.</t>
        </r>
      </text>
    </comment>
    <comment ref="I129" authorId="1">
      <text>
        <r>
          <rPr>
            <b/>
            <sz val="9"/>
            <color indexed="81"/>
            <rFont val="Tahoma"/>
            <family val="2"/>
          </rPr>
          <t xml:space="preserve">durchschn. Verbrauch in Realität
6.3 Liter Treibstoff /100km 
</t>
        </r>
        <r>
          <rPr>
            <i/>
            <sz val="9"/>
            <color indexed="81"/>
            <rFont val="Tahoma"/>
            <family val="2"/>
          </rPr>
          <t>Verbrauch von durchschnittlichen Euro 4 Diesel-Personenwagen in der Schweiz im Jahr 2015
Hinweis:
Bei der Bestimmung des Normverbrauchs gemäss dem Neuen Europäischen Fahrzyklus (NEFZ) werden Klimaanlage und weitere Verbraucher ausgeschaltet. Der so ermittelte Normverbrauch soll darum mit einem Realzuschlag von 36% erhöht werden.</t>
        </r>
        <r>
          <rPr>
            <b/>
            <sz val="9"/>
            <color indexed="81"/>
            <rFont val="Tahoma"/>
            <family val="2"/>
          </rPr>
          <t xml:space="preserve">
</t>
        </r>
        <r>
          <rPr>
            <i/>
            <sz val="9"/>
            <color indexed="81"/>
            <rFont val="Tahoma"/>
            <family val="2"/>
          </rPr>
          <t xml:space="preserve">Quellen:
Infras (2014):HBEFA Handbuch für Emissionsfaktoren des Strassenverkehrs, v3.2.
ICCT (2015): From Laboratory to Road - A 2015 update of official and "real-world" fuel consumption and CO2 values for passenger cars in Europe.
</t>
        </r>
      </text>
    </comment>
    <comment ref="K129" authorId="1">
      <text>
        <r>
          <rPr>
            <b/>
            <sz val="9"/>
            <color indexed="81"/>
            <rFont val="Tahoma"/>
            <family val="2"/>
          </rPr>
          <t>durchschn. Gewicht</t>
        </r>
        <r>
          <rPr>
            <i/>
            <sz val="9"/>
            <color indexed="81"/>
            <rFont val="Tahoma"/>
            <family val="2"/>
          </rPr>
          <t xml:space="preserve">
</t>
        </r>
        <r>
          <rPr>
            <b/>
            <sz val="9"/>
            <color indexed="81"/>
            <rFont val="Tahoma"/>
            <family val="2"/>
          </rPr>
          <t>1700 kg</t>
        </r>
        <r>
          <rPr>
            <i/>
            <sz val="9"/>
            <color indexed="81"/>
            <rFont val="Tahoma"/>
            <family val="2"/>
          </rPr>
          <t xml:space="preserve">
Durchschnitt der Neuwagenzulassungen  von Diesel-Personenwagen
2005-2014.
Quelle:
BFE (2015): Energieverbrauch und Energieeffizienz der neuen Personenwagen 2014.
</t>
        </r>
      </text>
    </comment>
    <comment ref="AK129" authorId="0">
      <text>
        <r>
          <rPr>
            <b/>
            <sz val="9"/>
            <color indexed="81"/>
            <rFont val="Tahoma"/>
            <family val="2"/>
          </rPr>
          <t>Philippe Stolz:</t>
        </r>
        <r>
          <rPr>
            <sz val="9"/>
            <color indexed="81"/>
            <rFont val="Tahoma"/>
            <family val="2"/>
          </rPr>
          <t xml:space="preserve">
Einheit: kg/km</t>
        </r>
      </text>
    </comment>
    <comment ref="F130" authorId="1">
      <text>
        <r>
          <rPr>
            <b/>
            <sz val="9"/>
            <color indexed="81"/>
            <rFont val="Tahoma"/>
            <family val="2"/>
          </rPr>
          <t>durch. Auslastung 2010:
1.6 Personen</t>
        </r>
        <r>
          <rPr>
            <i/>
            <sz val="9"/>
            <color indexed="81"/>
            <rFont val="Tahoma"/>
            <family val="2"/>
          </rPr>
          <t xml:space="preserve">
Weitere Auslastungen nach Verwendungszweck im Jahr 2010:
Arbeit                                            1.12
Ausbildung                                1.36
Einkauf                                         1.64
Geschäftliche Tätigkeit    1.24
Freizeit                                        1.99
Service und Begleitung   2.05
Andere                                       2.03
Durchschnitt                          1.60
Quelle:
BFS / ARE (2010): Durchschnittlicher Besetzungsgrad von Personenwagen. Mikrozensus Mobilität und Verkehr 2010.</t>
        </r>
      </text>
    </comment>
    <comment ref="I130" authorId="1">
      <text>
        <r>
          <rPr>
            <b/>
            <sz val="9"/>
            <color indexed="81"/>
            <rFont val="Tahoma"/>
            <family val="2"/>
          </rPr>
          <t xml:space="preserve">durchschn. Verbrauch in Realität
5.9 Liter Treibstoff /100km 
</t>
        </r>
        <r>
          <rPr>
            <i/>
            <sz val="9"/>
            <color indexed="81"/>
            <rFont val="Tahoma"/>
            <family val="2"/>
          </rPr>
          <t>Verbrauch von durchschnittlichen Euro 5 Diesel-Personenwagen in der Schweiz im Jahr 2015
Hinweis:
Bei der Bestimmung des Normverbrauchs gemäss dem Neuen Europäischen Fahrzyklus (NEFZ) werden Klimaanlage und weitere Verbraucher ausgeschaltet. Der so ermittelte Normverbrauch soll darum mit einem Realzuschlag von 36% erhöht werden.</t>
        </r>
        <r>
          <rPr>
            <b/>
            <sz val="9"/>
            <color indexed="81"/>
            <rFont val="Tahoma"/>
            <family val="2"/>
          </rPr>
          <t xml:space="preserve">
</t>
        </r>
        <r>
          <rPr>
            <i/>
            <sz val="9"/>
            <color indexed="81"/>
            <rFont val="Tahoma"/>
            <family val="2"/>
          </rPr>
          <t xml:space="preserve">Quellen:
Infras (2014):HBEFA Handbuch für Emissionsfaktoren des Strassenverkehrs, v3.2.
ICCT (2015): From Laboratory to Road - A 2015 update of official and "real-world" fuel consumption and CO2 values for passenger cars in Europe.
</t>
        </r>
      </text>
    </comment>
    <comment ref="K130" authorId="1">
      <text>
        <r>
          <rPr>
            <b/>
            <sz val="9"/>
            <color indexed="81"/>
            <rFont val="Tahoma"/>
            <family val="2"/>
          </rPr>
          <t>durchschn. Gewicht</t>
        </r>
        <r>
          <rPr>
            <i/>
            <sz val="9"/>
            <color indexed="81"/>
            <rFont val="Tahoma"/>
            <family val="2"/>
          </rPr>
          <t xml:space="preserve">
</t>
        </r>
        <r>
          <rPr>
            <b/>
            <sz val="9"/>
            <color indexed="81"/>
            <rFont val="Tahoma"/>
            <family val="2"/>
          </rPr>
          <t>1700 kg</t>
        </r>
        <r>
          <rPr>
            <i/>
            <sz val="9"/>
            <color indexed="81"/>
            <rFont val="Tahoma"/>
            <family val="2"/>
          </rPr>
          <t xml:space="preserve">
Durchschnitt der Neuwagenzulassungen  von Diesel-Personenwagen
2005-2014.
Quelle:
BFE (2015): Energieverbrauch und Energieeffizienz der neuen Personenwagen 2014.
</t>
        </r>
      </text>
    </comment>
    <comment ref="AK130" authorId="0">
      <text>
        <r>
          <rPr>
            <b/>
            <sz val="9"/>
            <color indexed="81"/>
            <rFont val="Tahoma"/>
            <family val="2"/>
          </rPr>
          <t>Philippe Stolz:</t>
        </r>
        <r>
          <rPr>
            <sz val="9"/>
            <color indexed="81"/>
            <rFont val="Tahoma"/>
            <family val="2"/>
          </rPr>
          <t xml:space="preserve">
Einheit: kg/km</t>
        </r>
      </text>
    </comment>
    <comment ref="F131" authorId="1">
      <text>
        <r>
          <rPr>
            <b/>
            <sz val="9"/>
            <color indexed="81"/>
            <rFont val="Tahoma"/>
            <family val="2"/>
          </rPr>
          <t>durch. Auslastung 2010:
1.6 Personen</t>
        </r>
        <r>
          <rPr>
            <i/>
            <sz val="9"/>
            <color indexed="81"/>
            <rFont val="Tahoma"/>
            <family val="2"/>
          </rPr>
          <t xml:space="preserve">
Weitere Auslastungen nach Verwendungszweck im Jahr 2010:
Arbeit                                            1.12
Ausbildung                                1.36
Einkauf                                         1.64
Geschäftliche Tätigkeit    1.24
Freizeit                                        1.99
Service und Begleitung   2.05
Andere                                       2.03
Durchschnitt                          1.60
Quelle:
BFS / ARE (2010): Durchschnittlicher Besetzungsgrad von Personenwagen. Mikrozensus Mobilität und Verkehr 2010.</t>
        </r>
      </text>
    </comment>
    <comment ref="I131" authorId="1">
      <text>
        <r>
          <rPr>
            <b/>
            <sz val="9"/>
            <color indexed="81"/>
            <rFont val="Tahoma"/>
            <family val="2"/>
          </rPr>
          <t xml:space="preserve">durchschn. Verbrauch in Realität
5.7 Liter Treibstoff /100km 
</t>
        </r>
        <r>
          <rPr>
            <i/>
            <sz val="9"/>
            <color indexed="81"/>
            <rFont val="Tahoma"/>
            <family val="2"/>
          </rPr>
          <t>Verbrauch von durchschnittlichen Euro 6 Diesel-Personenwagen in der Schweiz im Jahr 2015
Hinweis:
Bei der Bestimmung des Normverbrauchs gemäss dem Neuen Europäischen Fahrzyklus (NEFZ) werden Klimaanlage und weitere Verbraucher ausgeschaltet. Der so ermittelte Normverbrauch soll darum mit einem Realzuschlag von 36% erhöht werden.</t>
        </r>
        <r>
          <rPr>
            <b/>
            <sz val="9"/>
            <color indexed="81"/>
            <rFont val="Tahoma"/>
            <family val="2"/>
          </rPr>
          <t xml:space="preserve">
</t>
        </r>
        <r>
          <rPr>
            <i/>
            <sz val="9"/>
            <color indexed="81"/>
            <rFont val="Tahoma"/>
            <family val="2"/>
          </rPr>
          <t xml:space="preserve">Quellen:
Infras (2014):HBEFA Handbuch für Emissionsfaktoren des Strassenverkehrs, v3.2.
ICCT (2015): From Laboratory to Road - A 2015 update of official and "real-world" fuel consumption and CO2 values for passenger cars in Europe.
</t>
        </r>
      </text>
    </comment>
    <comment ref="K131" authorId="1">
      <text>
        <r>
          <rPr>
            <b/>
            <sz val="9"/>
            <color indexed="81"/>
            <rFont val="Tahoma"/>
            <family val="2"/>
          </rPr>
          <t>durchschn. Gewicht</t>
        </r>
        <r>
          <rPr>
            <i/>
            <sz val="9"/>
            <color indexed="81"/>
            <rFont val="Tahoma"/>
            <family val="2"/>
          </rPr>
          <t xml:space="preserve">
</t>
        </r>
        <r>
          <rPr>
            <b/>
            <sz val="9"/>
            <color indexed="81"/>
            <rFont val="Tahoma"/>
            <family val="2"/>
          </rPr>
          <t>1700 kg</t>
        </r>
        <r>
          <rPr>
            <i/>
            <sz val="9"/>
            <color indexed="81"/>
            <rFont val="Tahoma"/>
            <family val="2"/>
          </rPr>
          <t xml:space="preserve">
Durchschnitt der Neuwagenzulassungen  von Diesel-Personenwagen
2005-2014.
Quelle:
BFE (2015): Energieverbrauch und Energieeffizienz der neuen Personenwagen 2014.
</t>
        </r>
      </text>
    </comment>
    <comment ref="AK131" authorId="0">
      <text>
        <r>
          <rPr>
            <b/>
            <sz val="9"/>
            <color indexed="81"/>
            <rFont val="Tahoma"/>
            <family val="2"/>
          </rPr>
          <t>Philippe Stolz:</t>
        </r>
        <r>
          <rPr>
            <sz val="9"/>
            <color indexed="81"/>
            <rFont val="Tahoma"/>
            <family val="2"/>
          </rPr>
          <t xml:space="preserve">
Einheit: kg/km</t>
        </r>
      </text>
    </comment>
    <comment ref="F132" authorId="1">
      <text>
        <r>
          <rPr>
            <b/>
            <sz val="9"/>
            <color indexed="81"/>
            <rFont val="Tahoma"/>
            <family val="2"/>
          </rPr>
          <t>durch. Auslastung 2010:
1.6 Personen</t>
        </r>
        <r>
          <rPr>
            <i/>
            <sz val="9"/>
            <color indexed="81"/>
            <rFont val="Tahoma"/>
            <family val="2"/>
          </rPr>
          <t xml:space="preserve">
Weitere Auslastungen nach Verwendungszweck im Jahr 2010:
Arbeit                                            1.12
Ausbildung                                1.36
Einkauf                                         1.64
Geschäftliche Tätigkeit    1.24
Freizeit                                        1.99
Service und Begleitung   2.05
Andere                                       2.03
Durchschnitt                          1.60
Quelle:
BFS / ARE (2010): Durchschnittlicher Besetzungsgrad von Personenwagen. Mikrozensus Mobilität und Verkehr 2010.</t>
        </r>
      </text>
    </comment>
    <comment ref="I132" authorId="1">
      <text>
        <r>
          <rPr>
            <b/>
            <sz val="9"/>
            <color indexed="81"/>
            <rFont val="Tahoma"/>
            <family val="2"/>
          </rPr>
          <t xml:space="preserve">durchschn. Verbrauch in Realität
8.5 Liter Treibstoff /100km 
</t>
        </r>
        <r>
          <rPr>
            <i/>
            <sz val="9"/>
            <color indexed="81"/>
            <rFont val="Tahoma"/>
            <family val="2"/>
          </rPr>
          <t>Verbrauch von durchschnittlichen Benzin-Personenwagen in der Schweiz im Jahr 2015
Hinweis:
Bei der Bestimmung des Normverbrauchs gemäss dem Neuen Europäischen Fahrzyklus (NEFZ) werden Klimaanlage und weitere Verbraucher ausgeschaltet. Der so ermittelte Normverbrauch soll darum mit einem Realzuschlag von 36% erhöht werden.</t>
        </r>
        <r>
          <rPr>
            <b/>
            <sz val="9"/>
            <color indexed="81"/>
            <rFont val="Tahoma"/>
            <family val="2"/>
          </rPr>
          <t xml:space="preserve">
</t>
        </r>
        <r>
          <rPr>
            <i/>
            <sz val="9"/>
            <color indexed="81"/>
            <rFont val="Tahoma"/>
            <family val="2"/>
          </rPr>
          <t xml:space="preserve">Quellen:
Infras (2014):HBEFA Handbuch für Emissionsfaktoren des Strassenverkehrs, v3.2.
ICCT (2015): From Laboratory to Road - A 2015 update of official and "real-world" fuel consumption and CO2 values for passenger cars in Europe.
</t>
        </r>
      </text>
    </comment>
    <comment ref="K132" authorId="1">
      <text>
        <r>
          <rPr>
            <b/>
            <sz val="9"/>
            <color indexed="81"/>
            <rFont val="Tahoma"/>
            <family val="2"/>
          </rPr>
          <t>durchschn. Gewicht</t>
        </r>
        <r>
          <rPr>
            <i/>
            <sz val="9"/>
            <color indexed="81"/>
            <rFont val="Tahoma"/>
            <family val="2"/>
          </rPr>
          <t xml:space="preserve">
</t>
        </r>
        <r>
          <rPr>
            <b/>
            <sz val="9"/>
            <color indexed="81"/>
            <rFont val="Tahoma"/>
            <family val="2"/>
          </rPr>
          <t>1380 kg</t>
        </r>
        <r>
          <rPr>
            <i/>
            <sz val="9"/>
            <color indexed="81"/>
            <rFont val="Tahoma"/>
            <family val="2"/>
          </rPr>
          <t xml:space="preserve">
Durchschnitt der Neuwagenzulassungen  von Benzin-Personenwagen
2005-2014.
Quelle:
BFE (2015): Energieverbrauch und Energieeffizienz der neuen Personenwagen 2014.
</t>
        </r>
      </text>
    </comment>
    <comment ref="AK132" authorId="0">
      <text>
        <r>
          <rPr>
            <b/>
            <sz val="9"/>
            <color indexed="81"/>
            <rFont val="Tahoma"/>
            <family val="2"/>
          </rPr>
          <t>Philippe Stolz:</t>
        </r>
        <r>
          <rPr>
            <sz val="9"/>
            <color indexed="81"/>
            <rFont val="Tahoma"/>
            <family val="2"/>
          </rPr>
          <t xml:space="preserve">
Einheit: kg/km</t>
        </r>
      </text>
    </comment>
    <comment ref="F133" authorId="1">
      <text>
        <r>
          <rPr>
            <b/>
            <sz val="9"/>
            <color indexed="81"/>
            <rFont val="Tahoma"/>
            <family val="2"/>
          </rPr>
          <t>durch. Auslastung 2010:
1.6 Personen</t>
        </r>
        <r>
          <rPr>
            <i/>
            <sz val="9"/>
            <color indexed="81"/>
            <rFont val="Tahoma"/>
            <family val="2"/>
          </rPr>
          <t xml:space="preserve">
Weitere Auslastungen nach Verwendungszweck im Jahr 2010:
Arbeit                                            1.12
Ausbildung                                1.36
Einkauf                                         1.64
Geschäftliche Tätigkeit    1.24
Freizeit                                        1.99
Service und Begleitung   2.05
Andere                                       2.03
Durchschnitt                          1.60
Quelle:
BFS / ARE (2010): Durchschnittlicher Besetzungsgrad von Personenwagen. Mikrozensus Mobilität und Verkehr 2010.</t>
        </r>
      </text>
    </comment>
    <comment ref="I133" authorId="1">
      <text>
        <r>
          <rPr>
            <b/>
            <sz val="9"/>
            <color indexed="81"/>
            <rFont val="Tahoma"/>
            <family val="2"/>
          </rPr>
          <t xml:space="preserve">durchschn. Verbrauch in Realität
9.7 Liter Treibstoff /100km 
</t>
        </r>
        <r>
          <rPr>
            <i/>
            <sz val="9"/>
            <color indexed="81"/>
            <rFont val="Tahoma"/>
            <family val="2"/>
          </rPr>
          <t>Verbrauch von durchschnittlichen Euro 3 Benzin-Personenwagen in der Schweiz im Jahr 2015
Hinweis:
Bei der Bestimmung des Normverbrauchs gemäss dem Neuen Europäischen Fahrzyklus (NEFZ) werden Klimaanlage und weitere Verbraucher ausgeschaltet. Der so ermittelte Normverbrauch soll darum mit einem Realzuschlag von 36% erhöht werden.</t>
        </r>
        <r>
          <rPr>
            <b/>
            <sz val="9"/>
            <color indexed="81"/>
            <rFont val="Tahoma"/>
            <family val="2"/>
          </rPr>
          <t xml:space="preserve">
</t>
        </r>
        <r>
          <rPr>
            <i/>
            <sz val="9"/>
            <color indexed="81"/>
            <rFont val="Tahoma"/>
            <family val="2"/>
          </rPr>
          <t xml:space="preserve">Quellen:
Infras (2014):HBEFA Handbuch für Emissionsfaktoren des Strassenverkehrs, v3.2.
ICCT (2015): From Laboratory to Road - A 2015 update of official and "real-world" fuel consumption and CO2 values for passenger cars in Europe.
</t>
        </r>
      </text>
    </comment>
    <comment ref="K133" authorId="1">
      <text>
        <r>
          <rPr>
            <b/>
            <sz val="9"/>
            <color indexed="81"/>
            <rFont val="Tahoma"/>
            <family val="2"/>
          </rPr>
          <t>durchschn. Gewicht</t>
        </r>
        <r>
          <rPr>
            <i/>
            <sz val="9"/>
            <color indexed="81"/>
            <rFont val="Tahoma"/>
            <family val="2"/>
          </rPr>
          <t xml:space="preserve">
</t>
        </r>
        <r>
          <rPr>
            <b/>
            <sz val="9"/>
            <color indexed="81"/>
            <rFont val="Tahoma"/>
            <family val="2"/>
          </rPr>
          <t>1380 kg</t>
        </r>
        <r>
          <rPr>
            <i/>
            <sz val="9"/>
            <color indexed="81"/>
            <rFont val="Tahoma"/>
            <family val="2"/>
          </rPr>
          <t xml:space="preserve">
Durchschnitt der Neuwagenzulassungen  von Benzin-Personenwagen
2005-2014.
Quelle:
BFE (2015): Energieverbrauch und Energieeffizienz der neuen Personenwagen 2014.
</t>
        </r>
      </text>
    </comment>
    <comment ref="AK133" authorId="0">
      <text>
        <r>
          <rPr>
            <b/>
            <sz val="9"/>
            <color indexed="81"/>
            <rFont val="Tahoma"/>
            <family val="2"/>
          </rPr>
          <t>Philippe Stolz:</t>
        </r>
        <r>
          <rPr>
            <sz val="9"/>
            <color indexed="81"/>
            <rFont val="Tahoma"/>
            <family val="2"/>
          </rPr>
          <t xml:space="preserve">
Einheit: kg/km</t>
        </r>
      </text>
    </comment>
    <comment ref="F134" authorId="1">
      <text>
        <r>
          <rPr>
            <b/>
            <sz val="9"/>
            <color indexed="81"/>
            <rFont val="Tahoma"/>
            <family val="2"/>
          </rPr>
          <t>durch. Auslastung 2010:
1.6 Personen</t>
        </r>
        <r>
          <rPr>
            <i/>
            <sz val="9"/>
            <color indexed="81"/>
            <rFont val="Tahoma"/>
            <family val="2"/>
          </rPr>
          <t xml:space="preserve">
Weitere Auslastungen nach Verwendungszweck im Jahr 2010:
Arbeit                                            1.12
Ausbildung                                1.36
Einkauf                                         1.64
Geschäftliche Tätigkeit    1.24
Freizeit                                        1.99
Service und Begleitung   2.05
Andere                                       2.03
Durchschnitt                          1.60
Quelle:
BFS / ARE (2010): Durchschnittlicher Besetzungsgrad von Personenwagen. Mikrozensus Mobilität und Verkehr 2010.</t>
        </r>
      </text>
    </comment>
    <comment ref="I134" authorId="1">
      <text>
        <r>
          <rPr>
            <b/>
            <sz val="9"/>
            <color indexed="81"/>
            <rFont val="Tahoma"/>
            <family val="2"/>
          </rPr>
          <t xml:space="preserve">durchschn. Verbrauch in Realität
8.9 Liter Treibstoff /100km 
</t>
        </r>
        <r>
          <rPr>
            <i/>
            <sz val="9"/>
            <color indexed="81"/>
            <rFont val="Tahoma"/>
            <family val="2"/>
          </rPr>
          <t>Verbrauch von durchschnittlichen Euro 4 Benzin-Personenwagen in der Schweiz im Jahr 2015
Hinweis:
Bei der Bestimmung des Normverbrauchs gemäss dem Neuen Europäischen Fahrzyklus (NEFZ) werden Klimaanlage und weitere Verbraucher ausgeschaltet. Der so ermittelte Normverbrauch soll darum mit einem Realzuschlag von 36% erhöht werden.</t>
        </r>
        <r>
          <rPr>
            <b/>
            <sz val="9"/>
            <color indexed="81"/>
            <rFont val="Tahoma"/>
            <family val="2"/>
          </rPr>
          <t xml:space="preserve">
</t>
        </r>
        <r>
          <rPr>
            <i/>
            <sz val="9"/>
            <color indexed="81"/>
            <rFont val="Tahoma"/>
            <family val="2"/>
          </rPr>
          <t xml:space="preserve">Quellen:
Infras (2014):HBEFA Handbuch für Emissionsfaktoren des Strassenverkehrs, v3.2.
ICCT (2015): From Laboratory to Road - A 2015 update of official and "real-world" fuel consumption and CO2 values for passenger cars in Europe.
</t>
        </r>
      </text>
    </comment>
    <comment ref="K134" authorId="1">
      <text>
        <r>
          <rPr>
            <b/>
            <sz val="9"/>
            <color indexed="81"/>
            <rFont val="Tahoma"/>
            <family val="2"/>
          </rPr>
          <t>durchschn. Gewicht</t>
        </r>
        <r>
          <rPr>
            <i/>
            <sz val="9"/>
            <color indexed="81"/>
            <rFont val="Tahoma"/>
            <family val="2"/>
          </rPr>
          <t xml:space="preserve">
</t>
        </r>
        <r>
          <rPr>
            <b/>
            <sz val="9"/>
            <color indexed="81"/>
            <rFont val="Tahoma"/>
            <family val="2"/>
          </rPr>
          <t>1380 kg</t>
        </r>
        <r>
          <rPr>
            <i/>
            <sz val="9"/>
            <color indexed="81"/>
            <rFont val="Tahoma"/>
            <family val="2"/>
          </rPr>
          <t xml:space="preserve">
Durchschnitt der Neuwagenzulassungen  von Benzin-Personenwagen
2005-2014.
Quelle:
BFE (2015): Energieverbrauch und Energieeffizienz der neuen Personenwagen 2014.
</t>
        </r>
      </text>
    </comment>
    <comment ref="AK134" authorId="0">
      <text>
        <r>
          <rPr>
            <b/>
            <sz val="9"/>
            <color indexed="81"/>
            <rFont val="Tahoma"/>
            <family val="2"/>
          </rPr>
          <t>Philippe Stolz:</t>
        </r>
        <r>
          <rPr>
            <sz val="9"/>
            <color indexed="81"/>
            <rFont val="Tahoma"/>
            <family val="2"/>
          </rPr>
          <t xml:space="preserve">
Einheit: kg/km</t>
        </r>
      </text>
    </comment>
    <comment ref="F135" authorId="1">
      <text>
        <r>
          <rPr>
            <b/>
            <sz val="9"/>
            <color indexed="81"/>
            <rFont val="Tahoma"/>
            <family val="2"/>
          </rPr>
          <t>durch. Auslastung 2010:
1.6 Personen</t>
        </r>
        <r>
          <rPr>
            <i/>
            <sz val="9"/>
            <color indexed="81"/>
            <rFont val="Tahoma"/>
            <family val="2"/>
          </rPr>
          <t xml:space="preserve">
Weitere Auslastungen nach Verwendungszweck im Jahr 2010:
Arbeit                                            1.12
Ausbildung                                1.36
Einkauf                                         1.64
Geschäftliche Tätigkeit    1.24
Freizeit                                        1.99
Service und Begleitung   2.05
Andere                                       2.03
Durchschnitt                          1.60
Quelle:
BFS / ARE (2010): Durchschnittlicher Besetzungsgrad von Personenwagen. Mikrozensus Mobilität und Verkehr 2010.</t>
        </r>
      </text>
    </comment>
    <comment ref="I135" authorId="1">
      <text>
        <r>
          <rPr>
            <b/>
            <sz val="9"/>
            <color indexed="81"/>
            <rFont val="Tahoma"/>
            <family val="2"/>
          </rPr>
          <t xml:space="preserve">durchschn. Verbrauch in Realität
7.8 Liter Treibstoff /100km 
</t>
        </r>
        <r>
          <rPr>
            <i/>
            <sz val="9"/>
            <color indexed="81"/>
            <rFont val="Tahoma"/>
            <family val="2"/>
          </rPr>
          <t>Verbrauch von durchschnittlichen Euro 5 Benzin-Personenwagen in der Schweiz im Jahr 2015
Hinweis:
Bei der Bestimmung des Normverbrauchs gemäss dem Neuen Europäischen Fahrzyklus (NEFZ) werden Klimaanlage und weitere Verbraucher ausgeschaltet. Der so ermittelte Normverbrauch soll darum mit einem Realzuschlag von 36% erhöht werden.</t>
        </r>
        <r>
          <rPr>
            <b/>
            <sz val="9"/>
            <color indexed="81"/>
            <rFont val="Tahoma"/>
            <family val="2"/>
          </rPr>
          <t xml:space="preserve">
</t>
        </r>
        <r>
          <rPr>
            <i/>
            <sz val="9"/>
            <color indexed="81"/>
            <rFont val="Tahoma"/>
            <family val="2"/>
          </rPr>
          <t xml:space="preserve">Quellen:
Infras (2014):HBEFA Handbuch für Emissionsfaktoren des Strassenverkehrs, v3.2.
ICCT (2015): From Laboratory to Road - A 2015 update of official and "real-world" fuel consumption and CO2 values for passenger cars in Europe.
</t>
        </r>
      </text>
    </comment>
    <comment ref="K135" authorId="1">
      <text>
        <r>
          <rPr>
            <b/>
            <sz val="9"/>
            <color indexed="81"/>
            <rFont val="Tahoma"/>
            <family val="2"/>
          </rPr>
          <t>durchschn. Gewicht</t>
        </r>
        <r>
          <rPr>
            <i/>
            <sz val="9"/>
            <color indexed="81"/>
            <rFont val="Tahoma"/>
            <family val="2"/>
          </rPr>
          <t xml:space="preserve">
</t>
        </r>
        <r>
          <rPr>
            <b/>
            <sz val="9"/>
            <color indexed="81"/>
            <rFont val="Tahoma"/>
            <family val="2"/>
          </rPr>
          <t>1380 kg</t>
        </r>
        <r>
          <rPr>
            <i/>
            <sz val="9"/>
            <color indexed="81"/>
            <rFont val="Tahoma"/>
            <family val="2"/>
          </rPr>
          <t xml:space="preserve">
Durchschnitt der Neuwagenzulassungen  von Benzin-Personenwagen
2005-2014.
Quelle:
BFE (2015): Energieverbrauch und Energieeffizienz der neuen Personenwagen 2014.
</t>
        </r>
      </text>
    </comment>
    <comment ref="AK135" authorId="0">
      <text>
        <r>
          <rPr>
            <b/>
            <sz val="9"/>
            <color indexed="81"/>
            <rFont val="Tahoma"/>
            <family val="2"/>
          </rPr>
          <t>Philippe Stolz:</t>
        </r>
        <r>
          <rPr>
            <sz val="9"/>
            <color indexed="81"/>
            <rFont val="Tahoma"/>
            <family val="2"/>
          </rPr>
          <t xml:space="preserve">
Einheit: kg/km</t>
        </r>
      </text>
    </comment>
    <comment ref="F136" authorId="1">
      <text>
        <r>
          <rPr>
            <b/>
            <sz val="9"/>
            <color indexed="81"/>
            <rFont val="Tahoma"/>
            <family val="2"/>
          </rPr>
          <t>durch. Auslastung 2010:
1.6 Personen</t>
        </r>
        <r>
          <rPr>
            <i/>
            <sz val="9"/>
            <color indexed="81"/>
            <rFont val="Tahoma"/>
            <family val="2"/>
          </rPr>
          <t xml:space="preserve">
Weitere Auslastungen nach Verwendungszweck im Jahr 2010:
Arbeit                                            1.12
Ausbildung                                1.36
Einkauf                                         1.64
Geschäftliche Tätigkeit    1.24
Freizeit                                        1.99
Service und Begleitung   2.05
Andere                                       2.03
Durchschnitt                          1.60
Quelle:
BFS / ARE (2010): Durchschnittlicher Besetzungsgrad von Personenwagen. Mikrozensus Mobilität und Verkehr 2010.</t>
        </r>
      </text>
    </comment>
    <comment ref="I136" authorId="1">
      <text>
        <r>
          <rPr>
            <b/>
            <sz val="9"/>
            <color indexed="81"/>
            <rFont val="Tahoma"/>
            <family val="2"/>
          </rPr>
          <t xml:space="preserve">durchschn. Verbrauch in Realität
7.5 Liter Treibstoff /100km 
</t>
        </r>
        <r>
          <rPr>
            <i/>
            <sz val="9"/>
            <color indexed="81"/>
            <rFont val="Tahoma"/>
            <family val="2"/>
          </rPr>
          <t>Verbrauch von durchschnittlichen Euro 6 Benzin-Personenwagen in der Schweiz im Jahr 2015
Hinweis:
Bei der Bestimmung des Normverbrauchs gemäss dem Neuen Europäischen Fahrzyklus (NEFZ) werden Klimaanlage und weitere Verbraucher ausgeschaltet. Der so ermittelte Normverbrauch soll darum mit einem Realzuschlag von 36% erhöht werden.</t>
        </r>
        <r>
          <rPr>
            <b/>
            <sz val="9"/>
            <color indexed="81"/>
            <rFont val="Tahoma"/>
            <family val="2"/>
          </rPr>
          <t xml:space="preserve">
</t>
        </r>
        <r>
          <rPr>
            <i/>
            <sz val="9"/>
            <color indexed="81"/>
            <rFont val="Tahoma"/>
            <family val="2"/>
          </rPr>
          <t xml:space="preserve">Quellen:
Infras (2014):HBEFA Handbuch für Emissionsfaktoren des Strassenverkehrs, v3.2.
ICCT (2015): From Laboratory to Road - A 2015 update of official and "real-world" fuel consumption and CO2 values for passenger cars in Europe.
</t>
        </r>
      </text>
    </comment>
    <comment ref="K136" authorId="1">
      <text>
        <r>
          <rPr>
            <b/>
            <sz val="9"/>
            <color indexed="81"/>
            <rFont val="Tahoma"/>
            <family val="2"/>
          </rPr>
          <t>durchschn. Gewicht</t>
        </r>
        <r>
          <rPr>
            <i/>
            <sz val="9"/>
            <color indexed="81"/>
            <rFont val="Tahoma"/>
            <family val="2"/>
          </rPr>
          <t xml:space="preserve">
</t>
        </r>
        <r>
          <rPr>
            <b/>
            <sz val="9"/>
            <color indexed="81"/>
            <rFont val="Tahoma"/>
            <family val="2"/>
          </rPr>
          <t>1380 kg</t>
        </r>
        <r>
          <rPr>
            <i/>
            <sz val="9"/>
            <color indexed="81"/>
            <rFont val="Tahoma"/>
            <family val="2"/>
          </rPr>
          <t xml:space="preserve">
Durchschnitt der Neuwagenzulassungen  von Benzin-Personenwagen
2005-2014.
Quelle:
BFE (2015): Energieverbrauch und Energieeffizienz der neuen Personenwagen 2014.
</t>
        </r>
      </text>
    </comment>
    <comment ref="AK136" authorId="0">
      <text>
        <r>
          <rPr>
            <b/>
            <sz val="9"/>
            <color indexed="81"/>
            <rFont val="Tahoma"/>
            <family val="2"/>
          </rPr>
          <t>Philippe Stolz:</t>
        </r>
        <r>
          <rPr>
            <sz val="9"/>
            <color indexed="81"/>
            <rFont val="Tahoma"/>
            <family val="2"/>
          </rPr>
          <t xml:space="preserve">
Einheit: kg/km</t>
        </r>
      </text>
    </comment>
    <comment ref="F137" authorId="1">
      <text>
        <r>
          <rPr>
            <b/>
            <sz val="9"/>
            <color indexed="81"/>
            <rFont val="Tahoma"/>
            <family val="2"/>
          </rPr>
          <t>durch. Auslastung 2010:
1.6 Personen</t>
        </r>
        <r>
          <rPr>
            <i/>
            <sz val="9"/>
            <color indexed="81"/>
            <rFont val="Tahoma"/>
            <family val="2"/>
          </rPr>
          <t xml:space="preserve">
Weitere Auslastungen nach Verwendungszweck im Jahr 2010:
Arbeit                                            1.12
Ausbildung                                1.36
Einkauf                                         1.64
Geschäftliche Tätigkeit    1.24
Freizeit                                        1.99
Service und Begleitung   2.05
Andere                                       2.03
Durchschnitt                          1.60
Quelle:
BFS / ARE (2010): Durchschnittlicher Besetzungsgrad von Personenwagen. Mikrozensus Mobilität und Verkehr 2010.</t>
        </r>
      </text>
    </comment>
    <comment ref="I137" authorId="1">
      <text>
        <r>
          <rPr>
            <b/>
            <sz val="9"/>
            <color indexed="81"/>
            <rFont val="Tahoma"/>
            <family val="2"/>
          </rPr>
          <t xml:space="preserve">durchschn. Verbrauch in Realität
8.5 Liter Treibstoff /100km 
</t>
        </r>
        <r>
          <rPr>
            <i/>
            <sz val="9"/>
            <color indexed="81"/>
            <rFont val="Tahoma"/>
            <family val="2"/>
          </rPr>
          <t xml:space="preserve">
Hinweis:
Bei der Bestimmung des Normverbrauchs gemäss dem Neuen Europäischen Fahrzyklus (NEFZ) werden Klimaanlage und weitere Verbraucher ausgeschaltet. Der so ermittelte Normverbrauch soll darum mit einem Realzuschlag von 36% erhöht werden.</t>
        </r>
        <r>
          <rPr>
            <b/>
            <sz val="9"/>
            <color indexed="81"/>
            <rFont val="Tahoma"/>
            <family val="2"/>
          </rPr>
          <t xml:space="preserve">
</t>
        </r>
        <r>
          <rPr>
            <i/>
            <sz val="9"/>
            <color indexed="81"/>
            <rFont val="Tahoma"/>
            <family val="2"/>
          </rPr>
          <t>Quellen:
Jungbluth et al. (2007): Life Cycle Inventories of Bioenergy. ecoinvent report No. 17.
ICCT (2015): From Laboratory to Road - A 2015 update of official and "real-world" fuel consumption and CO2 values for passenger cars in Europe.</t>
        </r>
      </text>
    </comment>
    <comment ref="K137" authorId="1">
      <text>
        <r>
          <rPr>
            <b/>
            <sz val="9"/>
            <color indexed="81"/>
            <rFont val="Tahoma"/>
            <family val="2"/>
          </rPr>
          <t>durchschn. Gewicht</t>
        </r>
        <r>
          <rPr>
            <i/>
            <sz val="9"/>
            <color indexed="81"/>
            <rFont val="Tahoma"/>
            <family val="2"/>
          </rPr>
          <t xml:space="preserve">
</t>
        </r>
        <r>
          <rPr>
            <b/>
            <sz val="9"/>
            <color indexed="81"/>
            <rFont val="Tahoma"/>
            <family val="2"/>
          </rPr>
          <t>1380 kg</t>
        </r>
        <r>
          <rPr>
            <i/>
            <sz val="9"/>
            <color indexed="81"/>
            <rFont val="Tahoma"/>
            <family val="2"/>
          </rPr>
          <t xml:space="preserve">
Durchschnitt der Neuwagenzulassungen  von Benzin-Personenwagen
2005-2014.
Quelle:
BFE (2015): Energieverbrauch und Energieeffizienz der neuen Personenwagen 2014.
</t>
        </r>
      </text>
    </comment>
    <comment ref="AK137" authorId="0">
      <text>
        <r>
          <rPr>
            <b/>
            <sz val="9"/>
            <color indexed="81"/>
            <rFont val="Tahoma"/>
            <family val="2"/>
          </rPr>
          <t>Philippe Stolz:</t>
        </r>
        <r>
          <rPr>
            <sz val="9"/>
            <color indexed="81"/>
            <rFont val="Tahoma"/>
            <family val="2"/>
          </rPr>
          <t xml:space="preserve">
Einheit: kg/pkm</t>
        </r>
      </text>
    </comment>
    <comment ref="F138" authorId="1">
      <text>
        <r>
          <rPr>
            <b/>
            <sz val="9"/>
            <color indexed="81"/>
            <rFont val="Tahoma"/>
            <family val="2"/>
          </rPr>
          <t>durch. Auslastung 2010:
1.6 Personen</t>
        </r>
        <r>
          <rPr>
            <i/>
            <sz val="9"/>
            <color indexed="81"/>
            <rFont val="Tahoma"/>
            <family val="2"/>
          </rPr>
          <t xml:space="preserve">
Weitere Auslastungen nach Verwendungszweck im Jahr 2010:
Arbeit                                            1.12
Ausbildung                                1.36
Einkauf                                         1.64
Geschäftliche Tätigkeit    1.24
Freizeit                                        1.99
Service und Begleitung   2.05
Andere                                       2.03
Durchschnitt                          1.60
Quelle:
BFS / ARE (2010): Durchschnittlicher Besetzungsgrad von Personenwagen. Mikrozensus Mobilität und Verkehr 2010.</t>
        </r>
      </text>
    </comment>
    <comment ref="I138" authorId="1">
      <text>
        <r>
          <rPr>
            <b/>
            <sz val="9"/>
            <color indexed="81"/>
            <rFont val="Tahoma"/>
            <family val="2"/>
          </rPr>
          <t xml:space="preserve">durchschn. Verbrauch in Realität
8.1 Liter Treibstoff /100km 
</t>
        </r>
        <r>
          <rPr>
            <i/>
            <sz val="9"/>
            <color indexed="81"/>
            <rFont val="Tahoma"/>
            <family val="2"/>
          </rPr>
          <t xml:space="preserve">
Hinweis:
Bei der Bestimmung des Normverbrauchs gemäss dem Neuen Europäischen Fahrzyklus (NEFZ) werden Klimaanlage und weitere Verbraucher ausgeschaltet. Der so ermittelte Normverbrauch soll darum mit einem Realzuschlag von 36% erhöht werden.</t>
        </r>
        <r>
          <rPr>
            <b/>
            <sz val="9"/>
            <color indexed="81"/>
            <rFont val="Tahoma"/>
            <family val="2"/>
          </rPr>
          <t xml:space="preserve">
</t>
        </r>
        <r>
          <rPr>
            <i/>
            <sz val="9"/>
            <color indexed="81"/>
            <rFont val="Tahoma"/>
            <family val="2"/>
          </rPr>
          <t>Quellen:
Jungbluth et al. (2007): Life Cycle Inventories of Bioenergy. ecoinvent report No. 17.
ICCT (2015): From Laboratory to Road - A 2015 update of official and "real-world" fuel consumption and CO2 values for passenger cars in Europe.</t>
        </r>
      </text>
    </comment>
    <comment ref="K138" authorId="1">
      <text>
        <r>
          <rPr>
            <b/>
            <sz val="9"/>
            <color indexed="81"/>
            <rFont val="Tahoma"/>
            <family val="2"/>
          </rPr>
          <t>durchschn. Gewicht</t>
        </r>
        <r>
          <rPr>
            <i/>
            <sz val="9"/>
            <color indexed="81"/>
            <rFont val="Tahoma"/>
            <family val="2"/>
          </rPr>
          <t xml:space="preserve">
</t>
        </r>
        <r>
          <rPr>
            <b/>
            <sz val="9"/>
            <color indexed="81"/>
            <rFont val="Tahoma"/>
            <family val="2"/>
          </rPr>
          <t>1380 kg</t>
        </r>
        <r>
          <rPr>
            <i/>
            <sz val="9"/>
            <color indexed="81"/>
            <rFont val="Tahoma"/>
            <family val="2"/>
          </rPr>
          <t xml:space="preserve">
Durchschnitt der Neuwagenzulassungen  von Benzin-Personenwagen
2005-2014.
Quelle:
BFE (2015): Energieverbrauch und Energieeffizienz der neuen Personenwagen 2014.
</t>
        </r>
      </text>
    </comment>
    <comment ref="AK138" authorId="0">
      <text>
        <r>
          <rPr>
            <b/>
            <sz val="9"/>
            <color indexed="81"/>
            <rFont val="Tahoma"/>
            <family val="2"/>
          </rPr>
          <t>Philippe Stolz:</t>
        </r>
        <r>
          <rPr>
            <sz val="9"/>
            <color indexed="81"/>
            <rFont val="Tahoma"/>
            <family val="2"/>
          </rPr>
          <t xml:space="preserve">
Einheit: kg/pkm</t>
        </r>
      </text>
    </comment>
    <comment ref="F139" authorId="1">
      <text>
        <r>
          <rPr>
            <b/>
            <sz val="9"/>
            <color indexed="81"/>
            <rFont val="Tahoma"/>
            <family val="2"/>
          </rPr>
          <t>durch. Auslastung 2010:
1.6 Personen</t>
        </r>
        <r>
          <rPr>
            <i/>
            <sz val="9"/>
            <color indexed="81"/>
            <rFont val="Tahoma"/>
            <family val="2"/>
          </rPr>
          <t xml:space="preserve">
Weitere Auslastungen nach Verwendungszweck im Jahr 2010:
Arbeit                                            1.12
Ausbildung                                1.36
Einkauf                                         1.64
Geschäftliche Tätigkeit    1.24
Freizeit                                        1.99
Service und Begleitung   2.05
Andere                                       2.03
Durchschnitt                          1.60
Quelle:
BFS / ARE (2010): Durchschnittlicher Besetzungsgrad von Personenwagen. Mikrozensus Mobilität und Verkehr 2010.</t>
        </r>
      </text>
    </comment>
    <comment ref="I139" authorId="1">
      <text>
        <r>
          <rPr>
            <b/>
            <sz val="9"/>
            <color indexed="81"/>
            <rFont val="Tahoma"/>
            <family val="2"/>
          </rPr>
          <t xml:space="preserve">durchschn. Verbrauch in Realität
9.7 Liter Treibstoff /100km 
</t>
        </r>
        <r>
          <rPr>
            <i/>
            <sz val="9"/>
            <color indexed="81"/>
            <rFont val="Tahoma"/>
            <family val="2"/>
          </rPr>
          <t xml:space="preserve">
Hinweis:
Bei der Bestimmung des Normverbrauchs gemäss dem Neuen Europäischen Fahrzyklus (NEFZ) werden Klimaanlage und weitere Verbraucher ausgeschaltet. Der so ermittelte Normverbrauch soll darum mit einem Realzuschlag von 36% erhöht werden.</t>
        </r>
        <r>
          <rPr>
            <b/>
            <sz val="9"/>
            <color indexed="81"/>
            <rFont val="Tahoma"/>
            <family val="2"/>
          </rPr>
          <t xml:space="preserve">
</t>
        </r>
        <r>
          <rPr>
            <i/>
            <sz val="9"/>
            <color indexed="81"/>
            <rFont val="Tahoma"/>
            <family val="2"/>
          </rPr>
          <t>Quellen:
Jungbluth et al. (2007): Life Cycle Inventories of Bioenergy. ecoinvent report No. 17.
ICCT (2015): From Laboratory to Road - A 2015 update of official and "real-world" fuel consumption and CO2 values for passenger cars in Europe.</t>
        </r>
      </text>
    </comment>
    <comment ref="K139" authorId="1">
      <text>
        <r>
          <rPr>
            <b/>
            <sz val="9"/>
            <color indexed="81"/>
            <rFont val="Tahoma"/>
            <family val="2"/>
          </rPr>
          <t>durchschn. Gewicht</t>
        </r>
        <r>
          <rPr>
            <i/>
            <sz val="9"/>
            <color indexed="81"/>
            <rFont val="Tahoma"/>
            <family val="2"/>
          </rPr>
          <t xml:space="preserve">
</t>
        </r>
        <r>
          <rPr>
            <b/>
            <sz val="9"/>
            <color indexed="81"/>
            <rFont val="Tahoma"/>
            <family val="2"/>
          </rPr>
          <t>1380 kg</t>
        </r>
        <r>
          <rPr>
            <i/>
            <sz val="9"/>
            <color indexed="81"/>
            <rFont val="Tahoma"/>
            <family val="2"/>
          </rPr>
          <t xml:space="preserve">
Durchschnitt der Neuwagenzulassungen  von Benzin-Personenwagen
2005-2014.
Quelle:
BFE (2015): Energieverbrauch und Energieeffizienz der neuen Personenwagen 2014.
</t>
        </r>
      </text>
    </comment>
    <comment ref="AK139" authorId="0">
      <text>
        <r>
          <rPr>
            <b/>
            <sz val="9"/>
            <color indexed="81"/>
            <rFont val="Tahoma"/>
            <family val="2"/>
          </rPr>
          <t>Philippe Stolz:</t>
        </r>
        <r>
          <rPr>
            <sz val="9"/>
            <color indexed="81"/>
            <rFont val="Tahoma"/>
            <family val="2"/>
          </rPr>
          <t xml:space="preserve">
Einheit: kg/pkm</t>
        </r>
      </text>
    </comment>
    <comment ref="F140" authorId="1">
      <text>
        <r>
          <rPr>
            <b/>
            <sz val="9"/>
            <color indexed="81"/>
            <rFont val="Tahoma"/>
            <family val="2"/>
          </rPr>
          <t>durch. Auslastung 2010:
1.6 Personen</t>
        </r>
        <r>
          <rPr>
            <i/>
            <sz val="9"/>
            <color indexed="81"/>
            <rFont val="Tahoma"/>
            <family val="2"/>
          </rPr>
          <t xml:space="preserve">
Weitere Auslastungen nach Verwendungszweck im Jahr 2010:
Arbeit                                            1.12
Ausbildung                                1.36
Einkauf                                         1.64
Geschäftliche Tätigkeit    1.24
Freizeit                                        1.99
Service und Begleitung   2.05
Andere                                       2.03
Durchschnitt                          1.60
Quelle:
BFS / ARE (2010): Durchschnittlicher Besetzungsgrad von Personenwagen. Mikrozensus Mobilität und Verkehr 2010.</t>
        </r>
      </text>
    </comment>
    <comment ref="I140" authorId="1">
      <text>
        <r>
          <rPr>
            <b/>
            <sz val="9"/>
            <color indexed="81"/>
            <rFont val="Tahoma"/>
            <family val="2"/>
          </rPr>
          <t xml:space="preserve">durchschn. Verbrauch in Realität
9.7 Liter Treibstoff /100km 
</t>
        </r>
        <r>
          <rPr>
            <i/>
            <sz val="9"/>
            <color indexed="81"/>
            <rFont val="Tahoma"/>
            <family val="2"/>
          </rPr>
          <t xml:space="preserve">
Hinweis:
Bei der Bestimmung des Normverbrauchs gemäss dem Neuen Europäischen Fahrzyklus (NEFZ) werden Klimaanlage und weitere Verbraucher ausgeschaltet. Der so ermittelte Normverbrauch soll darum mit einem Realzuschlag von 36% erhöht werden.</t>
        </r>
        <r>
          <rPr>
            <b/>
            <sz val="9"/>
            <color indexed="81"/>
            <rFont val="Tahoma"/>
            <family val="2"/>
          </rPr>
          <t xml:space="preserve">
</t>
        </r>
        <r>
          <rPr>
            <i/>
            <sz val="9"/>
            <color indexed="81"/>
            <rFont val="Tahoma"/>
            <family val="2"/>
          </rPr>
          <t>Quellen:
Jungbluth et al. (2007): Life Cycle Inventories of Bioenergy. ecoinvent report No. 17.
ICCT (2015): From Laboratory to Road - A 2015 update of official and "real-world" fuel consumption and CO2 values for passenger cars in Europe.</t>
        </r>
      </text>
    </comment>
    <comment ref="K140" authorId="1">
      <text>
        <r>
          <rPr>
            <b/>
            <sz val="9"/>
            <color indexed="81"/>
            <rFont val="Tahoma"/>
            <family val="2"/>
          </rPr>
          <t>durchschn. Gewicht</t>
        </r>
        <r>
          <rPr>
            <i/>
            <sz val="9"/>
            <color indexed="81"/>
            <rFont val="Tahoma"/>
            <family val="2"/>
          </rPr>
          <t xml:space="preserve">
</t>
        </r>
        <r>
          <rPr>
            <b/>
            <sz val="9"/>
            <color indexed="81"/>
            <rFont val="Tahoma"/>
            <family val="2"/>
          </rPr>
          <t>1380 kg</t>
        </r>
        <r>
          <rPr>
            <i/>
            <sz val="9"/>
            <color indexed="81"/>
            <rFont val="Tahoma"/>
            <family val="2"/>
          </rPr>
          <t xml:space="preserve">
Durchschnitt der Neuwagenzulassungen  von Benzin-Personenwagen
2005-2014.
Quelle:
BFE (2015): Energieverbrauch und Energieeffizienz der neuen Personenwagen 2014.
</t>
        </r>
      </text>
    </comment>
    <comment ref="AK140" authorId="0">
      <text>
        <r>
          <rPr>
            <b/>
            <sz val="9"/>
            <color indexed="81"/>
            <rFont val="Tahoma"/>
            <family val="2"/>
          </rPr>
          <t>Philippe Stolz:</t>
        </r>
        <r>
          <rPr>
            <sz val="9"/>
            <color indexed="81"/>
            <rFont val="Tahoma"/>
            <family val="2"/>
          </rPr>
          <t xml:space="preserve">
Einheit: kg/pkm</t>
        </r>
      </text>
    </comment>
    <comment ref="F141" authorId="1">
      <text>
        <r>
          <rPr>
            <b/>
            <sz val="9"/>
            <color indexed="81"/>
            <rFont val="Tahoma"/>
            <family val="2"/>
          </rPr>
          <t>durch. Auslastung 2010:
1.6 Personen</t>
        </r>
        <r>
          <rPr>
            <i/>
            <sz val="9"/>
            <color indexed="81"/>
            <rFont val="Tahoma"/>
            <family val="2"/>
          </rPr>
          <t xml:space="preserve">
Weitere Auslastungen nach Verwendungszweck im Jahr 2010:
Arbeit                                            1.12
Ausbildung                                1.36
Einkauf                                         1.64
Geschäftliche Tätigkeit    1.24
Freizeit                                        1.99
Service und Begleitung   2.05
Andere                                       2.03
Durchschnitt                          1.60
Quelle:
BFS / ARE (2010): Durchschnittlicher Besetzungsgrad von Personenwagen. Mikrozensus Mobilität und Verkehr 2010.</t>
        </r>
      </text>
    </comment>
    <comment ref="I141" authorId="1">
      <text>
        <r>
          <rPr>
            <b/>
            <sz val="9"/>
            <color indexed="81"/>
            <rFont val="Tahoma"/>
            <family val="2"/>
          </rPr>
          <t xml:space="preserve">durchschn. Verbrauch in Realität
5.5 Liter Treibstoff /100km 
</t>
        </r>
        <r>
          <rPr>
            <i/>
            <sz val="9"/>
            <color indexed="81"/>
            <rFont val="Tahoma"/>
            <family val="2"/>
          </rPr>
          <t xml:space="preserve">
Hinweis:
Bei der Bestimmung des Normverbrauchs gemäss dem Neuen Europäischen Fahrzyklus (NEFZ) werden Klimaanlage und weitere Verbraucher ausgeschaltet. Der so ermittelte Normverbrauch soll darum mit einem Realzuschlag von 42% erhöht werden.</t>
        </r>
        <r>
          <rPr>
            <b/>
            <sz val="9"/>
            <color indexed="81"/>
            <rFont val="Tahoma"/>
            <family val="2"/>
          </rPr>
          <t xml:space="preserve">
</t>
        </r>
        <r>
          <rPr>
            <i/>
            <sz val="9"/>
            <color indexed="81"/>
            <rFont val="Tahoma"/>
            <family val="2"/>
          </rPr>
          <t>Quellen:
Toyota Prius III: Technische Daten.
ICCT (2015): From Laboratory to Road - A 2015 update of official and "real-world" fuel consumption and CO2 values for passenger cars in Europe.</t>
        </r>
      </text>
    </comment>
    <comment ref="K141" authorId="1">
      <text>
        <r>
          <rPr>
            <b/>
            <sz val="9"/>
            <color indexed="81"/>
            <rFont val="Tahoma"/>
            <family val="2"/>
          </rPr>
          <t>durchschn. Gewicht</t>
        </r>
        <r>
          <rPr>
            <i/>
            <sz val="9"/>
            <color indexed="81"/>
            <rFont val="Tahoma"/>
            <family val="2"/>
          </rPr>
          <t xml:space="preserve">
</t>
        </r>
        <r>
          <rPr>
            <b/>
            <sz val="9"/>
            <color indexed="81"/>
            <rFont val="Tahoma"/>
            <family val="2"/>
          </rPr>
          <t xml:space="preserve">1460 kg
</t>
        </r>
        <r>
          <rPr>
            <i/>
            <sz val="9"/>
            <color indexed="81"/>
            <rFont val="Tahoma"/>
            <family val="2"/>
          </rPr>
          <t xml:space="preserve">Quelle: 
Toyota Prius III: Technische Daten.
</t>
        </r>
      </text>
    </comment>
    <comment ref="L141" authorId="1">
      <text>
        <r>
          <rPr>
            <b/>
            <sz val="9"/>
            <color indexed="81"/>
            <rFont val="Tahoma"/>
            <family val="2"/>
          </rPr>
          <t>Batteriegewicht</t>
        </r>
        <r>
          <rPr>
            <i/>
            <sz val="9"/>
            <color indexed="81"/>
            <rFont val="Tahoma"/>
            <family val="2"/>
          </rPr>
          <t xml:space="preserve">
</t>
        </r>
        <r>
          <rPr>
            <b/>
            <sz val="9"/>
            <color indexed="81"/>
            <rFont val="Tahoma"/>
            <family val="2"/>
          </rPr>
          <t xml:space="preserve">41 kg
</t>
        </r>
        <r>
          <rPr>
            <i/>
            <sz val="9"/>
            <color indexed="81"/>
            <rFont val="Tahoma"/>
            <family val="2"/>
          </rPr>
          <t>Als Richtwert für die Energiedichte der Batterie kann  85Wh/kg  verwendet werden.</t>
        </r>
        <r>
          <rPr>
            <b/>
            <sz val="9"/>
            <color indexed="81"/>
            <rFont val="Tahoma"/>
            <family val="2"/>
          </rPr>
          <t xml:space="preserve">
</t>
        </r>
        <r>
          <rPr>
            <i/>
            <sz val="9"/>
            <color indexed="81"/>
            <rFont val="Tahoma"/>
            <family val="2"/>
          </rPr>
          <t>Quellen:
Toyota Prius III: Technische Daten.
UBA (2016): Weiterentwicklung und vertiefte Analyse der
Umweltbilanz von Elektrofahrzeugen.</t>
        </r>
      </text>
    </comment>
    <comment ref="M141" authorId="1">
      <text>
        <r>
          <rPr>
            <b/>
            <sz val="9"/>
            <color indexed="81"/>
            <rFont val="Tahoma"/>
            <family val="2"/>
          </rPr>
          <t>Anzahl Batteriewechsel</t>
        </r>
        <r>
          <rPr>
            <i/>
            <sz val="9"/>
            <color indexed="81"/>
            <rFont val="Tahoma"/>
            <family val="2"/>
          </rPr>
          <t xml:space="preserve">
</t>
        </r>
        <r>
          <rPr>
            <b/>
            <sz val="9"/>
            <color indexed="81"/>
            <rFont val="Tahoma"/>
            <family val="2"/>
          </rPr>
          <t xml:space="preserve">0.5
</t>
        </r>
        <r>
          <rPr>
            <i/>
            <sz val="9"/>
            <color indexed="81"/>
            <rFont val="Tahoma"/>
            <family val="2"/>
          </rPr>
          <t>Quelle:
Leuenberger &amp; Frischknecht (2010): Life Cycle Assessment of Battery Electric Vehicles and Concept Cars.</t>
        </r>
      </text>
    </comment>
    <comment ref="AK141" authorId="0">
      <text>
        <r>
          <rPr>
            <b/>
            <sz val="9"/>
            <color indexed="81"/>
            <rFont val="Tahoma"/>
            <family val="2"/>
          </rPr>
          <t>Philippe Stolz:</t>
        </r>
        <r>
          <rPr>
            <sz val="9"/>
            <color indexed="81"/>
            <rFont val="Tahoma"/>
            <family val="2"/>
          </rPr>
          <t xml:space="preserve">
Einheit: kg/km</t>
        </r>
      </text>
    </comment>
    <comment ref="F142" authorId="1">
      <text>
        <r>
          <rPr>
            <b/>
            <sz val="9"/>
            <color indexed="81"/>
            <rFont val="Tahoma"/>
            <family val="2"/>
          </rPr>
          <t>durch. Auslastung 2010:
1.6 Personen</t>
        </r>
        <r>
          <rPr>
            <i/>
            <sz val="9"/>
            <color indexed="81"/>
            <rFont val="Tahoma"/>
            <family val="2"/>
          </rPr>
          <t xml:space="preserve">
Weitere Auslastungen nach Verwendungszweck im Jahr 2010:
Arbeit                                            1.12
Ausbildung                                1.36
Einkauf                                         1.64
Geschäftliche Tätigkeit    1.24
Freizeit                                        1.99
Service und Begleitung   2.05
Andere                                       2.03
Durchschnitt                          1.60
Quelle:
BFS / ARE (2010): Durchschnittlicher Besetzungsgrad von Personenwagen. Mikrozensus Mobilität und Verkehr 2010.</t>
        </r>
      </text>
    </comment>
    <comment ref="I142" authorId="1">
      <text>
        <r>
          <rPr>
            <b/>
            <sz val="9"/>
            <color indexed="81"/>
            <rFont val="Tahoma"/>
            <family val="2"/>
          </rPr>
          <t xml:space="preserve">durchschn. Verbrauch in Realität
5.2 Liter Treibstoff /100km 
</t>
        </r>
        <r>
          <rPr>
            <i/>
            <sz val="9"/>
            <color indexed="81"/>
            <rFont val="Tahoma"/>
            <family val="2"/>
          </rPr>
          <t xml:space="preserve">
Hinweis:
Bei der Bestimmung des Normverbrauchs gemäss dem Neuen Europäischen Fahrzyklus (NEFZ) werden Klimaanlage und weitere Verbraucher ausgeschaltet. Der so ermittelte Normverbrauch soll darum mit einem Realzuschlag von 42% erhöht werden.</t>
        </r>
        <r>
          <rPr>
            <b/>
            <sz val="9"/>
            <color indexed="81"/>
            <rFont val="Tahoma"/>
            <family val="2"/>
          </rPr>
          <t xml:space="preserve">
</t>
        </r>
        <r>
          <rPr>
            <i/>
            <sz val="9"/>
            <color indexed="81"/>
            <rFont val="Tahoma"/>
            <family val="2"/>
          </rPr>
          <t>Quellen:
Toyota Prius III: Technische Daten .
Stolz, Messmer &amp; Frischknecht (2016): Life Cycle Inventories of Road and Non-Road Transport Services.
ICCT (2015): From Laboratory to Road - A 2015 update of official and "real-world" fuel consumption and CO2 values for passenger cars in Europe.</t>
        </r>
      </text>
    </comment>
    <comment ref="K142" authorId="1">
      <text>
        <r>
          <rPr>
            <b/>
            <sz val="9"/>
            <color indexed="81"/>
            <rFont val="Tahoma"/>
            <family val="2"/>
          </rPr>
          <t>durchschn. Gewicht</t>
        </r>
        <r>
          <rPr>
            <i/>
            <sz val="9"/>
            <color indexed="81"/>
            <rFont val="Tahoma"/>
            <family val="2"/>
          </rPr>
          <t xml:space="preserve">
</t>
        </r>
        <r>
          <rPr>
            <b/>
            <sz val="9"/>
            <color indexed="81"/>
            <rFont val="Tahoma"/>
            <family val="2"/>
          </rPr>
          <t xml:space="preserve">1460 kg
</t>
        </r>
        <r>
          <rPr>
            <i/>
            <sz val="9"/>
            <color indexed="81"/>
            <rFont val="Tahoma"/>
            <family val="2"/>
          </rPr>
          <t xml:space="preserve">Quelle: 
Toyota Prius III: Technische Daten.
</t>
        </r>
      </text>
    </comment>
    <comment ref="L142" authorId="1">
      <text>
        <r>
          <rPr>
            <b/>
            <sz val="9"/>
            <color indexed="81"/>
            <rFont val="Tahoma"/>
            <family val="2"/>
          </rPr>
          <t>Batteriegewicht</t>
        </r>
        <r>
          <rPr>
            <i/>
            <sz val="9"/>
            <color indexed="81"/>
            <rFont val="Tahoma"/>
            <family val="2"/>
          </rPr>
          <t xml:space="preserve">
</t>
        </r>
        <r>
          <rPr>
            <b/>
            <sz val="9"/>
            <color indexed="81"/>
            <rFont val="Tahoma"/>
            <family val="2"/>
          </rPr>
          <t xml:space="preserve">41 kg
</t>
        </r>
        <r>
          <rPr>
            <i/>
            <sz val="9"/>
            <color indexed="81"/>
            <rFont val="Tahoma"/>
            <family val="2"/>
          </rPr>
          <t>Als Richtwert für die Energiedichte der Batterie kann  85Wh/kg  verwendet werden.</t>
        </r>
        <r>
          <rPr>
            <b/>
            <sz val="9"/>
            <color indexed="81"/>
            <rFont val="Tahoma"/>
            <family val="2"/>
          </rPr>
          <t xml:space="preserve">
</t>
        </r>
        <r>
          <rPr>
            <i/>
            <sz val="9"/>
            <color indexed="81"/>
            <rFont val="Tahoma"/>
            <family val="2"/>
          </rPr>
          <t>Quellen:
Toyota Prius III: Technische Daten.
UBA (2016): Weiterentwicklung und vertiefte Analyse der
Umweltbilanz von Elektrofahrzeugen.</t>
        </r>
      </text>
    </comment>
    <comment ref="M142" authorId="1">
      <text>
        <r>
          <rPr>
            <b/>
            <sz val="9"/>
            <color indexed="81"/>
            <rFont val="Tahoma"/>
            <family val="2"/>
          </rPr>
          <t>Anzahl Batteriewechsel</t>
        </r>
        <r>
          <rPr>
            <i/>
            <sz val="9"/>
            <color indexed="81"/>
            <rFont val="Tahoma"/>
            <family val="2"/>
          </rPr>
          <t xml:space="preserve">
</t>
        </r>
        <r>
          <rPr>
            <b/>
            <sz val="9"/>
            <color indexed="81"/>
            <rFont val="Tahoma"/>
            <family val="2"/>
          </rPr>
          <t xml:space="preserve">0.5
</t>
        </r>
        <r>
          <rPr>
            <i/>
            <sz val="9"/>
            <color indexed="81"/>
            <rFont val="Tahoma"/>
            <family val="2"/>
          </rPr>
          <t>Quelle:
Leuenberger &amp; Frischknecht (2010): Life Cycle Assessment of Battery Electric Vehicles and Concept Cars.</t>
        </r>
      </text>
    </comment>
    <comment ref="AK142" authorId="0">
      <text>
        <r>
          <rPr>
            <b/>
            <sz val="9"/>
            <color indexed="81"/>
            <rFont val="Tahoma"/>
            <family val="2"/>
          </rPr>
          <t>Philippe Stolz:</t>
        </r>
        <r>
          <rPr>
            <sz val="9"/>
            <color indexed="81"/>
            <rFont val="Tahoma"/>
            <family val="2"/>
          </rPr>
          <t xml:space="preserve">
Einheit: kg/km</t>
        </r>
      </text>
    </comment>
    <comment ref="F143" authorId="1">
      <text>
        <r>
          <rPr>
            <b/>
            <sz val="9"/>
            <color indexed="81"/>
            <rFont val="Tahoma"/>
            <family val="2"/>
          </rPr>
          <t>durch. Auslastung 2010:
1.6 Personen</t>
        </r>
        <r>
          <rPr>
            <i/>
            <sz val="9"/>
            <color indexed="81"/>
            <rFont val="Tahoma"/>
            <family val="2"/>
          </rPr>
          <t xml:space="preserve">
Weitere Auslastungen nach Verwendungszweck im Jahr 2010:
Arbeit                                            1.12
Ausbildung                                1.36
Einkauf                                         1.64
Geschäftliche Tätigkeit    1.24
Freizeit                                        1.99
Service und Begleitung   2.05
Andere                                       2.03
Durchschnitt                          1.60
Quelle:
BFS / ARE (2010): Durchschnittlicher Besetzungsgrad von Personenwagen. Mikrozensus Mobilität und Verkehr 2010.</t>
        </r>
      </text>
    </comment>
    <comment ref="I143" authorId="1">
      <text>
        <r>
          <rPr>
            <b/>
            <sz val="9"/>
            <color indexed="81"/>
            <rFont val="Tahoma"/>
            <family val="2"/>
          </rPr>
          <t xml:space="preserve">durchschn. Verbrauch in Realität
5.5 Liter Treibstoff /100km 
</t>
        </r>
        <r>
          <rPr>
            <i/>
            <sz val="9"/>
            <color indexed="81"/>
            <rFont val="Tahoma"/>
            <family val="2"/>
          </rPr>
          <t>Wobei 80% mit Strom und 20% mit  Benzin gefahren werden
Hinweis:
Bei der Bestimmung des Normverbrauchs gemäss dem Neuen Europäischen Fahrzyklus (NEFZ) werden Klimaanlage und weitere Verbraucher ausgeschaltet. Der so ermittelte Normverbrauch soll darum mit einem Realzuschlag von 42% erhöht werden.</t>
        </r>
        <r>
          <rPr>
            <b/>
            <sz val="9"/>
            <color indexed="81"/>
            <rFont val="Tahoma"/>
            <family val="2"/>
          </rPr>
          <t xml:space="preserve">
</t>
        </r>
        <r>
          <rPr>
            <i/>
            <sz val="9"/>
            <color indexed="81"/>
            <rFont val="Tahoma"/>
            <family val="2"/>
          </rPr>
          <t>Quellen:
Toyota Prius III: Technische Daten .
Stolz, Messmer &amp; Frischknecht (2016): Life Cycle Inventories of Road and Non-Road Transport Services.
Althaus &amp; Gauch (2010): Vergleichende Ökobilanz individueller Mobilität - Elektromobilität versus konventionelle Mobilität mit Bio- und fossilen Treibstoffen.
ICCT (2015): From Laboratory to Road - A 2015 update of official and "real-world" fuel consumption and CO2 values for passenger cars in Europe.</t>
        </r>
      </text>
    </comment>
    <comment ref="J143" authorId="1">
      <text>
        <r>
          <rPr>
            <b/>
            <sz val="9"/>
            <color indexed="81"/>
            <rFont val="Tahoma"/>
            <family val="2"/>
          </rPr>
          <t xml:space="preserve">durchschn. Verbrauch in Realität
20 kWh /100km 
</t>
        </r>
        <r>
          <rPr>
            <i/>
            <sz val="9"/>
            <color indexed="81"/>
            <rFont val="Tahoma"/>
            <family val="2"/>
          </rPr>
          <t>Wobei 80% mit Strom und 20% mit  Benzin gefahren werden 
Hinweis:
Bei der Bestimmung des Normverbrauchs gemäss dem Neuen Europäischen Fahrzyklus (NEFZ) werden Klimaanlage und weitere Verbraucher ausgeschaltet. Der so ermittelte Normverbrauch soll darum mit einem Realzuschlag von  70% erhöht werden.</t>
        </r>
        <r>
          <rPr>
            <b/>
            <sz val="9"/>
            <color indexed="81"/>
            <rFont val="Tahoma"/>
            <family val="2"/>
          </rPr>
          <t xml:space="preserve">
</t>
        </r>
        <r>
          <rPr>
            <i/>
            <sz val="9"/>
            <color indexed="81"/>
            <rFont val="Tahoma"/>
            <family val="2"/>
          </rPr>
          <t>Quellen:
Toyota Prius III: Technische Daten .
Stolz, Messmer &amp; Frischknecht (2016): Life Cycle Inventories of Road and Non-Road Transport Services.
Althaus &amp; Gauch (2010): Vergleichende Ökobilanz individueller Mobilität - Elektromobilität versus konventionelle Mobilität mit Bio- und fossilen Treibstoffen.
ICCT (2015): From Laboratory to Road - A 2015 update of official and "real-world" fuel consumption and CO2 values for passenger cars in Europe.</t>
        </r>
      </text>
    </comment>
    <comment ref="K143" authorId="1">
      <text>
        <r>
          <rPr>
            <b/>
            <sz val="9"/>
            <color indexed="81"/>
            <rFont val="Tahoma"/>
            <family val="2"/>
          </rPr>
          <t>durchschn. Gewicht</t>
        </r>
        <r>
          <rPr>
            <i/>
            <sz val="9"/>
            <color indexed="81"/>
            <rFont val="Tahoma"/>
            <family val="2"/>
          </rPr>
          <t xml:space="preserve">
</t>
        </r>
        <r>
          <rPr>
            <b/>
            <sz val="9"/>
            <color indexed="81"/>
            <rFont val="Tahoma"/>
            <family val="2"/>
          </rPr>
          <t xml:space="preserve">1500 kg
</t>
        </r>
        <r>
          <rPr>
            <i/>
            <sz val="9"/>
            <color indexed="81"/>
            <rFont val="Tahoma"/>
            <family val="2"/>
          </rPr>
          <t xml:space="preserve">Quelle: 
Toyota Prius III: Technische Daten.
</t>
        </r>
      </text>
    </comment>
    <comment ref="L143" authorId="1">
      <text>
        <r>
          <rPr>
            <b/>
            <sz val="9"/>
            <color indexed="81"/>
            <rFont val="Tahoma"/>
            <family val="2"/>
          </rPr>
          <t>Batteriegewicht</t>
        </r>
        <r>
          <rPr>
            <i/>
            <sz val="9"/>
            <color indexed="81"/>
            <rFont val="Tahoma"/>
            <family val="2"/>
          </rPr>
          <t xml:space="preserve">
</t>
        </r>
        <r>
          <rPr>
            <b/>
            <sz val="9"/>
            <color indexed="81"/>
            <rFont val="Tahoma"/>
            <family val="2"/>
          </rPr>
          <t xml:space="preserve">80 kg
</t>
        </r>
        <r>
          <rPr>
            <i/>
            <sz val="9"/>
            <color indexed="81"/>
            <rFont val="Tahoma"/>
            <family val="2"/>
          </rPr>
          <t>Als Richtwert für die Energiedichte der Batterie kann  85Wh/kg  verwendet werden.</t>
        </r>
        <r>
          <rPr>
            <b/>
            <sz val="9"/>
            <color indexed="81"/>
            <rFont val="Tahoma"/>
            <family val="2"/>
          </rPr>
          <t xml:space="preserve">
</t>
        </r>
        <r>
          <rPr>
            <i/>
            <sz val="9"/>
            <color indexed="81"/>
            <rFont val="Tahoma"/>
            <family val="2"/>
          </rPr>
          <t>Quellen:
Toyota Prius III: Technische Daten.
UBA (2016): Weiterentwicklung und vertiefte Analyse der
Umweltbilanz von Elektrofahrzeugen.</t>
        </r>
      </text>
    </comment>
    <comment ref="M143" authorId="1">
      <text>
        <r>
          <rPr>
            <b/>
            <sz val="9"/>
            <color indexed="81"/>
            <rFont val="Tahoma"/>
            <family val="2"/>
          </rPr>
          <t>Anzahl Batteriewechsel</t>
        </r>
        <r>
          <rPr>
            <i/>
            <sz val="9"/>
            <color indexed="81"/>
            <rFont val="Tahoma"/>
            <family val="2"/>
          </rPr>
          <t xml:space="preserve">
</t>
        </r>
        <r>
          <rPr>
            <b/>
            <sz val="9"/>
            <color indexed="81"/>
            <rFont val="Tahoma"/>
            <family val="2"/>
          </rPr>
          <t xml:space="preserve">0.5
</t>
        </r>
        <r>
          <rPr>
            <i/>
            <sz val="9"/>
            <color indexed="81"/>
            <rFont val="Tahoma"/>
            <family val="2"/>
          </rPr>
          <t>Quelle:
Leuenberger &amp; Frischknecht (2010): Life Cycle Assessment of Battery Electric Vehicles and Concept Cars.</t>
        </r>
      </text>
    </comment>
    <comment ref="AK143" authorId="0">
      <text>
        <r>
          <rPr>
            <b/>
            <sz val="9"/>
            <color indexed="81"/>
            <rFont val="Tahoma"/>
            <family val="2"/>
          </rPr>
          <t>Philippe Stolz:</t>
        </r>
        <r>
          <rPr>
            <sz val="9"/>
            <color indexed="81"/>
            <rFont val="Tahoma"/>
            <family val="2"/>
          </rPr>
          <t xml:space="preserve">
Einheit: kg/km</t>
        </r>
      </text>
    </comment>
    <comment ref="AL143" authorId="0">
      <text>
        <r>
          <rPr>
            <b/>
            <sz val="9"/>
            <color indexed="81"/>
            <rFont val="Tahoma"/>
            <family val="2"/>
          </rPr>
          <t>Philippe Stolz:</t>
        </r>
        <r>
          <rPr>
            <sz val="9"/>
            <color indexed="81"/>
            <rFont val="Tahoma"/>
            <family val="2"/>
          </rPr>
          <t xml:space="preserve">
Einheit: kWh/km</t>
        </r>
      </text>
    </comment>
    <comment ref="F144" authorId="1">
      <text>
        <r>
          <rPr>
            <b/>
            <sz val="9"/>
            <color indexed="81"/>
            <rFont val="Tahoma"/>
            <family val="2"/>
          </rPr>
          <t>durch. Auslastung 2010:
1.6 Personen</t>
        </r>
        <r>
          <rPr>
            <i/>
            <sz val="9"/>
            <color indexed="81"/>
            <rFont val="Tahoma"/>
            <family val="2"/>
          </rPr>
          <t xml:space="preserve">
Weitere Auslastungen nach Verwendungszweck im Jahr 2010:
Arbeit                                            1.12
Ausbildung                                1.36
Einkauf                                         1.64
Geschäftliche Tätigkeit    1.24
Freizeit                                        1.99
Service und Begleitung   2.05
Andere                                       2.03
Durchschnitt                          1.60
Quelle:
BFS / ARE (2010): Durchschnittlicher Besetzungsgrad von Personenwagen. Mikrozensus Mobilität und Verkehr 2010.</t>
        </r>
      </text>
    </comment>
    <comment ref="I144" authorId="1">
      <text>
        <r>
          <rPr>
            <b/>
            <sz val="9"/>
            <color indexed="81"/>
            <rFont val="Tahoma"/>
            <family val="2"/>
          </rPr>
          <t xml:space="preserve">durchschn. Verbrauch in Realität
5.5 Liter Treibstoff /100km 
</t>
        </r>
        <r>
          <rPr>
            <i/>
            <sz val="9"/>
            <color indexed="81"/>
            <rFont val="Tahoma"/>
            <family val="2"/>
          </rPr>
          <t>Wobei 80% mit Strom und 20% mit  Benzin gefahren werden
Hinweis:
Bei der Bestimmung des Normverbrauchs gemäss dem Neuen Europäischen Fahrzyklus (NEFZ) werden Klimaanlage und weitere Verbraucher ausgeschaltet. Der so ermittelte Normverbrauch soll darum mit einem Realzuschlag von 42% erhöht werden.</t>
        </r>
        <r>
          <rPr>
            <b/>
            <sz val="9"/>
            <color indexed="81"/>
            <rFont val="Tahoma"/>
            <family val="2"/>
          </rPr>
          <t xml:space="preserve">
</t>
        </r>
        <r>
          <rPr>
            <i/>
            <sz val="9"/>
            <color indexed="81"/>
            <rFont val="Tahoma"/>
            <family val="2"/>
          </rPr>
          <t>Quellen:
Toyota Prius III: Technische Daten .
Stolz, Messmer &amp; Frischknecht (2016): Life Cycle Inventories of Road and Non-Road Transport Services.
Althaus &amp; Gauch (2010): Vergleichende Ökobilanz individueller Mobilität - Elektromobilität versus konventionelle Mobilität mit Bio- und fossilen Treibstoffen.
ICCT (2015): From Laboratory to Road - A 2015 update of official and "real-world" fuel consumption and CO2 values for passenger cars in Europe.</t>
        </r>
      </text>
    </comment>
    <comment ref="J144" authorId="1">
      <text>
        <r>
          <rPr>
            <b/>
            <sz val="9"/>
            <color indexed="81"/>
            <rFont val="Tahoma"/>
            <family val="2"/>
          </rPr>
          <t xml:space="preserve">durchschn. Verbrauch in Realität
20 kWh /100km 
</t>
        </r>
        <r>
          <rPr>
            <i/>
            <sz val="9"/>
            <color indexed="81"/>
            <rFont val="Tahoma"/>
            <family val="2"/>
          </rPr>
          <t>Wobei 80% mit Strom und 20% mit  Benzin gefahren werden 
Hinweis:
Bei der Bestimmung des Normverbrauchs gemäss dem Neuen Europäischen Fahrzyklus (NEFZ) werden Klimaanlage und weitere Verbraucher ausgeschaltet. Der so ermittelte Normverbrauch soll darum mit einem Realzuschlag von  70% erhöht werden.</t>
        </r>
        <r>
          <rPr>
            <b/>
            <sz val="9"/>
            <color indexed="81"/>
            <rFont val="Tahoma"/>
            <family val="2"/>
          </rPr>
          <t xml:space="preserve">
</t>
        </r>
        <r>
          <rPr>
            <i/>
            <sz val="9"/>
            <color indexed="81"/>
            <rFont val="Tahoma"/>
            <family val="2"/>
          </rPr>
          <t>Quellen:
Toyota Prius III: Technische Daten .
Stolz, Messmer &amp; Frischknecht (2016): Life Cycle Inventories of Road and Non-Road Transport Services.
Althaus &amp; Gauch (2010): Vergleichende Ökobilanz individueller Mobilität - Elektromobilität versus konventionelle Mobilität mit Bio- und fossilen Treibstoffen.
ICCT (2015): From Laboratory to Road - A 2015 update of official and "real-world" fuel consumption and CO2 values for passenger cars in Europe.</t>
        </r>
      </text>
    </comment>
    <comment ref="K144" authorId="1">
      <text>
        <r>
          <rPr>
            <b/>
            <sz val="9"/>
            <color indexed="81"/>
            <rFont val="Tahoma"/>
            <family val="2"/>
          </rPr>
          <t>durchschn. Gewicht</t>
        </r>
        <r>
          <rPr>
            <i/>
            <sz val="9"/>
            <color indexed="81"/>
            <rFont val="Tahoma"/>
            <family val="2"/>
          </rPr>
          <t xml:space="preserve">
</t>
        </r>
        <r>
          <rPr>
            <b/>
            <sz val="9"/>
            <color indexed="81"/>
            <rFont val="Tahoma"/>
            <family val="2"/>
          </rPr>
          <t xml:space="preserve">1500 kg
</t>
        </r>
        <r>
          <rPr>
            <i/>
            <sz val="9"/>
            <color indexed="81"/>
            <rFont val="Tahoma"/>
            <family val="2"/>
          </rPr>
          <t xml:space="preserve">Quelle: 
Toyota Prius III: Technische Daten.
</t>
        </r>
      </text>
    </comment>
    <comment ref="L144" authorId="1">
      <text>
        <r>
          <rPr>
            <b/>
            <sz val="9"/>
            <color indexed="81"/>
            <rFont val="Tahoma"/>
            <family val="2"/>
          </rPr>
          <t>Batteriegewicht</t>
        </r>
        <r>
          <rPr>
            <i/>
            <sz val="9"/>
            <color indexed="81"/>
            <rFont val="Tahoma"/>
            <family val="2"/>
          </rPr>
          <t xml:space="preserve">
</t>
        </r>
        <r>
          <rPr>
            <b/>
            <sz val="9"/>
            <color indexed="81"/>
            <rFont val="Tahoma"/>
            <family val="2"/>
          </rPr>
          <t xml:space="preserve">80 kg
</t>
        </r>
        <r>
          <rPr>
            <i/>
            <sz val="9"/>
            <color indexed="81"/>
            <rFont val="Tahoma"/>
            <family val="2"/>
          </rPr>
          <t>Als Richtwert für die Energiedichte der Batterie kann  85Wh/kg  verwendet werden.</t>
        </r>
        <r>
          <rPr>
            <b/>
            <sz val="9"/>
            <color indexed="81"/>
            <rFont val="Tahoma"/>
            <family val="2"/>
          </rPr>
          <t xml:space="preserve">
</t>
        </r>
        <r>
          <rPr>
            <i/>
            <sz val="9"/>
            <color indexed="81"/>
            <rFont val="Tahoma"/>
            <family val="2"/>
          </rPr>
          <t>Quellen:
Toyota Prius III: Technische Daten.
UBA (2016): Weiterentwicklung und vertiefte Analyse der
Umweltbilanz von Elektrofahrzeugen.</t>
        </r>
      </text>
    </comment>
    <comment ref="M144" authorId="1">
      <text>
        <r>
          <rPr>
            <b/>
            <sz val="9"/>
            <color indexed="81"/>
            <rFont val="Tahoma"/>
            <family val="2"/>
          </rPr>
          <t>Anzahl Batteriewechsel</t>
        </r>
        <r>
          <rPr>
            <i/>
            <sz val="9"/>
            <color indexed="81"/>
            <rFont val="Tahoma"/>
            <family val="2"/>
          </rPr>
          <t xml:space="preserve">
</t>
        </r>
        <r>
          <rPr>
            <b/>
            <sz val="9"/>
            <color indexed="81"/>
            <rFont val="Tahoma"/>
            <family val="2"/>
          </rPr>
          <t xml:space="preserve">0.5
</t>
        </r>
        <r>
          <rPr>
            <i/>
            <sz val="9"/>
            <color indexed="81"/>
            <rFont val="Tahoma"/>
            <family val="2"/>
          </rPr>
          <t>Quelle:
Leuenberger &amp; Frischknecht (2010): Life Cycle Assessment of Battery Electric Vehicles and Concept Cars.</t>
        </r>
      </text>
    </comment>
    <comment ref="AK144" authorId="0">
      <text>
        <r>
          <rPr>
            <b/>
            <sz val="9"/>
            <color indexed="81"/>
            <rFont val="Tahoma"/>
            <family val="2"/>
          </rPr>
          <t>Philippe Stolz:</t>
        </r>
        <r>
          <rPr>
            <sz val="9"/>
            <color indexed="81"/>
            <rFont val="Tahoma"/>
            <family val="2"/>
          </rPr>
          <t xml:space="preserve">
Einheit: kg/km</t>
        </r>
      </text>
    </comment>
    <comment ref="AL144" authorId="0">
      <text>
        <r>
          <rPr>
            <b/>
            <sz val="9"/>
            <color indexed="81"/>
            <rFont val="Tahoma"/>
            <family val="2"/>
          </rPr>
          <t>Philippe Stolz:</t>
        </r>
        <r>
          <rPr>
            <sz val="9"/>
            <color indexed="81"/>
            <rFont val="Tahoma"/>
            <family val="2"/>
          </rPr>
          <t xml:space="preserve">
Einheit: kWh/km</t>
        </r>
      </text>
    </comment>
    <comment ref="F145" authorId="1">
      <text>
        <r>
          <rPr>
            <b/>
            <sz val="9"/>
            <color indexed="81"/>
            <rFont val="Tahoma"/>
            <family val="2"/>
          </rPr>
          <t>durch. Auslastung 2010:
1.6 Personen</t>
        </r>
        <r>
          <rPr>
            <i/>
            <sz val="9"/>
            <color indexed="81"/>
            <rFont val="Tahoma"/>
            <family val="2"/>
          </rPr>
          <t xml:space="preserve">
Weitere Auslastungen nach Verwendungszweck im Jahr 2010:
Arbeit                                            1.12
Ausbildung                                1.36
Einkauf                                         1.64
Geschäftliche Tätigkeit    1.24
Freizeit                                        1.99
Service und Begleitung   2.05
Andere                                       2.03
Durchschnitt                          1.60
Quelle:
BFS / ARE (2010): Durchschnittlicher Besetzungsgrad von Personenwagen. Mikrozensus Mobilität und Verkehr 2010.</t>
        </r>
      </text>
    </comment>
    <comment ref="I145" authorId="1">
      <text>
        <r>
          <rPr>
            <b/>
            <sz val="9"/>
            <color indexed="81"/>
            <rFont val="Tahoma"/>
            <family val="2"/>
          </rPr>
          <t xml:space="preserve">durchschn. Verbrauch in Realität
5.5 Liter Treibstoff /100km 
</t>
        </r>
        <r>
          <rPr>
            <i/>
            <sz val="9"/>
            <color indexed="81"/>
            <rFont val="Tahoma"/>
            <family val="2"/>
          </rPr>
          <t>Wobei 80% mit Strom und 20% mit  Benzin gefahren werden
Hinweis:
Bei der Bestimmung des Normverbrauchs gemäss dem Neuen Europäischen Fahrzyklus (NEFZ) werden Klimaanlage und weitere Verbraucher ausgeschaltet. Der so ermittelte Normverbrauch soll darum mit einem Realzuschlag von 42% erhöht werden.</t>
        </r>
        <r>
          <rPr>
            <b/>
            <sz val="9"/>
            <color indexed="81"/>
            <rFont val="Tahoma"/>
            <family val="2"/>
          </rPr>
          <t xml:space="preserve">
</t>
        </r>
        <r>
          <rPr>
            <i/>
            <sz val="9"/>
            <color indexed="81"/>
            <rFont val="Tahoma"/>
            <family val="2"/>
          </rPr>
          <t>Quellen:
Toyota Prius III: Technische Daten .
Stolz, Messmer &amp; Frischknecht (2016): Life Cycle Inventories of Road and Non-Road Transport Services.
Althaus &amp; Gauch (2010): Vergleichende Ökobilanz individueller Mobilität - Elektromobilität versus konventionelle Mobilität mit Bio- und fossilen Treibstoffen.
ICCT (2015): From Laboratory to Road - A 2015 update of official and "real-world" fuel consumption and CO2 values for passenger cars in Europe.</t>
        </r>
      </text>
    </comment>
    <comment ref="J145" authorId="1">
      <text>
        <r>
          <rPr>
            <b/>
            <sz val="9"/>
            <color indexed="81"/>
            <rFont val="Tahoma"/>
            <family val="2"/>
          </rPr>
          <t xml:space="preserve">durchschn. Verbrauch in Realität
20 kWh /100km 
</t>
        </r>
        <r>
          <rPr>
            <i/>
            <sz val="9"/>
            <color indexed="81"/>
            <rFont val="Tahoma"/>
            <family val="2"/>
          </rPr>
          <t>Wobei 80% mit Strom und 20% mit  Benzin gefahren werden 
Hinweis:
Bei der Bestimmung des Normverbrauchs gemäss dem Neuen Europäischen Fahrzyklus (NEFZ) werden Klimaanlage und weitere Verbraucher ausgeschaltet. Der so ermittelte Normverbrauch soll darum mit einem Realzuschlag von  70% erhöht werden.</t>
        </r>
        <r>
          <rPr>
            <b/>
            <sz val="9"/>
            <color indexed="81"/>
            <rFont val="Tahoma"/>
            <family val="2"/>
          </rPr>
          <t xml:space="preserve">
</t>
        </r>
        <r>
          <rPr>
            <i/>
            <sz val="9"/>
            <color indexed="81"/>
            <rFont val="Tahoma"/>
            <family val="2"/>
          </rPr>
          <t>Quellen:
Toyota Prius III: Technische Daten .
Stolz, Messmer &amp; Frischknecht (2016): Life Cycle Inventories of Road and Non-Road Transport Services.
Althaus &amp; Gauch (2010): Vergleichende Ökobilanz individueller Mobilität - Elektromobilität versus konventionelle Mobilität mit Bio- und fossilen Treibstoffen.
ICCT (2015): From Laboratory to Road - A 2015 update of official and "real-world" fuel consumption and CO2 values for passenger cars in Europe.</t>
        </r>
      </text>
    </comment>
    <comment ref="K145" authorId="1">
      <text>
        <r>
          <rPr>
            <b/>
            <sz val="9"/>
            <color indexed="81"/>
            <rFont val="Tahoma"/>
            <family val="2"/>
          </rPr>
          <t>durchschn. Gewicht</t>
        </r>
        <r>
          <rPr>
            <i/>
            <sz val="9"/>
            <color indexed="81"/>
            <rFont val="Tahoma"/>
            <family val="2"/>
          </rPr>
          <t xml:space="preserve">
</t>
        </r>
        <r>
          <rPr>
            <b/>
            <sz val="9"/>
            <color indexed="81"/>
            <rFont val="Tahoma"/>
            <family val="2"/>
          </rPr>
          <t xml:space="preserve">1500 kg
</t>
        </r>
        <r>
          <rPr>
            <i/>
            <sz val="9"/>
            <color indexed="81"/>
            <rFont val="Tahoma"/>
            <family val="2"/>
          </rPr>
          <t xml:space="preserve">Quelle: 
Toyota Prius III: Technische Daten.
</t>
        </r>
      </text>
    </comment>
    <comment ref="L145" authorId="1">
      <text>
        <r>
          <rPr>
            <b/>
            <sz val="9"/>
            <color indexed="81"/>
            <rFont val="Tahoma"/>
            <family val="2"/>
          </rPr>
          <t>Batteriegewicht</t>
        </r>
        <r>
          <rPr>
            <i/>
            <sz val="9"/>
            <color indexed="81"/>
            <rFont val="Tahoma"/>
            <family val="2"/>
          </rPr>
          <t xml:space="preserve">
</t>
        </r>
        <r>
          <rPr>
            <b/>
            <sz val="9"/>
            <color indexed="81"/>
            <rFont val="Tahoma"/>
            <family val="2"/>
          </rPr>
          <t xml:space="preserve">80 kg
</t>
        </r>
        <r>
          <rPr>
            <i/>
            <sz val="9"/>
            <color indexed="81"/>
            <rFont val="Tahoma"/>
            <family val="2"/>
          </rPr>
          <t>Als Richtwert für die Energiedichte der Batterie kann  85Wh/kg  verwendet werden.</t>
        </r>
        <r>
          <rPr>
            <b/>
            <sz val="9"/>
            <color indexed="81"/>
            <rFont val="Tahoma"/>
            <family val="2"/>
          </rPr>
          <t xml:space="preserve">
</t>
        </r>
        <r>
          <rPr>
            <i/>
            <sz val="9"/>
            <color indexed="81"/>
            <rFont val="Tahoma"/>
            <family val="2"/>
          </rPr>
          <t>Quellen:
Toyota Prius III: Technische Daten.
UBA (2016): Weiterentwicklung und vertiefte Analyse der
Umweltbilanz von Elektrofahrzeugen.</t>
        </r>
      </text>
    </comment>
    <comment ref="M145" authorId="1">
      <text>
        <r>
          <rPr>
            <b/>
            <sz val="9"/>
            <color indexed="81"/>
            <rFont val="Tahoma"/>
            <family val="2"/>
          </rPr>
          <t>Anzahl Batteriewechsel</t>
        </r>
        <r>
          <rPr>
            <i/>
            <sz val="9"/>
            <color indexed="81"/>
            <rFont val="Tahoma"/>
            <family val="2"/>
          </rPr>
          <t xml:space="preserve">
</t>
        </r>
        <r>
          <rPr>
            <b/>
            <sz val="9"/>
            <color indexed="81"/>
            <rFont val="Tahoma"/>
            <family val="2"/>
          </rPr>
          <t xml:space="preserve">0.5
</t>
        </r>
        <r>
          <rPr>
            <i/>
            <sz val="9"/>
            <color indexed="81"/>
            <rFont val="Tahoma"/>
            <family val="2"/>
          </rPr>
          <t>Quelle:
Leuenberger &amp; Frischknecht (2010): Life Cycle Assessment of Battery Electric Vehicles and Concept Cars.</t>
        </r>
      </text>
    </comment>
    <comment ref="AK145" authorId="0">
      <text>
        <r>
          <rPr>
            <b/>
            <sz val="9"/>
            <color indexed="81"/>
            <rFont val="Tahoma"/>
            <family val="2"/>
          </rPr>
          <t>Philippe Stolz:</t>
        </r>
        <r>
          <rPr>
            <sz val="9"/>
            <color indexed="81"/>
            <rFont val="Tahoma"/>
            <family val="2"/>
          </rPr>
          <t xml:space="preserve">
Einheit: kg/km</t>
        </r>
      </text>
    </comment>
    <comment ref="AL145" authorId="0">
      <text>
        <r>
          <rPr>
            <b/>
            <sz val="9"/>
            <color indexed="81"/>
            <rFont val="Tahoma"/>
            <family val="2"/>
          </rPr>
          <t>Philippe Stolz:</t>
        </r>
        <r>
          <rPr>
            <sz val="9"/>
            <color indexed="81"/>
            <rFont val="Tahoma"/>
            <family val="2"/>
          </rPr>
          <t xml:space="preserve">
Einheit: kWh/km</t>
        </r>
      </text>
    </comment>
    <comment ref="F146" authorId="1">
      <text>
        <r>
          <rPr>
            <b/>
            <sz val="9"/>
            <color indexed="81"/>
            <rFont val="Tahoma"/>
            <family val="2"/>
          </rPr>
          <t>durch. Auslastung 2010:
1.6 Personen</t>
        </r>
        <r>
          <rPr>
            <i/>
            <sz val="9"/>
            <color indexed="81"/>
            <rFont val="Tahoma"/>
            <family val="2"/>
          </rPr>
          <t xml:space="preserve">
Weitere Auslastungen nach Verwendungszweck im Jahr 2010:
Arbeit                                            1.12
Ausbildung                                1.36
Einkauf                                         1.64
Geschäftliche Tätigkeit    1.24
Freizeit                                        1.99
Service und Begleitung   2.05
Andere                                       2.03
Durchschnitt                          1.60
Quelle:
BFS / ARE (2010): Durchschnittlicher Besetzungsgrad von Personenwagen. Mikrozensus Mobilität und Verkehr 2010.</t>
        </r>
      </text>
    </comment>
    <comment ref="I146" authorId="1">
      <text>
        <r>
          <rPr>
            <b/>
            <sz val="9"/>
            <color indexed="81"/>
            <rFont val="Tahoma"/>
            <family val="2"/>
          </rPr>
          <t xml:space="preserve">durchschn. Verbrauch in Realität
5.2 Liter Treibstoff /100km 
</t>
        </r>
        <r>
          <rPr>
            <i/>
            <sz val="9"/>
            <color indexed="81"/>
            <rFont val="Tahoma"/>
            <family val="2"/>
          </rPr>
          <t>Wobei 80% mit Strom und 20% mit  Benzin gefahren werden
Hinweis:
Bei der Bestimmung des Normverbrauchs gemäss dem Neuen Europäischen Fahrzyklus (NEFZ) werden Klimaanlage und weitere Verbraucher ausgeschaltet. Der so ermittelte Normverbrauch soll darum mit einem Realzuschlag von 42% erhöht werden.</t>
        </r>
        <r>
          <rPr>
            <b/>
            <sz val="9"/>
            <color indexed="81"/>
            <rFont val="Tahoma"/>
            <family val="2"/>
          </rPr>
          <t xml:space="preserve">
</t>
        </r>
        <r>
          <rPr>
            <i/>
            <sz val="9"/>
            <color indexed="81"/>
            <rFont val="Tahoma"/>
            <family val="2"/>
          </rPr>
          <t>Quellen:
Toyota Prius III: Technische Daten .
Stolz, Messmer &amp; Frischknecht (2016): Life Cycle Inventories of Road and Non-Road Transport Services.
Althaus &amp; Gauch (2010): Vergleichende Ökobilanz individueller Mobilität - Elektromobilität versus konventionelle Mobilität mit Bio- und fossilen Treibstoffen.
ICCT (2015): From Laboratory to Road - A 2015 update of official and "real-world" fuel consumption and CO2 values for passenger cars in Europe.</t>
        </r>
      </text>
    </comment>
    <comment ref="J146" authorId="1">
      <text>
        <r>
          <rPr>
            <b/>
            <sz val="9"/>
            <color indexed="81"/>
            <rFont val="Tahoma"/>
            <family val="2"/>
          </rPr>
          <t xml:space="preserve">durchschn. Verbrauch in Realität
20 kWh /100km 
</t>
        </r>
        <r>
          <rPr>
            <i/>
            <sz val="9"/>
            <color indexed="81"/>
            <rFont val="Tahoma"/>
            <family val="2"/>
          </rPr>
          <t>Wobei 80% mit Strom und 20% mit  Benzin gefahren werden 
Hinweis:
Bei der Bestimmung des Normverbrauchs gemäss dem Neuen Europäischen Fahrzyklus (NEFZ) werden Klimaanlage und weitere Verbraucher ausgeschaltet. Der so ermittelte Normverbrauch soll darum mit einem Realzuschlag von  70% erhöht werden.</t>
        </r>
        <r>
          <rPr>
            <b/>
            <sz val="9"/>
            <color indexed="81"/>
            <rFont val="Tahoma"/>
            <family val="2"/>
          </rPr>
          <t xml:space="preserve">
</t>
        </r>
        <r>
          <rPr>
            <i/>
            <sz val="9"/>
            <color indexed="81"/>
            <rFont val="Tahoma"/>
            <family val="2"/>
          </rPr>
          <t>Quellen:
Toyota Prius III: Technische Daten .
Stolz, Messmer &amp; Frischknecht (2016): Life Cycle Inventories of Road and Non-Road Transport Services.
Althaus &amp; Gauch (2010): Vergleichende Ökobilanz individueller Mobilität - Elektromobilität versus konventionelle Mobilität mit Bio- und fossilen Treibstoffen.
ICCT (2015): From Laboratory to Road - A 2015 update of official and "real-world" fuel consumption and CO2 values for passenger cars in Europe.</t>
        </r>
      </text>
    </comment>
    <comment ref="K146" authorId="1">
      <text>
        <r>
          <rPr>
            <b/>
            <sz val="9"/>
            <color indexed="81"/>
            <rFont val="Tahoma"/>
            <family val="2"/>
          </rPr>
          <t>durchschn. Gewicht</t>
        </r>
        <r>
          <rPr>
            <i/>
            <sz val="9"/>
            <color indexed="81"/>
            <rFont val="Tahoma"/>
            <family val="2"/>
          </rPr>
          <t xml:space="preserve">
</t>
        </r>
        <r>
          <rPr>
            <b/>
            <sz val="9"/>
            <color indexed="81"/>
            <rFont val="Tahoma"/>
            <family val="2"/>
          </rPr>
          <t xml:space="preserve">1500 kg
</t>
        </r>
        <r>
          <rPr>
            <i/>
            <sz val="9"/>
            <color indexed="81"/>
            <rFont val="Tahoma"/>
            <family val="2"/>
          </rPr>
          <t xml:space="preserve">Quelle: 
Toyota Prius III: Technische Daten.
</t>
        </r>
      </text>
    </comment>
    <comment ref="L146" authorId="1">
      <text>
        <r>
          <rPr>
            <b/>
            <sz val="9"/>
            <color indexed="81"/>
            <rFont val="Tahoma"/>
            <family val="2"/>
          </rPr>
          <t>Batteriegewicht</t>
        </r>
        <r>
          <rPr>
            <i/>
            <sz val="9"/>
            <color indexed="81"/>
            <rFont val="Tahoma"/>
            <family val="2"/>
          </rPr>
          <t xml:space="preserve">
</t>
        </r>
        <r>
          <rPr>
            <b/>
            <sz val="9"/>
            <color indexed="81"/>
            <rFont val="Tahoma"/>
            <family val="2"/>
          </rPr>
          <t xml:space="preserve">80 kg
</t>
        </r>
        <r>
          <rPr>
            <i/>
            <sz val="9"/>
            <color indexed="81"/>
            <rFont val="Tahoma"/>
            <family val="2"/>
          </rPr>
          <t>Als Richtwert für die Energiedichte der Batterie kann  85Wh/kg  verwendet werden.</t>
        </r>
        <r>
          <rPr>
            <b/>
            <sz val="9"/>
            <color indexed="81"/>
            <rFont val="Tahoma"/>
            <family val="2"/>
          </rPr>
          <t xml:space="preserve">
</t>
        </r>
        <r>
          <rPr>
            <i/>
            <sz val="9"/>
            <color indexed="81"/>
            <rFont val="Tahoma"/>
            <family val="2"/>
          </rPr>
          <t>Quellen:
Toyota Prius III: Technische Daten.
UBA (2016): Weiterentwicklung und vertiefte Analyse der
Umweltbilanz von Elektrofahrzeugen.</t>
        </r>
      </text>
    </comment>
    <comment ref="M146" authorId="1">
      <text>
        <r>
          <rPr>
            <b/>
            <sz val="9"/>
            <color indexed="81"/>
            <rFont val="Tahoma"/>
            <family val="2"/>
          </rPr>
          <t>Anzahl Batteriewechsel</t>
        </r>
        <r>
          <rPr>
            <i/>
            <sz val="9"/>
            <color indexed="81"/>
            <rFont val="Tahoma"/>
            <family val="2"/>
          </rPr>
          <t xml:space="preserve">
</t>
        </r>
        <r>
          <rPr>
            <b/>
            <sz val="9"/>
            <color indexed="81"/>
            <rFont val="Tahoma"/>
            <family val="2"/>
          </rPr>
          <t xml:space="preserve">0.5
</t>
        </r>
        <r>
          <rPr>
            <i/>
            <sz val="9"/>
            <color indexed="81"/>
            <rFont val="Tahoma"/>
            <family val="2"/>
          </rPr>
          <t>Quelle:
Leuenberger &amp; Frischknecht (2010): Life Cycle Assessment of Battery Electric Vehicles and Concept Cars.</t>
        </r>
      </text>
    </comment>
    <comment ref="AK146" authorId="0">
      <text>
        <r>
          <rPr>
            <b/>
            <sz val="9"/>
            <color indexed="81"/>
            <rFont val="Tahoma"/>
            <family val="2"/>
          </rPr>
          <t>Philippe Stolz:</t>
        </r>
        <r>
          <rPr>
            <sz val="9"/>
            <color indexed="81"/>
            <rFont val="Tahoma"/>
            <family val="2"/>
          </rPr>
          <t xml:space="preserve">
Einheit: kg/km</t>
        </r>
      </text>
    </comment>
    <comment ref="AL146" authorId="0">
      <text>
        <r>
          <rPr>
            <b/>
            <sz val="9"/>
            <color indexed="81"/>
            <rFont val="Tahoma"/>
            <family val="2"/>
          </rPr>
          <t>Philippe Stolz:</t>
        </r>
        <r>
          <rPr>
            <sz val="9"/>
            <color indexed="81"/>
            <rFont val="Tahoma"/>
            <family val="2"/>
          </rPr>
          <t xml:space="preserve">
Einheit: kWh/km</t>
        </r>
      </text>
    </comment>
    <comment ref="F147" authorId="1">
      <text>
        <r>
          <rPr>
            <b/>
            <sz val="9"/>
            <color indexed="81"/>
            <rFont val="Tahoma"/>
            <family val="2"/>
          </rPr>
          <t>durch. Auslastung 2010:
1.6 Personen</t>
        </r>
        <r>
          <rPr>
            <i/>
            <sz val="9"/>
            <color indexed="81"/>
            <rFont val="Tahoma"/>
            <family val="2"/>
          </rPr>
          <t xml:space="preserve">
Weitere Auslastungen nach Verwendungszweck im Jahr 2010:
Arbeit                                            1.12
Ausbildung                                1.36
Einkauf                                         1.64
Geschäftliche Tätigkeit    1.24
Freizeit                                        1.99
Service und Begleitung   2.05
Andere                                       2.03
Durchschnitt                          1.60
Quelle:
BFS / ARE (2010): Durchschnittlicher Besetzungsgrad von Personenwagen. Mikrozensus Mobilität und Verkehr 2010.</t>
        </r>
      </text>
    </comment>
    <comment ref="I147" authorId="1">
      <text>
        <r>
          <rPr>
            <b/>
            <sz val="9"/>
            <color indexed="81"/>
            <rFont val="Tahoma"/>
            <family val="2"/>
          </rPr>
          <t xml:space="preserve">durchschn. Verbrauch in Realität
5.2 Liter Treibstoff /100km 
</t>
        </r>
        <r>
          <rPr>
            <i/>
            <sz val="9"/>
            <color indexed="81"/>
            <rFont val="Tahoma"/>
            <family val="2"/>
          </rPr>
          <t>Wobei 80% mit Strom und 20% mit  Benzin gefahren werden
Hinweis:
Bei der Bestimmung des Normverbrauchs gemäss dem Neuen Europäischen Fahrzyklus (NEFZ) werden Klimaanlage und weitere Verbraucher ausgeschaltet. Der so ermittelte Normverbrauch soll darum mit einem Realzuschlag von 42% erhöht werden.</t>
        </r>
        <r>
          <rPr>
            <b/>
            <sz val="9"/>
            <color indexed="81"/>
            <rFont val="Tahoma"/>
            <family val="2"/>
          </rPr>
          <t xml:space="preserve">
</t>
        </r>
        <r>
          <rPr>
            <i/>
            <sz val="9"/>
            <color indexed="81"/>
            <rFont val="Tahoma"/>
            <family val="2"/>
          </rPr>
          <t>Quellen:
Toyota Prius III: Technische Daten .
Stolz, Messmer &amp; Frischknecht (2016): Life Cycle Inventories of Road and Non-Road Transport Services.
Althaus &amp; Gauch (2010): Vergleichende Ökobilanz individueller Mobilität - Elektromobilität versus konventionelle Mobilität mit Bio- und fossilen Treibstoffen.
ICCT (2015): From Laboratory to Road - A 2015 update of official and "real-world" fuel consumption and CO2 values for passenger cars in Europe.</t>
        </r>
      </text>
    </comment>
    <comment ref="J147" authorId="1">
      <text>
        <r>
          <rPr>
            <b/>
            <sz val="9"/>
            <color indexed="81"/>
            <rFont val="Tahoma"/>
            <family val="2"/>
          </rPr>
          <t xml:space="preserve">durchschn. Verbrauch in Realität
20 kWh /100km 
</t>
        </r>
        <r>
          <rPr>
            <i/>
            <sz val="9"/>
            <color indexed="81"/>
            <rFont val="Tahoma"/>
            <family val="2"/>
          </rPr>
          <t>Wobei 80% mit Strom und 20% mit  Benzin gefahren werden 
Hinweis:
Bei der Bestimmung des Normverbrauchs gemäss dem Neuen Europäischen Fahrzyklus (NEFZ) werden Klimaanlage und weitere Verbraucher ausgeschaltet. Der so ermittelte Normverbrauch soll darum mit einem Realzuschlag von  70% erhöht werden.</t>
        </r>
        <r>
          <rPr>
            <b/>
            <sz val="9"/>
            <color indexed="81"/>
            <rFont val="Tahoma"/>
            <family val="2"/>
          </rPr>
          <t xml:space="preserve">
</t>
        </r>
        <r>
          <rPr>
            <i/>
            <sz val="9"/>
            <color indexed="81"/>
            <rFont val="Tahoma"/>
            <family val="2"/>
          </rPr>
          <t>Quellen:
Toyota Prius III: Technische Daten .
Stolz, Messmer &amp; Frischknecht (2016): Life Cycle Inventories of Road and Non-Road Transport Services.
Althaus &amp; Gauch (2010): Vergleichende Ökobilanz individueller Mobilität - Elektromobilität versus konventionelle Mobilität mit Bio- und fossilen Treibstoffen.
ICCT (2015): From Laboratory to Road - A 2015 update of official and "real-world" fuel consumption and CO2 values for passenger cars in Europe.</t>
        </r>
      </text>
    </comment>
    <comment ref="K147" authorId="1">
      <text>
        <r>
          <rPr>
            <b/>
            <sz val="9"/>
            <color indexed="81"/>
            <rFont val="Tahoma"/>
            <family val="2"/>
          </rPr>
          <t>durchschn. Gewicht</t>
        </r>
        <r>
          <rPr>
            <i/>
            <sz val="9"/>
            <color indexed="81"/>
            <rFont val="Tahoma"/>
            <family val="2"/>
          </rPr>
          <t xml:space="preserve">
</t>
        </r>
        <r>
          <rPr>
            <b/>
            <sz val="9"/>
            <color indexed="81"/>
            <rFont val="Tahoma"/>
            <family val="2"/>
          </rPr>
          <t xml:space="preserve">1500 kg
</t>
        </r>
        <r>
          <rPr>
            <i/>
            <sz val="9"/>
            <color indexed="81"/>
            <rFont val="Tahoma"/>
            <family val="2"/>
          </rPr>
          <t xml:space="preserve">Quelle: 
Toyota Prius III: Technische Daten.
</t>
        </r>
      </text>
    </comment>
    <comment ref="L147" authorId="1">
      <text>
        <r>
          <rPr>
            <b/>
            <sz val="9"/>
            <color indexed="81"/>
            <rFont val="Tahoma"/>
            <family val="2"/>
          </rPr>
          <t>Batteriegewicht</t>
        </r>
        <r>
          <rPr>
            <i/>
            <sz val="9"/>
            <color indexed="81"/>
            <rFont val="Tahoma"/>
            <family val="2"/>
          </rPr>
          <t xml:space="preserve">
</t>
        </r>
        <r>
          <rPr>
            <b/>
            <sz val="9"/>
            <color indexed="81"/>
            <rFont val="Tahoma"/>
            <family val="2"/>
          </rPr>
          <t xml:space="preserve">80 kg
</t>
        </r>
        <r>
          <rPr>
            <i/>
            <sz val="9"/>
            <color indexed="81"/>
            <rFont val="Tahoma"/>
            <family val="2"/>
          </rPr>
          <t>Als Richtwert für die Energiedichte der Batterie kann  85Wh/kg  verwendet werden.</t>
        </r>
        <r>
          <rPr>
            <b/>
            <sz val="9"/>
            <color indexed="81"/>
            <rFont val="Tahoma"/>
            <family val="2"/>
          </rPr>
          <t xml:space="preserve">
</t>
        </r>
        <r>
          <rPr>
            <i/>
            <sz val="9"/>
            <color indexed="81"/>
            <rFont val="Tahoma"/>
            <family val="2"/>
          </rPr>
          <t>Quellen:
Toyota Prius III: Technische Daten.
UBA (2016): Weiterentwicklung und vertiefte Analyse der
Umweltbilanz von Elektrofahrzeugen.</t>
        </r>
      </text>
    </comment>
    <comment ref="M147" authorId="1">
      <text>
        <r>
          <rPr>
            <b/>
            <sz val="9"/>
            <color indexed="81"/>
            <rFont val="Tahoma"/>
            <family val="2"/>
          </rPr>
          <t>Anzahl Batteriewechsel</t>
        </r>
        <r>
          <rPr>
            <i/>
            <sz val="9"/>
            <color indexed="81"/>
            <rFont val="Tahoma"/>
            <family val="2"/>
          </rPr>
          <t xml:space="preserve">
</t>
        </r>
        <r>
          <rPr>
            <b/>
            <sz val="9"/>
            <color indexed="81"/>
            <rFont val="Tahoma"/>
            <family val="2"/>
          </rPr>
          <t xml:space="preserve">0.5
</t>
        </r>
        <r>
          <rPr>
            <i/>
            <sz val="9"/>
            <color indexed="81"/>
            <rFont val="Tahoma"/>
            <family val="2"/>
          </rPr>
          <t>Quelle:
Leuenberger &amp; Frischknecht (2010): Life Cycle Assessment of Battery Electric Vehicles and Concept Cars.</t>
        </r>
      </text>
    </comment>
    <comment ref="AK147" authorId="0">
      <text>
        <r>
          <rPr>
            <b/>
            <sz val="9"/>
            <color indexed="81"/>
            <rFont val="Tahoma"/>
            <family val="2"/>
          </rPr>
          <t>Philippe Stolz:</t>
        </r>
        <r>
          <rPr>
            <sz val="9"/>
            <color indexed="81"/>
            <rFont val="Tahoma"/>
            <family val="2"/>
          </rPr>
          <t xml:space="preserve">
Einheit: kg/km</t>
        </r>
      </text>
    </comment>
    <comment ref="AL147" authorId="0">
      <text>
        <r>
          <rPr>
            <b/>
            <sz val="9"/>
            <color indexed="81"/>
            <rFont val="Tahoma"/>
            <family val="2"/>
          </rPr>
          <t>Philippe Stolz:</t>
        </r>
        <r>
          <rPr>
            <sz val="9"/>
            <color indexed="81"/>
            <rFont val="Tahoma"/>
            <family val="2"/>
          </rPr>
          <t xml:space="preserve">
Einheit: kWh/km</t>
        </r>
      </text>
    </comment>
    <comment ref="F148" authorId="1">
      <text>
        <r>
          <rPr>
            <b/>
            <sz val="9"/>
            <color indexed="81"/>
            <rFont val="Tahoma"/>
            <family val="2"/>
          </rPr>
          <t>durch. Auslastung 2010:
1.6 Personen</t>
        </r>
        <r>
          <rPr>
            <i/>
            <sz val="9"/>
            <color indexed="81"/>
            <rFont val="Tahoma"/>
            <family val="2"/>
          </rPr>
          <t xml:space="preserve">
Weitere Auslastungen nach Verwendungszweck im Jahr 2010:
Arbeit                                            1.12
Ausbildung                                1.36
Einkauf                                         1.64
Geschäftliche Tätigkeit    1.24
Freizeit                                        1.99
Service und Begleitung   2.05
Andere                                       2.03
Durchschnitt                          1.60
Quelle:
BFS / ARE (2010): Durchschnittlicher Besetzungsgrad von Personenwagen. Mikrozensus Mobilität und Verkehr 2010.</t>
        </r>
      </text>
    </comment>
    <comment ref="I148" authorId="1">
      <text>
        <r>
          <rPr>
            <b/>
            <sz val="9"/>
            <color indexed="81"/>
            <rFont val="Tahoma"/>
            <family val="2"/>
          </rPr>
          <t xml:space="preserve">durchschn. Verbrauch in Realität
5.2 Liter Treibstoff /100km 
</t>
        </r>
        <r>
          <rPr>
            <i/>
            <sz val="9"/>
            <color indexed="81"/>
            <rFont val="Tahoma"/>
            <family val="2"/>
          </rPr>
          <t>Wobei 80% mit Strom und 20% mit  Benzin gefahren werden
Hinweis:
Bei der Bestimmung des Normverbrauchs gemäss dem Neuen Europäischen Fahrzyklus (NEFZ) werden Klimaanlage und weitere Verbraucher ausgeschaltet. Der so ermittelte Normverbrauch soll darum mit einem Realzuschlag von 42% erhöht werden.</t>
        </r>
        <r>
          <rPr>
            <b/>
            <sz val="9"/>
            <color indexed="81"/>
            <rFont val="Tahoma"/>
            <family val="2"/>
          </rPr>
          <t xml:space="preserve">
</t>
        </r>
        <r>
          <rPr>
            <i/>
            <sz val="9"/>
            <color indexed="81"/>
            <rFont val="Tahoma"/>
            <family val="2"/>
          </rPr>
          <t>Quellen:
Toyota Prius III: Technische Daten .
Stolz, Messmer &amp; Frischknecht (2016): Life Cycle Inventories of Road and Non-Road Transport Services.
Althaus &amp; Gauch (2010): Vergleichende Ökobilanz individueller Mobilität - Elektromobilität versus konventionelle Mobilität mit Bio- und fossilen Treibstoffen.
ICCT (2015): From Laboratory to Road - A 2015 update of official and "real-world" fuel consumption and CO2 values for passenger cars in Europe.</t>
        </r>
      </text>
    </comment>
    <comment ref="J148" authorId="1">
      <text>
        <r>
          <rPr>
            <b/>
            <sz val="9"/>
            <color indexed="81"/>
            <rFont val="Tahoma"/>
            <family val="2"/>
          </rPr>
          <t xml:space="preserve">durchschn. Verbrauch in Realität
20 kWh /100km 
</t>
        </r>
        <r>
          <rPr>
            <i/>
            <sz val="9"/>
            <color indexed="81"/>
            <rFont val="Tahoma"/>
            <family val="2"/>
          </rPr>
          <t>Wobei 80% mit Strom und 20% mit  Benzin gefahren werden 
Hinweis:
Bei der Bestimmung des Normverbrauchs gemäss dem Neuen Europäischen Fahrzyklus (NEFZ) werden Klimaanlage und weitere Verbraucher ausgeschaltet. Der so ermittelte Normverbrauch soll darum mit einem Realzuschlag von  70% erhöht werden.</t>
        </r>
        <r>
          <rPr>
            <b/>
            <sz val="9"/>
            <color indexed="81"/>
            <rFont val="Tahoma"/>
            <family val="2"/>
          </rPr>
          <t xml:space="preserve">
</t>
        </r>
        <r>
          <rPr>
            <i/>
            <sz val="9"/>
            <color indexed="81"/>
            <rFont val="Tahoma"/>
            <family val="2"/>
          </rPr>
          <t>Quellen:
Toyota Prius III: Technische Daten .
Stolz, Messmer &amp; Frischknecht (2016): Life Cycle Inventories of Road and Non-Road Transport Services.
Althaus &amp; Gauch (2010): Vergleichende Ökobilanz individueller Mobilität - Elektromobilität versus konventionelle Mobilität mit Bio- und fossilen Treibstoffen.
ICCT (2015): From Laboratory to Road - A 2015 update of official and "real-world" fuel consumption and CO2 values for passenger cars in Europe.</t>
        </r>
      </text>
    </comment>
    <comment ref="K148" authorId="1">
      <text>
        <r>
          <rPr>
            <b/>
            <sz val="9"/>
            <color indexed="81"/>
            <rFont val="Tahoma"/>
            <family val="2"/>
          </rPr>
          <t>durchschn. Gewicht</t>
        </r>
        <r>
          <rPr>
            <i/>
            <sz val="9"/>
            <color indexed="81"/>
            <rFont val="Tahoma"/>
            <family val="2"/>
          </rPr>
          <t xml:space="preserve">
</t>
        </r>
        <r>
          <rPr>
            <b/>
            <sz val="9"/>
            <color indexed="81"/>
            <rFont val="Tahoma"/>
            <family val="2"/>
          </rPr>
          <t xml:space="preserve">1500 kg
</t>
        </r>
        <r>
          <rPr>
            <i/>
            <sz val="9"/>
            <color indexed="81"/>
            <rFont val="Tahoma"/>
            <family val="2"/>
          </rPr>
          <t xml:space="preserve">Quelle: 
Toyota Prius III: Technische Daten.
</t>
        </r>
      </text>
    </comment>
    <comment ref="L148" authorId="1">
      <text>
        <r>
          <rPr>
            <b/>
            <sz val="9"/>
            <color indexed="81"/>
            <rFont val="Tahoma"/>
            <family val="2"/>
          </rPr>
          <t>Batteriegewicht</t>
        </r>
        <r>
          <rPr>
            <i/>
            <sz val="9"/>
            <color indexed="81"/>
            <rFont val="Tahoma"/>
            <family val="2"/>
          </rPr>
          <t xml:space="preserve">
</t>
        </r>
        <r>
          <rPr>
            <b/>
            <sz val="9"/>
            <color indexed="81"/>
            <rFont val="Tahoma"/>
            <family val="2"/>
          </rPr>
          <t xml:space="preserve">80 kg
</t>
        </r>
        <r>
          <rPr>
            <i/>
            <sz val="9"/>
            <color indexed="81"/>
            <rFont val="Tahoma"/>
            <family val="2"/>
          </rPr>
          <t>Als Richtwert für die Energiedichte der Batterie kann  85Wh/kg  verwendet werden.</t>
        </r>
        <r>
          <rPr>
            <b/>
            <sz val="9"/>
            <color indexed="81"/>
            <rFont val="Tahoma"/>
            <family val="2"/>
          </rPr>
          <t xml:space="preserve">
</t>
        </r>
        <r>
          <rPr>
            <i/>
            <sz val="9"/>
            <color indexed="81"/>
            <rFont val="Tahoma"/>
            <family val="2"/>
          </rPr>
          <t>Quellen:
Toyota Prius III: Technische Daten.
UBA (2016): Weiterentwicklung und vertiefte Analyse der
Umweltbilanz von Elektrofahrzeugen.</t>
        </r>
      </text>
    </comment>
    <comment ref="M148" authorId="1">
      <text>
        <r>
          <rPr>
            <b/>
            <sz val="9"/>
            <color indexed="81"/>
            <rFont val="Tahoma"/>
            <family val="2"/>
          </rPr>
          <t>Anzahl Batteriewechsel</t>
        </r>
        <r>
          <rPr>
            <i/>
            <sz val="9"/>
            <color indexed="81"/>
            <rFont val="Tahoma"/>
            <family val="2"/>
          </rPr>
          <t xml:space="preserve">
</t>
        </r>
        <r>
          <rPr>
            <b/>
            <sz val="9"/>
            <color indexed="81"/>
            <rFont val="Tahoma"/>
            <family val="2"/>
          </rPr>
          <t xml:space="preserve">0.5
</t>
        </r>
        <r>
          <rPr>
            <i/>
            <sz val="9"/>
            <color indexed="81"/>
            <rFont val="Tahoma"/>
            <family val="2"/>
          </rPr>
          <t>Quelle:
Leuenberger &amp; Frischknecht (2010): Life Cycle Assessment of Battery Electric Vehicles and Concept Cars.</t>
        </r>
      </text>
    </comment>
    <comment ref="AK148" authorId="0">
      <text>
        <r>
          <rPr>
            <b/>
            <sz val="9"/>
            <color indexed="81"/>
            <rFont val="Tahoma"/>
            <family val="2"/>
          </rPr>
          <t>Philippe Stolz:</t>
        </r>
        <r>
          <rPr>
            <sz val="9"/>
            <color indexed="81"/>
            <rFont val="Tahoma"/>
            <family val="2"/>
          </rPr>
          <t xml:space="preserve">
Einheit: kg/km</t>
        </r>
      </text>
    </comment>
    <comment ref="AL148" authorId="0">
      <text>
        <r>
          <rPr>
            <b/>
            <sz val="9"/>
            <color indexed="81"/>
            <rFont val="Tahoma"/>
            <family val="2"/>
          </rPr>
          <t>Philippe Stolz:</t>
        </r>
        <r>
          <rPr>
            <sz val="9"/>
            <color indexed="81"/>
            <rFont val="Tahoma"/>
            <family val="2"/>
          </rPr>
          <t xml:space="preserve">
Einheit: kWh/km</t>
        </r>
      </text>
    </comment>
    <comment ref="H149" authorId="1">
      <text>
        <r>
          <rPr>
            <b/>
            <sz val="9"/>
            <color indexed="81"/>
            <rFont val="Tahoma"/>
            <family val="2"/>
          </rPr>
          <t xml:space="preserve">durchschn. Auslastung
</t>
        </r>
        <r>
          <rPr>
            <i/>
            <sz val="9"/>
            <color indexed="81"/>
            <rFont val="Tahoma"/>
            <family val="2"/>
          </rPr>
          <t>81% der Sitzplätze gemässe Balance Lufthansa (2015)</t>
        </r>
      </text>
    </comment>
    <comment ref="AK149" authorId="0">
      <text>
        <r>
          <rPr>
            <b/>
            <sz val="9"/>
            <color indexed="81"/>
            <rFont val="Tahoma"/>
            <family val="2"/>
          </rPr>
          <t>Philippe Stolz:</t>
        </r>
        <r>
          <rPr>
            <sz val="9"/>
            <color indexed="81"/>
            <rFont val="Tahoma"/>
            <family val="2"/>
          </rPr>
          <t xml:space="preserve">
Einheit: kg/pkm</t>
        </r>
      </text>
    </comment>
    <comment ref="AL149" authorId="0">
      <text>
        <r>
          <rPr>
            <b/>
            <sz val="9"/>
            <color indexed="81"/>
            <rFont val="Tahoma"/>
            <family val="2"/>
          </rPr>
          <t>Philippe Stolz:</t>
        </r>
        <r>
          <rPr>
            <sz val="9"/>
            <color indexed="81"/>
            <rFont val="Tahoma"/>
            <family val="2"/>
          </rPr>
          <t xml:space="preserve">
Einheit: kg/pkm
Allokation gemäss 
DIN 16258</t>
        </r>
      </text>
    </comment>
    <comment ref="H150" authorId="1">
      <text>
        <r>
          <rPr>
            <b/>
            <sz val="9"/>
            <color indexed="81"/>
            <rFont val="Tahoma"/>
            <family val="2"/>
          </rPr>
          <t xml:space="preserve">durchschn. Auslastung
</t>
        </r>
        <r>
          <rPr>
            <i/>
            <sz val="9"/>
            <color indexed="81"/>
            <rFont val="Tahoma"/>
            <family val="2"/>
          </rPr>
          <t>75.7% der Sitzplätze gemässe Balance Lufthansa (2015)</t>
        </r>
      </text>
    </comment>
    <comment ref="AK150" authorId="0">
      <text>
        <r>
          <rPr>
            <b/>
            <sz val="9"/>
            <color indexed="81"/>
            <rFont val="Tahoma"/>
            <family val="2"/>
          </rPr>
          <t>Philippe Stolz:</t>
        </r>
        <r>
          <rPr>
            <sz val="9"/>
            <color indexed="81"/>
            <rFont val="Tahoma"/>
            <family val="2"/>
          </rPr>
          <t xml:space="preserve">
Einheit: kg/pkm</t>
        </r>
      </text>
    </comment>
    <comment ref="AL150" authorId="0">
      <text>
        <r>
          <rPr>
            <b/>
            <sz val="9"/>
            <color indexed="81"/>
            <rFont val="Tahoma"/>
            <family val="2"/>
          </rPr>
          <t>Philippe Stolz:</t>
        </r>
        <r>
          <rPr>
            <sz val="9"/>
            <color indexed="81"/>
            <rFont val="Tahoma"/>
            <family val="2"/>
          </rPr>
          <t xml:space="preserve">
Einheit: kg/pkm
Allokation gemäss 
DIN 16258</t>
        </r>
      </text>
    </comment>
    <comment ref="H151" authorId="1">
      <text>
        <r>
          <rPr>
            <b/>
            <sz val="9"/>
            <color indexed="81"/>
            <rFont val="Tahoma"/>
            <family val="2"/>
          </rPr>
          <t xml:space="preserve">durchschn. Auslastung
</t>
        </r>
        <r>
          <rPr>
            <i/>
            <sz val="9"/>
            <color indexed="81"/>
            <rFont val="Tahoma"/>
            <family val="2"/>
          </rPr>
          <t>75.7% der Sitzplätze gemässe Balance Lufthansa (2015)</t>
        </r>
      </text>
    </comment>
    <comment ref="AK151" authorId="0">
      <text>
        <r>
          <rPr>
            <b/>
            <sz val="9"/>
            <color indexed="81"/>
            <rFont val="Tahoma"/>
            <family val="2"/>
          </rPr>
          <t>Philippe Stolz:</t>
        </r>
        <r>
          <rPr>
            <sz val="9"/>
            <color indexed="81"/>
            <rFont val="Tahoma"/>
            <family val="2"/>
          </rPr>
          <t xml:space="preserve">
Einheit: kg/pkm</t>
        </r>
      </text>
    </comment>
    <comment ref="AL151" authorId="0">
      <text>
        <r>
          <rPr>
            <b/>
            <sz val="9"/>
            <color indexed="81"/>
            <rFont val="Tahoma"/>
            <family val="2"/>
          </rPr>
          <t>Philippe Stolz:</t>
        </r>
        <r>
          <rPr>
            <sz val="9"/>
            <color indexed="81"/>
            <rFont val="Tahoma"/>
            <family val="2"/>
          </rPr>
          <t xml:space="preserve">
Einheit: kg/pkm
Allokation gemäss 
DIN 16258</t>
        </r>
      </text>
    </comment>
    <comment ref="H152" authorId="1">
      <text>
        <r>
          <rPr>
            <b/>
            <sz val="9"/>
            <color indexed="81"/>
            <rFont val="Tahoma"/>
            <family val="2"/>
          </rPr>
          <t xml:space="preserve">durchschn. Auslastung
</t>
        </r>
        <r>
          <rPr>
            <i/>
            <sz val="9"/>
            <color indexed="81"/>
            <rFont val="Tahoma"/>
            <family val="2"/>
          </rPr>
          <t>75.7% der Sitzplätze gemässe Balance Lufthansa (2015)</t>
        </r>
      </text>
    </comment>
    <comment ref="AK152" authorId="0">
      <text>
        <r>
          <rPr>
            <b/>
            <sz val="9"/>
            <color indexed="81"/>
            <rFont val="Tahoma"/>
            <family val="2"/>
          </rPr>
          <t>Philippe Stolz:</t>
        </r>
        <r>
          <rPr>
            <sz val="9"/>
            <color indexed="81"/>
            <rFont val="Tahoma"/>
            <family val="2"/>
          </rPr>
          <t xml:space="preserve">
Einheit: kg/pkm</t>
        </r>
      </text>
    </comment>
    <comment ref="AL152" authorId="0">
      <text>
        <r>
          <rPr>
            <b/>
            <sz val="9"/>
            <color indexed="81"/>
            <rFont val="Tahoma"/>
            <family val="2"/>
          </rPr>
          <t>Philippe Stolz:</t>
        </r>
        <r>
          <rPr>
            <sz val="9"/>
            <color indexed="81"/>
            <rFont val="Tahoma"/>
            <family val="2"/>
          </rPr>
          <t xml:space="preserve">
Einheit: kg/pkm
Allokation gemäss 
DIN 16258</t>
        </r>
      </text>
    </comment>
    <comment ref="H153" authorId="1">
      <text>
        <r>
          <rPr>
            <b/>
            <sz val="9"/>
            <color indexed="81"/>
            <rFont val="Tahoma"/>
            <family val="2"/>
          </rPr>
          <t xml:space="preserve">durchschn. Auslastung
</t>
        </r>
        <r>
          <rPr>
            <i/>
            <sz val="9"/>
            <color indexed="81"/>
            <rFont val="Tahoma"/>
            <family val="2"/>
          </rPr>
          <t>82.34% der Sitzplätze gemässe Balance Lufthansa (2015)</t>
        </r>
      </text>
    </comment>
    <comment ref="AK153" authorId="0">
      <text>
        <r>
          <rPr>
            <b/>
            <sz val="9"/>
            <color indexed="81"/>
            <rFont val="Tahoma"/>
            <family val="2"/>
          </rPr>
          <t>Philippe Stolz:</t>
        </r>
        <r>
          <rPr>
            <sz val="9"/>
            <color indexed="81"/>
            <rFont val="Tahoma"/>
            <family val="2"/>
          </rPr>
          <t xml:space="preserve">
Einheit: kg/pkm</t>
        </r>
      </text>
    </comment>
    <comment ref="AL153" authorId="0">
      <text>
        <r>
          <rPr>
            <b/>
            <sz val="9"/>
            <color indexed="81"/>
            <rFont val="Tahoma"/>
            <family val="2"/>
          </rPr>
          <t>Philippe Stolz:</t>
        </r>
        <r>
          <rPr>
            <sz val="9"/>
            <color indexed="81"/>
            <rFont val="Tahoma"/>
            <family val="2"/>
          </rPr>
          <t xml:space="preserve">
Einheit: kg/pkm
Allokation gemäss 
DIN 16258</t>
        </r>
      </text>
    </comment>
    <comment ref="H154" authorId="1">
      <text>
        <r>
          <rPr>
            <b/>
            <sz val="9"/>
            <color indexed="81"/>
            <rFont val="Tahoma"/>
            <family val="2"/>
          </rPr>
          <t xml:space="preserve">durchschn. Auslastung
</t>
        </r>
        <r>
          <rPr>
            <i/>
            <sz val="9"/>
            <color indexed="81"/>
            <rFont val="Tahoma"/>
            <family val="2"/>
          </rPr>
          <t>82.34% der Sitzplätze gemässe Balance Lufthansa (2015)</t>
        </r>
      </text>
    </comment>
    <comment ref="AK154" authorId="0">
      <text>
        <r>
          <rPr>
            <b/>
            <sz val="9"/>
            <color indexed="81"/>
            <rFont val="Tahoma"/>
            <family val="2"/>
          </rPr>
          <t>Philippe Stolz:</t>
        </r>
        <r>
          <rPr>
            <sz val="9"/>
            <color indexed="81"/>
            <rFont val="Tahoma"/>
            <family val="2"/>
          </rPr>
          <t xml:space="preserve">
Einheit: kg/pkm</t>
        </r>
      </text>
    </comment>
    <comment ref="AL154" authorId="0">
      <text>
        <r>
          <rPr>
            <b/>
            <sz val="9"/>
            <color indexed="81"/>
            <rFont val="Tahoma"/>
            <family val="2"/>
          </rPr>
          <t>Philippe Stolz:</t>
        </r>
        <r>
          <rPr>
            <sz val="9"/>
            <color indexed="81"/>
            <rFont val="Tahoma"/>
            <family val="2"/>
          </rPr>
          <t xml:space="preserve">
Einheit: kg/pkm
Allokation gemäss 
DIN 16258</t>
        </r>
      </text>
    </comment>
    <comment ref="H155" authorId="1">
      <text>
        <r>
          <rPr>
            <b/>
            <sz val="9"/>
            <color indexed="81"/>
            <rFont val="Tahoma"/>
            <family val="2"/>
          </rPr>
          <t xml:space="preserve">durchschn. Auslastung
</t>
        </r>
        <r>
          <rPr>
            <i/>
            <sz val="9"/>
            <color indexed="81"/>
            <rFont val="Tahoma"/>
            <family val="2"/>
          </rPr>
          <t>82.34% der Sitzplätze gemässe Balance Lufthansa (2015)</t>
        </r>
      </text>
    </comment>
    <comment ref="AK155" authorId="0">
      <text>
        <r>
          <rPr>
            <b/>
            <sz val="9"/>
            <color indexed="81"/>
            <rFont val="Tahoma"/>
            <family val="2"/>
          </rPr>
          <t>Philippe Stolz:</t>
        </r>
        <r>
          <rPr>
            <sz val="9"/>
            <color indexed="81"/>
            <rFont val="Tahoma"/>
            <family val="2"/>
          </rPr>
          <t xml:space="preserve">
Einheit: kg/pkm</t>
        </r>
      </text>
    </comment>
    <comment ref="AL155" authorId="0">
      <text>
        <r>
          <rPr>
            <b/>
            <sz val="9"/>
            <color indexed="81"/>
            <rFont val="Tahoma"/>
            <family val="2"/>
          </rPr>
          <t>Philippe Stolz:</t>
        </r>
        <r>
          <rPr>
            <sz val="9"/>
            <color indexed="81"/>
            <rFont val="Tahoma"/>
            <family val="2"/>
          </rPr>
          <t xml:space="preserve">
Einheit: kg/pkm
Allokation gemäss 
DIN 16258</t>
        </r>
      </text>
    </comment>
    <comment ref="H156" authorId="1">
      <text>
        <r>
          <rPr>
            <b/>
            <sz val="9"/>
            <color indexed="81"/>
            <rFont val="Tahoma"/>
            <family val="2"/>
          </rPr>
          <t xml:space="preserve">durchschn. Auslastung
</t>
        </r>
        <r>
          <rPr>
            <i/>
            <sz val="9"/>
            <color indexed="81"/>
            <rFont val="Tahoma"/>
            <family val="2"/>
          </rPr>
          <t>82.34% der Sitzplätze gemässe Balance Lufthansa (2015)</t>
        </r>
      </text>
    </comment>
    <comment ref="AK156" authorId="0">
      <text>
        <r>
          <rPr>
            <b/>
            <sz val="9"/>
            <color indexed="81"/>
            <rFont val="Tahoma"/>
            <family val="2"/>
          </rPr>
          <t>Philippe Stolz:</t>
        </r>
        <r>
          <rPr>
            <sz val="9"/>
            <color indexed="81"/>
            <rFont val="Tahoma"/>
            <family val="2"/>
          </rPr>
          <t xml:space="preserve">
Einheit: kg/pkm</t>
        </r>
      </text>
    </comment>
    <comment ref="AL156" authorId="0">
      <text>
        <r>
          <rPr>
            <b/>
            <sz val="9"/>
            <color indexed="81"/>
            <rFont val="Tahoma"/>
            <family val="2"/>
          </rPr>
          <t>Philippe Stolz:</t>
        </r>
        <r>
          <rPr>
            <sz val="9"/>
            <color indexed="81"/>
            <rFont val="Tahoma"/>
            <family val="2"/>
          </rPr>
          <t xml:space="preserve">
Einheit: kg/pkm
Allokation gemäss 
DIN 16258</t>
        </r>
      </text>
    </comment>
    <comment ref="AL157" authorId="0">
      <text>
        <r>
          <rPr>
            <b/>
            <sz val="9"/>
            <color indexed="81"/>
            <rFont val="Tahoma"/>
            <family val="2"/>
          </rPr>
          <t>Philippe Stolz:</t>
        </r>
        <r>
          <rPr>
            <sz val="9"/>
            <color indexed="81"/>
            <rFont val="Tahoma"/>
            <family val="2"/>
          </rPr>
          <t xml:space="preserve">
Einheit: kWh/h</t>
        </r>
      </text>
    </comment>
    <comment ref="AN157" authorId="0">
      <text>
        <r>
          <rPr>
            <b/>
            <sz val="9"/>
            <color indexed="81"/>
            <rFont val="Tahoma"/>
            <family val="2"/>
          </rPr>
          <t>Philippe Stolz:</t>
        </r>
        <r>
          <rPr>
            <sz val="9"/>
            <color indexed="81"/>
            <rFont val="Tahoma"/>
            <family val="2"/>
          </rPr>
          <t xml:space="preserve">
Datensatz nicht erstellt, wird zur Berechnung benötigt
</t>
        </r>
      </text>
    </comment>
    <comment ref="AQ157" authorId="0">
      <text>
        <r>
          <rPr>
            <b/>
            <sz val="9"/>
            <color indexed="81"/>
            <rFont val="Tahoma"/>
            <family val="2"/>
          </rPr>
          <t>Philippe Stolz:</t>
        </r>
        <r>
          <rPr>
            <sz val="9"/>
            <color indexed="81"/>
            <rFont val="Tahoma"/>
            <family val="2"/>
          </rPr>
          <t xml:space="preserve">
Datensatz nicht erstellt, wird zur Berechnung benötigt
</t>
        </r>
      </text>
    </comment>
    <comment ref="AL158" authorId="0">
      <text>
        <r>
          <rPr>
            <b/>
            <sz val="9"/>
            <color indexed="81"/>
            <rFont val="Tahoma"/>
            <family val="2"/>
          </rPr>
          <t>Philippe Stolz:</t>
        </r>
        <r>
          <rPr>
            <sz val="9"/>
            <color indexed="81"/>
            <rFont val="Tahoma"/>
            <family val="2"/>
          </rPr>
          <t xml:space="preserve">
Einheit: kWh/h</t>
        </r>
      </text>
    </comment>
    <comment ref="AN158" authorId="0">
      <text>
        <r>
          <rPr>
            <b/>
            <sz val="9"/>
            <color indexed="81"/>
            <rFont val="Tahoma"/>
            <family val="2"/>
          </rPr>
          <t>Philippe Stolz:</t>
        </r>
        <r>
          <rPr>
            <sz val="9"/>
            <color indexed="81"/>
            <rFont val="Tahoma"/>
            <family val="2"/>
          </rPr>
          <t xml:space="preserve">
Datensatz nicht erstellt, wird zur Berechnung benötigt
</t>
        </r>
      </text>
    </comment>
    <comment ref="AQ158" authorId="0">
      <text>
        <r>
          <rPr>
            <b/>
            <sz val="9"/>
            <color indexed="81"/>
            <rFont val="Tahoma"/>
            <family val="2"/>
          </rPr>
          <t>Philippe Stolz:</t>
        </r>
        <r>
          <rPr>
            <sz val="9"/>
            <color indexed="81"/>
            <rFont val="Tahoma"/>
            <family val="2"/>
          </rPr>
          <t xml:space="preserve">
Datensatz nicht erstellt, wird zur Berechnung benötigt
</t>
        </r>
      </text>
    </comment>
    <comment ref="AL159" authorId="0">
      <text>
        <r>
          <rPr>
            <b/>
            <sz val="9"/>
            <color indexed="81"/>
            <rFont val="Tahoma"/>
            <family val="2"/>
          </rPr>
          <t>Philippe Stolz:</t>
        </r>
        <r>
          <rPr>
            <sz val="9"/>
            <color indexed="81"/>
            <rFont val="Tahoma"/>
            <family val="2"/>
          </rPr>
          <t xml:space="preserve">
Einheit: kWh/h</t>
        </r>
      </text>
    </comment>
    <comment ref="AN159" authorId="0">
      <text>
        <r>
          <rPr>
            <b/>
            <sz val="9"/>
            <color indexed="81"/>
            <rFont val="Tahoma"/>
            <family val="2"/>
          </rPr>
          <t>Philippe Stolz:</t>
        </r>
        <r>
          <rPr>
            <sz val="9"/>
            <color indexed="81"/>
            <rFont val="Tahoma"/>
            <family val="2"/>
          </rPr>
          <t xml:space="preserve">
Datensatz nicht erstellt, wird zur Berechnung benötigt
</t>
        </r>
      </text>
    </comment>
    <comment ref="AQ159" authorId="0">
      <text>
        <r>
          <rPr>
            <b/>
            <sz val="9"/>
            <color indexed="81"/>
            <rFont val="Tahoma"/>
            <family val="2"/>
          </rPr>
          <t>Philippe Stolz:</t>
        </r>
        <r>
          <rPr>
            <sz val="9"/>
            <color indexed="81"/>
            <rFont val="Tahoma"/>
            <family val="2"/>
          </rPr>
          <t xml:space="preserve">
Datensatz nicht erstellt, wird zur Berechnung benötigt
</t>
        </r>
      </text>
    </comment>
    <comment ref="AC160" authorId="0">
      <text>
        <r>
          <rPr>
            <b/>
            <sz val="9"/>
            <color indexed="81"/>
            <rFont val="Tahoma"/>
            <family val="2"/>
          </rPr>
          <t>Philippe Stolz:</t>
        </r>
        <r>
          <rPr>
            <sz val="9"/>
            <color indexed="81"/>
            <rFont val="Tahoma"/>
            <family val="2"/>
          </rPr>
          <t xml:space="preserve">
Annahme: 
8 Arbeitsstunden pro Tag
</t>
        </r>
      </text>
    </comment>
    <comment ref="AL160" authorId="0">
      <text>
        <r>
          <rPr>
            <b/>
            <sz val="9"/>
            <color indexed="81"/>
            <rFont val="Tahoma"/>
            <family val="2"/>
          </rPr>
          <t>Philippe Stolz:</t>
        </r>
        <r>
          <rPr>
            <sz val="9"/>
            <color indexed="81"/>
            <rFont val="Tahoma"/>
            <family val="2"/>
          </rPr>
          <t xml:space="preserve">
Einheit: kWh/h</t>
        </r>
      </text>
    </comment>
    <comment ref="AN160" authorId="0">
      <text>
        <r>
          <rPr>
            <b/>
            <sz val="9"/>
            <color indexed="81"/>
            <rFont val="Tahoma"/>
            <family val="2"/>
          </rPr>
          <t>Philippe Stolz:</t>
        </r>
        <r>
          <rPr>
            <sz val="9"/>
            <color indexed="81"/>
            <rFont val="Tahoma"/>
            <family val="2"/>
          </rPr>
          <t xml:space="preserve">
Datensatz nicht erstellt, wird zur Berechnung benötigt</t>
        </r>
      </text>
    </comment>
    <comment ref="AQ160" authorId="0">
      <text>
        <r>
          <rPr>
            <b/>
            <sz val="9"/>
            <color indexed="81"/>
            <rFont val="Tahoma"/>
            <family val="2"/>
          </rPr>
          <t>Philippe Stolz:</t>
        </r>
        <r>
          <rPr>
            <sz val="9"/>
            <color indexed="81"/>
            <rFont val="Tahoma"/>
            <family val="2"/>
          </rPr>
          <t xml:space="preserve">
Datensatz nicht erstellt, wird zur Berechnung benötigt</t>
        </r>
      </text>
    </comment>
    <comment ref="AC161" authorId="0">
      <text>
        <r>
          <rPr>
            <b/>
            <sz val="9"/>
            <color indexed="81"/>
            <rFont val="Tahoma"/>
            <family val="2"/>
          </rPr>
          <t>Philippe Stolz:</t>
        </r>
        <r>
          <rPr>
            <sz val="9"/>
            <color indexed="81"/>
            <rFont val="Tahoma"/>
            <family val="2"/>
          </rPr>
          <t xml:space="preserve">
Annahme: 
8 Arbeitsstunden pro Tag
</t>
        </r>
      </text>
    </comment>
    <comment ref="AL161" authorId="0">
      <text>
        <r>
          <rPr>
            <b/>
            <sz val="9"/>
            <color indexed="81"/>
            <rFont val="Tahoma"/>
            <family val="2"/>
          </rPr>
          <t>Philippe Stolz:</t>
        </r>
        <r>
          <rPr>
            <sz val="9"/>
            <color indexed="81"/>
            <rFont val="Tahoma"/>
            <family val="2"/>
          </rPr>
          <t xml:space="preserve">
Einheit: kWh/h</t>
        </r>
      </text>
    </comment>
    <comment ref="AN161" authorId="0">
      <text>
        <r>
          <rPr>
            <b/>
            <sz val="9"/>
            <color indexed="81"/>
            <rFont val="Tahoma"/>
            <family val="2"/>
          </rPr>
          <t>Philippe Stolz:</t>
        </r>
        <r>
          <rPr>
            <sz val="9"/>
            <color indexed="81"/>
            <rFont val="Tahoma"/>
            <family val="2"/>
          </rPr>
          <t xml:space="preserve">
Datensatz nicht erstellt, wird zur Berechnung benötigt</t>
        </r>
      </text>
    </comment>
    <comment ref="AQ161" authorId="0">
      <text>
        <r>
          <rPr>
            <b/>
            <sz val="9"/>
            <color indexed="81"/>
            <rFont val="Tahoma"/>
            <family val="2"/>
          </rPr>
          <t>Philippe Stolz:</t>
        </r>
        <r>
          <rPr>
            <sz val="9"/>
            <color indexed="81"/>
            <rFont val="Tahoma"/>
            <family val="2"/>
          </rPr>
          <t xml:space="preserve">
Datensatz nicht erstellt, wird zur Berechnung benötigt</t>
        </r>
      </text>
    </comment>
    <comment ref="AC162" authorId="0">
      <text>
        <r>
          <rPr>
            <b/>
            <sz val="9"/>
            <color indexed="81"/>
            <rFont val="Tahoma"/>
            <family val="2"/>
          </rPr>
          <t>Philippe Stolz:</t>
        </r>
        <r>
          <rPr>
            <sz val="9"/>
            <color indexed="81"/>
            <rFont val="Tahoma"/>
            <family val="2"/>
          </rPr>
          <t xml:space="preserve">
Annahme: 
8 Arbeitsstunden pro Tag
</t>
        </r>
      </text>
    </comment>
    <comment ref="AL162" authorId="0">
      <text>
        <r>
          <rPr>
            <b/>
            <sz val="9"/>
            <color indexed="81"/>
            <rFont val="Tahoma"/>
            <family val="2"/>
          </rPr>
          <t>Philippe Stolz:</t>
        </r>
        <r>
          <rPr>
            <sz val="9"/>
            <color indexed="81"/>
            <rFont val="Tahoma"/>
            <family val="2"/>
          </rPr>
          <t xml:space="preserve">
Einheit: kWh/h</t>
        </r>
      </text>
    </comment>
    <comment ref="AN162" authorId="0">
      <text>
        <r>
          <rPr>
            <b/>
            <sz val="9"/>
            <color indexed="81"/>
            <rFont val="Tahoma"/>
            <family val="2"/>
          </rPr>
          <t>Philippe Stolz:</t>
        </r>
        <r>
          <rPr>
            <sz val="9"/>
            <color indexed="81"/>
            <rFont val="Tahoma"/>
            <family val="2"/>
          </rPr>
          <t xml:space="preserve">
Datensatz nicht erstellt, wird zur Berechnung benötigt</t>
        </r>
      </text>
    </comment>
    <comment ref="AQ162" authorId="0">
      <text>
        <r>
          <rPr>
            <b/>
            <sz val="9"/>
            <color indexed="81"/>
            <rFont val="Tahoma"/>
            <family val="2"/>
          </rPr>
          <t>Philippe Stolz:</t>
        </r>
        <r>
          <rPr>
            <sz val="9"/>
            <color indexed="81"/>
            <rFont val="Tahoma"/>
            <family val="2"/>
          </rPr>
          <t xml:space="preserve">
Datensatz nicht erstellt, wird zur Berechnung benötigt</t>
        </r>
      </text>
    </comment>
    <comment ref="B163" authorId="2">
      <text>
        <r>
          <rPr>
            <b/>
            <sz val="9"/>
            <color indexed="81"/>
            <rFont val="Tahoma"/>
            <family val="2"/>
          </rPr>
          <t>Hinweis: Für kombinierten Verkehr bitte ecoTransIT / ecopassenger benützen.</t>
        </r>
      </text>
    </comment>
    <comment ref="AK163" authorId="0">
      <text>
        <r>
          <rPr>
            <b/>
            <sz val="9"/>
            <color indexed="81"/>
            <rFont val="Tahoma"/>
            <family val="2"/>
          </rPr>
          <t>Philippe Stolz:</t>
        </r>
        <r>
          <rPr>
            <sz val="9"/>
            <color indexed="81"/>
            <rFont val="Tahoma"/>
            <family val="2"/>
          </rPr>
          <t xml:space="preserve">
Einheit: kWh/tkm</t>
        </r>
      </text>
    </comment>
    <comment ref="AK164" authorId="0">
      <text>
        <r>
          <rPr>
            <b/>
            <sz val="9"/>
            <color indexed="81"/>
            <rFont val="Tahoma"/>
            <family val="2"/>
          </rPr>
          <t>Philippe Stolz:</t>
        </r>
        <r>
          <rPr>
            <sz val="9"/>
            <color indexed="81"/>
            <rFont val="Tahoma"/>
            <family val="2"/>
          </rPr>
          <t xml:space="preserve">
Einheit: kWh/tkm</t>
        </r>
      </text>
    </comment>
    <comment ref="AK165" authorId="0">
      <text>
        <r>
          <rPr>
            <b/>
            <sz val="9"/>
            <color indexed="81"/>
            <rFont val="Tahoma"/>
            <family val="2"/>
          </rPr>
          <t>Philippe Stolz:</t>
        </r>
        <r>
          <rPr>
            <sz val="9"/>
            <color indexed="81"/>
            <rFont val="Tahoma"/>
            <family val="2"/>
          </rPr>
          <t xml:space="preserve">
Einheit: kWh/tkm</t>
        </r>
      </text>
    </comment>
    <comment ref="AK166" authorId="0">
      <text>
        <r>
          <rPr>
            <b/>
            <sz val="9"/>
            <color indexed="81"/>
            <rFont val="Tahoma"/>
            <family val="2"/>
          </rPr>
          <t>Philippe Stolz:</t>
        </r>
        <r>
          <rPr>
            <sz val="9"/>
            <color indexed="81"/>
            <rFont val="Tahoma"/>
            <family val="2"/>
          </rPr>
          <t xml:space="preserve">
Einheit: kWh/tkm</t>
        </r>
      </text>
    </comment>
    <comment ref="AK167" authorId="0">
      <text>
        <r>
          <rPr>
            <b/>
            <sz val="9"/>
            <color indexed="81"/>
            <rFont val="Tahoma"/>
            <family val="2"/>
          </rPr>
          <t>Philippe Stolz:</t>
        </r>
        <r>
          <rPr>
            <sz val="9"/>
            <color indexed="81"/>
            <rFont val="Tahoma"/>
            <family val="2"/>
          </rPr>
          <t xml:space="preserve">
Einheit: kg/tkm</t>
        </r>
      </text>
    </comment>
    <comment ref="AK168" authorId="0">
      <text>
        <r>
          <rPr>
            <b/>
            <sz val="9"/>
            <color indexed="81"/>
            <rFont val="Tahoma"/>
            <family val="2"/>
          </rPr>
          <t>Philippe Stolz:</t>
        </r>
        <r>
          <rPr>
            <sz val="9"/>
            <color indexed="81"/>
            <rFont val="Tahoma"/>
            <family val="2"/>
          </rPr>
          <t xml:space="preserve">
Einheit: kg/tkm</t>
        </r>
      </text>
    </comment>
    <comment ref="AK169" authorId="0">
      <text>
        <r>
          <rPr>
            <b/>
            <sz val="9"/>
            <color indexed="81"/>
            <rFont val="Tahoma"/>
            <family val="2"/>
          </rPr>
          <t>Philippe Stolz:</t>
        </r>
        <r>
          <rPr>
            <sz val="9"/>
            <color indexed="81"/>
            <rFont val="Tahoma"/>
            <family val="2"/>
          </rPr>
          <t xml:space="preserve">
Einheit: kWh/tkm</t>
        </r>
      </text>
    </comment>
    <comment ref="AL169" authorId="0">
      <text>
        <r>
          <rPr>
            <b/>
            <sz val="9"/>
            <color indexed="81"/>
            <rFont val="Tahoma"/>
            <family val="2"/>
          </rPr>
          <t>Philippe Stolz:</t>
        </r>
        <r>
          <rPr>
            <sz val="9"/>
            <color indexed="81"/>
            <rFont val="Tahoma"/>
            <family val="2"/>
          </rPr>
          <t xml:space="preserve">
Einheit: kg/tkm</t>
        </r>
      </text>
    </comment>
    <comment ref="AK170" authorId="0">
      <text>
        <r>
          <rPr>
            <b/>
            <sz val="9"/>
            <color indexed="81"/>
            <rFont val="Tahoma"/>
            <family val="2"/>
          </rPr>
          <t>Philippe Stolz:</t>
        </r>
        <r>
          <rPr>
            <sz val="9"/>
            <color indexed="81"/>
            <rFont val="Tahoma"/>
            <family val="2"/>
          </rPr>
          <t xml:space="preserve">
Einheit: kWh/tkm</t>
        </r>
      </text>
    </comment>
    <comment ref="AK171" authorId="0">
      <text>
        <r>
          <rPr>
            <b/>
            <sz val="9"/>
            <color indexed="81"/>
            <rFont val="Tahoma"/>
            <family val="2"/>
          </rPr>
          <t>Philippe Stolz:</t>
        </r>
        <r>
          <rPr>
            <sz val="9"/>
            <color indexed="81"/>
            <rFont val="Tahoma"/>
            <family val="2"/>
          </rPr>
          <t xml:space="preserve">
Einheit: kWh/tkm</t>
        </r>
      </text>
    </comment>
    <comment ref="AK172" authorId="0">
      <text>
        <r>
          <rPr>
            <b/>
            <sz val="9"/>
            <color indexed="81"/>
            <rFont val="Tahoma"/>
            <family val="2"/>
          </rPr>
          <t>Philippe Stolz:</t>
        </r>
        <r>
          <rPr>
            <sz val="9"/>
            <color indexed="81"/>
            <rFont val="Tahoma"/>
            <family val="2"/>
          </rPr>
          <t xml:space="preserve">
Einheit: kWh/tkm</t>
        </r>
      </text>
    </comment>
    <comment ref="AK173" authorId="0">
      <text>
        <r>
          <rPr>
            <b/>
            <sz val="9"/>
            <color indexed="81"/>
            <rFont val="Tahoma"/>
            <family val="2"/>
          </rPr>
          <t>Philippe Stolz:</t>
        </r>
        <r>
          <rPr>
            <sz val="9"/>
            <color indexed="81"/>
            <rFont val="Tahoma"/>
            <family val="2"/>
          </rPr>
          <t xml:space="preserve">
Einheit: kWh/tkm</t>
        </r>
      </text>
    </comment>
    <comment ref="AL173" authorId="0">
      <text>
        <r>
          <rPr>
            <b/>
            <sz val="9"/>
            <color indexed="81"/>
            <rFont val="Tahoma"/>
            <family val="2"/>
          </rPr>
          <t>Philippe Stolz:</t>
        </r>
        <r>
          <rPr>
            <sz val="9"/>
            <color indexed="81"/>
            <rFont val="Tahoma"/>
            <family val="2"/>
          </rPr>
          <t xml:space="preserve">
Einheit: kg/tkm</t>
        </r>
      </text>
    </comment>
    <comment ref="AK174" authorId="0">
      <text>
        <r>
          <rPr>
            <b/>
            <sz val="9"/>
            <color indexed="81"/>
            <rFont val="Tahoma"/>
            <family val="2"/>
          </rPr>
          <t>Philippe Stolz:</t>
        </r>
        <r>
          <rPr>
            <sz val="9"/>
            <color indexed="81"/>
            <rFont val="Tahoma"/>
            <family val="2"/>
          </rPr>
          <t xml:space="preserve">
Einheit: kWh/tkm</t>
        </r>
      </text>
    </comment>
    <comment ref="AK175" authorId="0">
      <text>
        <r>
          <rPr>
            <b/>
            <sz val="9"/>
            <color indexed="81"/>
            <rFont val="Tahoma"/>
            <family val="2"/>
          </rPr>
          <t>Philippe Stolz:</t>
        </r>
        <r>
          <rPr>
            <sz val="9"/>
            <color indexed="81"/>
            <rFont val="Tahoma"/>
            <family val="2"/>
          </rPr>
          <t xml:space="preserve">
Einheit: kWh/tkm</t>
        </r>
      </text>
    </comment>
    <comment ref="AL175" authorId="0">
      <text>
        <r>
          <rPr>
            <b/>
            <sz val="9"/>
            <color indexed="81"/>
            <rFont val="Tahoma"/>
            <family val="2"/>
          </rPr>
          <t>Philippe Stolz:</t>
        </r>
        <r>
          <rPr>
            <sz val="9"/>
            <color indexed="81"/>
            <rFont val="Tahoma"/>
            <family val="2"/>
          </rPr>
          <t xml:space="preserve">
Einheit: kg/tkm</t>
        </r>
      </text>
    </comment>
    <comment ref="AK176" authorId="0">
      <text>
        <r>
          <rPr>
            <b/>
            <sz val="9"/>
            <color indexed="81"/>
            <rFont val="Tahoma"/>
            <family val="2"/>
          </rPr>
          <t>Philippe Stolz:</t>
        </r>
        <r>
          <rPr>
            <sz val="9"/>
            <color indexed="81"/>
            <rFont val="Tahoma"/>
            <family val="2"/>
          </rPr>
          <t xml:space="preserve">
Einheit: kWh/tkm</t>
        </r>
      </text>
    </comment>
    <comment ref="AK177" authorId="0">
      <text>
        <r>
          <rPr>
            <b/>
            <sz val="9"/>
            <color indexed="81"/>
            <rFont val="Tahoma"/>
            <family val="2"/>
          </rPr>
          <t>Philippe Stolz:</t>
        </r>
        <r>
          <rPr>
            <sz val="9"/>
            <color indexed="81"/>
            <rFont val="Tahoma"/>
            <family val="2"/>
          </rPr>
          <t xml:space="preserve">
Einheit: kWh/tkm</t>
        </r>
      </text>
    </comment>
    <comment ref="AL177" authorId="0">
      <text>
        <r>
          <rPr>
            <b/>
            <sz val="9"/>
            <color indexed="81"/>
            <rFont val="Tahoma"/>
            <family val="2"/>
          </rPr>
          <t>Philippe Stolz:</t>
        </r>
        <r>
          <rPr>
            <sz val="9"/>
            <color indexed="81"/>
            <rFont val="Tahoma"/>
            <family val="2"/>
          </rPr>
          <t xml:space="preserve">
Einheit: kg/tkm</t>
        </r>
      </text>
    </comment>
    <comment ref="AK178" authorId="0">
      <text>
        <r>
          <rPr>
            <b/>
            <sz val="9"/>
            <color indexed="81"/>
            <rFont val="Tahoma"/>
            <family val="2"/>
          </rPr>
          <t>Philippe Stolz:</t>
        </r>
        <r>
          <rPr>
            <sz val="9"/>
            <color indexed="81"/>
            <rFont val="Tahoma"/>
            <family val="2"/>
          </rPr>
          <t xml:space="preserve">
Einheit: kWh/tkm</t>
        </r>
      </text>
    </comment>
    <comment ref="AK179" authorId="0">
      <text>
        <r>
          <rPr>
            <b/>
            <sz val="9"/>
            <color indexed="81"/>
            <rFont val="Tahoma"/>
            <family val="2"/>
          </rPr>
          <t>Philippe Stolz:</t>
        </r>
        <r>
          <rPr>
            <sz val="9"/>
            <color indexed="81"/>
            <rFont val="Tahoma"/>
            <family val="2"/>
          </rPr>
          <t xml:space="preserve">
Einheit: kg/tkm</t>
        </r>
      </text>
    </comment>
    <comment ref="F180" authorId="0">
      <text>
        <r>
          <rPr>
            <b/>
            <sz val="9"/>
            <color indexed="81"/>
            <rFont val="Tahoma"/>
            <family val="2"/>
          </rPr>
          <t xml:space="preserve">durchschn. Auslastung
1.0 Tonnen
</t>
        </r>
        <r>
          <rPr>
            <i/>
            <sz val="9"/>
            <color indexed="81"/>
            <rFont val="Tahoma"/>
            <family val="2"/>
          </rPr>
          <t>Quelle:
ecoinvent Centre (2014): ecoinvent data v3.1.</t>
        </r>
      </text>
    </comment>
    <comment ref="AK180" authorId="0">
      <text>
        <r>
          <rPr>
            <b/>
            <sz val="9"/>
            <color indexed="81"/>
            <rFont val="Tahoma"/>
            <family val="2"/>
          </rPr>
          <t>Philippe Stolz:</t>
        </r>
        <r>
          <rPr>
            <sz val="9"/>
            <color indexed="81"/>
            <rFont val="Tahoma"/>
            <family val="2"/>
          </rPr>
          <t xml:space="preserve">
Einheit: kg/tkm</t>
        </r>
      </text>
    </comment>
    <comment ref="F181" authorId="0">
      <text>
        <r>
          <rPr>
            <b/>
            <sz val="9"/>
            <color indexed="81"/>
            <rFont val="Tahoma"/>
            <family val="2"/>
          </rPr>
          <t xml:space="preserve">durchschn. Auslastung
3.3 Tonnen
</t>
        </r>
        <r>
          <rPr>
            <i/>
            <sz val="9"/>
            <color indexed="81"/>
            <rFont val="Tahoma"/>
            <family val="2"/>
          </rPr>
          <t>Quelle:
ecoinvent Centre (2014): ecoinvent data v3.1.</t>
        </r>
      </text>
    </comment>
    <comment ref="AK181" authorId="0">
      <text>
        <r>
          <rPr>
            <b/>
            <sz val="9"/>
            <color indexed="81"/>
            <rFont val="Tahoma"/>
            <family val="2"/>
          </rPr>
          <t>Philippe Stolz:</t>
        </r>
        <r>
          <rPr>
            <sz val="9"/>
            <color indexed="81"/>
            <rFont val="Tahoma"/>
            <family val="2"/>
          </rPr>
          <t xml:space="preserve">
Einheit: kg/tkm</t>
        </r>
      </text>
    </comment>
    <comment ref="F182" authorId="0">
      <text>
        <r>
          <rPr>
            <b/>
            <sz val="9"/>
            <color indexed="81"/>
            <rFont val="Tahoma"/>
            <family val="2"/>
          </rPr>
          <t xml:space="preserve">durchschn. Auslastung
5.8 Tonnen
</t>
        </r>
        <r>
          <rPr>
            <i/>
            <sz val="9"/>
            <color indexed="81"/>
            <rFont val="Tahoma"/>
            <family val="2"/>
          </rPr>
          <t>Quelle:
ecoinvent Centre (2014): ecoinvent data v3.1.</t>
        </r>
      </text>
    </comment>
    <comment ref="AK182" authorId="0">
      <text>
        <r>
          <rPr>
            <b/>
            <sz val="9"/>
            <color indexed="81"/>
            <rFont val="Tahoma"/>
            <family val="2"/>
          </rPr>
          <t>Philippe Stolz:</t>
        </r>
        <r>
          <rPr>
            <sz val="9"/>
            <color indexed="81"/>
            <rFont val="Tahoma"/>
            <family val="2"/>
          </rPr>
          <t xml:space="preserve">
Einheit: kg/tkm</t>
        </r>
      </text>
    </comment>
    <comment ref="F183" authorId="0">
      <text>
        <r>
          <rPr>
            <b/>
            <sz val="9"/>
            <color indexed="81"/>
            <rFont val="Tahoma"/>
            <family val="2"/>
          </rPr>
          <t xml:space="preserve">durchschn. Auslastung
11.6 Tonnen
</t>
        </r>
        <r>
          <rPr>
            <i/>
            <sz val="9"/>
            <color indexed="81"/>
            <rFont val="Tahoma"/>
            <family val="2"/>
          </rPr>
          <t>Quelle:
Stolz, Messmer &amp; Frischknecht (2016): Life Cycle Inventories of Road and Non-Road Transport Services.</t>
        </r>
      </text>
    </comment>
    <comment ref="AK183" authorId="0">
      <text>
        <r>
          <rPr>
            <b/>
            <sz val="9"/>
            <color indexed="81"/>
            <rFont val="Tahoma"/>
            <family val="2"/>
          </rPr>
          <t>Philippe Stolz:</t>
        </r>
        <r>
          <rPr>
            <sz val="9"/>
            <color indexed="81"/>
            <rFont val="Tahoma"/>
            <family val="2"/>
          </rPr>
          <t xml:space="preserve">
Einheit: kg/tkm</t>
        </r>
      </text>
    </comment>
    <comment ref="F184" authorId="0">
      <text>
        <r>
          <rPr>
            <b/>
            <sz val="9"/>
            <color indexed="81"/>
            <rFont val="Tahoma"/>
            <family val="2"/>
          </rPr>
          <t xml:space="preserve">durchschn. Auslastung:
</t>
        </r>
        <r>
          <rPr>
            <i/>
            <sz val="9"/>
            <color indexed="81"/>
            <rFont val="Tahoma"/>
            <family val="2"/>
          </rPr>
          <t>0.23 Tonnen</t>
        </r>
      </text>
    </comment>
    <comment ref="AK184" authorId="0">
      <text>
        <r>
          <rPr>
            <b/>
            <sz val="9"/>
            <color indexed="81"/>
            <rFont val="Tahoma"/>
            <family val="2"/>
          </rPr>
          <t>Philippe Stolz:</t>
        </r>
        <r>
          <rPr>
            <sz val="9"/>
            <color indexed="81"/>
            <rFont val="Tahoma"/>
            <family val="2"/>
          </rPr>
          <t xml:space="preserve">
Einheit: kg/tkm</t>
        </r>
      </text>
    </comment>
    <comment ref="AL184" authorId="0">
      <text>
        <r>
          <rPr>
            <b/>
            <sz val="9"/>
            <color indexed="81"/>
            <rFont val="Tahoma"/>
            <family val="2"/>
          </rPr>
          <t>Philippe Stolz:</t>
        </r>
        <r>
          <rPr>
            <sz val="9"/>
            <color indexed="81"/>
            <rFont val="Tahoma"/>
            <family val="2"/>
          </rPr>
          <t xml:space="preserve">
Einheit: kg/tkm</t>
        </r>
      </text>
    </comment>
    <comment ref="F185" authorId="0">
      <text>
        <r>
          <rPr>
            <b/>
            <sz val="9"/>
            <color indexed="81"/>
            <rFont val="Tahoma"/>
            <family val="2"/>
          </rPr>
          <t xml:space="preserve">durchschn. Auslastung
1.0 Tonnen
</t>
        </r>
        <r>
          <rPr>
            <i/>
            <sz val="9"/>
            <color indexed="81"/>
            <rFont val="Tahoma"/>
            <family val="2"/>
          </rPr>
          <t>Quelle:
ecoinvent Centre (2014): ecoinvent data v3.1.</t>
        </r>
      </text>
    </comment>
    <comment ref="AK185" authorId="0">
      <text>
        <r>
          <rPr>
            <b/>
            <sz val="9"/>
            <color indexed="81"/>
            <rFont val="Tahoma"/>
            <family val="2"/>
          </rPr>
          <t>Philippe Stolz:</t>
        </r>
        <r>
          <rPr>
            <sz val="9"/>
            <color indexed="81"/>
            <rFont val="Tahoma"/>
            <family val="2"/>
          </rPr>
          <t xml:space="preserve">
Einheit: kg/tkm</t>
        </r>
      </text>
    </comment>
    <comment ref="F186" authorId="0">
      <text>
        <r>
          <rPr>
            <b/>
            <sz val="9"/>
            <color indexed="81"/>
            <rFont val="Tahoma"/>
            <family val="2"/>
          </rPr>
          <t xml:space="preserve">durchschn. Auslastung
1.0 Tonnen
</t>
        </r>
        <r>
          <rPr>
            <i/>
            <sz val="9"/>
            <color indexed="81"/>
            <rFont val="Tahoma"/>
            <family val="2"/>
          </rPr>
          <t>Quelle:
ecoinvent Centre (2014): ecoinvent data v3.1.</t>
        </r>
      </text>
    </comment>
    <comment ref="AK186" authorId="0">
      <text>
        <r>
          <rPr>
            <b/>
            <sz val="9"/>
            <color indexed="81"/>
            <rFont val="Tahoma"/>
            <family val="2"/>
          </rPr>
          <t>Philippe Stolz:</t>
        </r>
        <r>
          <rPr>
            <sz val="9"/>
            <color indexed="81"/>
            <rFont val="Tahoma"/>
            <family val="2"/>
          </rPr>
          <t xml:space="preserve">
Einheit: kg/tkm</t>
        </r>
      </text>
    </comment>
    <comment ref="F187" authorId="0">
      <text>
        <r>
          <rPr>
            <b/>
            <sz val="9"/>
            <color indexed="81"/>
            <rFont val="Tahoma"/>
            <family val="2"/>
          </rPr>
          <t xml:space="preserve">durchschn. Auslastung
1.0 Tonnen
</t>
        </r>
        <r>
          <rPr>
            <i/>
            <sz val="9"/>
            <color indexed="81"/>
            <rFont val="Tahoma"/>
            <family val="2"/>
          </rPr>
          <t>Quelle:
ecoinvent Centre (2014): ecoinvent data v3.1.</t>
        </r>
      </text>
    </comment>
    <comment ref="AK187" authorId="0">
      <text>
        <r>
          <rPr>
            <b/>
            <sz val="9"/>
            <color indexed="81"/>
            <rFont val="Tahoma"/>
            <family val="2"/>
          </rPr>
          <t>Philippe Stolz:</t>
        </r>
        <r>
          <rPr>
            <sz val="9"/>
            <color indexed="81"/>
            <rFont val="Tahoma"/>
            <family val="2"/>
          </rPr>
          <t xml:space="preserve">
Einheit: kg/tkm</t>
        </r>
      </text>
    </comment>
    <comment ref="F188" authorId="0">
      <text>
        <r>
          <rPr>
            <b/>
            <sz val="9"/>
            <color indexed="81"/>
            <rFont val="Tahoma"/>
            <family val="2"/>
          </rPr>
          <t xml:space="preserve">durchschn. Auslastung
1.0 Tonnen
</t>
        </r>
        <r>
          <rPr>
            <i/>
            <sz val="9"/>
            <color indexed="81"/>
            <rFont val="Tahoma"/>
            <family val="2"/>
          </rPr>
          <t>Quelle:
ecoinvent Centre (2014): ecoinvent data v3.1.</t>
        </r>
      </text>
    </comment>
    <comment ref="AK188" authorId="0">
      <text>
        <r>
          <rPr>
            <b/>
            <sz val="9"/>
            <color indexed="81"/>
            <rFont val="Tahoma"/>
            <family val="2"/>
          </rPr>
          <t>Philippe Stolz:</t>
        </r>
        <r>
          <rPr>
            <sz val="9"/>
            <color indexed="81"/>
            <rFont val="Tahoma"/>
            <family val="2"/>
          </rPr>
          <t xml:space="preserve">
Einheit: kg/tkm</t>
        </r>
      </text>
    </comment>
    <comment ref="F189" authorId="0">
      <text>
        <r>
          <rPr>
            <b/>
            <sz val="9"/>
            <color indexed="81"/>
            <rFont val="Tahoma"/>
            <family val="2"/>
          </rPr>
          <t xml:space="preserve">durchschn. Auslastung
3.3 Tonnen
</t>
        </r>
        <r>
          <rPr>
            <i/>
            <sz val="9"/>
            <color indexed="81"/>
            <rFont val="Tahoma"/>
            <family val="2"/>
          </rPr>
          <t>Quelle:
ecoinvent Centre (2014): ecoinvent data v3.1.</t>
        </r>
      </text>
    </comment>
    <comment ref="AK189" authorId="0">
      <text>
        <r>
          <rPr>
            <b/>
            <sz val="9"/>
            <color indexed="81"/>
            <rFont val="Tahoma"/>
            <family val="2"/>
          </rPr>
          <t>Philippe Stolz:</t>
        </r>
        <r>
          <rPr>
            <sz val="9"/>
            <color indexed="81"/>
            <rFont val="Tahoma"/>
            <family val="2"/>
          </rPr>
          <t xml:space="preserve">
Einheit: kg/tkm</t>
        </r>
      </text>
    </comment>
    <comment ref="F190" authorId="0">
      <text>
        <r>
          <rPr>
            <b/>
            <sz val="9"/>
            <color indexed="81"/>
            <rFont val="Tahoma"/>
            <family val="2"/>
          </rPr>
          <t xml:space="preserve">durchschn. Auslastung
3.3 Tonnen
</t>
        </r>
        <r>
          <rPr>
            <i/>
            <sz val="9"/>
            <color indexed="81"/>
            <rFont val="Tahoma"/>
            <family val="2"/>
          </rPr>
          <t>Quelle:
ecoinvent Centre (2014): ecoinvent data v3.1.</t>
        </r>
      </text>
    </comment>
    <comment ref="AK190" authorId="0">
      <text>
        <r>
          <rPr>
            <b/>
            <sz val="9"/>
            <color indexed="81"/>
            <rFont val="Tahoma"/>
            <family val="2"/>
          </rPr>
          <t>Philippe Stolz:</t>
        </r>
        <r>
          <rPr>
            <sz val="9"/>
            <color indexed="81"/>
            <rFont val="Tahoma"/>
            <family val="2"/>
          </rPr>
          <t xml:space="preserve">
Einheit: kg/tkm</t>
        </r>
      </text>
    </comment>
    <comment ref="F191" authorId="0">
      <text>
        <r>
          <rPr>
            <b/>
            <sz val="9"/>
            <color indexed="81"/>
            <rFont val="Tahoma"/>
            <family val="2"/>
          </rPr>
          <t xml:space="preserve">durchschn. Auslastung
3.3 Tonnen
</t>
        </r>
        <r>
          <rPr>
            <i/>
            <sz val="9"/>
            <color indexed="81"/>
            <rFont val="Tahoma"/>
            <family val="2"/>
          </rPr>
          <t>Quelle:
ecoinvent Centre (2014): ecoinvent data v3.1.</t>
        </r>
      </text>
    </comment>
    <comment ref="AK191" authorId="0">
      <text>
        <r>
          <rPr>
            <b/>
            <sz val="9"/>
            <color indexed="81"/>
            <rFont val="Tahoma"/>
            <family val="2"/>
          </rPr>
          <t>Philippe Stolz:</t>
        </r>
        <r>
          <rPr>
            <sz val="9"/>
            <color indexed="81"/>
            <rFont val="Tahoma"/>
            <family val="2"/>
          </rPr>
          <t xml:space="preserve">
Einheit: kg/tkm</t>
        </r>
      </text>
    </comment>
    <comment ref="F192" authorId="0">
      <text>
        <r>
          <rPr>
            <b/>
            <sz val="9"/>
            <color indexed="81"/>
            <rFont val="Tahoma"/>
            <family val="2"/>
          </rPr>
          <t xml:space="preserve">durchschn. Auslastung
3.3 Tonnen
</t>
        </r>
        <r>
          <rPr>
            <i/>
            <sz val="9"/>
            <color indexed="81"/>
            <rFont val="Tahoma"/>
            <family val="2"/>
          </rPr>
          <t>Quelle:
ecoinvent Centre (2014): ecoinvent data v3.1.</t>
        </r>
      </text>
    </comment>
    <comment ref="AK192" authorId="0">
      <text>
        <r>
          <rPr>
            <b/>
            <sz val="9"/>
            <color indexed="81"/>
            <rFont val="Tahoma"/>
            <family val="2"/>
          </rPr>
          <t>Philippe Stolz:</t>
        </r>
        <r>
          <rPr>
            <sz val="9"/>
            <color indexed="81"/>
            <rFont val="Tahoma"/>
            <family val="2"/>
          </rPr>
          <t xml:space="preserve">
Einheit: kg/tkm</t>
        </r>
      </text>
    </comment>
    <comment ref="F193" authorId="0">
      <text>
        <r>
          <rPr>
            <b/>
            <sz val="9"/>
            <color indexed="81"/>
            <rFont val="Tahoma"/>
            <family val="2"/>
          </rPr>
          <t xml:space="preserve">durchschn. Auslastung
5.8 Tonnen
</t>
        </r>
        <r>
          <rPr>
            <i/>
            <sz val="9"/>
            <color indexed="81"/>
            <rFont val="Tahoma"/>
            <family val="2"/>
          </rPr>
          <t>Quelle:
ecoinvent Centre (2014): ecoinvent data v3.1.</t>
        </r>
      </text>
    </comment>
    <comment ref="AK193" authorId="0">
      <text>
        <r>
          <rPr>
            <b/>
            <sz val="9"/>
            <color indexed="81"/>
            <rFont val="Tahoma"/>
            <family val="2"/>
          </rPr>
          <t>Philippe Stolz:</t>
        </r>
        <r>
          <rPr>
            <sz val="9"/>
            <color indexed="81"/>
            <rFont val="Tahoma"/>
            <family val="2"/>
          </rPr>
          <t xml:space="preserve">
Einheit: kg/tkm</t>
        </r>
      </text>
    </comment>
    <comment ref="F194" authorId="0">
      <text>
        <r>
          <rPr>
            <b/>
            <sz val="9"/>
            <color indexed="81"/>
            <rFont val="Tahoma"/>
            <family val="2"/>
          </rPr>
          <t xml:space="preserve">durchschn. Auslastung
5.8 Tonnen
</t>
        </r>
        <r>
          <rPr>
            <i/>
            <sz val="9"/>
            <color indexed="81"/>
            <rFont val="Tahoma"/>
            <family val="2"/>
          </rPr>
          <t>Quelle:
ecoinvent Centre (2014): ecoinvent data v3.1.</t>
        </r>
      </text>
    </comment>
    <comment ref="AK194" authorId="0">
      <text>
        <r>
          <rPr>
            <b/>
            <sz val="9"/>
            <color indexed="81"/>
            <rFont val="Tahoma"/>
            <family val="2"/>
          </rPr>
          <t>Philippe Stolz:</t>
        </r>
        <r>
          <rPr>
            <sz val="9"/>
            <color indexed="81"/>
            <rFont val="Tahoma"/>
            <family val="2"/>
          </rPr>
          <t xml:space="preserve">
Einheit: kg/tkm</t>
        </r>
      </text>
    </comment>
    <comment ref="F195" authorId="0">
      <text>
        <r>
          <rPr>
            <b/>
            <sz val="9"/>
            <color indexed="81"/>
            <rFont val="Tahoma"/>
            <family val="2"/>
          </rPr>
          <t xml:space="preserve">durchschn. Auslastung
5.8 Tonnen
</t>
        </r>
        <r>
          <rPr>
            <i/>
            <sz val="9"/>
            <color indexed="81"/>
            <rFont val="Tahoma"/>
            <family val="2"/>
          </rPr>
          <t>Quelle:
ecoinvent Centre (2014): ecoinvent data v3.1.</t>
        </r>
      </text>
    </comment>
    <comment ref="AK195" authorId="0">
      <text>
        <r>
          <rPr>
            <b/>
            <sz val="9"/>
            <color indexed="81"/>
            <rFont val="Tahoma"/>
            <family val="2"/>
          </rPr>
          <t>Philippe Stolz:</t>
        </r>
        <r>
          <rPr>
            <sz val="9"/>
            <color indexed="81"/>
            <rFont val="Tahoma"/>
            <family val="2"/>
          </rPr>
          <t xml:space="preserve">
Einheit: kg/tkm</t>
        </r>
      </text>
    </comment>
    <comment ref="F196" authorId="0">
      <text>
        <r>
          <rPr>
            <b/>
            <sz val="9"/>
            <color indexed="81"/>
            <rFont val="Tahoma"/>
            <family val="2"/>
          </rPr>
          <t xml:space="preserve">durchschn. Auslastung
5.8 Tonnen
</t>
        </r>
        <r>
          <rPr>
            <i/>
            <sz val="9"/>
            <color indexed="81"/>
            <rFont val="Tahoma"/>
            <family val="2"/>
          </rPr>
          <t>Quelle:
ecoinvent Centre (2014): ecoinvent data v3.1.</t>
        </r>
      </text>
    </comment>
    <comment ref="AK196" authorId="0">
      <text>
        <r>
          <rPr>
            <b/>
            <sz val="9"/>
            <color indexed="81"/>
            <rFont val="Tahoma"/>
            <family val="2"/>
          </rPr>
          <t>Philippe Stolz:</t>
        </r>
        <r>
          <rPr>
            <sz val="9"/>
            <color indexed="81"/>
            <rFont val="Tahoma"/>
            <family val="2"/>
          </rPr>
          <t xml:space="preserve">
Einheit: kg/tkm</t>
        </r>
      </text>
    </comment>
    <comment ref="F197" authorId="0">
      <text>
        <r>
          <rPr>
            <b/>
            <sz val="9"/>
            <color indexed="81"/>
            <rFont val="Tahoma"/>
            <family val="2"/>
          </rPr>
          <t xml:space="preserve">durchschn. Auslastung
5.8 Tonnen
</t>
        </r>
        <r>
          <rPr>
            <i/>
            <sz val="9"/>
            <color indexed="81"/>
            <rFont val="Tahoma"/>
            <family val="2"/>
          </rPr>
          <t>Quelle:
Jungbluth et al. (2007): Life Cycle Inventories of Bioenergy. ecoinvent report No. 17.</t>
        </r>
      </text>
    </comment>
    <comment ref="AK197" authorId="0">
      <text>
        <r>
          <rPr>
            <b/>
            <sz val="9"/>
            <color indexed="81"/>
            <rFont val="Tahoma"/>
            <family val="2"/>
          </rPr>
          <t>Philippe Stolz:</t>
        </r>
        <r>
          <rPr>
            <sz val="9"/>
            <color indexed="81"/>
            <rFont val="Tahoma"/>
            <family val="2"/>
          </rPr>
          <t xml:space="preserve">
Einheit: kg/tkm</t>
        </r>
      </text>
    </comment>
    <comment ref="F198" authorId="0">
      <text>
        <r>
          <rPr>
            <b/>
            <sz val="9"/>
            <color indexed="81"/>
            <rFont val="Tahoma"/>
            <family val="2"/>
          </rPr>
          <t xml:space="preserve">durchschn. Auslastung
11.6 Tonnen
</t>
        </r>
        <r>
          <rPr>
            <i/>
            <sz val="9"/>
            <color indexed="81"/>
            <rFont val="Tahoma"/>
            <family val="2"/>
          </rPr>
          <t>Quelle:
Stolz, Messmer &amp; Frischknecht (2016): Life Cycle Inventories of Road and Non-Road Transport Services.</t>
        </r>
      </text>
    </comment>
    <comment ref="AK198" authorId="0">
      <text>
        <r>
          <rPr>
            <b/>
            <sz val="9"/>
            <color indexed="81"/>
            <rFont val="Tahoma"/>
            <family val="2"/>
          </rPr>
          <t>Philippe Stolz:</t>
        </r>
        <r>
          <rPr>
            <sz val="9"/>
            <color indexed="81"/>
            <rFont val="Tahoma"/>
            <family val="2"/>
          </rPr>
          <t xml:space="preserve">
Einheit: kg/tkm</t>
        </r>
      </text>
    </comment>
    <comment ref="F199" authorId="0">
      <text>
        <r>
          <rPr>
            <b/>
            <sz val="9"/>
            <color indexed="81"/>
            <rFont val="Tahoma"/>
            <family val="2"/>
          </rPr>
          <t xml:space="preserve">durchschn. Auslastung
11.6 Tonnen
</t>
        </r>
        <r>
          <rPr>
            <i/>
            <sz val="9"/>
            <color indexed="81"/>
            <rFont val="Tahoma"/>
            <family val="2"/>
          </rPr>
          <t>Quelle:
Stolz, Messmer &amp; Frischknecht (2016): Life Cycle Inventories of Road and Non-Road Transport Services.</t>
        </r>
      </text>
    </comment>
    <comment ref="AK199" authorId="0">
      <text>
        <r>
          <rPr>
            <b/>
            <sz val="9"/>
            <color indexed="81"/>
            <rFont val="Tahoma"/>
            <family val="2"/>
          </rPr>
          <t>Philippe Stolz:</t>
        </r>
        <r>
          <rPr>
            <sz val="9"/>
            <color indexed="81"/>
            <rFont val="Tahoma"/>
            <family val="2"/>
          </rPr>
          <t xml:space="preserve">
Einheit: kg/tkm</t>
        </r>
      </text>
    </comment>
    <comment ref="F200" authorId="0">
      <text>
        <r>
          <rPr>
            <b/>
            <sz val="9"/>
            <color indexed="81"/>
            <rFont val="Tahoma"/>
            <family val="2"/>
          </rPr>
          <t xml:space="preserve">durchschn. Auslastung
11.6 Tonnen
</t>
        </r>
        <r>
          <rPr>
            <i/>
            <sz val="9"/>
            <color indexed="81"/>
            <rFont val="Tahoma"/>
            <family val="2"/>
          </rPr>
          <t>Quelle:
Stolz, Messmer &amp; Frischknecht (2016): Life Cycle Inventories of Road and Non-Road Transport Services.</t>
        </r>
      </text>
    </comment>
    <comment ref="AK200" authorId="0">
      <text>
        <r>
          <rPr>
            <b/>
            <sz val="9"/>
            <color indexed="81"/>
            <rFont val="Tahoma"/>
            <family val="2"/>
          </rPr>
          <t>Philippe Stolz:</t>
        </r>
        <r>
          <rPr>
            <sz val="9"/>
            <color indexed="81"/>
            <rFont val="Tahoma"/>
            <family val="2"/>
          </rPr>
          <t xml:space="preserve">
Einheit: kg/tkm</t>
        </r>
      </text>
    </comment>
    <comment ref="F201" authorId="0">
      <text>
        <r>
          <rPr>
            <b/>
            <sz val="9"/>
            <color indexed="81"/>
            <rFont val="Tahoma"/>
            <family val="2"/>
          </rPr>
          <t xml:space="preserve">durchschn. Auslastung
11.6 Tonnen
</t>
        </r>
        <r>
          <rPr>
            <i/>
            <sz val="9"/>
            <color indexed="81"/>
            <rFont val="Tahoma"/>
            <family val="2"/>
          </rPr>
          <t>Quelle:
Stolz, Messmer &amp; Frischknecht (2016): Life Cycle Inventories of Road and Non-Road Transport Services.</t>
        </r>
      </text>
    </comment>
    <comment ref="AK201" authorId="0">
      <text>
        <r>
          <rPr>
            <b/>
            <sz val="9"/>
            <color indexed="81"/>
            <rFont val="Tahoma"/>
            <family val="2"/>
          </rPr>
          <t>Philippe Stolz:</t>
        </r>
        <r>
          <rPr>
            <sz val="9"/>
            <color indexed="81"/>
            <rFont val="Tahoma"/>
            <family val="2"/>
          </rPr>
          <t xml:space="preserve">
Einheit: kg/tkm</t>
        </r>
      </text>
    </comment>
    <comment ref="F202" authorId="0">
      <text>
        <r>
          <rPr>
            <b/>
            <sz val="9"/>
            <color indexed="81"/>
            <rFont val="Tahoma"/>
            <family val="2"/>
          </rPr>
          <t xml:space="preserve">durchschn. Auslastung
15.0 Tonnen
</t>
        </r>
        <r>
          <rPr>
            <i/>
            <sz val="9"/>
            <color indexed="81"/>
            <rFont val="Tahoma"/>
            <family val="2"/>
          </rPr>
          <t>Quelle:
Stolz, Messmer &amp; Frischknecht (2016): Life Cycle Inventories of Road and Non-Road Transport Services.</t>
        </r>
      </text>
    </comment>
    <comment ref="AK202" authorId="0">
      <text>
        <r>
          <rPr>
            <b/>
            <sz val="9"/>
            <color indexed="81"/>
            <rFont val="Tahoma"/>
            <family val="2"/>
          </rPr>
          <t>Philippe Stolz:</t>
        </r>
        <r>
          <rPr>
            <sz val="9"/>
            <color indexed="81"/>
            <rFont val="Tahoma"/>
            <family val="2"/>
          </rPr>
          <t xml:space="preserve">
Einheit: kg/tkm</t>
        </r>
      </text>
    </comment>
    <comment ref="F203" authorId="0">
      <text>
        <r>
          <rPr>
            <b/>
            <sz val="9"/>
            <color indexed="81"/>
            <rFont val="Tahoma"/>
            <family val="2"/>
          </rPr>
          <t xml:space="preserve">durchschn. Auslastung
15.0 Tonnen
</t>
        </r>
        <r>
          <rPr>
            <i/>
            <sz val="9"/>
            <color indexed="81"/>
            <rFont val="Tahoma"/>
            <family val="2"/>
          </rPr>
          <t>Quelle:
Stolz, Messmer &amp; Frischknecht (2016): Life Cycle Inventories of Road and Non-Road Transport Services.</t>
        </r>
      </text>
    </comment>
    <comment ref="AK203" authorId="0">
      <text>
        <r>
          <rPr>
            <b/>
            <sz val="9"/>
            <color indexed="81"/>
            <rFont val="Tahoma"/>
            <family val="2"/>
          </rPr>
          <t>Philippe Stolz:</t>
        </r>
        <r>
          <rPr>
            <sz val="9"/>
            <color indexed="81"/>
            <rFont val="Tahoma"/>
            <family val="2"/>
          </rPr>
          <t xml:space="preserve">
Einheit: kg/tkm</t>
        </r>
      </text>
    </comment>
    <comment ref="F204" authorId="0">
      <text>
        <r>
          <rPr>
            <b/>
            <sz val="9"/>
            <color indexed="81"/>
            <rFont val="Tahoma"/>
            <family val="2"/>
          </rPr>
          <t xml:space="preserve">durchschn. Auslastung
15.0 Tonnen
</t>
        </r>
        <r>
          <rPr>
            <i/>
            <sz val="9"/>
            <color indexed="81"/>
            <rFont val="Tahoma"/>
            <family val="2"/>
          </rPr>
          <t>Quelle:
Stolz, Messmer &amp; Frischknecht (2016): Life Cycle Inventories of Road and Non-Road Transport Services.</t>
        </r>
      </text>
    </comment>
    <comment ref="AK204" authorId="0">
      <text>
        <r>
          <rPr>
            <b/>
            <sz val="9"/>
            <color indexed="81"/>
            <rFont val="Tahoma"/>
            <family val="2"/>
          </rPr>
          <t>Philippe Stolz:</t>
        </r>
        <r>
          <rPr>
            <sz val="9"/>
            <color indexed="81"/>
            <rFont val="Tahoma"/>
            <family val="2"/>
          </rPr>
          <t xml:space="preserve">
Einheit: kg/tkm</t>
        </r>
      </text>
    </comment>
    <comment ref="F205" authorId="0">
      <text>
        <r>
          <rPr>
            <b/>
            <sz val="9"/>
            <color indexed="81"/>
            <rFont val="Tahoma"/>
            <family val="2"/>
          </rPr>
          <t xml:space="preserve">durchschn. Auslastung
15.0 Tonnen
</t>
        </r>
        <r>
          <rPr>
            <i/>
            <sz val="9"/>
            <color indexed="81"/>
            <rFont val="Tahoma"/>
            <family val="2"/>
          </rPr>
          <t>Quelle:
Stolz, Messmer &amp; Frischknecht (2016): Life Cycle Inventories of Road and Non-Road Transport Services.</t>
        </r>
      </text>
    </comment>
    <comment ref="AK205" authorId="0">
      <text>
        <r>
          <rPr>
            <b/>
            <sz val="9"/>
            <color indexed="81"/>
            <rFont val="Tahoma"/>
            <family val="2"/>
          </rPr>
          <t>Philippe Stolz:</t>
        </r>
        <r>
          <rPr>
            <sz val="9"/>
            <color indexed="81"/>
            <rFont val="Tahoma"/>
            <family val="2"/>
          </rPr>
          <t xml:space="preserve">
Einheit: kg/tkm</t>
        </r>
      </text>
    </comment>
    <comment ref="F206" authorId="0">
      <text>
        <r>
          <rPr>
            <b/>
            <sz val="9"/>
            <color indexed="81"/>
            <rFont val="Tahoma"/>
            <family val="2"/>
          </rPr>
          <t xml:space="preserve">durchschn. Auslastung
18.5 Tonnen
</t>
        </r>
        <r>
          <rPr>
            <i/>
            <sz val="9"/>
            <color indexed="81"/>
            <rFont val="Tahoma"/>
            <family val="2"/>
          </rPr>
          <t>Quelle:
Stolz, Messmer &amp; Frischknecht (2016): Life Cycle Inventories of Road and Non-Road Transport Services.</t>
        </r>
      </text>
    </comment>
    <comment ref="AK206" authorId="0">
      <text>
        <r>
          <rPr>
            <b/>
            <sz val="9"/>
            <color indexed="81"/>
            <rFont val="Tahoma"/>
            <family val="2"/>
          </rPr>
          <t>Philippe Stolz:</t>
        </r>
        <r>
          <rPr>
            <sz val="9"/>
            <color indexed="81"/>
            <rFont val="Tahoma"/>
            <family val="2"/>
          </rPr>
          <t xml:space="preserve">
Einheit: kg/tkm</t>
        </r>
      </text>
    </comment>
    <comment ref="F207" authorId="0">
      <text>
        <r>
          <rPr>
            <b/>
            <sz val="9"/>
            <color indexed="81"/>
            <rFont val="Tahoma"/>
            <family val="2"/>
          </rPr>
          <t xml:space="preserve">durchschn. Auslastung
18.5 Tonnen
</t>
        </r>
        <r>
          <rPr>
            <i/>
            <sz val="9"/>
            <color indexed="81"/>
            <rFont val="Tahoma"/>
            <family val="2"/>
          </rPr>
          <t>Quelle:
Stolz, Messmer &amp; Frischknecht (2016): Life Cycle Inventories of Road and Non-Road Transport Services.</t>
        </r>
      </text>
    </comment>
    <comment ref="AK207" authorId="0">
      <text>
        <r>
          <rPr>
            <b/>
            <sz val="9"/>
            <color indexed="81"/>
            <rFont val="Tahoma"/>
            <family val="2"/>
          </rPr>
          <t>Philippe Stolz:</t>
        </r>
        <r>
          <rPr>
            <sz val="9"/>
            <color indexed="81"/>
            <rFont val="Tahoma"/>
            <family val="2"/>
          </rPr>
          <t xml:space="preserve">
Einheit: kg/tkm</t>
        </r>
      </text>
    </comment>
    <comment ref="F208" authorId="0">
      <text>
        <r>
          <rPr>
            <b/>
            <sz val="9"/>
            <color indexed="81"/>
            <rFont val="Tahoma"/>
            <family val="2"/>
          </rPr>
          <t xml:space="preserve">durchschn. Auslastung
18.5 Tonnen
</t>
        </r>
        <r>
          <rPr>
            <i/>
            <sz val="9"/>
            <color indexed="81"/>
            <rFont val="Tahoma"/>
            <family val="2"/>
          </rPr>
          <t>Quelle:
Stolz, Messmer &amp; Frischknecht (2016): Life Cycle Inventories of Road and Non-Road Transport Services.</t>
        </r>
      </text>
    </comment>
    <comment ref="AK208" authorId="0">
      <text>
        <r>
          <rPr>
            <b/>
            <sz val="9"/>
            <color indexed="81"/>
            <rFont val="Tahoma"/>
            <family val="2"/>
          </rPr>
          <t>Philippe Stolz:</t>
        </r>
        <r>
          <rPr>
            <sz val="9"/>
            <color indexed="81"/>
            <rFont val="Tahoma"/>
            <family val="2"/>
          </rPr>
          <t xml:space="preserve">
Einheit: kg/tkm</t>
        </r>
      </text>
    </comment>
    <comment ref="F209" authorId="0">
      <text>
        <r>
          <rPr>
            <b/>
            <sz val="9"/>
            <color indexed="81"/>
            <rFont val="Tahoma"/>
            <family val="2"/>
          </rPr>
          <t xml:space="preserve">durchschn. Auslastung
18.5 Tonnen
</t>
        </r>
        <r>
          <rPr>
            <i/>
            <sz val="9"/>
            <color indexed="81"/>
            <rFont val="Tahoma"/>
            <family val="2"/>
          </rPr>
          <t>Quelle:
Stolz, Messmer &amp; Frischknecht (2016): Life Cycle Inventories of Road and Non-Road Transport Services.</t>
        </r>
      </text>
    </comment>
    <comment ref="AK209" authorId="0">
      <text>
        <r>
          <rPr>
            <b/>
            <sz val="9"/>
            <color indexed="81"/>
            <rFont val="Tahoma"/>
            <family val="2"/>
          </rPr>
          <t>Philippe Stolz:</t>
        </r>
        <r>
          <rPr>
            <sz val="9"/>
            <color indexed="81"/>
            <rFont val="Tahoma"/>
            <family val="2"/>
          </rPr>
          <t xml:space="preserve">
Einheit: kg/tkm</t>
        </r>
      </text>
    </comment>
    <comment ref="AK210" authorId="0">
      <text>
        <r>
          <rPr>
            <b/>
            <sz val="9"/>
            <color indexed="81"/>
            <rFont val="Tahoma"/>
            <family val="2"/>
          </rPr>
          <t>Philippe Stolz:</t>
        </r>
        <r>
          <rPr>
            <sz val="9"/>
            <color indexed="81"/>
            <rFont val="Tahoma"/>
            <family val="2"/>
          </rPr>
          <t xml:space="preserve">
Einheit: kg/tkm</t>
        </r>
      </text>
    </comment>
    <comment ref="AK211" authorId="0">
      <text>
        <r>
          <rPr>
            <b/>
            <sz val="9"/>
            <color indexed="81"/>
            <rFont val="Tahoma"/>
            <family val="2"/>
          </rPr>
          <t>Philippe Stolz:</t>
        </r>
        <r>
          <rPr>
            <sz val="9"/>
            <color indexed="81"/>
            <rFont val="Tahoma"/>
            <family val="2"/>
          </rPr>
          <t xml:space="preserve">
Einheit: kg/MJ</t>
        </r>
      </text>
    </comment>
    <comment ref="AK212" authorId="0">
      <text>
        <r>
          <rPr>
            <b/>
            <sz val="9"/>
            <color indexed="81"/>
            <rFont val="Tahoma"/>
            <family val="2"/>
          </rPr>
          <t>Philippe Stolz:</t>
        </r>
        <r>
          <rPr>
            <sz val="9"/>
            <color indexed="81"/>
            <rFont val="Tahoma"/>
            <family val="2"/>
          </rPr>
          <t xml:space="preserve">
Einheit: kg/MJ</t>
        </r>
      </text>
    </comment>
    <comment ref="AK213" authorId="0">
      <text>
        <r>
          <rPr>
            <b/>
            <sz val="9"/>
            <color indexed="81"/>
            <rFont val="Tahoma"/>
            <family val="2"/>
          </rPr>
          <t>Philippe Stolz:</t>
        </r>
        <r>
          <rPr>
            <sz val="9"/>
            <color indexed="81"/>
            <rFont val="Tahoma"/>
            <family val="2"/>
          </rPr>
          <t xml:space="preserve">
Einheit: kg/m3</t>
        </r>
      </text>
    </comment>
    <comment ref="AK214" authorId="0">
      <text>
        <r>
          <rPr>
            <b/>
            <sz val="9"/>
            <color indexed="81"/>
            <rFont val="Tahoma"/>
            <family val="2"/>
          </rPr>
          <t>Philippe Stolz:</t>
        </r>
        <r>
          <rPr>
            <sz val="9"/>
            <color indexed="81"/>
            <rFont val="Tahoma"/>
            <family val="2"/>
          </rPr>
          <t xml:space="preserve">
Einheit: kg/m3</t>
        </r>
      </text>
    </comment>
    <comment ref="AK215" authorId="0">
      <text>
        <r>
          <rPr>
            <b/>
            <sz val="9"/>
            <color indexed="81"/>
            <rFont val="Tahoma"/>
            <family val="2"/>
          </rPr>
          <t>Philippe Stolz:</t>
        </r>
        <r>
          <rPr>
            <sz val="9"/>
            <color indexed="81"/>
            <rFont val="Tahoma"/>
            <family val="2"/>
          </rPr>
          <t xml:space="preserve">
Einheit: kg/tkm</t>
        </r>
      </text>
    </comment>
    <comment ref="AK216" authorId="0">
      <text>
        <r>
          <rPr>
            <b/>
            <sz val="9"/>
            <color indexed="81"/>
            <rFont val="Tahoma"/>
            <family val="2"/>
          </rPr>
          <t>Philippe Stolz:</t>
        </r>
        <r>
          <rPr>
            <sz val="9"/>
            <color indexed="81"/>
            <rFont val="Tahoma"/>
            <family val="2"/>
          </rPr>
          <t xml:space="preserve">
Einheit: kg/tkm</t>
        </r>
      </text>
    </comment>
    <comment ref="AK217" authorId="0">
      <text>
        <r>
          <rPr>
            <b/>
            <sz val="9"/>
            <color indexed="81"/>
            <rFont val="Tahoma"/>
            <family val="2"/>
          </rPr>
          <t>Philippe Stolz:</t>
        </r>
        <r>
          <rPr>
            <sz val="9"/>
            <color indexed="81"/>
            <rFont val="Tahoma"/>
            <family val="2"/>
          </rPr>
          <t xml:space="preserve">
Einheit: kg/tkm</t>
        </r>
      </text>
    </comment>
    <comment ref="AK218" authorId="0">
      <text>
        <r>
          <rPr>
            <b/>
            <sz val="9"/>
            <color indexed="81"/>
            <rFont val="Tahoma"/>
            <family val="2"/>
          </rPr>
          <t>Philippe Stolz:</t>
        </r>
        <r>
          <rPr>
            <sz val="9"/>
            <color indexed="81"/>
            <rFont val="Tahoma"/>
            <family val="2"/>
          </rPr>
          <t xml:space="preserve">
Einheit: kg/tkm</t>
        </r>
      </text>
    </comment>
    <comment ref="AK219" authorId="0">
      <text>
        <r>
          <rPr>
            <b/>
            <sz val="9"/>
            <color indexed="81"/>
            <rFont val="Tahoma"/>
            <family val="2"/>
          </rPr>
          <t>Philippe Stolz:</t>
        </r>
        <r>
          <rPr>
            <sz val="9"/>
            <color indexed="81"/>
            <rFont val="Tahoma"/>
            <family val="2"/>
          </rPr>
          <t xml:space="preserve">
Einheit: kg/tkm
</t>
        </r>
      </text>
    </comment>
    <comment ref="AL219" authorId="0">
      <text>
        <r>
          <rPr>
            <b/>
            <sz val="9"/>
            <color indexed="81"/>
            <rFont val="Tahoma"/>
            <family val="2"/>
          </rPr>
          <t>Philippe Stolz:</t>
        </r>
        <r>
          <rPr>
            <sz val="9"/>
            <color indexed="81"/>
            <rFont val="Tahoma"/>
            <family val="2"/>
          </rPr>
          <t xml:space="preserve">
Einheit: kg/tkm
Allokation gemäss 
DIN 16258
</t>
        </r>
      </text>
    </comment>
    <comment ref="AK220" authorId="0">
      <text>
        <r>
          <rPr>
            <b/>
            <sz val="9"/>
            <color indexed="81"/>
            <rFont val="Tahoma"/>
            <family val="2"/>
          </rPr>
          <t>Philippe Stolz:</t>
        </r>
        <r>
          <rPr>
            <sz val="9"/>
            <color indexed="81"/>
            <rFont val="Tahoma"/>
            <family val="2"/>
          </rPr>
          <t xml:space="preserve">
Einheit: kg/tkm
</t>
        </r>
      </text>
    </comment>
    <comment ref="AL220" authorId="0">
      <text>
        <r>
          <rPr>
            <b/>
            <sz val="9"/>
            <color indexed="81"/>
            <rFont val="Tahoma"/>
            <family val="2"/>
          </rPr>
          <t>Philippe Stolz:</t>
        </r>
        <r>
          <rPr>
            <sz val="9"/>
            <color indexed="81"/>
            <rFont val="Tahoma"/>
            <family val="2"/>
          </rPr>
          <t xml:space="preserve">
Einheit: kg/tkm
Allokation gemäss 
DIN 16258
</t>
        </r>
      </text>
    </comment>
    <comment ref="AK221" authorId="0">
      <text>
        <r>
          <rPr>
            <b/>
            <sz val="9"/>
            <color indexed="81"/>
            <rFont val="Tahoma"/>
            <family val="2"/>
          </rPr>
          <t>Philippe Stolz:</t>
        </r>
        <r>
          <rPr>
            <sz val="9"/>
            <color indexed="81"/>
            <rFont val="Tahoma"/>
            <family val="2"/>
          </rPr>
          <t xml:space="preserve">
Einheit: kg/tkm
</t>
        </r>
      </text>
    </comment>
    <comment ref="AL221" authorId="0">
      <text>
        <r>
          <rPr>
            <b/>
            <sz val="9"/>
            <color indexed="81"/>
            <rFont val="Tahoma"/>
            <family val="2"/>
          </rPr>
          <t>Philippe Stolz:</t>
        </r>
        <r>
          <rPr>
            <sz val="9"/>
            <color indexed="81"/>
            <rFont val="Tahoma"/>
            <family val="2"/>
          </rPr>
          <t xml:space="preserve">
Einheit: kg/tkm
Allokation gemäss 
DIN 16258
</t>
        </r>
      </text>
    </comment>
    <comment ref="AK222" authorId="0">
      <text>
        <r>
          <rPr>
            <b/>
            <sz val="9"/>
            <color indexed="81"/>
            <rFont val="Tahoma"/>
            <family val="2"/>
          </rPr>
          <t>Philippe Stolz:</t>
        </r>
        <r>
          <rPr>
            <sz val="9"/>
            <color indexed="81"/>
            <rFont val="Tahoma"/>
            <family val="2"/>
          </rPr>
          <t xml:space="preserve">
Einheit: kg/h</t>
        </r>
      </text>
    </comment>
    <comment ref="AL222" authorId="0">
      <text>
        <r>
          <rPr>
            <b/>
            <sz val="9"/>
            <color indexed="81"/>
            <rFont val="Tahoma"/>
            <family val="2"/>
          </rPr>
          <t>Philippe Stolz:</t>
        </r>
        <r>
          <rPr>
            <sz val="9"/>
            <color indexed="81"/>
            <rFont val="Tahoma"/>
            <family val="2"/>
          </rPr>
          <t xml:space="preserve">
Einheit: kg/h</t>
        </r>
      </text>
    </comment>
    <comment ref="S227" authorId="0">
      <text>
        <r>
          <rPr>
            <sz val="9"/>
            <color indexed="81"/>
            <rFont val="Tahoma"/>
            <family val="2"/>
          </rPr>
          <t>Stromverluste durch Übertragung und Verteilung sowie durch den Betrieb von Speicher- / Zulieferpumpen</t>
        </r>
      </text>
    </comment>
  </commentList>
</comments>
</file>

<file path=xl/comments2.xml><?xml version="1.0" encoding="utf-8"?>
<comments xmlns="http://schemas.openxmlformats.org/spreadsheetml/2006/main">
  <authors>
    <author>Philippe Stolz</author>
  </authors>
  <commentList>
    <comment ref="E3" authorId="0">
      <text>
        <r>
          <rPr>
            <sz val="9"/>
            <color indexed="81"/>
            <rFont val="Tahoma"/>
            <family val="2"/>
          </rPr>
          <t>Philippe Stolz:</t>
        </r>
        <r>
          <rPr>
            <b/>
            <i/>
            <sz val="9"/>
            <color indexed="81"/>
            <rFont val="Tahoma"/>
            <family val="2"/>
          </rPr>
          <t xml:space="preserve">
Gemäss HBEFA v3.2</t>
        </r>
      </text>
    </comment>
    <comment ref="F3" authorId="0">
      <text>
        <r>
          <rPr>
            <sz val="9"/>
            <color indexed="81"/>
            <rFont val="Tahoma"/>
            <family val="2"/>
          </rPr>
          <t>Philippe Stolz:</t>
        </r>
        <r>
          <rPr>
            <b/>
            <i/>
            <sz val="9"/>
            <color indexed="81"/>
            <rFont val="Tahoma"/>
            <family val="2"/>
          </rPr>
          <t xml:space="preserve">
Gemäss HBEFA v3.2</t>
        </r>
      </text>
    </comment>
    <comment ref="G3" authorId="0">
      <text>
        <r>
          <rPr>
            <b/>
            <sz val="9"/>
            <color indexed="81"/>
            <rFont val="Tahoma"/>
            <family val="2"/>
          </rPr>
          <t>Philippe Stolz:</t>
        </r>
        <r>
          <rPr>
            <sz val="9"/>
            <color indexed="81"/>
            <rFont val="Tahoma"/>
            <family val="2"/>
          </rPr>
          <t xml:space="preserve">
Verbrauch inkl. Klimaanlagen</t>
        </r>
      </text>
    </comment>
    <comment ref="H3" authorId="0">
      <text>
        <r>
          <rPr>
            <b/>
            <sz val="9"/>
            <color indexed="81"/>
            <rFont val="Tahoma"/>
            <family val="2"/>
          </rPr>
          <t>Philippe Stolz:</t>
        </r>
        <r>
          <rPr>
            <sz val="9"/>
            <color indexed="81"/>
            <rFont val="Tahoma"/>
            <family val="2"/>
          </rPr>
          <t xml:space="preserve">
Verbrauch inkl. Klimaanlagen</t>
        </r>
      </text>
    </comment>
    <comment ref="L3" authorId="0">
      <text>
        <r>
          <rPr>
            <b/>
            <sz val="9"/>
            <color indexed="81"/>
            <rFont val="Tahoma"/>
            <family val="2"/>
          </rPr>
          <t>Philippe Stolz:</t>
        </r>
        <r>
          <rPr>
            <sz val="9"/>
            <color indexed="81"/>
            <rFont val="Tahoma"/>
            <family val="2"/>
          </rPr>
          <t xml:space="preserve">
Verbrauch inkl. Klimaanlagen</t>
        </r>
      </text>
    </comment>
    <comment ref="M3" authorId="0">
      <text>
        <r>
          <rPr>
            <b/>
            <sz val="9"/>
            <color indexed="81"/>
            <rFont val="Tahoma"/>
            <family val="2"/>
          </rPr>
          <t>Philippe Stolz:</t>
        </r>
        <r>
          <rPr>
            <sz val="9"/>
            <color indexed="81"/>
            <rFont val="Tahoma"/>
            <family val="2"/>
          </rPr>
          <t xml:space="preserve">
Verbrauch inkl. Klimaanlagen
</t>
        </r>
      </text>
    </comment>
    <comment ref="N3" authorId="0">
      <text>
        <r>
          <rPr>
            <b/>
            <sz val="9"/>
            <color indexed="81"/>
            <rFont val="Tahoma"/>
            <family val="2"/>
          </rPr>
          <t>Philippe Stolz:</t>
        </r>
        <r>
          <rPr>
            <sz val="9"/>
            <color indexed="81"/>
            <rFont val="Tahoma"/>
            <family val="2"/>
          </rPr>
          <t xml:space="preserve">
Verbrauch inkl. Klimaanlagen
</t>
        </r>
      </text>
    </comment>
    <comment ref="O3" authorId="0">
      <text>
        <r>
          <rPr>
            <b/>
            <sz val="9"/>
            <color indexed="81"/>
            <rFont val="Tahoma"/>
            <family val="2"/>
          </rPr>
          <t>Philippe Stolz:</t>
        </r>
        <r>
          <rPr>
            <sz val="9"/>
            <color indexed="81"/>
            <rFont val="Tahoma"/>
            <family val="2"/>
          </rPr>
          <t xml:space="preserve">
Verbrauch inkl. Klimaanlagen</t>
        </r>
      </text>
    </comment>
    <comment ref="P3" authorId="0">
      <text>
        <r>
          <rPr>
            <b/>
            <sz val="9"/>
            <color indexed="81"/>
            <rFont val="Tahoma"/>
            <family val="2"/>
          </rPr>
          <t>Philippe Stolz:</t>
        </r>
        <r>
          <rPr>
            <sz val="9"/>
            <color indexed="81"/>
            <rFont val="Tahoma"/>
            <family val="2"/>
          </rPr>
          <t xml:space="preserve">
Verbrauch inkl. Klimaanlagen</t>
        </r>
      </text>
    </comment>
    <comment ref="R3" authorId="0">
      <text>
        <r>
          <rPr>
            <sz val="9"/>
            <color indexed="81"/>
            <rFont val="Tahoma"/>
            <family val="2"/>
          </rPr>
          <t>Philippe Stolz:</t>
        </r>
        <r>
          <rPr>
            <b/>
            <i/>
            <sz val="9"/>
            <color indexed="81"/>
            <rFont val="Tahoma"/>
            <family val="2"/>
          </rPr>
          <t xml:space="preserve">
Ecoinvent v3.1 basierend auf Tremove 2.7b
(Land / Region unbekannt)
</t>
        </r>
      </text>
    </comment>
    <comment ref="E43" authorId="0">
      <text>
        <r>
          <rPr>
            <sz val="9"/>
            <color indexed="81"/>
            <rFont val="Tahoma"/>
            <family val="2"/>
          </rPr>
          <t>Philippe Stolz:</t>
        </r>
        <r>
          <rPr>
            <b/>
            <i/>
            <sz val="9"/>
            <color indexed="81"/>
            <rFont val="Tahoma"/>
            <family val="2"/>
          </rPr>
          <t xml:space="preserve">
Gemäss HBEFA v3.2</t>
        </r>
      </text>
    </comment>
    <comment ref="F43" authorId="0">
      <text>
        <r>
          <rPr>
            <sz val="9"/>
            <color indexed="81"/>
            <rFont val="Tahoma"/>
            <family val="2"/>
          </rPr>
          <t>Philippe Stolz:</t>
        </r>
        <r>
          <rPr>
            <b/>
            <i/>
            <sz val="9"/>
            <color indexed="81"/>
            <rFont val="Tahoma"/>
            <family val="2"/>
          </rPr>
          <t xml:space="preserve">
Gemäss HBEFA v3.2</t>
        </r>
      </text>
    </comment>
    <comment ref="G43" authorId="0">
      <text>
        <r>
          <rPr>
            <sz val="9"/>
            <color indexed="81"/>
            <rFont val="Tahoma"/>
            <family val="2"/>
          </rPr>
          <t>Philippe Stolz:</t>
        </r>
        <r>
          <rPr>
            <b/>
            <i/>
            <sz val="9"/>
            <color indexed="81"/>
            <rFont val="Tahoma"/>
            <family val="2"/>
          </rPr>
          <t xml:space="preserve">
Gemäss HBEFA v3.2</t>
        </r>
      </text>
    </comment>
    <comment ref="F61" authorId="0">
      <text>
        <r>
          <rPr>
            <sz val="9"/>
            <color indexed="81"/>
            <rFont val="Tahoma"/>
            <family val="2"/>
          </rPr>
          <t>Philippe Stolz:</t>
        </r>
        <r>
          <rPr>
            <b/>
            <i/>
            <sz val="9"/>
            <color indexed="81"/>
            <rFont val="Tahoma"/>
            <family val="2"/>
          </rPr>
          <t xml:space="preserve">
Gemäss HBEFA v3.2</t>
        </r>
      </text>
    </comment>
    <comment ref="G61" authorId="0">
      <text>
        <r>
          <rPr>
            <sz val="9"/>
            <color indexed="81"/>
            <rFont val="Tahoma"/>
            <family val="2"/>
          </rPr>
          <t>Philippe Stolz:</t>
        </r>
        <r>
          <rPr>
            <b/>
            <i/>
            <sz val="9"/>
            <color indexed="81"/>
            <rFont val="Tahoma"/>
            <family val="2"/>
          </rPr>
          <t xml:space="preserve">
Gemäss HBEFA v3.2</t>
        </r>
      </text>
    </comment>
    <comment ref="H61" authorId="0">
      <text>
        <r>
          <rPr>
            <sz val="9"/>
            <color indexed="81"/>
            <rFont val="Tahoma"/>
            <family val="2"/>
          </rPr>
          <t>Philippe Stolz:</t>
        </r>
        <r>
          <rPr>
            <b/>
            <i/>
            <sz val="9"/>
            <color indexed="81"/>
            <rFont val="Tahoma"/>
            <family val="2"/>
          </rPr>
          <t xml:space="preserve">
Gemäss HBEFA v3.2</t>
        </r>
      </text>
    </comment>
  </commentList>
</comments>
</file>

<file path=xl/comments3.xml><?xml version="1.0" encoding="utf-8"?>
<comments xmlns="http://schemas.openxmlformats.org/spreadsheetml/2006/main">
  <authors>
    <author>Philippe Stolz</author>
  </authors>
  <commentList>
    <comment ref="H22" authorId="0">
      <text>
        <r>
          <rPr>
            <b/>
            <sz val="9"/>
            <color indexed="81"/>
            <rFont val="Tahoma"/>
            <family val="2"/>
          </rPr>
          <t>Philippe Stolz:</t>
        </r>
        <r>
          <rPr>
            <sz val="9"/>
            <color indexed="81"/>
            <rFont val="Tahoma"/>
            <family val="2"/>
          </rPr>
          <t xml:space="preserve">
Berechnet als Summe der nicht erneuerbaren Technologien in den Strommixen</t>
        </r>
      </text>
    </comment>
    <comment ref="H23" authorId="0">
      <text>
        <r>
          <rPr>
            <b/>
            <sz val="9"/>
            <color indexed="81"/>
            <rFont val="Tahoma"/>
            <family val="2"/>
          </rPr>
          <t>Philippe Stolz:</t>
        </r>
        <r>
          <rPr>
            <sz val="9"/>
            <color indexed="81"/>
            <rFont val="Tahoma"/>
            <family val="2"/>
          </rPr>
          <t xml:space="preserve">
electricity, production mix ENTSO based on technologies/ENTSO U</t>
        </r>
      </text>
    </comment>
    <comment ref="H30" authorId="0">
      <text>
        <r>
          <rPr>
            <b/>
            <sz val="9"/>
            <color indexed="81"/>
            <rFont val="Tahoma"/>
            <family val="2"/>
          </rPr>
          <t>Philippe Stolz:</t>
        </r>
        <r>
          <rPr>
            <sz val="9"/>
            <color indexed="81"/>
            <rFont val="Tahoma"/>
            <family val="2"/>
          </rPr>
          <t xml:space="preserve">
Umweltbilanz Strommix Schweiz 2011, Tab. 3.7</t>
        </r>
      </text>
    </comment>
    <comment ref="H31" authorId="0">
      <text>
        <r>
          <rPr>
            <b/>
            <sz val="9"/>
            <color indexed="81"/>
            <rFont val="Tahoma"/>
            <family val="2"/>
          </rPr>
          <t>Philippe Stolz:</t>
        </r>
        <r>
          <rPr>
            <sz val="9"/>
            <color indexed="81"/>
            <rFont val="Tahoma"/>
            <family val="2"/>
          </rPr>
          <t xml:space="preserve">
Umweltbilanz Strommix Schweiz 2011, Tab. 3.7</t>
        </r>
      </text>
    </comment>
    <comment ref="H32" authorId="0">
      <text>
        <r>
          <rPr>
            <b/>
            <sz val="9"/>
            <color indexed="81"/>
            <rFont val="Tahoma"/>
            <family val="2"/>
          </rPr>
          <t>Philippe Stolz:</t>
        </r>
        <r>
          <rPr>
            <sz val="9"/>
            <color indexed="81"/>
            <rFont val="Tahoma"/>
            <family val="2"/>
          </rPr>
          <t xml:space="preserve">
Umweltbilanz Strommix Schweiz 2011, Tab. 3.7</t>
        </r>
      </text>
    </comment>
    <comment ref="L43" authorId="0">
      <text>
        <r>
          <rPr>
            <b/>
            <sz val="9"/>
            <color indexed="81"/>
            <rFont val="Tahoma"/>
            <family val="2"/>
          </rPr>
          <t>Philippe Stolz:</t>
        </r>
        <r>
          <rPr>
            <sz val="9"/>
            <color indexed="81"/>
            <rFont val="Tahoma"/>
            <family val="2"/>
          </rPr>
          <t xml:space="preserve">
Stromverluste durch Übertragung und Verteilung sowie durch den Betrieb von Speicher- / Zulieferpumpen</t>
        </r>
      </text>
    </comment>
    <comment ref="T43" authorId="0">
      <text>
        <r>
          <rPr>
            <b/>
            <sz val="9"/>
            <color indexed="81"/>
            <rFont val="Tahoma"/>
            <family val="2"/>
          </rPr>
          <t>Philippe Stolz:</t>
        </r>
        <r>
          <rPr>
            <sz val="9"/>
            <color indexed="81"/>
            <rFont val="Tahoma"/>
            <family val="2"/>
          </rPr>
          <t xml:space="preserve">
Stromverluste durch Übertragung und Verteilung sowie durch den Betrieb von Speicher- / Zulieferpumpen</t>
        </r>
      </text>
    </comment>
  </commentList>
</comments>
</file>

<file path=xl/comments4.xml><?xml version="1.0" encoding="utf-8"?>
<comments xmlns="http://schemas.openxmlformats.org/spreadsheetml/2006/main">
  <authors>
    <author>Philippe Stolz</author>
  </authors>
  <commentList>
    <comment ref="L48" authorId="0">
      <text>
        <r>
          <rPr>
            <b/>
            <sz val="9"/>
            <color indexed="81"/>
            <rFont val="Tahoma"/>
            <family val="2"/>
          </rPr>
          <t>Philippe Stolz:</t>
        </r>
        <r>
          <rPr>
            <sz val="9"/>
            <color indexed="81"/>
            <rFont val="Tahoma"/>
            <family val="2"/>
          </rPr>
          <t xml:space="preserve">
Stromverluste durch Übertragung und Verteilung sowie durch den Betrieb von Speicher- / Zulieferpumpen</t>
        </r>
      </text>
    </comment>
    <comment ref="T48" authorId="0">
      <text>
        <r>
          <rPr>
            <b/>
            <sz val="9"/>
            <color indexed="81"/>
            <rFont val="Tahoma"/>
            <family val="2"/>
          </rPr>
          <t>Philippe Stolz:</t>
        </r>
        <r>
          <rPr>
            <sz val="9"/>
            <color indexed="81"/>
            <rFont val="Tahoma"/>
            <family val="2"/>
          </rPr>
          <t xml:space="preserve">
Stromverluste durch Übertragung und Verteilung sowie durch den Betrieb von Speicher- / Zulieferpumpen</t>
        </r>
      </text>
    </comment>
  </commentList>
</comments>
</file>

<file path=xl/sharedStrings.xml><?xml version="1.0" encoding="utf-8"?>
<sst xmlns="http://schemas.openxmlformats.org/spreadsheetml/2006/main" count="17327" uniqueCount="2644">
  <si>
    <t>GWP</t>
  </si>
  <si>
    <t>CO2</t>
  </si>
  <si>
    <t>PM10</t>
  </si>
  <si>
    <t>PM2.5</t>
  </si>
  <si>
    <t>NMVOC</t>
  </si>
  <si>
    <t>NOx</t>
  </si>
  <si>
    <t>SO2</t>
  </si>
  <si>
    <t>kombiniert</t>
  </si>
  <si>
    <t>rollende Landstrasse</t>
  </si>
  <si>
    <t>Elektrolok</t>
  </si>
  <si>
    <t>-</t>
  </si>
  <si>
    <t>Huckepack-Transport</t>
  </si>
  <si>
    <t>Schiene</t>
  </si>
  <si>
    <t>Zug Schweiz</t>
  </si>
  <si>
    <t>Durchschnitt</t>
  </si>
  <si>
    <t>Zug Europa</t>
  </si>
  <si>
    <t>Zug Italien</t>
  </si>
  <si>
    <t>Zug Frankreich</t>
  </si>
  <si>
    <t>Zug Deutschland</t>
  </si>
  <si>
    <t>Zug Österreich</t>
  </si>
  <si>
    <t>Strasse</t>
  </si>
  <si>
    <t>durchschnittlicher Lastwagen</t>
  </si>
  <si>
    <t>durchschnittliche Flotte</t>
  </si>
  <si>
    <t>Kleintransporter (&lt;3.5t)</t>
  </si>
  <si>
    <t>Diesel</t>
  </si>
  <si>
    <t>EURO 3</t>
  </si>
  <si>
    <t>EURO 4</t>
  </si>
  <si>
    <t>EURO 5</t>
  </si>
  <si>
    <t>Binnenschiff (Rhein)</t>
  </si>
  <si>
    <t>Hochseeschiff</t>
  </si>
  <si>
    <t>Flugzeug</t>
  </si>
  <si>
    <t>innerhalb Europa</t>
  </si>
  <si>
    <t>Interkontinental</t>
  </si>
  <si>
    <t>Hochgeschwindigkeitszug I</t>
  </si>
  <si>
    <t>Benzin</t>
  </si>
  <si>
    <t>Biogas</t>
  </si>
  <si>
    <t>optimiert auf Gasbetrieb</t>
  </si>
  <si>
    <t>Erdgas</t>
  </si>
  <si>
    <t>Elektrizität</t>
  </si>
  <si>
    <t>Tram</t>
  </si>
  <si>
    <t>Reisebus (Car)</t>
  </si>
  <si>
    <t>Elektro-Scooter</t>
  </si>
  <si>
    <t>Fahrrad</t>
  </si>
  <si>
    <t>E-Bike</t>
  </si>
  <si>
    <t>virtuell</t>
  </si>
  <si>
    <t>Work@home</t>
  </si>
  <si>
    <t>Charakterisierung</t>
  </si>
  <si>
    <t>Einheit</t>
  </si>
  <si>
    <t>Trolleybus</t>
  </si>
  <si>
    <t>Rapsmethylester</t>
  </si>
  <si>
    <t>Summe</t>
  </si>
  <si>
    <t>Pt</t>
  </si>
  <si>
    <t>Non renewable, fossil</t>
  </si>
  <si>
    <t>Non-renewable, nuclear</t>
  </si>
  <si>
    <t>Renewable, biomass</t>
  </si>
  <si>
    <t>Renewable, wind, solar, geothe</t>
  </si>
  <si>
    <t>Renewable, water</t>
  </si>
  <si>
    <t>KEAtotal</t>
  </si>
  <si>
    <t>KEAnichterneuerbar</t>
  </si>
  <si>
    <t>KEAerneuerbar</t>
  </si>
  <si>
    <t>Check</t>
  </si>
  <si>
    <t>Primärenergie</t>
  </si>
  <si>
    <t>Energy resources</t>
  </si>
  <si>
    <t>UBP'06</t>
  </si>
  <si>
    <t>kg</t>
  </si>
  <si>
    <t>Auslastung nach ecoinvent</t>
  </si>
  <si>
    <t>Fahrzeuggewicht nach ecoinvent</t>
  </si>
  <si>
    <t>D</t>
  </si>
  <si>
    <t>Summe Check</t>
  </si>
  <si>
    <t>Datenset Strasse</t>
  </si>
  <si>
    <t>Betrieb inkl. Energiebereitstellung</t>
  </si>
  <si>
    <t>Fahrzeugunterhalt</t>
  </si>
  <si>
    <t>Datenset Fahrzeugunterhalt</t>
  </si>
  <si>
    <t>Wahl Indikator</t>
  </si>
  <si>
    <t>Index Indikator</t>
  </si>
  <si>
    <t>Punkte</t>
  </si>
  <si>
    <t>Bezeichnung</t>
  </si>
  <si>
    <t>INDEX</t>
  </si>
  <si>
    <t>INDEX Spalte</t>
  </si>
  <si>
    <t>MJ-equ.</t>
  </si>
  <si>
    <t>g CO2-equ.</t>
  </si>
  <si>
    <t>leer</t>
  </si>
  <si>
    <t>Antrieb</t>
  </si>
  <si>
    <t>Verkehrsmittel</t>
  </si>
  <si>
    <t>Verkehrsart</t>
  </si>
  <si>
    <t>direkter Betrieb</t>
  </si>
  <si>
    <t>Fahrweg 
(Strasse / Gleis / Häfen)</t>
  </si>
  <si>
    <t>Fahrzeugherstellung / 
-entsorgung</t>
  </si>
  <si>
    <t>indirekt für Betrieb durch Energiebereitstellung</t>
  </si>
  <si>
    <t>Fahrzeuggewicht 
[kg]</t>
  </si>
  <si>
    <t>Primärenergie (nicht erneuerbar)</t>
  </si>
  <si>
    <t>komb.</t>
  </si>
  <si>
    <t>UBP</t>
  </si>
  <si>
    <t>g CO2</t>
  </si>
  <si>
    <t>mg PM10</t>
  </si>
  <si>
    <t>mg PM2.5</t>
  </si>
  <si>
    <t>mg Nox</t>
  </si>
  <si>
    <t>mg SO2</t>
  </si>
  <si>
    <t>mt Transport, passenger car, diesel, EURO3/CH U 5.Strasse</t>
  </si>
  <si>
    <t>pkm</t>
  </si>
  <si>
    <t>tkm</t>
  </si>
  <si>
    <t>h</t>
  </si>
  <si>
    <t>d</t>
  </si>
  <si>
    <t>lokal</t>
  </si>
  <si>
    <t>verkehr</t>
  </si>
  <si>
    <t>Personen-</t>
  </si>
  <si>
    <t>national</t>
  </si>
  <si>
    <t>Langsam-</t>
  </si>
  <si>
    <t>Luft</t>
  </si>
  <si>
    <t>international</t>
  </si>
  <si>
    <t>Kerosen</t>
  </si>
  <si>
    <t>&gt;200km</t>
  </si>
  <si>
    <t>zu Fuss</t>
  </si>
  <si>
    <t>Kapazität 
[Personen / Tonnen]</t>
  </si>
  <si>
    <t>Auslastung 
[Personen / Tonnen]</t>
  </si>
  <si>
    <t>Güter-</t>
  </si>
  <si>
    <t>Ethanol (5%)</t>
  </si>
  <si>
    <t>Ethanol (15%)</t>
  </si>
  <si>
    <t>Verbrauchermix CH, 1x Batteriewechsel</t>
  </si>
  <si>
    <t>Scooter</t>
  </si>
  <si>
    <t>radioaktiv2</t>
  </si>
  <si>
    <t>Durchschnitt öV</t>
  </si>
  <si>
    <t>berechnet aus Mikrozensus und Angaben SBB</t>
  </si>
  <si>
    <t>Regionalverkehr, inkl. S-Bahn</t>
  </si>
  <si>
    <t>Fernverkehr</t>
  </si>
  <si>
    <t>Regionalverkehr, nur S-Bahn</t>
  </si>
  <si>
    <t>Name für Rechner</t>
  </si>
  <si>
    <t>Strommix SBB</t>
  </si>
  <si>
    <t>Ökostrommix CH</t>
  </si>
  <si>
    <t>Bahn CH</t>
  </si>
  <si>
    <t>Bahn Österreich</t>
  </si>
  <si>
    <t>Bahn Deutschland</t>
  </si>
  <si>
    <t>Bahn Frankreich</t>
  </si>
  <si>
    <t>Bahn Italien</t>
  </si>
  <si>
    <t>Strommix AT &amp; Diesel</t>
  </si>
  <si>
    <t>Strommix DE &amp; Diesel</t>
  </si>
  <si>
    <t>Strommix FR &amp; Diesel</t>
  </si>
  <si>
    <t>Strommix IT &amp; Diesel</t>
  </si>
  <si>
    <t>Durchschnitt Regional-&amp; Fernverkehr</t>
  </si>
  <si>
    <t>Bahn Schweiz</t>
  </si>
  <si>
    <t>Abstand</t>
  </si>
  <si>
    <t xml:space="preserve">   </t>
  </si>
  <si>
    <t>Datenquelle</t>
  </si>
  <si>
    <t>M</t>
  </si>
  <si>
    <t>Verbrauchermix CH, 1 Tag à 8h</t>
  </si>
  <si>
    <t>Verbrauchermix CH, während 1h, pro Teilnehmer</t>
  </si>
  <si>
    <t>Lastwagen (3.5t-7.5t)</t>
  </si>
  <si>
    <t>Diesel/Benzin</t>
  </si>
  <si>
    <t>m Transport, lorry 28t, rape methyl ester 100%/CH U 3.Fahrzeugunterhalt</t>
  </si>
  <si>
    <t>m Transport, lorry 28t, rape methyl ester 100%/CH U 4.Fahrzeug</t>
  </si>
  <si>
    <t>m Transport, lorry 28t, rape methyl ester 100%/CH U 5.Fahrweg</t>
  </si>
  <si>
    <t>Energie</t>
  </si>
  <si>
    <t>CO2-equ.</t>
  </si>
  <si>
    <t>min. Gewicht</t>
  </si>
  <si>
    <t>AH1:AN1</t>
  </si>
  <si>
    <t>AQ1:AW1</t>
  </si>
  <si>
    <t>AZ1:BF1</t>
  </si>
  <si>
    <t>BI1:BO1</t>
  </si>
  <si>
    <t>BR1:BX1</t>
  </si>
  <si>
    <t>CJ1:CP1</t>
  </si>
  <si>
    <t>DB1:DH1</t>
  </si>
  <si>
    <t>DK1:DQ1</t>
  </si>
  <si>
    <t>***</t>
  </si>
  <si>
    <t>**</t>
  </si>
  <si>
    <t>*</t>
  </si>
  <si>
    <t>Einschätzung techn. Weiterentwicklung</t>
  </si>
  <si>
    <t>m Transport, passenger car, electric vehicle, LiIo, certified electricity/CH U 5. Fahrweg</t>
  </si>
  <si>
    <t>m Transport, passenger car, electric vehicle, LiIo, consumer mix/CH U</t>
  </si>
  <si>
    <t>m Transport, passenger car, electric vehicle, LiIo, consumer mix/CH U 1.Operation</t>
  </si>
  <si>
    <t>m Transport, passenger car, electric vehicle, LiIo, consumer mix/CH U 2. Betrieb</t>
  </si>
  <si>
    <t>Kleinbus</t>
  </si>
  <si>
    <t>mg NMVOC</t>
  </si>
  <si>
    <t>CA1:CG1</t>
  </si>
  <si>
    <t>CS1:CY1</t>
  </si>
  <si>
    <t>Ökostrommix CH, während 1h, pro Teilnehmer</t>
  </si>
  <si>
    <t>Ökostrommix CH, 1 Tag à 8h</t>
  </si>
  <si>
    <t>Wasserkraft</t>
  </si>
  <si>
    <t>Sonnenenergie</t>
  </si>
  <si>
    <t>Windenergie</t>
  </si>
  <si>
    <t>Biomasse</t>
  </si>
  <si>
    <t>Kernenergie</t>
  </si>
  <si>
    <t>Erdöl</t>
  </si>
  <si>
    <t>Kohle</t>
  </si>
  <si>
    <t>Abfälle</t>
  </si>
  <si>
    <t>Total</t>
  </si>
  <si>
    <t>nicht erneuerbare Energien</t>
  </si>
  <si>
    <t>erneuerbare Energien</t>
  </si>
  <si>
    <t>relevant für E-Bikes, E-Scooters und Elektroautos</t>
  </si>
  <si>
    <t>AH1:AN140</t>
  </si>
  <si>
    <t>DB1:DH140</t>
  </si>
  <si>
    <t>BI1:BO140</t>
  </si>
  <si>
    <t>BR1:BX140</t>
  </si>
  <si>
    <t>CA1:CG140</t>
  </si>
  <si>
    <t>CJ1:CP140</t>
  </si>
  <si>
    <t>AZ1:BF140</t>
  </si>
  <si>
    <t>AQ1:AW140</t>
  </si>
  <si>
    <t>CS1:CY140</t>
  </si>
  <si>
    <t>DK1:DQ140</t>
  </si>
  <si>
    <t>Geothermie</t>
  </si>
  <si>
    <t>Electricity, hydropower, at power plant/FR U</t>
  </si>
  <si>
    <t>Electricity, hydropower, at power plant/CH U</t>
  </si>
  <si>
    <t>Electricity, nuclear, at power plant/CH U</t>
  </si>
  <si>
    <t>Electricity, nuclear, at power plant pressure water reactor/FR U</t>
  </si>
  <si>
    <t>Electricity, oil, at power plant/IT U</t>
  </si>
  <si>
    <t>Electricity, at cogen 200kWe diesel SCR, allocation exergy/CH U</t>
  </si>
  <si>
    <t>Electricity from waste, at municipal waste incineration plant/CH U</t>
  </si>
  <si>
    <t>Electricity, hard coal, at power plant/DE U</t>
  </si>
  <si>
    <t>Electricity, at cogen 500kWe lean burn, allocation exergy/CH U</t>
  </si>
  <si>
    <t>Electricity, at cogen with biogas engine, allocation exergy/CH U</t>
  </si>
  <si>
    <t>Name</t>
  </si>
  <si>
    <t>Unit</t>
  </si>
  <si>
    <t>m transport, passenger car, electric, LiMn2O4/CH U</t>
  </si>
  <si>
    <t>m transport, passenger car, electric, LiMn2O4/CH U 1.Operation</t>
  </si>
  <si>
    <t>m transport, passenger car, electric, LiMn2O4/CH U 2.Betrieb</t>
  </si>
  <si>
    <t>m transport, passenger car, electric, LiMn2O4/CH U 3.Fahrzeugunterhalt</t>
  </si>
  <si>
    <t>m transport, passenger car, electric, LiMn2O4/CH U 4.Fahrzeug</t>
  </si>
  <si>
    <t>Verbrauchermix CH</t>
  </si>
  <si>
    <t xml:space="preserve"> </t>
  </si>
  <si>
    <t>Land use</t>
  </si>
  <si>
    <t>Milli-Punkte</t>
  </si>
  <si>
    <t>Produktion</t>
  </si>
  <si>
    <t>durch Verteilverluste</t>
  </si>
  <si>
    <t>Infrastruktur Verteilnetz</t>
  </si>
  <si>
    <t>Achtung: Die Summe der 
Energieträger ist nicht 100%!</t>
  </si>
  <si>
    <t>MJ</t>
  </si>
  <si>
    <t>m2a</t>
  </si>
  <si>
    <t>videoconference, laptop, participant/hr/CH U</t>
  </si>
  <si>
    <t>Werte holen Verkehrsmittel 1</t>
  </si>
  <si>
    <t>Skalierung Verkehrsmittel 1</t>
  </si>
  <si>
    <t>Reserve Verkehrsmittel 1</t>
  </si>
  <si>
    <t>Videokonferenz</t>
  </si>
  <si>
    <t>Werte holen Verkehrsmittel 2</t>
  </si>
  <si>
    <t>Skalierung Verkehrsmittel 2</t>
  </si>
  <si>
    <t>Reserve Verkehrsmittel 2</t>
  </si>
  <si>
    <t>max. Gewicht</t>
  </si>
  <si>
    <t>min. Verbrauch</t>
  </si>
  <si>
    <t>max. Verbrauch</t>
  </si>
  <si>
    <t>Verkehrsmittel 1</t>
  </si>
  <si>
    <t>Verkehrsmittel 2</t>
  </si>
  <si>
    <t>Hochgeschwindigkeitszug (ICE)</t>
  </si>
  <si>
    <t>Strommix DE</t>
  </si>
  <si>
    <t>Hochgeschwindigkeitszug (TGV)</t>
  </si>
  <si>
    <t>Hochgeschwindigkeitszug DE</t>
  </si>
  <si>
    <t>Hochgeschwindigkeitszug FR</t>
  </si>
  <si>
    <t>Strommix FR</t>
  </si>
  <si>
    <t>Strommix IT</t>
  </si>
  <si>
    <t>Wahl Einheit</t>
  </si>
  <si>
    <r>
      <t>CO</t>
    </r>
    <r>
      <rPr>
        <vertAlign val="subscript"/>
        <sz val="10"/>
        <rFont val="Trebuchet MS"/>
        <family val="2"/>
      </rPr>
      <t>2</t>
    </r>
    <r>
      <rPr>
        <sz val="10"/>
        <rFont val="Trebuchet MS"/>
        <family val="2"/>
      </rPr>
      <t>-equ.</t>
    </r>
  </si>
  <si>
    <t>Kurzanzeige</t>
  </si>
  <si>
    <t>Auslastung sichtbar</t>
  </si>
  <si>
    <t>Anzeige Verbrauch</t>
  </si>
  <si>
    <t>Art</t>
  </si>
  <si>
    <t>Was:</t>
  </si>
  <si>
    <t>Art2</t>
  </si>
  <si>
    <t>Gewicht sichtbar</t>
  </si>
  <si>
    <t>Antrieb:</t>
  </si>
  <si>
    <t>elektrisch/verbrauch sichtbar</t>
  </si>
  <si>
    <t>Distanz Energie</t>
  </si>
  <si>
    <t>Strommix sichtbar</t>
  </si>
  <si>
    <t>Distanz CO2</t>
  </si>
  <si>
    <t>WahlBerechnung</t>
  </si>
  <si>
    <t>WahlSatz</t>
  </si>
  <si>
    <t>Resultat</t>
  </si>
  <si>
    <t>aus der CH</t>
  </si>
  <si>
    <t>durchschnittliche Flotte (differenzierte Werte siehe oben)</t>
  </si>
  <si>
    <t>videoconference, laptop, participant, certified electricity mix/hr/CH U 4.Fahrzeug</t>
  </si>
  <si>
    <t>videoconference, laptop, participant/hr/CH U 2.Betrieb</t>
  </si>
  <si>
    <t>videoconference, laptop, participant/hr/CH U 5.Fahrweg</t>
  </si>
  <si>
    <t>videoconference, laptop, participant/hr/CH U 1.Operation</t>
  </si>
  <si>
    <t>bis 5km</t>
  </si>
  <si>
    <t xml:space="preserve">5km - 200km </t>
  </si>
  <si>
    <t>Hochgeschwindigkeitszug (Frecciarossa)</t>
  </si>
  <si>
    <t>firmenspezifischer Verbrauchermix (Elektrizität) gemäss Vorschrift zur Stromkennzeichnung</t>
  </si>
  <si>
    <t>Text Ergebnis</t>
  </si>
  <si>
    <t>Verbrauch nur normal sichtbar</t>
  </si>
  <si>
    <t>Char.</t>
  </si>
  <si>
    <t>Text Auslastung</t>
  </si>
  <si>
    <t>Verbrauch gar nicht sichtbar</t>
  </si>
  <si>
    <t>Text Verbrauch</t>
  </si>
  <si>
    <t>Stromwarnung ist sichtbar</t>
  </si>
  <si>
    <t>Text Gewicht</t>
  </si>
  <si>
    <t>Text Diesel</t>
  </si>
  <si>
    <t>Text Strommix:</t>
  </si>
  <si>
    <t>Videokonferenz (Verbrauchermix CH, während 1h, pro Teilnehmer)</t>
  </si>
  <si>
    <t/>
  </si>
  <si>
    <t xml:space="preserve"> (Verbrauchermix CH, während 1h, pro Teilnehmer)</t>
  </si>
  <si>
    <t xml:space="preserve"> (Verbrauchermix CH, 1x Batteriewechsel)</t>
  </si>
  <si>
    <t>Non-renewable, biomass</t>
  </si>
  <si>
    <t>m Transport, scooter/CH U 4. Fahrzeug</t>
  </si>
  <si>
    <t>Mülltransportwagen</t>
  </si>
  <si>
    <t>m Transport, municipal waste collection, lorry 21t/CH U 3.Fahrzeugunterhalt</t>
  </si>
  <si>
    <t>m Transport, municipal waste collection, lorry 21t/CH U 4.Fahrzeug</t>
  </si>
  <si>
    <t>m Transport, municipal waste collection, lorry 21t/CH U 5.Fahrweg</t>
  </si>
  <si>
    <t>firmenspezifischer Verbrauchermix (siehe unten)</t>
  </si>
  <si>
    <t>Wasser</t>
  </si>
  <si>
    <t>Personenschiff</t>
  </si>
  <si>
    <t>Seilbahn</t>
  </si>
  <si>
    <t>elektrischer Betrieb mit Verbrauchermix CH</t>
  </si>
  <si>
    <t>Strommix AT</t>
  </si>
  <si>
    <t>0km-20'000 km</t>
  </si>
  <si>
    <t>Diesellok mit Partikelfilter</t>
  </si>
  <si>
    <t>Diesellok ohne Partikelfilter</t>
  </si>
  <si>
    <t>Strommix SBB, wenig Diesel</t>
  </si>
  <si>
    <t>IPCC GWP 100a</t>
  </si>
  <si>
    <t>kg CO2 eq</t>
  </si>
  <si>
    <t>Elektro- &amp; Diesellok, inkl. Rangierfahrten</t>
  </si>
  <si>
    <t>nur Elektrolok, ohne Rangierfahrten</t>
  </si>
  <si>
    <t>Feinstaub PM10</t>
  </si>
  <si>
    <t>Luftschadstoff NMVOC</t>
  </si>
  <si>
    <t>Umweltbelastungspunkte</t>
  </si>
  <si>
    <t>Als Feinstaub (PM10) gelten alle Teilchen in der Luft, welche kleiner als 10 Mikrometer  sind. Je kleiner die Teilchen, desto schädlicher für die menschliche Gesundheit: Die Wirkungen reichen von Husten bis zu schweren Atemwegserkrankungen.</t>
  </si>
  <si>
    <t>Als Feinstaub (PM2.5) gelten alle Teilchen in der Luft, welche kleiner als 2.5 Mikrometer sind. Dazu zählt vor allem der Dieselruss aus Verbrennungsprozessen, welcher Krebs auslösen kann.</t>
  </si>
  <si>
    <t>Nicht-Methan-Kohlenwasserstoffe (NMVOC) tragen in Verbindung mit Stickoxiden zur Ozon- und der damit verbundenen Smogbildung bei.</t>
  </si>
  <si>
    <t>Luftschadstoff NOx</t>
  </si>
  <si>
    <t>Umweltdaten &amp; Emissionsfaktoren von mobitool</t>
  </si>
  <si>
    <t>mit Partikelfilter</t>
  </si>
  <si>
    <t>ohne Partikelfilter</t>
  </si>
  <si>
    <t>Quelle</t>
  </si>
  <si>
    <t>Technik-Stand</t>
  </si>
  <si>
    <t>UBP'13</t>
  </si>
  <si>
    <t>EURO 6</t>
  </si>
  <si>
    <t>Transport, passenger car, ethanol 5%/CH U</t>
  </si>
  <si>
    <t>m Transport, passenger car, ethanol 5%/CH U 1.Betrieb</t>
  </si>
  <si>
    <t>m Transport, passenger car, ethanol 5%/CH U 2.Treibstoffbereitstellung</t>
  </si>
  <si>
    <t>m Transport, passenger car, ethanol 5%/CH U 3.Fahrzeugunterhalt</t>
  </si>
  <si>
    <t>m Transport, passenger car, ethanol 5%/CH U 4.Fahrzeug</t>
  </si>
  <si>
    <t>m Transport, passenger car, ethanol 5%/CH U 5.Fahrweg</t>
  </si>
  <si>
    <t>m Transport, passenger car, petrol, 15% vol. ETBE with ethanol from biomass, EURO4/CH U 1.Betrieb</t>
  </si>
  <si>
    <t>m Transport, passenger car, petrol, 15% vol. ETBE with ethanol from biomass, EURO4/CH U 2.Treibstoffbereitstellung</t>
  </si>
  <si>
    <t>Transport, passenger car, petrol, 15% vol. ETBE with ethanol from biomass, EURO4/CH U</t>
  </si>
  <si>
    <t>Transport, passenger car, methane, 96 vol-%, from biogas/CH U</t>
  </si>
  <si>
    <t>m Transport, passenger car, methane, 96 vol-%, from biogas/CH U 5.Fahrweg</t>
  </si>
  <si>
    <t>m Transport, passenger car, methane, 96 vol-%, from biogas/CH U 4.Fahrzeug</t>
  </si>
  <si>
    <t>m Transport, passenger car, methane, 96 vol-%, from biogas/CH U 3.Fahrzeugunterhalt</t>
  </si>
  <si>
    <t>m Transport, passenger car, methane, 96 vol-%, from biogas/CH U 2.Treibstoffbereitstellung</t>
  </si>
  <si>
    <t>m Transport, passenger car, methane, 96 vol-%, from biogas/CH U 1.Betrieb</t>
  </si>
  <si>
    <t>m Transport, passenger car, natural gas/CH U 1.Betrieb</t>
  </si>
  <si>
    <t>m Transport, passenger car, natural gas/CH U 2.Treibstoffbereitstellung</t>
  </si>
  <si>
    <t>m Transport, passenger car, natural gas/CH U 3.Fahrzeugunterhalt</t>
  </si>
  <si>
    <t>m Transport, passenger car, natural gas/CH U 4.Fahrzeug</t>
  </si>
  <si>
    <t>m Transport, passenger car, natural gas/CH U 5.Fahrweg</t>
  </si>
  <si>
    <t>Transport, passenger car, natural gas/CH U</t>
  </si>
  <si>
    <t>m Work at home, corporate access/CH U 2.Treibstoffbereitstellung</t>
  </si>
  <si>
    <t>m Work at home, corporate access/CH U 4.Fahrzeug</t>
  </si>
  <si>
    <t>m Work at home, corporate access/CH U 5.Fahrweg</t>
  </si>
  <si>
    <t>Work at home, corporate access/CH U</t>
  </si>
  <si>
    <t>Work at home, corporate access, certified electricity mix/CH U</t>
  </si>
  <si>
    <t>m Work at home, corporate access, certified electricity mix/CH U 2.Treibstoffbereitstellung</t>
  </si>
  <si>
    <t>Durchschnitt 3.5t-7.5t</t>
  </si>
  <si>
    <t>Durchschnitt 7.5t-16t</t>
  </si>
  <si>
    <t>Durchschnitt 16t-32t</t>
  </si>
  <si>
    <t>Durchschnitt 32t-40t</t>
  </si>
  <si>
    <t>nicht überprüfbare Energieträger (wird mit europäischem Strommix (ENTSO-E) angenähert)</t>
  </si>
  <si>
    <t>Hochseetanker</t>
  </si>
  <si>
    <t>Containerschiff</t>
  </si>
  <si>
    <t>Fernbus (Car)</t>
  </si>
  <si>
    <t xml:space="preserve">Mit den Umweltbelastungspunkten (UBP'13) wird die Umweltbelastung gesamthaft gemäss der schweizerischen Umweltgesetzgebung beurteilt. Berücksichtigt werden Emissionen in Luft, Wasser und Boden, Lärmimmissionen, die Ressourcenentnahme aus der Umwelt sowie die Deponierung von Abfällen. </t>
  </si>
  <si>
    <t>v.a. Elektrolok, Rangierfahrten mit Diesellok (93% mit Partikelfilter)</t>
  </si>
  <si>
    <t>Motorrad (250ccm-750ccm)</t>
  </si>
  <si>
    <t>durchschnittliches Motorrad</t>
  </si>
  <si>
    <t>preEURO</t>
  </si>
  <si>
    <t>EURO 1</t>
  </si>
  <si>
    <t>EURO 2</t>
  </si>
  <si>
    <t>Motorrad (&gt;750ccm)</t>
  </si>
  <si>
    <t>Helikopter, einmotorig</t>
  </si>
  <si>
    <t>Helikopter, zweimotorig</t>
  </si>
  <si>
    <t>Ø Verbrauch
[Liter / 100 km]</t>
  </si>
  <si>
    <t>Small</t>
  </si>
  <si>
    <t>Medium</t>
  </si>
  <si>
    <t>Large</t>
  </si>
  <si>
    <t>Ø Verbrauch
[kg / km]</t>
  </si>
  <si>
    <t>Anteil Flottenmix</t>
  </si>
  <si>
    <t>Anteil Flottenmix Total</t>
  </si>
  <si>
    <t>innerhalb Europa, economy</t>
  </si>
  <si>
    <t>innerhalb Europa, business</t>
  </si>
  <si>
    <t>Interkontinental, economy</t>
  </si>
  <si>
    <t>Interkontinental, business</t>
  </si>
  <si>
    <t>Interkontinental, first</t>
  </si>
  <si>
    <t>innerhalb Europa, Durchschnitt</t>
  </si>
  <si>
    <t>Interkontinental, Durchschnitt</t>
  </si>
  <si>
    <t>Non-road</t>
  </si>
  <si>
    <t>Baumaschine</t>
  </si>
  <si>
    <t>Aushub maschinell</t>
  </si>
  <si>
    <r>
      <t>m</t>
    </r>
    <r>
      <rPr>
        <vertAlign val="superscript"/>
        <sz val="10"/>
        <rFont val="Trebuchet MS"/>
        <family val="2"/>
      </rPr>
      <t>3</t>
    </r>
  </si>
  <si>
    <t>Autobus</t>
  </si>
  <si>
    <t>Personenwagen</t>
  </si>
  <si>
    <t xml:space="preserve">   Personenwagen (Verbrauchermix CH, 1x Batteriewechsel)</t>
  </si>
  <si>
    <t>City Car, zukünftiger Leicht-Personenwagen</t>
  </si>
  <si>
    <t xml:space="preserve">Personenwagen </t>
  </si>
  <si>
    <t>Lastwagen-Flotte CH</t>
  </si>
  <si>
    <t>Kommunalsammlung Siedlungsabfälle mit Stopp-Go-Betrieb, Lastwagen 21t</t>
  </si>
  <si>
    <t>Lastwagen (7.5t-16t)</t>
  </si>
  <si>
    <t>Lastwagen (16t-32t)</t>
  </si>
  <si>
    <t>Lastwagen (32t-40t)</t>
  </si>
  <si>
    <t>Lastwagen (40t-50t)</t>
  </si>
  <si>
    <t>Lastwagen (50t-60t)</t>
  </si>
  <si>
    <t>Ø Verbrauch Europa gem. Tremove
[kg / km]</t>
  </si>
  <si>
    <t>Ø Verbrauch Europa gem. Tremove
[Liter / 100 km]</t>
  </si>
  <si>
    <t>Datenset Fahrzeugherstellung / -entsorgung</t>
  </si>
  <si>
    <t>Strommix ENTSO-E &amp; Diesel</t>
  </si>
  <si>
    <t xml:space="preserve">Strommix ENTSO-E </t>
  </si>
  <si>
    <t>pro Flugstunde</t>
  </si>
  <si>
    <t>SimaPro Berechnungssetup</t>
  </si>
  <si>
    <t xml:space="preserve">Calculation: </t>
  </si>
  <si>
    <t>Compare</t>
  </si>
  <si>
    <t xml:space="preserve">Results: </t>
  </si>
  <si>
    <t>Impact assessment</t>
  </si>
  <si>
    <t xml:space="preserve">Product 1: </t>
  </si>
  <si>
    <t xml:space="preserve">Product 2: </t>
  </si>
  <si>
    <t xml:space="preserve">Product 3: </t>
  </si>
  <si>
    <t xml:space="preserve">Product 4: </t>
  </si>
  <si>
    <t xml:space="preserve">Product 5: </t>
  </si>
  <si>
    <t xml:space="preserve">Product 6: </t>
  </si>
  <si>
    <t xml:space="preserve">Product 7: </t>
  </si>
  <si>
    <t xml:space="preserve">Product 8: </t>
  </si>
  <si>
    <t xml:space="preserve">Product 9: </t>
  </si>
  <si>
    <t xml:space="preserve">Product 10: </t>
  </si>
  <si>
    <t xml:space="preserve">Product 11: </t>
  </si>
  <si>
    <t xml:space="preserve">Product 12: </t>
  </si>
  <si>
    <t xml:space="preserve">Product 13: </t>
  </si>
  <si>
    <t xml:space="preserve">Product 14: </t>
  </si>
  <si>
    <t xml:space="preserve">Product 15: </t>
  </si>
  <si>
    <t xml:space="preserve">Product 16: </t>
  </si>
  <si>
    <t xml:space="preserve">Product 17: </t>
  </si>
  <si>
    <t xml:space="preserve">Product 18: </t>
  </si>
  <si>
    <t xml:space="preserve">Product 19: </t>
  </si>
  <si>
    <t xml:space="preserve">Product 20: </t>
  </si>
  <si>
    <t xml:space="preserve">Product 21: </t>
  </si>
  <si>
    <t xml:space="preserve">Product 22: </t>
  </si>
  <si>
    <t xml:space="preserve">Product 23: </t>
  </si>
  <si>
    <t xml:space="preserve">Product 24: </t>
  </si>
  <si>
    <t xml:space="preserve">Product 25: </t>
  </si>
  <si>
    <t xml:space="preserve">Product 26: </t>
  </si>
  <si>
    <t xml:space="preserve">Product 27: </t>
  </si>
  <si>
    <t xml:space="preserve">Product 28: </t>
  </si>
  <si>
    <t xml:space="preserve">Product 29: </t>
  </si>
  <si>
    <t xml:space="preserve">Product 30: </t>
  </si>
  <si>
    <t xml:space="preserve">Product 31: </t>
  </si>
  <si>
    <t xml:space="preserve">Product 32: </t>
  </si>
  <si>
    <t xml:space="preserve">Product 33: </t>
  </si>
  <si>
    <t xml:space="preserve">Product 34: </t>
  </si>
  <si>
    <t xml:space="preserve">Product 35: </t>
  </si>
  <si>
    <t xml:space="preserve">Product 36: </t>
  </si>
  <si>
    <t xml:space="preserve">Product 37: </t>
  </si>
  <si>
    <t xml:space="preserve">Product 38: </t>
  </si>
  <si>
    <t xml:space="preserve">Product 39: </t>
  </si>
  <si>
    <t xml:space="preserve">Product 40: </t>
  </si>
  <si>
    <t xml:space="preserve">Product 41: </t>
  </si>
  <si>
    <t xml:space="preserve">Product 42: </t>
  </si>
  <si>
    <t xml:space="preserve">Product 43: </t>
  </si>
  <si>
    <t xml:space="preserve">Product 44: </t>
  </si>
  <si>
    <t xml:space="preserve">Product 45: </t>
  </si>
  <si>
    <t xml:space="preserve">Product 46: </t>
  </si>
  <si>
    <t xml:space="preserve">Product 47: </t>
  </si>
  <si>
    <t xml:space="preserve">Product 48: </t>
  </si>
  <si>
    <t xml:space="preserve">Product 49: </t>
  </si>
  <si>
    <t xml:space="preserve">Product 50: </t>
  </si>
  <si>
    <t xml:space="preserve">Product 51: </t>
  </si>
  <si>
    <t xml:space="preserve">Product 52: </t>
  </si>
  <si>
    <t xml:space="preserve">Product 53: </t>
  </si>
  <si>
    <t xml:space="preserve">Product 54: </t>
  </si>
  <si>
    <t xml:space="preserve">Product 55: </t>
  </si>
  <si>
    <t xml:space="preserve">Product 56: </t>
  </si>
  <si>
    <t xml:space="preserve">Product 57: </t>
  </si>
  <si>
    <t xml:space="preserve">Product 58: </t>
  </si>
  <si>
    <t xml:space="preserve">Product 59: </t>
  </si>
  <si>
    <t xml:space="preserve">Product 60: </t>
  </si>
  <si>
    <t xml:space="preserve">Method: </t>
  </si>
  <si>
    <t xml:space="preserve">Indicator: </t>
  </si>
  <si>
    <t>Single score</t>
  </si>
  <si>
    <t xml:space="preserve">Skip categories: </t>
  </si>
  <si>
    <t>Never</t>
  </si>
  <si>
    <t xml:space="preserve">Default units: </t>
  </si>
  <si>
    <t>Yes</t>
  </si>
  <si>
    <t xml:space="preserve">Exclude infrastructure processes: </t>
  </si>
  <si>
    <t>No</t>
  </si>
  <si>
    <t xml:space="preserve">Exclude long-term emissions: </t>
  </si>
  <si>
    <t xml:space="preserve">Sorted on item: </t>
  </si>
  <si>
    <t>Impact category</t>
  </si>
  <si>
    <t xml:space="preserve">Sort order: </t>
  </si>
  <si>
    <t>Ascending</t>
  </si>
  <si>
    <t>Water resources</t>
  </si>
  <si>
    <t>Mineral resources</t>
  </si>
  <si>
    <t>Global warming</t>
  </si>
  <si>
    <t>Global warming, specific CF for aviation</t>
  </si>
  <si>
    <t>Ozone layer depletion</t>
  </si>
  <si>
    <t>Main air pollutants and PM</t>
  </si>
  <si>
    <t>Carcinogenic substances into air</t>
  </si>
  <si>
    <t>Heavy metals into air</t>
  </si>
  <si>
    <t>Water pollutants</t>
  </si>
  <si>
    <t>POP into water</t>
  </si>
  <si>
    <t>Heavy metals into water</t>
  </si>
  <si>
    <t>Pesticides into soil</t>
  </si>
  <si>
    <t>Heavy metals into soil</t>
  </si>
  <si>
    <t>Radioactive substances into air</t>
  </si>
  <si>
    <t>Radioactive substances into water</t>
  </si>
  <si>
    <t>Noise</t>
  </si>
  <si>
    <t>Non radioactive waste to deposit</t>
  </si>
  <si>
    <t>Radioactive waste to deposit</t>
  </si>
  <si>
    <t xml:space="preserve">Product 61: </t>
  </si>
  <si>
    <t xml:space="preserve">Product 62: </t>
  </si>
  <si>
    <t xml:space="preserve">Product 63: </t>
  </si>
  <si>
    <t xml:space="preserve">Product 64: </t>
  </si>
  <si>
    <t xml:space="preserve">Product 65: </t>
  </si>
  <si>
    <t xml:space="preserve">Product 66: </t>
  </si>
  <si>
    <t>1 personkm m Transport, passenger car, ethanol 5%/CH U 1.Betrieb (of project 544 Aktualisierung mobitool)</t>
  </si>
  <si>
    <t>1 personkm m Transport, passenger car, ethanol 5%/CH U 2.Treibstoffbereitstellung (of project 544 Aktualisierung mobitool)</t>
  </si>
  <si>
    <t>1 personkm m Transport, passenger car, ethanol 5%/CH U 3.Fahrzeugunterhalt (of project 544 Aktualisierung mobitool)</t>
  </si>
  <si>
    <t>1 personkm m Transport, passenger car, ethanol 5%/CH U 4.Fahrzeug (of project 544 Aktualisierung mobitool)</t>
  </si>
  <si>
    <t>1 personkm m Transport, passenger car, ethanol 5%/CH U 5.Fahrweg (of project 544 Aktualisierung mobitool)</t>
  </si>
  <si>
    <t>1 personkm m Transport, passenger car, natural gas/CH U 1.Betrieb (of project 544 Aktualisierung mobitool)</t>
  </si>
  <si>
    <t>1 personkm m Transport, passenger car, natural gas/CH U 2.Treibstoffbereitstellung (of project 544 Aktualisierung mobitool)</t>
  </si>
  <si>
    <t>1 personkm m Transport, passenger car, natural gas/CH U 3.Fahrzeugunterhalt (of project 544 Aktualisierung mobitool)</t>
  </si>
  <si>
    <t>1 personkm m Transport, passenger car, natural gas/CH U 4.Fahrzeug (of project 544 Aktualisierung mobitool)</t>
  </si>
  <si>
    <t>1 personkm m Transport, passenger car, natural gas/CH U 5.Fahrweg (of project 544 Aktualisierung mobitool)</t>
  </si>
  <si>
    <t>1 personkm m Transport, passenger car, petrol, 15% vol. ETBE with ethanol from biomass, EURO4/CH U 1.Betrieb (of project 544 Aktualisierung mobitool)</t>
  </si>
  <si>
    <t>1 personkm m Transport, passenger car, petrol, 15% vol. ETBE with ethanol from biomass, EURO4/CH U 2.Treibstoffbereitstellung (of project 544 Aktualisierung mobitool)</t>
  </si>
  <si>
    <t>1 hr m Work at home, corporate access, certified electricity mix/CH U 2.Treibstoffbereitstellung (of project 544 Aktualisierung mobitool)</t>
  </si>
  <si>
    <t>1 hr m Work at home, corporate access/CH U 2.Treibstoffbereitstellung (of project 544 Aktualisierung mobitool)</t>
  </si>
  <si>
    <t>1 hr m Work at home, corporate access/CH U 4.Fahrzeug (of project 544 Aktualisierung mobitool)</t>
  </si>
  <si>
    <t>1 hr m Work at home, corporate access/CH U 5.Fahrweg (of project 544 Aktualisierung mobitool)</t>
  </si>
  <si>
    <t>1 personkm Transport, passenger car, ethanol 5%/CH U (of project Ecoinvent unit processes)</t>
  </si>
  <si>
    <t>1 personkm Transport, passenger car, natural gas/CH U (of project Ecoinvent unit processes)</t>
  </si>
  <si>
    <t>1 personkm Transport, passenger car, petrol, 15% vol. ETBE with ethanol from biomass, EURO4/CH U (of project Ecoinvent unit processes)</t>
  </si>
  <si>
    <t>1 hr Work at home, corporate access, certified electricity mix/CH U (of project Ecoinvent unit processes)</t>
  </si>
  <si>
    <t>1 hr Work at home, corporate access/CH U (of project Ecoinvent unit processes)</t>
  </si>
  <si>
    <t>Schweiz</t>
  </si>
  <si>
    <t xml:space="preserve">Product 67: </t>
  </si>
  <si>
    <t xml:space="preserve">Product 68: </t>
  </si>
  <si>
    <t xml:space="preserve">Product 69: </t>
  </si>
  <si>
    <t>1 personkm m Transport, passenger car, methane, 96 vol-%, from biogas/CH U 1.Betrieb (of project 544 Aktualisierung mobitool)</t>
  </si>
  <si>
    <t>1 personkm m Transport, passenger car, methane, 96 vol-%, from biogas/CH U 2.Treibstoffbereitstellung (of project 544 Aktualisierung mobitool)</t>
  </si>
  <si>
    <t>1 personkm m Transport, passenger car, methane, 96 vol-%, from biogas/CH U 3.Fahrzeugunterhalt (of project 544 Aktualisierung mobitool)</t>
  </si>
  <si>
    <t>1 personkm m Transport, passenger car, methane, 96 vol-%, from biogas/CH U 4.Fahrzeug (of project 544 Aktualisierung mobitool)</t>
  </si>
  <si>
    <t>1 personkm m Transport, passenger car, methane, 96 vol-%, from biogas/CH U 5.Fahrweg (of project 544 Aktualisierung mobitool)</t>
  </si>
  <si>
    <t>1 personkm Transport, passenger car, methane, 96 vol-%, from biogas/CH U (of project Ecoinvent unit processes)</t>
  </si>
  <si>
    <t>m Transport, passenger car, petrol, 15% vol. ETBE with ethanol from biomass, EURO4/CH U 3.Fahrzeugunterhalt</t>
  </si>
  <si>
    <t>m Transport, passenger car, petrol, 15% vol. ETBE with ethanol from biomass, EURO4/CH U 4.Fahrzeug</t>
  </si>
  <si>
    <t>m Transport, passenger car, petrol, 15% vol. ETBE with ethanol from biomass, EURO4/CH U 5.Fahrweg</t>
  </si>
  <si>
    <t>1 personkm m Transport, passenger car, petrol, 15% vol. ETBE with ethanol from biomass, EURO4/CH U 3.Fahrzeugunterhalt (of project 544 Aktualisierung mobitool)</t>
  </si>
  <si>
    <t>1 personkm m Transport, passenger car, petrol, 15% vol. ETBE with ethanol from biomass, EURO4/CH U 4.Fahrzeug (of project 544 Aktualisierung mobitool)</t>
  </si>
  <si>
    <t>1 personkm m Transport, passenger car, petrol, 15% vol. ETBE with ethanol from biomass, EURO4/CH U 5.Fahrweg (of project 544 Aktualisierung mobitool)</t>
  </si>
  <si>
    <t>UBP13</t>
  </si>
  <si>
    <t>KEA</t>
  </si>
  <si>
    <t>Cumulative Energy Demand V1.09 / Cumulative energy demand</t>
  </si>
  <si>
    <t>IPCC 2013 GWP 100a V1.01 / IPCC GWP 100a, aviation</t>
  </si>
  <si>
    <t>IPCC GWP 100a, specific CF for aviation</t>
  </si>
  <si>
    <t>Elementary</t>
  </si>
  <si>
    <t>THG-Emissionen</t>
  </si>
  <si>
    <t>Selected LCI results, incl. PM10 V1.05</t>
  </si>
  <si>
    <t>Carbon dioxide, fossil</t>
  </si>
  <si>
    <t>Sulphur dioxide</t>
  </si>
  <si>
    <t>Nitrogen oxides</t>
  </si>
  <si>
    <t>Particulates, &lt;2.5 um</t>
  </si>
  <si>
    <t>Land occupation</t>
  </si>
  <si>
    <t>BOD</t>
  </si>
  <si>
    <t>Cadmium</t>
  </si>
  <si>
    <t>Particulates, &lt;10 um</t>
  </si>
  <si>
    <t>Ø Verbrauch
[kg / tkm]</t>
  </si>
  <si>
    <t>Kennwerte LKW in Ecoinvent v3.1 / mobitool</t>
  </si>
  <si>
    <t>Auslastung 
[Tonnen]</t>
  </si>
  <si>
    <t>Kennwerte Motorräder in mobitool</t>
  </si>
  <si>
    <t>Auslastung
[%]</t>
  </si>
  <si>
    <t>Ø Verbrauch
[kWh / 100 km]</t>
  </si>
  <si>
    <t>Stickoxide (NOx) reizen einerseits direkt die Atemorgane und sind andererseits hauptverantwortlich für die Ozonbildung in den bodennahen Luftschichten in Städten.</t>
  </si>
  <si>
    <t>Treibhauspotenzial</t>
  </si>
  <si>
    <t>Kraftstofftyp</t>
  </si>
  <si>
    <t>Dichte (d)</t>
  </si>
  <si>
    <t>Energiefaktor</t>
  </si>
  <si>
    <t>THG-Emissionsfaktor</t>
  </si>
  <si>
    <t>Tank-to-Wheel (et)</t>
  </si>
  <si>
    <t>Well-to-Wheel (ew)</t>
  </si>
  <si>
    <t>Tank-to-Wheel (gt)</t>
  </si>
  <si>
    <t>Well-to-Wheel (gw)</t>
  </si>
  <si>
    <t>kg/l</t>
  </si>
  <si>
    <t>MJ/kg</t>
  </si>
  <si>
    <t>MJ/l</t>
  </si>
  <si>
    <t>g CO2e/MJ</t>
  </si>
  <si>
    <t>kg CO2e/kg</t>
  </si>
  <si>
    <t>kg CO2e/l</t>
  </si>
  <si>
    <t>Ottokraftstoff</t>
  </si>
  <si>
    <t>Ethanolkraftstoff</t>
  </si>
  <si>
    <t>Ottokraftstoff mit 5 % Ethanol</t>
  </si>
  <si>
    <t>Dieselkraftstoff</t>
  </si>
  <si>
    <t>Biodiesel</t>
  </si>
  <si>
    <t>Dieselkraftstoff mit 5 % Biodiesel</t>
  </si>
  <si>
    <t>Autogas (LPG)</t>
  </si>
  <si>
    <t>Erdgas (CNG)</t>
  </si>
  <si>
    <t>Flugbenzin (AvGas)</t>
  </si>
  <si>
    <t>Jetbenzin (Jet B)</t>
  </si>
  <si>
    <t>Kerosin (Jet A1 und Jet A)</t>
  </si>
  <si>
    <t>Schweröl (HFO)</t>
  </si>
  <si>
    <t>Marine-Dieselöl (MDO)</t>
  </si>
  <si>
    <t>Marine-Gasöl (MGO)</t>
  </si>
  <si>
    <t>Tabelle A.1 — Transportkraftstoffe: Dichte, Energiefaktor und THG-Emissionsfaktor</t>
  </si>
  <si>
    <t>DIN 16258
Tank-to-Wheel</t>
  </si>
  <si>
    <t>DIN 16258
Well-to-Wheel</t>
  </si>
  <si>
    <t>Ethanol</t>
  </si>
  <si>
    <t>Diesel/Biodiesel</t>
  </si>
  <si>
    <t>LPG</t>
  </si>
  <si>
    <t>CNG</t>
  </si>
  <si>
    <t>Flugbenzin</t>
  </si>
  <si>
    <t>Jetbenzin</t>
  </si>
  <si>
    <t>Kerosin</t>
  </si>
  <si>
    <t>Schweröl</t>
  </si>
  <si>
    <t>Marine-Gasöl</t>
  </si>
  <si>
    <t>Marine-Dieselöl</t>
  </si>
  <si>
    <t>Ottokraftstoff mit 15 % Ethanol</t>
  </si>
  <si>
    <t>Benzin/Ethanol5</t>
  </si>
  <si>
    <t>Benzin/Ethanol15</t>
  </si>
  <si>
    <t>Tabelle A.2</t>
  </si>
  <si>
    <t>1 kg Methane, 96 vol-%, from biogas, production mix, at service station/CH U (of project Ecoinvent unit processes)</t>
  </si>
  <si>
    <t>Methane, 96 vol-%, from biogas, production mix, at service station/CH U</t>
  </si>
  <si>
    <t>electricity, medium voltage, at grid/kWh/CH U</t>
  </si>
  <si>
    <t>DIN 16258
Verbrauch Treibstoff 1</t>
  </si>
  <si>
    <t>DIN 16258
Treibstoff 1</t>
  </si>
  <si>
    <t>DIN 16258
Treibstoff 2</t>
  </si>
  <si>
    <t>DIN 16258
Verbrauch Treibstoff 2</t>
  </si>
  <si>
    <t>MJ/kWh</t>
  </si>
  <si>
    <t>Energiefaktor CH</t>
  </si>
  <si>
    <t>Energiefaktor Import</t>
  </si>
  <si>
    <t>THG-Emissionsfaktor Import</t>
  </si>
  <si>
    <t>THG-Emissionsfaktor CH</t>
  </si>
  <si>
    <t>kg CO2e/kWh</t>
  </si>
  <si>
    <t>CHStromMS</t>
  </si>
  <si>
    <t>EgalStromNS</t>
  </si>
  <si>
    <t>ZertStromNS</t>
  </si>
  <si>
    <t>SpezStromNS</t>
  </si>
  <si>
    <t>Elektrizität Schweiz MS</t>
  </si>
  <si>
    <t>Elektrizität Egalstrommix NS</t>
  </si>
  <si>
    <t>Elektrizität zertifizierter Mix NS</t>
  </si>
  <si>
    <t>Elektrizität firmenspezifischer Mix NS</t>
  </si>
  <si>
    <t>SBBStromMS</t>
  </si>
  <si>
    <t>Elektrizität SBB MS</t>
  </si>
  <si>
    <t>DBStromMS</t>
  </si>
  <si>
    <t>Elektrizität DB MS</t>
  </si>
  <si>
    <t>FBStromMS</t>
  </si>
  <si>
    <t>Elektrizität franz. Bahn MS</t>
  </si>
  <si>
    <t>IBStromMS</t>
  </si>
  <si>
    <t>Elektrizität ital. Bahn MS</t>
  </si>
  <si>
    <t>ÖBBStromMS</t>
  </si>
  <si>
    <t>Elektrizität ÖBB MS</t>
  </si>
  <si>
    <t>ENTSOStromMS</t>
  </si>
  <si>
    <t>Elektrizität ENTSO MS</t>
  </si>
  <si>
    <t>ÖVStromMS</t>
  </si>
  <si>
    <t>Elektrizität ÖV Mix Schweiz MS</t>
  </si>
  <si>
    <t>Berechnung mit Anteilen aus TB "Daten Mobitool v2.0"</t>
  </si>
  <si>
    <t>Berechnung siehe unten</t>
  </si>
  <si>
    <t>Die Emission von klimaschädlichen Gasen wird mit der Grösse Treibhauspotenzial gemessen: Die hauptverantwortlichen Gase wie CO2, Methan etc. werden miteinander verglichen und auf die Referenzgrösse "g CO2-Äquivalent"  umgerechnet.
Neu werden auch die Tank-to-Wheel und die Well-to-Wheel Treibhausgasemissionen in Übereinstimmung mit DIN 16258 angegeben.</t>
  </si>
  <si>
    <t>Primärenergie ist diejenige Energie, welche aus der Natur in Form von verschiedenen Energieträgern wie Kohle, Erdöl oder Wasserkraft entnommen wird. 
Die Nutzung von Primärenergie wird in MJ-Äquivalente gemessen, 1 Liter Benzin enthält 31.9 MJ-Äquivalente an Energie. 
Neu werden auch die Tank-to-Wheel und die Well-to-Wheel Primärenergie in Übereinstimmung mit DIN 16258 angegeben.</t>
  </si>
  <si>
    <t>Energiefaktoren Ecoinvent</t>
  </si>
  <si>
    <t>Ecoinvent Report 1, Tab. 4.6</t>
  </si>
  <si>
    <t>Energiefaktor total</t>
  </si>
  <si>
    <t>Energiefaktor nicht erneuerbar</t>
  </si>
  <si>
    <t>Benzin mit 5 % Ethanol</t>
  </si>
  <si>
    <t>Benzin mit 15 % ETBE</t>
  </si>
  <si>
    <t>Total, non-renewable</t>
  </si>
  <si>
    <t>1 kg Ethanol, 99.7% in H2O, from biomass, production BR, at service station/CH U (of project Ecoinvent unit processes)</t>
  </si>
  <si>
    <t>1 kg Petrol, 15% vol. ETBE additive, EtOH f. biomass, prod. RER, at service station/CH U (of project Ecoinvent unit processes)</t>
  </si>
  <si>
    <t>1 kg Natural gas, production mix, at service station/CH U (of project Ecoinvent unit processes)</t>
  </si>
  <si>
    <t>Ethanol, 99.7% in H2O, from biomass, production BR, at service station/CH U</t>
  </si>
  <si>
    <t>Petrol, 15% vol. ETBE additive, EtOH f. biomass, prod. RER, at service station/CH U</t>
  </si>
  <si>
    <t>Natural gas, production mix, at service station/CH U</t>
  </si>
  <si>
    <t>m Work at home, corporate access/CH U 1.Betrieb</t>
  </si>
  <si>
    <t>m Work at home, corporate access, certified electricity mix/CH U 1.Betrieb</t>
  </si>
  <si>
    <t>m Work at home, corporate access/CH U 3.Fahrzeugunterhalt</t>
  </si>
  <si>
    <t>m Work at home, corporate access, certified electricity mix/CH U 3.Fahrzeugunterhalt</t>
  </si>
  <si>
    <t>1 kg Rape methyl ester, at regional storage/CH U (of project Ecoinvent unit processes)</t>
  </si>
  <si>
    <t>Rape methyl ester, at regional storage/CH U</t>
  </si>
  <si>
    <t xml:space="preserve">Die nicht erneuerbare Primärenergie ist diejenige Energie, welche aus der Natur in Form von fossilen Energieträgern wie  Kohle oder Erdöl entnommen wird. Ebenfalls zu den nicht erneuerbaren Energien wird die Kernenergie gezählt. Die Nutzung von Primärenergie wird in MJ-Äquivalente gemessen, 1 Liter Benzin enthält 31.9 MJ-Äquivalente an Energie. </t>
  </si>
  <si>
    <t>Fracht</t>
  </si>
  <si>
    <t>mg NOx</t>
  </si>
  <si>
    <t>treeze: Road transport</t>
  </si>
  <si>
    <t>treeze: Rail transport</t>
  </si>
  <si>
    <t>treeze: Air transport</t>
  </si>
  <si>
    <t>treeze: Water transport</t>
  </si>
  <si>
    <t>Fahrzeuggewicht  gem. EIv3.1
[kg]</t>
  </si>
  <si>
    <t>Fahrzeuggewicht gem. BFE 2015
[kg]</t>
  </si>
  <si>
    <t>Hybrid</t>
  </si>
  <si>
    <t>Plug-In Hybrid</t>
  </si>
  <si>
    <t>firmenspezifischer Verbrauchermix (s. unten), während 1h, pro Teilnehmer</t>
  </si>
  <si>
    <t>firmenspezifischer Verbrauchermix (s. unten), 1 Tag à 8h</t>
  </si>
  <si>
    <t>m transport, tram/personkm/CH U 1. Betrieb</t>
  </si>
  <si>
    <t>m transport, tram/personkm/CH U 2. Treibstoff</t>
  </si>
  <si>
    <t>m transport, tram/personkm/CH U 3. Unterhalt</t>
  </si>
  <si>
    <t>m transport, tram/personkm/CH U 4. Fahrzeug</t>
  </si>
  <si>
    <t>m transport, tram/personkm/CH U 5. Fahrweg</t>
  </si>
  <si>
    <t>transport, tram/personkm/CH U</t>
  </si>
  <si>
    <t>m transport, passenger ship/CH U 1. Betrieb</t>
  </si>
  <si>
    <t>m transport, passenger ship/CH U 2. Treibstoff</t>
  </si>
  <si>
    <t>m transport, passenger ship/CH U 3. Unterhalt</t>
  </si>
  <si>
    <t>m transport, passenger ship/CH U 4. Fahrzeug</t>
  </si>
  <si>
    <t>m transport, passenger ship/CH U 5. Fahrweg</t>
  </si>
  <si>
    <t>transport, passenger ship/CH U</t>
  </si>
  <si>
    <t>m transport, passenger cable car/CH U 1. Betrieb</t>
  </si>
  <si>
    <t>m transport, passenger cable car/CH U 2. Treibstoff</t>
  </si>
  <si>
    <t>m transport, passenger cable car/CH U 3. Unterhalt</t>
  </si>
  <si>
    <t>m transport, passenger cable car/CH U 4. Fahrzeug</t>
  </si>
  <si>
    <t>m transport, passenger cable car/CH U 5. Fahrweg</t>
  </si>
  <si>
    <t>transport, passenger cable car/CH U</t>
  </si>
  <si>
    <t>m transport, aircraft, passenger/personkm/RER U 1. Betrieb</t>
  </si>
  <si>
    <t>transport, aircraft, passenger/personkm/RER U</t>
  </si>
  <si>
    <t>m transport, aircraft, passenger, Europe/personkm/RER U 1. Betrieb</t>
  </si>
  <si>
    <t>transport, aircraft, passenger, Europe/personkm/RER U</t>
  </si>
  <si>
    <t>transport, aircraft, passenger, Europe, economy-class/personkm/RER U</t>
  </si>
  <si>
    <t>m transport, aircraft, passenger, Europe, business-class/personkm/RER U 1. Betrieb</t>
  </si>
  <si>
    <t>transport, aircraft, passenger, Europe, business-class/personkm/RER U</t>
  </si>
  <si>
    <t>m transport, aircraft, passenger, intercontinental/personkm/RER U 1. Betrieb</t>
  </si>
  <si>
    <t>m transport, aircraft, passenger, intercontinental/personkm/RER U 4. Fahrzeug</t>
  </si>
  <si>
    <t>transport, aircraft, passenger, intercontinental/personkm/RER U</t>
  </si>
  <si>
    <t>transport, aircraft, passenger, intercontinental, economy-class/personkm/RER U</t>
  </si>
  <si>
    <t>m transport, aircraft, passenger, intercontinental, business-class/personkm/RER U 1. Betrieb</t>
  </si>
  <si>
    <t>transport, aircraft, passenger, intercontinental, business-class/personkm/RER U</t>
  </si>
  <si>
    <t>m transport, aircraft, passenger, intercontinental, first-class/personkm/RER U 1. Betrieb</t>
  </si>
  <si>
    <t>transport, aircraft, passenger, intercontinental, first-class/personkm/RER U</t>
  </si>
  <si>
    <t>m transport, transoceanic freight ship/tkm/OCE U 1. Betrieb</t>
  </si>
  <si>
    <t>m transport, transoceanic freight ship/tkm/OCE U 2. Treibstoff</t>
  </si>
  <si>
    <t>m transport, transoceanic freight ship/tkm/OCE U 3. Unterhalt</t>
  </si>
  <si>
    <t>m transport, transoceanic freight ship/tkm/OCE U 4. Fahrzeug</t>
  </si>
  <si>
    <t>m transport, transoceanic freight ship/tkm/OCE U 5. Fahrweg</t>
  </si>
  <si>
    <t>transport, transoceanic freight ship/tkm/OCE U</t>
  </si>
  <si>
    <t>m transport, transoceanic tanker/tkm/OCE U 1. Betrieb</t>
  </si>
  <si>
    <t>m transport, transoceanic tanker/tkm/OCE U 2. Treibstoff</t>
  </si>
  <si>
    <t>m transport, transoceanic tanker/tkm/OCE U 3. Unterhalt</t>
  </si>
  <si>
    <t>m transport, transoceanic tanker/tkm/OCE U 4. Fahrzeug</t>
  </si>
  <si>
    <t>m transport, transoceanic tanker/tkm/OCE U 5. Fahrweg</t>
  </si>
  <si>
    <t>transport, transoceanic tanker/tkm/OCE U</t>
  </si>
  <si>
    <t>m transport,  transoceanic container ship/OCE U 2. Treibstoff</t>
  </si>
  <si>
    <t>m transport,  transoceanic container ship/OCE U 3. Unterhalt</t>
  </si>
  <si>
    <t>m transport,  transoceanic container ship/OCE U 4. Fahrzeug</t>
  </si>
  <si>
    <t>m transport,  transoceanic container ship/OCE U 5. Fahrweg</t>
  </si>
  <si>
    <t>m transport, aircraft, freight/tkm/RER U 1. Betrieb</t>
  </si>
  <si>
    <t>m transport, aircraft, freight/tkm/RER U 2. Treibstoff</t>
  </si>
  <si>
    <t>m transport, aircraft, freight/tkm/RER U 3. Unterhalt</t>
  </si>
  <si>
    <t>m transport, aircraft, freight/tkm/RER U 4. Fahrzeug</t>
  </si>
  <si>
    <t>m transport, aircraft, freight/tkm/RER U 5. Fahrweg</t>
  </si>
  <si>
    <t>transport, aircraft, freight/tkm/RER U</t>
  </si>
  <si>
    <t>m transport, aircraft, freight, Europe/tkm/RER U 1. Betrieb</t>
  </si>
  <si>
    <t>transport, aircraft, freight, Europe/tkm/RER U</t>
  </si>
  <si>
    <t>m transport, aircraft, freight, intercontinental/tkm/RER U 1. Betrieb</t>
  </si>
  <si>
    <t>transport, aircraft, freight, intercontinental/tkm/RER U</t>
  </si>
  <si>
    <t>m transport, regional train, SBB mix/personkm/CH U 1. Betrieb</t>
  </si>
  <si>
    <t>m transport, regional train, SBB mix/personkm/CH U 2. Treibstoff</t>
  </si>
  <si>
    <t>m transport, regional train, SBB mix/personkm/CH U 3. Unterhalt</t>
  </si>
  <si>
    <t>m transport, regional train, SBB mix/personkm/CH U 4. Fahrzeug</t>
  </si>
  <si>
    <t>m transport, regional train, SBB mix/personkm/CH U 5. Fahrweg</t>
  </si>
  <si>
    <t>transport, regional train, SBB mix/personkm/CH U</t>
  </si>
  <si>
    <t>m transport, metropolitan train, SBB mix/personkm/CH U 2. Treibstoff</t>
  </si>
  <si>
    <t>m transport, metropolitan train, SBB mix/personkm/CH U 1. Betrieb</t>
  </si>
  <si>
    <t>m transport, metropolitan train, SBB mix/personkm/CH U 3. Unterhalt</t>
  </si>
  <si>
    <t>m transport, metropolitan train, SBB mix/personkm/CH U 4. Fahrzeug</t>
  </si>
  <si>
    <t>m transport, metropolitan train, SBB mix/personkm/CH U 5. Fahrweg</t>
  </si>
  <si>
    <t>transport, metropolitan train, SBB mix/personkm/CH U</t>
  </si>
  <si>
    <t>m transport, long-distance train, SBB mix/personkm/CH U 1. Betrieb</t>
  </si>
  <si>
    <t>m transport, long-distance train, SBB mix/personkm/CH U 2. Treibstoff</t>
  </si>
  <si>
    <t>m transport, long-distance train, SBB mix/personkm/CH U 3. Unterhalt</t>
  </si>
  <si>
    <t>m transport, long-distance train, SBB mix/personkm/CH U 4. Fahrzeug</t>
  </si>
  <si>
    <t>m transport, long-distance train, SBB mix/personkm/CH U 5. Fahrweg</t>
  </si>
  <si>
    <t>transport, long-distance train, SBB mix/personkm/CH U</t>
  </si>
  <si>
    <t>m transport, average train, SBB mix/personkm/CH U 1. Betrieb</t>
  </si>
  <si>
    <t>m transport, average train, SBB mix/personkm/CH U 2. Treibstoff</t>
  </si>
  <si>
    <t>m transport, average train, SBB mix/personkm/CH U 3. Unterhalt</t>
  </si>
  <si>
    <t>m transport, average train, SBB mix/personkm/CH U 4. Fahrzeug</t>
  </si>
  <si>
    <t>m transport, average train, SBB mix/personkm/CH U 5. Fahrweg</t>
  </si>
  <si>
    <t>transport, average train, SBB mix/personkm/CH U</t>
  </si>
  <si>
    <t>m transport, average train/personkm/DE U 1. Betrieb</t>
  </si>
  <si>
    <t>m transport, average train/personkm/DE U 2. Treibstoff</t>
  </si>
  <si>
    <t>m transport, average train/personkm/DE U 3. Unterhalt</t>
  </si>
  <si>
    <t>m transport, average train/personkm/DE U 4. Fahrzeug</t>
  </si>
  <si>
    <t>m transport, average train/personkm/DE U 5. Fahrweg</t>
  </si>
  <si>
    <t>transport, average train/personkm/DE U</t>
  </si>
  <si>
    <t>m transport, high speed train/personkm/DE U 1. Betrieb</t>
  </si>
  <si>
    <t>m transport, high speed train/personkm/DE U 2. Treibstoff</t>
  </si>
  <si>
    <t>m transport, high speed train/personkm/DE U 3. Unterhalt</t>
  </si>
  <si>
    <t>m transport, high speed train/personkm/DE U 4. Fahrzeug</t>
  </si>
  <si>
    <t>m transport, high speed train/personkm/DE U 5. Fahrweg</t>
  </si>
  <si>
    <t>transport, high speed train/personkm/DE U</t>
  </si>
  <si>
    <t>m transport, average train/personkm/FR U 1. Betrieb</t>
  </si>
  <si>
    <t>m transport, high speed train/personkm/FR U 1. Betrieb</t>
  </si>
  <si>
    <t>m transport, average train/personkm/FR U 2. Treibstoff</t>
  </si>
  <si>
    <t>m transport, high speed train/personkm/FR U 2. Treibstoff</t>
  </si>
  <si>
    <t>m transport, average train/personkm/FR U 3. Unterhalt</t>
  </si>
  <si>
    <t>m transport, high speed train/personkm/FR U 3. Unterhalt</t>
  </si>
  <si>
    <t>m transport, average train/personkm/FR U 4. Fahrzeug</t>
  </si>
  <si>
    <t>m transport, high speed train/personkm/FR U 4. Fahrzeug</t>
  </si>
  <si>
    <t>m transport, average train/personkm/FR U 5. Fahrweg</t>
  </si>
  <si>
    <t>m transport, high speed train/personkm/FR U 5. Fahrweg</t>
  </si>
  <si>
    <t>transport, average train/personkm/FR U</t>
  </si>
  <si>
    <t>transport, high speed train/personkm/FR U</t>
  </si>
  <si>
    <t>m transport, average train/personkm/IT U 1. Betrieb</t>
  </si>
  <si>
    <t>m transport, high speed train/personkm/IT U 1. Betrieb</t>
  </si>
  <si>
    <t>m transport, average train/personkm/IT U 2. Treibstoff</t>
  </si>
  <si>
    <t>m transport, high speed train/personkm/IT U 2. Treibstoff</t>
  </si>
  <si>
    <t>m transport, average train/personkm/IT U 3. Unterhalt</t>
  </si>
  <si>
    <t>m transport, high speed train/personkm/IT U 3. Unterhalt</t>
  </si>
  <si>
    <t>m transport, average train/personkm/IT U 4. Fahrzeug</t>
  </si>
  <si>
    <t>m transport, high speed train/personkm/IT U 4. Fahrzeug</t>
  </si>
  <si>
    <t>m transport, average train/personkm/IT U 5. Fahrweg</t>
  </si>
  <si>
    <t>m transport, high speed train/personkm/IT U 5. Fahrweg</t>
  </si>
  <si>
    <t>transport, average train/personkm/IT U</t>
  </si>
  <si>
    <t>transport, high speed train/personkm/IT U</t>
  </si>
  <si>
    <t>m transport, average train/personkm/AT U 1. Betrieb</t>
  </si>
  <si>
    <t>m transport, average train/personkm/AT U 2. Treibstoff</t>
  </si>
  <si>
    <t>m transport, average train/personkm/AT U 3. Unterhalt</t>
  </si>
  <si>
    <t>m transport, average train/personkm/AT U 4. Fahrzeug</t>
  </si>
  <si>
    <t>m transport, average train/personkm/AT U 5. Fahrweg</t>
  </si>
  <si>
    <t>transport, average train/personkm/AT U</t>
  </si>
  <si>
    <t>m transport, freight, rail, electricity without shunting/CH U 1. Betrieb</t>
  </si>
  <si>
    <t>m transport, freight, rail, electricity without shunting/CH U 2. Treibstoff</t>
  </si>
  <si>
    <t>m transport, freight, rail, electricity with shunting/CH U 3. Unterhalt</t>
  </si>
  <si>
    <t>m transport, freight, rail, electricity with shunting/CH U 5. Fahrweg</t>
  </si>
  <si>
    <t>m transport, freight, rail, electricity with shunting/CH U 2. Treibstoff</t>
  </si>
  <si>
    <t>m transport, freight, rail, diesel, with particle filter/tkm/CH U 1. Betrieb</t>
  </si>
  <si>
    <t>m transport, freight, rail, diesel, with particle filter/tkm/CH U 2. Treibstoff</t>
  </si>
  <si>
    <t>m transport, freight, rail, diesel, with particle filter/tkm/CH U 3. Unterhalt</t>
  </si>
  <si>
    <t>m transport, freight, rail, diesel, with particle filter/tkm/CH U 4. Fahrzeug</t>
  </si>
  <si>
    <t>m transport, freight, rail, diesel, with particle filter/tkm/CH U 5. Fahrweg</t>
  </si>
  <si>
    <t>transport, freight, rail, diesel, with particle filter/tkm/CH U</t>
  </si>
  <si>
    <t>m transport, freight, rail/tkm/IT U 1. Betrieb</t>
  </si>
  <si>
    <t>m transport, freight, rail/tkm/IT U 2. Treibstoff</t>
  </si>
  <si>
    <t>m transport, freight, rail/tkm/IT U 3. Unterhalt</t>
  </si>
  <si>
    <t>m transport, freight, rail/tkm/IT U 4. Fahrzeug</t>
  </si>
  <si>
    <t>m transport, freight, rail/tkm/IT U 5. Fahrweg</t>
  </si>
  <si>
    <t>transport, freight, rail/tkm/IT U</t>
  </si>
  <si>
    <t>m transport, freight, rail, electricity only/IT U 1. Betrieb</t>
  </si>
  <si>
    <t>m transport, freight, rail, electricity only/IT U 2. Treibstoff</t>
  </si>
  <si>
    <t>m transport, freight, rail/tkm/FR U 1. Betrieb</t>
  </si>
  <si>
    <t>m transport, freight, rail, electricity only/FR U 1. Betrieb</t>
  </si>
  <si>
    <t>m transport, freight, rail/tkm/FR U 2. Treibstoff</t>
  </si>
  <si>
    <t>m transport, freight, rail, electricity only/FR U 2. Treibstoff</t>
  </si>
  <si>
    <t>m transport, freight, rail/tkm/FR U 3. Unterhalt</t>
  </si>
  <si>
    <t>m transport, freight, rail/tkm/FR U 4. Fahrzeug</t>
  </si>
  <si>
    <t>m transport, freight, rail/tkm/FR U 5. Fahrweg</t>
  </si>
  <si>
    <t>transport, freight, rail/tkm/FR U</t>
  </si>
  <si>
    <t>m transport, freight, rail/tkm/DE U 1. Betrieb</t>
  </si>
  <si>
    <t>m transport, freight, rail, electricity only/DE U 1. Betrieb</t>
  </si>
  <si>
    <t>m transport, freight, rail/tkm/DE U 2. Treibstoff</t>
  </si>
  <si>
    <t>m transport, freight, rail, electricity only/DE U 2. Treibstoff</t>
  </si>
  <si>
    <t>m transport, freight, rail/tkm/DE U 3. Unterhalt</t>
  </si>
  <si>
    <t>m transport, freight, rail/tkm/DE U 4. Fahrzeug</t>
  </si>
  <si>
    <t>m transport, freight, rail/tkm/DE U 5. Fahrweg</t>
  </si>
  <si>
    <t>transport, freight, rail/tkm/DE U</t>
  </si>
  <si>
    <t>m transport, freight, rail/tkm/AT U 1. Betrieb</t>
  </si>
  <si>
    <t>m transport, freight, rail, electricity only/AT U 1. Betrieb</t>
  </si>
  <si>
    <t>m transport, freight, rail/tkm/AT U 2. Treibstoff</t>
  </si>
  <si>
    <t>m transport, freight, rail, electricity only/AT U 2. Treibstoff</t>
  </si>
  <si>
    <t>m transport, freight, rail/tkm/AT U 3. Unterhalt</t>
  </si>
  <si>
    <t>m transport, freight, rail/tkm/AT U 4. Fahrzeug</t>
  </si>
  <si>
    <t>m transport, freight, rail/tkm/AT U 5. Fahrweg</t>
  </si>
  <si>
    <t>transport, freight, rail/tkm/AT U</t>
  </si>
  <si>
    <t>m transport, freight, rail/tkm/RER U 1. Betrieb</t>
  </si>
  <si>
    <t>m transport, freight, rail, electricity only/RER U 1. Betrieb</t>
  </si>
  <si>
    <t>m transport, freight, rail/tkm/RER U 2. Treibstoff</t>
  </si>
  <si>
    <t>m transport, freight, rail, electricity only/RER U 2. Treibstoff</t>
  </si>
  <si>
    <t>m transport, freight, rail/tkm/RER U 3. Unterhalt</t>
  </si>
  <si>
    <t>m transport, freight, rail/tkm/RER U 4. Fahrzeug</t>
  </si>
  <si>
    <t>m transport, freight, rail/tkm/RER U 5. Fahrweg</t>
  </si>
  <si>
    <t>transport, freight, rail/tkm/RER U</t>
  </si>
  <si>
    <t>m transport,  barge/tkm/RER U 1. Betrieb</t>
  </si>
  <si>
    <t>m transport,  barge/tkm/RER U 2. Treibstoff</t>
  </si>
  <si>
    <t>m transport,  barge/tkm/RER U 3. Unterhalt</t>
  </si>
  <si>
    <t>m transport,  barge/tkm/RER U 4. Fahrzeug</t>
  </si>
  <si>
    <t>m transport,  barge/tkm/RER U 5. Fahrweg</t>
  </si>
  <si>
    <t>m transport, passenger car, diesel, EURO5, city car, incl. real consumption/CH U 1. Betrieb</t>
  </si>
  <si>
    <t>m transport, passenger car, diesel, EURO5, city car, incl. real consumption/CH U 2. Treibstoff</t>
  </si>
  <si>
    <t>m transport, passenger car, diesel, EURO5, city car, incl. real consumption/CH U 3. Unterhalt</t>
  </si>
  <si>
    <t>m transport, passenger car, diesel, EURO5, city car, incl. real consumption/CH U 4. Fahrzeug</t>
  </si>
  <si>
    <t>m transport, passenger car, diesel, EURO5, city car, incl. real consumption/CH U 5. Fahrweg</t>
  </si>
  <si>
    <t>m transport, trolleybus/personkm/CH U 1. Betrieb</t>
  </si>
  <si>
    <t>m transport, trolleybus/personkm/CH U 2. Treibstoff</t>
  </si>
  <si>
    <t>m transport, trolleybus/personkm/CH U 3. Unterhalt</t>
  </si>
  <si>
    <t>m transport, trolleybus/personkm/CH U 4. Fahrzeug</t>
  </si>
  <si>
    <t>transport, trolleybus/personkm/CH U</t>
  </si>
  <si>
    <t>m transport, passenger car, electric, LiNCM/CH U 1. Betrieb</t>
  </si>
  <si>
    <t>m transport, passenger car, electric, LiNCM/CH U 3. Unterhalt</t>
  </si>
  <si>
    <t>m transport, passenger car, electric, LiNCM/CH U 5. Fahrweg</t>
  </si>
  <si>
    <t>m transport, passenger car, electric, LiNCM/CH U 2. Treibstoff</t>
  </si>
  <si>
    <t>m Transport, bicycle/CH U 3. Unterhalt</t>
  </si>
  <si>
    <t>m Transport, bicycle/CH U 4. Fahrzeug</t>
  </si>
  <si>
    <t>m Transport, bicycle/CH U 5. Fahrweg</t>
  </si>
  <si>
    <t>Transport, bicycle/CH U</t>
  </si>
  <si>
    <t>m Transport, electric bicycle/CH U 2. Treibstoff</t>
  </si>
  <si>
    <t>m Transport, electric bicycle/CH U 5. Fahrweg</t>
  </si>
  <si>
    <t>m Transport, electric bicycle, certified electricity/CH U 2. Treibstoff</t>
  </si>
  <si>
    <t>m Videoconference, laptop, participant, certified electricity mix/CH U 2. Treibstoff</t>
  </si>
  <si>
    <t>m Videoconference, laptop, participant, certified electricity mix/CH U 4. Fahrzeug</t>
  </si>
  <si>
    <t>m Videoconference, laptop, participant, certified electricity mix/CH U 5. Fahrweg</t>
  </si>
  <si>
    <t>Videoconference, laptop, participant, certified electricity mix/CH U</t>
  </si>
  <si>
    <t>m Videoconference, laptop, participant/CH U 2. Treibstoff</t>
  </si>
  <si>
    <t>m Videoconference, laptop, participant/CH U 4. Fahrzeug</t>
  </si>
  <si>
    <t>m Videoconference, laptop, participant/CH U 5. Fahrweg</t>
  </si>
  <si>
    <t>Videoconference, laptop, participant/CH U</t>
  </si>
  <si>
    <t>EIv2.2:2016</t>
  </si>
  <si>
    <t>m transport, passenger car, hybrid, petrol, EURO 5/CH U 3. Unterhalt</t>
  </si>
  <si>
    <t>m transport, passenger car, hybrid, petrol, EURO 5/CH U 5. Fahrweg</t>
  </si>
  <si>
    <t>m transport, passenger car, plug-in hybrid, petrol, EURO 5/CH U 3. Unterhalt</t>
  </si>
  <si>
    <t>m transport, passenger car, fleet average/CH U 1.Betrieb</t>
  </si>
  <si>
    <t>m transport, passenger car, fleet average/CH U 2.Treibstoffbereitstellung</t>
  </si>
  <si>
    <t>m transport, passenger car, fleet average/CH U 3.Fahrzeugunterhalt</t>
  </si>
  <si>
    <t>m transport, passenger car, fleet average/CH U 4.Fahrzeug</t>
  </si>
  <si>
    <t>m transport, passenger car, fleet average/CH U 5.Fahrweg</t>
  </si>
  <si>
    <t>m transport, passenger car, petrol, fleet average/km/CH U 1.Betrieb</t>
  </si>
  <si>
    <t>m transport, passenger car, petrol, fleet average/km/CH U 2.Treibstoffbereitstellung</t>
  </si>
  <si>
    <t>m transport, passenger car, petrol, fleet average/km/CH U 3.Fahrzeugunterhalt</t>
  </si>
  <si>
    <t>m transport, passenger car, petrol, fleet average/km/CH U 4.Fahrzeug</t>
  </si>
  <si>
    <t>m transport, passenger car, petrol, fleet average/km/CH U 5.Fahrweg</t>
  </si>
  <si>
    <t>m transport, passenger car, diesel, fleet average/km/CH U 2.Treibstoffbereitstellung</t>
  </si>
  <si>
    <t>m transport, passenger car, diesel, fleet average/km/CH U 3.Fahrzeugunterhalt</t>
  </si>
  <si>
    <t>m transport, passenger car, diesel, fleet average/km/CH U 4.Fahrzeug</t>
  </si>
  <si>
    <t>m transport, passenger car, diesel, fleet average/km/CH U 5.Fahrweg</t>
  </si>
  <si>
    <t>transport, passenger car, fleet average/CH U</t>
  </si>
  <si>
    <t>transport, passenger car, petrol, fleet average/km/CH U</t>
  </si>
  <si>
    <t>transport, passenger car, diesel, fleet average/km/CH U</t>
  </si>
  <si>
    <t>m transport, passenger car, diesel, fleet average/km/CH U 1.Betrieb</t>
  </si>
  <si>
    <t>m transport, passenger car, electric, LiNCM/CH U without battery 4. Fahrzeug</t>
  </si>
  <si>
    <t>transport, passenger car, electric, LiNCM/CH U without battery</t>
  </si>
  <si>
    <t>transport, passenger car, electric, LiNCM certified electricity, without battery/CH U</t>
  </si>
  <si>
    <t>m Transport, passenger car, electric, LiNCM, city car/CH U without battery 4. Fahrzeug</t>
  </si>
  <si>
    <t>m Transport, electric bicycle/CH U without battery 4. Fahrzeug</t>
  </si>
  <si>
    <t>Transport, electric bicycle, certified electricity/CH U without battery</t>
  </si>
  <si>
    <t>Transport, electric bicycle/CH U without battery</t>
  </si>
  <si>
    <t>m transport, passenger car, hybrid, petrol, EURO 5/CH U 4. Fahrzeug without battery</t>
  </si>
  <si>
    <t>m transport, passenger car, plug-in hybrid, petrol, EURO 5/CH U 4. Fahrzeug without battery</t>
  </si>
  <si>
    <t>transport, passenger car, hybrid, petrol, EURO 5/km/CH U without battery</t>
  </si>
  <si>
    <t>transport, passenger car, plug-in hybrid, petrol, EURO 5/km/CH U without battery</t>
  </si>
  <si>
    <t>transport, passenger car, hybrid, petrol, EURO 6/km/CH U without battery</t>
  </si>
  <si>
    <t>transport, passenger car, plug-in hybrid, petrol, EURO 6/km/CH U without battery</t>
  </si>
  <si>
    <t>m transport, passenger car, hybrid, petrol, EURO 5/km/CH U 1. Betrieb</t>
  </si>
  <si>
    <t>m transport, passenger car, hybrid, petrol, EURO 5/km/CH U 2. Treibstoff</t>
  </si>
  <si>
    <t>transport, passenger car, plug-in hybrid, petrol, certified electricity, EURO 5/km/CH U without battery</t>
  </si>
  <si>
    <t>m transport, passenger car, plug-in hybrid, petrol, EURO 5/CH U 5. Fahrweg</t>
  </si>
  <si>
    <t>m transport, passenger car, hybrid, petrol, EURO 6/km/CH U 1. Betrieb</t>
  </si>
  <si>
    <t>m transport, passenger car, hybrid, petrol, EURO 6/km/CH U 2. Treibstoff</t>
  </si>
  <si>
    <t>transport, passenger car, plug-in hybrid, petrol, certified electricity, EURO 6/km/CH U without battery</t>
  </si>
  <si>
    <t>m transport, trolleybus/personkm/CH U 5. Fahrweg</t>
  </si>
  <si>
    <t>m transport, passenger car, medium size, diesel, EURO 3/km/RER U 1.Betrieb</t>
  </si>
  <si>
    <t>m transport, passenger car, medium size, diesel, EURO 3/km/RER U 2.Treibstoffbereitstellung</t>
  </si>
  <si>
    <t>m transport, passenger car, medium size, diesel, EURO 3/km/RER U 3.Fahrzeugunterhalt</t>
  </si>
  <si>
    <t>m transport, passenger car, medium size, diesel, EURO 3/km/RER U 4.Fahrzeug</t>
  </si>
  <si>
    <t>m transport, passenger car, medium size, diesel, EURO 3/km/RER U 5.Fahrweg</t>
  </si>
  <si>
    <t>m transport, passenger car, medium size, diesel, EURO 4/km/RER U 1.Betrieb</t>
  </si>
  <si>
    <t>m transport, passenger car, medium size, diesel, EURO 4/km/RER U 2.Treibstoffbereitstellung</t>
  </si>
  <si>
    <t>m transport, passenger car, medium size, diesel, EURO 4/km/RER U 3.Fahrzeugunterhalt</t>
  </si>
  <si>
    <t>m transport, passenger car, medium size, diesel, EURO 4/km/RER U 4.Fahrzeug</t>
  </si>
  <si>
    <t>m transport, passenger car, medium size, diesel, EURO 4/km/RER U 5.Fahrweg</t>
  </si>
  <si>
    <t>m transport, passenger car, medium size, diesel, EURO 5/km/RER U 1.Betrieb</t>
  </si>
  <si>
    <t>m transport, passenger car, medium size, diesel, EURO 5/km/RER U 2.Treibstoffbereitstellung</t>
  </si>
  <si>
    <t>m transport, passenger car, medium size, diesel, EURO 5/km/RER U 3.Fahrzeugunterhalt</t>
  </si>
  <si>
    <t>m transport, passenger car, medium size, diesel, EURO 5/km/RER U 4.Fahrzeug</t>
  </si>
  <si>
    <t>m transport, passenger car, medium size, diesel, EURO 5/km/RER U 5.Fahrweg</t>
  </si>
  <si>
    <t>m transport, passenger car, medium size, diesel, EURO 6/RER U 1.Betrieb</t>
  </si>
  <si>
    <t>m transport, passenger car, medium size, diesel, EURO 6/RER U 2.Treibstoffbereitstellung</t>
  </si>
  <si>
    <t>m transport, passenger car, medium size, diesel, EURO 6/RER U 3.Fahrzeugunterhalt</t>
  </si>
  <si>
    <t>m transport, passenger car, medium size, diesel, EURO 6/RER U 4.Fahrzeug</t>
  </si>
  <si>
    <t>m transport, passenger car, medium size, diesel, EURO 6/RER U 5.Fahrweg</t>
  </si>
  <si>
    <t>transport, passenger car, medium size, diesel, EURO 3/km/RER U</t>
  </si>
  <si>
    <t>transport, passenger car, medium size, diesel, EURO 4/km/RER U</t>
  </si>
  <si>
    <t>transport, passenger car, medium size, diesel, EURO 5/km/RER U</t>
  </si>
  <si>
    <t>transport, passenger car, medium size, diesel, EURO 6/RER U</t>
  </si>
  <si>
    <t>m transport, passenger car, medium size, petrol, EURO 3/km/RER U 1.Betrieb</t>
  </si>
  <si>
    <t>m transport, passenger car, medium size, petrol, EURO 3/km/RER U 2.Treibstoffbereitstellung</t>
  </si>
  <si>
    <t>m transport, passenger car, medium size, petrol, EURO 3/km/RER U 3.Fahrzeugunterhalt</t>
  </si>
  <si>
    <t>m transport, passenger car, medium size, petrol, EURO 3/km/RER U 4.Fahrzeug</t>
  </si>
  <si>
    <t>m transport, passenger car, medium size, petrol, EURO 3/km/RER U 5.Fahrweg</t>
  </si>
  <si>
    <t>m transport, passenger car, medium size, petrol, EURO 4/km/RER U 1.Betrieb</t>
  </si>
  <si>
    <t>m transport, passenger car, medium size, petrol, EURO 4/km/RER U 2.Treibstoffbereitstellung</t>
  </si>
  <si>
    <t>m transport, passenger car, medium size, petrol, EURO 4/km/RER U 3.Fahrzeugunterhalt</t>
  </si>
  <si>
    <t>m transport, passenger car, medium size, petrol, EURO 4/km/RER U 4.Fahrzeug</t>
  </si>
  <si>
    <t>m transport, passenger car, medium size, petrol, EURO 4/km/RER U 5.Fahrweg</t>
  </si>
  <si>
    <t>m transport, passenger car, medium size, petrol, EURO 5/km/RER U 1.Betrieb</t>
  </si>
  <si>
    <t>m transport, passenger car, medium size, petrol, EURO 5/km/RER U 2.Treibstoffbereitstellung</t>
  </si>
  <si>
    <t>m transport, passenger car, medium size, petrol, EURO 5/km/RER U 3.Fahrzeugunterhalt</t>
  </si>
  <si>
    <t>m transport, passenger car, medium size, petrol, EURO 5/km/RER U 4.Fahrzeug</t>
  </si>
  <si>
    <t>m transport, passenger car, medium size, petrol, EURO 5/km/RER U 5.Fahrweg</t>
  </si>
  <si>
    <t>m transport, passenger car, medium size, petrol, EURO 6/RER U 1.Betrieb</t>
  </si>
  <si>
    <t>m transport, passenger car, medium size, petrol, EURO 6/RER U 2.Treibstoffbereitstellung</t>
  </si>
  <si>
    <t>m transport, passenger car, medium size, petrol, EURO 6/RER U 3.Fahrzeugunterhalt</t>
  </si>
  <si>
    <t>m transport, passenger car, medium size, petrol, EURO 6/RER U 4.Fahrzeug</t>
  </si>
  <si>
    <t>m transport, passenger car, medium size, petrol, EURO 6/RER U 5.Fahrweg</t>
  </si>
  <si>
    <t>transport, passenger car, medium size, petrol, EURO 3/km/RER U</t>
  </si>
  <si>
    <t>transport, passenger car, medium size, petrol, EURO 4/km/RER U</t>
  </si>
  <si>
    <t>transport, passenger car, medium size, petrol, EURO 5/km/RER U</t>
  </si>
  <si>
    <t>transport, passenger car, medium size, petrol, EURO 6/RER U</t>
  </si>
  <si>
    <t>Batteriegewicht 
[kg]</t>
  </si>
  <si>
    <t>Anzahl Batteriewechsel über Lebensdauer</t>
  </si>
  <si>
    <t>Lebensfahrleistung nach ecoinvent</t>
  </si>
  <si>
    <t>m transport, regular bus/personkm/CH U 1.Betrieb</t>
  </si>
  <si>
    <t>m transport, regular bus/personkm/CH U 2.Treibstoffbereitstellung</t>
  </si>
  <si>
    <t>m transport, regular bus/personkm/CH U 3.Fahrzeugunterhalt</t>
  </si>
  <si>
    <t>m transport, regular bus/personkm/CH U 4.Fahrzeug</t>
  </si>
  <si>
    <t>m transport, regular bus/personkm/CH U 5.Fahrweg</t>
  </si>
  <si>
    <t>transport, regular bus/personkm/CH U</t>
  </si>
  <si>
    <t>m Transport, electric bicycle/CH without battery U 3. Unterhalt</t>
  </si>
  <si>
    <t>m transport, passenger coach/personkm/CH U 1.Betrieb</t>
  </si>
  <si>
    <t>m transport, passenger coach/personkm/CH U 2.Treibstoffbereitstellung</t>
  </si>
  <si>
    <t>m transport, passenger coach/personkm/CH U 3.Fahrzeugunterhalt</t>
  </si>
  <si>
    <t>m transport, passenger coach/personkm/CH U 4.Fahrzeug</t>
  </si>
  <si>
    <t>m transport, passenger coach/personkm/CH U 5.Fahrweg</t>
  </si>
  <si>
    <t>transport, passenger coach/personkm/CH U</t>
  </si>
  <si>
    <t>m transport, passenger coach, InterCity-Bus/personkm/CH U 1.Betrieb</t>
  </si>
  <si>
    <t>m transport, passenger coach, InterCity-Bus/personkm/CH U 2.Treibstoffbereitstellung</t>
  </si>
  <si>
    <t>m transport, passenger coach, InterCity-Bus/personkm/CH U 3.Fahrzeugunterhalt</t>
  </si>
  <si>
    <t>m transport, passenger coach, InterCity-Bus/personkm/CH U 4.Fahrzeug</t>
  </si>
  <si>
    <t>m transport, passenger coach, InterCity-Bus/personkm/CH U 5.Fahrweg</t>
  </si>
  <si>
    <t>transport, passenger coach, InterCity-Bus/personkm/CH U</t>
  </si>
  <si>
    <t>m transport, minibus/personkm/CH U 1.Betrieb</t>
  </si>
  <si>
    <t>m transport, minibus/personkm/CH U 2.Treibstoffbereitstellung</t>
  </si>
  <si>
    <t>m transport, minibus/personkm/CH U 3.Fahrzeugunterhalt</t>
  </si>
  <si>
    <t>m transport, minibus/personkm/CH U 4.Fahrzeug</t>
  </si>
  <si>
    <t>m transport, minibus/personkm/CH U 5.Fahrweg</t>
  </si>
  <si>
    <t>transport, minibus/personkm/CH U</t>
  </si>
  <si>
    <t>m transport, motor cycle, 250-750 ccm engine, preEURO/km/RER U 1.Betrieb</t>
  </si>
  <si>
    <t>m transport, motor cycle, 250-750 ccm engine, preEURO/km/RER U 2.Treibstoffbereitstellung</t>
  </si>
  <si>
    <t>m transport, motor cycle, 250-750 ccm engine, preEURO/km/RER U 3.Fahrzeugunterhalt</t>
  </si>
  <si>
    <t>m transport, motor cycle, 250-750 ccm engine, preEURO/km/RER U 4.Fahrzeug</t>
  </si>
  <si>
    <t>m transport, motor cycle, 250-750 ccm engine, preEURO/km/RER U 5.Fahrweg</t>
  </si>
  <si>
    <t>transport, motor cycle, 250-750 ccm engine, preEURO/km/RER U</t>
  </si>
  <si>
    <t>m transport, motor cycle, 250-750 ccm engine, EURO1/km/RER U 1.Betrieb</t>
  </si>
  <si>
    <t>m transport, motor cycle, 250-750 ccm engine, EURO1/km/RER U 2.Treibstoffbereitstellung</t>
  </si>
  <si>
    <t>m transport, motor cycle, 250-750 ccm engine, EURO1/km/RER U 3.Fahrzeugunterhalt</t>
  </si>
  <si>
    <t>m transport, motor cycle, 250-750 ccm engine, EURO1/km/RER U 4.Fahrzeug</t>
  </si>
  <si>
    <t>m transport, motor cycle, 250-750 ccm engine, EURO1/km/RER U 5.Fahrweg</t>
  </si>
  <si>
    <t>m transport, motor cycle, 250-750 ccm engine, EURO2/km/RER U 1.Betrieb</t>
  </si>
  <si>
    <t>m transport, motor cycle, 250-750 ccm engine, EURO2/km/RER U 2.Treibstoffbereitstellung</t>
  </si>
  <si>
    <t>m transport, motor cycle, 250-750 ccm engine, EURO2/km/RER U 3.Fahrzeugunterhalt</t>
  </si>
  <si>
    <t>m transport, motor cycle, 250-750 ccm engine, EURO2/km/RER U 4.Fahrzeug</t>
  </si>
  <si>
    <t>m transport, motor cycle, 250-750 ccm engine, EURO2/km/RER U 5.Fahrweg</t>
  </si>
  <si>
    <t>m transport, motor cycle, 250-750 ccm engine, EURO3/km/RER U 1.Betrieb</t>
  </si>
  <si>
    <t>m transport, motor cycle, 250-750 ccm engine, EURO3/km/RER U 2.Treibstoffbereitstellung</t>
  </si>
  <si>
    <t>m transport, motor cycle, 250-750 ccm engine, EURO3/km/RER U 3.Fahrzeugunterhalt</t>
  </si>
  <si>
    <t>m transport, motor cycle, 250-750 ccm engine, EURO3/km/RER U 4.Fahrzeug</t>
  </si>
  <si>
    <t>m transport, motor cycle, 250-750 ccm engine, EURO3/km/RER U 5.Fahrweg</t>
  </si>
  <si>
    <t>m transport, motor cycle, 250-750 ccm engine, EURO4/RER U 1.Betrieb</t>
  </si>
  <si>
    <t>m transport, motor cycle, 250-750 ccm engine, EURO4/RER U 2.Treibstoffbereitstellung</t>
  </si>
  <si>
    <t>m transport, motor cycle, 250-750 ccm engine, EURO4/RER U 3.Fahrzeugunterhalt</t>
  </si>
  <si>
    <t>m transport, motor cycle, 250-750 ccm engine, EURO4/RER U 4.Fahrzeug</t>
  </si>
  <si>
    <t>m transport, motor cycle, 250-750 ccm engine, EURO4/RER U 5.Fahrweg</t>
  </si>
  <si>
    <t>transport, motor cycle, 250-750 ccm engine, EURO1/km/RER U</t>
  </si>
  <si>
    <t>transport, motor cycle, 250-750 ccm engine, EURO2/km/RER U</t>
  </si>
  <si>
    <t>transport, motor cycle, 250-750 ccm engine, EURO3/km/RER U</t>
  </si>
  <si>
    <t>transport, motor cycle, 250-750 ccm engine, EURO4/RER U</t>
  </si>
  <si>
    <t>durchschnittliche Flotte, Ökostrommix CH</t>
  </si>
  <si>
    <t>durchschnittliche Flotte, Verbrauchermix CH</t>
  </si>
  <si>
    <t>m transport, motor cycle, &gt;750 ccm engine, EURO1/km/RER U 1.Betrieb</t>
  </si>
  <si>
    <t>m transport, motor cycle, &gt;750 ccm engine, EURO1/km/RER U 2.Treibstoffbereitstellung</t>
  </si>
  <si>
    <t>m transport, motor cycle, &gt;750 ccm engine, EURO1/km/RER U 3.Fahrzeugunterhalt</t>
  </si>
  <si>
    <t>m transport, motor cycle, &gt;750 ccm engine, EURO1/km/RER U 4.Fahrzeug</t>
  </si>
  <si>
    <t>m transport, motor cycle, &gt;750 ccm engine, EURO1/km/RER U 5.Fahrweg</t>
  </si>
  <si>
    <t>m transport, motor cycle, &gt;750 ccm engine, EURO2/km/RER U 1.Betrieb</t>
  </si>
  <si>
    <t>m transport, motor cycle, &gt;750 ccm engine, EURO2/km/RER U 2.Treibstoffbereitstellung</t>
  </si>
  <si>
    <t>m transport, motor cycle, &gt;750 ccm engine, EURO2/km/RER U 3.Fahrzeugunterhalt</t>
  </si>
  <si>
    <t>m transport, motor cycle, &gt;750 ccm engine, EURO2/km/RER U 4.Fahrzeug</t>
  </si>
  <si>
    <t>m transport, motor cycle, &gt;750 ccm engine, EURO2/km/RER U 5.Fahrweg</t>
  </si>
  <si>
    <t>m transport, motor cycle, &gt;750 ccm engine, EURO3/km/RER U 1.Betrieb</t>
  </si>
  <si>
    <t>m transport, motor cycle, &gt;750 ccm engine, EURO3/km/RER U 2.Treibstoffbereitstellung</t>
  </si>
  <si>
    <t>m transport, motor cycle, &gt;750 ccm engine, EURO3/km/RER U 3.Fahrzeugunterhalt</t>
  </si>
  <si>
    <t>m transport, motor cycle, &gt;750 ccm engine, EURO3/km/RER U 4.Fahrzeug</t>
  </si>
  <si>
    <t>m transport, motor cycle, &gt;750 ccm engine, EURO3/km/RER U 5.Fahrweg</t>
  </si>
  <si>
    <t>m transport, motor cycle, &gt;750 ccm engine, EURO4/RER U 1.Betrieb</t>
  </si>
  <si>
    <t>m transport, motor cycle, &gt;750 ccm engine, EURO4/RER U 2.Treibstoffbereitstellung</t>
  </si>
  <si>
    <t>m transport, motor cycle, &gt;750 ccm engine, EURO4/RER U 3.Fahrzeugunterhalt</t>
  </si>
  <si>
    <t>m transport, motor cycle, &gt;750 ccm engine, EURO4/RER U 4.Fahrzeug</t>
  </si>
  <si>
    <t>m transport, motor cycle, &gt;750 ccm engine, EURO4/RER U 5.Fahrweg</t>
  </si>
  <si>
    <t>m transport, motor cycle, &gt;750 ccm engine, preEURO/km/RER U 1.Betrieb</t>
  </si>
  <si>
    <t>m transport, motor cycle, &gt;750 ccm engine, preEURO/km/RER U 2.Treibstoffbereitstellung</t>
  </si>
  <si>
    <t>m transport, motor cycle, &gt;750 ccm engine, preEURO/km/RER U 3.Fahrzeugunterhalt</t>
  </si>
  <si>
    <t>m transport, motor cycle, &gt;750 ccm engine, preEURO/km/RER U 4.Fahrzeug</t>
  </si>
  <si>
    <t>m transport, motor cycle, &gt;750 ccm engine, preEURO/km/RER U 5.Fahrweg</t>
  </si>
  <si>
    <t>transport, motor cycle, &gt;750 ccm engine, EURO1/km/RER U</t>
  </si>
  <si>
    <t>transport, motor cycle, &gt;750 ccm engine, EURO2/km/RER U</t>
  </si>
  <si>
    <t>transport, motor cycle, &gt;750 ccm engine, EURO3/km/RER U</t>
  </si>
  <si>
    <t>transport, motor cycle, &gt;750 ccm engine, EURO4/RER U</t>
  </si>
  <si>
    <t>transport, motor cycle, &gt;750 ccm engine, preEURO/km/RER U</t>
  </si>
  <si>
    <t>m transport, motor cycle, &gt;750 ccm engine, fleet average/km/CH U 1.Betrieb</t>
  </si>
  <si>
    <t>m transport, motor cycle, &gt;750 ccm engine, fleet average/km/CH U 2.Treibstoffbereitstellung</t>
  </si>
  <si>
    <t>m transport, motor cycle, &gt;750 ccm engine, fleet average/km/CH U 3.Fahrzeugunterhalt</t>
  </si>
  <si>
    <t>m transport, motor cycle, &gt;750 ccm engine, fleet average/km/CH U 4.Fahrzeug</t>
  </si>
  <si>
    <t>m transport, motor cycle, &gt;750 ccm engine, fleet average/km/CH U 5.Fahrweg</t>
  </si>
  <si>
    <t>transport, motor cycle, &gt;750 ccm engine, fleet average/km/CH U</t>
  </si>
  <si>
    <t>m transport, motor cycle, fleet average/km/CH U 1.Betrieb</t>
  </si>
  <si>
    <t>m transport, motor cycle, fleet average/km/CH U 2.Treibstoffbereitstellung</t>
  </si>
  <si>
    <t>m transport, motor cycle, fleet average/km/CH U 3.Fahrzeugunterhalt</t>
  </si>
  <si>
    <t>m transport, motor cycle, fleet average/km/CH U 4.Fahrzeug</t>
  </si>
  <si>
    <t>m transport, motor cycle, fleet average/km/CH U 5.Fahrweg</t>
  </si>
  <si>
    <t>transport, motor cycle, fleet average/km/CH U</t>
  </si>
  <si>
    <t>m transport, motor cycle, 250-750 ccm engine, fleet average/km/CH U 1.Betrieb</t>
  </si>
  <si>
    <t>m transport, motor cycle, 250-750 ccm engine, fleet average/km/CH U 2.Treibstoffbereitstellung</t>
  </si>
  <si>
    <t>m transport, motor cycle, 250-750 ccm engine, fleet average/km/CH U 3.Fahrzeugunterhalt</t>
  </si>
  <si>
    <t>m transport, motor cycle, 250-750 ccm engine, fleet average/km/CH U 4.Fahrzeug</t>
  </si>
  <si>
    <t>m transport, motor cycle, 250-750 ccm engine, fleet average/km/CH U 5.Fahrweg</t>
  </si>
  <si>
    <t>transport, motor cycle, 250-750 ccm engine, fleet average/km/CH U</t>
  </si>
  <si>
    <t>m transport, freight, light commercial vehicle/tkm/CH U 1.Betrieb</t>
  </si>
  <si>
    <t>m transport, freight, light commercial vehicle/tkm/CH U 2.Treibstoffbereitstellung</t>
  </si>
  <si>
    <t>m transport, freight, light commercial vehicle/tkm/CH U 3.Fahrzeugunterhalt</t>
  </si>
  <si>
    <t>m transport, freight, light commercial vehicle/tkm/CH U 4.Fahrzeug</t>
  </si>
  <si>
    <t>m transport, freight, light commercial vehicle/tkm/CH U 5.Fahrweg</t>
  </si>
  <si>
    <t>transport, freight, light commercial vehicle/tkm/CH U</t>
  </si>
  <si>
    <t>m transport, freight, lorry, fleet average/tkm/CH U 1.Betrieb</t>
  </si>
  <si>
    <t>m transport, freight, lorry, fleet average/tkm/CH U 2.Treibstoffbereitstellung</t>
  </si>
  <si>
    <t>m transport, freight, lorry, fleet average/tkm/CH U 3.Fahrzeugunterhalt</t>
  </si>
  <si>
    <t>m transport, freight, lorry, fleet average/tkm/CH U 4.Fahrzeug</t>
  </si>
  <si>
    <t>m transport, freight, lorry, fleet average/tkm/CH U 5.Fahrweg</t>
  </si>
  <si>
    <t>m transport, freight, lorry 3.5-7.5 metric ton, fleet average/tkm/CH U 1.Betrieb</t>
  </si>
  <si>
    <t>m transport, freight, lorry 3.5-7.5 metric ton, fleet average/tkm/CH U 2.Treibstoffbereitstellung</t>
  </si>
  <si>
    <t>m transport, freight, lorry 3.5-7.5 metric ton, fleet average/tkm/CH U 3.Fahrzeugunterhalt</t>
  </si>
  <si>
    <t>m transport, freight, lorry 3.5-7.5 metric ton, fleet average/tkm/CH U 4.Fahrzeug</t>
  </si>
  <si>
    <t>m transport, electric scooter/km/CH U 1. Betrieb</t>
  </si>
  <si>
    <t>m transport, electric scooter/km/CH U 2. Treibstoff</t>
  </si>
  <si>
    <t>m transport, electric scooter, certified electricity/km/CH U 2. Treibstoff</t>
  </si>
  <si>
    <t>m transport, electric scooter/km/CH U without battery 4. Fahrzeug</t>
  </si>
  <si>
    <t>m transport, electric scooter/km/CH U 5. Fahrweg</t>
  </si>
  <si>
    <t>transport, electric scooter/km/CH U without battery</t>
  </si>
  <si>
    <t>transport, electric scooter, certified electricity/km/CH U without battery</t>
  </si>
  <si>
    <t>m Transport, scooter/CH U 1. Betrieb</t>
  </si>
  <si>
    <t>m Transport, scooter/CH U 2. Treibstoff</t>
  </si>
  <si>
    <t>m Transport, scooter/CH U 3. Unterhalt</t>
  </si>
  <si>
    <t>m Transport, scooter/CH U 5. Fahrweg</t>
  </si>
  <si>
    <t>Transport, scooter/CH U</t>
  </si>
  <si>
    <t>m transport, electric scooter/km/CH U 3. Unterhalt without battery</t>
  </si>
  <si>
    <t>m transport, freight, lorry 3.5-7.5 metric ton, fleet average/tkm/CH U 5.Fahrweg</t>
  </si>
  <si>
    <t>m transport, freight, lorry 7.5-16 metric ton, fleet average/tkm/CH U 1.Betrieb</t>
  </si>
  <si>
    <t>m transport, freight, lorry 7.5-16 metric ton, fleet average/tkm/CH U 2.Treibstoffbereitstellung</t>
  </si>
  <si>
    <t>m transport, freight, lorry 7.5-16 metric ton, fleet average/tkm/CH U 3.Fahrzeugunterhalt</t>
  </si>
  <si>
    <t>m transport, freight, lorry 7.5-16 metric ton, fleet average/tkm/CH U 4.Fahrzeug</t>
  </si>
  <si>
    <t>m transport, freight, lorry 7.5-16 metric ton, fleet average/tkm/CH U 5.Fahrweg</t>
  </si>
  <si>
    <t>m transport, freight, lorry 16-32 metric ton, fleet average/tkm/CH U 1.Betrieb</t>
  </si>
  <si>
    <t>m transport, freight, lorry 16-32 metric ton, fleet average/tkm/CH U 2.Treibstoffbereitstellung</t>
  </si>
  <si>
    <t>m transport, freight, lorry 16-32 metric ton, fleet average/tkm/CH U 3.Fahrzeugunterhalt</t>
  </si>
  <si>
    <t>m transport, freight, lorry 16-32 metric ton, fleet average/tkm/CH U 4.Fahrzeug</t>
  </si>
  <si>
    <t>m transport, freight, lorry 16-32 metric ton, fleet average/tkm/CH U 5.Fahrweg</t>
  </si>
  <si>
    <t>m transport, freight, lorry 32-40 metric ton, fleet average/tkm/CH U 1.Betrieb</t>
  </si>
  <si>
    <t>m transport, freight, lorry 32-40 metric ton, fleet average/tkm/CH U 2.Treibstoffbereitstellung</t>
  </si>
  <si>
    <t>m transport, freight, lorry 32-40 metric ton, fleet average/tkm/CH U 3.Fahrzeugunterhalt</t>
  </si>
  <si>
    <t>m transport, freight, lorry 32-40 metric ton, fleet average/tkm/CH U 4.Fahrzeug</t>
  </si>
  <si>
    <t>m transport, freight, lorry 32-40 metric ton, fleet average/tkm/CH U 5.Fahrweg</t>
  </si>
  <si>
    <t>transport, freight, lorry, fleet average/tkm/CH U</t>
  </si>
  <si>
    <t>transport, freight, lorry 3.5-7.5 metric ton, fleet average/tkm/CH U</t>
  </si>
  <si>
    <t>transport, freight, lorry 7.5-16 metric ton, fleet average/tkm/CH U</t>
  </si>
  <si>
    <t>transport, freight, lorry 16-32 metric ton, fleet average/tkm/CH U</t>
  </si>
  <si>
    <t>transport, freight, lorry 32-40 metric ton, fleet average/tkm/CH U</t>
  </si>
  <si>
    <t>m transport, freight, lorry 3.5-7.5 metric ton, EURO 3/RER U 1.Betrieb</t>
  </si>
  <si>
    <t>m transport, freight, lorry 3.5-7.5 metric ton, EURO 3/RER U 2.Treibstoffbereitstellung</t>
  </si>
  <si>
    <t>m transport, freight, lorry 3.5-7.5 metric ton, EURO 3/RER U 3.Fahrzeugunterhalt</t>
  </si>
  <si>
    <t>m transport, freight, lorry 3.5-7.5 metric ton, EURO 3/RER U 4.Fahrzeug</t>
  </si>
  <si>
    <t>m transport, freight, lorry 3.5-7.5 metric ton, EURO 3/RER U 5.Fahrweg</t>
  </si>
  <si>
    <t>m transport, freight, lorry 3.5-7.5 metric ton, EURO 4/RER U 1.Betrieb</t>
  </si>
  <si>
    <t>m transport, freight, lorry 3.5-7.5 metric ton, EURO 4/RER U 2.Treibstoffbereitstellung</t>
  </si>
  <si>
    <t>m transport, freight, lorry 3.5-7.5 metric ton, EURO 4/RER U 3.Fahrzeugunterhalt</t>
  </si>
  <si>
    <t>m transport, freight, lorry 3.5-7.5 metric ton, EURO 4/RER U 4.Fahrzeug</t>
  </si>
  <si>
    <t>m transport, freight, lorry 3.5-7.5 metric ton, EURO 4/RER U 5.Fahrweg</t>
  </si>
  <si>
    <t>m transport, freight, lorry 3.5-7.5 metric ton, EURO 5/RER U 1.Betrieb</t>
  </si>
  <si>
    <t>m transport, freight, lorry 3.5-7.5 metric ton, EURO 5/RER U 2.Treibstoffbereitstellung</t>
  </si>
  <si>
    <t>m transport, freight, lorry 3.5-7.5 metric ton, EURO 5/RER U 3.Fahrzeugunterhalt</t>
  </si>
  <si>
    <t>m transport, freight, lorry 3.5-7.5 metric ton, EURO 5/RER U 4.Fahrzeug</t>
  </si>
  <si>
    <t>m transport, freight, lorry 3.5-7.5 metric ton, EURO 5/RER U 5.Fahrweg</t>
  </si>
  <si>
    <t>m transport, freight, lorry 3.5-7.5 metric ton, EURO 6/RER U 1.Betrieb</t>
  </si>
  <si>
    <t>m transport, freight, lorry 3.5-7.5 metric ton, EURO 6/RER U 2.Treibstoffbereitstellung</t>
  </si>
  <si>
    <t>m transport, freight, lorry 3.5-7.5 metric ton, EURO 6/RER U 3.Fahrzeugunterhalt</t>
  </si>
  <si>
    <t>m transport, freight, lorry 3.5-7.5 metric ton, EURO 6/RER U 4.Fahrzeug</t>
  </si>
  <si>
    <t>m transport, freight, lorry 3.5-7.5 metric ton, EURO 6/RER U 5.Fahrweg</t>
  </si>
  <si>
    <t>transport, freight, lorry 3.5-7.5 metric ton, EURO 3/RER U</t>
  </si>
  <si>
    <t>transport, freight, lorry 3.5-7.5 metric ton, EURO 4/RER U</t>
  </si>
  <si>
    <t>transport, freight, lorry 3.5-7.5 metric ton, EURO 5/RER U</t>
  </si>
  <si>
    <t>transport, freight, lorry 3.5-7.5 metric ton, EURO 6/RER U</t>
  </si>
  <si>
    <t>m transport, freight, lorry 7.5-16 metric ton, EURO 3/RER U 1.Betrieb</t>
  </si>
  <si>
    <t>m transport, freight, lorry 7.5-16 metric ton, EURO 3/RER U 2.Treibstoffbereitstellung</t>
  </si>
  <si>
    <t>m transport, freight, lorry 7.5-16 metric ton, EURO 3/RER U 3.Fahrzeugunterhalt</t>
  </si>
  <si>
    <t>m transport, freight, lorry 7.5-16 metric ton, EURO 3/RER U 4.Fahrzeug</t>
  </si>
  <si>
    <t>m transport, freight, lorry 7.5-16 metric ton, EURO 3/RER U 5.Fahrweg</t>
  </si>
  <si>
    <t>m transport, freight, lorry 7.5-16 metric ton, EURO 4/RER U 1.Betrieb</t>
  </si>
  <si>
    <t>m transport, freight, lorry 7.5-16 metric ton, EURO 4/RER U 3.Fahrzeugunterhalt</t>
  </si>
  <si>
    <t>m transport, freight, lorry 7.5-16 metric ton, EURO 4/RER U 4.Fahrzeug</t>
  </si>
  <si>
    <t>m transport, freight, lorry 7.5-16 metric ton, EURO 4/RER U 5.Fahrweg</t>
  </si>
  <si>
    <t>m transport, freight, lorry 7.5-16 metric ton, EURO 5/RER U 1.Betrieb</t>
  </si>
  <si>
    <t>m transport, freight, lorry 7.5-16 metric ton, EURO 5/RER U 2.Treibstoffbereitstellung</t>
  </si>
  <si>
    <t>m transport, freight, lorry 7.5-16 metric ton, EURO 5/RER U 3.Fahrzeugunterhalt</t>
  </si>
  <si>
    <t>m transport, freight, lorry 7.5-16 metric ton, EURO 5/RER U 4.Fahrzeug</t>
  </si>
  <si>
    <t>m transport, freight, lorry 7.5-16 metric ton, EURO 5/RER U 5.Fahrweg</t>
  </si>
  <si>
    <t>m transport, freight, lorry 7.5-16 metric ton, EURO 6/RER U 1.Betrieb</t>
  </si>
  <si>
    <t>m transport, freight, lorry 7.5-16 metric ton, EURO 6/RER U 2.Treibstoffbereitstellung</t>
  </si>
  <si>
    <t>m transport, freight, lorry 7.5-16 metric ton, EURO 6/RER U 3.Fahrzeugunterhalt</t>
  </si>
  <si>
    <t>m transport, freight, lorry 7.5-16 metric ton, EURO 6/RER U 4.Fahrzeug</t>
  </si>
  <si>
    <t>m transport, freight, lorry 7.5-16 metric ton, EURO 6/RER U 5.Fahrweg</t>
  </si>
  <si>
    <t>transport, freight, lorry 7.5-16 metric ton, EURO 3/RER U</t>
  </si>
  <si>
    <t>transport, freight, lorry 7.5-16 metric ton, EURO 4/RER U</t>
  </si>
  <si>
    <t>transport, freight, lorry 7.5-16 metric ton, EURO 5/RER U</t>
  </si>
  <si>
    <t>transport, freight, lorry 7.5-16 metric ton, EURO 6/RER U</t>
  </si>
  <si>
    <t>m transport, freight, lorry 16-32 metric ton, EURO 3/RER U 1.Betrieb</t>
  </si>
  <si>
    <t>m transport, freight, lorry 16-32 metric ton, EURO 3/RER U 2.Treibstoffbereitstellung</t>
  </si>
  <si>
    <t>m transport, freight, lorry 16-32 metric ton, EURO 3/RER U 3.Fahrzeugunterhalt</t>
  </si>
  <si>
    <t>m transport, freight, lorry 16-32 metric ton, EURO 3/RER U 4.Fahrzeug</t>
  </si>
  <si>
    <t>m transport, freight, lorry 16-32 metric ton, EURO 3/RER U 5.Fahrweg</t>
  </si>
  <si>
    <t>m transport, freight, lorry 16-32 metric ton, EURO 4/RER U 1.Betrieb</t>
  </si>
  <si>
    <t>m transport, freight, lorry 16-32 metric ton, EURO 4/RER U 2.Treibstoffbereitstellung</t>
  </si>
  <si>
    <t>m transport, freight, lorry 16-32 metric ton, EURO 4/RER U 3.Fahrzeugunterhalt</t>
  </si>
  <si>
    <t>m transport, freight, lorry 16-32 metric ton, EURO 4/RER U 4.Fahrzeug</t>
  </si>
  <si>
    <t>m transport, freight, lorry 16-32 metric ton, EURO 4/RER U 5.Fahrweg</t>
  </si>
  <si>
    <t>m transport, freight, lorry 16-32 metric ton, EURO 5/RER U 1.Betrieb</t>
  </si>
  <si>
    <t>m transport, freight, lorry 16-32 metric ton, EURO 5/RER U 2.Treibstoffbereitstellung</t>
  </si>
  <si>
    <t>m transport, freight, lorry 16-32 metric ton, EURO 5/RER U 3.Fahrzeugunterhalt</t>
  </si>
  <si>
    <t>m transport, freight, lorry 16-32 metric ton, EURO 5/RER U 4.Fahrzeug</t>
  </si>
  <si>
    <t>m transport, freight, lorry 16-32 metric ton, EURO 5/RER U 5.Fahrweg</t>
  </si>
  <si>
    <t>m transport, freight, lorry 16-32 metric ton, EURO 6/RER U 1.Betrieb</t>
  </si>
  <si>
    <t>m transport, freight, lorry 16-32 metric ton, EURO 6/RER U 2.Treibstoffbereitstellung</t>
  </si>
  <si>
    <t>m transport, freight, lorry 16-32 metric ton, EURO 6/RER U 3.Fahrzeugunterhalt</t>
  </si>
  <si>
    <t>m transport, freight, lorry 16-32 metric ton, EURO 6/RER U 4.Fahrzeug</t>
  </si>
  <si>
    <t>m transport, freight, lorry 16-32 metric ton, EURO 6/RER U 5.Fahrweg</t>
  </si>
  <si>
    <t>transport, freight, lorry 16-32 metric ton, EURO 3/RER U</t>
  </si>
  <si>
    <t>transport, freight, lorry 16-32 metric ton, EURO 4/RER U</t>
  </si>
  <si>
    <t>transport, freight, lorry 16-32 metric ton, EURO 5/RER U</t>
  </si>
  <si>
    <t>transport, freight, lorry 16-32 metric ton, EURO 6/RER U</t>
  </si>
  <si>
    <t>m transport, freight, lorry 32-40 metric ton, EURO 3/tkm/RER U 1.Betrieb</t>
  </si>
  <si>
    <t>m transport, freight, lorry 32-40 metric ton, EURO 3/tkm/RER U 2.Treibstoffbereitstellung</t>
  </si>
  <si>
    <t>m transport, freight, lorry 32-40 metric ton, EURO 3/tkm/RER U 3.Fahrzeugunterhalt</t>
  </si>
  <si>
    <t>m transport, freight, lorry 32-40 metric ton, EURO 3/tkm/RER U 4.Fahrzeug</t>
  </si>
  <si>
    <t>m transport, freight, lorry 32-40 metric ton, EURO 3/tkm/RER U 5.Fahrweg</t>
  </si>
  <si>
    <t>m transport, freight, lorry 32-40 metric ton, EURO 4/tkm/RER U 1.Betrieb</t>
  </si>
  <si>
    <t>m transport, freight, lorry 32-40 metric ton, EURO 4/tkm/RER U 2.Treibstoffbereitstellung</t>
  </si>
  <si>
    <t>m transport, freight, lorry 32-40 metric ton, EURO 4/tkm/RER U 3.Fahrzeugunterhalt</t>
  </si>
  <si>
    <t>m transport, freight, lorry 32-40 metric ton, EURO 4/tkm/RER U 4.Fahrzeug</t>
  </si>
  <si>
    <t>m transport, freight, lorry 32-40 metric ton, EURO 4/tkm/RER U 5.Fahrweg</t>
  </si>
  <si>
    <t>m transport, freight, lorry 32-40 metric ton, EURO 5/tkm/RER U 1.Betrieb</t>
  </si>
  <si>
    <t>m transport, freight, lorry 32-40 metric ton, EURO 5/tkm/RER U 2.Treibstoffbereitstellung</t>
  </si>
  <si>
    <t>m transport, freight, lorry 32-40 metric ton, EURO 5/tkm/RER U 3.Fahrzeugunterhalt</t>
  </si>
  <si>
    <t>m transport, freight, lorry 32-40 metric ton, EURO 5/tkm/RER U 4.Fahrzeug</t>
  </si>
  <si>
    <t>m transport, freight, lorry 32-40 metric ton, EURO 5/tkm/RER U 5.Fahrweg</t>
  </si>
  <si>
    <t>m transport, freight, lorry 32-40 metric ton, EURO 6/tkm/RER U 1.Betrieb</t>
  </si>
  <si>
    <t>m transport, freight, lorry 32-40 metric ton, EURO 6/tkm/RER U 2.Treibstoffbereitstellung</t>
  </si>
  <si>
    <t>m transport, freight, lorry 32-40 metric ton, EURO 6/tkm/RER U 3.Fahrzeugunterhalt</t>
  </si>
  <si>
    <t>m transport, freight, lorry 32-40 metric ton, EURO 6/tkm/RER U 4.Fahrzeug</t>
  </si>
  <si>
    <t>m transport, freight, lorry 32-40 metric ton, EURO 6/tkm/RER U 5.Fahrweg</t>
  </si>
  <si>
    <t>transport, freight, lorry 32-40 metric ton, EURO 3/tkm/RER U</t>
  </si>
  <si>
    <t>transport, freight, lorry 32-40 metric ton, EURO 4/tkm/RER U</t>
  </si>
  <si>
    <t>transport, freight, lorry 32-40 metric ton, EURO 5/tkm/RER U</t>
  </si>
  <si>
    <t>transport, freight, lorry 32-40 metric ton, EURO 6/tkm/RER U</t>
  </si>
  <si>
    <t>m transport, freight, lorry 40-50 metric ton, EURO 3/tkm/RER U 1.Betrieb</t>
  </si>
  <si>
    <t>m transport, freight, lorry 40-50 metric ton, EURO 3/tkm/RER U 2.Treibstoffbereitstellung</t>
  </si>
  <si>
    <t>m transport, freight, lorry 40-50 metric ton, EURO 3/tkm/RER U 3.Fahrzeugunterhalt</t>
  </si>
  <si>
    <t>m transport, freight, lorry 40-50 metric ton, EURO 3/tkm/RER U 4.Fahrzeug</t>
  </si>
  <si>
    <t>m transport, freight, lorry 40-50 metric ton, EURO 3/tkm/RER U 5.Fahrweg</t>
  </si>
  <si>
    <t>m transport, freight, lorry 40-50 metric ton, EURO 4/tkm/RER U 1.Betrieb</t>
  </si>
  <si>
    <t>m transport, freight, lorry 40-50 metric ton, EURO 4/tkm/RER U 2.Treibstoffbereitstellung</t>
  </si>
  <si>
    <t>m transport, freight, lorry 40-50 metric ton, EURO 4/tkm/RER U 3.Fahrzeugunterhalt</t>
  </si>
  <si>
    <t>m transport, freight, lorry 40-50 metric ton, EURO 4/tkm/RER U 4.Fahrzeug</t>
  </si>
  <si>
    <t>m transport, freight, lorry 40-50 metric ton, EURO 4/tkm/RER U 5.Fahrweg</t>
  </si>
  <si>
    <t>m transport, freight, lorry 40-50 metric ton, EURO 5/tkm/RER U 1.Betrieb</t>
  </si>
  <si>
    <t>m transport, freight, lorry 40-50 metric ton, EURO 5/tkm/RER U 2.Treibstoffbereitstellung</t>
  </si>
  <si>
    <t>m transport, freight, lorry 40-50 metric ton, EURO 5/tkm/RER U 3.Fahrzeugunterhalt</t>
  </si>
  <si>
    <t>m transport, freight, lorry 40-50 metric ton, EURO 5/tkm/RER U 4.Fahrzeug</t>
  </si>
  <si>
    <t>m transport, freight, lorry 40-50 metric ton, EURO 5/tkm/RER U 5.Fahrweg</t>
  </si>
  <si>
    <t>m transport, freight, lorry 40-50 metric ton, EURO 6/tkm/RER U 1.Betrieb</t>
  </si>
  <si>
    <t>m transport, freight, lorry 40-50 metric ton, EURO 6/tkm/RER U 2.Treibstoffbereitstellung</t>
  </si>
  <si>
    <t>m transport, freight, lorry 40-50 metric ton, EURO 6/tkm/RER U 3.Fahrzeugunterhalt</t>
  </si>
  <si>
    <t>m transport, freight, lorry 40-50 metric ton, EURO 6/tkm/RER U 4.Fahrzeug</t>
  </si>
  <si>
    <t>m transport, freight, lorry 40-50 metric ton, EURO 6/tkm/RER U 5.Fahrweg</t>
  </si>
  <si>
    <t>transport, freight, lorry 40-50 metric ton, EURO 3/tkm/RER U</t>
  </si>
  <si>
    <t>transport, freight, lorry 40-50 metric ton, EURO 4/tkm/RER U</t>
  </si>
  <si>
    <t>transport, freight, lorry 40-50 metric ton, EURO 5/tkm/RER U</t>
  </si>
  <si>
    <t>transport, freight, lorry 40-50 metric ton, EURO 6/tkm/RER U</t>
  </si>
  <si>
    <t>m transport, freight, lorry 50-60 metric ton, EURO 3/tkm/RER U 1.Betrieb</t>
  </si>
  <si>
    <t>m transport, freight, lorry 50-60 metric ton, EURO 3/tkm/RER U 2.Treibstoffbereitstellung</t>
  </si>
  <si>
    <t>m transport, freight, lorry 50-60 metric ton, EURO 3/tkm/RER U 3.Fahrzeugunterhalt</t>
  </si>
  <si>
    <t>m transport, freight, lorry 50-60 metric ton, EURO 3/tkm/RER U 4.Fahrzeug</t>
  </si>
  <si>
    <t>m transport, freight, lorry 50-60 metric ton, EURO 3/tkm/RER U 5.Fahrweg</t>
  </si>
  <si>
    <t>m transport, freight, lorry 50-60 metric ton, EURO 4/tkm/RER U 1.Betrieb</t>
  </si>
  <si>
    <t>m transport, freight, lorry 50-60 metric ton, EURO 4/tkm/RER U 2.Treibstoffbereitstellung</t>
  </si>
  <si>
    <t>m transport, freight, lorry 50-60 metric ton, EURO 4/tkm/RER U 3.Fahrzeugunterhalt</t>
  </si>
  <si>
    <t>m transport, freight, lorry 50-60 metric ton, EURO 4/tkm/RER U 4.Fahrzeug</t>
  </si>
  <si>
    <t>m transport, freight, lorry 50-60 metric ton, EURO 4/tkm/RER U 5.Fahrweg</t>
  </si>
  <si>
    <t>m transport, freight, lorry 50-60 metric ton, EURO 5/tkm/RER U 1.Betrieb</t>
  </si>
  <si>
    <t>m transport, freight, lorry 50-60 metric ton, EURO 5/tkm/RER U 2.Treibstoffbereitstellung</t>
  </si>
  <si>
    <t>m transport, freight, lorry 50-60 metric ton, EURO 5/tkm/RER U 3.Fahrzeugunterhalt</t>
  </si>
  <si>
    <t>m transport, freight, lorry 50-60 metric ton, EURO 5/tkm/RER U 4.Fahrzeug</t>
  </si>
  <si>
    <t>m transport, freight, lorry 50-60 metric ton, EURO 5/tkm/RER U 5.Fahrweg</t>
  </si>
  <si>
    <t>m transport, freight, lorry 50-60 metric ton, EURO 6/tkm/RER U 1.Betrieb</t>
  </si>
  <si>
    <t>m transport, freight, lorry 50-60 metric ton, EURO 6/tkm/RER U 2.Treibstoffbereitstellung</t>
  </si>
  <si>
    <t>m transport, freight, lorry 50-60 metric ton, EURO 6/tkm/RER U 3.Fahrzeugunterhalt</t>
  </si>
  <si>
    <t>m transport, freight, lorry 50-60 metric ton, EURO 6/tkm/RER U 4.Fahrzeug</t>
  </si>
  <si>
    <t>m transport, freight, lorry 50-60 metric ton, EURO 6/tkm/RER U 5.Fahrweg</t>
  </si>
  <si>
    <t>transport, freight, lorry 50-60 metric ton, EURO 3/tkm/RER U</t>
  </si>
  <si>
    <t>transport, freight, lorry 50-60 metric ton, EURO 4/tkm/RER U</t>
  </si>
  <si>
    <t>transport, freight, lorry 50-60 metric ton, EURO 5/tkm/RER U</t>
  </si>
  <si>
    <t>transport, freight, lorry 50-60 metric ton, EURO 6/tkm/RER U</t>
  </si>
  <si>
    <t>m Transport, lorry 28t, rape methyl ester 100%/CH U 1.Betrieb</t>
  </si>
  <si>
    <t>m Transport, lorry 28t, rape methyl ester 100%/CH U 2.Treibstoffbereitstellung</t>
  </si>
  <si>
    <t>Transport, lorry 28t, rape methyl ester 100%/CH U</t>
  </si>
  <si>
    <t>m Transport, municipal waste collection, lorry 21t/CH U 1.Betrieb</t>
  </si>
  <si>
    <t>m Transport, municipal waste collection, lorry 21t/CH U 2.Treibstoffbereitstellung</t>
  </si>
  <si>
    <t>Transport, municipal waste collection, lorry 21t/CH U</t>
  </si>
  <si>
    <t>m diesel, burned in building machine, with particle filter/MJ/CH U 1.Betrieb</t>
  </si>
  <si>
    <t>m diesel, burned in building machine, with particle filter/MJ/CH U 2.Treibstoffbereitstellung</t>
  </si>
  <si>
    <t>m diesel, burned in building machine, with particle filter/MJ/CH U 3.Fahrzeugunterhalt</t>
  </si>
  <si>
    <t>m diesel, burned in building machine, with particle filter/MJ/CH U 4.Fahrzeug</t>
  </si>
  <si>
    <t>m diesel, burned in building machine, without particle filter/MJ/CH U 1.Betrieb</t>
  </si>
  <si>
    <t>m diesel, burned in building machine, without particle filter/MJ/CH U 2.Treibstoffbereitstellung</t>
  </si>
  <si>
    <t>m diesel, burned in building machine, without particle filter/MJ/CH U 3.Fahrzeugunterhalt</t>
  </si>
  <si>
    <t>m diesel, burned in building machine, without particle filter/MJ/CH U 4.Fahrzeug</t>
  </si>
  <si>
    <t>diesel, burned in building machine, with particle filter/MJ/CH U</t>
  </si>
  <si>
    <t>diesel, burned in building machine, without particle filter/MJ/CH U</t>
  </si>
  <si>
    <t>m excavation, hydraulic digger, with particle filter/m3/CH U 1.Betrieb</t>
  </si>
  <si>
    <t>m excavation, hydraulic digger, with particle filter/m3/CH U 2.Treibstoffbereitstellung</t>
  </si>
  <si>
    <t>m excavation, hydraulic digger, with particle filter/m3/CH U 3.Fahrzeugunterhalt</t>
  </si>
  <si>
    <t>m excavation, hydraulic digger, with particle filter/m3/CH U 4.Fahrzeug</t>
  </si>
  <si>
    <t>m excavation, hydraulic digger, without particle filter/m3/CH U 1.Betrieb</t>
  </si>
  <si>
    <t>m excavation, hydraulic digger, without particle filter/m3/CH U 2.Treibstoffbereitstellung</t>
  </si>
  <si>
    <t>m excavation, hydraulic digger, without particle filter/m3/CH U 3.Fahrzeugunterhalt</t>
  </si>
  <si>
    <t>m excavation, hydraulic digger, without particle filter/m3/CH U 4.Fahrzeug</t>
  </si>
  <si>
    <t>excavation, hydraulic digger, with particle filter/m3/CH U</t>
  </si>
  <si>
    <t>excavation, hydraulic digger, without particle filter/m3/CH U</t>
  </si>
  <si>
    <t>1 MJ diesel, burned in building machine, with particle filter/MJ/CH U (of project Ecoinvent unit processes)</t>
  </si>
  <si>
    <t>1 MJ diesel, burned in building machine, without particle filter/MJ/CH U (of project Ecoinvent unit processes)</t>
  </si>
  <si>
    <t>1 m3 excavation, hydraulic digger, with particle filter/m3/CH U (of project Ecoinvent unit processes)</t>
  </si>
  <si>
    <t>1 m3 excavation, hydraulic digger, without particle filter/m3/CH U (of project Ecoinvent unit processes)</t>
  </si>
  <si>
    <t>1 tkm m transport, freight, light commercial vehicle/tkm/CH U 1.Betrieb (of project 544 Aktualisierung mobitool)</t>
  </si>
  <si>
    <t>1 tkm m transport, freight, light commercial vehicle/tkm/CH U 2.Treibstoffbereitstellung (of project 544 Aktualisierung mobitool)</t>
  </si>
  <si>
    <t>1 tkm m transport, freight, light commercial vehicle/tkm/CH U 3.Fahrzeugunterhalt (of project 544 Aktualisierung mobitool)</t>
  </si>
  <si>
    <t>1 tkm m transport, freight, light commercial vehicle/tkm/CH U 4.Fahrzeug (of project 544 Aktualisierung mobitool)</t>
  </si>
  <si>
    <t>1 tkm m transport, freight, light commercial vehicle/tkm/CH U 5.Fahrweg (of project 544 Aktualisierung mobitool)</t>
  </si>
  <si>
    <t>1 tkm m transport, freight, lorry 16-32 metric ton, EURO 3/RER U 1.Betrieb (of project 544 Aktualisierung mobitool)</t>
  </si>
  <si>
    <t>1 tkm m transport, freight, lorry 16-32 metric ton, EURO 3/RER U 2.Treibstoffbereitstellung (of project 544 Aktualisierung mobitool)</t>
  </si>
  <si>
    <t>1 tkm m transport, freight, lorry 16-32 metric ton, EURO 3/RER U 3.Fahrzeugunterhalt (of project 544 Aktualisierung mobitool)</t>
  </si>
  <si>
    <t>1 tkm m transport, freight, lorry 16-32 metric ton, EURO 3/RER U 4.Fahrzeug (of project 544 Aktualisierung mobitool)</t>
  </si>
  <si>
    <t>1 tkm m transport, freight, lorry 16-32 metric ton, EURO 3/RER U 5.Fahrweg (of project 544 Aktualisierung mobitool)</t>
  </si>
  <si>
    <t>1 tkm m transport, freight, lorry 16-32 metric ton, EURO 4/RER U 1.Betrieb (of project 544 Aktualisierung mobitool)</t>
  </si>
  <si>
    <t>1 tkm m transport, freight, lorry 16-32 metric ton, EURO 4/RER U 2.Treibstoffbereitstellung (of project 544 Aktualisierung mobitool)</t>
  </si>
  <si>
    <t>1 tkm m transport, freight, lorry 16-32 metric ton, EURO 4/RER U 3.Fahrzeugunterhalt (of project 544 Aktualisierung mobitool)</t>
  </si>
  <si>
    <t>1 tkm m transport, freight, lorry 16-32 metric ton, EURO 4/RER U 4.Fahrzeug (of project 544 Aktualisierung mobitool)</t>
  </si>
  <si>
    <t>1 tkm m transport, freight, lorry 16-32 metric ton, EURO 4/RER U 5.Fahrweg (of project 544 Aktualisierung mobitool)</t>
  </si>
  <si>
    <t>1 tkm m transport, freight, lorry 16-32 metric ton, EURO 5/RER U 1.Betrieb (of project 544 Aktualisierung mobitool)</t>
  </si>
  <si>
    <t>1 tkm m transport, freight, lorry 16-32 metric ton, EURO 5/RER U 2.Treibstoffbereitstellung (of project 544 Aktualisierung mobitool)</t>
  </si>
  <si>
    <t>1 tkm m transport, freight, lorry 16-32 metric ton, EURO 5/RER U 3.Fahrzeugunterhalt (of project 544 Aktualisierung mobitool)</t>
  </si>
  <si>
    <t>1 tkm m transport, freight, lorry 16-32 metric ton, EURO 5/RER U 4.Fahrzeug (of project 544 Aktualisierung mobitool)</t>
  </si>
  <si>
    <t>1 tkm m transport, freight, lorry 16-32 metric ton, EURO 5/RER U 5.Fahrweg (of project 544 Aktualisierung mobitool)</t>
  </si>
  <si>
    <t>1 tkm m transport, freight, lorry 16-32 metric ton, EURO 6/RER U 1.Betrieb (of project 544 Aktualisierung mobitool)</t>
  </si>
  <si>
    <t>1 tkm m transport, freight, lorry 16-32 metric ton, EURO 6/RER U 2.Treibstoffbereitstellung (of project 544 Aktualisierung mobitool)</t>
  </si>
  <si>
    <t>1 tkm m transport, freight, lorry 16-32 metric ton, EURO 6/RER U 3.Fahrzeugunterhalt (of project 544 Aktualisierung mobitool)</t>
  </si>
  <si>
    <t>1 tkm m transport, freight, lorry 16-32 metric ton, EURO 6/RER U 4.Fahrzeug (of project 544 Aktualisierung mobitool)</t>
  </si>
  <si>
    <t>1 tkm m transport, freight, lorry 16-32 metric ton, EURO 6/RER U 5.Fahrweg (of project 544 Aktualisierung mobitool)</t>
  </si>
  <si>
    <t>1 tkm m transport, freight, lorry 16-32 metric ton, fleet average/tkm/CH U 1.Betrieb (of project 544 Aktualisierung mobitool)</t>
  </si>
  <si>
    <t>1 tkm m transport, freight, lorry 16-32 metric ton, fleet average/tkm/CH U 2.Treibstoffbereitstellung (of project 544 Aktualisierung mobitool)</t>
  </si>
  <si>
    <t>1 tkm m transport, freight, lorry 16-32 metric ton, fleet average/tkm/CH U 3.Fahrzeugunterhalt (of project 544 Aktualisierung mobitool)</t>
  </si>
  <si>
    <t>1 tkm m transport, freight, lorry 16-32 metric ton, fleet average/tkm/CH U 4.Fahrzeug (of project 544 Aktualisierung mobitool)</t>
  </si>
  <si>
    <t>1 tkm m transport, freight, lorry 16-32 metric ton, fleet average/tkm/CH U 5.Fahrweg (of project 544 Aktualisierung mobitool)</t>
  </si>
  <si>
    <t>1 tkm m transport, freight, lorry 3.5-7.5 metric ton, EURO 3/RER U 1.Betrieb (of project 544 Aktualisierung mobitool)</t>
  </si>
  <si>
    <t>1 tkm m transport, freight, lorry 3.5-7.5 metric ton, EURO 3/RER U 2.Treibstoffbereitstellung (of project 544 Aktualisierung mobitool)</t>
  </si>
  <si>
    <t>1 tkm m transport, freight, lorry 3.5-7.5 metric ton, EURO 3/RER U 3.Fahrzeugunterhalt (of project 544 Aktualisierung mobitool)</t>
  </si>
  <si>
    <t>1 tkm m transport, freight, lorry 3.5-7.5 metric ton, EURO 3/RER U 4.Fahrzeug (of project 544 Aktualisierung mobitool)</t>
  </si>
  <si>
    <t>1 tkm m transport, freight, lorry 3.5-7.5 metric ton, EURO 3/RER U 5.Fahrweg (of project 544 Aktualisierung mobitool)</t>
  </si>
  <si>
    <t>1 tkm m transport, freight, lorry 3.5-7.5 metric ton, EURO 4/RER U 1.Betrieb (of project 544 Aktualisierung mobitool)</t>
  </si>
  <si>
    <t>1 tkm m transport, freight, lorry 3.5-7.5 metric ton, EURO 4/RER U 2.Treibstoffbereitstellung (of project 544 Aktualisierung mobitool)</t>
  </si>
  <si>
    <t>1 tkm m transport, freight, lorry 3.5-7.5 metric ton, EURO 4/RER U 3.Fahrzeugunterhalt (of project 544 Aktualisierung mobitool)</t>
  </si>
  <si>
    <t>1 tkm m transport, freight, lorry 3.5-7.5 metric ton, EURO 4/RER U 4.Fahrzeug (of project 544 Aktualisierung mobitool)</t>
  </si>
  <si>
    <t>1 tkm m transport, freight, lorry 3.5-7.5 metric ton, EURO 4/RER U 5.Fahrweg (of project 544 Aktualisierung mobitool)</t>
  </si>
  <si>
    <t>1 tkm m transport, freight, lorry 3.5-7.5 metric ton, EURO 5/RER U 1.Betrieb (of project 544 Aktualisierung mobitool)</t>
  </si>
  <si>
    <t>1 tkm m transport, freight, lorry 3.5-7.5 metric ton, EURO 5/RER U 2.Treibstoffbereitstellung (of project 544 Aktualisierung mobitool)</t>
  </si>
  <si>
    <t>1 tkm m transport, freight, lorry 3.5-7.5 metric ton, EURO 5/RER U 3.Fahrzeugunterhalt (of project 544 Aktualisierung mobitool)</t>
  </si>
  <si>
    <t>1 tkm m transport, freight, lorry 3.5-7.5 metric ton, EURO 5/RER U 4.Fahrzeug (of project 544 Aktualisierung mobitool)</t>
  </si>
  <si>
    <t>1 tkm m transport, freight, lorry 3.5-7.5 metric ton, EURO 5/RER U 5.Fahrweg (of project 544 Aktualisierung mobitool)</t>
  </si>
  <si>
    <t>1 tkm m transport, freight, lorry 3.5-7.5 metric ton, EURO 6/RER U 1.Betrieb (of project 544 Aktualisierung mobitool)</t>
  </si>
  <si>
    <t>1 tkm m transport, freight, lorry 3.5-7.5 metric ton, EURO 6/RER U 2.Treibstoffbereitstellung (of project 544 Aktualisierung mobitool)</t>
  </si>
  <si>
    <t>1 tkm m transport, freight, lorry 3.5-7.5 metric ton, EURO 6/RER U 3.Fahrzeugunterhalt (of project 544 Aktualisierung mobitool)</t>
  </si>
  <si>
    <t>1 tkm m transport, freight, lorry 3.5-7.5 metric ton, EURO 6/RER U 4.Fahrzeug (of project 544 Aktualisierung mobitool)</t>
  </si>
  <si>
    <t>1 tkm m transport, freight, lorry 3.5-7.5 metric ton, EURO 6/RER U 5.Fahrweg (of project 544 Aktualisierung mobitool)</t>
  </si>
  <si>
    <t>1 tkm m transport, freight, lorry 3.5-7.5 metric ton, fleet average/tkm/CH U 1.Betrieb (of project 544 Aktualisierung mobitool)</t>
  </si>
  <si>
    <t>1 tkm m transport, freight, lorry 3.5-7.5 metric ton, fleet average/tkm/CH U 2.Treibstoffbereitstellung (of project 544 Aktualisierung mobitool)</t>
  </si>
  <si>
    <t>1 tkm m transport, freight, lorry 3.5-7.5 metric ton, fleet average/tkm/CH U 3.Fahrzeugunterhalt (of project 544 Aktualisierung mobitool)</t>
  </si>
  <si>
    <t>1 tkm m transport, freight, lorry 3.5-7.5 metric ton, fleet average/tkm/CH U 4.Fahrzeug (of project 544 Aktualisierung mobitool)</t>
  </si>
  <si>
    <t>1 tkm m transport, freight, lorry 3.5-7.5 metric ton, fleet average/tkm/CH U 5.Fahrweg (of project 544 Aktualisierung mobitool)</t>
  </si>
  <si>
    <t>1 tkm m transport, freight, lorry 32-40 metric ton, EURO 3/tkm/RER U 1.Betrieb (of project 544 Aktualisierung mobitool)</t>
  </si>
  <si>
    <t>1 tkm m transport, freight, lorry 32-40 metric ton, EURO 3/tkm/RER U 2.Treibstoffbereitstellung (of project 544 Aktualisierung mobitool)</t>
  </si>
  <si>
    <t>1 tkm m transport, freight, lorry 32-40 metric ton, EURO 3/tkm/RER U 3.Fahrzeugunterhalt (of project 544 Aktualisierung mobitool)</t>
  </si>
  <si>
    <t>1 tkm m transport, freight, lorry 32-40 metric ton, EURO 3/tkm/RER U 4.Fahrzeug (of project 544 Aktualisierung mobitool)</t>
  </si>
  <si>
    <t>1 tkm m transport, freight, lorry 32-40 metric ton, EURO 3/tkm/RER U 5.Fahrweg (of project 544 Aktualisierung mobitool)</t>
  </si>
  <si>
    <t>1 tkm m transport, freight, lorry 32-40 metric ton, EURO 4/tkm/RER U 1.Betrieb (of project 544 Aktualisierung mobitool)</t>
  </si>
  <si>
    <t>1 tkm m transport, freight, lorry 32-40 metric ton, EURO 4/tkm/RER U 2.Treibstoffbereitstellung (of project 544 Aktualisierung mobitool)</t>
  </si>
  <si>
    <t>1 tkm m transport, freight, lorry 32-40 metric ton, EURO 4/tkm/RER U 3.Fahrzeugunterhalt (of project 544 Aktualisierung mobitool)</t>
  </si>
  <si>
    <t>1 tkm m transport, freight, lorry 32-40 metric ton, EURO 4/tkm/RER U 4.Fahrzeug (of project 544 Aktualisierung mobitool)</t>
  </si>
  <si>
    <t>1 tkm m transport, freight, lorry 32-40 metric ton, EURO 4/tkm/RER U 5.Fahrweg (of project 544 Aktualisierung mobitool)</t>
  </si>
  <si>
    <t xml:space="preserve">Product 70: </t>
  </si>
  <si>
    <t>1 tkm m transport, freight, lorry 32-40 metric ton, EURO 5/tkm/RER U 1.Betrieb (of project 544 Aktualisierung mobitool)</t>
  </si>
  <si>
    <t xml:space="preserve">Product 71: </t>
  </si>
  <si>
    <t>1 tkm m transport, freight, lorry 32-40 metric ton, EURO 5/tkm/RER U 2.Treibstoffbereitstellung (of project 544 Aktualisierung mobitool)</t>
  </si>
  <si>
    <t xml:space="preserve">Product 72: </t>
  </si>
  <si>
    <t>1 tkm m transport, freight, lorry 32-40 metric ton, EURO 5/tkm/RER U 3.Fahrzeugunterhalt (of project 544 Aktualisierung mobitool)</t>
  </si>
  <si>
    <t xml:space="preserve">Product 73: </t>
  </si>
  <si>
    <t>1 tkm m transport, freight, lorry 32-40 metric ton, EURO 5/tkm/RER U 4.Fahrzeug (of project 544 Aktualisierung mobitool)</t>
  </si>
  <si>
    <t xml:space="preserve">Product 74: </t>
  </si>
  <si>
    <t>1 tkm m transport, freight, lorry 32-40 metric ton, EURO 5/tkm/RER U 5.Fahrweg (of project 544 Aktualisierung mobitool)</t>
  </si>
  <si>
    <t xml:space="preserve">Product 75: </t>
  </si>
  <si>
    <t>1 tkm m transport, freight, lorry 32-40 metric ton, EURO 6/tkm/RER U 1.Betrieb (of project 544 Aktualisierung mobitool)</t>
  </si>
  <si>
    <t xml:space="preserve">Product 76: </t>
  </si>
  <si>
    <t>1 tkm m transport, freight, lorry 32-40 metric ton, EURO 6/tkm/RER U 2.Treibstoffbereitstellung (of project 544 Aktualisierung mobitool)</t>
  </si>
  <si>
    <t xml:space="preserve">Product 77: </t>
  </si>
  <si>
    <t>1 tkm m transport, freight, lorry 32-40 metric ton, EURO 6/tkm/RER U 3.Fahrzeugunterhalt (of project 544 Aktualisierung mobitool)</t>
  </si>
  <si>
    <t xml:space="preserve">Product 78: </t>
  </si>
  <si>
    <t>1 tkm m transport, freight, lorry 32-40 metric ton, EURO 6/tkm/RER U 4.Fahrzeug (of project 544 Aktualisierung mobitool)</t>
  </si>
  <si>
    <t xml:space="preserve">Product 79: </t>
  </si>
  <si>
    <t>1 tkm m transport, freight, lorry 32-40 metric ton, EURO 6/tkm/RER U 5.Fahrweg (of project 544 Aktualisierung mobitool)</t>
  </si>
  <si>
    <t xml:space="preserve">Product 80: </t>
  </si>
  <si>
    <t>1 tkm m transport, freight, lorry 32-40 metric ton, fleet average/tkm/CH U 1.Betrieb (of project 544 Aktualisierung mobitool)</t>
  </si>
  <si>
    <t xml:space="preserve">Product 81: </t>
  </si>
  <si>
    <t>1 tkm m transport, freight, lorry 32-40 metric ton, fleet average/tkm/CH U 2.Treibstoffbereitstellung (of project 544 Aktualisierung mobitool)</t>
  </si>
  <si>
    <t xml:space="preserve">Product 82: </t>
  </si>
  <si>
    <t>1 tkm m transport, freight, lorry 32-40 metric ton, fleet average/tkm/CH U 3.Fahrzeugunterhalt (of project 544 Aktualisierung mobitool)</t>
  </si>
  <si>
    <t xml:space="preserve">Product 83: </t>
  </si>
  <si>
    <t>1 tkm m transport, freight, lorry 32-40 metric ton, fleet average/tkm/CH U 4.Fahrzeug (of project 544 Aktualisierung mobitool)</t>
  </si>
  <si>
    <t xml:space="preserve">Product 84: </t>
  </si>
  <si>
    <t>1 tkm m transport, freight, lorry 32-40 metric ton, fleet average/tkm/CH U 5.Fahrweg (of project 544 Aktualisierung mobitool)</t>
  </si>
  <si>
    <t xml:space="preserve">Product 85: </t>
  </si>
  <si>
    <t>1 tkm m transport, freight, lorry 40-50 metric ton, EURO 3/tkm/RER U 1.Betrieb (of project 544 Aktualisierung mobitool)</t>
  </si>
  <si>
    <t xml:space="preserve">Product 86: </t>
  </si>
  <si>
    <t>1 tkm m transport, freight, lorry 40-50 metric ton, EURO 3/tkm/RER U 2.Treibstoffbereitstellung (of project 544 Aktualisierung mobitool)</t>
  </si>
  <si>
    <t xml:space="preserve">Product 87: </t>
  </si>
  <si>
    <t>1 tkm m transport, freight, lorry 40-50 metric ton, EURO 3/tkm/RER U 3.Fahrzeugunterhalt (of project 544 Aktualisierung mobitool)</t>
  </si>
  <si>
    <t xml:space="preserve">Product 88: </t>
  </si>
  <si>
    <t>1 tkm m transport, freight, lorry 40-50 metric ton, EURO 3/tkm/RER U 4.Fahrzeug (of project 544 Aktualisierung mobitool)</t>
  </si>
  <si>
    <t xml:space="preserve">Product 89: </t>
  </si>
  <si>
    <t>1 tkm m transport, freight, lorry 40-50 metric ton, EURO 3/tkm/RER U 5.Fahrweg (of project 544 Aktualisierung mobitool)</t>
  </si>
  <si>
    <t xml:space="preserve">Product 90: </t>
  </si>
  <si>
    <t>1 tkm m transport, freight, lorry 40-50 metric ton, EURO 4/tkm/RER U 1.Betrieb (of project 544 Aktualisierung mobitool)</t>
  </si>
  <si>
    <t xml:space="preserve">Product 91: </t>
  </si>
  <si>
    <t>1 tkm m transport, freight, lorry 40-50 metric ton, EURO 4/tkm/RER U 2.Treibstoffbereitstellung (of project 544 Aktualisierung mobitool)</t>
  </si>
  <si>
    <t xml:space="preserve">Product 92: </t>
  </si>
  <si>
    <t>1 tkm m transport, freight, lorry 40-50 metric ton, EURO 4/tkm/RER U 3.Fahrzeugunterhalt (of project 544 Aktualisierung mobitool)</t>
  </si>
  <si>
    <t xml:space="preserve">Product 93: </t>
  </si>
  <si>
    <t>1 tkm m transport, freight, lorry 40-50 metric ton, EURO 4/tkm/RER U 4.Fahrzeug (of project 544 Aktualisierung mobitool)</t>
  </si>
  <si>
    <t xml:space="preserve">Product 94: </t>
  </si>
  <si>
    <t>1 tkm m transport, freight, lorry 40-50 metric ton, EURO 4/tkm/RER U 5.Fahrweg (of project 544 Aktualisierung mobitool)</t>
  </si>
  <si>
    <t xml:space="preserve">Product 95: </t>
  </si>
  <si>
    <t>1 tkm m transport, freight, lorry 40-50 metric ton, EURO 5/tkm/RER U 1.Betrieb (of project 544 Aktualisierung mobitool)</t>
  </si>
  <si>
    <t xml:space="preserve">Product 96: </t>
  </si>
  <si>
    <t>1 tkm m transport, freight, lorry 40-50 metric ton, EURO 5/tkm/RER U 2.Treibstoffbereitstellung (of project 544 Aktualisierung mobitool)</t>
  </si>
  <si>
    <t xml:space="preserve">Product 97: </t>
  </si>
  <si>
    <t>1 tkm m transport, freight, lorry 40-50 metric ton, EURO 5/tkm/RER U 3.Fahrzeugunterhalt (of project 544 Aktualisierung mobitool)</t>
  </si>
  <si>
    <t xml:space="preserve">Product 98: </t>
  </si>
  <si>
    <t>1 tkm m transport, freight, lorry 40-50 metric ton, EURO 5/tkm/RER U 4.Fahrzeug (of project 544 Aktualisierung mobitool)</t>
  </si>
  <si>
    <t xml:space="preserve">Product 99: </t>
  </si>
  <si>
    <t>1 tkm m transport, freight, lorry 40-50 metric ton, EURO 5/tkm/RER U 5.Fahrweg (of project 544 Aktualisierung mobitool)</t>
  </si>
  <si>
    <t xml:space="preserve">Product 100: </t>
  </si>
  <si>
    <t>1 tkm m transport, freight, lorry 40-50 metric ton, EURO 6/tkm/RER U 1.Betrieb (of project 544 Aktualisierung mobitool)</t>
  </si>
  <si>
    <t xml:space="preserve">Product 101: </t>
  </si>
  <si>
    <t>1 tkm m transport, freight, lorry 40-50 metric ton, EURO 6/tkm/RER U 2.Treibstoffbereitstellung (of project 544 Aktualisierung mobitool)</t>
  </si>
  <si>
    <t xml:space="preserve">Product 102: </t>
  </si>
  <si>
    <t>1 tkm m transport, freight, lorry 40-50 metric ton, EURO 6/tkm/RER U 3.Fahrzeugunterhalt (of project 544 Aktualisierung mobitool)</t>
  </si>
  <si>
    <t xml:space="preserve">Product 103: </t>
  </si>
  <si>
    <t>1 tkm m transport, freight, lorry 40-50 metric ton, EURO 6/tkm/RER U 4.Fahrzeug (of project 544 Aktualisierung mobitool)</t>
  </si>
  <si>
    <t xml:space="preserve">Product 104: </t>
  </si>
  <si>
    <t>1 tkm m transport, freight, lorry 40-50 metric ton, EURO 6/tkm/RER U 5.Fahrweg (of project 544 Aktualisierung mobitool)</t>
  </si>
  <si>
    <t xml:space="preserve">Product 105: </t>
  </si>
  <si>
    <t>1 tkm m transport, freight, lorry 50-60 metric ton, EURO 3/tkm/RER U 1.Betrieb (of project 544 Aktualisierung mobitool)</t>
  </si>
  <si>
    <t xml:space="preserve">Product 106: </t>
  </si>
  <si>
    <t>1 tkm m transport, freight, lorry 50-60 metric ton, EURO 3/tkm/RER U 2.Treibstoffbereitstellung (of project 544 Aktualisierung mobitool)</t>
  </si>
  <si>
    <t xml:space="preserve">Product 107: </t>
  </si>
  <si>
    <t>1 tkm m transport, freight, lorry 50-60 metric ton, EURO 3/tkm/RER U 3.Fahrzeugunterhalt (of project 544 Aktualisierung mobitool)</t>
  </si>
  <si>
    <t xml:space="preserve">Product 108: </t>
  </si>
  <si>
    <t>1 tkm m transport, freight, lorry 50-60 metric ton, EURO 3/tkm/RER U 4.Fahrzeug (of project 544 Aktualisierung mobitool)</t>
  </si>
  <si>
    <t xml:space="preserve">Product 109: </t>
  </si>
  <si>
    <t>1 tkm m transport, freight, lorry 50-60 metric ton, EURO 3/tkm/RER U 5.Fahrweg (of project 544 Aktualisierung mobitool)</t>
  </si>
  <si>
    <t xml:space="preserve">Product 110: </t>
  </si>
  <si>
    <t>1 tkm m transport, freight, lorry 50-60 metric ton, EURO 4/tkm/RER U 1.Betrieb (of project 544 Aktualisierung mobitool)</t>
  </si>
  <si>
    <t xml:space="preserve">Product 111: </t>
  </si>
  <si>
    <t>1 tkm m transport, freight, lorry 50-60 metric ton, EURO 4/tkm/RER U 2.Treibstoffbereitstellung (of project 544 Aktualisierung mobitool)</t>
  </si>
  <si>
    <t xml:space="preserve">Product 112: </t>
  </si>
  <si>
    <t>1 tkm m transport, freight, lorry 50-60 metric ton, EURO 4/tkm/RER U 3.Fahrzeugunterhalt (of project 544 Aktualisierung mobitool)</t>
  </si>
  <si>
    <t xml:space="preserve">Product 113: </t>
  </si>
  <si>
    <t>1 tkm m transport, freight, lorry 50-60 metric ton, EURO 4/tkm/RER U 4.Fahrzeug (of project 544 Aktualisierung mobitool)</t>
  </si>
  <si>
    <t xml:space="preserve">Product 114: </t>
  </si>
  <si>
    <t>1 tkm m transport, freight, lorry 50-60 metric ton, EURO 4/tkm/RER U 5.Fahrweg (of project 544 Aktualisierung mobitool)</t>
  </si>
  <si>
    <t xml:space="preserve">Product 115: </t>
  </si>
  <si>
    <t>1 tkm m transport, freight, lorry 50-60 metric ton, EURO 5/tkm/RER U 1.Betrieb (of project 544 Aktualisierung mobitool)</t>
  </si>
  <si>
    <t xml:space="preserve">Product 116: </t>
  </si>
  <si>
    <t>1 tkm m transport, freight, lorry 50-60 metric ton, EURO 5/tkm/RER U 2.Treibstoffbereitstellung (of project 544 Aktualisierung mobitool)</t>
  </si>
  <si>
    <t xml:space="preserve">Product 117: </t>
  </si>
  <si>
    <t>1 tkm m transport, freight, lorry 50-60 metric ton, EURO 5/tkm/RER U 3.Fahrzeugunterhalt (of project 544 Aktualisierung mobitool)</t>
  </si>
  <si>
    <t xml:space="preserve">Product 118: </t>
  </si>
  <si>
    <t>1 tkm m transport, freight, lorry 50-60 metric ton, EURO 5/tkm/RER U 4.Fahrzeug (of project 544 Aktualisierung mobitool)</t>
  </si>
  <si>
    <t xml:space="preserve">Product 119: </t>
  </si>
  <si>
    <t>1 tkm m transport, freight, lorry 50-60 metric ton, EURO 5/tkm/RER U 5.Fahrweg (of project 544 Aktualisierung mobitool)</t>
  </si>
  <si>
    <t xml:space="preserve">Product 120: </t>
  </si>
  <si>
    <t>1 tkm m transport, freight, lorry 50-60 metric ton, EURO 6/tkm/RER U 1.Betrieb (of project 544 Aktualisierung mobitool)</t>
  </si>
  <si>
    <t xml:space="preserve">Product 121: </t>
  </si>
  <si>
    <t>1 tkm m transport, freight, lorry 50-60 metric ton, EURO 6/tkm/RER U 2.Treibstoffbereitstellung (of project 544 Aktualisierung mobitool)</t>
  </si>
  <si>
    <t xml:space="preserve">Product 122: </t>
  </si>
  <si>
    <t>1 tkm m transport, freight, lorry 50-60 metric ton, EURO 6/tkm/RER U 3.Fahrzeugunterhalt (of project 544 Aktualisierung mobitool)</t>
  </si>
  <si>
    <t xml:space="preserve">Product 123: </t>
  </si>
  <si>
    <t>1 tkm m transport, freight, lorry 50-60 metric ton, EURO 6/tkm/RER U 4.Fahrzeug (of project 544 Aktualisierung mobitool)</t>
  </si>
  <si>
    <t xml:space="preserve">Product 124: </t>
  </si>
  <si>
    <t>1 tkm m transport, freight, lorry 50-60 metric ton, EURO 6/tkm/RER U 5.Fahrweg (of project 544 Aktualisierung mobitool)</t>
  </si>
  <si>
    <t xml:space="preserve">Product 125: </t>
  </si>
  <si>
    <t>1 tkm m transport, freight, lorry 7.5-16 metric ton, EURO 3/RER U 1.Betrieb (of project 544 Aktualisierung mobitool)</t>
  </si>
  <si>
    <t xml:space="preserve">Product 126: </t>
  </si>
  <si>
    <t>1 tkm m transport, freight, lorry 7.5-16 metric ton, EURO 3/RER U 2.Treibstoffbereitstellung (of project 544 Aktualisierung mobitool)</t>
  </si>
  <si>
    <t xml:space="preserve">Product 127: </t>
  </si>
  <si>
    <t>1 tkm m transport, freight, lorry 7.5-16 metric ton, EURO 3/RER U 3.Fahrzeugunterhalt (of project 544 Aktualisierung mobitool)</t>
  </si>
  <si>
    <t xml:space="preserve">Product 128: </t>
  </si>
  <si>
    <t>1 tkm m transport, freight, lorry 7.5-16 metric ton, EURO 3/RER U 4.Fahrzeug (of project 544 Aktualisierung mobitool)</t>
  </si>
  <si>
    <t xml:space="preserve">Product 129: </t>
  </si>
  <si>
    <t>1 tkm m transport, freight, lorry 7.5-16 metric ton, EURO 3/RER U 5.Fahrweg (of project 544 Aktualisierung mobitool)</t>
  </si>
  <si>
    <t xml:space="preserve">Product 130: </t>
  </si>
  <si>
    <t>1 tkm m transport, freight, lorry 7.5-16 metric ton, EURO 4/RER U 1.Betrieb (of project 544 Aktualisierung mobitool)</t>
  </si>
  <si>
    <t xml:space="preserve">Product 131: </t>
  </si>
  <si>
    <t>1 tkm m transport, freight, lorry 7.5-16 metric ton, EURO 4/RER U 2.Treibstoffbereitstellung (of project 544 Aktualisierung mobitool)</t>
  </si>
  <si>
    <t xml:space="preserve">Product 132: </t>
  </si>
  <si>
    <t>1 tkm m transport, freight, lorry 7.5-16 metric ton, EURO 4/RER U 3.Fahrzeugunterhalt (of project 544 Aktualisierung mobitool)</t>
  </si>
  <si>
    <t xml:space="preserve">Product 133: </t>
  </si>
  <si>
    <t>1 tkm m transport, freight, lorry 7.5-16 metric ton, EURO 4/RER U 4.Fahrzeug (of project 544 Aktualisierung mobitool)</t>
  </si>
  <si>
    <t xml:space="preserve">Product 134: </t>
  </si>
  <si>
    <t>1 tkm m transport, freight, lorry 7.5-16 metric ton, EURO 4/RER U 5.Fahrweg (of project 544 Aktualisierung mobitool)</t>
  </si>
  <si>
    <t xml:space="preserve">Product 135: </t>
  </si>
  <si>
    <t>1 tkm m transport, freight, lorry 7.5-16 metric ton, EURO 5/RER U 1.Betrieb (of project 544 Aktualisierung mobitool)</t>
  </si>
  <si>
    <t xml:space="preserve">Product 136: </t>
  </si>
  <si>
    <t>1 tkm m transport, freight, lorry 7.5-16 metric ton, EURO 5/RER U 2.Treibstoffbereitstellung (of project 544 Aktualisierung mobitool)</t>
  </si>
  <si>
    <t xml:space="preserve">Product 137: </t>
  </si>
  <si>
    <t>1 tkm m transport, freight, lorry 7.5-16 metric ton, EURO 5/RER U 3.Fahrzeugunterhalt (of project 544 Aktualisierung mobitool)</t>
  </si>
  <si>
    <t xml:space="preserve">Product 138: </t>
  </si>
  <si>
    <t>1 tkm m transport, freight, lorry 7.5-16 metric ton, EURO 5/RER U 4.Fahrzeug (of project 544 Aktualisierung mobitool)</t>
  </si>
  <si>
    <t xml:space="preserve">Product 139: </t>
  </si>
  <si>
    <t>1 tkm m transport, freight, lorry 7.5-16 metric ton, EURO 5/RER U 5.Fahrweg (of project 544 Aktualisierung mobitool)</t>
  </si>
  <si>
    <t xml:space="preserve">Product 140: </t>
  </si>
  <si>
    <t>1 tkm m transport, freight, lorry 7.5-16 metric ton, EURO 6/RER U 1.Betrieb (of project 544 Aktualisierung mobitool)</t>
  </si>
  <si>
    <t xml:space="preserve">Product 141: </t>
  </si>
  <si>
    <t>1 tkm m transport, freight, lorry 7.5-16 metric ton, EURO 6/RER U 2.Treibstoffbereitstellung (of project 544 Aktualisierung mobitool)</t>
  </si>
  <si>
    <t xml:space="preserve">Product 142: </t>
  </si>
  <si>
    <t>1 tkm m transport, freight, lorry 7.5-16 metric ton, EURO 6/RER U 3.Fahrzeugunterhalt (of project 544 Aktualisierung mobitool)</t>
  </si>
  <si>
    <t xml:space="preserve">Product 143: </t>
  </si>
  <si>
    <t>1 tkm m transport, freight, lorry 7.5-16 metric ton, EURO 6/RER U 4.Fahrzeug (of project 544 Aktualisierung mobitool)</t>
  </si>
  <si>
    <t xml:space="preserve">Product 144: </t>
  </si>
  <si>
    <t>1 tkm m transport, freight, lorry 7.5-16 metric ton, EURO 6/RER U 5.Fahrweg (of project 544 Aktualisierung mobitool)</t>
  </si>
  <si>
    <t xml:space="preserve">Product 145: </t>
  </si>
  <si>
    <t>1 tkm m transport, freight, lorry 7.5-16 metric ton, fleet average/tkm/CH U 1.Betrieb (of project 544 Aktualisierung mobitool)</t>
  </si>
  <si>
    <t xml:space="preserve">Product 146: </t>
  </si>
  <si>
    <t>1 tkm m transport, freight, lorry 7.5-16 metric ton, fleet average/tkm/CH U 2.Treibstoffbereitstellung (of project 544 Aktualisierung mobitool)</t>
  </si>
  <si>
    <t xml:space="preserve">Product 147: </t>
  </si>
  <si>
    <t>1 tkm m transport, freight, lorry 7.5-16 metric ton, fleet average/tkm/CH U 3.Fahrzeugunterhalt (of project 544 Aktualisierung mobitool)</t>
  </si>
  <si>
    <t xml:space="preserve">Product 148: </t>
  </si>
  <si>
    <t>1 tkm m transport, freight, lorry 7.5-16 metric ton, fleet average/tkm/CH U 4.Fahrzeug (of project 544 Aktualisierung mobitool)</t>
  </si>
  <si>
    <t xml:space="preserve">Product 149: </t>
  </si>
  <si>
    <t>1 tkm m transport, freight, lorry 7.5-16 metric ton, fleet average/tkm/CH U 5.Fahrweg (of project 544 Aktualisierung mobitool)</t>
  </si>
  <si>
    <t xml:space="preserve">Product 150: </t>
  </si>
  <si>
    <t>1 tkm m transport, freight, lorry, fleet average/tkm/CH U 1.Betrieb (of project 544 Aktualisierung mobitool)</t>
  </si>
  <si>
    <t xml:space="preserve">Product 151: </t>
  </si>
  <si>
    <t>1 tkm m transport, freight, lorry, fleet average/tkm/CH U 2.Treibstoffbereitstellung (of project 544 Aktualisierung mobitool)</t>
  </si>
  <si>
    <t xml:space="preserve">Product 152: </t>
  </si>
  <si>
    <t>1 tkm m transport, freight, lorry, fleet average/tkm/CH U 3.Fahrzeugunterhalt (of project 544 Aktualisierung mobitool)</t>
  </si>
  <si>
    <t xml:space="preserve">Product 153: </t>
  </si>
  <si>
    <t>1 tkm m transport, freight, lorry, fleet average/tkm/CH U 4.Fahrzeug (of project 544 Aktualisierung mobitool)</t>
  </si>
  <si>
    <t xml:space="preserve">Product 154: </t>
  </si>
  <si>
    <t>1 tkm m transport, freight, lorry, fleet average/tkm/CH U 5.Fahrweg (of project 544 Aktualisierung mobitool)</t>
  </si>
  <si>
    <t xml:space="preserve">Product 155: </t>
  </si>
  <si>
    <t>1 tkm m Transport, lorry 28t, rape methyl ester 100%/CH U 1.Betrieb (of project 544 Aktualisierung mobitool)</t>
  </si>
  <si>
    <t xml:space="preserve">Product 156: </t>
  </si>
  <si>
    <t>1 tkm m Transport, lorry 28t, rape methyl ester 100%/CH U 2.Treibstoffbereitstellung (of project 544 Aktualisierung mobitool)</t>
  </si>
  <si>
    <t xml:space="preserve">Product 157: </t>
  </si>
  <si>
    <t>1 tkm m Transport, lorry 28t, rape methyl ester 100%/CH U 3.Fahrzeugunterhalt (of project 544 Aktualisierung mobitool)</t>
  </si>
  <si>
    <t xml:space="preserve">Product 158: </t>
  </si>
  <si>
    <t>1 tkm m Transport, lorry 28t, rape methyl ester 100%/CH U 4.Fahrzeug (of project 544 Aktualisierung mobitool)</t>
  </si>
  <si>
    <t xml:space="preserve">Product 159: </t>
  </si>
  <si>
    <t>1 tkm m Transport, lorry 28t, rape methyl ester 100%/CH U 5.Fahrweg (of project 544 Aktualisierung mobitool)</t>
  </si>
  <si>
    <t xml:space="preserve">Product 160: </t>
  </si>
  <si>
    <t>1 personkm m transport, minibus/personkm/CH U 1.Betrieb (of project 544 Aktualisierung mobitool)</t>
  </si>
  <si>
    <t xml:space="preserve">Product 161: </t>
  </si>
  <si>
    <t>1 personkm m transport, minibus/personkm/CH U 2.Treibstoffbereitstellung (of project 544 Aktualisierung mobitool)</t>
  </si>
  <si>
    <t xml:space="preserve">Product 162: </t>
  </si>
  <si>
    <t>1 personkm m transport, minibus/personkm/CH U 3.Fahrzeugunterhalt (of project 544 Aktualisierung mobitool)</t>
  </si>
  <si>
    <t xml:space="preserve">Product 163: </t>
  </si>
  <si>
    <t>1 personkm m transport, minibus/personkm/CH U 4.Fahrzeug (of project 544 Aktualisierung mobitool)</t>
  </si>
  <si>
    <t xml:space="preserve">Product 164: </t>
  </si>
  <si>
    <t>1 personkm m transport, minibus/personkm/CH U 5.Fahrweg (of project 544 Aktualisierung mobitool)</t>
  </si>
  <si>
    <t xml:space="preserve">Product 165: </t>
  </si>
  <si>
    <t>1 km m transport, motor cycle, &gt;750 ccm engine, EURO1/km/RER U 1.Betrieb (of project 544 Aktualisierung mobitool)</t>
  </si>
  <si>
    <t xml:space="preserve">Product 166: </t>
  </si>
  <si>
    <t>1 km m transport, motor cycle, &gt;750 ccm engine, EURO1/km/RER U 2.Treibstoffbereitstellung (of project 544 Aktualisierung mobitool)</t>
  </si>
  <si>
    <t xml:space="preserve">Product 167: </t>
  </si>
  <si>
    <t>1 km m transport, motor cycle, &gt;750 ccm engine, EURO1/km/RER U 3.Fahrzeugunterhalt (of project 544 Aktualisierung mobitool)</t>
  </si>
  <si>
    <t xml:space="preserve">Product 168: </t>
  </si>
  <si>
    <t>1 km m transport, motor cycle, &gt;750 ccm engine, EURO1/km/RER U 4.Fahrzeug (of project 544 Aktualisierung mobitool)</t>
  </si>
  <si>
    <t xml:space="preserve">Product 169: </t>
  </si>
  <si>
    <t>1 km m transport, motor cycle, &gt;750 ccm engine, EURO1/km/RER U 5.Fahrweg (of project 544 Aktualisierung mobitool)</t>
  </si>
  <si>
    <t xml:space="preserve">Product 170: </t>
  </si>
  <si>
    <t>1 km m transport, motor cycle, &gt;750 ccm engine, EURO2/km/RER U 1.Betrieb (of project 544 Aktualisierung mobitool)</t>
  </si>
  <si>
    <t xml:space="preserve">Product 171: </t>
  </si>
  <si>
    <t>1 km m transport, motor cycle, &gt;750 ccm engine, EURO2/km/RER U 2.Treibstoffbereitstellung (of project 544 Aktualisierung mobitool)</t>
  </si>
  <si>
    <t xml:space="preserve">Product 172: </t>
  </si>
  <si>
    <t>1 km m transport, motor cycle, &gt;750 ccm engine, EURO2/km/RER U 3.Fahrzeugunterhalt (of project 544 Aktualisierung mobitool)</t>
  </si>
  <si>
    <t xml:space="preserve">Product 173: </t>
  </si>
  <si>
    <t>1 km m transport, motor cycle, &gt;750 ccm engine, EURO2/km/RER U 4.Fahrzeug (of project 544 Aktualisierung mobitool)</t>
  </si>
  <si>
    <t xml:space="preserve">Product 174: </t>
  </si>
  <si>
    <t>1 km m transport, motor cycle, &gt;750 ccm engine, EURO2/km/RER U 5.Fahrweg (of project 544 Aktualisierung mobitool)</t>
  </si>
  <si>
    <t xml:space="preserve">Product 175: </t>
  </si>
  <si>
    <t>1 km m transport, motor cycle, &gt;750 ccm engine, EURO3/km/RER U 1.Betrieb (of project 544 Aktualisierung mobitool)</t>
  </si>
  <si>
    <t xml:space="preserve">Product 176: </t>
  </si>
  <si>
    <t>1 km m transport, motor cycle, &gt;750 ccm engine, EURO3/km/RER U 2.Treibstoffbereitstellung (of project 544 Aktualisierung mobitool)</t>
  </si>
  <si>
    <t xml:space="preserve">Product 177: </t>
  </si>
  <si>
    <t>1 km m transport, motor cycle, &gt;750 ccm engine, EURO3/km/RER U 3.Fahrzeugunterhalt (of project 544 Aktualisierung mobitool)</t>
  </si>
  <si>
    <t xml:space="preserve">Product 178: </t>
  </si>
  <si>
    <t>1 km m transport, motor cycle, &gt;750 ccm engine, EURO3/km/RER U 4.Fahrzeug (of project 544 Aktualisierung mobitool)</t>
  </si>
  <si>
    <t xml:space="preserve">Product 179: </t>
  </si>
  <si>
    <t>1 km m transport, motor cycle, &gt;750 ccm engine, EURO3/km/RER U 5.Fahrweg (of project 544 Aktualisierung mobitool)</t>
  </si>
  <si>
    <t xml:space="preserve">Product 180: </t>
  </si>
  <si>
    <t>1 km m transport, motor cycle, &gt;750 ccm engine, EURO4/RER U 1.Betrieb (of project 544 Aktualisierung mobitool)</t>
  </si>
  <si>
    <t xml:space="preserve">Product 181: </t>
  </si>
  <si>
    <t>1 km m transport, motor cycle, &gt;750 ccm engine, EURO4/RER U 2.Treibstoffbereitstellung (of project 544 Aktualisierung mobitool)</t>
  </si>
  <si>
    <t xml:space="preserve">Product 182: </t>
  </si>
  <si>
    <t>1 km m transport, motor cycle, &gt;750 ccm engine, EURO4/RER U 3.Fahrzeugunterhalt (of project 544 Aktualisierung mobitool)</t>
  </si>
  <si>
    <t xml:space="preserve">Product 183: </t>
  </si>
  <si>
    <t>1 km m transport, motor cycle, &gt;750 ccm engine, EURO4/RER U 4.Fahrzeug (of project 544 Aktualisierung mobitool)</t>
  </si>
  <si>
    <t xml:space="preserve">Product 184: </t>
  </si>
  <si>
    <t>1 km m transport, motor cycle, &gt;750 ccm engine, EURO4/RER U 5.Fahrweg (of project 544 Aktualisierung mobitool)</t>
  </si>
  <si>
    <t xml:space="preserve">Product 185: </t>
  </si>
  <si>
    <t>1 km m transport, motor cycle, &gt;750 ccm engine, fleet average/km/CH U 1.Betrieb (of project 544 Aktualisierung mobitool)</t>
  </si>
  <si>
    <t xml:space="preserve">Product 186: </t>
  </si>
  <si>
    <t>1 km m transport, motor cycle, &gt;750 ccm engine, fleet average/km/CH U 2.Treibstoffbereitstellung (of project 544 Aktualisierung mobitool)</t>
  </si>
  <si>
    <t xml:space="preserve">Product 187: </t>
  </si>
  <si>
    <t>1 km m transport, motor cycle, &gt;750 ccm engine, fleet average/km/CH U 3.Fahrzeugunterhalt (of project 544 Aktualisierung mobitool)</t>
  </si>
  <si>
    <t xml:space="preserve">Product 188: </t>
  </si>
  <si>
    <t>1 km m transport, motor cycle, &gt;750 ccm engine, fleet average/km/CH U 4.Fahrzeug (of project 544 Aktualisierung mobitool)</t>
  </si>
  <si>
    <t xml:space="preserve">Product 189: </t>
  </si>
  <si>
    <t>1 km m transport, motor cycle, &gt;750 ccm engine, fleet average/km/CH U 5.Fahrweg (of project 544 Aktualisierung mobitool)</t>
  </si>
  <si>
    <t xml:space="preserve">Product 190: </t>
  </si>
  <si>
    <t>1 km m transport, motor cycle, &gt;750 ccm engine, preEURO/km/RER U 1.Betrieb (of project 544 Aktualisierung mobitool)</t>
  </si>
  <si>
    <t xml:space="preserve">Product 191: </t>
  </si>
  <si>
    <t>1 km m transport, motor cycle, &gt;750 ccm engine, preEURO/km/RER U 2.Treibstoffbereitstellung (of project 544 Aktualisierung mobitool)</t>
  </si>
  <si>
    <t xml:space="preserve">Product 192: </t>
  </si>
  <si>
    <t>1 km m transport, motor cycle, &gt;750 ccm engine, preEURO/km/RER U 3.Fahrzeugunterhalt (of project 544 Aktualisierung mobitool)</t>
  </si>
  <si>
    <t xml:space="preserve">Product 193: </t>
  </si>
  <si>
    <t>1 km m transport, motor cycle, &gt;750 ccm engine, preEURO/km/RER U 4.Fahrzeug (of project 544 Aktualisierung mobitool)</t>
  </si>
  <si>
    <t xml:space="preserve">Product 194: </t>
  </si>
  <si>
    <t>1 km m transport, motor cycle, &gt;750 ccm engine, preEURO/km/RER U 5.Fahrweg (of project 544 Aktualisierung mobitool)</t>
  </si>
  <si>
    <t xml:space="preserve">Product 195: </t>
  </si>
  <si>
    <t>1 km m transport, motor cycle, 250-750 ccm engine, EURO1/km/RER U 1.Betrieb (of project 544 Aktualisierung mobitool)</t>
  </si>
  <si>
    <t xml:space="preserve">Product 196: </t>
  </si>
  <si>
    <t>1 km m transport, motor cycle, 250-750 ccm engine, EURO1/km/RER U 2.Treibstoffbereitstellung (of project 544 Aktualisierung mobitool)</t>
  </si>
  <si>
    <t xml:space="preserve">Product 197: </t>
  </si>
  <si>
    <t>1 km m transport, motor cycle, 250-750 ccm engine, EURO1/km/RER U 3.Fahrzeugunterhalt (of project 544 Aktualisierung mobitool)</t>
  </si>
  <si>
    <t xml:space="preserve">Product 198: </t>
  </si>
  <si>
    <t>1 km m transport, motor cycle, 250-750 ccm engine, EURO1/km/RER U 4.Fahrzeug (of project 544 Aktualisierung mobitool)</t>
  </si>
  <si>
    <t xml:space="preserve">Product 199: </t>
  </si>
  <si>
    <t>1 km m transport, motor cycle, 250-750 ccm engine, EURO1/km/RER U 5.Fahrweg (of project 544 Aktualisierung mobitool)</t>
  </si>
  <si>
    <t xml:space="preserve">Product 200: </t>
  </si>
  <si>
    <t>1 km m transport, motor cycle, 250-750 ccm engine, EURO2/km/RER U 1.Betrieb (of project 544 Aktualisierung mobitool)</t>
  </si>
  <si>
    <t xml:space="preserve">Product 201: </t>
  </si>
  <si>
    <t>1 km m transport, motor cycle, 250-750 ccm engine, EURO2/km/RER U 2.Treibstoffbereitstellung (of project 544 Aktualisierung mobitool)</t>
  </si>
  <si>
    <t xml:space="preserve">Product 202: </t>
  </si>
  <si>
    <t>1 km m transport, motor cycle, 250-750 ccm engine, EURO2/km/RER U 3.Fahrzeugunterhalt (of project 544 Aktualisierung mobitool)</t>
  </si>
  <si>
    <t xml:space="preserve">Product 203: </t>
  </si>
  <si>
    <t>1 km m transport, motor cycle, 250-750 ccm engine, EURO2/km/RER U 4.Fahrzeug (of project 544 Aktualisierung mobitool)</t>
  </si>
  <si>
    <t xml:space="preserve">Product 204: </t>
  </si>
  <si>
    <t>1 km m transport, motor cycle, 250-750 ccm engine, EURO2/km/RER U 5.Fahrweg (of project 544 Aktualisierung mobitool)</t>
  </si>
  <si>
    <t xml:space="preserve">Product 205: </t>
  </si>
  <si>
    <t>1 km m transport, motor cycle, 250-750 ccm engine, EURO3/km/RER U 1.Betrieb (of project 544 Aktualisierung mobitool)</t>
  </si>
  <si>
    <t xml:space="preserve">Product 206: </t>
  </si>
  <si>
    <t>1 km m transport, motor cycle, 250-750 ccm engine, EURO3/km/RER U 2.Treibstoffbereitstellung (of project 544 Aktualisierung mobitool)</t>
  </si>
  <si>
    <t xml:space="preserve">Product 207: </t>
  </si>
  <si>
    <t>1 km m transport, motor cycle, 250-750 ccm engine, EURO3/km/RER U 3.Fahrzeugunterhalt (of project 544 Aktualisierung mobitool)</t>
  </si>
  <si>
    <t xml:space="preserve">Product 208: </t>
  </si>
  <si>
    <t>1 km m transport, motor cycle, 250-750 ccm engine, EURO3/km/RER U 4.Fahrzeug (of project 544 Aktualisierung mobitool)</t>
  </si>
  <si>
    <t xml:space="preserve">Product 209: </t>
  </si>
  <si>
    <t>1 km m transport, motor cycle, 250-750 ccm engine, EURO3/km/RER U 5.Fahrweg (of project 544 Aktualisierung mobitool)</t>
  </si>
  <si>
    <t xml:space="preserve">Product 210: </t>
  </si>
  <si>
    <t>1 km m transport, motor cycle, 250-750 ccm engine, EURO4/RER U 1.Betrieb (of project 544 Aktualisierung mobitool)</t>
  </si>
  <si>
    <t xml:space="preserve">Product 211: </t>
  </si>
  <si>
    <t>1 km m transport, motor cycle, 250-750 ccm engine, EURO4/RER U 2.Treibstoffbereitstellung (of project 544 Aktualisierung mobitool)</t>
  </si>
  <si>
    <t xml:space="preserve">Product 212: </t>
  </si>
  <si>
    <t>1 km m transport, motor cycle, 250-750 ccm engine, EURO4/RER U 3.Fahrzeugunterhalt (of project 544 Aktualisierung mobitool)</t>
  </si>
  <si>
    <t xml:space="preserve">Product 213: </t>
  </si>
  <si>
    <t>1 km m transport, motor cycle, 250-750 ccm engine, EURO4/RER U 4.Fahrzeug (of project 544 Aktualisierung mobitool)</t>
  </si>
  <si>
    <t xml:space="preserve">Product 214: </t>
  </si>
  <si>
    <t>1 km m transport, motor cycle, 250-750 ccm engine, EURO4/RER U 5.Fahrweg (of project 544 Aktualisierung mobitool)</t>
  </si>
  <si>
    <t xml:space="preserve">Product 215: </t>
  </si>
  <si>
    <t>1 km m transport, motor cycle, 250-750 ccm engine, fleet average/km/CH U 1.Betrieb (of project 544 Aktualisierung mobitool)</t>
  </si>
  <si>
    <t xml:space="preserve">Product 216: </t>
  </si>
  <si>
    <t>1 km m transport, motor cycle, 250-750 ccm engine, fleet average/km/CH U 2.Treibstoffbereitstellung (of project 544 Aktualisierung mobitool)</t>
  </si>
  <si>
    <t xml:space="preserve">Product 217: </t>
  </si>
  <si>
    <t>1 km m transport, motor cycle, 250-750 ccm engine, fleet average/km/CH U 3.Fahrzeugunterhalt (of project 544 Aktualisierung mobitool)</t>
  </si>
  <si>
    <t xml:space="preserve">Product 218: </t>
  </si>
  <si>
    <t>1 km m transport, motor cycle, 250-750 ccm engine, fleet average/km/CH U 4.Fahrzeug (of project 544 Aktualisierung mobitool)</t>
  </si>
  <si>
    <t xml:space="preserve">Product 219: </t>
  </si>
  <si>
    <t>1 km m transport, motor cycle, 250-750 ccm engine, fleet average/km/CH U 5.Fahrweg (of project 544 Aktualisierung mobitool)</t>
  </si>
  <si>
    <t xml:space="preserve">Product 220: </t>
  </si>
  <si>
    <t>1 km m transport, motor cycle, 250-750 ccm engine, preEURO/km/RER U 1.Betrieb (of project 544 Aktualisierung mobitool)</t>
  </si>
  <si>
    <t xml:space="preserve">Product 221: </t>
  </si>
  <si>
    <t>1 km m transport, motor cycle, 250-750 ccm engine, preEURO/km/RER U 2.Treibstoffbereitstellung (of project 544 Aktualisierung mobitool)</t>
  </si>
  <si>
    <t xml:space="preserve">Product 222: </t>
  </si>
  <si>
    <t>1 km m transport, motor cycle, 250-750 ccm engine, preEURO/km/RER U 3.Fahrzeugunterhalt (of project 544 Aktualisierung mobitool)</t>
  </si>
  <si>
    <t xml:space="preserve">Product 223: </t>
  </si>
  <si>
    <t>1 km m transport, motor cycle, 250-750 ccm engine, preEURO/km/RER U 4.Fahrzeug (of project 544 Aktualisierung mobitool)</t>
  </si>
  <si>
    <t xml:space="preserve">Product 224: </t>
  </si>
  <si>
    <t>1 km m transport, motor cycle, 250-750 ccm engine, preEURO/km/RER U 5.Fahrweg (of project 544 Aktualisierung mobitool)</t>
  </si>
  <si>
    <t xml:space="preserve">Product 225: </t>
  </si>
  <si>
    <t>1 km m transport, motor cycle, fleet average/km/CH U 1.Betrieb (of project 544 Aktualisierung mobitool)</t>
  </si>
  <si>
    <t xml:space="preserve">Product 226: </t>
  </si>
  <si>
    <t>1 km m transport, motor cycle, fleet average/km/CH U 2.Treibstoffbereitstellung (of project 544 Aktualisierung mobitool)</t>
  </si>
  <si>
    <t xml:space="preserve">Product 227: </t>
  </si>
  <si>
    <t>1 km m transport, motor cycle, fleet average/km/CH U 3.Fahrzeugunterhalt (of project 544 Aktualisierung mobitool)</t>
  </si>
  <si>
    <t xml:space="preserve">Product 228: </t>
  </si>
  <si>
    <t>1 km m transport, motor cycle, fleet average/km/CH U 4.Fahrzeug (of project 544 Aktualisierung mobitool)</t>
  </si>
  <si>
    <t xml:space="preserve">Product 229: </t>
  </si>
  <si>
    <t>1 km m transport, motor cycle, fleet average/km/CH U 5.Fahrweg (of project 544 Aktualisierung mobitool)</t>
  </si>
  <si>
    <t xml:space="preserve">Product 230: </t>
  </si>
  <si>
    <t>1 tkm m Transport, municipal waste collection, lorry 21t/CH U 1.Betrieb (of project 544 Aktualisierung mobitool)</t>
  </si>
  <si>
    <t xml:space="preserve">Product 231: </t>
  </si>
  <si>
    <t>1 tkm m Transport, municipal waste collection, lorry 21t/CH U 2.Treibstoffbereitstellung (of project 544 Aktualisierung mobitool)</t>
  </si>
  <si>
    <t xml:space="preserve">Product 232: </t>
  </si>
  <si>
    <t>1 tkm m Transport, municipal waste collection, lorry 21t/CH U 3.Fahrzeugunterhalt (of project 544 Aktualisierung mobitool)</t>
  </si>
  <si>
    <t xml:space="preserve">Product 233: </t>
  </si>
  <si>
    <t>1 tkm m Transport, municipal waste collection, lorry 21t/CH U 4.Fahrzeug (of project 544 Aktualisierung mobitool)</t>
  </si>
  <si>
    <t xml:space="preserve">Product 234: </t>
  </si>
  <si>
    <t>1 tkm m Transport, municipal waste collection, lorry 21t/CH U 5.Fahrweg (of project 544 Aktualisierung mobitool)</t>
  </si>
  <si>
    <t xml:space="preserve">Product 235: </t>
  </si>
  <si>
    <t>1 km m transport, passenger car, diesel, fleet average/km/CH U 1.Betrieb (of project 544 Aktualisierung mobitool)</t>
  </si>
  <si>
    <t xml:space="preserve">Product 236: </t>
  </si>
  <si>
    <t>1 km m transport, passenger car, diesel, fleet average/km/CH U 2.Treibstoffbereitstellung (of project 544 Aktualisierung mobitool)</t>
  </si>
  <si>
    <t xml:space="preserve">Product 237: </t>
  </si>
  <si>
    <t>1 km m transport, passenger car, diesel, fleet average/km/CH U 3.Fahrzeugunterhalt (of project 544 Aktualisierung mobitool)</t>
  </si>
  <si>
    <t xml:space="preserve">Product 238: </t>
  </si>
  <si>
    <t>1 km m transport, passenger car, diesel, fleet average/km/CH U 4.Fahrzeug (of project 544 Aktualisierung mobitool)</t>
  </si>
  <si>
    <t xml:space="preserve">Product 239: </t>
  </si>
  <si>
    <t>1 km m transport, passenger car, diesel, fleet average/km/CH U 5.Fahrweg (of project 544 Aktualisierung mobitool)</t>
  </si>
  <si>
    <t xml:space="preserve">Product 240: </t>
  </si>
  <si>
    <t xml:space="preserve">Product 241: </t>
  </si>
  <si>
    <t xml:space="preserve">Product 242: </t>
  </si>
  <si>
    <t xml:space="preserve">Product 243: </t>
  </si>
  <si>
    <t xml:space="preserve">Product 244: </t>
  </si>
  <si>
    <t xml:space="preserve">Product 245: </t>
  </si>
  <si>
    <t>1 km m transport, passenger car, fleet average/CH U 1.Betrieb (of project 544 Aktualisierung mobitool)</t>
  </si>
  <si>
    <t xml:space="preserve">Product 246: </t>
  </si>
  <si>
    <t>1 km m transport, passenger car, fleet average/CH U 2.Treibstoffbereitstellung (of project 544 Aktualisierung mobitool)</t>
  </si>
  <si>
    <t xml:space="preserve">Product 247: </t>
  </si>
  <si>
    <t>1 km m transport, passenger car, fleet average/CH U 3.Fahrzeugunterhalt (of project 544 Aktualisierung mobitool)</t>
  </si>
  <si>
    <t xml:space="preserve">Product 248: </t>
  </si>
  <si>
    <t>1 km m transport, passenger car, fleet average/CH U 4.Fahrzeug (of project 544 Aktualisierung mobitool)</t>
  </si>
  <si>
    <t xml:space="preserve">Product 249: </t>
  </si>
  <si>
    <t>1 km m transport, passenger car, fleet average/CH U 5.Fahrweg (of project 544 Aktualisierung mobitool)</t>
  </si>
  <si>
    <t xml:space="preserve">Product 250: </t>
  </si>
  <si>
    <t>1 km m transport, passenger car, medium size, diesel, EURO 3/km/RER U 1.Betrieb (of project 544 Aktualisierung mobitool)</t>
  </si>
  <si>
    <t xml:space="preserve">Product 251: </t>
  </si>
  <si>
    <t>1 km m transport, passenger car, medium size, diesel, EURO 3/km/RER U 2.Treibstoffbereitstellung (of project 544 Aktualisierung mobitool)</t>
  </si>
  <si>
    <t xml:space="preserve">Product 252: </t>
  </si>
  <si>
    <t>1 km m transport, passenger car, medium size, diesel, EURO 3/km/RER U 3.Fahrzeugunterhalt (of project 544 Aktualisierung mobitool)</t>
  </si>
  <si>
    <t xml:space="preserve">Product 253: </t>
  </si>
  <si>
    <t>1 km m transport, passenger car, medium size, diesel, EURO 3/km/RER U 4.Fahrzeug (of project 544 Aktualisierung mobitool)</t>
  </si>
  <si>
    <t xml:space="preserve">Product 254: </t>
  </si>
  <si>
    <t>1 km m transport, passenger car, medium size, diesel, EURO 3/km/RER U 5.Fahrweg (of project 544 Aktualisierung mobitool)</t>
  </si>
  <si>
    <t xml:space="preserve">Product 255: </t>
  </si>
  <si>
    <t>1 km m transport, passenger car, medium size, diesel, EURO 4/km/RER U 1.Betrieb (of project 544 Aktualisierung mobitool)</t>
  </si>
  <si>
    <t xml:space="preserve">Product 256: </t>
  </si>
  <si>
    <t>1 km m transport, passenger car, medium size, diesel, EURO 4/km/RER U 2.Treibstoffbereitstellung (of project 544 Aktualisierung mobitool)</t>
  </si>
  <si>
    <t xml:space="preserve">Product 257: </t>
  </si>
  <si>
    <t>1 km m transport, passenger car, medium size, diesel, EURO 4/km/RER U 3.Fahrzeugunterhalt (of project 544 Aktualisierung mobitool)</t>
  </si>
  <si>
    <t xml:space="preserve">Product 258: </t>
  </si>
  <si>
    <t>1 km m transport, passenger car, medium size, diesel, EURO 4/km/RER U 4.Fahrzeug (of project 544 Aktualisierung mobitool)</t>
  </si>
  <si>
    <t xml:space="preserve">Product 259: </t>
  </si>
  <si>
    <t>1 km m transport, passenger car, medium size, diesel, EURO 4/km/RER U 5.Fahrweg (of project 544 Aktualisierung mobitool)</t>
  </si>
  <si>
    <t xml:space="preserve">Product 260: </t>
  </si>
  <si>
    <t>1 km m transport, passenger car, medium size, diesel, EURO 5/km/RER U 1.Betrieb (of project 544 Aktualisierung mobitool)</t>
  </si>
  <si>
    <t xml:space="preserve">Product 261: </t>
  </si>
  <si>
    <t>1 km m transport, passenger car, medium size, diesel, EURO 5/km/RER U 2.Treibstoffbereitstellung (of project 544 Aktualisierung mobitool)</t>
  </si>
  <si>
    <t xml:space="preserve">Product 262: </t>
  </si>
  <si>
    <t>1 km m transport, passenger car, medium size, diesel, EURO 5/km/RER U 3.Fahrzeugunterhalt (of project 544 Aktualisierung mobitool)</t>
  </si>
  <si>
    <t xml:space="preserve">Product 263: </t>
  </si>
  <si>
    <t>1 km m transport, passenger car, medium size, diesel, EURO 5/km/RER U 4.Fahrzeug (of project 544 Aktualisierung mobitool)</t>
  </si>
  <si>
    <t xml:space="preserve">Product 264: </t>
  </si>
  <si>
    <t>1 km m transport, passenger car, medium size, diesel, EURO 5/km/RER U 5.Fahrweg (of project 544 Aktualisierung mobitool)</t>
  </si>
  <si>
    <t xml:space="preserve">Product 265: </t>
  </si>
  <si>
    <t>1 km m transport, passenger car, medium size, diesel, EURO 6/RER U 1.Betrieb (of project 544 Aktualisierung mobitool)</t>
  </si>
  <si>
    <t xml:space="preserve">Product 266: </t>
  </si>
  <si>
    <t>1 km m transport, passenger car, medium size, diesel, EURO 6/RER U 2.Treibstoffbereitstellung (of project 544 Aktualisierung mobitool)</t>
  </si>
  <si>
    <t xml:space="preserve">Product 267: </t>
  </si>
  <si>
    <t>1 km m transport, passenger car, medium size, diesel, EURO 6/RER U 3.Fahrzeugunterhalt (of project 544 Aktualisierung mobitool)</t>
  </si>
  <si>
    <t xml:space="preserve">Product 268: </t>
  </si>
  <si>
    <t>1 km m transport, passenger car, medium size, diesel, EURO 6/RER U 4.Fahrzeug (of project 544 Aktualisierung mobitool)</t>
  </si>
  <si>
    <t xml:space="preserve">Product 269: </t>
  </si>
  <si>
    <t>1 km m transport, passenger car, medium size, diesel, EURO 6/RER U 5.Fahrweg (of project 544 Aktualisierung mobitool)</t>
  </si>
  <si>
    <t xml:space="preserve">Product 270: </t>
  </si>
  <si>
    <t>1 km m transport, passenger car, medium size, petrol, EURO 3/km/RER U 1.Betrieb (of project 544 Aktualisierung mobitool)</t>
  </si>
  <si>
    <t xml:space="preserve">Product 271: </t>
  </si>
  <si>
    <t>1 km m transport, passenger car, medium size, petrol, EURO 3/km/RER U 2.Treibstoffbereitstellung (of project 544 Aktualisierung mobitool)</t>
  </si>
  <si>
    <t xml:space="preserve">Product 272: </t>
  </si>
  <si>
    <t>1 km m transport, passenger car, medium size, petrol, EURO 3/km/RER U 3.Fahrzeugunterhalt (of project 544 Aktualisierung mobitool)</t>
  </si>
  <si>
    <t xml:space="preserve">Product 273: </t>
  </si>
  <si>
    <t>1 km m transport, passenger car, medium size, petrol, EURO 3/km/RER U 4.Fahrzeug (of project 544 Aktualisierung mobitool)</t>
  </si>
  <si>
    <t xml:space="preserve">Product 274: </t>
  </si>
  <si>
    <t>1 km m transport, passenger car, medium size, petrol, EURO 3/km/RER U 5.Fahrweg (of project 544 Aktualisierung mobitool)</t>
  </si>
  <si>
    <t xml:space="preserve">Product 275: </t>
  </si>
  <si>
    <t>1 km m transport, passenger car, medium size, petrol, EURO 4/km/RER U 1.Betrieb (of project 544 Aktualisierung mobitool)</t>
  </si>
  <si>
    <t xml:space="preserve">Product 276: </t>
  </si>
  <si>
    <t>1 km m transport, passenger car, medium size, petrol, EURO 4/km/RER U 2.Treibstoffbereitstellung (of project 544 Aktualisierung mobitool)</t>
  </si>
  <si>
    <t xml:space="preserve">Product 277: </t>
  </si>
  <si>
    <t>1 km m transport, passenger car, medium size, petrol, EURO 4/km/RER U 3.Fahrzeugunterhalt (of project 544 Aktualisierung mobitool)</t>
  </si>
  <si>
    <t xml:space="preserve">Product 278: </t>
  </si>
  <si>
    <t>1 km m transport, passenger car, medium size, petrol, EURO 4/km/RER U 4.Fahrzeug (of project 544 Aktualisierung mobitool)</t>
  </si>
  <si>
    <t xml:space="preserve">Product 279: </t>
  </si>
  <si>
    <t>1 km m transport, passenger car, medium size, petrol, EURO 4/km/RER U 5.Fahrweg (of project 544 Aktualisierung mobitool)</t>
  </si>
  <si>
    <t xml:space="preserve">Product 280: </t>
  </si>
  <si>
    <t>1 km m transport, passenger car, medium size, petrol, EURO 5/km/RER U 1.Betrieb (of project 544 Aktualisierung mobitool)</t>
  </si>
  <si>
    <t xml:space="preserve">Product 281: </t>
  </si>
  <si>
    <t>1 km m transport, passenger car, medium size, petrol, EURO 5/km/RER U 2.Treibstoffbereitstellung (of project 544 Aktualisierung mobitool)</t>
  </si>
  <si>
    <t xml:space="preserve">Product 282: </t>
  </si>
  <si>
    <t>1 km m transport, passenger car, medium size, petrol, EURO 5/km/RER U 3.Fahrzeugunterhalt (of project 544 Aktualisierung mobitool)</t>
  </si>
  <si>
    <t xml:space="preserve">Product 283: </t>
  </si>
  <si>
    <t>1 km m transport, passenger car, medium size, petrol, EURO 5/km/RER U 4.Fahrzeug (of project 544 Aktualisierung mobitool)</t>
  </si>
  <si>
    <t xml:space="preserve">Product 284: </t>
  </si>
  <si>
    <t>1 km m transport, passenger car, medium size, petrol, EURO 5/km/RER U 5.Fahrweg (of project 544 Aktualisierung mobitool)</t>
  </si>
  <si>
    <t xml:space="preserve">Product 285: </t>
  </si>
  <si>
    <t>1 km m transport, passenger car, medium size, petrol, EURO 6/RER U 1.Betrieb (of project 544 Aktualisierung mobitool)</t>
  </si>
  <si>
    <t xml:space="preserve">Product 286: </t>
  </si>
  <si>
    <t>1 km m transport, passenger car, medium size, petrol, EURO 6/RER U 2.Treibstoffbereitstellung (of project 544 Aktualisierung mobitool)</t>
  </si>
  <si>
    <t xml:space="preserve">Product 287: </t>
  </si>
  <si>
    <t>1 km m transport, passenger car, medium size, petrol, EURO 6/RER U 3.Fahrzeugunterhalt (of project 544 Aktualisierung mobitool)</t>
  </si>
  <si>
    <t xml:space="preserve">Product 288: </t>
  </si>
  <si>
    <t>1 km m transport, passenger car, medium size, petrol, EURO 6/RER U 4.Fahrzeug (of project 544 Aktualisierung mobitool)</t>
  </si>
  <si>
    <t xml:space="preserve">Product 289: </t>
  </si>
  <si>
    <t>1 km m transport, passenger car, medium size, petrol, EURO 6/RER U 5.Fahrweg (of project 544 Aktualisierung mobitool)</t>
  </si>
  <si>
    <t xml:space="preserve">Product 290: </t>
  </si>
  <si>
    <t xml:space="preserve">Product 291: </t>
  </si>
  <si>
    <t xml:space="preserve">Product 292: </t>
  </si>
  <si>
    <t xml:space="preserve">Product 293: </t>
  </si>
  <si>
    <t xml:space="preserve">Product 294: </t>
  </si>
  <si>
    <t xml:space="preserve">Product 295: </t>
  </si>
  <si>
    <t xml:space="preserve">Product 296: </t>
  </si>
  <si>
    <t xml:space="preserve">Product 297: </t>
  </si>
  <si>
    <t xml:space="preserve">Product 298: </t>
  </si>
  <si>
    <t xml:space="preserve">Product 299: </t>
  </si>
  <si>
    <t xml:space="preserve">Product 300: </t>
  </si>
  <si>
    <t xml:space="preserve">Product 301: </t>
  </si>
  <si>
    <t xml:space="preserve">Product 302: </t>
  </si>
  <si>
    <t xml:space="preserve">Product 303: </t>
  </si>
  <si>
    <t xml:space="preserve">Product 304: </t>
  </si>
  <si>
    <t xml:space="preserve">Product 305: </t>
  </si>
  <si>
    <t>1 km m transport, passenger car, petrol, fleet average/km/CH U 1.Betrieb (of project 544 Aktualisierung mobitool)</t>
  </si>
  <si>
    <t xml:space="preserve">Product 306: </t>
  </si>
  <si>
    <t>1 km m transport, passenger car, petrol, fleet average/km/CH U 2.Treibstoffbereitstellung (of project 544 Aktualisierung mobitool)</t>
  </si>
  <si>
    <t xml:space="preserve">Product 307: </t>
  </si>
  <si>
    <t>1 km m transport, passenger car, petrol, fleet average/km/CH U 3.Fahrzeugunterhalt (of project 544 Aktualisierung mobitool)</t>
  </si>
  <si>
    <t xml:space="preserve">Product 308: </t>
  </si>
  <si>
    <t>1 km m transport, passenger car, petrol, fleet average/km/CH U 4.Fahrzeug (of project 544 Aktualisierung mobitool)</t>
  </si>
  <si>
    <t xml:space="preserve">Product 309: </t>
  </si>
  <si>
    <t>1 km m transport, passenger car, petrol, fleet average/km/CH U 5.Fahrweg (of project 544 Aktualisierung mobitool)</t>
  </si>
  <si>
    <t xml:space="preserve">Product 310: </t>
  </si>
  <si>
    <t>1 personkm m transport, passenger coach, InterCity-Bus/personkm/CH U 1.Betrieb (of project 544 Aktualisierung mobitool)</t>
  </si>
  <si>
    <t xml:space="preserve">Product 311: </t>
  </si>
  <si>
    <t>1 personkm m transport, passenger coach, InterCity-Bus/personkm/CH U 2.Treibstoffbereitstellung (of project 544 Aktualisierung mobitool)</t>
  </si>
  <si>
    <t xml:space="preserve">Product 312: </t>
  </si>
  <si>
    <t>1 personkm m transport, passenger coach, InterCity-Bus/personkm/CH U 3.Fahrzeugunterhalt (of project 544 Aktualisierung mobitool)</t>
  </si>
  <si>
    <t xml:space="preserve">Product 313: </t>
  </si>
  <si>
    <t>1 personkm m transport, passenger coach, InterCity-Bus/personkm/CH U 4.Fahrzeug (of project 544 Aktualisierung mobitool)</t>
  </si>
  <si>
    <t xml:space="preserve">Product 314: </t>
  </si>
  <si>
    <t>1 personkm m transport, passenger coach, InterCity-Bus/personkm/CH U 5.Fahrweg (of project 544 Aktualisierung mobitool)</t>
  </si>
  <si>
    <t xml:space="preserve">Product 315: </t>
  </si>
  <si>
    <t>1 personkm m transport, passenger coach/personkm/CH U 1.Betrieb (of project 544 Aktualisierung mobitool)</t>
  </si>
  <si>
    <t xml:space="preserve">Product 316: </t>
  </si>
  <si>
    <t>1 personkm m transport, passenger coach/personkm/CH U 2.Treibstoffbereitstellung (of project 544 Aktualisierung mobitool)</t>
  </si>
  <si>
    <t xml:space="preserve">Product 317: </t>
  </si>
  <si>
    <t>1 personkm m transport, passenger coach/personkm/CH U 3.Fahrzeugunterhalt (of project 544 Aktualisierung mobitool)</t>
  </si>
  <si>
    <t xml:space="preserve">Product 318: </t>
  </si>
  <si>
    <t>1 personkm m transport, passenger coach/personkm/CH U 4.Fahrzeug (of project 544 Aktualisierung mobitool)</t>
  </si>
  <si>
    <t xml:space="preserve">Product 319: </t>
  </si>
  <si>
    <t>1 personkm m transport, passenger coach/personkm/CH U 5.Fahrweg (of project 544 Aktualisierung mobitool)</t>
  </si>
  <si>
    <t xml:space="preserve">Product 320: </t>
  </si>
  <si>
    <t>1 personkm m transport, regular bus/personkm/CH U 1.Betrieb (of project 544 Aktualisierung mobitool)</t>
  </si>
  <si>
    <t xml:space="preserve">Product 321: </t>
  </si>
  <si>
    <t>1 personkm m transport, regular bus/personkm/CH U 2.Treibstoffbereitstellung (of project 544 Aktualisierung mobitool)</t>
  </si>
  <si>
    <t xml:space="preserve">Product 322: </t>
  </si>
  <si>
    <t>1 personkm m transport, regular bus/personkm/CH U 3.Fahrzeugunterhalt (of project 544 Aktualisierung mobitool)</t>
  </si>
  <si>
    <t xml:space="preserve">Product 323: </t>
  </si>
  <si>
    <t>1 personkm m transport, regular bus/personkm/CH U 4.Fahrzeug (of project 544 Aktualisierung mobitool)</t>
  </si>
  <si>
    <t xml:space="preserve">Product 324: </t>
  </si>
  <si>
    <t>1 personkm m transport, regular bus/personkm/CH U 5.Fahrweg (of project 544 Aktualisierung mobitool)</t>
  </si>
  <si>
    <t xml:space="preserve">Product 325: </t>
  </si>
  <si>
    <t>1 tkm transport, freight, light commercial vehicle/tkm/CH U (of project Ecoinvent unit processes)</t>
  </si>
  <si>
    <t xml:space="preserve">Product 326: </t>
  </si>
  <si>
    <t>1 tkm transport, freight, lorry 16-32 metric ton, EURO 3/RER U (of project Ecoinvent unit processes)</t>
  </si>
  <si>
    <t xml:space="preserve">Product 327: </t>
  </si>
  <si>
    <t>1 tkm transport, freight, lorry 16-32 metric ton, EURO 4/RER U (of project Ecoinvent unit processes)</t>
  </si>
  <si>
    <t xml:space="preserve">Product 328: </t>
  </si>
  <si>
    <t>1 tkm transport, freight, lorry 16-32 metric ton, EURO 5/RER U (of project Ecoinvent unit processes)</t>
  </si>
  <si>
    <t xml:space="preserve">Product 329: </t>
  </si>
  <si>
    <t>1 tkm transport, freight, lorry 16-32 metric ton, EURO 6/RER U (of project Ecoinvent unit processes)</t>
  </si>
  <si>
    <t xml:space="preserve">Product 330: </t>
  </si>
  <si>
    <t>1 tkm transport, freight, lorry 16-32 metric ton, fleet average/tkm/CH U (of project Ecoinvent unit processes)</t>
  </si>
  <si>
    <t xml:space="preserve">Product 331: </t>
  </si>
  <si>
    <t>1 tkm transport, freight, lorry 3.5-7.5 metric ton, EURO 3/RER U (of project Ecoinvent unit processes)</t>
  </si>
  <si>
    <t xml:space="preserve">Product 332: </t>
  </si>
  <si>
    <t>1 tkm transport, freight, lorry 3.5-7.5 metric ton, EURO 4/RER U (of project Ecoinvent unit processes)</t>
  </si>
  <si>
    <t xml:space="preserve">Product 333: </t>
  </si>
  <si>
    <t>1 tkm transport, freight, lorry 3.5-7.5 metric ton, EURO 5/RER U (of project Ecoinvent unit processes)</t>
  </si>
  <si>
    <t xml:space="preserve">Product 334: </t>
  </si>
  <si>
    <t>1 tkm transport, freight, lorry 3.5-7.5 metric ton, EURO 6/RER U (of project Ecoinvent unit processes)</t>
  </si>
  <si>
    <t xml:space="preserve">Product 335: </t>
  </si>
  <si>
    <t>1 tkm transport, freight, lorry 3.5-7.5 metric ton, fleet average/tkm/CH U (of project Ecoinvent unit processes)</t>
  </si>
  <si>
    <t xml:space="preserve">Product 336: </t>
  </si>
  <si>
    <t>1 tkm transport, freight, lorry 32-40 metric ton, EURO 3/tkm/RER U (of project Ecoinvent unit processes)</t>
  </si>
  <si>
    <t xml:space="preserve">Product 337: </t>
  </si>
  <si>
    <t>1 tkm transport, freight, lorry 32-40 metric ton, EURO 4/tkm/RER U (of project Ecoinvent unit processes)</t>
  </si>
  <si>
    <t xml:space="preserve">Product 338: </t>
  </si>
  <si>
    <t>1 tkm transport, freight, lorry 32-40 metric ton, EURO 5/tkm/RER U (of project Ecoinvent unit processes)</t>
  </si>
  <si>
    <t xml:space="preserve">Product 339: </t>
  </si>
  <si>
    <t>1 tkm transport, freight, lorry 32-40 metric ton, EURO 6/tkm/RER U (of project Ecoinvent unit processes)</t>
  </si>
  <si>
    <t xml:space="preserve">Product 340: </t>
  </si>
  <si>
    <t>1 tkm transport, freight, lorry 32-40 metric ton, fleet average/tkm/CH U (of project Ecoinvent unit processes)</t>
  </si>
  <si>
    <t xml:space="preserve">Product 341: </t>
  </si>
  <si>
    <t>1 tkm transport, freight, lorry 40-50 metric ton, EURO 3/tkm/RER U (of project Ecoinvent unit processes)</t>
  </si>
  <si>
    <t xml:space="preserve">Product 342: </t>
  </si>
  <si>
    <t>1 tkm transport, freight, lorry 40-50 metric ton, EURO 4/tkm/RER U (of project Ecoinvent unit processes)</t>
  </si>
  <si>
    <t xml:space="preserve">Product 343: </t>
  </si>
  <si>
    <t>1 tkm transport, freight, lorry 40-50 metric ton, EURO 5/tkm/RER U (of project Ecoinvent unit processes)</t>
  </si>
  <si>
    <t xml:space="preserve">Product 344: </t>
  </si>
  <si>
    <t>1 tkm transport, freight, lorry 40-50 metric ton, EURO 6/tkm/RER U (of project Ecoinvent unit processes)</t>
  </si>
  <si>
    <t xml:space="preserve">Product 345: </t>
  </si>
  <si>
    <t>1 tkm transport, freight, lorry 50-60 metric ton, EURO 3/tkm/RER U (of project Ecoinvent unit processes)</t>
  </si>
  <si>
    <t xml:space="preserve">Product 346: </t>
  </si>
  <si>
    <t>1 tkm transport, freight, lorry 50-60 metric ton, EURO 4/tkm/RER U (of project Ecoinvent unit processes)</t>
  </si>
  <si>
    <t xml:space="preserve">Product 347: </t>
  </si>
  <si>
    <t>1 tkm transport, freight, lorry 50-60 metric ton, EURO 5/tkm/RER U (of project Ecoinvent unit processes)</t>
  </si>
  <si>
    <t xml:space="preserve">Product 348: </t>
  </si>
  <si>
    <t>1 tkm transport, freight, lorry 50-60 metric ton, EURO 6/tkm/RER U (of project Ecoinvent unit processes)</t>
  </si>
  <si>
    <t xml:space="preserve">Product 349: </t>
  </si>
  <si>
    <t>1 tkm transport, freight, lorry, fleet average/tkm/CH U (of project Ecoinvent unit processes)</t>
  </si>
  <si>
    <t xml:space="preserve">Product 350: </t>
  </si>
  <si>
    <t>1 tkm Transport, lorry 28t, rape methyl ester 100%/CH U (of project Ecoinvent unit processes)</t>
  </si>
  <si>
    <t xml:space="preserve">Product 351: </t>
  </si>
  <si>
    <t>1 personkm transport, minibus/personkm/CH U (of project Ecoinvent unit processes)</t>
  </si>
  <si>
    <t xml:space="preserve">Product 352: </t>
  </si>
  <si>
    <t>1 km transport, motor cycle, &gt;750 ccm engine, EURO1/km/RER U (of project Ecoinvent unit processes)</t>
  </si>
  <si>
    <t xml:space="preserve">Product 353: </t>
  </si>
  <si>
    <t>1 km transport, motor cycle, &gt;750 ccm engine, EURO2/km/RER U (of project Ecoinvent unit processes)</t>
  </si>
  <si>
    <t xml:space="preserve">Product 354: </t>
  </si>
  <si>
    <t>1 km transport, motor cycle, &gt;750 ccm engine, EURO3/km/RER U (of project Ecoinvent unit processes)</t>
  </si>
  <si>
    <t xml:space="preserve">Product 355: </t>
  </si>
  <si>
    <t>1 km transport, motor cycle, &gt;750 ccm engine, EURO4/RER U (of project Ecoinvent unit processes)</t>
  </si>
  <si>
    <t xml:space="preserve">Product 356: </t>
  </si>
  <si>
    <t>1 km transport, motor cycle, &gt;750 ccm engine, fleet average/km/CH U (of project Ecoinvent unit processes)</t>
  </si>
  <si>
    <t xml:space="preserve">Product 357: </t>
  </si>
  <si>
    <t>1 km transport, motor cycle, &gt;750 ccm engine, preEURO/km/RER U (of project Ecoinvent unit processes)</t>
  </si>
  <si>
    <t xml:space="preserve">Product 358: </t>
  </si>
  <si>
    <t>1 km transport, motor cycle, 250-750 ccm engine, EURO1/km/RER U (of project Ecoinvent unit processes)</t>
  </si>
  <si>
    <t xml:space="preserve">Product 359: </t>
  </si>
  <si>
    <t>1 km transport, motor cycle, 250-750 ccm engine, EURO2/km/RER U (of project Ecoinvent unit processes)</t>
  </si>
  <si>
    <t xml:space="preserve">Product 360: </t>
  </si>
  <si>
    <t>1 km transport, motor cycle, 250-750 ccm engine, EURO3/km/RER U (of project Ecoinvent unit processes)</t>
  </si>
  <si>
    <t xml:space="preserve">Product 361: </t>
  </si>
  <si>
    <t>1 km transport, motor cycle, 250-750 ccm engine, EURO4/RER U (of project Ecoinvent unit processes)</t>
  </si>
  <si>
    <t xml:space="preserve">Product 362: </t>
  </si>
  <si>
    <t>1 km transport, motor cycle, 250-750 ccm engine, fleet average/km/CH U (of project Ecoinvent unit processes)</t>
  </si>
  <si>
    <t xml:space="preserve">Product 363: </t>
  </si>
  <si>
    <t>1 km transport, motor cycle, 250-750 ccm engine, preEURO/km/RER U (of project Ecoinvent unit processes)</t>
  </si>
  <si>
    <t xml:space="preserve">Product 364: </t>
  </si>
  <si>
    <t>1 km transport, motor cycle, fleet average/km/CH U (of project Ecoinvent unit processes)</t>
  </si>
  <si>
    <t xml:space="preserve">Product 365: </t>
  </si>
  <si>
    <t>1 tkm Transport, municipal waste collection, lorry 21t/CH U (of project Ecoinvent unit processes)</t>
  </si>
  <si>
    <t xml:space="preserve">Product 366: </t>
  </si>
  <si>
    <t>1 km transport, passenger car, diesel, fleet average/km/CH U (of project Ecoinvent unit processes)</t>
  </si>
  <si>
    <t xml:space="preserve">Product 367: </t>
  </si>
  <si>
    <t xml:space="preserve">Product 368: </t>
  </si>
  <si>
    <t>1 km transport, passenger car, fleet average/CH U (of project Ecoinvent unit processes)</t>
  </si>
  <si>
    <t xml:space="preserve">Product 369: </t>
  </si>
  <si>
    <t>1 km transport, passenger car, medium size, diesel, EURO 3/km/RER U (of project Ecoinvent unit processes)</t>
  </si>
  <si>
    <t xml:space="preserve">Product 370: </t>
  </si>
  <si>
    <t>1 km transport, passenger car, medium size, diesel, EURO 4/km/RER U (of project Ecoinvent unit processes)</t>
  </si>
  <si>
    <t xml:space="preserve">Product 371: </t>
  </si>
  <si>
    <t>1 km transport, passenger car, medium size, diesel, EURO 5/km/RER U (of project Ecoinvent unit processes)</t>
  </si>
  <si>
    <t xml:space="preserve">Product 372: </t>
  </si>
  <si>
    <t>1 km transport, passenger car, medium size, diesel, EURO 6/RER U (of project Ecoinvent unit processes)</t>
  </si>
  <si>
    <t xml:space="preserve">Product 373: </t>
  </si>
  <si>
    <t>1 km transport, passenger car, medium size, petrol, EURO 3/km/RER U (of project Ecoinvent unit processes)</t>
  </si>
  <si>
    <t xml:space="preserve">Product 374: </t>
  </si>
  <si>
    <t>1 km transport, passenger car, medium size, petrol, EURO 4/km/RER U (of project Ecoinvent unit processes)</t>
  </si>
  <si>
    <t xml:space="preserve">Product 375: </t>
  </si>
  <si>
    <t>1 km transport, passenger car, medium size, petrol, EURO 5/km/RER U (of project Ecoinvent unit processes)</t>
  </si>
  <si>
    <t xml:space="preserve">Product 376: </t>
  </si>
  <si>
    <t>1 km transport, passenger car, medium size, petrol, EURO 6/RER U (of project Ecoinvent unit processes)</t>
  </si>
  <si>
    <t xml:space="preserve">Product 377: </t>
  </si>
  <si>
    <t xml:space="preserve">Product 378: </t>
  </si>
  <si>
    <t xml:space="preserve">Product 379: </t>
  </si>
  <si>
    <t xml:space="preserve">Product 380: </t>
  </si>
  <si>
    <t>1 km transport, passenger car, petrol, fleet average/km/CH U (of project Ecoinvent unit processes)</t>
  </si>
  <si>
    <t xml:space="preserve">Product 381: </t>
  </si>
  <si>
    <t>1 personkm transport, passenger coach, InterCity-Bus/personkm/CH U (of project Ecoinvent unit processes)</t>
  </si>
  <si>
    <t xml:space="preserve">Product 382: </t>
  </si>
  <si>
    <t>1 personkm transport, passenger coach/personkm/CH U (of project Ecoinvent unit processes)</t>
  </si>
  <si>
    <t xml:space="preserve">Product 383: </t>
  </si>
  <si>
    <t>1 personkm transport, regular bus/personkm/CH U (of project Ecoinvent unit processes)</t>
  </si>
  <si>
    <t>m transport, freight, lorry 7.5-16 metric ton, EURO 4/RER U 2.Treibstoffbereitstellung</t>
  </si>
  <si>
    <t>1 tkm m transport, transoceanic tanker/tkm/OCE U 5. Fahrweg (of project 544 Aktualisierung mobitool)</t>
  </si>
  <si>
    <t>1 tkm m transport, transoceanic tanker/tkm/OCE U 4. Fahrzeug (of project 544 Aktualisierung mobitool)</t>
  </si>
  <si>
    <t>1 tkm m transport, transoceanic tanker/tkm/OCE U 3. Unterhalt (of project 544 Aktualisierung mobitool)</t>
  </si>
  <si>
    <t>1 tkm m transport, transoceanic tanker/tkm/OCE U 2. Treibstoff (of project 544 Aktualisierung mobitool)</t>
  </si>
  <si>
    <t>1 tkm m transport, transoceanic tanker/tkm/OCE U 1. Betrieb (of project 544 Aktualisierung mobitool)</t>
  </si>
  <si>
    <t>1 tkm m transport, transoceanic freight ship/tkm/OCE U 5. Fahrweg (of project 544 Aktualisierung mobitool)</t>
  </si>
  <si>
    <t>1 tkm m transport, transoceanic freight ship/tkm/OCE U 4. Fahrzeug (of project 544 Aktualisierung mobitool)</t>
  </si>
  <si>
    <t>1 tkm m transport, transoceanic freight ship/tkm/OCE U 3. Unterhalt (of project 544 Aktualisierung mobitool)</t>
  </si>
  <si>
    <t>1 tkm m transport, transoceanic freight ship/tkm/OCE U 2. Treibstoff (of project 544 Aktualisierung mobitool)</t>
  </si>
  <si>
    <t>1 tkm m transport, transoceanic freight ship/tkm/OCE U 1. Betrieb (of project 544 Aktualisierung mobitool)</t>
  </si>
  <si>
    <t>1 personkm m transport, passenger ship/CH U 5. Fahrweg (of project 544 Aktualisierung mobitool)</t>
  </si>
  <si>
    <t>1 personkm m transport, passenger ship/CH U 4. Fahrzeug (of project 544 Aktualisierung mobitool)</t>
  </si>
  <si>
    <t>1 personkm m transport, passenger ship/CH U 3. Unterhalt (of project 544 Aktualisierung mobitool)</t>
  </si>
  <si>
    <t>1 personkm m transport, passenger ship/CH U 2. Treibstoff (of project 544 Aktualisierung mobitool)</t>
  </si>
  <si>
    <t>1 personkm m transport, passenger ship/CH U 1. Betrieb (of project 544 Aktualisierung mobitool)</t>
  </si>
  <si>
    <t>1 personkm m transport, passenger cable car/CH U 5. Fahrweg (of project 544 Aktualisierung mobitool)</t>
  </si>
  <si>
    <t>1 personkm m transport, passenger cable car/CH U 4. Fahrzeug (of project 544 Aktualisierung mobitool)</t>
  </si>
  <si>
    <t>1 personkm m transport, passenger cable car/CH U 3. Unterhalt (of project 544 Aktualisierung mobitool)</t>
  </si>
  <si>
    <t>1 personkm m transport, passenger cable car/CH U 2. Treibstoff (of project 544 Aktualisierung mobitool)</t>
  </si>
  <si>
    <t>1 personkm m transport, passenger cable car/CH U 1. Betrieb (of project 544 Aktualisierung mobitool)</t>
  </si>
  <si>
    <t>1 personkm m transport, tram/personkm/CH U 5. Fahrweg (of project 544 Aktualisierung mobitool)</t>
  </si>
  <si>
    <t>1 personkm m transport, tram/personkm/CH U 4. Fahrzeug (of project 544 Aktualisierung mobitool)</t>
  </si>
  <si>
    <t>1 personkm m transport, tram/personkm/CH U 3. Unterhalt (of project 544 Aktualisierung mobitool)</t>
  </si>
  <si>
    <t>1 personkm m transport, tram/personkm/CH U 2. Treibstoff (of project 544 Aktualisierung mobitool)</t>
  </si>
  <si>
    <t>1 personkm m transport, tram/personkm/CH U 1. Betrieb (of project 544 Aktualisierung mobitool)</t>
  </si>
  <si>
    <t>1 tkm m transport, aircraft, freight/tkm/RER U 5. Fahrweg (of project 544 Aktualisierung mobitool)</t>
  </si>
  <si>
    <t>1 tkm m transport, aircraft, freight/tkm/RER U 4. Fahrzeug (of project 544 Aktualisierung mobitool)</t>
  </si>
  <si>
    <t>1 tkm m transport, aircraft, freight/tkm/RER U 3. Unterhalt (of project 544 Aktualisierung mobitool)</t>
  </si>
  <si>
    <t>1 tkm m transport, aircraft, freight/tkm/RER U 2. Treibstoff (of project 544 Aktualisierung mobitool)</t>
  </si>
  <si>
    <t>1 tkm m transport, aircraft, freight/tkm/RER U 1. Betrieb (of project 544 Aktualisierung mobitool)</t>
  </si>
  <si>
    <t>1 tkm m transport, aircraft, freight, intercontinental/tkm/RER U 1. Betrieb (of project 544 Aktualisierung mobitool)</t>
  </si>
  <si>
    <t>1 tkm m transport, aircraft, freight, Europe/tkm/RER U 1. Betrieb (of project 544 Aktualisierung mobitool)</t>
  </si>
  <si>
    <t>1 personkm m transport, aircraft, passenger/personkm/RER U 1. Betrieb (of project 544 Aktualisierung mobitool)</t>
  </si>
  <si>
    <t>1 personkm m transport, aircraft, passenger, intercontinental/personkm/RER U 4. Fahrzeug (of project 544 Aktualisierung mobitool)</t>
  </si>
  <si>
    <t>1 personkm m transport, aircraft, passenger, intercontinental/personkm/RER U 1. Betrieb (of project 544 Aktualisierung mobitool)</t>
  </si>
  <si>
    <t>1 personkm m transport, aircraft, passenger, intercontinental, first-class/personkm/RER U 1. Betrieb (of project 544 Aktualisierung mobitool)</t>
  </si>
  <si>
    <t>1 personkm m transport, aircraft, passenger, intercontinental, business-class/personkm/RER U 1. Betrieb (of project 544 Aktualisierung mobitool)</t>
  </si>
  <si>
    <t>1 personkm m transport, aircraft, passenger, Europe/personkm/RER U 1. Betrieb (of project 544 Aktualisierung mobitool)</t>
  </si>
  <si>
    <t>1 personkm m transport, aircraft, passenger, Europe, business-class/personkm/RER U 1. Betrieb (of project 544 Aktualisierung mobitool)</t>
  </si>
  <si>
    <t>1 personkm m transport, regional train, SBB mix/personkm/CH U 5. Fahrweg (of project 544 Aktualisierung mobitool)</t>
  </si>
  <si>
    <t>1 personkm m transport, regional train, SBB mix/personkm/CH U 4. Fahrzeug (of project 544 Aktualisierung mobitool)</t>
  </si>
  <si>
    <t>1 personkm m transport, regional train, SBB mix/personkm/CH U 3. Unterhalt (of project 544 Aktualisierung mobitool)</t>
  </si>
  <si>
    <t>1 personkm m transport, regional train, SBB mix/personkm/CH U 2. Treibstoff (of project 544 Aktualisierung mobitool)</t>
  </si>
  <si>
    <t>1 personkm m transport, regional train, SBB mix/personkm/CH U 1. Betrieb (of project 544 Aktualisierung mobitool)</t>
  </si>
  <si>
    <t>1 personkm m transport, metropolitan train, SBB mix/personkm/CH U 5. Fahrweg (of project 544 Aktualisierung mobitool)</t>
  </si>
  <si>
    <t>1 personkm m transport, metropolitan train, SBB mix/personkm/CH U 4. Fahrzeug (of project 544 Aktualisierung mobitool)</t>
  </si>
  <si>
    <t>1 personkm m transport, metropolitan train, SBB mix/personkm/CH U 3. Unterhalt (of project 544 Aktualisierung mobitool)</t>
  </si>
  <si>
    <t>1 personkm m transport, metropolitan train, SBB mix/personkm/CH U 2. Treibstoff (of project 544 Aktualisierung mobitool)</t>
  </si>
  <si>
    <t>1 personkm m transport, metropolitan train, SBB mix/personkm/CH U 1. Betrieb (of project 544 Aktualisierung mobitool)</t>
  </si>
  <si>
    <t>1 personkm m transport, long-distance train, SBB mix/personkm/CH U 5. Fahrweg (of project 544 Aktualisierung mobitool)</t>
  </si>
  <si>
    <t>1 personkm m transport, long-distance train, SBB mix/personkm/CH U 4. Fahrzeug (of project 544 Aktualisierung mobitool)</t>
  </si>
  <si>
    <t>1 personkm m transport, long-distance train, SBB mix/personkm/CH U 3. Unterhalt (of project 544 Aktualisierung mobitool)</t>
  </si>
  <si>
    <t>1 personkm m transport, long-distance train, SBB mix/personkm/CH U 2. Treibstoff (of project 544 Aktualisierung mobitool)</t>
  </si>
  <si>
    <t>1 personkm m transport, long-distance train, SBB mix/personkm/CH U 1. Betrieb (of project 544 Aktualisierung mobitool)</t>
  </si>
  <si>
    <t>1 personkm m transport, high speed train/personkm/IT U 5. Fahrweg (of project 544 Aktualisierung mobitool)</t>
  </si>
  <si>
    <t>1 personkm m transport, high speed train/personkm/IT U 4. Fahrzeug (of project 544 Aktualisierung mobitool)</t>
  </si>
  <si>
    <t>1 personkm m transport, high speed train/personkm/IT U 3. Unterhalt (of project 544 Aktualisierung mobitool)</t>
  </si>
  <si>
    <t>1 personkm m transport, high speed train/personkm/IT U 2. Treibstoff (of project 544 Aktualisierung mobitool)</t>
  </si>
  <si>
    <t>1 personkm m transport, high speed train/personkm/IT U 1. Betrieb (of project 544 Aktualisierung mobitool)</t>
  </si>
  <si>
    <t>1 personkm m transport, high speed train/personkm/FR U 5. Fahrweg (of project 544 Aktualisierung mobitool)</t>
  </si>
  <si>
    <t>1 personkm m transport, high speed train/personkm/FR U 4. Fahrzeug (of project 544 Aktualisierung mobitool)</t>
  </si>
  <si>
    <t>1 personkm m transport, high speed train/personkm/FR U 3. Unterhalt (of project 544 Aktualisierung mobitool)</t>
  </si>
  <si>
    <t>1 personkm m transport, high speed train/personkm/FR U 2. Treibstoff (of project 544 Aktualisierung mobitool)</t>
  </si>
  <si>
    <t>1 personkm m transport, high speed train/personkm/FR U 1. Betrieb (of project 544 Aktualisierung mobitool)</t>
  </si>
  <si>
    <t>1 personkm m transport, high speed train/personkm/DE U 5. Fahrweg (of project 544 Aktualisierung mobitool)</t>
  </si>
  <si>
    <t>1 personkm m transport, high speed train/personkm/DE U 4. Fahrzeug (of project 544 Aktualisierung mobitool)</t>
  </si>
  <si>
    <t>1 personkm m transport, high speed train/personkm/DE U 3. Unterhalt (of project 544 Aktualisierung mobitool)</t>
  </si>
  <si>
    <t>1 personkm m transport, high speed train/personkm/DE U 2. Treibstoff (of project 544 Aktualisierung mobitool)</t>
  </si>
  <si>
    <t>1 personkm m transport, high speed train/personkm/DE U 1. Betrieb (of project 544 Aktualisierung mobitool)</t>
  </si>
  <si>
    <t>1 personkm m transport, average train/personkm/IT U 5. Fahrweg (of project 544 Aktualisierung mobitool)</t>
  </si>
  <si>
    <t>1 personkm m transport, average train/personkm/IT U 4. Fahrzeug (of project 544 Aktualisierung mobitool)</t>
  </si>
  <si>
    <t>1 personkm m transport, average train/personkm/IT U 3. Unterhalt (of project 544 Aktualisierung mobitool)</t>
  </si>
  <si>
    <t>1 personkm m transport, average train/personkm/IT U 2. Treibstoff (of project 544 Aktualisierung mobitool)</t>
  </si>
  <si>
    <t>1 personkm m transport, average train/personkm/IT U 1. Betrieb (of project 544 Aktualisierung mobitool)</t>
  </si>
  <si>
    <t>1 personkm m transport, average train/personkm/FR U 5. Fahrweg (of project 544 Aktualisierung mobitool)</t>
  </si>
  <si>
    <t>1 personkm m transport, average train/personkm/FR U 4. Fahrzeug (of project 544 Aktualisierung mobitool)</t>
  </si>
  <si>
    <t>1 personkm m transport, average train/personkm/FR U 3. Unterhalt (of project 544 Aktualisierung mobitool)</t>
  </si>
  <si>
    <t>1 personkm m transport, average train/personkm/FR U 2. Treibstoff (of project 544 Aktualisierung mobitool)</t>
  </si>
  <si>
    <t>1 personkm m transport, average train/personkm/FR U 1. Betrieb (of project 544 Aktualisierung mobitool)</t>
  </si>
  <si>
    <t>1 personkm m transport, average train/personkm/DE U 5. Fahrweg (of project 544 Aktualisierung mobitool)</t>
  </si>
  <si>
    <t>1 personkm m transport, average train/personkm/DE U 4. Fahrzeug (of project 544 Aktualisierung mobitool)</t>
  </si>
  <si>
    <t>1 personkm m transport, average train/personkm/DE U 3. Unterhalt (of project 544 Aktualisierung mobitool)</t>
  </si>
  <si>
    <t>1 personkm m transport, average train/personkm/DE U 2. Treibstoff (of project 544 Aktualisierung mobitool)</t>
  </si>
  <si>
    <t>1 personkm m transport, average train/personkm/DE U 1. Betrieb (of project 544 Aktualisierung mobitool)</t>
  </si>
  <si>
    <t>1 personkm m transport, average train/personkm/AT U 5. Fahrweg (of project 544 Aktualisierung mobitool)</t>
  </si>
  <si>
    <t>1 personkm m transport, average train/personkm/AT U 4. Fahrzeug (of project 544 Aktualisierung mobitool)</t>
  </si>
  <si>
    <t>1 personkm m transport, average train/personkm/AT U 3. Unterhalt (of project 544 Aktualisierung mobitool)</t>
  </si>
  <si>
    <t>1 personkm m transport, average train/personkm/AT U 2. Treibstoff (of project 544 Aktualisierung mobitool)</t>
  </si>
  <si>
    <t>1 personkm m transport, average train/personkm/AT U 1. Betrieb (of project 544 Aktualisierung mobitool)</t>
  </si>
  <si>
    <t>1 personkm m transport, average train, SBB mix/personkm/CH U 5. Fahrweg (of project 544 Aktualisierung mobitool)</t>
  </si>
  <si>
    <t>1 personkm m transport, average train, SBB mix/personkm/CH U 4. Fahrzeug (of project 544 Aktualisierung mobitool)</t>
  </si>
  <si>
    <t>1 personkm m transport, average train, SBB mix/personkm/CH U 3. Unterhalt (of project 544 Aktualisierung mobitool)</t>
  </si>
  <si>
    <t>1 personkm m transport, average train, SBB mix/personkm/CH U 2. Treibstoff (of project 544 Aktualisierung mobitool)</t>
  </si>
  <si>
    <t>1 personkm m transport, average train, SBB mix/personkm/CH U 1. Betrieb (of project 544 Aktualisierung mobitool)</t>
  </si>
  <si>
    <t>1 tkm m transport, freight, rail/tkm/RER U 5. Fahrweg (of project 544 Aktualisierung mobitool)</t>
  </si>
  <si>
    <t>1 tkm m transport, freight, rail/tkm/RER U 4. Fahrzeug (of project 544 Aktualisierung mobitool)</t>
  </si>
  <si>
    <t>1 tkm m transport, freight, rail/tkm/RER U 3. Unterhalt (of project 544 Aktualisierung mobitool)</t>
  </si>
  <si>
    <t>1 tkm m transport, freight, rail/tkm/RER U 2. Treibstoff (of project 544 Aktualisierung mobitool)</t>
  </si>
  <si>
    <t>1 tkm m transport, freight, rail/tkm/RER U 1. Betrieb (of project 544 Aktualisierung mobitool)</t>
  </si>
  <si>
    <t>1 tkm m transport, freight, rail/tkm/IT U 5. Fahrweg (of project 544 Aktualisierung mobitool)</t>
  </si>
  <si>
    <t>1 tkm m transport, freight, rail/tkm/IT U 4. Fahrzeug (of project 544 Aktualisierung mobitool)</t>
  </si>
  <si>
    <t>1 tkm m transport, freight, rail/tkm/IT U 3. Unterhalt (of project 544 Aktualisierung mobitool)</t>
  </si>
  <si>
    <t>1 tkm m transport, freight, rail/tkm/IT U 2. Treibstoff (of project 544 Aktualisierung mobitool)</t>
  </si>
  <si>
    <t>1 tkm m transport, freight, rail/tkm/IT U 1. Betrieb (of project 544 Aktualisierung mobitool)</t>
  </si>
  <si>
    <t>1 tkm m transport, freight, rail/tkm/FR U 5. Fahrweg (of project 544 Aktualisierung mobitool)</t>
  </si>
  <si>
    <t>1 tkm m transport, freight, rail/tkm/FR U 4. Fahrzeug (of project 544 Aktualisierung mobitool)</t>
  </si>
  <si>
    <t>1 tkm m transport, freight, rail/tkm/FR U 3. Unterhalt (of project 544 Aktualisierung mobitool)</t>
  </si>
  <si>
    <t>1 tkm m transport, freight, rail/tkm/FR U 2. Treibstoff (of project 544 Aktualisierung mobitool)</t>
  </si>
  <si>
    <t>1 tkm m transport, freight, rail/tkm/FR U 1. Betrieb (of project 544 Aktualisierung mobitool)</t>
  </si>
  <si>
    <t>1 tkm m transport, freight, rail/tkm/DE U 5. Fahrweg (of project 544 Aktualisierung mobitool)</t>
  </si>
  <si>
    <t>1 tkm m transport, freight, rail/tkm/DE U 4. Fahrzeug (of project 544 Aktualisierung mobitool)</t>
  </si>
  <si>
    <t>1 tkm m transport, freight, rail/tkm/DE U 3. Unterhalt (of project 544 Aktualisierung mobitool)</t>
  </si>
  <si>
    <t>1 tkm m transport, freight, rail/tkm/DE U 2. Treibstoff (of project 544 Aktualisierung mobitool)</t>
  </si>
  <si>
    <t>1 tkm m transport, freight, rail/tkm/DE U 1. Betrieb (of project 544 Aktualisierung mobitool)</t>
  </si>
  <si>
    <t>1 tkm m transport, freight, rail/tkm/AT U 5. Fahrweg (of project 544 Aktualisierung mobitool)</t>
  </si>
  <si>
    <t>1 tkm m transport, freight, rail/tkm/AT U 4. Fahrzeug (of project 544 Aktualisierung mobitool)</t>
  </si>
  <si>
    <t>1 tkm m transport, freight, rail/tkm/AT U 3. Unterhalt (of project 544 Aktualisierung mobitool)</t>
  </si>
  <si>
    <t>1 tkm m transport, freight, rail/tkm/AT U 2. Treibstoff (of project 544 Aktualisierung mobitool)</t>
  </si>
  <si>
    <t>1 tkm m transport, freight, rail/tkm/AT U 1. Betrieb (of project 544 Aktualisierung mobitool)</t>
  </si>
  <si>
    <t>1 tkm m transport, freight, rail, electricity without shunting/CH U 2. Treibstoff (of project 544 Aktualisierung mobitool)</t>
  </si>
  <si>
    <t>1 tkm m transport, freight, rail, electricity without shunting/CH U 1. Betrieb (of project 544 Aktualisierung mobitool)</t>
  </si>
  <si>
    <t>1 tkm m transport, freight, rail, electricity with shunting/CH U 5. Fahrweg (of project 544 Aktualisierung mobitool)</t>
  </si>
  <si>
    <t>1 tkm m transport, freight, rail, electricity with shunting/tkm/CH U 4. Fahrzeug (of project 544 Aktualisierung mobitool)</t>
  </si>
  <si>
    <t>1 tkm m transport, freight, rail, electricity with shunting/CH U 3. Unterhalt (of project 544 Aktualisierung mobitool)</t>
  </si>
  <si>
    <t>1 tkm m transport, freight, rail, electricity with shunting/CH U 2. Treibstoff (of project 544 Aktualisierung mobitool)</t>
  </si>
  <si>
    <t>1 tkm m transport, freight, rail, electricity with shunting/tkm/CH U 1. Betrieb (of project 544 Aktualisierung mobitool)</t>
  </si>
  <si>
    <t>1 tkm m transport, freight, rail, electricity only/RER U 2. Treibstoff (of project 544 Aktualisierung mobitool)</t>
  </si>
  <si>
    <t>1 tkm m transport, freight, rail, electricity only/RER U 1. Betrieb (of project 544 Aktualisierung mobitool)</t>
  </si>
  <si>
    <t>1 tkm m transport, freight, rail, electricity only/IT U 2. Treibstoff (of project 544 Aktualisierung mobitool)</t>
  </si>
  <si>
    <t>1 tkm m transport, freight, rail, electricity only/IT U 1. Betrieb (of project 544 Aktualisierung mobitool)</t>
  </si>
  <si>
    <t>1 tkm m transport, freight, rail, electricity only/FR U 2. Treibstoff (of project 544 Aktualisierung mobitool)</t>
  </si>
  <si>
    <t>1 tkm m transport, freight, rail, electricity only/FR U 1. Betrieb (of project 544 Aktualisierung mobitool)</t>
  </si>
  <si>
    <t>1 tkm m transport, freight, rail, electricity only/DE U 2. Treibstoff (of project 544 Aktualisierung mobitool)</t>
  </si>
  <si>
    <t>1 tkm m transport, freight, rail, electricity only/DE U 1. Betrieb (of project 544 Aktualisierung mobitool)</t>
  </si>
  <si>
    <t>1 tkm m transport, freight, rail, electricity only/AT U 2. Treibstoff (of project 544 Aktualisierung mobitool)</t>
  </si>
  <si>
    <t>1 tkm m transport, freight, rail, electricity only/AT U 1. Betrieb (of project 544 Aktualisierung mobitool)</t>
  </si>
  <si>
    <t>1 tkm m transport, freight, rail, diesel, without particle filter/tkm/CH U 1. Betrieb (of project 544 Aktualisierung mobitool)</t>
  </si>
  <si>
    <t>1 tkm m transport, freight, rail, diesel, with particle filter/tkm/CH U 5. Fahrweg (of project 544 Aktualisierung mobitool)</t>
  </si>
  <si>
    <t>1 tkm m transport, freight, rail, diesel, with particle filter/tkm/CH U 4. Fahrzeug (of project 544 Aktualisierung mobitool)</t>
  </si>
  <si>
    <t>1 tkm m transport, freight, rail, diesel, with particle filter/tkm/CH U 3. Unterhalt (of project 544 Aktualisierung mobitool)</t>
  </si>
  <si>
    <t>1 tkm m transport, freight, rail, diesel, with particle filter/tkm/CH U 2. Treibstoff (of project 544 Aktualisierung mobitool)</t>
  </si>
  <si>
    <t>1 tkm m transport, freight, rail, diesel, with particle filter/tkm/CH U 1. Betrieb (of project 544 Aktualisierung mobitool)</t>
  </si>
  <si>
    <t>1 tkm m transport,  barge/tkm/RER U 5. Fahrweg (of project 544 Aktualisierung mobitool)</t>
  </si>
  <si>
    <t>1 tkm m transport,  barge/tkm/RER U 4. Fahrzeug (of project 544 Aktualisierung mobitool)</t>
  </si>
  <si>
    <t>1 tkm m transport,  barge/tkm/RER U 3. Unterhalt (of project 544 Aktualisierung mobitool)</t>
  </si>
  <si>
    <t>1 tkm m transport,  barge/tkm/RER U 2. Treibstoff (of project 544 Aktualisierung mobitool)</t>
  </si>
  <si>
    <t>1 tkm m transport,  barge/tkm/RER U 1. Betrieb (of project 544 Aktualisierung mobitool)</t>
  </si>
  <si>
    <t>1 personkm m Transport, passenger car, electric, LiNCM, city car/CH U without battery 4. Fahrzeug (of project 544 Aktualisierung mobitool)</t>
  </si>
  <si>
    <t>1 km m transport, passenger car, diesel, EURO5, city car, incl. real consumption/CH U 5. Fahrweg (of project 544 Aktualisierung mobitool)</t>
  </si>
  <si>
    <t>1 km m transport, passenger car, diesel, EURO5, city car, incl. real consumption/CH U 4. Fahrzeug (of project 544 Aktualisierung mobitool)</t>
  </si>
  <si>
    <t>1 km m transport, passenger car, diesel, EURO5, city car, incl. real consumption/CH U 3. Unterhalt (of project 544 Aktualisierung mobitool)</t>
  </si>
  <si>
    <t>1 km m transport, passenger car, diesel, EURO5, city car, incl. real consumption/CH U 2. Treibstoff (of project 544 Aktualisierung mobitool)</t>
  </si>
  <si>
    <t>1 km m transport, passenger car, diesel, EURO5, city car, incl. real consumption/CH U 1. Betrieb (of project 544 Aktualisierung mobitool)</t>
  </si>
  <si>
    <t>1 km m transport, passenger car, electric, LiNCM/CH U 5. Fahrweg (of project 544 Aktualisierung mobitool)</t>
  </si>
  <si>
    <t>1 km m transport, passenger car, electric, LiNCM/CH U without battery 4. Fahrzeug (of project 544 Aktualisierung mobitool)</t>
  </si>
  <si>
    <t>1 km m transport, passenger car, electric, LiNCM/CH U 3. Unterhalt (of project 544 Aktualisierung mobitool)</t>
  </si>
  <si>
    <t>1 km m transport, passenger car, electric, LiNCM/CH U 2. Treibstoff (of project 544 Aktualisierung mobitool)</t>
  </si>
  <si>
    <t>1 km m transport, passenger car, electric, LiNCM/CH U 1. Betrieb (of project 544 Aktualisierung mobitool)</t>
  </si>
  <si>
    <t>1 personkm m transport, trolleybus/personkm/CH U 5. Fahrweg (of project 544 Aktualisierung mobitool)</t>
  </si>
  <si>
    <t>1 personkm m transport, trolleybus/personkm/CH U 4. Fahrzeug (of project 544 Aktualisierung mobitool)</t>
  </si>
  <si>
    <t>1 personkm m transport, trolleybus/personkm/CH U 3. Unterhalt (of project 544 Aktualisierung mobitool)</t>
  </si>
  <si>
    <t>1 personkm m transport, trolleybus/personkm/CH U 2. Treibstoff (of project 544 Aktualisierung mobitool)</t>
  </si>
  <si>
    <t>1 personkm m transport, trolleybus/personkm/CH U 1. Betrieb (of project 544 Aktualisierung mobitool)</t>
  </si>
  <si>
    <t>1 personkm m Transport, bicycle/CH U 5. Fahrweg (of project 544 Aktualisierung mobitool)</t>
  </si>
  <si>
    <t>1 personkm m Transport, bicycle/CH U 4. Fahrzeug (of project 544 Aktualisierung mobitool)</t>
  </si>
  <si>
    <t>1 personkm m Transport, bicycle/CH U 3. Unterhalt (of project 544 Aktualisierung mobitool)</t>
  </si>
  <si>
    <t>1 personkm m Transport, electric bicycle/CH U 5. Fahrweg (of project 544 Aktualisierung mobitool)</t>
  </si>
  <si>
    <t>1 personkm m Transport, electric bicycle/CH U without battery 4. Fahrzeug (of project 544 Aktualisierung mobitool)</t>
  </si>
  <si>
    <t>1 personkm m Transport, electric bicycle/CH without battery U 3. Unterhalt (of project 544 Aktualisierung mobitool)</t>
  </si>
  <si>
    <t>1 personkm m Transport, electric bicycle/CH U 2. Treibstoff (of project 544 Aktualisierung mobitool)</t>
  </si>
  <si>
    <t>1 personkm m Transport, electric bicycle, certified electricity/CH U 2. Treibstoff (of project 544 Aktualisierung mobitool)</t>
  </si>
  <si>
    <t>1 hr m Videoconference, laptop, participant/CH U 5. Fahrweg (of project 544 Aktualisierung mobitool)</t>
  </si>
  <si>
    <t>1 hr m Videoconference, laptop, participant/CH U 4. Fahrzeug (of project 544 Aktualisierung mobitool)</t>
  </si>
  <si>
    <t>1 hr m Videoconference, laptop, participant/CH U 2. Treibstoff (of project 544 Aktualisierung mobitool)</t>
  </si>
  <si>
    <t>1 hr m Videoconference, laptop, participant, certified electricity mix/CH U 5. Fahrweg (of project 544 Aktualisierung mobitool)</t>
  </si>
  <si>
    <t>1 hr m Videoconference, laptop, participant, certified electricity mix/CH U 4. Fahrzeug (of project 544 Aktualisierung mobitool)</t>
  </si>
  <si>
    <t>1 hr m Videoconference, laptop, participant, certified electricity mix/CH U 2. Treibstoff (of project 544 Aktualisierung mobitool)</t>
  </si>
  <si>
    <t>1 km m transport, passenger car, plug-in hybrid, petrol, EURO 5/CH U 5. Fahrweg (of project 544 Aktualisierung mobitool)</t>
  </si>
  <si>
    <t>1 km m transport, passenger car, plug-in hybrid, petrol, EURO 5/CH U 4. Fahrzeug without battery (of project 544 Aktualisierung mobitool)</t>
  </si>
  <si>
    <t>1 km m transport, passenger car, plug-in hybrid, petrol, EURO 5/CH U 3. Unterhalt (of project 544 Aktualisierung mobitool)</t>
  </si>
  <si>
    <t>1 km m transport, passenger car, hybrid, petrol, EURO 5/CH U 5. Fahrweg (of project 544 Aktualisierung mobitool)</t>
  </si>
  <si>
    <t>1 km m transport, passenger car, hybrid, petrol, EURO 5/CH U 4. Fahrzeug without battery (of project 544 Aktualisierung mobitool)</t>
  </si>
  <si>
    <t>1 km m transport, passenger car, hybrid, petrol, EURO 5/CH U 3. Unterhalt (of project 544 Aktualisierung mobitool)</t>
  </si>
  <si>
    <t>1 km m transport, passenger car, hybrid, petrol, EURO 5/km/CH U 2. Treibstoff (of project 544 Aktualisierung mobitool)</t>
  </si>
  <si>
    <t>1 km m transport, passenger car, hybrid, petrol, EURO 5/km/CH U 1. Betrieb (of project 544 Aktualisierung mobitool)</t>
  </si>
  <si>
    <t>1 km m transport, passenger car, hybrid, petrol, EURO 6/km/CH U 2. Treibstoff (of project 544 Aktualisierung mobitool)</t>
  </si>
  <si>
    <t>1 km m transport, passenger car, hybrid, petrol, EURO 6/km/CH U 1. Betrieb (of project 544 Aktualisierung mobitool)</t>
  </si>
  <si>
    <t>1 km m transport, electric scooter/km/CH U 5. Fahrweg (of project 544 Aktualisierung mobitool)</t>
  </si>
  <si>
    <t>1 km m transport, electric scooter/km/CH U without battery 4. Fahrzeug (of project 544 Aktualisierung mobitool)</t>
  </si>
  <si>
    <t>1 km m transport, electric scooter/km/CH U 3. Unterhalt without battery (of project 544 Aktualisierung mobitool)</t>
  </si>
  <si>
    <t>1 km m transport, electric scooter/km/CH U 2. Treibstoff (of project 544 Aktualisierung mobitool)</t>
  </si>
  <si>
    <t>1 km m transport, electric scooter/km/CH U 1. Betrieb (of project 544 Aktualisierung mobitool)</t>
  </si>
  <si>
    <t>1 km m transport, electric scooter, certified electricity/km/CH U 2. Treibstoff (of project 544 Aktualisierung mobitool)</t>
  </si>
  <si>
    <t>1 personkm m Transport, scooter/CH U 5. Fahrweg (of project 544 Aktualisierung mobitool)</t>
  </si>
  <si>
    <t>1 personkm m Transport, scooter/CH U 4. Fahrzeug (of project 544 Aktualisierung mobitool)</t>
  </si>
  <si>
    <t>1 personkm m Transport, scooter/CH U 3. Unterhalt (of project 544 Aktualisierung mobitool)</t>
  </si>
  <si>
    <t>1 personkm m Transport, scooter/CH U 2. Treibstoff (of project 544 Aktualisierung mobitool)</t>
  </si>
  <si>
    <t>1 personkm m Transport, scooter/CH U 1. Betrieb (of project 544 Aktualisierung mobitool)</t>
  </si>
  <si>
    <t>1 personkm transport, passenger cable car/CH U (of project Ecoinvent unit processes)</t>
  </si>
  <si>
    <t>1 personkm transport, passenger ship/CH U (of project Ecoinvent unit processes)</t>
  </si>
  <si>
    <t>1 tkm transport, transoceanic tanker/tkm/OCE U (of project Ecoinvent unit processes)</t>
  </si>
  <si>
    <t>1 tkm transport, transoceanic freight ship/tkm/OCE U (of project Ecoinvent unit processes)</t>
  </si>
  <si>
    <t>1 tkm transport,  transoceanic container ship/tkm/OCE U (of project Ecoinvent unit processes)</t>
  </si>
  <si>
    <t>1 personkm transport, tram/personkm/CH U (of project Ecoinvent unit processes)</t>
  </si>
  <si>
    <t>1 tkm transport, aircraft, freight/tkm/RER U (of project Ecoinvent unit processes)</t>
  </si>
  <si>
    <t>1 tkm transport, aircraft, freight, intercontinental/tkm/RER U (of project Ecoinvent unit processes)</t>
  </si>
  <si>
    <t>1 tkm transport, aircraft, freight, Europe/tkm/RER U (of project Ecoinvent unit processes)</t>
  </si>
  <si>
    <t>1 personkm transport, aircraft, passenger/personkm/RER U (of project Ecoinvent unit processes)</t>
  </si>
  <si>
    <t>1 personkm transport, aircraft, passenger, intercontinental/personkm/RER U (of project Ecoinvent unit processes)</t>
  </si>
  <si>
    <t>1 personkm transport, aircraft, passenger, intercontinental, first-class/personkm/RER U (of project Ecoinvent unit processes)</t>
  </si>
  <si>
    <t>1 personkm transport, aircraft, passenger, intercontinental, economy-class/personkm/RER U (of project Ecoinvent unit processes)</t>
  </si>
  <si>
    <t>1 personkm transport, aircraft, passenger, intercontinental, business-class/personkm/RER U (of project Ecoinvent unit processes)</t>
  </si>
  <si>
    <t>1 personkm transport, aircraft, passenger, Europe/personkm/RER U (of project Ecoinvent unit processes)</t>
  </si>
  <si>
    <t>1 personkm transport, aircraft, passenger, Europe, economy-class/personkm/RER U (of project Ecoinvent unit processes)</t>
  </si>
  <si>
    <t>1 personkm transport, aircraft, passenger, Europe, business-class/personkm/RER U (of project Ecoinvent unit processes)</t>
  </si>
  <si>
    <t>1 personkm transport, regional train, SBB mix/personkm/CH U (of project Ecoinvent unit processes)</t>
  </si>
  <si>
    <t>1 personkm transport, metropolitan train, SBB mix/personkm/CH U (of project Ecoinvent unit processes)</t>
  </si>
  <si>
    <t>1 personkm transport, long-distance train, SBB mix/personkm/CH U (of project Ecoinvent unit processes)</t>
  </si>
  <si>
    <t>1 personkm transport, high speed train/personkm/IT U (of project Ecoinvent unit processes)</t>
  </si>
  <si>
    <t>1 personkm transport, high speed train/personkm/FR U (of project Ecoinvent unit processes)</t>
  </si>
  <si>
    <t>1 personkm transport, high speed train/personkm/DE U (of project Ecoinvent unit processes)</t>
  </si>
  <si>
    <t>1 personkm transport, average train/personkm/IT U (of project Ecoinvent unit processes)</t>
  </si>
  <si>
    <t>1 personkm transport, average train/personkm/FR U (of project Ecoinvent unit processes)</t>
  </si>
  <si>
    <t>1 personkm transport, average train/personkm/DE U (of project Ecoinvent unit processes)</t>
  </si>
  <si>
    <t>1 personkm transport, average train/personkm/AT U (of project Ecoinvent unit processes)</t>
  </si>
  <si>
    <t>1 personkm transport, average train, SBB mix/personkm/CH U (of project Ecoinvent unit processes)</t>
  </si>
  <si>
    <t>1 tkm transport, freight, rail/tkm/RER U (of project Ecoinvent unit processes)</t>
  </si>
  <si>
    <t>1 tkm transport, freight, rail/tkm/IT U (of project Ecoinvent unit processes)</t>
  </si>
  <si>
    <t>1 tkm transport, freight, rail/tkm/FR U (of project Ecoinvent unit processes)</t>
  </si>
  <si>
    <t>1 tkm transport, freight, rail/tkm/DE U (of project Ecoinvent unit processes)</t>
  </si>
  <si>
    <t>1 tkm transport, freight, rail/tkm/AT U (of project Ecoinvent unit processes)</t>
  </si>
  <si>
    <t>1 tkm transport, freight, rail, electricity without shunting/tkm/CH U (of project Ecoinvent unit processes)</t>
  </si>
  <si>
    <t>1 tkm transport, freight, rail, electricity with shunting/tkm/CH U (of project Ecoinvent unit processes)</t>
  </si>
  <si>
    <t>1 tkm transport, freight, rail, electricity only/tkm/RER U (of project Ecoinvent unit processes)</t>
  </si>
  <si>
    <t>1 tkm transport, freight, rail, electricity only/tkm/IT U (of project Ecoinvent unit processes)</t>
  </si>
  <si>
    <t>1 tkm transport, freight, rail, electricity only/tkm/FR U (of project Ecoinvent unit processes)</t>
  </si>
  <si>
    <t>1 tkm transport, freight, rail, electricity only/tkm/DE U (of project Ecoinvent unit processes)</t>
  </si>
  <si>
    <t>1 tkm transport, freight, rail, electricity only/tkm/AT U (of project Ecoinvent unit processes)</t>
  </si>
  <si>
    <t>1 tkm transport, freight, rail, diesel, without particle filter/tkm/CH U (of project Ecoinvent unit processes)</t>
  </si>
  <si>
    <t>1 tkm transport, freight, rail, diesel, with particle filter/tkm/CH U (of project Ecoinvent unit processes)</t>
  </si>
  <si>
    <t>1 tkm transport,  barge/RER U (of project Ecoinvent unit processes)</t>
  </si>
  <si>
    <t>1 km transport, passenger car, diesel, EURO5, city car, incl. real consumption/CH U (of project Ecoinvent unit processes)</t>
  </si>
  <si>
    <t>1 km transport, passenger car, electric, LiNCM/CH U without battery (of project 544 Aktualisierung mobitool)</t>
  </si>
  <si>
    <t>1 km transport, passenger car, electric, LiNCM certified electricity, without battery/CH U (of project 544 Aktualisierung mobitool)</t>
  </si>
  <si>
    <t>1 personkm transport, trolleybus/personkm/CH U (of project Ecoinvent unit processes)</t>
  </si>
  <si>
    <t>1 personkm Transport, bicycle/CH U (of project Ecoinvent unit processes)</t>
  </si>
  <si>
    <t>1 personkm Transport, electric bicycle/CH U without battery (of project 544 Aktualisierung mobitool)</t>
  </si>
  <si>
    <t>1 personkm Transport, electric bicycle, certified electricity/CH U without battery (of project 544 Aktualisierung mobitool)</t>
  </si>
  <si>
    <t>1 hr Videoconference, laptop, participant/CH U (of project Ecoinvent unit processes)</t>
  </si>
  <si>
    <t>1 hr Videoconference, laptop, participant, certified electricity mix/CH U (of project Ecoinvent unit processes)</t>
  </si>
  <si>
    <t>1 km transport, passenger car, plug-in hybrid, petrol, EURO 6/km/CH U without battery (of project 544 Aktualisierung mobitool)</t>
  </si>
  <si>
    <t>1 km transport, passenger car, plug-in hybrid, petrol, EURO 5/km/CH U without battery (of project 544 Aktualisierung mobitool)</t>
  </si>
  <si>
    <t>1 km transport, passenger car, plug-in hybrid, petrol, certified electricity, EURO 6/km/CH U without battery (of project 544 Aktualisierung mobitool)</t>
  </si>
  <si>
    <t>1 km transport, passenger car, plug-in hybrid, petrol, certified electricity, EURO 5/km/CH U without battery (of project 544 Aktualisierung mobitool)</t>
  </si>
  <si>
    <t>1 km transport, passenger car, hybrid, petrol, EURO 6/km/CH U without battery (of project 544 Aktualisierung mobitool)</t>
  </si>
  <si>
    <t>1 km transport, passenger car, hybrid, petrol, EURO 5/km/CH U without battery (of project 544 Aktualisierung mobitool)</t>
  </si>
  <si>
    <t>1 km transport, electric scooter/km/CH U without battery (of project 544 Aktualisierung mobitool)</t>
  </si>
  <si>
    <t>1 km transport, electric scooter, certified electricity/km/CH U without battery (of project 544 Aktualisierung mobitool)</t>
  </si>
  <si>
    <t>1 personkm Transport, scooter/CH U (of project Ecoinvent unit processes)</t>
  </si>
  <si>
    <t>1 kg m battery, rechargeable, prismatic, LiNCM, at plant/NO U incl. disposal (of project 544 Aktualisierung mobitool)</t>
  </si>
  <si>
    <t>m transport, freight, rail, electricity with shunting/tkm/CH U 4. Fahrzeug</t>
  </si>
  <si>
    <t>m transport, freight, rail, electricity with shunting/tkm/CH U 1. Betrieb</t>
  </si>
  <si>
    <t>m transport, freight, rail, diesel, without particle filter/tkm/CH U 1. Betrieb</t>
  </si>
  <si>
    <t>transport,  transoceanic container ship/tkm/OCE U</t>
  </si>
  <si>
    <t>transport, freight, rail, electricity without shunting/tkm/CH U</t>
  </si>
  <si>
    <t>transport, freight, rail, electricity with shunting/tkm/CH U</t>
  </si>
  <si>
    <t>transport, freight, rail, electricity only/tkm/RER U</t>
  </si>
  <si>
    <t>transport, freight, rail, electricity only/tkm/IT U</t>
  </si>
  <si>
    <t>transport, freight, rail, electricity only/tkm/FR U</t>
  </si>
  <si>
    <t>transport, freight, rail, electricity only/tkm/DE U</t>
  </si>
  <si>
    <t>transport, freight, rail, electricity only/tkm/AT U</t>
  </si>
  <si>
    <t>transport, freight, rail, diesel, without particle filter/tkm/CH U</t>
  </si>
  <si>
    <t>transport,  barge/RER U</t>
  </si>
  <si>
    <t>transport, passenger car, diesel, EURO5, city car, incl. real consumption/CH U</t>
  </si>
  <si>
    <t>m battery, rechargeable, prismatic, LiNCM, at plant/NO U incl. disposal</t>
  </si>
  <si>
    <t>1 MJ m diesel, burned in building machine, with particle filter/MJ/CH U 1.Betrieb (of project 544 Aktualisierung mobitool)</t>
  </si>
  <si>
    <t>1 MJ m diesel, burned in building machine, with particle filter/MJ/CH U 2.Treibstoffbereitstellung (of project 544 Aktualisierung mobitool)</t>
  </si>
  <si>
    <t>1 MJ m diesel, burned in building machine, with particle filter/MJ/CH U 3.Fahrzeugunterhalt (of project 544 Aktualisierung mobitool)</t>
  </si>
  <si>
    <t>1 MJ m diesel, burned in building machine, with particle filter/MJ/CH U 4.Fahrzeug (of project 544 Aktualisierung mobitool)</t>
  </si>
  <si>
    <t>1 MJ m diesel, burned in building machine, without particle filter/MJ/CH U 1.Betrieb (of project 544 Aktualisierung mobitool)</t>
  </si>
  <si>
    <t>1 MJ m diesel, burned in building machine, without particle filter/MJ/CH U 2.Treibstoffbereitstellung (of project 544 Aktualisierung mobitool)</t>
  </si>
  <si>
    <t>1 MJ m diesel, burned in building machine, without particle filter/MJ/CH U 3.Fahrzeugunterhalt (of project 544 Aktualisierung mobitool)</t>
  </si>
  <si>
    <t>1 MJ m diesel, burned in building machine, without particle filter/MJ/CH U 4.Fahrzeug (of project 544 Aktualisierung mobitool)</t>
  </si>
  <si>
    <t>1 m3 m excavation, hydraulic digger, with particle filter/m3/CH U 1.Betrieb (of project 544 Aktualisierung mobitool)</t>
  </si>
  <si>
    <t>1 m3 m excavation, hydraulic digger, with particle filter/m3/CH U 2.Treibstoffbereitstellung (of project 544 Aktualisierung mobitool)</t>
  </si>
  <si>
    <t>1 m3 m excavation, hydraulic digger, with particle filter/m3/CH U 3.Fahrzeugunterhalt (of project 544 Aktualisierung mobitool)</t>
  </si>
  <si>
    <t>1 m3 m excavation, hydraulic digger, with particle filter/m3/CH U 4.Fahrzeug (of project 544 Aktualisierung mobitool)</t>
  </si>
  <si>
    <t>1 m3 m excavation, hydraulic digger, without particle filter/m3/CH U 1.Betrieb (of project 544 Aktualisierung mobitool)</t>
  </si>
  <si>
    <t>1 m3 m excavation, hydraulic digger, without particle filter/m3/CH U 2.Treibstoffbereitstellung (of project 544 Aktualisierung mobitool)</t>
  </si>
  <si>
    <t>1 m3 m excavation, hydraulic digger, without particle filter/m3/CH U 3.Fahrzeugunterhalt (of project 544 Aktualisierung mobitool)</t>
  </si>
  <si>
    <t>1 m3 m excavation, hydraulic digger, without particle filter/m3/CH U 4.Fahrzeug (of project 544 Aktualisierung mobitool)</t>
  </si>
  <si>
    <t>1 tkm transport, freight, lorry 7.5-16 metric ton, EURO 3/RER U (of project Ecoinvent unit processes)</t>
  </si>
  <si>
    <t>1 tkm transport, freight, lorry 7.5-16 metric ton, EURO 4/RER U (of project Ecoinvent unit processes)</t>
  </si>
  <si>
    <t>1 tkm transport, freight, lorry 7.5-16 metric ton, EURO 5/RER U (of project Ecoinvent unit processes)</t>
  </si>
  <si>
    <t>1 tkm transport, freight, lorry 7.5-16 metric ton, EURO 6/RER U (of project Ecoinvent unit processes)</t>
  </si>
  <si>
    <t>1 tkm transport, freight, lorry 7.5-16 metric ton, fleet average/tkm/CH U (of project Ecoinvent unit processes)</t>
  </si>
  <si>
    <t xml:space="preserve">Product 384: </t>
  </si>
  <si>
    <t xml:space="preserve">Product 385: </t>
  </si>
  <si>
    <t xml:space="preserve">Product 386: </t>
  </si>
  <si>
    <t xml:space="preserve">Product 387: </t>
  </si>
  <si>
    <t xml:space="preserve">Product 388: </t>
  </si>
  <si>
    <t xml:space="preserve">Product 389: </t>
  </si>
  <si>
    <t xml:space="preserve">Product 390: </t>
  </si>
  <si>
    <t xml:space="preserve">Product 391: </t>
  </si>
  <si>
    <t xml:space="preserve">Product 392: </t>
  </si>
  <si>
    <t xml:space="preserve">Product 393: </t>
  </si>
  <si>
    <t xml:space="preserve">Product 394: </t>
  </si>
  <si>
    <t xml:space="preserve">Product 395: </t>
  </si>
  <si>
    <t xml:space="preserve">Product 396: </t>
  </si>
  <si>
    <t xml:space="preserve">Product 397: </t>
  </si>
  <si>
    <t xml:space="preserve">Product 398: </t>
  </si>
  <si>
    <t xml:space="preserve">Product 399: </t>
  </si>
  <si>
    <t xml:space="preserve">Product 400: </t>
  </si>
  <si>
    <t xml:space="preserve">Product 401: </t>
  </si>
  <si>
    <t xml:space="preserve">Product 402: </t>
  </si>
  <si>
    <t xml:space="preserve">Product 403: </t>
  </si>
  <si>
    <t xml:space="preserve">Product 404: </t>
  </si>
  <si>
    <t>optimiert auf Gasbetrieb, Verbrauch entspricht EURO 3-Kategorie</t>
  </si>
  <si>
    <t>EURO 6, Ökostrommix CH</t>
  </si>
  <si>
    <t>EURO 6, Verbrauchermix CH</t>
  </si>
  <si>
    <t>durchschnittliche Flotte, firmenspezifischer Verbrauchermix (siehe unten)</t>
  </si>
  <si>
    <t>EURO 6, firmenspezifischer Verbrauchermix (siehe unten)</t>
  </si>
  <si>
    <t>m transport,  transoceanic container ship/tkm/OCE U 1. Betrieb</t>
  </si>
  <si>
    <t>nicht überprüfbare Energieträger (werden mit europäischem Strommix (ENTSO-E) angenähert)</t>
  </si>
  <si>
    <t>Import</t>
  </si>
  <si>
    <t>transmission and distribution network, electricity, all voltage levels/CH/I U</t>
  </si>
  <si>
    <t>544 mobitool Transportprozesse 1</t>
  </si>
  <si>
    <t>544 mobitool Transportprozesse 2</t>
  </si>
  <si>
    <t>electricity, production mix ENTSO/kWh/ENTSO U</t>
  </si>
  <si>
    <t>electricity, production mix photovoltaic, at plant/kWh/CH U</t>
  </si>
  <si>
    <t>Electricity, at wind power plant/CH U</t>
  </si>
  <si>
    <t>1 tkm m transport,  transoceanic container ship/tkm/OCE U 1. Betrieb (of project 544 Aktualisierung mobitool)</t>
  </si>
  <si>
    <t>1 tkm m transport,  transoceanic container ship/OCE U 5. Fahrweg (of project 544 Aktualisierung mobitool)</t>
  </si>
  <si>
    <t>1 tkm m transport,  transoceanic container ship/OCE U 4. Fahrzeug (of project 544 Aktualisierung mobitool)</t>
  </si>
  <si>
    <t>1 tkm m transport,  transoceanic container ship/OCE U 3. Unterhalt (of project 544 Aktualisierung mobitool)</t>
  </si>
  <si>
    <t>1 tkm m transport,  transoceanic container ship/OCE U 2. Treibstoff (of project 544 Aktualisierung mobitool)</t>
  </si>
  <si>
    <t>1 kWh transmission and distribution network, electricity, all voltage levels/CH/I U (of project Ecoinvent unit processes)</t>
  </si>
  <si>
    <t>Electricity, at wind power plant/RER U</t>
  </si>
  <si>
    <t>ReCiPe</t>
  </si>
  <si>
    <t>electricity, production mix photovoltaic, at plant/kWh/DE U</t>
  </si>
  <si>
    <t>Electricity, natural gas, at combined cycle plant, best technology/RER U</t>
  </si>
  <si>
    <t>1 kWh Electricity, hydropower, at power plant/CH U (of project Ecoinvent unit processes)</t>
  </si>
  <si>
    <t>1 kWh electricity, production mix photovoltaic, at plant/kWh/CH U (of project Ecoinvent unit processes)</t>
  </si>
  <si>
    <t>1 kWh Electricity, at wind power plant/CH U (of project Ecoinvent unit processes)</t>
  </si>
  <si>
    <t>1 kWh Electricity, at wind power plant/RER U (of project Ecoinvent unit processes)</t>
  </si>
  <si>
    <t>1 kWh Electricity, nuclear, at power plant/CH U (of project Ecoinvent unit processes)</t>
  </si>
  <si>
    <t>1 kWh Electricity, at cogen 200kWe diesel SCR, allocation exergy/CH U (of project Ecoinvent unit processes)</t>
  </si>
  <si>
    <t>1 kWh Electricity, at cogen 500kWe lean burn, allocation exergy/CH U (of project Ecoinvent unit processes)</t>
  </si>
  <si>
    <t>1 kWh Electricity from waste, at municipal waste incineration plant/CH U (of project Ecoinvent unit processes)</t>
  </si>
  <si>
    <t>1 kWh Electricity, at cogen with biogas engine, allocation exergy/CH U (of project Ecoinvent unit processes)</t>
  </si>
  <si>
    <t>1 kWh Electricity, hard coal, at power plant/DE U (of project Ecoinvent unit processes)</t>
  </si>
  <si>
    <t>1 kWh Electricity, hydropower, at power plant/FR U (of project Ecoinvent unit processes)</t>
  </si>
  <si>
    <t>1 kWh electricity, production mix photovoltaic, at plant/kWh/DE U (of project Ecoinvent unit processes)</t>
  </si>
  <si>
    <t>1 kWh Electricity, nuclear, at power plant pressure water reactor/FR U (of project Ecoinvent unit processes)</t>
  </si>
  <si>
    <t>1 kWh Electricity, oil, at power plant/IT U (of project Ecoinvent unit processes)</t>
  </si>
  <si>
    <t>1 kWh Electricity, natural gas, at combined cycle plant, best technology/RER U (of project Ecoinvent unit processes)</t>
  </si>
  <si>
    <t>1 kWh electricity, production mix ENTSO/kWh/ENTSO U (of project Ecoinvent unit processes)</t>
  </si>
  <si>
    <t>m Transport, passenger car, electric, LiNCM, city car/CH U without battery 1. Betrieb</t>
  </si>
  <si>
    <t>m Transport, passenger car, electric, LiNCM, city car, certified electricity/CH U without battery 2. Treibstoff</t>
  </si>
  <si>
    <t>m Transport, passenger car, electric, LiNCM, city car/CH U without battery 3. Unterhalt</t>
  </si>
  <si>
    <t>m Transport, passenger car, electric, LiNCM, city car/CH U without battery 5. Fahrweg</t>
  </si>
  <si>
    <t>m Transport, passenger car, electric, LiNCM, city car/CH U without battery 2. Treibstoff</t>
  </si>
  <si>
    <t>Transport, passenger car, electric, LiNCM, city car, certified electricity/CH U without battery</t>
  </si>
  <si>
    <t>Transport, passenger car, electric, LiNCM, city car/CH U without battery</t>
  </si>
  <si>
    <t>1 personkm m Transport, passenger car, electric, LiNCM, city car/CH U without battery 5. Fahrweg (of project 544 Aktualisierung mobitool)</t>
  </si>
  <si>
    <t>1 personkm m Transport, passenger car, electric, LiNCM, city car/CH U without battery 3. Unterhalt (of project 544 Aktualisierung mobitool)</t>
  </si>
  <si>
    <t>1 personkm m Transport, passenger car, electric, LiNCM, city car/CH U without battery 2. Treibstoff (of project 544 Aktualisierung mobitool)</t>
  </si>
  <si>
    <t>1 personkm m Transport, passenger car, electric, LiNCM, city car/CH U without battery 1. Betrieb (of project 544 Aktualisierung mobitool)</t>
  </si>
  <si>
    <t>1 personkm m Transport, passenger car, electric, LiNCM, city car, certified electricity/CH U without battery 2. Treibstoff (of project 544 Aktualisierung mobitool)</t>
  </si>
  <si>
    <t>1 personkm Transport, passenger car, electric, LiNCM, city car/CH U without battery (of project 544 Aktualisierung mobitool)</t>
  </si>
  <si>
    <t>1 personkm Transport, passenger car, electric, LiNCM, city car, certified electricity/CH U without battery (of project 544 Aktualisierung mobitool)</t>
  </si>
  <si>
    <t>ReCiPe-Punkte</t>
  </si>
  <si>
    <t>Mit der Bewertungsmethode ReCiPe werden die Transporte gesamthaft beurteilt: Alle Stoffflüsse und Ressourcen werden den Ebenen "Mensch", "Ökosystem" und "Ressourcen" zugeordnet.</t>
  </si>
  <si>
    <t>1 kWh electricity, at cogen with biogas engine, methane 96%-vol allocation exergy/CH U (of project Ecoinvent unit processes)</t>
  </si>
  <si>
    <t>electricity, at cogen with biogas engine, methane 96%-vol allocation exergy/CH U</t>
  </si>
  <si>
    <t>ReCiPe Endpoint (H) V1.12 / World ReCiPe H/A</t>
  </si>
  <si>
    <t xml:space="preserve">Per impact category: </t>
  </si>
  <si>
    <t>Human Health</t>
  </si>
  <si>
    <t>Ecosystems</t>
  </si>
  <si>
    <t>Resources</t>
  </si>
  <si>
    <t>ReCiPe Endpoint H</t>
  </si>
  <si>
    <t>Ø Verbrauch DE gem. HBEFA, total
[kg / km]</t>
  </si>
  <si>
    <t>Ø Verbrauch DE gem. HBEFA, ohne Kaltstart / Evaporation
[kg / km]</t>
  </si>
  <si>
    <t>Ø Verbrauch DE gem. HBEFA, total
[Liter / 100 km]</t>
  </si>
  <si>
    <t>Ø Verbrauch CH gem. HBEFA, ohne Kaltstart / Evaporation
[kg / km]</t>
  </si>
  <si>
    <t>Ø Verbrauch CH gem. HBEFA, total
[Liter / 100 km]</t>
  </si>
  <si>
    <t>Kennwerte von Personenwagen in mobitool</t>
  </si>
  <si>
    <t>Datenset Energiebereitstellung 2</t>
  </si>
  <si>
    <t>Datenset Energiebereitstellung 1</t>
  </si>
  <si>
    <t>Datenset nur Betrieb 2</t>
  </si>
  <si>
    <t>Datenset nur Betrieb 1</t>
  </si>
  <si>
    <t>m transport, passenger car, plug-in hybrid, petrol, EURO 5/km/CH U 1. Betrieb Benzin</t>
  </si>
  <si>
    <t>m transport, passenger car, plug-in hybrid, petrol, EURO 5/km/CH U 1. Betrieb elektrisch</t>
  </si>
  <si>
    <t>m transport, passenger car, plug-in hybrid, petrol, EURO 5/km/CH U 2. Treibstoff Benzin</t>
  </si>
  <si>
    <t>m transport, passenger car, plug-in hybrid, petrol, certified electricity, EURO 5/km/CH U 2. Treibstoff Benzin</t>
  </si>
  <si>
    <t>m transport, passenger car, plug-in hybrid, petrol, certified electricity, EURO 5/km/CH U 2. Treibstoff elektrisch</t>
  </si>
  <si>
    <t>EIv3.1 eingebettet in EIv2.2:2016</t>
  </si>
  <si>
    <t>Elektrofahrzeuge</t>
  </si>
  <si>
    <t>Li-NCM-Batterie</t>
  </si>
  <si>
    <t>1 km m transport, passenger car, plug-in hybrid, petrol, certified electricity, EURO 5/km/CH U 2. Treibstoff Benzin (of project 544 Aktualisierung mobitool)</t>
  </si>
  <si>
    <t>1 km m transport, passenger car, plug-in hybrid, petrol, certified electricity, EURO 6/km/CH U 2. Treibstoff Benzin (of project 544 Aktualisierung mobitool)</t>
  </si>
  <si>
    <t>1 km m transport, passenger car, plug-in hybrid, petrol, EURO 5/km/CH U 1. Betrieb Benzin (of project 544 Aktualisierung mobitool)</t>
  </si>
  <si>
    <t>1 km m transport, passenger car, plug-in hybrid, petrol, EURO 5/km/CH U 2. Treibstoff Benzin (of project 544 Aktualisierung mobitool)</t>
  </si>
  <si>
    <t>1 km m transport, passenger car, plug-in hybrid, petrol, EURO 6/km/CH U 1. Betrieb Benzin (of project 544 Aktualisierung mobitool)</t>
  </si>
  <si>
    <t>1 km m transport, passenger car, plug-in hybrid, petrol, EURO 6/km/CH U 2. Treibstoff Benzin (of project 544 Aktualisierung mobitool)</t>
  </si>
  <si>
    <t>1 km m transport, passenger car, plug-in hybrid, petrol, EURO 6/km/CH U 2. Treibstoff elektrisch (of project 544 Aktualisierung mobitool)</t>
  </si>
  <si>
    <t>1 km m transport, passenger car, plug-in hybrid, petrol, EURO 6/km/CH U 1. Betrieb elektrisch (of project 544 Aktualisierung mobitool)</t>
  </si>
  <si>
    <t>1 km m transport, passenger car, plug-in hybrid, petrol, EURO 5/km/CH U 1. Betrieb elektrisch (of project 544 Aktualisierung mobitool)</t>
  </si>
  <si>
    <t>1 km m transport, passenger car, plug-in hybrid, petrol, EURO 5/km/CH U 2. Treibstoff elektrisch (of project 544 Aktualisierung mobitool)</t>
  </si>
  <si>
    <t>1 km m transport, passenger car, plug-in hybrid, petrol, certified electricity, EURO 6/km/CH U 2. Treibstoff elektrisch (of project 544 Aktualisierung mobitool)</t>
  </si>
  <si>
    <t>1 km m transport, passenger car, plug-in hybrid, petrol, certified electricity, EURO 5/km/CH U 2. Treibstoff elektrisch (of project 544 Aktualisierung mobitool)</t>
  </si>
  <si>
    <t>m transport, passenger car, plug-in hybrid, petrol, certified electricity, EURO 6/km/CH U 2. Treibstoff Benzin</t>
  </si>
  <si>
    <t>m transport, passenger car, plug-in hybrid, petrol, EURO 6/km/CH U 1. Betrieb Benzin</t>
  </si>
  <si>
    <t>m transport, passenger car, plug-in hybrid, petrol, EURO 6/km/CH U 2. Treibstoff Benzin</t>
  </si>
  <si>
    <t>m transport, passenger car, plug-in hybrid, petrol, EURO 6/km/CH U 2. Treibstoff elektrisch</t>
  </si>
  <si>
    <t>m transport, passenger car, plug-in hybrid, petrol, EURO 6/km/CH U 1. Betrieb elektrisch</t>
  </si>
  <si>
    <t>m transport, passenger car, plug-in hybrid, petrol, EURO 5/km/CH U 2. Treibstoff elektrisch</t>
  </si>
  <si>
    <t>m transport, passenger car, plug-in hybrid, petrol, certified electricity, EURO 6/km/CH U 2. Treibstoff elektrisch</t>
  </si>
  <si>
    <t>direkter Betrieb 1</t>
  </si>
  <si>
    <t>direkter Betrieb 2</t>
  </si>
  <si>
    <t>indirekt für Betrieb durch Energiebereitstellung 1</t>
  </si>
  <si>
    <t>indirekt für Betrieb durch Energiebereitstellung 2</t>
  </si>
  <si>
    <t>Aircraft DIN 16258</t>
  </si>
  <si>
    <t>Verbrauch nach ecoinvent 1</t>
  </si>
  <si>
    <t>Verbrauch nach ecoinvent 2</t>
  </si>
  <si>
    <t>Firmenspezifischer Strom</t>
  </si>
  <si>
    <t>1 kWh electricity, medium voltage, SBB, at grid/kWh/CH U (of project Ecoinvent unit processes)</t>
  </si>
  <si>
    <t>1 kWh electricity, medium voltage, DB, at grid/kWh/DE U (of project Ecoinvent unit processes)</t>
  </si>
  <si>
    <t>1 kWh electricity, medium voltage, railway, at grid/kWh/FR U (of project Ecoinvent unit processes)</t>
  </si>
  <si>
    <t>1 kWh electricity, medium voltage, railway, at grid/kWh/IT U (of project Ecoinvent unit processes)</t>
  </si>
  <si>
    <t>1 kWh electricity, medium voltage, ÖBB, at grid/kWh/AT U (of project Ecoinvent unit processes)</t>
  </si>
  <si>
    <t>1 kWh electricity, low voltage, at grid/kWh/CH U (of project Ecoinvent unit processes)</t>
  </si>
  <si>
    <t>1 kWh electricity, low voltage, certified electricity, at grid/kWh/CH U (of project Ecoinvent unit processes)</t>
  </si>
  <si>
    <t>1 kWh electricity, medium voltage, production ENTSO, at grid/kWh/ENTSO U (of project Ecoinvent unit processes)</t>
  </si>
  <si>
    <t>1 kWh electricity, medium voltage, at grid/kWh/CH U (of project Ecoinvent unit processes)</t>
  </si>
  <si>
    <t>1 kg Petrol, low-sulphur, at regional storage/RER U (of project Ecoinvent unit processes)</t>
  </si>
  <si>
    <t>1 kg Diesel, low-sulphur, at regional storage/RER U (of project Ecoinvent unit processes)</t>
  </si>
  <si>
    <t>1 kg Kerosene, at regional storage/RER U (of project Ecoinvent unit processes)</t>
  </si>
  <si>
    <t>1 kg Heavy fuel oil, at regional storage/RER U (of project Ecoinvent unit processes)</t>
  </si>
  <si>
    <t>electricity, medium voltage, SBB, at grid/kWh/CH U</t>
  </si>
  <si>
    <t>electricity, medium voltage, DB, at grid/kWh/DE U</t>
  </si>
  <si>
    <t>electricity, medium voltage, railway, at grid/kWh/FR U</t>
  </si>
  <si>
    <t>electricity, medium voltage, railway, at grid/kWh/IT U</t>
  </si>
  <si>
    <t>electricity, medium voltage, ÖBB, at grid/kWh/AT U</t>
  </si>
  <si>
    <t>electricity, low voltage, at grid/kWh/CH U</t>
  </si>
  <si>
    <t>electricity, low voltage, certified electricity, at grid/kWh/CH U</t>
  </si>
  <si>
    <t>electricity, medium voltage, production ENTSO, at grid/kWh/ENTSO U</t>
  </si>
  <si>
    <t>Petrol, low-sulphur, at regional storage/RER U</t>
  </si>
  <si>
    <t>Diesel, low-sulphur, at regional storage/RER U</t>
  </si>
  <si>
    <t>Kerosene, at regional storage/RER U</t>
  </si>
  <si>
    <t>Heavy fuel oil, at regional storage/RER U</t>
  </si>
  <si>
    <t>Ecoinvent report 17: Bioenergy, Tab. 21.14; Ecoinvent v2.2:2016</t>
  </si>
  <si>
    <t>Ecoinvent report 17: Bioenergy, S. 449; Ecoinvent v2.2:2016</t>
  </si>
  <si>
    <t>Ecoinvent v2.2:2016</t>
  </si>
  <si>
    <t>Ecoinvent report 17: Bioenergy, Tab. 14.1; Ecoinvent v2.2:2016</t>
  </si>
  <si>
    <t>Ecoinvent report 17: Bioenergy, Tab. 13.1; Biogas wird als Abfallprodukt betrachtet und hat darum keinen eigenen Energiewert; Ecoinvent v2.2:2016</t>
  </si>
  <si>
    <t>Energiefaktor total Import</t>
  </si>
  <si>
    <t>Energiefaktor total CH</t>
  </si>
  <si>
    <t>Energiefaktor nicht erneuerbar Import</t>
  </si>
  <si>
    <t>Energiefaktor nicht erneuerbar CH</t>
  </si>
  <si>
    <t>LieferStromNS</t>
  </si>
  <si>
    <t>Elektrizität Lieferantenstrommix NS</t>
  </si>
  <si>
    <t>1 kWh electricity, low voltage, consumer mix, at grid/kWh/CH U (of project Ecoinvent unit processes)</t>
  </si>
  <si>
    <t>electricity, low voltage, consumer mix, at grid/kWh/CH U</t>
  </si>
  <si>
    <t>Energie-/Emissionsfaktoren (Infrastruktur nicht berücksichtigt)</t>
  </si>
  <si>
    <t>Energie- und Emissionsfaktoren DIN EN 16258</t>
  </si>
  <si>
    <t>Kerosin-DIN</t>
  </si>
  <si>
    <t>Helicopter DIN 16258</t>
  </si>
  <si>
    <t>m Transport, electric bicycle, certified electricity/CH U 1.Betrieb</t>
  </si>
  <si>
    <t>m Transport, electric bicycle/CH U 1.Betrieb</t>
  </si>
  <si>
    <t>m Videoconference, laptop, participant, certified electricity mix/CH U 1.Betrieb</t>
  </si>
  <si>
    <t>m Videoconference, laptop, participant/CH U 1.Betrieb</t>
  </si>
  <si>
    <t>m Videoconference, laptop, participant, specific electricity mix/CH U 1.Betrieb</t>
  </si>
  <si>
    <t>m Transport, electric bicycle, specific electricity mix/CH U 1.Betrieb</t>
  </si>
  <si>
    <t>m Work at home, corporate access, specific electricity mix/CH U 1.Betrieb</t>
  </si>
  <si>
    <t>m Videoconference, laptop, participant, certified electricity mix/CH U 3.Fahrzeugunterhalt</t>
  </si>
  <si>
    <t>m Videoconference, laptop, participant/CH U 3.Fahrzeugunterhalt</t>
  </si>
  <si>
    <t>m Videoconference, laptop, participant, specific electricity mix/CH U 3.Fahrzeugunterhalt</t>
  </si>
  <si>
    <t>m transport, electric scooter, certified electricity/km/CH U 1.Betrieb</t>
  </si>
  <si>
    <t>m transport, electric scooter, specific electricity mix/km/CH U 1.Betrieb</t>
  </si>
  <si>
    <t>m transport, passenger car, plug-in hybrid, petrol, certified electricity, EURO 5/km/CH U 1. Betrieb Benzin</t>
  </si>
  <si>
    <t>m transport, passenger car, plug-in hybrid, petrol, certified electricity, EURO 5/km/CH U 1. Betrieb elektrisch</t>
  </si>
  <si>
    <t>m transport, passenger car, plug-in hybrid, petrol, specific electricity mix, EURO 5/km/CH U 1. Betrieb Benzin</t>
  </si>
  <si>
    <t>m transport, passenger car, plug-in hybrid, petrol, specific electricity mix, EURO 5/km/CH U 1. Betrieb elektrisch</t>
  </si>
  <si>
    <t>m transport, passenger car, plug-in hybrid, petrol, certified electricity, EURO 6/km/CH U 1. Betrieb Benzin</t>
  </si>
  <si>
    <t>m transport, passenger car, plug-in hybrid, petrol, certified electricity, EURO 6/km/CH U 1. Betrieb elektrisch</t>
  </si>
  <si>
    <t>m transport, passenger car, plug-in hybrid, petrol, specific electricity mix, EURO 6/km/CH U 1. Betrieb Benzin</t>
  </si>
  <si>
    <t>m transport, passenger car, plug-in hybrid, petrol, specific electricity mix, EURO 6/km/CH U 1. Betrieb elektrisch</t>
  </si>
  <si>
    <t>m transport, passenger car, electric, LiNCM, certified electricity/CH U 2. Treibstoff</t>
  </si>
  <si>
    <t>m transport, passenger car, electric, LiNCM, specific electricity mix/CH U 1. Betrieb</t>
  </si>
  <si>
    <t>m transport, passenger car, electric, LiNCM, certified electricity/CH U 1. Betrieb</t>
  </si>
  <si>
    <t>m Transport, passenger car, electric, LiNCM, city car, certified electricity/CH U without battery 1. Betrieb</t>
  </si>
  <si>
    <t>m Transport, passenger car, electric, LiNCM, city car, specific electricity mix/CH U without battery 1. Betrieb</t>
  </si>
  <si>
    <t>1 km m transport, electric scooter, certified electricity/km/CH U 1.Betrieb (of project 544 Aktualisierung mobitool)</t>
  </si>
  <si>
    <t>1 km m transport, electric scooter, specific electricity mix/km/CH U 1.Betrieb (of project 544 Aktualisierung mobitool)</t>
  </si>
  <si>
    <t>1 km m transport, passenger car, electric, LiNCM, certified electricity/CH U 1. Betrieb (of project 544 Aktualisierung mobitool)</t>
  </si>
  <si>
    <t>1 km m transport, passenger car, electric, LiNCM, certified electricity/CH U 2. Treibstoff (of project 544 Aktualisierung mobitool)</t>
  </si>
  <si>
    <t>1 personkm m Transport, passenger car, electric, LiNCM, city car, certified electricity/CH U without battery 1. Betrieb (of project 544 Aktualisierung mobitool)</t>
  </si>
  <si>
    <t>1 personkm m Transport, passenger car, electric, LiNCM, city car, specific electricity mix/CH U without battery 1. Betrieb (of project 544 Aktualisierung mobitool)</t>
  </si>
  <si>
    <t>1 km m transport, passenger car, electric, LiNCM, specific electricity mix/CH U 1. Betrieb (of project 544 Aktualisierung mobitool)</t>
  </si>
  <si>
    <t>1 km m transport, passenger car, plug-in hybrid, petrol, certified electricity, EURO 5/km/CH U 1. Betrieb Benzin (of project 544 Aktualisierung mobitool)</t>
  </si>
  <si>
    <t>1 km m transport, passenger car, plug-in hybrid, petrol, certified electricity, EURO 5/km/CH U 1. Betrieb elektrisch (of project 544 Aktualisierung mobitool)</t>
  </si>
  <si>
    <t>1 km m transport, passenger car, plug-in hybrid, petrol, certified electricity, EURO 6/km/CH U 1. Betrieb Benzin (of project 544 Aktualisierung mobitool)</t>
  </si>
  <si>
    <t>1 km m transport, passenger car, plug-in hybrid, petrol, certified electricity, EURO 6/km/CH U 1. Betrieb elektrisch (of project 544 Aktualisierung mobitool)</t>
  </si>
  <si>
    <t>1 km m transport, passenger car, plug-in hybrid, petrol, specific electricity mix, EURO 5/km/CH U 1. Betrieb Benzin (of project 544 Aktualisierung mobitool)</t>
  </si>
  <si>
    <t>1 km m transport, passenger car, plug-in hybrid, petrol, specific electricity mix, EURO 5/km/CH U 1. Betrieb elektrisch (of project 544 Aktualisierung mobitool)</t>
  </si>
  <si>
    <t>1 km m transport, passenger car, plug-in hybrid, petrol, specific electricity mix, EURO 6/km/CH U 1. Betrieb Benzin (of project 544 Aktualisierung mobitool)</t>
  </si>
  <si>
    <t>1 km m transport, passenger car, plug-in hybrid, petrol, specific electricity mix, EURO 6/km/CH U 1. Betrieb elektrisch (of project 544 Aktualisierung mobitool)</t>
  </si>
  <si>
    <t>Vergleichen</t>
  </si>
  <si>
    <t>Wirkungsabschätzung</t>
  </si>
  <si>
    <t>1 personkm m transport, aircraft, passenger, intercontinental, economy-class/personkm/RER U 1. Betrieb (of project 544 Aktualisierung mobitool)</t>
  </si>
  <si>
    <t xml:space="preserve">Methode: </t>
  </si>
  <si>
    <t xml:space="preserve">Indikator: </t>
  </si>
  <si>
    <t>Einzelergebnis</t>
  </si>
  <si>
    <t>Nie</t>
  </si>
  <si>
    <t>Ja</t>
  </si>
  <si>
    <t xml:space="preserve">Infrastrukturprozesse ausschließen: </t>
  </si>
  <si>
    <t>Nein</t>
  </si>
  <si>
    <t xml:space="preserve">Langzeitemissionen ausschließen: </t>
  </si>
  <si>
    <t>Wirkungskategorie</t>
  </si>
  <si>
    <t>Aufsteigend</t>
  </si>
  <si>
    <t>m transport, aircraft, passenger, intercontinental, economy-class/personkm/RER U 1. Betrieb</t>
  </si>
  <si>
    <t>m transport, aircraft, passenger, Europe, business-class/personkm/RER U 2. Treibstoff</t>
  </si>
  <si>
    <t>m transport, aircraft, passenger, Europe, business-class/personkm/RER U 3. Unterhalt</t>
  </si>
  <si>
    <t>m transport, aircraft, passenger, Europe, business-class/personkm/RER U 4. Fahrzeug</t>
  </si>
  <si>
    <t>m transport, aircraft, passenger, Europe, business-class/personkm/RER U 5. Fahrweg</t>
  </si>
  <si>
    <t>m transport, aircraft, passenger, Europe/personkm/RER U 2. Treibstoff</t>
  </si>
  <si>
    <t>m transport, aircraft, passenger, Europe/personkm/RER U 3. Unterhalt</t>
  </si>
  <si>
    <t>m transport, aircraft, passenger, Europe/personkm/RER U 4. Fahrzeug</t>
  </si>
  <si>
    <t>m transport, aircraft, passenger, Europe/personkm/RER U 5. Fahrweg</t>
  </si>
  <si>
    <t>m transport, aircraft, passenger, intercontinental/personkm/RER U 2. Treibstoff</t>
  </si>
  <si>
    <t>m transport, aircraft, passenger, intercontinental/personkm/RER U 3. Unterhalt</t>
  </si>
  <si>
    <t>m transport, aircraft, passenger, intercontinental/personkm/RER U 5. Fahrweg</t>
  </si>
  <si>
    <t>m transport, aircraft, passenger/personkm/RER U 2. Treibstoff</t>
  </si>
  <si>
    <t>m transport, aircraft, passenger/personkm/RER U 3. Unterhalt</t>
  </si>
  <si>
    <t>m transport, aircraft, passenger/personkm/RER U 5. Fahrweg</t>
  </si>
  <si>
    <t>m transport, aircraft, passenger/personkm/RER U 4. Fahrzeug</t>
  </si>
  <si>
    <t>1 personkm m transport, aircraft, passenger, Europe, business-class/personkm/RER U 2. Treibstoff (of project 544 Aktualisierung mobitool)</t>
  </si>
  <si>
    <t>1 personkm m transport, aircraft, passenger, Europe, business-class/personkm/RER U 3. Unterhalt (of project 544 Aktualisierung mobitool)</t>
  </si>
  <si>
    <t>1 personkm m transport, aircraft, passenger, Europe, business-class/personkm/RER U 4. Fahrzeug (of project 544 Aktualisierung mobitool)</t>
  </si>
  <si>
    <t>1 personkm m transport, aircraft, passenger, Europe, business-class/personkm/RER U 5. Fahrweg (of project 544 Aktualisierung mobitool)</t>
  </si>
  <si>
    <t>1 personkm m transport, aircraft, passenger, Europe/personkm/RER U 2. Treibstoff (of project 544 Aktualisierung mobitool)</t>
  </si>
  <si>
    <t>1 personkm m transport, aircraft, passenger, Europe/personkm/RER U 3. Unterhalt (of project 544 Aktualisierung mobitool)</t>
  </si>
  <si>
    <t>1 personkm m transport, aircraft, passenger, Europe/personkm/RER U 4. Fahrzeug (of project 544 Aktualisierung mobitool)</t>
  </si>
  <si>
    <t>1 personkm m transport, aircraft, passenger, Europe/personkm/RER U 5. Fahrweg (of project 544 Aktualisierung mobitool)</t>
  </si>
  <si>
    <t>1 personkm m transport, aircraft, passenger, intercontinental/personkm/RER U 2. Treibstoff (of project 544 Aktualisierung mobitool)</t>
  </si>
  <si>
    <t>1 personkm m transport, aircraft, passenger, intercontinental/personkm/RER U 3. Unterhalt (of project 544 Aktualisierung mobitool)</t>
  </si>
  <si>
    <t>1 personkm m transport, aircraft, passenger, intercontinental/personkm/RER U 5. Fahrweg (of project 544 Aktualisierung mobitool)</t>
  </si>
  <si>
    <t>1 personkm m transport, aircraft, passenger/personkm/RER U 5. Fahrweg (of project 544 Aktualisierung mobitool)</t>
  </si>
  <si>
    <t>1 personkm m transport, aircraft, passenger/personkm/RER U 4. Fahrzeug (of project 544 Aktualisierung mobitool)</t>
  </si>
  <si>
    <t>1 personkm m transport, aircraft, passenger/personkm/RER U 3. Unterhalt (of project 544 Aktualisierung mobitool)</t>
  </si>
  <si>
    <t>1 personkm m transport, aircraft, passenger/personkm/RER U 2. Treibstoff (of project 544 Aktualisierung mobitool)</t>
  </si>
  <si>
    <t>Schadenskategorie</t>
  </si>
  <si>
    <t>relevant für E-Bikes, E-Scooters, Elektroautos, Plug-In Hybride</t>
  </si>
  <si>
    <t>und virtuelle Mobilität (Videokonferenz und Work@home)</t>
  </si>
  <si>
    <t>Schweizer Verbrauchermix 2011</t>
  </si>
  <si>
    <t>ReCiPe'08</t>
  </si>
  <si>
    <t>Batteriegewicht nach ecoinvent</t>
  </si>
  <si>
    <t>AU4:BD239</t>
  </si>
  <si>
    <t>AU4:BD4</t>
  </si>
  <si>
    <t>CB4:CK239</t>
  </si>
  <si>
    <t>CB4:CK4</t>
  </si>
  <si>
    <t>CM4:CV239</t>
  </si>
  <si>
    <t>CM4:CV4</t>
  </si>
  <si>
    <t>CX4:DG239</t>
  </si>
  <si>
    <t>CX4:DG4</t>
  </si>
  <si>
    <t>DI4:DR239</t>
  </si>
  <si>
    <t>DI4:DR4</t>
  </si>
  <si>
    <t>BQ4:BZ239</t>
  </si>
  <si>
    <t>BQ4:BZ4</t>
  </si>
  <si>
    <t>BF4:BO239</t>
  </si>
  <si>
    <t>BF4:BO4</t>
  </si>
  <si>
    <t>DT4:EC239</t>
  </si>
  <si>
    <t>DT4:EC4</t>
  </si>
  <si>
    <t>EE4:EN239</t>
  </si>
  <si>
    <t>EE4:EN4</t>
  </si>
  <si>
    <t>Ecological Scarcity 2013, categories V1.04 / Ecol. scarcity 2013, aviation</t>
  </si>
  <si>
    <t>Land use, high CF for intensive forest</t>
  </si>
  <si>
    <t xml:space="preserve">Main air pollutants and PM, specific CF </t>
  </si>
  <si>
    <t>1 tkm m transport, aircraft, freight, intercontinental/tkm/RER U 5. Fahrweg (of project 544 Aktualisierung mobitool)</t>
  </si>
  <si>
    <t>1 tkm m transport, aircraft, freight, intercontinental/tkm/RER U 4. Fahrzeug (of project 544 Aktualisierung mobitool)</t>
  </si>
  <si>
    <t>1 tkm m transport, aircraft, freight, intercontinental/tkm/RER U 3. Unterhalt (of project 544 Aktualisierung mobitool)</t>
  </si>
  <si>
    <t>1 tkm m transport, aircraft, freight, intercontinental/tkm/RER U 2. Treibstoff (of project 544 Aktualisierung mobitool)</t>
  </si>
  <si>
    <t>1 tkm m transport, aircraft, freight, Europe/tkm/RER U 5. Fahrweg (of project 544 Aktualisierung mobitool)</t>
  </si>
  <si>
    <t>1 tkm m transport, aircraft, freight, Europe/tkm/RER U 4. Fahrzeug (of project 544 Aktualisierung mobitool)</t>
  </si>
  <si>
    <t>1 tkm m transport, aircraft, freight, Europe/tkm/RER U 3. Unterhalt (of project 544 Aktualisierung mobitool)</t>
  </si>
  <si>
    <t>1 personkm m transport, aircraft, passenger, intercontinental, first-class/personkm/RER U 5. Fahrweg (of project 544 Aktualisierung mobitool)</t>
  </si>
  <si>
    <t>1 personkm m transport, aircraft, passenger, intercontinental, first-class/personkm/RER U 4. Fahrzeug (of project 544 Aktualisierung mobitool)</t>
  </si>
  <si>
    <t>1 personkm m transport, aircraft, passenger, intercontinental, first-class/personkm/RER U 3. Unterhalt (of project 544 Aktualisierung mobitool)</t>
  </si>
  <si>
    <t>1 personkm m transport, aircraft, passenger, intercontinental, first-class/personkm/RER U 2. Treibstoff (of project 544 Aktualisierung mobitool)</t>
  </si>
  <si>
    <t>1 personkm m transport, aircraft, passenger, intercontinental, economy-class/personkm/RER U 5. Fahrweg (of project 544 Aktualisierung mobitool)</t>
  </si>
  <si>
    <t>1 personkm m transport, aircraft, passenger, intercontinental, economy-class/personkm/RER U 4. Fahrzeug (of project 544 Aktualisierung mobitool)</t>
  </si>
  <si>
    <t>1 personkm m transport, aircraft, passenger, intercontinental, economy-class/personkm/RER U 3. Unterhalt (of project 544 Aktualisierung mobitool)</t>
  </si>
  <si>
    <t>1 personkm m transport, aircraft, passenger, intercontinental, economy-class/personkm/RER U 2. Treibstoff (of project 544 Aktualisierung mobitool)</t>
  </si>
  <si>
    <t>1 personkm m transport, aircraft, passenger, intercontinental, business-class/personkm/RER U 5. Fahrweg (of project 544 Aktualisierung mobitool)</t>
  </si>
  <si>
    <t>1 personkm m transport, aircraft, passenger, intercontinental, business-class/personkm/RER U 4. Fahrzeug (of project 544 Aktualisierung mobitool)</t>
  </si>
  <si>
    <t>1 personkm m transport, aircraft, passenger, intercontinental, business-class/personkm/RER U 3. Unterhalt (of project 544 Aktualisierung mobitool)</t>
  </si>
  <si>
    <t>1 personkm m transport, aircraft, passenger, intercontinental, business-class/personkm/RER U 2. Treibstoff (of project 544 Aktualisierung mobitool)</t>
  </si>
  <si>
    <t>1 personkm m transport, aircraft, passenger, Europe, economy-class/personkm/RER U 5. Fahrweg (of project 544 Aktualisierung mobitool)</t>
  </si>
  <si>
    <t>1 personkm m transport, aircraft, passenger, Europe, economy-class/personkm/RER U 4. Fahrzeug (of project 544 Aktualisierung mobitool)</t>
  </si>
  <si>
    <t>1 personkm m transport, aircraft, passenger, Europe, economy-class/personkm/RER U 3. Unterhalt (of project 544 Aktualisierung mobitool)</t>
  </si>
  <si>
    <t>1 personkm m transport, aircraft, passenger, Europe, economy-class/personkm/RER U 2. Treibstoff (of project 544 Aktualisierung mobitool)</t>
  </si>
  <si>
    <t>1 personkm m transport, aircraft, passenger, Europe, economy-class/personkm/RER U 1. Betrieb (of project 544 Aktualisierung mobitool)</t>
  </si>
  <si>
    <t>1 hr m transport, passenger, helicopter, single-engine/hr/CH U 4. Fahrzeug (of project 544 Aktualisierung mobitool)</t>
  </si>
  <si>
    <t>1 hr m transport, passenger, helicopter, single-engine/hr/CH U 3. Unterhalt (of project 544 Aktualisierung mobitool)</t>
  </si>
  <si>
    <t>1 hr m transport, passenger, helicopter, single-engine/hr/CH U 2. Treibstoff (of project 544 Aktualisierung mobitool)</t>
  </si>
  <si>
    <t>1 hr m transport, passenger, helicopter, single-engine/hr/CH U 1. Betrieb (of project 544 Aktualisierung mobitool)</t>
  </si>
  <si>
    <t>1 hr m transport, passenger helicopter, twin-engine/hr/CH U 4. Fahrzeug (of project 544 Aktualisierung mobitool)</t>
  </si>
  <si>
    <t>1 hr m transport, passenger helicopter, twin-engine/hr/CH U 3. Unterhalt (of project 544 Aktualisierung mobitool)</t>
  </si>
  <si>
    <t>1 hr m transport, passenger helicopter, twin-engine/hr/CH U 2. Treibstoff (of project 544 Aktualisierung mobitool)</t>
  </si>
  <si>
    <t>1 hr m transport, passenger helicopter, twin-engine/hr/CH U 1. Betrieb (of project 544 Aktualisierung mobitool)</t>
  </si>
  <si>
    <t>1 hr m transport, freight helicopter, single-engine/hr/CH U 4. Fahrzeug (of project 544 Aktualisierung mobitool)</t>
  </si>
  <si>
    <t>1 hr m transport, freight helicopter, single-engine/hr/CH U 3. Unterhalt (of project 544 Aktualisierung mobitool)</t>
  </si>
  <si>
    <t>1 hr m transport, freight helicopter, single-engine/hr/CH U 2. Treibstoff (of project 544 Aktualisierung mobitool)</t>
  </si>
  <si>
    <t>1 hr m transport, freight helicopter, single-engine/hr/CH U 1. Betrieb (of project 544 Aktualisierung mobitool)</t>
  </si>
  <si>
    <t>1 hr transport, freight helicopter, single-engine/hr/CH U (of project Ecoinvent unit processes)</t>
  </si>
  <si>
    <t>1 hr transport, passenger helicopter, twin-engine/hr/CH U (of project Ecoinvent unit processes)</t>
  </si>
  <si>
    <t>1 hr transport, passenger, helicopter, single-engine/hr/CH U (of project Ecoinvent unit processes)</t>
  </si>
  <si>
    <t>m transport, aircraft, freight, intercontinental/tkm/RER U 5. Fahrweg</t>
  </si>
  <si>
    <t>m transport, aircraft, freight, intercontinental/tkm/RER U 4. Fahrzeug</t>
  </si>
  <si>
    <t>m transport, aircraft, freight, intercontinental/tkm/RER U 3. Unterhalt</t>
  </si>
  <si>
    <t>m transport, aircraft, freight, intercontinental/tkm/RER U 2. Treibstoff</t>
  </si>
  <si>
    <t>m transport, aircraft, freight, Europe/tkm/RER U 5. Fahrweg</t>
  </si>
  <si>
    <t>m transport, aircraft, freight, Europe/tkm/RER U 4. Fahrzeug</t>
  </si>
  <si>
    <t>m transport, aircraft, freight, Europe/tkm/RER U 3. Unterhalt</t>
  </si>
  <si>
    <t>m transport, aircraft, passenger, intercontinental, first-class/personkm/RER U 5. Fahrweg</t>
  </si>
  <si>
    <t>m transport, aircraft, passenger, intercontinental, first-class/personkm/RER U 4. Fahrzeug</t>
  </si>
  <si>
    <t>m transport, aircraft, passenger, intercontinental, first-class/personkm/RER U 3. Unterhalt</t>
  </si>
  <si>
    <t>m transport, aircraft, passenger, intercontinental, first-class/personkm/RER U 2. Treibstoff</t>
  </si>
  <si>
    <t>m transport, aircraft, passenger, intercontinental, economy-class/personkm/RER U 5. Fahrweg</t>
  </si>
  <si>
    <t>m transport, aircraft, passenger, intercontinental, economy-class/personkm/RER U 4. Fahrzeug</t>
  </si>
  <si>
    <t>m transport, aircraft, passenger, intercontinental, economy-class/personkm/RER U 3. Unterhalt</t>
  </si>
  <si>
    <t>m transport, aircraft, passenger, intercontinental, economy-class/personkm/RER U 2. Treibstoff</t>
  </si>
  <si>
    <t>m transport, aircraft, passenger, intercontinental, business-class/personkm/RER U 5. Fahrweg</t>
  </si>
  <si>
    <t>m transport, aircraft, passenger, intercontinental, business-class/personkm/RER U 4. Fahrzeug</t>
  </si>
  <si>
    <t>m transport, aircraft, passenger, intercontinental, business-class/personkm/RER U 3. Unterhalt</t>
  </si>
  <si>
    <t>m transport, aircraft, passenger, intercontinental, business-class/personkm/RER U 2. Treibstoff</t>
  </si>
  <si>
    <t>m transport, aircraft, passenger, Europe, economy-class/personkm/RER U 5. Fahrweg</t>
  </si>
  <si>
    <t>m transport, aircraft, passenger, Europe, economy-class/personkm/RER U 4. Fahrzeug</t>
  </si>
  <si>
    <t>m transport, aircraft, passenger, Europe, economy-class/personkm/RER U 3. Unterhalt</t>
  </si>
  <si>
    <t>m transport, aircraft, passenger, Europe, economy-class/personkm/RER U 2. Treibstoff</t>
  </si>
  <si>
    <t>m transport, aircraft, passenger, Europe, economy-class/personkm/RER U 1. Betrieb</t>
  </si>
  <si>
    <t>m transport, passenger, helicopter, single-engine/hr/CH U 4. Fahrzeug</t>
  </si>
  <si>
    <t>m transport, passenger, helicopter, single-engine/hr/CH U 3. Unterhalt</t>
  </si>
  <si>
    <t>m transport, passenger, helicopter, single-engine/hr/CH U 2. Treibstoff</t>
  </si>
  <si>
    <t>m transport, passenger, helicopter, single-engine/hr/CH U 1. Betrieb</t>
  </si>
  <si>
    <t>m transport, passenger helicopter, twin-engine/hr/CH U 4. Fahrzeug</t>
  </si>
  <si>
    <t>m transport, passenger helicopter, twin-engine/hr/CH U 3. Unterhalt</t>
  </si>
  <si>
    <t>m transport, passenger helicopter, twin-engine/hr/CH U 2. Treibstoff</t>
  </si>
  <si>
    <t>m transport, passenger helicopter, twin-engine/hr/CH U 1. Betrieb</t>
  </si>
  <si>
    <t>m transport, freight helicopter, single-engine/hr/CH U 4. Fahrzeug</t>
  </si>
  <si>
    <t>m transport, freight helicopter, single-engine/hr/CH U 3. Unterhalt</t>
  </si>
  <si>
    <t>m transport, freight helicopter, single-engine/hr/CH U 2. Treibstoff</t>
  </si>
  <si>
    <t>m transport, freight helicopter, single-engine/hr/CH U 1. Betrieb</t>
  </si>
  <si>
    <t>transport, freight helicopter, single-engine/hr/CH U</t>
  </si>
  <si>
    <t>transport, passenger helicopter, twin-engine/hr/CH U</t>
  </si>
  <si>
    <t>transport, passenger, helicopter, single-engine/hr/CH U</t>
  </si>
  <si>
    <t>IPCC 2013 GWP 100a V1.02 / IPCC GWP 100a, aviation</t>
  </si>
  <si>
    <t>1 tkm m transport, aircraft, freight, Europe/tkm/RER U 2. Treisbtoff (of project 544 Aktualisierung mobitool)</t>
  </si>
  <si>
    <t>m transport, aircraft, freight, Europe/tkm/RER U 2. Treisbtoff</t>
  </si>
  <si>
    <t>öV</t>
  </si>
</sst>
</file>

<file path=xl/styles.xml><?xml version="1.0" encoding="utf-8"?>
<styleSheet xmlns="http://schemas.openxmlformats.org/spreadsheetml/2006/main" xmlns:mc="http://schemas.openxmlformats.org/markup-compatibility/2006" xmlns:x14ac="http://schemas.microsoft.com/office/spreadsheetml/2009/9/ac" mc:Ignorable="x14ac">
  <numFmts count="12">
    <numFmt numFmtId="43" formatCode="_ * #,##0.00_ ;_ * \-#,##0.00_ ;_ * &quot;-&quot;??_ ;_ @_ "/>
    <numFmt numFmtId="164" formatCode="0.0000"/>
    <numFmt numFmtId="165" formatCode="0.000"/>
    <numFmt numFmtId="166" formatCode="0.0"/>
    <numFmt numFmtId="167" formatCode="_ * #,##0.0_ ;_ * \-#,##0.0_ ;_ * &quot;-&quot;??_ ;_ @_ "/>
    <numFmt numFmtId="168" formatCode="_ * #,##0_ ;_ * \-#,##0_ ;_ * &quot;-&quot;??_ ;_ @_ "/>
    <numFmt numFmtId="169" formatCode="0.0%"/>
    <numFmt numFmtId="170" formatCode="#,##0.0_ ;\-#,##0.0\ "/>
    <numFmt numFmtId="171" formatCode="0.000000"/>
    <numFmt numFmtId="172" formatCode="0.0000E+00"/>
    <numFmt numFmtId="173" formatCode="0.0E+00"/>
    <numFmt numFmtId="174" formatCode="_ * #,##0.000000_ ;_ * \-#,##0.000000_ ;_ * &quot;-&quot;??_ ;_ @_ "/>
  </numFmts>
  <fonts count="89">
    <font>
      <sz val="10"/>
      <name val="Arial"/>
    </font>
    <font>
      <sz val="10"/>
      <name val="Arial"/>
      <family val="2"/>
    </font>
    <font>
      <sz val="11"/>
      <color indexed="8"/>
      <name val="Calibri"/>
      <family val="2"/>
    </font>
    <font>
      <sz val="11"/>
      <color indexed="9"/>
      <name val="Calibri"/>
      <family val="2"/>
    </font>
    <font>
      <b/>
      <sz val="11"/>
      <color indexed="63"/>
      <name val="Calibri"/>
      <family val="2"/>
    </font>
    <font>
      <b/>
      <sz val="11"/>
      <color indexed="52"/>
      <name val="Calibri"/>
      <family val="2"/>
    </font>
    <font>
      <sz val="10"/>
      <name val="CorporateSBQ-Regular"/>
    </font>
    <font>
      <sz val="11"/>
      <color indexed="62"/>
      <name val="Calibri"/>
      <family val="2"/>
    </font>
    <font>
      <b/>
      <sz val="11"/>
      <color indexed="8"/>
      <name val="Calibri"/>
      <family val="2"/>
    </font>
    <font>
      <i/>
      <sz val="11"/>
      <color indexed="23"/>
      <name val="Calibri"/>
      <family val="2"/>
    </font>
    <font>
      <sz val="11"/>
      <color indexed="17"/>
      <name val="Calibri"/>
      <family val="2"/>
    </font>
    <font>
      <sz val="11"/>
      <color indexed="60"/>
      <name val="Calibri"/>
      <family val="2"/>
    </font>
    <font>
      <sz val="11"/>
      <color indexed="14"/>
      <name val="Calibri"/>
      <family val="2"/>
    </font>
    <font>
      <b/>
      <sz val="18"/>
      <color indexed="62"/>
      <name val="Cambria"/>
      <family val="2"/>
    </font>
    <font>
      <b/>
      <sz val="15"/>
      <color indexed="62"/>
      <name val="Calibri"/>
      <family val="2"/>
    </font>
    <font>
      <b/>
      <sz val="13"/>
      <color indexed="62"/>
      <name val="Calibri"/>
      <family val="2"/>
    </font>
    <font>
      <b/>
      <sz val="11"/>
      <color indexed="62"/>
      <name val="Calibri"/>
      <family val="2"/>
    </font>
    <font>
      <sz val="11"/>
      <color indexed="52"/>
      <name val="Calibri"/>
      <family val="2"/>
    </font>
    <font>
      <sz val="11"/>
      <color indexed="10"/>
      <name val="Calibri"/>
      <family val="2"/>
    </font>
    <font>
      <b/>
      <sz val="11"/>
      <color indexed="9"/>
      <name val="Calibri"/>
      <family val="2"/>
    </font>
    <font>
      <sz val="8"/>
      <name val="CorporateSBQ-Regular"/>
    </font>
    <font>
      <sz val="10"/>
      <name val="Trebuchet MS"/>
      <family val="2"/>
    </font>
    <font>
      <b/>
      <sz val="10"/>
      <name val="Trebuchet MS"/>
      <family val="2"/>
    </font>
    <font>
      <b/>
      <sz val="11"/>
      <color indexed="8"/>
      <name val="Trebuchet MS"/>
      <family val="2"/>
    </font>
    <font>
      <sz val="11"/>
      <color indexed="8"/>
      <name val="Trebuchet MS"/>
      <family val="2"/>
    </font>
    <font>
      <sz val="11"/>
      <color indexed="10"/>
      <name val="Trebuchet MS"/>
      <family val="2"/>
    </font>
    <font>
      <sz val="11"/>
      <name val="Trebuchet MS"/>
      <family val="2"/>
    </font>
    <font>
      <sz val="10"/>
      <color indexed="10"/>
      <name val="Trebuchet MS"/>
      <family val="2"/>
    </font>
    <font>
      <sz val="10"/>
      <color indexed="8"/>
      <name val="Trebuchet MS"/>
      <family val="2"/>
    </font>
    <font>
      <sz val="10"/>
      <color indexed="9"/>
      <name val="Trebuchet MS"/>
      <family val="2"/>
    </font>
    <font>
      <b/>
      <sz val="11"/>
      <name val="Trebuchet MS"/>
      <family val="2"/>
    </font>
    <font>
      <b/>
      <sz val="10"/>
      <color indexed="53"/>
      <name val="Trebuchet MS"/>
      <family val="2"/>
    </font>
    <font>
      <sz val="10"/>
      <color indexed="53"/>
      <name val="Trebuchet MS"/>
      <family val="2"/>
    </font>
    <font>
      <i/>
      <sz val="10"/>
      <color indexed="53"/>
      <name val="Trebuchet MS"/>
      <family val="2"/>
    </font>
    <font>
      <sz val="10"/>
      <color indexed="17"/>
      <name val="Trebuchet MS"/>
      <family val="2"/>
    </font>
    <font>
      <b/>
      <sz val="10"/>
      <color indexed="17"/>
      <name val="Trebuchet MS"/>
      <family val="2"/>
    </font>
    <font>
      <i/>
      <sz val="10"/>
      <color indexed="17"/>
      <name val="Trebuchet MS"/>
      <family val="2"/>
    </font>
    <font>
      <b/>
      <sz val="10"/>
      <color indexed="10"/>
      <name val="Trebuchet MS"/>
      <family val="2"/>
    </font>
    <font>
      <i/>
      <sz val="10"/>
      <color indexed="10"/>
      <name val="Trebuchet MS"/>
      <family val="2"/>
    </font>
    <font>
      <sz val="10"/>
      <color indexed="12"/>
      <name val="Trebuchet MS"/>
      <family val="2"/>
    </font>
    <font>
      <b/>
      <sz val="10"/>
      <color indexed="12"/>
      <name val="Trebuchet MS"/>
      <family val="2"/>
    </font>
    <font>
      <i/>
      <sz val="10"/>
      <color indexed="12"/>
      <name val="Trebuchet MS"/>
      <family val="2"/>
    </font>
    <font>
      <sz val="10"/>
      <color indexed="61"/>
      <name val="Trebuchet MS"/>
      <family val="2"/>
    </font>
    <font>
      <b/>
      <sz val="10"/>
      <color indexed="61"/>
      <name val="Trebuchet MS"/>
      <family val="2"/>
    </font>
    <font>
      <i/>
      <sz val="10"/>
      <color indexed="61"/>
      <name val="Trebuchet MS"/>
      <family val="2"/>
    </font>
    <font>
      <sz val="10"/>
      <color indexed="14"/>
      <name val="Trebuchet MS"/>
      <family val="2"/>
    </font>
    <font>
      <b/>
      <sz val="10"/>
      <color indexed="14"/>
      <name val="Trebuchet MS"/>
      <family val="2"/>
    </font>
    <font>
      <i/>
      <sz val="10"/>
      <color indexed="14"/>
      <name val="Trebuchet MS"/>
      <family val="2"/>
    </font>
    <font>
      <b/>
      <sz val="11"/>
      <name val="Arial"/>
      <family val="2"/>
    </font>
    <font>
      <i/>
      <sz val="10"/>
      <color indexed="23"/>
      <name val="Trebuchet MS"/>
      <family val="2"/>
    </font>
    <font>
      <sz val="10"/>
      <color indexed="23"/>
      <name val="Trebuchet MS"/>
      <family val="2"/>
    </font>
    <font>
      <sz val="10"/>
      <color indexed="8"/>
      <name val="Arial"/>
      <family val="2"/>
    </font>
    <font>
      <sz val="10"/>
      <color theme="0"/>
      <name val="Trebuchet MS"/>
      <family val="2"/>
    </font>
    <font>
      <i/>
      <sz val="10"/>
      <color theme="0"/>
      <name val="Trebuchet MS"/>
      <family val="2"/>
    </font>
    <font>
      <sz val="9"/>
      <color indexed="81"/>
      <name val="Tahoma"/>
      <family val="2"/>
    </font>
    <font>
      <b/>
      <sz val="9"/>
      <color indexed="81"/>
      <name val="Tahoma"/>
      <family val="2"/>
    </font>
    <font>
      <b/>
      <sz val="10"/>
      <color indexed="8"/>
      <name val="Trebuchet MS"/>
      <family val="2"/>
    </font>
    <font>
      <b/>
      <i/>
      <sz val="10"/>
      <color theme="0"/>
      <name val="Trebuchet MS"/>
      <family val="2"/>
    </font>
    <font>
      <b/>
      <sz val="10"/>
      <name val="Arial"/>
      <family val="2"/>
    </font>
    <font>
      <b/>
      <sz val="11"/>
      <color theme="0" tint="-4.9989318521683403E-2"/>
      <name val="Trebuchet MS"/>
      <family val="2"/>
    </font>
    <font>
      <vertAlign val="subscript"/>
      <sz val="10"/>
      <name val="Trebuchet MS"/>
      <family val="2"/>
    </font>
    <font>
      <b/>
      <sz val="10"/>
      <color theme="0"/>
      <name val="Trebuchet MS"/>
      <family val="2"/>
    </font>
    <font>
      <b/>
      <sz val="14"/>
      <color rgb="FF1F497D"/>
      <name val="Trebuchet MS"/>
      <family val="2"/>
    </font>
    <font>
      <b/>
      <sz val="14"/>
      <color theme="3"/>
      <name val="Trebuchet MS"/>
      <family val="2"/>
    </font>
    <font>
      <b/>
      <sz val="10"/>
      <color theme="0" tint="-0.499984740745262"/>
      <name val="Trebuchet MS"/>
      <family val="2"/>
    </font>
    <font>
      <sz val="10"/>
      <color rgb="FFFF0000"/>
      <name val="Trebuchet MS"/>
      <family val="2"/>
    </font>
    <font>
      <sz val="8"/>
      <color rgb="FF000000"/>
      <name val="Tahoma"/>
      <family val="2"/>
    </font>
    <font>
      <b/>
      <sz val="12"/>
      <name val="Arial"/>
      <family val="2"/>
    </font>
    <font>
      <vertAlign val="superscript"/>
      <sz val="10"/>
      <name val="Trebuchet MS"/>
      <family val="2"/>
    </font>
    <font>
      <b/>
      <i/>
      <sz val="9"/>
      <color indexed="81"/>
      <name val="Tahoma"/>
      <family val="2"/>
    </font>
    <font>
      <i/>
      <sz val="9"/>
      <color indexed="81"/>
      <name val="Tahoma"/>
      <family val="2"/>
    </font>
    <font>
      <b/>
      <sz val="10"/>
      <color rgb="FFFF0000"/>
      <name val="Trebuchet MS"/>
      <family val="2"/>
    </font>
    <font>
      <i/>
      <sz val="10"/>
      <color theme="1" tint="0.249977111117893"/>
      <name val="Trebuchet MS"/>
      <family val="2"/>
    </font>
    <font>
      <sz val="8"/>
      <color indexed="81"/>
      <name val="Tahoma"/>
      <family val="2"/>
    </font>
    <font>
      <b/>
      <sz val="8"/>
      <color indexed="81"/>
      <name val="Tahoma"/>
      <family val="2"/>
    </font>
    <font>
      <i/>
      <sz val="10"/>
      <color rgb="FFFF0000"/>
      <name val="Trebuchet MS"/>
      <family val="2"/>
    </font>
    <font>
      <sz val="10"/>
      <name val="Calibri"/>
      <family val="2"/>
      <scheme val="minor"/>
    </font>
    <font>
      <b/>
      <sz val="11"/>
      <name val="Calibri"/>
      <family val="2"/>
      <scheme val="minor"/>
    </font>
    <font>
      <b/>
      <sz val="12"/>
      <name val="Calibri"/>
      <family val="2"/>
      <scheme val="minor"/>
    </font>
    <font>
      <sz val="8"/>
      <name val="Trebuchet MS"/>
      <family val="2"/>
    </font>
    <font>
      <i/>
      <sz val="10"/>
      <name val="Calibri"/>
      <family val="2"/>
      <scheme val="minor"/>
    </font>
    <font>
      <b/>
      <sz val="10"/>
      <name val="Calibri"/>
      <family val="2"/>
      <scheme val="minor"/>
    </font>
    <font>
      <sz val="10"/>
      <color theme="0"/>
      <name val="Calibri"/>
      <family val="2"/>
      <scheme val="minor"/>
    </font>
    <font>
      <sz val="10"/>
      <color indexed="8"/>
      <name val="Calibri"/>
      <family val="2"/>
      <scheme val="minor"/>
    </font>
    <font>
      <i/>
      <sz val="10"/>
      <color theme="0"/>
      <name val="Calibri"/>
      <family val="2"/>
      <scheme val="minor"/>
    </font>
    <font>
      <b/>
      <sz val="10"/>
      <color indexed="8"/>
      <name val="Calibri"/>
      <family val="2"/>
      <scheme val="minor"/>
    </font>
    <font>
      <sz val="11"/>
      <color theme="0"/>
      <name val="Trebuchet MS"/>
      <family val="2"/>
    </font>
    <font>
      <i/>
      <sz val="11"/>
      <color indexed="8"/>
      <name val="Trebuchet MS"/>
      <family val="2"/>
    </font>
    <font>
      <i/>
      <sz val="10"/>
      <color indexed="8"/>
      <name val="Trebuchet MS"/>
      <family val="2"/>
    </font>
  </fonts>
  <fills count="41">
    <fill>
      <patternFill patternType="none"/>
    </fill>
    <fill>
      <patternFill patternType="gray125"/>
    </fill>
    <fill>
      <patternFill patternType="solid">
        <fgColor indexed="47"/>
      </patternFill>
    </fill>
    <fill>
      <patternFill patternType="solid">
        <fgColor indexed="29"/>
      </patternFill>
    </fill>
    <fill>
      <patternFill patternType="solid">
        <fgColor indexed="26"/>
      </patternFill>
    </fill>
    <fill>
      <patternFill patternType="solid">
        <fgColor indexed="27"/>
      </patternFill>
    </fill>
    <fill>
      <patternFill patternType="solid">
        <fgColor indexed="22"/>
      </patternFill>
    </fill>
    <fill>
      <patternFill patternType="solid">
        <fgColor indexed="43"/>
      </patternFill>
    </fill>
    <fill>
      <patternFill patternType="solid">
        <fgColor indexed="44"/>
      </patternFill>
    </fill>
    <fill>
      <patternFill patternType="solid">
        <fgColor indexed="49"/>
      </patternFill>
    </fill>
    <fill>
      <patternFill patternType="solid">
        <fgColor indexed="19"/>
      </patternFill>
    </fill>
    <fill>
      <patternFill patternType="solid">
        <fgColor indexed="54"/>
      </patternFill>
    </fill>
    <fill>
      <patternFill patternType="solid">
        <fgColor indexed="53"/>
      </patternFill>
    </fill>
    <fill>
      <patternFill patternType="solid">
        <fgColor indexed="9"/>
      </patternFill>
    </fill>
    <fill>
      <patternFill patternType="solid">
        <fgColor indexed="42"/>
      </patternFill>
    </fill>
    <fill>
      <patternFill patternType="solid">
        <fgColor indexed="45"/>
      </patternFill>
    </fill>
    <fill>
      <patternFill patternType="solid">
        <fgColor indexed="55"/>
      </patternFill>
    </fill>
    <fill>
      <patternFill patternType="solid">
        <fgColor indexed="9"/>
        <bgColor indexed="64"/>
      </patternFill>
    </fill>
    <fill>
      <patternFill patternType="solid">
        <fgColor indexed="43"/>
        <bgColor indexed="64"/>
      </patternFill>
    </fill>
    <fill>
      <patternFill patternType="solid">
        <fgColor indexed="22"/>
        <bgColor indexed="64"/>
      </patternFill>
    </fill>
    <fill>
      <patternFill patternType="solid">
        <fgColor rgb="FFFFC000"/>
        <bgColor indexed="64"/>
      </patternFill>
    </fill>
    <fill>
      <patternFill patternType="solid">
        <fgColor rgb="FFFFFF00"/>
        <bgColor indexed="64"/>
      </patternFill>
    </fill>
    <fill>
      <patternFill patternType="solid">
        <fgColor theme="5" tint="0.59999389629810485"/>
        <bgColor indexed="64"/>
      </patternFill>
    </fill>
    <fill>
      <patternFill patternType="solid">
        <fgColor theme="0"/>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theme="7" tint="0.39997558519241921"/>
        <bgColor indexed="64"/>
      </patternFill>
    </fill>
    <fill>
      <patternFill patternType="solid">
        <fgColor theme="5" tint="0.79998168889431442"/>
        <bgColor indexed="64"/>
      </patternFill>
    </fill>
    <fill>
      <patternFill patternType="solid">
        <fgColor theme="5"/>
        <bgColor indexed="64"/>
      </patternFill>
    </fill>
    <fill>
      <patternFill patternType="solid">
        <fgColor indexed="45"/>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1" tint="0.14999847407452621"/>
        <bgColor indexed="64"/>
      </patternFill>
    </fill>
    <fill>
      <patternFill patternType="solid">
        <fgColor rgb="FFFFFF99"/>
        <bgColor indexed="64"/>
      </patternFill>
    </fill>
    <fill>
      <patternFill patternType="solid">
        <fgColor rgb="FFFFCC66"/>
        <bgColor indexed="64"/>
      </patternFill>
    </fill>
    <fill>
      <patternFill patternType="solid">
        <fgColor theme="4" tint="0.59999389629810485"/>
        <bgColor indexed="64"/>
      </patternFill>
    </fill>
    <fill>
      <patternFill patternType="solid">
        <fgColor theme="6"/>
        <bgColor indexed="64"/>
      </patternFill>
    </fill>
  </fills>
  <borders count="45">
    <border>
      <left/>
      <right/>
      <top/>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right/>
      <top style="thin">
        <color indexed="49"/>
      </top>
      <bottom style="double">
        <color indexed="49"/>
      </bottom>
      <diagonal/>
    </border>
    <border>
      <left style="thin">
        <color indexed="22"/>
      </left>
      <right style="thin">
        <color indexed="22"/>
      </right>
      <top style="thin">
        <color indexed="22"/>
      </top>
      <bottom style="thin">
        <color indexed="22"/>
      </bottom>
      <diagonal/>
    </border>
    <border>
      <left/>
      <right/>
      <top/>
      <bottom style="thick">
        <color indexed="49"/>
      </bottom>
      <diagonal/>
    </border>
    <border>
      <left/>
      <right/>
      <top/>
      <bottom style="thick">
        <color indexed="22"/>
      </bottom>
      <diagonal/>
    </border>
    <border>
      <left/>
      <right/>
      <top/>
      <bottom style="medium">
        <color indexed="49"/>
      </bottom>
      <diagonal/>
    </border>
    <border>
      <left/>
      <right/>
      <top/>
      <bottom style="double">
        <color indexed="52"/>
      </bottom>
      <diagonal/>
    </border>
    <border>
      <left style="double">
        <color indexed="63"/>
      </left>
      <right style="double">
        <color indexed="63"/>
      </right>
      <top style="double">
        <color indexed="63"/>
      </top>
      <bottom style="double">
        <color indexed="63"/>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indexed="53"/>
      </left>
      <right style="thin">
        <color indexed="53"/>
      </right>
      <top/>
      <bottom/>
      <diagonal/>
    </border>
    <border>
      <left style="thin">
        <color indexed="17"/>
      </left>
      <right style="thin">
        <color indexed="17"/>
      </right>
      <top/>
      <bottom/>
      <diagonal/>
    </border>
    <border>
      <left style="thin">
        <color indexed="10"/>
      </left>
      <right style="thin">
        <color indexed="10"/>
      </right>
      <top/>
      <bottom/>
      <diagonal/>
    </border>
    <border>
      <left style="thin">
        <color indexed="12"/>
      </left>
      <right style="thin">
        <color indexed="12"/>
      </right>
      <top/>
      <bottom/>
      <diagonal/>
    </border>
    <border>
      <left/>
      <right/>
      <top style="thin">
        <color indexed="64"/>
      </top>
      <bottom style="thin">
        <color indexed="64"/>
      </bottom>
      <diagonal/>
    </border>
    <border>
      <left style="thin">
        <color indexed="20"/>
      </left>
      <right style="thin">
        <color indexed="20"/>
      </right>
      <top/>
      <bottom/>
      <diagonal/>
    </border>
    <border>
      <left style="thin">
        <color indexed="14"/>
      </left>
      <right style="thin">
        <color indexed="14"/>
      </right>
      <top/>
      <bottom/>
      <diagonal/>
    </border>
    <border>
      <left/>
      <right style="thin">
        <color indexed="64"/>
      </right>
      <top/>
      <bottom style="thin">
        <color indexed="64"/>
      </bottom>
      <diagonal/>
    </border>
    <border>
      <left/>
      <right/>
      <top style="thin">
        <color indexed="64"/>
      </top>
      <bottom/>
      <diagonal/>
    </border>
    <border>
      <left/>
      <right/>
      <top/>
      <bottom style="thin">
        <color indexed="64"/>
      </bottom>
      <diagonal/>
    </border>
    <border>
      <left style="thin">
        <color indexed="53"/>
      </left>
      <right style="thin">
        <color indexed="53"/>
      </right>
      <top/>
      <bottom/>
      <diagonal/>
    </border>
    <border>
      <left style="thin">
        <color indexed="10"/>
      </left>
      <right style="thin">
        <color indexed="10"/>
      </right>
      <top/>
      <bottom/>
      <diagonal/>
    </border>
    <border>
      <left style="thin">
        <color indexed="17"/>
      </left>
      <right style="thin">
        <color indexed="17"/>
      </right>
      <top/>
      <bottom/>
      <diagonal/>
    </border>
    <border>
      <left style="thin">
        <color indexed="12"/>
      </left>
      <right style="thin">
        <color indexed="12"/>
      </right>
      <top/>
      <bottom/>
      <diagonal/>
    </border>
    <border>
      <left style="thin">
        <color indexed="20"/>
      </left>
      <right style="thin">
        <color indexed="20"/>
      </right>
      <top/>
      <bottom/>
      <diagonal/>
    </border>
    <border>
      <left style="thin">
        <color indexed="14"/>
      </left>
      <right style="thin">
        <color indexed="14"/>
      </right>
      <top/>
      <bottom/>
      <diagonal/>
    </border>
    <border>
      <left/>
      <right/>
      <top style="thin">
        <color indexed="64"/>
      </top>
      <bottom style="double">
        <color indexed="64"/>
      </bottom>
      <diagonal/>
    </border>
    <border>
      <left style="thin">
        <color indexed="64"/>
      </left>
      <right/>
      <top/>
      <bottom/>
      <diagonal/>
    </border>
    <border>
      <left style="thin">
        <color indexed="64"/>
      </left>
      <right style="thin">
        <color indexed="64"/>
      </right>
      <top/>
      <bottom/>
      <diagonal/>
    </border>
    <border>
      <left style="thin">
        <color auto="1"/>
      </left>
      <right style="thin">
        <color indexed="64"/>
      </right>
      <top/>
      <bottom/>
      <diagonal/>
    </border>
    <border>
      <left style="thin">
        <color indexed="53"/>
      </left>
      <right style="thin">
        <color indexed="53"/>
      </right>
      <top/>
      <bottom/>
      <diagonal/>
    </border>
    <border>
      <left style="thin">
        <color indexed="17"/>
      </left>
      <right style="thin">
        <color indexed="17"/>
      </right>
      <top/>
      <bottom/>
      <diagonal/>
    </border>
    <border>
      <left style="thin">
        <color indexed="64"/>
      </left>
      <right/>
      <top/>
      <bottom/>
      <diagonal/>
    </border>
    <border>
      <left style="thin">
        <color indexed="64"/>
      </left>
      <right style="thin">
        <color indexed="64"/>
      </right>
      <top/>
      <bottom/>
      <diagonal/>
    </border>
    <border>
      <left/>
      <right style="thin">
        <color indexed="53"/>
      </right>
      <top/>
      <bottom/>
      <diagonal/>
    </border>
  </borders>
  <cellStyleXfs count="47">
    <xf numFmtId="0" fontId="0" fillId="0" borderId="0"/>
    <xf numFmtId="0" fontId="2" fillId="2" borderId="0" applyNumberFormat="0" applyBorder="0" applyAlignment="0" applyProtection="0"/>
    <xf numFmtId="0" fontId="2" fillId="3" borderId="0" applyNumberFormat="0" applyBorder="0" applyAlignment="0" applyProtection="0"/>
    <xf numFmtId="0" fontId="2" fillId="4" borderId="0" applyNumberFormat="0" applyBorder="0" applyAlignment="0" applyProtection="0"/>
    <xf numFmtId="0" fontId="2" fillId="2" borderId="0" applyNumberFormat="0" applyBorder="0" applyAlignment="0" applyProtection="0"/>
    <xf numFmtId="0" fontId="2" fillId="5" borderId="0" applyNumberFormat="0" applyBorder="0" applyAlignment="0" applyProtection="0"/>
    <xf numFmtId="0" fontId="2" fillId="4" borderId="0" applyNumberFormat="0" applyBorder="0" applyAlignment="0" applyProtection="0"/>
    <xf numFmtId="0" fontId="2" fillId="6" borderId="0" applyNumberFormat="0" applyBorder="0" applyAlignment="0" applyProtection="0"/>
    <xf numFmtId="0" fontId="2" fillId="3" borderId="0" applyNumberFormat="0" applyBorder="0" applyAlignment="0" applyProtection="0"/>
    <xf numFmtId="0" fontId="2" fillId="7" borderId="0" applyNumberFormat="0" applyBorder="0" applyAlignment="0" applyProtection="0"/>
    <xf numFmtId="0" fontId="2" fillId="6" borderId="0" applyNumberFormat="0" applyBorder="0" applyAlignment="0" applyProtection="0"/>
    <xf numFmtId="0" fontId="2" fillId="8" borderId="0" applyNumberFormat="0" applyBorder="0" applyAlignment="0" applyProtection="0"/>
    <xf numFmtId="0" fontId="2" fillId="7" borderId="0" applyNumberFormat="0" applyBorder="0" applyAlignment="0" applyProtection="0"/>
    <xf numFmtId="0" fontId="3" fillId="9" borderId="0" applyNumberFormat="0" applyBorder="0" applyAlignment="0" applyProtection="0"/>
    <xf numFmtId="0" fontId="3" fillId="3" borderId="0" applyNumberFormat="0" applyBorder="0" applyAlignment="0" applyProtection="0"/>
    <xf numFmtId="0" fontId="3" fillId="7" borderId="0" applyNumberFormat="0" applyBorder="0" applyAlignment="0" applyProtection="0"/>
    <xf numFmtId="0" fontId="3" fillId="6" borderId="0" applyNumberFormat="0" applyBorder="0" applyAlignment="0" applyProtection="0"/>
    <xf numFmtId="0" fontId="3" fillId="9" borderId="0" applyNumberFormat="0" applyBorder="0" applyAlignment="0" applyProtection="0"/>
    <xf numFmtId="0" fontId="3" fillId="3"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9" borderId="0" applyNumberFormat="0" applyBorder="0" applyAlignment="0" applyProtection="0"/>
    <xf numFmtId="0" fontId="3" fillId="12" borderId="0" applyNumberFormat="0" applyBorder="0" applyAlignment="0" applyProtection="0"/>
    <xf numFmtId="0" fontId="4" fillId="13" borderId="1" applyNumberFormat="0" applyAlignment="0" applyProtection="0"/>
    <xf numFmtId="0" fontId="5" fillId="13" borderId="2" applyNumberFormat="0" applyAlignment="0" applyProtection="0"/>
    <xf numFmtId="43" fontId="1" fillId="0" borderId="0" applyFont="0" applyFill="0" applyBorder="0" applyAlignment="0" applyProtection="0"/>
    <xf numFmtId="0" fontId="7" fillId="7" borderId="2" applyNumberFormat="0" applyAlignment="0" applyProtection="0"/>
    <xf numFmtId="0" fontId="8" fillId="0" borderId="3" applyNumberFormat="0" applyFill="0" applyAlignment="0" applyProtection="0"/>
    <xf numFmtId="0" fontId="9" fillId="0" borderId="0" applyNumberFormat="0" applyFill="0" applyBorder="0" applyAlignment="0" applyProtection="0"/>
    <xf numFmtId="0" fontId="10" fillId="14" borderId="0" applyNumberFormat="0" applyBorder="0" applyAlignment="0" applyProtection="0"/>
    <xf numFmtId="0" fontId="11" fillId="7" borderId="0" applyNumberFormat="0" applyBorder="0" applyAlignment="0" applyProtection="0"/>
    <xf numFmtId="0" fontId="6" fillId="4" borderId="4" applyNumberFormat="0" applyFont="0" applyAlignment="0" applyProtection="0"/>
    <xf numFmtId="9" fontId="1" fillId="0" borderId="0" applyFont="0" applyFill="0" applyBorder="0" applyAlignment="0" applyProtection="0"/>
    <xf numFmtId="0" fontId="12" fillId="15" borderId="0" applyNumberFormat="0" applyBorder="0" applyAlignment="0" applyProtection="0"/>
    <xf numFmtId="0" fontId="6" fillId="0" borderId="0"/>
    <xf numFmtId="0" fontId="13" fillId="0" borderId="0" applyNumberFormat="0" applyFill="0" applyBorder="0" applyAlignment="0" applyProtection="0"/>
    <xf numFmtId="0" fontId="14" fillId="0" borderId="5" applyNumberFormat="0" applyFill="0" applyAlignment="0" applyProtection="0"/>
    <xf numFmtId="0" fontId="15" fillId="0" borderId="6" applyNumberFormat="0" applyFill="0" applyAlignment="0" applyProtection="0"/>
    <xf numFmtId="0" fontId="16" fillId="0" borderId="7" applyNumberFormat="0" applyFill="0" applyAlignment="0" applyProtection="0"/>
    <xf numFmtId="0" fontId="16" fillId="0" borderId="0" applyNumberFormat="0" applyFill="0" applyBorder="0" applyAlignment="0" applyProtection="0"/>
    <xf numFmtId="0" fontId="17" fillId="0" borderId="8" applyNumberFormat="0" applyFill="0" applyAlignment="0" applyProtection="0"/>
    <xf numFmtId="0" fontId="18" fillId="0" borderId="0" applyNumberFormat="0" applyFill="0" applyBorder="0" applyAlignment="0" applyProtection="0"/>
    <xf numFmtId="0" fontId="19" fillId="16" borderId="9" applyNumberFormat="0" applyAlignment="0" applyProtection="0"/>
    <xf numFmtId="0" fontId="51" fillId="0" borderId="0"/>
    <xf numFmtId="0" fontId="1" fillId="0" borderId="0"/>
  </cellStyleXfs>
  <cellXfs count="856">
    <xf numFmtId="0" fontId="0" fillId="0" borderId="0" xfId="0"/>
    <xf numFmtId="11" fontId="0" fillId="0" borderId="0" xfId="0" applyNumberFormat="1"/>
    <xf numFmtId="0" fontId="28" fillId="23" borderId="24" xfId="36" applyFont="1" applyFill="1" applyBorder="1"/>
    <xf numFmtId="0" fontId="28" fillId="23" borderId="28" xfId="36" applyFont="1" applyFill="1" applyBorder="1"/>
    <xf numFmtId="0" fontId="21" fillId="23" borderId="16" xfId="36" applyFont="1" applyFill="1" applyBorder="1"/>
    <xf numFmtId="0" fontId="58" fillId="0" borderId="0" xfId="0" applyFont="1"/>
    <xf numFmtId="2" fontId="21" fillId="23" borderId="10" xfId="36" applyNumberFormat="1" applyFont="1" applyFill="1" applyBorder="1" applyAlignment="1" applyProtection="1">
      <alignment horizontal="center"/>
      <protection hidden="1"/>
    </xf>
    <xf numFmtId="2" fontId="22" fillId="23" borderId="10" xfId="36" applyNumberFormat="1" applyFont="1" applyFill="1" applyBorder="1" applyAlignment="1" applyProtection="1">
      <alignment horizontal="center"/>
      <protection hidden="1"/>
    </xf>
    <xf numFmtId="166" fontId="21" fillId="17" borderId="17" xfId="36" applyNumberFormat="1" applyFont="1" applyFill="1" applyBorder="1" applyAlignment="1" applyProtection="1">
      <alignment horizontal="center"/>
      <protection hidden="1"/>
    </xf>
    <xf numFmtId="167" fontId="22" fillId="23" borderId="24" xfId="0" applyNumberFormat="1" applyFont="1" applyFill="1" applyBorder="1" applyAlignment="1" applyProtection="1">
      <protection hidden="1"/>
    </xf>
    <xf numFmtId="2" fontId="21" fillId="17" borderId="24" xfId="36" applyNumberFormat="1" applyFont="1" applyFill="1" applyBorder="1" applyAlignment="1" applyProtection="1">
      <alignment horizontal="center"/>
      <protection hidden="1"/>
    </xf>
    <xf numFmtId="169" fontId="22" fillId="23" borderId="24" xfId="34" applyNumberFormat="1" applyFont="1" applyFill="1" applyBorder="1" applyAlignment="1" applyProtection="1">
      <protection hidden="1"/>
    </xf>
    <xf numFmtId="9" fontId="22" fillId="23" borderId="28" xfId="34" applyFont="1" applyFill="1" applyBorder="1" applyAlignment="1" applyProtection="1">
      <alignment horizontal="center"/>
      <protection hidden="1"/>
    </xf>
    <xf numFmtId="0" fontId="21" fillId="23" borderId="28" xfId="36" applyFont="1" applyFill="1" applyBorder="1" applyProtection="1">
      <protection hidden="1"/>
    </xf>
    <xf numFmtId="2" fontId="21" fillId="23" borderId="11" xfId="36" applyNumberFormat="1" applyFont="1" applyFill="1" applyBorder="1" applyAlignment="1" applyProtection="1">
      <alignment horizontal="center"/>
      <protection hidden="1"/>
    </xf>
    <xf numFmtId="2" fontId="21" fillId="23" borderId="0" xfId="36" applyNumberFormat="1" applyFont="1" applyFill="1" applyBorder="1" applyAlignment="1" applyProtection="1">
      <alignment horizontal="center"/>
      <protection hidden="1"/>
    </xf>
    <xf numFmtId="2" fontId="21" fillId="23" borderId="0" xfId="36" applyNumberFormat="1" applyFont="1" applyFill="1" applyBorder="1" applyAlignment="1" applyProtection="1">
      <alignment horizontal="left"/>
      <protection hidden="1"/>
    </xf>
    <xf numFmtId="0" fontId="21" fillId="23" borderId="0" xfId="36" applyFont="1" applyFill="1" applyBorder="1" applyProtection="1">
      <protection hidden="1"/>
    </xf>
    <xf numFmtId="0" fontId="21" fillId="23" borderId="13" xfId="36" applyFont="1" applyFill="1" applyBorder="1" applyProtection="1">
      <protection hidden="1"/>
    </xf>
    <xf numFmtId="0" fontId="21" fillId="23" borderId="0" xfId="36" applyFont="1" applyFill="1" applyBorder="1" applyAlignment="1" applyProtection="1">
      <alignment horizontal="left"/>
      <protection hidden="1"/>
    </xf>
    <xf numFmtId="2" fontId="22" fillId="23" borderId="36" xfId="36" applyNumberFormat="1" applyFont="1" applyFill="1" applyBorder="1" applyAlignment="1" applyProtection="1">
      <alignment horizontal="center"/>
      <protection hidden="1"/>
    </xf>
    <xf numFmtId="2" fontId="22" fillId="23" borderId="36" xfId="36" applyNumberFormat="1" applyFont="1" applyFill="1" applyBorder="1" applyAlignment="1" applyProtection="1">
      <protection hidden="1"/>
    </xf>
    <xf numFmtId="2" fontId="21" fillId="23" borderId="13" xfId="36" applyNumberFormat="1" applyFont="1" applyFill="1" applyBorder="1" applyAlignment="1" applyProtection="1">
      <alignment horizontal="center"/>
      <protection hidden="1"/>
    </xf>
    <xf numFmtId="168" fontId="53" fillId="23" borderId="0" xfId="0" applyNumberFormat="1" applyFont="1" applyFill="1" applyBorder="1" applyAlignment="1" applyProtection="1">
      <alignment vertical="center"/>
      <protection hidden="1"/>
    </xf>
    <xf numFmtId="2" fontId="21" fillId="23" borderId="36" xfId="0" applyNumberFormat="1" applyFont="1" applyFill="1" applyBorder="1" applyAlignment="1" applyProtection="1">
      <alignment horizontal="center" vertical="center"/>
      <protection hidden="1"/>
    </xf>
    <xf numFmtId="2" fontId="21" fillId="23" borderId="36" xfId="36" applyNumberFormat="1" applyFont="1" applyFill="1" applyBorder="1" applyAlignment="1" applyProtection="1">
      <alignment horizontal="left" vertical="center"/>
      <protection hidden="1"/>
    </xf>
    <xf numFmtId="166" fontId="21" fillId="23" borderId="36" xfId="36" applyNumberFormat="1" applyFont="1" applyFill="1" applyBorder="1" applyAlignment="1" applyProtection="1">
      <alignment vertical="center"/>
      <protection hidden="1"/>
    </xf>
    <xf numFmtId="0" fontId="21" fillId="23" borderId="0" xfId="36" applyFont="1" applyFill="1" applyBorder="1" applyAlignment="1" applyProtection="1">
      <alignment vertical="center"/>
      <protection hidden="1"/>
    </xf>
    <xf numFmtId="2" fontId="21" fillId="23" borderId="13" xfId="36" applyNumberFormat="1" applyFont="1" applyFill="1" applyBorder="1" applyAlignment="1" applyProtection="1">
      <alignment vertical="center"/>
      <protection hidden="1"/>
    </xf>
    <xf numFmtId="9" fontId="50" fillId="23" borderId="24" xfId="34" applyFont="1" applyFill="1" applyBorder="1" applyAlignment="1" applyProtection="1">
      <protection hidden="1"/>
    </xf>
    <xf numFmtId="0" fontId="21" fillId="23" borderId="24" xfId="0" applyFont="1" applyFill="1" applyBorder="1" applyAlignment="1" applyProtection="1">
      <alignment horizontal="center"/>
      <protection hidden="1"/>
    </xf>
    <xf numFmtId="0" fontId="49" fillId="23" borderId="24" xfId="27" applyNumberFormat="1" applyFont="1" applyFill="1" applyBorder="1" applyAlignment="1" applyProtection="1">
      <alignment horizontal="center"/>
      <protection hidden="1"/>
    </xf>
    <xf numFmtId="0" fontId="21" fillId="23" borderId="0" xfId="36" applyNumberFormat="1" applyFont="1" applyFill="1" applyBorder="1" applyAlignment="1">
      <alignment horizontal="center" textRotation="90" wrapText="1"/>
    </xf>
    <xf numFmtId="1" fontId="49" fillId="23" borderId="24" xfId="27" applyNumberFormat="1" applyFont="1" applyFill="1" applyBorder="1" applyAlignment="1" applyProtection="1">
      <alignment horizontal="center"/>
      <protection hidden="1"/>
    </xf>
    <xf numFmtId="166" fontId="49" fillId="23" borderId="24" xfId="27" applyNumberFormat="1" applyFont="1" applyFill="1" applyBorder="1" applyAlignment="1" applyProtection="1">
      <alignment horizontal="center"/>
      <protection hidden="1"/>
    </xf>
    <xf numFmtId="1" fontId="49" fillId="23" borderId="24" xfId="27" applyNumberFormat="1" applyFont="1" applyFill="1" applyBorder="1" applyAlignment="1" applyProtection="1">
      <protection hidden="1"/>
    </xf>
    <xf numFmtId="165" fontId="0" fillId="0" borderId="0" xfId="0" applyNumberFormat="1"/>
    <xf numFmtId="0" fontId="28" fillId="23" borderId="16" xfId="36" applyFont="1" applyFill="1" applyBorder="1"/>
    <xf numFmtId="0" fontId="21" fillId="23" borderId="17" xfId="0" applyFont="1" applyFill="1" applyBorder="1" applyAlignment="1" applyProtection="1">
      <alignment horizontal="center"/>
      <protection hidden="1"/>
    </xf>
    <xf numFmtId="166" fontId="21" fillId="23" borderId="10" xfId="36" applyNumberFormat="1" applyFont="1" applyFill="1" applyBorder="1" applyAlignment="1" applyProtection="1">
      <alignment horizontal="center"/>
      <protection hidden="1"/>
    </xf>
    <xf numFmtId="2" fontId="21" fillId="23" borderId="0" xfId="36" applyNumberFormat="1" applyFont="1" applyFill="1" applyBorder="1" applyAlignment="1" applyProtection="1">
      <alignment vertical="center"/>
      <protection hidden="1"/>
    </xf>
    <xf numFmtId="0" fontId="59" fillId="23" borderId="0" xfId="36" applyFont="1" applyFill="1" applyBorder="1" applyAlignment="1" applyProtection="1">
      <alignment horizontal="center"/>
      <protection hidden="1"/>
    </xf>
    <xf numFmtId="0" fontId="30" fillId="23" borderId="0" xfId="36" applyFont="1" applyFill="1" applyBorder="1" applyProtection="1">
      <protection hidden="1"/>
    </xf>
    <xf numFmtId="0" fontId="59" fillId="23" borderId="0" xfId="36" applyFont="1" applyFill="1" applyBorder="1" applyProtection="1">
      <protection hidden="1"/>
    </xf>
    <xf numFmtId="0" fontId="26" fillId="23" borderId="13" xfId="36" applyFont="1" applyFill="1" applyBorder="1" applyAlignment="1" applyProtection="1">
      <alignment horizontal="center" textRotation="90"/>
      <protection hidden="1"/>
    </xf>
    <xf numFmtId="0" fontId="48" fillId="0" borderId="0" xfId="0" applyFont="1"/>
    <xf numFmtId="0" fontId="58" fillId="34" borderId="0" xfId="0" applyFont="1" applyFill="1"/>
    <xf numFmtId="0" fontId="0" fillId="35" borderId="0" xfId="0" applyFill="1"/>
    <xf numFmtId="164" fontId="0" fillId="0" borderId="0" xfId="0" applyNumberFormat="1"/>
    <xf numFmtId="164" fontId="0" fillId="35" borderId="0" xfId="0" applyNumberFormat="1" applyFill="1"/>
    <xf numFmtId="165" fontId="0" fillId="35" borderId="0" xfId="0" applyNumberFormat="1" applyFill="1"/>
    <xf numFmtId="0" fontId="22" fillId="17" borderId="43" xfId="36" applyFont="1" applyFill="1" applyBorder="1" applyAlignment="1" applyProtection="1">
      <alignment horizontal="center" vertical="center" wrapText="1"/>
      <protection hidden="1"/>
    </xf>
    <xf numFmtId="0" fontId="21" fillId="36" borderId="0" xfId="0" applyFont="1" applyFill="1" applyProtection="1">
      <protection hidden="1"/>
    </xf>
    <xf numFmtId="0" fontId="26" fillId="36" borderId="0" xfId="0" applyFont="1" applyFill="1" applyProtection="1">
      <protection hidden="1"/>
    </xf>
    <xf numFmtId="0" fontId="58" fillId="35" borderId="0" xfId="0" applyFont="1" applyFill="1"/>
    <xf numFmtId="0" fontId="48" fillId="21" borderId="0" xfId="0" applyFont="1" applyFill="1"/>
    <xf numFmtId="0" fontId="67" fillId="23" borderId="0" xfId="0" applyFont="1" applyFill="1"/>
    <xf numFmtId="0" fontId="0" fillId="23" borderId="0" xfId="0" applyFill="1"/>
    <xf numFmtId="0" fontId="28" fillId="23" borderId="14" xfId="36" applyFont="1" applyFill="1" applyBorder="1"/>
    <xf numFmtId="0" fontId="28" fillId="23" borderId="10" xfId="36" applyFont="1" applyFill="1" applyBorder="1"/>
    <xf numFmtId="165" fontId="28" fillId="23" borderId="24" xfId="36" applyNumberFormat="1" applyFont="1" applyFill="1" applyBorder="1"/>
    <xf numFmtId="43" fontId="22" fillId="23" borderId="24" xfId="0" applyNumberFormat="1" applyFont="1" applyFill="1" applyBorder="1" applyAlignment="1" applyProtection="1">
      <alignment horizontal="center"/>
      <protection locked="0"/>
    </xf>
    <xf numFmtId="172" fontId="0" fillId="23" borderId="0" xfId="0" applyNumberFormat="1" applyFill="1"/>
    <xf numFmtId="0" fontId="52" fillId="23" borderId="12" xfId="36" applyFont="1" applyFill="1" applyBorder="1"/>
    <xf numFmtId="0" fontId="1" fillId="23" borderId="0" xfId="0" applyFont="1" applyFill="1"/>
    <xf numFmtId="0" fontId="52" fillId="23" borderId="39" xfId="36" applyFont="1" applyFill="1" applyBorder="1"/>
    <xf numFmtId="0" fontId="52" fillId="23" borderId="15" xfId="36" applyFont="1" applyFill="1" applyBorder="1"/>
    <xf numFmtId="0" fontId="21" fillId="23" borderId="14" xfId="36" applyFont="1" applyFill="1" applyBorder="1"/>
    <xf numFmtId="0" fontId="52" fillId="23" borderId="0" xfId="36" applyFont="1" applyFill="1" applyBorder="1"/>
    <xf numFmtId="0" fontId="52" fillId="23" borderId="38" xfId="36" applyFont="1" applyFill="1" applyBorder="1"/>
    <xf numFmtId="0" fontId="52" fillId="23" borderId="13" xfId="36" applyFont="1" applyFill="1" applyBorder="1"/>
    <xf numFmtId="43" fontId="21" fillId="23" borderId="24" xfId="0" applyNumberFormat="1" applyFont="1" applyFill="1" applyBorder="1" applyAlignment="1" applyProtection="1">
      <alignment horizontal="center"/>
      <protection locked="0"/>
    </xf>
    <xf numFmtId="168" fontId="21" fillId="23" borderId="24" xfId="0" applyNumberFormat="1" applyFont="1" applyFill="1" applyBorder="1" applyAlignment="1" applyProtection="1">
      <alignment horizontal="center"/>
      <protection locked="0"/>
    </xf>
    <xf numFmtId="2" fontId="28" fillId="23" borderId="24" xfId="36" applyNumberFormat="1" applyFont="1" applyFill="1" applyBorder="1"/>
    <xf numFmtId="43" fontId="0" fillId="23" borderId="0" xfId="0" applyNumberFormat="1" applyFill="1"/>
    <xf numFmtId="174" fontId="0" fillId="23" borderId="0" xfId="0" applyNumberFormat="1" applyFill="1"/>
    <xf numFmtId="169" fontId="22" fillId="17" borderId="36" xfId="34" applyNumberFormat="1" applyFont="1" applyFill="1" applyBorder="1" applyAlignment="1" applyProtection="1">
      <alignment horizontal="right" vertical="center"/>
      <protection hidden="1"/>
    </xf>
    <xf numFmtId="166" fontId="52" fillId="23" borderId="0" xfId="36" applyNumberFormat="1" applyFont="1" applyFill="1" applyBorder="1" applyAlignment="1" applyProtection="1">
      <alignment horizontal="center"/>
      <protection hidden="1"/>
    </xf>
    <xf numFmtId="166" fontId="53" fillId="23" borderId="0" xfId="0" applyNumberFormat="1" applyFont="1" applyFill="1" applyBorder="1" applyAlignment="1" applyProtection="1">
      <alignment vertical="center"/>
      <protection hidden="1"/>
    </xf>
    <xf numFmtId="0" fontId="30" fillId="23" borderId="0" xfId="36" applyFont="1" applyFill="1" applyBorder="1" applyAlignment="1" applyProtection="1">
      <alignment horizontal="center"/>
      <protection hidden="1"/>
    </xf>
    <xf numFmtId="2" fontId="30" fillId="23" borderId="0" xfId="36" applyNumberFormat="1" applyFont="1" applyFill="1" applyBorder="1" applyAlignment="1" applyProtection="1">
      <alignment horizontal="center"/>
      <protection hidden="1"/>
    </xf>
    <xf numFmtId="0" fontId="21" fillId="23" borderId="27" xfId="0" applyFont="1" applyFill="1" applyBorder="1" applyAlignment="1" applyProtection="1">
      <alignment horizontal="center"/>
      <protection hidden="1"/>
    </xf>
    <xf numFmtId="0" fontId="21" fillId="23" borderId="17" xfId="36" applyFont="1" applyFill="1" applyBorder="1" applyAlignment="1" applyProtection="1">
      <alignment horizontal="center"/>
      <protection hidden="1"/>
    </xf>
    <xf numFmtId="166" fontId="49" fillId="23" borderId="24" xfId="34" applyNumberFormat="1" applyFont="1" applyFill="1" applyBorder="1" applyAlignment="1" applyProtection="1">
      <alignment horizontal="center"/>
      <protection hidden="1"/>
    </xf>
    <xf numFmtId="9" fontId="50" fillId="23" borderId="24" xfId="34" applyFont="1" applyFill="1" applyBorder="1" applyAlignment="1" applyProtection="1">
      <alignment horizontal="center"/>
      <protection hidden="1"/>
    </xf>
    <xf numFmtId="2" fontId="21" fillId="23" borderId="24" xfId="36" applyNumberFormat="1" applyFont="1" applyFill="1" applyBorder="1" applyAlignment="1" applyProtection="1">
      <alignment horizontal="center"/>
      <protection hidden="1"/>
    </xf>
    <xf numFmtId="1" fontId="52" fillId="17" borderId="24" xfId="0" applyNumberFormat="1" applyFont="1" applyFill="1" applyBorder="1" applyAlignment="1" applyProtection="1">
      <alignment horizontal="center"/>
      <protection hidden="1"/>
    </xf>
    <xf numFmtId="9" fontId="52" fillId="17" borderId="24" xfId="0" applyNumberFormat="1" applyFont="1" applyFill="1" applyBorder="1" applyAlignment="1" applyProtection="1">
      <alignment horizontal="center"/>
      <protection hidden="1"/>
    </xf>
    <xf numFmtId="166" fontId="52" fillId="17" borderId="24" xfId="0" applyNumberFormat="1" applyFont="1" applyFill="1" applyBorder="1" applyAlignment="1" applyProtection="1">
      <alignment horizontal="center"/>
      <protection hidden="1"/>
    </xf>
    <xf numFmtId="2" fontId="52" fillId="17" borderId="24" xfId="0" applyNumberFormat="1" applyFont="1" applyFill="1" applyBorder="1" applyAlignment="1" applyProtection="1">
      <alignment horizontal="center"/>
      <protection hidden="1"/>
    </xf>
    <xf numFmtId="1" fontId="52" fillId="23" borderId="24" xfId="0" applyNumberFormat="1" applyFont="1" applyFill="1" applyBorder="1" applyAlignment="1" applyProtection="1">
      <alignment horizontal="center"/>
      <protection hidden="1"/>
    </xf>
    <xf numFmtId="9" fontId="52" fillId="23" borderId="24" xfId="0" applyNumberFormat="1" applyFont="1" applyFill="1" applyBorder="1" applyAlignment="1" applyProtection="1">
      <alignment horizontal="center"/>
      <protection hidden="1"/>
    </xf>
    <xf numFmtId="1" fontId="52" fillId="23" borderId="29" xfId="0" applyNumberFormat="1" applyFont="1" applyFill="1" applyBorder="1" applyAlignment="1" applyProtection="1">
      <alignment horizontal="center"/>
      <protection hidden="1"/>
    </xf>
    <xf numFmtId="9" fontId="52" fillId="23" borderId="29" xfId="0" applyNumberFormat="1" applyFont="1" applyFill="1" applyBorder="1" applyAlignment="1" applyProtection="1">
      <alignment horizontal="center"/>
      <protection hidden="1"/>
    </xf>
    <xf numFmtId="166" fontId="52" fillId="23" borderId="29" xfId="0" applyNumberFormat="1" applyFont="1" applyFill="1" applyBorder="1" applyAlignment="1" applyProtection="1">
      <alignment horizontal="center"/>
      <protection hidden="1"/>
    </xf>
    <xf numFmtId="169" fontId="22" fillId="34" borderId="24" xfId="0" applyNumberFormat="1" applyFont="1" applyFill="1" applyBorder="1" applyAlignment="1" applyProtection="1">
      <protection locked="0"/>
    </xf>
    <xf numFmtId="169" fontId="22" fillId="34" borderId="24" xfId="34" applyNumberFormat="1" applyFont="1" applyFill="1" applyBorder="1" applyAlignment="1" applyProtection="1">
      <protection locked="0"/>
    </xf>
    <xf numFmtId="170" fontId="22" fillId="34" borderId="24" xfId="0" applyNumberFormat="1" applyFont="1" applyFill="1" applyBorder="1" applyAlignment="1" applyProtection="1">
      <alignment horizontal="center"/>
      <protection locked="0"/>
    </xf>
    <xf numFmtId="9" fontId="22" fillId="34" borderId="24" xfId="34" applyNumberFormat="1" applyFont="1" applyFill="1" applyBorder="1" applyAlignment="1" applyProtection="1">
      <alignment horizontal="center"/>
      <protection locked="0"/>
    </xf>
    <xf numFmtId="166" fontId="22" fillId="34" borderId="24" xfId="0" applyNumberFormat="1" applyFont="1" applyFill="1" applyBorder="1" applyAlignment="1" applyProtection="1">
      <alignment horizontal="center"/>
      <protection locked="0"/>
    </xf>
    <xf numFmtId="0" fontId="22" fillId="34" borderId="24" xfId="0" applyFont="1" applyFill="1" applyBorder="1" applyAlignment="1" applyProtection="1">
      <alignment horizontal="center"/>
      <protection locked="0"/>
    </xf>
    <xf numFmtId="166" fontId="52" fillId="23" borderId="24" xfId="0" applyNumberFormat="1" applyFont="1" applyFill="1" applyBorder="1" applyAlignment="1" applyProtection="1">
      <alignment horizontal="center"/>
      <protection hidden="1"/>
    </xf>
    <xf numFmtId="170" fontId="22" fillId="34" borderId="24" xfId="0" applyNumberFormat="1" applyFont="1" applyFill="1" applyBorder="1" applyAlignment="1" applyProtection="1">
      <alignment horizontal="center" vertical="center"/>
      <protection locked="0"/>
    </xf>
    <xf numFmtId="0" fontId="29" fillId="23" borderId="24" xfId="0" applyFont="1" applyFill="1" applyBorder="1" applyAlignment="1" applyProtection="1">
      <protection hidden="1"/>
    </xf>
    <xf numFmtId="0" fontId="21" fillId="23" borderId="24" xfId="0" applyFont="1" applyFill="1" applyBorder="1" applyProtection="1">
      <protection hidden="1"/>
    </xf>
    <xf numFmtId="166" fontId="21" fillId="23" borderId="0" xfId="0" applyNumberFormat="1" applyFont="1" applyFill="1" applyBorder="1" applyAlignment="1" applyProtection="1">
      <alignment vertical="center"/>
      <protection hidden="1"/>
    </xf>
    <xf numFmtId="166" fontId="76" fillId="35" borderId="10" xfId="0" applyNumberFormat="1" applyFont="1" applyFill="1" applyBorder="1" applyAlignment="1">
      <alignment vertical="center"/>
    </xf>
    <xf numFmtId="2" fontId="76" fillId="35" borderId="10" xfId="0" applyNumberFormat="1" applyFont="1" applyFill="1" applyBorder="1" applyAlignment="1">
      <alignment vertical="center"/>
    </xf>
    <xf numFmtId="0" fontId="81" fillId="34" borderId="10" xfId="0" applyFont="1" applyFill="1" applyBorder="1" applyAlignment="1">
      <alignment vertical="center"/>
    </xf>
    <xf numFmtId="0" fontId="76" fillId="39" borderId="0" xfId="0" applyFont="1" applyFill="1"/>
    <xf numFmtId="0" fontId="76" fillId="23" borderId="28" xfId="36" applyFont="1" applyFill="1" applyBorder="1"/>
    <xf numFmtId="169" fontId="81" fillId="23" borderId="24" xfId="34" applyNumberFormat="1" applyFont="1" applyFill="1" applyBorder="1" applyAlignment="1" applyProtection="1">
      <protection hidden="1"/>
    </xf>
    <xf numFmtId="9" fontId="81" fillId="23" borderId="28" xfId="34" applyFont="1" applyFill="1" applyBorder="1" applyAlignment="1" applyProtection="1">
      <alignment horizontal="center"/>
      <protection hidden="1"/>
    </xf>
    <xf numFmtId="0" fontId="82" fillId="23" borderId="28" xfId="0" applyFont="1" applyFill="1" applyBorder="1" applyProtection="1">
      <protection hidden="1"/>
    </xf>
    <xf numFmtId="0" fontId="83" fillId="23" borderId="0" xfId="36" applyFont="1" applyFill="1" applyBorder="1"/>
    <xf numFmtId="0" fontId="83" fillId="23" borderId="24" xfId="36" applyFont="1" applyFill="1" applyBorder="1"/>
    <xf numFmtId="166" fontId="82" fillId="23" borderId="0" xfId="36" applyNumberFormat="1" applyFont="1" applyFill="1" applyBorder="1" applyAlignment="1" applyProtection="1">
      <alignment horizontal="center"/>
      <protection hidden="1"/>
    </xf>
    <xf numFmtId="2" fontId="76" fillId="23" borderId="0" xfId="36" applyNumberFormat="1" applyFont="1" applyFill="1" applyBorder="1" applyAlignment="1" applyProtection="1">
      <alignment horizontal="center"/>
      <protection hidden="1"/>
    </xf>
    <xf numFmtId="2" fontId="76" fillId="23" borderId="0" xfId="36" applyNumberFormat="1" applyFont="1" applyFill="1" applyBorder="1" applyAlignment="1" applyProtection="1">
      <alignment horizontal="left"/>
      <protection hidden="1"/>
    </xf>
    <xf numFmtId="0" fontId="76" fillId="23" borderId="0" xfId="36" applyFont="1" applyFill="1" applyBorder="1" applyProtection="1">
      <protection hidden="1"/>
    </xf>
    <xf numFmtId="0" fontId="76" fillId="23" borderId="0" xfId="36" applyFont="1" applyFill="1" applyBorder="1" applyAlignment="1" applyProtection="1">
      <alignment horizontal="left"/>
      <protection hidden="1"/>
    </xf>
    <xf numFmtId="2" fontId="81" fillId="23" borderId="36" xfId="36" applyNumberFormat="1" applyFont="1" applyFill="1" applyBorder="1" applyAlignment="1" applyProtection="1">
      <alignment horizontal="center"/>
      <protection hidden="1"/>
    </xf>
    <xf numFmtId="2" fontId="81" fillId="23" borderId="36" xfId="36" applyNumberFormat="1" applyFont="1" applyFill="1" applyBorder="1" applyAlignment="1" applyProtection="1">
      <protection hidden="1"/>
    </xf>
    <xf numFmtId="0" fontId="83" fillId="23" borderId="28" xfId="36" applyFont="1" applyFill="1" applyBorder="1"/>
    <xf numFmtId="0" fontId="83" fillId="23" borderId="29" xfId="36" applyFont="1" applyFill="1" applyBorder="1"/>
    <xf numFmtId="0" fontId="85" fillId="23" borderId="36" xfId="36" applyFont="1" applyFill="1" applyBorder="1" applyAlignment="1">
      <alignment vertical="center"/>
    </xf>
    <xf numFmtId="0" fontId="83" fillId="23" borderId="36" xfId="36" applyFont="1" applyFill="1" applyBorder="1" applyAlignment="1">
      <alignment vertical="center"/>
    </xf>
    <xf numFmtId="166" fontId="84" fillId="23" borderId="0" xfId="0" applyNumberFormat="1" applyFont="1" applyFill="1" applyBorder="1" applyAlignment="1" applyProtection="1">
      <alignment vertical="center"/>
      <protection hidden="1"/>
    </xf>
    <xf numFmtId="2" fontId="76" fillId="23" borderId="36" xfId="0" applyNumberFormat="1" applyFont="1" applyFill="1" applyBorder="1" applyAlignment="1" applyProtection="1">
      <alignment horizontal="center" vertical="center"/>
      <protection hidden="1"/>
    </xf>
    <xf numFmtId="2" fontId="76" fillId="23" borderId="36" xfId="36" applyNumberFormat="1" applyFont="1" applyFill="1" applyBorder="1" applyAlignment="1" applyProtection="1">
      <alignment horizontal="left" vertical="center"/>
      <protection hidden="1"/>
    </xf>
    <xf numFmtId="0" fontId="85" fillId="23" borderId="0" xfId="36" applyFont="1" applyFill="1" applyBorder="1" applyAlignment="1">
      <alignment vertical="center"/>
    </xf>
    <xf numFmtId="2" fontId="81" fillId="23" borderId="0" xfId="36" applyNumberFormat="1" applyFont="1" applyFill="1" applyBorder="1" applyAlignment="1" applyProtection="1">
      <protection hidden="1"/>
    </xf>
    <xf numFmtId="0" fontId="76" fillId="23" borderId="0" xfId="0" applyFont="1" applyFill="1"/>
    <xf numFmtId="0" fontId="81" fillId="23" borderId="0" xfId="0" applyFont="1" applyFill="1"/>
    <xf numFmtId="0" fontId="76" fillId="23" borderId="10" xfId="0" applyFont="1" applyFill="1" applyBorder="1" applyAlignment="1">
      <alignment vertical="center"/>
    </xf>
    <xf numFmtId="165" fontId="76" fillId="23" borderId="10" xfId="0" applyNumberFormat="1" applyFont="1" applyFill="1" applyBorder="1" applyAlignment="1">
      <alignment vertical="center"/>
    </xf>
    <xf numFmtId="166" fontId="76" fillId="23" borderId="10" xfId="0" applyNumberFormat="1" applyFont="1" applyFill="1" applyBorder="1" applyAlignment="1">
      <alignment vertical="center"/>
    </xf>
    <xf numFmtId="2" fontId="76" fillId="23" borderId="10" xfId="0" applyNumberFormat="1" applyFont="1" applyFill="1" applyBorder="1" applyAlignment="1">
      <alignment vertical="center"/>
    </xf>
    <xf numFmtId="0" fontId="80" fillId="23" borderId="0" xfId="0" applyFont="1" applyFill="1"/>
    <xf numFmtId="11" fontId="76" fillId="23" borderId="0" xfId="0" applyNumberFormat="1" applyFont="1" applyFill="1"/>
    <xf numFmtId="169" fontId="81" fillId="35" borderId="24" xfId="0" applyNumberFormat="1" applyFont="1" applyFill="1" applyBorder="1" applyAlignment="1" applyProtection="1">
      <protection locked="0"/>
    </xf>
    <xf numFmtId="169" fontId="81" fillId="35" borderId="24" xfId="34" applyNumberFormat="1" applyFont="1" applyFill="1" applyBorder="1" applyAlignment="1" applyProtection="1">
      <protection locked="0"/>
    </xf>
    <xf numFmtId="169" fontId="81" fillId="35" borderId="36" xfId="34" applyNumberFormat="1" applyFont="1" applyFill="1" applyBorder="1" applyAlignment="1" applyProtection="1">
      <alignment horizontal="right" vertical="center"/>
      <protection hidden="1"/>
    </xf>
    <xf numFmtId="166" fontId="82" fillId="23" borderId="0" xfId="0" applyNumberFormat="1" applyFont="1" applyFill="1" applyBorder="1" applyAlignment="1" applyProtection="1">
      <alignment vertical="center"/>
      <protection hidden="1"/>
    </xf>
    <xf numFmtId="165" fontId="76" fillId="23" borderId="0" xfId="36" applyNumberFormat="1" applyFont="1" applyFill="1" applyBorder="1" applyAlignment="1" applyProtection="1">
      <alignment horizontal="center"/>
      <protection hidden="1"/>
    </xf>
    <xf numFmtId="165" fontId="81" fillId="23" borderId="36" xfId="36" applyNumberFormat="1" applyFont="1" applyFill="1" applyBorder="1" applyAlignment="1" applyProtection="1">
      <alignment horizontal="center"/>
      <protection hidden="1"/>
    </xf>
    <xf numFmtId="165" fontId="76" fillId="23" borderId="36" xfId="0" applyNumberFormat="1" applyFont="1" applyFill="1" applyBorder="1" applyAlignment="1" applyProtection="1">
      <alignment horizontal="center" vertical="center"/>
      <protection hidden="1"/>
    </xf>
    <xf numFmtId="0" fontId="76" fillId="35" borderId="0" xfId="0" applyFont="1" applyFill="1"/>
    <xf numFmtId="0" fontId="77" fillId="23" borderId="0" xfId="0" applyFont="1" applyFill="1"/>
    <xf numFmtId="0" fontId="78" fillId="23" borderId="0" xfId="0" applyFont="1" applyFill="1"/>
    <xf numFmtId="0" fontId="0" fillId="40" borderId="0" xfId="0" applyFill="1"/>
    <xf numFmtId="0" fontId="76" fillId="23" borderId="0" xfId="46" applyFont="1" applyFill="1"/>
    <xf numFmtId="0" fontId="78" fillId="23" borderId="0" xfId="46" applyFont="1" applyFill="1"/>
    <xf numFmtId="0" fontId="77" fillId="23" borderId="0" xfId="46" applyFont="1" applyFill="1"/>
    <xf numFmtId="0" fontId="81" fillId="23" borderId="0" xfId="46" applyFont="1" applyFill="1"/>
    <xf numFmtId="0" fontId="81" fillId="34" borderId="10" xfId="46" applyFont="1" applyFill="1" applyBorder="1" applyAlignment="1">
      <alignment vertical="center"/>
    </xf>
    <xf numFmtId="0" fontId="76" fillId="23" borderId="10" xfId="46" applyFont="1" applyFill="1" applyBorder="1" applyAlignment="1">
      <alignment vertical="center"/>
    </xf>
    <xf numFmtId="165" fontId="76" fillId="23" borderId="10" xfId="46" applyNumberFormat="1" applyFont="1" applyFill="1" applyBorder="1" applyAlignment="1">
      <alignment vertical="center"/>
    </xf>
    <xf numFmtId="166" fontId="76" fillId="35" borderId="10" xfId="46" applyNumberFormat="1" applyFont="1" applyFill="1" applyBorder="1" applyAlignment="1">
      <alignment vertical="center"/>
    </xf>
    <xf numFmtId="166" fontId="76" fillId="23" borderId="10" xfId="46" applyNumberFormat="1" applyFont="1" applyFill="1" applyBorder="1" applyAlignment="1">
      <alignment vertical="center"/>
    </xf>
    <xf numFmtId="0" fontId="80" fillId="23" borderId="0" xfId="46" applyFont="1" applyFill="1"/>
    <xf numFmtId="0" fontId="82" fillId="23" borderId="28" xfId="46" applyFont="1" applyFill="1" applyBorder="1" applyProtection="1">
      <protection hidden="1"/>
    </xf>
    <xf numFmtId="169" fontId="81" fillId="35" borderId="24" xfId="46" applyNumberFormat="1" applyFont="1" applyFill="1" applyBorder="1" applyAlignment="1" applyProtection="1">
      <protection locked="0"/>
    </xf>
    <xf numFmtId="166" fontId="84" fillId="23" borderId="0" xfId="46" applyNumberFormat="1" applyFont="1" applyFill="1" applyBorder="1" applyAlignment="1" applyProtection="1">
      <alignment vertical="center"/>
      <protection hidden="1"/>
    </xf>
    <xf numFmtId="166" fontId="82" fillId="23" borderId="0" xfId="46" applyNumberFormat="1" applyFont="1" applyFill="1" applyBorder="1" applyAlignment="1" applyProtection="1">
      <alignment vertical="center"/>
      <protection hidden="1"/>
    </xf>
    <xf numFmtId="2" fontId="76" fillId="23" borderId="36" xfId="46" applyNumberFormat="1" applyFont="1" applyFill="1" applyBorder="1" applyAlignment="1" applyProtection="1">
      <alignment horizontal="center" vertical="center"/>
      <protection hidden="1"/>
    </xf>
    <xf numFmtId="165" fontId="76" fillId="23" borderId="36" xfId="46" applyNumberFormat="1" applyFont="1" applyFill="1" applyBorder="1" applyAlignment="1" applyProtection="1">
      <alignment horizontal="center" vertical="center"/>
      <protection hidden="1"/>
    </xf>
    <xf numFmtId="11" fontId="76" fillId="23" borderId="0" xfId="46" applyNumberFormat="1" applyFont="1" applyFill="1"/>
    <xf numFmtId="0" fontId="76" fillId="39" borderId="0" xfId="46" applyFont="1" applyFill="1"/>
    <xf numFmtId="0" fontId="76" fillId="35" borderId="0" xfId="46" applyFont="1" applyFill="1"/>
    <xf numFmtId="166" fontId="76" fillId="39" borderId="10" xfId="46" applyNumberFormat="1" applyFont="1" applyFill="1" applyBorder="1" applyAlignment="1">
      <alignment vertical="center"/>
    </xf>
    <xf numFmtId="169" fontId="22" fillId="23" borderId="24" xfId="34" applyNumberFormat="1" applyFont="1" applyFill="1" applyBorder="1" applyAlignment="1" applyProtection="1">
      <alignment horizontal="center"/>
      <protection hidden="1"/>
    </xf>
    <xf numFmtId="1" fontId="57" fillId="23" borderId="28" xfId="27" applyNumberFormat="1" applyFont="1" applyFill="1" applyBorder="1" applyAlignment="1" applyProtection="1">
      <alignment horizontal="center"/>
      <protection hidden="1"/>
    </xf>
    <xf numFmtId="0" fontId="52" fillId="23" borderId="28" xfId="0" applyFont="1" applyFill="1" applyBorder="1" applyAlignment="1" applyProtection="1">
      <alignment horizontal="center"/>
      <protection hidden="1"/>
    </xf>
    <xf numFmtId="43" fontId="1" fillId="23" borderId="0" xfId="0" applyNumberFormat="1" applyFont="1" applyFill="1"/>
    <xf numFmtId="169" fontId="22" fillId="17" borderId="0" xfId="34" applyNumberFormat="1" applyFont="1" applyFill="1" applyBorder="1" applyAlignment="1" applyProtection="1">
      <alignment vertical="center"/>
      <protection hidden="1"/>
    </xf>
    <xf numFmtId="168" fontId="53" fillId="17" borderId="0" xfId="0" applyNumberFormat="1" applyFont="1" applyFill="1" applyBorder="1" applyAlignment="1" applyProtection="1">
      <alignment vertical="center"/>
      <protection hidden="1"/>
    </xf>
    <xf numFmtId="0" fontId="21" fillId="23" borderId="0" xfId="0" applyFont="1" applyFill="1" applyBorder="1" applyAlignment="1" applyProtection="1">
      <alignment vertical="center"/>
      <protection hidden="1"/>
    </xf>
    <xf numFmtId="165" fontId="21" fillId="23" borderId="0" xfId="0" applyNumberFormat="1" applyFont="1" applyFill="1" applyBorder="1" applyAlignment="1" applyProtection="1">
      <alignment vertical="center"/>
      <protection hidden="1"/>
    </xf>
    <xf numFmtId="2" fontId="21" fillId="23" borderId="0" xfId="36" applyNumberFormat="1" applyFont="1" applyFill="1" applyBorder="1" applyAlignment="1" applyProtection="1">
      <alignment horizontal="left" vertical="center"/>
      <protection hidden="1"/>
    </xf>
    <xf numFmtId="166" fontId="21" fillId="23" borderId="0" xfId="36" applyNumberFormat="1" applyFont="1" applyFill="1" applyBorder="1" applyAlignment="1" applyProtection="1">
      <alignment vertical="center"/>
      <protection hidden="1"/>
    </xf>
    <xf numFmtId="0" fontId="82" fillId="23" borderId="28" xfId="46" applyFont="1" applyFill="1" applyBorder="1" applyAlignment="1" applyProtection="1">
      <alignment horizontal="left"/>
      <protection hidden="1"/>
    </xf>
    <xf numFmtId="2" fontId="76" fillId="23" borderId="28" xfId="36" applyNumberFormat="1" applyFont="1" applyFill="1" applyBorder="1" applyAlignment="1" applyProtection="1">
      <alignment horizontal="left"/>
      <protection hidden="1"/>
    </xf>
    <xf numFmtId="0" fontId="76" fillId="23" borderId="28" xfId="36" applyFont="1" applyFill="1" applyBorder="1" applyAlignment="1" applyProtection="1">
      <alignment horizontal="left"/>
      <protection hidden="1"/>
    </xf>
    <xf numFmtId="0" fontId="82" fillId="23" borderId="28" xfId="0" applyFont="1" applyFill="1" applyBorder="1" applyAlignment="1" applyProtection="1">
      <alignment horizontal="left"/>
      <protection hidden="1"/>
    </xf>
    <xf numFmtId="165" fontId="76" fillId="23" borderId="0" xfId="0" applyNumberFormat="1" applyFont="1" applyFill="1"/>
    <xf numFmtId="165" fontId="76" fillId="23" borderId="0" xfId="46" applyNumberFormat="1" applyFont="1" applyFill="1"/>
    <xf numFmtId="2" fontId="22" fillId="23" borderId="15" xfId="36" applyNumberFormat="1" applyFont="1" applyFill="1" applyBorder="1" applyAlignment="1" applyProtection="1">
      <alignment horizontal="center"/>
      <protection hidden="1"/>
    </xf>
    <xf numFmtId="2" fontId="21" fillId="23" borderId="15" xfId="36" applyNumberFormat="1" applyFont="1" applyFill="1" applyBorder="1" applyAlignment="1" applyProtection="1">
      <alignment horizontal="center"/>
      <protection hidden="1"/>
    </xf>
    <xf numFmtId="166" fontId="52" fillId="23" borderId="24" xfId="36" applyNumberFormat="1" applyFont="1" applyFill="1" applyBorder="1" applyAlignment="1" applyProtection="1">
      <alignment horizontal="center"/>
      <protection hidden="1"/>
    </xf>
    <xf numFmtId="9" fontId="22" fillId="34" borderId="24" xfId="34" applyFont="1" applyFill="1" applyBorder="1" applyAlignment="1" applyProtection="1">
      <alignment horizontal="center"/>
      <protection locked="0"/>
    </xf>
    <xf numFmtId="1" fontId="22" fillId="23" borderId="10" xfId="36" applyNumberFormat="1" applyFont="1" applyFill="1" applyBorder="1" applyAlignment="1" applyProtection="1">
      <alignment horizontal="center"/>
      <protection hidden="1"/>
    </xf>
    <xf numFmtId="0" fontId="52" fillId="23" borderId="24" xfId="0" applyFont="1" applyFill="1" applyBorder="1" applyAlignment="1" applyProtection="1">
      <alignment horizontal="center"/>
      <protection hidden="1"/>
    </xf>
    <xf numFmtId="1" fontId="52" fillId="17" borderId="24" xfId="36" applyNumberFormat="1" applyFont="1" applyFill="1" applyBorder="1" applyAlignment="1" applyProtection="1">
      <alignment horizontal="center"/>
      <protection hidden="1"/>
    </xf>
    <xf numFmtId="0" fontId="22" fillId="23" borderId="43" xfId="36" applyFont="1" applyFill="1" applyBorder="1" applyAlignment="1" applyProtection="1">
      <alignment horizontal="center" vertical="center" wrapText="1"/>
      <protection hidden="1"/>
    </xf>
    <xf numFmtId="0" fontId="21" fillId="23" borderId="43" xfId="36" applyFont="1" applyFill="1" applyBorder="1" applyAlignment="1" applyProtection="1">
      <alignment horizontal="center" vertical="center" wrapText="1"/>
      <protection hidden="1"/>
    </xf>
    <xf numFmtId="1" fontId="21" fillId="23" borderId="10" xfId="36" applyNumberFormat="1" applyFont="1" applyFill="1" applyBorder="1" applyAlignment="1" applyProtection="1">
      <alignment horizontal="center"/>
      <protection hidden="1"/>
    </xf>
    <xf numFmtId="2" fontId="22" fillId="23" borderId="28" xfId="36" applyNumberFormat="1" applyFont="1" applyFill="1" applyBorder="1" applyAlignment="1" applyProtection="1">
      <alignment horizontal="center"/>
      <protection hidden="1"/>
    </xf>
    <xf numFmtId="2" fontId="21" fillId="23" borderId="28" xfId="36" applyNumberFormat="1" applyFont="1" applyFill="1" applyBorder="1" applyAlignment="1" applyProtection="1">
      <alignment horizontal="center"/>
      <protection hidden="1"/>
    </xf>
    <xf numFmtId="0" fontId="63" fillId="23" borderId="0" xfId="36" applyFont="1" applyFill="1" applyBorder="1" applyAlignment="1" applyProtection="1">
      <alignment vertical="top"/>
      <protection hidden="1"/>
    </xf>
    <xf numFmtId="0" fontId="26" fillId="23" borderId="0" xfId="36" applyFont="1" applyFill="1" applyBorder="1" applyProtection="1">
      <protection hidden="1"/>
    </xf>
    <xf numFmtId="0" fontId="21" fillId="23" borderId="0" xfId="36" applyFont="1" applyFill="1" applyBorder="1" applyAlignment="1" applyProtection="1">
      <alignment horizontal="center"/>
      <protection hidden="1"/>
    </xf>
    <xf numFmtId="0" fontId="21" fillId="37" borderId="10" xfId="36" applyFont="1" applyFill="1" applyBorder="1" applyProtection="1">
      <protection hidden="1"/>
    </xf>
    <xf numFmtId="0" fontId="32" fillId="0" borderId="44" xfId="36" applyFont="1" applyFill="1" applyBorder="1" applyProtection="1">
      <protection hidden="1"/>
    </xf>
    <xf numFmtId="0" fontId="32" fillId="0" borderId="30" xfId="36" applyFont="1" applyFill="1" applyBorder="1" applyProtection="1">
      <protection hidden="1"/>
    </xf>
    <xf numFmtId="0" fontId="33" fillId="0" borderId="30" xfId="36" applyFont="1" applyFill="1" applyBorder="1" applyProtection="1">
      <protection hidden="1"/>
    </xf>
    <xf numFmtId="43" fontId="31" fillId="0" borderId="30" xfId="36" applyNumberFormat="1" applyFont="1" applyFill="1" applyBorder="1" applyProtection="1">
      <protection hidden="1"/>
    </xf>
    <xf numFmtId="0" fontId="21" fillId="19" borderId="0" xfId="36" applyFont="1" applyFill="1" applyProtection="1">
      <protection hidden="1"/>
    </xf>
    <xf numFmtId="0" fontId="27" fillId="0" borderId="31" xfId="36" applyFont="1" applyFill="1" applyBorder="1" applyProtection="1">
      <protection hidden="1"/>
    </xf>
    <xf numFmtId="0" fontId="37" fillId="0" borderId="31" xfId="36" applyFont="1" applyFill="1" applyBorder="1" applyProtection="1">
      <protection hidden="1"/>
    </xf>
    <xf numFmtId="0" fontId="21" fillId="0" borderId="0" xfId="0" applyFont="1" applyProtection="1">
      <protection hidden="1"/>
    </xf>
    <xf numFmtId="0" fontId="34" fillId="0" borderId="32" xfId="36" applyFont="1" applyFill="1" applyBorder="1" applyProtection="1">
      <protection hidden="1"/>
    </xf>
    <xf numFmtId="0" fontId="35" fillId="0" borderId="32" xfId="36" applyFont="1" applyFill="1" applyBorder="1" applyProtection="1">
      <protection hidden="1"/>
    </xf>
    <xf numFmtId="0" fontId="36" fillId="0" borderId="32" xfId="36" applyFont="1" applyFill="1" applyBorder="1" applyProtection="1">
      <protection hidden="1"/>
    </xf>
    <xf numFmtId="0" fontId="39" fillId="0" borderId="33" xfId="36" applyFont="1" applyFill="1" applyBorder="1" applyProtection="1">
      <protection hidden="1"/>
    </xf>
    <xf numFmtId="0" fontId="39" fillId="0" borderId="33" xfId="36" applyFont="1" applyFill="1" applyBorder="1" applyAlignment="1" applyProtection="1">
      <protection hidden="1"/>
    </xf>
    <xf numFmtId="0" fontId="40" fillId="0" borderId="33" xfId="36" applyFont="1" applyFill="1" applyBorder="1" applyProtection="1">
      <protection hidden="1"/>
    </xf>
    <xf numFmtId="0" fontId="41" fillId="0" borderId="33" xfId="36" applyFont="1" applyFill="1" applyBorder="1" applyProtection="1">
      <protection hidden="1"/>
    </xf>
    <xf numFmtId="0" fontId="36" fillId="19" borderId="0" xfId="36" applyFont="1" applyFill="1" applyBorder="1" applyProtection="1">
      <protection hidden="1"/>
    </xf>
    <xf numFmtId="0" fontId="42" fillId="0" borderId="34" xfId="36" applyFont="1" applyFill="1" applyBorder="1" applyProtection="1">
      <protection hidden="1"/>
    </xf>
    <xf numFmtId="0" fontId="42" fillId="0" borderId="34" xfId="36" applyFont="1" applyFill="1" applyBorder="1" applyAlignment="1" applyProtection="1">
      <protection hidden="1"/>
    </xf>
    <xf numFmtId="0" fontId="43" fillId="0" borderId="34" xfId="36" applyFont="1" applyFill="1" applyBorder="1" applyProtection="1">
      <protection hidden="1"/>
    </xf>
    <xf numFmtId="0" fontId="44" fillId="0" borderId="34" xfId="36" applyFont="1" applyFill="1" applyBorder="1" applyProtection="1">
      <protection hidden="1"/>
    </xf>
    <xf numFmtId="0" fontId="32" fillId="0" borderId="30" xfId="36" applyFont="1" applyFill="1" applyBorder="1" applyAlignment="1" applyProtection="1">
      <protection hidden="1"/>
    </xf>
    <xf numFmtId="0" fontId="31" fillId="0" borderId="30" xfId="36" applyFont="1" applyFill="1" applyBorder="1" applyProtection="1">
      <protection hidden="1"/>
    </xf>
    <xf numFmtId="0" fontId="27" fillId="0" borderId="31" xfId="36" applyFont="1" applyFill="1" applyBorder="1" applyAlignment="1" applyProtection="1">
      <protection hidden="1"/>
    </xf>
    <xf numFmtId="0" fontId="38" fillId="0" borderId="31" xfId="36" applyFont="1" applyFill="1" applyBorder="1" applyProtection="1">
      <protection hidden="1"/>
    </xf>
    <xf numFmtId="0" fontId="45" fillId="0" borderId="35" xfId="36" applyFont="1" applyFill="1" applyBorder="1" applyProtection="1">
      <protection hidden="1"/>
    </xf>
    <xf numFmtId="0" fontId="45" fillId="0" borderId="35" xfId="36" applyFont="1" applyFill="1" applyBorder="1" applyAlignment="1" applyProtection="1">
      <protection hidden="1"/>
    </xf>
    <xf numFmtId="0" fontId="46" fillId="0" borderId="35" xfId="36" applyFont="1" applyFill="1" applyBorder="1" applyProtection="1">
      <protection hidden="1"/>
    </xf>
    <xf numFmtId="0" fontId="47" fillId="0" borderId="35" xfId="36" applyFont="1" applyFill="1" applyBorder="1" applyProtection="1">
      <protection hidden="1"/>
    </xf>
    <xf numFmtId="0" fontId="21" fillId="0" borderId="0" xfId="36" applyFont="1" applyProtection="1">
      <protection hidden="1"/>
    </xf>
    <xf numFmtId="0" fontId="26" fillId="17" borderId="0" xfId="36" applyFont="1" applyFill="1" applyBorder="1" applyProtection="1">
      <protection hidden="1"/>
    </xf>
    <xf numFmtId="0" fontId="26" fillId="17" borderId="0" xfId="36" applyFont="1" applyFill="1" applyProtection="1">
      <protection hidden="1"/>
    </xf>
    <xf numFmtId="0" fontId="21" fillId="17" borderId="0" xfId="36" applyFont="1" applyFill="1" applyProtection="1">
      <protection hidden="1"/>
    </xf>
    <xf numFmtId="0" fontId="21" fillId="17" borderId="0" xfId="36" applyNumberFormat="1" applyFont="1" applyFill="1" applyBorder="1" applyAlignment="1" applyProtection="1">
      <alignment horizontal="center" textRotation="90" wrapText="1"/>
      <protection hidden="1"/>
    </xf>
    <xf numFmtId="0" fontId="21" fillId="23" borderId="0" xfId="36" applyNumberFormat="1" applyFont="1" applyFill="1" applyBorder="1" applyAlignment="1" applyProtection="1">
      <alignment horizontal="center" textRotation="90" wrapText="1"/>
      <protection hidden="1"/>
    </xf>
    <xf numFmtId="0" fontId="21" fillId="23" borderId="43" xfId="36" applyNumberFormat="1" applyFont="1" applyFill="1" applyBorder="1" applyAlignment="1" applyProtection="1">
      <alignment horizontal="center" textRotation="90" wrapText="1"/>
      <protection hidden="1"/>
    </xf>
    <xf numFmtId="0" fontId="22" fillId="23" borderId="43" xfId="36" applyNumberFormat="1" applyFont="1" applyFill="1" applyBorder="1" applyAlignment="1" applyProtection="1">
      <alignment horizontal="center" textRotation="90" wrapText="1"/>
      <protection hidden="1"/>
    </xf>
    <xf numFmtId="0" fontId="21" fillId="37" borderId="10" xfId="36" applyFont="1" applyFill="1" applyBorder="1" applyAlignment="1" applyProtection="1">
      <alignment horizontal="center" textRotation="90" wrapText="1"/>
      <protection hidden="1"/>
    </xf>
    <xf numFmtId="0" fontId="32" fillId="0" borderId="44" xfId="0" applyFont="1" applyFill="1" applyBorder="1" applyAlignment="1" applyProtection="1">
      <alignment horizontal="center" textRotation="90" wrapText="1"/>
      <protection hidden="1"/>
    </xf>
    <xf numFmtId="0" fontId="32" fillId="0" borderId="20" xfId="0" applyFont="1" applyFill="1" applyBorder="1" applyAlignment="1" applyProtection="1">
      <alignment horizontal="center" textRotation="90" wrapText="1"/>
      <protection hidden="1"/>
    </xf>
    <xf numFmtId="0" fontId="33" fillId="0" borderId="20" xfId="0" applyFont="1" applyFill="1" applyBorder="1" applyAlignment="1" applyProtection="1">
      <alignment horizontal="center" textRotation="90" wrapText="1"/>
      <protection hidden="1"/>
    </xf>
    <xf numFmtId="0" fontId="31" fillId="0" borderId="20" xfId="0" applyFont="1" applyFill="1" applyBorder="1" applyAlignment="1" applyProtection="1">
      <alignment horizontal="center" textRotation="90" wrapText="1"/>
      <protection hidden="1"/>
    </xf>
    <xf numFmtId="0" fontId="22" fillId="19" borderId="0" xfId="36" applyFont="1" applyFill="1" applyAlignment="1" applyProtection="1">
      <alignment horizontal="center"/>
      <protection hidden="1"/>
    </xf>
    <xf numFmtId="0" fontId="27" fillId="0" borderId="22" xfId="0" applyFont="1" applyFill="1" applyBorder="1" applyAlignment="1" applyProtection="1">
      <alignment horizontal="center" textRotation="90" wrapText="1"/>
      <protection hidden="1"/>
    </xf>
    <xf numFmtId="0" fontId="37" fillId="0" borderId="22" xfId="0" applyFont="1" applyFill="1" applyBorder="1" applyAlignment="1" applyProtection="1">
      <alignment horizontal="center" textRotation="90" wrapText="1"/>
      <protection hidden="1"/>
    </xf>
    <xf numFmtId="0" fontId="38" fillId="0" borderId="22" xfId="0" applyFont="1" applyFill="1" applyBorder="1" applyAlignment="1" applyProtection="1">
      <alignment horizontal="center" textRotation="90" wrapText="1"/>
      <protection hidden="1"/>
    </xf>
    <xf numFmtId="0" fontId="34" fillId="0" borderId="21" xfId="0" applyFont="1" applyFill="1" applyBorder="1" applyAlignment="1" applyProtection="1">
      <alignment horizontal="center" textRotation="90" wrapText="1"/>
      <protection hidden="1"/>
    </xf>
    <xf numFmtId="0" fontId="35" fillId="0" borderId="21" xfId="0" applyFont="1" applyFill="1" applyBorder="1" applyAlignment="1" applyProtection="1">
      <alignment horizontal="center" textRotation="90" wrapText="1"/>
      <protection hidden="1"/>
    </xf>
    <xf numFmtId="0" fontId="36" fillId="0" borderId="21" xfId="0" applyFont="1" applyFill="1" applyBorder="1" applyAlignment="1" applyProtection="1">
      <alignment horizontal="center" textRotation="90" wrapText="1"/>
      <protection hidden="1"/>
    </xf>
    <xf numFmtId="0" fontId="39" fillId="0" borderId="23" xfId="0" applyFont="1" applyFill="1" applyBorder="1" applyAlignment="1" applyProtection="1">
      <alignment horizontal="center" textRotation="90" wrapText="1"/>
      <protection hidden="1"/>
    </xf>
    <xf numFmtId="0" fontId="40" fillId="0" borderId="23" xfId="0" applyFont="1" applyFill="1" applyBorder="1" applyAlignment="1" applyProtection="1">
      <alignment horizontal="center" textRotation="90" wrapText="1"/>
      <protection hidden="1"/>
    </xf>
    <xf numFmtId="0" fontId="41" fillId="0" borderId="23" xfId="0" applyFont="1" applyFill="1" applyBorder="1" applyAlignment="1" applyProtection="1">
      <alignment horizontal="center" textRotation="90" wrapText="1"/>
      <protection hidden="1"/>
    </xf>
    <xf numFmtId="0" fontId="36" fillId="19" borderId="0" xfId="0" applyFont="1" applyFill="1" applyBorder="1" applyAlignment="1" applyProtection="1">
      <alignment horizontal="center" textRotation="90" wrapText="1"/>
      <protection hidden="1"/>
    </xf>
    <xf numFmtId="0" fontId="42" fillId="0" borderId="25" xfId="0" applyFont="1" applyFill="1" applyBorder="1" applyAlignment="1" applyProtection="1">
      <alignment horizontal="center" textRotation="90" wrapText="1"/>
      <protection hidden="1"/>
    </xf>
    <xf numFmtId="0" fontId="43" fillId="0" borderId="25" xfId="0" applyFont="1" applyFill="1" applyBorder="1" applyAlignment="1" applyProtection="1">
      <alignment horizontal="center" textRotation="90" wrapText="1"/>
      <protection hidden="1"/>
    </xf>
    <xf numFmtId="0" fontId="44" fillId="0" borderId="25" xfId="0" applyFont="1" applyFill="1" applyBorder="1" applyAlignment="1" applyProtection="1">
      <alignment horizontal="center" textRotation="90" wrapText="1"/>
      <protection hidden="1"/>
    </xf>
    <xf numFmtId="0" fontId="45" fillId="0" borderId="26" xfId="0" applyFont="1" applyFill="1" applyBorder="1" applyAlignment="1" applyProtection="1">
      <alignment horizontal="center" textRotation="90" wrapText="1"/>
      <protection hidden="1"/>
    </xf>
    <xf numFmtId="0" fontId="46" fillId="0" borderId="26" xfId="0" applyFont="1" applyFill="1" applyBorder="1" applyAlignment="1" applyProtection="1">
      <alignment horizontal="center" textRotation="90" wrapText="1"/>
      <protection hidden="1"/>
    </xf>
    <xf numFmtId="0" fontId="47" fillId="0" borderId="26" xfId="0" applyFont="1" applyFill="1" applyBorder="1" applyAlignment="1" applyProtection="1">
      <alignment horizontal="center" textRotation="90" wrapText="1"/>
      <protection hidden="1"/>
    </xf>
    <xf numFmtId="0" fontId="36" fillId="19" borderId="0" xfId="0" applyFont="1" applyFill="1" applyBorder="1" applyAlignment="1" applyProtection="1">
      <alignment textRotation="90" wrapText="1"/>
      <protection hidden="1"/>
    </xf>
    <xf numFmtId="0" fontId="21" fillId="0" borderId="0" xfId="36" applyFont="1" applyAlignment="1" applyProtection="1">
      <alignment wrapText="1"/>
      <protection hidden="1"/>
    </xf>
    <xf numFmtId="0" fontId="30" fillId="23" borderId="42" xfId="36" applyFont="1" applyFill="1" applyBorder="1" applyAlignment="1" applyProtection="1">
      <alignment horizontal="left" vertical="center"/>
      <protection hidden="1"/>
    </xf>
    <xf numFmtId="0" fontId="30" fillId="23" borderId="13" xfId="36" applyFont="1" applyFill="1" applyBorder="1" applyAlignment="1" applyProtection="1">
      <alignment horizontal="center" vertical="center"/>
      <protection hidden="1"/>
    </xf>
    <xf numFmtId="0" fontId="30" fillId="23" borderId="38" xfId="36" applyFont="1" applyFill="1" applyBorder="1" applyAlignment="1" applyProtection="1">
      <alignment horizontal="left" vertical="center"/>
      <protection hidden="1"/>
    </xf>
    <xf numFmtId="0" fontId="30" fillId="23" borderId="37" xfId="36" applyFont="1" applyFill="1" applyBorder="1" applyAlignment="1" applyProtection="1">
      <alignment horizontal="left" vertical="center"/>
      <protection hidden="1"/>
    </xf>
    <xf numFmtId="0" fontId="30" fillId="37" borderId="10" xfId="36" applyFont="1" applyFill="1" applyBorder="1" applyProtection="1">
      <protection hidden="1"/>
    </xf>
    <xf numFmtId="0" fontId="30" fillId="37" borderId="10" xfId="36" applyFont="1" applyFill="1" applyBorder="1" applyAlignment="1" applyProtection="1">
      <alignment horizontal="left"/>
      <protection hidden="1"/>
    </xf>
    <xf numFmtId="0" fontId="32" fillId="0" borderId="44" xfId="0" applyFont="1" applyFill="1" applyBorder="1" applyProtection="1">
      <protection hidden="1"/>
    </xf>
    <xf numFmtId="0" fontId="32" fillId="0" borderId="30" xfId="0" applyFont="1" applyFill="1" applyBorder="1" applyProtection="1">
      <protection hidden="1"/>
    </xf>
    <xf numFmtId="0" fontId="33" fillId="0" borderId="30" xfId="0" applyFont="1" applyFill="1" applyBorder="1" applyProtection="1">
      <protection hidden="1"/>
    </xf>
    <xf numFmtId="0" fontId="31" fillId="0" borderId="30" xfId="0" applyFont="1" applyFill="1" applyBorder="1" applyProtection="1">
      <protection hidden="1"/>
    </xf>
    <xf numFmtId="0" fontId="22" fillId="19" borderId="0" xfId="36" applyFont="1" applyFill="1" applyBorder="1" applyProtection="1">
      <protection hidden="1"/>
    </xf>
    <xf numFmtId="0" fontId="65" fillId="0" borderId="31" xfId="0" applyFont="1" applyFill="1" applyBorder="1" applyProtection="1">
      <protection hidden="1"/>
    </xf>
    <xf numFmtId="0" fontId="71" fillId="0" borderId="31" xfId="0" applyFont="1" applyFill="1" applyBorder="1" applyProtection="1">
      <protection hidden="1"/>
    </xf>
    <xf numFmtId="0" fontId="75" fillId="0" borderId="31" xfId="36" applyFont="1" applyFill="1" applyBorder="1" applyProtection="1">
      <protection hidden="1"/>
    </xf>
    <xf numFmtId="0" fontId="34" fillId="0" borderId="32" xfId="0" applyFont="1" applyFill="1" applyBorder="1" applyProtection="1">
      <protection hidden="1"/>
    </xf>
    <xf numFmtId="0" fontId="35" fillId="0" borderId="32" xfId="0" applyFont="1" applyFill="1" applyBorder="1" applyProtection="1">
      <protection hidden="1"/>
    </xf>
    <xf numFmtId="0" fontId="36" fillId="0" borderId="32" xfId="0" applyFont="1" applyFill="1" applyBorder="1" applyProtection="1">
      <protection hidden="1"/>
    </xf>
    <xf numFmtId="0" fontId="39" fillId="0" borderId="33" xfId="0" applyFont="1" applyFill="1" applyBorder="1" applyAlignment="1" applyProtection="1">
      <protection hidden="1"/>
    </xf>
    <xf numFmtId="0" fontId="40" fillId="0" borderId="33" xfId="0" applyFont="1" applyFill="1" applyBorder="1" applyAlignment="1" applyProtection="1">
      <protection hidden="1"/>
    </xf>
    <xf numFmtId="0" fontId="41" fillId="0" borderId="33" xfId="0" applyFont="1" applyFill="1" applyBorder="1" applyAlignment="1" applyProtection="1">
      <protection hidden="1"/>
    </xf>
    <xf numFmtId="0" fontId="36" fillId="19" borderId="0" xfId="0" applyFont="1" applyFill="1" applyBorder="1" applyProtection="1">
      <protection hidden="1"/>
    </xf>
    <xf numFmtId="0" fontId="42" fillId="0" borderId="34" xfId="0" applyFont="1" applyFill="1" applyBorder="1" applyAlignment="1" applyProtection="1">
      <protection hidden="1"/>
    </xf>
    <xf numFmtId="0" fontId="43" fillId="0" borderId="34" xfId="0" applyFont="1" applyFill="1" applyBorder="1" applyAlignment="1" applyProtection="1">
      <protection hidden="1"/>
    </xf>
    <xf numFmtId="0" fontId="32" fillId="0" borderId="30" xfId="0" applyFont="1" applyFill="1" applyBorder="1" applyAlignment="1" applyProtection="1">
      <protection hidden="1"/>
    </xf>
    <xf numFmtId="0" fontId="31" fillId="0" borderId="30" xfId="0" applyFont="1" applyFill="1" applyBorder="1" applyAlignment="1" applyProtection="1">
      <protection hidden="1"/>
    </xf>
    <xf numFmtId="0" fontId="27" fillId="0" borderId="31" xfId="0" applyFont="1" applyFill="1" applyBorder="1" applyAlignment="1" applyProtection="1">
      <protection hidden="1"/>
    </xf>
    <xf numFmtId="0" fontId="37" fillId="0" borderId="31" xfId="0" applyFont="1" applyFill="1" applyBorder="1" applyAlignment="1" applyProtection="1">
      <protection hidden="1"/>
    </xf>
    <xf numFmtId="0" fontId="45" fillId="0" borderId="35" xfId="0" applyFont="1" applyFill="1" applyBorder="1" applyAlignment="1" applyProtection="1">
      <protection hidden="1"/>
    </xf>
    <xf numFmtId="0" fontId="46" fillId="0" borderId="35" xfId="0" applyFont="1" applyFill="1" applyBorder="1" applyAlignment="1" applyProtection="1">
      <protection hidden="1"/>
    </xf>
    <xf numFmtId="0" fontId="22" fillId="0" borderId="0" xfId="36" applyFont="1" applyBorder="1" applyProtection="1">
      <protection hidden="1"/>
    </xf>
    <xf numFmtId="0" fontId="21" fillId="0" borderId="0" xfId="36" applyFont="1" applyBorder="1" applyProtection="1">
      <protection hidden="1"/>
    </xf>
    <xf numFmtId="0" fontId="30" fillId="23" borderId="43" xfId="36" applyFont="1" applyFill="1" applyBorder="1" applyAlignment="1" applyProtection="1">
      <protection hidden="1"/>
    </xf>
    <xf numFmtId="0" fontId="26" fillId="23" borderId="43" xfId="36" applyFont="1" applyFill="1" applyBorder="1" applyProtection="1">
      <protection hidden="1"/>
    </xf>
    <xf numFmtId="0" fontId="21" fillId="23" borderId="15" xfId="36" applyFont="1" applyFill="1" applyBorder="1" applyProtection="1">
      <protection hidden="1"/>
    </xf>
    <xf numFmtId="10" fontId="21" fillId="17" borderId="19" xfId="34" applyNumberFormat="1" applyFont="1" applyFill="1" applyBorder="1" applyProtection="1">
      <protection hidden="1"/>
    </xf>
    <xf numFmtId="2" fontId="21" fillId="37" borderId="10" xfId="0" applyNumberFormat="1" applyFont="1" applyFill="1" applyBorder="1" applyAlignment="1" applyProtection="1">
      <alignment horizontal="right"/>
      <protection hidden="1"/>
    </xf>
    <xf numFmtId="1" fontId="21" fillId="37" borderId="10" xfId="0" applyNumberFormat="1" applyFont="1" applyFill="1" applyBorder="1" applyAlignment="1" applyProtection="1">
      <alignment horizontal="right"/>
      <protection hidden="1"/>
    </xf>
    <xf numFmtId="166" fontId="21" fillId="37" borderId="10" xfId="0" applyNumberFormat="1" applyFont="1" applyFill="1" applyBorder="1" applyAlignment="1" applyProtection="1">
      <alignment horizontal="right"/>
      <protection hidden="1"/>
    </xf>
    <xf numFmtId="1" fontId="21" fillId="37" borderId="10" xfId="0" applyNumberFormat="1" applyFont="1" applyFill="1" applyBorder="1" applyAlignment="1" applyProtection="1">
      <alignment horizontal="left"/>
      <protection hidden="1"/>
    </xf>
    <xf numFmtId="165" fontId="32" fillId="0" borderId="44" xfId="36" applyNumberFormat="1" applyFont="1" applyFill="1" applyBorder="1" applyAlignment="1" applyProtection="1">
      <protection hidden="1"/>
    </xf>
    <xf numFmtId="165" fontId="32" fillId="0" borderId="20" xfId="36" applyNumberFormat="1" applyFont="1" applyFill="1" applyBorder="1" applyAlignment="1" applyProtection="1">
      <protection hidden="1"/>
    </xf>
    <xf numFmtId="165" fontId="31" fillId="0" borderId="20" xfId="36" applyNumberFormat="1" applyFont="1" applyFill="1" applyBorder="1" applyProtection="1">
      <protection hidden="1"/>
    </xf>
    <xf numFmtId="1" fontId="72" fillId="19" borderId="0" xfId="36" applyNumberFormat="1" applyFont="1" applyFill="1" applyBorder="1" applyProtection="1">
      <protection hidden="1"/>
    </xf>
    <xf numFmtId="165" fontId="65" fillId="0" borderId="20" xfId="36" applyNumberFormat="1" applyFont="1" applyFill="1" applyBorder="1" applyAlignment="1" applyProtection="1">
      <protection hidden="1"/>
    </xf>
    <xf numFmtId="165" fontId="71" fillId="0" borderId="20" xfId="36" applyNumberFormat="1" applyFont="1" applyFill="1" applyBorder="1" applyProtection="1">
      <protection hidden="1"/>
    </xf>
    <xf numFmtId="165" fontId="34" fillId="0" borderId="21" xfId="36" applyNumberFormat="1" applyFont="1" applyFill="1" applyBorder="1" applyProtection="1">
      <protection hidden="1"/>
    </xf>
    <xf numFmtId="165" fontId="35" fillId="0" borderId="21" xfId="36" applyNumberFormat="1" applyFont="1" applyFill="1" applyBorder="1" applyProtection="1">
      <protection hidden="1"/>
    </xf>
    <xf numFmtId="173" fontId="39" fillId="0" borderId="33" xfId="36" applyNumberFormat="1" applyFont="1" applyFill="1" applyBorder="1" applyAlignment="1" applyProtection="1">
      <protection hidden="1"/>
    </xf>
    <xf numFmtId="173" fontId="40" fillId="0" borderId="33" xfId="36" applyNumberFormat="1" applyFont="1" applyFill="1" applyBorder="1" applyProtection="1">
      <protection hidden="1"/>
    </xf>
    <xf numFmtId="173" fontId="42" fillId="0" borderId="34" xfId="36" applyNumberFormat="1" applyFont="1" applyFill="1" applyBorder="1" applyAlignment="1" applyProtection="1">
      <protection hidden="1"/>
    </xf>
    <xf numFmtId="173" fontId="43" fillId="0" borderId="34" xfId="36" applyNumberFormat="1" applyFont="1" applyFill="1" applyBorder="1" applyProtection="1">
      <protection hidden="1"/>
    </xf>
    <xf numFmtId="173" fontId="32" fillId="0" borderId="30" xfId="36" applyNumberFormat="1" applyFont="1" applyFill="1" applyBorder="1" applyAlignment="1" applyProtection="1">
      <protection hidden="1"/>
    </xf>
    <xf numFmtId="173" fontId="31" fillId="0" borderId="30" xfId="36" applyNumberFormat="1" applyFont="1" applyFill="1" applyBorder="1" applyProtection="1">
      <protection hidden="1"/>
    </xf>
    <xf numFmtId="173" fontId="27" fillId="0" borderId="31" xfId="36" applyNumberFormat="1" applyFont="1" applyFill="1" applyBorder="1" applyAlignment="1" applyProtection="1">
      <protection hidden="1"/>
    </xf>
    <xf numFmtId="173" fontId="37" fillId="0" borderId="31" xfId="36" applyNumberFormat="1" applyFont="1" applyFill="1" applyBorder="1" applyProtection="1">
      <protection hidden="1"/>
    </xf>
    <xf numFmtId="166" fontId="32" fillId="0" borderId="20" xfId="36" applyNumberFormat="1" applyFont="1" applyFill="1" applyBorder="1" applyAlignment="1" applyProtection="1">
      <protection hidden="1"/>
    </xf>
    <xf numFmtId="166" fontId="31" fillId="0" borderId="20" xfId="36" applyNumberFormat="1" applyFont="1" applyFill="1" applyBorder="1" applyProtection="1">
      <protection hidden="1"/>
    </xf>
    <xf numFmtId="173" fontId="32" fillId="0" borderId="20" xfId="36" applyNumberFormat="1" applyFont="1" applyFill="1" applyBorder="1" applyAlignment="1" applyProtection="1">
      <protection hidden="1"/>
    </xf>
    <xf numFmtId="173" fontId="31" fillId="0" borderId="20" xfId="36" applyNumberFormat="1" applyFont="1" applyFill="1" applyBorder="1" applyProtection="1">
      <protection hidden="1"/>
    </xf>
    <xf numFmtId="173" fontId="45" fillId="0" borderId="35" xfId="36" applyNumberFormat="1" applyFont="1" applyFill="1" applyBorder="1" applyAlignment="1" applyProtection="1">
      <protection hidden="1"/>
    </xf>
    <xf numFmtId="173" fontId="46" fillId="0" borderId="35" xfId="36" applyNumberFormat="1" applyFont="1" applyFill="1" applyBorder="1" applyProtection="1">
      <protection hidden="1"/>
    </xf>
    <xf numFmtId="0" fontId="30" fillId="0" borderId="0" xfId="36" applyFont="1" applyProtection="1">
      <protection hidden="1"/>
    </xf>
    <xf numFmtId="0" fontId="30" fillId="23" borderId="43" xfId="0" applyFont="1" applyFill="1" applyBorder="1" applyAlignment="1" applyProtection="1">
      <protection hidden="1"/>
    </xf>
    <xf numFmtId="0" fontId="21" fillId="23" borderId="10" xfId="36" applyFont="1" applyFill="1" applyBorder="1" applyProtection="1">
      <protection hidden="1"/>
    </xf>
    <xf numFmtId="0" fontId="21" fillId="23" borderId="16" xfId="36" applyFont="1" applyFill="1" applyBorder="1" applyProtection="1">
      <protection hidden="1"/>
    </xf>
    <xf numFmtId="0" fontId="21" fillId="23" borderId="14" xfId="36" applyFont="1" applyFill="1" applyBorder="1" applyProtection="1">
      <protection hidden="1"/>
    </xf>
    <xf numFmtId="165" fontId="21" fillId="37" borderId="10" xfId="0" applyNumberFormat="1" applyFont="1" applyFill="1" applyBorder="1" applyAlignment="1" applyProtection="1">
      <alignment horizontal="right"/>
      <protection hidden="1"/>
    </xf>
    <xf numFmtId="0" fontId="21" fillId="38" borderId="10" xfId="36" applyFont="1" applyFill="1" applyBorder="1" applyProtection="1">
      <protection hidden="1"/>
    </xf>
    <xf numFmtId="0" fontId="21" fillId="37" borderId="10" xfId="36" applyNumberFormat="1" applyFont="1" applyFill="1" applyBorder="1" applyAlignment="1" applyProtection="1">
      <protection hidden="1"/>
    </xf>
    <xf numFmtId="0" fontId="52" fillId="23" borderId="43" xfId="36" applyFont="1" applyFill="1" applyBorder="1" applyProtection="1">
      <protection hidden="1"/>
    </xf>
    <xf numFmtId="0" fontId="26" fillId="23" borderId="15" xfId="36" applyFont="1" applyFill="1" applyBorder="1" applyProtection="1">
      <protection hidden="1"/>
    </xf>
    <xf numFmtId="0" fontId="52" fillId="23" borderId="15" xfId="36" applyFont="1" applyFill="1" applyBorder="1" applyProtection="1">
      <protection hidden="1"/>
    </xf>
    <xf numFmtId="0" fontId="26" fillId="23" borderId="14" xfId="36" applyFont="1" applyFill="1" applyBorder="1" applyProtection="1">
      <protection hidden="1"/>
    </xf>
    <xf numFmtId="166" fontId="21" fillId="37" borderId="10" xfId="36" applyNumberFormat="1" applyFont="1" applyFill="1" applyBorder="1" applyAlignment="1" applyProtection="1">
      <alignment horizontal="right"/>
      <protection hidden="1"/>
    </xf>
    <xf numFmtId="1" fontId="21" fillId="37" borderId="10" xfId="36" applyNumberFormat="1" applyFont="1" applyFill="1" applyBorder="1" applyAlignment="1" applyProtection="1">
      <alignment horizontal="right"/>
      <protection hidden="1"/>
    </xf>
    <xf numFmtId="0" fontId="25" fillId="23" borderId="43" xfId="36" applyFont="1" applyFill="1" applyBorder="1" applyProtection="1">
      <protection hidden="1"/>
    </xf>
    <xf numFmtId="0" fontId="24" fillId="23" borderId="43" xfId="36" applyFont="1" applyFill="1" applyBorder="1" applyProtection="1">
      <protection hidden="1"/>
    </xf>
    <xf numFmtId="2" fontId="21" fillId="0" borderId="16" xfId="36" applyNumberFormat="1" applyFont="1" applyFill="1" applyBorder="1" applyProtection="1">
      <protection hidden="1"/>
    </xf>
    <xf numFmtId="165" fontId="26" fillId="23" borderId="43" xfId="36" applyNumberFormat="1" applyFont="1" applyFill="1" applyBorder="1" applyProtection="1">
      <protection hidden="1"/>
    </xf>
    <xf numFmtId="0" fontId="28" fillId="23" borderId="14" xfId="36" applyFont="1" applyFill="1" applyBorder="1" applyProtection="1">
      <protection hidden="1"/>
    </xf>
    <xf numFmtId="0" fontId="28" fillId="23" borderId="10" xfId="36" applyFont="1" applyFill="1" applyBorder="1" applyProtection="1">
      <protection hidden="1"/>
    </xf>
    <xf numFmtId="165" fontId="24" fillId="23" borderId="43" xfId="36" applyNumberFormat="1" applyFont="1" applyFill="1" applyBorder="1" applyProtection="1">
      <protection hidden="1"/>
    </xf>
    <xf numFmtId="0" fontId="28" fillId="23" borderId="16" xfId="36" applyFont="1" applyFill="1" applyBorder="1" applyProtection="1">
      <protection hidden="1"/>
    </xf>
    <xf numFmtId="165" fontId="25" fillId="23" borderId="43" xfId="36" applyNumberFormat="1" applyFont="1" applyFill="1" applyBorder="1" applyProtection="1">
      <protection hidden="1"/>
    </xf>
    <xf numFmtId="165" fontId="32" fillId="0" borderId="40" xfId="36" applyNumberFormat="1" applyFont="1" applyFill="1" applyBorder="1" applyAlignment="1" applyProtection="1">
      <protection hidden="1"/>
    </xf>
    <xf numFmtId="165" fontId="31" fillId="0" borderId="40" xfId="36" applyNumberFormat="1" applyFont="1" applyFill="1" applyBorder="1" applyProtection="1">
      <protection hidden="1"/>
    </xf>
    <xf numFmtId="165" fontId="65" fillId="0" borderId="40" xfId="36" applyNumberFormat="1" applyFont="1" applyFill="1" applyBorder="1" applyAlignment="1" applyProtection="1">
      <protection hidden="1"/>
    </xf>
    <xf numFmtId="165" fontId="71" fillId="0" borderId="40" xfId="36" applyNumberFormat="1" applyFont="1" applyFill="1" applyBorder="1" applyProtection="1">
      <protection hidden="1"/>
    </xf>
    <xf numFmtId="165" fontId="34" fillId="0" borderId="41" xfId="36" applyNumberFormat="1" applyFont="1" applyFill="1" applyBorder="1" applyProtection="1">
      <protection hidden="1"/>
    </xf>
    <xf numFmtId="165" fontId="35" fillId="0" borderId="41" xfId="36" applyNumberFormat="1" applyFont="1" applyFill="1" applyBorder="1" applyProtection="1">
      <protection hidden="1"/>
    </xf>
    <xf numFmtId="0" fontId="26" fillId="31" borderId="14" xfId="36" applyFont="1" applyFill="1" applyBorder="1" applyProtection="1">
      <protection hidden="1"/>
    </xf>
    <xf numFmtId="0" fontId="21" fillId="31" borderId="14" xfId="36" applyFont="1" applyFill="1" applyBorder="1" applyProtection="1">
      <protection hidden="1"/>
    </xf>
    <xf numFmtId="0" fontId="28" fillId="31" borderId="14" xfId="36" applyFont="1" applyFill="1" applyBorder="1" applyProtection="1">
      <protection hidden="1"/>
    </xf>
    <xf numFmtId="0" fontId="21" fillId="31" borderId="16" xfId="36" applyFont="1" applyFill="1" applyBorder="1" applyProtection="1">
      <protection hidden="1"/>
    </xf>
    <xf numFmtId="0" fontId="30" fillId="17" borderId="43" xfId="0" applyFont="1" applyFill="1" applyBorder="1" applyAlignment="1" applyProtection="1">
      <protection hidden="1"/>
    </xf>
    <xf numFmtId="0" fontId="26" fillId="31" borderId="43" xfId="36" applyFont="1" applyFill="1" applyBorder="1" applyProtection="1">
      <protection hidden="1"/>
    </xf>
    <xf numFmtId="0" fontId="52" fillId="31" borderId="43" xfId="36" applyFont="1" applyFill="1" applyBorder="1" applyProtection="1">
      <protection hidden="1"/>
    </xf>
    <xf numFmtId="0" fontId="28" fillId="31" borderId="43" xfId="36" applyFont="1" applyFill="1" applyBorder="1" applyProtection="1">
      <protection hidden="1"/>
    </xf>
    <xf numFmtId="0" fontId="52" fillId="31" borderId="15" xfId="36" applyFont="1" applyFill="1" applyBorder="1" applyProtection="1">
      <protection hidden="1"/>
    </xf>
    <xf numFmtId="0" fontId="28" fillId="31" borderId="15" xfId="36" applyFont="1" applyFill="1" applyBorder="1" applyProtection="1">
      <protection hidden="1"/>
    </xf>
    <xf numFmtId="0" fontId="28" fillId="31" borderId="16" xfId="36" applyFont="1" applyFill="1" applyBorder="1" applyProtection="1">
      <protection hidden="1"/>
    </xf>
    <xf numFmtId="0" fontId="24" fillId="17" borderId="43" xfId="36" applyFont="1" applyFill="1" applyBorder="1" applyProtection="1">
      <protection hidden="1"/>
    </xf>
    <xf numFmtId="0" fontId="25" fillId="31" borderId="43" xfId="36" applyFont="1" applyFill="1" applyBorder="1" applyProtection="1">
      <protection hidden="1"/>
    </xf>
    <xf numFmtId="166" fontId="21" fillId="38" borderId="10" xfId="0" applyNumberFormat="1" applyFont="1" applyFill="1" applyBorder="1" applyAlignment="1" applyProtection="1">
      <alignment horizontal="right"/>
      <protection hidden="1"/>
    </xf>
    <xf numFmtId="0" fontId="24" fillId="17" borderId="15" xfId="36" applyFont="1" applyFill="1" applyBorder="1" applyProtection="1">
      <protection hidden="1"/>
    </xf>
    <xf numFmtId="0" fontId="25" fillId="31" borderId="15" xfId="36" applyFont="1" applyFill="1" applyBorder="1" applyProtection="1">
      <protection hidden="1"/>
    </xf>
    <xf numFmtId="0" fontId="23" fillId="23" borderId="14" xfId="36" applyFont="1" applyFill="1" applyBorder="1" applyAlignment="1" applyProtection="1">
      <protection hidden="1"/>
    </xf>
    <xf numFmtId="0" fontId="24" fillId="23" borderId="14" xfId="36" applyFont="1" applyFill="1" applyBorder="1" applyProtection="1">
      <protection hidden="1"/>
    </xf>
    <xf numFmtId="0" fontId="21" fillId="0" borderId="16" xfId="36" applyFont="1" applyFill="1" applyBorder="1" applyProtection="1">
      <protection hidden="1"/>
    </xf>
    <xf numFmtId="166" fontId="21" fillId="37" borderId="10" xfId="34" applyNumberFormat="1" applyFont="1" applyFill="1" applyBorder="1" applyAlignment="1" applyProtection="1">
      <alignment horizontal="right"/>
      <protection hidden="1"/>
    </xf>
    <xf numFmtId="1" fontId="21" fillId="37" borderId="10" xfId="36" applyNumberFormat="1" applyFont="1" applyFill="1" applyBorder="1" applyAlignment="1" applyProtection="1">
      <alignment horizontal="left"/>
      <protection hidden="1"/>
    </xf>
    <xf numFmtId="165" fontId="21" fillId="37" borderId="10" xfId="36" applyNumberFormat="1" applyFont="1" applyFill="1" applyBorder="1" applyAlignment="1" applyProtection="1">
      <alignment horizontal="right"/>
      <protection hidden="1"/>
    </xf>
    <xf numFmtId="0" fontId="26" fillId="17" borderId="43" xfId="36" applyFont="1" applyFill="1" applyBorder="1" applyProtection="1">
      <protection hidden="1"/>
    </xf>
    <xf numFmtId="0" fontId="24" fillId="31" borderId="43" xfId="36" applyFont="1" applyFill="1" applyBorder="1" applyProtection="1">
      <protection hidden="1"/>
    </xf>
    <xf numFmtId="0" fontId="28" fillId="31" borderId="10" xfId="36" applyFont="1" applyFill="1" applyBorder="1" applyProtection="1">
      <protection hidden="1"/>
    </xf>
    <xf numFmtId="0" fontId="25" fillId="17" borderId="43" xfId="36" applyFont="1" applyFill="1" applyBorder="1" applyProtection="1">
      <protection hidden="1"/>
    </xf>
    <xf numFmtId="0" fontId="21" fillId="31" borderId="10" xfId="36" applyFont="1" applyFill="1" applyBorder="1" applyProtection="1">
      <protection hidden="1"/>
    </xf>
    <xf numFmtId="165" fontId="24" fillId="31" borderId="43" xfId="36" applyNumberFormat="1" applyFont="1" applyFill="1" applyBorder="1" applyProtection="1">
      <protection hidden="1"/>
    </xf>
    <xf numFmtId="0" fontId="26" fillId="31" borderId="15" xfId="36" applyFont="1" applyFill="1" applyBorder="1" applyProtection="1">
      <protection hidden="1"/>
    </xf>
    <xf numFmtId="0" fontId="24" fillId="23" borderId="10" xfId="36" applyFont="1" applyFill="1" applyBorder="1" applyProtection="1">
      <protection hidden="1"/>
    </xf>
    <xf numFmtId="0" fontId="21" fillId="37" borderId="10" xfId="0" applyNumberFormat="1" applyFont="1" applyFill="1" applyBorder="1" applyAlignment="1" applyProtection="1">
      <protection hidden="1"/>
    </xf>
    <xf numFmtId="1" fontId="21" fillId="38" borderId="10" xfId="0" applyNumberFormat="1" applyFont="1" applyFill="1" applyBorder="1" applyAlignment="1" applyProtection="1">
      <alignment horizontal="left"/>
      <protection hidden="1"/>
    </xf>
    <xf numFmtId="0" fontId="24" fillId="23" borderId="15" xfId="36" applyFont="1" applyFill="1" applyBorder="1" applyProtection="1">
      <protection hidden="1"/>
    </xf>
    <xf numFmtId="0" fontId="23" fillId="23" borderId="43" xfId="36" applyFont="1" applyFill="1" applyBorder="1" applyAlignment="1" applyProtection="1">
      <protection hidden="1"/>
    </xf>
    <xf numFmtId="0" fontId="28" fillId="23" borderId="10" xfId="36" applyNumberFormat="1" applyFont="1" applyFill="1" applyBorder="1" applyProtection="1">
      <protection hidden="1"/>
    </xf>
    <xf numFmtId="0" fontId="52" fillId="31" borderId="14" xfId="36" applyFont="1" applyFill="1" applyBorder="1" applyProtection="1">
      <protection hidden="1"/>
    </xf>
    <xf numFmtId="165" fontId="24" fillId="31" borderId="15" xfId="36" applyNumberFormat="1" applyFont="1" applyFill="1" applyBorder="1" applyProtection="1">
      <protection hidden="1"/>
    </xf>
    <xf numFmtId="0" fontId="28" fillId="0" borderId="16" xfId="36" applyFont="1" applyFill="1" applyBorder="1" applyProtection="1">
      <protection hidden="1"/>
    </xf>
    <xf numFmtId="165" fontId="21" fillId="38" borderId="10" xfId="0" applyNumberFormat="1" applyFont="1" applyFill="1" applyBorder="1" applyAlignment="1" applyProtection="1">
      <alignment horizontal="right"/>
      <protection hidden="1"/>
    </xf>
    <xf numFmtId="165" fontId="32" fillId="38" borderId="20" xfId="36" applyNumberFormat="1" applyFont="1" applyFill="1" applyBorder="1" applyAlignment="1" applyProtection="1">
      <protection hidden="1"/>
    </xf>
    <xf numFmtId="165" fontId="65" fillId="38" borderId="20" xfId="36" applyNumberFormat="1" applyFont="1" applyFill="1" applyBorder="1" applyAlignment="1" applyProtection="1">
      <protection hidden="1"/>
    </xf>
    <xf numFmtId="0" fontId="30" fillId="17" borderId="15" xfId="0" applyFont="1" applyFill="1" applyBorder="1" applyAlignment="1" applyProtection="1">
      <protection hidden="1"/>
    </xf>
    <xf numFmtId="0" fontId="23" fillId="17" borderId="14" xfId="36" applyFont="1" applyFill="1" applyBorder="1" applyAlignment="1" applyProtection="1">
      <protection hidden="1"/>
    </xf>
    <xf numFmtId="0" fontId="28" fillId="23" borderId="43" xfId="36" applyFont="1" applyFill="1" applyBorder="1" applyProtection="1">
      <protection hidden="1"/>
    </xf>
    <xf numFmtId="0" fontId="28" fillId="23" borderId="15" xfId="36" applyFont="1" applyFill="1" applyBorder="1" applyProtection="1">
      <protection hidden="1"/>
    </xf>
    <xf numFmtId="0" fontId="25" fillId="23" borderId="15" xfId="36" applyFont="1" applyFill="1" applyBorder="1" applyProtection="1">
      <protection hidden="1"/>
    </xf>
    <xf numFmtId="0" fontId="23" fillId="17" borderId="43" xfId="36" applyFont="1" applyFill="1" applyBorder="1" applyProtection="1">
      <protection hidden="1"/>
    </xf>
    <xf numFmtId="0" fontId="24" fillId="23" borderId="14" xfId="36" applyFont="1" applyFill="1" applyBorder="1" applyAlignment="1" applyProtection="1">
      <protection hidden="1"/>
    </xf>
    <xf numFmtId="0" fontId="21" fillId="23" borderId="14" xfId="36" applyFont="1" applyFill="1" applyBorder="1" applyAlignment="1" applyProtection="1">
      <protection hidden="1"/>
    </xf>
    <xf numFmtId="0" fontId="24" fillId="23" borderId="43" xfId="36" applyFont="1" applyFill="1" applyBorder="1" applyAlignment="1" applyProtection="1">
      <protection hidden="1"/>
    </xf>
    <xf numFmtId="0" fontId="25" fillId="23" borderId="43" xfId="36" applyFont="1" applyFill="1" applyBorder="1" applyAlignment="1" applyProtection="1">
      <protection hidden="1"/>
    </xf>
    <xf numFmtId="0" fontId="26" fillId="23" borderId="43" xfId="36" applyFont="1" applyFill="1" applyBorder="1" applyAlignment="1" applyProtection="1">
      <protection hidden="1"/>
    </xf>
    <xf numFmtId="0" fontId="26" fillId="23" borderId="15" xfId="36" applyFont="1" applyFill="1" applyBorder="1" applyAlignment="1" applyProtection="1">
      <protection hidden="1"/>
    </xf>
    <xf numFmtId="0" fontId="52" fillId="17" borderId="18" xfId="36" applyFont="1" applyFill="1" applyBorder="1" applyAlignment="1" applyProtection="1">
      <alignment horizontal="center"/>
      <protection hidden="1"/>
    </xf>
    <xf numFmtId="0" fontId="86" fillId="23" borderId="24" xfId="36" applyFont="1" applyFill="1" applyBorder="1" applyProtection="1">
      <protection hidden="1"/>
    </xf>
    <xf numFmtId="0" fontId="52" fillId="23" borderId="24" xfId="36" applyFont="1" applyFill="1" applyBorder="1" applyProtection="1">
      <protection hidden="1"/>
    </xf>
    <xf numFmtId="0" fontId="52" fillId="23" borderId="0" xfId="36" applyFont="1" applyFill="1" applyBorder="1" applyProtection="1">
      <protection hidden="1"/>
    </xf>
    <xf numFmtId="0" fontId="52" fillId="17" borderId="24" xfId="36" applyFont="1" applyFill="1" applyBorder="1" applyAlignment="1" applyProtection="1">
      <alignment horizontal="center"/>
      <protection hidden="1"/>
    </xf>
    <xf numFmtId="0" fontId="52" fillId="17" borderId="24" xfId="0" applyFont="1" applyFill="1" applyBorder="1" applyProtection="1">
      <protection hidden="1"/>
    </xf>
    <xf numFmtId="0" fontId="52" fillId="17" borderId="17" xfId="0" applyFont="1" applyFill="1" applyBorder="1" applyProtection="1">
      <protection hidden="1"/>
    </xf>
    <xf numFmtId="165" fontId="52" fillId="0" borderId="20" xfId="36" applyNumberFormat="1" applyFont="1" applyFill="1" applyBorder="1" applyAlignment="1" applyProtection="1">
      <protection hidden="1"/>
    </xf>
    <xf numFmtId="165" fontId="61" fillId="0" borderId="20" xfId="36" applyNumberFormat="1" applyFont="1" applyFill="1" applyBorder="1" applyProtection="1">
      <protection hidden="1"/>
    </xf>
    <xf numFmtId="0" fontId="52" fillId="19" borderId="0" xfId="36" applyFont="1" applyFill="1" applyBorder="1" applyProtection="1">
      <protection hidden="1"/>
    </xf>
    <xf numFmtId="165" fontId="52" fillId="0" borderId="21" xfId="36" applyNumberFormat="1" applyFont="1" applyFill="1" applyBorder="1" applyProtection="1">
      <protection hidden="1"/>
    </xf>
    <xf numFmtId="165" fontId="61" fillId="0" borderId="21" xfId="36" applyNumberFormat="1" applyFont="1" applyFill="1" applyBorder="1" applyProtection="1">
      <protection hidden="1"/>
    </xf>
    <xf numFmtId="165" fontId="52" fillId="0" borderId="33" xfId="36" applyNumberFormat="1" applyFont="1" applyFill="1" applyBorder="1" applyAlignment="1" applyProtection="1">
      <protection hidden="1"/>
    </xf>
    <xf numFmtId="173" fontId="52" fillId="0" borderId="33" xfId="36" applyNumberFormat="1" applyFont="1" applyFill="1" applyBorder="1" applyAlignment="1" applyProtection="1">
      <protection hidden="1"/>
    </xf>
    <xf numFmtId="165" fontId="61" fillId="0" borderId="33" xfId="36" applyNumberFormat="1" applyFont="1" applyFill="1" applyBorder="1" applyProtection="1">
      <protection hidden="1"/>
    </xf>
    <xf numFmtId="0" fontId="53" fillId="19" borderId="0" xfId="36" applyFont="1" applyFill="1" applyBorder="1" applyProtection="1">
      <protection hidden="1"/>
    </xf>
    <xf numFmtId="173" fontId="52" fillId="0" borderId="0" xfId="36" applyNumberFormat="1" applyFont="1" applyFill="1" applyBorder="1" applyAlignment="1" applyProtection="1">
      <protection hidden="1"/>
    </xf>
    <xf numFmtId="173" fontId="61" fillId="0" borderId="0" xfId="36" applyNumberFormat="1" applyFont="1" applyFill="1" applyBorder="1" applyProtection="1">
      <protection hidden="1"/>
    </xf>
    <xf numFmtId="166" fontId="52" fillId="0" borderId="20" xfId="36" applyNumberFormat="1" applyFont="1" applyFill="1" applyBorder="1" applyAlignment="1" applyProtection="1">
      <protection hidden="1"/>
    </xf>
    <xf numFmtId="166" fontId="61" fillId="0" borderId="20" xfId="36" applyNumberFormat="1" applyFont="1" applyFill="1" applyBorder="1" applyProtection="1">
      <protection hidden="1"/>
    </xf>
    <xf numFmtId="173" fontId="52" fillId="0" borderId="20" xfId="36" applyNumberFormat="1" applyFont="1" applyFill="1" applyBorder="1" applyAlignment="1" applyProtection="1">
      <protection hidden="1"/>
    </xf>
    <xf numFmtId="173" fontId="61" fillId="0" borderId="20" xfId="36" applyNumberFormat="1" applyFont="1" applyFill="1" applyBorder="1" applyProtection="1">
      <protection hidden="1"/>
    </xf>
    <xf numFmtId="0" fontId="24" fillId="17" borderId="16" xfId="36" applyFont="1" applyFill="1" applyBorder="1" applyProtection="1">
      <protection hidden="1"/>
    </xf>
    <xf numFmtId="0" fontId="24" fillId="17" borderId="0" xfId="36" applyFont="1" applyFill="1" applyBorder="1" applyProtection="1">
      <protection hidden="1"/>
    </xf>
    <xf numFmtId="0" fontId="28" fillId="17" borderId="0" xfId="36" applyFont="1" applyFill="1" applyBorder="1" applyProtection="1">
      <protection hidden="1"/>
    </xf>
    <xf numFmtId="0" fontId="28" fillId="17" borderId="28" xfId="36" applyFont="1" applyFill="1" applyBorder="1" applyProtection="1">
      <protection hidden="1"/>
    </xf>
    <xf numFmtId="0" fontId="28" fillId="17" borderId="24" xfId="36" applyFont="1" applyFill="1" applyBorder="1" applyProtection="1">
      <protection hidden="1"/>
    </xf>
    <xf numFmtId="43" fontId="32" fillId="0" borderId="0" xfId="36" applyNumberFormat="1" applyFont="1" applyFill="1" applyBorder="1" applyProtection="1">
      <protection hidden="1"/>
    </xf>
    <xf numFmtId="0" fontId="32" fillId="0" borderId="0" xfId="36" applyFont="1" applyFill="1" applyBorder="1" applyProtection="1">
      <protection hidden="1"/>
    </xf>
    <xf numFmtId="164" fontId="31" fillId="0" borderId="0" xfId="36" applyNumberFormat="1" applyFont="1" applyFill="1" applyBorder="1" applyProtection="1">
      <protection hidden="1"/>
    </xf>
    <xf numFmtId="0" fontId="33" fillId="0" borderId="0" xfId="36" applyFont="1" applyFill="1" applyBorder="1" applyProtection="1">
      <protection hidden="1"/>
    </xf>
    <xf numFmtId="0" fontId="21" fillId="19" borderId="0" xfId="36" applyFont="1" applyFill="1" applyBorder="1" applyProtection="1">
      <protection hidden="1"/>
    </xf>
    <xf numFmtId="0" fontId="27" fillId="0" borderId="0" xfId="36" applyFont="1" applyFill="1" applyBorder="1" applyProtection="1">
      <protection hidden="1"/>
    </xf>
    <xf numFmtId="0" fontId="37" fillId="0" borderId="0" xfId="36" applyFont="1" applyFill="1" applyBorder="1" applyProtection="1">
      <protection hidden="1"/>
    </xf>
    <xf numFmtId="0" fontId="38" fillId="0" borderId="0" xfId="36" applyFont="1" applyFill="1" applyBorder="1" applyProtection="1">
      <protection hidden="1"/>
    </xf>
    <xf numFmtId="165" fontId="34" fillId="0" borderId="21" xfId="34" applyNumberFormat="1" applyFont="1" applyFill="1" applyBorder="1" applyProtection="1">
      <protection hidden="1"/>
    </xf>
    <xf numFmtId="165" fontId="34" fillId="0" borderId="0" xfId="34" applyNumberFormat="1" applyFont="1" applyFill="1" applyBorder="1" applyProtection="1">
      <protection hidden="1"/>
    </xf>
    <xf numFmtId="165" fontId="34" fillId="0" borderId="0" xfId="36" applyNumberFormat="1" applyFont="1" applyFill="1" applyBorder="1" applyProtection="1">
      <protection hidden="1"/>
    </xf>
    <xf numFmtId="165" fontId="35" fillId="0" borderId="0" xfId="36" applyNumberFormat="1" applyFont="1" applyFill="1" applyBorder="1" applyProtection="1">
      <protection hidden="1"/>
    </xf>
    <xf numFmtId="165" fontId="36" fillId="0" borderId="0" xfId="36" applyNumberFormat="1" applyFont="1" applyFill="1" applyBorder="1" applyProtection="1">
      <protection hidden="1"/>
    </xf>
    <xf numFmtId="0" fontId="39" fillId="0" borderId="0" xfId="36" applyFont="1" applyFill="1" applyBorder="1" applyAlignment="1" applyProtection="1">
      <protection hidden="1"/>
    </xf>
    <xf numFmtId="0" fontId="40" fillId="0" borderId="0" xfId="36" applyFont="1" applyFill="1" applyBorder="1" applyProtection="1">
      <protection hidden="1"/>
    </xf>
    <xf numFmtId="173" fontId="42" fillId="0" borderId="0" xfId="36" applyNumberFormat="1" applyFont="1" applyFill="1" applyBorder="1" applyAlignment="1" applyProtection="1">
      <protection hidden="1"/>
    </xf>
    <xf numFmtId="173" fontId="43" fillId="0" borderId="0" xfId="36" applyNumberFormat="1" applyFont="1" applyFill="1" applyBorder="1" applyProtection="1">
      <protection hidden="1"/>
    </xf>
    <xf numFmtId="173" fontId="32" fillId="0" borderId="0" xfId="36" applyNumberFormat="1" applyFont="1" applyFill="1" applyBorder="1" applyAlignment="1" applyProtection="1">
      <protection hidden="1"/>
    </xf>
    <xf numFmtId="173" fontId="31" fillId="0" borderId="0" xfId="36" applyNumberFormat="1" applyFont="1" applyFill="1" applyBorder="1" applyProtection="1">
      <protection hidden="1"/>
    </xf>
    <xf numFmtId="173" fontId="27" fillId="0" borderId="0" xfId="36" applyNumberFormat="1" applyFont="1" applyFill="1" applyBorder="1" applyAlignment="1" applyProtection="1">
      <protection hidden="1"/>
    </xf>
    <xf numFmtId="173" fontId="37" fillId="0" borderId="0" xfId="36" applyNumberFormat="1" applyFont="1" applyFill="1" applyBorder="1" applyProtection="1">
      <protection hidden="1"/>
    </xf>
    <xf numFmtId="166" fontId="32" fillId="0" borderId="0" xfId="36" applyNumberFormat="1" applyFont="1" applyFill="1" applyBorder="1" applyAlignment="1" applyProtection="1">
      <protection hidden="1"/>
    </xf>
    <xf numFmtId="166" fontId="31" fillId="0" borderId="0" xfId="36" applyNumberFormat="1" applyFont="1" applyFill="1" applyBorder="1" applyProtection="1">
      <protection hidden="1"/>
    </xf>
    <xf numFmtId="173" fontId="45" fillId="0" borderId="0" xfId="36" applyNumberFormat="1" applyFont="1" applyFill="1" applyBorder="1" applyAlignment="1" applyProtection="1">
      <protection hidden="1"/>
    </xf>
    <xf numFmtId="173" fontId="46" fillId="0" borderId="0" xfId="36" applyNumberFormat="1" applyFont="1" applyFill="1" applyBorder="1" applyProtection="1">
      <protection hidden="1"/>
    </xf>
    <xf numFmtId="0" fontId="23" fillId="23" borderId="14" xfId="36" applyFont="1" applyFill="1" applyBorder="1" applyAlignment="1" applyProtection="1">
      <alignment vertical="center"/>
      <protection hidden="1"/>
    </xf>
    <xf numFmtId="0" fontId="56" fillId="23" borderId="18" xfId="36" applyFont="1" applyFill="1" applyBorder="1" applyProtection="1">
      <protection hidden="1"/>
    </xf>
    <xf numFmtId="0" fontId="56" fillId="23" borderId="28" xfId="36" applyFont="1" applyFill="1" applyBorder="1" applyProtection="1">
      <protection hidden="1"/>
    </xf>
    <xf numFmtId="0" fontId="24" fillId="23" borderId="28" xfId="36" applyFont="1" applyFill="1" applyBorder="1" applyAlignment="1" applyProtection="1">
      <alignment horizontal="center"/>
      <protection hidden="1"/>
    </xf>
    <xf numFmtId="166" fontId="21" fillId="37" borderId="17" xfId="0" applyNumberFormat="1" applyFont="1" applyFill="1" applyBorder="1" applyAlignment="1" applyProtection="1">
      <alignment horizontal="right"/>
      <protection hidden="1"/>
    </xf>
    <xf numFmtId="165" fontId="39" fillId="0" borderId="33" xfId="36" applyNumberFormat="1" applyFont="1" applyFill="1" applyBorder="1" applyAlignment="1" applyProtection="1">
      <protection hidden="1"/>
    </xf>
    <xf numFmtId="165" fontId="40" fillId="0" borderId="33" xfId="36" applyNumberFormat="1" applyFont="1" applyFill="1" applyBorder="1" applyProtection="1">
      <protection hidden="1"/>
    </xf>
    <xf numFmtId="0" fontId="72" fillId="19" borderId="0" xfId="36" applyFont="1" applyFill="1" applyBorder="1" applyProtection="1">
      <protection hidden="1"/>
    </xf>
    <xf numFmtId="0" fontId="87" fillId="23" borderId="42" xfId="36" applyFont="1" applyFill="1" applyBorder="1" applyProtection="1">
      <protection hidden="1"/>
    </xf>
    <xf numFmtId="0" fontId="88" fillId="23" borderId="0" xfId="36" applyFont="1" applyFill="1" applyBorder="1" applyProtection="1">
      <protection hidden="1"/>
    </xf>
    <xf numFmtId="0" fontId="28" fillId="23" borderId="0" xfId="36" applyFont="1" applyFill="1" applyBorder="1" applyProtection="1">
      <protection hidden="1"/>
    </xf>
    <xf numFmtId="0" fontId="28" fillId="23" borderId="24" xfId="36" applyFont="1" applyFill="1" applyBorder="1" applyProtection="1">
      <protection hidden="1"/>
    </xf>
    <xf numFmtId="0" fontId="24" fillId="23" borderId="0" xfId="36" applyFont="1" applyFill="1" applyBorder="1" applyProtection="1">
      <protection hidden="1"/>
    </xf>
    <xf numFmtId="0" fontId="87" fillId="23" borderId="0" xfId="36" applyFont="1" applyFill="1" applyBorder="1" applyProtection="1">
      <protection hidden="1"/>
    </xf>
    <xf numFmtId="0" fontId="24" fillId="23" borderId="42" xfId="36" applyFont="1" applyFill="1" applyBorder="1" applyProtection="1">
      <protection hidden="1"/>
    </xf>
    <xf numFmtId="165" fontId="34" fillId="38" borderId="21" xfId="36" applyNumberFormat="1" applyFont="1" applyFill="1" applyBorder="1" applyProtection="1">
      <protection hidden="1"/>
    </xf>
    <xf numFmtId="165" fontId="39" fillId="38" borderId="33" xfId="36" applyNumberFormat="1" applyFont="1" applyFill="1" applyBorder="1" applyAlignment="1" applyProtection="1">
      <protection hidden="1"/>
    </xf>
    <xf numFmtId="173" fontId="42" fillId="38" borderId="0" xfId="36" applyNumberFormat="1" applyFont="1" applyFill="1" applyBorder="1" applyAlignment="1" applyProtection="1">
      <protection hidden="1"/>
    </xf>
    <xf numFmtId="173" fontId="32" fillId="38" borderId="0" xfId="36" applyNumberFormat="1" applyFont="1" applyFill="1" applyBorder="1" applyAlignment="1" applyProtection="1">
      <protection hidden="1"/>
    </xf>
    <xf numFmtId="173" fontId="27" fillId="38" borderId="0" xfId="36" applyNumberFormat="1" applyFont="1" applyFill="1" applyBorder="1" applyAlignment="1" applyProtection="1">
      <protection hidden="1"/>
    </xf>
    <xf numFmtId="166" fontId="32" fillId="38" borderId="20" xfId="36" applyNumberFormat="1" applyFont="1" applyFill="1" applyBorder="1" applyAlignment="1" applyProtection="1">
      <protection hidden="1"/>
    </xf>
    <xf numFmtId="173" fontId="32" fillId="38" borderId="20" xfId="36" applyNumberFormat="1" applyFont="1" applyFill="1" applyBorder="1" applyAlignment="1" applyProtection="1">
      <protection hidden="1"/>
    </xf>
    <xf numFmtId="173" fontId="45" fillId="38" borderId="0" xfId="36" applyNumberFormat="1" applyFont="1" applyFill="1" applyBorder="1" applyAlignment="1" applyProtection="1">
      <protection hidden="1"/>
    </xf>
    <xf numFmtId="0" fontId="28" fillId="23" borderId="28" xfId="36" applyFont="1" applyFill="1" applyBorder="1" applyProtection="1">
      <protection hidden="1"/>
    </xf>
    <xf numFmtId="0" fontId="28" fillId="23" borderId="29" xfId="36" applyFont="1" applyFill="1" applyBorder="1" applyProtection="1">
      <protection hidden="1"/>
    </xf>
    <xf numFmtId="169" fontId="22" fillId="23" borderId="24" xfId="0" applyNumberFormat="1" applyFont="1" applyFill="1" applyBorder="1" applyAlignment="1" applyProtection="1">
      <protection hidden="1"/>
    </xf>
    <xf numFmtId="0" fontId="24" fillId="23" borderId="42" xfId="36" applyFont="1" applyFill="1" applyBorder="1" applyAlignment="1" applyProtection="1">
      <alignment vertical="center"/>
      <protection hidden="1"/>
    </xf>
    <xf numFmtId="0" fontId="24" fillId="23" borderId="0" xfId="36" applyFont="1" applyFill="1" applyBorder="1" applyAlignment="1" applyProtection="1">
      <alignment vertical="center"/>
      <protection hidden="1"/>
    </xf>
    <xf numFmtId="0" fontId="28" fillId="23" borderId="0" xfId="36" applyFont="1" applyFill="1" applyBorder="1" applyAlignment="1" applyProtection="1">
      <alignment vertical="center"/>
      <protection hidden="1"/>
    </xf>
    <xf numFmtId="0" fontId="56" fillId="23" borderId="36" xfId="36" applyFont="1" applyFill="1" applyBorder="1" applyAlignment="1" applyProtection="1">
      <alignment vertical="center"/>
      <protection hidden="1"/>
    </xf>
    <xf numFmtId="0" fontId="28" fillId="23" borderId="36" xfId="36" applyFont="1" applyFill="1" applyBorder="1" applyAlignment="1" applyProtection="1">
      <alignment vertical="center"/>
      <protection hidden="1"/>
    </xf>
    <xf numFmtId="0" fontId="21" fillId="0" borderId="0" xfId="36" applyFont="1" applyBorder="1" applyAlignment="1" applyProtection="1">
      <alignment vertical="center"/>
      <protection hidden="1"/>
    </xf>
    <xf numFmtId="0" fontId="21" fillId="19" borderId="0" xfId="36" applyFont="1" applyFill="1" applyBorder="1" applyAlignment="1" applyProtection="1">
      <alignment vertical="center"/>
      <protection hidden="1"/>
    </xf>
    <xf numFmtId="0" fontId="36" fillId="19" borderId="0" xfId="36" applyFont="1" applyFill="1" applyBorder="1" applyAlignment="1" applyProtection="1">
      <alignment vertical="center"/>
      <protection hidden="1"/>
    </xf>
    <xf numFmtId="0" fontId="32" fillId="0" borderId="0" xfId="36" applyFont="1" applyFill="1" applyBorder="1" applyAlignment="1" applyProtection="1">
      <protection hidden="1"/>
    </xf>
    <xf numFmtId="0" fontId="31" fillId="0" borderId="0" xfId="36" applyFont="1" applyFill="1" applyBorder="1" applyProtection="1">
      <protection hidden="1"/>
    </xf>
    <xf numFmtId="0" fontId="32" fillId="0" borderId="0" xfId="36" applyFont="1" applyFill="1" applyBorder="1" applyAlignment="1" applyProtection="1">
      <alignment vertical="center"/>
      <protection hidden="1"/>
    </xf>
    <xf numFmtId="0" fontId="31" fillId="0" borderId="0" xfId="36" applyFont="1" applyFill="1" applyBorder="1" applyAlignment="1" applyProtection="1">
      <alignment vertical="center"/>
      <protection hidden="1"/>
    </xf>
    <xf numFmtId="0" fontId="56" fillId="23" borderId="0" xfId="36" applyFont="1" applyFill="1" applyBorder="1" applyAlignment="1" applyProtection="1">
      <alignment vertical="center"/>
      <protection hidden="1"/>
    </xf>
    <xf numFmtId="166" fontId="21" fillId="37" borderId="11" xfId="0" applyNumberFormat="1" applyFont="1" applyFill="1" applyBorder="1" applyAlignment="1" applyProtection="1">
      <alignment horizontal="right"/>
      <protection hidden="1"/>
    </xf>
    <xf numFmtId="166" fontId="21" fillId="37" borderId="14" xfId="0" applyNumberFormat="1" applyFont="1" applyFill="1" applyBorder="1" applyAlignment="1" applyProtection="1">
      <alignment horizontal="right"/>
      <protection hidden="1"/>
    </xf>
    <xf numFmtId="1" fontId="21" fillId="37" borderId="14" xfId="0" applyNumberFormat="1" applyFont="1" applyFill="1" applyBorder="1" applyAlignment="1" applyProtection="1">
      <alignment horizontal="right"/>
      <protection hidden="1"/>
    </xf>
    <xf numFmtId="2" fontId="21" fillId="37" borderId="14" xfId="0" applyNumberFormat="1" applyFont="1" applyFill="1" applyBorder="1" applyAlignment="1" applyProtection="1">
      <alignment horizontal="right"/>
      <protection hidden="1"/>
    </xf>
    <xf numFmtId="1" fontId="21" fillId="37" borderId="14" xfId="36" applyNumberFormat="1" applyFont="1" applyFill="1" applyBorder="1" applyAlignment="1" applyProtection="1">
      <alignment horizontal="right"/>
      <protection hidden="1"/>
    </xf>
    <xf numFmtId="1" fontId="21" fillId="37" borderId="14" xfId="36" applyNumberFormat="1" applyFont="1" applyFill="1" applyBorder="1" applyAlignment="1" applyProtection="1">
      <alignment horizontal="left"/>
      <protection hidden="1"/>
    </xf>
    <xf numFmtId="0" fontId="21" fillId="37" borderId="14" xfId="36" applyFont="1" applyFill="1" applyBorder="1" applyProtection="1">
      <protection hidden="1"/>
    </xf>
    <xf numFmtId="43" fontId="32" fillId="0" borderId="0" xfId="36" applyNumberFormat="1" applyFont="1" applyFill="1" applyBorder="1" applyAlignment="1" applyProtection="1">
      <alignment vertical="center"/>
      <protection hidden="1"/>
    </xf>
    <xf numFmtId="164" fontId="31" fillId="0" borderId="0" xfId="36" applyNumberFormat="1" applyFont="1" applyFill="1" applyBorder="1" applyAlignment="1" applyProtection="1">
      <alignment vertical="center"/>
      <protection hidden="1"/>
    </xf>
    <xf numFmtId="0" fontId="33" fillId="0" borderId="0" xfId="36" applyFont="1" applyFill="1" applyBorder="1" applyAlignment="1" applyProtection="1">
      <alignment vertical="center"/>
      <protection hidden="1"/>
    </xf>
    <xf numFmtId="0" fontId="27" fillId="0" borderId="0" xfId="36" applyFont="1" applyFill="1" applyBorder="1" applyAlignment="1" applyProtection="1">
      <alignment vertical="center"/>
      <protection hidden="1"/>
    </xf>
    <xf numFmtId="0" fontId="37" fillId="0" borderId="0" xfId="36" applyFont="1" applyFill="1" applyBorder="1" applyAlignment="1" applyProtection="1">
      <alignment vertical="center"/>
      <protection hidden="1"/>
    </xf>
    <xf numFmtId="0" fontId="38" fillId="0" borderId="0" xfId="36" applyFont="1" applyFill="1" applyBorder="1" applyAlignment="1" applyProtection="1">
      <alignment vertical="center"/>
      <protection hidden="1"/>
    </xf>
    <xf numFmtId="0" fontId="34" fillId="0" borderId="0" xfId="36" applyFont="1" applyFill="1" applyBorder="1" applyAlignment="1" applyProtection="1">
      <alignment vertical="center"/>
      <protection hidden="1"/>
    </xf>
    <xf numFmtId="0" fontId="35" fillId="0" borderId="0" xfId="36" applyFont="1" applyFill="1" applyBorder="1" applyAlignment="1" applyProtection="1">
      <alignment vertical="center"/>
      <protection hidden="1"/>
    </xf>
    <xf numFmtId="0" fontId="36" fillId="0" borderId="0" xfId="36" applyFont="1" applyFill="1" applyBorder="1" applyAlignment="1" applyProtection="1">
      <alignment vertical="center"/>
      <protection hidden="1"/>
    </xf>
    <xf numFmtId="0" fontId="39" fillId="0" borderId="0" xfId="36" applyFont="1" applyFill="1" applyBorder="1" applyAlignment="1" applyProtection="1">
      <alignment vertical="center"/>
      <protection hidden="1"/>
    </xf>
    <xf numFmtId="0" fontId="40" fillId="0" borderId="0" xfId="36" applyFont="1" applyFill="1" applyBorder="1" applyAlignment="1" applyProtection="1">
      <alignment vertical="center"/>
      <protection hidden="1"/>
    </xf>
    <xf numFmtId="0" fontId="42" fillId="0" borderId="0" xfId="36" applyFont="1" applyFill="1" applyBorder="1" applyAlignment="1" applyProtection="1">
      <alignment vertical="center"/>
      <protection hidden="1"/>
    </xf>
    <xf numFmtId="0" fontId="43" fillId="0" borderId="0" xfId="36" applyFont="1" applyFill="1" applyBorder="1" applyAlignment="1" applyProtection="1">
      <alignment vertical="center"/>
      <protection hidden="1"/>
    </xf>
    <xf numFmtId="164" fontId="37" fillId="0" borderId="0" xfId="36" applyNumberFormat="1" applyFont="1" applyFill="1" applyBorder="1" applyAlignment="1" applyProtection="1">
      <alignment vertical="center"/>
      <protection hidden="1"/>
    </xf>
    <xf numFmtId="0" fontId="45" fillId="0" borderId="0" xfId="36" applyFont="1" applyFill="1" applyBorder="1" applyAlignment="1" applyProtection="1">
      <alignment vertical="center"/>
      <protection hidden="1"/>
    </xf>
    <xf numFmtId="0" fontId="46" fillId="0" borderId="0" xfId="36" applyFont="1" applyFill="1" applyBorder="1" applyAlignment="1" applyProtection="1">
      <alignment vertical="center"/>
      <protection hidden="1"/>
    </xf>
    <xf numFmtId="0" fontId="26" fillId="17" borderId="19" xfId="36" applyFont="1" applyFill="1" applyBorder="1" applyProtection="1">
      <protection hidden="1"/>
    </xf>
    <xf numFmtId="0" fontId="26" fillId="17" borderId="29" xfId="36" applyFont="1" applyFill="1" applyBorder="1" applyProtection="1">
      <protection hidden="1"/>
    </xf>
    <xf numFmtId="0" fontId="21" fillId="17" borderId="29" xfId="36" applyFont="1" applyFill="1" applyBorder="1" applyProtection="1">
      <protection hidden="1"/>
    </xf>
    <xf numFmtId="0" fontId="21" fillId="17" borderId="29" xfId="0" applyFont="1" applyFill="1" applyBorder="1" applyAlignment="1" applyProtection="1">
      <alignment horizontal="center"/>
      <protection hidden="1"/>
    </xf>
    <xf numFmtId="0" fontId="21" fillId="17" borderId="29" xfId="0" applyFont="1" applyFill="1" applyBorder="1" applyProtection="1">
      <protection hidden="1"/>
    </xf>
    <xf numFmtId="0" fontId="21" fillId="17" borderId="27" xfId="0" applyFont="1" applyFill="1" applyBorder="1" applyProtection="1">
      <protection hidden="1"/>
    </xf>
    <xf numFmtId="0" fontId="21" fillId="17" borderId="0" xfId="0" applyFont="1" applyFill="1" applyBorder="1" applyProtection="1">
      <protection hidden="1"/>
    </xf>
    <xf numFmtId="0" fontId="79" fillId="0" borderId="0" xfId="0" applyFont="1" applyBorder="1" applyProtection="1">
      <protection hidden="1"/>
    </xf>
    <xf numFmtId="0" fontId="21" fillId="17" borderId="0" xfId="36" applyFont="1" applyFill="1" applyBorder="1" applyProtection="1">
      <protection hidden="1"/>
    </xf>
    <xf numFmtId="0" fontId="34" fillId="0" borderId="0" xfId="36" applyFont="1" applyFill="1" applyBorder="1" applyProtection="1">
      <protection hidden="1"/>
    </xf>
    <xf numFmtId="0" fontId="35" fillId="0" borderId="0" xfId="36" applyFont="1" applyFill="1" applyBorder="1" applyProtection="1">
      <protection hidden="1"/>
    </xf>
    <xf numFmtId="0" fontId="36" fillId="0" borderId="0" xfId="36" applyFont="1" applyFill="1" applyBorder="1" applyProtection="1">
      <protection hidden="1"/>
    </xf>
    <xf numFmtId="0" fontId="39" fillId="0" borderId="0" xfId="36" applyFont="1" applyFill="1" applyBorder="1" applyProtection="1">
      <protection hidden="1"/>
    </xf>
    <xf numFmtId="0" fontId="41" fillId="0" borderId="0" xfId="36" applyFont="1" applyFill="1" applyBorder="1" applyProtection="1">
      <protection hidden="1"/>
    </xf>
    <xf numFmtId="0" fontId="42" fillId="0" borderId="0" xfId="36" applyFont="1" applyFill="1" applyBorder="1" applyProtection="1">
      <protection hidden="1"/>
    </xf>
    <xf numFmtId="0" fontId="42" fillId="0" borderId="0" xfId="36" applyFont="1" applyFill="1" applyBorder="1" applyAlignment="1" applyProtection="1">
      <protection hidden="1"/>
    </xf>
    <xf numFmtId="0" fontId="43" fillId="0" borderId="0" xfId="36" applyFont="1" applyFill="1" applyBorder="1" applyProtection="1">
      <protection hidden="1"/>
    </xf>
    <xf numFmtId="0" fontId="44" fillId="0" borderId="0" xfId="36" applyFont="1" applyFill="1" applyBorder="1" applyProtection="1">
      <protection hidden="1"/>
    </xf>
    <xf numFmtId="0" fontId="27" fillId="0" borderId="0" xfId="36" applyFont="1" applyFill="1" applyBorder="1" applyAlignment="1" applyProtection="1">
      <protection hidden="1"/>
    </xf>
    <xf numFmtId="0" fontId="45" fillId="0" borderId="0" xfId="36" applyFont="1" applyFill="1" applyBorder="1" applyProtection="1">
      <protection hidden="1"/>
    </xf>
    <xf numFmtId="0" fontId="45" fillId="0" borderId="0" xfId="36" applyFont="1" applyFill="1" applyBorder="1" applyAlignment="1" applyProtection="1">
      <protection hidden="1"/>
    </xf>
    <xf numFmtId="0" fontId="46" fillId="0" borderId="0" xfId="36" applyFont="1" applyFill="1" applyBorder="1" applyProtection="1">
      <protection hidden="1"/>
    </xf>
    <xf numFmtId="0" fontId="47" fillId="0" borderId="0" xfId="36" applyFont="1" applyFill="1" applyBorder="1" applyProtection="1">
      <protection hidden="1"/>
    </xf>
    <xf numFmtId="166" fontId="21" fillId="37" borderId="0" xfId="0" applyNumberFormat="1" applyFont="1" applyFill="1" applyBorder="1" applyAlignment="1" applyProtection="1">
      <alignment horizontal="right"/>
      <protection hidden="1"/>
    </xf>
    <xf numFmtId="1" fontId="21" fillId="37" borderId="0" xfId="0" applyNumberFormat="1" applyFont="1" applyFill="1" applyBorder="1" applyAlignment="1" applyProtection="1">
      <alignment horizontal="right"/>
      <protection hidden="1"/>
    </xf>
    <xf numFmtId="2" fontId="21" fillId="37" borderId="0" xfId="0" applyNumberFormat="1" applyFont="1" applyFill="1" applyBorder="1" applyAlignment="1" applyProtection="1">
      <alignment horizontal="right"/>
      <protection hidden="1"/>
    </xf>
    <xf numFmtId="1" fontId="21" fillId="37" borderId="0" xfId="36" applyNumberFormat="1" applyFont="1" applyFill="1" applyBorder="1" applyAlignment="1" applyProtection="1">
      <alignment horizontal="right"/>
      <protection hidden="1"/>
    </xf>
    <xf numFmtId="1" fontId="21" fillId="37" borderId="0" xfId="36" applyNumberFormat="1" applyFont="1" applyFill="1" applyBorder="1" applyAlignment="1" applyProtection="1">
      <alignment horizontal="left"/>
      <protection hidden="1"/>
    </xf>
    <xf numFmtId="0" fontId="21" fillId="37" borderId="0" xfId="36" applyFont="1" applyFill="1" applyBorder="1" applyProtection="1">
      <protection hidden="1"/>
    </xf>
    <xf numFmtId="0" fontId="21" fillId="17" borderId="15" xfId="0" applyFont="1" applyFill="1" applyBorder="1" applyAlignment="1" applyProtection="1">
      <alignment horizontal="center"/>
      <protection hidden="1"/>
    </xf>
    <xf numFmtId="0" fontId="21" fillId="17" borderId="19" xfId="0" applyFont="1" applyFill="1" applyBorder="1" applyProtection="1">
      <protection hidden="1"/>
    </xf>
    <xf numFmtId="0" fontId="21" fillId="17" borderId="27" xfId="0" applyFont="1" applyFill="1" applyBorder="1" applyAlignment="1" applyProtection="1">
      <alignment horizontal="center"/>
      <protection hidden="1"/>
    </xf>
    <xf numFmtId="0" fontId="21" fillId="17" borderId="15" xfId="0" applyFont="1" applyFill="1" applyBorder="1" applyProtection="1">
      <protection hidden="1"/>
    </xf>
    <xf numFmtId="0" fontId="79" fillId="0" borderId="0" xfId="0" applyFont="1" applyProtection="1">
      <protection hidden="1"/>
    </xf>
    <xf numFmtId="0" fontId="26" fillId="27" borderId="0" xfId="36" applyFont="1" applyFill="1" applyBorder="1" applyProtection="1">
      <protection hidden="1"/>
    </xf>
    <xf numFmtId="0" fontId="21" fillId="27" borderId="0" xfId="36" applyFont="1" applyFill="1" applyBorder="1" applyProtection="1">
      <protection hidden="1"/>
    </xf>
    <xf numFmtId="0" fontId="21" fillId="27" borderId="15" xfId="0" applyFont="1" applyFill="1" applyBorder="1" applyAlignment="1" applyProtection="1">
      <alignment horizontal="center"/>
      <protection hidden="1"/>
    </xf>
    <xf numFmtId="9" fontId="21" fillId="20" borderId="15" xfId="34" applyFont="1" applyFill="1" applyBorder="1" applyAlignment="1" applyProtection="1">
      <alignment horizontal="center"/>
      <protection hidden="1"/>
    </xf>
    <xf numFmtId="0" fontId="21" fillId="20" borderId="15" xfId="0" applyFont="1" applyFill="1" applyBorder="1" applyAlignment="1" applyProtection="1">
      <alignment horizontal="center"/>
      <protection hidden="1"/>
    </xf>
    <xf numFmtId="0" fontId="21" fillId="20" borderId="19" xfId="0" applyFont="1" applyFill="1" applyBorder="1" applyProtection="1">
      <protection hidden="1"/>
    </xf>
    <xf numFmtId="0" fontId="21" fillId="27" borderId="27" xfId="0" applyFont="1" applyFill="1" applyBorder="1" applyAlignment="1" applyProtection="1">
      <alignment horizontal="center"/>
      <protection hidden="1"/>
    </xf>
    <xf numFmtId="0" fontId="21" fillId="27" borderId="15" xfId="0" applyFont="1" applyFill="1" applyBorder="1" applyProtection="1">
      <protection hidden="1"/>
    </xf>
    <xf numFmtId="0" fontId="79" fillId="27" borderId="0" xfId="0" applyFont="1" applyFill="1" applyProtection="1">
      <protection hidden="1"/>
    </xf>
    <xf numFmtId="0" fontId="32" fillId="27" borderId="30" xfId="36" applyFont="1" applyFill="1" applyBorder="1" applyProtection="1">
      <protection hidden="1"/>
    </xf>
    <xf numFmtId="0" fontId="33" fillId="27" borderId="30" xfId="36" applyFont="1" applyFill="1" applyBorder="1" applyProtection="1">
      <protection hidden="1"/>
    </xf>
    <xf numFmtId="0" fontId="31" fillId="27" borderId="30" xfId="36" applyFont="1" applyFill="1" applyBorder="1" applyProtection="1">
      <protection hidden="1"/>
    </xf>
    <xf numFmtId="0" fontId="27" fillId="27" borderId="31" xfId="36" applyFont="1" applyFill="1" applyBorder="1" applyProtection="1">
      <protection hidden="1"/>
    </xf>
    <xf numFmtId="0" fontId="37" fillId="27" borderId="31" xfId="36" applyFont="1" applyFill="1" applyBorder="1" applyProtection="1">
      <protection hidden="1"/>
    </xf>
    <xf numFmtId="0" fontId="34" fillId="27" borderId="32" xfId="36" applyFont="1" applyFill="1" applyBorder="1" applyProtection="1">
      <protection hidden="1"/>
    </xf>
    <xf numFmtId="0" fontId="35" fillId="27" borderId="32" xfId="36" applyFont="1" applyFill="1" applyBorder="1" applyProtection="1">
      <protection hidden="1"/>
    </xf>
    <xf numFmtId="0" fontId="36" fillId="27" borderId="32" xfId="36" applyFont="1" applyFill="1" applyBorder="1" applyProtection="1">
      <protection hidden="1"/>
    </xf>
    <xf numFmtId="0" fontId="39" fillId="27" borderId="33" xfId="36" applyFont="1" applyFill="1" applyBorder="1" applyProtection="1">
      <protection hidden="1"/>
    </xf>
    <xf numFmtId="0" fontId="39" fillId="27" borderId="33" xfId="36" applyFont="1" applyFill="1" applyBorder="1" applyAlignment="1" applyProtection="1">
      <protection hidden="1"/>
    </xf>
    <xf numFmtId="0" fontId="40" fillId="27" borderId="33" xfId="36" applyFont="1" applyFill="1" applyBorder="1" applyProtection="1">
      <protection hidden="1"/>
    </xf>
    <xf numFmtId="0" fontId="41" fillId="27" borderId="33" xfId="36" applyFont="1" applyFill="1" applyBorder="1" applyProtection="1">
      <protection hidden="1"/>
    </xf>
    <xf numFmtId="0" fontId="36" fillId="27" borderId="0" xfId="36" applyFont="1" applyFill="1" applyBorder="1" applyProtection="1">
      <protection hidden="1"/>
    </xf>
    <xf numFmtId="0" fontId="42" fillId="27" borderId="34" xfId="36" applyFont="1" applyFill="1" applyBorder="1" applyProtection="1">
      <protection hidden="1"/>
    </xf>
    <xf numFmtId="0" fontId="42" fillId="27" borderId="34" xfId="36" applyFont="1" applyFill="1" applyBorder="1" applyAlignment="1" applyProtection="1">
      <protection hidden="1"/>
    </xf>
    <xf numFmtId="0" fontId="43" fillId="27" borderId="34" xfId="36" applyFont="1" applyFill="1" applyBorder="1" applyProtection="1">
      <protection hidden="1"/>
    </xf>
    <xf numFmtId="0" fontId="44" fillId="27" borderId="34" xfId="36" applyFont="1" applyFill="1" applyBorder="1" applyProtection="1">
      <protection hidden="1"/>
    </xf>
    <xf numFmtId="0" fontId="32" fillId="27" borderId="30" xfId="36" applyFont="1" applyFill="1" applyBorder="1" applyAlignment="1" applyProtection="1">
      <protection hidden="1"/>
    </xf>
    <xf numFmtId="0" fontId="27" fillId="27" borderId="31" xfId="36" applyFont="1" applyFill="1" applyBorder="1" applyAlignment="1" applyProtection="1">
      <protection hidden="1"/>
    </xf>
    <xf numFmtId="0" fontId="38" fillId="27" borderId="31" xfId="36" applyFont="1" applyFill="1" applyBorder="1" applyProtection="1">
      <protection hidden="1"/>
    </xf>
    <xf numFmtId="0" fontId="45" fillId="27" borderId="35" xfId="36" applyFont="1" applyFill="1" applyBorder="1" applyProtection="1">
      <protection hidden="1"/>
    </xf>
    <xf numFmtId="0" fontId="45" fillId="27" borderId="35" xfId="36" applyFont="1" applyFill="1" applyBorder="1" applyAlignment="1" applyProtection="1">
      <protection hidden="1"/>
    </xf>
    <xf numFmtId="0" fontId="46" fillId="27" borderId="35" xfId="36" applyFont="1" applyFill="1" applyBorder="1" applyProtection="1">
      <protection hidden="1"/>
    </xf>
    <xf numFmtId="0" fontId="47" fillId="27" borderId="35" xfId="36" applyFont="1" applyFill="1" applyBorder="1" applyProtection="1">
      <protection hidden="1"/>
    </xf>
    <xf numFmtId="0" fontId="26" fillId="26" borderId="0" xfId="36" applyFont="1" applyFill="1" applyBorder="1" applyProtection="1">
      <protection hidden="1"/>
    </xf>
    <xf numFmtId="0" fontId="21" fillId="26" borderId="0" xfId="36" applyFont="1" applyFill="1" applyBorder="1" applyProtection="1">
      <protection hidden="1"/>
    </xf>
    <xf numFmtId="0" fontId="21" fillId="26" borderId="15" xfId="0" applyFont="1" applyFill="1" applyBorder="1" applyAlignment="1" applyProtection="1">
      <alignment horizontal="center"/>
      <protection hidden="1"/>
    </xf>
    <xf numFmtId="0" fontId="21" fillId="26" borderId="19" xfId="0" applyFont="1" applyFill="1" applyBorder="1" applyProtection="1">
      <protection hidden="1"/>
    </xf>
    <xf numFmtId="2" fontId="21" fillId="26" borderId="27" xfId="0" applyNumberFormat="1" applyFont="1" applyFill="1" applyBorder="1" applyAlignment="1" applyProtection="1">
      <alignment horizontal="center"/>
      <protection hidden="1"/>
    </xf>
    <xf numFmtId="2" fontId="22" fillId="26" borderId="27" xfId="0" applyNumberFormat="1" applyFont="1" applyFill="1" applyBorder="1" applyAlignment="1" applyProtection="1">
      <alignment horizontal="center"/>
      <protection hidden="1"/>
    </xf>
    <xf numFmtId="0" fontId="21" fillId="26" borderId="15" xfId="0" applyFont="1" applyFill="1" applyBorder="1" applyProtection="1">
      <protection hidden="1"/>
    </xf>
    <xf numFmtId="0" fontId="79" fillId="26" borderId="0" xfId="0" applyFont="1" applyFill="1" applyProtection="1">
      <protection hidden="1"/>
    </xf>
    <xf numFmtId="0" fontId="32" fillId="26" borderId="30" xfId="36" applyFont="1" applyFill="1" applyBorder="1" applyProtection="1">
      <protection hidden="1"/>
    </xf>
    <xf numFmtId="0" fontId="33" fillId="26" borderId="30" xfId="36" applyFont="1" applyFill="1" applyBorder="1" applyProtection="1">
      <protection hidden="1"/>
    </xf>
    <xf numFmtId="0" fontId="31" fillId="26" borderId="30" xfId="36" applyFont="1" applyFill="1" applyBorder="1" applyProtection="1">
      <protection hidden="1"/>
    </xf>
    <xf numFmtId="0" fontId="27" fillId="26" borderId="31" xfId="36" applyFont="1" applyFill="1" applyBorder="1" applyProtection="1">
      <protection hidden="1"/>
    </xf>
    <xf numFmtId="0" fontId="37" fillId="26" borderId="31" xfId="36" applyFont="1" applyFill="1" applyBorder="1" applyProtection="1">
      <protection hidden="1"/>
    </xf>
    <xf numFmtId="0" fontId="34" fillId="26" borderId="32" xfId="36" applyFont="1" applyFill="1" applyBorder="1" applyProtection="1">
      <protection hidden="1"/>
    </xf>
    <xf numFmtId="0" fontId="35" fillId="26" borderId="32" xfId="36" applyFont="1" applyFill="1" applyBorder="1" applyProtection="1">
      <protection hidden="1"/>
    </xf>
    <xf numFmtId="0" fontId="36" fillId="26" borderId="32" xfId="36" applyFont="1" applyFill="1" applyBorder="1" applyProtection="1">
      <protection hidden="1"/>
    </xf>
    <xf numFmtId="0" fontId="39" fillId="26" borderId="33" xfId="36" applyFont="1" applyFill="1" applyBorder="1" applyProtection="1">
      <protection hidden="1"/>
    </xf>
    <xf numFmtId="0" fontId="39" fillId="26" borderId="33" xfId="36" applyFont="1" applyFill="1" applyBorder="1" applyAlignment="1" applyProtection="1">
      <protection hidden="1"/>
    </xf>
    <xf numFmtId="0" fontId="40" fillId="26" borderId="33" xfId="36" applyFont="1" applyFill="1" applyBorder="1" applyProtection="1">
      <protection hidden="1"/>
    </xf>
    <xf numFmtId="0" fontId="41" fillId="26" borderId="33" xfId="36" applyFont="1" applyFill="1" applyBorder="1" applyProtection="1">
      <protection hidden="1"/>
    </xf>
    <xf numFmtId="0" fontId="36" fillId="26" borderId="0" xfId="36" applyFont="1" applyFill="1" applyBorder="1" applyProtection="1">
      <protection hidden="1"/>
    </xf>
    <xf numFmtId="0" fontId="42" fillId="26" borderId="34" xfId="36" applyFont="1" applyFill="1" applyBorder="1" applyProtection="1">
      <protection hidden="1"/>
    </xf>
    <xf numFmtId="0" fontId="42" fillId="26" borderId="34" xfId="36" applyFont="1" applyFill="1" applyBorder="1" applyAlignment="1" applyProtection="1">
      <protection hidden="1"/>
    </xf>
    <xf numFmtId="0" fontId="43" fillId="26" borderId="34" xfId="36" applyFont="1" applyFill="1" applyBorder="1" applyProtection="1">
      <protection hidden="1"/>
    </xf>
    <xf numFmtId="0" fontId="44" fillId="26" borderId="34" xfId="36" applyFont="1" applyFill="1" applyBorder="1" applyProtection="1">
      <protection hidden="1"/>
    </xf>
    <xf numFmtId="0" fontId="32" fillId="26" borderId="30" xfId="36" applyFont="1" applyFill="1" applyBorder="1" applyAlignment="1" applyProtection="1">
      <protection hidden="1"/>
    </xf>
    <xf numFmtId="0" fontId="27" fillId="26" borderId="31" xfId="36" applyFont="1" applyFill="1" applyBorder="1" applyAlignment="1" applyProtection="1">
      <protection hidden="1"/>
    </xf>
    <xf numFmtId="0" fontId="38" fillId="26" borderId="31" xfId="36" applyFont="1" applyFill="1" applyBorder="1" applyProtection="1">
      <protection hidden="1"/>
    </xf>
    <xf numFmtId="0" fontId="45" fillId="26" borderId="35" xfId="36" applyFont="1" applyFill="1" applyBorder="1" applyProtection="1">
      <protection hidden="1"/>
    </xf>
    <xf numFmtId="0" fontId="45" fillId="26" borderId="35" xfId="36" applyFont="1" applyFill="1" applyBorder="1" applyAlignment="1" applyProtection="1">
      <protection hidden="1"/>
    </xf>
    <xf numFmtId="0" fontId="46" fillId="26" borderId="35" xfId="36" applyFont="1" applyFill="1" applyBorder="1" applyProtection="1">
      <protection hidden="1"/>
    </xf>
    <xf numFmtId="0" fontId="47" fillId="26" borderId="35" xfId="36" applyFont="1" applyFill="1" applyBorder="1" applyProtection="1">
      <protection hidden="1"/>
    </xf>
    <xf numFmtId="9" fontId="21" fillId="26" borderId="15" xfId="0" applyNumberFormat="1" applyFont="1" applyFill="1" applyBorder="1" applyAlignment="1" applyProtection="1">
      <alignment horizontal="center"/>
      <protection hidden="1"/>
    </xf>
    <xf numFmtId="0" fontId="26" fillId="26" borderId="0" xfId="36" applyFont="1" applyFill="1" applyProtection="1">
      <protection hidden="1"/>
    </xf>
    <xf numFmtId="0" fontId="21" fillId="26" borderId="0" xfId="36" applyFont="1" applyFill="1" applyProtection="1">
      <protection hidden="1"/>
    </xf>
    <xf numFmtId="0" fontId="21" fillId="26" borderId="10" xfId="0" applyFont="1" applyFill="1" applyBorder="1" applyAlignment="1" applyProtection="1">
      <alignment horizontal="center"/>
      <protection hidden="1"/>
    </xf>
    <xf numFmtId="0" fontId="21" fillId="26" borderId="27" xfId="0" applyFont="1" applyFill="1" applyBorder="1" applyAlignment="1" applyProtection="1">
      <alignment horizontal="center"/>
      <protection hidden="1"/>
    </xf>
    <xf numFmtId="171" fontId="21" fillId="26" borderId="16" xfId="0" applyNumberFormat="1" applyFont="1" applyFill="1" applyBorder="1" applyAlignment="1" applyProtection="1">
      <protection hidden="1"/>
    </xf>
    <xf numFmtId="0" fontId="21" fillId="26" borderId="24" xfId="0" applyFont="1" applyFill="1" applyBorder="1" applyAlignment="1" applyProtection="1">
      <protection hidden="1"/>
    </xf>
    <xf numFmtId="0" fontId="21" fillId="26" borderId="17" xfId="0" applyFont="1" applyFill="1" applyBorder="1" applyAlignment="1" applyProtection="1">
      <protection hidden="1"/>
    </xf>
    <xf numFmtId="0" fontId="32" fillId="26" borderId="20" xfId="36" applyFont="1" applyFill="1" applyBorder="1" applyProtection="1">
      <protection hidden="1"/>
    </xf>
    <xf numFmtId="0" fontId="33" fillId="26" borderId="20" xfId="36" applyFont="1" applyFill="1" applyBorder="1" applyProtection="1">
      <protection hidden="1"/>
    </xf>
    <xf numFmtId="0" fontId="31" fillId="26" borderId="20" xfId="36" applyFont="1" applyFill="1" applyBorder="1" applyProtection="1">
      <protection hidden="1"/>
    </xf>
    <xf numFmtId="0" fontId="27" fillId="26" borderId="22" xfId="36" applyFont="1" applyFill="1" applyBorder="1" applyProtection="1">
      <protection hidden="1"/>
    </xf>
    <xf numFmtId="0" fontId="37" fillId="26" borderId="22" xfId="36" applyFont="1" applyFill="1" applyBorder="1" applyProtection="1">
      <protection hidden="1"/>
    </xf>
    <xf numFmtId="0" fontId="34" fillId="26" borderId="21" xfId="36" applyFont="1" applyFill="1" applyBorder="1" applyProtection="1">
      <protection hidden="1"/>
    </xf>
    <xf numFmtId="0" fontId="35" fillId="26" borderId="21" xfId="36" applyFont="1" applyFill="1" applyBorder="1" applyProtection="1">
      <protection hidden="1"/>
    </xf>
    <xf numFmtId="0" fontId="36" fillId="26" borderId="21" xfId="36" applyFont="1" applyFill="1" applyBorder="1" applyProtection="1">
      <protection hidden="1"/>
    </xf>
    <xf numFmtId="0" fontId="39" fillId="26" borderId="23" xfId="36" applyFont="1" applyFill="1" applyBorder="1" applyProtection="1">
      <protection hidden="1"/>
    </xf>
    <xf numFmtId="0" fontId="39" fillId="26" borderId="23" xfId="36" applyFont="1" applyFill="1" applyBorder="1" applyAlignment="1" applyProtection="1">
      <protection hidden="1"/>
    </xf>
    <xf numFmtId="0" fontId="40" fillId="26" borderId="23" xfId="36" applyFont="1" applyFill="1" applyBorder="1" applyProtection="1">
      <protection hidden="1"/>
    </xf>
    <xf numFmtId="0" fontId="41" fillId="26" borderId="23" xfId="36" applyFont="1" applyFill="1" applyBorder="1" applyProtection="1">
      <protection hidden="1"/>
    </xf>
    <xf numFmtId="0" fontId="42" fillId="26" borderId="25" xfId="36" applyFont="1" applyFill="1" applyBorder="1" applyProtection="1">
      <protection hidden="1"/>
    </xf>
    <xf numFmtId="0" fontId="42" fillId="26" borderId="25" xfId="36" applyFont="1" applyFill="1" applyBorder="1" applyAlignment="1" applyProtection="1">
      <protection hidden="1"/>
    </xf>
    <xf numFmtId="0" fontId="43" fillId="26" borderId="25" xfId="36" applyFont="1" applyFill="1" applyBorder="1" applyProtection="1">
      <protection hidden="1"/>
    </xf>
    <xf numFmtId="0" fontId="44" fillId="26" borderId="25" xfId="36" applyFont="1" applyFill="1" applyBorder="1" applyProtection="1">
      <protection hidden="1"/>
    </xf>
    <xf numFmtId="0" fontId="32" fillId="26" borderId="20" xfId="36" applyFont="1" applyFill="1" applyBorder="1" applyAlignment="1" applyProtection="1">
      <protection hidden="1"/>
    </xf>
    <xf numFmtId="0" fontId="27" fillId="26" borderId="22" xfId="36" applyFont="1" applyFill="1" applyBorder="1" applyAlignment="1" applyProtection="1">
      <protection hidden="1"/>
    </xf>
    <xf numFmtId="0" fontId="38" fillId="26" borderId="22" xfId="36" applyFont="1" applyFill="1" applyBorder="1" applyProtection="1">
      <protection hidden="1"/>
    </xf>
    <xf numFmtId="0" fontId="45" fillId="26" borderId="26" xfId="36" applyFont="1" applyFill="1" applyBorder="1" applyProtection="1">
      <protection hidden="1"/>
    </xf>
    <xf numFmtId="0" fontId="45" fillId="26" borderId="26" xfId="36" applyFont="1" applyFill="1" applyBorder="1" applyAlignment="1" applyProtection="1">
      <protection hidden="1"/>
    </xf>
    <xf numFmtId="0" fontId="46" fillId="26" borderId="26" xfId="36" applyFont="1" applyFill="1" applyBorder="1" applyProtection="1">
      <protection hidden="1"/>
    </xf>
    <xf numFmtId="0" fontId="47" fillId="26" borderId="26" xfId="36" applyFont="1" applyFill="1" applyBorder="1" applyProtection="1">
      <protection hidden="1"/>
    </xf>
    <xf numFmtId="0" fontId="21" fillId="17" borderId="10" xfId="0" applyFont="1" applyFill="1" applyBorder="1" applyAlignment="1" applyProtection="1">
      <alignment horizontal="center"/>
      <protection hidden="1"/>
    </xf>
    <xf numFmtId="0" fontId="26" fillId="25" borderId="0" xfId="36" applyFont="1" applyFill="1" applyProtection="1">
      <protection hidden="1"/>
    </xf>
    <xf numFmtId="0" fontId="21" fillId="25" borderId="0" xfId="36" applyFont="1" applyFill="1" applyProtection="1">
      <protection hidden="1"/>
    </xf>
    <xf numFmtId="0" fontId="21" fillId="25" borderId="0" xfId="36" applyFont="1" applyFill="1" applyBorder="1" applyProtection="1">
      <protection hidden="1"/>
    </xf>
    <xf numFmtId="0" fontId="21" fillId="25" borderId="10" xfId="36" applyFont="1" applyFill="1" applyBorder="1" applyProtection="1">
      <protection hidden="1"/>
    </xf>
    <xf numFmtId="0" fontId="21" fillId="25" borderId="10" xfId="0" applyFont="1" applyFill="1" applyBorder="1" applyAlignment="1" applyProtection="1">
      <alignment horizontal="center"/>
      <protection hidden="1"/>
    </xf>
    <xf numFmtId="0" fontId="21" fillId="25" borderId="27" xfId="0" applyFont="1" applyFill="1" applyBorder="1" applyAlignment="1" applyProtection="1">
      <alignment horizontal="center"/>
      <protection hidden="1"/>
    </xf>
    <xf numFmtId="0" fontId="21" fillId="25" borderId="15" xfId="0" applyFont="1" applyFill="1" applyBorder="1" applyAlignment="1" applyProtection="1">
      <alignment horizontal="center"/>
      <protection hidden="1"/>
    </xf>
    <xf numFmtId="0" fontId="21" fillId="25" borderId="15" xfId="0" applyFont="1" applyFill="1" applyBorder="1" applyProtection="1">
      <protection hidden="1"/>
    </xf>
    <xf numFmtId="0" fontId="79" fillId="25" borderId="0" xfId="0" applyFont="1" applyFill="1" applyProtection="1">
      <protection hidden="1"/>
    </xf>
    <xf numFmtId="0" fontId="21" fillId="25" borderId="19" xfId="0" applyFont="1" applyFill="1" applyBorder="1" applyProtection="1">
      <protection hidden="1"/>
    </xf>
    <xf numFmtId="0" fontId="32" fillId="25" borderId="30" xfId="36" applyFont="1" applyFill="1" applyBorder="1" applyProtection="1">
      <protection hidden="1"/>
    </xf>
    <xf numFmtId="0" fontId="33" fillId="25" borderId="30" xfId="36" applyFont="1" applyFill="1" applyBorder="1" applyProtection="1">
      <protection hidden="1"/>
    </xf>
    <xf numFmtId="0" fontId="31" fillId="25" borderId="30" xfId="36" applyFont="1" applyFill="1" applyBorder="1" applyProtection="1">
      <protection hidden="1"/>
    </xf>
    <xf numFmtId="0" fontId="27" fillId="25" borderId="31" xfId="36" applyFont="1" applyFill="1" applyBorder="1" applyProtection="1">
      <protection hidden="1"/>
    </xf>
    <xf numFmtId="0" fontId="37" fillId="25" borderId="31" xfId="36" applyFont="1" applyFill="1" applyBorder="1" applyProtection="1">
      <protection hidden="1"/>
    </xf>
    <xf numFmtId="0" fontId="34" fillId="25" borderId="32" xfId="36" applyFont="1" applyFill="1" applyBorder="1" applyProtection="1">
      <protection hidden="1"/>
    </xf>
    <xf numFmtId="0" fontId="35" fillId="25" borderId="32" xfId="36" applyFont="1" applyFill="1" applyBorder="1" applyProtection="1">
      <protection hidden="1"/>
    </xf>
    <xf numFmtId="0" fontId="36" fillId="25" borderId="32" xfId="36" applyFont="1" applyFill="1" applyBorder="1" applyProtection="1">
      <protection hidden="1"/>
    </xf>
    <xf numFmtId="0" fontId="39" fillId="25" borderId="33" xfId="36" applyFont="1" applyFill="1" applyBorder="1" applyProtection="1">
      <protection hidden="1"/>
    </xf>
    <xf numFmtId="0" fontId="39" fillId="25" borderId="33" xfId="36" applyFont="1" applyFill="1" applyBorder="1" applyAlignment="1" applyProtection="1">
      <protection hidden="1"/>
    </xf>
    <xf numFmtId="0" fontId="40" fillId="25" borderId="33" xfId="36" applyFont="1" applyFill="1" applyBorder="1" applyProtection="1">
      <protection hidden="1"/>
    </xf>
    <xf numFmtId="0" fontId="41" fillId="25" borderId="33" xfId="36" applyFont="1" applyFill="1" applyBorder="1" applyProtection="1">
      <protection hidden="1"/>
    </xf>
    <xf numFmtId="0" fontId="36" fillId="25" borderId="0" xfId="36" applyFont="1" applyFill="1" applyBorder="1" applyProtection="1">
      <protection hidden="1"/>
    </xf>
    <xf numFmtId="0" fontId="42" fillId="25" borderId="34" xfId="36" applyFont="1" applyFill="1" applyBorder="1" applyProtection="1">
      <protection hidden="1"/>
    </xf>
    <xf numFmtId="0" fontId="42" fillId="25" borderId="34" xfId="36" applyFont="1" applyFill="1" applyBorder="1" applyAlignment="1" applyProtection="1">
      <protection hidden="1"/>
    </xf>
    <xf numFmtId="0" fontId="43" fillId="25" borderId="34" xfId="36" applyFont="1" applyFill="1" applyBorder="1" applyProtection="1">
      <protection hidden="1"/>
    </xf>
    <xf numFmtId="0" fontId="44" fillId="25" borderId="34" xfId="36" applyFont="1" applyFill="1" applyBorder="1" applyProtection="1">
      <protection hidden="1"/>
    </xf>
    <xf numFmtId="0" fontId="32" fillId="25" borderId="30" xfId="36" applyFont="1" applyFill="1" applyBorder="1" applyAlignment="1" applyProtection="1">
      <protection hidden="1"/>
    </xf>
    <xf numFmtId="0" fontId="27" fillId="25" borderId="31" xfId="36" applyFont="1" applyFill="1" applyBorder="1" applyAlignment="1" applyProtection="1">
      <protection hidden="1"/>
    </xf>
    <xf numFmtId="0" fontId="38" fillId="25" borderId="31" xfId="36" applyFont="1" applyFill="1" applyBorder="1" applyProtection="1">
      <protection hidden="1"/>
    </xf>
    <xf numFmtId="0" fontId="45" fillId="25" borderId="35" xfId="36" applyFont="1" applyFill="1" applyBorder="1" applyProtection="1">
      <protection hidden="1"/>
    </xf>
    <xf numFmtId="0" fontId="45" fillId="25" borderId="35" xfId="36" applyFont="1" applyFill="1" applyBorder="1" applyAlignment="1" applyProtection="1">
      <protection hidden="1"/>
    </xf>
    <xf numFmtId="0" fontId="46" fillId="25" borderId="35" xfId="36" applyFont="1" applyFill="1" applyBorder="1" applyProtection="1">
      <protection hidden="1"/>
    </xf>
    <xf numFmtId="0" fontId="47" fillId="25" borderId="35" xfId="36" applyFont="1" applyFill="1" applyBorder="1" applyProtection="1">
      <protection hidden="1"/>
    </xf>
    <xf numFmtId="0" fontId="26" fillId="22" borderId="0" xfId="36" applyFont="1" applyFill="1" applyProtection="1">
      <protection hidden="1"/>
    </xf>
    <xf numFmtId="0" fontId="21" fillId="22" borderId="0" xfId="36" applyFont="1" applyFill="1" applyProtection="1">
      <protection hidden="1"/>
    </xf>
    <xf numFmtId="0" fontId="21" fillId="22" borderId="0" xfId="36" applyFont="1" applyFill="1" applyBorder="1" applyProtection="1">
      <protection hidden="1"/>
    </xf>
    <xf numFmtId="0" fontId="21" fillId="22" borderId="15" xfId="0" applyFont="1" applyFill="1" applyBorder="1" applyAlignment="1" applyProtection="1">
      <alignment horizontal="center"/>
      <protection hidden="1"/>
    </xf>
    <xf numFmtId="0" fontId="21" fillId="22" borderId="19" xfId="0" applyFont="1" applyFill="1" applyBorder="1" applyProtection="1">
      <protection hidden="1"/>
    </xf>
    <xf numFmtId="0" fontId="21" fillId="22" borderId="10" xfId="0" applyFont="1" applyFill="1" applyBorder="1" applyAlignment="1" applyProtection="1">
      <alignment horizontal="center"/>
      <protection hidden="1"/>
    </xf>
    <xf numFmtId="2" fontId="21" fillId="22" borderId="27" xfId="0" applyNumberFormat="1" applyFont="1" applyFill="1" applyBorder="1" applyAlignment="1" applyProtection="1">
      <alignment horizontal="center"/>
      <protection hidden="1"/>
    </xf>
    <xf numFmtId="2" fontId="21" fillId="22" borderId="15" xfId="0" applyNumberFormat="1" applyFont="1" applyFill="1" applyBorder="1" applyAlignment="1" applyProtection="1">
      <alignment horizontal="center"/>
      <protection hidden="1"/>
    </xf>
    <xf numFmtId="0" fontId="21" fillId="22" borderId="15" xfId="0" applyFont="1" applyFill="1" applyBorder="1" applyProtection="1">
      <protection hidden="1"/>
    </xf>
    <xf numFmtId="0" fontId="79" fillId="22" borderId="0" xfId="0" applyFont="1" applyFill="1" applyProtection="1">
      <protection hidden="1"/>
    </xf>
    <xf numFmtId="0" fontId="32" fillId="22" borderId="30" xfId="36" applyFont="1" applyFill="1" applyBorder="1" applyProtection="1">
      <protection hidden="1"/>
    </xf>
    <xf numFmtId="0" fontId="33" fillId="22" borderId="30" xfId="36" applyFont="1" applyFill="1" applyBorder="1" applyProtection="1">
      <protection hidden="1"/>
    </xf>
    <xf numFmtId="0" fontId="31" fillId="22" borderId="30" xfId="36" applyFont="1" applyFill="1" applyBorder="1" applyProtection="1">
      <protection hidden="1"/>
    </xf>
    <xf numFmtId="0" fontId="27" fillId="22" borderId="31" xfId="36" applyFont="1" applyFill="1" applyBorder="1" applyProtection="1">
      <protection hidden="1"/>
    </xf>
    <xf numFmtId="0" fontId="37" fillId="22" borderId="31" xfId="36" applyFont="1" applyFill="1" applyBorder="1" applyProtection="1">
      <protection hidden="1"/>
    </xf>
    <xf numFmtId="0" fontId="34" fillId="22" borderId="32" xfId="36" applyFont="1" applyFill="1" applyBorder="1" applyProtection="1">
      <protection hidden="1"/>
    </xf>
    <xf numFmtId="0" fontId="35" fillId="22" borderId="32" xfId="36" applyFont="1" applyFill="1" applyBorder="1" applyProtection="1">
      <protection hidden="1"/>
    </xf>
    <xf numFmtId="0" fontId="36" fillId="22" borderId="32" xfId="36" applyFont="1" applyFill="1" applyBorder="1" applyProtection="1">
      <protection hidden="1"/>
    </xf>
    <xf numFmtId="0" fontId="39" fillId="22" borderId="33" xfId="36" applyFont="1" applyFill="1" applyBorder="1" applyProtection="1">
      <protection hidden="1"/>
    </xf>
    <xf numFmtId="0" fontId="39" fillId="22" borderId="33" xfId="36" applyFont="1" applyFill="1" applyBorder="1" applyAlignment="1" applyProtection="1">
      <protection hidden="1"/>
    </xf>
    <xf numFmtId="0" fontId="40" fillId="22" borderId="33" xfId="36" applyFont="1" applyFill="1" applyBorder="1" applyProtection="1">
      <protection hidden="1"/>
    </xf>
    <xf numFmtId="0" fontId="41" fillId="22" borderId="33" xfId="36" applyFont="1" applyFill="1" applyBorder="1" applyProtection="1">
      <protection hidden="1"/>
    </xf>
    <xf numFmtId="0" fontId="36" fillId="22" borderId="0" xfId="36" applyFont="1" applyFill="1" applyBorder="1" applyProtection="1">
      <protection hidden="1"/>
    </xf>
    <xf numFmtId="0" fontId="42" fillId="22" borderId="34" xfId="36" applyFont="1" applyFill="1" applyBorder="1" applyProtection="1">
      <protection hidden="1"/>
    </xf>
    <xf numFmtId="0" fontId="42" fillId="22" borderId="34" xfId="36" applyFont="1" applyFill="1" applyBorder="1" applyAlignment="1" applyProtection="1">
      <protection hidden="1"/>
    </xf>
    <xf numFmtId="0" fontId="43" fillId="22" borderId="34" xfId="36" applyFont="1" applyFill="1" applyBorder="1" applyProtection="1">
      <protection hidden="1"/>
    </xf>
    <xf numFmtId="0" fontId="44" fillId="22" borderId="34" xfId="36" applyFont="1" applyFill="1" applyBorder="1" applyProtection="1">
      <protection hidden="1"/>
    </xf>
    <xf numFmtId="0" fontId="32" fillId="22" borderId="30" xfId="36" applyFont="1" applyFill="1" applyBorder="1" applyAlignment="1" applyProtection="1">
      <protection hidden="1"/>
    </xf>
    <xf numFmtId="0" fontId="27" fillId="22" borderId="31" xfId="36" applyFont="1" applyFill="1" applyBorder="1" applyAlignment="1" applyProtection="1">
      <protection hidden="1"/>
    </xf>
    <xf numFmtId="0" fontId="38" fillId="22" borderId="31" xfId="36" applyFont="1" applyFill="1" applyBorder="1" applyProtection="1">
      <protection hidden="1"/>
    </xf>
    <xf numFmtId="0" fontId="45" fillId="22" borderId="35" xfId="36" applyFont="1" applyFill="1" applyBorder="1" applyProtection="1">
      <protection hidden="1"/>
    </xf>
    <xf numFmtId="0" fontId="45" fillId="22" borderId="35" xfId="36" applyFont="1" applyFill="1" applyBorder="1" applyAlignment="1" applyProtection="1">
      <protection hidden="1"/>
    </xf>
    <xf numFmtId="0" fontId="46" fillId="22" borderId="35" xfId="36" applyFont="1" applyFill="1" applyBorder="1" applyProtection="1">
      <protection hidden="1"/>
    </xf>
    <xf numFmtId="0" fontId="47" fillId="22" borderId="35" xfId="36" applyFont="1" applyFill="1" applyBorder="1" applyProtection="1">
      <protection hidden="1"/>
    </xf>
    <xf numFmtId="0" fontId="21" fillId="22" borderId="27" xfId="0" applyFont="1" applyFill="1" applyBorder="1" applyAlignment="1" applyProtection="1">
      <alignment horizontal="center"/>
      <protection hidden="1"/>
    </xf>
    <xf numFmtId="0" fontId="26" fillId="23" borderId="0" xfId="36" applyFont="1" applyFill="1" applyProtection="1">
      <protection hidden="1"/>
    </xf>
    <xf numFmtId="0" fontId="21" fillId="23" borderId="0" xfId="36" applyFont="1" applyFill="1" applyProtection="1">
      <protection hidden="1"/>
    </xf>
    <xf numFmtId="0" fontId="21" fillId="30" borderId="16" xfId="0" applyFont="1" applyFill="1" applyBorder="1" applyAlignment="1" applyProtection="1">
      <alignment horizontal="center"/>
      <protection hidden="1"/>
    </xf>
    <xf numFmtId="0" fontId="21" fillId="30" borderId="24" xfId="0" applyFont="1" applyFill="1" applyBorder="1" applyAlignment="1" applyProtection="1">
      <alignment horizontal="center"/>
      <protection hidden="1"/>
    </xf>
    <xf numFmtId="0" fontId="21" fillId="30" borderId="24" xfId="0" applyFont="1" applyFill="1" applyBorder="1" applyProtection="1">
      <protection hidden="1"/>
    </xf>
    <xf numFmtId="0" fontId="21" fillId="30" borderId="17" xfId="0" applyFont="1" applyFill="1" applyBorder="1" applyProtection="1">
      <protection hidden="1"/>
    </xf>
    <xf numFmtId="0" fontId="21" fillId="18" borderId="10" xfId="0" applyFont="1" applyFill="1" applyBorder="1" applyProtection="1">
      <protection hidden="1"/>
    </xf>
    <xf numFmtId="0" fontId="21" fillId="18" borderId="16" xfId="0" applyFont="1" applyFill="1" applyBorder="1" applyProtection="1">
      <protection hidden="1"/>
    </xf>
    <xf numFmtId="0" fontId="32" fillId="0" borderId="20" xfId="36" applyFont="1" applyFill="1" applyBorder="1" applyProtection="1">
      <protection hidden="1"/>
    </xf>
    <xf numFmtId="0" fontId="33" fillId="0" borderId="20" xfId="36" applyFont="1" applyFill="1" applyBorder="1" applyProtection="1">
      <protection hidden="1"/>
    </xf>
    <xf numFmtId="0" fontId="31" fillId="0" borderId="20" xfId="36" applyFont="1" applyFill="1" applyBorder="1" applyProtection="1">
      <protection hidden="1"/>
    </xf>
    <xf numFmtId="0" fontId="27" fillId="0" borderId="22" xfId="36" applyFont="1" applyFill="1" applyBorder="1" applyProtection="1">
      <protection hidden="1"/>
    </xf>
    <xf numFmtId="0" fontId="37" fillId="0" borderId="22" xfId="36" applyFont="1" applyFill="1" applyBorder="1" applyProtection="1">
      <protection hidden="1"/>
    </xf>
    <xf numFmtId="0" fontId="34" fillId="0" borderId="21" xfId="36" applyFont="1" applyFill="1" applyBorder="1" applyProtection="1">
      <protection hidden="1"/>
    </xf>
    <xf numFmtId="0" fontId="35" fillId="0" borderId="21" xfId="36" applyFont="1" applyFill="1" applyBorder="1" applyProtection="1">
      <protection hidden="1"/>
    </xf>
    <xf numFmtId="0" fontId="36" fillId="0" borderId="21" xfId="36" applyFont="1" applyFill="1" applyBorder="1" applyProtection="1">
      <protection hidden="1"/>
    </xf>
    <xf numFmtId="0" fontId="39" fillId="0" borderId="23" xfId="36" applyFont="1" applyFill="1" applyBorder="1" applyProtection="1">
      <protection hidden="1"/>
    </xf>
    <xf numFmtId="0" fontId="39" fillId="0" borderId="23" xfId="36" applyFont="1" applyFill="1" applyBorder="1" applyAlignment="1" applyProtection="1">
      <protection hidden="1"/>
    </xf>
    <xf numFmtId="0" fontId="40" fillId="0" borderId="23" xfId="36" applyFont="1" applyFill="1" applyBorder="1" applyProtection="1">
      <protection hidden="1"/>
    </xf>
    <xf numFmtId="0" fontId="41" fillId="0" borderId="23" xfId="36" applyFont="1" applyFill="1" applyBorder="1" applyProtection="1">
      <protection hidden="1"/>
    </xf>
    <xf numFmtId="0" fontId="42" fillId="0" borderId="25" xfId="36" applyFont="1" applyFill="1" applyBorder="1" applyProtection="1">
      <protection hidden="1"/>
    </xf>
    <xf numFmtId="0" fontId="42" fillId="0" borderId="25" xfId="36" applyFont="1" applyFill="1" applyBorder="1" applyAlignment="1" applyProtection="1">
      <protection hidden="1"/>
    </xf>
    <xf numFmtId="0" fontId="43" fillId="0" borderId="25" xfId="36" applyFont="1" applyFill="1" applyBorder="1" applyProtection="1">
      <protection hidden="1"/>
    </xf>
    <xf numFmtId="0" fontId="44" fillId="0" borderId="25" xfId="36" applyFont="1" applyFill="1" applyBorder="1" applyProtection="1">
      <protection hidden="1"/>
    </xf>
    <xf numFmtId="0" fontId="32" fillId="0" borderId="20" xfId="36" applyFont="1" applyFill="1" applyBorder="1" applyAlignment="1" applyProtection="1">
      <protection hidden="1"/>
    </xf>
    <xf numFmtId="0" fontId="27" fillId="0" borderId="22" xfId="36" applyFont="1" applyFill="1" applyBorder="1" applyAlignment="1" applyProtection="1">
      <protection hidden="1"/>
    </xf>
    <xf numFmtId="0" fontId="38" fillId="0" borderId="22" xfId="36" applyFont="1" applyFill="1" applyBorder="1" applyProtection="1">
      <protection hidden="1"/>
    </xf>
    <xf numFmtId="0" fontId="45" fillId="0" borderId="26" xfId="36" applyFont="1" applyFill="1" applyBorder="1" applyProtection="1">
      <protection hidden="1"/>
    </xf>
    <xf numFmtId="0" fontId="45" fillId="0" borderId="26" xfId="36" applyFont="1" applyFill="1" applyBorder="1" applyAlignment="1" applyProtection="1">
      <protection hidden="1"/>
    </xf>
    <xf numFmtId="0" fontId="46" fillId="0" borderId="26" xfId="36" applyFont="1" applyFill="1" applyBorder="1" applyProtection="1">
      <protection hidden="1"/>
    </xf>
    <xf numFmtId="0" fontId="47" fillId="0" borderId="26" xfId="36" applyFont="1" applyFill="1" applyBorder="1" applyProtection="1">
      <protection hidden="1"/>
    </xf>
    <xf numFmtId="167" fontId="22" fillId="30" borderId="16" xfId="0" applyNumberFormat="1" applyFont="1" applyFill="1" applyBorder="1" applyProtection="1">
      <protection hidden="1"/>
    </xf>
    <xf numFmtId="168" fontId="49" fillId="30" borderId="24" xfId="27" applyNumberFormat="1" applyFont="1" applyFill="1" applyBorder="1" applyProtection="1">
      <protection hidden="1"/>
    </xf>
    <xf numFmtId="9" fontId="50" fillId="30" borderId="24" xfId="34" applyFont="1" applyFill="1" applyBorder="1" applyProtection="1">
      <protection hidden="1"/>
    </xf>
    <xf numFmtId="0" fontId="22" fillId="30" borderId="24" xfId="0" applyFont="1" applyFill="1" applyBorder="1" applyAlignment="1" applyProtection="1">
      <alignment horizontal="center"/>
      <protection hidden="1"/>
    </xf>
    <xf numFmtId="0" fontId="21" fillId="30" borderId="24" xfId="36" applyFont="1" applyFill="1" applyBorder="1" applyProtection="1">
      <protection hidden="1"/>
    </xf>
    <xf numFmtId="2" fontId="21" fillId="30" borderId="24" xfId="36" applyNumberFormat="1" applyFont="1" applyFill="1" applyBorder="1" applyAlignment="1" applyProtection="1">
      <alignment horizontal="center"/>
      <protection hidden="1"/>
    </xf>
    <xf numFmtId="0" fontId="21" fillId="26" borderId="10" xfId="36" applyFont="1" applyFill="1" applyBorder="1" applyProtection="1">
      <protection hidden="1"/>
    </xf>
    <xf numFmtId="0" fontId="21" fillId="26" borderId="10" xfId="0" applyFont="1" applyFill="1" applyBorder="1" applyProtection="1">
      <protection hidden="1"/>
    </xf>
    <xf numFmtId="0" fontId="22" fillId="26" borderId="24" xfId="0" applyFont="1" applyFill="1" applyBorder="1" applyAlignment="1" applyProtection="1">
      <alignment horizontal="center"/>
      <protection hidden="1"/>
    </xf>
    <xf numFmtId="0" fontId="22" fillId="26" borderId="17" xfId="0" applyFont="1" applyFill="1" applyBorder="1" applyAlignment="1" applyProtection="1">
      <alignment horizontal="center"/>
      <protection hidden="1"/>
    </xf>
    <xf numFmtId="164" fontId="31" fillId="26" borderId="20" xfId="36" applyNumberFormat="1" applyFont="1" applyFill="1" applyBorder="1" applyProtection="1">
      <protection hidden="1"/>
    </xf>
    <xf numFmtId="164" fontId="37" fillId="26" borderId="22" xfId="36" applyNumberFormat="1" applyFont="1" applyFill="1" applyBorder="1" applyProtection="1">
      <protection hidden="1"/>
    </xf>
    <xf numFmtId="0" fontId="21" fillId="24" borderId="10" xfId="36" applyFont="1" applyFill="1" applyBorder="1" applyProtection="1">
      <protection hidden="1"/>
    </xf>
    <xf numFmtId="0" fontId="21" fillId="24" borderId="10" xfId="0" applyFont="1" applyFill="1" applyBorder="1" applyProtection="1">
      <protection hidden="1"/>
    </xf>
    <xf numFmtId="0" fontId="22" fillId="24" borderId="24" xfId="0" applyFont="1" applyFill="1" applyBorder="1" applyAlignment="1" applyProtection="1">
      <alignment horizontal="center"/>
      <protection hidden="1"/>
    </xf>
    <xf numFmtId="0" fontId="22" fillId="24" borderId="17" xfId="0" applyFont="1" applyFill="1" applyBorder="1" applyAlignment="1" applyProtection="1">
      <alignment horizontal="center"/>
      <protection hidden="1"/>
    </xf>
    <xf numFmtId="0" fontId="21" fillId="18" borderId="10" xfId="36" applyFont="1" applyFill="1" applyBorder="1" applyProtection="1">
      <protection hidden="1"/>
    </xf>
    <xf numFmtId="43" fontId="32" fillId="0" borderId="20" xfId="36" applyNumberFormat="1" applyFont="1" applyFill="1" applyBorder="1" applyProtection="1">
      <protection hidden="1"/>
    </xf>
    <xf numFmtId="164" fontId="31" fillId="0" borderId="20" xfId="36" applyNumberFormat="1" applyFont="1" applyFill="1" applyBorder="1" applyProtection="1">
      <protection hidden="1"/>
    </xf>
    <xf numFmtId="164" fontId="37" fillId="0" borderId="22" xfId="36" applyNumberFormat="1" applyFont="1" applyFill="1" applyBorder="1" applyProtection="1">
      <protection hidden="1"/>
    </xf>
    <xf numFmtId="167" fontId="22" fillId="23" borderId="10" xfId="0" applyNumberFormat="1" applyFont="1" applyFill="1" applyBorder="1" applyProtection="1">
      <protection hidden="1"/>
    </xf>
    <xf numFmtId="168" fontId="49" fillId="23" borderId="10" xfId="27" applyNumberFormat="1" applyFont="1" applyFill="1" applyBorder="1" applyProtection="1">
      <protection hidden="1"/>
    </xf>
    <xf numFmtId="9" fontId="50" fillId="23" borderId="10" xfId="34" applyFont="1" applyFill="1" applyBorder="1" applyProtection="1">
      <protection hidden="1"/>
    </xf>
    <xf numFmtId="0" fontId="22" fillId="23" borderId="10" xfId="0" applyFont="1" applyFill="1" applyBorder="1" applyAlignment="1" applyProtection="1">
      <alignment horizontal="center"/>
      <protection hidden="1"/>
    </xf>
    <xf numFmtId="0" fontId="29" fillId="23" borderId="10" xfId="0" applyFont="1" applyFill="1" applyBorder="1" applyProtection="1">
      <protection hidden="1"/>
    </xf>
    <xf numFmtId="0" fontId="21" fillId="23" borderId="10" xfId="0" applyFont="1" applyFill="1" applyBorder="1" applyAlignment="1" applyProtection="1">
      <alignment horizontal="center"/>
      <protection hidden="1"/>
    </xf>
    <xf numFmtId="0" fontId="26" fillId="19" borderId="0" xfId="36" applyFont="1" applyFill="1" applyProtection="1">
      <protection hidden="1"/>
    </xf>
    <xf numFmtId="167" fontId="21" fillId="23" borderId="10" xfId="0" applyNumberFormat="1" applyFont="1" applyFill="1" applyBorder="1" applyProtection="1">
      <protection hidden="1"/>
    </xf>
    <xf numFmtId="9" fontId="21" fillId="23" borderId="10" xfId="34" applyFont="1" applyFill="1" applyBorder="1" applyProtection="1">
      <protection hidden="1"/>
    </xf>
    <xf numFmtId="0" fontId="21" fillId="19" borderId="0" xfId="0" applyFont="1" applyFill="1" applyProtection="1">
      <protection hidden="1"/>
    </xf>
    <xf numFmtId="0" fontId="21" fillId="20" borderId="0" xfId="36" applyFont="1" applyFill="1" applyProtection="1">
      <protection hidden="1"/>
    </xf>
    <xf numFmtId="0" fontId="26" fillId="19" borderId="0" xfId="0" applyFont="1" applyFill="1" applyProtection="1">
      <protection hidden="1"/>
    </xf>
    <xf numFmtId="0" fontId="21" fillId="23" borderId="10" xfId="36" applyFont="1" applyFill="1" applyBorder="1" applyAlignment="1" applyProtection="1">
      <alignment horizontal="center"/>
      <protection hidden="1"/>
    </xf>
    <xf numFmtId="0" fontId="21" fillId="29" borderId="16" xfId="36" applyFont="1" applyFill="1" applyBorder="1" applyProtection="1">
      <protection hidden="1"/>
    </xf>
    <xf numFmtId="0" fontId="21" fillId="29" borderId="24" xfId="36" applyFont="1" applyFill="1" applyBorder="1" applyProtection="1">
      <protection hidden="1"/>
    </xf>
    <xf numFmtId="0" fontId="21" fillId="20" borderId="24" xfId="36" applyFont="1" applyFill="1" applyBorder="1" applyAlignment="1" applyProtection="1">
      <alignment horizontal="center"/>
      <protection hidden="1"/>
    </xf>
    <xf numFmtId="0" fontId="21" fillId="29" borderId="24" xfId="36" applyFont="1" applyFill="1" applyBorder="1" applyAlignment="1" applyProtection="1">
      <alignment horizontal="center"/>
      <protection hidden="1"/>
    </xf>
    <xf numFmtId="0" fontId="21" fillId="18" borderId="16" xfId="36" applyFont="1" applyFill="1" applyBorder="1" applyProtection="1">
      <protection hidden="1"/>
    </xf>
    <xf numFmtId="0" fontId="21" fillId="28" borderId="16" xfId="36" applyFont="1" applyFill="1" applyBorder="1" applyAlignment="1" applyProtection="1">
      <alignment horizontal="center"/>
      <protection hidden="1"/>
    </xf>
    <xf numFmtId="0" fontId="21" fillId="28" borderId="24" xfId="36" applyFont="1" applyFill="1" applyBorder="1" applyAlignment="1" applyProtection="1">
      <alignment horizontal="center"/>
      <protection hidden="1"/>
    </xf>
    <xf numFmtId="0" fontId="21" fillId="17" borderId="10" xfId="36" applyFont="1" applyFill="1" applyBorder="1" applyAlignment="1" applyProtection="1">
      <alignment horizontal="center"/>
      <protection hidden="1"/>
    </xf>
    <xf numFmtId="0" fontId="21" fillId="17" borderId="16" xfId="36" applyFont="1" applyFill="1" applyBorder="1" applyProtection="1">
      <protection hidden="1"/>
    </xf>
    <xf numFmtId="0" fontId="21" fillId="0" borderId="10" xfId="36" applyFont="1" applyBorder="1" applyAlignment="1" applyProtection="1">
      <alignment horizontal="center"/>
      <protection hidden="1"/>
    </xf>
    <xf numFmtId="0" fontId="21" fillId="17" borderId="17" xfId="36" applyFont="1" applyFill="1" applyBorder="1" applyAlignment="1" applyProtection="1">
      <alignment horizontal="center"/>
      <protection hidden="1"/>
    </xf>
    <xf numFmtId="0" fontId="21" fillId="27" borderId="16" xfId="0" applyFont="1" applyFill="1" applyBorder="1" applyAlignment="1" applyProtection="1">
      <alignment horizontal="left"/>
      <protection hidden="1"/>
    </xf>
    <xf numFmtId="0" fontId="21" fillId="27" borderId="24" xfId="0" applyFont="1" applyFill="1" applyBorder="1" applyAlignment="1" applyProtection="1">
      <alignment horizontal="left"/>
      <protection hidden="1"/>
    </xf>
    <xf numFmtId="0" fontId="21" fillId="27" borderId="24" xfId="0" applyFont="1" applyFill="1" applyBorder="1" applyAlignment="1" applyProtection="1">
      <alignment horizontal="center"/>
      <protection hidden="1"/>
    </xf>
    <xf numFmtId="0" fontId="21" fillId="26" borderId="19" xfId="0" applyFont="1" applyFill="1" applyBorder="1" applyAlignment="1" applyProtection="1">
      <alignment horizontal="left"/>
      <protection hidden="1"/>
    </xf>
    <xf numFmtId="0" fontId="21" fillId="26" borderId="29" xfId="0" applyFont="1" applyFill="1" applyBorder="1" applyAlignment="1" applyProtection="1">
      <alignment horizontal="left"/>
      <protection hidden="1"/>
    </xf>
    <xf numFmtId="0" fontId="21" fillId="26" borderId="29" xfId="0" applyFont="1" applyFill="1" applyBorder="1" applyAlignment="1" applyProtection="1">
      <alignment horizontal="center"/>
      <protection hidden="1"/>
    </xf>
    <xf numFmtId="0" fontId="21" fillId="26" borderId="29" xfId="0" applyFont="1" applyFill="1" applyBorder="1" applyAlignment="1" applyProtection="1">
      <protection hidden="1"/>
    </xf>
    <xf numFmtId="0" fontId="21" fillId="36" borderId="0" xfId="36" applyFont="1" applyFill="1" applyProtection="1">
      <protection hidden="1"/>
    </xf>
    <xf numFmtId="0" fontId="21" fillId="32" borderId="16" xfId="0" applyFont="1" applyFill="1" applyBorder="1" applyAlignment="1" applyProtection="1">
      <alignment horizontal="left"/>
      <protection hidden="1"/>
    </xf>
    <xf numFmtId="0" fontId="21" fillId="32" borderId="24" xfId="0" applyFont="1" applyFill="1" applyBorder="1" applyAlignment="1" applyProtection="1">
      <alignment horizontal="left"/>
      <protection hidden="1"/>
    </xf>
    <xf numFmtId="0" fontId="21" fillId="32" borderId="24" xfId="0" applyFont="1" applyFill="1" applyBorder="1" applyAlignment="1" applyProtection="1">
      <alignment horizontal="center"/>
      <protection hidden="1"/>
    </xf>
    <xf numFmtId="0" fontId="26" fillId="36" borderId="0" xfId="36" applyFont="1" applyFill="1" applyProtection="1">
      <protection hidden="1"/>
    </xf>
    <xf numFmtId="0" fontId="21" fillId="31" borderId="19" xfId="0" applyFont="1" applyFill="1" applyBorder="1" applyAlignment="1" applyProtection="1">
      <alignment horizontal="left"/>
      <protection hidden="1"/>
    </xf>
    <xf numFmtId="0" fontId="21" fillId="31" borderId="29" xfId="0" applyFont="1" applyFill="1" applyBorder="1" applyAlignment="1" applyProtection="1">
      <alignment horizontal="left"/>
      <protection hidden="1"/>
    </xf>
    <xf numFmtId="0" fontId="21" fillId="31" borderId="29" xfId="0" applyFont="1" applyFill="1" applyBorder="1" applyAlignment="1" applyProtection="1">
      <alignment horizontal="center"/>
      <protection hidden="1"/>
    </xf>
    <xf numFmtId="0" fontId="21" fillId="31" borderId="29" xfId="0" applyFont="1" applyFill="1" applyBorder="1" applyAlignment="1" applyProtection="1">
      <protection hidden="1"/>
    </xf>
    <xf numFmtId="0" fontId="62" fillId="23" borderId="0" xfId="0" applyFont="1" applyFill="1" applyProtection="1">
      <protection hidden="1"/>
    </xf>
    <xf numFmtId="14" fontId="21" fillId="33" borderId="10" xfId="46" applyNumberFormat="1" applyFont="1" applyFill="1" applyBorder="1" applyAlignment="1" applyProtection="1">
      <alignment wrapText="1"/>
      <protection hidden="1"/>
    </xf>
    <xf numFmtId="14" fontId="21" fillId="33" borderId="10" xfId="46" applyNumberFormat="1" applyFont="1" applyFill="1" applyBorder="1" applyAlignment="1" applyProtection="1">
      <protection hidden="1"/>
    </xf>
    <xf numFmtId="0" fontId="21" fillId="22" borderId="17" xfId="36" applyFont="1" applyFill="1" applyBorder="1" applyAlignment="1" applyProtection="1">
      <alignment horizontal="center" wrapText="1"/>
      <protection hidden="1"/>
    </xf>
    <xf numFmtId="0" fontId="21" fillId="22" borderId="10" xfId="36" applyFont="1" applyFill="1" applyBorder="1" applyAlignment="1" applyProtection="1">
      <alignment horizontal="center" wrapText="1"/>
      <protection hidden="1"/>
    </xf>
    <xf numFmtId="49" fontId="21" fillId="33" borderId="10" xfId="46" applyNumberFormat="1" applyFont="1" applyFill="1" applyBorder="1" applyAlignment="1" applyProtection="1">
      <alignment wrapText="1"/>
      <protection hidden="1"/>
    </xf>
    <xf numFmtId="0" fontId="21" fillId="33" borderId="10" xfId="46" applyFont="1" applyFill="1" applyBorder="1" applyProtection="1">
      <protection hidden="1"/>
    </xf>
    <xf numFmtId="14" fontId="21" fillId="23" borderId="0" xfId="36" applyNumberFormat="1" applyFont="1" applyFill="1" applyProtection="1">
      <protection hidden="1"/>
    </xf>
    <xf numFmtId="0" fontId="32" fillId="23" borderId="0" xfId="36" applyFont="1" applyFill="1" applyBorder="1" applyProtection="1">
      <protection hidden="1"/>
    </xf>
    <xf numFmtId="0" fontId="33" fillId="23" borderId="0" xfId="36" applyFont="1" applyFill="1" applyBorder="1" applyProtection="1">
      <protection hidden="1"/>
    </xf>
    <xf numFmtId="0" fontId="31" fillId="23" borderId="0" xfId="36" applyFont="1" applyFill="1" applyBorder="1" applyProtection="1">
      <protection hidden="1"/>
    </xf>
    <xf numFmtId="0" fontId="27" fillId="23" borderId="0" xfId="36" applyFont="1" applyFill="1" applyBorder="1" applyProtection="1">
      <protection hidden="1"/>
    </xf>
    <xf numFmtId="0" fontId="37" fillId="23" borderId="0" xfId="36" applyFont="1" applyFill="1" applyBorder="1" applyProtection="1">
      <protection hidden="1"/>
    </xf>
    <xf numFmtId="0" fontId="21" fillId="23" borderId="0" xfId="0" applyFont="1" applyFill="1" applyBorder="1" applyProtection="1">
      <protection hidden="1"/>
    </xf>
    <xf numFmtId="0" fontId="34" fillId="23" borderId="0" xfId="36" applyFont="1" applyFill="1" applyBorder="1" applyProtection="1">
      <protection hidden="1"/>
    </xf>
    <xf numFmtId="0" fontId="35" fillId="23" borderId="0" xfId="36" applyFont="1" applyFill="1" applyBorder="1" applyProtection="1">
      <protection hidden="1"/>
    </xf>
    <xf numFmtId="0" fontId="36" fillId="23" borderId="0" xfId="36" applyFont="1" applyFill="1" applyBorder="1" applyProtection="1">
      <protection hidden="1"/>
    </xf>
    <xf numFmtId="0" fontId="39" fillId="23" borderId="0" xfId="36" applyFont="1" applyFill="1" applyBorder="1" applyProtection="1">
      <protection hidden="1"/>
    </xf>
    <xf numFmtId="0" fontId="39" fillId="23" borderId="0" xfId="36" applyFont="1" applyFill="1" applyBorder="1" applyAlignment="1" applyProtection="1">
      <protection hidden="1"/>
    </xf>
    <xf numFmtId="0" fontId="40" fillId="23" borderId="0" xfId="36" applyFont="1" applyFill="1" applyBorder="1" applyProtection="1">
      <protection hidden="1"/>
    </xf>
    <xf numFmtId="0" fontId="41" fillId="23" borderId="0" xfId="36" applyFont="1" applyFill="1" applyBorder="1" applyProtection="1">
      <protection hidden="1"/>
    </xf>
    <xf numFmtId="0" fontId="42" fillId="23" borderId="0" xfId="36" applyFont="1" applyFill="1" applyBorder="1" applyProtection="1">
      <protection hidden="1"/>
    </xf>
    <xf numFmtId="0" fontId="42" fillId="23" borderId="0" xfId="36" applyFont="1" applyFill="1" applyBorder="1" applyAlignment="1" applyProtection="1">
      <protection hidden="1"/>
    </xf>
    <xf numFmtId="0" fontId="43" fillId="23" borderId="0" xfId="36" applyFont="1" applyFill="1" applyBorder="1" applyProtection="1">
      <protection hidden="1"/>
    </xf>
    <xf numFmtId="0" fontId="44" fillId="23" borderId="0" xfId="36" applyFont="1" applyFill="1" applyBorder="1" applyProtection="1">
      <protection hidden="1"/>
    </xf>
    <xf numFmtId="0" fontId="32" fillId="23" borderId="0" xfId="36" applyFont="1" applyFill="1" applyBorder="1" applyAlignment="1" applyProtection="1">
      <protection hidden="1"/>
    </xf>
    <xf numFmtId="0" fontId="27" fillId="23" borderId="0" xfId="36" applyFont="1" applyFill="1" applyBorder="1" applyAlignment="1" applyProtection="1">
      <protection hidden="1"/>
    </xf>
    <xf numFmtId="0" fontId="38" fillId="23" borderId="0" xfId="36" applyFont="1" applyFill="1" applyBorder="1" applyProtection="1">
      <protection hidden="1"/>
    </xf>
    <xf numFmtId="0" fontId="45" fillId="23" borderId="0" xfId="36" applyFont="1" applyFill="1" applyBorder="1" applyProtection="1">
      <protection hidden="1"/>
    </xf>
    <xf numFmtId="0" fontId="45" fillId="23" borderId="0" xfId="36" applyFont="1" applyFill="1" applyBorder="1" applyAlignment="1" applyProtection="1">
      <protection hidden="1"/>
    </xf>
    <xf numFmtId="0" fontId="46" fillId="23" borderId="0" xfId="36" applyFont="1" applyFill="1" applyBorder="1" applyProtection="1">
      <protection hidden="1"/>
    </xf>
    <xf numFmtId="0" fontId="47" fillId="23" borderId="0" xfId="36" applyFont="1" applyFill="1" applyBorder="1" applyProtection="1">
      <protection hidden="1"/>
    </xf>
    <xf numFmtId="0" fontId="26" fillId="18" borderId="10" xfId="36" applyFont="1" applyFill="1" applyBorder="1" applyProtection="1">
      <protection locked="0"/>
    </xf>
    <xf numFmtId="0" fontId="61" fillId="23" borderId="0" xfId="0" applyFont="1" applyFill="1" applyBorder="1" applyAlignment="1" applyProtection="1">
      <alignment horizontal="center" vertical="center" wrapText="1"/>
      <protection hidden="1"/>
    </xf>
    <xf numFmtId="0" fontId="61" fillId="23" borderId="0" xfId="0" applyFont="1" applyFill="1" applyBorder="1" applyAlignment="1" applyProtection="1">
      <alignment horizontal="center" vertical="center"/>
      <protection hidden="1"/>
    </xf>
    <xf numFmtId="14" fontId="64" fillId="23" borderId="0" xfId="36" applyNumberFormat="1" applyFont="1" applyFill="1" applyBorder="1" applyAlignment="1" applyProtection="1">
      <alignment horizontal="left" vertical="top" wrapText="1"/>
      <protection hidden="1"/>
    </xf>
    <xf numFmtId="2" fontId="22" fillId="23" borderId="28" xfId="36" applyNumberFormat="1" applyFont="1" applyFill="1" applyBorder="1" applyAlignment="1" applyProtection="1">
      <alignment horizontal="center"/>
      <protection hidden="1"/>
    </xf>
    <xf numFmtId="0" fontId="81" fillId="34" borderId="10" xfId="46" applyFont="1" applyFill="1" applyBorder="1" applyAlignment="1">
      <alignment horizontal="left" vertical="center"/>
    </xf>
    <xf numFmtId="0" fontId="81" fillId="34" borderId="14" xfId="46" applyFont="1" applyFill="1" applyBorder="1" applyAlignment="1">
      <alignment horizontal="left" vertical="center"/>
    </xf>
    <xf numFmtId="0" fontId="81" fillId="34" borderId="15" xfId="46" applyFont="1" applyFill="1" applyBorder="1" applyAlignment="1">
      <alignment horizontal="left" vertical="center"/>
    </xf>
    <xf numFmtId="0" fontId="81" fillId="34" borderId="10" xfId="46" applyFont="1" applyFill="1" applyBorder="1" applyAlignment="1">
      <alignment horizontal="center" vertical="center"/>
    </xf>
    <xf numFmtId="0" fontId="81" fillId="34" borderId="10" xfId="0" applyFont="1" applyFill="1" applyBorder="1" applyAlignment="1">
      <alignment horizontal="left" vertical="center"/>
    </xf>
    <xf numFmtId="0" fontId="81" fillId="34" borderId="14" xfId="0" applyFont="1" applyFill="1" applyBorder="1" applyAlignment="1">
      <alignment horizontal="left" vertical="center"/>
    </xf>
    <xf numFmtId="0" fontId="81" fillId="34" borderId="15" xfId="0" applyFont="1" applyFill="1" applyBorder="1" applyAlignment="1">
      <alignment horizontal="left" vertical="center"/>
    </xf>
    <xf numFmtId="0" fontId="81" fillId="34" borderId="10" xfId="0" applyFont="1" applyFill="1" applyBorder="1" applyAlignment="1">
      <alignment horizontal="center" vertical="center"/>
    </xf>
  </cellXfs>
  <cellStyles count="47">
    <cellStyle name="20 % - Akzent1" xfId="1" builtinId="30" customBuiltin="1"/>
    <cellStyle name="20 % - Akzent2" xfId="2" builtinId="34" customBuiltin="1"/>
    <cellStyle name="20 % - Akzent3" xfId="3" builtinId="38" customBuiltin="1"/>
    <cellStyle name="20 % - Akzent4" xfId="4" builtinId="42" customBuiltin="1"/>
    <cellStyle name="20 % - Akzent5" xfId="5" builtinId="46" customBuiltin="1"/>
    <cellStyle name="20 % - Akzent6" xfId="6" builtinId="50" customBuiltin="1"/>
    <cellStyle name="40 % - Akzent1" xfId="7" builtinId="31" customBuiltin="1"/>
    <cellStyle name="40 % - Akzent2" xfId="8" builtinId="35" customBuiltin="1"/>
    <cellStyle name="40 % - Akzent3" xfId="9" builtinId="39" customBuiltin="1"/>
    <cellStyle name="40 % - Akzent4" xfId="10" builtinId="43" customBuiltin="1"/>
    <cellStyle name="40 % - Akzent5" xfId="11" builtinId="47" customBuiltin="1"/>
    <cellStyle name="40 % - Akzent6" xfId="12" builtinId="51" customBuiltin="1"/>
    <cellStyle name="60 % - Akzent1" xfId="13" builtinId="32" customBuiltin="1"/>
    <cellStyle name="60 % - Akzent2" xfId="14" builtinId="36" customBuiltin="1"/>
    <cellStyle name="60 % - Akzent3" xfId="15" builtinId="40" customBuiltin="1"/>
    <cellStyle name="60 % - Akzent4" xfId="16" builtinId="44" customBuiltin="1"/>
    <cellStyle name="60 % - Akzent5" xfId="17" builtinId="48" customBuiltin="1"/>
    <cellStyle name="60 % - Akzent6" xfId="18" builtinId="52" customBuiltin="1"/>
    <cellStyle name="Akzent1" xfId="19" builtinId="29" customBuiltin="1"/>
    <cellStyle name="Akzent2" xfId="20" builtinId="33" customBuiltin="1"/>
    <cellStyle name="Akzent3" xfId="21" builtinId="37" customBuiltin="1"/>
    <cellStyle name="Akzent4" xfId="22" builtinId="41" customBuiltin="1"/>
    <cellStyle name="Akzent5" xfId="23" builtinId="45" customBuiltin="1"/>
    <cellStyle name="Akzent6" xfId="24" builtinId="49" customBuiltin="1"/>
    <cellStyle name="Ausgabe" xfId="25" builtinId="21" customBuiltin="1"/>
    <cellStyle name="Berechnung" xfId="26" builtinId="22" customBuiltin="1"/>
    <cellStyle name="Eingabe" xfId="28" builtinId="20" customBuiltin="1"/>
    <cellStyle name="Ergebnis" xfId="29" builtinId="25" customBuiltin="1"/>
    <cellStyle name="Erklärender Text" xfId="30" builtinId="53" customBuiltin="1"/>
    <cellStyle name="Gut" xfId="31" builtinId="26" customBuiltin="1"/>
    <cellStyle name="Komma" xfId="27" builtinId="3"/>
    <cellStyle name="Neutral" xfId="32" builtinId="28" customBuiltin="1"/>
    <cellStyle name="Notiz" xfId="33" builtinId="10" customBuiltin="1"/>
    <cellStyle name="Prozent" xfId="34" builtinId="5"/>
    <cellStyle name="Schlecht" xfId="35" builtinId="27" customBuiltin="1"/>
    <cellStyle name="Standard" xfId="0" builtinId="0"/>
    <cellStyle name="Standard 2" xfId="45"/>
    <cellStyle name="Standard 3" xfId="46"/>
    <cellStyle name="Standard_MMU-Analysetool" xfId="36"/>
    <cellStyle name="Überschrift" xfId="37" builtinId="15" customBuiltin="1"/>
    <cellStyle name="Überschrift 1" xfId="38" builtinId="16" customBuiltin="1"/>
    <cellStyle name="Überschrift 2" xfId="39" builtinId="17" customBuiltin="1"/>
    <cellStyle name="Überschrift 3" xfId="40" builtinId="18" customBuiltin="1"/>
    <cellStyle name="Überschrift 4" xfId="41" builtinId="19" customBuiltin="1"/>
    <cellStyle name="Verknüpfte Zelle" xfId="42" builtinId="24" customBuiltin="1"/>
    <cellStyle name="Warnender Text" xfId="43" builtinId="11" customBuiltin="1"/>
    <cellStyle name="Zelle überprüfen" xfId="44" builtinId="23" customBuiltin="1"/>
  </cellStyles>
  <dxfs count="418">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0" tint="-4.9989318521683403E-2"/>
        </patternFill>
      </fill>
    </dxf>
    <dxf>
      <font>
        <color theme="1" tint="0.34998626667073579"/>
      </font>
      <fill>
        <patternFill>
          <bgColor theme="6" tint="0.39994506668294322"/>
        </patternFill>
      </fill>
    </dxf>
    <dxf>
      <font>
        <color theme="1" tint="0.34998626667073579"/>
      </font>
      <fill>
        <patternFill>
          <bgColor theme="5" tint="0.39994506668294322"/>
        </patternFill>
      </fill>
    </dxf>
    <dxf>
      <font>
        <color theme="1" tint="0.34998626667073579"/>
      </font>
      <fill>
        <patternFill>
          <bgColor theme="6" tint="0.39994506668294322"/>
        </patternFill>
      </fill>
    </dxf>
    <dxf>
      <font>
        <color theme="1" tint="0.34998626667073579"/>
      </font>
      <fill>
        <patternFill>
          <bgColor theme="5" tint="0.39994506668294322"/>
        </patternFill>
      </fill>
    </dxf>
    <dxf>
      <font>
        <color theme="1" tint="0.34998626667073579"/>
      </font>
      <fill>
        <patternFill>
          <bgColor theme="6" tint="0.39994506668294322"/>
        </patternFill>
      </fill>
    </dxf>
    <dxf>
      <font>
        <color theme="1" tint="0.34998626667073579"/>
      </font>
      <fill>
        <patternFill>
          <bgColor theme="5" tint="0.39994506668294322"/>
        </patternFill>
      </fill>
    </dxf>
    <dxf>
      <font>
        <color theme="1" tint="0.34998626667073579"/>
      </font>
      <fill>
        <patternFill>
          <bgColor theme="6" tint="0.39994506668294322"/>
        </patternFill>
      </fill>
    </dxf>
    <dxf>
      <font>
        <color theme="1" tint="0.34998626667073579"/>
      </font>
      <fill>
        <patternFill>
          <bgColor theme="5" tint="0.39994506668294322"/>
        </patternFill>
      </fill>
    </dxf>
    <dxf>
      <font>
        <color theme="1" tint="0.34998626667073579"/>
      </font>
      <fill>
        <patternFill>
          <bgColor theme="6" tint="0.39994506668294322"/>
        </patternFill>
      </fill>
    </dxf>
    <dxf>
      <font>
        <color theme="1" tint="0.34998626667073579"/>
      </font>
      <fill>
        <patternFill>
          <bgColor theme="5" tint="0.39994506668294322"/>
        </patternFill>
      </fill>
    </dxf>
    <dxf>
      <font>
        <color theme="1" tint="0.34998626667073579"/>
      </font>
      <fill>
        <patternFill>
          <bgColor theme="6" tint="0.39994506668294322"/>
        </patternFill>
      </fill>
    </dxf>
    <dxf>
      <font>
        <color theme="1" tint="0.34998626667073579"/>
      </font>
      <fill>
        <patternFill>
          <bgColor theme="5" tint="0.39994506668294322"/>
        </patternFill>
      </fill>
    </dxf>
    <dxf>
      <font>
        <color theme="1" tint="0.34998626667073579"/>
      </font>
      <fill>
        <patternFill>
          <bgColor theme="6" tint="0.39994506668294322"/>
        </patternFill>
      </fill>
    </dxf>
    <dxf>
      <font>
        <color theme="1" tint="0.34998626667073579"/>
      </font>
      <fill>
        <patternFill>
          <bgColor theme="5" tint="0.39994506668294322"/>
        </patternFill>
      </fill>
    </dxf>
    <dxf>
      <font>
        <color theme="1" tint="0.34998626667073579"/>
      </font>
      <fill>
        <patternFill>
          <bgColor theme="6" tint="0.39994506668294322"/>
        </patternFill>
      </fill>
    </dxf>
    <dxf>
      <font>
        <color theme="1" tint="0.34998626667073579"/>
      </font>
      <fill>
        <patternFill>
          <bgColor theme="5" tint="0.39994506668294322"/>
        </patternFill>
      </fill>
    </dxf>
    <dxf>
      <font>
        <color theme="1" tint="0.34998626667073579"/>
      </font>
      <fill>
        <patternFill>
          <bgColor theme="6" tint="0.39994506668294322"/>
        </patternFill>
      </fill>
    </dxf>
    <dxf>
      <font>
        <color theme="1" tint="0.34998626667073579"/>
      </font>
      <fill>
        <patternFill>
          <bgColor theme="5" tint="0.39994506668294322"/>
        </patternFill>
      </fill>
    </dxf>
    <dxf>
      <font>
        <color theme="1" tint="0.34998626667073579"/>
      </font>
      <fill>
        <patternFill>
          <bgColor theme="6" tint="0.39994506668294322"/>
        </patternFill>
      </fill>
    </dxf>
    <dxf>
      <font>
        <color theme="1" tint="0.34998626667073579"/>
      </font>
      <fill>
        <patternFill>
          <bgColor theme="5" tint="0.39994506668294322"/>
        </patternFill>
      </fill>
    </dxf>
    <dxf>
      <font>
        <color theme="1" tint="0.34998626667073579"/>
      </font>
      <fill>
        <patternFill>
          <bgColor theme="6" tint="0.39994506668294322"/>
        </patternFill>
      </fill>
    </dxf>
    <dxf>
      <font>
        <color theme="1" tint="0.34998626667073579"/>
      </font>
      <fill>
        <patternFill>
          <bgColor theme="5" tint="0.39994506668294322"/>
        </patternFill>
      </fill>
    </dxf>
    <dxf>
      <font>
        <color theme="1" tint="0.34998626667073579"/>
      </font>
      <fill>
        <patternFill>
          <bgColor theme="6" tint="0.39994506668294322"/>
        </patternFill>
      </fill>
    </dxf>
    <dxf>
      <font>
        <color theme="1" tint="0.34998626667073579"/>
      </font>
      <fill>
        <patternFill>
          <bgColor theme="5" tint="0.39994506668294322"/>
        </patternFill>
      </fill>
    </dxf>
    <dxf>
      <font>
        <color theme="1" tint="0.34998626667073579"/>
      </font>
      <fill>
        <patternFill>
          <bgColor theme="6" tint="0.39994506668294322"/>
        </patternFill>
      </fill>
    </dxf>
    <dxf>
      <font>
        <color theme="1" tint="0.34998626667073579"/>
      </font>
      <fill>
        <patternFill>
          <bgColor theme="5" tint="0.39994506668294322"/>
        </patternFill>
      </fill>
    </dxf>
    <dxf>
      <font>
        <color theme="1" tint="0.34998626667073579"/>
      </font>
      <fill>
        <patternFill>
          <bgColor theme="6" tint="0.39994506668294322"/>
        </patternFill>
      </fill>
    </dxf>
    <dxf>
      <font>
        <color theme="1" tint="0.34998626667073579"/>
      </font>
      <fill>
        <patternFill>
          <bgColor theme="5" tint="0.39994506668294322"/>
        </patternFill>
      </fill>
    </dxf>
    <dxf>
      <font>
        <color theme="1" tint="0.34998626667073579"/>
      </font>
      <fill>
        <patternFill>
          <bgColor theme="6" tint="0.39994506668294322"/>
        </patternFill>
      </fill>
    </dxf>
    <dxf>
      <font>
        <color theme="1" tint="0.34998626667073579"/>
      </font>
      <fill>
        <patternFill>
          <bgColor theme="5" tint="0.39994506668294322"/>
        </patternFill>
      </fill>
    </dxf>
    <dxf>
      <font>
        <color theme="1" tint="0.34998626667073579"/>
      </font>
      <fill>
        <patternFill>
          <bgColor theme="6" tint="0.39994506668294322"/>
        </patternFill>
      </fill>
    </dxf>
    <dxf>
      <font>
        <color theme="1" tint="0.34998626667073579"/>
      </font>
      <fill>
        <patternFill>
          <bgColor theme="5" tint="0.39994506668294322"/>
        </patternFill>
      </fill>
    </dxf>
    <dxf>
      <font>
        <color theme="1" tint="0.34998626667073579"/>
      </font>
      <fill>
        <patternFill>
          <bgColor theme="6" tint="0.39994506668294322"/>
        </patternFill>
      </fill>
    </dxf>
    <dxf>
      <font>
        <color theme="1" tint="0.34998626667073579"/>
      </font>
      <fill>
        <patternFill>
          <bgColor theme="5" tint="0.39994506668294322"/>
        </patternFill>
      </fill>
    </dxf>
    <dxf>
      <font>
        <color theme="1" tint="0.34998626667073579"/>
      </font>
      <fill>
        <patternFill>
          <bgColor theme="6" tint="0.39994506668294322"/>
        </patternFill>
      </fill>
    </dxf>
    <dxf>
      <font>
        <color theme="1" tint="0.34998626667073579"/>
      </font>
      <fill>
        <patternFill>
          <bgColor theme="5" tint="0.39994506668294322"/>
        </patternFill>
      </fill>
    </dxf>
    <dxf>
      <font>
        <color theme="1" tint="0.34998626667073579"/>
      </font>
      <fill>
        <patternFill>
          <bgColor theme="6" tint="0.39994506668294322"/>
        </patternFill>
      </fill>
    </dxf>
    <dxf>
      <font>
        <color theme="1" tint="0.34998626667073579"/>
      </font>
      <fill>
        <patternFill>
          <bgColor theme="5" tint="0.39994506668294322"/>
        </patternFill>
      </fill>
    </dxf>
    <dxf>
      <font>
        <color theme="1" tint="0.34998626667073579"/>
      </font>
      <fill>
        <patternFill>
          <bgColor theme="6" tint="0.39994506668294322"/>
        </patternFill>
      </fill>
    </dxf>
    <dxf>
      <font>
        <color theme="1" tint="0.34998626667073579"/>
      </font>
      <fill>
        <patternFill>
          <bgColor theme="5" tint="0.39994506668294322"/>
        </patternFill>
      </fill>
    </dxf>
    <dxf>
      <font>
        <color theme="1" tint="0.34998626667073579"/>
      </font>
      <fill>
        <patternFill>
          <bgColor theme="6" tint="0.39994506668294322"/>
        </patternFill>
      </fill>
    </dxf>
    <dxf>
      <font>
        <color theme="1" tint="0.34998626667073579"/>
      </font>
      <fill>
        <patternFill>
          <bgColor theme="5" tint="0.39994506668294322"/>
        </patternFill>
      </fill>
    </dxf>
    <dxf>
      <font>
        <color theme="1" tint="0.34998626667073579"/>
      </font>
      <fill>
        <patternFill>
          <bgColor theme="6" tint="0.39994506668294322"/>
        </patternFill>
      </fill>
    </dxf>
    <dxf>
      <font>
        <color theme="1" tint="0.34998626667073579"/>
      </font>
      <fill>
        <patternFill>
          <bgColor theme="5" tint="0.39994506668294322"/>
        </patternFill>
      </fill>
    </dxf>
    <dxf>
      <font>
        <color theme="1" tint="0.34998626667073579"/>
      </font>
      <fill>
        <patternFill>
          <bgColor theme="6" tint="0.39994506668294322"/>
        </patternFill>
      </fill>
    </dxf>
    <dxf>
      <font>
        <color theme="1" tint="0.34998626667073579"/>
      </font>
      <fill>
        <patternFill>
          <bgColor theme="5" tint="0.39994506668294322"/>
        </patternFill>
      </fill>
    </dxf>
    <dxf>
      <font>
        <color theme="1" tint="0.34998626667073579"/>
      </font>
      <fill>
        <patternFill>
          <bgColor theme="6" tint="0.39994506668294322"/>
        </patternFill>
      </fill>
    </dxf>
    <dxf>
      <font>
        <color theme="1" tint="0.34998626667073579"/>
      </font>
      <fill>
        <patternFill>
          <bgColor theme="5" tint="0.39994506668294322"/>
        </patternFill>
      </fill>
    </dxf>
    <dxf>
      <font>
        <color theme="1" tint="0.34998626667073579"/>
      </font>
      <fill>
        <patternFill>
          <bgColor theme="6" tint="0.39994506668294322"/>
        </patternFill>
      </fill>
    </dxf>
    <dxf>
      <font>
        <color theme="1" tint="0.34998626667073579"/>
      </font>
      <fill>
        <patternFill>
          <bgColor theme="5" tint="0.39994506668294322"/>
        </patternFill>
      </fill>
    </dxf>
    <dxf>
      <font>
        <color theme="1" tint="0.34998626667073579"/>
      </font>
      <fill>
        <patternFill>
          <bgColor theme="6" tint="0.39994506668294322"/>
        </patternFill>
      </fill>
    </dxf>
    <dxf>
      <font>
        <color theme="1" tint="0.34998626667073579"/>
      </font>
      <fill>
        <patternFill>
          <bgColor theme="5" tint="0.39994506668294322"/>
        </patternFill>
      </fill>
    </dxf>
    <dxf>
      <font>
        <color theme="1" tint="0.34998626667073579"/>
      </font>
      <fill>
        <patternFill>
          <bgColor theme="6" tint="0.39994506668294322"/>
        </patternFill>
      </fill>
    </dxf>
    <dxf>
      <font>
        <color theme="1" tint="0.34998626667073579"/>
      </font>
      <fill>
        <patternFill>
          <bgColor theme="5" tint="0.39994506668294322"/>
        </patternFill>
      </fill>
    </dxf>
    <dxf>
      <font>
        <color theme="1" tint="0.34998626667073579"/>
      </font>
      <fill>
        <patternFill>
          <bgColor theme="6" tint="0.39994506668294322"/>
        </patternFill>
      </fill>
    </dxf>
    <dxf>
      <font>
        <color theme="1" tint="0.34998626667073579"/>
      </font>
      <fill>
        <patternFill>
          <bgColor theme="5" tint="0.39994506668294322"/>
        </patternFill>
      </fill>
    </dxf>
    <dxf>
      <font>
        <color theme="1" tint="0.34998626667073579"/>
      </font>
      <fill>
        <patternFill>
          <bgColor theme="6" tint="0.39994506668294322"/>
        </patternFill>
      </fill>
    </dxf>
    <dxf>
      <font>
        <color theme="1" tint="0.34998626667073579"/>
      </font>
      <fill>
        <patternFill>
          <bgColor theme="5" tint="0.39994506668294322"/>
        </patternFill>
      </fill>
    </dxf>
    <dxf>
      <font>
        <color theme="1" tint="0.34998626667073579"/>
      </font>
      <fill>
        <patternFill>
          <bgColor theme="6" tint="0.39994506668294322"/>
        </patternFill>
      </fill>
    </dxf>
    <dxf>
      <font>
        <color theme="1" tint="0.34998626667073579"/>
      </font>
      <fill>
        <patternFill>
          <bgColor theme="5" tint="0.39994506668294322"/>
        </patternFill>
      </fill>
    </dxf>
    <dxf>
      <font>
        <color theme="1" tint="0.34998626667073579"/>
      </font>
      <fill>
        <patternFill>
          <bgColor theme="6" tint="0.39994506668294322"/>
        </patternFill>
      </fill>
    </dxf>
    <dxf>
      <font>
        <color theme="1" tint="0.34998626667073579"/>
      </font>
      <fill>
        <patternFill>
          <bgColor theme="5" tint="0.39994506668294322"/>
        </patternFill>
      </fill>
    </dxf>
    <dxf>
      <font>
        <color theme="1" tint="0.34998626667073579"/>
      </font>
      <fill>
        <patternFill>
          <bgColor theme="6" tint="0.39994506668294322"/>
        </patternFill>
      </fill>
    </dxf>
    <dxf>
      <font>
        <color theme="1" tint="0.34998626667073579"/>
      </font>
      <fill>
        <patternFill>
          <bgColor theme="5" tint="0.39994506668294322"/>
        </patternFill>
      </fill>
    </dxf>
    <dxf>
      <font>
        <color theme="1" tint="0.34998626667073579"/>
      </font>
      <fill>
        <patternFill>
          <bgColor theme="6" tint="0.39994506668294322"/>
        </patternFill>
      </fill>
    </dxf>
    <dxf>
      <font>
        <color theme="1" tint="0.34998626667073579"/>
      </font>
      <fill>
        <patternFill>
          <bgColor theme="5" tint="0.39994506668294322"/>
        </patternFill>
      </fill>
    </dxf>
    <dxf>
      <font>
        <color theme="1" tint="0.34998626667073579"/>
      </font>
      <fill>
        <patternFill>
          <bgColor theme="6" tint="0.39994506668294322"/>
        </patternFill>
      </fill>
    </dxf>
    <dxf>
      <font>
        <color theme="1" tint="0.34998626667073579"/>
      </font>
      <fill>
        <patternFill>
          <bgColor theme="5" tint="0.39994506668294322"/>
        </patternFill>
      </fill>
    </dxf>
    <dxf>
      <font>
        <color theme="1" tint="0.34998626667073579"/>
      </font>
      <fill>
        <patternFill>
          <bgColor theme="6" tint="0.39994506668294322"/>
        </patternFill>
      </fill>
    </dxf>
    <dxf>
      <font>
        <color theme="1" tint="0.34998626667073579"/>
      </font>
      <fill>
        <patternFill>
          <bgColor theme="5" tint="0.39994506668294322"/>
        </patternFill>
      </fill>
    </dxf>
    <dxf>
      <font>
        <color theme="1" tint="0.34998626667073579"/>
      </font>
      <fill>
        <patternFill>
          <bgColor theme="6" tint="0.39994506668294322"/>
        </patternFill>
      </fill>
    </dxf>
    <dxf>
      <font>
        <color theme="1" tint="0.34998626667073579"/>
      </font>
      <fill>
        <patternFill>
          <bgColor theme="5" tint="0.39994506668294322"/>
        </patternFill>
      </fill>
    </dxf>
    <dxf>
      <font>
        <color theme="1" tint="0.34998626667073579"/>
      </font>
      <fill>
        <patternFill>
          <bgColor theme="6" tint="0.39994506668294322"/>
        </patternFill>
      </fill>
    </dxf>
    <dxf>
      <font>
        <color theme="1" tint="0.34998626667073579"/>
      </font>
      <fill>
        <patternFill>
          <bgColor theme="5" tint="0.39994506668294322"/>
        </patternFill>
      </fill>
    </dxf>
    <dxf>
      <font>
        <color theme="1" tint="0.34998626667073579"/>
      </font>
      <fill>
        <patternFill>
          <bgColor theme="6" tint="0.39994506668294322"/>
        </patternFill>
      </fill>
    </dxf>
    <dxf>
      <font>
        <color theme="1" tint="0.34998626667073579"/>
      </font>
      <fill>
        <patternFill>
          <bgColor theme="5" tint="0.39994506668294322"/>
        </patternFill>
      </fill>
    </dxf>
    <dxf>
      <font>
        <color theme="1" tint="0.34998626667073579"/>
      </font>
      <fill>
        <patternFill>
          <bgColor theme="6" tint="0.39994506668294322"/>
        </patternFill>
      </fill>
    </dxf>
    <dxf>
      <font>
        <color theme="1" tint="0.34998626667073579"/>
      </font>
      <fill>
        <patternFill>
          <bgColor theme="5" tint="0.39994506668294322"/>
        </patternFill>
      </fill>
    </dxf>
    <dxf>
      <font>
        <color theme="1" tint="0.34998626667073579"/>
      </font>
      <fill>
        <patternFill>
          <bgColor theme="6" tint="0.39994506668294322"/>
        </patternFill>
      </fill>
    </dxf>
    <dxf>
      <font>
        <color theme="1" tint="0.34998626667073579"/>
      </font>
      <fill>
        <patternFill>
          <bgColor theme="5" tint="0.39994506668294322"/>
        </patternFill>
      </fill>
    </dxf>
    <dxf>
      <font>
        <color theme="1" tint="0.34998626667073579"/>
      </font>
      <fill>
        <patternFill>
          <bgColor theme="6" tint="0.39994506668294322"/>
        </patternFill>
      </fill>
    </dxf>
    <dxf>
      <font>
        <color theme="1" tint="0.34998626667073579"/>
      </font>
      <fill>
        <patternFill>
          <bgColor theme="5" tint="0.39994506668294322"/>
        </patternFill>
      </fill>
    </dxf>
    <dxf>
      <font>
        <color theme="1" tint="0.34998626667073579"/>
      </font>
      <fill>
        <patternFill>
          <bgColor theme="6" tint="0.39994506668294322"/>
        </patternFill>
      </fill>
    </dxf>
    <dxf>
      <font>
        <color theme="1" tint="0.34998626667073579"/>
      </font>
      <fill>
        <patternFill>
          <bgColor theme="5" tint="0.39994506668294322"/>
        </patternFill>
      </fill>
    </dxf>
    <dxf>
      <font>
        <color theme="1" tint="0.34998626667073579"/>
      </font>
      <fill>
        <patternFill>
          <bgColor theme="6" tint="0.39994506668294322"/>
        </patternFill>
      </fill>
    </dxf>
    <dxf>
      <font>
        <color theme="1" tint="0.34998626667073579"/>
      </font>
      <fill>
        <patternFill>
          <bgColor theme="5" tint="0.39994506668294322"/>
        </patternFill>
      </fill>
    </dxf>
    <dxf>
      <font>
        <color theme="1" tint="0.34998626667073579"/>
      </font>
      <fill>
        <patternFill>
          <bgColor theme="6" tint="0.39994506668294322"/>
        </patternFill>
      </fill>
    </dxf>
    <dxf>
      <font>
        <color theme="1" tint="0.34998626667073579"/>
      </font>
      <fill>
        <patternFill>
          <bgColor theme="5" tint="0.39994506668294322"/>
        </patternFill>
      </fill>
    </dxf>
    <dxf>
      <font>
        <color theme="1" tint="0.34998626667073579"/>
      </font>
      <fill>
        <patternFill>
          <bgColor theme="6" tint="0.39994506668294322"/>
        </patternFill>
      </fill>
    </dxf>
    <dxf>
      <font>
        <color theme="1" tint="0.34998626667073579"/>
      </font>
      <fill>
        <patternFill>
          <bgColor theme="5" tint="0.39994506668294322"/>
        </patternFill>
      </fill>
    </dxf>
    <dxf>
      <font>
        <color theme="1" tint="0.34998626667073579"/>
      </font>
      <fill>
        <patternFill>
          <bgColor theme="6" tint="0.39994506668294322"/>
        </patternFill>
      </fill>
    </dxf>
    <dxf>
      <font>
        <color theme="1" tint="0.34998626667073579"/>
      </font>
      <fill>
        <patternFill>
          <bgColor theme="5" tint="0.39994506668294322"/>
        </patternFill>
      </fill>
    </dxf>
    <dxf>
      <font>
        <color theme="1" tint="0.34998626667073579"/>
      </font>
      <fill>
        <patternFill>
          <bgColor theme="6" tint="0.39994506668294322"/>
        </patternFill>
      </fill>
    </dxf>
    <dxf>
      <font>
        <color theme="1" tint="0.34998626667073579"/>
      </font>
      <fill>
        <patternFill>
          <bgColor theme="5" tint="0.39994506668294322"/>
        </patternFill>
      </fill>
    </dxf>
    <dxf>
      <font>
        <color theme="1" tint="0.34998626667073579"/>
      </font>
      <fill>
        <patternFill>
          <bgColor theme="6" tint="0.39994506668294322"/>
        </patternFill>
      </fill>
    </dxf>
    <dxf>
      <font>
        <color theme="1" tint="0.34998626667073579"/>
      </font>
      <fill>
        <patternFill>
          <bgColor theme="5" tint="0.39994506668294322"/>
        </patternFill>
      </fill>
    </dxf>
    <dxf>
      <font>
        <color theme="1" tint="0.34998626667073579"/>
      </font>
      <fill>
        <patternFill>
          <bgColor theme="6" tint="0.39994506668294322"/>
        </patternFill>
      </fill>
    </dxf>
    <dxf>
      <font>
        <color theme="1" tint="0.34998626667073579"/>
      </font>
      <fill>
        <patternFill>
          <bgColor theme="5" tint="0.39994506668294322"/>
        </patternFill>
      </fill>
    </dxf>
    <dxf>
      <font>
        <color theme="1" tint="0.34998626667073579"/>
      </font>
      <fill>
        <patternFill>
          <bgColor theme="6" tint="0.39994506668294322"/>
        </patternFill>
      </fill>
    </dxf>
    <dxf>
      <font>
        <color theme="1" tint="0.34998626667073579"/>
      </font>
      <fill>
        <patternFill>
          <bgColor theme="5" tint="0.39994506668294322"/>
        </patternFill>
      </fill>
    </dxf>
    <dxf>
      <font>
        <color theme="1" tint="0.34998626667073579"/>
      </font>
      <fill>
        <patternFill>
          <bgColor theme="6" tint="0.39994506668294322"/>
        </patternFill>
      </fill>
    </dxf>
    <dxf>
      <font>
        <color theme="1" tint="0.34998626667073579"/>
      </font>
      <fill>
        <patternFill>
          <bgColor theme="5" tint="0.39994506668294322"/>
        </patternFill>
      </fill>
    </dxf>
    <dxf>
      <font>
        <color theme="1" tint="0.34998626667073579"/>
      </font>
      <fill>
        <patternFill>
          <bgColor theme="6" tint="0.39994506668294322"/>
        </patternFill>
      </fill>
    </dxf>
    <dxf>
      <font>
        <color theme="1" tint="0.34998626667073579"/>
      </font>
      <fill>
        <patternFill>
          <bgColor theme="5" tint="0.39994506668294322"/>
        </patternFill>
      </fill>
    </dxf>
    <dxf>
      <font>
        <color theme="1" tint="0.34998626667073579"/>
      </font>
      <fill>
        <patternFill>
          <bgColor theme="6" tint="0.39994506668294322"/>
        </patternFill>
      </fill>
    </dxf>
    <dxf>
      <font>
        <color theme="1" tint="0.34998626667073579"/>
      </font>
      <fill>
        <patternFill>
          <bgColor theme="5" tint="0.39994506668294322"/>
        </patternFill>
      </fill>
    </dxf>
    <dxf>
      <font>
        <color theme="1" tint="0.34998626667073579"/>
      </font>
      <fill>
        <patternFill>
          <bgColor theme="6" tint="0.39994506668294322"/>
        </patternFill>
      </fill>
    </dxf>
    <dxf>
      <font>
        <color theme="1" tint="0.34998626667073579"/>
      </font>
      <fill>
        <patternFill>
          <bgColor theme="5" tint="0.39994506668294322"/>
        </patternFill>
      </fill>
    </dxf>
    <dxf>
      <font>
        <color theme="1" tint="0.34998626667073579"/>
      </font>
      <fill>
        <patternFill>
          <bgColor theme="6" tint="0.39994506668294322"/>
        </patternFill>
      </fill>
    </dxf>
    <dxf>
      <font>
        <color theme="1" tint="0.34998626667073579"/>
      </font>
      <fill>
        <patternFill>
          <bgColor theme="5" tint="0.39994506668294322"/>
        </patternFill>
      </fill>
    </dxf>
    <dxf>
      <font>
        <color theme="1" tint="0.34998626667073579"/>
      </font>
      <fill>
        <patternFill>
          <bgColor theme="6" tint="0.39994506668294322"/>
        </patternFill>
      </fill>
    </dxf>
    <dxf>
      <font>
        <color theme="1" tint="0.34998626667073579"/>
      </font>
      <fill>
        <patternFill>
          <bgColor theme="5" tint="0.39994506668294322"/>
        </patternFill>
      </fill>
    </dxf>
    <dxf>
      <font>
        <color theme="1" tint="0.34998626667073579"/>
      </font>
      <fill>
        <patternFill>
          <bgColor theme="6" tint="0.39994506668294322"/>
        </patternFill>
      </fill>
    </dxf>
    <dxf>
      <font>
        <color theme="1" tint="0.34998626667073579"/>
      </font>
      <fill>
        <patternFill>
          <bgColor theme="5" tint="0.39994506668294322"/>
        </patternFill>
      </fill>
    </dxf>
    <dxf>
      <font>
        <color theme="1" tint="0.34998626667073579"/>
      </font>
      <fill>
        <patternFill>
          <bgColor theme="6" tint="0.39994506668294322"/>
        </patternFill>
      </fill>
    </dxf>
    <dxf>
      <font>
        <color theme="1" tint="0.34998626667073579"/>
      </font>
      <fill>
        <patternFill>
          <bgColor theme="5" tint="0.39994506668294322"/>
        </patternFill>
      </fill>
    </dxf>
    <dxf>
      <font>
        <color theme="1" tint="0.34998626667073579"/>
      </font>
      <fill>
        <patternFill>
          <bgColor theme="6" tint="0.39994506668294322"/>
        </patternFill>
      </fill>
    </dxf>
    <dxf>
      <font>
        <color theme="1" tint="0.34998626667073579"/>
      </font>
      <fill>
        <patternFill>
          <bgColor theme="5" tint="0.39994506668294322"/>
        </patternFill>
      </fill>
    </dxf>
    <dxf>
      <font>
        <color theme="1" tint="0.34998626667073579"/>
      </font>
      <fill>
        <patternFill>
          <bgColor theme="6" tint="0.39994506668294322"/>
        </patternFill>
      </fill>
    </dxf>
    <dxf>
      <font>
        <color theme="1" tint="0.34998626667073579"/>
      </font>
      <fill>
        <patternFill>
          <bgColor theme="5" tint="0.39994506668294322"/>
        </patternFill>
      </fill>
    </dxf>
    <dxf>
      <font>
        <color theme="1" tint="0.34998626667073579"/>
      </font>
      <fill>
        <patternFill>
          <bgColor theme="6" tint="0.39994506668294322"/>
        </patternFill>
      </fill>
    </dxf>
    <dxf>
      <font>
        <color theme="1" tint="0.34998626667073579"/>
      </font>
      <fill>
        <patternFill>
          <bgColor theme="5" tint="0.39994506668294322"/>
        </patternFill>
      </fill>
    </dxf>
    <dxf>
      <font>
        <color theme="1" tint="0.34998626667073579"/>
      </font>
      <fill>
        <patternFill>
          <bgColor theme="6" tint="0.39994506668294322"/>
        </patternFill>
      </fill>
    </dxf>
    <dxf>
      <font>
        <color theme="1" tint="0.34998626667073579"/>
      </font>
      <fill>
        <patternFill>
          <bgColor theme="5" tint="0.39994506668294322"/>
        </patternFill>
      </fill>
    </dxf>
    <dxf>
      <font>
        <color theme="1" tint="0.34998626667073579"/>
      </font>
      <fill>
        <patternFill>
          <bgColor theme="6" tint="0.39994506668294322"/>
        </patternFill>
      </fill>
    </dxf>
    <dxf>
      <font>
        <color theme="1" tint="0.34998626667073579"/>
      </font>
      <fill>
        <patternFill>
          <bgColor theme="5" tint="0.39994506668294322"/>
        </patternFill>
      </fill>
    </dxf>
    <dxf>
      <font>
        <color theme="1" tint="0.34998626667073579"/>
      </font>
      <fill>
        <patternFill>
          <bgColor theme="6" tint="0.39994506668294322"/>
        </patternFill>
      </fill>
    </dxf>
    <dxf>
      <font>
        <color theme="1" tint="0.34998626667073579"/>
      </font>
      <fill>
        <patternFill>
          <bgColor theme="5" tint="0.39994506668294322"/>
        </patternFill>
      </fill>
    </dxf>
    <dxf>
      <font>
        <color theme="1" tint="0.34998626667073579"/>
      </font>
      <fill>
        <patternFill>
          <bgColor theme="6" tint="0.39994506668294322"/>
        </patternFill>
      </fill>
    </dxf>
    <dxf>
      <font>
        <color theme="1" tint="0.34998626667073579"/>
      </font>
      <fill>
        <patternFill>
          <bgColor theme="5" tint="0.39994506668294322"/>
        </patternFill>
      </fill>
    </dxf>
    <dxf>
      <font>
        <color theme="1" tint="0.34998626667073579"/>
      </font>
      <fill>
        <patternFill>
          <bgColor theme="6" tint="0.39994506668294322"/>
        </patternFill>
      </fill>
    </dxf>
    <dxf>
      <font>
        <color theme="1" tint="0.34998626667073579"/>
      </font>
      <fill>
        <patternFill>
          <bgColor theme="5" tint="0.39994506668294322"/>
        </patternFill>
      </fill>
    </dxf>
    <dxf>
      <font>
        <color theme="1" tint="0.34998626667073579"/>
      </font>
      <fill>
        <patternFill>
          <bgColor theme="6" tint="0.39994506668294322"/>
        </patternFill>
      </fill>
    </dxf>
    <dxf>
      <font>
        <color theme="1" tint="0.34998626667073579"/>
      </font>
      <fill>
        <patternFill>
          <bgColor theme="5" tint="0.39994506668294322"/>
        </patternFill>
      </fill>
    </dxf>
    <dxf>
      <font>
        <color theme="1" tint="0.34998626667073579"/>
      </font>
      <fill>
        <patternFill>
          <bgColor theme="6" tint="0.39994506668294322"/>
        </patternFill>
      </fill>
    </dxf>
    <dxf>
      <font>
        <color theme="1" tint="0.34998626667073579"/>
      </font>
      <fill>
        <patternFill>
          <bgColor theme="5" tint="0.39994506668294322"/>
        </patternFill>
      </fill>
    </dxf>
    <dxf>
      <font>
        <color theme="1" tint="0.34998626667073579"/>
      </font>
      <fill>
        <patternFill>
          <bgColor theme="6" tint="0.39994506668294322"/>
        </patternFill>
      </fill>
    </dxf>
    <dxf>
      <font>
        <color theme="1" tint="0.34998626667073579"/>
      </font>
      <fill>
        <patternFill>
          <bgColor theme="5" tint="0.39994506668294322"/>
        </patternFill>
      </fill>
    </dxf>
    <dxf>
      <font>
        <color theme="1" tint="0.34998626667073579"/>
      </font>
      <fill>
        <patternFill>
          <bgColor theme="6" tint="0.39994506668294322"/>
        </patternFill>
      </fill>
    </dxf>
    <dxf>
      <font>
        <color theme="1" tint="0.34998626667073579"/>
      </font>
      <fill>
        <patternFill>
          <bgColor theme="5" tint="0.39994506668294322"/>
        </patternFill>
      </fill>
    </dxf>
    <dxf>
      <font>
        <color theme="1" tint="0.34998626667073579"/>
      </font>
      <fill>
        <patternFill>
          <bgColor theme="6" tint="0.39994506668294322"/>
        </patternFill>
      </fill>
    </dxf>
    <dxf>
      <font>
        <color theme="1" tint="0.34998626667073579"/>
      </font>
      <fill>
        <patternFill>
          <bgColor theme="5" tint="0.39994506668294322"/>
        </patternFill>
      </fill>
    </dxf>
    <dxf>
      <font>
        <color theme="1" tint="0.34998626667073579"/>
      </font>
      <fill>
        <patternFill>
          <bgColor theme="6" tint="0.39994506668294322"/>
        </patternFill>
      </fill>
    </dxf>
    <dxf>
      <font>
        <color theme="1" tint="0.34998626667073579"/>
      </font>
      <fill>
        <patternFill>
          <bgColor theme="5" tint="0.39994506668294322"/>
        </patternFill>
      </fill>
    </dxf>
    <dxf>
      <font>
        <color theme="1" tint="0.34998626667073579"/>
      </font>
      <fill>
        <patternFill>
          <bgColor theme="6" tint="0.39994506668294322"/>
        </patternFill>
      </fill>
    </dxf>
    <dxf>
      <font>
        <color theme="1" tint="0.34998626667073579"/>
      </font>
      <fill>
        <patternFill>
          <bgColor theme="5" tint="0.39994506668294322"/>
        </patternFill>
      </fill>
    </dxf>
    <dxf>
      <font>
        <color theme="1" tint="0.34998626667073579"/>
      </font>
      <fill>
        <patternFill>
          <bgColor theme="6" tint="0.39994506668294322"/>
        </patternFill>
      </fill>
    </dxf>
    <dxf>
      <font>
        <color theme="1" tint="0.34998626667073579"/>
      </font>
      <fill>
        <patternFill>
          <bgColor theme="5" tint="0.39994506668294322"/>
        </patternFill>
      </fill>
    </dxf>
    <dxf>
      <font>
        <color theme="1" tint="0.34998626667073579"/>
      </font>
      <fill>
        <patternFill>
          <bgColor theme="6" tint="0.39994506668294322"/>
        </patternFill>
      </fill>
    </dxf>
    <dxf>
      <font>
        <color theme="1" tint="0.34998626667073579"/>
      </font>
      <fill>
        <patternFill>
          <bgColor theme="5" tint="0.39994506668294322"/>
        </patternFill>
      </fill>
    </dxf>
    <dxf>
      <font>
        <color theme="1" tint="0.34998626667073579"/>
      </font>
      <fill>
        <patternFill>
          <bgColor theme="6" tint="0.39994506668294322"/>
        </patternFill>
      </fill>
    </dxf>
    <dxf>
      <font>
        <color theme="1" tint="0.34998626667073579"/>
      </font>
      <fill>
        <patternFill>
          <bgColor theme="5" tint="0.39994506668294322"/>
        </patternFill>
      </fill>
    </dxf>
    <dxf>
      <font>
        <color theme="1" tint="0.34998626667073579"/>
      </font>
      <fill>
        <patternFill>
          <bgColor theme="6" tint="0.39994506668294322"/>
        </patternFill>
      </fill>
    </dxf>
    <dxf>
      <font>
        <color theme="1" tint="0.34998626667073579"/>
      </font>
      <fill>
        <patternFill>
          <bgColor theme="5" tint="0.39994506668294322"/>
        </patternFill>
      </fill>
    </dxf>
    <dxf>
      <font>
        <color theme="1" tint="0.34998626667073579"/>
      </font>
      <fill>
        <patternFill>
          <bgColor theme="6" tint="0.39994506668294322"/>
        </patternFill>
      </fill>
    </dxf>
    <dxf>
      <font>
        <color theme="1" tint="0.34998626667073579"/>
      </font>
      <fill>
        <patternFill>
          <bgColor theme="5" tint="0.39994506668294322"/>
        </patternFill>
      </fill>
    </dxf>
    <dxf>
      <font>
        <color theme="1" tint="0.34998626667073579"/>
      </font>
      <fill>
        <patternFill>
          <bgColor theme="6" tint="0.39994506668294322"/>
        </patternFill>
      </fill>
    </dxf>
    <dxf>
      <font>
        <color theme="1" tint="0.34998626667073579"/>
      </font>
      <fill>
        <patternFill>
          <bgColor theme="5" tint="0.39994506668294322"/>
        </patternFill>
      </fill>
    </dxf>
    <dxf>
      <font>
        <color theme="1" tint="0.34998626667073579"/>
      </font>
      <fill>
        <patternFill>
          <bgColor theme="6" tint="0.39994506668294322"/>
        </patternFill>
      </fill>
    </dxf>
    <dxf>
      <font>
        <color theme="1" tint="0.34998626667073579"/>
      </font>
      <fill>
        <patternFill>
          <bgColor theme="5" tint="0.39994506668294322"/>
        </patternFill>
      </fill>
    </dxf>
    <dxf>
      <font>
        <color theme="1" tint="0.34998626667073579"/>
      </font>
      <fill>
        <patternFill>
          <bgColor theme="6" tint="0.39994506668294322"/>
        </patternFill>
      </fill>
    </dxf>
    <dxf>
      <font>
        <color theme="1" tint="0.34998626667073579"/>
      </font>
      <fill>
        <patternFill>
          <bgColor theme="5" tint="0.39994506668294322"/>
        </patternFill>
      </fill>
    </dxf>
    <dxf>
      <font>
        <color theme="1" tint="0.34998626667073579"/>
      </font>
      <fill>
        <patternFill>
          <bgColor theme="6" tint="0.39994506668294322"/>
        </patternFill>
      </fill>
    </dxf>
    <dxf>
      <font>
        <color theme="1" tint="0.34998626667073579"/>
      </font>
      <fill>
        <patternFill>
          <bgColor theme="5" tint="0.39994506668294322"/>
        </patternFill>
      </fill>
    </dxf>
    <dxf>
      <font>
        <color theme="1" tint="0.34998626667073579"/>
      </font>
      <fill>
        <patternFill>
          <bgColor theme="6" tint="0.39994506668294322"/>
        </patternFill>
      </fill>
    </dxf>
    <dxf>
      <font>
        <color theme="1" tint="0.34998626667073579"/>
      </font>
      <fill>
        <patternFill>
          <bgColor theme="5" tint="0.39994506668294322"/>
        </patternFill>
      </fill>
    </dxf>
    <dxf>
      <font>
        <color theme="1" tint="0.34998626667073579"/>
      </font>
      <fill>
        <patternFill>
          <bgColor theme="6" tint="0.39994506668294322"/>
        </patternFill>
      </fill>
    </dxf>
    <dxf>
      <font>
        <color theme="1" tint="0.34998626667073579"/>
      </font>
      <fill>
        <patternFill>
          <bgColor theme="5" tint="0.39994506668294322"/>
        </patternFill>
      </fill>
    </dxf>
    <dxf>
      <font>
        <color theme="1" tint="0.34998626667073579"/>
      </font>
      <fill>
        <patternFill>
          <bgColor theme="6" tint="0.39994506668294322"/>
        </patternFill>
      </fill>
    </dxf>
    <dxf>
      <font>
        <color theme="1" tint="0.34998626667073579"/>
      </font>
      <fill>
        <patternFill>
          <bgColor theme="5" tint="0.39994506668294322"/>
        </patternFill>
      </fill>
    </dxf>
    <dxf>
      <font>
        <color theme="1" tint="0.34998626667073579"/>
      </font>
      <fill>
        <patternFill>
          <bgColor theme="6" tint="0.39994506668294322"/>
        </patternFill>
      </fill>
    </dxf>
    <dxf>
      <font>
        <color theme="1" tint="0.34998626667073579"/>
      </font>
      <fill>
        <patternFill>
          <bgColor theme="5" tint="0.39994506668294322"/>
        </patternFill>
      </fill>
    </dxf>
    <dxf>
      <font>
        <color theme="1" tint="0.34998626667073579"/>
      </font>
      <fill>
        <patternFill>
          <bgColor theme="6" tint="0.39994506668294322"/>
        </patternFill>
      </fill>
    </dxf>
    <dxf>
      <font>
        <color theme="1" tint="0.34998626667073579"/>
      </font>
      <fill>
        <patternFill>
          <bgColor theme="5" tint="0.39994506668294322"/>
        </patternFill>
      </fill>
    </dxf>
    <dxf>
      <font>
        <color theme="1" tint="0.34998626667073579"/>
      </font>
      <fill>
        <patternFill>
          <bgColor theme="6" tint="0.39994506668294322"/>
        </patternFill>
      </fill>
    </dxf>
    <dxf>
      <font>
        <color theme="1" tint="0.34998626667073579"/>
      </font>
      <fill>
        <patternFill>
          <bgColor theme="5" tint="0.39994506668294322"/>
        </patternFill>
      </fill>
    </dxf>
    <dxf>
      <font>
        <color theme="1" tint="0.34998626667073579"/>
      </font>
      <fill>
        <patternFill>
          <bgColor theme="6" tint="0.39994506668294322"/>
        </patternFill>
      </fill>
    </dxf>
    <dxf>
      <font>
        <color theme="1" tint="0.34998626667073579"/>
      </font>
      <fill>
        <patternFill>
          <bgColor theme="5" tint="0.39994506668294322"/>
        </patternFill>
      </fill>
    </dxf>
    <dxf>
      <font>
        <color theme="1" tint="0.34998626667073579"/>
      </font>
      <fill>
        <patternFill>
          <bgColor theme="6" tint="0.39994506668294322"/>
        </patternFill>
      </fill>
    </dxf>
    <dxf>
      <font>
        <color theme="1" tint="0.34998626667073579"/>
      </font>
      <fill>
        <patternFill>
          <bgColor theme="5" tint="0.39994506668294322"/>
        </patternFill>
      </fill>
    </dxf>
    <dxf>
      <font>
        <color theme="1" tint="0.34998626667073579"/>
      </font>
      <fill>
        <patternFill>
          <bgColor theme="6" tint="0.39994506668294322"/>
        </patternFill>
      </fill>
    </dxf>
    <dxf>
      <font>
        <color theme="1" tint="0.34998626667073579"/>
      </font>
      <fill>
        <patternFill>
          <bgColor theme="5" tint="0.39994506668294322"/>
        </patternFill>
      </fill>
    </dxf>
    <dxf>
      <font>
        <color theme="1" tint="0.34998626667073579"/>
      </font>
      <fill>
        <patternFill>
          <bgColor theme="6" tint="0.39994506668294322"/>
        </patternFill>
      </fill>
    </dxf>
    <dxf>
      <font>
        <color theme="1" tint="0.34998626667073579"/>
      </font>
      <fill>
        <patternFill>
          <bgColor theme="5" tint="0.39994506668294322"/>
        </patternFill>
      </fill>
    </dxf>
    <dxf>
      <font>
        <color theme="1" tint="0.34998626667073579"/>
      </font>
      <fill>
        <patternFill>
          <bgColor theme="6" tint="0.39994506668294322"/>
        </patternFill>
      </fill>
    </dxf>
    <dxf>
      <font>
        <color theme="1" tint="0.34998626667073579"/>
      </font>
      <fill>
        <patternFill>
          <bgColor theme="5" tint="0.39994506668294322"/>
        </patternFill>
      </fill>
    </dxf>
    <dxf>
      <font>
        <color theme="1" tint="0.34998626667073579"/>
      </font>
      <fill>
        <patternFill>
          <bgColor theme="6" tint="0.39994506668294322"/>
        </patternFill>
      </fill>
    </dxf>
    <dxf>
      <font>
        <color theme="1" tint="0.34998626667073579"/>
      </font>
      <fill>
        <patternFill>
          <bgColor theme="5" tint="0.39994506668294322"/>
        </patternFill>
      </fill>
    </dxf>
    <dxf>
      <font>
        <color theme="1" tint="0.34998626667073579"/>
      </font>
      <fill>
        <patternFill>
          <bgColor theme="6" tint="0.39994506668294322"/>
        </patternFill>
      </fill>
    </dxf>
    <dxf>
      <font>
        <color theme="1" tint="0.34998626667073579"/>
      </font>
      <fill>
        <patternFill>
          <bgColor theme="5" tint="0.39994506668294322"/>
        </patternFill>
      </fill>
    </dxf>
    <dxf>
      <font>
        <color theme="1" tint="0.34998626667073579"/>
      </font>
      <fill>
        <patternFill>
          <bgColor theme="6" tint="0.39994506668294322"/>
        </patternFill>
      </fill>
    </dxf>
    <dxf>
      <font>
        <color theme="1" tint="0.34998626667073579"/>
      </font>
      <fill>
        <patternFill>
          <bgColor theme="5" tint="0.39994506668294322"/>
        </patternFill>
      </fill>
    </dxf>
    <dxf>
      <font>
        <color theme="1" tint="0.34998626667073579"/>
      </font>
      <fill>
        <patternFill>
          <bgColor theme="6" tint="0.39994506668294322"/>
        </patternFill>
      </fill>
    </dxf>
    <dxf>
      <font>
        <color theme="1" tint="0.34998626667073579"/>
      </font>
      <fill>
        <patternFill>
          <bgColor theme="5" tint="0.39994506668294322"/>
        </patternFill>
      </fill>
    </dxf>
    <dxf>
      <font>
        <color theme="1" tint="0.34998626667073579"/>
      </font>
      <fill>
        <patternFill>
          <bgColor theme="6" tint="0.39994506668294322"/>
        </patternFill>
      </fill>
    </dxf>
    <dxf>
      <font>
        <color theme="1" tint="0.34998626667073579"/>
      </font>
      <fill>
        <patternFill>
          <bgColor theme="5" tint="0.39994506668294322"/>
        </patternFill>
      </fill>
    </dxf>
    <dxf>
      <font>
        <color theme="1" tint="0.34998626667073579"/>
      </font>
      <fill>
        <patternFill>
          <bgColor theme="6" tint="0.39994506668294322"/>
        </patternFill>
      </fill>
    </dxf>
    <dxf>
      <font>
        <color theme="1" tint="0.34998626667073579"/>
      </font>
      <fill>
        <patternFill>
          <bgColor theme="5" tint="0.39994506668294322"/>
        </patternFill>
      </fill>
    </dxf>
    <dxf>
      <font>
        <color theme="1" tint="0.34998626667073579"/>
      </font>
      <fill>
        <patternFill>
          <bgColor theme="6" tint="0.39994506668294322"/>
        </patternFill>
      </fill>
    </dxf>
    <dxf>
      <font>
        <color theme="1" tint="0.34998626667073579"/>
      </font>
      <fill>
        <patternFill>
          <bgColor theme="5" tint="0.39994506668294322"/>
        </patternFill>
      </fill>
    </dxf>
    <dxf>
      <font>
        <color theme="1" tint="0.34998626667073579"/>
      </font>
      <fill>
        <patternFill>
          <bgColor theme="6" tint="0.39994506668294322"/>
        </patternFill>
      </fill>
    </dxf>
    <dxf>
      <font>
        <color theme="1" tint="0.34998626667073579"/>
      </font>
      <fill>
        <patternFill>
          <bgColor theme="5" tint="0.39994506668294322"/>
        </patternFill>
      </fill>
    </dxf>
    <dxf>
      <font>
        <color theme="1" tint="0.34998626667073579"/>
      </font>
      <fill>
        <patternFill>
          <bgColor theme="6" tint="0.39994506668294322"/>
        </patternFill>
      </fill>
    </dxf>
    <dxf>
      <font>
        <color theme="1" tint="0.34998626667073579"/>
      </font>
      <fill>
        <patternFill>
          <bgColor theme="5" tint="0.39994506668294322"/>
        </patternFill>
      </fill>
    </dxf>
    <dxf>
      <font>
        <color theme="1" tint="0.34998626667073579"/>
      </font>
      <fill>
        <patternFill>
          <bgColor theme="6" tint="0.39994506668294322"/>
        </patternFill>
      </fill>
    </dxf>
    <dxf>
      <font>
        <color theme="1" tint="0.34998626667073579"/>
      </font>
      <fill>
        <patternFill>
          <bgColor theme="5" tint="0.39994506668294322"/>
        </patternFill>
      </fill>
    </dxf>
    <dxf>
      <font>
        <color theme="1" tint="0.34998626667073579"/>
      </font>
      <fill>
        <patternFill>
          <bgColor theme="6" tint="0.39994506668294322"/>
        </patternFill>
      </fill>
    </dxf>
    <dxf>
      <font>
        <color theme="1" tint="0.34998626667073579"/>
      </font>
      <fill>
        <patternFill>
          <bgColor theme="5" tint="0.39994506668294322"/>
        </patternFill>
      </fill>
    </dxf>
    <dxf>
      <font>
        <color theme="1" tint="0.34998626667073579"/>
      </font>
      <fill>
        <patternFill>
          <bgColor theme="6" tint="0.39994506668294322"/>
        </patternFill>
      </fill>
    </dxf>
    <dxf>
      <font>
        <color theme="1" tint="0.34998626667073579"/>
      </font>
      <fill>
        <patternFill>
          <bgColor theme="5" tint="0.39994506668294322"/>
        </patternFill>
      </fill>
    </dxf>
    <dxf>
      <font>
        <color theme="1" tint="0.34998626667073579"/>
      </font>
      <fill>
        <patternFill>
          <bgColor theme="6" tint="0.39994506668294322"/>
        </patternFill>
      </fill>
    </dxf>
    <dxf>
      <font>
        <color theme="1" tint="0.34998626667073579"/>
      </font>
      <fill>
        <patternFill>
          <bgColor theme="5" tint="0.39994506668294322"/>
        </patternFill>
      </fill>
    </dxf>
    <dxf>
      <font>
        <color theme="1" tint="0.34998626667073579"/>
      </font>
      <fill>
        <patternFill>
          <bgColor theme="6" tint="0.39994506668294322"/>
        </patternFill>
      </fill>
    </dxf>
    <dxf>
      <font>
        <color theme="1" tint="0.34998626667073579"/>
      </font>
      <fill>
        <patternFill>
          <bgColor theme="5" tint="0.39994506668294322"/>
        </patternFill>
      </fill>
    </dxf>
    <dxf>
      <font>
        <color theme="1" tint="0.34998626667073579"/>
      </font>
      <fill>
        <patternFill>
          <bgColor theme="6" tint="0.39994506668294322"/>
        </patternFill>
      </fill>
    </dxf>
    <dxf>
      <font>
        <color theme="1" tint="0.34998626667073579"/>
      </font>
      <fill>
        <patternFill>
          <bgColor theme="5" tint="0.39994506668294322"/>
        </patternFill>
      </fill>
    </dxf>
    <dxf>
      <font>
        <color theme="1" tint="0.34998626667073579"/>
      </font>
      <fill>
        <patternFill>
          <bgColor theme="6" tint="0.39994506668294322"/>
        </patternFill>
      </fill>
    </dxf>
    <dxf>
      <font>
        <color theme="1" tint="0.34998626667073579"/>
      </font>
      <fill>
        <patternFill>
          <bgColor theme="5" tint="0.39994506668294322"/>
        </patternFill>
      </fill>
    </dxf>
    <dxf>
      <font>
        <color theme="1" tint="0.34998626667073579"/>
      </font>
      <fill>
        <patternFill>
          <bgColor theme="6" tint="0.39994506668294322"/>
        </patternFill>
      </fill>
    </dxf>
    <dxf>
      <font>
        <color theme="1" tint="0.34998626667073579"/>
      </font>
      <fill>
        <patternFill>
          <bgColor theme="5" tint="0.39994506668294322"/>
        </patternFill>
      </fill>
    </dxf>
    <dxf>
      <font>
        <color theme="1" tint="0.34998626667073579"/>
      </font>
      <fill>
        <patternFill>
          <bgColor theme="6" tint="0.39994506668294322"/>
        </patternFill>
      </fill>
    </dxf>
    <dxf>
      <font>
        <color theme="1" tint="0.34998626667073579"/>
      </font>
      <fill>
        <patternFill>
          <bgColor theme="5" tint="0.39994506668294322"/>
        </patternFill>
      </fill>
    </dxf>
    <dxf>
      <font>
        <color theme="1" tint="0.34998626667073579"/>
      </font>
      <fill>
        <patternFill>
          <bgColor theme="6" tint="0.39994506668294322"/>
        </patternFill>
      </fill>
    </dxf>
    <dxf>
      <font>
        <color theme="1" tint="0.34998626667073579"/>
      </font>
      <fill>
        <patternFill>
          <bgColor theme="5" tint="0.39994506668294322"/>
        </patternFill>
      </fill>
    </dxf>
    <dxf>
      <font>
        <color theme="1" tint="0.34998626667073579"/>
      </font>
      <fill>
        <patternFill>
          <bgColor theme="6" tint="0.39994506668294322"/>
        </patternFill>
      </fill>
    </dxf>
    <dxf>
      <font>
        <color theme="1" tint="0.34998626667073579"/>
      </font>
      <fill>
        <patternFill>
          <bgColor theme="5" tint="0.39994506668294322"/>
        </patternFill>
      </fill>
    </dxf>
    <dxf>
      <font>
        <color theme="1" tint="0.34998626667073579"/>
      </font>
      <fill>
        <patternFill>
          <bgColor theme="6" tint="0.39994506668294322"/>
        </patternFill>
      </fill>
    </dxf>
    <dxf>
      <font>
        <color theme="1" tint="0.34998626667073579"/>
      </font>
      <fill>
        <patternFill>
          <bgColor theme="5" tint="0.39994506668294322"/>
        </patternFill>
      </fill>
    </dxf>
    <dxf>
      <font>
        <color theme="1" tint="0.34998626667073579"/>
      </font>
      <fill>
        <patternFill>
          <bgColor theme="6" tint="0.39994506668294322"/>
        </patternFill>
      </fill>
    </dxf>
    <dxf>
      <font>
        <color theme="1" tint="0.34998626667073579"/>
      </font>
      <fill>
        <patternFill>
          <bgColor theme="5" tint="0.39994506668294322"/>
        </patternFill>
      </fill>
    </dxf>
    <dxf>
      <font>
        <color theme="1" tint="0.34998626667073579"/>
      </font>
      <fill>
        <patternFill>
          <bgColor theme="6" tint="0.39994506668294322"/>
        </patternFill>
      </fill>
    </dxf>
    <dxf>
      <font>
        <color theme="1" tint="0.34998626667073579"/>
      </font>
      <fill>
        <patternFill>
          <bgColor theme="5" tint="0.39994506668294322"/>
        </patternFill>
      </fill>
    </dxf>
    <dxf>
      <font>
        <color theme="1" tint="0.34998626667073579"/>
      </font>
      <fill>
        <patternFill>
          <bgColor theme="6" tint="0.39994506668294322"/>
        </patternFill>
      </fill>
    </dxf>
    <dxf>
      <font>
        <color theme="1" tint="0.34998626667073579"/>
      </font>
      <fill>
        <patternFill>
          <bgColor theme="5" tint="0.39994506668294322"/>
        </patternFill>
      </fill>
    </dxf>
    <dxf>
      <font>
        <color theme="1" tint="0.34998626667073579"/>
      </font>
      <fill>
        <patternFill>
          <bgColor theme="6" tint="0.39994506668294322"/>
        </patternFill>
      </fill>
    </dxf>
    <dxf>
      <font>
        <color theme="1" tint="0.34998626667073579"/>
      </font>
      <fill>
        <patternFill>
          <bgColor theme="5" tint="0.39994506668294322"/>
        </patternFill>
      </fill>
    </dxf>
    <dxf>
      <font>
        <color theme="1" tint="0.34998626667073579"/>
      </font>
      <fill>
        <patternFill>
          <bgColor theme="6" tint="0.39994506668294322"/>
        </patternFill>
      </fill>
    </dxf>
    <dxf>
      <font>
        <color theme="1" tint="0.34998626667073579"/>
      </font>
      <fill>
        <patternFill>
          <bgColor theme="5" tint="0.39994506668294322"/>
        </patternFill>
      </fill>
    </dxf>
    <dxf>
      <font>
        <color theme="1" tint="0.34998626667073579"/>
      </font>
      <fill>
        <patternFill>
          <bgColor theme="6" tint="0.39994506668294322"/>
        </patternFill>
      </fill>
    </dxf>
    <dxf>
      <font>
        <color theme="1" tint="0.34998626667073579"/>
      </font>
      <fill>
        <patternFill>
          <bgColor theme="5" tint="0.39994506668294322"/>
        </patternFill>
      </fill>
    </dxf>
    <dxf>
      <font>
        <color theme="1" tint="0.34998626667073579"/>
      </font>
      <fill>
        <patternFill>
          <bgColor theme="6" tint="0.39994506668294322"/>
        </patternFill>
      </fill>
    </dxf>
    <dxf>
      <font>
        <color theme="1" tint="0.34998626667073579"/>
      </font>
      <fill>
        <patternFill>
          <bgColor theme="5" tint="0.39994506668294322"/>
        </patternFill>
      </fill>
    </dxf>
    <dxf>
      <font>
        <color theme="1" tint="0.34998626667073579"/>
      </font>
      <fill>
        <patternFill>
          <bgColor theme="6" tint="0.39994506668294322"/>
        </patternFill>
      </fill>
    </dxf>
    <dxf>
      <font>
        <color theme="1" tint="0.34998626667073579"/>
      </font>
      <fill>
        <patternFill>
          <bgColor theme="5" tint="0.39994506668294322"/>
        </patternFill>
      </fill>
    </dxf>
    <dxf>
      <font>
        <color theme="1" tint="0.34998626667073579"/>
      </font>
      <fill>
        <patternFill>
          <bgColor theme="6" tint="0.39994506668294322"/>
        </patternFill>
      </fill>
    </dxf>
    <dxf>
      <font>
        <color theme="1" tint="0.34998626667073579"/>
      </font>
      <fill>
        <patternFill>
          <bgColor theme="5" tint="0.39994506668294322"/>
        </patternFill>
      </fill>
    </dxf>
    <dxf>
      <font>
        <color theme="1" tint="0.34998626667073579"/>
      </font>
      <fill>
        <patternFill>
          <bgColor theme="6" tint="0.39994506668294322"/>
        </patternFill>
      </fill>
    </dxf>
    <dxf>
      <font>
        <color theme="1" tint="0.34998626667073579"/>
      </font>
      <fill>
        <patternFill>
          <bgColor theme="5" tint="0.39994506668294322"/>
        </patternFill>
      </fill>
    </dxf>
    <dxf>
      <font>
        <color theme="1" tint="0.34998626667073579"/>
      </font>
      <fill>
        <patternFill>
          <bgColor theme="6" tint="0.39994506668294322"/>
        </patternFill>
      </fill>
    </dxf>
    <dxf>
      <font>
        <color theme="1" tint="0.34998626667073579"/>
      </font>
      <fill>
        <patternFill>
          <bgColor theme="5" tint="0.39994506668294322"/>
        </patternFill>
      </fill>
    </dxf>
    <dxf>
      <font>
        <color theme="1" tint="0.34998626667073579"/>
      </font>
      <fill>
        <patternFill>
          <bgColor theme="6" tint="0.39994506668294322"/>
        </patternFill>
      </fill>
    </dxf>
    <dxf>
      <font>
        <color theme="1" tint="0.34998626667073579"/>
      </font>
      <fill>
        <patternFill>
          <bgColor theme="5" tint="0.39994506668294322"/>
        </patternFill>
      </fill>
    </dxf>
    <dxf>
      <font>
        <color theme="1" tint="0.34998626667073579"/>
      </font>
      <fill>
        <patternFill>
          <bgColor theme="6" tint="0.39994506668294322"/>
        </patternFill>
      </fill>
    </dxf>
    <dxf>
      <font>
        <color theme="1" tint="0.34998626667073579"/>
      </font>
      <fill>
        <patternFill>
          <bgColor theme="5" tint="0.39994506668294322"/>
        </patternFill>
      </fill>
    </dxf>
    <dxf>
      <font>
        <color theme="1" tint="0.34998626667073579"/>
      </font>
      <fill>
        <patternFill>
          <bgColor theme="6" tint="0.39994506668294322"/>
        </patternFill>
      </fill>
    </dxf>
    <dxf>
      <font>
        <color theme="1" tint="0.34998626667073579"/>
      </font>
      <fill>
        <patternFill>
          <bgColor theme="5" tint="0.39994506668294322"/>
        </patternFill>
      </fill>
    </dxf>
    <dxf>
      <font>
        <color theme="1" tint="0.34998626667073579"/>
      </font>
      <fill>
        <patternFill>
          <bgColor theme="6" tint="0.39994506668294322"/>
        </patternFill>
      </fill>
    </dxf>
    <dxf>
      <font>
        <color theme="1" tint="0.34998626667073579"/>
      </font>
      <fill>
        <patternFill>
          <bgColor theme="5" tint="0.39994506668294322"/>
        </patternFill>
      </fill>
    </dxf>
    <dxf>
      <font>
        <color theme="1" tint="0.34998626667073579"/>
      </font>
      <fill>
        <patternFill>
          <bgColor theme="6" tint="0.39994506668294322"/>
        </patternFill>
      </fill>
    </dxf>
    <dxf>
      <font>
        <color theme="1" tint="0.34998626667073579"/>
      </font>
      <fill>
        <patternFill>
          <bgColor theme="5" tint="0.39994506668294322"/>
        </patternFill>
      </fill>
    </dxf>
    <dxf>
      <font>
        <color theme="1" tint="0.34998626667073579"/>
      </font>
      <fill>
        <patternFill>
          <bgColor theme="6" tint="0.39994506668294322"/>
        </patternFill>
      </fill>
    </dxf>
    <dxf>
      <font>
        <color theme="1" tint="0.34998626667073579"/>
      </font>
      <fill>
        <patternFill>
          <bgColor theme="5" tint="0.39994506668294322"/>
        </patternFill>
      </fill>
    </dxf>
    <dxf>
      <font>
        <color theme="1" tint="0.34998626667073579"/>
      </font>
      <fill>
        <patternFill>
          <bgColor theme="6" tint="0.39994506668294322"/>
        </patternFill>
      </fill>
    </dxf>
    <dxf>
      <font>
        <color theme="1" tint="0.34998626667073579"/>
      </font>
      <fill>
        <patternFill>
          <bgColor theme="5" tint="0.39994506668294322"/>
        </patternFill>
      </fill>
    </dxf>
    <dxf>
      <font>
        <color theme="1" tint="0.34998626667073579"/>
      </font>
      <fill>
        <patternFill>
          <bgColor theme="6" tint="0.39994506668294322"/>
        </patternFill>
      </fill>
    </dxf>
    <dxf>
      <font>
        <color theme="1" tint="0.34998626667073579"/>
      </font>
      <fill>
        <patternFill>
          <bgColor theme="5" tint="0.39994506668294322"/>
        </patternFill>
      </fill>
    </dxf>
    <dxf>
      <font>
        <color theme="1" tint="0.34998626667073579"/>
      </font>
      <fill>
        <patternFill>
          <bgColor theme="6" tint="0.39994506668294322"/>
        </patternFill>
      </fill>
    </dxf>
    <dxf>
      <font>
        <color theme="1" tint="0.34998626667073579"/>
      </font>
      <fill>
        <patternFill>
          <bgColor theme="5" tint="0.39994506668294322"/>
        </patternFill>
      </fill>
    </dxf>
    <dxf>
      <font>
        <color theme="1" tint="0.34998626667073579"/>
      </font>
      <fill>
        <patternFill>
          <bgColor theme="6" tint="0.39994506668294322"/>
        </patternFill>
      </fill>
    </dxf>
    <dxf>
      <font>
        <color theme="1" tint="0.34998626667073579"/>
      </font>
      <fill>
        <patternFill>
          <bgColor theme="5" tint="0.39994506668294322"/>
        </patternFill>
      </fill>
    </dxf>
    <dxf>
      <font>
        <color theme="1" tint="0.34998626667073579"/>
      </font>
      <fill>
        <patternFill>
          <bgColor theme="6" tint="0.39994506668294322"/>
        </patternFill>
      </fill>
    </dxf>
    <dxf>
      <font>
        <color theme="1" tint="0.34998626667073579"/>
      </font>
      <fill>
        <patternFill>
          <bgColor theme="5" tint="0.39994506668294322"/>
        </patternFill>
      </fill>
    </dxf>
    <dxf>
      <font>
        <color theme="1" tint="0.34998626667073579"/>
      </font>
      <fill>
        <patternFill>
          <bgColor theme="6" tint="0.39994506668294322"/>
        </patternFill>
      </fill>
    </dxf>
    <dxf>
      <font>
        <color theme="1" tint="0.34998626667073579"/>
      </font>
      <fill>
        <patternFill>
          <bgColor theme="5" tint="0.39994506668294322"/>
        </patternFill>
      </fill>
    </dxf>
    <dxf>
      <font>
        <color theme="1" tint="0.34998626667073579"/>
      </font>
      <fill>
        <patternFill>
          <bgColor theme="6" tint="0.39994506668294322"/>
        </patternFill>
      </fill>
    </dxf>
    <dxf>
      <font>
        <color theme="1" tint="0.34998626667073579"/>
      </font>
      <fill>
        <patternFill>
          <bgColor theme="5" tint="0.39994506668294322"/>
        </patternFill>
      </fill>
    </dxf>
    <dxf>
      <font>
        <color theme="1" tint="0.34998626667073579"/>
      </font>
      <fill>
        <patternFill>
          <bgColor theme="6" tint="0.39994506668294322"/>
        </patternFill>
      </fill>
    </dxf>
    <dxf>
      <font>
        <color theme="1" tint="0.34998626667073579"/>
      </font>
      <fill>
        <patternFill>
          <bgColor theme="5" tint="0.39994506668294322"/>
        </patternFill>
      </fill>
    </dxf>
    <dxf>
      <font>
        <color theme="1" tint="0.34998626667073579"/>
      </font>
      <fill>
        <patternFill>
          <bgColor theme="6" tint="0.39994506668294322"/>
        </patternFill>
      </fill>
    </dxf>
    <dxf>
      <font>
        <color theme="1" tint="0.34998626667073579"/>
      </font>
      <fill>
        <patternFill>
          <bgColor theme="5" tint="0.39994506668294322"/>
        </patternFill>
      </fill>
    </dxf>
    <dxf>
      <font>
        <color theme="1" tint="0.34998626667073579"/>
      </font>
      <fill>
        <patternFill>
          <bgColor theme="6" tint="0.39994506668294322"/>
        </patternFill>
      </fill>
    </dxf>
    <dxf>
      <font>
        <color theme="1" tint="0.34998626667073579"/>
      </font>
      <fill>
        <patternFill>
          <bgColor theme="5" tint="0.39994506668294322"/>
        </patternFill>
      </fill>
    </dxf>
    <dxf>
      <font>
        <color theme="1" tint="0.34998626667073579"/>
      </font>
      <fill>
        <patternFill>
          <bgColor theme="6" tint="0.39994506668294322"/>
        </patternFill>
      </fill>
    </dxf>
    <dxf>
      <font>
        <color theme="1" tint="0.34998626667073579"/>
      </font>
      <fill>
        <patternFill>
          <bgColor theme="5" tint="0.39994506668294322"/>
        </patternFill>
      </fill>
    </dxf>
    <dxf>
      <font>
        <color theme="1" tint="0.34998626667073579"/>
      </font>
      <fill>
        <patternFill>
          <bgColor theme="6" tint="0.39994506668294322"/>
        </patternFill>
      </fill>
    </dxf>
    <dxf>
      <font>
        <color theme="1" tint="0.34998626667073579"/>
      </font>
      <fill>
        <patternFill>
          <bgColor theme="5" tint="0.39994506668294322"/>
        </patternFill>
      </fill>
    </dxf>
    <dxf>
      <font>
        <color theme="1" tint="0.34998626667073579"/>
      </font>
      <fill>
        <patternFill>
          <bgColor theme="6" tint="0.39994506668294322"/>
        </patternFill>
      </fill>
    </dxf>
    <dxf>
      <font>
        <color theme="1" tint="0.34998626667073579"/>
      </font>
      <fill>
        <patternFill>
          <bgColor theme="5" tint="0.39994506668294322"/>
        </patternFill>
      </fill>
    </dxf>
    <dxf>
      <font>
        <color theme="1" tint="0.34998626667073579"/>
      </font>
      <fill>
        <patternFill>
          <bgColor theme="6" tint="0.39994506668294322"/>
        </patternFill>
      </fill>
    </dxf>
    <dxf>
      <font>
        <color theme="1" tint="0.34998626667073579"/>
      </font>
      <fill>
        <patternFill>
          <bgColor theme="5" tint="0.39994506668294322"/>
        </patternFill>
      </fill>
    </dxf>
    <dxf>
      <font>
        <color theme="1" tint="0.34998626667073579"/>
      </font>
      <fill>
        <patternFill>
          <bgColor theme="6" tint="0.39994506668294322"/>
        </patternFill>
      </fill>
    </dxf>
    <dxf>
      <font>
        <color theme="1" tint="0.34998626667073579"/>
      </font>
      <fill>
        <patternFill>
          <bgColor theme="5" tint="0.39994506668294322"/>
        </patternFill>
      </fill>
    </dxf>
    <dxf>
      <font>
        <color theme="1" tint="0.34998626667073579"/>
      </font>
      <fill>
        <patternFill>
          <bgColor theme="6" tint="0.39994506668294322"/>
        </patternFill>
      </fill>
    </dxf>
    <dxf>
      <font>
        <color theme="1" tint="0.34998626667073579"/>
      </font>
      <fill>
        <patternFill>
          <bgColor theme="5" tint="0.39994506668294322"/>
        </patternFill>
      </fill>
    </dxf>
    <dxf>
      <font>
        <color theme="1" tint="0.34998626667073579"/>
      </font>
      <fill>
        <patternFill>
          <bgColor theme="6" tint="0.39994506668294322"/>
        </patternFill>
      </fill>
    </dxf>
    <dxf>
      <font>
        <color theme="1" tint="0.34998626667073579"/>
      </font>
      <fill>
        <patternFill>
          <bgColor theme="5" tint="0.39994506668294322"/>
        </patternFill>
      </fill>
    </dxf>
    <dxf>
      <font>
        <color theme="1" tint="0.34998626667073579"/>
      </font>
      <fill>
        <patternFill>
          <bgColor theme="6" tint="0.39994506668294322"/>
        </patternFill>
      </fill>
    </dxf>
    <dxf>
      <font>
        <color theme="1" tint="0.34998626667073579"/>
      </font>
      <fill>
        <patternFill>
          <bgColor theme="5" tint="0.39994506668294322"/>
        </patternFill>
      </fill>
    </dxf>
    <dxf>
      <font>
        <color theme="1" tint="0.34998626667073579"/>
      </font>
      <fill>
        <patternFill>
          <bgColor theme="6" tint="0.39994506668294322"/>
        </patternFill>
      </fill>
    </dxf>
    <dxf>
      <font>
        <color theme="1" tint="0.34998626667073579"/>
      </font>
      <fill>
        <patternFill>
          <bgColor theme="5" tint="0.39994506668294322"/>
        </patternFill>
      </fill>
    </dxf>
    <dxf>
      <font>
        <color theme="1" tint="0.34998626667073579"/>
      </font>
      <fill>
        <patternFill>
          <bgColor theme="6" tint="0.39994506668294322"/>
        </patternFill>
      </fill>
    </dxf>
    <dxf>
      <font>
        <color theme="1" tint="0.34998626667073579"/>
      </font>
      <fill>
        <patternFill>
          <bgColor theme="5" tint="0.39994506668294322"/>
        </patternFill>
      </fill>
    </dxf>
    <dxf>
      <font>
        <color theme="1" tint="0.34998626667073579"/>
      </font>
      <fill>
        <patternFill>
          <bgColor theme="6" tint="0.39994506668294322"/>
        </patternFill>
      </fill>
    </dxf>
    <dxf>
      <font>
        <color theme="1" tint="0.34998626667073579"/>
      </font>
      <fill>
        <patternFill>
          <bgColor theme="5" tint="0.39994506668294322"/>
        </patternFill>
      </fill>
    </dxf>
    <dxf>
      <font>
        <color theme="1" tint="0.34998626667073579"/>
      </font>
      <fill>
        <patternFill>
          <bgColor theme="6" tint="0.39994506668294322"/>
        </patternFill>
      </fill>
    </dxf>
    <dxf>
      <font>
        <color theme="1" tint="0.34998626667073579"/>
      </font>
      <fill>
        <patternFill>
          <bgColor theme="5" tint="0.39994506668294322"/>
        </patternFill>
      </fill>
    </dxf>
    <dxf>
      <font>
        <color theme="1" tint="0.34998626667073579"/>
      </font>
      <fill>
        <patternFill>
          <bgColor theme="6" tint="0.39994506668294322"/>
        </patternFill>
      </fill>
    </dxf>
    <dxf>
      <font>
        <color theme="1" tint="0.34998626667073579"/>
      </font>
      <fill>
        <patternFill>
          <bgColor theme="5" tint="0.39994506668294322"/>
        </patternFill>
      </fill>
    </dxf>
    <dxf>
      <font>
        <color theme="1" tint="0.34998626667073579"/>
      </font>
      <fill>
        <patternFill>
          <bgColor theme="6" tint="0.39994506668294322"/>
        </patternFill>
      </fill>
    </dxf>
    <dxf>
      <font>
        <color theme="1" tint="0.34998626667073579"/>
      </font>
      <fill>
        <patternFill>
          <bgColor theme="5" tint="0.39994506668294322"/>
        </patternFill>
      </fill>
    </dxf>
    <dxf>
      <font>
        <color theme="1" tint="0.34998626667073579"/>
      </font>
      <fill>
        <patternFill>
          <bgColor theme="6" tint="0.39994506668294322"/>
        </patternFill>
      </fill>
    </dxf>
    <dxf>
      <font>
        <color theme="1" tint="0.34998626667073579"/>
      </font>
      <fill>
        <patternFill>
          <bgColor theme="5" tint="0.39994506668294322"/>
        </patternFill>
      </fill>
    </dxf>
    <dxf>
      <font>
        <color theme="1" tint="0.34998626667073579"/>
      </font>
      <fill>
        <patternFill>
          <bgColor theme="6" tint="0.39994506668294322"/>
        </patternFill>
      </fill>
    </dxf>
    <dxf>
      <font>
        <color theme="1" tint="0.34998626667073579"/>
      </font>
      <fill>
        <patternFill>
          <bgColor theme="5" tint="0.39994506668294322"/>
        </patternFill>
      </fill>
    </dxf>
    <dxf>
      <font>
        <color theme="1" tint="0.34998626667073579"/>
      </font>
      <fill>
        <patternFill>
          <bgColor theme="6" tint="0.39994506668294322"/>
        </patternFill>
      </fill>
    </dxf>
    <dxf>
      <font>
        <color theme="1" tint="0.34998626667073579"/>
      </font>
      <fill>
        <patternFill>
          <bgColor theme="5" tint="0.39994506668294322"/>
        </patternFill>
      </fill>
    </dxf>
    <dxf>
      <font>
        <color theme="1" tint="0.34998626667073579"/>
      </font>
      <fill>
        <patternFill>
          <bgColor theme="6" tint="0.39994506668294322"/>
        </patternFill>
      </fill>
    </dxf>
    <dxf>
      <font>
        <color theme="1" tint="0.34998626667073579"/>
      </font>
      <fill>
        <patternFill>
          <bgColor theme="5" tint="0.39994506668294322"/>
        </patternFill>
      </fill>
    </dxf>
    <dxf>
      <font>
        <color theme="1" tint="0.34998626667073579"/>
      </font>
      <fill>
        <patternFill>
          <bgColor theme="6" tint="0.39994506668294322"/>
        </patternFill>
      </fill>
    </dxf>
    <dxf>
      <font>
        <color theme="1" tint="0.34998626667073579"/>
      </font>
      <fill>
        <patternFill>
          <bgColor theme="5" tint="0.39994506668294322"/>
        </patternFill>
      </fill>
    </dxf>
    <dxf>
      <font>
        <color theme="1" tint="0.34998626667073579"/>
      </font>
      <fill>
        <patternFill>
          <bgColor theme="6" tint="0.39994506668294322"/>
        </patternFill>
      </fill>
    </dxf>
    <dxf>
      <font>
        <color theme="1" tint="0.34998626667073579"/>
      </font>
      <fill>
        <patternFill>
          <bgColor theme="5" tint="0.39994506668294322"/>
        </patternFill>
      </fill>
    </dxf>
    <dxf>
      <font>
        <color theme="1" tint="0.34998626667073579"/>
      </font>
      <fill>
        <patternFill>
          <bgColor theme="6" tint="0.39994506668294322"/>
        </patternFill>
      </fill>
    </dxf>
    <dxf>
      <font>
        <color theme="1" tint="0.34998626667073579"/>
      </font>
      <fill>
        <patternFill>
          <bgColor theme="5" tint="0.39994506668294322"/>
        </patternFill>
      </fill>
    </dxf>
    <dxf>
      <font>
        <color theme="1" tint="0.34998626667073579"/>
      </font>
      <fill>
        <patternFill>
          <bgColor theme="6" tint="0.39994506668294322"/>
        </patternFill>
      </fill>
    </dxf>
    <dxf>
      <font>
        <color theme="1" tint="0.34998626667073579"/>
      </font>
      <fill>
        <patternFill>
          <bgColor theme="5" tint="0.39994506668294322"/>
        </patternFill>
      </fill>
    </dxf>
    <dxf>
      <font>
        <color theme="1" tint="0.34998626667073579"/>
      </font>
      <fill>
        <patternFill>
          <bgColor theme="6" tint="0.39994506668294322"/>
        </patternFill>
      </fill>
    </dxf>
    <dxf>
      <font>
        <color theme="1" tint="0.34998626667073579"/>
      </font>
      <fill>
        <patternFill>
          <bgColor theme="5" tint="0.39994506668294322"/>
        </patternFill>
      </fill>
    </dxf>
    <dxf>
      <font>
        <color theme="1" tint="0.34998626667073579"/>
      </font>
      <fill>
        <patternFill>
          <bgColor theme="6" tint="0.39994506668294322"/>
        </patternFill>
      </fill>
    </dxf>
    <dxf>
      <font>
        <color theme="1" tint="0.34998626667073579"/>
      </font>
      <fill>
        <patternFill>
          <bgColor theme="5" tint="0.39994506668294322"/>
        </patternFill>
      </fill>
    </dxf>
    <dxf>
      <font>
        <color theme="1" tint="0.34998626667073579"/>
      </font>
      <fill>
        <patternFill>
          <bgColor theme="6" tint="0.39994506668294322"/>
        </patternFill>
      </fill>
    </dxf>
    <dxf>
      <font>
        <color theme="1" tint="0.34998626667073579"/>
      </font>
      <fill>
        <patternFill>
          <bgColor theme="5" tint="0.39994506668294322"/>
        </patternFill>
      </fill>
    </dxf>
    <dxf>
      <font>
        <color theme="1" tint="0.34998626667073579"/>
      </font>
      <fill>
        <patternFill>
          <bgColor theme="6" tint="0.39994506668294322"/>
        </patternFill>
      </fill>
    </dxf>
    <dxf>
      <font>
        <color theme="1" tint="0.34998626667073579"/>
      </font>
      <fill>
        <patternFill>
          <bgColor theme="5" tint="0.39994506668294322"/>
        </patternFill>
      </fill>
    </dxf>
    <dxf>
      <font>
        <color theme="1" tint="0.34998626667073579"/>
      </font>
      <fill>
        <patternFill>
          <bgColor theme="6" tint="0.39994506668294322"/>
        </patternFill>
      </fill>
    </dxf>
    <dxf>
      <font>
        <color theme="1" tint="0.34998626667073579"/>
      </font>
      <fill>
        <patternFill>
          <bgColor theme="5" tint="0.39994506668294322"/>
        </patternFill>
      </fill>
    </dxf>
    <dxf>
      <font>
        <color theme="1" tint="0.34998626667073579"/>
      </font>
      <fill>
        <patternFill>
          <bgColor theme="6" tint="0.39994506668294322"/>
        </patternFill>
      </fill>
    </dxf>
    <dxf>
      <font>
        <color theme="1" tint="0.34998626667073579"/>
      </font>
      <fill>
        <patternFill>
          <bgColor theme="5" tint="0.39994506668294322"/>
        </patternFill>
      </fill>
    </dxf>
    <dxf>
      <font>
        <color theme="1" tint="0.34998626667073579"/>
      </font>
      <fill>
        <patternFill>
          <bgColor theme="6" tint="0.39994506668294322"/>
        </patternFill>
      </fill>
    </dxf>
    <dxf>
      <font>
        <color theme="1" tint="0.34998626667073579"/>
      </font>
      <fill>
        <patternFill>
          <bgColor theme="5" tint="0.39994506668294322"/>
        </patternFill>
      </fill>
    </dxf>
    <dxf>
      <font>
        <color theme="1" tint="0.34998626667073579"/>
      </font>
      <fill>
        <patternFill>
          <bgColor theme="6" tint="0.39994506668294322"/>
        </patternFill>
      </fill>
    </dxf>
    <dxf>
      <font>
        <color theme="1" tint="0.34998626667073579"/>
      </font>
      <fill>
        <patternFill>
          <bgColor theme="5" tint="0.39994506668294322"/>
        </patternFill>
      </fill>
    </dxf>
    <dxf>
      <font>
        <color theme="1" tint="0.34998626667073579"/>
      </font>
      <fill>
        <patternFill>
          <bgColor theme="6" tint="0.39994506668294322"/>
        </patternFill>
      </fill>
    </dxf>
    <dxf>
      <font>
        <color theme="1" tint="0.34998626667073579"/>
      </font>
      <fill>
        <patternFill>
          <bgColor theme="5" tint="0.39994506668294322"/>
        </patternFill>
      </fill>
    </dxf>
    <dxf>
      <font>
        <color theme="1" tint="0.34998626667073579"/>
      </font>
      <fill>
        <patternFill>
          <bgColor theme="6" tint="0.39994506668294322"/>
        </patternFill>
      </fill>
    </dxf>
    <dxf>
      <font>
        <color theme="1" tint="0.34998626667073579"/>
      </font>
      <fill>
        <patternFill>
          <bgColor theme="5" tint="0.39994506668294322"/>
        </patternFill>
      </fill>
    </dxf>
    <dxf>
      <font>
        <color theme="1" tint="0.34998626667073579"/>
      </font>
      <fill>
        <patternFill>
          <bgColor theme="6" tint="0.39994506668294322"/>
        </patternFill>
      </fill>
    </dxf>
    <dxf>
      <font>
        <color theme="1" tint="0.34998626667073579"/>
      </font>
      <fill>
        <patternFill>
          <bgColor theme="5" tint="0.39994506668294322"/>
        </patternFill>
      </fill>
    </dxf>
    <dxf>
      <font>
        <color theme="1" tint="0.34998626667073579"/>
      </font>
      <fill>
        <patternFill>
          <bgColor theme="6" tint="0.39994506668294322"/>
        </patternFill>
      </fill>
    </dxf>
    <dxf>
      <font>
        <color theme="1" tint="0.34998626667073579"/>
      </font>
      <fill>
        <patternFill>
          <bgColor theme="5" tint="0.39994506668294322"/>
        </patternFill>
      </fill>
    </dxf>
    <dxf>
      <font>
        <color theme="1" tint="0.34998626667073579"/>
      </font>
      <fill>
        <patternFill>
          <bgColor theme="6" tint="0.39994506668294322"/>
        </patternFill>
      </fill>
    </dxf>
    <dxf>
      <font>
        <color theme="1" tint="0.34998626667073579"/>
      </font>
      <fill>
        <patternFill>
          <bgColor theme="5" tint="0.39994506668294322"/>
        </patternFill>
      </fill>
    </dxf>
    <dxf>
      <font>
        <color theme="1" tint="0.34998626667073579"/>
      </font>
      <fill>
        <patternFill>
          <bgColor theme="6" tint="0.39994506668294322"/>
        </patternFill>
      </fill>
    </dxf>
    <dxf>
      <font>
        <color theme="1" tint="0.34998626667073579"/>
      </font>
      <fill>
        <patternFill>
          <bgColor theme="5" tint="0.39994506668294322"/>
        </patternFill>
      </fill>
    </dxf>
    <dxf>
      <font>
        <color theme="1" tint="0.34998626667073579"/>
      </font>
      <fill>
        <patternFill>
          <bgColor theme="6" tint="0.39994506668294322"/>
        </patternFill>
      </fill>
    </dxf>
    <dxf>
      <font>
        <color theme="1" tint="0.34998626667073579"/>
      </font>
      <fill>
        <patternFill>
          <bgColor theme="5" tint="0.39994506668294322"/>
        </patternFill>
      </fill>
    </dxf>
    <dxf>
      <font>
        <color theme="1" tint="0.34998626667073579"/>
      </font>
      <fill>
        <patternFill>
          <bgColor theme="6" tint="0.39994506668294322"/>
        </patternFill>
      </fill>
    </dxf>
    <dxf>
      <font>
        <color theme="1" tint="0.34998626667073579"/>
      </font>
      <fill>
        <patternFill>
          <bgColor theme="5" tint="0.39994506668294322"/>
        </patternFill>
      </fill>
    </dxf>
    <dxf>
      <font>
        <color theme="1" tint="0.34998626667073579"/>
      </font>
      <fill>
        <patternFill>
          <bgColor theme="6" tint="0.39994506668294322"/>
        </patternFill>
      </fill>
    </dxf>
    <dxf>
      <font>
        <color theme="1" tint="0.34998626667073579"/>
      </font>
      <fill>
        <patternFill>
          <bgColor theme="5" tint="0.39994506668294322"/>
        </patternFill>
      </fill>
    </dxf>
    <dxf>
      <font>
        <color theme="1" tint="0.34998626667073579"/>
      </font>
      <fill>
        <patternFill>
          <bgColor theme="6" tint="0.39994506668294322"/>
        </patternFill>
      </fill>
    </dxf>
    <dxf>
      <font>
        <color theme="1" tint="0.34998626667073579"/>
      </font>
      <fill>
        <patternFill>
          <bgColor theme="5" tint="0.39994506668294322"/>
        </patternFill>
      </fill>
    </dxf>
    <dxf>
      <font>
        <color theme="1" tint="0.34998626667073579"/>
      </font>
      <fill>
        <patternFill>
          <bgColor theme="6" tint="0.39994506668294322"/>
        </patternFill>
      </fill>
    </dxf>
    <dxf>
      <font>
        <color theme="1" tint="0.34998626667073579"/>
      </font>
      <fill>
        <patternFill>
          <bgColor theme="5" tint="0.39994506668294322"/>
        </patternFill>
      </fill>
    </dxf>
    <dxf>
      <font>
        <color theme="1" tint="0.34998626667073579"/>
      </font>
      <fill>
        <patternFill>
          <bgColor theme="6" tint="0.39994506668294322"/>
        </patternFill>
      </fill>
    </dxf>
    <dxf>
      <font>
        <color theme="1" tint="0.34998626667073579"/>
      </font>
      <fill>
        <patternFill>
          <bgColor theme="5" tint="0.39994506668294322"/>
        </patternFill>
      </fill>
    </dxf>
    <dxf>
      <font>
        <color theme="1" tint="0.34998626667073579"/>
      </font>
      <fill>
        <patternFill>
          <bgColor theme="6" tint="0.39994506668294322"/>
        </patternFill>
      </fill>
    </dxf>
    <dxf>
      <font>
        <color theme="1" tint="0.34998626667073579"/>
      </font>
      <fill>
        <patternFill>
          <bgColor theme="5" tint="0.39994506668294322"/>
        </patternFill>
      </fill>
    </dxf>
    <dxf>
      <font>
        <color theme="1" tint="0.34998626667073579"/>
      </font>
      <fill>
        <patternFill>
          <bgColor theme="6" tint="0.39994506668294322"/>
        </patternFill>
      </fill>
    </dxf>
    <dxf>
      <font>
        <color theme="1" tint="0.34998626667073579"/>
      </font>
      <fill>
        <patternFill>
          <bgColor theme="5" tint="0.39994506668294322"/>
        </patternFill>
      </fill>
    </dxf>
    <dxf>
      <font>
        <color theme="1" tint="0.34998626667073579"/>
      </font>
      <fill>
        <patternFill>
          <bgColor theme="6" tint="0.39994506668294322"/>
        </patternFill>
      </fill>
    </dxf>
    <dxf>
      <font>
        <color theme="1" tint="0.34998626667073579"/>
      </font>
      <fill>
        <patternFill>
          <bgColor theme="5" tint="0.39994506668294322"/>
        </patternFill>
      </fill>
    </dxf>
    <dxf>
      <font>
        <color theme="1" tint="0.34998626667073579"/>
      </font>
      <fill>
        <patternFill>
          <bgColor theme="6" tint="0.39994506668294322"/>
        </patternFill>
      </fill>
    </dxf>
    <dxf>
      <font>
        <color theme="1" tint="0.34998626667073579"/>
      </font>
      <fill>
        <patternFill>
          <bgColor theme="5" tint="0.39994506668294322"/>
        </patternFill>
      </fill>
    </dxf>
    <dxf>
      <font>
        <color theme="1" tint="0.34998626667073579"/>
      </font>
      <fill>
        <patternFill>
          <bgColor theme="6" tint="0.39994506668294322"/>
        </patternFill>
      </fill>
    </dxf>
    <dxf>
      <font>
        <color theme="1" tint="0.34998626667073579"/>
      </font>
      <fill>
        <patternFill>
          <bgColor theme="5" tint="0.39994506668294322"/>
        </patternFill>
      </fill>
    </dxf>
    <dxf>
      <font>
        <color theme="1" tint="0.34998626667073579"/>
      </font>
      <fill>
        <patternFill>
          <bgColor theme="6" tint="0.39994506668294322"/>
        </patternFill>
      </fill>
    </dxf>
    <dxf>
      <font>
        <color theme="1" tint="0.34998626667073579"/>
      </font>
      <fill>
        <patternFill>
          <bgColor theme="5" tint="0.39994506668294322"/>
        </patternFill>
      </fill>
    </dxf>
    <dxf>
      <font>
        <color theme="1" tint="0.34998626667073579"/>
      </font>
      <fill>
        <patternFill>
          <bgColor theme="6" tint="0.39994506668294322"/>
        </patternFill>
      </fill>
    </dxf>
    <dxf>
      <font>
        <color theme="1" tint="0.34998626667073579"/>
      </font>
      <fill>
        <patternFill>
          <bgColor theme="5" tint="0.39994506668294322"/>
        </patternFill>
      </fill>
    </dxf>
    <dxf>
      <font>
        <color theme="1" tint="0.34998626667073579"/>
      </font>
      <fill>
        <patternFill>
          <bgColor theme="6" tint="0.39994506668294322"/>
        </patternFill>
      </fill>
    </dxf>
    <dxf>
      <font>
        <color theme="1" tint="0.34998626667073579"/>
      </font>
      <fill>
        <patternFill>
          <bgColor theme="5" tint="0.39994506668294322"/>
        </patternFill>
      </fill>
    </dxf>
    <dxf>
      <font>
        <color theme="1" tint="0.34998626667073579"/>
      </font>
      <fill>
        <patternFill>
          <bgColor theme="6" tint="0.39994506668294322"/>
        </patternFill>
      </fill>
    </dxf>
    <dxf>
      <font>
        <color theme="1" tint="0.34998626667073579"/>
      </font>
      <fill>
        <patternFill>
          <bgColor theme="5" tint="0.39994506668294322"/>
        </patternFill>
      </fill>
    </dxf>
    <dxf>
      <font>
        <color theme="1" tint="0.34998626667073579"/>
      </font>
      <fill>
        <patternFill>
          <bgColor theme="6" tint="0.39994506668294322"/>
        </patternFill>
      </fill>
    </dxf>
    <dxf>
      <font>
        <color theme="1" tint="0.34998626667073579"/>
      </font>
      <fill>
        <patternFill>
          <bgColor theme="5" tint="0.39994506668294322"/>
        </patternFill>
      </fill>
    </dxf>
    <dxf>
      <font>
        <color theme="1" tint="0.34998626667073579"/>
      </font>
      <fill>
        <patternFill>
          <bgColor theme="6" tint="0.39994506668294322"/>
        </patternFill>
      </fill>
    </dxf>
    <dxf>
      <font>
        <color theme="1" tint="0.34998626667073579"/>
      </font>
      <fill>
        <patternFill>
          <bgColor theme="5" tint="0.39994506668294322"/>
        </patternFill>
      </fill>
    </dxf>
    <dxf>
      <font>
        <color theme="1" tint="0.34998626667073579"/>
      </font>
      <fill>
        <patternFill>
          <bgColor theme="6" tint="0.39994506668294322"/>
        </patternFill>
      </fill>
    </dxf>
    <dxf>
      <font>
        <color theme="1" tint="0.34998626667073579"/>
      </font>
      <fill>
        <patternFill>
          <bgColor theme="5" tint="0.39994506668294322"/>
        </patternFill>
      </fill>
    </dxf>
    <dxf>
      <font>
        <color theme="1" tint="0.34998626667073579"/>
      </font>
      <fill>
        <patternFill>
          <bgColor theme="6" tint="0.39994506668294322"/>
        </patternFill>
      </fill>
    </dxf>
    <dxf>
      <font>
        <color theme="1" tint="0.34998626667073579"/>
      </font>
      <fill>
        <patternFill>
          <bgColor theme="5" tint="0.39994506668294322"/>
        </patternFill>
      </fill>
    </dxf>
    <dxf>
      <font>
        <color theme="1" tint="0.34998626667073579"/>
      </font>
      <fill>
        <patternFill>
          <bgColor theme="6" tint="0.39994506668294322"/>
        </patternFill>
      </fill>
    </dxf>
    <dxf>
      <font>
        <color theme="1" tint="0.34998626667073579"/>
      </font>
      <fill>
        <patternFill>
          <bgColor theme="5" tint="0.39994506668294322"/>
        </patternFill>
      </fill>
    </dxf>
    <dxf>
      <font>
        <color theme="1" tint="0.34998626667073579"/>
      </font>
      <fill>
        <patternFill>
          <bgColor theme="6" tint="0.39994506668294322"/>
        </patternFill>
      </fill>
    </dxf>
    <dxf>
      <font>
        <color theme="1" tint="0.34998626667073579"/>
      </font>
      <fill>
        <patternFill>
          <bgColor theme="5" tint="0.39994506668294322"/>
        </patternFill>
      </fill>
    </dxf>
    <dxf>
      <font>
        <color theme="1" tint="0.34998626667073579"/>
      </font>
      <fill>
        <patternFill>
          <bgColor theme="6" tint="0.39994506668294322"/>
        </patternFill>
      </fill>
    </dxf>
    <dxf>
      <font>
        <color theme="1" tint="0.34998626667073579"/>
      </font>
      <fill>
        <patternFill>
          <bgColor theme="5" tint="0.39994506668294322"/>
        </patternFill>
      </fill>
    </dxf>
    <dxf>
      <font>
        <color theme="1" tint="0.34998626667073579"/>
      </font>
      <fill>
        <patternFill>
          <bgColor theme="6" tint="0.39994506668294322"/>
        </patternFill>
      </fill>
    </dxf>
    <dxf>
      <font>
        <color theme="1" tint="0.34998626667073579"/>
      </font>
      <fill>
        <patternFill>
          <bgColor theme="5" tint="0.39994506668294322"/>
        </patternFill>
      </fill>
    </dxf>
    <dxf>
      <font>
        <color theme="1" tint="0.34998626667073579"/>
      </font>
      <fill>
        <patternFill>
          <bgColor theme="6" tint="0.39994506668294322"/>
        </patternFill>
      </fill>
    </dxf>
    <dxf>
      <font>
        <color theme="1" tint="0.34998626667073579"/>
      </font>
      <fill>
        <patternFill>
          <bgColor theme="5" tint="0.39994506668294322"/>
        </patternFill>
      </fill>
    </dxf>
    <dxf>
      <font>
        <color theme="1" tint="0.34998626667073579"/>
      </font>
      <fill>
        <patternFill>
          <bgColor theme="6" tint="0.39994506668294322"/>
        </patternFill>
      </fill>
    </dxf>
    <dxf>
      <font>
        <color theme="1" tint="0.34998626667073579"/>
      </font>
      <fill>
        <patternFill>
          <bgColor theme="5" tint="0.39994506668294322"/>
        </patternFill>
      </fill>
    </dxf>
    <dxf>
      <font>
        <color theme="1" tint="0.34998626667073579"/>
      </font>
      <fill>
        <patternFill>
          <bgColor theme="6" tint="0.39994506668294322"/>
        </patternFill>
      </fill>
    </dxf>
    <dxf>
      <font>
        <color theme="1" tint="0.34998626667073579"/>
      </font>
      <fill>
        <patternFill>
          <bgColor theme="5" tint="0.39994506668294322"/>
        </patternFill>
      </fill>
    </dxf>
    <dxf>
      <font>
        <color theme="1" tint="0.34998626667073579"/>
      </font>
      <fill>
        <patternFill>
          <bgColor theme="6" tint="0.39994506668294322"/>
        </patternFill>
      </fill>
    </dxf>
    <dxf>
      <font>
        <color theme="1" tint="0.34998626667073579"/>
      </font>
      <fill>
        <patternFill>
          <bgColor theme="5" tint="0.39994506668294322"/>
        </patternFill>
      </fill>
    </dxf>
    <dxf>
      <fill>
        <patternFill>
          <bgColor indexed="10"/>
        </patternFill>
      </fill>
    </dxf>
  </dxfs>
  <tableStyles count="0" defaultTableStyle="TableStyleMedium9" defaultPivotStyle="PivotStyleLight16"/>
  <colors>
    <mruColors>
      <color rgb="FFFFCC66"/>
      <color rgb="FFFFFF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Radio" firstButton="1" fmlaLink="$B$268" lockText="1" noThreeD="1"/>
</file>

<file path=xl/ctrlProps/ctrlProp2.xml><?xml version="1.0" encoding="utf-8"?>
<formControlPr xmlns="http://schemas.microsoft.com/office/spreadsheetml/2009/9/main" objectType="Radio"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Radio" checked="Checked" lockText="1" noThreeD="1"/>
</file>

<file path=xl/ctrlProps/ctrlProp7.xml><?xml version="1.0" encoding="utf-8"?>
<formControlPr xmlns="http://schemas.microsoft.com/office/spreadsheetml/2009/9/main" objectType="Radio" lockText="1" noThreeD="1"/>
</file>

<file path=xl/ctrlProps/ctrlProp8.xml><?xml version="1.0" encoding="utf-8"?>
<formControlPr xmlns="http://schemas.microsoft.com/office/spreadsheetml/2009/9/main" objectType="Radio" lockText="1" noThreeD="1"/>
</file>

<file path=xl/ctrlProps/ctrlProp9.xml><?xml version="1.0" encoding="utf-8"?>
<formControlPr xmlns="http://schemas.microsoft.com/office/spreadsheetml/2009/9/main" objectType="Radio" lockText="1" noThreeD="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jpeg"/><Relationship Id="rId1" Type="http://schemas.openxmlformats.org/officeDocument/2006/relationships/image" Target="../media/image1.wmf"/><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emf"/><Relationship Id="rId9" Type="http://schemas.openxmlformats.org/officeDocument/2006/relationships/image" Target="../media/image9.jpe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2</xdr:row>
      <xdr:rowOff>10264</xdr:rowOff>
    </xdr:from>
    <xdr:to>
      <xdr:col>4</xdr:col>
      <xdr:colOff>3563470</xdr:colOff>
      <xdr:row>3</xdr:row>
      <xdr:rowOff>85724</xdr:rowOff>
    </xdr:to>
    <xdr:sp macro="" textlink="">
      <xdr:nvSpPr>
        <xdr:cNvPr id="1041" name="Text Box 17"/>
        <xdr:cNvSpPr txBox="1">
          <a:spLocks noChangeArrowheads="1"/>
        </xdr:cNvSpPr>
      </xdr:nvSpPr>
      <xdr:spPr bwMode="auto">
        <a:xfrm flipH="1">
          <a:off x="0" y="981814"/>
          <a:ext cx="9297520" cy="1342285"/>
        </a:xfrm>
        <a:prstGeom prst="rect">
          <a:avLst/>
        </a:prstGeom>
        <a:noFill/>
        <a:ln w="9525">
          <a:noFill/>
          <a:miter lim="800000"/>
          <a:headEnd/>
          <a:tailEnd/>
        </a:ln>
      </xdr:spPr>
      <xdr:txBody>
        <a:bodyPr vertOverflow="clip" wrap="square" lIns="27432" tIns="36576" rIns="0" bIns="0" anchor="t" upright="1"/>
        <a:lstStyle/>
        <a:p>
          <a:pPr algn="l" rtl="1">
            <a:defRPr sz="1000"/>
          </a:pPr>
          <a:r>
            <a:rPr lang="de-DE" sz="1000" b="0" i="0" strike="noStrike">
              <a:solidFill>
                <a:srgbClr val="808080"/>
              </a:solidFill>
              <a:latin typeface="Trebuchet MS"/>
            </a:rPr>
            <a:t>Die hier enthaltenen Informationen stammen aus zuverlässigen Quellen</a:t>
          </a:r>
          <a:r>
            <a:rPr lang="de-DE" sz="1000" b="0" i="0" strike="noStrike" baseline="0">
              <a:solidFill>
                <a:srgbClr val="808080"/>
              </a:solidFill>
              <a:latin typeface="Trebuchet MS"/>
            </a:rPr>
            <a:t> und </a:t>
          </a:r>
          <a:r>
            <a:rPr lang="de-DE" sz="1000" b="0" i="0" strike="noStrike">
              <a:solidFill>
                <a:srgbClr val="808080"/>
              </a:solidFill>
              <a:latin typeface="Trebuchet MS"/>
            </a:rPr>
            <a:t>wurden durch treeze sorgfältig zusammengestellt. Dennoch ist</a:t>
          </a:r>
          <a:r>
            <a:rPr lang="de-DE" sz="1000" b="0" i="0" strike="noStrike" baseline="0">
              <a:solidFill>
                <a:srgbClr val="808080"/>
              </a:solidFill>
              <a:latin typeface="Trebuchet MS"/>
            </a:rPr>
            <a:t> </a:t>
          </a:r>
          <a:r>
            <a:rPr lang="de-DE" sz="1000" b="0" i="0" strike="noStrike">
              <a:solidFill>
                <a:srgbClr val="808080"/>
              </a:solidFill>
              <a:latin typeface="Trebuchet MS"/>
            </a:rPr>
            <a:t>weder treeze noch sind die beteiligten Organisation für Verluste oder Schäden haftbar, welche sich aus der Nutzung ergeben. Die Nutzung der</a:t>
          </a:r>
          <a:r>
            <a:rPr lang="de-DE" sz="1000" b="0" i="0" strike="noStrike" baseline="0">
              <a:solidFill>
                <a:srgbClr val="808080"/>
              </a:solidFill>
              <a:latin typeface="Trebuchet MS"/>
            </a:rPr>
            <a:t> I</a:t>
          </a:r>
          <a:r>
            <a:rPr lang="de-DE" sz="1000" b="0" i="0" strike="noStrike">
              <a:solidFill>
                <a:srgbClr val="808080"/>
              </a:solidFill>
              <a:latin typeface="Trebuchet MS"/>
            </a:rPr>
            <a:t>nformationen erfolgt vollständig auf eigene Verantwortung.</a:t>
          </a:r>
          <a:r>
            <a:rPr lang="de-DE" sz="1000" b="0" i="0" strike="noStrike" baseline="0">
              <a:solidFill>
                <a:srgbClr val="808080"/>
              </a:solidFill>
              <a:latin typeface="Trebuchet MS"/>
            </a:rPr>
            <a:t> </a:t>
          </a:r>
        </a:p>
        <a:p>
          <a:pPr algn="l" rtl="1">
            <a:defRPr sz="1000"/>
          </a:pPr>
          <a:r>
            <a:rPr lang="de-DE" sz="1000" b="0" i="0" strike="noStrike">
              <a:solidFill>
                <a:srgbClr val="808080"/>
              </a:solidFill>
              <a:latin typeface="Trebuchet MS"/>
            </a:rPr>
            <a:t>Die mobitool-Faktoren</a:t>
          </a:r>
          <a:r>
            <a:rPr lang="de-DE" sz="1000" b="0" i="0" strike="noStrike" baseline="0">
              <a:solidFill>
                <a:srgbClr val="808080"/>
              </a:solidFill>
              <a:latin typeface="Trebuchet MS"/>
            </a:rPr>
            <a:t> beruhen auf dem </a:t>
          </a:r>
          <a:r>
            <a:rPr lang="de-DE" sz="1000" b="0" i="0" strike="noStrike">
              <a:solidFill>
                <a:srgbClr val="808080"/>
              </a:solidFill>
              <a:latin typeface="Trebuchet MS"/>
            </a:rPr>
            <a:t>KBOB-Ökobilanzdatenbestand v2.2:2016 (basierend</a:t>
          </a:r>
          <a:r>
            <a:rPr lang="de-DE" sz="1000" b="0" i="0" strike="noStrike" baseline="0">
              <a:solidFill>
                <a:srgbClr val="808080"/>
              </a:solidFill>
              <a:latin typeface="Trebuchet MS"/>
            </a:rPr>
            <a:t> auf dem ecoinvent-Datenbestand v2.2; </a:t>
          </a:r>
          <a:r>
            <a:rPr lang="de-DE" sz="1000" b="0" i="0" strike="noStrike">
              <a:solidFill>
                <a:srgbClr val="808080"/>
              </a:solidFill>
              <a:latin typeface="Trebuchet MS"/>
            </a:rPr>
            <a:t>www.ecoinvent.org; www.lc-inventories.ch) und</a:t>
          </a:r>
          <a:r>
            <a:rPr lang="de-DE" sz="1000" b="0" i="0" strike="noStrike" baseline="0">
              <a:solidFill>
                <a:srgbClr val="808080"/>
              </a:solidFill>
              <a:latin typeface="Trebuchet MS"/>
            </a:rPr>
            <a:t> wurden</a:t>
          </a:r>
          <a:r>
            <a:rPr lang="de-DE" sz="1000" b="0" i="0" strike="noStrike">
              <a:solidFill>
                <a:srgbClr val="808080"/>
              </a:solidFill>
              <a:latin typeface="Trebuchet MS"/>
            </a:rPr>
            <a:t> teilweise</a:t>
          </a:r>
          <a:r>
            <a:rPr lang="de-DE" sz="1000" b="0" i="0" strike="noStrike" baseline="0">
              <a:solidFill>
                <a:srgbClr val="808080"/>
              </a:solidFill>
              <a:latin typeface="Trebuchet MS"/>
            </a:rPr>
            <a:t> angepasst, um die aktuelle Situation in der Schweiz darzustellen. Einige Datensätze wurden aus dem ecoinvent Datenbestand v3.1 übernommen und in den KBOB-Ökobilanzdatenbestand v2.2:2016 eingebettet. Zusätzlich wurden für verschiedene Transportmittel neue Datensätze  von treeze erstellt</a:t>
          </a:r>
          <a:r>
            <a:rPr lang="de-DE" sz="1000" b="0" i="0" strike="noStrike">
              <a:solidFill>
                <a:srgbClr val="808080"/>
              </a:solidFill>
              <a:latin typeface="Trebuchet MS"/>
            </a:rPr>
            <a:t>. </a:t>
          </a:r>
          <a:r>
            <a:rPr lang="de-DE" sz="1000" b="0" i="0" strike="noStrike">
              <a:solidFill>
                <a:srgbClr val="808080"/>
              </a:solidFill>
              <a:latin typeface="Trebuchet MS"/>
              <a:ea typeface="+mn-ea"/>
              <a:cs typeface="+mn-cs"/>
            </a:rPr>
            <a:t>Das Review der mobitool-Faktoren und der Berechnungsgrundlagen erfolgte durch Christian Bauer vom Paul Scherrer Institut (PSI). Weitere Informationen sind</a:t>
          </a:r>
          <a:r>
            <a:rPr lang="de-DE" sz="1000" b="0" i="0" strike="noStrike" baseline="0">
              <a:solidFill>
                <a:srgbClr val="808080"/>
              </a:solidFill>
              <a:latin typeface="Trebuchet MS"/>
              <a:ea typeface="+mn-ea"/>
              <a:cs typeface="+mn-cs"/>
            </a:rPr>
            <a:t> im </a:t>
          </a:r>
          <a:r>
            <a:rPr lang="de-DE" sz="1000" b="0" i="0" strike="noStrike">
              <a:solidFill>
                <a:srgbClr val="808080"/>
              </a:solidFill>
              <a:latin typeface="Trebuchet MS"/>
            </a:rPr>
            <a:t>Hintergrundbericht unter</a:t>
          </a:r>
          <a:r>
            <a:rPr lang="de-DE" sz="1000" b="0" i="0" strike="noStrike" baseline="0">
              <a:solidFill>
                <a:srgbClr val="808080"/>
              </a:solidFill>
              <a:latin typeface="Trebuchet MS"/>
            </a:rPr>
            <a:t> </a:t>
          </a:r>
          <a:r>
            <a:rPr lang="de-DE" sz="1000" b="0" i="0" strike="noStrike">
              <a:solidFill>
                <a:srgbClr val="808080"/>
              </a:solidFill>
              <a:latin typeface="Trebuchet MS"/>
            </a:rPr>
            <a:t>www.mobitool.ch/hintergrund</a:t>
          </a:r>
          <a:r>
            <a:rPr lang="de-DE" sz="1000" b="0" i="0" strike="noStrike" baseline="0">
              <a:solidFill>
                <a:srgbClr val="808080"/>
              </a:solidFill>
              <a:latin typeface="Trebuchet MS"/>
            </a:rPr>
            <a:t> verfügbar</a:t>
          </a:r>
          <a:r>
            <a:rPr lang="de-DE" sz="1000" b="0" i="0" strike="noStrike">
              <a:solidFill>
                <a:srgbClr val="808080"/>
              </a:solidFill>
              <a:latin typeface="Trebuchet MS"/>
            </a:rPr>
            <a:t>.</a:t>
          </a:r>
        </a:p>
        <a:p>
          <a:pPr algn="l" rtl="1">
            <a:defRPr sz="1000"/>
          </a:pPr>
          <a:endParaRPr lang="de-DE" sz="1000" b="0" i="0" strike="noStrike" baseline="0">
            <a:solidFill>
              <a:srgbClr val="808080"/>
            </a:solidFill>
            <a:latin typeface="Trebuchet MS"/>
          </a:endParaRPr>
        </a:p>
        <a:p>
          <a:pPr algn="l" rtl="1">
            <a:defRPr sz="1000"/>
          </a:pPr>
          <a:endParaRPr lang="de-DE" sz="1000" b="0" i="0" strike="noStrike" baseline="0">
            <a:solidFill>
              <a:srgbClr val="808080"/>
            </a:solidFill>
            <a:latin typeface="Trebuchet MS"/>
          </a:endParaRPr>
        </a:p>
      </xdr:txBody>
    </xdr:sp>
    <xdr:clientData/>
  </xdr:twoCellAnchor>
  <xdr:twoCellAnchor editAs="oneCell">
    <xdr:from>
      <xdr:col>0</xdr:col>
      <xdr:colOff>28578</xdr:colOff>
      <xdr:row>3</xdr:row>
      <xdr:rowOff>93491</xdr:rowOff>
    </xdr:from>
    <xdr:to>
      <xdr:col>2</xdr:col>
      <xdr:colOff>96951</xdr:colOff>
      <xdr:row>3</xdr:row>
      <xdr:rowOff>332973</xdr:rowOff>
    </xdr:to>
    <xdr:sp macro="" textlink="">
      <xdr:nvSpPr>
        <xdr:cNvPr id="2" name="Text Box 22"/>
        <xdr:cNvSpPr txBox="1">
          <a:spLocks noChangeArrowheads="1"/>
        </xdr:cNvSpPr>
      </xdr:nvSpPr>
      <xdr:spPr bwMode="auto">
        <a:xfrm>
          <a:off x="28578" y="2076932"/>
          <a:ext cx="1850108" cy="239482"/>
        </a:xfrm>
        <a:prstGeom prst="rect">
          <a:avLst/>
        </a:prstGeom>
        <a:noFill/>
        <a:ln w="9525">
          <a:noFill/>
          <a:miter lim="800000"/>
          <a:headEnd/>
          <a:tailEnd/>
        </a:ln>
      </xdr:spPr>
      <xdr:txBody>
        <a:bodyPr vertOverflow="clip" wrap="square" lIns="27432" tIns="36576" rIns="0" bIns="0" anchor="t" upright="1"/>
        <a:lstStyle/>
        <a:p>
          <a:pPr algn="l" rtl="1">
            <a:defRPr sz="1000"/>
          </a:pPr>
          <a:r>
            <a:rPr lang="de-DE" sz="1000" b="1" i="0" strike="noStrike">
              <a:solidFill>
                <a:srgbClr val="808080"/>
              </a:solidFill>
              <a:latin typeface="Trebuchet MS"/>
            </a:rPr>
            <a:t>Wahl des Indikators:</a:t>
          </a:r>
        </a:p>
      </xdr:txBody>
    </xdr:sp>
    <xdr:clientData/>
  </xdr:twoCellAnchor>
  <xdr:twoCellAnchor editAs="oneCell">
    <xdr:from>
      <xdr:col>17</xdr:col>
      <xdr:colOff>35766</xdr:colOff>
      <xdr:row>0</xdr:row>
      <xdr:rowOff>79453</xdr:rowOff>
    </xdr:from>
    <xdr:to>
      <xdr:col>19</xdr:col>
      <xdr:colOff>34698</xdr:colOff>
      <xdr:row>0</xdr:row>
      <xdr:rowOff>290081</xdr:rowOff>
    </xdr:to>
    <xdr:sp macro="" textlink="">
      <xdr:nvSpPr>
        <xdr:cNvPr id="11" name="Text Box 22"/>
        <xdr:cNvSpPr txBox="1">
          <a:spLocks noChangeArrowheads="1"/>
        </xdr:cNvSpPr>
      </xdr:nvSpPr>
      <xdr:spPr bwMode="auto">
        <a:xfrm>
          <a:off x="16639573" y="79453"/>
          <a:ext cx="1427682" cy="210628"/>
        </a:xfrm>
        <a:prstGeom prst="rect">
          <a:avLst/>
        </a:prstGeom>
        <a:noFill/>
        <a:ln w="9525">
          <a:noFill/>
          <a:miter lim="800000"/>
          <a:headEnd/>
          <a:tailEnd/>
        </a:ln>
      </xdr:spPr>
      <xdr:txBody>
        <a:bodyPr vertOverflow="clip" wrap="square" lIns="27432" tIns="36576" rIns="0" bIns="0" anchor="t" upright="1"/>
        <a:lstStyle/>
        <a:p>
          <a:pPr algn="l" rtl="1">
            <a:defRPr sz="1000"/>
          </a:pPr>
          <a:r>
            <a:rPr lang="de-DE" sz="900" b="0" i="0" strike="noStrike">
              <a:solidFill>
                <a:srgbClr val="808080"/>
              </a:solidFill>
              <a:latin typeface="Trebuchet MS"/>
            </a:rPr>
            <a:t>Datenbasis</a:t>
          </a:r>
          <a:r>
            <a:rPr lang="de-DE" sz="900" b="0" i="0" strike="noStrike" baseline="0">
              <a:solidFill>
                <a:srgbClr val="808080"/>
              </a:solidFill>
              <a:latin typeface="Trebuchet MS"/>
            </a:rPr>
            <a:t> &amp; Methodik:</a:t>
          </a:r>
          <a:endParaRPr lang="de-DE" sz="900" b="0" i="0" strike="noStrike">
            <a:solidFill>
              <a:srgbClr val="808080"/>
            </a:solidFill>
            <a:latin typeface="Trebuchet MS"/>
          </a:endParaRPr>
        </a:p>
      </xdr:txBody>
    </xdr:sp>
    <xdr:clientData/>
  </xdr:twoCellAnchor>
  <xdr:twoCellAnchor>
    <xdr:from>
      <xdr:col>5</xdr:col>
      <xdr:colOff>31697</xdr:colOff>
      <xdr:row>0</xdr:row>
      <xdr:rowOff>354164</xdr:rowOff>
    </xdr:from>
    <xdr:to>
      <xdr:col>7</xdr:col>
      <xdr:colOff>428625</xdr:colOff>
      <xdr:row>0</xdr:row>
      <xdr:rowOff>494521</xdr:rowOff>
    </xdr:to>
    <xdr:pic>
      <xdr:nvPicPr>
        <xdr:cNvPr id="6493" name="Picture 126"/>
        <xdr:cNvPicPr>
          <a:picLocks noChangeAspect="1" noChangeArrowheads="1"/>
        </xdr:cNvPicPr>
      </xdr:nvPicPr>
      <xdr:blipFill>
        <a:blip xmlns:r="http://schemas.openxmlformats.org/officeDocument/2006/relationships" r:embed="rId1" cstate="print"/>
        <a:srcRect/>
        <a:stretch>
          <a:fillRect/>
        </a:stretch>
      </xdr:blipFill>
      <xdr:spPr bwMode="auto">
        <a:xfrm>
          <a:off x="9699572" y="354164"/>
          <a:ext cx="1277991" cy="140357"/>
        </a:xfrm>
        <a:prstGeom prst="rect">
          <a:avLst/>
        </a:prstGeom>
        <a:noFill/>
        <a:ln w="9525">
          <a:noFill/>
          <a:miter lim="800000"/>
          <a:headEnd/>
          <a:tailEnd/>
        </a:ln>
      </xdr:spPr>
    </xdr:pic>
    <xdr:clientData/>
  </xdr:twoCellAnchor>
  <xdr:twoCellAnchor>
    <xdr:from>
      <xdr:col>9</xdr:col>
      <xdr:colOff>391087</xdr:colOff>
      <xdr:row>0</xdr:row>
      <xdr:rowOff>361230</xdr:rowOff>
    </xdr:from>
    <xdr:to>
      <xdr:col>13</xdr:col>
      <xdr:colOff>130968</xdr:colOff>
      <xdr:row>0</xdr:row>
      <xdr:rowOff>607219</xdr:rowOff>
    </xdr:to>
    <xdr:pic>
      <xdr:nvPicPr>
        <xdr:cNvPr id="6496" name="Picture 129" descr="bkw"/>
        <xdr:cNvPicPr>
          <a:picLocks noChangeAspect="1" noChangeArrowheads="1"/>
        </xdr:cNvPicPr>
      </xdr:nvPicPr>
      <xdr:blipFill>
        <a:blip xmlns:r="http://schemas.openxmlformats.org/officeDocument/2006/relationships" r:embed="rId2" cstate="print"/>
        <a:srcRect/>
        <a:stretch>
          <a:fillRect/>
        </a:stretch>
      </xdr:blipFill>
      <xdr:spPr bwMode="auto">
        <a:xfrm>
          <a:off x="11821087" y="361230"/>
          <a:ext cx="620944" cy="245989"/>
        </a:xfrm>
        <a:prstGeom prst="rect">
          <a:avLst/>
        </a:prstGeom>
        <a:noFill/>
        <a:ln w="9525">
          <a:noFill/>
          <a:miter lim="800000"/>
          <a:headEnd/>
          <a:tailEnd/>
        </a:ln>
      </xdr:spPr>
    </xdr:pic>
    <xdr:clientData/>
  </xdr:twoCellAnchor>
  <xdr:twoCellAnchor editAs="oneCell">
    <xdr:from>
      <xdr:col>3</xdr:col>
      <xdr:colOff>1063757</xdr:colOff>
      <xdr:row>3</xdr:row>
      <xdr:rowOff>341779</xdr:rowOff>
    </xdr:from>
    <xdr:to>
      <xdr:col>4</xdr:col>
      <xdr:colOff>3910852</xdr:colOff>
      <xdr:row>3</xdr:row>
      <xdr:rowOff>1130993</xdr:rowOff>
    </xdr:to>
    <xdr:sp macro="" textlink="">
      <xdr:nvSpPr>
        <xdr:cNvPr id="17" name="Text Box 22"/>
        <xdr:cNvSpPr txBox="1">
          <a:spLocks noChangeArrowheads="1"/>
        </xdr:cNvSpPr>
      </xdr:nvSpPr>
      <xdr:spPr bwMode="auto">
        <a:xfrm>
          <a:off x="5030639" y="2582955"/>
          <a:ext cx="4617625" cy="789214"/>
        </a:xfrm>
        <a:prstGeom prst="rect">
          <a:avLst/>
        </a:prstGeom>
        <a:noFill/>
        <a:ln w="9525">
          <a:noFill/>
          <a:miter lim="800000"/>
          <a:headEnd/>
          <a:tailEnd/>
        </a:ln>
      </xdr:spPr>
      <xdr:txBody>
        <a:bodyPr vertOverflow="clip" wrap="square" lIns="27432" tIns="36576" rIns="0" bIns="0" anchor="t" upright="1"/>
        <a:lstStyle/>
        <a:p>
          <a:pPr algn="l" rtl="1">
            <a:defRPr sz="1000"/>
          </a:pPr>
          <a:r>
            <a:rPr lang="de-DE" sz="1000" b="1" i="0" strike="noStrike" baseline="0">
              <a:solidFill>
                <a:srgbClr val="808080"/>
              </a:solidFill>
              <a:latin typeface="Trebuchet MS"/>
            </a:rPr>
            <a:t>Hinweis: </a:t>
          </a:r>
          <a:r>
            <a:rPr lang="de-DE" sz="1000" b="0" i="0" strike="noStrike" baseline="0">
              <a:solidFill>
                <a:srgbClr val="808080"/>
              </a:solidFill>
              <a:latin typeface="Trebuchet MS"/>
            </a:rPr>
            <a:t>Die grau hinterlegten Felder für Auslastung, Durchschnittsverbrauch, Fahrzeuggewicht, Batteriegewicht und Anzahl Batteriewechsel lassen sich nach eigenen Vorgaben anpassen. Als Kommentar sind die Standardwerte gemäss dem KBOB-Ökobilanzdatenbestand v2.2:2016 hinterlegt.</a:t>
          </a:r>
          <a:endParaRPr lang="de-DE" sz="1000" b="0" i="0" strike="noStrike">
            <a:solidFill>
              <a:srgbClr val="808080"/>
            </a:solidFill>
            <a:latin typeface="Trebuchet MS"/>
          </a:endParaRPr>
        </a:p>
      </xdr:txBody>
    </xdr:sp>
    <xdr:clientData/>
  </xdr:twoCellAnchor>
  <xdr:twoCellAnchor editAs="oneCell">
    <xdr:from>
      <xdr:col>3</xdr:col>
      <xdr:colOff>1064546</xdr:colOff>
      <xdr:row>3</xdr:row>
      <xdr:rowOff>1002924</xdr:rowOff>
    </xdr:from>
    <xdr:to>
      <xdr:col>4</xdr:col>
      <xdr:colOff>2328411</xdr:colOff>
      <xdr:row>3</xdr:row>
      <xdr:rowOff>1243853</xdr:rowOff>
    </xdr:to>
    <xdr:sp macro="" textlink="">
      <xdr:nvSpPr>
        <xdr:cNvPr id="18" name="Text Box 22"/>
        <xdr:cNvSpPr txBox="1">
          <a:spLocks noChangeArrowheads="1"/>
        </xdr:cNvSpPr>
      </xdr:nvSpPr>
      <xdr:spPr bwMode="auto">
        <a:xfrm>
          <a:off x="5031428" y="3244100"/>
          <a:ext cx="3034395" cy="240929"/>
        </a:xfrm>
        <a:prstGeom prst="rect">
          <a:avLst/>
        </a:prstGeom>
        <a:noFill/>
        <a:ln w="9525">
          <a:noFill/>
          <a:miter lim="800000"/>
          <a:headEnd/>
          <a:tailEnd/>
        </a:ln>
      </xdr:spPr>
      <xdr:txBody>
        <a:bodyPr vertOverflow="clip" wrap="square" lIns="27432" tIns="36576" rIns="0" bIns="0" anchor="t" upright="1"/>
        <a:lstStyle/>
        <a:p>
          <a:pPr algn="l" rtl="1">
            <a:defRPr sz="1000"/>
          </a:pPr>
          <a:r>
            <a:rPr lang="de-DE" sz="750" b="0" i="0" strike="noStrike">
              <a:solidFill>
                <a:srgbClr val="808080"/>
              </a:solidFill>
              <a:latin typeface="Trebuchet MS"/>
            </a:rPr>
            <a:t>April 2017, v2.2 (KBOB-Ökobilanzdatenbestand v2.2:2016)</a:t>
          </a:r>
        </a:p>
      </xdr:txBody>
    </xdr:sp>
    <xdr:clientData/>
  </xdr:twoCellAnchor>
  <xdr:twoCellAnchor>
    <xdr:from>
      <xdr:col>0</xdr:col>
      <xdr:colOff>13608</xdr:colOff>
      <xdr:row>3</xdr:row>
      <xdr:rowOff>357788</xdr:rowOff>
    </xdr:from>
    <xdr:to>
      <xdr:col>3</xdr:col>
      <xdr:colOff>838202</xdr:colOff>
      <xdr:row>3</xdr:row>
      <xdr:rowOff>1156529</xdr:rowOff>
    </xdr:to>
    <xdr:grpSp>
      <xdr:nvGrpSpPr>
        <xdr:cNvPr id="5" name="Gruppieren 4"/>
        <xdr:cNvGrpSpPr/>
      </xdr:nvGrpSpPr>
      <xdr:grpSpPr>
        <a:xfrm>
          <a:off x="13608" y="2598964"/>
          <a:ext cx="4791476" cy="798741"/>
          <a:chOff x="13608" y="2240376"/>
          <a:chExt cx="4791476" cy="798741"/>
        </a:xfrm>
      </xdr:grpSpPr>
      <xdr:sp macro="" textlink="">
        <xdr:nvSpPr>
          <xdr:cNvPr id="6482" name="Rectangle 35"/>
          <xdr:cNvSpPr>
            <a:spLocks noChangeArrowheads="1"/>
          </xdr:cNvSpPr>
        </xdr:nvSpPr>
        <xdr:spPr bwMode="auto">
          <a:xfrm>
            <a:off x="13608" y="2240376"/>
            <a:ext cx="4791476" cy="798741"/>
          </a:xfrm>
          <a:prstGeom prst="rect">
            <a:avLst/>
          </a:prstGeom>
          <a:solidFill>
            <a:srgbClr val="C0C0C0"/>
          </a:solidFill>
          <a:ln w="9525">
            <a:noFill/>
            <a:miter lim="800000"/>
            <a:headEnd/>
            <a:tailEnd/>
          </a:ln>
        </xdr:spPr>
      </xdr:sp>
      <mc:AlternateContent xmlns:mc="http://schemas.openxmlformats.org/markup-compatibility/2006">
        <mc:Choice xmlns:a14="http://schemas.microsoft.com/office/drawing/2010/main" Requires="a14">
          <xdr:sp macro="" textlink="">
            <xdr:nvSpPr>
              <xdr:cNvPr id="1028" name="Option Button 4" hidden="1">
                <a:extLst>
                  <a:ext uri="{63B3BB69-23CF-44E3-9099-C40C66FF867C}">
                    <a14:compatExt spid="_x0000_s1028"/>
                  </a:ext>
                </a:extLst>
              </xdr:cNvPr>
              <xdr:cNvSpPr/>
            </xdr:nvSpPr>
            <xdr:spPr>
              <a:xfrm>
                <a:off x="85725" y="2325781"/>
                <a:ext cx="1057835" cy="238125"/>
              </a:xfrm>
              <a:prstGeom prst="rect">
                <a:avLst/>
              </a:prstGeom>
            </xdr:spPr>
            <xdr:txBody>
              <a:bodyPr vertOverflow="clip" wrap="square" lIns="27432" tIns="18288" rIns="0" bIns="18288" anchor="ctr" upright="1"/>
              <a:lstStyle/>
              <a:p>
                <a:pPr algn="l" rtl="0">
                  <a:defRPr sz="1000"/>
                </a:pPr>
                <a:r>
                  <a:rPr lang="de-CH" sz="800" b="0" i="0" u="none" strike="noStrike" baseline="0">
                    <a:solidFill>
                      <a:srgbClr val="000000"/>
                    </a:solidFill>
                    <a:latin typeface="Tahoma"/>
                    <a:ea typeface="Tahoma"/>
                    <a:cs typeface="Tahoma"/>
                  </a:rPr>
                  <a:t>Primärenergie</a:t>
                </a:r>
              </a:p>
            </xdr:txBody>
          </xdr:sp>
        </mc:Choice>
        <mc:Fallback/>
      </mc:AlternateContent>
      <mc:AlternateContent xmlns:mc="http://schemas.openxmlformats.org/markup-compatibility/2006">
        <mc:Choice xmlns:a14="http://schemas.microsoft.com/office/drawing/2010/main" Requires="a14">
          <xdr:sp macro="" textlink="">
            <xdr:nvSpPr>
              <xdr:cNvPr id="1030" name="Option Button 6" hidden="1">
                <a:extLst>
                  <a:ext uri="{63B3BB69-23CF-44E3-9099-C40C66FF867C}">
                    <a14:compatExt spid="_x0000_s1030"/>
                  </a:ext>
                </a:extLst>
              </xdr:cNvPr>
              <xdr:cNvSpPr/>
            </xdr:nvSpPr>
            <xdr:spPr>
              <a:xfrm>
                <a:off x="85725" y="2563906"/>
                <a:ext cx="561975" cy="238125"/>
              </a:xfrm>
              <a:prstGeom prst="rect">
                <a:avLst/>
              </a:prstGeom>
            </xdr:spPr>
            <xdr:txBody>
              <a:bodyPr vertOverflow="clip" wrap="square" lIns="27432" tIns="18288" rIns="0" bIns="18288" anchor="ctr" upright="1"/>
              <a:lstStyle/>
              <a:p>
                <a:pPr algn="l" rtl="0">
                  <a:defRPr sz="1000"/>
                </a:pPr>
                <a:r>
                  <a:rPr lang="de-CH" sz="800" b="0" i="0" u="none" strike="noStrike" baseline="0">
                    <a:solidFill>
                      <a:srgbClr val="000000"/>
                    </a:solidFill>
                    <a:latin typeface="Tahoma"/>
                    <a:ea typeface="Tahoma"/>
                    <a:cs typeface="Tahoma"/>
                  </a:rPr>
                  <a:t>PM10</a:t>
                </a:r>
              </a:p>
            </xdr:txBody>
          </xdr:sp>
        </mc:Choice>
        <mc:Fallback/>
      </mc:AlternateContent>
      <mc:AlternateContent xmlns:mc="http://schemas.openxmlformats.org/markup-compatibility/2006">
        <mc:Choice xmlns:a14="http://schemas.microsoft.com/office/drawing/2010/main" Requires="a14">
          <xdr:sp macro="" textlink="">
            <xdr:nvSpPr>
              <xdr:cNvPr id="1031" name="Option Button 7" hidden="1">
                <a:extLst>
                  <a:ext uri="{63B3BB69-23CF-44E3-9099-C40C66FF867C}">
                    <a14:compatExt spid="_x0000_s1031"/>
                  </a:ext>
                </a:extLst>
              </xdr:cNvPr>
              <xdr:cNvSpPr/>
            </xdr:nvSpPr>
            <xdr:spPr>
              <a:xfrm>
                <a:off x="676275" y="2563906"/>
                <a:ext cx="562535" cy="238125"/>
              </a:xfrm>
              <a:prstGeom prst="rect">
                <a:avLst/>
              </a:prstGeom>
            </xdr:spPr>
            <xdr:txBody>
              <a:bodyPr vertOverflow="clip" wrap="square" lIns="27432" tIns="18288" rIns="0" bIns="18288" anchor="ctr" upright="1"/>
              <a:lstStyle/>
              <a:p>
                <a:pPr algn="l" rtl="0">
                  <a:defRPr sz="1000"/>
                </a:pPr>
                <a:r>
                  <a:rPr lang="de-CH" sz="800" b="0" i="0" u="none" strike="noStrike" baseline="0">
                    <a:solidFill>
                      <a:srgbClr val="000000"/>
                    </a:solidFill>
                    <a:latin typeface="Tahoma"/>
                    <a:ea typeface="Tahoma"/>
                    <a:cs typeface="Tahoma"/>
                  </a:rPr>
                  <a:t>PM2.5</a:t>
                </a:r>
              </a:p>
            </xdr:txBody>
          </xdr:sp>
        </mc:Choice>
        <mc:Fallback/>
      </mc:AlternateContent>
      <mc:AlternateContent xmlns:mc="http://schemas.openxmlformats.org/markup-compatibility/2006">
        <mc:Choice xmlns:a14="http://schemas.microsoft.com/office/drawing/2010/main" Requires="a14">
          <xdr:sp macro="" textlink="">
            <xdr:nvSpPr>
              <xdr:cNvPr id="1032" name="Option Button 8" hidden="1">
                <a:extLst>
                  <a:ext uri="{63B3BB69-23CF-44E3-9099-C40C66FF867C}">
                    <a14:compatExt spid="_x0000_s1032"/>
                  </a:ext>
                </a:extLst>
              </xdr:cNvPr>
              <xdr:cNvSpPr/>
            </xdr:nvSpPr>
            <xdr:spPr>
              <a:xfrm>
                <a:off x="1286435" y="2563906"/>
                <a:ext cx="590550" cy="238125"/>
              </a:xfrm>
              <a:prstGeom prst="rect">
                <a:avLst/>
              </a:prstGeom>
            </xdr:spPr>
            <xdr:txBody>
              <a:bodyPr vertOverflow="clip" wrap="square" lIns="27432" tIns="18288" rIns="0" bIns="18288" anchor="ctr" upright="1"/>
              <a:lstStyle/>
              <a:p>
                <a:pPr algn="l" rtl="0">
                  <a:defRPr sz="1000"/>
                </a:pPr>
                <a:r>
                  <a:rPr lang="de-CH" sz="800" b="0" i="0" u="none" strike="noStrike" baseline="0">
                    <a:solidFill>
                      <a:srgbClr val="000000"/>
                    </a:solidFill>
                    <a:latin typeface="Tahoma"/>
                    <a:ea typeface="Tahoma"/>
                    <a:cs typeface="Tahoma"/>
                  </a:rPr>
                  <a:t>NMVOC</a:t>
                </a:r>
              </a:p>
            </xdr:txBody>
          </xdr:sp>
        </mc:Choice>
        <mc:Fallback/>
      </mc:AlternateContent>
      <mc:AlternateContent xmlns:mc="http://schemas.openxmlformats.org/markup-compatibility/2006">
        <mc:Choice xmlns:a14="http://schemas.microsoft.com/office/drawing/2010/main" Requires="a14">
          <xdr:sp macro="" textlink="">
            <xdr:nvSpPr>
              <xdr:cNvPr id="1034" name="Option Button 10" hidden="1">
                <a:extLst>
                  <a:ext uri="{63B3BB69-23CF-44E3-9099-C40C66FF867C}">
                    <a14:compatExt spid="_x0000_s1034"/>
                  </a:ext>
                </a:extLst>
              </xdr:cNvPr>
              <xdr:cNvSpPr/>
            </xdr:nvSpPr>
            <xdr:spPr>
              <a:xfrm>
                <a:off x="1953185" y="2563906"/>
                <a:ext cx="476250" cy="238125"/>
              </a:xfrm>
              <a:prstGeom prst="rect">
                <a:avLst/>
              </a:prstGeom>
            </xdr:spPr>
            <xdr:txBody>
              <a:bodyPr vertOverflow="clip" wrap="square" lIns="27432" tIns="18288" rIns="0" bIns="18288" anchor="ctr" upright="1"/>
              <a:lstStyle/>
              <a:p>
                <a:pPr algn="l" rtl="0">
                  <a:defRPr sz="1000"/>
                </a:pPr>
                <a:r>
                  <a:rPr lang="de-CH" sz="800" b="0" i="0" u="none" strike="noStrike" baseline="0">
                    <a:solidFill>
                      <a:srgbClr val="000000"/>
                    </a:solidFill>
                    <a:latin typeface="Tahoma"/>
                    <a:ea typeface="Tahoma"/>
                    <a:cs typeface="Tahoma"/>
                  </a:rPr>
                  <a:t>NOx</a:t>
                </a:r>
              </a:p>
            </xdr:txBody>
          </xdr:sp>
        </mc:Choice>
        <mc:Fallback/>
      </mc:AlternateContent>
      <mc:AlternateContent xmlns:mc="http://schemas.openxmlformats.org/markup-compatibility/2006">
        <mc:Choice xmlns:a14="http://schemas.microsoft.com/office/drawing/2010/main" Requires="a14">
          <xdr:sp macro="" textlink="">
            <xdr:nvSpPr>
              <xdr:cNvPr id="1036" name="Option Button 12" hidden="1">
                <a:extLst>
                  <a:ext uri="{63B3BB69-23CF-44E3-9099-C40C66FF867C}">
                    <a14:compatExt spid="_x0000_s1036"/>
                  </a:ext>
                </a:extLst>
              </xdr:cNvPr>
              <xdr:cNvSpPr/>
            </xdr:nvSpPr>
            <xdr:spPr>
              <a:xfrm>
                <a:off x="3191435" y="2325781"/>
                <a:ext cx="1194547" cy="238125"/>
              </a:xfrm>
              <a:prstGeom prst="rect">
                <a:avLst/>
              </a:prstGeom>
            </xdr:spPr>
            <xdr:txBody>
              <a:bodyPr vertOverflow="clip" wrap="square" lIns="27432" tIns="18288" rIns="0" bIns="18288" anchor="ctr" upright="1"/>
              <a:lstStyle/>
              <a:p>
                <a:pPr algn="l" rtl="0">
                  <a:defRPr sz="1000"/>
                </a:pPr>
                <a:r>
                  <a:rPr lang="de-CH" sz="800" b="0" i="0" u="none" strike="noStrike" baseline="0">
                    <a:solidFill>
                      <a:srgbClr val="000000"/>
                    </a:solidFill>
                    <a:latin typeface="Tahoma"/>
                    <a:ea typeface="Tahoma"/>
                    <a:cs typeface="Tahoma"/>
                  </a:rPr>
                  <a:t>Treibhauspotenzial</a:t>
                </a:r>
              </a:p>
            </xdr:txBody>
          </xdr:sp>
        </mc:Choice>
        <mc:Fallback/>
      </mc:AlternateContent>
      <mc:AlternateContent xmlns:mc="http://schemas.openxmlformats.org/markup-compatibility/2006">
        <mc:Choice xmlns:a14="http://schemas.microsoft.com/office/drawing/2010/main" Requires="a14">
          <xdr:sp macro="" textlink="">
            <xdr:nvSpPr>
              <xdr:cNvPr id="1047" name="Option Button 23" hidden="1">
                <a:extLst>
                  <a:ext uri="{63B3BB69-23CF-44E3-9099-C40C66FF867C}">
                    <a14:compatExt spid="_x0000_s1047"/>
                  </a:ext>
                </a:extLst>
              </xdr:cNvPr>
              <xdr:cNvSpPr/>
            </xdr:nvSpPr>
            <xdr:spPr>
              <a:xfrm>
                <a:off x="1191185" y="2325781"/>
                <a:ext cx="1838325" cy="238125"/>
              </a:xfrm>
              <a:prstGeom prst="rect">
                <a:avLst/>
              </a:prstGeom>
            </xdr:spPr>
            <xdr:txBody>
              <a:bodyPr vertOverflow="clip" wrap="square" lIns="27432" tIns="18288" rIns="0" bIns="18288" anchor="ctr" upright="1"/>
              <a:lstStyle/>
              <a:p>
                <a:pPr algn="l" rtl="0">
                  <a:defRPr sz="1000"/>
                </a:pPr>
                <a:r>
                  <a:rPr lang="de-CH" sz="800" b="0" i="0" u="none" strike="noStrike" baseline="0">
                    <a:solidFill>
                      <a:srgbClr val="000000"/>
                    </a:solidFill>
                    <a:latin typeface="Tahoma"/>
                    <a:ea typeface="Tahoma"/>
                    <a:cs typeface="Tahoma"/>
                  </a:rPr>
                  <a:t>Primärenergie (nicht erneuerbar)</a:t>
                </a:r>
              </a:p>
            </xdr:txBody>
          </xdr:sp>
        </mc:Choice>
        <mc:Fallback/>
      </mc:AlternateContent>
      <mc:AlternateContent xmlns:mc="http://schemas.openxmlformats.org/markup-compatibility/2006">
        <mc:Choice xmlns:a14="http://schemas.microsoft.com/office/drawing/2010/main" Requires="a14">
          <xdr:sp macro="" textlink="">
            <xdr:nvSpPr>
              <xdr:cNvPr id="1035" name="Option Button 11" hidden="1">
                <a:extLst>
                  <a:ext uri="{63B3BB69-23CF-44E3-9099-C40C66FF867C}">
                    <a14:compatExt spid="_x0000_s1035"/>
                  </a:ext>
                </a:extLst>
              </xdr:cNvPr>
              <xdr:cNvSpPr/>
            </xdr:nvSpPr>
            <xdr:spPr>
              <a:xfrm>
                <a:off x="2543735" y="2563906"/>
                <a:ext cx="628650" cy="238125"/>
              </a:xfrm>
              <a:prstGeom prst="rect">
                <a:avLst/>
              </a:prstGeom>
            </xdr:spPr>
            <xdr:txBody>
              <a:bodyPr vertOverflow="clip" wrap="square" lIns="27432" tIns="18288" rIns="0" bIns="18288" anchor="ctr" upright="1"/>
              <a:lstStyle/>
              <a:p>
                <a:pPr algn="l" rtl="0">
                  <a:defRPr sz="1000"/>
                </a:pPr>
                <a:r>
                  <a:rPr lang="de-CH" sz="800" b="0" i="0" u="none" strike="noStrike" baseline="0">
                    <a:solidFill>
                      <a:srgbClr val="000000"/>
                    </a:solidFill>
                    <a:latin typeface="Tahoma"/>
                    <a:ea typeface="Tahoma"/>
                    <a:cs typeface="Tahoma"/>
                  </a:rPr>
                  <a:t>UBP'13</a:t>
                </a:r>
              </a:p>
            </xdr:txBody>
          </xdr:sp>
        </mc:Choice>
        <mc:Fallback/>
      </mc:AlternateContent>
      <mc:AlternateContent xmlns:mc="http://schemas.openxmlformats.org/markup-compatibility/2006">
        <mc:Choice xmlns:a14="http://schemas.microsoft.com/office/drawing/2010/main" Requires="a14">
          <xdr:sp macro="" textlink="">
            <xdr:nvSpPr>
              <xdr:cNvPr id="2147" name="Option Button 1123" hidden="1">
                <a:extLst>
                  <a:ext uri="{63B3BB69-23CF-44E3-9099-C40C66FF867C}">
                    <a14:compatExt spid="_x0000_s2147"/>
                  </a:ext>
                </a:extLst>
              </xdr:cNvPr>
              <xdr:cNvSpPr/>
            </xdr:nvSpPr>
            <xdr:spPr>
              <a:xfrm>
                <a:off x="3191435" y="2563906"/>
                <a:ext cx="1108822" cy="247650"/>
              </a:xfrm>
              <a:prstGeom prst="rect">
                <a:avLst/>
              </a:prstGeom>
            </xdr:spPr>
            <xdr:txBody>
              <a:bodyPr vertOverflow="clip" wrap="square" lIns="27432" tIns="18288" rIns="0" bIns="18288" anchor="ctr" upright="1"/>
              <a:lstStyle/>
              <a:p>
                <a:pPr algn="l" rtl="0">
                  <a:defRPr sz="1000"/>
                </a:pPr>
                <a:r>
                  <a:rPr lang="de-CH" sz="800" b="0" i="0" u="none" strike="noStrike" baseline="0">
                    <a:solidFill>
                      <a:srgbClr val="000000"/>
                    </a:solidFill>
                    <a:latin typeface="Tahoma"/>
                    <a:ea typeface="Tahoma"/>
                    <a:cs typeface="Tahoma"/>
                  </a:rPr>
                  <a:t>ReCiPe'08</a:t>
                </a:r>
              </a:p>
            </xdr:txBody>
          </xdr:sp>
        </mc:Choice>
        <mc:Fallback/>
      </mc:AlternateContent>
    </xdr:grpSp>
    <xdr:clientData/>
  </xdr:twoCellAnchor>
  <xdr:twoCellAnchor editAs="oneCell">
    <xdr:from>
      <xdr:col>17</xdr:col>
      <xdr:colOff>97330</xdr:colOff>
      <xdr:row>1</xdr:row>
      <xdr:rowOff>30815</xdr:rowOff>
    </xdr:from>
    <xdr:to>
      <xdr:col>18</xdr:col>
      <xdr:colOff>141025</xdr:colOff>
      <xdr:row>1</xdr:row>
      <xdr:rowOff>353312</xdr:rowOff>
    </xdr:to>
    <xdr:pic>
      <xdr:nvPicPr>
        <xdr:cNvPr id="4" name="Grafik 3"/>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6728808" y="370402"/>
          <a:ext cx="756000" cy="322497"/>
        </a:xfrm>
        <a:prstGeom prst="rect">
          <a:avLst/>
        </a:prstGeom>
      </xdr:spPr>
    </xdr:pic>
    <xdr:clientData/>
  </xdr:twoCellAnchor>
  <xdr:oneCellAnchor>
    <xdr:from>
      <xdr:col>18</xdr:col>
      <xdr:colOff>347364</xdr:colOff>
      <xdr:row>0</xdr:row>
      <xdr:rowOff>320598</xdr:rowOff>
    </xdr:from>
    <xdr:ext cx="775607" cy="524354"/>
    <xdr:pic>
      <xdr:nvPicPr>
        <xdr:cNvPr id="27" name="Picture 18"/>
        <xdr:cNvPicPr>
          <a:picLocks noChangeAspect="1" noChangeArrowheads="1"/>
        </xdr:cNvPicPr>
      </xdr:nvPicPr>
      <xdr:blipFill>
        <a:blip xmlns:r="http://schemas.openxmlformats.org/officeDocument/2006/relationships" r:embed="rId4" cstate="print"/>
        <a:srcRect/>
        <a:stretch>
          <a:fillRect/>
        </a:stretch>
      </xdr:blipFill>
      <xdr:spPr bwMode="auto">
        <a:xfrm>
          <a:off x="17649246" y="320598"/>
          <a:ext cx="775607" cy="524354"/>
        </a:xfrm>
        <a:prstGeom prst="rect">
          <a:avLst/>
        </a:prstGeom>
        <a:noFill/>
        <a:ln w="9525">
          <a:noFill/>
          <a:miter lim="800000"/>
          <a:headEnd/>
          <a:tailEnd/>
        </a:ln>
      </xdr:spPr>
    </xdr:pic>
    <xdr:clientData/>
  </xdr:oneCellAnchor>
  <xdr:twoCellAnchor editAs="oneCell">
    <xdr:from>
      <xdr:col>20</xdr:col>
      <xdr:colOff>134200</xdr:colOff>
      <xdr:row>1</xdr:row>
      <xdr:rowOff>63510</xdr:rowOff>
    </xdr:from>
    <xdr:to>
      <xdr:col>22</xdr:col>
      <xdr:colOff>314323</xdr:colOff>
      <xdr:row>1</xdr:row>
      <xdr:rowOff>329030</xdr:rowOff>
    </xdr:to>
    <xdr:pic>
      <xdr:nvPicPr>
        <xdr:cNvPr id="28" name="Picture 2"/>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8902591" y="403097"/>
          <a:ext cx="1604732" cy="265520"/>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clientData/>
  </xdr:twoCellAnchor>
  <xdr:twoCellAnchor>
    <xdr:from>
      <xdr:col>5</xdr:col>
      <xdr:colOff>243253</xdr:colOff>
      <xdr:row>0</xdr:row>
      <xdr:rowOff>77788</xdr:rowOff>
    </xdr:from>
    <xdr:to>
      <xdr:col>12</xdr:col>
      <xdr:colOff>10999</xdr:colOff>
      <xdr:row>1</xdr:row>
      <xdr:rowOff>392296</xdr:rowOff>
    </xdr:to>
    <xdr:grpSp>
      <xdr:nvGrpSpPr>
        <xdr:cNvPr id="6" name="Gruppieren 5"/>
        <xdr:cNvGrpSpPr/>
      </xdr:nvGrpSpPr>
      <xdr:grpSpPr>
        <a:xfrm>
          <a:off x="10339753" y="77788"/>
          <a:ext cx="3140717" cy="661890"/>
          <a:chOff x="10339753" y="77788"/>
          <a:chExt cx="3188463" cy="654095"/>
        </a:xfrm>
      </xdr:grpSpPr>
      <xdr:sp macro="" textlink="">
        <xdr:nvSpPr>
          <xdr:cNvPr id="1043" name="Text Box 19"/>
          <xdr:cNvSpPr txBox="1">
            <a:spLocks noChangeArrowheads="1"/>
          </xdr:cNvSpPr>
        </xdr:nvSpPr>
        <xdr:spPr bwMode="auto">
          <a:xfrm>
            <a:off x="10339753" y="77788"/>
            <a:ext cx="1427312" cy="212292"/>
          </a:xfrm>
          <a:prstGeom prst="rect">
            <a:avLst/>
          </a:prstGeom>
          <a:noFill/>
          <a:ln w="9525">
            <a:noFill/>
            <a:miter lim="800000"/>
            <a:headEnd/>
            <a:tailEnd/>
          </a:ln>
        </xdr:spPr>
        <xdr:txBody>
          <a:bodyPr vertOverflow="clip" wrap="square" lIns="27432" tIns="36576" rIns="0" bIns="0" anchor="t" upright="1"/>
          <a:lstStyle/>
          <a:p>
            <a:pPr algn="l" rtl="1">
              <a:defRPr sz="1000"/>
            </a:pPr>
            <a:r>
              <a:rPr lang="de-DE" sz="900" b="0" i="0" strike="noStrike">
                <a:solidFill>
                  <a:srgbClr val="808080"/>
                </a:solidFill>
                <a:latin typeface="Trebuchet MS"/>
              </a:rPr>
              <a:t>Ein Engagement von:</a:t>
            </a:r>
          </a:p>
        </xdr:txBody>
      </xdr:sp>
      <xdr:pic>
        <xdr:nvPicPr>
          <xdr:cNvPr id="32" name="Bild 29"/>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386579" y="326738"/>
            <a:ext cx="1349314" cy="141718"/>
          </a:xfrm>
          <a:prstGeom prst="rect">
            <a:avLst/>
          </a:prstGeom>
          <a:noFill/>
          <a:ln>
            <a:noFill/>
          </a:ln>
        </xdr:spPr>
      </xdr:pic>
      <xdr:pic>
        <xdr:nvPicPr>
          <xdr:cNvPr id="33" name="Bild 1"/>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Lst>
          </a:blip>
          <a:srcRect l="11138" t="82327" r="77132" b="3738"/>
          <a:stretch/>
        </xdr:blipFill>
        <xdr:spPr bwMode="auto">
          <a:xfrm>
            <a:off x="11894873" y="326738"/>
            <a:ext cx="552350" cy="405145"/>
          </a:xfrm>
          <a:prstGeom prst="rect">
            <a:avLst/>
          </a:prstGeom>
          <a:noFill/>
          <a:ln>
            <a:noFill/>
          </a:ln>
          <a:extLst>
            <a:ext uri="{53640926-AAD7-44D8-BBD7-CCE9431645EC}">
              <a14:shadowObscured xmlns:a14="http://schemas.microsoft.com/office/drawing/2010/main"/>
            </a:ext>
          </a:extLst>
        </xdr:spPr>
      </xdr:pic>
      <xdr:pic>
        <xdr:nvPicPr>
          <xdr:cNvPr id="36" name="Grafik 35" descr="\\SRV01\ESU-Docs\Projekte laufend\544 Aktualisierung mobitool\Bericht\oebu-logo_de.png"/>
          <xdr:cNvPicPr>
            <a:picLocks noChangeAspect="1"/>
          </xdr:cNvPicPr>
        </xdr:nvPicPr>
        <xdr:blipFill rotWithShape="1">
          <a:blip xmlns:r="http://schemas.openxmlformats.org/officeDocument/2006/relationships" r:embed="rId7" cstate="print">
            <a:extLst>
              <a:ext uri="{28A0092B-C50C-407E-A947-70E740481C1C}">
                <a14:useLocalDpi xmlns:a14="http://schemas.microsoft.com/office/drawing/2010/main" val="0"/>
              </a:ext>
            </a:extLst>
          </a:blip>
          <a:srcRect t="27606" b="27799"/>
          <a:stretch/>
        </xdr:blipFill>
        <xdr:spPr bwMode="auto">
          <a:xfrm>
            <a:off x="12642880" y="319618"/>
            <a:ext cx="885336" cy="275870"/>
          </a:xfrm>
          <a:prstGeom prst="rect">
            <a:avLst/>
          </a:prstGeom>
          <a:noFill/>
          <a:ln>
            <a:noFill/>
          </a:ln>
          <a:extLst>
            <a:ext uri="{53640926-AAD7-44D8-BBD7-CCE9431645EC}">
              <a14:shadowObscured xmlns:a14="http://schemas.microsoft.com/office/drawing/2010/main"/>
            </a:ext>
          </a:extLst>
        </xdr:spPr>
      </xdr:pic>
    </xdr:grpSp>
    <xdr:clientData/>
  </xdr:twoCellAnchor>
  <xdr:twoCellAnchor>
    <xdr:from>
      <xdr:col>12</xdr:col>
      <xdr:colOff>387977</xdr:colOff>
      <xdr:row>0</xdr:row>
      <xdr:rowOff>78154</xdr:rowOff>
    </xdr:from>
    <xdr:to>
      <xdr:col>16</xdr:col>
      <xdr:colOff>425661</xdr:colOff>
      <xdr:row>1</xdr:row>
      <xdr:rowOff>447429</xdr:rowOff>
    </xdr:to>
    <xdr:grpSp>
      <xdr:nvGrpSpPr>
        <xdr:cNvPr id="7" name="Gruppieren 6"/>
        <xdr:cNvGrpSpPr/>
      </xdr:nvGrpSpPr>
      <xdr:grpSpPr>
        <a:xfrm>
          <a:off x="13857448" y="78154"/>
          <a:ext cx="2435742" cy="716657"/>
          <a:chOff x="13938326" y="78154"/>
          <a:chExt cx="2439641" cy="708862"/>
        </a:xfrm>
      </xdr:grpSpPr>
      <xdr:sp macro="" textlink="">
        <xdr:nvSpPr>
          <xdr:cNvPr id="1046" name="Text Box 22"/>
          <xdr:cNvSpPr txBox="1">
            <a:spLocks noChangeArrowheads="1"/>
          </xdr:cNvSpPr>
        </xdr:nvSpPr>
        <xdr:spPr bwMode="auto">
          <a:xfrm>
            <a:off x="13940274" y="78154"/>
            <a:ext cx="1300072" cy="210228"/>
          </a:xfrm>
          <a:prstGeom prst="rect">
            <a:avLst/>
          </a:prstGeom>
          <a:noFill/>
          <a:ln w="9525">
            <a:noFill/>
            <a:miter lim="800000"/>
            <a:headEnd/>
            <a:tailEnd/>
          </a:ln>
        </xdr:spPr>
        <xdr:txBody>
          <a:bodyPr vertOverflow="clip" wrap="square" lIns="27432" tIns="36576" rIns="0" bIns="0" anchor="t" upright="1"/>
          <a:lstStyle/>
          <a:p>
            <a:pPr algn="l" rtl="1">
              <a:defRPr sz="1000"/>
            </a:pPr>
            <a:r>
              <a:rPr lang="de-DE" sz="900" b="0" i="0" strike="noStrike">
                <a:solidFill>
                  <a:srgbClr val="808080"/>
                </a:solidFill>
                <a:latin typeface="Trebuchet MS"/>
              </a:rPr>
              <a:t>unterstützt durch:</a:t>
            </a:r>
          </a:p>
        </xdr:txBody>
      </xdr:sp>
      <xdr:pic>
        <xdr:nvPicPr>
          <xdr:cNvPr id="3" name="Grafik 2"/>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3938326" y="263857"/>
            <a:ext cx="1291859" cy="523159"/>
          </a:xfrm>
          <a:prstGeom prst="rect">
            <a:avLst/>
          </a:prstGeom>
        </xdr:spPr>
      </xdr:pic>
      <xdr:pic>
        <xdr:nvPicPr>
          <xdr:cNvPr id="37" name="Grafik 36" descr="\\SRV01\ESU-Docs\Projekte laufend\544 Aktualisierung mobitool\Bericht\Layout\BAFU_d_rgb_pos_hoch.jpg"/>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rcRect/>
          <a:stretch>
            <a:fillRect/>
          </a:stretch>
        </xdr:blipFill>
        <xdr:spPr bwMode="auto">
          <a:xfrm>
            <a:off x="15236002" y="326738"/>
            <a:ext cx="1141965" cy="426504"/>
          </a:xfrm>
          <a:prstGeom prst="rect">
            <a:avLst/>
          </a:prstGeom>
          <a:noFill/>
          <a:ln>
            <a:noFill/>
          </a:ln>
        </xdr:spPr>
      </xdr:pic>
    </xdr:grpSp>
    <xdr:clientData/>
  </xdr:twoCellAnchor>
</xdr:wsDr>
</file>

<file path=xl/theme/theme1.xml><?xml version="1.0" encoding="utf-8"?>
<a:theme xmlns:a="http://schemas.openxmlformats.org/drawingml/2006/main" name="Larissa">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trlProp" Target="../ctrlProps/ctrlProp7.xml"/><Relationship Id="rId3" Type="http://schemas.openxmlformats.org/officeDocument/2006/relationships/printerSettings" Target="../printerSettings/printerSettings3.bin"/><Relationship Id="rId7" Type="http://schemas.openxmlformats.org/officeDocument/2006/relationships/ctrlProp" Target="../ctrlProps/ctrlProp1.xml"/><Relationship Id="rId12" Type="http://schemas.openxmlformats.org/officeDocument/2006/relationships/ctrlProp" Target="../ctrlProps/ctrlProp6.xml"/><Relationship Id="rId2" Type="http://schemas.openxmlformats.org/officeDocument/2006/relationships/printerSettings" Target="../printerSettings/printerSettings2.bin"/><Relationship Id="rId16"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1.xml"/><Relationship Id="rId15" Type="http://schemas.openxmlformats.org/officeDocument/2006/relationships/ctrlProp" Target="../ctrlProps/ctrlProp9.xml"/><Relationship Id="rId10" Type="http://schemas.openxmlformats.org/officeDocument/2006/relationships/ctrlProp" Target="../ctrlProps/ctrlProp4.xml"/><Relationship Id="rId4" Type="http://schemas.openxmlformats.org/officeDocument/2006/relationships/printerSettings" Target="../printerSettings/printerSettings4.bin"/><Relationship Id="rId9" Type="http://schemas.openxmlformats.org/officeDocument/2006/relationships/ctrlProp" Target="../ctrlProps/ctrlProp3.xml"/><Relationship Id="rId14" Type="http://schemas.openxmlformats.org/officeDocument/2006/relationships/ctrlProp" Target="../ctrlProps/ctrlProp8.xml"/></Relationships>
</file>

<file path=xl/worksheets/_rels/sheet7.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6" Type="http://schemas.openxmlformats.org/officeDocument/2006/relationships/comments" Target="../comments3.xml"/><Relationship Id="rId5" Type="http://schemas.openxmlformats.org/officeDocument/2006/relationships/vmlDrawing" Target="../drawings/vmlDrawing3.vml"/><Relationship Id="rId4"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dimension ref="A1:GE329"/>
  <sheetViews>
    <sheetView tabSelected="1" zoomScale="85" zoomScaleNormal="85" zoomScaleSheetLayoutView="80" workbookViewId="0"/>
  </sheetViews>
  <sheetFormatPr baseColWidth="10" defaultColWidth="20.7109375" defaultRowHeight="16.5" outlineLevelRow="1" outlineLevelCol="2"/>
  <cols>
    <col min="1" max="1" width="15.28515625" style="200" customWidth="1"/>
    <col min="2" max="2" width="11.42578125" style="200" customWidth="1"/>
    <col min="3" max="3" width="32.7109375" style="17" customWidth="1"/>
    <col min="4" max="4" width="26.5703125" style="17" customWidth="1"/>
    <col min="5" max="5" width="65.42578125" style="17" customWidth="1"/>
    <col min="6" max="9" width="7.28515625" style="201" customWidth="1"/>
    <col min="10" max="13" width="7.28515625" style="17" customWidth="1"/>
    <col min="14" max="14" width="7.28515625" style="201" customWidth="1"/>
    <col min="15" max="22" width="10.7109375" style="201" customWidth="1"/>
    <col min="23" max="23" width="30.7109375" style="17" customWidth="1"/>
    <col min="24" max="24" width="10.7109375" style="17" customWidth="1"/>
    <col min="25" max="33" width="6.7109375" style="17" hidden="1" customWidth="1" outlineLevel="2"/>
    <col min="34" max="34" width="8.7109375" style="17" hidden="1" customWidth="1" outlineLevel="2"/>
    <col min="35" max="36" width="15.7109375" style="17" hidden="1" customWidth="1" outlineLevel="2"/>
    <col min="37" max="38" width="6.7109375" style="17" hidden="1" customWidth="1" outlineLevel="2"/>
    <col min="39" max="45" width="18.7109375" style="17" hidden="1" customWidth="1" outlineLevel="2"/>
    <col min="46" max="46" width="18.7109375" style="17" hidden="1" customWidth="1" outlineLevel="1"/>
    <col min="47" max="53" width="8.7109375" style="819" hidden="1" customWidth="1" outlineLevel="2"/>
    <col min="54" max="54" width="8.7109375" style="820" hidden="1" customWidth="1" outlineLevel="2"/>
    <col min="55" max="55" width="8.7109375" style="821" hidden="1" customWidth="1" outlineLevel="2"/>
    <col min="56" max="56" width="8.7109375" style="820" hidden="1" customWidth="1" outlineLevel="1"/>
    <col min="57" max="57" width="2.7109375" style="17" hidden="1" customWidth="1" outlineLevel="1"/>
    <col min="58" max="65" width="8.7109375" style="822" hidden="1" customWidth="1" outlineLevel="2"/>
    <col min="66" max="66" width="8.7109375" style="823" hidden="1" customWidth="1" outlineLevel="2"/>
    <col min="67" max="67" width="8.7109375" style="824" hidden="1" customWidth="1" outlineLevel="1"/>
    <col min="68" max="68" width="2.7109375" style="17" hidden="1" customWidth="1" outlineLevel="1"/>
    <col min="69" max="76" width="8.7109375" style="825" hidden="1" customWidth="1" outlineLevel="2"/>
    <col min="77" max="77" width="8.7109375" style="826" hidden="1" customWidth="1" outlineLevel="2"/>
    <col min="78" max="78" width="8.7109375" style="827" hidden="1" customWidth="1" outlineLevel="1"/>
    <col min="79" max="79" width="2.7109375" style="17" hidden="1" customWidth="1" outlineLevel="1"/>
    <col min="80" max="83" width="8.7109375" style="828" hidden="1" customWidth="1" outlineLevel="2"/>
    <col min="84" max="84" width="8.7109375" style="829" hidden="1" customWidth="1" outlineLevel="2"/>
    <col min="85" max="87" width="8.7109375" style="828" hidden="1" customWidth="1" outlineLevel="2"/>
    <col min="88" max="88" width="8.7109375" style="830" hidden="1" customWidth="1" outlineLevel="2"/>
    <col min="89" max="89" width="8.7109375" style="831" hidden="1" customWidth="1" outlineLevel="1"/>
    <col min="90" max="90" width="2.7109375" style="827" hidden="1" customWidth="1" outlineLevel="1"/>
    <col min="91" max="94" width="8.7109375" style="832" hidden="1" customWidth="1" outlineLevel="2"/>
    <col min="95" max="95" width="8.7109375" style="833" hidden="1" customWidth="1" outlineLevel="2"/>
    <col min="96" max="98" width="8.7109375" style="832" hidden="1" customWidth="1" outlineLevel="2"/>
    <col min="99" max="99" width="8.7109375" style="834" hidden="1" customWidth="1" outlineLevel="2"/>
    <col min="100" max="100" width="8.7109375" style="835" hidden="1" customWidth="1" outlineLevel="1"/>
    <col min="101" max="101" width="2.7109375" style="827" hidden="1" customWidth="1" outlineLevel="1"/>
    <col min="102" max="105" width="8.7109375" style="819" hidden="1" customWidth="1" outlineLevel="2"/>
    <col min="106" max="106" width="8.7109375" style="836" hidden="1" customWidth="1" outlineLevel="2"/>
    <col min="107" max="109" width="8.7109375" style="819" hidden="1" customWidth="1" outlineLevel="2"/>
    <col min="110" max="110" width="8.7109375" style="821" hidden="1" customWidth="1" outlineLevel="2"/>
    <col min="111" max="111" width="8.7109375" style="820" hidden="1" customWidth="1" outlineLevel="1"/>
    <col min="112" max="112" width="2.7109375" style="827" hidden="1" customWidth="1" outlineLevel="1"/>
    <col min="113" max="116" width="8.7109375" style="822" hidden="1" customWidth="1" outlineLevel="2"/>
    <col min="117" max="117" width="8.7109375" style="837" hidden="1" customWidth="1" outlineLevel="2"/>
    <col min="118" max="120" width="8.7109375" style="822" hidden="1" customWidth="1" outlineLevel="2"/>
    <col min="121" max="121" width="8.7109375" style="823" hidden="1" customWidth="1" outlineLevel="2"/>
    <col min="122" max="122" width="8.7109375" style="838" hidden="1" customWidth="1" outlineLevel="1"/>
    <col min="123" max="123" width="2.7109375" style="827" hidden="1" customWidth="1" outlineLevel="1"/>
    <col min="124" max="127" width="8.7109375" style="819" hidden="1" customWidth="1" outlineLevel="2"/>
    <col min="128" max="128" width="8.7109375" style="836" hidden="1" customWidth="1" outlineLevel="2"/>
    <col min="129" max="131" width="8.7109375" style="819" hidden="1" customWidth="1" outlineLevel="2"/>
    <col min="132" max="132" width="8.7109375" style="821" hidden="1" customWidth="1" outlineLevel="2"/>
    <col min="133" max="133" width="8.7109375" style="820" hidden="1" customWidth="1" outlineLevel="1"/>
    <col min="134" max="134" width="2.7109375" style="827" hidden="1" customWidth="1" outlineLevel="1"/>
    <col min="135" max="138" width="8.7109375" style="819" hidden="1" customWidth="1" outlineLevel="2"/>
    <col min="139" max="139" width="8.7109375" style="836" hidden="1" customWidth="1" outlineLevel="2"/>
    <col min="140" max="142" width="8.7109375" style="819" hidden="1" customWidth="1" outlineLevel="2"/>
    <col min="143" max="143" width="8.7109375" style="821" hidden="1" customWidth="1" outlineLevel="2"/>
    <col min="144" max="144" width="8.7109375" style="820" hidden="1" customWidth="1" outlineLevel="1"/>
    <col min="145" max="145" width="2.7109375" style="827" hidden="1" customWidth="1" outlineLevel="1"/>
    <col min="146" max="149" width="8.7109375" style="839" hidden="1" customWidth="1" outlineLevel="2"/>
    <col min="150" max="150" width="8.7109375" style="840" hidden="1" customWidth="1" outlineLevel="2"/>
    <col min="151" max="153" width="8.7109375" style="839" hidden="1" customWidth="1" outlineLevel="2"/>
    <col min="154" max="154" width="8.7109375" style="841" hidden="1" customWidth="1" outlineLevel="2"/>
    <col min="155" max="155" width="8.7109375" style="842" hidden="1" customWidth="1" outlineLevel="1"/>
    <col min="156" max="156" width="2.7109375" style="827" hidden="1" customWidth="1" outlineLevel="1"/>
    <col min="157" max="160" width="8.7109375" style="819" hidden="1" customWidth="1" outlineLevel="2"/>
    <col min="161" max="161" width="8.7109375" style="836" hidden="1" customWidth="1" outlineLevel="2"/>
    <col min="162" max="164" width="8.7109375" style="819" hidden="1" customWidth="1" outlineLevel="2"/>
    <col min="165" max="165" width="8.7109375" style="821" hidden="1" customWidth="1" outlineLevel="2"/>
    <col min="166" max="166" width="8.7109375" style="820" hidden="1" customWidth="1" outlineLevel="1"/>
    <col min="167" max="167" width="2.7109375" style="827" hidden="1" customWidth="1" outlineLevel="1"/>
    <col min="168" max="171" width="8.7109375" style="819" hidden="1" customWidth="1" outlineLevel="2"/>
    <col min="172" max="172" width="8.7109375" style="836" hidden="1" customWidth="1" outlineLevel="2"/>
    <col min="173" max="175" width="8.7109375" style="819" hidden="1" customWidth="1" outlineLevel="2"/>
    <col min="176" max="176" width="8.7109375" style="821" hidden="1" customWidth="1" outlineLevel="2"/>
    <col min="177" max="177" width="8.7109375" style="820" hidden="1" customWidth="1" outlineLevel="1"/>
    <col min="178" max="178" width="2.7109375" style="827" hidden="1" customWidth="1" outlineLevel="1"/>
    <col min="179" max="179" width="20.7109375" style="17" hidden="1" customWidth="1" outlineLevel="1"/>
    <col min="180" max="180" width="65.140625" style="17" hidden="1" customWidth="1" outlineLevel="1"/>
    <col min="181" max="181" width="31.140625" style="17" hidden="1" customWidth="1" outlineLevel="1"/>
    <col min="182" max="184" width="20.7109375" style="17" hidden="1" customWidth="1" outlineLevel="1"/>
    <col min="185" max="185" width="20.7109375" style="17" collapsed="1"/>
    <col min="186" max="16384" width="20.7109375" style="17"/>
  </cols>
  <sheetData>
    <row r="1" spans="1:184" ht="27" customHeight="1">
      <c r="A1" s="199" t="str">
        <f>$D$316</f>
        <v>Umweltdaten &amp; Emissionsfaktoren von mobitool: Treibhauspotenzial</v>
      </c>
      <c r="W1" s="201"/>
      <c r="X1" s="15"/>
      <c r="Y1" s="202"/>
      <c r="Z1" s="202"/>
      <c r="AA1" s="202"/>
      <c r="AB1" s="202"/>
      <c r="AC1" s="202"/>
      <c r="AD1" s="202"/>
      <c r="AE1" s="202"/>
      <c r="AF1" s="202"/>
      <c r="AG1" s="202"/>
      <c r="AH1" s="202"/>
      <c r="AI1" s="202"/>
      <c r="AJ1" s="202"/>
      <c r="AK1" s="202"/>
      <c r="AL1" s="202"/>
      <c r="AM1" s="202"/>
      <c r="AN1" s="202"/>
      <c r="AO1" s="202"/>
      <c r="AP1" s="202"/>
      <c r="AQ1" s="202"/>
      <c r="AR1" s="202"/>
      <c r="AS1" s="202"/>
      <c r="AT1" s="202"/>
      <c r="AU1" s="203"/>
      <c r="AV1" s="203"/>
      <c r="AW1" s="204"/>
      <c r="AX1" s="204"/>
      <c r="AY1" s="204"/>
      <c r="AZ1" s="204"/>
      <c r="BA1" s="204"/>
      <c r="BB1" s="205"/>
      <c r="BC1" s="206"/>
      <c r="BD1" s="205"/>
      <c r="BE1" s="207"/>
      <c r="BF1" s="208"/>
      <c r="BG1" s="208"/>
      <c r="BH1" s="208"/>
      <c r="BI1" s="208"/>
      <c r="BJ1" s="208"/>
      <c r="BK1" s="208"/>
      <c r="BL1" s="208"/>
      <c r="BM1" s="208"/>
      <c r="BN1" s="209"/>
      <c r="BO1" s="210"/>
      <c r="BP1" s="207"/>
      <c r="BQ1" s="211"/>
      <c r="BR1" s="211"/>
      <c r="BS1" s="211"/>
      <c r="BT1" s="211"/>
      <c r="BU1" s="211"/>
      <c r="BV1" s="211"/>
      <c r="BW1" s="211"/>
      <c r="BX1" s="211"/>
      <c r="BY1" s="212"/>
      <c r="BZ1" s="213"/>
      <c r="CA1" s="207"/>
      <c r="CB1" s="214"/>
      <c r="CC1" s="214"/>
      <c r="CD1" s="214"/>
      <c r="CE1" s="214"/>
      <c r="CF1" s="215"/>
      <c r="CG1" s="214"/>
      <c r="CH1" s="214"/>
      <c r="CI1" s="214"/>
      <c r="CJ1" s="216"/>
      <c r="CK1" s="217"/>
      <c r="CL1" s="218"/>
      <c r="CM1" s="219"/>
      <c r="CN1" s="219"/>
      <c r="CO1" s="219"/>
      <c r="CP1" s="219"/>
      <c r="CQ1" s="220"/>
      <c r="CR1" s="219"/>
      <c r="CS1" s="219"/>
      <c r="CT1" s="219"/>
      <c r="CU1" s="221"/>
      <c r="CV1" s="222"/>
      <c r="CW1" s="218"/>
      <c r="CX1" s="204"/>
      <c r="CY1" s="204"/>
      <c r="CZ1" s="204"/>
      <c r="DA1" s="204"/>
      <c r="DB1" s="223"/>
      <c r="DC1" s="204"/>
      <c r="DD1" s="204"/>
      <c r="DE1" s="204"/>
      <c r="DF1" s="224"/>
      <c r="DG1" s="205"/>
      <c r="DH1" s="218"/>
      <c r="DI1" s="208"/>
      <c r="DJ1" s="208"/>
      <c r="DK1" s="208"/>
      <c r="DL1" s="208"/>
      <c r="DM1" s="225"/>
      <c r="DN1" s="208"/>
      <c r="DO1" s="208"/>
      <c r="DP1" s="208"/>
      <c r="DQ1" s="209"/>
      <c r="DR1" s="226"/>
      <c r="DS1" s="218"/>
      <c r="DT1" s="204"/>
      <c r="DU1" s="204"/>
      <c r="DV1" s="204"/>
      <c r="DW1" s="204"/>
      <c r="DX1" s="223"/>
      <c r="DY1" s="204"/>
      <c r="DZ1" s="204"/>
      <c r="EA1" s="204"/>
      <c r="EB1" s="224"/>
      <c r="EC1" s="205"/>
      <c r="ED1" s="218"/>
      <c r="EE1" s="204"/>
      <c r="EF1" s="204"/>
      <c r="EG1" s="204"/>
      <c r="EH1" s="204"/>
      <c r="EI1" s="223"/>
      <c r="EJ1" s="204"/>
      <c r="EK1" s="204"/>
      <c r="EL1" s="204"/>
      <c r="EM1" s="224"/>
      <c r="EN1" s="205"/>
      <c r="EO1" s="218"/>
      <c r="EP1" s="227"/>
      <c r="EQ1" s="227"/>
      <c r="ER1" s="227"/>
      <c r="ES1" s="227"/>
      <c r="ET1" s="228"/>
      <c r="EU1" s="227"/>
      <c r="EV1" s="227"/>
      <c r="EW1" s="227"/>
      <c r="EX1" s="229"/>
      <c r="EY1" s="230"/>
      <c r="EZ1" s="218"/>
      <c r="FA1" s="204"/>
      <c r="FB1" s="204"/>
      <c r="FC1" s="204"/>
      <c r="FD1" s="204"/>
      <c r="FE1" s="223"/>
      <c r="FF1" s="204"/>
      <c r="FG1" s="204"/>
      <c r="FH1" s="204"/>
      <c r="FI1" s="224"/>
      <c r="FJ1" s="205"/>
      <c r="FK1" s="218"/>
      <c r="FL1" s="204"/>
      <c r="FM1" s="204"/>
      <c r="FN1" s="204"/>
      <c r="FO1" s="204"/>
      <c r="FP1" s="223"/>
      <c r="FQ1" s="204"/>
      <c r="FR1" s="204"/>
      <c r="FS1" s="204"/>
      <c r="FT1" s="224"/>
      <c r="FU1" s="205"/>
      <c r="FV1" s="218"/>
      <c r="FW1" s="231"/>
      <c r="FX1" s="231"/>
      <c r="FY1" s="231"/>
      <c r="FZ1" s="231"/>
      <c r="GA1" s="231"/>
      <c r="GB1" s="231"/>
    </row>
    <row r="2" spans="1:184" ht="50.1" customHeight="1">
      <c r="A2" s="846" t="str">
        <f>$E$315</f>
        <v>Die Emission von klimaschädlichen Gasen wird mit der Grösse Treibhauspotenzial gemessen: Die hauptverantwortlichen Gase wie CO2, Methan etc. werden miteinander verglichen und auf die Referenzgrösse "g CO2-Äquivalent"  umgerechnet.
Neu werden auch die Tank-to-Wheel und die Well-to-Wheel Treibhausgasemissionen in Übereinstimmung mit DIN 16258 angegeben.</v>
      </c>
      <c r="B2" s="846"/>
      <c r="C2" s="846"/>
      <c r="D2" s="846"/>
      <c r="E2" s="846"/>
      <c r="W2" s="201"/>
      <c r="X2" s="15"/>
      <c r="Y2" s="202"/>
      <c r="Z2" s="202"/>
      <c r="AA2" s="202"/>
      <c r="AB2" s="202"/>
      <c r="AC2" s="202"/>
      <c r="AD2" s="202"/>
      <c r="AE2" s="202"/>
      <c r="AF2" s="202"/>
      <c r="AG2" s="202"/>
      <c r="AH2" s="202"/>
      <c r="AI2" s="202"/>
      <c r="AJ2" s="202"/>
      <c r="AK2" s="202"/>
      <c r="AL2" s="202"/>
      <c r="AM2" s="202"/>
      <c r="AN2" s="202"/>
      <c r="AO2" s="202"/>
      <c r="AP2" s="202"/>
      <c r="AQ2" s="202"/>
      <c r="AR2" s="202"/>
      <c r="AS2" s="202"/>
      <c r="AT2" s="202"/>
      <c r="AU2" s="203"/>
      <c r="AV2" s="203"/>
      <c r="AW2" s="204"/>
      <c r="AX2" s="204"/>
      <c r="AY2" s="204"/>
      <c r="AZ2" s="204"/>
      <c r="BA2" s="204"/>
      <c r="BB2" s="205"/>
      <c r="BC2" s="206"/>
      <c r="BD2" s="205"/>
      <c r="BE2" s="207"/>
      <c r="BF2" s="208"/>
      <c r="BG2" s="208"/>
      <c r="BH2" s="208"/>
      <c r="BI2" s="208"/>
      <c r="BJ2" s="208"/>
      <c r="BK2" s="208"/>
      <c r="BL2" s="208"/>
      <c r="BM2" s="208"/>
      <c r="BN2" s="209"/>
      <c r="BO2" s="210"/>
      <c r="BP2" s="207"/>
      <c r="BQ2" s="211"/>
      <c r="BR2" s="211"/>
      <c r="BS2" s="211"/>
      <c r="BT2" s="211"/>
      <c r="BU2" s="211"/>
      <c r="BV2" s="211"/>
      <c r="BW2" s="211"/>
      <c r="BX2" s="211"/>
      <c r="BY2" s="212"/>
      <c r="BZ2" s="213"/>
      <c r="CA2" s="207"/>
      <c r="CB2" s="214"/>
      <c r="CC2" s="214"/>
      <c r="CD2" s="214"/>
      <c r="CE2" s="214"/>
      <c r="CF2" s="215"/>
      <c r="CG2" s="214"/>
      <c r="CH2" s="214"/>
      <c r="CI2" s="214"/>
      <c r="CJ2" s="216"/>
      <c r="CK2" s="217"/>
      <c r="CL2" s="218"/>
      <c r="CM2" s="219"/>
      <c r="CN2" s="219"/>
      <c r="CO2" s="219"/>
      <c r="CP2" s="219"/>
      <c r="CQ2" s="220"/>
      <c r="CR2" s="219"/>
      <c r="CS2" s="219"/>
      <c r="CT2" s="219"/>
      <c r="CU2" s="221"/>
      <c r="CV2" s="222"/>
      <c r="CW2" s="218"/>
      <c r="CX2" s="204"/>
      <c r="CY2" s="204"/>
      <c r="CZ2" s="204"/>
      <c r="DA2" s="204"/>
      <c r="DB2" s="223"/>
      <c r="DC2" s="204"/>
      <c r="DD2" s="204"/>
      <c r="DE2" s="204"/>
      <c r="DF2" s="224"/>
      <c r="DG2" s="205"/>
      <c r="DH2" s="218"/>
      <c r="DI2" s="208"/>
      <c r="DJ2" s="208"/>
      <c r="DK2" s="208"/>
      <c r="DL2" s="208"/>
      <c r="DM2" s="225"/>
      <c r="DN2" s="208"/>
      <c r="DO2" s="208"/>
      <c r="DP2" s="208"/>
      <c r="DQ2" s="209"/>
      <c r="DR2" s="226"/>
      <c r="DS2" s="218"/>
      <c r="DT2" s="204"/>
      <c r="DU2" s="204"/>
      <c r="DV2" s="204"/>
      <c r="DW2" s="204"/>
      <c r="DX2" s="223"/>
      <c r="DY2" s="204"/>
      <c r="DZ2" s="204"/>
      <c r="EA2" s="204"/>
      <c r="EB2" s="224"/>
      <c r="EC2" s="205"/>
      <c r="ED2" s="218"/>
      <c r="EE2" s="204"/>
      <c r="EF2" s="204"/>
      <c r="EG2" s="204"/>
      <c r="EH2" s="204"/>
      <c r="EI2" s="223"/>
      <c r="EJ2" s="204"/>
      <c r="EK2" s="204"/>
      <c r="EL2" s="204"/>
      <c r="EM2" s="224"/>
      <c r="EN2" s="205"/>
      <c r="EO2" s="218"/>
      <c r="EP2" s="227"/>
      <c r="EQ2" s="227"/>
      <c r="ER2" s="227"/>
      <c r="ES2" s="227"/>
      <c r="ET2" s="228"/>
      <c r="EU2" s="227"/>
      <c r="EV2" s="227"/>
      <c r="EW2" s="227"/>
      <c r="EX2" s="229"/>
      <c r="EY2" s="230"/>
      <c r="EZ2" s="218"/>
      <c r="FA2" s="204"/>
      <c r="FB2" s="204"/>
      <c r="FC2" s="204"/>
      <c r="FD2" s="204"/>
      <c r="FE2" s="223"/>
      <c r="FF2" s="204"/>
      <c r="FG2" s="204"/>
      <c r="FH2" s="204"/>
      <c r="FI2" s="224"/>
      <c r="FJ2" s="205"/>
      <c r="FK2" s="218"/>
      <c r="FL2" s="204"/>
      <c r="FM2" s="204"/>
      <c r="FN2" s="204"/>
      <c r="FO2" s="204"/>
      <c r="FP2" s="223"/>
      <c r="FQ2" s="204"/>
      <c r="FR2" s="204"/>
      <c r="FS2" s="204"/>
      <c r="FT2" s="224"/>
      <c r="FU2" s="205"/>
      <c r="FV2" s="218"/>
      <c r="FW2" s="231"/>
      <c r="FX2" s="231"/>
      <c r="FY2" s="231"/>
      <c r="FZ2" s="231"/>
      <c r="GA2" s="231"/>
      <c r="GB2" s="231"/>
    </row>
    <row r="3" spans="1:184" ht="99.95" customHeight="1">
      <c r="W3" s="201"/>
      <c r="X3" s="15"/>
      <c r="Y3" s="202"/>
      <c r="Z3" s="202"/>
      <c r="AA3" s="202"/>
      <c r="AB3" s="202"/>
      <c r="AC3" s="202"/>
      <c r="AD3" s="202"/>
      <c r="AE3" s="202"/>
      <c r="AF3" s="202"/>
      <c r="AG3" s="202"/>
      <c r="AH3" s="202"/>
      <c r="AI3" s="202"/>
      <c r="AJ3" s="202"/>
      <c r="AK3" s="202"/>
      <c r="AL3" s="202"/>
      <c r="AM3" s="202"/>
      <c r="AN3" s="202"/>
      <c r="AO3" s="202"/>
      <c r="AP3" s="202"/>
      <c r="AQ3" s="202"/>
      <c r="AR3" s="202"/>
      <c r="AS3" s="202"/>
      <c r="AT3" s="202"/>
      <c r="AU3" s="203"/>
      <c r="AV3" s="203"/>
      <c r="AW3" s="204"/>
      <c r="AX3" s="204"/>
      <c r="AY3" s="204"/>
      <c r="AZ3" s="204"/>
      <c r="BA3" s="204"/>
      <c r="BB3" s="205"/>
      <c r="BC3" s="206"/>
      <c r="BD3" s="205"/>
      <c r="BE3" s="207"/>
      <c r="BF3" s="208"/>
      <c r="BG3" s="208"/>
      <c r="BH3" s="208"/>
      <c r="BI3" s="208"/>
      <c r="BJ3" s="208"/>
      <c r="BK3" s="208"/>
      <c r="BL3" s="208"/>
      <c r="BM3" s="208"/>
      <c r="BN3" s="209"/>
      <c r="BO3" s="210"/>
      <c r="BP3" s="207"/>
      <c r="BQ3" s="211"/>
      <c r="BR3" s="211"/>
      <c r="BS3" s="211"/>
      <c r="BT3" s="211"/>
      <c r="BU3" s="211"/>
      <c r="BV3" s="211"/>
      <c r="BW3" s="211"/>
      <c r="BX3" s="211"/>
      <c r="BY3" s="212"/>
      <c r="BZ3" s="213"/>
      <c r="CA3" s="207"/>
      <c r="CB3" s="214"/>
      <c r="CC3" s="214"/>
      <c r="CD3" s="214"/>
      <c r="CE3" s="214"/>
      <c r="CF3" s="215"/>
      <c r="CG3" s="214"/>
      <c r="CH3" s="214"/>
      <c r="CI3" s="214"/>
      <c r="CJ3" s="216"/>
      <c r="CK3" s="217"/>
      <c r="CL3" s="218"/>
      <c r="CM3" s="219"/>
      <c r="CN3" s="219"/>
      <c r="CO3" s="219"/>
      <c r="CP3" s="219"/>
      <c r="CQ3" s="220"/>
      <c r="CR3" s="219"/>
      <c r="CS3" s="219"/>
      <c r="CT3" s="219"/>
      <c r="CU3" s="221"/>
      <c r="CV3" s="222"/>
      <c r="CW3" s="218"/>
      <c r="CX3" s="204"/>
      <c r="CY3" s="204"/>
      <c r="CZ3" s="204"/>
      <c r="DA3" s="204"/>
      <c r="DB3" s="223"/>
      <c r="DC3" s="204"/>
      <c r="DD3" s="204"/>
      <c r="DE3" s="204"/>
      <c r="DF3" s="224"/>
      <c r="DG3" s="205"/>
      <c r="DH3" s="218"/>
      <c r="DI3" s="208"/>
      <c r="DJ3" s="208"/>
      <c r="DK3" s="208"/>
      <c r="DL3" s="208"/>
      <c r="DM3" s="225"/>
      <c r="DN3" s="208"/>
      <c r="DO3" s="208"/>
      <c r="DP3" s="208"/>
      <c r="DQ3" s="209"/>
      <c r="DR3" s="226"/>
      <c r="DS3" s="218"/>
      <c r="DT3" s="204"/>
      <c r="DU3" s="204"/>
      <c r="DV3" s="204"/>
      <c r="DW3" s="204"/>
      <c r="DX3" s="223"/>
      <c r="DY3" s="204"/>
      <c r="DZ3" s="204"/>
      <c r="EA3" s="204"/>
      <c r="EB3" s="224"/>
      <c r="EC3" s="205"/>
      <c r="ED3" s="218"/>
      <c r="EE3" s="204"/>
      <c r="EF3" s="204"/>
      <c r="EG3" s="204"/>
      <c r="EH3" s="204"/>
      <c r="EI3" s="223"/>
      <c r="EJ3" s="204"/>
      <c r="EK3" s="204"/>
      <c r="EL3" s="204"/>
      <c r="EM3" s="224"/>
      <c r="EN3" s="205"/>
      <c r="EO3" s="218"/>
      <c r="EP3" s="227"/>
      <c r="EQ3" s="227"/>
      <c r="ER3" s="227"/>
      <c r="ES3" s="227"/>
      <c r="ET3" s="228"/>
      <c r="EU3" s="227"/>
      <c r="EV3" s="227"/>
      <c r="EW3" s="227"/>
      <c r="EX3" s="229"/>
      <c r="EY3" s="230"/>
      <c r="EZ3" s="218"/>
      <c r="FA3" s="204"/>
      <c r="FB3" s="204"/>
      <c r="FC3" s="204"/>
      <c r="FD3" s="204"/>
      <c r="FE3" s="223"/>
      <c r="FF3" s="204"/>
      <c r="FG3" s="204"/>
      <c r="FH3" s="204"/>
      <c r="FI3" s="224"/>
      <c r="FJ3" s="205"/>
      <c r="FK3" s="218"/>
      <c r="FL3" s="204"/>
      <c r="FM3" s="204"/>
      <c r="FN3" s="204"/>
      <c r="FO3" s="204"/>
      <c r="FP3" s="223"/>
      <c r="FQ3" s="204"/>
      <c r="FR3" s="204"/>
      <c r="FS3" s="204"/>
      <c r="FT3" s="224"/>
      <c r="FU3" s="205"/>
      <c r="FV3" s="218"/>
      <c r="FW3" s="231"/>
      <c r="FX3" s="231"/>
      <c r="FY3" s="231"/>
      <c r="FZ3" s="231"/>
      <c r="GA3" s="231"/>
      <c r="GB3" s="231"/>
    </row>
    <row r="4" spans="1:184" ht="110.1" customHeight="1">
      <c r="A4" s="232"/>
      <c r="B4" s="233"/>
      <c r="C4" s="234"/>
      <c r="D4" s="234"/>
      <c r="E4" s="234"/>
      <c r="F4" s="235" t="s">
        <v>114</v>
      </c>
      <c r="G4" s="236" t="s">
        <v>113</v>
      </c>
      <c r="H4" s="235" t="s">
        <v>562</v>
      </c>
      <c r="I4" s="236" t="s">
        <v>366</v>
      </c>
      <c r="J4" s="236" t="s">
        <v>563</v>
      </c>
      <c r="K4" s="236" t="s">
        <v>89</v>
      </c>
      <c r="L4" s="236" t="s">
        <v>983</v>
      </c>
      <c r="M4" s="236" t="s">
        <v>984</v>
      </c>
      <c r="N4" s="44" t="s">
        <v>47</v>
      </c>
      <c r="O4" s="237" t="s">
        <v>85</v>
      </c>
      <c r="P4" s="237" t="s">
        <v>88</v>
      </c>
      <c r="Q4" s="237" t="s">
        <v>71</v>
      </c>
      <c r="R4" s="237" t="s">
        <v>87</v>
      </c>
      <c r="S4" s="237" t="s">
        <v>86</v>
      </c>
      <c r="T4" s="238" t="s">
        <v>50</v>
      </c>
      <c r="U4" s="237" t="s">
        <v>595</v>
      </c>
      <c r="V4" s="237" t="s">
        <v>596</v>
      </c>
      <c r="W4" s="237" t="s">
        <v>142</v>
      </c>
      <c r="X4" s="237" t="s">
        <v>165</v>
      </c>
      <c r="Y4" s="239" t="s">
        <v>235</v>
      </c>
      <c r="Z4" s="239" t="s">
        <v>236</v>
      </c>
      <c r="AA4" s="239" t="s">
        <v>153</v>
      </c>
      <c r="AB4" s="239" t="s">
        <v>234</v>
      </c>
      <c r="AC4" s="239" t="s">
        <v>65</v>
      </c>
      <c r="AD4" s="239" t="s">
        <v>2406</v>
      </c>
      <c r="AE4" s="239" t="s">
        <v>2407</v>
      </c>
      <c r="AF4" s="239" t="s">
        <v>66</v>
      </c>
      <c r="AG4" s="239" t="s">
        <v>2540</v>
      </c>
      <c r="AH4" s="239" t="s">
        <v>985</v>
      </c>
      <c r="AI4" s="239" t="s">
        <v>615</v>
      </c>
      <c r="AJ4" s="239" t="s">
        <v>616</v>
      </c>
      <c r="AK4" s="239" t="s">
        <v>614</v>
      </c>
      <c r="AL4" s="239" t="s">
        <v>617</v>
      </c>
      <c r="AM4" s="239" t="s">
        <v>2373</v>
      </c>
      <c r="AN4" s="239" t="s">
        <v>2372</v>
      </c>
      <c r="AO4" s="239" t="s">
        <v>2371</v>
      </c>
      <c r="AP4" s="239" t="s">
        <v>2370</v>
      </c>
      <c r="AQ4" s="239" t="s">
        <v>72</v>
      </c>
      <c r="AR4" s="239" t="s">
        <v>398</v>
      </c>
      <c r="AS4" s="239" t="s">
        <v>69</v>
      </c>
      <c r="AT4" s="239" t="s">
        <v>60</v>
      </c>
      <c r="AU4" s="240" t="s">
        <v>2401</v>
      </c>
      <c r="AV4" s="240" t="s">
        <v>2402</v>
      </c>
      <c r="AW4" s="241" t="s">
        <v>2403</v>
      </c>
      <c r="AX4" s="241" t="s">
        <v>2404</v>
      </c>
      <c r="AY4" s="241" t="s">
        <v>70</v>
      </c>
      <c r="AZ4" s="241" t="s">
        <v>71</v>
      </c>
      <c r="BA4" s="241" t="s">
        <v>87</v>
      </c>
      <c r="BB4" s="242" t="s">
        <v>86</v>
      </c>
      <c r="BC4" s="243" t="s">
        <v>50</v>
      </c>
      <c r="BD4" s="242" t="s">
        <v>68</v>
      </c>
      <c r="BE4" s="244"/>
      <c r="BF4" s="245" t="s">
        <v>2401</v>
      </c>
      <c r="BG4" s="245" t="s">
        <v>2402</v>
      </c>
      <c r="BH4" s="245" t="s">
        <v>2403</v>
      </c>
      <c r="BI4" s="245" t="s">
        <v>2404</v>
      </c>
      <c r="BJ4" s="245" t="s">
        <v>70</v>
      </c>
      <c r="BK4" s="245" t="s">
        <v>71</v>
      </c>
      <c r="BL4" s="245" t="s">
        <v>87</v>
      </c>
      <c r="BM4" s="245" t="s">
        <v>86</v>
      </c>
      <c r="BN4" s="246" t="s">
        <v>50</v>
      </c>
      <c r="BO4" s="247" t="s">
        <v>68</v>
      </c>
      <c r="BP4" s="244"/>
      <c r="BQ4" s="248" t="s">
        <v>2401</v>
      </c>
      <c r="BR4" s="248" t="s">
        <v>2402</v>
      </c>
      <c r="BS4" s="248" t="s">
        <v>2403</v>
      </c>
      <c r="BT4" s="248" t="s">
        <v>2404</v>
      </c>
      <c r="BU4" s="248" t="s">
        <v>70</v>
      </c>
      <c r="BV4" s="248" t="s">
        <v>71</v>
      </c>
      <c r="BW4" s="248" t="s">
        <v>87</v>
      </c>
      <c r="BX4" s="248" t="s">
        <v>86</v>
      </c>
      <c r="BY4" s="249" t="s">
        <v>50</v>
      </c>
      <c r="BZ4" s="250" t="s">
        <v>68</v>
      </c>
      <c r="CA4" s="244"/>
      <c r="CB4" s="251" t="s">
        <v>2401</v>
      </c>
      <c r="CC4" s="251" t="s">
        <v>2402</v>
      </c>
      <c r="CD4" s="251" t="s">
        <v>2403</v>
      </c>
      <c r="CE4" s="251" t="s">
        <v>2404</v>
      </c>
      <c r="CF4" s="251" t="s">
        <v>70</v>
      </c>
      <c r="CG4" s="251" t="s">
        <v>71</v>
      </c>
      <c r="CH4" s="251" t="s">
        <v>87</v>
      </c>
      <c r="CI4" s="251" t="s">
        <v>86</v>
      </c>
      <c r="CJ4" s="252" t="s">
        <v>50</v>
      </c>
      <c r="CK4" s="253" t="s">
        <v>68</v>
      </c>
      <c r="CL4" s="254"/>
      <c r="CM4" s="255" t="s">
        <v>2401</v>
      </c>
      <c r="CN4" s="255" t="s">
        <v>2402</v>
      </c>
      <c r="CO4" s="255" t="s">
        <v>2403</v>
      </c>
      <c r="CP4" s="255" t="s">
        <v>2404</v>
      </c>
      <c r="CQ4" s="255" t="s">
        <v>70</v>
      </c>
      <c r="CR4" s="255" t="s">
        <v>71</v>
      </c>
      <c r="CS4" s="255" t="s">
        <v>87</v>
      </c>
      <c r="CT4" s="255" t="s">
        <v>86</v>
      </c>
      <c r="CU4" s="256" t="s">
        <v>50</v>
      </c>
      <c r="CV4" s="257" t="s">
        <v>68</v>
      </c>
      <c r="CW4" s="254"/>
      <c r="CX4" s="241" t="s">
        <v>2401</v>
      </c>
      <c r="CY4" s="241" t="s">
        <v>2402</v>
      </c>
      <c r="CZ4" s="241" t="s">
        <v>2403</v>
      </c>
      <c r="DA4" s="241" t="s">
        <v>2404</v>
      </c>
      <c r="DB4" s="241" t="s">
        <v>70</v>
      </c>
      <c r="DC4" s="241" t="s">
        <v>71</v>
      </c>
      <c r="DD4" s="241" t="s">
        <v>87</v>
      </c>
      <c r="DE4" s="241" t="s">
        <v>86</v>
      </c>
      <c r="DF4" s="243" t="s">
        <v>50</v>
      </c>
      <c r="DG4" s="242" t="s">
        <v>68</v>
      </c>
      <c r="DH4" s="254"/>
      <c r="DI4" s="245" t="s">
        <v>2401</v>
      </c>
      <c r="DJ4" s="245" t="s">
        <v>2402</v>
      </c>
      <c r="DK4" s="245" t="s">
        <v>2403</v>
      </c>
      <c r="DL4" s="245" t="s">
        <v>2404</v>
      </c>
      <c r="DM4" s="245" t="s">
        <v>70</v>
      </c>
      <c r="DN4" s="245" t="s">
        <v>71</v>
      </c>
      <c r="DO4" s="245" t="s">
        <v>87</v>
      </c>
      <c r="DP4" s="245" t="s">
        <v>86</v>
      </c>
      <c r="DQ4" s="246" t="s">
        <v>50</v>
      </c>
      <c r="DR4" s="247" t="s">
        <v>68</v>
      </c>
      <c r="DS4" s="254"/>
      <c r="DT4" s="241" t="s">
        <v>2401</v>
      </c>
      <c r="DU4" s="241" t="s">
        <v>2402</v>
      </c>
      <c r="DV4" s="241" t="s">
        <v>2403</v>
      </c>
      <c r="DW4" s="241" t="s">
        <v>2404</v>
      </c>
      <c r="DX4" s="241" t="s">
        <v>70</v>
      </c>
      <c r="DY4" s="241" t="s">
        <v>71</v>
      </c>
      <c r="DZ4" s="241" t="s">
        <v>87</v>
      </c>
      <c r="EA4" s="241" t="s">
        <v>86</v>
      </c>
      <c r="EB4" s="243" t="s">
        <v>50</v>
      </c>
      <c r="EC4" s="242" t="s">
        <v>68</v>
      </c>
      <c r="ED4" s="254"/>
      <c r="EE4" s="241" t="s">
        <v>2401</v>
      </c>
      <c r="EF4" s="241" t="s">
        <v>2402</v>
      </c>
      <c r="EG4" s="241" t="s">
        <v>2403</v>
      </c>
      <c r="EH4" s="241" t="s">
        <v>2404</v>
      </c>
      <c r="EI4" s="241" t="s">
        <v>70</v>
      </c>
      <c r="EJ4" s="241" t="s">
        <v>71</v>
      </c>
      <c r="EK4" s="241" t="s">
        <v>87</v>
      </c>
      <c r="EL4" s="241" t="s">
        <v>86</v>
      </c>
      <c r="EM4" s="243" t="s">
        <v>50</v>
      </c>
      <c r="EN4" s="242" t="s">
        <v>68</v>
      </c>
      <c r="EO4" s="254"/>
      <c r="EP4" s="258" t="s">
        <v>2401</v>
      </c>
      <c r="EQ4" s="258" t="s">
        <v>2402</v>
      </c>
      <c r="ER4" s="258" t="s">
        <v>2403</v>
      </c>
      <c r="ES4" s="258" t="s">
        <v>2404</v>
      </c>
      <c r="ET4" s="258" t="s">
        <v>70</v>
      </c>
      <c r="EU4" s="258" t="s">
        <v>71</v>
      </c>
      <c r="EV4" s="258" t="s">
        <v>87</v>
      </c>
      <c r="EW4" s="258" t="s">
        <v>86</v>
      </c>
      <c r="EX4" s="259" t="s">
        <v>50</v>
      </c>
      <c r="EY4" s="260" t="s">
        <v>68</v>
      </c>
      <c r="EZ4" s="254"/>
      <c r="FA4" s="241" t="s">
        <v>2401</v>
      </c>
      <c r="FB4" s="241" t="s">
        <v>2402</v>
      </c>
      <c r="FC4" s="241" t="s">
        <v>2403</v>
      </c>
      <c r="FD4" s="241" t="s">
        <v>2404</v>
      </c>
      <c r="FE4" s="241" t="s">
        <v>70</v>
      </c>
      <c r="FF4" s="241" t="s">
        <v>71</v>
      </c>
      <c r="FG4" s="241" t="s">
        <v>87</v>
      </c>
      <c r="FH4" s="241" t="s">
        <v>86</v>
      </c>
      <c r="FI4" s="243" t="s">
        <v>50</v>
      </c>
      <c r="FJ4" s="242" t="s">
        <v>68</v>
      </c>
      <c r="FK4" s="254"/>
      <c r="FL4" s="241" t="s">
        <v>2401</v>
      </c>
      <c r="FM4" s="241" t="s">
        <v>2402</v>
      </c>
      <c r="FN4" s="241" t="s">
        <v>2403</v>
      </c>
      <c r="FO4" s="241" t="s">
        <v>2404</v>
      </c>
      <c r="FP4" s="241" t="s">
        <v>70</v>
      </c>
      <c r="FQ4" s="241" t="s">
        <v>71</v>
      </c>
      <c r="FR4" s="241" t="s">
        <v>87</v>
      </c>
      <c r="FS4" s="241" t="s">
        <v>86</v>
      </c>
      <c r="FT4" s="243" t="s">
        <v>50</v>
      </c>
      <c r="FU4" s="242" t="s">
        <v>68</v>
      </c>
      <c r="FV4" s="261"/>
      <c r="FW4" s="262" t="str">
        <f>"0=normal, 1=strom, 2=strommix einstellbar, 3=videokonferenzen"</f>
        <v>0=normal, 1=strom, 2=strommix einstellbar, 3=videokonferenzen</v>
      </c>
      <c r="FX4" s="231"/>
      <c r="FY4" s="231"/>
      <c r="FZ4" s="231"/>
      <c r="GA4" s="231"/>
      <c r="GB4" s="231"/>
    </row>
    <row r="5" spans="1:184" s="42" customFormat="1" ht="30.75" customHeight="1">
      <c r="A5" s="263" t="s">
        <v>84</v>
      </c>
      <c r="B5" s="264"/>
      <c r="C5" s="265" t="s">
        <v>83</v>
      </c>
      <c r="D5" s="265" t="s">
        <v>82</v>
      </c>
      <c r="E5" s="266" t="s">
        <v>46</v>
      </c>
      <c r="F5" s="79"/>
      <c r="G5" s="41"/>
      <c r="H5" s="80"/>
      <c r="I5" s="41"/>
      <c r="K5" s="43"/>
      <c r="L5" s="43"/>
      <c r="M5" s="43"/>
      <c r="N5" s="44"/>
      <c r="O5" s="195" t="str">
        <f t="shared" ref="O5:V5" si="0">"["&amp;$C$268&amp;"]"</f>
        <v>[g CO2-equ.]</v>
      </c>
      <c r="P5" s="195" t="str">
        <f t="shared" si="0"/>
        <v>[g CO2-equ.]</v>
      </c>
      <c r="Q5" s="195" t="str">
        <f t="shared" si="0"/>
        <v>[g CO2-equ.]</v>
      </c>
      <c r="R5" s="195" t="str">
        <f t="shared" si="0"/>
        <v>[g CO2-equ.]</v>
      </c>
      <c r="S5" s="195" t="str">
        <f t="shared" si="0"/>
        <v>[g CO2-equ.]</v>
      </c>
      <c r="T5" s="194" t="str">
        <f t="shared" si="0"/>
        <v>[g CO2-equ.]</v>
      </c>
      <c r="U5" s="195" t="str">
        <f t="shared" si="0"/>
        <v>[g CO2-equ.]</v>
      </c>
      <c r="V5" s="195" t="str">
        <f t="shared" si="0"/>
        <v>[g CO2-equ.]</v>
      </c>
      <c r="W5" s="51" t="s">
        <v>317</v>
      </c>
      <c r="X5" s="194" t="s">
        <v>318</v>
      </c>
      <c r="Y5" s="267"/>
      <c r="Z5" s="267"/>
      <c r="AA5" s="267"/>
      <c r="AB5" s="267"/>
      <c r="AC5" s="267"/>
      <c r="AD5" s="267"/>
      <c r="AE5" s="267"/>
      <c r="AF5" s="267"/>
      <c r="AG5" s="267"/>
      <c r="AH5" s="267"/>
      <c r="AI5" s="268"/>
      <c r="AJ5" s="268"/>
      <c r="AK5" s="267"/>
      <c r="AL5" s="267"/>
      <c r="AM5" s="202"/>
      <c r="AN5" s="202"/>
      <c r="AO5" s="202"/>
      <c r="AP5" s="202"/>
      <c r="AQ5" s="202"/>
      <c r="AR5" s="202"/>
      <c r="AS5" s="202"/>
      <c r="AT5" s="202"/>
      <c r="AU5" s="269" t="s">
        <v>57</v>
      </c>
      <c r="AV5" s="269" t="s">
        <v>57</v>
      </c>
      <c r="AW5" s="270" t="s">
        <v>57</v>
      </c>
      <c r="AX5" s="270" t="s">
        <v>57</v>
      </c>
      <c r="AY5" s="270" t="s">
        <v>57</v>
      </c>
      <c r="AZ5" s="270" t="s">
        <v>57</v>
      </c>
      <c r="BA5" s="270" t="s">
        <v>57</v>
      </c>
      <c r="BB5" s="271" t="s">
        <v>57</v>
      </c>
      <c r="BC5" s="272" t="s">
        <v>57</v>
      </c>
      <c r="BD5" s="271" t="s">
        <v>57</v>
      </c>
      <c r="BE5" s="273"/>
      <c r="BF5" s="274" t="s">
        <v>58</v>
      </c>
      <c r="BG5" s="274" t="s">
        <v>58</v>
      </c>
      <c r="BH5" s="274" t="s">
        <v>58</v>
      </c>
      <c r="BI5" s="274" t="s">
        <v>58</v>
      </c>
      <c r="BJ5" s="274" t="s">
        <v>58</v>
      </c>
      <c r="BK5" s="274" t="s">
        <v>58</v>
      </c>
      <c r="BL5" s="274" t="s">
        <v>58</v>
      </c>
      <c r="BM5" s="274" t="s">
        <v>58</v>
      </c>
      <c r="BN5" s="275" t="s">
        <v>58</v>
      </c>
      <c r="BO5" s="276" t="s">
        <v>58</v>
      </c>
      <c r="BP5" s="273"/>
      <c r="BQ5" s="277" t="s">
        <v>0</v>
      </c>
      <c r="BR5" s="277" t="s">
        <v>0</v>
      </c>
      <c r="BS5" s="277" t="s">
        <v>0</v>
      </c>
      <c r="BT5" s="277" t="s">
        <v>0</v>
      </c>
      <c r="BU5" s="277" t="s">
        <v>0</v>
      </c>
      <c r="BV5" s="277" t="s">
        <v>0</v>
      </c>
      <c r="BW5" s="277" t="s">
        <v>0</v>
      </c>
      <c r="BX5" s="277" t="s">
        <v>0</v>
      </c>
      <c r="BY5" s="278" t="s">
        <v>0</v>
      </c>
      <c r="BZ5" s="279" t="s">
        <v>0</v>
      </c>
      <c r="CA5" s="273"/>
      <c r="CB5" s="280" t="s">
        <v>2</v>
      </c>
      <c r="CC5" s="280" t="s">
        <v>2</v>
      </c>
      <c r="CD5" s="280" t="s">
        <v>2</v>
      </c>
      <c r="CE5" s="280" t="s">
        <v>2</v>
      </c>
      <c r="CF5" s="280" t="s">
        <v>2</v>
      </c>
      <c r="CG5" s="280" t="s">
        <v>2</v>
      </c>
      <c r="CH5" s="280" t="s">
        <v>2</v>
      </c>
      <c r="CI5" s="280" t="s">
        <v>2</v>
      </c>
      <c r="CJ5" s="281" t="s">
        <v>91</v>
      </c>
      <c r="CK5" s="282" t="s">
        <v>2</v>
      </c>
      <c r="CL5" s="283"/>
      <c r="CM5" s="284" t="s">
        <v>3</v>
      </c>
      <c r="CN5" s="284" t="s">
        <v>3</v>
      </c>
      <c r="CO5" s="284" t="s">
        <v>3</v>
      </c>
      <c r="CP5" s="284" t="s">
        <v>3</v>
      </c>
      <c r="CQ5" s="284" t="s">
        <v>3</v>
      </c>
      <c r="CR5" s="284" t="s">
        <v>3</v>
      </c>
      <c r="CS5" s="284" t="s">
        <v>3</v>
      </c>
      <c r="CT5" s="284" t="s">
        <v>3</v>
      </c>
      <c r="CU5" s="285" t="s">
        <v>91</v>
      </c>
      <c r="CV5" s="284" t="s">
        <v>3</v>
      </c>
      <c r="CW5" s="283"/>
      <c r="CX5" s="286" t="s">
        <v>4</v>
      </c>
      <c r="CY5" s="286" t="s">
        <v>4</v>
      </c>
      <c r="CZ5" s="286" t="s">
        <v>4</v>
      </c>
      <c r="DA5" s="286" t="s">
        <v>4</v>
      </c>
      <c r="DB5" s="286" t="s">
        <v>4</v>
      </c>
      <c r="DC5" s="286" t="s">
        <v>4</v>
      </c>
      <c r="DD5" s="286" t="s">
        <v>4</v>
      </c>
      <c r="DE5" s="286" t="s">
        <v>4</v>
      </c>
      <c r="DF5" s="287" t="s">
        <v>91</v>
      </c>
      <c r="DG5" s="286" t="s">
        <v>4</v>
      </c>
      <c r="DH5" s="283"/>
      <c r="DI5" s="288" t="s">
        <v>5</v>
      </c>
      <c r="DJ5" s="288" t="s">
        <v>5</v>
      </c>
      <c r="DK5" s="288" t="s">
        <v>5</v>
      </c>
      <c r="DL5" s="288" t="s">
        <v>5</v>
      </c>
      <c r="DM5" s="288" t="s">
        <v>5</v>
      </c>
      <c r="DN5" s="288" t="s">
        <v>5</v>
      </c>
      <c r="DO5" s="288" t="s">
        <v>5</v>
      </c>
      <c r="DP5" s="288" t="s">
        <v>5</v>
      </c>
      <c r="DQ5" s="289" t="s">
        <v>91</v>
      </c>
      <c r="DR5" s="288" t="s">
        <v>5</v>
      </c>
      <c r="DS5" s="283"/>
      <c r="DT5" s="286" t="s">
        <v>92</v>
      </c>
      <c r="DU5" s="286" t="s">
        <v>92</v>
      </c>
      <c r="DV5" s="286" t="s">
        <v>92</v>
      </c>
      <c r="DW5" s="286" t="s">
        <v>92</v>
      </c>
      <c r="DX5" s="286" t="s">
        <v>92</v>
      </c>
      <c r="DY5" s="286" t="s">
        <v>92</v>
      </c>
      <c r="DZ5" s="286" t="s">
        <v>92</v>
      </c>
      <c r="EA5" s="286" t="s">
        <v>92</v>
      </c>
      <c r="EB5" s="287" t="s">
        <v>91</v>
      </c>
      <c r="EC5" s="286" t="s">
        <v>92</v>
      </c>
      <c r="ED5" s="283"/>
      <c r="EE5" s="286" t="s">
        <v>2321</v>
      </c>
      <c r="EF5" s="286" t="s">
        <v>2321</v>
      </c>
      <c r="EG5" s="286" t="s">
        <v>2321</v>
      </c>
      <c r="EH5" s="286" t="s">
        <v>2321</v>
      </c>
      <c r="EI5" s="286" t="s">
        <v>2321</v>
      </c>
      <c r="EJ5" s="286" t="s">
        <v>2321</v>
      </c>
      <c r="EK5" s="286" t="s">
        <v>2321</v>
      </c>
      <c r="EL5" s="286" t="s">
        <v>2321</v>
      </c>
      <c r="EM5" s="287" t="s">
        <v>91</v>
      </c>
      <c r="EN5" s="286" t="s">
        <v>2321</v>
      </c>
      <c r="EO5" s="283"/>
      <c r="EP5" s="290" t="s">
        <v>6</v>
      </c>
      <c r="EQ5" s="290" t="s">
        <v>6</v>
      </c>
      <c r="ER5" s="290" t="s">
        <v>6</v>
      </c>
      <c r="ES5" s="290" t="s">
        <v>6</v>
      </c>
      <c r="ET5" s="290" t="s">
        <v>6</v>
      </c>
      <c r="EU5" s="290" t="s">
        <v>6</v>
      </c>
      <c r="EV5" s="290" t="s">
        <v>6</v>
      </c>
      <c r="EW5" s="290" t="s">
        <v>6</v>
      </c>
      <c r="EX5" s="291" t="s">
        <v>91</v>
      </c>
      <c r="EY5" s="290" t="s">
        <v>6</v>
      </c>
      <c r="EZ5" s="283"/>
      <c r="FA5" s="286" t="s">
        <v>1</v>
      </c>
      <c r="FB5" s="286" t="s">
        <v>1</v>
      </c>
      <c r="FC5" s="286" t="s">
        <v>1</v>
      </c>
      <c r="FD5" s="286" t="s">
        <v>1</v>
      </c>
      <c r="FE5" s="286" t="s">
        <v>1</v>
      </c>
      <c r="FF5" s="286" t="s">
        <v>1</v>
      </c>
      <c r="FG5" s="286" t="s">
        <v>1</v>
      </c>
      <c r="FH5" s="286" t="s">
        <v>1</v>
      </c>
      <c r="FI5" s="287" t="s">
        <v>91</v>
      </c>
      <c r="FJ5" s="286" t="s">
        <v>1</v>
      </c>
      <c r="FK5" s="283"/>
      <c r="FL5" s="286" t="s">
        <v>120</v>
      </c>
      <c r="FM5" s="286" t="s">
        <v>120</v>
      </c>
      <c r="FN5" s="286" t="s">
        <v>120</v>
      </c>
      <c r="FO5" s="286" t="s">
        <v>120</v>
      </c>
      <c r="FP5" s="286" t="s">
        <v>120</v>
      </c>
      <c r="FQ5" s="286" t="s">
        <v>120</v>
      </c>
      <c r="FR5" s="286" t="s">
        <v>120</v>
      </c>
      <c r="FS5" s="286" t="s">
        <v>120</v>
      </c>
      <c r="FT5" s="286" t="s">
        <v>120</v>
      </c>
      <c r="FU5" s="286" t="s">
        <v>120</v>
      </c>
      <c r="FV5" s="283"/>
      <c r="FW5" s="292"/>
      <c r="FX5" s="293" t="s">
        <v>126</v>
      </c>
      <c r="FY5" s="293" t="s">
        <v>83</v>
      </c>
      <c r="FZ5" s="293" t="s">
        <v>82</v>
      </c>
      <c r="GA5" s="293" t="s">
        <v>46</v>
      </c>
      <c r="GB5" s="292" t="s">
        <v>140</v>
      </c>
    </row>
    <row r="6" spans="1:184" ht="16.5" customHeight="1">
      <c r="A6" s="294" t="s">
        <v>105</v>
      </c>
      <c r="B6" s="295" t="s">
        <v>107</v>
      </c>
      <c r="C6" s="296" t="s">
        <v>112</v>
      </c>
      <c r="D6" s="296" t="s">
        <v>10</v>
      </c>
      <c r="E6" s="297" t="s">
        <v>10</v>
      </c>
      <c r="F6" s="92">
        <v>1</v>
      </c>
      <c r="G6" s="92">
        <v>1</v>
      </c>
      <c r="H6" s="93">
        <v>1</v>
      </c>
      <c r="I6" s="94">
        <v>1</v>
      </c>
      <c r="J6" s="94"/>
      <c r="K6" s="92">
        <v>1</v>
      </c>
      <c r="L6" s="92"/>
      <c r="M6" s="92"/>
      <c r="N6" s="81" t="s">
        <v>99</v>
      </c>
      <c r="O6" s="188">
        <f ca="1">(IF(ISERROR(INDEX(INDIRECT($D$268),MATCH($AM6,$AM$4:$AM$275,0),MATCH(O$304,INDIRECT($E$268),0))*$I6/$AD6),0,INDEX(INDIRECT($D$268),MATCH($AM6,$AM$4:$AM$275,0),MATCH(O$304,INDIRECT($E$268),0))*$I6/$AD6)+IF(ISERROR(INDEX(INDIRECT($D$268),MATCH($AN6,$AN$4:$AN$275,0),MATCH(O$305,INDIRECT($E$268),0))*$J6/$AE6),0,INDEX(INDIRECT($D$268),MATCH($AN6,$AN$4:$AN$275,0),MATCH(O$305,INDIRECT($E$268),0))*$J6/$AE6))*$AC6/$F6</f>
        <v>0</v>
      </c>
      <c r="P6" s="188">
        <f ca="1">(IF(ISERROR(INDEX(INDIRECT($D$268),MATCH($AO6,$AO$4:$AO$275,0),MATCH(P$304,INDIRECT($E$268),0))*$I6/$AD6),0,INDEX(INDIRECT($D$268),MATCH($AO6,$AO$4:$AO$275,0),MATCH(P$304,INDIRECT($E$268),0))*$I6/$AD6)+IF(ISERROR(INDEX(INDIRECT($D$268),MATCH($AP6,$AP$4:$AP$275,0),MATCH(P$305,INDIRECT($E$268),0))*$J6/$AE6),0,INDEX(INDIRECT($D$268),MATCH($AP6,$AP$4:$AP$275,0),MATCH(P$305,INDIRECT($E$268),0))*$J6/$AE6))*$AC6/$F6</f>
        <v>0</v>
      </c>
      <c r="Q6" s="188">
        <f ca="1">INDEX(INDIRECT($D$268),MATCH($AQ6,$AQ$4:$AQ$284,0),MATCH(Q$4,INDIRECT($E$268),0))*$K6*$AC6/$F6/$AF6</f>
        <v>0</v>
      </c>
      <c r="R6" s="188">
        <f ca="1">INDEX(INDIRECT($D$268),MATCH($AR6,$AR$4:$AR$284,0),MATCH(R$4,INDIRECT($E$268),0))*$K6*$AC6/$F6/$AF6</f>
        <v>0</v>
      </c>
      <c r="S6" s="188">
        <f ca="1">INDEX(INDIRECT($D$268),MATCH($AS6,$AS$4:$AS$284,0),MATCH(S$4,INDIRECT($E$268),0))*$K6*$AC6/$F6/$AF6</f>
        <v>0</v>
      </c>
      <c r="T6" s="187">
        <f t="shared" ref="T6:T46" ca="1" si="1">S6+R6+Q6+P6+O6</f>
        <v>0</v>
      </c>
      <c r="U6" s="188">
        <f>IF($B$268=6,(IF(OR(AJ6="Benzin",AJ6="Diesel"),$AK6*INDEX('DIN EN 16258'!$I:$I,MATCH('mobitool-Faktoren v2.0'!$AI6,'DIN EN 16258'!$A:$A,0))*$I6/$AD6+$AL6*INDEX('DIN EN 16258'!$I:$I,MATCH('mobitool-Faktoren v2.0'!$AJ6,'DIN EN 16258'!$A:$A,0))*$I6/$AD6,IF(ISERROR($AK6*INDEX('DIN EN 16258'!$I:$I,MATCH('mobitool-Faktoren v2.0'!$AI6,'DIN EN 16258'!$A:$A,0))*$I6/$AD6),0,$AK6*INDEX('DIN EN 16258'!$I:$I,MATCH('mobitool-Faktoren v2.0'!$AI6,'DIN EN 16258'!$A:$A,0))*$I6/$AD6)+IF(ISERROR($AL6*INDEX('DIN EN 16258'!$I:$I,MATCH('mobitool-Faktoren v2.0'!$AJ6,'DIN EN 16258'!$A:$A,0))*$J6/$AE6),0,$AL6*INDEX('DIN EN 16258'!$I:$I,MATCH('mobitool-Faktoren v2.0'!$AJ6,'DIN EN 16258'!$A:$A,0))*$J6/$AE6)))*1000,
IF($B$268=1,(IF(OR(AJ6="Benzin",AJ6="Diesel"),$AK6*INDEX('DIN EN 16258'!$D:$D,MATCH('mobitool-Faktoren v2.0'!$AI6,'DIN EN 16258'!$A:$A,0))*$I6/$AD6+$AL6*INDEX('DIN EN 16258'!$D:$D,MATCH('mobitool-Faktoren v2.0'!$AJ6,'DIN EN 16258'!$A:$A,0))*$I6/$AD6,IF(ISERROR($AK6*INDEX('DIN EN 16258'!$D:$D,MATCH('mobitool-Faktoren v2.0'!$AI6,'DIN EN 16258'!$A:$A,0))*$I6/$AD6),0,$AK6*INDEX('DIN EN 16258'!$D:$D,MATCH('mobitool-Faktoren v2.0'!$AI6,'DIN EN 16258'!$A:$A,0))*$I6/$AD6)+IF(ISERROR($AL6*INDEX('DIN EN 16258'!$D:$D,MATCH('mobitool-Faktoren v2.0'!$AJ6,'DIN EN 16258'!$A:$A,0))*$J6/$AE6),0,$AL6*INDEX('DIN EN 16258'!$D:$D,MATCH('mobitool-Faktoren v2.0'!$AJ6,'DIN EN 16258'!$A:$A,0))*$J6/$AE6))),0))*$AC6/$F6</f>
        <v>0</v>
      </c>
      <c r="V6" s="188">
        <f>IF($B$268=6,(IF(OR(AJ6="Benzin",AJ6="Diesel"),$AK6*INDEX('DIN EN 16258'!$L:$L,MATCH('mobitool-Faktoren v2.0'!$AI6,'DIN EN 16258'!$A:$A,0))*$I6/$AD6+$AL6*INDEX('DIN EN 16258'!$L:$L,MATCH('mobitool-Faktoren v2.0'!$AJ6,'DIN EN 16258'!$A:$A,0))*$I6/$AD6,IF(ISERROR($AK6*INDEX('DIN EN 16258'!$L:$L,MATCH('mobitool-Faktoren v2.0'!$AI6,'DIN EN 16258'!$A:$A,0))*$I6/$AD6),0,$AK6*INDEX('DIN EN 16258'!$L:$L,MATCH('mobitool-Faktoren v2.0'!$AI6,'DIN EN 16258'!$A:$A,0))*$I6/$AD6)+IF(ISERROR($AL6*INDEX('DIN EN 16258'!$L:$L,MATCH('mobitool-Faktoren v2.0'!$AJ6,'DIN EN 16258'!$A:$A,0))*$J6/$AE6),0,$AL6*INDEX('DIN EN 16258'!$L:$L,MATCH('mobitool-Faktoren v2.0'!$AJ6,'DIN EN 16258'!$A:$A,0))*$J6/$AE6)))*1000,
IF($B$268=1,(IF(OR(AJ6="Benzin",AJ6="Diesel"),$AK6*INDEX('DIN EN 16258'!$F:$F,MATCH('mobitool-Faktoren v2.0'!$AI6,'DIN EN 16258'!$A:$A,0))*$I6/$AD6+$AL6*INDEX('DIN EN 16258'!$F:$F,MATCH('mobitool-Faktoren v2.0'!$AJ6,'DIN EN 16258'!$A:$A,0))*$I6/$AD6,IF(ISERROR($AK6*INDEX('DIN EN 16258'!$F:$F,MATCH('mobitool-Faktoren v2.0'!$AI6,'DIN EN 16258'!$A:$A,0))*$I6/$AD6),0,$AK6*INDEX('DIN EN 16258'!$F:$F,MATCH('mobitool-Faktoren v2.0'!$AI6,'DIN EN 16258'!$A:$A,0))*$I6/$AD6)+IF(ISERROR($AL6*INDEX('DIN EN 16258'!$F:$F,MATCH('mobitool-Faktoren v2.0'!$AJ6,'DIN EN 16258'!$A:$A,0))*$J6/$AE6),0,$AL6*INDEX('DIN EN 16258'!$F:$F,MATCH('mobitool-Faktoren v2.0'!$AJ6,'DIN EN 16258'!$A:$A,0))*$J6/$AE6))),0))*$AC6/$F6</f>
        <v>0</v>
      </c>
      <c r="W6" s="188" t="s">
        <v>10</v>
      </c>
      <c r="X6" s="188" t="s">
        <v>10</v>
      </c>
      <c r="Y6" s="298"/>
      <c r="Z6" s="298"/>
      <c r="AA6" s="299"/>
      <c r="AB6" s="299"/>
      <c r="AC6" s="300">
        <v>1</v>
      </c>
      <c r="AD6" s="298">
        <v>1</v>
      </c>
      <c r="AE6" s="298"/>
      <c r="AF6" s="299">
        <v>1</v>
      </c>
      <c r="AG6" s="299"/>
      <c r="AH6" s="299"/>
      <c r="AI6" s="301"/>
      <c r="AJ6" s="301"/>
      <c r="AK6" s="299"/>
      <c r="AL6" s="299"/>
      <c r="AM6" s="202" t="s">
        <v>81</v>
      </c>
      <c r="AN6" s="202" t="s">
        <v>81</v>
      </c>
      <c r="AO6" s="202" t="s">
        <v>81</v>
      </c>
      <c r="AP6" s="202" t="s">
        <v>81</v>
      </c>
      <c r="AQ6" s="202" t="s">
        <v>81</v>
      </c>
      <c r="AR6" s="202" t="s">
        <v>81</v>
      </c>
      <c r="AS6" s="202" t="s">
        <v>81</v>
      </c>
      <c r="AT6" s="202" t="s">
        <v>81</v>
      </c>
      <c r="AU6" s="303">
        <f ca="1">IF(ISERROR(OFFSET('Daten KEA'!$A$1,MATCH(AU$5,'Daten KEA'!$A:$A,0)-1,MATCH(AM6,'Daten KEA'!$A$424:$ADO$424,0)-1)),0,OFFSET('Daten KEA'!$A$1,MATCH(AU$5,'Daten KEA'!$A:$A,0)-1,MATCH(AM6,'Daten KEA'!$A$424:$ADO$424,0)-1))+IF(ISERROR(AK6*INDEX('Energiefaktoren Ecoinvent'!$D:$D,MATCH('mobitool-Faktoren v2.0'!AI6,'Energiefaktoren Ecoinvent'!$A:$A,0))),0,AK6*INDEX('Energiefaktoren Ecoinvent'!$D:$D,MATCH('mobitool-Faktoren v2.0'!AI6,'Energiefaktoren Ecoinvent'!$A:$A,0)))+IF(OR(AJ6="Benzin",AJ6="Diesel"),IF(ISERROR(OFFSET('Daten KEA'!$A$1,MATCH(AV$5,'Daten KEA'!$A:$A,0)-1,MATCH(AN6,'Daten KEA'!$A$424:$ADO$424,0)-1)),0,OFFSET('Daten KEA'!$A$1,MATCH(AV$5,'Daten KEA'!$A:$A,0)-1,MATCH(AN6,'Daten KEA'!$A$424:$ADO$424,0)-1))+IF(ISERROR(AL6*INDEX('Energiefaktoren Ecoinvent'!$D:$D,MATCH('mobitool-Faktoren v2.0'!AJ6,'Energiefaktoren Ecoinvent'!$A:$A,0))),0,AL6*INDEX('Energiefaktoren Ecoinvent'!$D:$D,MATCH('mobitool-Faktoren v2.0'!AJ6,'Energiefaktoren Ecoinvent'!$A:$A,0))),0)</f>
        <v>0</v>
      </c>
      <c r="AV6" s="303">
        <f ca="1">IF(OR(AJ6="Benzin",AJ6="Diesel"),0,IF(ISERROR(OFFSET('Daten KEA'!$A$1,MATCH(AV$5,'Daten KEA'!$A:$A,0)-1,MATCH(AN6,'Daten KEA'!$A$424:$ADO$424,0)-1)),0,OFFSET('Daten KEA'!$A$1,MATCH(AV$5,'Daten KEA'!$A:$A,0)-1,MATCH(AN6,'Daten KEA'!$A$424:$ADO$424,0)-1))+IF(ISERROR(AL6*INDEX('Energiefaktoren Ecoinvent'!$D:$D,MATCH('mobitool-Faktoren v2.0'!AJ6,'Energiefaktoren Ecoinvent'!$A:$A,0))),0,AL6*INDEX('Energiefaktoren Ecoinvent'!$D:$D,MATCH('mobitool-Faktoren v2.0'!AJ6,'Energiefaktoren Ecoinvent'!$A:$A,0))))</f>
        <v>0</v>
      </c>
      <c r="AW6" s="303">
        <f ca="1">IF(ISERROR(OFFSET('Daten KEA'!$A$1,MATCH(AW$5,'Daten KEA'!$A:$A,0)-1,MATCH(AO6,'Daten KEA'!$A$424:$ADO$424,0)-1)),0,OFFSET('Daten KEA'!$A$1,MATCH(AW$5,'Daten KEA'!$A:$A,0)-1,MATCH(AO6,'Daten KEA'!$A$424:$ADO$424,0)-1))-IF(ISERROR(AK6*INDEX('Energiefaktoren Ecoinvent'!$D:$D,MATCH('mobitool-Faktoren v2.0'!AI6,'Energiefaktoren Ecoinvent'!$A:$A,0))),0,AK6*INDEX('Energiefaktoren Ecoinvent'!$D:$D,MATCH('mobitool-Faktoren v2.0'!AI6,'Energiefaktoren Ecoinvent'!$A:$A,0)))+IF(OR(AJ6="Benzin",AJ6="Diesel"),IF(ISERROR(OFFSET('Daten KEA'!$A$1,MATCH(AX$5,'Daten KEA'!$A:$A,0)-1,MATCH(AP6,'Daten KEA'!$A$424:$ADO$424,0)-1)),0,OFFSET('Daten KEA'!$A$1,MATCH(AX$5,'Daten KEA'!$A:$A,0)-1,MATCH(AP6,'Daten KEA'!$A$424:$ADO$424,0)-1))-IF(ISERROR(AL6*INDEX('Energiefaktoren Ecoinvent'!$D:$D,MATCH('mobitool-Faktoren v2.0'!AJ6,'Energiefaktoren Ecoinvent'!$A:$A,0))),0,AL6*INDEX('Energiefaktoren Ecoinvent'!$D:$D,MATCH('mobitool-Faktoren v2.0'!AJ6,'Energiefaktoren Ecoinvent'!$A:$A,0))),0)</f>
        <v>0</v>
      </c>
      <c r="AX6" s="303">
        <f ca="1">IF(OR(AJ6="Benzin",AJ6="Diesel"),0,IF(ISERROR(OFFSET('Daten KEA'!$A$1,MATCH(AX$5,'Daten KEA'!$A:$A,0)-1,MATCH(AP6,'Daten KEA'!$A$424:$ADO$424,0)-1)),0,OFFSET('Daten KEA'!$A$1,MATCH(AX$5,'Daten KEA'!$A:$A,0)-1,MATCH(AP6,'Daten KEA'!$A$424:$ADO$424,0)-1))-IF(ISERROR(AL6*INDEX('Energiefaktoren Ecoinvent'!$D:$D,MATCH('mobitool-Faktoren v2.0'!AJ6,'Energiefaktoren Ecoinvent'!$A:$A,0))),0,AL6*INDEX('Energiefaktoren Ecoinvent'!$D:$D,MATCH('mobitool-Faktoren v2.0'!AJ6,'Energiefaktoren Ecoinvent'!$A:$A,0))))</f>
        <v>0</v>
      </c>
      <c r="AY6" s="303">
        <f ca="1">SUM(AU6:AX6)</f>
        <v>0</v>
      </c>
      <c r="AZ6" s="303">
        <f ca="1">IF(ISERROR(OFFSET('Daten KEA'!$A$1,MATCH(AZ$5,'Daten KEA'!$A:$A,0)-1,MATCH(AQ6,'Daten KEA'!$A$424:$ADO$424,0)-1)),0,OFFSET('Daten KEA'!$A$1,MATCH(AZ$5,'Daten KEA'!$A:$A,0)-1,MATCH(AQ6,'Daten KEA'!$A$424:$ADO$424,0)-1))</f>
        <v>0</v>
      </c>
      <c r="BA6" s="303">
        <f ca="1">IF(ISERROR(OFFSET('Daten KEA'!$A$1,MATCH(BA$5,'Daten KEA'!$A:$A,0)-1,MATCH(AR6,'Daten KEA'!$A$424:$ADO$424,0)-1)),0,OFFSET('Daten KEA'!$A$1,MATCH(BA$5,'Daten KEA'!$A:$A,0)-1,MATCH(AR6,'Daten KEA'!$A$424:$ADO$424,0)-1))</f>
        <v>0</v>
      </c>
      <c r="BB6" s="303">
        <f ca="1">IF(ISERROR(OFFSET('Daten KEA'!$A$1,MATCH(BB$5,'Daten KEA'!$A:$A,0)-1,MATCH(AS6,'Daten KEA'!$A$424:$ADO$424,0)-1)),0,OFFSET('Daten KEA'!$A$1,MATCH(BB$5,'Daten KEA'!$A:$A,0)-1,MATCH(AS6,'Daten KEA'!$A$424:$ADO$424,0)-1))</f>
        <v>0</v>
      </c>
      <c r="BC6" s="304">
        <f ca="1">AY6+AZ6+BA6+BB6</f>
        <v>0</v>
      </c>
      <c r="BD6" s="303">
        <f ca="1">IF(ISERROR(OFFSET('Daten KEA'!$A$1,MATCH(BD$5,'Daten KEA'!$A:$A,0)-1,MATCH(AT6,'Daten KEA'!$A$424:$ADO$424,0)-1)),0,OFFSET('Daten KEA'!$A$1,MATCH(BD$5,'Daten KEA'!$A:$A,0)-1,MATCH(AT6,'Daten KEA'!$A$424:$ADO$424,0)-1))</f>
        <v>0</v>
      </c>
      <c r="BE6" s="305">
        <f ca="1">IF(ISERROR(BD6/BC6),0,BD6/BC6)</f>
        <v>0</v>
      </c>
      <c r="BF6" s="306">
        <f ca="1">IF(ISERROR(OFFSET('Daten KEA'!$A$1,MATCH(BF$5,'Daten KEA'!$A:$A,0)-1,MATCH(AM6,'Daten KEA'!$A$424:$ADO$424,0)-1)),0,OFFSET('Daten KEA'!$A$1,MATCH(BF$5,'Daten KEA'!$A:$A,0)-1,MATCH(AM6,'Daten KEA'!$A$424:$ADO$424,0)-1))+IF(ISERROR($AK6*INDEX('Energiefaktoren Ecoinvent'!$H:$H,MATCH('mobitool-Faktoren v2.0'!$AI6,'Energiefaktoren Ecoinvent'!$A:$A,0))),0,$AK6*INDEX('Energiefaktoren Ecoinvent'!$H:$H,MATCH('mobitool-Faktoren v2.0'!$AI6,'Energiefaktoren Ecoinvent'!$A:$A,0)))+IF(OR(AJ6="Benzin",AJ6="Diesel"),IF(ISERROR(OFFSET('Daten KEA'!$A$1,MATCH(BG$5,'Daten KEA'!$A:$A,0)-1,MATCH(AN6,'Daten KEA'!$A$424:$ADO$424,0)-1)),0,OFFSET('Daten KEA'!$A$1,MATCH(BG$5,'Daten KEA'!$A:$A,0)-1,MATCH(AN6,'Daten KEA'!$A$424:$ADO$424,0)-1))+IF(ISERROR($AL6*INDEX('Energiefaktoren Ecoinvent'!$H:$H,MATCH('mobitool-Faktoren v2.0'!$AJ6,'Energiefaktoren Ecoinvent'!$A:$A,0))),0,$AL6*INDEX('Energiefaktoren Ecoinvent'!$H:$H,MATCH('mobitool-Faktoren v2.0'!$AJ6,'Energiefaktoren Ecoinvent'!$A:$A,0))),0)</f>
        <v>0</v>
      </c>
      <c r="BG6" s="306">
        <f ca="1">IF(OR(AJ6="Benzin",AJ6="Diesel"),0,IF(ISERROR(OFFSET('Daten KEA'!$A$1,MATCH(BG$5,'Daten KEA'!$A:$A,0)-1,MATCH(AN6,'Daten KEA'!$A$424:$ADO$424,0)-1)),0,OFFSET('Daten KEA'!$A$1,MATCH(BG$5,'Daten KEA'!$A:$A,0)-1,MATCH(AN6,'Daten KEA'!$A$424:$ADO$424,0)-1))+IF(ISERROR($AL6*INDEX('Energiefaktoren Ecoinvent'!$H:$H,MATCH('mobitool-Faktoren v2.0'!$AJ6,'Energiefaktoren Ecoinvent'!$A:$A,0))),0,$AL6*INDEX('Energiefaktoren Ecoinvent'!$H:$H,MATCH('mobitool-Faktoren v2.0'!$AJ6,'Energiefaktoren Ecoinvent'!$A:$A,0))))</f>
        <v>0</v>
      </c>
      <c r="BH6" s="306">
        <f ca="1">IF(ISERROR(OFFSET('Daten KEA'!$A$1,MATCH(BH$5,'Daten KEA'!$A:$A,0)-1,MATCH(AO6,'Daten KEA'!$A$424:$ADO$424,0)-1)),0,OFFSET('Daten KEA'!$A$1,MATCH(BH$5,'Daten KEA'!$A:$A,0)-1,MATCH(AO6,'Daten KEA'!$A$424:$ADO$424,0)-1))-IF(ISERROR($AK6*INDEX('Energiefaktoren Ecoinvent'!$H:$H,MATCH('mobitool-Faktoren v2.0'!$AI6,'Energiefaktoren Ecoinvent'!$A:$A,0))),0,$AK6*INDEX('Energiefaktoren Ecoinvent'!$H:$H,MATCH('mobitool-Faktoren v2.0'!$AI6,'Energiefaktoren Ecoinvent'!$A:$A,0)))+IF(OR(AJ6="Benzin",AJ6="Diesel"),IF(ISERROR(OFFSET('Daten KEA'!$A$1,MATCH(BI$5,'Daten KEA'!$A:$A,0)-1,MATCH(AP6,'Daten KEA'!$A$424:$ADO$424,0)-1)),0,OFFSET('Daten KEA'!$A$1,MATCH(BI$5,'Daten KEA'!$A:$A,0)-1,MATCH(AP6,'Daten KEA'!$A$424:$ADO$424,0)-1))-IF(ISERROR($AL6*INDEX('Energiefaktoren Ecoinvent'!$H:$H,MATCH('mobitool-Faktoren v2.0'!$AJ6,'Energiefaktoren Ecoinvent'!$A:$A,0))),0,$AL6*INDEX('Energiefaktoren Ecoinvent'!$H:$H,MATCH('mobitool-Faktoren v2.0'!$AJ6,'Energiefaktoren Ecoinvent'!$A:$A,0))),0)</f>
        <v>0</v>
      </c>
      <c r="BI6" s="306">
        <f ca="1">IF(OR(AJ6="Benzin",AJ6="Diesel"),0,IF(ISERROR(OFFSET('Daten KEA'!$A$1,MATCH(BI$5,'Daten KEA'!$A:$A,0)-1,MATCH(AP6,'Daten KEA'!$A$424:$ADO$424,0)-1)),0,OFFSET('Daten KEA'!$A$1,MATCH(BI$5,'Daten KEA'!$A:$A,0)-1,MATCH(AP6,'Daten KEA'!$A$424:$ADO$424,0)-1))-IF(ISERROR($AL6*INDEX('Energiefaktoren Ecoinvent'!$H:$H,MATCH('mobitool-Faktoren v2.0'!$AJ6,'Energiefaktoren Ecoinvent'!$A:$A,0))),0,$AL6*INDEX('Energiefaktoren Ecoinvent'!$H:$H,MATCH('mobitool-Faktoren v2.0'!$AJ6,'Energiefaktoren Ecoinvent'!$A:$A,0))))</f>
        <v>0</v>
      </c>
      <c r="BJ6" s="306">
        <f ca="1">SUM(BF6:BI6)</f>
        <v>0</v>
      </c>
      <c r="BK6" s="306">
        <f ca="1">IF(ISERROR(OFFSET('Daten KEA'!$A$1,MATCH(BK$5,'Daten KEA'!$A:$A,0)-1,MATCH(AQ6,'Daten KEA'!$A$424:$ADO$424,0)-1)),0,OFFSET('Daten KEA'!$A$1,MATCH(BK$5,'Daten KEA'!$A:$A,0)-1,MATCH(AQ6,'Daten KEA'!$A$424:$ADO$424,0)-1))</f>
        <v>0</v>
      </c>
      <c r="BL6" s="306">
        <f ca="1">IF(ISERROR(OFFSET('Daten KEA'!$A$1,MATCH(BL$5,'Daten KEA'!$A:$A,0)-1,MATCH(AR6,'Daten KEA'!$A$424:$ADO$424,0)-1)),0,OFFSET('Daten KEA'!$A$1,MATCH(BL$5,'Daten KEA'!$A:$A,0)-1,MATCH(AR6,'Daten KEA'!$A$424:$ADO$424,0)-1))</f>
        <v>0</v>
      </c>
      <c r="BM6" s="306">
        <f ca="1">IF(ISERROR(OFFSET('Daten KEA'!$A$1,MATCH(BM$5,'Daten KEA'!$A:$A,0)-1,MATCH(AS6,'Daten KEA'!$A$424:$ADO$424,0)-1)),0,OFFSET('Daten KEA'!$A$1,MATCH(BM$5,'Daten KEA'!$A:$A,0)-1,MATCH(AS6,'Daten KEA'!$A$424:$ADO$424,0)-1))</f>
        <v>0</v>
      </c>
      <c r="BN6" s="307">
        <f ca="1">BJ6+BK6+BL6+BM6</f>
        <v>0</v>
      </c>
      <c r="BO6" s="306">
        <f ca="1">IF(ISERROR(OFFSET('Daten KEA'!$A$1,MATCH(BO$5,'Daten KEA'!$A:$A,0)-1,MATCH(AT6,'Daten KEA'!$A$424:$ADO$424,0)-1)),0,OFFSET('Daten KEA'!$A$1,MATCH(BO$5,'Daten KEA'!$A:$A,0)-1,MATCH(AT6,'Daten KEA'!$A$424:$ADO$424,0)-1))</f>
        <v>0</v>
      </c>
      <c r="BP6" s="305">
        <f ca="1">IF(ISERROR(BO6/BN6),0,BO6/BN6)</f>
        <v>0</v>
      </c>
      <c r="BQ6" s="308">
        <f ca="1">IF(ISERROR(OFFSET('Daten GWP'!$A$1,MATCH(BQ$5,'Daten GWP'!$A:$A,0)-1,MATCH(AM6,'Daten GWP'!$A$424:$ADO$424,0)-1)),0,OFFSET('Daten GWP'!$A$1,MATCH(BQ$5,'Daten GWP'!$A:$A,0)-1,MATCH(AM6,'Daten GWP'!$A$424:$ADO$424,0)-1))*1000</f>
        <v>0</v>
      </c>
      <c r="BR6" s="308">
        <f ca="1">IF(ISERROR(OFFSET('Daten GWP'!$A$1,MATCH(BR$5,'Daten GWP'!$A:$A,0)-1,MATCH(AN6,'Daten GWP'!$A$424:$ADO$424,0)-1)),0,OFFSET('Daten GWP'!$A$1,MATCH(BR$5,'Daten GWP'!$A:$A,0)-1,MATCH(AN6,'Daten GWP'!$A$424:$ADO$424,0)-1))*1000</f>
        <v>0</v>
      </c>
      <c r="BS6" s="308">
        <f ca="1">IF(ISERROR(OFFSET('Daten GWP'!$A$1,MATCH(BS$5,'Daten GWP'!$A:$A,0)-1,MATCH(AO6,'Daten GWP'!$A$424:$ADO$424,0)-1)),0,OFFSET('Daten GWP'!$A$1,MATCH(BS$5,'Daten GWP'!$A:$A,0)-1,MATCH(AO6,'Daten GWP'!$A$424:$ADO$424,0)-1))*1000</f>
        <v>0</v>
      </c>
      <c r="BT6" s="308">
        <f ca="1">IF(ISERROR(OFFSET('Daten GWP'!$A$1,MATCH(BT$5,'Daten GWP'!$A:$A,0)-1,MATCH(AP6,'Daten GWP'!$A$424:$ADO$424,0)-1)),0,OFFSET('Daten GWP'!$A$1,MATCH(BT$5,'Daten GWP'!$A:$A,0)-1,MATCH(AP6,'Daten GWP'!$A$424:$ADO$424,0)-1))*1000</f>
        <v>0</v>
      </c>
      <c r="BU6" s="308">
        <f ca="1">SUM(BQ6:BT6)</f>
        <v>0</v>
      </c>
      <c r="BV6" s="308">
        <f ca="1">IF(ISERROR(OFFSET('Daten GWP'!$A$1,MATCH(BV$5,'Daten GWP'!$A:$A,0)-1,MATCH(AQ6,'Daten GWP'!$A$424:$ADO$424,0)-1)),0,OFFSET('Daten GWP'!$A$1,MATCH(BV$5,'Daten GWP'!$A:$A,0)-1,MATCH(AQ6,'Daten GWP'!$A$424:$ADO$424,0)-1))*1000</f>
        <v>0</v>
      </c>
      <c r="BW6" s="308">
        <f ca="1">IF(ISERROR(OFFSET('Daten GWP'!$A$1,MATCH(BW$5,'Daten GWP'!$A:$A,0)-1,MATCH(AR6,'Daten GWP'!$A$424:$ADO$424,0)-1)),0,OFFSET('Daten GWP'!$A$1,MATCH(BW$5,'Daten GWP'!$A:$A,0)-1,MATCH(AR6,'Daten GWP'!$A$424:$ADO$424,0)-1))*1000</f>
        <v>0</v>
      </c>
      <c r="BX6" s="308">
        <f ca="1">IF(ISERROR(OFFSET('Daten GWP'!$A$1,MATCH(BX$5,'Daten GWP'!$A:$A,0)-1,MATCH(AS6,'Daten GWP'!$A$424:$ADO$424,0)-1)),0,OFFSET('Daten GWP'!$A$1,MATCH(BX$5,'Daten GWP'!$A:$A,0)-1,MATCH(AS6,'Daten GWP'!$A$424:$ADO$424,0)-1))*1000</f>
        <v>0</v>
      </c>
      <c r="BY6" s="309">
        <f ca="1">BU6+BV6+BW6+BX6</f>
        <v>0</v>
      </c>
      <c r="BZ6" s="308">
        <f ca="1">IF(ISERROR(OFFSET('Daten GWP'!$A$1,MATCH(BZ$5,'Daten GWP'!$A:$A,0)-1,MATCH(AT6,'Daten GWP'!$A$424:$ADO$424,0)-1)),0,OFFSET('Daten GWP'!$A$1,MATCH(BZ$5,'Daten GWP'!$A:$A,0)-1,MATCH(AT6,'Daten GWP'!$A$424:$ADO$424,0)-1))*1000</f>
        <v>0</v>
      </c>
      <c r="CA6" s="305">
        <f ca="1">IF(ISERROR(BZ6/BY6),0,BZ6/BY6)</f>
        <v>0</v>
      </c>
      <c r="CB6" s="310">
        <f ca="1">IF(ISERROR(OFFSET('Daten Elementary'!$A$1,MATCH(CB$5,'Daten Elementary'!$A:$A,0)-1,MATCH(AM6,'Daten Elementary'!$A$424:$ADO$424,0)-1)),0,OFFSET('Daten Elementary'!$A$1,MATCH(CB$5,'Daten Elementary'!$A:$A,0)-1,MATCH(AM6,'Daten Elementary'!$A$424:$ADO$424,0)-1))*1000000</f>
        <v>0</v>
      </c>
      <c r="CC6" s="310">
        <f ca="1">IF(ISERROR(OFFSET('Daten Elementary'!$A$1,MATCH(CC$5,'Daten Elementary'!$A:$A,0)-1,MATCH(AN6,'Daten Elementary'!$A$424:$ADO$424,0)-1)),0,OFFSET('Daten Elementary'!$A$1,MATCH(CC$5,'Daten Elementary'!$A:$A,0)-1,MATCH(AN6,'Daten Elementary'!$A$424:$ADO$424,0)-1))*1000000</f>
        <v>0</v>
      </c>
      <c r="CD6" s="310">
        <f ca="1">IF(ISERROR(OFFSET('Daten Elementary'!$A$1,MATCH(CD$5,'Daten Elementary'!$A:$A,0)-1,MATCH(AO6,'Daten Elementary'!$A$424:$ADO$424,0)-1)),0,OFFSET('Daten Elementary'!$A$1,MATCH(CD$5,'Daten Elementary'!$A:$A,0)-1,MATCH(AO6,'Daten Elementary'!$A$424:$ADO$424,0)-1))*1000000</f>
        <v>0</v>
      </c>
      <c r="CE6" s="310">
        <f ca="1">IF(ISERROR(OFFSET('Daten Elementary'!$A$1,MATCH(CE$5,'Daten Elementary'!$A:$A,0)-1,MATCH(AP6,'Daten Elementary'!$A$424:$ADO$424,0)-1)),0,OFFSET('Daten Elementary'!$A$1,MATCH(CE$5,'Daten Elementary'!$A:$A,0)-1,MATCH(AP6,'Daten Elementary'!$A$424:$ADO$424,0)-1))*1000000</f>
        <v>0</v>
      </c>
      <c r="CF6" s="310">
        <f ca="1">SUM(CB6:CE6)</f>
        <v>0</v>
      </c>
      <c r="CG6" s="310">
        <f ca="1">IF(ISERROR(OFFSET('Daten Elementary'!$A$1,MATCH(CG$5,'Daten Elementary'!$A:$A,0)-1,MATCH(AQ6,'Daten Elementary'!$A$424:$ADO$424,0)-1)),0,OFFSET('Daten Elementary'!$A$1,MATCH(CG$5,'Daten Elementary'!$A:$A,0)-1,MATCH(AQ6,'Daten Elementary'!$A$424:$ADO$424,0)-1))*1000000</f>
        <v>0</v>
      </c>
      <c r="CH6" s="310">
        <f ca="1">IF(ISERROR(OFFSET('Daten Elementary'!$A$1,MATCH(CH$5,'Daten Elementary'!$A:$A,0)-1,MATCH(AR6,'Daten Elementary'!$A$424:$ADO$424,0)-1)),0,OFFSET('Daten Elementary'!$A$1,MATCH(CH$5,'Daten Elementary'!$A:$A,0)-1,MATCH(AR6,'Daten Elementary'!$A$424:$ADO$424,0)-1))*1000000</f>
        <v>0</v>
      </c>
      <c r="CI6" s="310">
        <f ca="1">IF(ISERROR(OFFSET('Daten Elementary'!$A$1,MATCH(CI$5,'Daten Elementary'!$A:$A,0)-1,MATCH(AS6,'Daten Elementary'!$A$424:$ADO$424,0)-1)),0,OFFSET('Daten Elementary'!$A$1,MATCH(CI$5,'Daten Elementary'!$A:$A,0)-1,MATCH(AS6,'Daten Elementary'!$A$424:$ADO$424,0)-1))*1000000</f>
        <v>0</v>
      </c>
      <c r="CJ6" s="311">
        <f ca="1">CF6+CG6+CH6+CI6</f>
        <v>0</v>
      </c>
      <c r="CK6" s="310">
        <f ca="1">IF(ISERROR(OFFSET('Daten Elementary'!$A$1,MATCH(CK$5,'Daten Elementary'!$A:$A,0)-1,MATCH($AT6,'Daten Elementary'!$A$424:$ADO$424,0)-1)),0,OFFSET('Daten Elementary'!$A$1,MATCH(CK$5,'Daten Elementary'!$A:$A,0)-1,MATCH($AT6,'Daten Elementary'!$A$424:$ADO$424,0)-1))*1000000</f>
        <v>0</v>
      </c>
      <c r="CL6" s="305">
        <f ca="1">IF(ISERROR(CK6/CJ6),0,CK6/CJ6)</f>
        <v>0</v>
      </c>
      <c r="CM6" s="312">
        <f ca="1">IF(ISERROR(OFFSET('Daten Elementary'!$A$1,MATCH(CM$5,'Daten Elementary'!$A:$A,0)-1,MATCH(AM6,'Daten Elementary'!$A$424:$ADO$424,0)-1)),0,OFFSET('Daten Elementary'!$A$1,MATCH(CM$5,'Daten Elementary'!$A:$A,0)-1,MATCH(AM6,'Daten Elementary'!$A$424:$ADO$424,0)-1))*1000000</f>
        <v>0</v>
      </c>
      <c r="CN6" s="312">
        <f ca="1">IF(ISERROR(OFFSET('Daten Elementary'!$A$1,MATCH(CN$5,'Daten Elementary'!$A:$A,0)-1,MATCH(AN6,'Daten Elementary'!$A$424:$ADO$424,0)-1)),0,OFFSET('Daten Elementary'!$A$1,MATCH(CN$5,'Daten Elementary'!$A:$A,0)-1,MATCH(AN6,'Daten Elementary'!$A$424:$ADO$424,0)-1))*1000000</f>
        <v>0</v>
      </c>
      <c r="CO6" s="312">
        <f ca="1">IF(ISERROR(OFFSET('Daten Elementary'!$A$1,MATCH(CO$5,'Daten Elementary'!$A:$A,0)-1,MATCH(AO6,'Daten Elementary'!$A$424:$ADO$424,0)-1)),0,OFFSET('Daten Elementary'!$A$1,MATCH(CO$5,'Daten Elementary'!$A:$A,0)-1,MATCH(AO6,'Daten Elementary'!$A$424:$ADO$424,0)-1))*1000000</f>
        <v>0</v>
      </c>
      <c r="CP6" s="312">
        <f ca="1">IF(ISERROR(OFFSET('Daten Elementary'!$A$1,MATCH(CP$5,'Daten Elementary'!$A:$A,0)-1,MATCH(AP6,'Daten Elementary'!$A$424:$ADO$424,0)-1)),0,OFFSET('Daten Elementary'!$A$1,MATCH(CP$5,'Daten Elementary'!$A:$A,0)-1,MATCH(AP6,'Daten Elementary'!$A$424:$ADO$424,0)-1))*1000000</f>
        <v>0</v>
      </c>
      <c r="CQ6" s="312">
        <f ca="1">SUM(CM6:CP6)</f>
        <v>0</v>
      </c>
      <c r="CR6" s="312">
        <f ca="1">IF(ISERROR(OFFSET('Daten Elementary'!$A$1,MATCH(CR$5,'Daten Elementary'!$A:$A,0)-1,MATCH(AQ6,'Daten Elementary'!$A$424:$ADO$424,0)-1)),0,OFFSET('Daten Elementary'!$A$1,MATCH(CR$5,'Daten Elementary'!$A:$A,0)-1,MATCH(AQ6,'Daten Elementary'!$A$424:$ADO$424,0)-1))*1000000</f>
        <v>0</v>
      </c>
      <c r="CS6" s="312">
        <f ca="1">IF(ISERROR(OFFSET('Daten Elementary'!$A$1,MATCH(CS$5,'Daten Elementary'!$A:$A,0)-1,MATCH(AR6,'Daten Elementary'!$A$424:$ADO$424,0)-1)),0,OFFSET('Daten Elementary'!$A$1,MATCH(CS$5,'Daten Elementary'!$A:$A,0)-1,MATCH(AR6,'Daten Elementary'!$A$424:$ADO$424,0)-1))*1000000</f>
        <v>0</v>
      </c>
      <c r="CT6" s="312">
        <f ca="1">IF(ISERROR(OFFSET('Daten Elementary'!$A$1,MATCH(CT$5,'Daten Elementary'!$A:$A,0)-1,MATCH(AS6,'Daten Elementary'!$A$424:$ADO$424,0)-1)),0,OFFSET('Daten Elementary'!$A$1,MATCH(CT$5,'Daten Elementary'!$A:$A,0)-1,MATCH(AS6,'Daten Elementary'!$A$424:$ADO$424,0)-1))*1000000</f>
        <v>0</v>
      </c>
      <c r="CU6" s="313">
        <f ca="1">CQ6+CR6+CS6+CT6</f>
        <v>0</v>
      </c>
      <c r="CV6" s="312">
        <f ca="1">IF(ISERROR(OFFSET('Daten Elementary'!$A$1,MATCH(CV$5,'Daten Elementary'!$A:$A,0)-1,MATCH($AT6,'Daten Elementary'!$A$424:$ADO$424,0)-1)),0,OFFSET('Daten Elementary'!$A$1,MATCH(CV$5,'Daten Elementary'!$A:$A,0)-1,MATCH($AT6,'Daten Elementary'!$A$424:$ADO$424,0)-1))*1000000</f>
        <v>0</v>
      </c>
      <c r="CW6" s="305">
        <f ca="1">IF(ISERROR(CV6/CU6),0,CV6/CU6)</f>
        <v>0</v>
      </c>
      <c r="CX6" s="314">
        <f ca="1">IF(ISERROR(OFFSET('Daten Elementary'!$A$1,MATCH(CX$5,'Daten Elementary'!$A:$A,0)-1,MATCH(AM6,'Daten Elementary'!$A$424:$ADO$424,0)-1)),0,OFFSET('Daten Elementary'!$A$1,MATCH(CX$5,'Daten Elementary'!$A:$A,0)-1,MATCH(AM6,'Daten Elementary'!$A$424:$ADO$424,0)-1))*1000000</f>
        <v>0</v>
      </c>
      <c r="CY6" s="314">
        <f ca="1">IF(ISERROR(OFFSET('Daten Elementary'!$A$1,MATCH(CY$5,'Daten Elementary'!$A:$A,0)-1,MATCH(AN6,'Daten Elementary'!$A$424:$ADO$424,0)-1)),0,OFFSET('Daten Elementary'!$A$1,MATCH(CY$5,'Daten Elementary'!$A:$A,0)-1,MATCH(AN6,'Daten Elementary'!$A$424:$ADO$424,0)-1))*1000000</f>
        <v>0</v>
      </c>
      <c r="CZ6" s="314">
        <f ca="1">IF(ISERROR(OFFSET('Daten Elementary'!$A$1,MATCH(CZ$5,'Daten Elementary'!$A:$A,0)-1,MATCH(AO6,'Daten Elementary'!$A$424:$ADO$424,0)-1)),0,OFFSET('Daten Elementary'!$A$1,MATCH(CZ$5,'Daten Elementary'!$A:$A,0)-1,MATCH(AO6,'Daten Elementary'!$A$424:$ADO$424,0)-1))*1000000</f>
        <v>0</v>
      </c>
      <c r="DA6" s="314">
        <f ca="1">IF(ISERROR(OFFSET('Daten Elementary'!$A$1,MATCH(DA$5,'Daten Elementary'!$A:$A,0)-1,MATCH(AP6,'Daten Elementary'!$A$424:$ADO$424,0)-1)),0,OFFSET('Daten Elementary'!$A$1,MATCH(DA$5,'Daten Elementary'!$A:$A,0)-1,MATCH(AP6,'Daten Elementary'!$A$424:$ADO$424,0)-1))*1000000</f>
        <v>0</v>
      </c>
      <c r="DB6" s="314">
        <f ca="1">SUM(CX6:DA6)</f>
        <v>0</v>
      </c>
      <c r="DC6" s="314">
        <f ca="1">IF(ISERROR(OFFSET('Daten Elementary'!$A$1,MATCH(DC$5,'Daten Elementary'!$A:$A,0)-1,MATCH(AQ6,'Daten Elementary'!$A$424:$ADO$424,0)-1)),0,OFFSET('Daten Elementary'!$A$1,MATCH(DC$5,'Daten Elementary'!$A:$A,0)-1,MATCH(AQ6,'Daten Elementary'!$A$424:$ADO$424,0)-1))*1000000</f>
        <v>0</v>
      </c>
      <c r="DD6" s="314">
        <f ca="1">IF(ISERROR(OFFSET('Daten Elementary'!$A$1,MATCH(DD$5,'Daten Elementary'!$A:$A,0)-1,MATCH(AR6,'Daten Elementary'!$A$424:$ADO$424,0)-1)),0,OFFSET('Daten Elementary'!$A$1,MATCH(DD$5,'Daten Elementary'!$A:$A,0)-1,MATCH(AR6,'Daten Elementary'!$A$424:$ADO$424,0)-1))*1000000</f>
        <v>0</v>
      </c>
      <c r="DE6" s="314">
        <f ca="1">IF(ISERROR(OFFSET('Daten Elementary'!$A$1,MATCH(DE$5,'Daten Elementary'!$A:$A,0)-1,MATCH(AS6,'Daten Elementary'!$A$424:$ADO$424,0)-1)),0,OFFSET('Daten Elementary'!$A$1,MATCH(DE$5,'Daten Elementary'!$A:$A,0)-1,MATCH(AS6,'Daten Elementary'!$A$424:$ADO$424,0)-1))*1000000</f>
        <v>0</v>
      </c>
      <c r="DF6" s="315">
        <f ca="1">DB6+DC6+DD6+DE6</f>
        <v>0</v>
      </c>
      <c r="DG6" s="314">
        <f ca="1">IF(ISERROR(OFFSET('Daten Elementary'!$A$1,MATCH(DG$5,'Daten Elementary'!$A:$A,0)-1,MATCH($AT6,'Daten Elementary'!$A$424:$ADO$424,0)-1)),0,OFFSET('Daten Elementary'!$A$1,MATCH(DG$5,'Daten Elementary'!$A:$A,0)-1,MATCH($AT6,'Daten Elementary'!$A$424:$ADO$424,0)-1))*1000000</f>
        <v>0</v>
      </c>
      <c r="DH6" s="305">
        <f ca="1">IF(ISERROR(DG6/DF6),0,DG6/DF6)</f>
        <v>0</v>
      </c>
      <c r="DI6" s="316">
        <f ca="1">IF(ISERROR(OFFSET('Daten Elementary'!$A$1,MATCH(DI$5,'Daten Elementary'!$A:$A,0)-1,MATCH(AM6,'Daten Elementary'!$A$424:$ADO$424,0)-1)),0,OFFSET('Daten Elementary'!$A$1,MATCH(DI$5,'Daten Elementary'!$A:$A,0)-1,MATCH(AM6,'Daten Elementary'!$A$424:$ADO$424,0)-1))*1000000</f>
        <v>0</v>
      </c>
      <c r="DJ6" s="316">
        <f ca="1">IF(ISERROR(OFFSET('Daten Elementary'!$A$1,MATCH(DJ$5,'Daten Elementary'!$A:$A,0)-1,MATCH(AN6,'Daten Elementary'!$A$424:$ADO$424,0)-1)),0,OFFSET('Daten Elementary'!$A$1,MATCH(DJ$5,'Daten Elementary'!$A:$A,0)-1,MATCH(AN6,'Daten Elementary'!$A$424:$ADO$424,0)-1))*1000000</f>
        <v>0</v>
      </c>
      <c r="DK6" s="316">
        <f ca="1">IF(ISERROR(OFFSET('Daten Elementary'!$A$1,MATCH(DK$5,'Daten Elementary'!$A:$A,0)-1,MATCH(AO6,'Daten Elementary'!$A$424:$ADO$424,0)-1)),0,OFFSET('Daten Elementary'!$A$1,MATCH(DK$5,'Daten Elementary'!$A:$A,0)-1,MATCH(AO6,'Daten Elementary'!$A$424:$ADO$424,0)-1))*1000000</f>
        <v>0</v>
      </c>
      <c r="DL6" s="316">
        <f ca="1">IF(ISERROR(OFFSET('Daten Elementary'!$A$1,MATCH(DL$5,'Daten Elementary'!$A:$A,0)-1,MATCH(AP6,'Daten Elementary'!$A$424:$ADO$424,0)-1)),0,OFFSET('Daten Elementary'!$A$1,MATCH(DL$5,'Daten Elementary'!$A:$A,0)-1,MATCH(AP6,'Daten Elementary'!$A$424:$ADO$424,0)-1))*1000000</f>
        <v>0</v>
      </c>
      <c r="DM6" s="316">
        <f ca="1">SUM(DI6:DL6)</f>
        <v>0</v>
      </c>
      <c r="DN6" s="316">
        <f ca="1">IF(ISERROR(OFFSET('Daten Elementary'!$A$1,MATCH(DN$5,'Daten Elementary'!$A:$A,0)-1,MATCH(AQ6,'Daten Elementary'!$A$424:$ADO$424,0)-1)),0,OFFSET('Daten Elementary'!$A$1,MATCH(DN$5,'Daten Elementary'!$A:$A,0)-1,MATCH(AQ6,'Daten Elementary'!$A$424:$ADO$424,0)-1))*1000000</f>
        <v>0</v>
      </c>
      <c r="DO6" s="316">
        <f ca="1">IF(ISERROR(OFFSET('Daten Elementary'!$A$1,MATCH(DO$5,'Daten Elementary'!$A:$A,0)-1,MATCH(AR6,'Daten Elementary'!$A$424:$ADO$424,0)-1)),0,OFFSET('Daten Elementary'!$A$1,MATCH(DO$5,'Daten Elementary'!$A:$A,0)-1,MATCH(AR6,'Daten Elementary'!$A$424:$ADO$424,0)-1))*1000000</f>
        <v>0</v>
      </c>
      <c r="DP6" s="316">
        <f ca="1">IF(ISERROR(OFFSET('Daten Elementary'!$A$1,MATCH(DP$5,'Daten Elementary'!$A:$A,0)-1,MATCH(AS6,'Daten Elementary'!$A$424:$ADO$424,0)-1)),0,OFFSET('Daten Elementary'!$A$1,MATCH(DP$5,'Daten Elementary'!$A:$A,0)-1,MATCH(AS6,'Daten Elementary'!$A$424:$ADO$424,0)-1))*1000000</f>
        <v>0</v>
      </c>
      <c r="DQ6" s="317">
        <f ca="1">DM6+DN6+DO6+DP6</f>
        <v>0</v>
      </c>
      <c r="DR6" s="316">
        <f ca="1">IF(ISERROR(OFFSET('Daten Elementary'!$A$1,MATCH(DR$5,'Daten Elementary'!$A:$A,0)-1,MATCH($AT6,'Daten Elementary'!$A$424:$ADO$424,0)-1)),0,OFFSET('Daten Elementary'!$A$1,MATCH(DR$5,'Daten Elementary'!$A:$A,0)-1,MATCH($AT6,'Daten Elementary'!$A$424:$ADO$424,0)-1))*1000000</f>
        <v>0</v>
      </c>
      <c r="DS6" s="305">
        <f ca="1">IF(ISERROR(DR6/DQ6),0,DR6/DQ6)</f>
        <v>0</v>
      </c>
      <c r="DT6" s="318">
        <f ca="1">IF(ISERROR(OFFSET('Daten UBP13'!$A$1,MATCH(DT$5,'Daten UBP13'!$A:$A,0)-1,MATCH(AM6,'Daten UBP13'!$A$424:$AEG$424,0)-1)),0,OFFSET('Daten UBP13'!$A$1,MATCH(DT$5,'Daten UBP13'!$A:$A,0)-1,MATCH(AM6,'Daten UBP13'!$A$424:$AEG$424,0)-1))</f>
        <v>0</v>
      </c>
      <c r="DU6" s="318">
        <f ca="1">IF(ISERROR(OFFSET('Daten UBP13'!$A$1,MATCH(DU$5,'Daten UBP13'!$A:$A,0)-1,MATCH(AN6,'Daten UBP13'!$A$424:$AEG$424,0)-1)),0,OFFSET('Daten UBP13'!$A$1,MATCH(DU$5,'Daten UBP13'!$A:$A,0)-1,MATCH(AN6,'Daten UBP13'!$A$424:$AEG$424,0)-1))</f>
        <v>0</v>
      </c>
      <c r="DV6" s="318">
        <f ca="1">IF(ISERROR(OFFSET('Daten UBP13'!$A$1,MATCH(DV$5,'Daten UBP13'!$A:$A,0)-1,MATCH(AO6,'Daten UBP13'!$A$424:$AEG$424,0)-1)),0,OFFSET('Daten UBP13'!$A$1,MATCH(DV$5,'Daten UBP13'!$A:$A,0)-1,MATCH(AO6,'Daten UBP13'!$A$424:$AEG$424,0)-1))</f>
        <v>0</v>
      </c>
      <c r="DW6" s="318">
        <f ca="1">IF(ISERROR(OFFSET('Daten UBP13'!$A$1,MATCH(DW$5,'Daten UBP13'!$A:$A,0)-1,MATCH(AP6,'Daten UBP13'!$A$424:$AEG$424,0)-1)),0,OFFSET('Daten UBP13'!$A$1,MATCH(DW$5,'Daten UBP13'!$A:$A,0)-1,MATCH(AP6,'Daten UBP13'!$A$424:$AEG$424,0)-1))</f>
        <v>0</v>
      </c>
      <c r="DX6" s="318">
        <f ca="1">SUM(DT6:DW6)</f>
        <v>0</v>
      </c>
      <c r="DY6" s="318">
        <f ca="1">IF(ISERROR(OFFSET('Daten UBP13'!$A$1,MATCH(DY$5,'Daten UBP13'!$A:$A,0)-1,MATCH(AQ6,'Daten UBP13'!$A$424:$AEG$424,0)-1)),0,OFFSET('Daten UBP13'!$A$1,MATCH(DY$5,'Daten UBP13'!$A:$A,0)-1,MATCH(AQ6,'Daten UBP13'!$A$424:$AEG$424,0)-1))</f>
        <v>0</v>
      </c>
      <c r="DZ6" s="318">
        <f ca="1">IF(ISERROR(OFFSET('Daten UBP13'!$A$1,MATCH(DZ$5,'Daten UBP13'!$A:$A,0)-1,MATCH(AR6,'Daten UBP13'!$A$424:$AEG$424,0)-1)),0,OFFSET('Daten UBP13'!$A$1,MATCH(DZ$5,'Daten UBP13'!$A:$A,0)-1,MATCH(AR6,'Daten UBP13'!$A$424:$AEG$424,0)-1))</f>
        <v>0</v>
      </c>
      <c r="EA6" s="318">
        <f ca="1">IF(ISERROR(OFFSET('Daten UBP13'!$A$1,MATCH(EA$5,'Daten UBP13'!$A:$A,0)-1,MATCH(AS6,'Daten UBP13'!$A$424:$AEG$424,0)-1)),0,OFFSET('Daten UBP13'!$A$1,MATCH(EA$5,'Daten UBP13'!$A:$A,0)-1,MATCH(AS6,'Daten UBP13'!$A$424:$AEG$424,0)-1))</f>
        <v>0</v>
      </c>
      <c r="EB6" s="319">
        <f ca="1">DX6+DY6+DZ6+EA6</f>
        <v>0</v>
      </c>
      <c r="EC6" s="318">
        <f ca="1">IF(ISERROR(OFFSET('Daten UBP13'!$A$1,MATCH(EC$5,'Daten UBP13'!$A:$A,0)-1,MATCH(AT6,'Daten UBP13'!$A$424:$AEG$424,0)-1)),0,OFFSET('Daten UBP13'!$A$1,MATCH(EC$5,'Daten UBP13'!$A:$A,0)-1,MATCH(AT6,'Daten UBP13'!$A$424:$AEG$424,0)-1))</f>
        <v>0</v>
      </c>
      <c r="ED6" s="305">
        <f ca="1">IF(ISERROR(EC6/EB6),0,EC6/EB6)</f>
        <v>0</v>
      </c>
      <c r="EE6" s="320">
        <f ca="1">IF(ISERROR(OFFSET('Daten ReCiPe'!$A$1,MATCH(EE$5,'Daten ReCiPe'!$A:$A,0)-1,MATCH(AM6,'Daten ReCiPe'!$A$424:$ADO$424,0)-1)),0,OFFSET('Daten ReCiPe'!$A$1,MATCH(EE$5,'Daten ReCiPe'!$A:$A,0)-1,MATCH(AM6,'Daten ReCiPe'!$A$424:$ADO$424,0)-1))*1000</f>
        <v>0</v>
      </c>
      <c r="EF6" s="320">
        <f ca="1">IF(ISERROR(OFFSET('Daten ReCiPe'!$A$1,MATCH(EF$5,'Daten ReCiPe'!$A:$A,0)-1,MATCH(AN6,'Daten ReCiPe'!$A$424:$ADO$424,0)-1)),0,OFFSET('Daten ReCiPe'!$A$1,MATCH(EF$5,'Daten ReCiPe'!$A:$A,0)-1,MATCH(AN6,'Daten ReCiPe'!$A$424:$ADO$424,0)-1))*1000</f>
        <v>0</v>
      </c>
      <c r="EG6" s="320">
        <f ca="1">IF(ISERROR(OFFSET('Daten ReCiPe'!$A$1,MATCH(EG$5,'Daten ReCiPe'!$A:$A,0)-1,MATCH(AO6,'Daten ReCiPe'!$A$424:$ADO$424,0)-1)),0,OFFSET('Daten ReCiPe'!$A$1,MATCH(EG$5,'Daten ReCiPe'!$A:$A,0)-1,MATCH(AO6,'Daten ReCiPe'!$A$424:$ADO$424,0)-1))*1000</f>
        <v>0</v>
      </c>
      <c r="EH6" s="320">
        <f ca="1">IF(ISERROR(OFFSET('Daten ReCiPe'!$A$1,MATCH(EH$5,'Daten ReCiPe'!$A:$A,0)-1,MATCH(AP6,'Daten ReCiPe'!$A$424:$ADO$424,0)-1)),0,OFFSET('Daten ReCiPe'!$A$1,MATCH(EH$5,'Daten ReCiPe'!$A:$A,0)-1,MATCH(AP6,'Daten ReCiPe'!$A$424:$ADO$424,0)-1))*1000</f>
        <v>0</v>
      </c>
      <c r="EI6" s="320">
        <f ca="1">SUM(EE6:EH6)</f>
        <v>0</v>
      </c>
      <c r="EJ6" s="320">
        <f ca="1">IF(ISERROR(OFFSET('Daten ReCiPe'!$A$1,MATCH(EJ$5,'Daten ReCiPe'!$A:$A,0)-1,MATCH(AQ6,'Daten ReCiPe'!$A$424:$ADO$424,0)-1)),0,OFFSET('Daten ReCiPe'!$A$1,MATCH(EJ$5,'Daten ReCiPe'!$A:$A,0)-1,MATCH(AQ6,'Daten ReCiPe'!$A$424:$ADO$424,0)-1))*1000</f>
        <v>0</v>
      </c>
      <c r="EK6" s="320">
        <f ca="1">IF(ISERROR(OFFSET('Daten ReCiPe'!$A$1,MATCH(EK$5,'Daten ReCiPe'!$A:$A,0)-1,MATCH(AR6,'Daten ReCiPe'!$A$424:$ADO$424,0)-1)),0,OFFSET('Daten ReCiPe'!$A$1,MATCH(EK$5,'Daten ReCiPe'!$A:$A,0)-1,MATCH(AR6,'Daten ReCiPe'!$A$424:$ADO$424,0)-1))*1000</f>
        <v>0</v>
      </c>
      <c r="EL6" s="320">
        <f ca="1">IF(ISERROR(OFFSET('Daten ReCiPe'!$A$1,MATCH(EL$5,'Daten ReCiPe'!$A:$A,0)-1,MATCH(AS6,'Daten ReCiPe'!$A$424:$ADO$424,0)-1)),0,OFFSET('Daten ReCiPe'!$A$1,MATCH(EL$5,'Daten ReCiPe'!$A:$A,0)-1,MATCH(AS6,'Daten ReCiPe'!$A$424:$ADO$424,0)-1))*1000</f>
        <v>0</v>
      </c>
      <c r="EM6" s="321">
        <f ca="1">EI6+EJ6+EK6+EL6</f>
        <v>0</v>
      </c>
      <c r="EN6" s="320">
        <f ca="1">IF(ISERROR(OFFSET('Daten ReCiPe'!$A$1,MATCH(EN$5,'Daten ReCiPe'!$A:$A,0)-1,MATCH(AT6,'Daten ReCiPe'!$A$424:$ADO$424,0)-1)),0,OFFSET('Daten ReCiPe'!$A$1,MATCH(EN$5,'Daten ReCiPe'!$A:$A,0)-1,MATCH(AT6,'Daten ReCiPe'!$A$424:$ADO$424,0)-1))*1000</f>
        <v>0</v>
      </c>
      <c r="EO6" s="305">
        <f ca="1">IF(ISERROR(EN6/EM6),0,EN6/EM6)</f>
        <v>0</v>
      </c>
      <c r="EP6" s="322">
        <f ca="1">IF(ISERROR(OFFSET('Daten Elementary'!$A$1,MATCH(EP$5,'Daten Elementary'!$A:$A,0)-1,MATCH(AM6,'Daten Elementary'!$A$424:$ADO$424,0)-1)),0,OFFSET('Daten Elementary'!$A$1,MATCH(EP$5,'Daten Elementary'!$A:$A,0)-1,MATCH(AM6,'Daten Elementary'!$A$424:$ADO$424,0)-1))*1000000</f>
        <v>0</v>
      </c>
      <c r="EQ6" s="322">
        <f ca="1">IF(ISERROR(OFFSET('Daten Elementary'!$A$1,MATCH(EQ$5,'Daten Elementary'!$A:$A,0)-1,MATCH(AN6,'Daten Elementary'!$A$424:$ADO$424,0)-1)),0,OFFSET('Daten Elementary'!$A$1,MATCH(EQ$5,'Daten Elementary'!$A:$A,0)-1,MATCH(AN6,'Daten Elementary'!$A$424:$ADO$424,0)-1))*1000000</f>
        <v>0</v>
      </c>
      <c r="ER6" s="322">
        <f ca="1">IF(ISERROR(OFFSET('Daten Elementary'!$A$1,MATCH(ER$5,'Daten Elementary'!$A:$A,0)-1,MATCH(AO6,'Daten Elementary'!$A$424:$ADO$424,0)-1)),0,OFFSET('Daten Elementary'!$A$1,MATCH(ER$5,'Daten Elementary'!$A:$A,0)-1,MATCH(AO6,'Daten Elementary'!$A$424:$ADO$424,0)-1))*1000000</f>
        <v>0</v>
      </c>
      <c r="ES6" s="322">
        <f ca="1">IF(ISERROR(OFFSET('Daten Elementary'!$A$1,MATCH(ES$5,'Daten Elementary'!$A:$A,0)-1,MATCH(AP6,'Daten Elementary'!$A$424:$ADO$424,0)-1)),0,OFFSET('Daten Elementary'!$A$1,MATCH(ES$5,'Daten Elementary'!$A:$A,0)-1,MATCH(AP6,'Daten Elementary'!$A$424:$ADO$424,0)-1))*1000000</f>
        <v>0</v>
      </c>
      <c r="ET6" s="322">
        <f ca="1">SUM(EP6:ES6)</f>
        <v>0</v>
      </c>
      <c r="EU6" s="322">
        <f ca="1">IF(ISERROR(OFFSET('Daten Elementary'!$A$1,MATCH(EU$5,'Daten Elementary'!$A:$A,0)-1,MATCH(AQ6,'Daten Elementary'!$A$424:$ADO$424,0)-1)),0,OFFSET('Daten Elementary'!$A$1,MATCH(EU$5,'Daten Elementary'!$A:$A,0)-1,MATCH(AQ6,'Daten Elementary'!$A$424:$ADO$424,0)-1))*1000000</f>
        <v>0</v>
      </c>
      <c r="EV6" s="322">
        <f ca="1">IF(ISERROR(OFFSET('Daten Elementary'!$A$1,MATCH(EV$5,'Daten Elementary'!$A:$A,0)-1,MATCH(AR6,'Daten Elementary'!$A$424:$ADO$424,0)-1)),0,OFFSET('Daten Elementary'!$A$1,MATCH(EV$5,'Daten Elementary'!$A:$A,0)-1,MATCH(AR6,'Daten Elementary'!$A$424:$ADO$424,0)-1))*1000000</f>
        <v>0</v>
      </c>
      <c r="EW6" s="322">
        <f ca="1">IF(ISERROR(OFFSET('Daten Elementary'!$A$1,MATCH(EW$5,'Daten Elementary'!$A:$A,0)-1,MATCH(AS6,'Daten Elementary'!$A$424:$ADO$424,0)-1)),0,OFFSET('Daten Elementary'!$A$1,MATCH(EW$5,'Daten Elementary'!$A:$A,0)-1,MATCH(AS6,'Daten Elementary'!$A$424:$ADO$424,0)-1))*1000000</f>
        <v>0</v>
      </c>
      <c r="EX6" s="323">
        <f ca="1">ET6+EU6+EV6+EW6</f>
        <v>0</v>
      </c>
      <c r="EY6" s="322">
        <f ca="1">IF(ISERROR(OFFSET('Daten Elementary'!$A$1,MATCH(EY$5,'Daten Elementary'!$A:$A,0)-1,MATCH($AT6,'Daten Elementary'!$A$424:$ADO$424,0)-1)),0,OFFSET('Daten Elementary'!$A$1,MATCH(EY$5,'Daten Elementary'!$A:$A,0)-1,MATCH($AT6,'Daten Elementary'!$A$424:$ADO$424,0)-1))*1000000</f>
        <v>0</v>
      </c>
      <c r="EZ6" s="305">
        <f ca="1">IF(ISERROR(EY6/EX6),0,EY6/EX6)</f>
        <v>0</v>
      </c>
      <c r="FA6" s="314">
        <f ca="1">IF(ISERROR(OFFSET('Daten Elementary'!$A$1,MATCH(FA$5,'Daten Elementary'!$A:$A,0)-1,MATCH(AM6,'Daten Elementary'!$A$424:$ADO$424,0)-1)),0,OFFSET('Daten Elementary'!$A$1,MATCH(FA$5,'Daten Elementary'!$A:$A,0)-1,MATCH(AM6,'Daten Elementary'!$A$424:$ADO$424,0)-1))*1000</f>
        <v>0</v>
      </c>
      <c r="FB6" s="314">
        <f ca="1">IF(ISERROR(OFFSET('Daten Elementary'!$A$1,MATCH(FB$5,'Daten Elementary'!$A:$A,0)-1,MATCH(AN6,'Daten Elementary'!$A$424:$ADO$424,0)-1)),0,OFFSET('Daten Elementary'!$A$1,MATCH(FB$5,'Daten Elementary'!$A:$A,0)-1,MATCH(AN6,'Daten Elementary'!$A$424:$ADO$424,0)-1))*1000</f>
        <v>0</v>
      </c>
      <c r="FC6" s="314">
        <f ca="1">IF(ISERROR(OFFSET('Daten Elementary'!$A$1,MATCH(FC$5,'Daten Elementary'!$A:$A,0)-1,MATCH(AO6,'Daten Elementary'!$A$424:$ADO$424,0)-1)),0,OFFSET('Daten Elementary'!$A$1,MATCH(FC$5,'Daten Elementary'!$A:$A,0)-1,MATCH(AO6,'Daten Elementary'!$A$424:$ADO$424,0)-1))*1000</f>
        <v>0</v>
      </c>
      <c r="FD6" s="314">
        <f ca="1">IF(ISERROR(OFFSET('Daten Elementary'!$A$1,MATCH(FD$5,'Daten Elementary'!$A:$A,0)-1,MATCH(AP6,'Daten Elementary'!$A$424:$ADO$424,0)-1)),0,OFFSET('Daten Elementary'!$A$1,MATCH(FD$5,'Daten Elementary'!$A:$A,0)-1,MATCH(AP6,'Daten Elementary'!$A$424:$ADO$424,0)-1))*1000</f>
        <v>0</v>
      </c>
      <c r="FE6" s="314">
        <f ca="1">SUM(FA6:FD6)</f>
        <v>0</v>
      </c>
      <c r="FF6" s="314">
        <f ca="1">IF(ISERROR(OFFSET('Daten Elementary'!$A$1,MATCH(FF$5,'Daten Elementary'!$A:$A,0)-1,MATCH(AQ6,'Daten Elementary'!$A$424:$ADO$424,0)-1)),0,OFFSET('Daten Elementary'!$A$1,MATCH(FF$5,'Daten Elementary'!$A:$A,0)-1,MATCH(AQ6,'Daten Elementary'!$A$424:$ADO$424,0)-1))*1000</f>
        <v>0</v>
      </c>
      <c r="FG6" s="314">
        <f ca="1">IF(ISERROR(OFFSET('Daten Elementary'!$A$1,MATCH(FG$5,'Daten Elementary'!$A:$A,0)-1,MATCH(AR6,'Daten Elementary'!$A$424:$ADO$424,0)-1)),0,OFFSET('Daten Elementary'!$A$1,MATCH(FG$5,'Daten Elementary'!$A:$A,0)-1,MATCH(AR6,'Daten Elementary'!$A$424:$ADO$424,0)-1))*1000</f>
        <v>0</v>
      </c>
      <c r="FH6" s="314">
        <f ca="1">IF(ISERROR(OFFSET('Daten Elementary'!$A$1,MATCH(FH$5,'Daten Elementary'!$A:$A,0)-1,MATCH(AS6,'Daten Elementary'!$A$424:$ADO$424,0)-1)),0,OFFSET('Daten Elementary'!$A$1,MATCH(FH$5,'Daten Elementary'!$A:$A,0)-1,MATCH(AS6,'Daten Elementary'!$A$424:$ADO$424,0)-1))*1000</f>
        <v>0</v>
      </c>
      <c r="FI6" s="315">
        <f ca="1">FE6+FF6+FG6+FH6</f>
        <v>0</v>
      </c>
      <c r="FJ6" s="314">
        <f ca="1">IF(ISERROR(OFFSET('Daten Elementary'!$A$1,MATCH(FJ$5,'Daten Elementary'!$A:$A,0)-1,MATCH($AT6,'Daten Elementary'!$A$424:$ADO$424,0)-1)),0,OFFSET('Daten Elementary'!$A$1,MATCH(FJ$5,'Daten Elementary'!$A:$A,0)-1,MATCH($AT6,'Daten Elementary'!$A$424:$ADO$424,0)-1))*1000</f>
        <v>0</v>
      </c>
      <c r="FK6" s="305">
        <f ca="1">IF(ISERROR(FJ6/FI6),0,FJ6/FI6)</f>
        <v>0</v>
      </c>
      <c r="FL6" s="314">
        <f ca="1">IF(ISERROR(OFFSET('Daten Elementary'!$A$1,MATCH(FL$5,'Daten Elementary'!$A:$A,0)-1,MATCH(AM6,'Daten Elementary'!$A$424:$ADO$424,0)-1)),0,OFFSET('Daten Elementary'!$A$1,MATCH(FL$5,'Daten Elementary'!$A:$A,0)-1,MATCH(AM6,'Daten Elementary'!$A$424:$ADO$424,0)-1))</f>
        <v>0</v>
      </c>
      <c r="FM6" s="314">
        <f ca="1">IF(ISERROR(OFFSET('Daten Elementary'!$A$1,MATCH(FM$5,'Daten Elementary'!$A:$A,0)-1,MATCH(AN6,'Daten Elementary'!$A$424:$ADO$424,0)-1)),0,OFFSET('Daten Elementary'!$A$1,MATCH(FM$5,'Daten Elementary'!$A:$A,0)-1,MATCH(AN6,'Daten Elementary'!$A$424:$ADO$424,0)-1))</f>
        <v>0</v>
      </c>
      <c r="FN6" s="314">
        <f ca="1">IF(ISERROR(OFFSET('Daten Elementary'!$A$1,MATCH(FN$5,'Daten Elementary'!$A:$A,0)-1,MATCH(AO6,'Daten Elementary'!$A$424:$ADO$424,0)-1)),0,OFFSET('Daten Elementary'!$A$1,MATCH(FN$5,'Daten Elementary'!$A:$A,0)-1,MATCH(AO6,'Daten Elementary'!$A$424:$ADO$424,0)-1))</f>
        <v>0</v>
      </c>
      <c r="FO6" s="314">
        <f ca="1">IF(ISERROR(OFFSET('Daten Elementary'!$A$1,MATCH(FO$5,'Daten Elementary'!$A:$A,0)-1,MATCH(AP6,'Daten Elementary'!$A$424:$ADO$424,0)-1)),0,OFFSET('Daten Elementary'!$A$1,MATCH(FO$5,'Daten Elementary'!$A:$A,0)-1,MATCH(AP6,'Daten Elementary'!$A$424:$ADO$424,0)-1))</f>
        <v>0</v>
      </c>
      <c r="FP6" s="314">
        <f ca="1">SUM(FL6:FO6)</f>
        <v>0</v>
      </c>
      <c r="FQ6" s="314">
        <f ca="1">IF(ISERROR(OFFSET('Daten Elementary'!$A$1,MATCH(FQ$5,'Daten Elementary'!$A:$A,0)-1,MATCH(AQ6,'Daten Elementary'!$A$424:$ADO$424,0)-1)),0,OFFSET('Daten Elementary'!$A$1,MATCH(FQ$5,'Daten Elementary'!$A:$A,0)-1,MATCH(AQ6,'Daten Elementary'!$A$424:$ADO$424,0)-1))</f>
        <v>0</v>
      </c>
      <c r="FR6" s="314">
        <f ca="1">IF(ISERROR(OFFSET('Daten Elementary'!$A$1,MATCH(FR$5,'Daten Elementary'!$A:$A,0)-1,MATCH(AR6,'Daten Elementary'!$A$424:$ADO$424,0)-1)),0,OFFSET('Daten Elementary'!$A$1,MATCH(FR$5,'Daten Elementary'!$A:$A,0)-1,MATCH(AR6,'Daten Elementary'!$A$424:$ADO$424,0)-1))</f>
        <v>0</v>
      </c>
      <c r="FS6" s="314">
        <f ca="1">IF(ISERROR(OFFSET('Daten Elementary'!$A$1,MATCH(FS$5,'Daten Elementary'!$A:$A,0)-1,MATCH(AS6,'Daten Elementary'!$A$424:$ADO$424,0)-1)),0,OFFSET('Daten Elementary'!$A$1,MATCH(FS$5,'Daten Elementary'!$A:$A,0)-1,MATCH(AS6,'Daten Elementary'!$A$424:$ADO$424,0)-1))</f>
        <v>0</v>
      </c>
      <c r="FT6" s="315">
        <f ca="1">FP6+FQ6+FR6+FS6</f>
        <v>0</v>
      </c>
      <c r="FU6" s="314">
        <f ca="1">IF(ISERROR(OFFSET('Daten Elementary'!$A$1,MATCH(FU$5,'Daten Elementary'!$A:$A,0)-1,MATCH($AT6,'Daten Elementary'!$A$424:$ADO$424,0)-1)),0,OFFSET('Daten Elementary'!$A$1,MATCH(FU$5,'Daten Elementary'!$A:$A,0)-1,MATCH($AT6,'Daten Elementary'!$A$424:$ADO$424,0)-1))</f>
        <v>0</v>
      </c>
      <c r="FV6" s="305">
        <f ca="1">IF(ISERROR(FU6/FT6),0,FU6/FT6)</f>
        <v>0</v>
      </c>
      <c r="FW6" s="324"/>
      <c r="FX6" s="231" t="str">
        <f>FY6&amp;FZ6&amp;GA6&amp;GB6</f>
        <v>zu Fuss</v>
      </c>
      <c r="FY6" s="231" t="str">
        <f t="shared" ref="FY6:FY69" si="2">C6</f>
        <v>zu Fuss</v>
      </c>
      <c r="FZ6" s="231" t="str">
        <f t="shared" ref="FZ6:FZ69" si="3">IF(D6="-","",", "&amp;D6)</f>
        <v/>
      </c>
      <c r="GA6" s="231" t="str">
        <f t="shared" ref="GA6:GA69" si="4">IF(E6="-",""," ("&amp;E6&amp;")")</f>
        <v/>
      </c>
      <c r="GB6" s="231"/>
    </row>
    <row r="7" spans="1:184" ht="16.5" customHeight="1">
      <c r="A7" s="325" t="s">
        <v>104</v>
      </c>
      <c r="B7" s="295" t="s">
        <v>104</v>
      </c>
      <c r="C7" s="326" t="s">
        <v>42</v>
      </c>
      <c r="D7" s="326" t="s">
        <v>10</v>
      </c>
      <c r="E7" s="327" t="s">
        <v>10</v>
      </c>
      <c r="F7" s="90">
        <v>1</v>
      </c>
      <c r="G7" s="90">
        <v>1</v>
      </c>
      <c r="H7" s="91">
        <v>1</v>
      </c>
      <c r="I7" s="101">
        <v>1</v>
      </c>
      <c r="J7" s="101"/>
      <c r="K7" s="90">
        <v>1</v>
      </c>
      <c r="L7" s="90"/>
      <c r="M7" s="90"/>
      <c r="N7" s="38" t="s">
        <v>99</v>
      </c>
      <c r="O7" s="6">
        <f ca="1">(IF(ISERROR(INDEX(INDIRECT($D$268),MATCH($AM7,$AM$4:$AM$275,0),MATCH(O$304,INDIRECT($E$268),0))*$I7/$AD7),0,INDEX(INDIRECT($D$268),MATCH($AM7,$AM$4:$AM$275,0),MATCH(O$304,INDIRECT($E$268),0))*$I7/$AD7)+IF(ISERROR(INDEX(INDIRECT($D$268),MATCH($AN7,$AN$4:$AN$275,0),MATCH(O$305,INDIRECT($E$268),0))*$J7/$AE7),0,INDEX(INDIRECT($D$268),MATCH($AN7,$AN$4:$AN$275,0),MATCH(O$305,INDIRECT($E$268),0))*$J7/$AE7))*$AC7/$F7</f>
        <v>0</v>
      </c>
      <c r="P7" s="6">
        <f ca="1">(IF(ISERROR(INDEX(INDIRECT($D$268),MATCH($AO7,$AO$4:$AO$275,0),MATCH(P$304,INDIRECT($E$268),0))*$I7/$AD7),0,INDEX(INDIRECT($D$268),MATCH($AO7,$AO$4:$AO$275,0),MATCH(P$304,INDIRECT($E$268),0))*$I7/$AD7)+IF(ISERROR(INDEX(INDIRECT($D$268),MATCH($AP7,$AP$4:$AP$275,0),MATCH(P$305,INDIRECT($E$268),0))*$J7/$AE7),0,INDEX(INDIRECT($D$268),MATCH($AP7,$AP$4:$AP$275,0),MATCH(P$305,INDIRECT($E$268),0))*$J7/$AE7))*$AC7/$F7</f>
        <v>0</v>
      </c>
      <c r="Q7" s="6">
        <f ca="1">INDEX(INDIRECT($D$268),MATCH($AQ7,$AQ$4:$AQ$284,0),MATCH(Q$4,INDIRECT($E$268),0))*$K7*$AC7/$F7/$AF7</f>
        <v>1.2331285999999999</v>
      </c>
      <c r="R7" s="6">
        <f ca="1">INDEX(INDIRECT($D$268),MATCH($AR7,$AR$4:$AR$284,0),MATCH(R$4,INDIRECT($E$268),0))*$K7*$AC7/$F7/$AF7</f>
        <v>5.9131226000000003</v>
      </c>
      <c r="S7" s="6">
        <f ca="1">INDEX(INDIRECT($D$268),MATCH($AS7,$AS$4:$AS$284,0),MATCH(S$4,INDIRECT($E$268),0))*$K7*$AC7/$F7/$AF7</f>
        <v>0.49500038999999996</v>
      </c>
      <c r="T7" s="7">
        <f t="shared" ca="1" si="1"/>
        <v>7.6412515900000004</v>
      </c>
      <c r="U7" s="6">
        <f>IF($B$268=6,(IF(OR(AJ7="Benzin",AJ7="Diesel"),$AK7*INDEX('DIN EN 16258'!$I:$I,MATCH('mobitool-Faktoren v2.0'!$AI7,'DIN EN 16258'!$A:$A,0))*$I7/$AD7+$AL7*INDEX('DIN EN 16258'!$I:$I,MATCH('mobitool-Faktoren v2.0'!$AJ7,'DIN EN 16258'!$A:$A,0))*$I7/$AD7,IF(ISERROR($AK7*INDEX('DIN EN 16258'!$I:$I,MATCH('mobitool-Faktoren v2.0'!$AI7,'DIN EN 16258'!$A:$A,0))*$I7/$AD7),0,$AK7*INDEX('DIN EN 16258'!$I:$I,MATCH('mobitool-Faktoren v2.0'!$AI7,'DIN EN 16258'!$A:$A,0))*$I7/$AD7)+IF(ISERROR($AL7*INDEX('DIN EN 16258'!$I:$I,MATCH('mobitool-Faktoren v2.0'!$AJ7,'DIN EN 16258'!$A:$A,0))*$J7/$AE7),0,$AL7*INDEX('DIN EN 16258'!$I:$I,MATCH('mobitool-Faktoren v2.0'!$AJ7,'DIN EN 16258'!$A:$A,0))*$J7/$AE7)))*1000,
IF($B$268=1,(IF(OR(AJ7="Benzin",AJ7="Diesel"),$AK7*INDEX('DIN EN 16258'!$D:$D,MATCH('mobitool-Faktoren v2.0'!$AI7,'DIN EN 16258'!$A:$A,0))*$I7/$AD7+$AL7*INDEX('DIN EN 16258'!$D:$D,MATCH('mobitool-Faktoren v2.0'!$AJ7,'DIN EN 16258'!$A:$A,0))*$I7/$AD7,IF(ISERROR($AK7*INDEX('DIN EN 16258'!$D:$D,MATCH('mobitool-Faktoren v2.0'!$AI7,'DIN EN 16258'!$A:$A,0))*$I7/$AD7),0,$AK7*INDEX('DIN EN 16258'!$D:$D,MATCH('mobitool-Faktoren v2.0'!$AI7,'DIN EN 16258'!$A:$A,0))*$I7/$AD7)+IF(ISERROR($AL7*INDEX('DIN EN 16258'!$D:$D,MATCH('mobitool-Faktoren v2.0'!$AJ7,'DIN EN 16258'!$A:$A,0))*$J7/$AE7),0,$AL7*INDEX('DIN EN 16258'!$D:$D,MATCH('mobitool-Faktoren v2.0'!$AJ7,'DIN EN 16258'!$A:$A,0))*$J7/$AE7))),0))*$AC7/$F7</f>
        <v>0</v>
      </c>
      <c r="V7" s="6">
        <f>IF($B$268=6,(IF(OR(AJ7="Benzin",AJ7="Diesel"),$AK7*INDEX('DIN EN 16258'!$L:$L,MATCH('mobitool-Faktoren v2.0'!$AI7,'DIN EN 16258'!$A:$A,0))*$I7/$AD7+$AL7*INDEX('DIN EN 16258'!$L:$L,MATCH('mobitool-Faktoren v2.0'!$AJ7,'DIN EN 16258'!$A:$A,0))*$I7/$AD7,IF(ISERROR($AK7*INDEX('DIN EN 16258'!$L:$L,MATCH('mobitool-Faktoren v2.0'!$AI7,'DIN EN 16258'!$A:$A,0))*$I7/$AD7),0,$AK7*INDEX('DIN EN 16258'!$L:$L,MATCH('mobitool-Faktoren v2.0'!$AI7,'DIN EN 16258'!$A:$A,0))*$I7/$AD7)+IF(ISERROR($AL7*INDEX('DIN EN 16258'!$L:$L,MATCH('mobitool-Faktoren v2.0'!$AJ7,'DIN EN 16258'!$A:$A,0))*$J7/$AE7),0,$AL7*INDEX('DIN EN 16258'!$L:$L,MATCH('mobitool-Faktoren v2.0'!$AJ7,'DIN EN 16258'!$A:$A,0))*$J7/$AE7)))*1000,
IF($B$268=1,(IF(OR(AJ7="Benzin",AJ7="Diesel"),$AK7*INDEX('DIN EN 16258'!$F:$F,MATCH('mobitool-Faktoren v2.0'!$AI7,'DIN EN 16258'!$A:$A,0))*$I7/$AD7+$AL7*INDEX('DIN EN 16258'!$F:$F,MATCH('mobitool-Faktoren v2.0'!$AJ7,'DIN EN 16258'!$A:$A,0))*$I7/$AD7,IF(ISERROR($AK7*INDEX('DIN EN 16258'!$F:$F,MATCH('mobitool-Faktoren v2.0'!$AI7,'DIN EN 16258'!$A:$A,0))*$I7/$AD7),0,$AK7*INDEX('DIN EN 16258'!$F:$F,MATCH('mobitool-Faktoren v2.0'!$AI7,'DIN EN 16258'!$A:$A,0))*$I7/$AD7)+IF(ISERROR($AL7*INDEX('DIN EN 16258'!$F:$F,MATCH('mobitool-Faktoren v2.0'!$AJ7,'DIN EN 16258'!$A:$A,0))*$J7/$AE7),0,$AL7*INDEX('DIN EN 16258'!$F:$F,MATCH('mobitool-Faktoren v2.0'!$AJ7,'DIN EN 16258'!$A:$A,0))*$J7/$AE7))),0))*$AC7/$F7</f>
        <v>0</v>
      </c>
      <c r="W7" s="6" t="s">
        <v>892</v>
      </c>
      <c r="X7" s="6" t="s">
        <v>162</v>
      </c>
      <c r="Y7" s="298"/>
      <c r="Z7" s="298"/>
      <c r="AA7" s="299"/>
      <c r="AB7" s="299"/>
      <c r="AC7" s="300">
        <v>1</v>
      </c>
      <c r="AD7" s="298">
        <v>1</v>
      </c>
      <c r="AE7" s="298"/>
      <c r="AF7" s="299">
        <v>1</v>
      </c>
      <c r="AG7" s="299"/>
      <c r="AH7" s="299"/>
      <c r="AI7" s="301"/>
      <c r="AJ7" s="301"/>
      <c r="AK7" s="299"/>
      <c r="AL7" s="299"/>
      <c r="AM7" s="202" t="s">
        <v>81</v>
      </c>
      <c r="AN7" s="202" t="s">
        <v>81</v>
      </c>
      <c r="AO7" s="202" t="s">
        <v>81</v>
      </c>
      <c r="AP7" s="202" t="s">
        <v>81</v>
      </c>
      <c r="AQ7" s="202" t="s">
        <v>877</v>
      </c>
      <c r="AR7" s="202" t="s">
        <v>878</v>
      </c>
      <c r="AS7" s="202" t="s">
        <v>879</v>
      </c>
      <c r="AT7" s="202" t="s">
        <v>880</v>
      </c>
      <c r="AU7" s="303">
        <f ca="1">IF(ISERROR(OFFSET('Daten KEA'!$A$1,MATCH(AU$5,'Daten KEA'!$A:$A,0)-1,MATCH(AM7,'Daten KEA'!$A$424:$ADO$424,0)-1)),0,OFFSET('Daten KEA'!$A$1,MATCH(AU$5,'Daten KEA'!$A:$A,0)-1,MATCH(AM7,'Daten KEA'!$A$424:$ADO$424,0)-1))+IF(ISERROR(AK7*INDEX('Energiefaktoren Ecoinvent'!$D:$D,MATCH('mobitool-Faktoren v2.0'!AI7,'Energiefaktoren Ecoinvent'!$A:$A,0))),0,AK7*INDEX('Energiefaktoren Ecoinvent'!$D:$D,MATCH('mobitool-Faktoren v2.0'!AI7,'Energiefaktoren Ecoinvent'!$A:$A,0)))+IF(OR(AJ7="Benzin",AJ7="Diesel"),IF(ISERROR(OFFSET('Daten KEA'!$A$1,MATCH(AV$5,'Daten KEA'!$A:$A,0)-1,MATCH(AN7,'Daten KEA'!$A$424:$ADO$424,0)-1)),0,OFFSET('Daten KEA'!$A$1,MATCH(AV$5,'Daten KEA'!$A:$A,0)-1,MATCH(AN7,'Daten KEA'!$A$424:$ADO$424,0)-1))+IF(ISERROR(AL7*INDEX('Energiefaktoren Ecoinvent'!$D:$D,MATCH('mobitool-Faktoren v2.0'!AJ7,'Energiefaktoren Ecoinvent'!$A:$A,0))),0,AL7*INDEX('Energiefaktoren Ecoinvent'!$D:$D,MATCH('mobitool-Faktoren v2.0'!AJ7,'Energiefaktoren Ecoinvent'!$A:$A,0))),0)</f>
        <v>0</v>
      </c>
      <c r="AV7" s="303">
        <f ca="1">IF(OR(AJ7="Benzin",AJ7="Diesel"),0,IF(ISERROR(OFFSET('Daten KEA'!$A$1,MATCH(AV$5,'Daten KEA'!$A:$A,0)-1,MATCH(AN7,'Daten KEA'!$A$424:$ADO$424,0)-1)),0,OFFSET('Daten KEA'!$A$1,MATCH(AV$5,'Daten KEA'!$A:$A,0)-1,MATCH(AN7,'Daten KEA'!$A$424:$ADO$424,0)-1))+IF(ISERROR(AL7*INDEX('Energiefaktoren Ecoinvent'!$D:$D,MATCH('mobitool-Faktoren v2.0'!AJ7,'Energiefaktoren Ecoinvent'!$A:$A,0))),0,AL7*INDEX('Energiefaktoren Ecoinvent'!$D:$D,MATCH('mobitool-Faktoren v2.0'!AJ7,'Energiefaktoren Ecoinvent'!$A:$A,0))))</f>
        <v>0</v>
      </c>
      <c r="AW7" s="303">
        <f ca="1">IF(ISERROR(OFFSET('Daten KEA'!$A$1,MATCH(AW$5,'Daten KEA'!$A:$A,0)-1,MATCH(AO7,'Daten KEA'!$A$424:$ADO$424,0)-1)),0,OFFSET('Daten KEA'!$A$1,MATCH(AW$5,'Daten KEA'!$A:$A,0)-1,MATCH(AO7,'Daten KEA'!$A$424:$ADO$424,0)-1))-IF(ISERROR(AK7*INDEX('Energiefaktoren Ecoinvent'!$D:$D,MATCH('mobitool-Faktoren v2.0'!AI7,'Energiefaktoren Ecoinvent'!$A:$A,0))),0,AK7*INDEX('Energiefaktoren Ecoinvent'!$D:$D,MATCH('mobitool-Faktoren v2.0'!AI7,'Energiefaktoren Ecoinvent'!$A:$A,0)))+IF(OR(AJ7="Benzin",AJ7="Diesel"),IF(ISERROR(OFFSET('Daten KEA'!$A$1,MATCH(AX$5,'Daten KEA'!$A:$A,0)-1,MATCH(AP7,'Daten KEA'!$A$424:$ADO$424,0)-1)),0,OFFSET('Daten KEA'!$A$1,MATCH(AX$5,'Daten KEA'!$A:$A,0)-1,MATCH(AP7,'Daten KEA'!$A$424:$ADO$424,0)-1))-IF(ISERROR(AL7*INDEX('Energiefaktoren Ecoinvent'!$D:$D,MATCH('mobitool-Faktoren v2.0'!AJ7,'Energiefaktoren Ecoinvent'!$A:$A,0))),0,AL7*INDEX('Energiefaktoren Ecoinvent'!$D:$D,MATCH('mobitool-Faktoren v2.0'!AJ7,'Energiefaktoren Ecoinvent'!$A:$A,0))),0)</f>
        <v>0</v>
      </c>
      <c r="AX7" s="303">
        <f ca="1">IF(OR(AJ7="Benzin",AJ7="Diesel"),0,IF(ISERROR(OFFSET('Daten KEA'!$A$1,MATCH(AX$5,'Daten KEA'!$A:$A,0)-1,MATCH(AP7,'Daten KEA'!$A$424:$ADO$424,0)-1)),0,OFFSET('Daten KEA'!$A$1,MATCH(AX$5,'Daten KEA'!$A:$A,0)-1,MATCH(AP7,'Daten KEA'!$A$424:$ADO$424,0)-1))-IF(ISERROR(AL7*INDEX('Energiefaktoren Ecoinvent'!$D:$D,MATCH('mobitool-Faktoren v2.0'!AJ7,'Energiefaktoren Ecoinvent'!$A:$A,0))),0,AL7*INDEX('Energiefaktoren Ecoinvent'!$D:$D,MATCH('mobitool-Faktoren v2.0'!AJ7,'Energiefaktoren Ecoinvent'!$A:$A,0))))</f>
        <v>0</v>
      </c>
      <c r="AY7" s="303">
        <f t="shared" ref="AY7:AY70" ca="1" si="5">SUM(AU7:AX7)</f>
        <v>0</v>
      </c>
      <c r="AZ7" s="303">
        <f ca="1">IF(ISERROR(OFFSET('Daten KEA'!$A$1,MATCH(AZ$5,'Daten KEA'!$A:$A,0)-1,MATCH(AQ7,'Daten KEA'!$A$424:$ADO$424,0)-1)),0,OFFSET('Daten KEA'!$A$1,MATCH(AZ$5,'Daten KEA'!$A:$A,0)-1,MATCH(AQ7,'Daten KEA'!$A$424:$ADO$424,0)-1))</f>
        <v>2.3254492000000002E-2</v>
      </c>
      <c r="BA7" s="303">
        <f ca="1">IF(ISERROR(OFFSET('Daten KEA'!$A$1,MATCH(BA$5,'Daten KEA'!$A:$A,0)-1,MATCH(AR7,'Daten KEA'!$A$424:$ADO$424,0)-1)),0,OFFSET('Daten KEA'!$A$1,MATCH(BA$5,'Daten KEA'!$A:$A,0)-1,MATCH(AR7,'Daten KEA'!$A$424:$ADO$424,0)-1))</f>
        <v>0.10426953</v>
      </c>
      <c r="BB7" s="303">
        <f ca="1">IF(ISERROR(OFFSET('Daten KEA'!$A$1,MATCH(BB$5,'Daten KEA'!$A:$A,0)-1,MATCH(AS7,'Daten KEA'!$A$424:$ADO$424,0)-1)),0,OFFSET('Daten KEA'!$A$1,MATCH(BB$5,'Daten KEA'!$A:$A,0)-1,MATCH(AS7,'Daten KEA'!$A$424:$ADO$424,0)-1))</f>
        <v>1.4754742E-2</v>
      </c>
      <c r="BC7" s="304">
        <f t="shared" ref="BC7:BC14" ca="1" si="6">AY7+AZ7+BA7+BB7</f>
        <v>0.142278764</v>
      </c>
      <c r="BD7" s="303">
        <f ca="1">IF(ISERROR(OFFSET('Daten KEA'!$A$1,MATCH(BD$5,'Daten KEA'!$A:$A,0)-1,MATCH(AT7,'Daten KEA'!$A$424:$ADO$424,0)-1)),0,OFFSET('Daten KEA'!$A$1,MATCH(BD$5,'Daten KEA'!$A:$A,0)-1,MATCH(AT7,'Daten KEA'!$A$424:$ADO$424,0)-1))</f>
        <v>0.14227877</v>
      </c>
      <c r="BE7" s="305">
        <f t="shared" ref="BE7:BE70" ca="1" si="7">IF(ISERROR(BD7/BC7),0,BD7/BC7)</f>
        <v>1.0000000421707347</v>
      </c>
      <c r="BF7" s="306">
        <f ca="1">IF(ISERROR(OFFSET('Daten KEA'!$A$1,MATCH(BF$5,'Daten KEA'!$A:$A,0)-1,MATCH(AM7,'Daten KEA'!$A$424:$ADO$424,0)-1)),0,OFFSET('Daten KEA'!$A$1,MATCH(BF$5,'Daten KEA'!$A:$A,0)-1,MATCH(AM7,'Daten KEA'!$A$424:$ADO$424,0)-1))+IF(ISERROR($AK7*INDEX('Energiefaktoren Ecoinvent'!$H:$H,MATCH('mobitool-Faktoren v2.0'!$AI7,'Energiefaktoren Ecoinvent'!$A:$A,0))),0,$AK7*INDEX('Energiefaktoren Ecoinvent'!$H:$H,MATCH('mobitool-Faktoren v2.0'!$AI7,'Energiefaktoren Ecoinvent'!$A:$A,0)))+IF(OR(AJ7="Benzin",AJ7="Diesel"),IF(ISERROR(OFFSET('Daten KEA'!$A$1,MATCH(BG$5,'Daten KEA'!$A:$A,0)-1,MATCH(AN7,'Daten KEA'!$A$424:$ADO$424,0)-1)),0,OFFSET('Daten KEA'!$A$1,MATCH(BG$5,'Daten KEA'!$A:$A,0)-1,MATCH(AN7,'Daten KEA'!$A$424:$ADO$424,0)-1))+IF(ISERROR($AL7*INDEX('Energiefaktoren Ecoinvent'!$H:$H,MATCH('mobitool-Faktoren v2.0'!$AJ7,'Energiefaktoren Ecoinvent'!$A:$A,0))),0,$AL7*INDEX('Energiefaktoren Ecoinvent'!$H:$H,MATCH('mobitool-Faktoren v2.0'!$AJ7,'Energiefaktoren Ecoinvent'!$A:$A,0))),0)</f>
        <v>0</v>
      </c>
      <c r="BG7" s="306">
        <f ca="1">IF(OR(AJ7="Benzin",AJ7="Diesel"),0,IF(ISERROR(OFFSET('Daten KEA'!$A$1,MATCH(BG$5,'Daten KEA'!$A:$A,0)-1,MATCH(AN7,'Daten KEA'!$A$424:$ADO$424,0)-1)),0,OFFSET('Daten KEA'!$A$1,MATCH(BG$5,'Daten KEA'!$A:$A,0)-1,MATCH(AN7,'Daten KEA'!$A$424:$ADO$424,0)-1))+IF(ISERROR($AL7*INDEX('Energiefaktoren Ecoinvent'!$H:$H,MATCH('mobitool-Faktoren v2.0'!$AJ7,'Energiefaktoren Ecoinvent'!$A:$A,0))),0,$AL7*INDEX('Energiefaktoren Ecoinvent'!$H:$H,MATCH('mobitool-Faktoren v2.0'!$AJ7,'Energiefaktoren Ecoinvent'!$A:$A,0))))</f>
        <v>0</v>
      </c>
      <c r="BH7" s="306">
        <f ca="1">IF(ISERROR(OFFSET('Daten KEA'!$A$1,MATCH(BH$5,'Daten KEA'!$A:$A,0)-1,MATCH(AO7,'Daten KEA'!$A$424:$ADO$424,0)-1)),0,OFFSET('Daten KEA'!$A$1,MATCH(BH$5,'Daten KEA'!$A:$A,0)-1,MATCH(AO7,'Daten KEA'!$A$424:$ADO$424,0)-1))-IF(ISERROR($AK7*INDEX('Energiefaktoren Ecoinvent'!$H:$H,MATCH('mobitool-Faktoren v2.0'!$AI7,'Energiefaktoren Ecoinvent'!$A:$A,0))),0,$AK7*INDEX('Energiefaktoren Ecoinvent'!$H:$H,MATCH('mobitool-Faktoren v2.0'!$AI7,'Energiefaktoren Ecoinvent'!$A:$A,0)))+IF(OR(AJ7="Benzin",AJ7="Diesel"),IF(ISERROR(OFFSET('Daten KEA'!$A$1,MATCH(BI$5,'Daten KEA'!$A:$A,0)-1,MATCH(AP7,'Daten KEA'!$A$424:$ADO$424,0)-1)),0,OFFSET('Daten KEA'!$A$1,MATCH(BI$5,'Daten KEA'!$A:$A,0)-1,MATCH(AP7,'Daten KEA'!$A$424:$ADO$424,0)-1))-IF(ISERROR($AL7*INDEX('Energiefaktoren Ecoinvent'!$H:$H,MATCH('mobitool-Faktoren v2.0'!$AJ7,'Energiefaktoren Ecoinvent'!$A:$A,0))),0,$AL7*INDEX('Energiefaktoren Ecoinvent'!$H:$H,MATCH('mobitool-Faktoren v2.0'!$AJ7,'Energiefaktoren Ecoinvent'!$A:$A,0))),0)</f>
        <v>0</v>
      </c>
      <c r="BI7" s="306">
        <f ca="1">IF(OR(AJ7="Benzin",AJ7="Diesel"),0,IF(ISERROR(OFFSET('Daten KEA'!$A$1,MATCH(BI$5,'Daten KEA'!$A:$A,0)-1,MATCH(AP7,'Daten KEA'!$A$424:$ADO$424,0)-1)),0,OFFSET('Daten KEA'!$A$1,MATCH(BI$5,'Daten KEA'!$A:$A,0)-1,MATCH(AP7,'Daten KEA'!$A$424:$ADO$424,0)-1))-IF(ISERROR($AL7*INDEX('Energiefaktoren Ecoinvent'!$H:$H,MATCH('mobitool-Faktoren v2.0'!$AJ7,'Energiefaktoren Ecoinvent'!$A:$A,0))),0,$AL7*INDEX('Energiefaktoren Ecoinvent'!$H:$H,MATCH('mobitool-Faktoren v2.0'!$AJ7,'Energiefaktoren Ecoinvent'!$A:$A,0))))</f>
        <v>0</v>
      </c>
      <c r="BJ7" s="306">
        <f ca="1">SUM(BF7:BI7)</f>
        <v>0</v>
      </c>
      <c r="BK7" s="306">
        <f ca="1">IF(ISERROR(OFFSET('Daten KEA'!$A$1,MATCH(BK$5,'Daten KEA'!$A:$A,0)-1,MATCH(AQ7,'Daten KEA'!$A$424:$ADO$424,0)-1)),0,OFFSET('Daten KEA'!$A$1,MATCH(BK$5,'Daten KEA'!$A:$A,0)-1,MATCH(AQ7,'Daten KEA'!$A$424:$ADO$424,0)-1))</f>
        <v>2.1893423079141001E-2</v>
      </c>
      <c r="BL7" s="306">
        <f ca="1">IF(ISERROR(OFFSET('Daten KEA'!$A$1,MATCH(BL$5,'Daten KEA'!$A:$A,0)-1,MATCH(AR7,'Daten KEA'!$A$424:$ADO$424,0)-1)),0,OFFSET('Daten KEA'!$A$1,MATCH(BL$5,'Daten KEA'!$A:$A,0)-1,MATCH(AR7,'Daten KEA'!$A$424:$ADO$424,0)-1))</f>
        <v>9.167575695671E-2</v>
      </c>
      <c r="BM7" s="306">
        <f ca="1">IF(ISERROR(OFFSET('Daten KEA'!$A$1,MATCH(BM$5,'Daten KEA'!$A:$A,0)-1,MATCH(AS7,'Daten KEA'!$A$424:$ADO$424,0)-1)),0,OFFSET('Daten KEA'!$A$1,MATCH(BM$5,'Daten KEA'!$A:$A,0)-1,MATCH(AS7,'Daten KEA'!$A$424:$ADO$424,0)-1))</f>
        <v>1.4498824739551001E-2</v>
      </c>
      <c r="BN7" s="307">
        <f ca="1">BJ7+BK7+BL7+BM7</f>
        <v>0.12806800477540201</v>
      </c>
      <c r="BO7" s="306">
        <f ca="1">IF(ISERROR(OFFSET('Daten KEA'!$A$1,MATCH(BO$5,'Daten KEA'!$A:$A,0)-1,MATCH(AT7,'Daten KEA'!$A$424:$ADO$424,0)-1)),0,OFFSET('Daten KEA'!$A$1,MATCH(BO$5,'Daten KEA'!$A:$A,0)-1,MATCH(AT7,'Daten KEA'!$A$424:$ADO$424,0)-1))</f>
        <v>0.1280680023154</v>
      </c>
      <c r="BP7" s="305">
        <f t="shared" ref="BP7:BP70" ca="1" si="8">IF(ISERROR(BO7/BN7),0,BO7/BN7)</f>
        <v>0.99999998079143959</v>
      </c>
      <c r="BQ7" s="308">
        <f ca="1">IF(ISERROR(OFFSET('Daten GWP'!$A$1,MATCH(BQ$5,'Daten GWP'!$A:$A,0)-1,MATCH(AM7,'Daten GWP'!$A$424:$ADO$424,0)-1)),0,OFFSET('Daten GWP'!$A$1,MATCH(BQ$5,'Daten GWP'!$A:$A,0)-1,MATCH(AM7,'Daten GWP'!$A$424:$ADO$424,0)-1))*1000</f>
        <v>0</v>
      </c>
      <c r="BR7" s="308">
        <f ca="1">IF(ISERROR(OFFSET('Daten GWP'!$A$1,MATCH(BR$5,'Daten GWP'!$A:$A,0)-1,MATCH(AN7,'Daten GWP'!$A$424:$ADO$424,0)-1)),0,OFFSET('Daten GWP'!$A$1,MATCH(BR$5,'Daten GWP'!$A:$A,0)-1,MATCH(AN7,'Daten GWP'!$A$424:$ADO$424,0)-1))*1000</f>
        <v>0</v>
      </c>
      <c r="BS7" s="308">
        <f ca="1">IF(ISERROR(OFFSET('Daten GWP'!$A$1,MATCH(BS$5,'Daten GWP'!$A:$A,0)-1,MATCH(AO7,'Daten GWP'!$A$424:$ADO$424,0)-1)),0,OFFSET('Daten GWP'!$A$1,MATCH(BS$5,'Daten GWP'!$A:$A,0)-1,MATCH(AO7,'Daten GWP'!$A$424:$ADO$424,0)-1))*1000</f>
        <v>0</v>
      </c>
      <c r="BT7" s="308">
        <f ca="1">IF(ISERROR(OFFSET('Daten GWP'!$A$1,MATCH(BT$5,'Daten GWP'!$A:$A,0)-1,MATCH(AP7,'Daten GWP'!$A$424:$ADO$424,0)-1)),0,OFFSET('Daten GWP'!$A$1,MATCH(BT$5,'Daten GWP'!$A:$A,0)-1,MATCH(AP7,'Daten GWP'!$A$424:$ADO$424,0)-1))*1000</f>
        <v>0</v>
      </c>
      <c r="BU7" s="308">
        <f t="shared" ref="BU7:BU70" ca="1" si="9">SUM(BQ7:BT7)</f>
        <v>0</v>
      </c>
      <c r="BV7" s="308">
        <f ca="1">IF(ISERROR(OFFSET('Daten GWP'!$A$1,MATCH(BV$5,'Daten GWP'!$A:$A,0)-1,MATCH(AQ7,'Daten GWP'!$A$424:$ADO$424,0)-1)),0,OFFSET('Daten GWP'!$A$1,MATCH(BV$5,'Daten GWP'!$A:$A,0)-1,MATCH(AQ7,'Daten GWP'!$A$424:$ADO$424,0)-1))*1000</f>
        <v>1.2331285999999999</v>
      </c>
      <c r="BW7" s="308">
        <f ca="1">IF(ISERROR(OFFSET('Daten GWP'!$A$1,MATCH(BW$5,'Daten GWP'!$A:$A,0)-1,MATCH(AR7,'Daten GWP'!$A$424:$ADO$424,0)-1)),0,OFFSET('Daten GWP'!$A$1,MATCH(BW$5,'Daten GWP'!$A:$A,0)-1,MATCH(AR7,'Daten GWP'!$A$424:$ADO$424,0)-1))*1000</f>
        <v>5.9131226000000003</v>
      </c>
      <c r="BX7" s="308">
        <f ca="1">IF(ISERROR(OFFSET('Daten GWP'!$A$1,MATCH(BX$5,'Daten GWP'!$A:$A,0)-1,MATCH(AS7,'Daten GWP'!$A$424:$ADO$424,0)-1)),0,OFFSET('Daten GWP'!$A$1,MATCH(BX$5,'Daten GWP'!$A:$A,0)-1,MATCH(AS7,'Daten GWP'!$A$424:$ADO$424,0)-1))*1000</f>
        <v>0.49500038999999996</v>
      </c>
      <c r="BY7" s="309">
        <f t="shared" ref="BY7:BY14" ca="1" si="10">BU7+BV7+BW7+BX7</f>
        <v>7.6412515899999995</v>
      </c>
      <c r="BZ7" s="308">
        <f ca="1">IF(ISERROR(OFFSET('Daten GWP'!$A$1,MATCH(BZ$5,'Daten GWP'!$A:$A,0)-1,MATCH(AT7,'Daten GWP'!$A$424:$ADO$424,0)-1)),0,OFFSET('Daten GWP'!$A$1,MATCH(BZ$5,'Daten GWP'!$A:$A,0)-1,MATCH(AT7,'Daten GWP'!$A$424:$ADO$424,0)-1))*1000</f>
        <v>7.6412516000000004</v>
      </c>
      <c r="CA7" s="305">
        <f t="shared" ref="CA7:CA70" ca="1" si="11">IF(ISERROR(BZ7/BY7),0,BZ7/BY7)</f>
        <v>1.0000000013086863</v>
      </c>
      <c r="CB7" s="310">
        <f ca="1">IF(ISERROR(OFFSET('Daten Elementary'!$A$1,MATCH(CB$5,'Daten Elementary'!$A:$A,0)-1,MATCH(AM7,'Daten Elementary'!$A$424:$ADO$424,0)-1)),0,OFFSET('Daten Elementary'!$A$1,MATCH(CB$5,'Daten Elementary'!$A:$A,0)-1,MATCH(AM7,'Daten Elementary'!$A$424:$ADO$424,0)-1))*1000000</f>
        <v>0</v>
      </c>
      <c r="CC7" s="310">
        <f ca="1">IF(ISERROR(OFFSET('Daten Elementary'!$A$1,MATCH(CC$5,'Daten Elementary'!$A:$A,0)-1,MATCH(AN7,'Daten Elementary'!$A$424:$ADO$424,0)-1)),0,OFFSET('Daten Elementary'!$A$1,MATCH(CC$5,'Daten Elementary'!$A:$A,0)-1,MATCH(AN7,'Daten Elementary'!$A$424:$ADO$424,0)-1))*1000000</f>
        <v>0</v>
      </c>
      <c r="CD7" s="310">
        <f ca="1">IF(ISERROR(OFFSET('Daten Elementary'!$A$1,MATCH(CD$5,'Daten Elementary'!$A:$A,0)-1,MATCH(AO7,'Daten Elementary'!$A$424:$ADO$424,0)-1)),0,OFFSET('Daten Elementary'!$A$1,MATCH(CD$5,'Daten Elementary'!$A:$A,0)-1,MATCH(AO7,'Daten Elementary'!$A$424:$ADO$424,0)-1))*1000000</f>
        <v>0</v>
      </c>
      <c r="CE7" s="310">
        <f ca="1">IF(ISERROR(OFFSET('Daten Elementary'!$A$1,MATCH(CE$5,'Daten Elementary'!$A:$A,0)-1,MATCH(AP7,'Daten Elementary'!$A$424:$ADO$424,0)-1)),0,OFFSET('Daten Elementary'!$A$1,MATCH(CE$5,'Daten Elementary'!$A:$A,0)-1,MATCH(AP7,'Daten Elementary'!$A$424:$ADO$424,0)-1))*1000000</f>
        <v>0</v>
      </c>
      <c r="CF7" s="310">
        <f t="shared" ref="CF7:CF70" ca="1" si="12">SUM(CB7:CE7)</f>
        <v>0</v>
      </c>
      <c r="CG7" s="310">
        <f ca="1">IF(ISERROR(OFFSET('Daten Elementary'!$A$1,MATCH(CG$5,'Daten Elementary'!$A:$A,0)-1,MATCH(AQ7,'Daten Elementary'!$A$424:$ADO$424,0)-1)),0,OFFSET('Daten Elementary'!$A$1,MATCH(CG$5,'Daten Elementary'!$A:$A,0)-1,MATCH(AQ7,'Daten Elementary'!$A$424:$ADO$424,0)-1))*1000000</f>
        <v>0.59371023000000001</v>
      </c>
      <c r="CH7" s="310">
        <f ca="1">IF(ISERROR(OFFSET('Daten Elementary'!$A$1,MATCH(CH$5,'Daten Elementary'!$A:$A,0)-1,MATCH(AR7,'Daten Elementary'!$A$424:$ADO$424,0)-1)),0,OFFSET('Daten Elementary'!$A$1,MATCH(CH$5,'Daten Elementary'!$A:$A,0)-1,MATCH(AR7,'Daten Elementary'!$A$424:$ADO$424,0)-1))*1000000</f>
        <v>5.2130565999999998</v>
      </c>
      <c r="CI7" s="310">
        <f ca="1">IF(ISERROR(OFFSET('Daten Elementary'!$A$1,MATCH(CI$5,'Daten Elementary'!$A:$A,0)-1,MATCH(AS7,'Daten Elementary'!$A$424:$ADO$424,0)-1)),0,OFFSET('Daten Elementary'!$A$1,MATCH(CI$5,'Daten Elementary'!$A:$A,0)-1,MATCH(AS7,'Daten Elementary'!$A$424:$ADO$424,0)-1))*1000000</f>
        <v>0.53899891</v>
      </c>
      <c r="CJ7" s="311">
        <f t="shared" ref="CJ7:CJ70" ca="1" si="13">CF7+CG7+CH7+CI7</f>
        <v>6.34576574</v>
      </c>
      <c r="CK7" s="310">
        <f ca="1">IF(ISERROR(OFFSET('Daten Elementary'!$A$1,MATCH(CK$5,'Daten Elementary'!$A:$A,0)-1,MATCH($AT7,'Daten Elementary'!$A$424:$ADO$424,0)-1)),0,OFFSET('Daten Elementary'!$A$1,MATCH(CK$5,'Daten Elementary'!$A:$A,0)-1,MATCH($AT7,'Daten Elementary'!$A$424:$ADO$424,0)-1))*1000000</f>
        <v>6.3457657999999997</v>
      </c>
      <c r="CL7" s="305">
        <f t="shared" ref="CL7:CL70" ca="1" si="14">IF(ISERROR(CK7/CJ7),0,CK7/CJ7)</f>
        <v>1.0000000094551236</v>
      </c>
      <c r="CM7" s="312">
        <f ca="1">IF(ISERROR(OFFSET('Daten Elementary'!$A$1,MATCH(CM$5,'Daten Elementary'!$A:$A,0)-1,MATCH(AM7,'Daten Elementary'!$A$424:$ADO$424,0)-1)),0,OFFSET('Daten Elementary'!$A$1,MATCH(CM$5,'Daten Elementary'!$A:$A,0)-1,MATCH(AM7,'Daten Elementary'!$A$424:$ADO$424,0)-1))*1000000</f>
        <v>0</v>
      </c>
      <c r="CN7" s="312">
        <f ca="1">IF(ISERROR(OFFSET('Daten Elementary'!$A$1,MATCH(CN$5,'Daten Elementary'!$A:$A,0)-1,MATCH(AN7,'Daten Elementary'!$A$424:$ADO$424,0)-1)),0,OFFSET('Daten Elementary'!$A$1,MATCH(CN$5,'Daten Elementary'!$A:$A,0)-1,MATCH(AN7,'Daten Elementary'!$A$424:$ADO$424,0)-1))*1000000</f>
        <v>0</v>
      </c>
      <c r="CO7" s="312">
        <f ca="1">IF(ISERROR(OFFSET('Daten Elementary'!$A$1,MATCH(CO$5,'Daten Elementary'!$A:$A,0)-1,MATCH(AO7,'Daten Elementary'!$A$424:$ADO$424,0)-1)),0,OFFSET('Daten Elementary'!$A$1,MATCH(CO$5,'Daten Elementary'!$A:$A,0)-1,MATCH(AO7,'Daten Elementary'!$A$424:$ADO$424,0)-1))*1000000</f>
        <v>0</v>
      </c>
      <c r="CP7" s="312">
        <f ca="1">IF(ISERROR(OFFSET('Daten Elementary'!$A$1,MATCH(CP$5,'Daten Elementary'!$A:$A,0)-1,MATCH(AP7,'Daten Elementary'!$A$424:$ADO$424,0)-1)),0,OFFSET('Daten Elementary'!$A$1,MATCH(CP$5,'Daten Elementary'!$A:$A,0)-1,MATCH(AP7,'Daten Elementary'!$A$424:$ADO$424,0)-1))*1000000</f>
        <v>0</v>
      </c>
      <c r="CQ7" s="312">
        <f t="shared" ref="CQ7:CQ70" ca="1" si="15">SUM(CM7:CP7)</f>
        <v>0</v>
      </c>
      <c r="CR7" s="312">
        <f ca="1">IF(ISERROR(OFFSET('Daten Elementary'!$A$1,MATCH(CR$5,'Daten Elementary'!$A:$A,0)-1,MATCH(AQ7,'Daten Elementary'!$A$424:$ADO$424,0)-1)),0,OFFSET('Daten Elementary'!$A$1,MATCH(CR$5,'Daten Elementary'!$A:$A,0)-1,MATCH(AQ7,'Daten Elementary'!$A$424:$ADO$424,0)-1))*1000000</f>
        <v>0.36185886</v>
      </c>
      <c r="CS7" s="312">
        <f ca="1">IF(ISERROR(OFFSET('Daten Elementary'!$A$1,MATCH(CS$5,'Daten Elementary'!$A:$A,0)-1,MATCH(AR7,'Daten Elementary'!$A$424:$ADO$424,0)-1)),0,OFFSET('Daten Elementary'!$A$1,MATCH(CS$5,'Daten Elementary'!$A:$A,0)-1,MATCH(AR7,'Daten Elementary'!$A$424:$ADO$424,0)-1))*1000000</f>
        <v>2.9682847999999997</v>
      </c>
      <c r="CT7" s="312">
        <f ca="1">IF(ISERROR(OFFSET('Daten Elementary'!$A$1,MATCH(CT$5,'Daten Elementary'!$A:$A,0)-1,MATCH(AS7,'Daten Elementary'!$A$424:$ADO$424,0)-1)),0,OFFSET('Daten Elementary'!$A$1,MATCH(CT$5,'Daten Elementary'!$A:$A,0)-1,MATCH(AS7,'Daten Elementary'!$A$424:$ADO$424,0)-1))*1000000</f>
        <v>0.30483085999999998</v>
      </c>
      <c r="CU7" s="313">
        <f t="shared" ref="CU7:CU70" ca="1" si="16">CQ7+CR7+CS7+CT7</f>
        <v>3.6349745199999997</v>
      </c>
      <c r="CV7" s="312">
        <f ca="1">IF(ISERROR(OFFSET('Daten Elementary'!$A$1,MATCH(CV$5,'Daten Elementary'!$A:$A,0)-1,MATCH($AT7,'Daten Elementary'!$A$424:$ADO$424,0)-1)),0,OFFSET('Daten Elementary'!$A$1,MATCH(CV$5,'Daten Elementary'!$A:$A,0)-1,MATCH($AT7,'Daten Elementary'!$A$424:$ADO$424,0)-1))*1000000</f>
        <v>3.6349745000000002</v>
      </c>
      <c r="CW7" s="305">
        <f t="shared" ref="CW7:CW70" ca="1" si="17">IF(ISERROR(CV7/CU7),0,CV7/CU7)</f>
        <v>0.99999999449789834</v>
      </c>
      <c r="CX7" s="314">
        <f ca="1">IF(ISERROR(OFFSET('Daten Elementary'!$A$1,MATCH(CX$5,'Daten Elementary'!$A:$A,0)-1,MATCH(AM7,'Daten Elementary'!$A$424:$ADO$424,0)-1)),0,OFFSET('Daten Elementary'!$A$1,MATCH(CX$5,'Daten Elementary'!$A:$A,0)-1,MATCH(AM7,'Daten Elementary'!$A$424:$ADO$424,0)-1))*1000000</f>
        <v>0</v>
      </c>
      <c r="CY7" s="314">
        <f ca="1">IF(ISERROR(OFFSET('Daten Elementary'!$A$1,MATCH(CY$5,'Daten Elementary'!$A:$A,0)-1,MATCH(AN7,'Daten Elementary'!$A$424:$ADO$424,0)-1)),0,OFFSET('Daten Elementary'!$A$1,MATCH(CY$5,'Daten Elementary'!$A:$A,0)-1,MATCH(AN7,'Daten Elementary'!$A$424:$ADO$424,0)-1))*1000000</f>
        <v>0</v>
      </c>
      <c r="CZ7" s="314">
        <f ca="1">IF(ISERROR(OFFSET('Daten Elementary'!$A$1,MATCH(CZ$5,'Daten Elementary'!$A:$A,0)-1,MATCH(AO7,'Daten Elementary'!$A$424:$ADO$424,0)-1)),0,OFFSET('Daten Elementary'!$A$1,MATCH(CZ$5,'Daten Elementary'!$A:$A,0)-1,MATCH(AO7,'Daten Elementary'!$A$424:$ADO$424,0)-1))*1000000</f>
        <v>0</v>
      </c>
      <c r="DA7" s="314">
        <f ca="1">IF(ISERROR(OFFSET('Daten Elementary'!$A$1,MATCH(DA$5,'Daten Elementary'!$A:$A,0)-1,MATCH(AP7,'Daten Elementary'!$A$424:$ADO$424,0)-1)),0,OFFSET('Daten Elementary'!$A$1,MATCH(DA$5,'Daten Elementary'!$A:$A,0)-1,MATCH(AP7,'Daten Elementary'!$A$424:$ADO$424,0)-1))*1000000</f>
        <v>0</v>
      </c>
      <c r="DB7" s="314">
        <f t="shared" ref="DB7:DB70" ca="1" si="18">SUM(CX7:DA7)</f>
        <v>0</v>
      </c>
      <c r="DC7" s="314">
        <f ca="1">IF(ISERROR(OFFSET('Daten Elementary'!$A$1,MATCH(DC$5,'Daten Elementary'!$A:$A,0)-1,MATCH(AQ7,'Daten Elementary'!$A$424:$ADO$424,0)-1)),0,OFFSET('Daten Elementary'!$A$1,MATCH(DC$5,'Daten Elementary'!$A:$A,0)-1,MATCH(AQ7,'Daten Elementary'!$A$424:$ADO$424,0)-1))*1000000</f>
        <v>1.0132541000000002</v>
      </c>
      <c r="DD7" s="314">
        <f ca="1">IF(ISERROR(OFFSET('Daten Elementary'!$A$1,MATCH(DD$5,'Daten Elementary'!$A:$A,0)-1,MATCH(AR7,'Daten Elementary'!$A$424:$ADO$424,0)-1)),0,OFFSET('Daten Elementary'!$A$1,MATCH(DD$5,'Daten Elementary'!$A:$A,0)-1,MATCH(AR7,'Daten Elementary'!$A$424:$ADO$424,0)-1))*1000000</f>
        <v>2.9833799999999999</v>
      </c>
      <c r="DE7" s="314">
        <f ca="1">IF(ISERROR(OFFSET('Daten Elementary'!$A$1,MATCH(DE$5,'Daten Elementary'!$A:$A,0)-1,MATCH(AS7,'Daten Elementary'!$A$424:$ADO$424,0)-1)),0,OFFSET('Daten Elementary'!$A$1,MATCH(DE$5,'Daten Elementary'!$A:$A,0)-1,MATCH(AS7,'Daten Elementary'!$A$424:$ADO$424,0)-1))*1000000</f>
        <v>2.8442040999999998</v>
      </c>
      <c r="DF7" s="315">
        <f t="shared" ref="DF7:DF70" ca="1" si="19">DB7+DC7+DD7+DE7</f>
        <v>6.8408382000000003</v>
      </c>
      <c r="DG7" s="314">
        <f ca="1">IF(ISERROR(OFFSET('Daten Elementary'!$A$1,MATCH(DG$5,'Daten Elementary'!$A:$A,0)-1,MATCH($AT7,'Daten Elementary'!$A$424:$ADO$424,0)-1)),0,OFFSET('Daten Elementary'!$A$1,MATCH(DG$5,'Daten Elementary'!$A:$A,0)-1,MATCH($AT7,'Daten Elementary'!$A$424:$ADO$424,0)-1))*1000000</f>
        <v>6.8408381</v>
      </c>
      <c r="DH7" s="305">
        <f t="shared" ref="DH7:DH70" ca="1" si="20">IF(ISERROR(DG7/DF7),0,DG7/DF7)</f>
        <v>0.99999998538190826</v>
      </c>
      <c r="DI7" s="316">
        <f ca="1">IF(ISERROR(OFFSET('Daten Elementary'!$A$1,MATCH(DI$5,'Daten Elementary'!$A:$A,0)-1,MATCH(AM7,'Daten Elementary'!$A$424:$ADO$424,0)-1)),0,OFFSET('Daten Elementary'!$A$1,MATCH(DI$5,'Daten Elementary'!$A:$A,0)-1,MATCH(AM7,'Daten Elementary'!$A$424:$ADO$424,0)-1))*1000000</f>
        <v>0</v>
      </c>
      <c r="DJ7" s="316">
        <f ca="1">IF(ISERROR(OFFSET('Daten Elementary'!$A$1,MATCH(DJ$5,'Daten Elementary'!$A:$A,0)-1,MATCH(AN7,'Daten Elementary'!$A$424:$ADO$424,0)-1)),0,OFFSET('Daten Elementary'!$A$1,MATCH(DJ$5,'Daten Elementary'!$A:$A,0)-1,MATCH(AN7,'Daten Elementary'!$A$424:$ADO$424,0)-1))*1000000</f>
        <v>0</v>
      </c>
      <c r="DK7" s="316">
        <f ca="1">IF(ISERROR(OFFSET('Daten Elementary'!$A$1,MATCH(DK$5,'Daten Elementary'!$A:$A,0)-1,MATCH(AO7,'Daten Elementary'!$A$424:$ADO$424,0)-1)),0,OFFSET('Daten Elementary'!$A$1,MATCH(DK$5,'Daten Elementary'!$A:$A,0)-1,MATCH(AO7,'Daten Elementary'!$A$424:$ADO$424,0)-1))*1000000</f>
        <v>0</v>
      </c>
      <c r="DL7" s="316">
        <f ca="1">IF(ISERROR(OFFSET('Daten Elementary'!$A$1,MATCH(DL$5,'Daten Elementary'!$A:$A,0)-1,MATCH(AP7,'Daten Elementary'!$A$424:$ADO$424,0)-1)),0,OFFSET('Daten Elementary'!$A$1,MATCH(DL$5,'Daten Elementary'!$A:$A,0)-1,MATCH(AP7,'Daten Elementary'!$A$424:$ADO$424,0)-1))*1000000</f>
        <v>0</v>
      </c>
      <c r="DM7" s="316">
        <f t="shared" ref="DM7:DM70" ca="1" si="21">SUM(DI7:DL7)</f>
        <v>0</v>
      </c>
      <c r="DN7" s="316">
        <f ca="1">IF(ISERROR(OFFSET('Daten Elementary'!$A$1,MATCH(DN$5,'Daten Elementary'!$A:$A,0)-1,MATCH(AQ7,'Daten Elementary'!$A$424:$ADO$424,0)-1)),0,OFFSET('Daten Elementary'!$A$1,MATCH(DN$5,'Daten Elementary'!$A:$A,0)-1,MATCH(AQ7,'Daten Elementary'!$A$424:$ADO$424,0)-1))*1000000</f>
        <v>2.1382365000000001</v>
      </c>
      <c r="DO7" s="316">
        <f ca="1">IF(ISERROR(OFFSET('Daten Elementary'!$A$1,MATCH(DO$5,'Daten Elementary'!$A:$A,0)-1,MATCH(AR7,'Daten Elementary'!$A$424:$ADO$424,0)-1)),0,OFFSET('Daten Elementary'!$A$1,MATCH(DO$5,'Daten Elementary'!$A:$A,0)-1,MATCH(AR7,'Daten Elementary'!$A$424:$ADO$424,0)-1))*1000000</f>
        <v>15.194842000000001</v>
      </c>
      <c r="DP7" s="316">
        <f ca="1">IF(ISERROR(OFFSET('Daten Elementary'!$A$1,MATCH(DP$5,'Daten Elementary'!$A:$A,0)-1,MATCH(AS7,'Daten Elementary'!$A$424:$ADO$424,0)-1)),0,OFFSET('Daten Elementary'!$A$1,MATCH(DP$5,'Daten Elementary'!$A:$A,0)-1,MATCH(AS7,'Daten Elementary'!$A$424:$ADO$424,0)-1))*1000000</f>
        <v>3.1893525</v>
      </c>
      <c r="DQ7" s="317">
        <f t="shared" ref="DQ7:DQ70" ca="1" si="22">DM7+DN7+DO7+DP7</f>
        <v>20.522431000000005</v>
      </c>
      <c r="DR7" s="316">
        <f ca="1">IF(ISERROR(OFFSET('Daten Elementary'!$A$1,MATCH(DR$5,'Daten Elementary'!$A:$A,0)-1,MATCH($AT7,'Daten Elementary'!$A$424:$ADO$424,0)-1)),0,OFFSET('Daten Elementary'!$A$1,MATCH(DR$5,'Daten Elementary'!$A:$A,0)-1,MATCH($AT7,'Daten Elementary'!$A$424:$ADO$424,0)-1))*1000000</f>
        <v>20.522431000000001</v>
      </c>
      <c r="DS7" s="305">
        <f t="shared" ref="DS7:DS70" ca="1" si="23">IF(ISERROR(DR7/DQ7),0,DR7/DQ7)</f>
        <v>0.99999999999999978</v>
      </c>
      <c r="DT7" s="318">
        <f ca="1">IF(ISERROR(OFFSET('Daten UBP13'!$A$1,MATCH(DT$5,'Daten UBP13'!$A:$A,0)-1,MATCH(AM7,'Daten UBP13'!$A$424:$AEG$424,0)-1)),0,OFFSET('Daten UBP13'!$A$1,MATCH(DT$5,'Daten UBP13'!$A:$A,0)-1,MATCH(AM7,'Daten UBP13'!$A$424:$AEG$424,0)-1))</f>
        <v>0</v>
      </c>
      <c r="DU7" s="318">
        <f ca="1">IF(ISERROR(OFFSET('Daten UBP13'!$A$1,MATCH(DU$5,'Daten UBP13'!$A:$A,0)-1,MATCH(AN7,'Daten UBP13'!$A$424:$AEG$424,0)-1)),0,OFFSET('Daten UBP13'!$A$1,MATCH(DU$5,'Daten UBP13'!$A:$A,0)-1,MATCH(AN7,'Daten UBP13'!$A$424:$AEG$424,0)-1))</f>
        <v>0</v>
      </c>
      <c r="DV7" s="318">
        <f ca="1">IF(ISERROR(OFFSET('Daten UBP13'!$A$1,MATCH(DV$5,'Daten UBP13'!$A:$A,0)-1,MATCH(AO7,'Daten UBP13'!$A$424:$AEG$424,0)-1)),0,OFFSET('Daten UBP13'!$A$1,MATCH(DV$5,'Daten UBP13'!$A:$A,0)-1,MATCH(AO7,'Daten UBP13'!$A$424:$AEG$424,0)-1))</f>
        <v>0</v>
      </c>
      <c r="DW7" s="318">
        <f ca="1">IF(ISERROR(OFFSET('Daten UBP13'!$A$1,MATCH(DW$5,'Daten UBP13'!$A:$A,0)-1,MATCH(AP7,'Daten UBP13'!$A$424:$AEG$424,0)-1)),0,OFFSET('Daten UBP13'!$A$1,MATCH(DW$5,'Daten UBP13'!$A:$A,0)-1,MATCH(AP7,'Daten UBP13'!$A$424:$AEG$424,0)-1))</f>
        <v>0</v>
      </c>
      <c r="DX7" s="318">
        <f t="shared" ref="DX7:DX70" ca="1" si="24">SUM(DT7:DW7)</f>
        <v>0</v>
      </c>
      <c r="DY7" s="318">
        <f ca="1">IF(ISERROR(OFFSET('Daten UBP13'!$A$1,MATCH(DY$5,'Daten UBP13'!$A:$A,0)-1,MATCH(AQ7,'Daten UBP13'!$A$424:$AEG$424,0)-1)),0,OFFSET('Daten UBP13'!$A$1,MATCH(DY$5,'Daten UBP13'!$A:$A,0)-1,MATCH(AQ7,'Daten UBP13'!$A$424:$AEG$424,0)-1))</f>
        <v>1.3065146000000001</v>
      </c>
      <c r="DZ7" s="318">
        <f ca="1">IF(ISERROR(OFFSET('Daten UBP13'!$A$1,MATCH(DZ$5,'Daten UBP13'!$A:$A,0)-1,MATCH(AR7,'Daten UBP13'!$A$424:$AEG$424,0)-1)),0,OFFSET('Daten UBP13'!$A$1,MATCH(DZ$5,'Daten UBP13'!$A:$A,0)-1,MATCH(AR7,'Daten UBP13'!$A$424:$AEG$424,0)-1))</f>
        <v>8.0598185000000004</v>
      </c>
      <c r="EA7" s="318">
        <f ca="1">IF(ISERROR(OFFSET('Daten UBP13'!$A$1,MATCH(EA$5,'Daten UBP13'!$A:$A,0)-1,MATCH(AS7,'Daten UBP13'!$A$424:$AEG$424,0)-1)),0,OFFSET('Daten UBP13'!$A$1,MATCH(EA$5,'Daten UBP13'!$A:$A,0)-1,MATCH(AS7,'Daten UBP13'!$A$424:$AEG$424,0)-1))</f>
        <v>0.98622684000000005</v>
      </c>
      <c r="EB7" s="319">
        <f t="shared" ref="EB7:EB70" ca="1" si="25">DX7+DY7+DZ7+EA7</f>
        <v>10.352559940000001</v>
      </c>
      <c r="EC7" s="318">
        <f ca="1">IF(ISERROR(OFFSET('Daten UBP13'!$A$1,MATCH(EC$5,'Daten UBP13'!$A:$A,0)-1,MATCH(AT7,'Daten UBP13'!$A$424:$AEG$424,0)-1)),0,OFFSET('Daten UBP13'!$A$1,MATCH(EC$5,'Daten UBP13'!$A:$A,0)-1,MATCH(AT7,'Daten UBP13'!$A$424:$AEG$424,0)-1))</f>
        <v>10.35256</v>
      </c>
      <c r="ED7" s="305">
        <f t="shared" ref="ED7:ED70" ca="1" si="26">IF(ISERROR(EC7/EB7),0,EC7/EB7)</f>
        <v>1.0000000057956679</v>
      </c>
      <c r="EE7" s="320">
        <f ca="1">IF(ISERROR(OFFSET('Daten ReCiPe'!$A$1,MATCH(EE$5,'Daten ReCiPe'!$A:$A,0)-1,MATCH(AM7,'Daten ReCiPe'!$A$424:$ADO$424,0)-1)),0,OFFSET('Daten ReCiPe'!$A$1,MATCH(EE$5,'Daten ReCiPe'!$A:$A,0)-1,MATCH(AM7,'Daten ReCiPe'!$A$424:$ADO$424,0)-1))*1000</f>
        <v>0</v>
      </c>
      <c r="EF7" s="320">
        <f ca="1">IF(ISERROR(OFFSET('Daten ReCiPe'!$A$1,MATCH(EF$5,'Daten ReCiPe'!$A:$A,0)-1,MATCH(AN7,'Daten ReCiPe'!$A$424:$ADO$424,0)-1)),0,OFFSET('Daten ReCiPe'!$A$1,MATCH(EF$5,'Daten ReCiPe'!$A:$A,0)-1,MATCH(AN7,'Daten ReCiPe'!$A$424:$ADO$424,0)-1))*1000</f>
        <v>0</v>
      </c>
      <c r="EG7" s="320">
        <f ca="1">IF(ISERROR(OFFSET('Daten ReCiPe'!$A$1,MATCH(EG$5,'Daten ReCiPe'!$A:$A,0)-1,MATCH(AO7,'Daten ReCiPe'!$A$424:$ADO$424,0)-1)),0,OFFSET('Daten ReCiPe'!$A$1,MATCH(EG$5,'Daten ReCiPe'!$A:$A,0)-1,MATCH(AO7,'Daten ReCiPe'!$A$424:$ADO$424,0)-1))*1000</f>
        <v>0</v>
      </c>
      <c r="EH7" s="320">
        <f ca="1">IF(ISERROR(OFFSET('Daten ReCiPe'!$A$1,MATCH(EH$5,'Daten ReCiPe'!$A:$A,0)-1,MATCH(AP7,'Daten ReCiPe'!$A$424:$ADO$424,0)-1)),0,OFFSET('Daten ReCiPe'!$A$1,MATCH(EH$5,'Daten ReCiPe'!$A:$A,0)-1,MATCH(AP7,'Daten ReCiPe'!$A$424:$ADO$424,0)-1))*1000</f>
        <v>0</v>
      </c>
      <c r="EI7" s="320">
        <f t="shared" ref="EI7:EI70" ca="1" si="27">SUM(EE7:EH7)</f>
        <v>0</v>
      </c>
      <c r="EJ7" s="320">
        <f ca="1">IF(ISERROR(OFFSET('Daten ReCiPe'!$A$1,MATCH(EJ$5,'Daten ReCiPe'!$A:$A,0)-1,MATCH(AQ7,'Daten ReCiPe'!$A$424:$ADO$424,0)-1)),0,OFFSET('Daten ReCiPe'!$A$1,MATCH(EJ$5,'Daten ReCiPe'!$A:$A,0)-1,MATCH(AQ7,'Daten ReCiPe'!$A$424:$ADO$424,0)-1))*1000</f>
        <v>0.13924238999999999</v>
      </c>
      <c r="EK7" s="320">
        <f ca="1">IF(ISERROR(OFFSET('Daten ReCiPe'!$A$1,MATCH(EK$5,'Daten ReCiPe'!$A:$A,0)-1,MATCH(AR7,'Daten ReCiPe'!$A$424:$ADO$424,0)-1)),0,OFFSET('Daten ReCiPe'!$A$1,MATCH(EK$5,'Daten ReCiPe'!$A:$A,0)-1,MATCH(AR7,'Daten ReCiPe'!$A$424:$ADO$424,0)-1))*1000</f>
        <v>0.71521237000000004</v>
      </c>
      <c r="EL7" s="320">
        <f ca="1">IF(ISERROR(OFFSET('Daten ReCiPe'!$A$1,MATCH(EL$5,'Daten ReCiPe'!$A:$A,0)-1,MATCH(AS7,'Daten ReCiPe'!$A$424:$ADO$424,0)-1)),0,OFFSET('Daten ReCiPe'!$A$1,MATCH(EL$5,'Daten ReCiPe'!$A:$A,0)-1,MATCH(AS7,'Daten ReCiPe'!$A$424:$ADO$424,0)-1))*1000</f>
        <v>8.0256117000000002E-2</v>
      </c>
      <c r="EM7" s="321">
        <f t="shared" ref="EM7:EM70" ca="1" si="28">EI7+EJ7+EK7+EL7</f>
        <v>0.93471087700000011</v>
      </c>
      <c r="EN7" s="320">
        <f ca="1">IF(ISERROR(OFFSET('Daten ReCiPe'!$A$1,MATCH(EN$5,'Daten ReCiPe'!$A:$A,0)-1,MATCH(AT7,'Daten ReCiPe'!$A$424:$ADO$424,0)-1)),0,OFFSET('Daten ReCiPe'!$A$1,MATCH(EN$5,'Daten ReCiPe'!$A:$A,0)-1,MATCH(AT7,'Daten ReCiPe'!$A$424:$ADO$424,0)-1))*1000</f>
        <v>0.93471088999999996</v>
      </c>
      <c r="EO7" s="305">
        <f t="shared" ref="EO7:EO70" ca="1" si="29">IF(ISERROR(EN7/EM7),0,EN7/EM7)</f>
        <v>1.0000000139080438</v>
      </c>
      <c r="EP7" s="322">
        <f ca="1">IF(ISERROR(OFFSET('Daten Elementary'!$A$1,MATCH(EP$5,'Daten Elementary'!$A:$A,0)-1,MATCH(AM7,'Daten Elementary'!$A$424:$ADO$424,0)-1)),0,OFFSET('Daten Elementary'!$A$1,MATCH(EP$5,'Daten Elementary'!$A:$A,0)-1,MATCH(AM7,'Daten Elementary'!$A$424:$ADO$424,0)-1))*1000000</f>
        <v>0</v>
      </c>
      <c r="EQ7" s="322">
        <f ca="1">IF(ISERROR(OFFSET('Daten Elementary'!$A$1,MATCH(EQ$5,'Daten Elementary'!$A:$A,0)-1,MATCH(AN7,'Daten Elementary'!$A$424:$ADO$424,0)-1)),0,OFFSET('Daten Elementary'!$A$1,MATCH(EQ$5,'Daten Elementary'!$A:$A,0)-1,MATCH(AN7,'Daten Elementary'!$A$424:$ADO$424,0)-1))*1000000</f>
        <v>0</v>
      </c>
      <c r="ER7" s="322">
        <f ca="1">IF(ISERROR(OFFSET('Daten Elementary'!$A$1,MATCH(ER$5,'Daten Elementary'!$A:$A,0)-1,MATCH(AO7,'Daten Elementary'!$A$424:$ADO$424,0)-1)),0,OFFSET('Daten Elementary'!$A$1,MATCH(ER$5,'Daten Elementary'!$A:$A,0)-1,MATCH(AO7,'Daten Elementary'!$A$424:$ADO$424,0)-1))*1000000</f>
        <v>0</v>
      </c>
      <c r="ES7" s="322">
        <f ca="1">IF(ISERROR(OFFSET('Daten Elementary'!$A$1,MATCH(ES$5,'Daten Elementary'!$A:$A,0)-1,MATCH(AP7,'Daten Elementary'!$A$424:$ADO$424,0)-1)),0,OFFSET('Daten Elementary'!$A$1,MATCH(ES$5,'Daten Elementary'!$A:$A,0)-1,MATCH(AP7,'Daten Elementary'!$A$424:$ADO$424,0)-1))*1000000</f>
        <v>0</v>
      </c>
      <c r="ET7" s="322">
        <f t="shared" ref="ET7:ET70" ca="1" si="30">SUM(EP7:ES7)</f>
        <v>0</v>
      </c>
      <c r="EU7" s="322">
        <f ca="1">IF(ISERROR(OFFSET('Daten Elementary'!$A$1,MATCH(EU$5,'Daten Elementary'!$A:$A,0)-1,MATCH(AQ7,'Daten Elementary'!$A$424:$ADO$424,0)-1)),0,OFFSET('Daten Elementary'!$A$1,MATCH(EU$5,'Daten Elementary'!$A:$A,0)-1,MATCH(AQ7,'Daten Elementary'!$A$424:$ADO$424,0)-1))*1000000</f>
        <v>2.3091237000000002</v>
      </c>
      <c r="EV7" s="322">
        <f ca="1">IF(ISERROR(OFFSET('Daten Elementary'!$A$1,MATCH(EV$5,'Daten Elementary'!$A:$A,0)-1,MATCH(AR7,'Daten Elementary'!$A$424:$ADO$424,0)-1)),0,OFFSET('Daten Elementary'!$A$1,MATCH(EV$5,'Daten Elementary'!$A:$A,0)-1,MATCH(AR7,'Daten Elementary'!$A$424:$ADO$424,0)-1))*1000000</f>
        <v>19.449162000000001</v>
      </c>
      <c r="EW7" s="322">
        <f ca="1">IF(ISERROR(OFFSET('Daten Elementary'!$A$1,MATCH(EW$5,'Daten Elementary'!$A:$A,0)-1,MATCH(AS7,'Daten Elementary'!$A$424:$ADO$424,0)-1)),0,OFFSET('Daten Elementary'!$A$1,MATCH(EW$5,'Daten Elementary'!$A:$A,0)-1,MATCH(AS7,'Daten Elementary'!$A$424:$ADO$424,0)-1))*1000000</f>
        <v>1.1620247000000001</v>
      </c>
      <c r="EX7" s="323">
        <f t="shared" ref="EX7:EX70" ca="1" si="31">ET7+EU7+EV7+EW7</f>
        <v>22.920310400000002</v>
      </c>
      <c r="EY7" s="322">
        <f ca="1">IF(ISERROR(OFFSET('Daten Elementary'!$A$1,MATCH(EY$5,'Daten Elementary'!$A:$A,0)-1,MATCH($AT7,'Daten Elementary'!$A$424:$ADO$424,0)-1)),0,OFFSET('Daten Elementary'!$A$1,MATCH(EY$5,'Daten Elementary'!$A:$A,0)-1,MATCH($AT7,'Daten Elementary'!$A$424:$ADO$424,0)-1))*1000000</f>
        <v>22.920311000000002</v>
      </c>
      <c r="EZ7" s="305">
        <f t="shared" ref="EZ7:EZ70" ca="1" si="32">IF(ISERROR(EY7/EX7),0,EY7/EX7)</f>
        <v>1.000000026177656</v>
      </c>
      <c r="FA7" s="314">
        <f ca="1">IF(ISERROR(OFFSET('Daten Elementary'!$A$1,MATCH(FA$5,'Daten Elementary'!$A:$A,0)-1,MATCH(AM7,'Daten Elementary'!$A$424:$ADO$424,0)-1)),0,OFFSET('Daten Elementary'!$A$1,MATCH(FA$5,'Daten Elementary'!$A:$A,0)-1,MATCH(AM7,'Daten Elementary'!$A$424:$ADO$424,0)-1))*1000</f>
        <v>0</v>
      </c>
      <c r="FB7" s="314">
        <f ca="1">IF(ISERROR(OFFSET('Daten Elementary'!$A$1,MATCH(FB$5,'Daten Elementary'!$A:$A,0)-1,MATCH(AN7,'Daten Elementary'!$A$424:$ADO$424,0)-1)),0,OFFSET('Daten Elementary'!$A$1,MATCH(FB$5,'Daten Elementary'!$A:$A,0)-1,MATCH(AN7,'Daten Elementary'!$A$424:$ADO$424,0)-1))*1000</f>
        <v>0</v>
      </c>
      <c r="FC7" s="314">
        <f ca="1">IF(ISERROR(OFFSET('Daten Elementary'!$A$1,MATCH(FC$5,'Daten Elementary'!$A:$A,0)-1,MATCH(AO7,'Daten Elementary'!$A$424:$ADO$424,0)-1)),0,OFFSET('Daten Elementary'!$A$1,MATCH(FC$5,'Daten Elementary'!$A:$A,0)-1,MATCH(AO7,'Daten Elementary'!$A$424:$ADO$424,0)-1))*1000</f>
        <v>0</v>
      </c>
      <c r="FD7" s="314">
        <f ca="1">IF(ISERROR(OFFSET('Daten Elementary'!$A$1,MATCH(FD$5,'Daten Elementary'!$A:$A,0)-1,MATCH(AP7,'Daten Elementary'!$A$424:$ADO$424,0)-1)),0,OFFSET('Daten Elementary'!$A$1,MATCH(FD$5,'Daten Elementary'!$A:$A,0)-1,MATCH(AP7,'Daten Elementary'!$A$424:$ADO$424,0)-1))*1000</f>
        <v>0</v>
      </c>
      <c r="FE7" s="314">
        <f t="shared" ref="FE7:FE70" ca="1" si="33">SUM(FA7:FD7)</f>
        <v>0</v>
      </c>
      <c r="FF7" s="314">
        <f ca="1">IF(ISERROR(OFFSET('Daten Elementary'!$A$1,MATCH(FF$5,'Daten Elementary'!$A:$A,0)-1,MATCH(AQ7,'Daten Elementary'!$A$424:$ADO$424,0)-1)),0,OFFSET('Daten Elementary'!$A$1,MATCH(FF$5,'Daten Elementary'!$A:$A,0)-1,MATCH(AQ7,'Daten Elementary'!$A$424:$ADO$424,0)-1))*1000</f>
        <v>1.0809731</v>
      </c>
      <c r="FG7" s="314">
        <f ca="1">IF(ISERROR(OFFSET('Daten Elementary'!$A$1,MATCH(FG$5,'Daten Elementary'!$A:$A,0)-1,MATCH(AR7,'Daten Elementary'!$A$424:$ADO$424,0)-1)),0,OFFSET('Daten Elementary'!$A$1,MATCH(FG$5,'Daten Elementary'!$A:$A,0)-1,MATCH(AR7,'Daten Elementary'!$A$424:$ADO$424,0)-1))*1000</f>
        <v>5.3176394</v>
      </c>
      <c r="FH7" s="314">
        <f ca="1">IF(ISERROR(OFFSET('Daten Elementary'!$A$1,MATCH(FH$5,'Daten Elementary'!$A:$A,0)-1,MATCH(AS7,'Daten Elementary'!$A$424:$ADO$424,0)-1)),0,OFFSET('Daten Elementary'!$A$1,MATCH(FH$5,'Daten Elementary'!$A:$A,0)-1,MATCH(AS7,'Daten Elementary'!$A$424:$ADO$424,0)-1))*1000</f>
        <v>0.44631712000000001</v>
      </c>
      <c r="FI7" s="315">
        <f t="shared" ref="FI7:FI70" ca="1" si="34">FE7+FF7+FG7+FH7</f>
        <v>6.8449296200000003</v>
      </c>
      <c r="FJ7" s="314">
        <f ca="1">IF(ISERROR(OFFSET('Daten Elementary'!$A$1,MATCH(FJ$5,'Daten Elementary'!$A:$A,0)-1,MATCH($AT7,'Daten Elementary'!$A$424:$ADO$424,0)-1)),0,OFFSET('Daten Elementary'!$A$1,MATCH(FJ$5,'Daten Elementary'!$A:$A,0)-1,MATCH($AT7,'Daten Elementary'!$A$424:$ADO$424,0)-1))*1000</f>
        <v>6.8449295999999995</v>
      </c>
      <c r="FK7" s="305">
        <f t="shared" ref="FK7:FK70" ca="1" si="35">IF(ISERROR(FJ7/FI7),0,FJ7/FI7)</f>
        <v>0.99999999707812903</v>
      </c>
      <c r="FL7" s="314">
        <f ca="1">IF(ISERROR(OFFSET('Daten Elementary'!$A$1,MATCH(FL$5,'Daten Elementary'!$A:$A,0)-1,MATCH(AM7,'Daten Elementary'!$A$424:$ADO$424,0)-1)),0,OFFSET('Daten Elementary'!$A$1,MATCH(FL$5,'Daten Elementary'!$A:$A,0)-1,MATCH(AM7,'Daten Elementary'!$A$424:$ADO$424,0)-1))</f>
        <v>0</v>
      </c>
      <c r="FM7" s="314">
        <f ca="1">IF(ISERROR(OFFSET('Daten Elementary'!$A$1,MATCH(FM$5,'Daten Elementary'!$A:$A,0)-1,MATCH(AN7,'Daten Elementary'!$A$424:$ADO$424,0)-1)),0,OFFSET('Daten Elementary'!$A$1,MATCH(FM$5,'Daten Elementary'!$A:$A,0)-1,MATCH(AN7,'Daten Elementary'!$A$424:$ADO$424,0)-1))</f>
        <v>0</v>
      </c>
      <c r="FN7" s="314">
        <f ca="1">IF(ISERROR(OFFSET('Daten Elementary'!$A$1,MATCH(FN$5,'Daten Elementary'!$A:$A,0)-1,MATCH(AO7,'Daten Elementary'!$A$424:$ADO$424,0)-1)),0,OFFSET('Daten Elementary'!$A$1,MATCH(FN$5,'Daten Elementary'!$A:$A,0)-1,MATCH(AO7,'Daten Elementary'!$A$424:$ADO$424,0)-1))</f>
        <v>0</v>
      </c>
      <c r="FO7" s="314">
        <f ca="1">IF(ISERROR(OFFSET('Daten Elementary'!$A$1,MATCH(FO$5,'Daten Elementary'!$A:$A,0)-1,MATCH(AP7,'Daten Elementary'!$A$424:$ADO$424,0)-1)),0,OFFSET('Daten Elementary'!$A$1,MATCH(FO$5,'Daten Elementary'!$A:$A,0)-1,MATCH(AP7,'Daten Elementary'!$A$424:$ADO$424,0)-1))</f>
        <v>0</v>
      </c>
      <c r="FP7" s="314">
        <f t="shared" ref="FP7:FP70" ca="1" si="36">SUM(FL7:FO7)</f>
        <v>0</v>
      </c>
      <c r="FQ7" s="314">
        <f ca="1">IF(ISERROR(OFFSET('Daten Elementary'!$A$1,MATCH(FQ$5,'Daten Elementary'!$A:$A,0)-1,MATCH(AQ7,'Daten Elementary'!$A$424:$ADO$424,0)-1)),0,OFFSET('Daten Elementary'!$A$1,MATCH(FQ$5,'Daten Elementary'!$A:$A,0)-1,MATCH(AQ7,'Daten Elementary'!$A$424:$ADO$424,0)-1))</f>
        <v>0</v>
      </c>
      <c r="FR7" s="314">
        <f ca="1">IF(ISERROR(OFFSET('Daten Elementary'!$A$1,MATCH(FR$5,'Daten Elementary'!$A:$A,0)-1,MATCH(AR7,'Daten Elementary'!$A$424:$ADO$424,0)-1)),0,OFFSET('Daten Elementary'!$A$1,MATCH(FR$5,'Daten Elementary'!$A:$A,0)-1,MATCH(AR7,'Daten Elementary'!$A$424:$ADO$424,0)-1))</f>
        <v>0</v>
      </c>
      <c r="FS7" s="314">
        <f ca="1">IF(ISERROR(OFFSET('Daten Elementary'!$A$1,MATCH(FS$5,'Daten Elementary'!$A:$A,0)-1,MATCH(AS7,'Daten Elementary'!$A$424:$ADO$424,0)-1)),0,OFFSET('Daten Elementary'!$A$1,MATCH(FS$5,'Daten Elementary'!$A:$A,0)-1,MATCH(AS7,'Daten Elementary'!$A$424:$ADO$424,0)-1))</f>
        <v>0</v>
      </c>
      <c r="FT7" s="315">
        <f t="shared" ref="FT7:FT70" ca="1" si="37">FP7+FQ7+FR7+FS7</f>
        <v>0</v>
      </c>
      <c r="FU7" s="314">
        <f ca="1">IF(ISERROR(OFFSET('Daten Elementary'!$A$1,MATCH(FU$5,'Daten Elementary'!$A:$A,0)-1,MATCH($AT7,'Daten Elementary'!$A$424:$ADO$424,0)-1)),0,OFFSET('Daten Elementary'!$A$1,MATCH(FU$5,'Daten Elementary'!$A:$A,0)-1,MATCH($AT7,'Daten Elementary'!$A$424:$ADO$424,0)-1))</f>
        <v>0</v>
      </c>
      <c r="FV7" s="305">
        <f t="shared" ref="FV7:FV70" ca="1" si="38">IF(ISERROR(FU7/FT7),0,FU7/FT7)</f>
        <v>0</v>
      </c>
      <c r="FW7" s="324"/>
      <c r="FX7" s="231" t="str">
        <f t="shared" ref="FX7:FX70" si="39">FY7&amp;FZ7&amp;GA7&amp;GB7</f>
        <v>Fahrrad</v>
      </c>
      <c r="FY7" s="231" t="str">
        <f t="shared" si="2"/>
        <v>Fahrrad</v>
      </c>
      <c r="FZ7" s="231" t="str">
        <f t="shared" si="3"/>
        <v/>
      </c>
      <c r="GA7" s="231" t="str">
        <f t="shared" si="4"/>
        <v/>
      </c>
      <c r="GB7" s="231"/>
    </row>
    <row r="8" spans="1:184" ht="16.5" customHeight="1">
      <c r="A8" s="295" t="s">
        <v>103</v>
      </c>
      <c r="B8" s="295"/>
      <c r="C8" s="328" t="s">
        <v>43</v>
      </c>
      <c r="D8" s="328" t="s">
        <v>38</v>
      </c>
      <c r="E8" s="327" t="s">
        <v>128</v>
      </c>
      <c r="F8" s="90">
        <v>1</v>
      </c>
      <c r="G8" s="90">
        <v>1</v>
      </c>
      <c r="H8" s="91">
        <v>1</v>
      </c>
      <c r="I8" s="88"/>
      <c r="J8" s="99">
        <v>1</v>
      </c>
      <c r="K8" s="90">
        <v>1</v>
      </c>
      <c r="L8" s="99">
        <v>2.6</v>
      </c>
      <c r="M8" s="99">
        <v>0.5</v>
      </c>
      <c r="N8" s="38" t="s">
        <v>99</v>
      </c>
      <c r="O8" s="6">
        <f ca="1">(IF(ISERROR(INDEX(INDIRECT($D$268),MATCH($AM8,$AM$4:$AM$275,0),MATCH(O$304,INDIRECT($E$268),0))*$I8/$AD8),0,INDEX(INDIRECT($D$268),MATCH($AM8,$AM$4:$AM$275,0),MATCH(O$304,INDIRECT($E$268),0))*$I8/$AD8)+IF(ISERROR(INDEX(INDIRECT($D$268),MATCH($AN8,$AN$4:$AN$275,0),MATCH(O$305,INDIRECT($E$268),0))*$J8/$AE8),0,INDEX(INDIRECT($D$268),MATCH($AN8,$AN$4:$AN$275,0),MATCH(O$305,INDIRECT($E$268),0))*$J8/$AE8))*$AC8/$F8</f>
        <v>0</v>
      </c>
      <c r="P8" s="6">
        <f ca="1">(IF(ISERROR(INDEX(INDIRECT($D$268),MATCH($AO8,$AO$4:$AO$275,0),MATCH(P$304,INDIRECT($E$268),0))*$I8/$AD8),0,INDEX(INDIRECT($D$268),MATCH($AO8,$AO$4:$AO$275,0),MATCH(P$304,INDIRECT($E$268),0))*$I8/$AD8)+IF(ISERROR(INDEX(INDIRECT($D$268),MATCH($AP8,$AP$4:$AP$275,0),MATCH(P$305,INDIRECT($E$268),0))*$J8/$AE8),0,INDEX(INDIRECT($D$268),MATCH($AP8,$AP$4:$AP$275,0),MATCH(P$305,INDIRECT($E$268),0))*$J8/$AE8))*$AC8/$F8</f>
        <v>0.15156594000000001</v>
      </c>
      <c r="Q8" s="6">
        <f ca="1">INDEX(INDIRECT($D$268),MATCH($AQ8,$AQ$4:$AQ$284,0),MATCH(Q$4,INDIRECT($E$268),0))*$K8*$AC8/$F8/$AF8</f>
        <v>3.6169763000000001</v>
      </c>
      <c r="R8" s="6">
        <f ca="1">INDEX(INDIRECT($D$268),MATCH($AR8,$AR$4:$AR$284,0),MATCH(R$4,INDIRECT($E$268),0))*IF($K8=1,$K8/$AF8,($K8-$L8)/($AF8-$AG8))*$AC8/$F8+$L8*(1+$M8)*INDEX(INDIRECT($D$268),MATCH($AR$223,$AR$4:$AR$284,0),MATCH(R$4,INDIRECT($E$268),0))/$AH8/$F8</f>
        <v>10.95761126</v>
      </c>
      <c r="S8" s="6">
        <f ca="1">INDEX(INDIRECT($D$268),MATCH($AS8,$AS$4:$AS$284,0),MATCH(S$4,INDIRECT($E$268),0))*$K8*$AC8/$F8/$AF8</f>
        <v>0.53267069</v>
      </c>
      <c r="T8" s="7">
        <f t="shared" ca="1" si="1"/>
        <v>15.25882419</v>
      </c>
      <c r="U8" s="6">
        <f>IF($B$268=6,(IF(OR(AJ8="Benzin",AJ8="Diesel"),$AK8*INDEX('DIN EN 16258'!$I:$I,MATCH('mobitool-Faktoren v2.0'!$AI8,'DIN EN 16258'!$A:$A,0))*$I8/$AD8+$AL8*INDEX('DIN EN 16258'!$I:$I,MATCH('mobitool-Faktoren v2.0'!$AJ8,'DIN EN 16258'!$A:$A,0))*$I8/$AD8,IF(ISERROR($AK8*INDEX('DIN EN 16258'!$I:$I,MATCH('mobitool-Faktoren v2.0'!$AI8,'DIN EN 16258'!$A:$A,0))*$I8/$AD8),0,$AK8*INDEX('DIN EN 16258'!$I:$I,MATCH('mobitool-Faktoren v2.0'!$AI8,'DIN EN 16258'!$A:$A,0))*$I8/$AD8)+IF(ISERROR($AL8*INDEX('DIN EN 16258'!$I:$I,MATCH('mobitool-Faktoren v2.0'!$AJ8,'DIN EN 16258'!$A:$A,0))*$J8/$AE8),0,$AL8*INDEX('DIN EN 16258'!$I:$I,MATCH('mobitool-Faktoren v2.0'!$AJ8,'DIN EN 16258'!$A:$A,0))*$J8/$AE8)))*1000,
IF($B$268=1,(IF(OR(AJ8="Benzin",AJ8="Diesel"),$AK8*INDEX('DIN EN 16258'!$D:$D,MATCH('mobitool-Faktoren v2.0'!$AI8,'DIN EN 16258'!$A:$A,0))*$I8/$AD8+$AL8*INDEX('DIN EN 16258'!$D:$D,MATCH('mobitool-Faktoren v2.0'!$AJ8,'DIN EN 16258'!$A:$A,0))*$I8/$AD8,IF(ISERROR($AK8*INDEX('DIN EN 16258'!$D:$D,MATCH('mobitool-Faktoren v2.0'!$AI8,'DIN EN 16258'!$A:$A,0))*$I8/$AD8),0,$AK8*INDEX('DIN EN 16258'!$D:$D,MATCH('mobitool-Faktoren v2.0'!$AI8,'DIN EN 16258'!$A:$A,0))*$I8/$AD8)+IF(ISERROR($AL8*INDEX('DIN EN 16258'!$D:$D,MATCH('mobitool-Faktoren v2.0'!$AJ8,'DIN EN 16258'!$A:$A,0))*$J8/$AE8),0,$AL8*INDEX('DIN EN 16258'!$D:$D,MATCH('mobitool-Faktoren v2.0'!$AJ8,'DIN EN 16258'!$A:$A,0))*$J8/$AE8))),0))*$AC8/$F8</f>
        <v>0</v>
      </c>
      <c r="V8" s="6">
        <f>IF($B$268=6,(IF(OR(AJ8="Benzin",AJ8="Diesel"),$AK8*INDEX('DIN EN 16258'!$L:$L,MATCH('mobitool-Faktoren v2.0'!$AI8,'DIN EN 16258'!$A:$A,0))*$I8/$AD8+$AL8*INDEX('DIN EN 16258'!$L:$L,MATCH('mobitool-Faktoren v2.0'!$AJ8,'DIN EN 16258'!$A:$A,0))*$I8/$AD8,IF(ISERROR($AK8*INDEX('DIN EN 16258'!$L:$L,MATCH('mobitool-Faktoren v2.0'!$AI8,'DIN EN 16258'!$A:$A,0))*$I8/$AD8),0,$AK8*INDEX('DIN EN 16258'!$L:$L,MATCH('mobitool-Faktoren v2.0'!$AI8,'DIN EN 16258'!$A:$A,0))*$I8/$AD8)+IF(ISERROR($AL8*INDEX('DIN EN 16258'!$L:$L,MATCH('mobitool-Faktoren v2.0'!$AJ8,'DIN EN 16258'!$A:$A,0))*$J8/$AE8),0,$AL8*INDEX('DIN EN 16258'!$L:$L,MATCH('mobitool-Faktoren v2.0'!$AJ8,'DIN EN 16258'!$A:$A,0))*$J8/$AE8)))*1000,
IF($B$268=1,(IF(OR(AJ8="Benzin",AJ8="Diesel"),$AK8*INDEX('DIN EN 16258'!$F:$F,MATCH('mobitool-Faktoren v2.0'!$AI8,'DIN EN 16258'!$A:$A,0))*$I8/$AD8+$AL8*INDEX('DIN EN 16258'!$F:$F,MATCH('mobitool-Faktoren v2.0'!$AJ8,'DIN EN 16258'!$A:$A,0))*$I8/$AD8,IF(ISERROR($AK8*INDEX('DIN EN 16258'!$F:$F,MATCH('mobitool-Faktoren v2.0'!$AI8,'DIN EN 16258'!$A:$A,0))*$I8/$AD8),0,$AK8*INDEX('DIN EN 16258'!$F:$F,MATCH('mobitool-Faktoren v2.0'!$AI8,'DIN EN 16258'!$A:$A,0))*$I8/$AD8)+IF(ISERROR($AL8*INDEX('DIN EN 16258'!$F:$F,MATCH('mobitool-Faktoren v2.0'!$AJ8,'DIN EN 16258'!$A:$A,0))*$J8/$AE8),0,$AL8*INDEX('DIN EN 16258'!$F:$F,MATCH('mobitool-Faktoren v2.0'!$AJ8,'DIN EN 16258'!$A:$A,0))*$J8/$AE8))),0))*$AC8/$F8</f>
        <v>6.0472086000000001E-2</v>
      </c>
      <c r="W8" s="6" t="s">
        <v>892</v>
      </c>
      <c r="X8" s="6" t="s">
        <v>163</v>
      </c>
      <c r="Y8" s="298"/>
      <c r="Z8" s="298"/>
      <c r="AA8" s="299"/>
      <c r="AB8" s="299"/>
      <c r="AC8" s="300">
        <v>1</v>
      </c>
      <c r="AD8" s="298"/>
      <c r="AE8" s="298">
        <v>1</v>
      </c>
      <c r="AF8" s="299">
        <v>1</v>
      </c>
      <c r="AG8" s="299">
        <v>2.6</v>
      </c>
      <c r="AH8" s="299">
        <v>15000</v>
      </c>
      <c r="AI8" s="301"/>
      <c r="AJ8" s="301" t="s">
        <v>626</v>
      </c>
      <c r="AK8" s="299"/>
      <c r="AL8" s="329">
        <v>0.01</v>
      </c>
      <c r="AM8" s="202" t="s">
        <v>81</v>
      </c>
      <c r="AN8" s="330" t="s">
        <v>2451</v>
      </c>
      <c r="AO8" s="202" t="s">
        <v>81</v>
      </c>
      <c r="AP8" s="331" t="s">
        <v>883</v>
      </c>
      <c r="AQ8" s="331" t="s">
        <v>992</v>
      </c>
      <c r="AR8" s="331" t="s">
        <v>918</v>
      </c>
      <c r="AS8" s="202" t="s">
        <v>882</v>
      </c>
      <c r="AT8" s="331" t="s">
        <v>919</v>
      </c>
      <c r="AU8" s="303">
        <f ca="1">IF(ISERROR(OFFSET('Daten KEA'!$A$1,MATCH(AU$5,'Daten KEA'!$A:$A,0)-1,MATCH(AM8,'Daten KEA'!$A$424:$ADO$424,0)-1)),0,OFFSET('Daten KEA'!$A$1,MATCH(AU$5,'Daten KEA'!$A:$A,0)-1,MATCH(AM8,'Daten KEA'!$A$424:$ADO$424,0)-1))+IF(ISERROR(AK8*INDEX('Energiefaktoren Ecoinvent'!$D:$D,MATCH('mobitool-Faktoren v2.0'!AI8,'Energiefaktoren Ecoinvent'!$A:$A,0))),0,AK8*INDEX('Energiefaktoren Ecoinvent'!$D:$D,MATCH('mobitool-Faktoren v2.0'!AI8,'Energiefaktoren Ecoinvent'!$A:$A,0)))+IF(OR(AJ8="Benzin",AJ8="Diesel"),IF(ISERROR(OFFSET('Daten KEA'!$A$1,MATCH(AV$5,'Daten KEA'!$A:$A,0)-1,MATCH(AN8,'Daten KEA'!$A$424:$ADO$424,0)-1)),0,OFFSET('Daten KEA'!$A$1,MATCH(AV$5,'Daten KEA'!$A:$A,0)-1,MATCH(AN8,'Daten KEA'!$A$424:$ADO$424,0)-1))+IF(ISERROR(AL8*INDEX('Energiefaktoren Ecoinvent'!$D:$D,MATCH('mobitool-Faktoren v2.0'!AJ8,'Energiefaktoren Ecoinvent'!$A:$A,0))),0,AL8*INDEX('Energiefaktoren Ecoinvent'!$D:$D,MATCH('mobitool-Faktoren v2.0'!AJ8,'Energiefaktoren Ecoinvent'!$A:$A,0))),0)</f>
        <v>0</v>
      </c>
      <c r="AV8" s="303">
        <f ca="1">IF(OR(AJ8="Benzin",AJ8="Diesel"),0,IF(ISERROR(OFFSET('Daten KEA'!$A$1,MATCH(AV$5,'Daten KEA'!$A:$A,0)-1,MATCH(AN8,'Daten KEA'!$A$424:$ADO$424,0)-1)),0,OFFSET('Daten KEA'!$A$1,MATCH(AV$5,'Daten KEA'!$A:$A,0)-1,MATCH(AN8,'Daten KEA'!$A$424:$ADO$424,0)-1))+IF(ISERROR(AL8*INDEX('Energiefaktoren Ecoinvent'!$D:$D,MATCH('mobitool-Faktoren v2.0'!AJ8,'Energiefaktoren Ecoinvent'!$A:$A,0))),0,AL8*INDEX('Energiefaktoren Ecoinvent'!$D:$D,MATCH('mobitool-Faktoren v2.0'!AJ8,'Energiefaktoren Ecoinvent'!$A:$A,0))))</f>
        <v>3.6000000000000004E-2</v>
      </c>
      <c r="AW8" s="303">
        <f ca="1">IF(ISERROR(OFFSET('Daten KEA'!$A$1,MATCH(AW$5,'Daten KEA'!$A:$A,0)-1,MATCH(AO8,'Daten KEA'!$A$424:$ADO$424,0)-1)),0,OFFSET('Daten KEA'!$A$1,MATCH(AW$5,'Daten KEA'!$A:$A,0)-1,MATCH(AO8,'Daten KEA'!$A$424:$ADO$424,0)-1))-IF(ISERROR(AK8*INDEX('Energiefaktoren Ecoinvent'!$D:$D,MATCH('mobitool-Faktoren v2.0'!AI8,'Energiefaktoren Ecoinvent'!$A:$A,0))),0,AK8*INDEX('Energiefaktoren Ecoinvent'!$D:$D,MATCH('mobitool-Faktoren v2.0'!AI8,'Energiefaktoren Ecoinvent'!$A:$A,0)))+IF(OR(AJ8="Benzin",AJ8="Diesel"),IF(ISERROR(OFFSET('Daten KEA'!$A$1,MATCH(AX$5,'Daten KEA'!$A:$A,0)-1,MATCH(AP8,'Daten KEA'!$A$424:$ADO$424,0)-1)),0,OFFSET('Daten KEA'!$A$1,MATCH(AX$5,'Daten KEA'!$A:$A,0)-1,MATCH(AP8,'Daten KEA'!$A$424:$ADO$424,0)-1))-IF(ISERROR(AL8*INDEX('Energiefaktoren Ecoinvent'!$D:$D,MATCH('mobitool-Faktoren v2.0'!AJ8,'Energiefaktoren Ecoinvent'!$A:$A,0))),0,AL8*INDEX('Energiefaktoren Ecoinvent'!$D:$D,MATCH('mobitool-Faktoren v2.0'!AJ8,'Energiefaktoren Ecoinvent'!$A:$A,0))),0)</f>
        <v>0</v>
      </c>
      <c r="AX8" s="303">
        <f ca="1">IF(OR(AJ8="Benzin",AJ8="Diesel"),0,IF(ISERROR(OFFSET('Daten KEA'!$A$1,MATCH(AX$5,'Daten KEA'!$A:$A,0)-1,MATCH(AP8,'Daten KEA'!$A$424:$ADO$424,0)-1)),0,OFFSET('Daten KEA'!$A$1,MATCH(AX$5,'Daten KEA'!$A:$A,0)-1,MATCH(AP8,'Daten KEA'!$A$424:$ADO$424,0)-1))-IF(ISERROR(AL8*INDEX('Energiefaktoren Ecoinvent'!$D:$D,MATCH('mobitool-Faktoren v2.0'!AJ8,'Energiefaktoren Ecoinvent'!$A:$A,0))),0,AL8*INDEX('Energiefaktoren Ecoinvent'!$D:$D,MATCH('mobitool-Faktoren v2.0'!AJ8,'Energiefaktoren Ecoinvent'!$A:$A,0))))</f>
        <v>7.5264789999999956E-3</v>
      </c>
      <c r="AY8" s="303">
        <f t="shared" ca="1" si="5"/>
        <v>4.3526479E-2</v>
      </c>
      <c r="AZ8" s="303">
        <f ca="1">IF(ISERROR(OFFSET('Daten KEA'!$A$1,MATCH(AZ$5,'Daten KEA'!$A:$A,0)-1,MATCH(AQ8,'Daten KEA'!$A$424:$ADO$424,0)-1)),0,OFFSET('Daten KEA'!$A$1,MATCH(AZ$5,'Daten KEA'!$A:$A,0)-1,MATCH(AQ8,'Daten KEA'!$A$424:$ADO$424,0)-1))</f>
        <v>6.9465690999999996E-2</v>
      </c>
      <c r="BA8" s="303">
        <f ca="1">IF(ISERROR(OFFSET('Daten KEA'!$A$1,MATCH(BA$5,'Daten KEA'!$A:$A,0)-1,MATCH(AR8,'Daten KEA'!$A$424:$ADO$424,0)-1)),0,OFFSET('Daten KEA'!$A$1,MATCH(BA$5,'Daten KEA'!$A:$A,0)-1,MATCH(AR8,'Daten KEA'!$A$424:$ADO$424,0)-1))</f>
        <v>0.11956322</v>
      </c>
      <c r="BB8" s="303">
        <f ca="1">IF(ISERROR(OFFSET('Daten KEA'!$A$1,MATCH(BB$5,'Daten KEA'!$A:$A,0)-1,MATCH(AS8,'Daten KEA'!$A$424:$ADO$424,0)-1)),0,OFFSET('Daten KEA'!$A$1,MATCH(BB$5,'Daten KEA'!$A:$A,0)-1,MATCH(AS8,'Daten KEA'!$A$424:$ADO$424,0)-1))</f>
        <v>1.5877601000000002E-2</v>
      </c>
      <c r="BC8" s="304">
        <f t="shared" ca="1" si="6"/>
        <v>0.24843299099999999</v>
      </c>
      <c r="BD8" s="303">
        <f ca="1">IF(ISERROR(OFFSET('Daten KEA'!$A$1,MATCH(BD$5,'Daten KEA'!$A:$A,0)-1,MATCH(AT8,'Daten KEA'!$A$424:$ADO$424,0)-1)),0,OFFSET('Daten KEA'!$A$1,MATCH(BD$5,'Daten KEA'!$A:$A,0)-1,MATCH(AT8,'Daten KEA'!$A$424:$ADO$424,0)-1))</f>
        <v>0.24843298999999999</v>
      </c>
      <c r="BE8" s="305">
        <f t="shared" ca="1" si="7"/>
        <v>0.99999999597476974</v>
      </c>
      <c r="BF8" s="306">
        <f ca="1">IF(ISERROR(OFFSET('Daten KEA'!$A$1,MATCH(BF$5,'Daten KEA'!$A:$A,0)-1,MATCH(AM8,'Daten KEA'!$A$424:$ADO$424,0)-1)),0,OFFSET('Daten KEA'!$A$1,MATCH(BF$5,'Daten KEA'!$A:$A,0)-1,MATCH(AM8,'Daten KEA'!$A$424:$ADO$424,0)-1))+IF(ISERROR($AK8*INDEX('Energiefaktoren Ecoinvent'!$H:$H,MATCH('mobitool-Faktoren v2.0'!$AI8,'Energiefaktoren Ecoinvent'!$A:$A,0))),0,$AK8*INDEX('Energiefaktoren Ecoinvent'!$H:$H,MATCH('mobitool-Faktoren v2.0'!$AI8,'Energiefaktoren Ecoinvent'!$A:$A,0)))+IF(OR(AJ8="Benzin",AJ8="Diesel"),IF(ISERROR(OFFSET('Daten KEA'!$A$1,MATCH(BG$5,'Daten KEA'!$A:$A,0)-1,MATCH(AN8,'Daten KEA'!$A$424:$ADO$424,0)-1)),0,OFFSET('Daten KEA'!$A$1,MATCH(BG$5,'Daten KEA'!$A:$A,0)-1,MATCH(AN8,'Daten KEA'!$A$424:$ADO$424,0)-1))+IF(ISERROR($AL8*INDEX('Energiefaktoren Ecoinvent'!$H:$H,MATCH('mobitool-Faktoren v2.0'!$AJ8,'Energiefaktoren Ecoinvent'!$A:$A,0))),0,$AL8*INDEX('Energiefaktoren Ecoinvent'!$H:$H,MATCH('mobitool-Faktoren v2.0'!$AJ8,'Energiefaktoren Ecoinvent'!$A:$A,0))),0)</f>
        <v>0</v>
      </c>
      <c r="BG8" s="306">
        <f ca="1">IF(OR(AJ8="Benzin",AJ8="Diesel"),0,IF(ISERROR(OFFSET('Daten KEA'!$A$1,MATCH(BG$5,'Daten KEA'!$A:$A,0)-1,MATCH(AN8,'Daten KEA'!$A$424:$ADO$424,0)-1)),0,OFFSET('Daten KEA'!$A$1,MATCH(BG$5,'Daten KEA'!$A:$A,0)-1,MATCH(AN8,'Daten KEA'!$A$424:$ADO$424,0)-1))+IF(ISERROR($AL8*INDEX('Energiefaktoren Ecoinvent'!$H:$H,MATCH('mobitool-Faktoren v2.0'!$AJ8,'Energiefaktoren Ecoinvent'!$A:$A,0))),0,$AL8*INDEX('Energiefaktoren Ecoinvent'!$H:$H,MATCH('mobitool-Faktoren v2.0'!$AJ8,'Energiefaktoren Ecoinvent'!$A:$A,0))))</f>
        <v>0</v>
      </c>
      <c r="BH8" s="306">
        <f ca="1">IF(ISERROR(OFFSET('Daten KEA'!$A$1,MATCH(BH$5,'Daten KEA'!$A:$A,0)-1,MATCH(AO8,'Daten KEA'!$A$424:$ADO$424,0)-1)),0,OFFSET('Daten KEA'!$A$1,MATCH(BH$5,'Daten KEA'!$A:$A,0)-1,MATCH(AO8,'Daten KEA'!$A$424:$ADO$424,0)-1))-IF(ISERROR($AK8*INDEX('Energiefaktoren Ecoinvent'!$H:$H,MATCH('mobitool-Faktoren v2.0'!$AI8,'Energiefaktoren Ecoinvent'!$A:$A,0))),0,$AK8*INDEX('Energiefaktoren Ecoinvent'!$H:$H,MATCH('mobitool-Faktoren v2.0'!$AI8,'Energiefaktoren Ecoinvent'!$A:$A,0)))+IF(OR(AJ8="Benzin",AJ8="Diesel"),IF(ISERROR(OFFSET('Daten KEA'!$A$1,MATCH(BI$5,'Daten KEA'!$A:$A,0)-1,MATCH(AP8,'Daten KEA'!$A$424:$ADO$424,0)-1)),0,OFFSET('Daten KEA'!$A$1,MATCH(BI$5,'Daten KEA'!$A:$A,0)-1,MATCH(AP8,'Daten KEA'!$A$424:$ADO$424,0)-1))-IF(ISERROR($AL8*INDEX('Energiefaktoren Ecoinvent'!$H:$H,MATCH('mobitool-Faktoren v2.0'!$AJ8,'Energiefaktoren Ecoinvent'!$A:$A,0))),0,$AL8*INDEX('Energiefaktoren Ecoinvent'!$H:$H,MATCH('mobitool-Faktoren v2.0'!$AJ8,'Energiefaktoren Ecoinvent'!$A:$A,0))),0)</f>
        <v>0</v>
      </c>
      <c r="BI8" s="306">
        <f ca="1">IF(OR(AJ8="Benzin",AJ8="Diesel"),0,IF(ISERROR(OFFSET('Daten KEA'!$A$1,MATCH(BI$5,'Daten KEA'!$A:$A,0)-1,MATCH(AP8,'Daten KEA'!$A$424:$ADO$424,0)-1)),0,OFFSET('Daten KEA'!$A$1,MATCH(BI$5,'Daten KEA'!$A:$A,0)-1,MATCH(AP8,'Daten KEA'!$A$424:$ADO$424,0)-1))-IF(ISERROR($AL8*INDEX('Energiefaktoren Ecoinvent'!$H:$H,MATCH('mobitool-Faktoren v2.0'!$AJ8,'Energiefaktoren Ecoinvent'!$A:$A,0))),0,$AL8*INDEX('Energiefaktoren Ecoinvent'!$H:$H,MATCH('mobitool-Faktoren v2.0'!$AJ8,'Energiefaktoren Ecoinvent'!$A:$A,0))))</f>
        <v>1.2607538927308002E-3</v>
      </c>
      <c r="BJ8" s="306">
        <f ca="1">SUM(BF8:BI8)</f>
        <v>1.2607538927308002E-3</v>
      </c>
      <c r="BK8" s="306">
        <f ca="1">IF(ISERROR(OFFSET('Daten KEA'!$A$1,MATCH(BK$5,'Daten KEA'!$A:$A,0)-1,MATCH(AQ8,'Daten KEA'!$A$424:$ADO$424,0)-1)),0,OFFSET('Daten KEA'!$A$1,MATCH(BK$5,'Daten KEA'!$A:$A,0)-1,MATCH(AQ8,'Daten KEA'!$A$424:$ADO$424,0)-1))</f>
        <v>6.4641294968830004E-2</v>
      </c>
      <c r="BL8" s="306">
        <f ca="1">IF(ISERROR(OFFSET('Daten KEA'!$A$1,MATCH(BL$5,'Daten KEA'!$A:$A,0)-1,MATCH(AR8,'Daten KEA'!$A$424:$ADO$424,0)-1)),0,OFFSET('Daten KEA'!$A$1,MATCH(BL$5,'Daten KEA'!$A:$A,0)-1,MATCH(AR8,'Daten KEA'!$A$424:$ADO$424,0)-1))</f>
        <v>0.10545900062219001</v>
      </c>
      <c r="BM8" s="306">
        <f ca="1">IF(ISERROR(OFFSET('Daten KEA'!$A$1,MATCH(BM$5,'Daten KEA'!$A:$A,0)-1,MATCH(AS8,'Daten KEA'!$A$424:$ADO$424,0)-1)),0,OFFSET('Daten KEA'!$A$1,MATCH(BM$5,'Daten KEA'!$A:$A,0)-1,MATCH(AS8,'Daten KEA'!$A$424:$ADO$424,0)-1))</f>
        <v>1.5602207852228999E-2</v>
      </c>
      <c r="BN8" s="307">
        <f t="shared" ref="BN8:BN14" ca="1" si="40">BJ8+BK8+BL8+BM8</f>
        <v>0.18696325733597979</v>
      </c>
      <c r="BO8" s="306">
        <f ca="1">IF(ISERROR(OFFSET('Daten KEA'!$A$1,MATCH(BO$5,'Daten KEA'!$A:$A,0)-1,MATCH(AT8,'Daten KEA'!$A$424:$ADO$424,0)-1)),0,OFFSET('Daten KEA'!$A$1,MATCH(BO$5,'Daten KEA'!$A:$A,0)-1,MATCH(AT8,'Daten KEA'!$A$424:$ADO$424,0)-1))</f>
        <v>0.18696326051600001</v>
      </c>
      <c r="BP8" s="305">
        <f t="shared" ca="1" si="8"/>
        <v>1.0000000170087977</v>
      </c>
      <c r="BQ8" s="308">
        <f ca="1">IF(ISERROR(OFFSET('Daten GWP'!$A$1,MATCH(BQ$5,'Daten GWP'!$A:$A,0)-1,MATCH(AM8,'Daten GWP'!$A$424:$ADO$424,0)-1)),0,OFFSET('Daten GWP'!$A$1,MATCH(BQ$5,'Daten GWP'!$A:$A,0)-1,MATCH(AM8,'Daten GWP'!$A$424:$ADO$424,0)-1))*1000</f>
        <v>0</v>
      </c>
      <c r="BR8" s="308">
        <f ca="1">IF(ISERROR(OFFSET('Daten GWP'!$A$1,MATCH(BR$5,'Daten GWP'!$A:$A,0)-1,MATCH(AN8,'Daten GWP'!$A$424:$ADO$424,0)-1)),0,OFFSET('Daten GWP'!$A$1,MATCH(BR$5,'Daten GWP'!$A:$A,0)-1,MATCH(AN8,'Daten GWP'!$A$424:$ADO$424,0)-1))*1000</f>
        <v>0</v>
      </c>
      <c r="BS8" s="308">
        <f ca="1">IF(ISERROR(OFFSET('Daten GWP'!$A$1,MATCH(BS$5,'Daten GWP'!$A:$A,0)-1,MATCH(AO8,'Daten GWP'!$A$424:$ADO$424,0)-1)),0,OFFSET('Daten GWP'!$A$1,MATCH(BS$5,'Daten GWP'!$A:$A,0)-1,MATCH(AO8,'Daten GWP'!$A$424:$ADO$424,0)-1))*1000</f>
        <v>0</v>
      </c>
      <c r="BT8" s="308">
        <f ca="1">IF(ISERROR(OFFSET('Daten GWP'!$A$1,MATCH(BT$5,'Daten GWP'!$A:$A,0)-1,MATCH(AP8,'Daten GWP'!$A$424:$ADO$424,0)-1)),0,OFFSET('Daten GWP'!$A$1,MATCH(BT$5,'Daten GWP'!$A:$A,0)-1,MATCH(AP8,'Daten GWP'!$A$424:$ADO$424,0)-1))*1000</f>
        <v>0.15156594000000001</v>
      </c>
      <c r="BU8" s="308">
        <f t="shared" ca="1" si="9"/>
        <v>0.15156594000000001</v>
      </c>
      <c r="BV8" s="308">
        <f ca="1">IF(ISERROR(OFFSET('Daten GWP'!$A$1,MATCH(BV$5,'Daten GWP'!$A:$A,0)-1,MATCH(AQ8,'Daten GWP'!$A$424:$ADO$424,0)-1)),0,OFFSET('Daten GWP'!$A$1,MATCH(BV$5,'Daten GWP'!$A:$A,0)-1,MATCH(AQ8,'Daten GWP'!$A$424:$ADO$424,0)-1))*1000</f>
        <v>3.6169763000000001</v>
      </c>
      <c r="BW8" s="308">
        <f ca="1">IF(ISERROR(OFFSET('Daten GWP'!$A$1,MATCH(BW$5,'Daten GWP'!$A:$A,0)-1,MATCH(AR8,'Daten GWP'!$A$424:$ADO$424,0)-1)),0,OFFSET('Daten GWP'!$A$1,MATCH(BW$5,'Daten GWP'!$A:$A,0)-1,MATCH(AR8,'Daten GWP'!$A$424:$ADO$424,0)-1))*1000</f>
        <v>6.7874229000000001</v>
      </c>
      <c r="BX8" s="308">
        <f ca="1">IF(ISERROR(OFFSET('Daten GWP'!$A$1,MATCH(BX$5,'Daten GWP'!$A:$A,0)-1,MATCH(AS8,'Daten GWP'!$A$424:$ADO$424,0)-1)),0,OFFSET('Daten GWP'!$A$1,MATCH(BX$5,'Daten GWP'!$A:$A,0)-1,MATCH(AS8,'Daten GWP'!$A$424:$ADO$424,0)-1))*1000</f>
        <v>0.53267069</v>
      </c>
      <c r="BY8" s="309">
        <f t="shared" ca="1" si="10"/>
        <v>11.088635830000001</v>
      </c>
      <c r="BZ8" s="308">
        <f ca="1">IF(ISERROR(OFFSET('Daten GWP'!$A$1,MATCH(BZ$5,'Daten GWP'!$A:$A,0)-1,MATCH(AT8,'Daten GWP'!$A$424:$ADO$424,0)-1)),0,OFFSET('Daten GWP'!$A$1,MATCH(BZ$5,'Daten GWP'!$A:$A,0)-1,MATCH(AT8,'Daten GWP'!$A$424:$ADO$424,0)-1))*1000</f>
        <v>11.088636000000001</v>
      </c>
      <c r="CA8" s="305">
        <f t="shared" ca="1" si="11"/>
        <v>1.0000000153310111</v>
      </c>
      <c r="CB8" s="310">
        <f ca="1">IF(ISERROR(OFFSET('Daten Elementary'!$A$1,MATCH(CB$5,'Daten Elementary'!$A:$A,0)-1,MATCH(AM8,'Daten Elementary'!$A$424:$ADO$424,0)-1)),0,OFFSET('Daten Elementary'!$A$1,MATCH(CB$5,'Daten Elementary'!$A:$A,0)-1,MATCH(AM8,'Daten Elementary'!$A$424:$ADO$424,0)-1))*1000000</f>
        <v>0</v>
      </c>
      <c r="CC8" s="310">
        <f ca="1">IF(ISERROR(OFFSET('Daten Elementary'!$A$1,MATCH(CC$5,'Daten Elementary'!$A:$A,0)-1,MATCH(AN8,'Daten Elementary'!$A$424:$ADO$424,0)-1)),0,OFFSET('Daten Elementary'!$A$1,MATCH(CC$5,'Daten Elementary'!$A:$A,0)-1,MATCH(AN8,'Daten Elementary'!$A$424:$ADO$424,0)-1))*1000000</f>
        <v>0</v>
      </c>
      <c r="CD8" s="310">
        <f ca="1">IF(ISERROR(OFFSET('Daten Elementary'!$A$1,MATCH(CD$5,'Daten Elementary'!$A:$A,0)-1,MATCH(AO8,'Daten Elementary'!$A$424:$ADO$424,0)-1)),0,OFFSET('Daten Elementary'!$A$1,MATCH(CD$5,'Daten Elementary'!$A:$A,0)-1,MATCH(AO8,'Daten Elementary'!$A$424:$ADO$424,0)-1))*1000000</f>
        <v>0</v>
      </c>
      <c r="CE8" s="310">
        <f ca="1">IF(ISERROR(OFFSET('Daten Elementary'!$A$1,MATCH(CE$5,'Daten Elementary'!$A:$A,0)-1,MATCH(AP8,'Daten Elementary'!$A$424:$ADO$424,0)-1)),0,OFFSET('Daten Elementary'!$A$1,MATCH(CE$5,'Daten Elementary'!$A:$A,0)-1,MATCH(AP8,'Daten Elementary'!$A$424:$ADO$424,0)-1))*1000000</f>
        <v>0.18912238000000001</v>
      </c>
      <c r="CF8" s="310">
        <f t="shared" ca="1" si="12"/>
        <v>0.18912238000000001</v>
      </c>
      <c r="CG8" s="310">
        <f ca="1">IF(ISERROR(OFFSET('Daten Elementary'!$A$1,MATCH(CG$5,'Daten Elementary'!$A:$A,0)-1,MATCH(AQ8,'Daten Elementary'!$A$424:$ADO$424,0)-1)),0,OFFSET('Daten Elementary'!$A$1,MATCH(CG$5,'Daten Elementary'!$A:$A,0)-1,MATCH(AQ8,'Daten Elementary'!$A$424:$ADO$424,0)-1))*1000000</f>
        <v>3.8456331000000001</v>
      </c>
      <c r="CH8" s="310">
        <f ca="1">IF(ISERROR(OFFSET('Daten Elementary'!$A$1,MATCH(CH$5,'Daten Elementary'!$A:$A,0)-1,MATCH(AR8,'Daten Elementary'!$A$424:$ADO$424,0)-1)),0,OFFSET('Daten Elementary'!$A$1,MATCH(CH$5,'Daten Elementary'!$A:$A,0)-1,MATCH(AR8,'Daten Elementary'!$A$424:$ADO$424,0)-1))*1000000</f>
        <v>7.0513667</v>
      </c>
      <c r="CI8" s="310">
        <f ca="1">IF(ISERROR(OFFSET('Daten Elementary'!$A$1,MATCH(CI$5,'Daten Elementary'!$A:$A,0)-1,MATCH(AS8,'Daten Elementary'!$A$424:$ADO$424,0)-1)),0,OFFSET('Daten Elementary'!$A$1,MATCH(CI$5,'Daten Elementary'!$A:$A,0)-1,MATCH(AS8,'Daten Elementary'!$A$424:$ADO$424,0)-1))*1000000</f>
        <v>0.58001756000000004</v>
      </c>
      <c r="CJ8" s="311">
        <f t="shared" ca="1" si="13"/>
        <v>11.66613974</v>
      </c>
      <c r="CK8" s="310">
        <f ca="1">IF(ISERROR(OFFSET('Daten Elementary'!$A$1,MATCH(CK$5,'Daten Elementary'!$A:$A,0)-1,MATCH($AT8,'Daten Elementary'!$A$424:$ADO$424,0)-1)),0,OFFSET('Daten Elementary'!$A$1,MATCH(CK$5,'Daten Elementary'!$A:$A,0)-1,MATCH($AT8,'Daten Elementary'!$A$424:$ADO$424,0)-1))*1000000</f>
        <v>11.666139999999999</v>
      </c>
      <c r="CL8" s="305">
        <f t="shared" ca="1" si="14"/>
        <v>1.0000000222867207</v>
      </c>
      <c r="CM8" s="312">
        <f ca="1">IF(ISERROR(OFFSET('Daten Elementary'!$A$1,MATCH(CM$5,'Daten Elementary'!$A:$A,0)-1,MATCH(AM8,'Daten Elementary'!$A$424:$ADO$424,0)-1)),0,OFFSET('Daten Elementary'!$A$1,MATCH(CM$5,'Daten Elementary'!$A:$A,0)-1,MATCH(AM8,'Daten Elementary'!$A$424:$ADO$424,0)-1))*1000000</f>
        <v>0</v>
      </c>
      <c r="CN8" s="312">
        <f ca="1">IF(ISERROR(OFFSET('Daten Elementary'!$A$1,MATCH(CN$5,'Daten Elementary'!$A:$A,0)-1,MATCH(AN8,'Daten Elementary'!$A$424:$ADO$424,0)-1)),0,OFFSET('Daten Elementary'!$A$1,MATCH(CN$5,'Daten Elementary'!$A:$A,0)-1,MATCH(AN8,'Daten Elementary'!$A$424:$ADO$424,0)-1))*1000000</f>
        <v>0</v>
      </c>
      <c r="CO8" s="312">
        <f ca="1">IF(ISERROR(OFFSET('Daten Elementary'!$A$1,MATCH(CO$5,'Daten Elementary'!$A:$A,0)-1,MATCH(AO8,'Daten Elementary'!$A$424:$ADO$424,0)-1)),0,OFFSET('Daten Elementary'!$A$1,MATCH(CO$5,'Daten Elementary'!$A:$A,0)-1,MATCH(AO8,'Daten Elementary'!$A$424:$ADO$424,0)-1))*1000000</f>
        <v>0</v>
      </c>
      <c r="CP8" s="312">
        <f ca="1">IF(ISERROR(OFFSET('Daten Elementary'!$A$1,MATCH(CP$5,'Daten Elementary'!$A:$A,0)-1,MATCH(AP8,'Daten Elementary'!$A$424:$ADO$424,0)-1)),0,OFFSET('Daten Elementary'!$A$1,MATCH(CP$5,'Daten Elementary'!$A:$A,0)-1,MATCH(AP8,'Daten Elementary'!$A$424:$ADO$424,0)-1))*1000000</f>
        <v>9.1360962000000004E-2</v>
      </c>
      <c r="CQ8" s="312">
        <f t="shared" ca="1" si="15"/>
        <v>9.1360962000000004E-2</v>
      </c>
      <c r="CR8" s="312">
        <f ca="1">IF(ISERROR(OFFSET('Daten Elementary'!$A$1,MATCH(CR$5,'Daten Elementary'!$A:$A,0)-1,MATCH(AQ8,'Daten Elementary'!$A$424:$ADO$424,0)-1)),0,OFFSET('Daten Elementary'!$A$1,MATCH(CR$5,'Daten Elementary'!$A:$A,0)-1,MATCH(AQ8,'Daten Elementary'!$A$424:$ADO$424,0)-1))*1000000</f>
        <v>2.20662</v>
      </c>
      <c r="CS8" s="312">
        <f ca="1">IF(ISERROR(OFFSET('Daten Elementary'!$A$1,MATCH(CS$5,'Daten Elementary'!$A:$A,0)-1,MATCH(AR8,'Daten Elementary'!$A$424:$ADO$424,0)-1)),0,OFFSET('Daten Elementary'!$A$1,MATCH(CS$5,'Daten Elementary'!$A:$A,0)-1,MATCH(AR8,'Daten Elementary'!$A$424:$ADO$424,0)-1))*1000000</f>
        <v>3.7912859999999999</v>
      </c>
      <c r="CT8" s="312">
        <f ca="1">IF(ISERROR(OFFSET('Daten Elementary'!$A$1,MATCH(CT$5,'Daten Elementary'!$A:$A,0)-1,MATCH(AS8,'Daten Elementary'!$A$424:$ADO$424,0)-1)),0,OFFSET('Daten Elementary'!$A$1,MATCH(CT$5,'Daten Elementary'!$A:$A,0)-1,MATCH(AS8,'Daten Elementary'!$A$424:$ADO$424,0)-1))*1000000</f>
        <v>0.32802896999999998</v>
      </c>
      <c r="CU8" s="313">
        <f t="shared" ca="1" si="16"/>
        <v>6.417295932</v>
      </c>
      <c r="CV8" s="312">
        <f ca="1">IF(ISERROR(OFFSET('Daten Elementary'!$A$1,MATCH(CV$5,'Daten Elementary'!$A:$A,0)-1,MATCH($AT8,'Daten Elementary'!$A$424:$ADO$424,0)-1)),0,OFFSET('Daten Elementary'!$A$1,MATCH(CV$5,'Daten Elementary'!$A:$A,0)-1,MATCH($AT8,'Daten Elementary'!$A$424:$ADO$424,0)-1))*1000000</f>
        <v>6.4172959000000001</v>
      </c>
      <c r="CW8" s="305">
        <f t="shared" ca="1" si="17"/>
        <v>0.99999999501347603</v>
      </c>
      <c r="CX8" s="314">
        <f ca="1">IF(ISERROR(OFFSET('Daten Elementary'!$A$1,MATCH(CX$5,'Daten Elementary'!$A:$A,0)-1,MATCH(AM8,'Daten Elementary'!$A$424:$ADO$424,0)-1)),0,OFFSET('Daten Elementary'!$A$1,MATCH(CX$5,'Daten Elementary'!$A:$A,0)-1,MATCH(AM8,'Daten Elementary'!$A$424:$ADO$424,0)-1))*1000000</f>
        <v>0</v>
      </c>
      <c r="CY8" s="314">
        <f ca="1">IF(ISERROR(OFFSET('Daten Elementary'!$A$1,MATCH(CY$5,'Daten Elementary'!$A:$A,0)-1,MATCH(AN8,'Daten Elementary'!$A$424:$ADO$424,0)-1)),0,OFFSET('Daten Elementary'!$A$1,MATCH(CY$5,'Daten Elementary'!$A:$A,0)-1,MATCH(AN8,'Daten Elementary'!$A$424:$ADO$424,0)-1))*1000000</f>
        <v>0</v>
      </c>
      <c r="CZ8" s="314">
        <f ca="1">IF(ISERROR(OFFSET('Daten Elementary'!$A$1,MATCH(CZ$5,'Daten Elementary'!$A:$A,0)-1,MATCH(AO8,'Daten Elementary'!$A$424:$ADO$424,0)-1)),0,OFFSET('Daten Elementary'!$A$1,MATCH(CZ$5,'Daten Elementary'!$A:$A,0)-1,MATCH(AO8,'Daten Elementary'!$A$424:$ADO$424,0)-1))*1000000</f>
        <v>0</v>
      </c>
      <c r="DA8" s="314">
        <f ca="1">IF(ISERROR(OFFSET('Daten Elementary'!$A$1,MATCH(DA$5,'Daten Elementary'!$A:$A,0)-1,MATCH(AP8,'Daten Elementary'!$A$424:$ADO$424,0)-1)),0,OFFSET('Daten Elementary'!$A$1,MATCH(DA$5,'Daten Elementary'!$A:$A,0)-1,MATCH(AP8,'Daten Elementary'!$A$424:$ADO$424,0)-1))*1000000</f>
        <v>0.11901187000000001</v>
      </c>
      <c r="DB8" s="314">
        <f t="shared" ca="1" si="18"/>
        <v>0.11901187000000001</v>
      </c>
      <c r="DC8" s="314">
        <f ca="1">IF(ISERROR(OFFSET('Daten Elementary'!$A$1,MATCH(DC$5,'Daten Elementary'!$A:$A,0)-1,MATCH(AQ8,'Daten Elementary'!$A$424:$ADO$424,0)-1)),0,OFFSET('Daten Elementary'!$A$1,MATCH(DC$5,'Daten Elementary'!$A:$A,0)-1,MATCH(AQ8,'Daten Elementary'!$A$424:$ADO$424,0)-1))*1000000</f>
        <v>4.9159229</v>
      </c>
      <c r="DD8" s="314">
        <f ca="1">IF(ISERROR(OFFSET('Daten Elementary'!$A$1,MATCH(DD$5,'Daten Elementary'!$A:$A,0)-1,MATCH(AR8,'Daten Elementary'!$A$424:$ADO$424,0)-1)),0,OFFSET('Daten Elementary'!$A$1,MATCH(DD$5,'Daten Elementary'!$A:$A,0)-1,MATCH(AR8,'Daten Elementary'!$A$424:$ADO$424,0)-1))*1000000</f>
        <v>3.6261834999999998</v>
      </c>
      <c r="DE8" s="314">
        <f ca="1">IF(ISERROR(OFFSET('Daten Elementary'!$A$1,MATCH(DE$5,'Daten Elementary'!$A:$A,0)-1,MATCH(AS8,'Daten Elementary'!$A$424:$ADO$424,0)-1)),0,OFFSET('Daten Elementary'!$A$1,MATCH(DE$5,'Daten Elementary'!$A:$A,0)-1,MATCH(AS8,'Daten Elementary'!$A$424:$ADO$424,0)-1))*1000000</f>
        <v>3.0606524999999998</v>
      </c>
      <c r="DF8" s="315">
        <f t="shared" ca="1" si="19"/>
        <v>11.721770769999999</v>
      </c>
      <c r="DG8" s="314">
        <f ca="1">IF(ISERROR(OFFSET('Daten Elementary'!$A$1,MATCH(DG$5,'Daten Elementary'!$A:$A,0)-1,MATCH($AT8,'Daten Elementary'!$A$424:$ADO$424,0)-1)),0,OFFSET('Daten Elementary'!$A$1,MATCH(DG$5,'Daten Elementary'!$A:$A,0)-1,MATCH($AT8,'Daten Elementary'!$A$424:$ADO$424,0)-1))*1000000</f>
        <v>11.721771</v>
      </c>
      <c r="DH8" s="305">
        <f t="shared" ca="1" si="20"/>
        <v>1.0000000196216088</v>
      </c>
      <c r="DI8" s="316">
        <f ca="1">IF(ISERROR(OFFSET('Daten Elementary'!$A$1,MATCH(DI$5,'Daten Elementary'!$A:$A,0)-1,MATCH(AM8,'Daten Elementary'!$A$424:$ADO$424,0)-1)),0,OFFSET('Daten Elementary'!$A$1,MATCH(DI$5,'Daten Elementary'!$A:$A,0)-1,MATCH(AM8,'Daten Elementary'!$A$424:$ADO$424,0)-1))*1000000</f>
        <v>0</v>
      </c>
      <c r="DJ8" s="316">
        <f ca="1">IF(ISERROR(OFFSET('Daten Elementary'!$A$1,MATCH(DJ$5,'Daten Elementary'!$A:$A,0)-1,MATCH(AN8,'Daten Elementary'!$A$424:$ADO$424,0)-1)),0,OFFSET('Daten Elementary'!$A$1,MATCH(DJ$5,'Daten Elementary'!$A:$A,0)-1,MATCH(AN8,'Daten Elementary'!$A$424:$ADO$424,0)-1))*1000000</f>
        <v>0</v>
      </c>
      <c r="DK8" s="316">
        <f ca="1">IF(ISERROR(OFFSET('Daten Elementary'!$A$1,MATCH(DK$5,'Daten Elementary'!$A:$A,0)-1,MATCH(AO8,'Daten Elementary'!$A$424:$ADO$424,0)-1)),0,OFFSET('Daten Elementary'!$A$1,MATCH(DK$5,'Daten Elementary'!$A:$A,0)-1,MATCH(AO8,'Daten Elementary'!$A$424:$ADO$424,0)-1))*1000000</f>
        <v>0</v>
      </c>
      <c r="DL8" s="316">
        <f ca="1">IF(ISERROR(OFFSET('Daten Elementary'!$A$1,MATCH(DL$5,'Daten Elementary'!$A:$A,0)-1,MATCH(AP8,'Daten Elementary'!$A$424:$ADO$424,0)-1)),0,OFFSET('Daten Elementary'!$A$1,MATCH(DL$5,'Daten Elementary'!$A:$A,0)-1,MATCH(AP8,'Daten Elementary'!$A$424:$ADO$424,0)-1))*1000000</f>
        <v>0.40550837000000001</v>
      </c>
      <c r="DM8" s="316">
        <f t="shared" ca="1" si="21"/>
        <v>0.40550837000000001</v>
      </c>
      <c r="DN8" s="316">
        <f ca="1">IF(ISERROR(OFFSET('Daten Elementary'!$A$1,MATCH(DN$5,'Daten Elementary'!$A:$A,0)-1,MATCH(AQ8,'Daten Elementary'!$A$424:$ADO$424,0)-1)),0,OFFSET('Daten Elementary'!$A$1,MATCH(DN$5,'Daten Elementary'!$A:$A,0)-1,MATCH(AQ8,'Daten Elementary'!$A$424:$ADO$424,0)-1))*1000000</f>
        <v>9.8821925999999998</v>
      </c>
      <c r="DO8" s="316">
        <f ca="1">IF(ISERROR(OFFSET('Daten Elementary'!$A$1,MATCH(DO$5,'Daten Elementary'!$A:$A,0)-1,MATCH(AR8,'Daten Elementary'!$A$424:$ADO$424,0)-1)),0,OFFSET('Daten Elementary'!$A$1,MATCH(DO$5,'Daten Elementary'!$A:$A,0)-1,MATCH(AR8,'Daten Elementary'!$A$424:$ADO$424,0)-1))*1000000</f>
        <v>18.812092</v>
      </c>
      <c r="DP8" s="316">
        <f ca="1">IF(ISERROR(OFFSET('Daten Elementary'!$A$1,MATCH(DP$5,'Daten Elementary'!$A:$A,0)-1,MATCH(AS8,'Daten Elementary'!$A$424:$ADO$424,0)-1)),0,OFFSET('Daten Elementary'!$A$1,MATCH(DP$5,'Daten Elementary'!$A:$A,0)-1,MATCH(AS8,'Daten Elementary'!$A$424:$ADO$424,0)-1))*1000000</f>
        <v>3.4320672000000001</v>
      </c>
      <c r="DQ8" s="317">
        <f t="shared" ca="1" si="22"/>
        <v>32.531860170000002</v>
      </c>
      <c r="DR8" s="316">
        <f ca="1">IF(ISERROR(OFFSET('Daten Elementary'!$A$1,MATCH(DR$5,'Daten Elementary'!$A:$A,0)-1,MATCH($AT8,'Daten Elementary'!$A$424:$ADO$424,0)-1)),0,OFFSET('Daten Elementary'!$A$1,MATCH(DR$5,'Daten Elementary'!$A:$A,0)-1,MATCH($AT8,'Daten Elementary'!$A$424:$ADO$424,0)-1))*1000000</f>
        <v>32.531860000000002</v>
      </c>
      <c r="DS8" s="305">
        <f t="shared" ca="1" si="23"/>
        <v>0.99999999477435353</v>
      </c>
      <c r="DT8" s="318">
        <f ca="1">IF(ISERROR(OFFSET('Daten UBP13'!$A$1,MATCH(DT$5,'Daten UBP13'!$A:$A,0)-1,MATCH(AM8,'Daten UBP13'!$A$424:$AEG$424,0)-1)),0,OFFSET('Daten UBP13'!$A$1,MATCH(DT$5,'Daten UBP13'!$A:$A,0)-1,MATCH(AM8,'Daten UBP13'!$A$424:$AEG$424,0)-1))</f>
        <v>0</v>
      </c>
      <c r="DU8" s="318">
        <f ca="1">IF(ISERROR(OFFSET('Daten UBP13'!$A$1,MATCH(DU$5,'Daten UBP13'!$A:$A,0)-1,MATCH(AN8,'Daten UBP13'!$A$424:$AEG$424,0)-1)),0,OFFSET('Daten UBP13'!$A$1,MATCH(DU$5,'Daten UBP13'!$A:$A,0)-1,MATCH(AN8,'Daten UBP13'!$A$424:$AEG$424,0)-1))</f>
        <v>0</v>
      </c>
      <c r="DV8" s="318">
        <f ca="1">IF(ISERROR(OFFSET('Daten UBP13'!$A$1,MATCH(DV$5,'Daten UBP13'!$A:$A,0)-1,MATCH(AO8,'Daten UBP13'!$A$424:$AEG$424,0)-1)),0,OFFSET('Daten UBP13'!$A$1,MATCH(DV$5,'Daten UBP13'!$A:$A,0)-1,MATCH(AO8,'Daten UBP13'!$A$424:$AEG$424,0)-1))</f>
        <v>0</v>
      </c>
      <c r="DW8" s="318">
        <f ca="1">IF(ISERROR(OFFSET('Daten UBP13'!$A$1,MATCH(DW$5,'Daten UBP13'!$A:$A,0)-1,MATCH(AP8,'Daten UBP13'!$A$424:$AEG$424,0)-1)),0,OFFSET('Daten UBP13'!$A$1,MATCH(DW$5,'Daten UBP13'!$A:$A,0)-1,MATCH(AP8,'Daten UBP13'!$A$424:$AEG$424,0)-1))</f>
        <v>0.47420828999999998</v>
      </c>
      <c r="DX8" s="318">
        <f t="shared" ca="1" si="24"/>
        <v>0.47420828999999998</v>
      </c>
      <c r="DY8" s="318">
        <f ca="1">IF(ISERROR(OFFSET('Daten UBP13'!$A$1,MATCH(DY$5,'Daten UBP13'!$A:$A,0)-1,MATCH(AQ8,'Daten UBP13'!$A$424:$AEG$424,0)-1)),0,OFFSET('Daten UBP13'!$A$1,MATCH(DY$5,'Daten UBP13'!$A:$A,0)-1,MATCH(AQ8,'Daten UBP13'!$A$424:$AEG$424,0)-1))</f>
        <v>9.6939492999999999</v>
      </c>
      <c r="DZ8" s="318">
        <f ca="1">IF(ISERROR(OFFSET('Daten UBP13'!$A$1,MATCH(DZ$5,'Daten UBP13'!$A:$A,0)-1,MATCH(AR8,'Daten UBP13'!$A$424:$AEG$424,0)-1)),0,OFFSET('Daten UBP13'!$A$1,MATCH(DZ$5,'Daten UBP13'!$A:$A,0)-1,MATCH(AR8,'Daten UBP13'!$A$424:$AEG$424,0)-1))</f>
        <v>10.920030000000001</v>
      </c>
      <c r="EA8" s="318">
        <f ca="1">IF(ISERROR(OFFSET('Daten UBP13'!$A$1,MATCH(EA$5,'Daten UBP13'!$A:$A,0)-1,MATCH(AS8,'Daten UBP13'!$A$424:$AEG$424,0)-1)),0,OFFSET('Daten UBP13'!$A$1,MATCH(EA$5,'Daten UBP13'!$A:$A,0)-1,MATCH(AS8,'Daten UBP13'!$A$424:$AEG$424,0)-1))</f>
        <v>1.0612801999999999</v>
      </c>
      <c r="EB8" s="319">
        <f t="shared" ca="1" si="25"/>
        <v>22.149467789999999</v>
      </c>
      <c r="EC8" s="318">
        <f ca="1">IF(ISERROR(OFFSET('Daten UBP13'!$A$1,MATCH(EC$5,'Daten UBP13'!$A:$A,0)-1,MATCH(AT8,'Daten UBP13'!$A$424:$AEG$424,0)-1)),0,OFFSET('Daten UBP13'!$A$1,MATCH(EC$5,'Daten UBP13'!$A:$A,0)-1,MATCH(AT8,'Daten UBP13'!$A$424:$AEG$424,0)-1))</f>
        <v>22.149467000000001</v>
      </c>
      <c r="ED8" s="305">
        <f t="shared" ca="1" si="26"/>
        <v>0.99999996433322891</v>
      </c>
      <c r="EE8" s="320">
        <f ca="1">IF(ISERROR(OFFSET('Daten ReCiPe'!$A$1,MATCH(EE$5,'Daten ReCiPe'!$A:$A,0)-1,MATCH(AM8,'Daten ReCiPe'!$A$424:$ADO$424,0)-1)),0,OFFSET('Daten ReCiPe'!$A$1,MATCH(EE$5,'Daten ReCiPe'!$A:$A,0)-1,MATCH(AM8,'Daten ReCiPe'!$A$424:$ADO$424,0)-1))*1000</f>
        <v>0</v>
      </c>
      <c r="EF8" s="320">
        <f ca="1">IF(ISERROR(OFFSET('Daten ReCiPe'!$A$1,MATCH(EF$5,'Daten ReCiPe'!$A:$A,0)-1,MATCH(AN8,'Daten ReCiPe'!$A$424:$ADO$424,0)-1)),0,OFFSET('Daten ReCiPe'!$A$1,MATCH(EF$5,'Daten ReCiPe'!$A:$A,0)-1,MATCH(AN8,'Daten ReCiPe'!$A$424:$ADO$424,0)-1))*1000</f>
        <v>0</v>
      </c>
      <c r="EG8" s="320">
        <f ca="1">IF(ISERROR(OFFSET('Daten ReCiPe'!$A$1,MATCH(EG$5,'Daten ReCiPe'!$A:$A,0)-1,MATCH(AO8,'Daten ReCiPe'!$A$424:$ADO$424,0)-1)),0,OFFSET('Daten ReCiPe'!$A$1,MATCH(EG$5,'Daten ReCiPe'!$A:$A,0)-1,MATCH(AO8,'Daten ReCiPe'!$A$424:$ADO$424,0)-1))*1000</f>
        <v>0</v>
      </c>
      <c r="EH8" s="320">
        <f ca="1">IF(ISERROR(OFFSET('Daten ReCiPe'!$A$1,MATCH(EH$5,'Daten ReCiPe'!$A:$A,0)-1,MATCH(AP8,'Daten ReCiPe'!$A$424:$ADO$424,0)-1)),0,OFFSET('Daten ReCiPe'!$A$1,MATCH(EH$5,'Daten ReCiPe'!$A:$A,0)-1,MATCH(AP8,'Daten ReCiPe'!$A$424:$ADO$424,0)-1))*1000</f>
        <v>2.6372553999999999E-2</v>
      </c>
      <c r="EI8" s="320">
        <f t="shared" ca="1" si="27"/>
        <v>2.6372553999999999E-2</v>
      </c>
      <c r="EJ8" s="320">
        <f ca="1">IF(ISERROR(OFFSET('Daten ReCiPe'!$A$1,MATCH(EJ$5,'Daten ReCiPe'!$A:$A,0)-1,MATCH(AQ8,'Daten ReCiPe'!$A$424:$ADO$424,0)-1)),0,OFFSET('Daten ReCiPe'!$A$1,MATCH(EJ$5,'Daten ReCiPe'!$A:$A,0)-1,MATCH(AQ8,'Daten ReCiPe'!$A$424:$ADO$424,0)-1))*1000</f>
        <v>1.0117729</v>
      </c>
      <c r="EK8" s="320">
        <f ca="1">IF(ISERROR(OFFSET('Daten ReCiPe'!$A$1,MATCH(EK$5,'Daten ReCiPe'!$A:$A,0)-1,MATCH(AR8,'Daten ReCiPe'!$A$424:$ADO$424,0)-1)),0,OFFSET('Daten ReCiPe'!$A$1,MATCH(EK$5,'Daten ReCiPe'!$A:$A,0)-1,MATCH(AR8,'Daten ReCiPe'!$A$424:$ADO$424,0)-1))*1000</f>
        <v>0.92214074000000001</v>
      </c>
      <c r="EL8" s="320">
        <f ca="1">IF(ISERROR(OFFSET('Daten ReCiPe'!$A$1,MATCH(EL$5,'Daten ReCiPe'!$A:$A,0)-1,MATCH(AS8,'Daten ReCiPe'!$A$424:$ADO$424,0)-1)),0,OFFSET('Daten ReCiPe'!$A$1,MATCH(EL$5,'Daten ReCiPe'!$A:$A,0)-1,MATCH(AS8,'Daten ReCiPe'!$A$424:$ADO$424,0)-1))*1000</f>
        <v>8.6363731999999999E-2</v>
      </c>
      <c r="EM8" s="321">
        <f t="shared" ca="1" si="28"/>
        <v>2.0466499260000002</v>
      </c>
      <c r="EN8" s="320">
        <f ca="1">IF(ISERROR(OFFSET('Daten ReCiPe'!$A$1,MATCH(EN$5,'Daten ReCiPe'!$A:$A,0)-1,MATCH(AT8,'Daten ReCiPe'!$A$424:$ADO$424,0)-1)),0,OFFSET('Daten ReCiPe'!$A$1,MATCH(EN$5,'Daten ReCiPe'!$A:$A,0)-1,MATCH(AT8,'Daten ReCiPe'!$A$424:$ADO$424,0)-1))*1000</f>
        <v>2.0466500000000001</v>
      </c>
      <c r="EO8" s="305">
        <f t="shared" ca="1" si="29"/>
        <v>1.0000000361566475</v>
      </c>
      <c r="EP8" s="322">
        <f ca="1">IF(ISERROR(OFFSET('Daten Elementary'!$A$1,MATCH(EP$5,'Daten Elementary'!$A:$A,0)-1,MATCH(AM8,'Daten Elementary'!$A$424:$ADO$424,0)-1)),0,OFFSET('Daten Elementary'!$A$1,MATCH(EP$5,'Daten Elementary'!$A:$A,0)-1,MATCH(AM8,'Daten Elementary'!$A$424:$ADO$424,0)-1))*1000000</f>
        <v>0</v>
      </c>
      <c r="EQ8" s="322">
        <f ca="1">IF(ISERROR(OFFSET('Daten Elementary'!$A$1,MATCH(EQ$5,'Daten Elementary'!$A:$A,0)-1,MATCH(AN8,'Daten Elementary'!$A$424:$ADO$424,0)-1)),0,OFFSET('Daten Elementary'!$A$1,MATCH(EQ$5,'Daten Elementary'!$A:$A,0)-1,MATCH(AN8,'Daten Elementary'!$A$424:$ADO$424,0)-1))*1000000</f>
        <v>0</v>
      </c>
      <c r="ER8" s="322">
        <f ca="1">IF(ISERROR(OFFSET('Daten Elementary'!$A$1,MATCH(ER$5,'Daten Elementary'!$A:$A,0)-1,MATCH(AO8,'Daten Elementary'!$A$424:$ADO$424,0)-1)),0,OFFSET('Daten Elementary'!$A$1,MATCH(ER$5,'Daten Elementary'!$A:$A,0)-1,MATCH(AO8,'Daten Elementary'!$A$424:$ADO$424,0)-1))*1000000</f>
        <v>0</v>
      </c>
      <c r="ES8" s="322">
        <f ca="1">IF(ISERROR(OFFSET('Daten Elementary'!$A$1,MATCH(ES$5,'Daten Elementary'!$A:$A,0)-1,MATCH(AP8,'Daten Elementary'!$A$424:$ADO$424,0)-1)),0,OFFSET('Daten Elementary'!$A$1,MATCH(ES$5,'Daten Elementary'!$A:$A,0)-1,MATCH(AP8,'Daten Elementary'!$A$424:$ADO$424,0)-1))*1000000</f>
        <v>0.68426184000000001</v>
      </c>
      <c r="ET8" s="322">
        <f t="shared" ca="1" si="30"/>
        <v>0.68426184000000001</v>
      </c>
      <c r="EU8" s="322">
        <f ca="1">IF(ISERROR(OFFSET('Daten Elementary'!$A$1,MATCH(EU$5,'Daten Elementary'!$A:$A,0)-1,MATCH(AQ8,'Daten Elementary'!$A$424:$ADO$424,0)-1)),0,OFFSET('Daten Elementary'!$A$1,MATCH(EU$5,'Daten Elementary'!$A:$A,0)-1,MATCH(AQ8,'Daten Elementary'!$A$424:$ADO$424,0)-1))*1000000</f>
        <v>21.250219000000001</v>
      </c>
      <c r="EV8" s="322">
        <f ca="1">IF(ISERROR(OFFSET('Daten Elementary'!$A$1,MATCH(EV$5,'Daten Elementary'!$A:$A,0)-1,MATCH(AR8,'Daten Elementary'!$A$424:$ADO$424,0)-1)),0,OFFSET('Daten Elementary'!$A$1,MATCH(EV$5,'Daten Elementary'!$A:$A,0)-1,MATCH(AR8,'Daten Elementary'!$A$424:$ADO$424,0)-1))*1000000</f>
        <v>24.811575999999999</v>
      </c>
      <c r="EW8" s="322">
        <f ca="1">IF(ISERROR(OFFSET('Daten Elementary'!$A$1,MATCH(EW$5,'Daten Elementary'!$A:$A,0)-1,MATCH(AS8,'Daten Elementary'!$A$424:$ADO$424,0)-1)),0,OFFSET('Daten Elementary'!$A$1,MATCH(EW$5,'Daten Elementary'!$A:$A,0)-1,MATCH(AS8,'Daten Elementary'!$A$424:$ADO$424,0)-1))*1000000</f>
        <v>1.2504565000000001</v>
      </c>
      <c r="EX8" s="323">
        <f t="shared" ca="1" si="31"/>
        <v>47.99651334</v>
      </c>
      <c r="EY8" s="322">
        <f ca="1">IF(ISERROR(OFFSET('Daten Elementary'!$A$1,MATCH(EY$5,'Daten Elementary'!$A:$A,0)-1,MATCH($AT8,'Daten Elementary'!$A$424:$ADO$424,0)-1)),0,OFFSET('Daten Elementary'!$A$1,MATCH(EY$5,'Daten Elementary'!$A:$A,0)-1,MATCH($AT8,'Daten Elementary'!$A$424:$ADO$424,0)-1))*1000000</f>
        <v>47.996513</v>
      </c>
      <c r="EZ8" s="305">
        <f t="shared" ca="1" si="32"/>
        <v>0.99999999291615216</v>
      </c>
      <c r="FA8" s="314">
        <f ca="1">IF(ISERROR(OFFSET('Daten Elementary'!$A$1,MATCH(FA$5,'Daten Elementary'!$A:$A,0)-1,MATCH(AM8,'Daten Elementary'!$A$424:$ADO$424,0)-1)),0,OFFSET('Daten Elementary'!$A$1,MATCH(FA$5,'Daten Elementary'!$A:$A,0)-1,MATCH(AM8,'Daten Elementary'!$A$424:$ADO$424,0)-1))*1000</f>
        <v>0</v>
      </c>
      <c r="FB8" s="314">
        <f ca="1">IF(ISERROR(OFFSET('Daten Elementary'!$A$1,MATCH(FB$5,'Daten Elementary'!$A:$A,0)-1,MATCH(AN8,'Daten Elementary'!$A$424:$ADO$424,0)-1)),0,OFFSET('Daten Elementary'!$A$1,MATCH(FB$5,'Daten Elementary'!$A:$A,0)-1,MATCH(AN8,'Daten Elementary'!$A$424:$ADO$424,0)-1))*1000</f>
        <v>0</v>
      </c>
      <c r="FC8" s="314">
        <f ca="1">IF(ISERROR(OFFSET('Daten Elementary'!$A$1,MATCH(FC$5,'Daten Elementary'!$A:$A,0)-1,MATCH(AO8,'Daten Elementary'!$A$424:$ADO$424,0)-1)),0,OFFSET('Daten Elementary'!$A$1,MATCH(FC$5,'Daten Elementary'!$A:$A,0)-1,MATCH(AO8,'Daten Elementary'!$A$424:$ADO$424,0)-1))*1000</f>
        <v>0</v>
      </c>
      <c r="FD8" s="314">
        <f ca="1">IF(ISERROR(OFFSET('Daten Elementary'!$A$1,MATCH(FD$5,'Daten Elementary'!$A:$A,0)-1,MATCH(AP8,'Daten Elementary'!$A$424:$ADO$424,0)-1)),0,OFFSET('Daten Elementary'!$A$1,MATCH(FD$5,'Daten Elementary'!$A:$A,0)-1,MATCH(AP8,'Daten Elementary'!$A$424:$ADO$424,0)-1))*1000</f>
        <v>9.737767700000001E-2</v>
      </c>
      <c r="FE8" s="314">
        <f t="shared" ca="1" si="33"/>
        <v>9.737767700000001E-2</v>
      </c>
      <c r="FF8" s="314">
        <f ca="1">IF(ISERROR(OFFSET('Daten Elementary'!$A$1,MATCH(FF$5,'Daten Elementary'!$A:$A,0)-1,MATCH(AQ8,'Daten Elementary'!$A$424:$ADO$424,0)-1)),0,OFFSET('Daten Elementary'!$A$1,MATCH(FF$5,'Daten Elementary'!$A:$A,0)-1,MATCH(AQ8,'Daten Elementary'!$A$424:$ADO$424,0)-1))*1000</f>
        <v>3.1786819999999998</v>
      </c>
      <c r="FG8" s="314">
        <f ca="1">IF(ISERROR(OFFSET('Daten Elementary'!$A$1,MATCH(FG$5,'Daten Elementary'!$A:$A,0)-1,MATCH(AR8,'Daten Elementary'!$A$424:$ADO$424,0)-1)),0,OFFSET('Daten Elementary'!$A$1,MATCH(FG$5,'Daten Elementary'!$A:$A,0)-1,MATCH(AR8,'Daten Elementary'!$A$424:$ADO$424,0)-1))*1000</f>
        <v>6.1073567999999998</v>
      </c>
      <c r="FH8" s="314">
        <f ca="1">IF(ISERROR(OFFSET('Daten Elementary'!$A$1,MATCH(FH$5,'Daten Elementary'!$A:$A,0)-1,MATCH(AS8,'Daten Elementary'!$A$424:$ADO$424,0)-1)),0,OFFSET('Daten Elementary'!$A$1,MATCH(FH$5,'Daten Elementary'!$A:$A,0)-1,MATCH(AS8,'Daten Elementary'!$A$424:$ADO$424,0)-1))*1000</f>
        <v>0.48028254999999997</v>
      </c>
      <c r="FI8" s="315">
        <f t="shared" ca="1" si="34"/>
        <v>9.8636990269999991</v>
      </c>
      <c r="FJ8" s="314">
        <f ca="1">IF(ISERROR(OFFSET('Daten Elementary'!$A$1,MATCH(FJ$5,'Daten Elementary'!$A:$A,0)-1,MATCH($AT8,'Daten Elementary'!$A$424:$ADO$424,0)-1)),0,OFFSET('Daten Elementary'!$A$1,MATCH(FJ$5,'Daten Elementary'!$A:$A,0)-1,MATCH($AT8,'Daten Elementary'!$A$424:$ADO$424,0)-1))*1000</f>
        <v>9.8636990000000004</v>
      </c>
      <c r="FK8" s="305">
        <f t="shared" ca="1" si="35"/>
        <v>0.99999999726269029</v>
      </c>
      <c r="FL8" s="314">
        <f ca="1">IF(ISERROR(OFFSET('Daten Elementary'!$A$1,MATCH(FL$5,'Daten Elementary'!$A:$A,0)-1,MATCH(AM8,'Daten Elementary'!$A$424:$ADO$424,0)-1)),0,OFFSET('Daten Elementary'!$A$1,MATCH(FL$5,'Daten Elementary'!$A:$A,0)-1,MATCH(AM8,'Daten Elementary'!$A$424:$ADO$424,0)-1))</f>
        <v>0</v>
      </c>
      <c r="FM8" s="314">
        <f ca="1">IF(ISERROR(OFFSET('Daten Elementary'!$A$1,MATCH(FM$5,'Daten Elementary'!$A:$A,0)-1,MATCH(AN8,'Daten Elementary'!$A$424:$ADO$424,0)-1)),0,OFFSET('Daten Elementary'!$A$1,MATCH(FM$5,'Daten Elementary'!$A:$A,0)-1,MATCH(AN8,'Daten Elementary'!$A$424:$ADO$424,0)-1))</f>
        <v>0</v>
      </c>
      <c r="FN8" s="314">
        <f ca="1">IF(ISERROR(OFFSET('Daten Elementary'!$A$1,MATCH(FN$5,'Daten Elementary'!$A:$A,0)-1,MATCH(AO8,'Daten Elementary'!$A$424:$ADO$424,0)-1)),0,OFFSET('Daten Elementary'!$A$1,MATCH(FN$5,'Daten Elementary'!$A:$A,0)-1,MATCH(AO8,'Daten Elementary'!$A$424:$ADO$424,0)-1))</f>
        <v>0</v>
      </c>
      <c r="FO8" s="314">
        <f ca="1">IF(ISERROR(OFFSET('Daten Elementary'!$A$1,MATCH(FO$5,'Daten Elementary'!$A:$A,0)-1,MATCH(AP8,'Daten Elementary'!$A$424:$ADO$424,0)-1)),0,OFFSET('Daten Elementary'!$A$1,MATCH(FO$5,'Daten Elementary'!$A:$A,0)-1,MATCH(AP8,'Daten Elementary'!$A$424:$ADO$424,0)-1))</f>
        <v>0</v>
      </c>
      <c r="FP8" s="314">
        <f t="shared" ca="1" si="36"/>
        <v>0</v>
      </c>
      <c r="FQ8" s="314">
        <f ca="1">IF(ISERROR(OFFSET('Daten Elementary'!$A$1,MATCH(FQ$5,'Daten Elementary'!$A:$A,0)-1,MATCH(AQ8,'Daten Elementary'!$A$424:$ADO$424,0)-1)),0,OFFSET('Daten Elementary'!$A$1,MATCH(FQ$5,'Daten Elementary'!$A:$A,0)-1,MATCH(AQ8,'Daten Elementary'!$A$424:$ADO$424,0)-1))</f>
        <v>0</v>
      </c>
      <c r="FR8" s="314">
        <f ca="1">IF(ISERROR(OFFSET('Daten Elementary'!$A$1,MATCH(FR$5,'Daten Elementary'!$A:$A,0)-1,MATCH(AR8,'Daten Elementary'!$A$424:$ADO$424,0)-1)),0,OFFSET('Daten Elementary'!$A$1,MATCH(FR$5,'Daten Elementary'!$A:$A,0)-1,MATCH(AR8,'Daten Elementary'!$A$424:$ADO$424,0)-1))</f>
        <v>0</v>
      </c>
      <c r="FS8" s="314">
        <f ca="1">IF(ISERROR(OFFSET('Daten Elementary'!$A$1,MATCH(FS$5,'Daten Elementary'!$A:$A,0)-1,MATCH(AS8,'Daten Elementary'!$A$424:$ADO$424,0)-1)),0,OFFSET('Daten Elementary'!$A$1,MATCH(FS$5,'Daten Elementary'!$A:$A,0)-1,MATCH(AS8,'Daten Elementary'!$A$424:$ADO$424,0)-1))</f>
        <v>0</v>
      </c>
      <c r="FT8" s="315">
        <f t="shared" ca="1" si="37"/>
        <v>0</v>
      </c>
      <c r="FU8" s="314">
        <f ca="1">IF(ISERROR(OFFSET('Daten Elementary'!$A$1,MATCH(FU$5,'Daten Elementary'!$A:$A,0)-1,MATCH($AT8,'Daten Elementary'!$A$424:$ADO$424,0)-1)),0,OFFSET('Daten Elementary'!$A$1,MATCH(FU$5,'Daten Elementary'!$A:$A,0)-1,MATCH($AT8,'Daten Elementary'!$A$424:$ADO$424,0)-1))</f>
        <v>0</v>
      </c>
      <c r="FV8" s="305">
        <f t="shared" ca="1" si="38"/>
        <v>0</v>
      </c>
      <c r="FW8" s="324"/>
      <c r="FX8" s="231" t="str">
        <f t="shared" si="39"/>
        <v>E-Bike, Elektrizität (Ökostrommix CH)</v>
      </c>
      <c r="FY8" s="231" t="str">
        <f t="shared" si="2"/>
        <v>E-Bike</v>
      </c>
      <c r="FZ8" s="231" t="str">
        <f t="shared" si="3"/>
        <v>, Elektrizität</v>
      </c>
      <c r="GA8" s="231" t="str">
        <f t="shared" si="4"/>
        <v xml:space="preserve"> (Ökostrommix CH)</v>
      </c>
      <c r="GB8" s="231"/>
    </row>
    <row r="9" spans="1:184" ht="16.5" customHeight="1">
      <c r="A9" s="295" t="s">
        <v>269</v>
      </c>
      <c r="B9" s="295"/>
      <c r="C9" s="332" t="s">
        <v>43</v>
      </c>
      <c r="D9" s="332" t="s">
        <v>38</v>
      </c>
      <c r="E9" s="327" t="s">
        <v>216</v>
      </c>
      <c r="F9" s="90">
        <v>1</v>
      </c>
      <c r="G9" s="90">
        <v>1</v>
      </c>
      <c r="H9" s="91">
        <v>1</v>
      </c>
      <c r="I9" s="88"/>
      <c r="J9" s="99">
        <v>1</v>
      </c>
      <c r="K9" s="90">
        <v>1</v>
      </c>
      <c r="L9" s="99">
        <v>2.6</v>
      </c>
      <c r="M9" s="99">
        <v>0.5</v>
      </c>
      <c r="N9" s="38" t="s">
        <v>99</v>
      </c>
      <c r="O9" s="6">
        <f ca="1">(IF(ISERROR(INDEX(INDIRECT($D$268),MATCH($AM9,$AM$4:$AM$275,0),MATCH(O$304,INDIRECT($E$268),0))*$I9/$AD9),0,INDEX(INDIRECT($D$268),MATCH($AM9,$AM$4:$AM$275,0),MATCH(O$304,INDIRECT($E$268),0))*$I9/$AD9)+IF(ISERROR(INDEX(INDIRECT($D$268),MATCH($AN9,$AN$4:$AN$275,0),MATCH(O$305,INDIRECT($E$268),0))*$J9/$AE9),0,INDEX(INDIRECT($D$268),MATCH($AN9,$AN$4:$AN$275,0),MATCH(O$305,INDIRECT($E$268),0))*$J9/$AE9))*$AC9/$F9</f>
        <v>0</v>
      </c>
      <c r="P9" s="6">
        <f ca="1">(IF(ISERROR(INDEX(INDIRECT($D$268),MATCH($AO9,$AO$4:$AO$275,0),MATCH(P$304,INDIRECT($E$268),0))*$I9/$AD9),0,INDEX(INDIRECT($D$268),MATCH($AO9,$AO$4:$AO$275,0),MATCH(P$304,INDIRECT($E$268),0))*$I9/$AD9)+IF(ISERROR(INDEX(INDIRECT($D$268),MATCH($AP9,$AP$4:$AP$275,0),MATCH(P$305,INDIRECT($E$268),0))*$J9/$AE9),0,INDEX(INDIRECT($D$268),MATCH($AP9,$AP$4:$AP$275,0),MATCH(P$305,INDIRECT($E$268),0))*$J9/$AE9))*$AC9/$F9</f>
        <v>1.0143183</v>
      </c>
      <c r="Q9" s="6">
        <f ca="1">INDEX(INDIRECT($D$268),MATCH($AQ9,$AQ$4:$AQ$284,0),MATCH(Q$4,INDIRECT($E$268),0))*$K9*$AC9/$F9/$AF9</f>
        <v>3.6169763000000001</v>
      </c>
      <c r="R9" s="6">
        <f ca="1">INDEX(INDIRECT($D$268),MATCH($AR9,$AR$4:$AR$284,0),MATCH(R$4,INDIRECT($E$268),0))*IF($K9=1,$K9/$AF9,($K9-$L9)/($AF9-$AG9))*$AC9/$F9+$L9*(1+$M9)*INDEX(INDIRECT($D$268),MATCH($AR$223,$AR$4:$AR$284,0),MATCH(R$4,INDIRECT($E$268),0))/$AH9/$F9</f>
        <v>10.95761126</v>
      </c>
      <c r="S9" s="6">
        <f ca="1">INDEX(INDIRECT($D$268),MATCH($AS9,$AS$4:$AS$284,0),MATCH(S$4,INDIRECT($E$268),0))*$K9*$AC9/$F9/$AF9</f>
        <v>0.53267069</v>
      </c>
      <c r="T9" s="7">
        <f t="shared" ca="1" si="1"/>
        <v>16.12157655</v>
      </c>
      <c r="U9" s="6">
        <f>IF($B$268=6,(IF(OR(AJ9="Benzin",AJ9="Diesel"),$AK9*INDEX('DIN EN 16258'!$I:$I,MATCH('mobitool-Faktoren v2.0'!$AI9,'DIN EN 16258'!$A:$A,0))*$I9/$AD9+$AL9*INDEX('DIN EN 16258'!$I:$I,MATCH('mobitool-Faktoren v2.0'!$AJ9,'DIN EN 16258'!$A:$A,0))*$I9/$AD9,IF(ISERROR($AK9*INDEX('DIN EN 16258'!$I:$I,MATCH('mobitool-Faktoren v2.0'!$AI9,'DIN EN 16258'!$A:$A,0))*$I9/$AD9),0,$AK9*INDEX('DIN EN 16258'!$I:$I,MATCH('mobitool-Faktoren v2.0'!$AI9,'DIN EN 16258'!$A:$A,0))*$I9/$AD9)+IF(ISERROR($AL9*INDEX('DIN EN 16258'!$I:$I,MATCH('mobitool-Faktoren v2.0'!$AJ9,'DIN EN 16258'!$A:$A,0))*$J9/$AE9),0,$AL9*INDEX('DIN EN 16258'!$I:$I,MATCH('mobitool-Faktoren v2.0'!$AJ9,'DIN EN 16258'!$A:$A,0))*$J9/$AE9)))*1000,
IF($B$268=1,(IF(OR(AJ9="Benzin",AJ9="Diesel"),$AK9*INDEX('DIN EN 16258'!$D:$D,MATCH('mobitool-Faktoren v2.0'!$AI9,'DIN EN 16258'!$A:$A,0))*$I9/$AD9+$AL9*INDEX('DIN EN 16258'!$D:$D,MATCH('mobitool-Faktoren v2.0'!$AJ9,'DIN EN 16258'!$A:$A,0))*$I9/$AD9,IF(ISERROR($AK9*INDEX('DIN EN 16258'!$D:$D,MATCH('mobitool-Faktoren v2.0'!$AI9,'DIN EN 16258'!$A:$A,0))*$I9/$AD9),0,$AK9*INDEX('DIN EN 16258'!$D:$D,MATCH('mobitool-Faktoren v2.0'!$AI9,'DIN EN 16258'!$A:$A,0))*$I9/$AD9)+IF(ISERROR($AL9*INDEX('DIN EN 16258'!$D:$D,MATCH('mobitool-Faktoren v2.0'!$AJ9,'DIN EN 16258'!$A:$A,0))*$J9/$AE9),0,$AL9*INDEX('DIN EN 16258'!$D:$D,MATCH('mobitool-Faktoren v2.0'!$AJ9,'DIN EN 16258'!$A:$A,0))*$J9/$AE9))),0))*$AC9/$F9</f>
        <v>0</v>
      </c>
      <c r="V9" s="6">
        <f>IF($B$268=6,(IF(OR(AJ9="Benzin",AJ9="Diesel"),$AK9*INDEX('DIN EN 16258'!$L:$L,MATCH('mobitool-Faktoren v2.0'!$AI9,'DIN EN 16258'!$A:$A,0))*$I9/$AD9+$AL9*INDEX('DIN EN 16258'!$L:$L,MATCH('mobitool-Faktoren v2.0'!$AJ9,'DIN EN 16258'!$A:$A,0))*$I9/$AD9,IF(ISERROR($AK9*INDEX('DIN EN 16258'!$L:$L,MATCH('mobitool-Faktoren v2.0'!$AI9,'DIN EN 16258'!$A:$A,0))*$I9/$AD9),0,$AK9*INDEX('DIN EN 16258'!$L:$L,MATCH('mobitool-Faktoren v2.0'!$AI9,'DIN EN 16258'!$A:$A,0))*$I9/$AD9)+IF(ISERROR($AL9*INDEX('DIN EN 16258'!$L:$L,MATCH('mobitool-Faktoren v2.0'!$AJ9,'DIN EN 16258'!$A:$A,0))*$J9/$AE9),0,$AL9*INDEX('DIN EN 16258'!$L:$L,MATCH('mobitool-Faktoren v2.0'!$AJ9,'DIN EN 16258'!$A:$A,0))*$J9/$AE9)))*1000,
IF($B$268=1,(IF(OR(AJ9="Benzin",AJ9="Diesel"),$AK9*INDEX('DIN EN 16258'!$F:$F,MATCH('mobitool-Faktoren v2.0'!$AI9,'DIN EN 16258'!$A:$A,0))*$I9/$AD9+$AL9*INDEX('DIN EN 16258'!$F:$F,MATCH('mobitool-Faktoren v2.0'!$AJ9,'DIN EN 16258'!$A:$A,0))*$I9/$AD9,IF(ISERROR($AK9*INDEX('DIN EN 16258'!$F:$F,MATCH('mobitool-Faktoren v2.0'!$AI9,'DIN EN 16258'!$A:$A,0))*$I9/$AD9),0,$AK9*INDEX('DIN EN 16258'!$F:$F,MATCH('mobitool-Faktoren v2.0'!$AI9,'DIN EN 16258'!$A:$A,0))*$I9/$AD9)+IF(ISERROR($AL9*INDEX('DIN EN 16258'!$F:$F,MATCH('mobitool-Faktoren v2.0'!$AJ9,'DIN EN 16258'!$A:$A,0))*$J9/$AE9),0,$AL9*INDEX('DIN EN 16258'!$F:$F,MATCH('mobitool-Faktoren v2.0'!$AJ9,'DIN EN 16258'!$A:$A,0))*$J9/$AE9))),0))*$AC9/$F9</f>
        <v>0.93275072999999997</v>
      </c>
      <c r="W9" s="6" t="s">
        <v>892</v>
      </c>
      <c r="X9" s="6" t="s">
        <v>163</v>
      </c>
      <c r="Y9" s="298"/>
      <c r="Z9" s="298"/>
      <c r="AA9" s="299"/>
      <c r="AB9" s="299"/>
      <c r="AC9" s="300">
        <v>1</v>
      </c>
      <c r="AD9" s="298"/>
      <c r="AE9" s="298">
        <v>1</v>
      </c>
      <c r="AF9" s="299">
        <v>1</v>
      </c>
      <c r="AG9" s="299">
        <v>2.6</v>
      </c>
      <c r="AH9" s="299">
        <v>15000</v>
      </c>
      <c r="AI9" s="301"/>
      <c r="AJ9" s="301" t="s">
        <v>625</v>
      </c>
      <c r="AK9" s="299"/>
      <c r="AL9" s="329">
        <v>0.01</v>
      </c>
      <c r="AM9" s="202" t="s">
        <v>81</v>
      </c>
      <c r="AN9" s="330" t="s">
        <v>2452</v>
      </c>
      <c r="AO9" s="202" t="s">
        <v>81</v>
      </c>
      <c r="AP9" s="331" t="s">
        <v>881</v>
      </c>
      <c r="AQ9" s="331" t="s">
        <v>992</v>
      </c>
      <c r="AR9" s="331" t="s">
        <v>918</v>
      </c>
      <c r="AS9" s="202" t="s">
        <v>882</v>
      </c>
      <c r="AT9" s="331" t="s">
        <v>920</v>
      </c>
      <c r="AU9" s="303">
        <f ca="1">IF(ISERROR(OFFSET('Daten KEA'!$A$1,MATCH(AU$5,'Daten KEA'!$A:$A,0)-1,MATCH(AM9,'Daten KEA'!$A$424:$ADO$424,0)-1)),0,OFFSET('Daten KEA'!$A$1,MATCH(AU$5,'Daten KEA'!$A:$A,0)-1,MATCH(AM9,'Daten KEA'!$A$424:$ADO$424,0)-1))+IF(ISERROR(AK9*INDEX('Energiefaktoren Ecoinvent'!$D:$D,MATCH('mobitool-Faktoren v2.0'!AI9,'Energiefaktoren Ecoinvent'!$A:$A,0))),0,AK9*INDEX('Energiefaktoren Ecoinvent'!$D:$D,MATCH('mobitool-Faktoren v2.0'!AI9,'Energiefaktoren Ecoinvent'!$A:$A,0)))+IF(OR(AJ9="Benzin",AJ9="Diesel"),IF(ISERROR(OFFSET('Daten KEA'!$A$1,MATCH(AV$5,'Daten KEA'!$A:$A,0)-1,MATCH(AN9,'Daten KEA'!$A$424:$ADO$424,0)-1)),0,OFFSET('Daten KEA'!$A$1,MATCH(AV$5,'Daten KEA'!$A:$A,0)-1,MATCH(AN9,'Daten KEA'!$A$424:$ADO$424,0)-1))+IF(ISERROR(AL9*INDEX('Energiefaktoren Ecoinvent'!$D:$D,MATCH('mobitool-Faktoren v2.0'!AJ9,'Energiefaktoren Ecoinvent'!$A:$A,0))),0,AL9*INDEX('Energiefaktoren Ecoinvent'!$D:$D,MATCH('mobitool-Faktoren v2.0'!AJ9,'Energiefaktoren Ecoinvent'!$A:$A,0))),0)</f>
        <v>0</v>
      </c>
      <c r="AV9" s="303">
        <f ca="1">IF(OR(AJ9="Benzin",AJ9="Diesel"),0,IF(ISERROR(OFFSET('Daten KEA'!$A$1,MATCH(AV$5,'Daten KEA'!$A:$A,0)-1,MATCH(AN9,'Daten KEA'!$A$424:$ADO$424,0)-1)),0,OFFSET('Daten KEA'!$A$1,MATCH(AV$5,'Daten KEA'!$A:$A,0)-1,MATCH(AN9,'Daten KEA'!$A$424:$ADO$424,0)-1))+IF(ISERROR(AL9*INDEX('Energiefaktoren Ecoinvent'!$D:$D,MATCH('mobitool-Faktoren v2.0'!AJ9,'Energiefaktoren Ecoinvent'!$A:$A,0))),0,AL9*INDEX('Energiefaktoren Ecoinvent'!$D:$D,MATCH('mobitool-Faktoren v2.0'!AJ9,'Energiefaktoren Ecoinvent'!$A:$A,0))))</f>
        <v>3.6000000000000004E-2</v>
      </c>
      <c r="AW9" s="303">
        <f ca="1">IF(ISERROR(OFFSET('Daten KEA'!$A$1,MATCH(AW$5,'Daten KEA'!$A:$A,0)-1,MATCH(AO9,'Daten KEA'!$A$424:$ADO$424,0)-1)),0,OFFSET('Daten KEA'!$A$1,MATCH(AW$5,'Daten KEA'!$A:$A,0)-1,MATCH(AO9,'Daten KEA'!$A$424:$ADO$424,0)-1))-IF(ISERROR(AK9*INDEX('Energiefaktoren Ecoinvent'!$D:$D,MATCH('mobitool-Faktoren v2.0'!AI9,'Energiefaktoren Ecoinvent'!$A:$A,0))),0,AK9*INDEX('Energiefaktoren Ecoinvent'!$D:$D,MATCH('mobitool-Faktoren v2.0'!AI9,'Energiefaktoren Ecoinvent'!$A:$A,0)))+IF(OR(AJ9="Benzin",AJ9="Diesel"),IF(ISERROR(OFFSET('Daten KEA'!$A$1,MATCH(AX$5,'Daten KEA'!$A:$A,0)-1,MATCH(AP9,'Daten KEA'!$A$424:$ADO$424,0)-1)),0,OFFSET('Daten KEA'!$A$1,MATCH(AX$5,'Daten KEA'!$A:$A,0)-1,MATCH(AP9,'Daten KEA'!$A$424:$ADO$424,0)-1))-IF(ISERROR(AL9*INDEX('Energiefaktoren Ecoinvent'!$D:$D,MATCH('mobitool-Faktoren v2.0'!AJ9,'Energiefaktoren Ecoinvent'!$A:$A,0))),0,AL9*INDEX('Energiefaktoren Ecoinvent'!$D:$D,MATCH('mobitool-Faktoren v2.0'!AJ9,'Energiefaktoren Ecoinvent'!$A:$A,0))),0)</f>
        <v>0</v>
      </c>
      <c r="AX9" s="303">
        <f ca="1">IF(OR(AJ9="Benzin",AJ9="Diesel"),0,IF(ISERROR(OFFSET('Daten KEA'!$A$1,MATCH(AX$5,'Daten KEA'!$A:$A,0)-1,MATCH(AP9,'Daten KEA'!$A$424:$ADO$424,0)-1)),0,OFFSET('Daten KEA'!$A$1,MATCH(AX$5,'Daten KEA'!$A:$A,0)-1,MATCH(AP9,'Daten KEA'!$A$424:$ADO$424,0)-1))-IF(ISERROR(AL9*INDEX('Energiefaktoren Ecoinvent'!$D:$D,MATCH('mobitool-Faktoren v2.0'!AJ9,'Energiefaktoren Ecoinvent'!$A:$A,0))),0,AL9*INDEX('Energiefaktoren Ecoinvent'!$D:$D,MATCH('mobitool-Faktoren v2.0'!AJ9,'Energiefaktoren Ecoinvent'!$A:$A,0))))</f>
        <v>7.2086150000000002E-2</v>
      </c>
      <c r="AY9" s="303">
        <f t="shared" ca="1" si="5"/>
        <v>0.10808615000000001</v>
      </c>
      <c r="AZ9" s="303">
        <f ca="1">IF(ISERROR(OFFSET('Daten KEA'!$A$1,MATCH(AZ$5,'Daten KEA'!$A:$A,0)-1,MATCH(AQ9,'Daten KEA'!$A$424:$ADO$424,0)-1)),0,OFFSET('Daten KEA'!$A$1,MATCH(AZ$5,'Daten KEA'!$A:$A,0)-1,MATCH(AQ9,'Daten KEA'!$A$424:$ADO$424,0)-1))</f>
        <v>6.9465690999999996E-2</v>
      </c>
      <c r="BA9" s="303">
        <f ca="1">IF(ISERROR(OFFSET('Daten KEA'!$A$1,MATCH(BA$5,'Daten KEA'!$A:$A,0)-1,MATCH(AR9,'Daten KEA'!$A$424:$ADO$424,0)-1)),0,OFFSET('Daten KEA'!$A$1,MATCH(BA$5,'Daten KEA'!$A:$A,0)-1,MATCH(AR9,'Daten KEA'!$A$424:$ADO$424,0)-1))</f>
        <v>0.11956322</v>
      </c>
      <c r="BB9" s="303">
        <f ca="1">IF(ISERROR(OFFSET('Daten KEA'!$A$1,MATCH(BB$5,'Daten KEA'!$A:$A,0)-1,MATCH(AS9,'Daten KEA'!$A$424:$ADO$424,0)-1)),0,OFFSET('Daten KEA'!$A$1,MATCH(BB$5,'Daten KEA'!$A:$A,0)-1,MATCH(AS9,'Daten KEA'!$A$424:$ADO$424,0)-1))</f>
        <v>1.5877601000000002E-2</v>
      </c>
      <c r="BC9" s="304">
        <f t="shared" ca="1" si="6"/>
        <v>0.31299266199999998</v>
      </c>
      <c r="BD9" s="303">
        <f ca="1">IF(ISERROR(OFFSET('Daten KEA'!$A$1,MATCH(BD$5,'Daten KEA'!$A:$A,0)-1,MATCH(AT9,'Daten KEA'!$A$424:$ADO$424,0)-1)),0,OFFSET('Daten KEA'!$A$1,MATCH(BD$5,'Daten KEA'!$A:$A,0)-1,MATCH(AT9,'Daten KEA'!$A$424:$ADO$424,0)-1))</f>
        <v>0.31299265999999998</v>
      </c>
      <c r="BE9" s="305">
        <f t="shared" ca="1" si="7"/>
        <v>0.99999999361007386</v>
      </c>
      <c r="BF9" s="306">
        <f ca="1">IF(ISERROR(OFFSET('Daten KEA'!$A$1,MATCH(BF$5,'Daten KEA'!$A:$A,0)-1,MATCH(AM9,'Daten KEA'!$A$424:$ADO$424,0)-1)),0,OFFSET('Daten KEA'!$A$1,MATCH(BF$5,'Daten KEA'!$A:$A,0)-1,MATCH(AM9,'Daten KEA'!$A$424:$ADO$424,0)-1))+IF(ISERROR($AK9*INDEX('Energiefaktoren Ecoinvent'!$H:$H,MATCH('mobitool-Faktoren v2.0'!$AI9,'Energiefaktoren Ecoinvent'!$A:$A,0))),0,$AK9*INDEX('Energiefaktoren Ecoinvent'!$H:$H,MATCH('mobitool-Faktoren v2.0'!$AI9,'Energiefaktoren Ecoinvent'!$A:$A,0)))+IF(OR(AJ9="Benzin",AJ9="Diesel"),IF(ISERROR(OFFSET('Daten KEA'!$A$1,MATCH(BG$5,'Daten KEA'!$A:$A,0)-1,MATCH(AN9,'Daten KEA'!$A$424:$ADO$424,0)-1)),0,OFFSET('Daten KEA'!$A$1,MATCH(BG$5,'Daten KEA'!$A:$A,0)-1,MATCH(AN9,'Daten KEA'!$A$424:$ADO$424,0)-1))+IF(ISERROR($AL9*INDEX('Energiefaktoren Ecoinvent'!$H:$H,MATCH('mobitool-Faktoren v2.0'!$AJ9,'Energiefaktoren Ecoinvent'!$A:$A,0))),0,$AL9*INDEX('Energiefaktoren Ecoinvent'!$H:$H,MATCH('mobitool-Faktoren v2.0'!$AJ9,'Energiefaktoren Ecoinvent'!$A:$A,0))),0)</f>
        <v>0</v>
      </c>
      <c r="BG9" s="306">
        <f ca="1">IF(OR(AJ9="Benzin",AJ9="Diesel"),0,IF(ISERROR(OFFSET('Daten KEA'!$A$1,MATCH(BG$5,'Daten KEA'!$A:$A,0)-1,MATCH(AN9,'Daten KEA'!$A$424:$ADO$424,0)-1)),0,OFFSET('Daten KEA'!$A$1,MATCH(BG$5,'Daten KEA'!$A:$A,0)-1,MATCH(AN9,'Daten KEA'!$A$424:$ADO$424,0)-1))+IF(ISERROR($AL9*INDEX('Energiefaktoren Ecoinvent'!$H:$H,MATCH('mobitool-Faktoren v2.0'!$AJ9,'Energiefaktoren Ecoinvent'!$A:$A,0))),0,$AL9*INDEX('Energiefaktoren Ecoinvent'!$H:$H,MATCH('mobitool-Faktoren v2.0'!$AJ9,'Energiefaktoren Ecoinvent'!$A:$A,0))))</f>
        <v>2.1280140405129728E-2</v>
      </c>
      <c r="BH9" s="306">
        <f ca="1">IF(ISERROR(OFFSET('Daten KEA'!$A$1,MATCH(BH$5,'Daten KEA'!$A:$A,0)-1,MATCH(AO9,'Daten KEA'!$A$424:$ADO$424,0)-1)),0,OFFSET('Daten KEA'!$A$1,MATCH(BH$5,'Daten KEA'!$A:$A,0)-1,MATCH(AO9,'Daten KEA'!$A$424:$ADO$424,0)-1))-IF(ISERROR($AK9*INDEX('Energiefaktoren Ecoinvent'!$H:$H,MATCH('mobitool-Faktoren v2.0'!$AI9,'Energiefaktoren Ecoinvent'!$A:$A,0))),0,$AK9*INDEX('Energiefaktoren Ecoinvent'!$H:$H,MATCH('mobitool-Faktoren v2.0'!$AI9,'Energiefaktoren Ecoinvent'!$A:$A,0)))+IF(OR(AJ9="Benzin",AJ9="Diesel"),IF(ISERROR(OFFSET('Daten KEA'!$A$1,MATCH(BI$5,'Daten KEA'!$A:$A,0)-1,MATCH(AP9,'Daten KEA'!$A$424:$ADO$424,0)-1)),0,OFFSET('Daten KEA'!$A$1,MATCH(BI$5,'Daten KEA'!$A:$A,0)-1,MATCH(AP9,'Daten KEA'!$A$424:$ADO$424,0)-1))-IF(ISERROR($AL9*INDEX('Energiefaktoren Ecoinvent'!$H:$H,MATCH('mobitool-Faktoren v2.0'!$AJ9,'Energiefaktoren Ecoinvent'!$A:$A,0))),0,$AL9*INDEX('Energiefaktoren Ecoinvent'!$H:$H,MATCH('mobitool-Faktoren v2.0'!$AJ9,'Energiefaktoren Ecoinvent'!$A:$A,0))),0)</f>
        <v>0</v>
      </c>
      <c r="BI9" s="306">
        <f ca="1">IF(OR(AJ9="Benzin",AJ9="Diesel"),0,IF(ISERROR(OFFSET('Daten KEA'!$A$1,MATCH(BI$5,'Daten KEA'!$A:$A,0)-1,MATCH(AP9,'Daten KEA'!$A$424:$ADO$424,0)-1)),0,OFFSET('Daten KEA'!$A$1,MATCH(BI$5,'Daten KEA'!$A:$A,0)-1,MATCH(AP9,'Daten KEA'!$A$424:$ADO$424,0)-1))-IF(ISERROR($AL9*INDEX('Energiefaktoren Ecoinvent'!$H:$H,MATCH('mobitool-Faktoren v2.0'!$AJ9,'Energiefaktoren Ecoinvent'!$A:$A,0))),0,$AL9*INDEX('Energiefaktoren Ecoinvent'!$H:$H,MATCH('mobitool-Faktoren v2.0'!$AJ9,'Energiefaktoren Ecoinvent'!$A:$A,0))))</f>
        <v>6.9255382368692386E-2</v>
      </c>
      <c r="BJ9" s="306">
        <f ca="1">SUM(BF9:BI9)</f>
        <v>9.0535522773822111E-2</v>
      </c>
      <c r="BK9" s="306">
        <f ca="1">IF(ISERROR(OFFSET('Daten KEA'!$A$1,MATCH(BK$5,'Daten KEA'!$A:$A,0)-1,MATCH(AQ9,'Daten KEA'!$A$424:$ADO$424,0)-1)),0,OFFSET('Daten KEA'!$A$1,MATCH(BK$5,'Daten KEA'!$A:$A,0)-1,MATCH(AQ9,'Daten KEA'!$A$424:$ADO$424,0)-1))</f>
        <v>6.4641294968830004E-2</v>
      </c>
      <c r="BL9" s="306">
        <f ca="1">IF(ISERROR(OFFSET('Daten KEA'!$A$1,MATCH(BL$5,'Daten KEA'!$A:$A,0)-1,MATCH(AR9,'Daten KEA'!$A$424:$ADO$424,0)-1)),0,OFFSET('Daten KEA'!$A$1,MATCH(BL$5,'Daten KEA'!$A:$A,0)-1,MATCH(AR9,'Daten KEA'!$A$424:$ADO$424,0)-1))</f>
        <v>0.10545900062219001</v>
      </c>
      <c r="BM9" s="306">
        <f ca="1">IF(ISERROR(OFFSET('Daten KEA'!$A$1,MATCH(BM$5,'Daten KEA'!$A:$A,0)-1,MATCH(AS9,'Daten KEA'!$A$424:$ADO$424,0)-1)),0,OFFSET('Daten KEA'!$A$1,MATCH(BM$5,'Daten KEA'!$A:$A,0)-1,MATCH(AS9,'Daten KEA'!$A$424:$ADO$424,0)-1))</f>
        <v>1.5602207852228999E-2</v>
      </c>
      <c r="BN9" s="307">
        <f t="shared" ca="1" si="40"/>
        <v>0.27623802621707111</v>
      </c>
      <c r="BO9" s="306">
        <f ca="1">IF(ISERROR(OFFSET('Daten KEA'!$A$1,MATCH(BO$5,'Daten KEA'!$A:$A,0)-1,MATCH(AT9,'Daten KEA'!$A$424:$ADO$424,0)-1)),0,OFFSET('Daten KEA'!$A$1,MATCH(BO$5,'Daten KEA'!$A:$A,0)-1,MATCH(AT9,'Daten KEA'!$A$424:$ADO$424,0)-1))</f>
        <v>0.27623801661710001</v>
      </c>
      <c r="BP9" s="305">
        <f t="shared" ca="1" si="8"/>
        <v>0.99999996524746715</v>
      </c>
      <c r="BQ9" s="308">
        <f ca="1">IF(ISERROR(OFFSET('Daten GWP'!$A$1,MATCH(BQ$5,'Daten GWP'!$A:$A,0)-1,MATCH(AM9,'Daten GWP'!$A$424:$ADO$424,0)-1)),0,OFFSET('Daten GWP'!$A$1,MATCH(BQ$5,'Daten GWP'!$A:$A,0)-1,MATCH(AM9,'Daten GWP'!$A$424:$ADO$424,0)-1))*1000</f>
        <v>0</v>
      </c>
      <c r="BR9" s="308">
        <f ca="1">IF(ISERROR(OFFSET('Daten GWP'!$A$1,MATCH(BR$5,'Daten GWP'!$A:$A,0)-1,MATCH(AN9,'Daten GWP'!$A$424:$ADO$424,0)-1)),0,OFFSET('Daten GWP'!$A$1,MATCH(BR$5,'Daten GWP'!$A:$A,0)-1,MATCH(AN9,'Daten GWP'!$A$424:$ADO$424,0)-1))*1000</f>
        <v>0</v>
      </c>
      <c r="BS9" s="308">
        <f ca="1">IF(ISERROR(OFFSET('Daten GWP'!$A$1,MATCH(BS$5,'Daten GWP'!$A:$A,0)-1,MATCH(AO9,'Daten GWP'!$A$424:$ADO$424,0)-1)),0,OFFSET('Daten GWP'!$A$1,MATCH(BS$5,'Daten GWP'!$A:$A,0)-1,MATCH(AO9,'Daten GWP'!$A$424:$ADO$424,0)-1))*1000</f>
        <v>0</v>
      </c>
      <c r="BT9" s="308">
        <f ca="1">IF(ISERROR(OFFSET('Daten GWP'!$A$1,MATCH(BT$5,'Daten GWP'!$A:$A,0)-1,MATCH(AP9,'Daten GWP'!$A$424:$ADO$424,0)-1)),0,OFFSET('Daten GWP'!$A$1,MATCH(BT$5,'Daten GWP'!$A:$A,0)-1,MATCH(AP9,'Daten GWP'!$A$424:$ADO$424,0)-1))*1000</f>
        <v>1.0143183</v>
      </c>
      <c r="BU9" s="308">
        <f t="shared" ca="1" si="9"/>
        <v>1.0143183</v>
      </c>
      <c r="BV9" s="308">
        <f ca="1">IF(ISERROR(OFFSET('Daten GWP'!$A$1,MATCH(BV$5,'Daten GWP'!$A:$A,0)-1,MATCH(AQ9,'Daten GWP'!$A$424:$ADO$424,0)-1)),0,OFFSET('Daten GWP'!$A$1,MATCH(BV$5,'Daten GWP'!$A:$A,0)-1,MATCH(AQ9,'Daten GWP'!$A$424:$ADO$424,0)-1))*1000</f>
        <v>3.6169763000000001</v>
      </c>
      <c r="BW9" s="308">
        <f ca="1">IF(ISERROR(OFFSET('Daten GWP'!$A$1,MATCH(BW$5,'Daten GWP'!$A:$A,0)-1,MATCH(AR9,'Daten GWP'!$A$424:$ADO$424,0)-1)),0,OFFSET('Daten GWP'!$A$1,MATCH(BW$5,'Daten GWP'!$A:$A,0)-1,MATCH(AR9,'Daten GWP'!$A$424:$ADO$424,0)-1))*1000</f>
        <v>6.7874229000000001</v>
      </c>
      <c r="BX9" s="308">
        <f ca="1">IF(ISERROR(OFFSET('Daten GWP'!$A$1,MATCH(BX$5,'Daten GWP'!$A:$A,0)-1,MATCH(AS9,'Daten GWP'!$A$424:$ADO$424,0)-1)),0,OFFSET('Daten GWP'!$A$1,MATCH(BX$5,'Daten GWP'!$A:$A,0)-1,MATCH(AS9,'Daten GWP'!$A$424:$ADO$424,0)-1))*1000</f>
        <v>0.53267069</v>
      </c>
      <c r="BY9" s="309">
        <f t="shared" ca="1" si="10"/>
        <v>11.951388189999999</v>
      </c>
      <c r="BZ9" s="308">
        <f ca="1">IF(ISERROR(OFFSET('Daten GWP'!$A$1,MATCH(BZ$5,'Daten GWP'!$A:$A,0)-1,MATCH(AT9,'Daten GWP'!$A$424:$ADO$424,0)-1)),0,OFFSET('Daten GWP'!$A$1,MATCH(BZ$5,'Daten GWP'!$A:$A,0)-1,MATCH(AT9,'Daten GWP'!$A$424:$ADO$424,0)-1))*1000</f>
        <v>11.951388</v>
      </c>
      <c r="CA9" s="305">
        <f t="shared" ca="1" si="11"/>
        <v>0.9999999841022652</v>
      </c>
      <c r="CB9" s="310">
        <f ca="1">IF(ISERROR(OFFSET('Daten Elementary'!$A$1,MATCH(CB$5,'Daten Elementary'!$A:$A,0)-1,MATCH(AM9,'Daten Elementary'!$A$424:$ADO$424,0)-1)),0,OFFSET('Daten Elementary'!$A$1,MATCH(CB$5,'Daten Elementary'!$A:$A,0)-1,MATCH(AM9,'Daten Elementary'!$A$424:$ADO$424,0)-1))*1000000</f>
        <v>0</v>
      </c>
      <c r="CC9" s="310">
        <f ca="1">IF(ISERROR(OFFSET('Daten Elementary'!$A$1,MATCH(CC$5,'Daten Elementary'!$A:$A,0)-1,MATCH(AN9,'Daten Elementary'!$A$424:$ADO$424,0)-1)),0,OFFSET('Daten Elementary'!$A$1,MATCH(CC$5,'Daten Elementary'!$A:$A,0)-1,MATCH(AN9,'Daten Elementary'!$A$424:$ADO$424,0)-1))*1000000</f>
        <v>0</v>
      </c>
      <c r="CD9" s="310">
        <f ca="1">IF(ISERROR(OFFSET('Daten Elementary'!$A$1,MATCH(CD$5,'Daten Elementary'!$A:$A,0)-1,MATCH(AO9,'Daten Elementary'!$A$424:$ADO$424,0)-1)),0,OFFSET('Daten Elementary'!$A$1,MATCH(CD$5,'Daten Elementary'!$A:$A,0)-1,MATCH(AO9,'Daten Elementary'!$A$424:$ADO$424,0)-1))*1000000</f>
        <v>0</v>
      </c>
      <c r="CE9" s="310">
        <f ca="1">IF(ISERROR(OFFSET('Daten Elementary'!$A$1,MATCH(CE$5,'Daten Elementary'!$A:$A,0)-1,MATCH(AP9,'Daten Elementary'!$A$424:$ADO$424,0)-1)),0,OFFSET('Daten Elementary'!$A$1,MATCH(CE$5,'Daten Elementary'!$A:$A,0)-1,MATCH(AP9,'Daten Elementary'!$A$424:$ADO$424,0)-1))*1000000</f>
        <v>0.6465381</v>
      </c>
      <c r="CF9" s="310">
        <f t="shared" ca="1" si="12"/>
        <v>0.6465381</v>
      </c>
      <c r="CG9" s="310">
        <f ca="1">IF(ISERROR(OFFSET('Daten Elementary'!$A$1,MATCH(CG$5,'Daten Elementary'!$A:$A,0)-1,MATCH(AQ9,'Daten Elementary'!$A$424:$ADO$424,0)-1)),0,OFFSET('Daten Elementary'!$A$1,MATCH(CG$5,'Daten Elementary'!$A:$A,0)-1,MATCH(AQ9,'Daten Elementary'!$A$424:$ADO$424,0)-1))*1000000</f>
        <v>3.8456331000000001</v>
      </c>
      <c r="CH9" s="310">
        <f ca="1">IF(ISERROR(OFFSET('Daten Elementary'!$A$1,MATCH(CH$5,'Daten Elementary'!$A:$A,0)-1,MATCH(AR9,'Daten Elementary'!$A$424:$ADO$424,0)-1)),0,OFFSET('Daten Elementary'!$A$1,MATCH(CH$5,'Daten Elementary'!$A:$A,0)-1,MATCH(AR9,'Daten Elementary'!$A$424:$ADO$424,0)-1))*1000000</f>
        <v>7.0513667</v>
      </c>
      <c r="CI9" s="310">
        <f ca="1">IF(ISERROR(OFFSET('Daten Elementary'!$A$1,MATCH(CI$5,'Daten Elementary'!$A:$A,0)-1,MATCH(AS9,'Daten Elementary'!$A$424:$ADO$424,0)-1)),0,OFFSET('Daten Elementary'!$A$1,MATCH(CI$5,'Daten Elementary'!$A:$A,0)-1,MATCH(AS9,'Daten Elementary'!$A$424:$ADO$424,0)-1))*1000000</f>
        <v>0.58001756000000004</v>
      </c>
      <c r="CJ9" s="311">
        <f t="shared" ca="1" si="13"/>
        <v>12.12355546</v>
      </c>
      <c r="CK9" s="310">
        <f ca="1">IF(ISERROR(OFFSET('Daten Elementary'!$A$1,MATCH(CK$5,'Daten Elementary'!$A:$A,0)-1,MATCH($AT9,'Daten Elementary'!$A$424:$ADO$424,0)-1)),0,OFFSET('Daten Elementary'!$A$1,MATCH(CK$5,'Daten Elementary'!$A:$A,0)-1,MATCH($AT9,'Daten Elementary'!$A$424:$ADO$424,0)-1))*1000000</f>
        <v>12.123555</v>
      </c>
      <c r="CL9" s="305">
        <f t="shared" ca="1" si="14"/>
        <v>0.99999996205733521</v>
      </c>
      <c r="CM9" s="312">
        <f ca="1">IF(ISERROR(OFFSET('Daten Elementary'!$A$1,MATCH(CM$5,'Daten Elementary'!$A:$A,0)-1,MATCH(AM9,'Daten Elementary'!$A$424:$ADO$424,0)-1)),0,OFFSET('Daten Elementary'!$A$1,MATCH(CM$5,'Daten Elementary'!$A:$A,0)-1,MATCH(AM9,'Daten Elementary'!$A$424:$ADO$424,0)-1))*1000000</f>
        <v>0</v>
      </c>
      <c r="CN9" s="312">
        <f ca="1">IF(ISERROR(OFFSET('Daten Elementary'!$A$1,MATCH(CN$5,'Daten Elementary'!$A:$A,0)-1,MATCH(AN9,'Daten Elementary'!$A$424:$ADO$424,0)-1)),0,OFFSET('Daten Elementary'!$A$1,MATCH(CN$5,'Daten Elementary'!$A:$A,0)-1,MATCH(AN9,'Daten Elementary'!$A$424:$ADO$424,0)-1))*1000000</f>
        <v>0</v>
      </c>
      <c r="CO9" s="312">
        <f ca="1">IF(ISERROR(OFFSET('Daten Elementary'!$A$1,MATCH(CO$5,'Daten Elementary'!$A:$A,0)-1,MATCH(AO9,'Daten Elementary'!$A$424:$ADO$424,0)-1)),0,OFFSET('Daten Elementary'!$A$1,MATCH(CO$5,'Daten Elementary'!$A:$A,0)-1,MATCH(AO9,'Daten Elementary'!$A$424:$ADO$424,0)-1))*1000000</f>
        <v>0</v>
      </c>
      <c r="CP9" s="312">
        <f ca="1">IF(ISERROR(OFFSET('Daten Elementary'!$A$1,MATCH(CP$5,'Daten Elementary'!$A:$A,0)-1,MATCH(AP9,'Daten Elementary'!$A$424:$ADO$424,0)-1)),0,OFFSET('Daten Elementary'!$A$1,MATCH(CP$5,'Daten Elementary'!$A:$A,0)-1,MATCH(AP9,'Daten Elementary'!$A$424:$ADO$424,0)-1))*1000000</f>
        <v>0.36811505</v>
      </c>
      <c r="CQ9" s="312">
        <f t="shared" ca="1" si="15"/>
        <v>0.36811505</v>
      </c>
      <c r="CR9" s="312">
        <f ca="1">IF(ISERROR(OFFSET('Daten Elementary'!$A$1,MATCH(CR$5,'Daten Elementary'!$A:$A,0)-1,MATCH(AQ9,'Daten Elementary'!$A$424:$ADO$424,0)-1)),0,OFFSET('Daten Elementary'!$A$1,MATCH(CR$5,'Daten Elementary'!$A:$A,0)-1,MATCH(AQ9,'Daten Elementary'!$A$424:$ADO$424,0)-1))*1000000</f>
        <v>2.20662</v>
      </c>
      <c r="CS9" s="312">
        <f ca="1">IF(ISERROR(OFFSET('Daten Elementary'!$A$1,MATCH(CS$5,'Daten Elementary'!$A:$A,0)-1,MATCH(AR9,'Daten Elementary'!$A$424:$ADO$424,0)-1)),0,OFFSET('Daten Elementary'!$A$1,MATCH(CS$5,'Daten Elementary'!$A:$A,0)-1,MATCH(AR9,'Daten Elementary'!$A$424:$ADO$424,0)-1))*1000000</f>
        <v>3.7912859999999999</v>
      </c>
      <c r="CT9" s="312">
        <f ca="1">IF(ISERROR(OFFSET('Daten Elementary'!$A$1,MATCH(CT$5,'Daten Elementary'!$A:$A,0)-1,MATCH(AS9,'Daten Elementary'!$A$424:$ADO$424,0)-1)),0,OFFSET('Daten Elementary'!$A$1,MATCH(CT$5,'Daten Elementary'!$A:$A,0)-1,MATCH(AS9,'Daten Elementary'!$A$424:$ADO$424,0)-1))*1000000</f>
        <v>0.32802896999999998</v>
      </c>
      <c r="CU9" s="313">
        <f t="shared" ca="1" si="16"/>
        <v>6.6940500200000006</v>
      </c>
      <c r="CV9" s="312">
        <f ca="1">IF(ISERROR(OFFSET('Daten Elementary'!$A$1,MATCH(CV$5,'Daten Elementary'!$A:$A,0)-1,MATCH($AT9,'Daten Elementary'!$A$424:$ADO$424,0)-1)),0,OFFSET('Daten Elementary'!$A$1,MATCH(CV$5,'Daten Elementary'!$A:$A,0)-1,MATCH($AT9,'Daten Elementary'!$A$424:$ADO$424,0)-1))*1000000</f>
        <v>6.6940499999999998</v>
      </c>
      <c r="CW9" s="305">
        <f t="shared" ca="1" si="17"/>
        <v>0.99999999701227194</v>
      </c>
      <c r="CX9" s="314">
        <f ca="1">IF(ISERROR(OFFSET('Daten Elementary'!$A$1,MATCH(CX$5,'Daten Elementary'!$A:$A,0)-1,MATCH(AM9,'Daten Elementary'!$A$424:$ADO$424,0)-1)),0,OFFSET('Daten Elementary'!$A$1,MATCH(CX$5,'Daten Elementary'!$A:$A,0)-1,MATCH(AM9,'Daten Elementary'!$A$424:$ADO$424,0)-1))*1000000</f>
        <v>0</v>
      </c>
      <c r="CY9" s="314">
        <f ca="1">IF(ISERROR(OFFSET('Daten Elementary'!$A$1,MATCH(CY$5,'Daten Elementary'!$A:$A,0)-1,MATCH(AN9,'Daten Elementary'!$A$424:$ADO$424,0)-1)),0,OFFSET('Daten Elementary'!$A$1,MATCH(CY$5,'Daten Elementary'!$A:$A,0)-1,MATCH(AN9,'Daten Elementary'!$A$424:$ADO$424,0)-1))*1000000</f>
        <v>0</v>
      </c>
      <c r="CZ9" s="314">
        <f ca="1">IF(ISERROR(OFFSET('Daten Elementary'!$A$1,MATCH(CZ$5,'Daten Elementary'!$A:$A,0)-1,MATCH(AO9,'Daten Elementary'!$A$424:$ADO$424,0)-1)),0,OFFSET('Daten Elementary'!$A$1,MATCH(CZ$5,'Daten Elementary'!$A:$A,0)-1,MATCH(AO9,'Daten Elementary'!$A$424:$ADO$424,0)-1))*1000000</f>
        <v>0</v>
      </c>
      <c r="DA9" s="314">
        <f ca="1">IF(ISERROR(OFFSET('Daten Elementary'!$A$1,MATCH(DA$5,'Daten Elementary'!$A:$A,0)-1,MATCH(AP9,'Daten Elementary'!$A$424:$ADO$424,0)-1)),0,OFFSET('Daten Elementary'!$A$1,MATCH(DA$5,'Daten Elementary'!$A:$A,0)-1,MATCH(AP9,'Daten Elementary'!$A$424:$ADO$424,0)-1))*1000000</f>
        <v>0.35362912000000002</v>
      </c>
      <c r="DB9" s="314">
        <f t="shared" ca="1" si="18"/>
        <v>0.35362912000000002</v>
      </c>
      <c r="DC9" s="314">
        <f ca="1">IF(ISERROR(OFFSET('Daten Elementary'!$A$1,MATCH(DC$5,'Daten Elementary'!$A:$A,0)-1,MATCH(AQ9,'Daten Elementary'!$A$424:$ADO$424,0)-1)),0,OFFSET('Daten Elementary'!$A$1,MATCH(DC$5,'Daten Elementary'!$A:$A,0)-1,MATCH(AQ9,'Daten Elementary'!$A$424:$ADO$424,0)-1))*1000000</f>
        <v>4.9159229</v>
      </c>
      <c r="DD9" s="314">
        <f ca="1">IF(ISERROR(OFFSET('Daten Elementary'!$A$1,MATCH(DD$5,'Daten Elementary'!$A:$A,0)-1,MATCH(AR9,'Daten Elementary'!$A$424:$ADO$424,0)-1)),0,OFFSET('Daten Elementary'!$A$1,MATCH(DD$5,'Daten Elementary'!$A:$A,0)-1,MATCH(AR9,'Daten Elementary'!$A$424:$ADO$424,0)-1))*1000000</f>
        <v>3.6261834999999998</v>
      </c>
      <c r="DE9" s="314">
        <f ca="1">IF(ISERROR(OFFSET('Daten Elementary'!$A$1,MATCH(DE$5,'Daten Elementary'!$A:$A,0)-1,MATCH(AS9,'Daten Elementary'!$A$424:$ADO$424,0)-1)),0,OFFSET('Daten Elementary'!$A$1,MATCH(DE$5,'Daten Elementary'!$A:$A,0)-1,MATCH(AS9,'Daten Elementary'!$A$424:$ADO$424,0)-1))*1000000</f>
        <v>3.0606524999999998</v>
      </c>
      <c r="DF9" s="315">
        <f t="shared" ca="1" si="19"/>
        <v>11.956388019999999</v>
      </c>
      <c r="DG9" s="314">
        <f ca="1">IF(ISERROR(OFFSET('Daten Elementary'!$A$1,MATCH(DG$5,'Daten Elementary'!$A:$A,0)-1,MATCH($AT9,'Daten Elementary'!$A$424:$ADO$424,0)-1)),0,OFFSET('Daten Elementary'!$A$1,MATCH(DG$5,'Daten Elementary'!$A:$A,0)-1,MATCH($AT9,'Daten Elementary'!$A$424:$ADO$424,0)-1))*1000000</f>
        <v>11.956388</v>
      </c>
      <c r="DH9" s="305">
        <f t="shared" ca="1" si="20"/>
        <v>0.99999999832725417</v>
      </c>
      <c r="DI9" s="316">
        <f ca="1">IF(ISERROR(OFFSET('Daten Elementary'!$A$1,MATCH(DI$5,'Daten Elementary'!$A:$A,0)-1,MATCH(AM9,'Daten Elementary'!$A$424:$ADO$424,0)-1)),0,OFFSET('Daten Elementary'!$A$1,MATCH(DI$5,'Daten Elementary'!$A:$A,0)-1,MATCH(AM9,'Daten Elementary'!$A$424:$ADO$424,0)-1))*1000000</f>
        <v>0</v>
      </c>
      <c r="DJ9" s="316">
        <f ca="1">IF(ISERROR(OFFSET('Daten Elementary'!$A$1,MATCH(DJ$5,'Daten Elementary'!$A:$A,0)-1,MATCH(AN9,'Daten Elementary'!$A$424:$ADO$424,0)-1)),0,OFFSET('Daten Elementary'!$A$1,MATCH(DJ$5,'Daten Elementary'!$A:$A,0)-1,MATCH(AN9,'Daten Elementary'!$A$424:$ADO$424,0)-1))*1000000</f>
        <v>0</v>
      </c>
      <c r="DK9" s="316">
        <f ca="1">IF(ISERROR(OFFSET('Daten Elementary'!$A$1,MATCH(DK$5,'Daten Elementary'!$A:$A,0)-1,MATCH(AO9,'Daten Elementary'!$A$424:$ADO$424,0)-1)),0,OFFSET('Daten Elementary'!$A$1,MATCH(DK$5,'Daten Elementary'!$A:$A,0)-1,MATCH(AO9,'Daten Elementary'!$A$424:$ADO$424,0)-1))*1000000</f>
        <v>0</v>
      </c>
      <c r="DL9" s="316">
        <f ca="1">IF(ISERROR(OFFSET('Daten Elementary'!$A$1,MATCH(DL$5,'Daten Elementary'!$A:$A,0)-1,MATCH(AP9,'Daten Elementary'!$A$424:$ADO$424,0)-1)),0,OFFSET('Daten Elementary'!$A$1,MATCH(DL$5,'Daten Elementary'!$A:$A,0)-1,MATCH(AP9,'Daten Elementary'!$A$424:$ADO$424,0)-1))*1000000</f>
        <v>1.697897</v>
      </c>
      <c r="DM9" s="316">
        <f t="shared" ca="1" si="21"/>
        <v>1.697897</v>
      </c>
      <c r="DN9" s="316">
        <f ca="1">IF(ISERROR(OFFSET('Daten Elementary'!$A$1,MATCH(DN$5,'Daten Elementary'!$A:$A,0)-1,MATCH(AQ9,'Daten Elementary'!$A$424:$ADO$424,0)-1)),0,OFFSET('Daten Elementary'!$A$1,MATCH(DN$5,'Daten Elementary'!$A:$A,0)-1,MATCH(AQ9,'Daten Elementary'!$A$424:$ADO$424,0)-1))*1000000</f>
        <v>9.8821925999999998</v>
      </c>
      <c r="DO9" s="316">
        <f ca="1">IF(ISERROR(OFFSET('Daten Elementary'!$A$1,MATCH(DO$5,'Daten Elementary'!$A:$A,0)-1,MATCH(AR9,'Daten Elementary'!$A$424:$ADO$424,0)-1)),0,OFFSET('Daten Elementary'!$A$1,MATCH(DO$5,'Daten Elementary'!$A:$A,0)-1,MATCH(AR9,'Daten Elementary'!$A$424:$ADO$424,0)-1))*1000000</f>
        <v>18.812092</v>
      </c>
      <c r="DP9" s="316">
        <f ca="1">IF(ISERROR(OFFSET('Daten Elementary'!$A$1,MATCH(DP$5,'Daten Elementary'!$A:$A,0)-1,MATCH(AS9,'Daten Elementary'!$A$424:$ADO$424,0)-1)),0,OFFSET('Daten Elementary'!$A$1,MATCH(DP$5,'Daten Elementary'!$A:$A,0)-1,MATCH(AS9,'Daten Elementary'!$A$424:$ADO$424,0)-1))*1000000</f>
        <v>3.4320672000000001</v>
      </c>
      <c r="DQ9" s="317">
        <f t="shared" ca="1" si="22"/>
        <v>33.824248799999999</v>
      </c>
      <c r="DR9" s="316">
        <f ca="1">IF(ISERROR(OFFSET('Daten Elementary'!$A$1,MATCH(DR$5,'Daten Elementary'!$A:$A,0)-1,MATCH($AT9,'Daten Elementary'!$A$424:$ADO$424,0)-1)),0,OFFSET('Daten Elementary'!$A$1,MATCH(DR$5,'Daten Elementary'!$A:$A,0)-1,MATCH($AT9,'Daten Elementary'!$A$424:$ADO$424,0)-1))*1000000</f>
        <v>33.824247999999997</v>
      </c>
      <c r="DS9" s="305">
        <f t="shared" ca="1" si="23"/>
        <v>0.99999997634832904</v>
      </c>
      <c r="DT9" s="318">
        <f ca="1">IF(ISERROR(OFFSET('Daten UBP13'!$A$1,MATCH(DT$5,'Daten UBP13'!$A:$A,0)-1,MATCH(AM9,'Daten UBP13'!$A$424:$AEG$424,0)-1)),0,OFFSET('Daten UBP13'!$A$1,MATCH(DT$5,'Daten UBP13'!$A:$A,0)-1,MATCH(AM9,'Daten UBP13'!$A$424:$AEG$424,0)-1))</f>
        <v>0</v>
      </c>
      <c r="DU9" s="318">
        <f ca="1">IF(ISERROR(OFFSET('Daten UBP13'!$A$1,MATCH(DU$5,'Daten UBP13'!$A:$A,0)-1,MATCH(AN9,'Daten UBP13'!$A$424:$AEG$424,0)-1)),0,OFFSET('Daten UBP13'!$A$1,MATCH(DU$5,'Daten UBP13'!$A:$A,0)-1,MATCH(AN9,'Daten UBP13'!$A$424:$AEG$424,0)-1))</f>
        <v>0</v>
      </c>
      <c r="DV9" s="318">
        <f ca="1">IF(ISERROR(OFFSET('Daten UBP13'!$A$1,MATCH(DV$5,'Daten UBP13'!$A:$A,0)-1,MATCH(AO9,'Daten UBP13'!$A$424:$AEG$424,0)-1)),0,OFFSET('Daten UBP13'!$A$1,MATCH(DV$5,'Daten UBP13'!$A:$A,0)-1,MATCH(AO9,'Daten UBP13'!$A$424:$AEG$424,0)-1))</f>
        <v>0</v>
      </c>
      <c r="DW9" s="318">
        <f ca="1">IF(ISERROR(OFFSET('Daten UBP13'!$A$1,MATCH(DW$5,'Daten UBP13'!$A:$A,0)-1,MATCH(AP9,'Daten UBP13'!$A$424:$AEG$424,0)-1)),0,OFFSET('Daten UBP13'!$A$1,MATCH(DW$5,'Daten UBP13'!$A:$A,0)-1,MATCH(AP9,'Daten UBP13'!$A$424:$AEG$424,0)-1))</f>
        <v>3.4647130000000002</v>
      </c>
      <c r="DX9" s="318">
        <f t="shared" ca="1" si="24"/>
        <v>3.4647130000000002</v>
      </c>
      <c r="DY9" s="318">
        <f ca="1">IF(ISERROR(OFFSET('Daten UBP13'!$A$1,MATCH(DY$5,'Daten UBP13'!$A:$A,0)-1,MATCH(AQ9,'Daten UBP13'!$A$424:$AEG$424,0)-1)),0,OFFSET('Daten UBP13'!$A$1,MATCH(DY$5,'Daten UBP13'!$A:$A,0)-1,MATCH(AQ9,'Daten UBP13'!$A$424:$AEG$424,0)-1))</f>
        <v>9.6939492999999999</v>
      </c>
      <c r="DZ9" s="318">
        <f ca="1">IF(ISERROR(OFFSET('Daten UBP13'!$A$1,MATCH(DZ$5,'Daten UBP13'!$A:$A,0)-1,MATCH(AR9,'Daten UBP13'!$A$424:$AEG$424,0)-1)),0,OFFSET('Daten UBP13'!$A$1,MATCH(DZ$5,'Daten UBP13'!$A:$A,0)-1,MATCH(AR9,'Daten UBP13'!$A$424:$AEG$424,0)-1))</f>
        <v>10.920030000000001</v>
      </c>
      <c r="EA9" s="318">
        <f ca="1">IF(ISERROR(OFFSET('Daten UBP13'!$A$1,MATCH(EA$5,'Daten UBP13'!$A:$A,0)-1,MATCH(AS9,'Daten UBP13'!$A$424:$AEG$424,0)-1)),0,OFFSET('Daten UBP13'!$A$1,MATCH(EA$5,'Daten UBP13'!$A:$A,0)-1,MATCH(AS9,'Daten UBP13'!$A$424:$AEG$424,0)-1))</f>
        <v>1.0612801999999999</v>
      </c>
      <c r="EB9" s="319">
        <f t="shared" ca="1" si="25"/>
        <v>25.139972499999999</v>
      </c>
      <c r="EC9" s="318">
        <f ca="1">IF(ISERROR(OFFSET('Daten UBP13'!$A$1,MATCH(EC$5,'Daten UBP13'!$A:$A,0)-1,MATCH(AT9,'Daten UBP13'!$A$424:$AEG$424,0)-1)),0,OFFSET('Daten UBP13'!$A$1,MATCH(EC$5,'Daten UBP13'!$A:$A,0)-1,MATCH(AT9,'Daten UBP13'!$A$424:$AEG$424,0)-1))</f>
        <v>25.139972</v>
      </c>
      <c r="ED9" s="305">
        <f t="shared" ca="1" si="26"/>
        <v>0.9999999801113546</v>
      </c>
      <c r="EE9" s="320">
        <f ca="1">IF(ISERROR(OFFSET('Daten ReCiPe'!$A$1,MATCH(EE$5,'Daten ReCiPe'!$A:$A,0)-1,MATCH(AM9,'Daten ReCiPe'!$A$424:$ADO$424,0)-1)),0,OFFSET('Daten ReCiPe'!$A$1,MATCH(EE$5,'Daten ReCiPe'!$A:$A,0)-1,MATCH(AM9,'Daten ReCiPe'!$A$424:$ADO$424,0)-1))*1000</f>
        <v>0</v>
      </c>
      <c r="EF9" s="320">
        <f ca="1">IF(ISERROR(OFFSET('Daten ReCiPe'!$A$1,MATCH(EF$5,'Daten ReCiPe'!$A:$A,0)-1,MATCH(AN9,'Daten ReCiPe'!$A$424:$ADO$424,0)-1)),0,OFFSET('Daten ReCiPe'!$A$1,MATCH(EF$5,'Daten ReCiPe'!$A:$A,0)-1,MATCH(AN9,'Daten ReCiPe'!$A$424:$ADO$424,0)-1))*1000</f>
        <v>0</v>
      </c>
      <c r="EG9" s="320">
        <f ca="1">IF(ISERROR(OFFSET('Daten ReCiPe'!$A$1,MATCH(EG$5,'Daten ReCiPe'!$A:$A,0)-1,MATCH(AO9,'Daten ReCiPe'!$A$424:$ADO$424,0)-1)),0,OFFSET('Daten ReCiPe'!$A$1,MATCH(EG$5,'Daten ReCiPe'!$A:$A,0)-1,MATCH(AO9,'Daten ReCiPe'!$A$424:$ADO$424,0)-1))*1000</f>
        <v>0</v>
      </c>
      <c r="EH9" s="320">
        <f ca="1">IF(ISERROR(OFFSET('Daten ReCiPe'!$A$1,MATCH(EH$5,'Daten ReCiPe'!$A:$A,0)-1,MATCH(AP9,'Daten ReCiPe'!$A$424:$ADO$424,0)-1)),0,OFFSET('Daten ReCiPe'!$A$1,MATCH(EH$5,'Daten ReCiPe'!$A:$A,0)-1,MATCH(AP9,'Daten ReCiPe'!$A$424:$ADO$424,0)-1))*1000</f>
        <v>0.10818153</v>
      </c>
      <c r="EI9" s="320">
        <f t="shared" ca="1" si="27"/>
        <v>0.10818153</v>
      </c>
      <c r="EJ9" s="320">
        <f ca="1">IF(ISERROR(OFFSET('Daten ReCiPe'!$A$1,MATCH(EJ$5,'Daten ReCiPe'!$A:$A,0)-1,MATCH(AQ9,'Daten ReCiPe'!$A$424:$ADO$424,0)-1)),0,OFFSET('Daten ReCiPe'!$A$1,MATCH(EJ$5,'Daten ReCiPe'!$A:$A,0)-1,MATCH(AQ9,'Daten ReCiPe'!$A$424:$ADO$424,0)-1))*1000</f>
        <v>1.0117729</v>
      </c>
      <c r="EK9" s="320">
        <f ca="1">IF(ISERROR(OFFSET('Daten ReCiPe'!$A$1,MATCH(EK$5,'Daten ReCiPe'!$A:$A,0)-1,MATCH(AR9,'Daten ReCiPe'!$A$424:$ADO$424,0)-1)),0,OFFSET('Daten ReCiPe'!$A$1,MATCH(EK$5,'Daten ReCiPe'!$A:$A,0)-1,MATCH(AR9,'Daten ReCiPe'!$A$424:$ADO$424,0)-1))*1000</f>
        <v>0.92214074000000001</v>
      </c>
      <c r="EL9" s="320">
        <f ca="1">IF(ISERROR(OFFSET('Daten ReCiPe'!$A$1,MATCH(EL$5,'Daten ReCiPe'!$A:$A,0)-1,MATCH(AS9,'Daten ReCiPe'!$A$424:$ADO$424,0)-1)),0,OFFSET('Daten ReCiPe'!$A$1,MATCH(EL$5,'Daten ReCiPe'!$A:$A,0)-1,MATCH(AS9,'Daten ReCiPe'!$A$424:$ADO$424,0)-1))*1000</f>
        <v>8.6363731999999999E-2</v>
      </c>
      <c r="EM9" s="321">
        <f t="shared" ca="1" si="28"/>
        <v>2.1284589020000002</v>
      </c>
      <c r="EN9" s="320">
        <f ca="1">IF(ISERROR(OFFSET('Daten ReCiPe'!$A$1,MATCH(EN$5,'Daten ReCiPe'!$A:$A,0)-1,MATCH(AT9,'Daten ReCiPe'!$A$424:$ADO$424,0)-1)),0,OFFSET('Daten ReCiPe'!$A$1,MATCH(EN$5,'Daten ReCiPe'!$A:$A,0)-1,MATCH(AT9,'Daten ReCiPe'!$A$424:$ADO$424,0)-1))*1000</f>
        <v>2.1284589</v>
      </c>
      <c r="EO9" s="305">
        <f t="shared" ca="1" si="29"/>
        <v>0.99999999906035297</v>
      </c>
      <c r="EP9" s="322">
        <f ca="1">IF(ISERROR(OFFSET('Daten Elementary'!$A$1,MATCH(EP$5,'Daten Elementary'!$A:$A,0)-1,MATCH(AM9,'Daten Elementary'!$A$424:$ADO$424,0)-1)),0,OFFSET('Daten Elementary'!$A$1,MATCH(EP$5,'Daten Elementary'!$A:$A,0)-1,MATCH(AM9,'Daten Elementary'!$A$424:$ADO$424,0)-1))*1000000</f>
        <v>0</v>
      </c>
      <c r="EQ9" s="322">
        <f ca="1">IF(ISERROR(OFFSET('Daten Elementary'!$A$1,MATCH(EQ$5,'Daten Elementary'!$A:$A,0)-1,MATCH(AN9,'Daten Elementary'!$A$424:$ADO$424,0)-1)),0,OFFSET('Daten Elementary'!$A$1,MATCH(EQ$5,'Daten Elementary'!$A:$A,0)-1,MATCH(AN9,'Daten Elementary'!$A$424:$ADO$424,0)-1))*1000000</f>
        <v>0</v>
      </c>
      <c r="ER9" s="322">
        <f ca="1">IF(ISERROR(OFFSET('Daten Elementary'!$A$1,MATCH(ER$5,'Daten Elementary'!$A:$A,0)-1,MATCH(AO9,'Daten Elementary'!$A$424:$ADO$424,0)-1)),0,OFFSET('Daten Elementary'!$A$1,MATCH(ER$5,'Daten Elementary'!$A:$A,0)-1,MATCH(AO9,'Daten Elementary'!$A$424:$ADO$424,0)-1))*1000000</f>
        <v>0</v>
      </c>
      <c r="ES9" s="322">
        <f ca="1">IF(ISERROR(OFFSET('Daten Elementary'!$A$1,MATCH(ES$5,'Daten Elementary'!$A:$A,0)-1,MATCH(AP9,'Daten Elementary'!$A$424:$ADO$424,0)-1)),0,OFFSET('Daten Elementary'!$A$1,MATCH(ES$5,'Daten Elementary'!$A:$A,0)-1,MATCH(AP9,'Daten Elementary'!$A$424:$ADO$424,0)-1))*1000000</f>
        <v>2.7928978</v>
      </c>
      <c r="ET9" s="322">
        <f t="shared" ca="1" si="30"/>
        <v>2.7928978</v>
      </c>
      <c r="EU9" s="322">
        <f ca="1">IF(ISERROR(OFFSET('Daten Elementary'!$A$1,MATCH(EU$5,'Daten Elementary'!$A:$A,0)-1,MATCH(AQ9,'Daten Elementary'!$A$424:$ADO$424,0)-1)),0,OFFSET('Daten Elementary'!$A$1,MATCH(EU$5,'Daten Elementary'!$A:$A,0)-1,MATCH(AQ9,'Daten Elementary'!$A$424:$ADO$424,0)-1))*1000000</f>
        <v>21.250219000000001</v>
      </c>
      <c r="EV9" s="322">
        <f ca="1">IF(ISERROR(OFFSET('Daten Elementary'!$A$1,MATCH(EV$5,'Daten Elementary'!$A:$A,0)-1,MATCH(AR9,'Daten Elementary'!$A$424:$ADO$424,0)-1)),0,OFFSET('Daten Elementary'!$A$1,MATCH(EV$5,'Daten Elementary'!$A:$A,0)-1,MATCH(AR9,'Daten Elementary'!$A$424:$ADO$424,0)-1))*1000000</f>
        <v>24.811575999999999</v>
      </c>
      <c r="EW9" s="322">
        <f ca="1">IF(ISERROR(OFFSET('Daten Elementary'!$A$1,MATCH(EW$5,'Daten Elementary'!$A:$A,0)-1,MATCH(AS9,'Daten Elementary'!$A$424:$ADO$424,0)-1)),0,OFFSET('Daten Elementary'!$A$1,MATCH(EW$5,'Daten Elementary'!$A:$A,0)-1,MATCH(AS9,'Daten Elementary'!$A$424:$ADO$424,0)-1))*1000000</f>
        <v>1.2504565000000001</v>
      </c>
      <c r="EX9" s="323">
        <f t="shared" ca="1" si="31"/>
        <v>50.105149299999994</v>
      </c>
      <c r="EY9" s="322">
        <f ca="1">IF(ISERROR(OFFSET('Daten Elementary'!$A$1,MATCH(EY$5,'Daten Elementary'!$A:$A,0)-1,MATCH($AT9,'Daten Elementary'!$A$424:$ADO$424,0)-1)),0,OFFSET('Daten Elementary'!$A$1,MATCH(EY$5,'Daten Elementary'!$A:$A,0)-1,MATCH($AT9,'Daten Elementary'!$A$424:$ADO$424,0)-1))*1000000</f>
        <v>50.105149000000004</v>
      </c>
      <c r="EZ9" s="305">
        <f t="shared" ca="1" si="32"/>
        <v>0.99999999401259165</v>
      </c>
      <c r="FA9" s="314">
        <f ca="1">IF(ISERROR(OFFSET('Daten Elementary'!$A$1,MATCH(FA$5,'Daten Elementary'!$A:$A,0)-1,MATCH(AM9,'Daten Elementary'!$A$424:$ADO$424,0)-1)),0,OFFSET('Daten Elementary'!$A$1,MATCH(FA$5,'Daten Elementary'!$A:$A,0)-1,MATCH(AM9,'Daten Elementary'!$A$424:$ADO$424,0)-1))*1000</f>
        <v>0</v>
      </c>
      <c r="FB9" s="314">
        <f ca="1">IF(ISERROR(OFFSET('Daten Elementary'!$A$1,MATCH(FB$5,'Daten Elementary'!$A:$A,0)-1,MATCH(AN9,'Daten Elementary'!$A$424:$ADO$424,0)-1)),0,OFFSET('Daten Elementary'!$A$1,MATCH(FB$5,'Daten Elementary'!$A:$A,0)-1,MATCH(AN9,'Daten Elementary'!$A$424:$ADO$424,0)-1))*1000</f>
        <v>0</v>
      </c>
      <c r="FC9" s="314">
        <f ca="1">IF(ISERROR(OFFSET('Daten Elementary'!$A$1,MATCH(FC$5,'Daten Elementary'!$A:$A,0)-1,MATCH(AO9,'Daten Elementary'!$A$424:$ADO$424,0)-1)),0,OFFSET('Daten Elementary'!$A$1,MATCH(FC$5,'Daten Elementary'!$A:$A,0)-1,MATCH(AO9,'Daten Elementary'!$A$424:$ADO$424,0)-1))*1000</f>
        <v>0</v>
      </c>
      <c r="FD9" s="314">
        <f ca="1">IF(ISERROR(OFFSET('Daten Elementary'!$A$1,MATCH(FD$5,'Daten Elementary'!$A:$A,0)-1,MATCH(AP9,'Daten Elementary'!$A$424:$ADO$424,0)-1)),0,OFFSET('Daten Elementary'!$A$1,MATCH(FD$5,'Daten Elementary'!$A:$A,0)-1,MATCH(AP9,'Daten Elementary'!$A$424:$ADO$424,0)-1))*1000</f>
        <v>0.90665880999999993</v>
      </c>
      <c r="FE9" s="314">
        <f t="shared" ca="1" si="33"/>
        <v>0.90665880999999993</v>
      </c>
      <c r="FF9" s="314">
        <f ca="1">IF(ISERROR(OFFSET('Daten Elementary'!$A$1,MATCH(FF$5,'Daten Elementary'!$A:$A,0)-1,MATCH(AQ9,'Daten Elementary'!$A$424:$ADO$424,0)-1)),0,OFFSET('Daten Elementary'!$A$1,MATCH(FF$5,'Daten Elementary'!$A:$A,0)-1,MATCH(AQ9,'Daten Elementary'!$A$424:$ADO$424,0)-1))*1000</f>
        <v>3.1786819999999998</v>
      </c>
      <c r="FG9" s="314">
        <f ca="1">IF(ISERROR(OFFSET('Daten Elementary'!$A$1,MATCH(FG$5,'Daten Elementary'!$A:$A,0)-1,MATCH(AR9,'Daten Elementary'!$A$424:$ADO$424,0)-1)),0,OFFSET('Daten Elementary'!$A$1,MATCH(FG$5,'Daten Elementary'!$A:$A,0)-1,MATCH(AR9,'Daten Elementary'!$A$424:$ADO$424,0)-1))*1000</f>
        <v>6.1073567999999998</v>
      </c>
      <c r="FH9" s="314">
        <f ca="1">IF(ISERROR(OFFSET('Daten Elementary'!$A$1,MATCH(FH$5,'Daten Elementary'!$A:$A,0)-1,MATCH(AS9,'Daten Elementary'!$A$424:$ADO$424,0)-1)),0,OFFSET('Daten Elementary'!$A$1,MATCH(FH$5,'Daten Elementary'!$A:$A,0)-1,MATCH(AS9,'Daten Elementary'!$A$424:$ADO$424,0)-1))*1000</f>
        <v>0.48028254999999997</v>
      </c>
      <c r="FI9" s="315">
        <f t="shared" ca="1" si="34"/>
        <v>10.67298016</v>
      </c>
      <c r="FJ9" s="314">
        <f ca="1">IF(ISERROR(OFFSET('Daten Elementary'!$A$1,MATCH(FJ$5,'Daten Elementary'!$A:$A,0)-1,MATCH($AT9,'Daten Elementary'!$A$424:$ADO$424,0)-1)),0,OFFSET('Daten Elementary'!$A$1,MATCH(FJ$5,'Daten Elementary'!$A:$A,0)-1,MATCH($AT9,'Daten Elementary'!$A$424:$ADO$424,0)-1))*1000</f>
        <v>10.672980000000001</v>
      </c>
      <c r="FK9" s="305">
        <f t="shared" ca="1" si="35"/>
        <v>0.99999998500887322</v>
      </c>
      <c r="FL9" s="314">
        <f ca="1">IF(ISERROR(OFFSET('Daten Elementary'!$A$1,MATCH(FL$5,'Daten Elementary'!$A:$A,0)-1,MATCH(AM9,'Daten Elementary'!$A$424:$ADO$424,0)-1)),0,OFFSET('Daten Elementary'!$A$1,MATCH(FL$5,'Daten Elementary'!$A:$A,0)-1,MATCH(AM9,'Daten Elementary'!$A$424:$ADO$424,0)-1))</f>
        <v>0</v>
      </c>
      <c r="FM9" s="314">
        <f ca="1">IF(ISERROR(OFFSET('Daten Elementary'!$A$1,MATCH(FM$5,'Daten Elementary'!$A:$A,0)-1,MATCH(AN9,'Daten Elementary'!$A$424:$ADO$424,0)-1)),0,OFFSET('Daten Elementary'!$A$1,MATCH(FM$5,'Daten Elementary'!$A:$A,0)-1,MATCH(AN9,'Daten Elementary'!$A$424:$ADO$424,0)-1))</f>
        <v>0</v>
      </c>
      <c r="FN9" s="314">
        <f ca="1">IF(ISERROR(OFFSET('Daten Elementary'!$A$1,MATCH(FN$5,'Daten Elementary'!$A:$A,0)-1,MATCH(AO9,'Daten Elementary'!$A$424:$ADO$424,0)-1)),0,OFFSET('Daten Elementary'!$A$1,MATCH(FN$5,'Daten Elementary'!$A:$A,0)-1,MATCH(AO9,'Daten Elementary'!$A$424:$ADO$424,0)-1))</f>
        <v>0</v>
      </c>
      <c r="FO9" s="314">
        <f ca="1">IF(ISERROR(OFFSET('Daten Elementary'!$A$1,MATCH(FO$5,'Daten Elementary'!$A:$A,0)-1,MATCH(AP9,'Daten Elementary'!$A$424:$ADO$424,0)-1)),0,OFFSET('Daten Elementary'!$A$1,MATCH(FO$5,'Daten Elementary'!$A:$A,0)-1,MATCH(AP9,'Daten Elementary'!$A$424:$ADO$424,0)-1))</f>
        <v>0</v>
      </c>
      <c r="FP9" s="314">
        <f t="shared" ca="1" si="36"/>
        <v>0</v>
      </c>
      <c r="FQ9" s="314">
        <f ca="1">IF(ISERROR(OFFSET('Daten Elementary'!$A$1,MATCH(FQ$5,'Daten Elementary'!$A:$A,0)-1,MATCH(AQ9,'Daten Elementary'!$A$424:$ADO$424,0)-1)),0,OFFSET('Daten Elementary'!$A$1,MATCH(FQ$5,'Daten Elementary'!$A:$A,0)-1,MATCH(AQ9,'Daten Elementary'!$A$424:$ADO$424,0)-1))</f>
        <v>0</v>
      </c>
      <c r="FR9" s="314">
        <f ca="1">IF(ISERROR(OFFSET('Daten Elementary'!$A$1,MATCH(FR$5,'Daten Elementary'!$A:$A,0)-1,MATCH(AR9,'Daten Elementary'!$A$424:$ADO$424,0)-1)),0,OFFSET('Daten Elementary'!$A$1,MATCH(FR$5,'Daten Elementary'!$A:$A,0)-1,MATCH(AR9,'Daten Elementary'!$A$424:$ADO$424,0)-1))</f>
        <v>0</v>
      </c>
      <c r="FS9" s="314">
        <f ca="1">IF(ISERROR(OFFSET('Daten Elementary'!$A$1,MATCH(FS$5,'Daten Elementary'!$A:$A,0)-1,MATCH(AS9,'Daten Elementary'!$A$424:$ADO$424,0)-1)),0,OFFSET('Daten Elementary'!$A$1,MATCH(FS$5,'Daten Elementary'!$A:$A,0)-1,MATCH(AS9,'Daten Elementary'!$A$424:$ADO$424,0)-1))</f>
        <v>0</v>
      </c>
      <c r="FT9" s="315">
        <f t="shared" ca="1" si="37"/>
        <v>0</v>
      </c>
      <c r="FU9" s="314">
        <f ca="1">IF(ISERROR(OFFSET('Daten Elementary'!$A$1,MATCH(FU$5,'Daten Elementary'!$A:$A,0)-1,MATCH($AT9,'Daten Elementary'!$A$424:$ADO$424,0)-1)),0,OFFSET('Daten Elementary'!$A$1,MATCH(FU$5,'Daten Elementary'!$A:$A,0)-1,MATCH($AT9,'Daten Elementary'!$A$424:$ADO$424,0)-1))</f>
        <v>0</v>
      </c>
      <c r="FV9" s="305">
        <f t="shared" ca="1" si="38"/>
        <v>0</v>
      </c>
      <c r="FW9" s="324"/>
      <c r="FX9" s="231" t="str">
        <f t="shared" si="39"/>
        <v>E-Bike, Elektrizität (Verbrauchermix CH)</v>
      </c>
      <c r="FY9" s="231" t="str">
        <f t="shared" si="2"/>
        <v>E-Bike</v>
      </c>
      <c r="FZ9" s="231" t="str">
        <f t="shared" si="3"/>
        <v>, Elektrizität</v>
      </c>
      <c r="GA9" s="231" t="str">
        <f t="shared" si="4"/>
        <v xml:space="preserve"> (Verbrauchermix CH)</v>
      </c>
      <c r="GB9" s="231"/>
    </row>
    <row r="10" spans="1:184" ht="16.5" customHeight="1">
      <c r="A10" s="295"/>
      <c r="B10" s="333"/>
      <c r="C10" s="334" t="s">
        <v>43</v>
      </c>
      <c r="D10" s="334" t="s">
        <v>38</v>
      </c>
      <c r="E10" s="327" t="s">
        <v>293</v>
      </c>
      <c r="F10" s="90">
        <v>1</v>
      </c>
      <c r="G10" s="90">
        <v>1</v>
      </c>
      <c r="H10" s="91">
        <v>1</v>
      </c>
      <c r="I10" s="88"/>
      <c r="J10" s="99">
        <v>1</v>
      </c>
      <c r="K10" s="90">
        <v>1</v>
      </c>
      <c r="L10" s="99">
        <v>2.6</v>
      </c>
      <c r="M10" s="99">
        <v>0.5</v>
      </c>
      <c r="N10" s="38" t="s">
        <v>99</v>
      </c>
      <c r="O10" s="6">
        <f ca="1">(IF(ISERROR(INDEX(INDIRECT($D$268),MATCH($AM10,$AM$4:$AM$275,0),MATCH(O$304,INDIRECT($E$268),0))*$I10/$AD10),0,INDEX(INDIRECT($D$268),MATCH($AM10,$AM$4:$AM$275,0),MATCH(O$304,INDIRECT($E$268),0))*$I10/$AD10)+IF(ISERROR(INDEX(INDIRECT($D$268),MATCH($AN10,$AN$4:$AN$275,0),MATCH(O$305,INDIRECT($E$268),0))*$J10/$AE10),0,INDEX(INDIRECT($D$268),MATCH($AN10,$AN$4:$AN$275,0),MATCH(O$305,INDIRECT($E$268),0))*$J10/$AE10))*$AC10/$F10</f>
        <v>0</v>
      </c>
      <c r="P10" s="6">
        <f ca="1">IF($B$268=1,($J10/100*($S$230-INDEX('Energiefaktoren Ecoinvent'!$D:$D,MATCH('mobitool-Faktoren v2.0'!$AJ10,'Energiefaktoren Ecoinvent'!$A:$A,0)))/$F10),IF($B$268=7,($J10/100*($S$230-INDEX('Energiefaktoren Ecoinvent'!$H:$H,MATCH('mobitool-Faktoren v2.0'!$AJ10,'Energiefaktoren Ecoinvent'!$A:$A,0)))/$F10),(($J10/100*($S$230))/$F10)))</f>
        <v>1.016524537000677</v>
      </c>
      <c r="Q10" s="6">
        <f ca="1">INDEX(INDIRECT($D$268),MATCH($AQ10,$AQ$4:$AQ$284,0),MATCH(Q$4,INDIRECT($E$268),0))*$K10*$AC10/$F10/$AF10</f>
        <v>3.6169763000000001</v>
      </c>
      <c r="R10" s="6">
        <f ca="1">INDEX(INDIRECT($D$268),MATCH($AR10,$AR$4:$AR$284,0),MATCH(R$4,INDIRECT($E$268),0))*IF($K10=1,$K10/$AF10,($K10-$L10)/($AF10-$AG10))*$AC10/$F10+$L10*(1+$M10)*INDEX(INDIRECT($D$268),MATCH($AR$223,$AR$4:$AR$284,0),MATCH(R$4,INDIRECT($E$268),0))/$AH10/$F10</f>
        <v>10.95761126</v>
      </c>
      <c r="S10" s="6">
        <f ca="1">INDEX(INDIRECT($D$268),MATCH($AS10,$AS$4:$AS$284,0),MATCH(S$4,INDIRECT($E$268),0))*$K10*$AC10/$F10/$AF10</f>
        <v>0.53267069</v>
      </c>
      <c r="T10" s="7">
        <f t="shared" ca="1" si="1"/>
        <v>16.123782787000678</v>
      </c>
      <c r="U10" s="6">
        <f>IF($B$268=6,(IF(OR(AJ10="Benzin",AJ10="Diesel"),$AK10*INDEX('DIN EN 16258'!$I:$I,MATCH('mobitool-Faktoren v2.0'!$AI10,'DIN EN 16258'!$A:$A,0))*$I10/$AD10+$AL10*INDEX('DIN EN 16258'!$I:$I,MATCH('mobitool-Faktoren v2.0'!$AJ10,'DIN EN 16258'!$A:$A,0))*$I10/$AD10,IF(ISERROR($AK10*INDEX('DIN EN 16258'!$I:$I,MATCH('mobitool-Faktoren v2.0'!$AI10,'DIN EN 16258'!$A:$A,0))*$I10/$AD10),0,$AK10*INDEX('DIN EN 16258'!$I:$I,MATCH('mobitool-Faktoren v2.0'!$AI10,'DIN EN 16258'!$A:$A,0))*$I10/$AD10)+IF(ISERROR($AL10*INDEX('DIN EN 16258'!$I:$I,MATCH('mobitool-Faktoren v2.0'!$AJ10,'DIN EN 16258'!$A:$A,0))*$J10/$AE10),0,$AL10*INDEX('DIN EN 16258'!$I:$I,MATCH('mobitool-Faktoren v2.0'!$AJ10,'DIN EN 16258'!$A:$A,0))*$J10/$AE10)))*1000,
IF($B$268=1,(IF(OR(AJ10="Benzin",AJ10="Diesel"),$AK10*INDEX('DIN EN 16258'!$D:$D,MATCH('mobitool-Faktoren v2.0'!$AI10,'DIN EN 16258'!$A:$A,0))*$I10/$AD10+$AL10*INDEX('DIN EN 16258'!$D:$D,MATCH('mobitool-Faktoren v2.0'!$AJ10,'DIN EN 16258'!$A:$A,0))*$I10/$AD10,IF(ISERROR($AK10*INDEX('DIN EN 16258'!$D:$D,MATCH('mobitool-Faktoren v2.0'!$AI10,'DIN EN 16258'!$A:$A,0))*$I10/$AD10),0,$AK10*INDEX('DIN EN 16258'!$D:$D,MATCH('mobitool-Faktoren v2.0'!$AI10,'DIN EN 16258'!$A:$A,0))*$I10/$AD10)+IF(ISERROR($AL10*INDEX('DIN EN 16258'!$D:$D,MATCH('mobitool-Faktoren v2.0'!$AJ10,'DIN EN 16258'!$A:$A,0))*$J10/$AE10),0,$AL10*INDEX('DIN EN 16258'!$D:$D,MATCH('mobitool-Faktoren v2.0'!$AJ10,'DIN EN 16258'!$A:$A,0))*$J10/$AE10))),0))*$AC10/$F10</f>
        <v>0</v>
      </c>
      <c r="V10" s="6">
        <f>IF($B$268=6,(IF(OR(AJ10="Benzin",AJ10="Diesel"),$AK10*INDEX('DIN EN 16258'!$L:$L,MATCH('mobitool-Faktoren v2.0'!$AI10,'DIN EN 16258'!$A:$A,0))*$I10/$AD10+$AL10*INDEX('DIN EN 16258'!$L:$L,MATCH('mobitool-Faktoren v2.0'!$AJ10,'DIN EN 16258'!$A:$A,0))*$I10/$AD10,IF(ISERROR($AK10*INDEX('DIN EN 16258'!$L:$L,MATCH('mobitool-Faktoren v2.0'!$AI10,'DIN EN 16258'!$A:$A,0))*$I10/$AD10),0,$AK10*INDEX('DIN EN 16258'!$L:$L,MATCH('mobitool-Faktoren v2.0'!$AI10,'DIN EN 16258'!$A:$A,0))*$I10/$AD10)+IF(ISERROR($AL10*INDEX('DIN EN 16258'!$L:$L,MATCH('mobitool-Faktoren v2.0'!$AJ10,'DIN EN 16258'!$A:$A,0))*$J10/$AE10),0,$AL10*INDEX('DIN EN 16258'!$L:$L,MATCH('mobitool-Faktoren v2.0'!$AJ10,'DIN EN 16258'!$A:$A,0))*$J10/$AE10)))*1000,
IF($B$268=1,(IF(OR(AJ10="Benzin",AJ10="Diesel"),$AK10*INDEX('DIN EN 16258'!$F:$F,MATCH('mobitool-Faktoren v2.0'!$AI10,'DIN EN 16258'!$A:$A,0))*$I10/$AD10+$AL10*INDEX('DIN EN 16258'!$F:$F,MATCH('mobitool-Faktoren v2.0'!$AJ10,'DIN EN 16258'!$A:$A,0))*$I10/$AD10,IF(ISERROR($AK10*INDEX('DIN EN 16258'!$F:$F,MATCH('mobitool-Faktoren v2.0'!$AI10,'DIN EN 16258'!$A:$A,0))*$I10/$AD10),0,$AK10*INDEX('DIN EN 16258'!$F:$F,MATCH('mobitool-Faktoren v2.0'!$AI10,'DIN EN 16258'!$A:$A,0))*$I10/$AD10)+IF(ISERROR($AL10*INDEX('DIN EN 16258'!$F:$F,MATCH('mobitool-Faktoren v2.0'!$AJ10,'DIN EN 16258'!$A:$A,0))*$J10/$AE10),0,$AL10*INDEX('DIN EN 16258'!$F:$F,MATCH('mobitool-Faktoren v2.0'!$AJ10,'DIN EN 16258'!$A:$A,0))*$J10/$AE10))),0))*$AC10/$F10</f>
        <v>0.93461465194281901</v>
      </c>
      <c r="W10" s="6" t="s">
        <v>143</v>
      </c>
      <c r="X10" s="6" t="s">
        <v>163</v>
      </c>
      <c r="Y10" s="298"/>
      <c r="Z10" s="298"/>
      <c r="AA10" s="299"/>
      <c r="AB10" s="299"/>
      <c r="AC10" s="300">
        <v>1</v>
      </c>
      <c r="AD10" s="298"/>
      <c r="AE10" s="298">
        <v>1</v>
      </c>
      <c r="AF10" s="299">
        <v>1</v>
      </c>
      <c r="AG10" s="299">
        <v>2.6</v>
      </c>
      <c r="AH10" s="299">
        <v>15000</v>
      </c>
      <c r="AI10" s="301"/>
      <c r="AJ10" s="301" t="s">
        <v>627</v>
      </c>
      <c r="AK10" s="299"/>
      <c r="AL10" s="329">
        <v>0.01</v>
      </c>
      <c r="AM10" s="202" t="s">
        <v>81</v>
      </c>
      <c r="AN10" s="330" t="s">
        <v>2456</v>
      </c>
      <c r="AO10" s="202" t="s">
        <v>81</v>
      </c>
      <c r="AP10" s="330" t="s">
        <v>2408</v>
      </c>
      <c r="AQ10" s="331" t="s">
        <v>992</v>
      </c>
      <c r="AR10" s="331" t="s">
        <v>918</v>
      </c>
      <c r="AS10" s="202" t="s">
        <v>882</v>
      </c>
      <c r="AT10" s="331" t="s">
        <v>920</v>
      </c>
      <c r="AU10" s="303">
        <f ca="1">IF(ISERROR(OFFSET('Daten KEA'!$A$1,MATCH(AU$5,'Daten KEA'!$A:$A,0)-1,MATCH(AM10,'Daten KEA'!$A$424:$ADO$424,0)-1)),0,OFFSET('Daten KEA'!$A$1,MATCH(AU$5,'Daten KEA'!$A:$A,0)-1,MATCH(AM10,'Daten KEA'!$A$424:$ADO$424,0)-1))+IF(ISERROR(AK10*INDEX('Energiefaktoren Ecoinvent'!$D:$D,MATCH('mobitool-Faktoren v2.0'!AI10,'Energiefaktoren Ecoinvent'!$A:$A,0))),0,AK10*INDEX('Energiefaktoren Ecoinvent'!$D:$D,MATCH('mobitool-Faktoren v2.0'!AI10,'Energiefaktoren Ecoinvent'!$A:$A,0)))+IF(OR(AJ10="Benzin",AJ10="Diesel"),IF(ISERROR(OFFSET('Daten KEA'!$A$1,MATCH(AV$5,'Daten KEA'!$A:$A,0)-1,MATCH(AN10,'Daten KEA'!$A$424:$ADO$424,0)-1)),0,OFFSET('Daten KEA'!$A$1,MATCH(AV$5,'Daten KEA'!$A:$A,0)-1,MATCH(AN10,'Daten KEA'!$A$424:$ADO$424,0)-1))+IF(ISERROR(AL10*INDEX('Energiefaktoren Ecoinvent'!$D:$D,MATCH('mobitool-Faktoren v2.0'!AJ10,'Energiefaktoren Ecoinvent'!$A:$A,0))),0,AL10*INDEX('Energiefaktoren Ecoinvent'!$D:$D,MATCH('mobitool-Faktoren v2.0'!AJ10,'Energiefaktoren Ecoinvent'!$A:$A,0))),0)</f>
        <v>0</v>
      </c>
      <c r="AV10" s="303">
        <f ca="1">IF(OR(AJ10="Benzin",AJ10="Diesel"),0,IF(ISERROR(OFFSET('Daten KEA'!$A$1,MATCH(AV$5,'Daten KEA'!$A:$A,0)-1,MATCH(AN10,'Daten KEA'!$A$424:$ADO$424,0)-1)),0,OFFSET('Daten KEA'!$A$1,MATCH(AV$5,'Daten KEA'!$A:$A,0)-1,MATCH(AN10,'Daten KEA'!$A$424:$ADO$424,0)-1))+IF(ISERROR(AL10*INDEX('Energiefaktoren Ecoinvent'!$D:$D,MATCH('mobitool-Faktoren v2.0'!AJ10,'Energiefaktoren Ecoinvent'!$A:$A,0))),0,AL10*INDEX('Energiefaktoren Ecoinvent'!$D:$D,MATCH('mobitool-Faktoren v2.0'!AJ10,'Energiefaktoren Ecoinvent'!$A:$A,0))))</f>
        <v>3.6000000000000004E-2</v>
      </c>
      <c r="AW10" s="303">
        <f ca="1">IF(ISERROR(OFFSET('Daten KEA'!$A$1,MATCH(AW$5,'Daten KEA'!$A:$A,0)-1,MATCH(AO10,'Daten KEA'!$A$424:$ADO$424,0)-1)),0,OFFSET('Daten KEA'!$A$1,MATCH(AW$5,'Daten KEA'!$A:$A,0)-1,MATCH(AO10,'Daten KEA'!$A$424:$ADO$424,0)-1))-IF(ISERROR(AK10*INDEX('Energiefaktoren Ecoinvent'!$D:$D,MATCH('mobitool-Faktoren v2.0'!AI10,'Energiefaktoren Ecoinvent'!$A:$A,0))),0,AK10*INDEX('Energiefaktoren Ecoinvent'!$D:$D,MATCH('mobitool-Faktoren v2.0'!AI10,'Energiefaktoren Ecoinvent'!$A:$A,0)))+IF(OR(AJ10="Benzin",AJ10="Diesel"),IF(ISERROR(OFFSET('Daten KEA'!$A$1,MATCH(AX$5,'Daten KEA'!$A:$A,0)-1,MATCH(AP10,'Daten KEA'!$A$424:$ADO$424,0)-1)),0,OFFSET('Daten KEA'!$A$1,MATCH(AX$5,'Daten KEA'!$A:$A,0)-1,MATCH(AP10,'Daten KEA'!$A$424:$ADO$424,0)-1))-IF(ISERROR(AL10*INDEX('Energiefaktoren Ecoinvent'!$D:$D,MATCH('mobitool-Faktoren v2.0'!AJ10,'Energiefaktoren Ecoinvent'!$A:$A,0))),0,AL10*INDEX('Energiefaktoren Ecoinvent'!$D:$D,MATCH('mobitool-Faktoren v2.0'!AJ10,'Energiefaktoren Ecoinvent'!$A:$A,0))),0)</f>
        <v>0</v>
      </c>
      <c r="AX10" s="303">
        <f ca="1">IF(OR(AJ10="Benzin",AJ10="Diesel"),0,IF(ISERROR(OFFSET('Daten KEA'!$A$1,MATCH(AX$5,'Daten KEA'!$A:$A,0)-1,MATCH(AP10,'Daten KEA'!$A$424:$ADO$424,0)-1)),0,OFFSET('Daten KEA'!$A$1,MATCH(AX$5,'Daten KEA'!$A:$A,0)-1,MATCH(AP10,'Daten KEA'!$A$424:$ADO$424,0)-1))-IF(ISERROR(AL10*INDEX('Energiefaktoren Ecoinvent'!$D:$D,MATCH('mobitool-Faktoren v2.0'!AJ10,'Energiefaktoren Ecoinvent'!$A:$A,0))),0,AL10*INDEX('Energiefaktoren Ecoinvent'!$D:$D,MATCH('mobitool-Faktoren v2.0'!AJ10,'Energiefaktoren Ecoinvent'!$A:$A,0))))</f>
        <v>-3.6000000000000004E-2</v>
      </c>
      <c r="AY10" s="303">
        <f t="shared" ca="1" si="5"/>
        <v>0</v>
      </c>
      <c r="AZ10" s="303">
        <f ca="1">IF(ISERROR(OFFSET('Daten KEA'!$A$1,MATCH(AZ$5,'Daten KEA'!$A:$A,0)-1,MATCH(AQ10,'Daten KEA'!$A$424:$ADO$424,0)-1)),0,OFFSET('Daten KEA'!$A$1,MATCH(AZ$5,'Daten KEA'!$A:$A,0)-1,MATCH(AQ10,'Daten KEA'!$A$424:$ADO$424,0)-1))</f>
        <v>6.9465690999999996E-2</v>
      </c>
      <c r="BA10" s="303">
        <f ca="1">IF(ISERROR(OFFSET('Daten KEA'!$A$1,MATCH(BA$5,'Daten KEA'!$A:$A,0)-1,MATCH(AR10,'Daten KEA'!$A$424:$ADO$424,0)-1)),0,OFFSET('Daten KEA'!$A$1,MATCH(BA$5,'Daten KEA'!$A:$A,0)-1,MATCH(AR10,'Daten KEA'!$A$424:$ADO$424,0)-1))</f>
        <v>0.11956322</v>
      </c>
      <c r="BB10" s="303">
        <f ca="1">IF(ISERROR(OFFSET('Daten KEA'!$A$1,MATCH(BB$5,'Daten KEA'!$A:$A,0)-1,MATCH(AS10,'Daten KEA'!$A$424:$ADO$424,0)-1)),0,OFFSET('Daten KEA'!$A$1,MATCH(BB$5,'Daten KEA'!$A:$A,0)-1,MATCH(AS10,'Daten KEA'!$A$424:$ADO$424,0)-1))</f>
        <v>1.5877601000000002E-2</v>
      </c>
      <c r="BC10" s="304">
        <f t="shared" ca="1" si="6"/>
        <v>0.20490651199999999</v>
      </c>
      <c r="BD10" s="303">
        <f ca="1">IF(ISERROR(OFFSET('Daten KEA'!$A$1,MATCH(BD$5,'Daten KEA'!$A:$A,0)-1,MATCH(AT10,'Daten KEA'!$A$424:$ADO$424,0)-1)),0,OFFSET('Daten KEA'!$A$1,MATCH(BD$5,'Daten KEA'!$A:$A,0)-1,MATCH(AT10,'Daten KEA'!$A$424:$ADO$424,0)-1))</f>
        <v>0.31299265999999998</v>
      </c>
      <c r="BE10" s="305">
        <f t="shared" ca="1" si="7"/>
        <v>1.5274900584906741</v>
      </c>
      <c r="BF10" s="306">
        <f ca="1">IF(ISERROR(OFFSET('Daten KEA'!$A$1,MATCH(BF$5,'Daten KEA'!$A:$A,0)-1,MATCH(AM10,'Daten KEA'!$A$424:$ADO$424,0)-1)),0,OFFSET('Daten KEA'!$A$1,MATCH(BF$5,'Daten KEA'!$A:$A,0)-1,MATCH(AM10,'Daten KEA'!$A$424:$ADO$424,0)-1))+IF(ISERROR($AK10*INDEX('Energiefaktoren Ecoinvent'!$H:$H,MATCH('mobitool-Faktoren v2.0'!$AI10,'Energiefaktoren Ecoinvent'!$A:$A,0))),0,$AK10*INDEX('Energiefaktoren Ecoinvent'!$H:$H,MATCH('mobitool-Faktoren v2.0'!$AI10,'Energiefaktoren Ecoinvent'!$A:$A,0)))+IF(OR(AJ10="Benzin",AJ10="Diesel"),IF(ISERROR(OFFSET('Daten KEA'!$A$1,MATCH(BG$5,'Daten KEA'!$A:$A,0)-1,MATCH(AN10,'Daten KEA'!$A$424:$ADO$424,0)-1)),0,OFFSET('Daten KEA'!$A$1,MATCH(BG$5,'Daten KEA'!$A:$A,0)-1,MATCH(AN10,'Daten KEA'!$A$424:$ADO$424,0)-1))+IF(ISERROR($AL10*INDEX('Energiefaktoren Ecoinvent'!$H:$H,MATCH('mobitool-Faktoren v2.0'!$AJ10,'Energiefaktoren Ecoinvent'!$A:$A,0))),0,$AL10*INDEX('Energiefaktoren Ecoinvent'!$H:$H,MATCH('mobitool-Faktoren v2.0'!$AJ10,'Energiefaktoren Ecoinvent'!$A:$A,0))),0)</f>
        <v>0</v>
      </c>
      <c r="BG10" s="306">
        <f ca="1">IF(OR(AJ10="Benzin",AJ10="Diesel"),0,IF(ISERROR(OFFSET('Daten KEA'!$A$1,MATCH(BG$5,'Daten KEA'!$A:$A,0)-1,MATCH(AN10,'Daten KEA'!$A$424:$ADO$424,0)-1)),0,OFFSET('Daten KEA'!$A$1,MATCH(BG$5,'Daten KEA'!$A:$A,0)-1,MATCH(AN10,'Daten KEA'!$A$424:$ADO$424,0)-1))+IF(ISERROR($AL10*INDEX('Energiefaktoren Ecoinvent'!$H:$H,MATCH('mobitool-Faktoren v2.0'!$AJ10,'Energiefaktoren Ecoinvent'!$A:$A,0))),0,$AL10*INDEX('Energiefaktoren Ecoinvent'!$H:$H,MATCH('mobitool-Faktoren v2.0'!$AJ10,'Energiefaktoren Ecoinvent'!$A:$A,0))))</f>
        <v>2.128017318336E-2</v>
      </c>
      <c r="BH10" s="306">
        <f ca="1">IF(ISERROR(OFFSET('Daten KEA'!$A$1,MATCH(BH$5,'Daten KEA'!$A:$A,0)-1,MATCH(AO10,'Daten KEA'!$A$424:$ADO$424,0)-1)),0,OFFSET('Daten KEA'!$A$1,MATCH(BH$5,'Daten KEA'!$A:$A,0)-1,MATCH(AO10,'Daten KEA'!$A$424:$ADO$424,0)-1))-IF(ISERROR($AK10*INDEX('Energiefaktoren Ecoinvent'!$H:$H,MATCH('mobitool-Faktoren v2.0'!$AI10,'Energiefaktoren Ecoinvent'!$A:$A,0))),0,$AK10*INDEX('Energiefaktoren Ecoinvent'!$H:$H,MATCH('mobitool-Faktoren v2.0'!$AI10,'Energiefaktoren Ecoinvent'!$A:$A,0)))+IF(OR(AJ10="Benzin",AJ10="Diesel"),IF(ISERROR(OFFSET('Daten KEA'!$A$1,MATCH(BI$5,'Daten KEA'!$A:$A,0)-1,MATCH(AP10,'Daten KEA'!$A$424:$ADO$424,0)-1)),0,OFFSET('Daten KEA'!$A$1,MATCH(BI$5,'Daten KEA'!$A:$A,0)-1,MATCH(AP10,'Daten KEA'!$A$424:$ADO$424,0)-1))-IF(ISERROR($AL10*INDEX('Energiefaktoren Ecoinvent'!$H:$H,MATCH('mobitool-Faktoren v2.0'!$AJ10,'Energiefaktoren Ecoinvent'!$A:$A,0))),0,$AL10*INDEX('Energiefaktoren Ecoinvent'!$H:$H,MATCH('mobitool-Faktoren v2.0'!$AJ10,'Energiefaktoren Ecoinvent'!$A:$A,0))),0)</f>
        <v>0</v>
      </c>
      <c r="BI10" s="306">
        <f ca="1">IF(OR(AJ10="Benzin",AJ10="Diesel"),0,IF(ISERROR(OFFSET('Daten KEA'!$A$1,MATCH(BI$5,'Daten KEA'!$A:$A,0)-1,MATCH(AP10,'Daten KEA'!$A$424:$ADO$424,0)-1)),0,OFFSET('Daten KEA'!$A$1,MATCH(BI$5,'Daten KEA'!$A:$A,0)-1,MATCH(AP10,'Daten KEA'!$A$424:$ADO$424,0)-1))-IF(ISERROR($AL10*INDEX('Energiefaktoren Ecoinvent'!$H:$H,MATCH('mobitool-Faktoren v2.0'!$AJ10,'Energiefaktoren Ecoinvent'!$A:$A,0))),0,$AL10*INDEX('Energiefaktoren Ecoinvent'!$H:$H,MATCH('mobitool-Faktoren v2.0'!$AJ10,'Energiefaktoren Ecoinvent'!$A:$A,0))))</f>
        <v>-2.128017318336E-2</v>
      </c>
      <c r="BJ10" s="306">
        <f ca="1">SUM(BF10:BI10)</f>
        <v>0</v>
      </c>
      <c r="BK10" s="306">
        <f ca="1">IF(ISERROR(OFFSET('Daten KEA'!$A$1,MATCH(BK$5,'Daten KEA'!$A:$A,0)-1,MATCH(AQ10,'Daten KEA'!$A$424:$ADO$424,0)-1)),0,OFFSET('Daten KEA'!$A$1,MATCH(BK$5,'Daten KEA'!$A:$A,0)-1,MATCH(AQ10,'Daten KEA'!$A$424:$ADO$424,0)-1))</f>
        <v>6.4641294968830004E-2</v>
      </c>
      <c r="BL10" s="306">
        <f ca="1">IF(ISERROR(OFFSET('Daten KEA'!$A$1,MATCH(BL$5,'Daten KEA'!$A:$A,0)-1,MATCH(AR10,'Daten KEA'!$A$424:$ADO$424,0)-1)),0,OFFSET('Daten KEA'!$A$1,MATCH(BL$5,'Daten KEA'!$A:$A,0)-1,MATCH(AR10,'Daten KEA'!$A$424:$ADO$424,0)-1))</f>
        <v>0.10545900062219001</v>
      </c>
      <c r="BM10" s="306">
        <f ca="1">IF(ISERROR(OFFSET('Daten KEA'!$A$1,MATCH(BM$5,'Daten KEA'!$A:$A,0)-1,MATCH(AS10,'Daten KEA'!$A$424:$ADO$424,0)-1)),0,OFFSET('Daten KEA'!$A$1,MATCH(BM$5,'Daten KEA'!$A:$A,0)-1,MATCH(AS10,'Daten KEA'!$A$424:$ADO$424,0)-1))</f>
        <v>1.5602207852228999E-2</v>
      </c>
      <c r="BN10" s="307">
        <f t="shared" ca="1" si="40"/>
        <v>0.18570250344324901</v>
      </c>
      <c r="BO10" s="306">
        <f ca="1">IF(ISERROR(OFFSET('Daten KEA'!$A$1,MATCH(BO$5,'Daten KEA'!$A:$A,0)-1,MATCH(AT10,'Daten KEA'!$A$424:$ADO$424,0)-1)),0,OFFSET('Daten KEA'!$A$1,MATCH(BO$5,'Daten KEA'!$A:$A,0)-1,MATCH(AT10,'Daten KEA'!$A$424:$ADO$424,0)-1))</f>
        <v>0.27623801661710001</v>
      </c>
      <c r="BP10" s="305">
        <f t="shared" ca="1" si="8"/>
        <v>1.4875298474450496</v>
      </c>
      <c r="BQ10" s="308">
        <f ca="1">IF(ISERROR(OFFSET('Daten GWP'!$A$1,MATCH(BQ$5,'Daten GWP'!$A:$A,0)-1,MATCH(AM10,'Daten GWP'!$A$424:$ADO$424,0)-1)),0,OFFSET('Daten GWP'!$A$1,MATCH(BQ$5,'Daten GWP'!$A:$A,0)-1,MATCH(AM10,'Daten GWP'!$A$424:$ADO$424,0)-1))*1000</f>
        <v>0</v>
      </c>
      <c r="BR10" s="308">
        <f ca="1">IF(ISERROR(OFFSET('Daten GWP'!$A$1,MATCH(BR$5,'Daten GWP'!$A:$A,0)-1,MATCH(AN10,'Daten GWP'!$A$424:$ADO$424,0)-1)),0,OFFSET('Daten GWP'!$A$1,MATCH(BR$5,'Daten GWP'!$A:$A,0)-1,MATCH(AN10,'Daten GWP'!$A$424:$ADO$424,0)-1))*1000</f>
        <v>0</v>
      </c>
      <c r="BS10" s="308">
        <f ca="1">IF(ISERROR(OFFSET('Daten GWP'!$A$1,MATCH(BS$5,'Daten GWP'!$A:$A,0)-1,MATCH(AO10,'Daten GWP'!$A$424:$ADO$424,0)-1)),0,OFFSET('Daten GWP'!$A$1,MATCH(BS$5,'Daten GWP'!$A:$A,0)-1,MATCH(AO10,'Daten GWP'!$A$424:$ADO$424,0)-1))*1000</f>
        <v>0</v>
      </c>
      <c r="BT10" s="308">
        <f ca="1">IF(ISERROR(OFFSET('Daten GWP'!$A$1,MATCH(BT$5,'Daten GWP'!$A:$A,0)-1,MATCH(AP10,'Daten GWP'!$A$424:$ADO$424,0)-1)),0,OFFSET('Daten GWP'!$A$1,MATCH(BT$5,'Daten GWP'!$A:$A,0)-1,MATCH(AP10,'Daten GWP'!$A$424:$ADO$424,0)-1))*1000</f>
        <v>0</v>
      </c>
      <c r="BU10" s="308">
        <f t="shared" ca="1" si="9"/>
        <v>0</v>
      </c>
      <c r="BV10" s="308">
        <f ca="1">IF(ISERROR(OFFSET('Daten GWP'!$A$1,MATCH(BV$5,'Daten GWP'!$A:$A,0)-1,MATCH(AQ10,'Daten GWP'!$A$424:$ADO$424,0)-1)),0,OFFSET('Daten GWP'!$A$1,MATCH(BV$5,'Daten GWP'!$A:$A,0)-1,MATCH(AQ10,'Daten GWP'!$A$424:$ADO$424,0)-1))*1000</f>
        <v>3.6169763000000001</v>
      </c>
      <c r="BW10" s="308">
        <f ca="1">IF(ISERROR(OFFSET('Daten GWP'!$A$1,MATCH(BW$5,'Daten GWP'!$A:$A,0)-1,MATCH(AR10,'Daten GWP'!$A$424:$ADO$424,0)-1)),0,OFFSET('Daten GWP'!$A$1,MATCH(BW$5,'Daten GWP'!$A:$A,0)-1,MATCH(AR10,'Daten GWP'!$A$424:$ADO$424,0)-1))*1000</f>
        <v>6.7874229000000001</v>
      </c>
      <c r="BX10" s="308">
        <f ca="1">IF(ISERROR(OFFSET('Daten GWP'!$A$1,MATCH(BX$5,'Daten GWP'!$A:$A,0)-1,MATCH(AS10,'Daten GWP'!$A$424:$ADO$424,0)-1)),0,OFFSET('Daten GWP'!$A$1,MATCH(BX$5,'Daten GWP'!$A:$A,0)-1,MATCH(AS10,'Daten GWP'!$A$424:$ADO$424,0)-1))*1000</f>
        <v>0.53267069</v>
      </c>
      <c r="BY10" s="309">
        <f t="shared" ca="1" si="10"/>
        <v>10.93706989</v>
      </c>
      <c r="BZ10" s="308">
        <f ca="1">IF(ISERROR(OFFSET('Daten GWP'!$A$1,MATCH(BZ$5,'Daten GWP'!$A:$A,0)-1,MATCH(AT10,'Daten GWP'!$A$424:$ADO$424,0)-1)),0,OFFSET('Daten GWP'!$A$1,MATCH(BZ$5,'Daten GWP'!$A:$A,0)-1,MATCH(AT10,'Daten GWP'!$A$424:$ADO$424,0)-1))*1000</f>
        <v>11.951388</v>
      </c>
      <c r="CA10" s="305">
        <f t="shared" ca="1" si="11"/>
        <v>1.0927413027622155</v>
      </c>
      <c r="CB10" s="310">
        <f ca="1">IF(ISERROR(OFFSET('Daten Elementary'!$A$1,MATCH(CB$5,'Daten Elementary'!$A:$A,0)-1,MATCH(AM10,'Daten Elementary'!$A$424:$ADO$424,0)-1)),0,OFFSET('Daten Elementary'!$A$1,MATCH(CB$5,'Daten Elementary'!$A:$A,0)-1,MATCH(AM10,'Daten Elementary'!$A$424:$ADO$424,0)-1))*1000000</f>
        <v>0</v>
      </c>
      <c r="CC10" s="310">
        <f ca="1">IF(ISERROR(OFFSET('Daten Elementary'!$A$1,MATCH(CC$5,'Daten Elementary'!$A:$A,0)-1,MATCH(AN10,'Daten Elementary'!$A$424:$ADO$424,0)-1)),0,OFFSET('Daten Elementary'!$A$1,MATCH(CC$5,'Daten Elementary'!$A:$A,0)-1,MATCH(AN10,'Daten Elementary'!$A$424:$ADO$424,0)-1))*1000000</f>
        <v>0</v>
      </c>
      <c r="CD10" s="310">
        <f ca="1">IF(ISERROR(OFFSET('Daten Elementary'!$A$1,MATCH(CD$5,'Daten Elementary'!$A:$A,0)-1,MATCH(AO10,'Daten Elementary'!$A$424:$ADO$424,0)-1)),0,OFFSET('Daten Elementary'!$A$1,MATCH(CD$5,'Daten Elementary'!$A:$A,0)-1,MATCH(AO10,'Daten Elementary'!$A$424:$ADO$424,0)-1))*1000000</f>
        <v>0</v>
      </c>
      <c r="CE10" s="310">
        <f ca="1">IF(ISERROR(OFFSET('Daten Elementary'!$A$1,MATCH(CE$5,'Daten Elementary'!$A:$A,0)-1,MATCH(AP10,'Daten Elementary'!$A$424:$ADO$424,0)-1)),0,OFFSET('Daten Elementary'!$A$1,MATCH(CE$5,'Daten Elementary'!$A:$A,0)-1,MATCH(AP10,'Daten Elementary'!$A$424:$ADO$424,0)-1))*1000000</f>
        <v>0</v>
      </c>
      <c r="CF10" s="310">
        <f t="shared" ca="1" si="12"/>
        <v>0</v>
      </c>
      <c r="CG10" s="310">
        <f ca="1">IF(ISERROR(OFFSET('Daten Elementary'!$A$1,MATCH(CG$5,'Daten Elementary'!$A:$A,0)-1,MATCH(AQ10,'Daten Elementary'!$A$424:$ADO$424,0)-1)),0,OFFSET('Daten Elementary'!$A$1,MATCH(CG$5,'Daten Elementary'!$A:$A,0)-1,MATCH(AQ10,'Daten Elementary'!$A$424:$ADO$424,0)-1))*1000000</f>
        <v>3.8456331000000001</v>
      </c>
      <c r="CH10" s="310">
        <f ca="1">IF(ISERROR(OFFSET('Daten Elementary'!$A$1,MATCH(CH$5,'Daten Elementary'!$A:$A,0)-1,MATCH(AR10,'Daten Elementary'!$A$424:$ADO$424,0)-1)),0,OFFSET('Daten Elementary'!$A$1,MATCH(CH$5,'Daten Elementary'!$A:$A,0)-1,MATCH(AR10,'Daten Elementary'!$A$424:$ADO$424,0)-1))*1000000</f>
        <v>7.0513667</v>
      </c>
      <c r="CI10" s="310">
        <f ca="1">IF(ISERROR(OFFSET('Daten Elementary'!$A$1,MATCH(CI$5,'Daten Elementary'!$A:$A,0)-1,MATCH(AS10,'Daten Elementary'!$A$424:$ADO$424,0)-1)),0,OFFSET('Daten Elementary'!$A$1,MATCH(CI$5,'Daten Elementary'!$A:$A,0)-1,MATCH(AS10,'Daten Elementary'!$A$424:$ADO$424,0)-1))*1000000</f>
        <v>0.58001756000000004</v>
      </c>
      <c r="CJ10" s="311">
        <f t="shared" ca="1" si="13"/>
        <v>11.47701736</v>
      </c>
      <c r="CK10" s="310">
        <f ca="1">IF(ISERROR(OFFSET('Daten Elementary'!$A$1,MATCH(CK$5,'Daten Elementary'!$A:$A,0)-1,MATCH($AT10,'Daten Elementary'!$A$424:$ADO$424,0)-1)),0,OFFSET('Daten Elementary'!$A$1,MATCH(CK$5,'Daten Elementary'!$A:$A,0)-1,MATCH($AT10,'Daten Elementary'!$A$424:$ADO$424,0)-1))*1000000</f>
        <v>12.123555</v>
      </c>
      <c r="CL10" s="305">
        <f t="shared" ca="1" si="14"/>
        <v>1.0563332458007191</v>
      </c>
      <c r="CM10" s="312">
        <f ca="1">IF(ISERROR(OFFSET('Daten Elementary'!$A$1,MATCH(CM$5,'Daten Elementary'!$A:$A,0)-1,MATCH(AM10,'Daten Elementary'!$A$424:$ADO$424,0)-1)),0,OFFSET('Daten Elementary'!$A$1,MATCH(CM$5,'Daten Elementary'!$A:$A,0)-1,MATCH(AM10,'Daten Elementary'!$A$424:$ADO$424,0)-1))*1000000</f>
        <v>0</v>
      </c>
      <c r="CN10" s="312">
        <f ca="1">IF(ISERROR(OFFSET('Daten Elementary'!$A$1,MATCH(CN$5,'Daten Elementary'!$A:$A,0)-1,MATCH(AN10,'Daten Elementary'!$A$424:$ADO$424,0)-1)),0,OFFSET('Daten Elementary'!$A$1,MATCH(CN$5,'Daten Elementary'!$A:$A,0)-1,MATCH(AN10,'Daten Elementary'!$A$424:$ADO$424,0)-1))*1000000</f>
        <v>0</v>
      </c>
      <c r="CO10" s="312">
        <f ca="1">IF(ISERROR(OFFSET('Daten Elementary'!$A$1,MATCH(CO$5,'Daten Elementary'!$A:$A,0)-1,MATCH(AO10,'Daten Elementary'!$A$424:$ADO$424,0)-1)),0,OFFSET('Daten Elementary'!$A$1,MATCH(CO$5,'Daten Elementary'!$A:$A,0)-1,MATCH(AO10,'Daten Elementary'!$A$424:$ADO$424,0)-1))*1000000</f>
        <v>0</v>
      </c>
      <c r="CP10" s="312">
        <f ca="1">IF(ISERROR(OFFSET('Daten Elementary'!$A$1,MATCH(CP$5,'Daten Elementary'!$A:$A,0)-1,MATCH(AP10,'Daten Elementary'!$A$424:$ADO$424,0)-1)),0,OFFSET('Daten Elementary'!$A$1,MATCH(CP$5,'Daten Elementary'!$A:$A,0)-1,MATCH(AP10,'Daten Elementary'!$A$424:$ADO$424,0)-1))*1000000</f>
        <v>0</v>
      </c>
      <c r="CQ10" s="312">
        <f t="shared" ca="1" si="15"/>
        <v>0</v>
      </c>
      <c r="CR10" s="312">
        <f ca="1">IF(ISERROR(OFFSET('Daten Elementary'!$A$1,MATCH(CR$5,'Daten Elementary'!$A:$A,0)-1,MATCH(AQ10,'Daten Elementary'!$A$424:$ADO$424,0)-1)),0,OFFSET('Daten Elementary'!$A$1,MATCH(CR$5,'Daten Elementary'!$A:$A,0)-1,MATCH(AQ10,'Daten Elementary'!$A$424:$ADO$424,0)-1))*1000000</f>
        <v>2.20662</v>
      </c>
      <c r="CS10" s="312">
        <f ca="1">IF(ISERROR(OFFSET('Daten Elementary'!$A$1,MATCH(CS$5,'Daten Elementary'!$A:$A,0)-1,MATCH(AR10,'Daten Elementary'!$A$424:$ADO$424,0)-1)),0,OFFSET('Daten Elementary'!$A$1,MATCH(CS$5,'Daten Elementary'!$A:$A,0)-1,MATCH(AR10,'Daten Elementary'!$A$424:$ADO$424,0)-1))*1000000</f>
        <v>3.7912859999999999</v>
      </c>
      <c r="CT10" s="312">
        <f ca="1">IF(ISERROR(OFFSET('Daten Elementary'!$A$1,MATCH(CT$5,'Daten Elementary'!$A:$A,0)-1,MATCH(AS10,'Daten Elementary'!$A$424:$ADO$424,0)-1)),0,OFFSET('Daten Elementary'!$A$1,MATCH(CT$5,'Daten Elementary'!$A:$A,0)-1,MATCH(AS10,'Daten Elementary'!$A$424:$ADO$424,0)-1))*1000000</f>
        <v>0.32802896999999998</v>
      </c>
      <c r="CU10" s="313">
        <f t="shared" ca="1" si="16"/>
        <v>6.3259349700000005</v>
      </c>
      <c r="CV10" s="312">
        <f ca="1">IF(ISERROR(OFFSET('Daten Elementary'!$A$1,MATCH(CV$5,'Daten Elementary'!$A:$A,0)-1,MATCH($AT10,'Daten Elementary'!$A$424:$ADO$424,0)-1)),0,OFFSET('Daten Elementary'!$A$1,MATCH(CV$5,'Daten Elementary'!$A:$A,0)-1,MATCH($AT10,'Daten Elementary'!$A$424:$ADO$424,0)-1))*1000000</f>
        <v>6.6940499999999998</v>
      </c>
      <c r="CW10" s="305">
        <f t="shared" ca="1" si="17"/>
        <v>1.0581914028117174</v>
      </c>
      <c r="CX10" s="314">
        <f ca="1">IF(ISERROR(OFFSET('Daten Elementary'!$A$1,MATCH(CX$5,'Daten Elementary'!$A:$A,0)-1,MATCH(AM10,'Daten Elementary'!$A$424:$ADO$424,0)-1)),0,OFFSET('Daten Elementary'!$A$1,MATCH(CX$5,'Daten Elementary'!$A:$A,0)-1,MATCH(AM10,'Daten Elementary'!$A$424:$ADO$424,0)-1))*1000000</f>
        <v>0</v>
      </c>
      <c r="CY10" s="314">
        <f ca="1">IF(ISERROR(OFFSET('Daten Elementary'!$A$1,MATCH(CY$5,'Daten Elementary'!$A:$A,0)-1,MATCH(AN10,'Daten Elementary'!$A$424:$ADO$424,0)-1)),0,OFFSET('Daten Elementary'!$A$1,MATCH(CY$5,'Daten Elementary'!$A:$A,0)-1,MATCH(AN10,'Daten Elementary'!$A$424:$ADO$424,0)-1))*1000000</f>
        <v>0</v>
      </c>
      <c r="CZ10" s="314">
        <f ca="1">IF(ISERROR(OFFSET('Daten Elementary'!$A$1,MATCH(CZ$5,'Daten Elementary'!$A:$A,0)-1,MATCH(AO10,'Daten Elementary'!$A$424:$ADO$424,0)-1)),0,OFFSET('Daten Elementary'!$A$1,MATCH(CZ$5,'Daten Elementary'!$A:$A,0)-1,MATCH(AO10,'Daten Elementary'!$A$424:$ADO$424,0)-1))*1000000</f>
        <v>0</v>
      </c>
      <c r="DA10" s="314">
        <f ca="1">IF(ISERROR(OFFSET('Daten Elementary'!$A$1,MATCH(DA$5,'Daten Elementary'!$A:$A,0)-1,MATCH(AP10,'Daten Elementary'!$A$424:$ADO$424,0)-1)),0,OFFSET('Daten Elementary'!$A$1,MATCH(DA$5,'Daten Elementary'!$A:$A,0)-1,MATCH(AP10,'Daten Elementary'!$A$424:$ADO$424,0)-1))*1000000</f>
        <v>0</v>
      </c>
      <c r="DB10" s="314">
        <f t="shared" ca="1" si="18"/>
        <v>0</v>
      </c>
      <c r="DC10" s="314">
        <f ca="1">IF(ISERROR(OFFSET('Daten Elementary'!$A$1,MATCH(DC$5,'Daten Elementary'!$A:$A,0)-1,MATCH(AQ10,'Daten Elementary'!$A$424:$ADO$424,0)-1)),0,OFFSET('Daten Elementary'!$A$1,MATCH(DC$5,'Daten Elementary'!$A:$A,0)-1,MATCH(AQ10,'Daten Elementary'!$A$424:$ADO$424,0)-1))*1000000</f>
        <v>4.9159229</v>
      </c>
      <c r="DD10" s="314">
        <f ca="1">IF(ISERROR(OFFSET('Daten Elementary'!$A$1,MATCH(DD$5,'Daten Elementary'!$A:$A,0)-1,MATCH(AR10,'Daten Elementary'!$A$424:$ADO$424,0)-1)),0,OFFSET('Daten Elementary'!$A$1,MATCH(DD$5,'Daten Elementary'!$A:$A,0)-1,MATCH(AR10,'Daten Elementary'!$A$424:$ADO$424,0)-1))*1000000</f>
        <v>3.6261834999999998</v>
      </c>
      <c r="DE10" s="314">
        <f ca="1">IF(ISERROR(OFFSET('Daten Elementary'!$A$1,MATCH(DE$5,'Daten Elementary'!$A:$A,0)-1,MATCH(AS10,'Daten Elementary'!$A$424:$ADO$424,0)-1)),0,OFFSET('Daten Elementary'!$A$1,MATCH(DE$5,'Daten Elementary'!$A:$A,0)-1,MATCH(AS10,'Daten Elementary'!$A$424:$ADO$424,0)-1))*1000000</f>
        <v>3.0606524999999998</v>
      </c>
      <c r="DF10" s="315">
        <f t="shared" ca="1" si="19"/>
        <v>11.6027589</v>
      </c>
      <c r="DG10" s="314">
        <f ca="1">IF(ISERROR(OFFSET('Daten Elementary'!$A$1,MATCH(DG$5,'Daten Elementary'!$A:$A,0)-1,MATCH($AT10,'Daten Elementary'!$A$424:$ADO$424,0)-1)),0,OFFSET('Daten Elementary'!$A$1,MATCH(DG$5,'Daten Elementary'!$A:$A,0)-1,MATCH($AT10,'Daten Elementary'!$A$424:$ADO$424,0)-1))*1000000</f>
        <v>11.956388</v>
      </c>
      <c r="DH10" s="305">
        <f t="shared" ca="1" si="20"/>
        <v>1.0304780184650739</v>
      </c>
      <c r="DI10" s="316">
        <f ca="1">IF(ISERROR(OFFSET('Daten Elementary'!$A$1,MATCH(DI$5,'Daten Elementary'!$A:$A,0)-1,MATCH(AM10,'Daten Elementary'!$A$424:$ADO$424,0)-1)),0,OFFSET('Daten Elementary'!$A$1,MATCH(DI$5,'Daten Elementary'!$A:$A,0)-1,MATCH(AM10,'Daten Elementary'!$A$424:$ADO$424,0)-1))*1000000</f>
        <v>0</v>
      </c>
      <c r="DJ10" s="316">
        <f ca="1">IF(ISERROR(OFFSET('Daten Elementary'!$A$1,MATCH(DJ$5,'Daten Elementary'!$A:$A,0)-1,MATCH(AN10,'Daten Elementary'!$A$424:$ADO$424,0)-1)),0,OFFSET('Daten Elementary'!$A$1,MATCH(DJ$5,'Daten Elementary'!$A:$A,0)-1,MATCH(AN10,'Daten Elementary'!$A$424:$ADO$424,0)-1))*1000000</f>
        <v>0</v>
      </c>
      <c r="DK10" s="316">
        <f ca="1">IF(ISERROR(OFFSET('Daten Elementary'!$A$1,MATCH(DK$5,'Daten Elementary'!$A:$A,0)-1,MATCH(AO10,'Daten Elementary'!$A$424:$ADO$424,0)-1)),0,OFFSET('Daten Elementary'!$A$1,MATCH(DK$5,'Daten Elementary'!$A:$A,0)-1,MATCH(AO10,'Daten Elementary'!$A$424:$ADO$424,0)-1))*1000000</f>
        <v>0</v>
      </c>
      <c r="DL10" s="316">
        <f ca="1">IF(ISERROR(OFFSET('Daten Elementary'!$A$1,MATCH(DL$5,'Daten Elementary'!$A:$A,0)-1,MATCH(AP10,'Daten Elementary'!$A$424:$ADO$424,0)-1)),0,OFFSET('Daten Elementary'!$A$1,MATCH(DL$5,'Daten Elementary'!$A:$A,0)-1,MATCH(AP10,'Daten Elementary'!$A$424:$ADO$424,0)-1))*1000000</f>
        <v>0</v>
      </c>
      <c r="DM10" s="316">
        <f t="shared" ca="1" si="21"/>
        <v>0</v>
      </c>
      <c r="DN10" s="316">
        <f ca="1">IF(ISERROR(OFFSET('Daten Elementary'!$A$1,MATCH(DN$5,'Daten Elementary'!$A:$A,0)-1,MATCH(AQ10,'Daten Elementary'!$A$424:$ADO$424,0)-1)),0,OFFSET('Daten Elementary'!$A$1,MATCH(DN$5,'Daten Elementary'!$A:$A,0)-1,MATCH(AQ10,'Daten Elementary'!$A$424:$ADO$424,0)-1))*1000000</f>
        <v>9.8821925999999998</v>
      </c>
      <c r="DO10" s="316">
        <f ca="1">IF(ISERROR(OFFSET('Daten Elementary'!$A$1,MATCH(DO$5,'Daten Elementary'!$A:$A,0)-1,MATCH(AR10,'Daten Elementary'!$A$424:$ADO$424,0)-1)),0,OFFSET('Daten Elementary'!$A$1,MATCH(DO$5,'Daten Elementary'!$A:$A,0)-1,MATCH(AR10,'Daten Elementary'!$A$424:$ADO$424,0)-1))*1000000</f>
        <v>18.812092</v>
      </c>
      <c r="DP10" s="316">
        <f ca="1">IF(ISERROR(OFFSET('Daten Elementary'!$A$1,MATCH(DP$5,'Daten Elementary'!$A:$A,0)-1,MATCH(AS10,'Daten Elementary'!$A$424:$ADO$424,0)-1)),0,OFFSET('Daten Elementary'!$A$1,MATCH(DP$5,'Daten Elementary'!$A:$A,0)-1,MATCH(AS10,'Daten Elementary'!$A$424:$ADO$424,0)-1))*1000000</f>
        <v>3.4320672000000001</v>
      </c>
      <c r="DQ10" s="317">
        <f t="shared" ca="1" si="22"/>
        <v>32.126351800000002</v>
      </c>
      <c r="DR10" s="316">
        <f ca="1">IF(ISERROR(OFFSET('Daten Elementary'!$A$1,MATCH(DR$5,'Daten Elementary'!$A:$A,0)-1,MATCH($AT10,'Daten Elementary'!$A$424:$ADO$424,0)-1)),0,OFFSET('Daten Elementary'!$A$1,MATCH(DR$5,'Daten Elementary'!$A:$A,0)-1,MATCH($AT10,'Daten Elementary'!$A$424:$ADO$424,0)-1))*1000000</f>
        <v>33.824247999999997</v>
      </c>
      <c r="DS10" s="305">
        <f t="shared" ca="1" si="23"/>
        <v>1.0528505760806615</v>
      </c>
      <c r="DT10" s="318">
        <f ca="1">IF(ISERROR(OFFSET('Daten UBP13'!$A$1,MATCH(DT$5,'Daten UBP13'!$A:$A,0)-1,MATCH(AM10,'Daten UBP13'!$A$424:$AEG$424,0)-1)),0,OFFSET('Daten UBP13'!$A$1,MATCH(DT$5,'Daten UBP13'!$A:$A,0)-1,MATCH(AM10,'Daten UBP13'!$A$424:$AEG$424,0)-1))</f>
        <v>0</v>
      </c>
      <c r="DU10" s="318">
        <f ca="1">IF(ISERROR(OFFSET('Daten UBP13'!$A$1,MATCH(DU$5,'Daten UBP13'!$A:$A,0)-1,MATCH(AN10,'Daten UBP13'!$A$424:$AEG$424,0)-1)),0,OFFSET('Daten UBP13'!$A$1,MATCH(DU$5,'Daten UBP13'!$A:$A,0)-1,MATCH(AN10,'Daten UBP13'!$A$424:$AEG$424,0)-1))</f>
        <v>0</v>
      </c>
      <c r="DV10" s="318">
        <f ca="1">IF(ISERROR(OFFSET('Daten UBP13'!$A$1,MATCH(DV$5,'Daten UBP13'!$A:$A,0)-1,MATCH(AO10,'Daten UBP13'!$A$424:$AEG$424,0)-1)),0,OFFSET('Daten UBP13'!$A$1,MATCH(DV$5,'Daten UBP13'!$A:$A,0)-1,MATCH(AO10,'Daten UBP13'!$A$424:$AEG$424,0)-1))</f>
        <v>0</v>
      </c>
      <c r="DW10" s="318">
        <f ca="1">IF(ISERROR(OFFSET('Daten UBP13'!$A$1,MATCH(DW$5,'Daten UBP13'!$A:$A,0)-1,MATCH(AP10,'Daten UBP13'!$A$424:$AEG$424,0)-1)),0,OFFSET('Daten UBP13'!$A$1,MATCH(DW$5,'Daten UBP13'!$A:$A,0)-1,MATCH(AP10,'Daten UBP13'!$A$424:$AEG$424,0)-1))</f>
        <v>0</v>
      </c>
      <c r="DX10" s="318">
        <f t="shared" ca="1" si="24"/>
        <v>0</v>
      </c>
      <c r="DY10" s="318">
        <f ca="1">IF(ISERROR(OFFSET('Daten UBP13'!$A$1,MATCH(DY$5,'Daten UBP13'!$A:$A,0)-1,MATCH(AQ10,'Daten UBP13'!$A$424:$AEG$424,0)-1)),0,OFFSET('Daten UBP13'!$A$1,MATCH(DY$5,'Daten UBP13'!$A:$A,0)-1,MATCH(AQ10,'Daten UBP13'!$A$424:$AEG$424,0)-1))</f>
        <v>9.6939492999999999</v>
      </c>
      <c r="DZ10" s="318">
        <f ca="1">IF(ISERROR(OFFSET('Daten UBP13'!$A$1,MATCH(DZ$5,'Daten UBP13'!$A:$A,0)-1,MATCH(AR10,'Daten UBP13'!$A$424:$AEG$424,0)-1)),0,OFFSET('Daten UBP13'!$A$1,MATCH(DZ$5,'Daten UBP13'!$A:$A,0)-1,MATCH(AR10,'Daten UBP13'!$A$424:$AEG$424,0)-1))</f>
        <v>10.920030000000001</v>
      </c>
      <c r="EA10" s="318">
        <f ca="1">IF(ISERROR(OFFSET('Daten UBP13'!$A$1,MATCH(EA$5,'Daten UBP13'!$A:$A,0)-1,MATCH(AS10,'Daten UBP13'!$A$424:$AEG$424,0)-1)),0,OFFSET('Daten UBP13'!$A$1,MATCH(EA$5,'Daten UBP13'!$A:$A,0)-1,MATCH(AS10,'Daten UBP13'!$A$424:$AEG$424,0)-1))</f>
        <v>1.0612801999999999</v>
      </c>
      <c r="EB10" s="319">
        <f t="shared" ca="1" si="25"/>
        <v>21.675259499999999</v>
      </c>
      <c r="EC10" s="318">
        <f ca="1">IF(ISERROR(OFFSET('Daten UBP13'!$A$1,MATCH(EC$5,'Daten UBP13'!$A:$A,0)-1,MATCH(AT10,'Daten UBP13'!$A$424:$AEG$424,0)-1)),0,OFFSET('Daten UBP13'!$A$1,MATCH(EC$5,'Daten UBP13'!$A:$A,0)-1,MATCH(AT10,'Daten UBP13'!$A$424:$AEG$424,0)-1))</f>
        <v>25.139972</v>
      </c>
      <c r="ED10" s="305">
        <f t="shared" ca="1" si="26"/>
        <v>1.1598464138341689</v>
      </c>
      <c r="EE10" s="320">
        <f ca="1">IF(ISERROR(OFFSET('Daten ReCiPe'!$A$1,MATCH(EE$5,'Daten ReCiPe'!$A:$A,0)-1,MATCH(AM10,'Daten ReCiPe'!$A$424:$ADO$424,0)-1)),0,OFFSET('Daten ReCiPe'!$A$1,MATCH(EE$5,'Daten ReCiPe'!$A:$A,0)-1,MATCH(AM10,'Daten ReCiPe'!$A$424:$ADO$424,0)-1))*1000</f>
        <v>0</v>
      </c>
      <c r="EF10" s="320">
        <f ca="1">IF(ISERROR(OFFSET('Daten ReCiPe'!$A$1,MATCH(EF$5,'Daten ReCiPe'!$A:$A,0)-1,MATCH(AN10,'Daten ReCiPe'!$A$424:$ADO$424,0)-1)),0,OFFSET('Daten ReCiPe'!$A$1,MATCH(EF$5,'Daten ReCiPe'!$A:$A,0)-1,MATCH(AN10,'Daten ReCiPe'!$A$424:$ADO$424,0)-1))*1000</f>
        <v>0</v>
      </c>
      <c r="EG10" s="320">
        <f ca="1">IF(ISERROR(OFFSET('Daten ReCiPe'!$A$1,MATCH(EG$5,'Daten ReCiPe'!$A:$A,0)-1,MATCH(AO10,'Daten ReCiPe'!$A$424:$ADO$424,0)-1)),0,OFFSET('Daten ReCiPe'!$A$1,MATCH(EG$5,'Daten ReCiPe'!$A:$A,0)-1,MATCH(AO10,'Daten ReCiPe'!$A$424:$ADO$424,0)-1))*1000</f>
        <v>0</v>
      </c>
      <c r="EH10" s="320">
        <f ca="1">IF(ISERROR(OFFSET('Daten ReCiPe'!$A$1,MATCH(EH$5,'Daten ReCiPe'!$A:$A,0)-1,MATCH(AP10,'Daten ReCiPe'!$A$424:$ADO$424,0)-1)),0,OFFSET('Daten ReCiPe'!$A$1,MATCH(EH$5,'Daten ReCiPe'!$A:$A,0)-1,MATCH(AP10,'Daten ReCiPe'!$A$424:$ADO$424,0)-1))*1000</f>
        <v>0</v>
      </c>
      <c r="EI10" s="320">
        <f t="shared" ca="1" si="27"/>
        <v>0</v>
      </c>
      <c r="EJ10" s="320">
        <f ca="1">IF(ISERROR(OFFSET('Daten ReCiPe'!$A$1,MATCH(EJ$5,'Daten ReCiPe'!$A:$A,0)-1,MATCH(AQ10,'Daten ReCiPe'!$A$424:$ADO$424,0)-1)),0,OFFSET('Daten ReCiPe'!$A$1,MATCH(EJ$5,'Daten ReCiPe'!$A:$A,0)-1,MATCH(AQ10,'Daten ReCiPe'!$A$424:$ADO$424,0)-1))*1000</f>
        <v>1.0117729</v>
      </c>
      <c r="EK10" s="320">
        <f ca="1">IF(ISERROR(OFFSET('Daten ReCiPe'!$A$1,MATCH(EK$5,'Daten ReCiPe'!$A:$A,0)-1,MATCH(AR10,'Daten ReCiPe'!$A$424:$ADO$424,0)-1)),0,OFFSET('Daten ReCiPe'!$A$1,MATCH(EK$5,'Daten ReCiPe'!$A:$A,0)-1,MATCH(AR10,'Daten ReCiPe'!$A$424:$ADO$424,0)-1))*1000</f>
        <v>0.92214074000000001</v>
      </c>
      <c r="EL10" s="320">
        <f ca="1">IF(ISERROR(OFFSET('Daten ReCiPe'!$A$1,MATCH(EL$5,'Daten ReCiPe'!$A:$A,0)-1,MATCH(AS10,'Daten ReCiPe'!$A$424:$ADO$424,0)-1)),0,OFFSET('Daten ReCiPe'!$A$1,MATCH(EL$5,'Daten ReCiPe'!$A:$A,0)-1,MATCH(AS10,'Daten ReCiPe'!$A$424:$ADO$424,0)-1))*1000</f>
        <v>8.6363731999999999E-2</v>
      </c>
      <c r="EM10" s="321">
        <f t="shared" ca="1" si="28"/>
        <v>2.0202773720000002</v>
      </c>
      <c r="EN10" s="320">
        <f ca="1">IF(ISERROR(OFFSET('Daten ReCiPe'!$A$1,MATCH(EN$5,'Daten ReCiPe'!$A:$A,0)-1,MATCH(AT10,'Daten ReCiPe'!$A$424:$ADO$424,0)-1)),0,OFFSET('Daten ReCiPe'!$A$1,MATCH(EN$5,'Daten ReCiPe'!$A:$A,0)-1,MATCH(AT10,'Daten ReCiPe'!$A$424:$ADO$424,0)-1))*1000</f>
        <v>2.1284589</v>
      </c>
      <c r="EO10" s="305">
        <f t="shared" ca="1" si="29"/>
        <v>1.0535478590709078</v>
      </c>
      <c r="EP10" s="322">
        <f ca="1">IF(ISERROR(OFFSET('Daten Elementary'!$A$1,MATCH(EP$5,'Daten Elementary'!$A:$A,0)-1,MATCH(AM10,'Daten Elementary'!$A$424:$ADO$424,0)-1)),0,OFFSET('Daten Elementary'!$A$1,MATCH(EP$5,'Daten Elementary'!$A:$A,0)-1,MATCH(AM10,'Daten Elementary'!$A$424:$ADO$424,0)-1))*1000000</f>
        <v>0</v>
      </c>
      <c r="EQ10" s="322">
        <f ca="1">IF(ISERROR(OFFSET('Daten Elementary'!$A$1,MATCH(EQ$5,'Daten Elementary'!$A:$A,0)-1,MATCH(AN10,'Daten Elementary'!$A$424:$ADO$424,0)-1)),0,OFFSET('Daten Elementary'!$A$1,MATCH(EQ$5,'Daten Elementary'!$A:$A,0)-1,MATCH(AN10,'Daten Elementary'!$A$424:$ADO$424,0)-1))*1000000</f>
        <v>0</v>
      </c>
      <c r="ER10" s="322">
        <f ca="1">IF(ISERROR(OFFSET('Daten Elementary'!$A$1,MATCH(ER$5,'Daten Elementary'!$A:$A,0)-1,MATCH(AO10,'Daten Elementary'!$A$424:$ADO$424,0)-1)),0,OFFSET('Daten Elementary'!$A$1,MATCH(ER$5,'Daten Elementary'!$A:$A,0)-1,MATCH(AO10,'Daten Elementary'!$A$424:$ADO$424,0)-1))*1000000</f>
        <v>0</v>
      </c>
      <c r="ES10" s="322">
        <f ca="1">IF(ISERROR(OFFSET('Daten Elementary'!$A$1,MATCH(ES$5,'Daten Elementary'!$A:$A,0)-1,MATCH(AP10,'Daten Elementary'!$A$424:$ADO$424,0)-1)),0,OFFSET('Daten Elementary'!$A$1,MATCH(ES$5,'Daten Elementary'!$A:$A,0)-1,MATCH(AP10,'Daten Elementary'!$A$424:$ADO$424,0)-1))*1000000</f>
        <v>0</v>
      </c>
      <c r="ET10" s="322">
        <f t="shared" ca="1" si="30"/>
        <v>0</v>
      </c>
      <c r="EU10" s="322">
        <f ca="1">IF(ISERROR(OFFSET('Daten Elementary'!$A$1,MATCH(EU$5,'Daten Elementary'!$A:$A,0)-1,MATCH(AQ10,'Daten Elementary'!$A$424:$ADO$424,0)-1)),0,OFFSET('Daten Elementary'!$A$1,MATCH(EU$5,'Daten Elementary'!$A:$A,0)-1,MATCH(AQ10,'Daten Elementary'!$A$424:$ADO$424,0)-1))*1000000</f>
        <v>21.250219000000001</v>
      </c>
      <c r="EV10" s="322">
        <f ca="1">IF(ISERROR(OFFSET('Daten Elementary'!$A$1,MATCH(EV$5,'Daten Elementary'!$A:$A,0)-1,MATCH(AR10,'Daten Elementary'!$A$424:$ADO$424,0)-1)),0,OFFSET('Daten Elementary'!$A$1,MATCH(EV$5,'Daten Elementary'!$A:$A,0)-1,MATCH(AR10,'Daten Elementary'!$A$424:$ADO$424,0)-1))*1000000</f>
        <v>24.811575999999999</v>
      </c>
      <c r="EW10" s="322">
        <f ca="1">IF(ISERROR(OFFSET('Daten Elementary'!$A$1,MATCH(EW$5,'Daten Elementary'!$A:$A,0)-1,MATCH(AS10,'Daten Elementary'!$A$424:$ADO$424,0)-1)),0,OFFSET('Daten Elementary'!$A$1,MATCH(EW$5,'Daten Elementary'!$A:$A,0)-1,MATCH(AS10,'Daten Elementary'!$A$424:$ADO$424,0)-1))*1000000</f>
        <v>1.2504565000000001</v>
      </c>
      <c r="EX10" s="323">
        <f t="shared" ca="1" si="31"/>
        <v>47.312251500000002</v>
      </c>
      <c r="EY10" s="322">
        <f ca="1">IF(ISERROR(OFFSET('Daten Elementary'!$A$1,MATCH(EY$5,'Daten Elementary'!$A:$A,0)-1,MATCH($AT10,'Daten Elementary'!$A$424:$ADO$424,0)-1)),0,OFFSET('Daten Elementary'!$A$1,MATCH(EY$5,'Daten Elementary'!$A:$A,0)-1,MATCH($AT10,'Daten Elementary'!$A$424:$ADO$424,0)-1))*1000000</f>
        <v>50.105149000000004</v>
      </c>
      <c r="EZ10" s="305">
        <f t="shared" ca="1" si="32"/>
        <v>1.0590311687026774</v>
      </c>
      <c r="FA10" s="314">
        <f ca="1">IF(ISERROR(OFFSET('Daten Elementary'!$A$1,MATCH(FA$5,'Daten Elementary'!$A:$A,0)-1,MATCH(AM10,'Daten Elementary'!$A$424:$ADO$424,0)-1)),0,OFFSET('Daten Elementary'!$A$1,MATCH(FA$5,'Daten Elementary'!$A:$A,0)-1,MATCH(AM10,'Daten Elementary'!$A$424:$ADO$424,0)-1))*1000</f>
        <v>0</v>
      </c>
      <c r="FB10" s="314">
        <f ca="1">IF(ISERROR(OFFSET('Daten Elementary'!$A$1,MATCH(FB$5,'Daten Elementary'!$A:$A,0)-1,MATCH(AN10,'Daten Elementary'!$A$424:$ADO$424,0)-1)),0,OFFSET('Daten Elementary'!$A$1,MATCH(FB$5,'Daten Elementary'!$A:$A,0)-1,MATCH(AN10,'Daten Elementary'!$A$424:$ADO$424,0)-1))*1000</f>
        <v>0</v>
      </c>
      <c r="FC10" s="314">
        <f ca="1">IF(ISERROR(OFFSET('Daten Elementary'!$A$1,MATCH(FC$5,'Daten Elementary'!$A:$A,0)-1,MATCH(AO10,'Daten Elementary'!$A$424:$ADO$424,0)-1)),0,OFFSET('Daten Elementary'!$A$1,MATCH(FC$5,'Daten Elementary'!$A:$A,0)-1,MATCH(AO10,'Daten Elementary'!$A$424:$ADO$424,0)-1))*1000</f>
        <v>0</v>
      </c>
      <c r="FD10" s="314">
        <f ca="1">IF(ISERROR(OFFSET('Daten Elementary'!$A$1,MATCH(FD$5,'Daten Elementary'!$A:$A,0)-1,MATCH(AP10,'Daten Elementary'!$A$424:$ADO$424,0)-1)),0,OFFSET('Daten Elementary'!$A$1,MATCH(FD$5,'Daten Elementary'!$A:$A,0)-1,MATCH(AP10,'Daten Elementary'!$A$424:$ADO$424,0)-1))*1000</f>
        <v>0</v>
      </c>
      <c r="FE10" s="314">
        <f t="shared" ca="1" si="33"/>
        <v>0</v>
      </c>
      <c r="FF10" s="314">
        <f ca="1">IF(ISERROR(OFFSET('Daten Elementary'!$A$1,MATCH(FF$5,'Daten Elementary'!$A:$A,0)-1,MATCH(AQ10,'Daten Elementary'!$A$424:$ADO$424,0)-1)),0,OFFSET('Daten Elementary'!$A$1,MATCH(FF$5,'Daten Elementary'!$A:$A,0)-1,MATCH(AQ10,'Daten Elementary'!$A$424:$ADO$424,0)-1))*1000</f>
        <v>3.1786819999999998</v>
      </c>
      <c r="FG10" s="314">
        <f ca="1">IF(ISERROR(OFFSET('Daten Elementary'!$A$1,MATCH(FG$5,'Daten Elementary'!$A:$A,0)-1,MATCH(AR10,'Daten Elementary'!$A$424:$ADO$424,0)-1)),0,OFFSET('Daten Elementary'!$A$1,MATCH(FG$5,'Daten Elementary'!$A:$A,0)-1,MATCH(AR10,'Daten Elementary'!$A$424:$ADO$424,0)-1))*1000</f>
        <v>6.1073567999999998</v>
      </c>
      <c r="FH10" s="314">
        <f ca="1">IF(ISERROR(OFFSET('Daten Elementary'!$A$1,MATCH(FH$5,'Daten Elementary'!$A:$A,0)-1,MATCH(AS10,'Daten Elementary'!$A$424:$ADO$424,0)-1)),0,OFFSET('Daten Elementary'!$A$1,MATCH(FH$5,'Daten Elementary'!$A:$A,0)-1,MATCH(AS10,'Daten Elementary'!$A$424:$ADO$424,0)-1))*1000</f>
        <v>0.48028254999999997</v>
      </c>
      <c r="FI10" s="315">
        <f t="shared" ca="1" si="34"/>
        <v>9.7663213500000001</v>
      </c>
      <c r="FJ10" s="314">
        <f ca="1">IF(ISERROR(OFFSET('Daten Elementary'!$A$1,MATCH(FJ$5,'Daten Elementary'!$A:$A,0)-1,MATCH($AT10,'Daten Elementary'!$A$424:$ADO$424,0)-1)),0,OFFSET('Daten Elementary'!$A$1,MATCH(FJ$5,'Daten Elementary'!$A:$A,0)-1,MATCH($AT10,'Daten Elementary'!$A$424:$ADO$424,0)-1))*1000</f>
        <v>10.672980000000001</v>
      </c>
      <c r="FK10" s="305">
        <f t="shared" ca="1" si="35"/>
        <v>1.0928352260290923</v>
      </c>
      <c r="FL10" s="314">
        <f ca="1">IF(ISERROR(OFFSET('Daten Elementary'!$A$1,MATCH(FL$5,'Daten Elementary'!$A:$A,0)-1,MATCH(AM10,'Daten Elementary'!$A$424:$ADO$424,0)-1)),0,OFFSET('Daten Elementary'!$A$1,MATCH(FL$5,'Daten Elementary'!$A:$A,0)-1,MATCH(AM10,'Daten Elementary'!$A$424:$ADO$424,0)-1))</f>
        <v>0</v>
      </c>
      <c r="FM10" s="314">
        <f ca="1">IF(ISERROR(OFFSET('Daten Elementary'!$A$1,MATCH(FM$5,'Daten Elementary'!$A:$A,0)-1,MATCH(AN10,'Daten Elementary'!$A$424:$ADO$424,0)-1)),0,OFFSET('Daten Elementary'!$A$1,MATCH(FM$5,'Daten Elementary'!$A:$A,0)-1,MATCH(AN10,'Daten Elementary'!$A$424:$ADO$424,0)-1))</f>
        <v>0</v>
      </c>
      <c r="FN10" s="314">
        <f ca="1">IF(ISERROR(OFFSET('Daten Elementary'!$A$1,MATCH(FN$5,'Daten Elementary'!$A:$A,0)-1,MATCH(AO10,'Daten Elementary'!$A$424:$ADO$424,0)-1)),0,OFFSET('Daten Elementary'!$A$1,MATCH(FN$5,'Daten Elementary'!$A:$A,0)-1,MATCH(AO10,'Daten Elementary'!$A$424:$ADO$424,0)-1))</f>
        <v>0</v>
      </c>
      <c r="FO10" s="314">
        <f ca="1">IF(ISERROR(OFFSET('Daten Elementary'!$A$1,MATCH(FO$5,'Daten Elementary'!$A:$A,0)-1,MATCH(AP10,'Daten Elementary'!$A$424:$ADO$424,0)-1)),0,OFFSET('Daten Elementary'!$A$1,MATCH(FO$5,'Daten Elementary'!$A:$A,0)-1,MATCH(AP10,'Daten Elementary'!$A$424:$ADO$424,0)-1))</f>
        <v>0</v>
      </c>
      <c r="FP10" s="314">
        <f t="shared" ca="1" si="36"/>
        <v>0</v>
      </c>
      <c r="FQ10" s="314">
        <f ca="1">IF(ISERROR(OFFSET('Daten Elementary'!$A$1,MATCH(FQ$5,'Daten Elementary'!$A:$A,0)-1,MATCH(AQ10,'Daten Elementary'!$A$424:$ADO$424,0)-1)),0,OFFSET('Daten Elementary'!$A$1,MATCH(FQ$5,'Daten Elementary'!$A:$A,0)-1,MATCH(AQ10,'Daten Elementary'!$A$424:$ADO$424,0)-1))</f>
        <v>0</v>
      </c>
      <c r="FR10" s="314">
        <f ca="1">IF(ISERROR(OFFSET('Daten Elementary'!$A$1,MATCH(FR$5,'Daten Elementary'!$A:$A,0)-1,MATCH(AR10,'Daten Elementary'!$A$424:$ADO$424,0)-1)),0,OFFSET('Daten Elementary'!$A$1,MATCH(FR$5,'Daten Elementary'!$A:$A,0)-1,MATCH(AR10,'Daten Elementary'!$A$424:$ADO$424,0)-1))</f>
        <v>0</v>
      </c>
      <c r="FS10" s="314">
        <f ca="1">IF(ISERROR(OFFSET('Daten Elementary'!$A$1,MATCH(FS$5,'Daten Elementary'!$A:$A,0)-1,MATCH(AS10,'Daten Elementary'!$A$424:$ADO$424,0)-1)),0,OFFSET('Daten Elementary'!$A$1,MATCH(FS$5,'Daten Elementary'!$A:$A,0)-1,MATCH(AS10,'Daten Elementary'!$A$424:$ADO$424,0)-1))</f>
        <v>0</v>
      </c>
      <c r="FT10" s="315">
        <f t="shared" ca="1" si="37"/>
        <v>0</v>
      </c>
      <c r="FU10" s="314">
        <f ca="1">IF(ISERROR(OFFSET('Daten Elementary'!$A$1,MATCH(FU$5,'Daten Elementary'!$A:$A,0)-1,MATCH($AT10,'Daten Elementary'!$A$424:$ADO$424,0)-1)),0,OFFSET('Daten Elementary'!$A$1,MATCH(FU$5,'Daten Elementary'!$A:$A,0)-1,MATCH($AT10,'Daten Elementary'!$A$424:$ADO$424,0)-1))</f>
        <v>0</v>
      </c>
      <c r="FV10" s="305">
        <f t="shared" ca="1" si="38"/>
        <v>0</v>
      </c>
      <c r="FW10" s="324"/>
      <c r="FX10" s="231" t="str">
        <f t="shared" si="39"/>
        <v>E-Bike, Elektrizität (firmenspezifischer Verbrauchermix (siehe unten))</v>
      </c>
      <c r="FY10" s="231" t="str">
        <f t="shared" si="2"/>
        <v>E-Bike</v>
      </c>
      <c r="FZ10" s="231" t="str">
        <f t="shared" si="3"/>
        <v>, Elektrizität</v>
      </c>
      <c r="GA10" s="231" t="str">
        <f t="shared" si="4"/>
        <v xml:space="preserve"> (firmenspezifischer Verbrauchermix (siehe unten))</v>
      </c>
      <c r="GB10" s="231"/>
    </row>
    <row r="11" spans="1:184" ht="16.5" customHeight="1">
      <c r="A11" s="295"/>
      <c r="B11" s="335" t="s">
        <v>20</v>
      </c>
      <c r="C11" s="326" t="s">
        <v>119</v>
      </c>
      <c r="D11" s="326" t="s">
        <v>34</v>
      </c>
      <c r="E11" s="327" t="s">
        <v>10</v>
      </c>
      <c r="F11" s="102">
        <v>1.3347844724931459</v>
      </c>
      <c r="G11" s="31">
        <v>2</v>
      </c>
      <c r="H11" s="91">
        <f>F11/G11</f>
        <v>0.66739223624657296</v>
      </c>
      <c r="I11" s="99">
        <v>3.3599966399999999</v>
      </c>
      <c r="J11" s="88"/>
      <c r="K11" s="86">
        <v>1</v>
      </c>
      <c r="L11" s="86"/>
      <c r="M11" s="86"/>
      <c r="N11" s="38" t="s">
        <v>99</v>
      </c>
      <c r="O11" s="6">
        <f ca="1">(IF(ISERROR(INDEX(INDIRECT($D$268),MATCH($AM11,$AM$4:$AM$275,0),MATCH(O$304,INDIRECT($E$268),0))*$I11/$AD11),0,INDEX(INDIRECT($D$268),MATCH($AM11,$AM$4:$AM$275,0),MATCH(O$304,INDIRECT($E$268),0))*$I11/$AD11)+IF(ISERROR(INDEX(INDIRECT($D$268),MATCH($AN11,$AN$4:$AN$275,0),MATCH(O$305,INDIRECT($E$268),0))*$J11/$AE11),0,INDEX(INDIRECT($D$268),MATCH($AN11,$AN$4:$AN$275,0),MATCH(O$305,INDIRECT($E$268),0))*$J11/$AE11))*$AC11/$F11</f>
        <v>75.642217586943403</v>
      </c>
      <c r="P11" s="6">
        <f ca="1">(IF(ISERROR(INDEX(INDIRECT($D$268),MATCH($AO11,$AO$4:$AO$275,0),MATCH(P$304,INDIRECT($E$268),0))*$I11/$AD11),0,INDEX(INDIRECT($D$268),MATCH($AO11,$AO$4:$AO$275,0),MATCH(P$304,INDIRECT($E$268),0))*$I11/$AD11)+IF(ISERROR(INDEX(INDIRECT($D$268),MATCH($AP11,$AP$4:$AP$275,0),MATCH(P$305,INDIRECT($E$268),0))*$J11/$AE11),0,INDEX(INDIRECT($D$268),MATCH($AP11,$AP$4:$AP$275,0),MATCH(P$305,INDIRECT($E$268),0))*$J11/$AE11))*$AC11/$F11</f>
        <v>15.15035806659329</v>
      </c>
      <c r="Q11" s="6">
        <f ca="1">INDEX(INDIRECT($D$268),MATCH($AQ11,$AQ$4:$AQ$284,0),MATCH(Q$4,INDIRECT($E$268),0))*$K11*$AC11/$F11/$AF11</f>
        <v>3.6787514997296422</v>
      </c>
      <c r="R11" s="6">
        <f ca="1">INDEX(INDIRECT($D$268),MATCH($AR11,$AR$4:$AR$284,0),MATCH(R$4,INDIRECT($E$268),0))*$K11*$AC11/$F11/$AF11</f>
        <v>5.4019334945754895</v>
      </c>
      <c r="S11" s="6">
        <f ca="1">INDEX(INDIRECT($D$268),MATCH($AS11,$AS$4:$AS$284,0),MATCH(S$4,INDIRECT($E$268),0))*$K11*$AC11/$F11/$AF11</f>
        <v>0.69533715002424556</v>
      </c>
      <c r="T11" s="7">
        <f t="shared" ca="1" si="1"/>
        <v>100.56859779786606</v>
      </c>
      <c r="U11" s="6">
        <f>IF($B$268=6,(IF(OR(AJ11="Benzin",AJ11="Diesel"),$AK11*INDEX('DIN EN 16258'!$I:$I,MATCH('mobitool-Faktoren v2.0'!$AI11,'DIN EN 16258'!$A:$A,0))*$I11/$AD11+$AL11*INDEX('DIN EN 16258'!$I:$I,MATCH('mobitool-Faktoren v2.0'!$AJ11,'DIN EN 16258'!$A:$A,0))*$I11/$AD11,IF(ISERROR($AK11*INDEX('DIN EN 16258'!$I:$I,MATCH('mobitool-Faktoren v2.0'!$AI11,'DIN EN 16258'!$A:$A,0))*$I11/$AD11),0,$AK11*INDEX('DIN EN 16258'!$I:$I,MATCH('mobitool-Faktoren v2.0'!$AI11,'DIN EN 16258'!$A:$A,0))*$I11/$AD11)+IF(ISERROR($AL11*INDEX('DIN EN 16258'!$I:$I,MATCH('mobitool-Faktoren v2.0'!$AJ11,'DIN EN 16258'!$A:$A,0))*$J11/$AE11),0,$AL11*INDEX('DIN EN 16258'!$I:$I,MATCH('mobitool-Faktoren v2.0'!$AJ11,'DIN EN 16258'!$A:$A,0))*$J11/$AE11)))*1000,
IF($B$268=1,(IF(OR(AJ11="Benzin",AJ11="Diesel"),$AK11*INDEX('DIN EN 16258'!$D:$D,MATCH('mobitool-Faktoren v2.0'!$AI11,'DIN EN 16258'!$A:$A,0))*$I11/$AD11+$AL11*INDEX('DIN EN 16258'!$D:$D,MATCH('mobitool-Faktoren v2.0'!$AJ11,'DIN EN 16258'!$A:$A,0))*$I11/$AD11,IF(ISERROR($AK11*INDEX('DIN EN 16258'!$D:$D,MATCH('mobitool-Faktoren v2.0'!$AI11,'DIN EN 16258'!$A:$A,0))*$I11/$AD11),0,$AK11*INDEX('DIN EN 16258'!$D:$D,MATCH('mobitool-Faktoren v2.0'!$AI11,'DIN EN 16258'!$A:$A,0))*$I11/$AD11)+IF(ISERROR($AL11*INDEX('DIN EN 16258'!$D:$D,MATCH('mobitool-Faktoren v2.0'!$AJ11,'DIN EN 16258'!$A:$A,0))*$J11/$AE11),0,$AL11*INDEX('DIN EN 16258'!$D:$D,MATCH('mobitool-Faktoren v2.0'!$AJ11,'DIN EN 16258'!$A:$A,0))*$J11/$AE11))),0))*$AC11/$F11</f>
        <v>61.358220512578328</v>
      </c>
      <c r="V11" s="6">
        <f>IF($B$268=6,(IF(OR(AJ11="Benzin",AJ11="Diesel"),$AK11*INDEX('DIN EN 16258'!$L:$L,MATCH('mobitool-Faktoren v2.0'!$AI11,'DIN EN 16258'!$A:$A,0))*$I11/$AD11+$AL11*INDEX('DIN EN 16258'!$L:$L,MATCH('mobitool-Faktoren v2.0'!$AJ11,'DIN EN 16258'!$A:$A,0))*$I11/$AD11,IF(ISERROR($AK11*INDEX('DIN EN 16258'!$L:$L,MATCH('mobitool-Faktoren v2.0'!$AI11,'DIN EN 16258'!$A:$A,0))*$I11/$AD11),0,$AK11*INDEX('DIN EN 16258'!$L:$L,MATCH('mobitool-Faktoren v2.0'!$AI11,'DIN EN 16258'!$A:$A,0))*$I11/$AD11)+IF(ISERROR($AL11*INDEX('DIN EN 16258'!$L:$L,MATCH('mobitool-Faktoren v2.0'!$AJ11,'DIN EN 16258'!$A:$A,0))*$J11/$AE11),0,$AL11*INDEX('DIN EN 16258'!$L:$L,MATCH('mobitool-Faktoren v2.0'!$AJ11,'DIN EN 16258'!$A:$A,0))*$J11/$AE11)))*1000,
IF($B$268=1,(IF(OR(AJ11="Benzin",AJ11="Diesel"),$AK11*INDEX('DIN EN 16258'!$F:$F,MATCH('mobitool-Faktoren v2.0'!$AI11,'DIN EN 16258'!$A:$A,0))*$I11/$AD11+$AL11*INDEX('DIN EN 16258'!$F:$F,MATCH('mobitool-Faktoren v2.0'!$AJ11,'DIN EN 16258'!$A:$A,0))*$I11/$AD11,IF(ISERROR($AK11*INDEX('DIN EN 16258'!$F:$F,MATCH('mobitool-Faktoren v2.0'!$AI11,'DIN EN 16258'!$A:$A,0))*$I11/$AD11),0,$AK11*INDEX('DIN EN 16258'!$F:$F,MATCH('mobitool-Faktoren v2.0'!$AI11,'DIN EN 16258'!$A:$A,0))*$I11/$AD11)+IF(ISERROR($AL11*INDEX('DIN EN 16258'!$F:$F,MATCH('mobitool-Faktoren v2.0'!$AJ11,'DIN EN 16258'!$A:$A,0))*$J11/$AE11),0,$AL11*INDEX('DIN EN 16258'!$F:$F,MATCH('mobitool-Faktoren v2.0'!$AJ11,'DIN EN 16258'!$A:$A,0))*$J11/$AE11))),0))*$AC11/$F11</f>
        <v>72.874686516477652</v>
      </c>
      <c r="W11" s="6" t="s">
        <v>892</v>
      </c>
      <c r="X11" s="6" t="s">
        <v>162</v>
      </c>
      <c r="Y11" s="336">
        <v>1.5</v>
      </c>
      <c r="Z11" s="336">
        <v>7</v>
      </c>
      <c r="AA11" s="337"/>
      <c r="AB11" s="299"/>
      <c r="AC11" s="300">
        <v>1.1000000000000001</v>
      </c>
      <c r="AD11" s="298">
        <f>(0.0125999874+0.0103090806)*100*AC11/0.75</f>
        <v>3.3599966399999999</v>
      </c>
      <c r="AE11" s="298"/>
      <c r="AF11" s="299">
        <v>1</v>
      </c>
      <c r="AG11" s="299"/>
      <c r="AH11" s="299"/>
      <c r="AI11" s="301" t="s">
        <v>34</v>
      </c>
      <c r="AJ11" s="301"/>
      <c r="AK11" s="329">
        <f>(0.01386+0.01134)/AC11</f>
        <v>2.2909090909090907E-2</v>
      </c>
      <c r="AL11" s="329"/>
      <c r="AM11" s="331" t="s">
        <v>1113</v>
      </c>
      <c r="AN11" s="202" t="s">
        <v>81</v>
      </c>
      <c r="AO11" s="331" t="s">
        <v>1114</v>
      </c>
      <c r="AP11" s="202" t="s">
        <v>81</v>
      </c>
      <c r="AQ11" s="331" t="s">
        <v>1115</v>
      </c>
      <c r="AR11" s="331" t="s">
        <v>288</v>
      </c>
      <c r="AS11" s="331" t="s">
        <v>1116</v>
      </c>
      <c r="AT11" s="331" t="s">
        <v>1117</v>
      </c>
      <c r="AU11" s="303">
        <f ca="1">IF(ISERROR(OFFSET('Daten KEA'!$A$1,MATCH(AU$5,'Daten KEA'!$A:$A,0)-1,MATCH(AM11,'Daten KEA'!$A$424:$ADO$424,0)-1)),0,OFFSET('Daten KEA'!$A$1,MATCH(AU$5,'Daten KEA'!$A:$A,0)-1,MATCH(AM11,'Daten KEA'!$A$424:$ADO$424,0)-1))+IF(ISERROR(AK11*INDEX('Energiefaktoren Ecoinvent'!$D:$D,MATCH('mobitool-Faktoren v2.0'!AI11,'Energiefaktoren Ecoinvent'!$A:$A,0))),0,AK11*INDEX('Energiefaktoren Ecoinvent'!$D:$D,MATCH('mobitool-Faktoren v2.0'!AI11,'Energiefaktoren Ecoinvent'!$A:$A,0)))+IF(OR(AJ11="Benzin",AJ11="Diesel"),IF(ISERROR(OFFSET('Daten KEA'!$A$1,MATCH(AV$5,'Daten KEA'!$A:$A,0)-1,MATCH(AN11,'Daten KEA'!$A$424:$ADO$424,0)-1)),0,OFFSET('Daten KEA'!$A$1,MATCH(AV$5,'Daten KEA'!$A:$A,0)-1,MATCH(AN11,'Daten KEA'!$A$424:$ADO$424,0)-1))+IF(ISERROR(AL11*INDEX('Energiefaktoren Ecoinvent'!$D:$D,MATCH('mobitool-Faktoren v2.0'!AJ11,'Energiefaktoren Ecoinvent'!$A:$A,0))),0,AL11*INDEX('Energiefaktoren Ecoinvent'!$D:$D,MATCH('mobitool-Faktoren v2.0'!AJ11,'Energiefaktoren Ecoinvent'!$A:$A,0))),0)</f>
        <v>0.97363636363636352</v>
      </c>
      <c r="AV11" s="303">
        <f ca="1">IF(OR(AJ11="Benzin",AJ11="Diesel"),0,IF(ISERROR(OFFSET('Daten KEA'!$A$1,MATCH(AV$5,'Daten KEA'!$A:$A,0)-1,MATCH(AN11,'Daten KEA'!$A$424:$ADO$424,0)-1)),0,OFFSET('Daten KEA'!$A$1,MATCH(AV$5,'Daten KEA'!$A:$A,0)-1,MATCH(AN11,'Daten KEA'!$A$424:$ADO$424,0)-1))+IF(ISERROR(AL11*INDEX('Energiefaktoren Ecoinvent'!$D:$D,MATCH('mobitool-Faktoren v2.0'!AJ11,'Energiefaktoren Ecoinvent'!$A:$A,0))),0,AL11*INDEX('Energiefaktoren Ecoinvent'!$D:$D,MATCH('mobitool-Faktoren v2.0'!AJ11,'Energiefaktoren Ecoinvent'!$A:$A,0))))</f>
        <v>0</v>
      </c>
      <c r="AW11" s="303">
        <f ca="1">IF(ISERROR(OFFSET('Daten KEA'!$A$1,MATCH(AW$5,'Daten KEA'!$A:$A,0)-1,MATCH(AO11,'Daten KEA'!$A$424:$ADO$424,0)-1)),0,OFFSET('Daten KEA'!$A$1,MATCH(AW$5,'Daten KEA'!$A:$A,0)-1,MATCH(AO11,'Daten KEA'!$A$424:$ADO$424,0)-1))-IF(ISERROR(AK11*INDEX('Energiefaktoren Ecoinvent'!$D:$D,MATCH('mobitool-Faktoren v2.0'!AI11,'Energiefaktoren Ecoinvent'!$A:$A,0))),0,AK11*INDEX('Energiefaktoren Ecoinvent'!$D:$D,MATCH('mobitool-Faktoren v2.0'!AI11,'Energiefaktoren Ecoinvent'!$A:$A,0)))+IF(OR(AJ11="Benzin",AJ11="Diesel"),IF(ISERROR(OFFSET('Daten KEA'!$A$1,MATCH(AX$5,'Daten KEA'!$A:$A,0)-1,MATCH(AP11,'Daten KEA'!$A$424:$ADO$424,0)-1)),0,OFFSET('Daten KEA'!$A$1,MATCH(AX$5,'Daten KEA'!$A:$A,0)-1,MATCH(AP11,'Daten KEA'!$A$424:$ADO$424,0)-1))-IF(ISERROR(AL11*INDEX('Energiefaktoren Ecoinvent'!$D:$D,MATCH('mobitool-Faktoren v2.0'!AJ11,'Energiefaktoren Ecoinvent'!$A:$A,0))),0,AL11*INDEX('Energiefaktoren Ecoinvent'!$D:$D,MATCH('mobitool-Faktoren v2.0'!AJ11,'Energiefaktoren Ecoinvent'!$A:$A,0))),0)</f>
        <v>0.34473643636363638</v>
      </c>
      <c r="AX11" s="303">
        <f ca="1">IF(OR(AJ11="Benzin",AJ11="Diesel"),0,IF(ISERROR(OFFSET('Daten KEA'!$A$1,MATCH(AX$5,'Daten KEA'!$A:$A,0)-1,MATCH(AP11,'Daten KEA'!$A$424:$ADO$424,0)-1)),0,OFFSET('Daten KEA'!$A$1,MATCH(AX$5,'Daten KEA'!$A:$A,0)-1,MATCH(AP11,'Daten KEA'!$A$424:$ADO$424,0)-1))-IF(ISERROR(AL11*INDEX('Energiefaktoren Ecoinvent'!$D:$D,MATCH('mobitool-Faktoren v2.0'!AJ11,'Energiefaktoren Ecoinvent'!$A:$A,0))),0,AL11*INDEX('Energiefaktoren Ecoinvent'!$D:$D,MATCH('mobitool-Faktoren v2.0'!AJ11,'Energiefaktoren Ecoinvent'!$A:$A,0))))</f>
        <v>0</v>
      </c>
      <c r="AY11" s="303">
        <f t="shared" ca="1" si="5"/>
        <v>1.3183727999999999</v>
      </c>
      <c r="AZ11" s="303">
        <f ca="1">IF(ISERROR(OFFSET('Daten KEA'!$A$1,MATCH(AZ$5,'Daten KEA'!$A:$A,0)-1,MATCH(AQ11,'Daten KEA'!$A$424:$ADO$424,0)-1)),0,OFFSET('Daten KEA'!$A$1,MATCH(AZ$5,'Daten KEA'!$A:$A,0)-1,MATCH(AQ11,'Daten KEA'!$A$424:$ADO$424,0)-1))</f>
        <v>9.1789434000000003E-2</v>
      </c>
      <c r="BA11" s="303">
        <f ca="1">IF(ISERROR(OFFSET('Daten KEA'!$A$1,MATCH(BA$5,'Daten KEA'!$A:$A,0)-1,MATCH(AR11,'Daten KEA'!$A$424:$ADO$424,0)-1)),0,OFFSET('Daten KEA'!$A$1,MATCH(BA$5,'Daten KEA'!$A:$A,0)-1,MATCH(AR11,'Daten KEA'!$A$424:$ADO$424,0)-1))</f>
        <v>0.11998994</v>
      </c>
      <c r="BB11" s="303">
        <f ca="1">IF(ISERROR(OFFSET('Daten KEA'!$A$1,MATCH(BB$5,'Daten KEA'!$A:$A,0)-1,MATCH(AS11,'Daten KEA'!$A$424:$ADO$424,0)-1)),0,OFFSET('Daten KEA'!$A$1,MATCH(BB$5,'Daten KEA'!$A:$A,0)-1,MATCH(AS11,'Daten KEA'!$A$424:$ADO$424,0)-1))</f>
        <v>2.5150114000000001E-2</v>
      </c>
      <c r="BC11" s="304">
        <f t="shared" ca="1" si="6"/>
        <v>1.555302288</v>
      </c>
      <c r="BD11" s="303">
        <f ca="1">IF(ISERROR(OFFSET('Daten KEA'!$A$1,MATCH(BD$5,'Daten KEA'!$A:$A,0)-1,MATCH(AT11,'Daten KEA'!$A$424:$ADO$424,0)-1)),0,OFFSET('Daten KEA'!$A$1,MATCH(BD$5,'Daten KEA'!$A:$A,0)-1,MATCH(AT11,'Daten KEA'!$A$424:$ADO$424,0)-1))</f>
        <v>1.5553022999999999</v>
      </c>
      <c r="BE11" s="305">
        <f t="shared" ca="1" si="7"/>
        <v>1.0000000077155418</v>
      </c>
      <c r="BF11" s="306">
        <f ca="1">IF(ISERROR(OFFSET('Daten KEA'!$A$1,MATCH(BF$5,'Daten KEA'!$A:$A,0)-1,MATCH(AM11,'Daten KEA'!$A$424:$ADO$424,0)-1)),0,OFFSET('Daten KEA'!$A$1,MATCH(BF$5,'Daten KEA'!$A:$A,0)-1,MATCH(AM11,'Daten KEA'!$A$424:$ADO$424,0)-1))+IF(ISERROR($AK11*INDEX('Energiefaktoren Ecoinvent'!$H:$H,MATCH('mobitool-Faktoren v2.0'!$AI11,'Energiefaktoren Ecoinvent'!$A:$A,0))),0,$AK11*INDEX('Energiefaktoren Ecoinvent'!$H:$H,MATCH('mobitool-Faktoren v2.0'!$AI11,'Energiefaktoren Ecoinvent'!$A:$A,0)))+IF(OR(AJ11="Benzin",AJ11="Diesel"),IF(ISERROR(OFFSET('Daten KEA'!$A$1,MATCH(BG$5,'Daten KEA'!$A:$A,0)-1,MATCH(AN11,'Daten KEA'!$A$424:$ADO$424,0)-1)),0,OFFSET('Daten KEA'!$A$1,MATCH(BG$5,'Daten KEA'!$A:$A,0)-1,MATCH(AN11,'Daten KEA'!$A$424:$ADO$424,0)-1))+IF(ISERROR($AL11*INDEX('Energiefaktoren Ecoinvent'!$H:$H,MATCH('mobitool-Faktoren v2.0'!$AJ11,'Energiefaktoren Ecoinvent'!$A:$A,0))),0,$AL11*INDEX('Energiefaktoren Ecoinvent'!$H:$H,MATCH('mobitool-Faktoren v2.0'!$AJ11,'Energiefaktoren Ecoinvent'!$A:$A,0))),0)</f>
        <v>0.97363636363636352</v>
      </c>
      <c r="BG11" s="306">
        <f ca="1">IF(OR(AJ11="Benzin",AJ11="Diesel"),0,IF(ISERROR(OFFSET('Daten KEA'!$A$1,MATCH(BG$5,'Daten KEA'!$A:$A,0)-1,MATCH(AN11,'Daten KEA'!$A$424:$ADO$424,0)-1)),0,OFFSET('Daten KEA'!$A$1,MATCH(BG$5,'Daten KEA'!$A:$A,0)-1,MATCH(AN11,'Daten KEA'!$A$424:$ADO$424,0)-1))+IF(ISERROR($AL11*INDEX('Energiefaktoren Ecoinvent'!$H:$H,MATCH('mobitool-Faktoren v2.0'!$AJ11,'Energiefaktoren Ecoinvent'!$A:$A,0))),0,$AL11*INDEX('Energiefaktoren Ecoinvent'!$H:$H,MATCH('mobitool-Faktoren v2.0'!$AJ11,'Energiefaktoren Ecoinvent'!$A:$A,0))))</f>
        <v>0</v>
      </c>
      <c r="BH11" s="306">
        <f ca="1">IF(ISERROR(OFFSET('Daten KEA'!$A$1,MATCH(BH$5,'Daten KEA'!$A:$A,0)-1,MATCH(AO11,'Daten KEA'!$A$424:$ADO$424,0)-1)),0,OFFSET('Daten KEA'!$A$1,MATCH(BH$5,'Daten KEA'!$A:$A,0)-1,MATCH(AO11,'Daten KEA'!$A$424:$ADO$424,0)-1))-IF(ISERROR($AK11*INDEX('Energiefaktoren Ecoinvent'!$H:$H,MATCH('mobitool-Faktoren v2.0'!$AI11,'Energiefaktoren Ecoinvent'!$A:$A,0))),0,$AK11*INDEX('Energiefaktoren Ecoinvent'!$H:$H,MATCH('mobitool-Faktoren v2.0'!$AI11,'Energiefaktoren Ecoinvent'!$A:$A,0)))+IF(OR(AJ11="Benzin",AJ11="Diesel"),IF(ISERROR(OFFSET('Daten KEA'!$A$1,MATCH(BI$5,'Daten KEA'!$A:$A,0)-1,MATCH(AP11,'Daten KEA'!$A$424:$ADO$424,0)-1)),0,OFFSET('Daten KEA'!$A$1,MATCH(BI$5,'Daten KEA'!$A:$A,0)-1,MATCH(AP11,'Daten KEA'!$A$424:$ADO$424,0)-1))-IF(ISERROR($AL11*INDEX('Energiefaktoren Ecoinvent'!$H:$H,MATCH('mobitool-Faktoren v2.0'!$AJ11,'Energiefaktoren Ecoinvent'!$A:$A,0))),0,$AL11*INDEX('Energiefaktoren Ecoinvent'!$H:$H,MATCH('mobitool-Faktoren v2.0'!$AJ11,'Energiefaktoren Ecoinvent'!$A:$A,0))),0)</f>
        <v>0.34037942898483642</v>
      </c>
      <c r="BI11" s="306">
        <f ca="1">IF(OR(AJ11="Benzin",AJ11="Diesel"),0,IF(ISERROR(OFFSET('Daten KEA'!$A$1,MATCH(BI$5,'Daten KEA'!$A:$A,0)-1,MATCH(AP11,'Daten KEA'!$A$424:$ADO$424,0)-1)),0,OFFSET('Daten KEA'!$A$1,MATCH(BI$5,'Daten KEA'!$A:$A,0)-1,MATCH(AP11,'Daten KEA'!$A$424:$ADO$424,0)-1))-IF(ISERROR($AL11*INDEX('Energiefaktoren Ecoinvent'!$H:$H,MATCH('mobitool-Faktoren v2.0'!$AJ11,'Energiefaktoren Ecoinvent'!$A:$A,0))),0,$AL11*INDEX('Energiefaktoren Ecoinvent'!$H:$H,MATCH('mobitool-Faktoren v2.0'!$AJ11,'Energiefaktoren Ecoinvent'!$A:$A,0))))</f>
        <v>0</v>
      </c>
      <c r="BJ11" s="306">
        <f t="shared" ref="BJ11:BJ74" ca="1" si="41">SUM(BF11:BI11)</f>
        <v>1.3140157926211999</v>
      </c>
      <c r="BK11" s="306">
        <f ca="1">IF(ISERROR(OFFSET('Daten KEA'!$A$1,MATCH(BK$5,'Daten KEA'!$A:$A,0)-1,MATCH(AQ11,'Daten KEA'!$A$424:$ADO$424,0)-1)),0,OFFSET('Daten KEA'!$A$1,MATCH(BK$5,'Daten KEA'!$A:$A,0)-1,MATCH(AQ11,'Daten KEA'!$A$424:$ADO$424,0)-1))</f>
        <v>8.8391633712027018E-2</v>
      </c>
      <c r="BL11" s="306">
        <f ca="1">IF(ISERROR(OFFSET('Daten KEA'!$A$1,MATCH(BL$5,'Daten KEA'!$A:$A,0)-1,MATCH(AR11,'Daten KEA'!$A$424:$ADO$424,0)-1)),0,OFFSET('Daten KEA'!$A$1,MATCH(BL$5,'Daten KEA'!$A:$A,0)-1,MATCH(AR11,'Daten KEA'!$A$424:$ADO$424,0)-1))</f>
        <v>0.11133979291889999</v>
      </c>
      <c r="BM11" s="306">
        <f ca="1">IF(ISERROR(OFFSET('Daten KEA'!$A$1,MATCH(BM$5,'Daten KEA'!$A:$A,0)-1,MATCH(AS11,'Daten KEA'!$A$424:$ADO$424,0)-1)),0,OFFSET('Daten KEA'!$A$1,MATCH(BM$5,'Daten KEA'!$A:$A,0)-1,MATCH(AS11,'Daten KEA'!$A$424:$ADO$424,0)-1))</f>
        <v>2.4713893065123001E-2</v>
      </c>
      <c r="BN11" s="307">
        <f t="shared" ca="1" si="40"/>
        <v>1.5384611123172498</v>
      </c>
      <c r="BO11" s="306">
        <f ca="1">IF(ISERROR(OFFSET('Daten KEA'!$A$1,MATCH(BO$5,'Daten KEA'!$A:$A,0)-1,MATCH(AT11,'Daten KEA'!$A$424:$ADO$424,0)-1)),0,OFFSET('Daten KEA'!$A$1,MATCH(BO$5,'Daten KEA'!$A:$A,0)-1,MATCH(AT11,'Daten KEA'!$A$424:$ADO$424,0)-1))</f>
        <v>1.5384610969172001</v>
      </c>
      <c r="BP11" s="305">
        <f t="shared" ca="1" si="8"/>
        <v>0.99999998998996498</v>
      </c>
      <c r="BQ11" s="308">
        <f ca="1">IF(ISERROR(OFFSET('Daten GWP'!$A$1,MATCH(BQ$5,'Daten GWP'!$A:$A,0)-1,MATCH(AM11,'Daten GWP'!$A$424:$ADO$424,0)-1)),0,OFFSET('Daten GWP'!$A$1,MATCH(BQ$5,'Daten GWP'!$A:$A,0)-1,MATCH(AM11,'Daten GWP'!$A$424:$ADO$424,0)-1))*1000</f>
        <v>91.78732500000001</v>
      </c>
      <c r="BR11" s="308">
        <f ca="1">IF(ISERROR(OFFSET('Daten GWP'!$A$1,MATCH(BR$5,'Daten GWP'!$A:$A,0)-1,MATCH(AN11,'Daten GWP'!$A$424:$ADO$424,0)-1)),0,OFFSET('Daten GWP'!$A$1,MATCH(BR$5,'Daten GWP'!$A:$A,0)-1,MATCH(AN11,'Daten GWP'!$A$424:$ADO$424,0)-1))*1000</f>
        <v>0</v>
      </c>
      <c r="BS11" s="308">
        <f ca="1">IF(ISERROR(OFFSET('Daten GWP'!$A$1,MATCH(BS$5,'Daten GWP'!$A:$A,0)-1,MATCH(AO11,'Daten GWP'!$A$424:$ADO$424,0)-1)),0,OFFSET('Daten GWP'!$A$1,MATCH(BS$5,'Daten GWP'!$A:$A,0)-1,MATCH(AO11,'Daten GWP'!$A$424:$ADO$424,0)-1))*1000</f>
        <v>18.384056999999999</v>
      </c>
      <c r="BT11" s="308">
        <f ca="1">IF(ISERROR(OFFSET('Daten GWP'!$A$1,MATCH(BT$5,'Daten GWP'!$A:$A,0)-1,MATCH(AP11,'Daten GWP'!$A$424:$ADO$424,0)-1)),0,OFFSET('Daten GWP'!$A$1,MATCH(BT$5,'Daten GWP'!$A:$A,0)-1,MATCH(AP11,'Daten GWP'!$A$424:$ADO$424,0)-1))*1000</f>
        <v>0</v>
      </c>
      <c r="BU11" s="308">
        <f t="shared" ca="1" si="9"/>
        <v>110.17138200000001</v>
      </c>
      <c r="BV11" s="308">
        <f ca="1">IF(ISERROR(OFFSET('Daten GWP'!$A$1,MATCH(BV$5,'Daten GWP'!$A:$A,0)-1,MATCH(AQ11,'Daten GWP'!$A$424:$ADO$424,0)-1)),0,OFFSET('Daten GWP'!$A$1,MATCH(BV$5,'Daten GWP'!$A:$A,0)-1,MATCH(AQ11,'Daten GWP'!$A$424:$ADO$424,0)-1))*1000</f>
        <v>4.4639457999999994</v>
      </c>
      <c r="BW11" s="308">
        <f ca="1">IF(ISERROR(OFFSET('Daten GWP'!$A$1,MATCH(BW$5,'Daten GWP'!$A:$A,0)-1,MATCH(AR11,'Daten GWP'!$A$424:$ADO$424,0)-1)),0,OFFSET('Daten GWP'!$A$1,MATCH(BW$5,'Daten GWP'!$A:$A,0)-1,MATCH(AR11,'Daten GWP'!$A$424:$ADO$424,0)-1))*1000</f>
        <v>6.5549245000000003</v>
      </c>
      <c r="BX11" s="308">
        <f ca="1">IF(ISERROR(OFFSET('Daten GWP'!$A$1,MATCH(BX$5,'Daten GWP'!$A:$A,0)-1,MATCH(AS11,'Daten GWP'!$A$424:$ADO$424,0)-1)),0,OFFSET('Daten GWP'!$A$1,MATCH(BX$5,'Daten GWP'!$A:$A,0)-1,MATCH(AS11,'Daten GWP'!$A$424:$ADO$424,0)-1))*1000</f>
        <v>0.84375021000000006</v>
      </c>
      <c r="BY11" s="309">
        <f t="shared" ca="1" si="10"/>
        <v>122.03400251000001</v>
      </c>
      <c r="BZ11" s="308">
        <f ca="1">IF(ISERROR(OFFSET('Daten GWP'!$A$1,MATCH(BZ$5,'Daten GWP'!$A:$A,0)-1,MATCH(AT11,'Daten GWP'!$A$424:$ADO$424,0)-1)),0,OFFSET('Daten GWP'!$A$1,MATCH(BZ$5,'Daten GWP'!$A:$A,0)-1,MATCH(AT11,'Daten GWP'!$A$424:$ADO$424,0)-1))*1000</f>
        <v>122.03400000000001</v>
      </c>
      <c r="CA11" s="305">
        <f t="shared" ca="1" si="11"/>
        <v>0.99999997943196195</v>
      </c>
      <c r="CB11" s="310">
        <f ca="1">IF(ISERROR(OFFSET('Daten Elementary'!$A$1,MATCH(CB$5,'Daten Elementary'!$A:$A,0)-1,MATCH(AM11,'Daten Elementary'!$A$424:$ADO$424,0)-1)),0,OFFSET('Daten Elementary'!$A$1,MATCH(CB$5,'Daten Elementary'!$A:$A,0)-1,MATCH(AM11,'Daten Elementary'!$A$424:$ADO$424,0)-1))*1000000</f>
        <v>22.200887000000002</v>
      </c>
      <c r="CC11" s="310">
        <f ca="1">IF(ISERROR(OFFSET('Daten Elementary'!$A$1,MATCH(CC$5,'Daten Elementary'!$A:$A,0)-1,MATCH(AN11,'Daten Elementary'!$A$424:$ADO$424,0)-1)),0,OFFSET('Daten Elementary'!$A$1,MATCH(CC$5,'Daten Elementary'!$A:$A,0)-1,MATCH(AN11,'Daten Elementary'!$A$424:$ADO$424,0)-1))*1000000</f>
        <v>0</v>
      </c>
      <c r="CD11" s="310">
        <f ca="1">IF(ISERROR(OFFSET('Daten Elementary'!$A$1,MATCH(CD$5,'Daten Elementary'!$A:$A,0)-1,MATCH(AO11,'Daten Elementary'!$A$424:$ADO$424,0)-1)),0,OFFSET('Daten Elementary'!$A$1,MATCH(CD$5,'Daten Elementary'!$A:$A,0)-1,MATCH(AO11,'Daten Elementary'!$A$424:$ADO$424,0)-1))*1000000</f>
        <v>6.2247276999999999</v>
      </c>
      <c r="CE11" s="310">
        <f ca="1">IF(ISERROR(OFFSET('Daten Elementary'!$A$1,MATCH(CE$5,'Daten Elementary'!$A:$A,0)-1,MATCH(AP11,'Daten Elementary'!$A$424:$ADO$424,0)-1)),0,OFFSET('Daten Elementary'!$A$1,MATCH(CE$5,'Daten Elementary'!$A:$A,0)-1,MATCH(AP11,'Daten Elementary'!$A$424:$ADO$424,0)-1))*1000000</f>
        <v>0</v>
      </c>
      <c r="CF11" s="310">
        <f t="shared" ca="1" si="12"/>
        <v>28.425614700000001</v>
      </c>
      <c r="CG11" s="310">
        <f ca="1">IF(ISERROR(OFFSET('Daten Elementary'!$A$1,MATCH(CG$5,'Daten Elementary'!$A:$A,0)-1,MATCH(AQ11,'Daten Elementary'!$A$424:$ADO$424,0)-1)),0,OFFSET('Daten Elementary'!$A$1,MATCH(CG$5,'Daten Elementary'!$A:$A,0)-1,MATCH(AQ11,'Daten Elementary'!$A$424:$ADO$424,0)-1))*1000000</f>
        <v>1.5830933</v>
      </c>
      <c r="CH11" s="310">
        <f ca="1">IF(ISERROR(OFFSET('Daten Elementary'!$A$1,MATCH(CH$5,'Daten Elementary'!$A:$A,0)-1,MATCH(AR11,'Daten Elementary'!$A$424:$ADO$424,0)-1)),0,OFFSET('Daten Elementary'!$A$1,MATCH(CH$5,'Daten Elementary'!$A:$A,0)-1,MATCH(AR11,'Daten Elementary'!$A$424:$ADO$424,0)-1))*1000000</f>
        <v>5.4112442000000005</v>
      </c>
      <c r="CI11" s="310">
        <f ca="1">IF(ISERROR(OFFSET('Daten Elementary'!$A$1,MATCH(CI$5,'Daten Elementary'!$A:$A,0)-1,MATCH(AS11,'Daten Elementary'!$A$424:$ADO$424,0)-1)),0,OFFSET('Daten Elementary'!$A$1,MATCH(CI$5,'Daten Elementary'!$A:$A,0)-1,MATCH(AS11,'Daten Elementary'!$A$424:$ADO$424,0)-1))*1000000</f>
        <v>0.91874763999999998</v>
      </c>
      <c r="CJ11" s="311">
        <f t="shared" ca="1" si="13"/>
        <v>36.338699840000004</v>
      </c>
      <c r="CK11" s="310">
        <f ca="1">IF(ISERROR(OFFSET('Daten Elementary'!$A$1,MATCH(CK$5,'Daten Elementary'!$A:$A,0)-1,MATCH($AT11,'Daten Elementary'!$A$424:$ADO$424,0)-1)),0,OFFSET('Daten Elementary'!$A$1,MATCH(CK$5,'Daten Elementary'!$A:$A,0)-1,MATCH($AT11,'Daten Elementary'!$A$424:$ADO$424,0)-1))*1000000</f>
        <v>36.338699999999996</v>
      </c>
      <c r="CL11" s="305">
        <f t="shared" ca="1" si="14"/>
        <v>1.0000000044030191</v>
      </c>
      <c r="CM11" s="312">
        <f ca="1">IF(ISERROR(OFFSET('Daten Elementary'!$A$1,MATCH(CM$5,'Daten Elementary'!$A:$A,0)-1,MATCH(AM11,'Daten Elementary'!$A$424:$ADO$424,0)-1)),0,OFFSET('Daten Elementary'!$A$1,MATCH(CM$5,'Daten Elementary'!$A:$A,0)-1,MATCH(AM11,'Daten Elementary'!$A$424:$ADO$424,0)-1))*1000000</f>
        <v>14.51544</v>
      </c>
      <c r="CN11" s="312">
        <f ca="1">IF(ISERROR(OFFSET('Daten Elementary'!$A$1,MATCH(CN$5,'Daten Elementary'!$A:$A,0)-1,MATCH(AN11,'Daten Elementary'!$A$424:$ADO$424,0)-1)),0,OFFSET('Daten Elementary'!$A$1,MATCH(CN$5,'Daten Elementary'!$A:$A,0)-1,MATCH(AN11,'Daten Elementary'!$A$424:$ADO$424,0)-1))*1000000</f>
        <v>0</v>
      </c>
      <c r="CO11" s="312">
        <f ca="1">IF(ISERROR(OFFSET('Daten Elementary'!$A$1,MATCH(CO$5,'Daten Elementary'!$A:$A,0)-1,MATCH(AO11,'Daten Elementary'!$A$424:$ADO$424,0)-1)),0,OFFSET('Daten Elementary'!$A$1,MATCH(CO$5,'Daten Elementary'!$A:$A,0)-1,MATCH(AO11,'Daten Elementary'!$A$424:$ADO$424,0)-1))*1000000</f>
        <v>4.9326426000000003</v>
      </c>
      <c r="CP11" s="312">
        <f ca="1">IF(ISERROR(OFFSET('Daten Elementary'!$A$1,MATCH(CP$5,'Daten Elementary'!$A:$A,0)-1,MATCH(AP11,'Daten Elementary'!$A$424:$ADO$424,0)-1)),0,OFFSET('Daten Elementary'!$A$1,MATCH(CP$5,'Daten Elementary'!$A:$A,0)-1,MATCH(AP11,'Daten Elementary'!$A$424:$ADO$424,0)-1))*1000000</f>
        <v>0</v>
      </c>
      <c r="CQ11" s="312">
        <f t="shared" ca="1" si="15"/>
        <v>19.448082599999999</v>
      </c>
      <c r="CR11" s="312">
        <f ca="1">IF(ISERROR(OFFSET('Daten Elementary'!$A$1,MATCH(CR$5,'Daten Elementary'!$A:$A,0)-1,MATCH(AQ11,'Daten Elementary'!$A$424:$ADO$424,0)-1)),0,OFFSET('Daten Elementary'!$A$1,MATCH(CR$5,'Daten Elementary'!$A:$A,0)-1,MATCH(AQ11,'Daten Elementary'!$A$424:$ADO$424,0)-1))*1000000</f>
        <v>1.1127859</v>
      </c>
      <c r="CS11" s="312">
        <f ca="1">IF(ISERROR(OFFSET('Daten Elementary'!$A$1,MATCH(CS$5,'Daten Elementary'!$A:$A,0)-1,MATCH(AR11,'Daten Elementary'!$A$424:$ADO$424,0)-1)),0,OFFSET('Daten Elementary'!$A$1,MATCH(CS$5,'Daten Elementary'!$A:$A,0)-1,MATCH(AR11,'Daten Elementary'!$A$424:$ADO$424,0)-1))*1000000</f>
        <v>2.1413790000000001</v>
      </c>
      <c r="CT11" s="312">
        <f ca="1">IF(ISERROR(OFFSET('Daten Elementary'!$A$1,MATCH(CT$5,'Daten Elementary'!$A:$A,0)-1,MATCH(AS11,'Daten Elementary'!$A$424:$ADO$424,0)-1)),0,OFFSET('Daten Elementary'!$A$1,MATCH(CT$5,'Daten Elementary'!$A:$A,0)-1,MATCH(AS11,'Daten Elementary'!$A$424:$ADO$424,0)-1))*1000000</f>
        <v>0.51959778000000001</v>
      </c>
      <c r="CU11" s="313">
        <f t="shared" ca="1" si="16"/>
        <v>23.22184528</v>
      </c>
      <c r="CV11" s="312">
        <f ca="1">IF(ISERROR(OFFSET('Daten Elementary'!$A$1,MATCH(CV$5,'Daten Elementary'!$A:$A,0)-1,MATCH($AT11,'Daten Elementary'!$A$424:$ADO$424,0)-1)),0,OFFSET('Daten Elementary'!$A$1,MATCH(CV$5,'Daten Elementary'!$A:$A,0)-1,MATCH($AT11,'Daten Elementary'!$A$424:$ADO$424,0)-1))*1000000</f>
        <v>23.221845000000002</v>
      </c>
      <c r="CW11" s="305">
        <f t="shared" ca="1" si="17"/>
        <v>0.99999998794238809</v>
      </c>
      <c r="CX11" s="314">
        <f ca="1">IF(ISERROR(OFFSET('Daten Elementary'!$A$1,MATCH(CX$5,'Daten Elementary'!$A:$A,0)-1,MATCH(AM11,'Daten Elementary'!$A$424:$ADO$424,0)-1)),0,OFFSET('Daten Elementary'!$A$1,MATCH(CX$5,'Daten Elementary'!$A:$A,0)-1,MATCH(AM11,'Daten Elementary'!$A$424:$ADO$424,0)-1))*1000000</f>
        <v>2740.7094000000002</v>
      </c>
      <c r="CY11" s="314">
        <f ca="1">IF(ISERROR(OFFSET('Daten Elementary'!$A$1,MATCH(CY$5,'Daten Elementary'!$A:$A,0)-1,MATCH(AN11,'Daten Elementary'!$A$424:$ADO$424,0)-1)),0,OFFSET('Daten Elementary'!$A$1,MATCH(CY$5,'Daten Elementary'!$A:$A,0)-1,MATCH(AN11,'Daten Elementary'!$A$424:$ADO$424,0)-1))*1000000</f>
        <v>0</v>
      </c>
      <c r="CZ11" s="314">
        <f ca="1">IF(ISERROR(OFFSET('Daten Elementary'!$A$1,MATCH(CZ$5,'Daten Elementary'!$A:$A,0)-1,MATCH(AO11,'Daten Elementary'!$A$424:$ADO$424,0)-1)),0,OFFSET('Daten Elementary'!$A$1,MATCH(CZ$5,'Daten Elementary'!$A:$A,0)-1,MATCH(AO11,'Daten Elementary'!$A$424:$ADO$424,0)-1))*1000000</f>
        <v>73.678670999999994</v>
      </c>
      <c r="DA11" s="314">
        <f ca="1">IF(ISERROR(OFFSET('Daten Elementary'!$A$1,MATCH(DA$5,'Daten Elementary'!$A:$A,0)-1,MATCH(AP11,'Daten Elementary'!$A$424:$ADO$424,0)-1)),0,OFFSET('Daten Elementary'!$A$1,MATCH(DA$5,'Daten Elementary'!$A:$A,0)-1,MATCH(AP11,'Daten Elementary'!$A$424:$ADO$424,0)-1))*1000000</f>
        <v>0</v>
      </c>
      <c r="DB11" s="314">
        <f t="shared" ca="1" si="18"/>
        <v>2814.3880710000003</v>
      </c>
      <c r="DC11" s="314">
        <f ca="1">IF(ISERROR(OFFSET('Daten Elementary'!$A$1,MATCH(DC$5,'Daten Elementary'!$A:$A,0)-1,MATCH(AQ11,'Daten Elementary'!$A$424:$ADO$424,0)-1)),0,OFFSET('Daten Elementary'!$A$1,MATCH(DC$5,'Daten Elementary'!$A:$A,0)-1,MATCH(AQ11,'Daten Elementary'!$A$424:$ADO$424,0)-1))*1000000</f>
        <v>4.3329333999999999</v>
      </c>
      <c r="DD11" s="314">
        <f ca="1">IF(ISERROR(OFFSET('Daten Elementary'!$A$1,MATCH(DD$5,'Daten Elementary'!$A:$A,0)-1,MATCH(AR11,'Daten Elementary'!$A$424:$ADO$424,0)-1)),0,OFFSET('Daten Elementary'!$A$1,MATCH(DD$5,'Daten Elementary'!$A:$A,0)-1,MATCH(AR11,'Daten Elementary'!$A$424:$ADO$424,0)-1))*1000000</f>
        <v>10.781355999999999</v>
      </c>
      <c r="DE11" s="314">
        <f ca="1">IF(ISERROR(OFFSET('Daten Elementary'!$A$1,MATCH(DE$5,'Daten Elementary'!$A:$A,0)-1,MATCH(AS11,'Daten Elementary'!$A$424:$ADO$424,0)-1)),0,OFFSET('Daten Elementary'!$A$1,MATCH(DE$5,'Daten Elementary'!$A:$A,0)-1,MATCH(AS11,'Daten Elementary'!$A$424:$ADO$424,0)-1))*1000000</f>
        <v>4.8480726000000001</v>
      </c>
      <c r="DF11" s="315">
        <f t="shared" ca="1" si="19"/>
        <v>2834.3504330000001</v>
      </c>
      <c r="DG11" s="314">
        <f ca="1">IF(ISERROR(OFFSET('Daten Elementary'!$A$1,MATCH(DG$5,'Daten Elementary'!$A:$A,0)-1,MATCH($AT11,'Daten Elementary'!$A$424:$ADO$424,0)-1)),0,OFFSET('Daten Elementary'!$A$1,MATCH(DG$5,'Daten Elementary'!$A:$A,0)-1,MATCH($AT11,'Daten Elementary'!$A$424:$ADO$424,0)-1))*1000000</f>
        <v>2834.3505</v>
      </c>
      <c r="DH11" s="305">
        <f t="shared" ca="1" si="20"/>
        <v>1.0000000236385731</v>
      </c>
      <c r="DI11" s="316">
        <f ca="1">IF(ISERROR(OFFSET('Daten Elementary'!$A$1,MATCH(DI$5,'Daten Elementary'!$A:$A,0)-1,MATCH(AM11,'Daten Elementary'!$A$424:$ADO$424,0)-1)),0,OFFSET('Daten Elementary'!$A$1,MATCH(DI$5,'Daten Elementary'!$A:$A,0)-1,MATCH(AM11,'Daten Elementary'!$A$424:$ADO$424,0)-1))*1000000</f>
        <v>205.10889</v>
      </c>
      <c r="DJ11" s="316">
        <f ca="1">IF(ISERROR(OFFSET('Daten Elementary'!$A$1,MATCH(DJ$5,'Daten Elementary'!$A:$A,0)-1,MATCH(AN11,'Daten Elementary'!$A$424:$ADO$424,0)-1)),0,OFFSET('Daten Elementary'!$A$1,MATCH(DJ$5,'Daten Elementary'!$A:$A,0)-1,MATCH(AN11,'Daten Elementary'!$A$424:$ADO$424,0)-1))*1000000</f>
        <v>0</v>
      </c>
      <c r="DK11" s="316">
        <f ca="1">IF(ISERROR(OFFSET('Daten Elementary'!$A$1,MATCH(DK$5,'Daten Elementary'!$A:$A,0)-1,MATCH(AO11,'Daten Elementary'!$A$424:$ADO$424,0)-1)),0,OFFSET('Daten Elementary'!$A$1,MATCH(DK$5,'Daten Elementary'!$A:$A,0)-1,MATCH(AO11,'Daten Elementary'!$A$424:$ADO$424,0)-1))*1000000</f>
        <v>68.423244000000011</v>
      </c>
      <c r="DL11" s="316">
        <f ca="1">IF(ISERROR(OFFSET('Daten Elementary'!$A$1,MATCH(DL$5,'Daten Elementary'!$A:$A,0)-1,MATCH(AP11,'Daten Elementary'!$A$424:$ADO$424,0)-1)),0,OFFSET('Daten Elementary'!$A$1,MATCH(DL$5,'Daten Elementary'!$A:$A,0)-1,MATCH(AP11,'Daten Elementary'!$A$424:$ADO$424,0)-1))*1000000</f>
        <v>0</v>
      </c>
      <c r="DM11" s="316">
        <f t="shared" ca="1" si="21"/>
        <v>273.53213400000004</v>
      </c>
      <c r="DN11" s="316">
        <f ca="1">IF(ISERROR(OFFSET('Daten Elementary'!$A$1,MATCH(DN$5,'Daten Elementary'!$A:$A,0)-1,MATCH(AQ11,'Daten Elementary'!$A$424:$ADO$424,0)-1)),0,OFFSET('Daten Elementary'!$A$1,MATCH(DN$5,'Daten Elementary'!$A:$A,0)-1,MATCH(AQ11,'Daten Elementary'!$A$424:$ADO$424,0)-1))*1000000</f>
        <v>7.9287929000000004</v>
      </c>
      <c r="DO11" s="316">
        <f ca="1">IF(ISERROR(OFFSET('Daten Elementary'!$A$1,MATCH(DO$5,'Daten Elementary'!$A:$A,0)-1,MATCH(AR11,'Daten Elementary'!$A$424:$ADO$424,0)-1)),0,OFFSET('Daten Elementary'!$A$1,MATCH(DO$5,'Daten Elementary'!$A:$A,0)-1,MATCH(AR11,'Daten Elementary'!$A$424:$ADO$424,0)-1))*1000000</f>
        <v>16.377286000000002</v>
      </c>
      <c r="DP11" s="316">
        <f ca="1">IF(ISERROR(OFFSET('Daten Elementary'!$A$1,MATCH(DP$5,'Daten Elementary'!$A:$A,0)-1,MATCH(AS11,'Daten Elementary'!$A$424:$ADO$424,0)-1)),0,OFFSET('Daten Elementary'!$A$1,MATCH(DP$5,'Daten Elementary'!$A:$A,0)-1,MATCH(AS11,'Daten Elementary'!$A$424:$ADO$424,0)-1))*1000000</f>
        <v>5.4363934</v>
      </c>
      <c r="DQ11" s="317">
        <f t="shared" ca="1" si="22"/>
        <v>303.27460630000007</v>
      </c>
      <c r="DR11" s="316">
        <f ca="1">IF(ISERROR(OFFSET('Daten Elementary'!$A$1,MATCH(DR$5,'Daten Elementary'!$A:$A,0)-1,MATCH($AT11,'Daten Elementary'!$A$424:$ADO$424,0)-1)),0,OFFSET('Daten Elementary'!$A$1,MATCH(DR$5,'Daten Elementary'!$A:$A,0)-1,MATCH($AT11,'Daten Elementary'!$A$424:$ADO$424,0)-1))*1000000</f>
        <v>303.27460000000002</v>
      </c>
      <c r="DS11" s="305">
        <f t="shared" ca="1" si="23"/>
        <v>0.99999997922674722</v>
      </c>
      <c r="DT11" s="318">
        <f ca="1">IF(ISERROR(OFFSET('Daten UBP13'!$A$1,MATCH(DT$5,'Daten UBP13'!$A:$A,0)-1,MATCH(AM11,'Daten UBP13'!$A$424:$AEG$424,0)-1)),0,OFFSET('Daten UBP13'!$A$1,MATCH(DT$5,'Daten UBP13'!$A:$A,0)-1,MATCH(AM11,'Daten UBP13'!$A$424:$AEG$424,0)-1))</f>
        <v>220.03842</v>
      </c>
      <c r="DU11" s="318">
        <f ca="1">IF(ISERROR(OFFSET('Daten UBP13'!$A$1,MATCH(DU$5,'Daten UBP13'!$A:$A,0)-1,MATCH(AN11,'Daten UBP13'!$A$424:$AEG$424,0)-1)),0,OFFSET('Daten UBP13'!$A$1,MATCH(DU$5,'Daten UBP13'!$A:$A,0)-1,MATCH(AN11,'Daten UBP13'!$A$424:$AEG$424,0)-1))</f>
        <v>0</v>
      </c>
      <c r="DV11" s="318">
        <f ca="1">IF(ISERROR(OFFSET('Daten UBP13'!$A$1,MATCH(DV$5,'Daten UBP13'!$A:$A,0)-1,MATCH(AO11,'Daten UBP13'!$A$424:$AEG$424,0)-1)),0,OFFSET('Daten UBP13'!$A$1,MATCH(DV$5,'Daten UBP13'!$A:$A,0)-1,MATCH(AO11,'Daten UBP13'!$A$424:$AEG$424,0)-1))</f>
        <v>32.317329000000001</v>
      </c>
      <c r="DW11" s="318">
        <f ca="1">IF(ISERROR(OFFSET('Daten UBP13'!$A$1,MATCH(DW$5,'Daten UBP13'!$A:$A,0)-1,MATCH(AP11,'Daten UBP13'!$A$424:$AEG$424,0)-1)),0,OFFSET('Daten UBP13'!$A$1,MATCH(DW$5,'Daten UBP13'!$A:$A,0)-1,MATCH(AP11,'Daten UBP13'!$A$424:$AEG$424,0)-1))</f>
        <v>0</v>
      </c>
      <c r="DX11" s="318">
        <f t="shared" ca="1" si="24"/>
        <v>252.355749</v>
      </c>
      <c r="DY11" s="318">
        <f ca="1">IF(ISERROR(OFFSET('Daten UBP13'!$A$1,MATCH(DY$5,'Daten UBP13'!$A:$A,0)-1,MATCH(AQ11,'Daten UBP13'!$A$424:$AEG$424,0)-1)),0,OFFSET('Daten UBP13'!$A$1,MATCH(DY$5,'Daten UBP13'!$A:$A,0)-1,MATCH(AQ11,'Daten UBP13'!$A$424:$AEG$424,0)-1))</f>
        <v>4.8419296000000003</v>
      </c>
      <c r="DZ11" s="318">
        <f ca="1">IF(ISERROR(OFFSET('Daten UBP13'!$A$1,MATCH(DZ$5,'Daten UBP13'!$A:$A,0)-1,MATCH(AR11,'Daten UBP13'!$A$424:$AEG$424,0)-1)),0,OFFSET('Daten UBP13'!$A$1,MATCH(DZ$5,'Daten UBP13'!$A:$A,0)-1,MATCH(AR11,'Daten UBP13'!$A$424:$AEG$424,0)-1))</f>
        <v>9.9839374999999997</v>
      </c>
      <c r="EA11" s="318">
        <f ca="1">IF(ISERROR(OFFSET('Daten UBP13'!$A$1,MATCH(EA$5,'Daten UBP13'!$A:$A,0)-1,MATCH(AS11,'Daten UBP13'!$A$424:$AEG$424,0)-1)),0,OFFSET('Daten UBP13'!$A$1,MATCH(EA$5,'Daten UBP13'!$A:$A,0)-1,MATCH(AS11,'Daten UBP13'!$A$424:$AEG$424,0)-1))</f>
        <v>1.6810676</v>
      </c>
      <c r="EB11" s="319">
        <f t="shared" ca="1" si="25"/>
        <v>268.86268370000005</v>
      </c>
      <c r="EC11" s="318">
        <f ca="1">IF(ISERROR(OFFSET('Daten UBP13'!$A$1,MATCH(EC$5,'Daten UBP13'!$A:$A,0)-1,MATCH(AT11,'Daten UBP13'!$A$424:$AEG$424,0)-1)),0,OFFSET('Daten UBP13'!$A$1,MATCH(EC$5,'Daten UBP13'!$A:$A,0)-1,MATCH(AT11,'Daten UBP13'!$A$424:$AEG$424,0)-1))</f>
        <v>268.86268999999999</v>
      </c>
      <c r="ED11" s="305">
        <f t="shared" ca="1" si="26"/>
        <v>1.0000000234320354</v>
      </c>
      <c r="EE11" s="320">
        <f ca="1">IF(ISERROR(OFFSET('Daten ReCiPe'!$A$1,MATCH(EE$5,'Daten ReCiPe'!$A:$A,0)-1,MATCH(AM11,'Daten ReCiPe'!$A$424:$ADO$424,0)-1)),0,OFFSET('Daten ReCiPe'!$A$1,MATCH(EE$5,'Daten ReCiPe'!$A:$A,0)-1,MATCH(AM11,'Daten ReCiPe'!$A$424:$ADO$424,0)-1))*1000</f>
        <v>3.9776161999999999</v>
      </c>
      <c r="EF11" s="320">
        <f ca="1">IF(ISERROR(OFFSET('Daten ReCiPe'!$A$1,MATCH(EF$5,'Daten ReCiPe'!$A:$A,0)-1,MATCH(AN11,'Daten ReCiPe'!$A$424:$ADO$424,0)-1)),0,OFFSET('Daten ReCiPe'!$A$1,MATCH(EF$5,'Daten ReCiPe'!$A:$A,0)-1,MATCH(AN11,'Daten ReCiPe'!$A$424:$ADO$424,0)-1))*1000</f>
        <v>0</v>
      </c>
      <c r="EG11" s="320">
        <f ca="1">IF(ISERROR(OFFSET('Daten ReCiPe'!$A$1,MATCH(EG$5,'Daten ReCiPe'!$A:$A,0)-1,MATCH(AO11,'Daten ReCiPe'!$A$424:$ADO$424,0)-1)),0,OFFSET('Daten ReCiPe'!$A$1,MATCH(EG$5,'Daten ReCiPe'!$A:$A,0)-1,MATCH(AO11,'Daten ReCiPe'!$A$424:$ADO$424,0)-1))*1000</f>
        <v>5.1822564</v>
      </c>
      <c r="EH11" s="320">
        <f ca="1">IF(ISERROR(OFFSET('Daten ReCiPe'!$A$1,MATCH(EH$5,'Daten ReCiPe'!$A:$A,0)-1,MATCH(AP11,'Daten ReCiPe'!$A$424:$ADO$424,0)-1)),0,OFFSET('Daten ReCiPe'!$A$1,MATCH(EH$5,'Daten ReCiPe'!$A:$A,0)-1,MATCH(AP11,'Daten ReCiPe'!$A$424:$ADO$424,0)-1))*1000</f>
        <v>0</v>
      </c>
      <c r="EI11" s="320">
        <f t="shared" ca="1" si="27"/>
        <v>9.1598725999999999</v>
      </c>
      <c r="EJ11" s="320">
        <f ca="1">IF(ISERROR(OFFSET('Daten ReCiPe'!$A$1,MATCH(EJ$5,'Daten ReCiPe'!$A:$A,0)-1,MATCH(AQ11,'Daten ReCiPe'!$A$424:$ADO$424,0)-1)),0,OFFSET('Daten ReCiPe'!$A$1,MATCH(EJ$5,'Daten ReCiPe'!$A:$A,0)-1,MATCH(AQ11,'Daten ReCiPe'!$A$424:$ADO$424,0)-1))*1000</f>
        <v>0.51111185000000003</v>
      </c>
      <c r="EK11" s="320">
        <f ca="1">IF(ISERROR(OFFSET('Daten ReCiPe'!$A$1,MATCH(EK$5,'Daten ReCiPe'!$A:$A,0)-1,MATCH(AR11,'Daten ReCiPe'!$A$424:$ADO$424,0)-1)),0,OFFSET('Daten ReCiPe'!$A$1,MATCH(EK$5,'Daten ReCiPe'!$A:$A,0)-1,MATCH(AR11,'Daten ReCiPe'!$A$424:$ADO$424,0)-1))*1000</f>
        <v>0.83724394000000002</v>
      </c>
      <c r="EL11" s="320">
        <f ca="1">IF(ISERROR(OFFSET('Daten ReCiPe'!$A$1,MATCH(EL$5,'Daten ReCiPe'!$A:$A,0)-1,MATCH(AS11,'Daten ReCiPe'!$A$424:$ADO$424,0)-1)),0,OFFSET('Daten ReCiPe'!$A$1,MATCH(EL$5,'Daten ReCiPe'!$A:$A,0)-1,MATCH(AS11,'Daten ReCiPe'!$A$424:$ADO$424,0)-1))*1000</f>
        <v>0.13680012</v>
      </c>
      <c r="EM11" s="321">
        <f t="shared" ca="1" si="28"/>
        <v>10.645028510000001</v>
      </c>
      <c r="EN11" s="320">
        <f ca="1">IF(ISERROR(OFFSET('Daten ReCiPe'!$A$1,MATCH(EN$5,'Daten ReCiPe'!$A:$A,0)-1,MATCH(AT11,'Daten ReCiPe'!$A$424:$ADO$424,0)-1)),0,OFFSET('Daten ReCiPe'!$A$1,MATCH(EN$5,'Daten ReCiPe'!$A:$A,0)-1,MATCH(AT11,'Daten ReCiPe'!$A$424:$ADO$424,0)-1))*1000</f>
        <v>10.645029000000001</v>
      </c>
      <c r="EO11" s="305">
        <f t="shared" ca="1" si="29"/>
        <v>1.0000000460308771</v>
      </c>
      <c r="EP11" s="322">
        <f ca="1">IF(ISERROR(OFFSET('Daten Elementary'!$A$1,MATCH(EP$5,'Daten Elementary'!$A:$A,0)-1,MATCH(AM11,'Daten Elementary'!$A$424:$ADO$424,0)-1)),0,OFFSET('Daten Elementary'!$A$1,MATCH(EP$5,'Daten Elementary'!$A:$A,0)-1,MATCH(AM11,'Daten Elementary'!$A$424:$ADO$424,0)-1))*1000000</f>
        <v>0.36655417999999995</v>
      </c>
      <c r="EQ11" s="322">
        <f ca="1">IF(ISERROR(OFFSET('Daten Elementary'!$A$1,MATCH(EQ$5,'Daten Elementary'!$A:$A,0)-1,MATCH(AN11,'Daten Elementary'!$A$424:$ADO$424,0)-1)),0,OFFSET('Daten Elementary'!$A$1,MATCH(EQ$5,'Daten Elementary'!$A:$A,0)-1,MATCH(AN11,'Daten Elementary'!$A$424:$ADO$424,0)-1))*1000000</f>
        <v>0</v>
      </c>
      <c r="ER11" s="322">
        <f ca="1">IF(ISERROR(OFFSET('Daten Elementary'!$A$1,MATCH(ER$5,'Daten Elementary'!$A:$A,0)-1,MATCH(AO11,'Daten Elementary'!$A$424:$ADO$424,0)-1)),0,OFFSET('Daten Elementary'!$A$1,MATCH(ER$5,'Daten Elementary'!$A:$A,0)-1,MATCH(AO11,'Daten Elementary'!$A$424:$ADO$424,0)-1))*1000000</f>
        <v>130.04118</v>
      </c>
      <c r="ES11" s="322">
        <f ca="1">IF(ISERROR(OFFSET('Daten Elementary'!$A$1,MATCH(ES$5,'Daten Elementary'!$A:$A,0)-1,MATCH(AP11,'Daten Elementary'!$A$424:$ADO$424,0)-1)),0,OFFSET('Daten Elementary'!$A$1,MATCH(ES$5,'Daten Elementary'!$A:$A,0)-1,MATCH(AP11,'Daten Elementary'!$A$424:$ADO$424,0)-1))*1000000</f>
        <v>0</v>
      </c>
      <c r="ET11" s="322">
        <f t="shared" ca="1" si="30"/>
        <v>130.40773418000001</v>
      </c>
      <c r="EU11" s="322">
        <f ca="1">IF(ISERROR(OFFSET('Daten Elementary'!$A$1,MATCH(EU$5,'Daten Elementary'!$A:$A,0)-1,MATCH(AQ11,'Daten Elementary'!$A$424:$ADO$424,0)-1)),0,OFFSET('Daten Elementary'!$A$1,MATCH(EU$5,'Daten Elementary'!$A:$A,0)-1,MATCH(AQ11,'Daten Elementary'!$A$424:$ADO$424,0)-1))*1000000</f>
        <v>8.896904300000001</v>
      </c>
      <c r="EV11" s="322">
        <f ca="1">IF(ISERROR(OFFSET('Daten Elementary'!$A$1,MATCH(EV$5,'Daten Elementary'!$A:$A,0)-1,MATCH(AR11,'Daten Elementary'!$A$424:$ADO$424,0)-1)),0,OFFSET('Daten Elementary'!$A$1,MATCH(EV$5,'Daten Elementary'!$A:$A,0)-1,MATCH(AR11,'Daten Elementary'!$A$424:$ADO$424,0)-1))*1000000</f>
        <v>27.622808000000003</v>
      </c>
      <c r="EW11" s="322">
        <f ca="1">IF(ISERROR(OFFSET('Daten Elementary'!$A$1,MATCH(EW$5,'Daten Elementary'!$A:$A,0)-1,MATCH(AS11,'Daten Elementary'!$A$424:$ADO$424,0)-1)),0,OFFSET('Daten Elementary'!$A$1,MATCH(EW$5,'Daten Elementary'!$A:$A,0)-1,MATCH(AS11,'Daten Elementary'!$A$424:$ADO$424,0)-1))*1000000</f>
        <v>1.9807228000000001</v>
      </c>
      <c r="EX11" s="323">
        <f t="shared" ca="1" si="31"/>
        <v>168.90816927999998</v>
      </c>
      <c r="EY11" s="322">
        <f ca="1">IF(ISERROR(OFFSET('Daten Elementary'!$A$1,MATCH(EY$5,'Daten Elementary'!$A:$A,0)-1,MATCH($AT11,'Daten Elementary'!$A$424:$ADO$424,0)-1)),0,OFFSET('Daten Elementary'!$A$1,MATCH(EY$5,'Daten Elementary'!$A:$A,0)-1,MATCH($AT11,'Daten Elementary'!$A$424:$ADO$424,0)-1))*1000000</f>
        <v>168.90817000000001</v>
      </c>
      <c r="EZ11" s="305">
        <f t="shared" ca="1" si="32"/>
        <v>1.0000000042626715</v>
      </c>
      <c r="FA11" s="314">
        <f ca="1">IF(ISERROR(OFFSET('Daten Elementary'!$A$1,MATCH(FA$5,'Daten Elementary'!$A:$A,0)-1,MATCH(AM11,'Daten Elementary'!$A$424:$ADO$424,0)-1)),0,OFFSET('Daten Elementary'!$A$1,MATCH(FA$5,'Daten Elementary'!$A:$A,0)-1,MATCH(AM11,'Daten Elementary'!$A$424:$ADO$424,0)-1))*1000</f>
        <v>71.952655000000007</v>
      </c>
      <c r="FB11" s="314">
        <f ca="1">IF(ISERROR(OFFSET('Daten Elementary'!$A$1,MATCH(FB$5,'Daten Elementary'!$A:$A,0)-1,MATCH(AN11,'Daten Elementary'!$A$424:$ADO$424,0)-1)),0,OFFSET('Daten Elementary'!$A$1,MATCH(FB$5,'Daten Elementary'!$A:$A,0)-1,MATCH(AN11,'Daten Elementary'!$A$424:$ADO$424,0)-1))*1000</f>
        <v>0</v>
      </c>
      <c r="FC11" s="314">
        <f ca="1">IF(ISERROR(OFFSET('Daten Elementary'!$A$1,MATCH(FC$5,'Daten Elementary'!$A:$A,0)-1,MATCH(AO11,'Daten Elementary'!$A$424:$ADO$424,0)-1)),0,OFFSET('Daten Elementary'!$A$1,MATCH(FC$5,'Daten Elementary'!$A:$A,0)-1,MATCH(AO11,'Daten Elementary'!$A$424:$ADO$424,0)-1))*1000</f>
        <v>15.144612</v>
      </c>
      <c r="FD11" s="314">
        <f ca="1">IF(ISERROR(OFFSET('Daten Elementary'!$A$1,MATCH(FD$5,'Daten Elementary'!$A:$A,0)-1,MATCH(AP11,'Daten Elementary'!$A$424:$ADO$424,0)-1)),0,OFFSET('Daten Elementary'!$A$1,MATCH(FD$5,'Daten Elementary'!$A:$A,0)-1,MATCH(AP11,'Daten Elementary'!$A$424:$ADO$424,0)-1))*1000</f>
        <v>0</v>
      </c>
      <c r="FE11" s="314">
        <f t="shared" ca="1" si="33"/>
        <v>87.097267000000002</v>
      </c>
      <c r="FF11" s="314">
        <f ca="1">IF(ISERROR(OFFSET('Daten Elementary'!$A$1,MATCH(FF$5,'Daten Elementary'!$A:$A,0)-1,MATCH(AQ11,'Daten Elementary'!$A$424:$ADO$424,0)-1)),0,OFFSET('Daten Elementary'!$A$1,MATCH(FF$5,'Daten Elementary'!$A:$A,0)-1,MATCH(AQ11,'Daten Elementary'!$A$424:$ADO$424,0)-1))*1000</f>
        <v>4.0973288999999999</v>
      </c>
      <c r="FG11" s="314">
        <f ca="1">IF(ISERROR(OFFSET('Daten Elementary'!$A$1,MATCH(FG$5,'Daten Elementary'!$A:$A,0)-1,MATCH(AR11,'Daten Elementary'!$A$424:$ADO$424,0)-1)),0,OFFSET('Daten Elementary'!$A$1,MATCH(FG$5,'Daten Elementary'!$A:$A,0)-1,MATCH(AR11,'Daten Elementary'!$A$424:$ADO$424,0)-1))*1000</f>
        <v>5.9300252999999996</v>
      </c>
      <c r="FH11" s="314">
        <f ca="1">IF(ISERROR(OFFSET('Daten Elementary'!$A$1,MATCH(FH$5,'Daten Elementary'!$A:$A,0)-1,MATCH(AS11,'Daten Elementary'!$A$424:$ADO$424,0)-1)),0,OFFSET('Daten Elementary'!$A$1,MATCH(FH$5,'Daten Elementary'!$A:$A,0)-1,MATCH(AS11,'Daten Elementary'!$A$424:$ADO$424,0)-1))*1000</f>
        <v>0.76076740999999992</v>
      </c>
      <c r="FI11" s="315">
        <f t="shared" ca="1" si="34"/>
        <v>97.885388609999993</v>
      </c>
      <c r="FJ11" s="314">
        <f ca="1">IF(ISERROR(OFFSET('Daten Elementary'!$A$1,MATCH(FJ$5,'Daten Elementary'!$A:$A,0)-1,MATCH($AT11,'Daten Elementary'!$A$424:$ADO$424,0)-1)),0,OFFSET('Daten Elementary'!$A$1,MATCH(FJ$5,'Daten Elementary'!$A:$A,0)-1,MATCH($AT11,'Daten Elementary'!$A$424:$ADO$424,0)-1))*1000</f>
        <v>97.885389000000004</v>
      </c>
      <c r="FK11" s="305">
        <f t="shared" ca="1" si="35"/>
        <v>1.0000000039842516</v>
      </c>
      <c r="FL11" s="314">
        <f ca="1">IF(ISERROR(OFFSET('Daten Elementary'!$A$1,MATCH(FL$5,'Daten Elementary'!$A:$A,0)-1,MATCH(AM11,'Daten Elementary'!$A$424:$ADO$424,0)-1)),0,OFFSET('Daten Elementary'!$A$1,MATCH(FL$5,'Daten Elementary'!$A:$A,0)-1,MATCH(AM11,'Daten Elementary'!$A$424:$ADO$424,0)-1))</f>
        <v>0</v>
      </c>
      <c r="FM11" s="314">
        <f ca="1">IF(ISERROR(OFFSET('Daten Elementary'!$A$1,MATCH(FM$5,'Daten Elementary'!$A:$A,0)-1,MATCH(AN11,'Daten Elementary'!$A$424:$ADO$424,0)-1)),0,OFFSET('Daten Elementary'!$A$1,MATCH(FM$5,'Daten Elementary'!$A:$A,0)-1,MATCH(AN11,'Daten Elementary'!$A$424:$ADO$424,0)-1))</f>
        <v>0</v>
      </c>
      <c r="FN11" s="314">
        <f ca="1">IF(ISERROR(OFFSET('Daten Elementary'!$A$1,MATCH(FN$5,'Daten Elementary'!$A:$A,0)-1,MATCH(AO11,'Daten Elementary'!$A$424:$ADO$424,0)-1)),0,OFFSET('Daten Elementary'!$A$1,MATCH(FN$5,'Daten Elementary'!$A:$A,0)-1,MATCH(AO11,'Daten Elementary'!$A$424:$ADO$424,0)-1))</f>
        <v>0</v>
      </c>
      <c r="FO11" s="314">
        <f ca="1">IF(ISERROR(OFFSET('Daten Elementary'!$A$1,MATCH(FO$5,'Daten Elementary'!$A:$A,0)-1,MATCH(AP11,'Daten Elementary'!$A$424:$ADO$424,0)-1)),0,OFFSET('Daten Elementary'!$A$1,MATCH(FO$5,'Daten Elementary'!$A:$A,0)-1,MATCH(AP11,'Daten Elementary'!$A$424:$ADO$424,0)-1))</f>
        <v>0</v>
      </c>
      <c r="FP11" s="314">
        <f t="shared" ca="1" si="36"/>
        <v>0</v>
      </c>
      <c r="FQ11" s="314">
        <f ca="1">IF(ISERROR(OFFSET('Daten Elementary'!$A$1,MATCH(FQ$5,'Daten Elementary'!$A:$A,0)-1,MATCH(AQ11,'Daten Elementary'!$A$424:$ADO$424,0)-1)),0,OFFSET('Daten Elementary'!$A$1,MATCH(FQ$5,'Daten Elementary'!$A:$A,0)-1,MATCH(AQ11,'Daten Elementary'!$A$424:$ADO$424,0)-1))</f>
        <v>0</v>
      </c>
      <c r="FR11" s="314">
        <f ca="1">IF(ISERROR(OFFSET('Daten Elementary'!$A$1,MATCH(FR$5,'Daten Elementary'!$A:$A,0)-1,MATCH(AR11,'Daten Elementary'!$A$424:$ADO$424,0)-1)),0,OFFSET('Daten Elementary'!$A$1,MATCH(FR$5,'Daten Elementary'!$A:$A,0)-1,MATCH(AR11,'Daten Elementary'!$A$424:$ADO$424,0)-1))</f>
        <v>0</v>
      </c>
      <c r="FS11" s="314">
        <f ca="1">IF(ISERROR(OFFSET('Daten Elementary'!$A$1,MATCH(FS$5,'Daten Elementary'!$A:$A,0)-1,MATCH(AS11,'Daten Elementary'!$A$424:$ADO$424,0)-1)),0,OFFSET('Daten Elementary'!$A$1,MATCH(FS$5,'Daten Elementary'!$A:$A,0)-1,MATCH(AS11,'Daten Elementary'!$A$424:$ADO$424,0)-1))</f>
        <v>0</v>
      </c>
      <c r="FT11" s="315">
        <f t="shared" ca="1" si="37"/>
        <v>0</v>
      </c>
      <c r="FU11" s="314">
        <f ca="1">IF(ISERROR(OFFSET('Daten Elementary'!$A$1,MATCH(FU$5,'Daten Elementary'!$A:$A,0)-1,MATCH($AT11,'Daten Elementary'!$A$424:$ADO$424,0)-1)),0,OFFSET('Daten Elementary'!$A$1,MATCH(FU$5,'Daten Elementary'!$A:$A,0)-1,MATCH($AT11,'Daten Elementary'!$A$424:$ADO$424,0)-1))</f>
        <v>0</v>
      </c>
      <c r="FV11" s="305">
        <f t="shared" ca="1" si="38"/>
        <v>0</v>
      </c>
      <c r="FW11" s="324"/>
      <c r="FX11" s="231" t="str">
        <f t="shared" si="39"/>
        <v>Scooter, Benzin</v>
      </c>
      <c r="FY11" s="231" t="str">
        <f t="shared" si="2"/>
        <v>Scooter</v>
      </c>
      <c r="FZ11" s="231" t="str">
        <f t="shared" si="3"/>
        <v>, Benzin</v>
      </c>
      <c r="GA11" s="231" t="str">
        <f t="shared" si="4"/>
        <v/>
      </c>
      <c r="GB11" s="231"/>
    </row>
    <row r="12" spans="1:184" ht="16.5" customHeight="1">
      <c r="A12" s="295"/>
      <c r="B12" s="295"/>
      <c r="C12" s="328" t="s">
        <v>41</v>
      </c>
      <c r="D12" s="328" t="s">
        <v>38</v>
      </c>
      <c r="E12" s="327" t="s">
        <v>128</v>
      </c>
      <c r="F12" s="102">
        <v>1.3347844724931459</v>
      </c>
      <c r="G12" s="31">
        <v>2</v>
      </c>
      <c r="H12" s="87">
        <f>F12/G12</f>
        <v>0.66739223624657296</v>
      </c>
      <c r="I12" s="88"/>
      <c r="J12" s="99">
        <v>3</v>
      </c>
      <c r="K12" s="86">
        <v>1</v>
      </c>
      <c r="L12" s="100">
        <v>32</v>
      </c>
      <c r="M12" s="99">
        <v>1</v>
      </c>
      <c r="N12" s="38" t="s">
        <v>99</v>
      </c>
      <c r="O12" s="6">
        <f ca="1">(IF(ISERROR(INDEX(INDIRECT($D$268),MATCH($AM12,$AM$4:$AM$275,0),MATCH(O$304,INDIRECT($E$268),0))*$I12/$AD12),0,INDEX(INDIRECT($D$268),MATCH($AM12,$AM$4:$AM$275,0),MATCH(O$304,INDIRECT($E$268),0))*$I12/$AD12)+IF(ISERROR(INDEX(INDIRECT($D$268),MATCH($AN12,$AN$4:$AN$275,0),MATCH(O$305,INDIRECT($E$268),0))*$J12/$AE12),0,INDEX(INDIRECT($D$268),MATCH($AN12,$AN$4:$AN$275,0),MATCH(O$305,INDIRECT($E$268),0))*$J12/$AE12))*$AC12/$F12</f>
        <v>0</v>
      </c>
      <c r="P12" s="6">
        <f ca="1">(IF(ISERROR(INDEX(INDIRECT($D$268),MATCH($AO12,$AO$4:$AO$275,0),MATCH(P$304,INDIRECT($E$268),0))*$I12/$AD12),0,INDEX(INDIRECT($D$268),MATCH($AO12,$AO$4:$AO$275,0),MATCH(P$304,INDIRECT($E$268),0))*$I12/$AD12)+IF(ISERROR(INDEX(INDIRECT($D$268),MATCH($AP12,$AP$4:$AP$275,0),MATCH(P$305,INDIRECT($E$268),0))*$J12/$AE12),0,INDEX(INDIRECT($D$268),MATCH($AP12,$AP$4:$AP$275,0),MATCH(P$305,INDIRECT($E$268),0))*$J12/$AE12))*$AC12/$F12</f>
        <v>0.34065260674684311</v>
      </c>
      <c r="Q12" s="6">
        <f ca="1">INDEX(INDIRECT($D$268),MATCH($AQ12,$AQ$4:$AQ$284,0),MATCH(Q$4,INDIRECT($E$268),0))*$K12*$AC12/$F12/$AF12</f>
        <v>3.6431373755173575</v>
      </c>
      <c r="R12" s="6">
        <f ca="1">INDEX(INDIRECT($D$268),MATCH($AR12,$AR$4:$AR$284,0),MATCH(R$4,INDIRECT($E$268),0))*IF($K12=1,$K12/$AF12,($K12-$L12)/($AF12-$AG12))*$AC12/$F12+$L12*(1+$M12)*INDEX(INDIRECT($D$268),MATCH($AR$223,$AR$4:$AR$284,0),MATCH(R$4,INDIRECT($E$268),0))/$AH12/$F12</f>
        <v>23.086925803415234</v>
      </c>
      <c r="S12" s="6">
        <f ca="1">INDEX(INDIRECT($D$268),MATCH($AS12,$AS$4:$AS$284,0),MATCH(S$4,INDIRECT($E$268),0))*$K12*$AC12/$F12/$AF12</f>
        <v>0.82636689497874272</v>
      </c>
      <c r="T12" s="7">
        <f t="shared" ca="1" si="1"/>
        <v>27.89708268065818</v>
      </c>
      <c r="U12" s="6">
        <f>IF($B$268=6,(IF(OR(AJ12="Benzin",AJ12="Diesel"),$AK12*INDEX('DIN EN 16258'!$I:$I,MATCH('mobitool-Faktoren v2.0'!$AI12,'DIN EN 16258'!$A:$A,0))*$I12/$AD12+$AL12*INDEX('DIN EN 16258'!$I:$I,MATCH('mobitool-Faktoren v2.0'!$AJ12,'DIN EN 16258'!$A:$A,0))*$I12/$AD12,IF(ISERROR($AK12*INDEX('DIN EN 16258'!$I:$I,MATCH('mobitool-Faktoren v2.0'!$AI12,'DIN EN 16258'!$A:$A,0))*$I12/$AD12),0,$AK12*INDEX('DIN EN 16258'!$I:$I,MATCH('mobitool-Faktoren v2.0'!$AI12,'DIN EN 16258'!$A:$A,0))*$I12/$AD12)+IF(ISERROR($AL12*INDEX('DIN EN 16258'!$I:$I,MATCH('mobitool-Faktoren v2.0'!$AJ12,'DIN EN 16258'!$A:$A,0))*$J12/$AE12),0,$AL12*INDEX('DIN EN 16258'!$I:$I,MATCH('mobitool-Faktoren v2.0'!$AJ12,'DIN EN 16258'!$A:$A,0))*$J12/$AE12)))*1000,
IF($B$268=1,(IF(OR(AJ12="Benzin",AJ12="Diesel"),$AK12*INDEX('DIN EN 16258'!$D:$D,MATCH('mobitool-Faktoren v2.0'!$AI12,'DIN EN 16258'!$A:$A,0))*$I12/$AD12+$AL12*INDEX('DIN EN 16258'!$D:$D,MATCH('mobitool-Faktoren v2.0'!$AJ12,'DIN EN 16258'!$A:$A,0))*$I12/$AD12,IF(ISERROR($AK12*INDEX('DIN EN 16258'!$D:$D,MATCH('mobitool-Faktoren v2.0'!$AI12,'DIN EN 16258'!$A:$A,0))*$I12/$AD12),0,$AK12*INDEX('DIN EN 16258'!$D:$D,MATCH('mobitool-Faktoren v2.0'!$AI12,'DIN EN 16258'!$A:$A,0))*$I12/$AD12)+IF(ISERROR($AL12*INDEX('DIN EN 16258'!$D:$D,MATCH('mobitool-Faktoren v2.0'!$AJ12,'DIN EN 16258'!$A:$A,0))*$J12/$AE12),0,$AL12*INDEX('DIN EN 16258'!$D:$D,MATCH('mobitool-Faktoren v2.0'!$AJ12,'DIN EN 16258'!$A:$A,0))*$J12/$AE12))),0))*$AC12/$F12</f>
        <v>0</v>
      </c>
      <c r="V12" s="6">
        <f>IF($B$268=6,(IF(OR(AJ12="Benzin",AJ12="Diesel"),$AK12*INDEX('DIN EN 16258'!$L:$L,MATCH('mobitool-Faktoren v2.0'!$AI12,'DIN EN 16258'!$A:$A,0))*$I12/$AD12+$AL12*INDEX('DIN EN 16258'!$L:$L,MATCH('mobitool-Faktoren v2.0'!$AJ12,'DIN EN 16258'!$A:$A,0))*$I12/$AD12,IF(ISERROR($AK12*INDEX('DIN EN 16258'!$L:$L,MATCH('mobitool-Faktoren v2.0'!$AI12,'DIN EN 16258'!$A:$A,0))*$I12/$AD12),0,$AK12*INDEX('DIN EN 16258'!$L:$L,MATCH('mobitool-Faktoren v2.0'!$AI12,'DIN EN 16258'!$A:$A,0))*$I12/$AD12)+IF(ISERROR($AL12*INDEX('DIN EN 16258'!$L:$L,MATCH('mobitool-Faktoren v2.0'!$AJ12,'DIN EN 16258'!$A:$A,0))*$J12/$AE12),0,$AL12*INDEX('DIN EN 16258'!$L:$L,MATCH('mobitool-Faktoren v2.0'!$AJ12,'DIN EN 16258'!$A:$A,0))*$J12/$AE12)))*1000,
IF($B$268=1,(IF(OR(AJ12="Benzin",AJ12="Diesel"),$AK12*INDEX('DIN EN 16258'!$F:$F,MATCH('mobitool-Faktoren v2.0'!$AI12,'DIN EN 16258'!$A:$A,0))*$I12/$AD12+$AL12*INDEX('DIN EN 16258'!$F:$F,MATCH('mobitool-Faktoren v2.0'!$AJ12,'DIN EN 16258'!$A:$A,0))*$I12/$AD12,IF(ISERROR($AK12*INDEX('DIN EN 16258'!$F:$F,MATCH('mobitool-Faktoren v2.0'!$AI12,'DIN EN 16258'!$A:$A,0))*$I12/$AD12),0,$AK12*INDEX('DIN EN 16258'!$F:$F,MATCH('mobitool-Faktoren v2.0'!$AI12,'DIN EN 16258'!$A:$A,0))*$I12/$AD12)+IF(ISERROR($AL12*INDEX('DIN EN 16258'!$F:$F,MATCH('mobitool-Faktoren v2.0'!$AJ12,'DIN EN 16258'!$A:$A,0))*$J12/$AE12),0,$AL12*INDEX('DIN EN 16258'!$F:$F,MATCH('mobitool-Faktoren v2.0'!$AJ12,'DIN EN 16258'!$A:$A,0))*$J12/$AE12))),0))*$AC12/$F12</f>
        <v>0.13591427060965569</v>
      </c>
      <c r="W12" s="6" t="s">
        <v>2379</v>
      </c>
      <c r="X12" s="6" t="s">
        <v>163</v>
      </c>
      <c r="Y12" s="300">
        <v>2</v>
      </c>
      <c r="Z12" s="300">
        <v>10</v>
      </c>
      <c r="AA12" s="299"/>
      <c r="AB12" s="299"/>
      <c r="AC12" s="300">
        <v>1</v>
      </c>
      <c r="AD12" s="298"/>
      <c r="AE12" s="298">
        <v>3</v>
      </c>
      <c r="AF12" s="299">
        <v>1</v>
      </c>
      <c r="AG12" s="299">
        <v>32</v>
      </c>
      <c r="AH12" s="299">
        <v>50000</v>
      </c>
      <c r="AI12" s="301"/>
      <c r="AJ12" s="301" t="s">
        <v>626</v>
      </c>
      <c r="AK12" s="299"/>
      <c r="AL12" s="329">
        <v>0.03</v>
      </c>
      <c r="AM12" s="202" t="s">
        <v>81</v>
      </c>
      <c r="AN12" s="202" t="s">
        <v>2461</v>
      </c>
      <c r="AO12" s="202" t="s">
        <v>81</v>
      </c>
      <c r="AP12" s="331" t="s">
        <v>1108</v>
      </c>
      <c r="AQ12" s="331" t="s">
        <v>1118</v>
      </c>
      <c r="AR12" s="331" t="s">
        <v>1109</v>
      </c>
      <c r="AS12" s="331" t="s">
        <v>1110</v>
      </c>
      <c r="AT12" s="331" t="s">
        <v>1112</v>
      </c>
      <c r="AU12" s="303">
        <f ca="1">IF(ISERROR(OFFSET('Daten KEA'!$A$1,MATCH(AU$5,'Daten KEA'!$A:$A,0)-1,MATCH(AM12,'Daten KEA'!$A$424:$ADO$424,0)-1)),0,OFFSET('Daten KEA'!$A$1,MATCH(AU$5,'Daten KEA'!$A:$A,0)-1,MATCH(AM12,'Daten KEA'!$A$424:$ADO$424,0)-1))+IF(ISERROR(AK12*INDEX('Energiefaktoren Ecoinvent'!$D:$D,MATCH('mobitool-Faktoren v2.0'!AI12,'Energiefaktoren Ecoinvent'!$A:$A,0))),0,AK12*INDEX('Energiefaktoren Ecoinvent'!$D:$D,MATCH('mobitool-Faktoren v2.0'!AI12,'Energiefaktoren Ecoinvent'!$A:$A,0)))+IF(OR(AJ12="Benzin",AJ12="Diesel"),IF(ISERROR(OFFSET('Daten KEA'!$A$1,MATCH(AV$5,'Daten KEA'!$A:$A,0)-1,MATCH(AN12,'Daten KEA'!$A$424:$ADO$424,0)-1)),0,OFFSET('Daten KEA'!$A$1,MATCH(AV$5,'Daten KEA'!$A:$A,0)-1,MATCH(AN12,'Daten KEA'!$A$424:$ADO$424,0)-1))+IF(ISERROR(AL12*INDEX('Energiefaktoren Ecoinvent'!$D:$D,MATCH('mobitool-Faktoren v2.0'!AJ12,'Energiefaktoren Ecoinvent'!$A:$A,0))),0,AL12*INDEX('Energiefaktoren Ecoinvent'!$D:$D,MATCH('mobitool-Faktoren v2.0'!AJ12,'Energiefaktoren Ecoinvent'!$A:$A,0))),0)</f>
        <v>0</v>
      </c>
      <c r="AV12" s="303">
        <f ca="1">IF(OR(AJ12="Benzin",AJ12="Diesel"),0,IF(ISERROR(OFFSET('Daten KEA'!$A$1,MATCH(AV$5,'Daten KEA'!$A:$A,0)-1,MATCH(AN12,'Daten KEA'!$A$424:$ADO$424,0)-1)),0,OFFSET('Daten KEA'!$A$1,MATCH(AV$5,'Daten KEA'!$A:$A,0)-1,MATCH(AN12,'Daten KEA'!$A$424:$ADO$424,0)-1))+IF(ISERROR(AL12*INDEX('Energiefaktoren Ecoinvent'!$D:$D,MATCH('mobitool-Faktoren v2.0'!AJ12,'Energiefaktoren Ecoinvent'!$A:$A,0))),0,AL12*INDEX('Energiefaktoren Ecoinvent'!$D:$D,MATCH('mobitool-Faktoren v2.0'!AJ12,'Energiefaktoren Ecoinvent'!$A:$A,0))))</f>
        <v>0.108</v>
      </c>
      <c r="AW12" s="303">
        <f ca="1">IF(ISERROR(OFFSET('Daten KEA'!$A$1,MATCH(AW$5,'Daten KEA'!$A:$A,0)-1,MATCH(AO12,'Daten KEA'!$A$424:$ADO$424,0)-1)),0,OFFSET('Daten KEA'!$A$1,MATCH(AW$5,'Daten KEA'!$A:$A,0)-1,MATCH(AO12,'Daten KEA'!$A$424:$ADO$424,0)-1))-IF(ISERROR(AK12*INDEX('Energiefaktoren Ecoinvent'!$D:$D,MATCH('mobitool-Faktoren v2.0'!AI12,'Energiefaktoren Ecoinvent'!$A:$A,0))),0,AK12*INDEX('Energiefaktoren Ecoinvent'!$D:$D,MATCH('mobitool-Faktoren v2.0'!AI12,'Energiefaktoren Ecoinvent'!$A:$A,0)))+IF(OR(AJ12="Benzin",AJ12="Diesel"),IF(ISERROR(OFFSET('Daten KEA'!$A$1,MATCH(AX$5,'Daten KEA'!$A:$A,0)-1,MATCH(AP12,'Daten KEA'!$A$424:$ADO$424,0)-1)),0,OFFSET('Daten KEA'!$A$1,MATCH(AX$5,'Daten KEA'!$A:$A,0)-1,MATCH(AP12,'Daten KEA'!$A$424:$ADO$424,0)-1))-IF(ISERROR(AL12*INDEX('Energiefaktoren Ecoinvent'!$D:$D,MATCH('mobitool-Faktoren v2.0'!AJ12,'Energiefaktoren Ecoinvent'!$A:$A,0))),0,AL12*INDEX('Energiefaktoren Ecoinvent'!$D:$D,MATCH('mobitool-Faktoren v2.0'!AJ12,'Energiefaktoren Ecoinvent'!$A:$A,0))),0)</f>
        <v>0</v>
      </c>
      <c r="AX12" s="303">
        <f ca="1">IF(OR(AJ12="Benzin",AJ12="Diesel"),0,IF(ISERROR(OFFSET('Daten KEA'!$A$1,MATCH(AX$5,'Daten KEA'!$A:$A,0)-1,MATCH(AP12,'Daten KEA'!$A$424:$ADO$424,0)-1)),0,OFFSET('Daten KEA'!$A$1,MATCH(AX$5,'Daten KEA'!$A:$A,0)-1,MATCH(AP12,'Daten KEA'!$A$424:$ADO$424,0)-1))-IF(ISERROR(AL12*INDEX('Energiefaktoren Ecoinvent'!$D:$D,MATCH('mobitool-Faktoren v2.0'!AJ12,'Energiefaktoren Ecoinvent'!$A:$A,0))),0,AL12*INDEX('Energiefaktoren Ecoinvent'!$D:$D,MATCH('mobitool-Faktoren v2.0'!AJ12,'Energiefaktoren Ecoinvent'!$A:$A,0))))</f>
        <v>2.2579439999999992E-2</v>
      </c>
      <c r="AY12" s="303">
        <f t="shared" ca="1" si="5"/>
        <v>0.13057943999999999</v>
      </c>
      <c r="AZ12" s="303">
        <f ca="1">IF(ISERROR(OFFSET('Daten KEA'!$A$1,MATCH(AZ$5,'Daten KEA'!$A:$A,0)-1,MATCH(AQ12,'Daten KEA'!$A$424:$ADO$424,0)-1)),0,OFFSET('Daten KEA'!$A$1,MATCH(AZ$5,'Daten KEA'!$A:$A,0)-1,MATCH(AQ12,'Daten KEA'!$A$424:$ADO$424,0)-1))</f>
        <v>0.10028075</v>
      </c>
      <c r="BA12" s="303">
        <f ca="1">IF(ISERROR(OFFSET('Daten KEA'!$A$1,MATCH(BA$5,'Daten KEA'!$A:$A,0)-1,MATCH(AR12,'Daten KEA'!$A$424:$ADO$424,0)-1)),0,OFFSET('Daten KEA'!$A$1,MATCH(BA$5,'Daten KEA'!$A:$A,0)-1,MATCH(AR12,'Daten KEA'!$A$424:$ADO$424,0)-1))</f>
        <v>0.18480419000000001</v>
      </c>
      <c r="BB12" s="303">
        <f ca="1">IF(ISERROR(OFFSET('Daten KEA'!$A$1,MATCH(BB$5,'Daten KEA'!$A:$A,0)-1,MATCH(AS12,'Daten KEA'!$A$424:$ADO$424,0)-1)),0,OFFSET('Daten KEA'!$A$1,MATCH(BB$5,'Daten KEA'!$A:$A,0)-1,MATCH(AS12,'Daten KEA'!$A$424:$ADO$424,0)-1))</f>
        <v>3.2878360000000002E-2</v>
      </c>
      <c r="BC12" s="304">
        <f t="shared" ca="1" si="6"/>
        <v>0.44854274</v>
      </c>
      <c r="BD12" s="303">
        <f ca="1">IF(ISERROR(OFFSET('Daten KEA'!$A$1,MATCH(BD$5,'Daten KEA'!$A:$A,0)-1,MATCH(AT12,'Daten KEA'!$A$424:$ADO$424,0)-1)),0,OFFSET('Daten KEA'!$A$1,MATCH(BD$5,'Daten KEA'!$A:$A,0)-1,MATCH(AT12,'Daten KEA'!$A$424:$ADO$424,0)-1))</f>
        <v>0.44854274</v>
      </c>
      <c r="BE12" s="305">
        <f t="shared" ca="1" si="7"/>
        <v>1</v>
      </c>
      <c r="BF12" s="306">
        <f ca="1">IF(ISERROR(OFFSET('Daten KEA'!$A$1,MATCH(BF$5,'Daten KEA'!$A:$A,0)-1,MATCH(AM12,'Daten KEA'!$A$424:$ADO$424,0)-1)),0,OFFSET('Daten KEA'!$A$1,MATCH(BF$5,'Daten KEA'!$A:$A,0)-1,MATCH(AM12,'Daten KEA'!$A$424:$ADO$424,0)-1))+IF(ISERROR($AK12*INDEX('Energiefaktoren Ecoinvent'!$H:$H,MATCH('mobitool-Faktoren v2.0'!$AI12,'Energiefaktoren Ecoinvent'!$A:$A,0))),0,$AK12*INDEX('Energiefaktoren Ecoinvent'!$H:$H,MATCH('mobitool-Faktoren v2.0'!$AI12,'Energiefaktoren Ecoinvent'!$A:$A,0)))+IF(OR(AJ12="Benzin",AJ12="Diesel"),IF(ISERROR(OFFSET('Daten KEA'!$A$1,MATCH(BG$5,'Daten KEA'!$A:$A,0)-1,MATCH(AN12,'Daten KEA'!$A$424:$ADO$424,0)-1)),0,OFFSET('Daten KEA'!$A$1,MATCH(BG$5,'Daten KEA'!$A:$A,0)-1,MATCH(AN12,'Daten KEA'!$A$424:$ADO$424,0)-1))+IF(ISERROR($AL12*INDEX('Energiefaktoren Ecoinvent'!$H:$H,MATCH('mobitool-Faktoren v2.0'!$AJ12,'Energiefaktoren Ecoinvent'!$A:$A,0))),0,$AL12*INDEX('Energiefaktoren Ecoinvent'!$H:$H,MATCH('mobitool-Faktoren v2.0'!$AJ12,'Energiefaktoren Ecoinvent'!$A:$A,0))),0)</f>
        <v>0</v>
      </c>
      <c r="BG12" s="306">
        <f ca="1">IF(OR(AJ12="Benzin",AJ12="Diesel"),0,IF(ISERROR(OFFSET('Daten KEA'!$A$1,MATCH(BG$5,'Daten KEA'!$A:$A,0)-1,MATCH(AN12,'Daten KEA'!$A$424:$ADO$424,0)-1)),0,OFFSET('Daten KEA'!$A$1,MATCH(BG$5,'Daten KEA'!$A:$A,0)-1,MATCH(AN12,'Daten KEA'!$A$424:$ADO$424,0)-1))+IF(ISERROR($AL12*INDEX('Energiefaktoren Ecoinvent'!$H:$H,MATCH('mobitool-Faktoren v2.0'!$AJ12,'Energiefaktoren Ecoinvent'!$A:$A,0))),0,$AL12*INDEX('Energiefaktoren Ecoinvent'!$H:$H,MATCH('mobitool-Faktoren v2.0'!$AJ12,'Energiefaktoren Ecoinvent'!$A:$A,0))))</f>
        <v>0</v>
      </c>
      <c r="BH12" s="306">
        <f ca="1">IF(ISERROR(OFFSET('Daten KEA'!$A$1,MATCH(BH$5,'Daten KEA'!$A:$A,0)-1,MATCH(AO12,'Daten KEA'!$A$424:$ADO$424,0)-1)),0,OFFSET('Daten KEA'!$A$1,MATCH(BH$5,'Daten KEA'!$A:$A,0)-1,MATCH(AO12,'Daten KEA'!$A$424:$ADO$424,0)-1))-IF(ISERROR($AK12*INDEX('Energiefaktoren Ecoinvent'!$H:$H,MATCH('mobitool-Faktoren v2.0'!$AI12,'Energiefaktoren Ecoinvent'!$A:$A,0))),0,$AK12*INDEX('Energiefaktoren Ecoinvent'!$H:$H,MATCH('mobitool-Faktoren v2.0'!$AI12,'Energiefaktoren Ecoinvent'!$A:$A,0)))+IF(OR(AJ12="Benzin",AJ12="Diesel"),IF(ISERROR(OFFSET('Daten KEA'!$A$1,MATCH(BI$5,'Daten KEA'!$A:$A,0)-1,MATCH(AP12,'Daten KEA'!$A$424:$ADO$424,0)-1)),0,OFFSET('Daten KEA'!$A$1,MATCH(BI$5,'Daten KEA'!$A:$A,0)-1,MATCH(AP12,'Daten KEA'!$A$424:$ADO$424,0)-1))-IF(ISERROR($AL12*INDEX('Energiefaktoren Ecoinvent'!$H:$H,MATCH('mobitool-Faktoren v2.0'!$AJ12,'Energiefaktoren Ecoinvent'!$A:$A,0))),0,$AL12*INDEX('Energiefaktoren Ecoinvent'!$H:$H,MATCH('mobitool-Faktoren v2.0'!$AJ12,'Energiefaktoren Ecoinvent'!$A:$A,0))),0)</f>
        <v>0</v>
      </c>
      <c r="BI12" s="306">
        <f ca="1">IF(OR(AJ12="Benzin",AJ12="Diesel"),0,IF(ISERROR(OFFSET('Daten KEA'!$A$1,MATCH(BI$5,'Daten KEA'!$A:$A,0)-1,MATCH(AP12,'Daten KEA'!$A$424:$ADO$424,0)-1)),0,OFFSET('Daten KEA'!$A$1,MATCH(BI$5,'Daten KEA'!$A:$A,0)-1,MATCH(AP12,'Daten KEA'!$A$424:$ADO$424,0)-1))-IF(ISERROR($AL12*INDEX('Energiefaktoren Ecoinvent'!$H:$H,MATCH('mobitool-Faktoren v2.0'!$AJ12,'Energiefaktoren Ecoinvent'!$A:$A,0))),0,$AL12*INDEX('Energiefaktoren Ecoinvent'!$H:$H,MATCH('mobitool-Faktoren v2.0'!$AJ12,'Energiefaktoren Ecoinvent'!$A:$A,0))))</f>
        <v>3.7822616881929999E-3</v>
      </c>
      <c r="BJ12" s="306">
        <f t="shared" ca="1" si="41"/>
        <v>3.7822616881929999E-3</v>
      </c>
      <c r="BK12" s="306">
        <f ca="1">IF(ISERROR(OFFSET('Daten KEA'!$A$1,MATCH(BK$5,'Daten KEA'!$A:$A,0)-1,MATCH(AQ12,'Daten KEA'!$A$424:$ADO$424,0)-1)),0,OFFSET('Daten KEA'!$A$1,MATCH(BK$5,'Daten KEA'!$A:$A,0)-1,MATCH(AQ12,'Daten KEA'!$A$424:$ADO$424,0)-1))</f>
        <v>9.6582384123880996E-2</v>
      </c>
      <c r="BL12" s="306">
        <f ca="1">IF(ISERROR(OFFSET('Daten KEA'!$A$1,MATCH(BL$5,'Daten KEA'!$A:$A,0)-1,MATCH(AR12,'Daten KEA'!$A$424:$ADO$424,0)-1)),0,OFFSET('Daten KEA'!$A$1,MATCH(BL$5,'Daten KEA'!$A:$A,0)-1,MATCH(AR12,'Daten KEA'!$A$424:$ADO$424,0)-1))</f>
        <v>0.16992126719180001</v>
      </c>
      <c r="BM12" s="306">
        <f ca="1">IF(ISERROR(OFFSET('Daten KEA'!$A$1,MATCH(BM$5,'Daten KEA'!$A:$A,0)-1,MATCH(AS12,'Daten KEA'!$A$424:$ADO$424,0)-1)),0,OFFSET('Daten KEA'!$A$1,MATCH(BM$5,'Daten KEA'!$A:$A,0)-1,MATCH(AS12,'Daten KEA'!$A$424:$ADO$424,0)-1))</f>
        <v>3.2308094277581995E-2</v>
      </c>
      <c r="BN12" s="307">
        <f t="shared" ca="1" si="40"/>
        <v>0.30259400728145602</v>
      </c>
      <c r="BO12" s="306">
        <f ca="1">IF(ISERROR(OFFSET('Daten KEA'!$A$1,MATCH(BO$5,'Daten KEA'!$A:$A,0)-1,MATCH(AT12,'Daten KEA'!$A$424:$ADO$424,0)-1)),0,OFFSET('Daten KEA'!$A$1,MATCH(BO$5,'Daten KEA'!$A:$A,0)-1,MATCH(AT12,'Daten KEA'!$A$424:$ADO$424,0)-1))</f>
        <v>0.30259400481150006</v>
      </c>
      <c r="BP12" s="305">
        <f t="shared" ca="1" si="8"/>
        <v>0.99999999183739297</v>
      </c>
      <c r="BQ12" s="308">
        <f ca="1">IF(ISERROR(OFFSET('Daten GWP'!$A$1,MATCH(BQ$5,'Daten GWP'!$A:$A,0)-1,MATCH(AM12,'Daten GWP'!$A$424:$ADO$424,0)-1)),0,OFFSET('Daten GWP'!$A$1,MATCH(BQ$5,'Daten GWP'!$A:$A,0)-1,MATCH(AM12,'Daten GWP'!$A$424:$ADO$424,0)-1))*1000</f>
        <v>0</v>
      </c>
      <c r="BR12" s="308">
        <f ca="1">IF(ISERROR(OFFSET('Daten GWP'!$A$1,MATCH(BR$5,'Daten GWP'!$A:$A,0)-1,MATCH(AN12,'Daten GWP'!$A$424:$ADO$424,0)-1)),0,OFFSET('Daten GWP'!$A$1,MATCH(BR$5,'Daten GWP'!$A:$A,0)-1,MATCH(AN12,'Daten GWP'!$A$424:$ADO$424,0)-1))*1000</f>
        <v>0</v>
      </c>
      <c r="BS12" s="308">
        <f ca="1">IF(ISERROR(OFFSET('Daten GWP'!$A$1,MATCH(BS$5,'Daten GWP'!$A:$A,0)-1,MATCH(AO12,'Daten GWP'!$A$424:$ADO$424,0)-1)),0,OFFSET('Daten GWP'!$A$1,MATCH(BS$5,'Daten GWP'!$A:$A,0)-1,MATCH(AO12,'Daten GWP'!$A$424:$ADO$424,0)-1))*1000</f>
        <v>0</v>
      </c>
      <c r="BT12" s="308">
        <f ca="1">IF(ISERROR(OFFSET('Daten GWP'!$A$1,MATCH(BT$5,'Daten GWP'!$A:$A,0)-1,MATCH(AP12,'Daten GWP'!$A$424:$ADO$424,0)-1)),0,OFFSET('Daten GWP'!$A$1,MATCH(BT$5,'Daten GWP'!$A:$A,0)-1,MATCH(AP12,'Daten GWP'!$A$424:$ADO$424,0)-1))*1000</f>
        <v>0.45469781000000004</v>
      </c>
      <c r="BU12" s="308">
        <f t="shared" ca="1" si="9"/>
        <v>0.45469781000000004</v>
      </c>
      <c r="BV12" s="308">
        <f ca="1">IF(ISERROR(OFFSET('Daten GWP'!$A$1,MATCH(BV$5,'Daten GWP'!$A:$A,0)-1,MATCH(AQ12,'Daten GWP'!$A$424:$ADO$424,0)-1)),0,OFFSET('Daten GWP'!$A$1,MATCH(BV$5,'Daten GWP'!$A:$A,0)-1,MATCH(AQ12,'Daten GWP'!$A$424:$ADO$424,0)-1))*1000</f>
        <v>4.8628032000000001</v>
      </c>
      <c r="BW12" s="308">
        <f ca="1">IF(ISERROR(OFFSET('Daten GWP'!$A$1,MATCH(BW$5,'Daten GWP'!$A:$A,0)-1,MATCH(AR12,'Daten GWP'!$A$424:$ADO$424,0)-1)),0,OFFSET('Daten GWP'!$A$1,MATCH(BW$5,'Daten GWP'!$A:$A,0)-1,MATCH(AR12,'Daten GWP'!$A$424:$ADO$424,0)-1))*1000</f>
        <v>10.285912</v>
      </c>
      <c r="BX12" s="308">
        <f ca="1">IF(ISERROR(OFFSET('Daten GWP'!$A$1,MATCH(BX$5,'Daten GWP'!$A:$A,0)-1,MATCH(AS12,'Daten GWP'!$A$424:$ADO$424,0)-1)),0,OFFSET('Daten GWP'!$A$1,MATCH(BX$5,'Daten GWP'!$A:$A,0)-1,MATCH(AS12,'Daten GWP'!$A$424:$ADO$424,0)-1))*1000</f>
        <v>1.1030217</v>
      </c>
      <c r="BY12" s="309">
        <f t="shared" ca="1" si="10"/>
        <v>16.70643471</v>
      </c>
      <c r="BZ12" s="308">
        <f ca="1">IF(ISERROR(OFFSET('Daten GWP'!$A$1,MATCH(BZ$5,'Daten GWP'!$A:$A,0)-1,MATCH(AT12,'Daten GWP'!$A$424:$ADO$424,0)-1)),0,OFFSET('Daten GWP'!$A$1,MATCH(BZ$5,'Daten GWP'!$A:$A,0)-1,MATCH(AT12,'Daten GWP'!$A$424:$ADO$424,0)-1))*1000</f>
        <v>16.706433999999998</v>
      </c>
      <c r="CA12" s="305">
        <f t="shared" ca="1" si="11"/>
        <v>0.99999995750140502</v>
      </c>
      <c r="CB12" s="310">
        <f ca="1">IF(ISERROR(OFFSET('Daten Elementary'!$A$1,MATCH(CB$5,'Daten Elementary'!$A:$A,0)-1,MATCH(AM12,'Daten Elementary'!$A$424:$ADO$424,0)-1)),0,OFFSET('Daten Elementary'!$A$1,MATCH(CB$5,'Daten Elementary'!$A:$A,0)-1,MATCH(AM12,'Daten Elementary'!$A$424:$ADO$424,0)-1))*1000000</f>
        <v>0</v>
      </c>
      <c r="CC12" s="310">
        <f ca="1">IF(ISERROR(OFFSET('Daten Elementary'!$A$1,MATCH(CC$5,'Daten Elementary'!$A:$A,0)-1,MATCH(AN12,'Daten Elementary'!$A$424:$ADO$424,0)-1)),0,OFFSET('Daten Elementary'!$A$1,MATCH(CC$5,'Daten Elementary'!$A:$A,0)-1,MATCH(AN12,'Daten Elementary'!$A$424:$ADO$424,0)-1))*1000000</f>
        <v>1.2019987999999999</v>
      </c>
      <c r="CD12" s="310">
        <f ca="1">IF(ISERROR(OFFSET('Daten Elementary'!$A$1,MATCH(CD$5,'Daten Elementary'!$A:$A,0)-1,MATCH(AO12,'Daten Elementary'!$A$424:$ADO$424,0)-1)),0,OFFSET('Daten Elementary'!$A$1,MATCH(CD$5,'Daten Elementary'!$A:$A,0)-1,MATCH(AO12,'Daten Elementary'!$A$424:$ADO$424,0)-1))*1000000</f>
        <v>0</v>
      </c>
      <c r="CE12" s="310">
        <f ca="1">IF(ISERROR(OFFSET('Daten Elementary'!$A$1,MATCH(CE$5,'Daten Elementary'!$A:$A,0)-1,MATCH(AP12,'Daten Elementary'!$A$424:$ADO$424,0)-1)),0,OFFSET('Daten Elementary'!$A$1,MATCH(CE$5,'Daten Elementary'!$A:$A,0)-1,MATCH(AP12,'Daten Elementary'!$A$424:$ADO$424,0)-1))*1000000</f>
        <v>0.56736715000000004</v>
      </c>
      <c r="CF12" s="310">
        <f t="shared" ca="1" si="12"/>
        <v>1.7693659500000001</v>
      </c>
      <c r="CG12" s="310">
        <f ca="1">IF(ISERROR(OFFSET('Daten Elementary'!$A$1,MATCH(CG$5,'Daten Elementary'!$A:$A,0)-1,MATCH(AQ12,'Daten Elementary'!$A$424:$ADO$424,0)-1)),0,OFFSET('Daten Elementary'!$A$1,MATCH(CG$5,'Daten Elementary'!$A:$A,0)-1,MATCH(AQ12,'Daten Elementary'!$A$424:$ADO$424,0)-1))*1000000</f>
        <v>1.7191362000000001</v>
      </c>
      <c r="CH12" s="310">
        <f ca="1">IF(ISERROR(OFFSET('Daten Elementary'!$A$1,MATCH(CH$5,'Daten Elementary'!$A:$A,0)-1,MATCH(AR12,'Daten Elementary'!$A$424:$ADO$424,0)-1)),0,OFFSET('Daten Elementary'!$A$1,MATCH(CH$5,'Daten Elementary'!$A:$A,0)-1,MATCH(AR12,'Daten Elementary'!$A$424:$ADO$424,0)-1))*1000000</f>
        <v>7.8759006999999999</v>
      </c>
      <c r="CI12" s="310">
        <f ca="1">IF(ISERROR(OFFSET('Daten Elementary'!$A$1,MATCH(CI$5,'Daten Elementary'!$A:$A,0)-1,MATCH(AS12,'Daten Elementary'!$A$424:$ADO$424,0)-1)),0,OFFSET('Daten Elementary'!$A$1,MATCH(CI$5,'Daten Elementary'!$A:$A,0)-1,MATCH(AS12,'Daten Elementary'!$A$424:$ADO$424,0)-1))*1000000</f>
        <v>1.2010647000000001</v>
      </c>
      <c r="CJ12" s="311">
        <f t="shared" ca="1" si="13"/>
        <v>12.565467550000001</v>
      </c>
      <c r="CK12" s="310">
        <f ca="1">IF(ISERROR(OFFSET('Daten Elementary'!$A$1,MATCH(CK$5,'Daten Elementary'!$A:$A,0)-1,MATCH($AT12,'Daten Elementary'!$A$424:$ADO$424,0)-1)),0,OFFSET('Daten Elementary'!$A$1,MATCH(CK$5,'Daten Elementary'!$A:$A,0)-1,MATCH($AT12,'Daten Elementary'!$A$424:$ADO$424,0)-1))*1000000</f>
        <v>12.565467999999999</v>
      </c>
      <c r="CL12" s="305">
        <f t="shared" ca="1" si="14"/>
        <v>1.0000000358124357</v>
      </c>
      <c r="CM12" s="312">
        <f ca="1">IF(ISERROR(OFFSET('Daten Elementary'!$A$1,MATCH(CM$5,'Daten Elementary'!$A:$A,0)-1,MATCH(AM12,'Daten Elementary'!$A$424:$ADO$424,0)-1)),0,OFFSET('Daten Elementary'!$A$1,MATCH(CM$5,'Daten Elementary'!$A:$A,0)-1,MATCH(AM12,'Daten Elementary'!$A$424:$ADO$424,0)-1))*1000000</f>
        <v>0</v>
      </c>
      <c r="CN12" s="312">
        <f ca="1">IF(ISERROR(OFFSET('Daten Elementary'!$A$1,MATCH(CN$5,'Daten Elementary'!$A:$A,0)-1,MATCH(AN12,'Daten Elementary'!$A$424:$ADO$424,0)-1)),0,OFFSET('Daten Elementary'!$A$1,MATCH(CN$5,'Daten Elementary'!$A:$A,0)-1,MATCH(AN12,'Daten Elementary'!$A$424:$ADO$424,0)-1))*1000000</f>
        <v>0.71330526000000005</v>
      </c>
      <c r="CO12" s="312">
        <f ca="1">IF(ISERROR(OFFSET('Daten Elementary'!$A$1,MATCH(CO$5,'Daten Elementary'!$A:$A,0)-1,MATCH(AO12,'Daten Elementary'!$A$424:$ADO$424,0)-1)),0,OFFSET('Daten Elementary'!$A$1,MATCH(CO$5,'Daten Elementary'!$A:$A,0)-1,MATCH(AO12,'Daten Elementary'!$A$424:$ADO$424,0)-1))*1000000</f>
        <v>0</v>
      </c>
      <c r="CP12" s="312">
        <f ca="1">IF(ISERROR(OFFSET('Daten Elementary'!$A$1,MATCH(CP$5,'Daten Elementary'!$A:$A,0)-1,MATCH(AP12,'Daten Elementary'!$A$424:$ADO$424,0)-1)),0,OFFSET('Daten Elementary'!$A$1,MATCH(CP$5,'Daten Elementary'!$A:$A,0)-1,MATCH(AP12,'Daten Elementary'!$A$424:$ADO$424,0)-1))*1000000</f>
        <v>0.27408288999999997</v>
      </c>
      <c r="CQ12" s="312">
        <f t="shared" ca="1" si="15"/>
        <v>0.98738815000000002</v>
      </c>
      <c r="CR12" s="312">
        <f ca="1">IF(ISERROR(OFFSET('Daten Elementary'!$A$1,MATCH(CR$5,'Daten Elementary'!$A:$A,0)-1,MATCH(AQ12,'Daten Elementary'!$A$424:$ADO$424,0)-1)),0,OFFSET('Daten Elementary'!$A$1,MATCH(CR$5,'Daten Elementary'!$A:$A,0)-1,MATCH(AQ12,'Daten Elementary'!$A$424:$ADO$424,0)-1))*1000000</f>
        <v>1.210432</v>
      </c>
      <c r="CS12" s="312">
        <f ca="1">IF(ISERROR(OFFSET('Daten Elementary'!$A$1,MATCH(CS$5,'Daten Elementary'!$A:$A,0)-1,MATCH(AR12,'Daten Elementary'!$A$424:$ADO$424,0)-1)),0,OFFSET('Daten Elementary'!$A$1,MATCH(CS$5,'Daten Elementary'!$A:$A,0)-1,MATCH(AR12,'Daten Elementary'!$A$424:$ADO$424,0)-1))*1000000</f>
        <v>3.1740242000000003</v>
      </c>
      <c r="CT12" s="312">
        <f ca="1">IF(ISERROR(OFFSET('Daten Elementary'!$A$1,MATCH(CT$5,'Daten Elementary'!$A:$A,0)-1,MATCH(AS12,'Daten Elementary'!$A$424:$ADO$424,0)-1)),0,OFFSET('Daten Elementary'!$A$1,MATCH(CT$5,'Daten Elementary'!$A:$A,0)-1,MATCH(AS12,'Daten Elementary'!$A$424:$ADO$424,0)-1))*1000000</f>
        <v>0.67926222999999997</v>
      </c>
      <c r="CU12" s="313">
        <f t="shared" ca="1" si="16"/>
        <v>6.0511065799999999</v>
      </c>
      <c r="CV12" s="312">
        <f ca="1">IF(ISERROR(OFFSET('Daten Elementary'!$A$1,MATCH(CV$5,'Daten Elementary'!$A:$A,0)-1,MATCH($AT12,'Daten Elementary'!$A$424:$ADO$424,0)-1)),0,OFFSET('Daten Elementary'!$A$1,MATCH(CV$5,'Daten Elementary'!$A:$A,0)-1,MATCH($AT12,'Daten Elementary'!$A$424:$ADO$424,0)-1))*1000000</f>
        <v>6.0511065999999998</v>
      </c>
      <c r="CW12" s="305">
        <f t="shared" ca="1" si="17"/>
        <v>1.0000000033051806</v>
      </c>
      <c r="CX12" s="314">
        <f ca="1">IF(ISERROR(OFFSET('Daten Elementary'!$A$1,MATCH(CX$5,'Daten Elementary'!$A:$A,0)-1,MATCH(AM12,'Daten Elementary'!$A$424:$ADO$424,0)-1)),0,OFFSET('Daten Elementary'!$A$1,MATCH(CX$5,'Daten Elementary'!$A:$A,0)-1,MATCH(AM12,'Daten Elementary'!$A$424:$ADO$424,0)-1))*1000000</f>
        <v>0</v>
      </c>
      <c r="CY12" s="314">
        <f ca="1">IF(ISERROR(OFFSET('Daten Elementary'!$A$1,MATCH(CY$5,'Daten Elementary'!$A:$A,0)-1,MATCH(AN12,'Daten Elementary'!$A$424:$ADO$424,0)-1)),0,OFFSET('Daten Elementary'!$A$1,MATCH(CY$5,'Daten Elementary'!$A:$A,0)-1,MATCH(AN12,'Daten Elementary'!$A$424:$ADO$424,0)-1))*1000000</f>
        <v>6.3289182999999996E-6</v>
      </c>
      <c r="CZ12" s="314">
        <f ca="1">IF(ISERROR(OFFSET('Daten Elementary'!$A$1,MATCH(CZ$5,'Daten Elementary'!$A:$A,0)-1,MATCH(AO12,'Daten Elementary'!$A$424:$ADO$424,0)-1)),0,OFFSET('Daten Elementary'!$A$1,MATCH(CZ$5,'Daten Elementary'!$A:$A,0)-1,MATCH(AO12,'Daten Elementary'!$A$424:$ADO$424,0)-1))*1000000</f>
        <v>0</v>
      </c>
      <c r="DA12" s="314">
        <f ca="1">IF(ISERROR(OFFSET('Daten Elementary'!$A$1,MATCH(DA$5,'Daten Elementary'!$A:$A,0)-1,MATCH(AP12,'Daten Elementary'!$A$424:$ADO$424,0)-1)),0,OFFSET('Daten Elementary'!$A$1,MATCH(DA$5,'Daten Elementary'!$A:$A,0)-1,MATCH(AP12,'Daten Elementary'!$A$424:$ADO$424,0)-1))*1000000</f>
        <v>0.35703561</v>
      </c>
      <c r="DB12" s="314">
        <f t="shared" ca="1" si="18"/>
        <v>0.35704193891829999</v>
      </c>
      <c r="DC12" s="314">
        <f ca="1">IF(ISERROR(OFFSET('Daten Elementary'!$A$1,MATCH(DC$5,'Daten Elementary'!$A:$A,0)-1,MATCH(AQ12,'Daten Elementary'!$A$424:$ADO$424,0)-1)),0,OFFSET('Daten Elementary'!$A$1,MATCH(DC$5,'Daten Elementary'!$A:$A,0)-1,MATCH(AQ12,'Daten Elementary'!$A$424:$ADO$424,0)-1))*1000000</f>
        <v>4.7242728000000005</v>
      </c>
      <c r="DD12" s="314">
        <f ca="1">IF(ISERROR(OFFSET('Daten Elementary'!$A$1,MATCH(DD$5,'Daten Elementary'!$A:$A,0)-1,MATCH(AR12,'Daten Elementary'!$A$424:$ADO$424,0)-1)),0,OFFSET('Daten Elementary'!$A$1,MATCH(DD$5,'Daten Elementary'!$A:$A,0)-1,MATCH(AR12,'Daten Elementary'!$A$424:$ADO$424,0)-1))*1000000</f>
        <v>25.598437999999998</v>
      </c>
      <c r="DE12" s="314">
        <f ca="1">IF(ISERROR(OFFSET('Daten Elementary'!$A$1,MATCH(DE$5,'Daten Elementary'!$A:$A,0)-1,MATCH(AS12,'Daten Elementary'!$A$424:$ADO$424,0)-1)),0,OFFSET('Daten Elementary'!$A$1,MATCH(DE$5,'Daten Elementary'!$A:$A,0)-1,MATCH(AS12,'Daten Elementary'!$A$424:$ADO$424,0)-1))*1000000</f>
        <v>6.3378110999999997</v>
      </c>
      <c r="DF12" s="315">
        <f t="shared" ca="1" si="19"/>
        <v>37.017563838918299</v>
      </c>
      <c r="DG12" s="314">
        <f ca="1">IF(ISERROR(OFFSET('Daten Elementary'!$A$1,MATCH(DG$5,'Daten Elementary'!$A:$A,0)-1,MATCH($AT12,'Daten Elementary'!$A$424:$ADO$424,0)-1)),0,OFFSET('Daten Elementary'!$A$1,MATCH(DG$5,'Daten Elementary'!$A:$A,0)-1,MATCH($AT12,'Daten Elementary'!$A$424:$ADO$424,0)-1))*1000000</f>
        <v>37.017564</v>
      </c>
      <c r="DH12" s="305">
        <f t="shared" ca="1" si="20"/>
        <v>1.0000000043514938</v>
      </c>
      <c r="DI12" s="316">
        <f ca="1">IF(ISERROR(OFFSET('Daten Elementary'!$A$1,MATCH(DI$5,'Daten Elementary'!$A:$A,0)-1,MATCH(AM12,'Daten Elementary'!$A$424:$ADO$424,0)-1)),0,OFFSET('Daten Elementary'!$A$1,MATCH(DI$5,'Daten Elementary'!$A:$A,0)-1,MATCH(AM12,'Daten Elementary'!$A$424:$ADO$424,0)-1))*1000000</f>
        <v>0</v>
      </c>
      <c r="DJ12" s="316">
        <f ca="1">IF(ISERROR(OFFSET('Daten Elementary'!$A$1,MATCH(DJ$5,'Daten Elementary'!$A:$A,0)-1,MATCH(AN12,'Daten Elementary'!$A$424:$ADO$424,0)-1)),0,OFFSET('Daten Elementary'!$A$1,MATCH(DJ$5,'Daten Elementary'!$A:$A,0)-1,MATCH(AN12,'Daten Elementary'!$A$424:$ADO$424,0)-1))*1000000</f>
        <v>0</v>
      </c>
      <c r="DK12" s="316">
        <f ca="1">IF(ISERROR(OFFSET('Daten Elementary'!$A$1,MATCH(DK$5,'Daten Elementary'!$A:$A,0)-1,MATCH(AO12,'Daten Elementary'!$A$424:$ADO$424,0)-1)),0,OFFSET('Daten Elementary'!$A$1,MATCH(DK$5,'Daten Elementary'!$A:$A,0)-1,MATCH(AO12,'Daten Elementary'!$A$424:$ADO$424,0)-1))*1000000</f>
        <v>0</v>
      </c>
      <c r="DL12" s="316">
        <f ca="1">IF(ISERROR(OFFSET('Daten Elementary'!$A$1,MATCH(DL$5,'Daten Elementary'!$A:$A,0)-1,MATCH(AP12,'Daten Elementary'!$A$424:$ADO$424,0)-1)),0,OFFSET('Daten Elementary'!$A$1,MATCH(DL$5,'Daten Elementary'!$A:$A,0)-1,MATCH(AP12,'Daten Elementary'!$A$424:$ADO$424,0)-1))*1000000</f>
        <v>1.2165250999999999</v>
      </c>
      <c r="DM12" s="316">
        <f t="shared" ca="1" si="21"/>
        <v>1.2165250999999999</v>
      </c>
      <c r="DN12" s="316">
        <f ca="1">IF(ISERROR(OFFSET('Daten Elementary'!$A$1,MATCH(DN$5,'Daten Elementary'!$A:$A,0)-1,MATCH(AQ12,'Daten Elementary'!$A$424:$ADO$424,0)-1)),0,OFFSET('Daten Elementary'!$A$1,MATCH(DN$5,'Daten Elementary'!$A:$A,0)-1,MATCH(AQ12,'Daten Elementary'!$A$424:$ADO$424,0)-1))*1000000</f>
        <v>8.5650104000000002</v>
      </c>
      <c r="DO12" s="316">
        <f ca="1">IF(ISERROR(OFFSET('Daten Elementary'!$A$1,MATCH(DO$5,'Daten Elementary'!$A:$A,0)-1,MATCH(AR12,'Daten Elementary'!$A$424:$ADO$424,0)-1)),0,OFFSET('Daten Elementary'!$A$1,MATCH(DO$5,'Daten Elementary'!$A:$A,0)-1,MATCH(AR12,'Daten Elementary'!$A$424:$ADO$424,0)-1))*1000000</f>
        <v>18.121048999999999</v>
      </c>
      <c r="DP12" s="316">
        <f ca="1">IF(ISERROR(OFFSET('Daten Elementary'!$A$1,MATCH(DP$5,'Daten Elementary'!$A:$A,0)-1,MATCH(AS12,'Daten Elementary'!$A$424:$ADO$424,0)-1)),0,OFFSET('Daten Elementary'!$A$1,MATCH(DP$5,'Daten Elementary'!$A:$A,0)-1,MATCH(AS12,'Daten Elementary'!$A$424:$ADO$424,0)-1))*1000000</f>
        <v>7.1069138999999995</v>
      </c>
      <c r="DQ12" s="317">
        <f t="shared" ca="1" si="22"/>
        <v>35.009498399999998</v>
      </c>
      <c r="DR12" s="316">
        <f ca="1">IF(ISERROR(OFFSET('Daten Elementary'!$A$1,MATCH(DR$5,'Daten Elementary'!$A:$A,0)-1,MATCH($AT12,'Daten Elementary'!$A$424:$ADO$424,0)-1)),0,OFFSET('Daten Elementary'!$A$1,MATCH(DR$5,'Daten Elementary'!$A:$A,0)-1,MATCH($AT12,'Daten Elementary'!$A$424:$ADO$424,0)-1))*1000000</f>
        <v>35.009498000000001</v>
      </c>
      <c r="DS12" s="305">
        <f t="shared" ca="1" si="23"/>
        <v>0.99999998857452932</v>
      </c>
      <c r="DT12" s="318">
        <f ca="1">IF(ISERROR(OFFSET('Daten UBP13'!$A$1,MATCH(DT$5,'Daten UBP13'!$A:$A,0)-1,MATCH(AM12,'Daten UBP13'!$A$424:$AEG$424,0)-1)),0,OFFSET('Daten UBP13'!$A$1,MATCH(DT$5,'Daten UBP13'!$A:$A,0)-1,MATCH(AM12,'Daten UBP13'!$A$424:$AEG$424,0)-1))</f>
        <v>0</v>
      </c>
      <c r="DU12" s="318">
        <f ca="1">IF(ISERROR(OFFSET('Daten UBP13'!$A$1,MATCH(DU$5,'Daten UBP13'!$A:$A,0)-1,MATCH(AN12,'Daten UBP13'!$A$424:$AEG$424,0)-1)),0,OFFSET('Daten UBP13'!$A$1,MATCH(DU$5,'Daten UBP13'!$A:$A,0)-1,MATCH(AN12,'Daten UBP13'!$A$424:$AEG$424,0)-1))</f>
        <v>0.85084866999999997</v>
      </c>
      <c r="DV12" s="318">
        <f ca="1">IF(ISERROR(OFFSET('Daten UBP13'!$A$1,MATCH(DV$5,'Daten UBP13'!$A:$A,0)-1,MATCH(AO12,'Daten UBP13'!$A$424:$AEG$424,0)-1)),0,OFFSET('Daten UBP13'!$A$1,MATCH(DV$5,'Daten UBP13'!$A:$A,0)-1,MATCH(AO12,'Daten UBP13'!$A$424:$AEG$424,0)-1))</f>
        <v>0</v>
      </c>
      <c r="DW12" s="318">
        <f ca="1">IF(ISERROR(OFFSET('Daten UBP13'!$A$1,MATCH(DW$5,'Daten UBP13'!$A:$A,0)-1,MATCH(AP12,'Daten UBP13'!$A$424:$AEG$424,0)-1)),0,OFFSET('Daten UBP13'!$A$1,MATCH(DW$5,'Daten UBP13'!$A:$A,0)-1,MATCH(AP12,'Daten UBP13'!$A$424:$AEG$424,0)-1))</f>
        <v>1.4226249</v>
      </c>
      <c r="DX12" s="318">
        <f t="shared" ca="1" si="24"/>
        <v>2.2734735700000002</v>
      </c>
      <c r="DY12" s="318">
        <f ca="1">IF(ISERROR(OFFSET('Daten UBP13'!$A$1,MATCH(DY$5,'Daten UBP13'!$A:$A,0)-1,MATCH(AQ12,'Daten UBP13'!$A$424:$AEG$424,0)-1)),0,OFFSET('Daten UBP13'!$A$1,MATCH(DY$5,'Daten UBP13'!$A:$A,0)-1,MATCH(AQ12,'Daten UBP13'!$A$424:$AEG$424,0)-1))</f>
        <v>5.0224650999999998</v>
      </c>
      <c r="DZ12" s="318">
        <f ca="1">IF(ISERROR(OFFSET('Daten UBP13'!$A$1,MATCH(DZ$5,'Daten UBP13'!$A:$A,0)-1,MATCH(AR12,'Daten UBP13'!$A$424:$AEG$424,0)-1)),0,OFFSET('Daten UBP13'!$A$1,MATCH(DZ$5,'Daten UBP13'!$A:$A,0)-1,MATCH(AR12,'Daten UBP13'!$A$424:$AEG$424,0)-1))</f>
        <v>16.462320999999999</v>
      </c>
      <c r="EA12" s="318">
        <f ca="1">IF(ISERROR(OFFSET('Daten UBP13'!$A$1,MATCH(EA$5,'Daten UBP13'!$A:$A,0)-1,MATCH(AS12,'Daten UBP13'!$A$424:$AEG$424,0)-1)),0,OFFSET('Daten UBP13'!$A$1,MATCH(EA$5,'Daten UBP13'!$A:$A,0)-1,MATCH(AS12,'Daten UBP13'!$A$424:$AEG$424,0)-1))</f>
        <v>2.1976339</v>
      </c>
      <c r="EB12" s="319">
        <f t="shared" ca="1" si="25"/>
        <v>25.955893570000001</v>
      </c>
      <c r="EC12" s="318">
        <f ca="1">IF(ISERROR(OFFSET('Daten UBP13'!$A$1,MATCH(EC$5,'Daten UBP13'!$A:$A,0)-1,MATCH(AT12,'Daten UBP13'!$A$424:$AEG$424,0)-1)),0,OFFSET('Daten UBP13'!$A$1,MATCH(EC$5,'Daten UBP13'!$A:$A,0)-1,MATCH(AT12,'Daten UBP13'!$A$424:$AEG$424,0)-1))</f>
        <v>25.955893</v>
      </c>
      <c r="ED12" s="305">
        <f t="shared" ca="1" si="26"/>
        <v>0.99999997803966956</v>
      </c>
      <c r="EE12" s="320">
        <f ca="1">IF(ISERROR(OFFSET('Daten ReCiPe'!$A$1,MATCH(EE$5,'Daten ReCiPe'!$A:$A,0)-1,MATCH(AM12,'Daten ReCiPe'!$A$424:$ADO$424,0)-1)),0,OFFSET('Daten ReCiPe'!$A$1,MATCH(EE$5,'Daten ReCiPe'!$A:$A,0)-1,MATCH(AM12,'Daten ReCiPe'!$A$424:$ADO$424,0)-1))*1000</f>
        <v>0</v>
      </c>
      <c r="EF12" s="320">
        <f ca="1">IF(ISERROR(OFFSET('Daten ReCiPe'!$A$1,MATCH(EF$5,'Daten ReCiPe'!$A:$A,0)-1,MATCH(AN12,'Daten ReCiPe'!$A$424:$ADO$424,0)-1)),0,OFFSET('Daten ReCiPe'!$A$1,MATCH(EF$5,'Daten ReCiPe'!$A:$A,0)-1,MATCH(AN12,'Daten ReCiPe'!$A$424:$ADO$424,0)-1))*1000</f>
        <v>1.2607502E-2</v>
      </c>
      <c r="EG12" s="320">
        <f ca="1">IF(ISERROR(OFFSET('Daten ReCiPe'!$A$1,MATCH(EG$5,'Daten ReCiPe'!$A:$A,0)-1,MATCH(AO12,'Daten ReCiPe'!$A$424:$ADO$424,0)-1)),0,OFFSET('Daten ReCiPe'!$A$1,MATCH(EG$5,'Daten ReCiPe'!$A:$A,0)-1,MATCH(AO12,'Daten ReCiPe'!$A$424:$ADO$424,0)-1))*1000</f>
        <v>0</v>
      </c>
      <c r="EH12" s="320">
        <f ca="1">IF(ISERROR(OFFSET('Daten ReCiPe'!$A$1,MATCH(EH$5,'Daten ReCiPe'!$A:$A,0)-1,MATCH(AP12,'Daten ReCiPe'!$A$424:$ADO$424,0)-1)),0,OFFSET('Daten ReCiPe'!$A$1,MATCH(EH$5,'Daten ReCiPe'!$A:$A,0)-1,MATCH(AP12,'Daten ReCiPe'!$A$424:$ADO$424,0)-1))*1000</f>
        <v>7.9117663000000005E-2</v>
      </c>
      <c r="EI12" s="320">
        <f t="shared" ca="1" si="27"/>
        <v>9.1725164999999997E-2</v>
      </c>
      <c r="EJ12" s="320">
        <f ca="1">IF(ISERROR(OFFSET('Daten ReCiPe'!$A$1,MATCH(EJ$5,'Daten ReCiPe'!$A:$A,0)-1,MATCH(AQ12,'Daten ReCiPe'!$A$424:$ADO$424,0)-1)),0,OFFSET('Daten ReCiPe'!$A$1,MATCH(EJ$5,'Daten ReCiPe'!$A:$A,0)-1,MATCH(AQ12,'Daten ReCiPe'!$A$424:$ADO$424,0)-1))*1000</f>
        <v>0.55447907000000007</v>
      </c>
      <c r="EK12" s="320">
        <f ca="1">IF(ISERROR(OFFSET('Daten ReCiPe'!$A$1,MATCH(EK$5,'Daten ReCiPe'!$A:$A,0)-1,MATCH(AR12,'Daten ReCiPe'!$A$424:$ADO$424,0)-1)),0,OFFSET('Daten ReCiPe'!$A$1,MATCH(EK$5,'Daten ReCiPe'!$A:$A,0)-1,MATCH(AR12,'Daten ReCiPe'!$A$424:$ADO$424,0)-1))*1000</f>
        <v>1.3879311000000001</v>
      </c>
      <c r="EL12" s="320">
        <f ca="1">IF(ISERROR(OFFSET('Daten ReCiPe'!$A$1,MATCH(EL$5,'Daten ReCiPe'!$A:$A,0)-1,MATCH(AS12,'Daten ReCiPe'!$A$424:$ADO$424,0)-1)),0,OFFSET('Daten ReCiPe'!$A$1,MATCH(EL$5,'Daten ReCiPe'!$A:$A,0)-1,MATCH(AS12,'Daten ReCiPe'!$A$424:$ADO$424,0)-1))*1000</f>
        <v>0.17883670999999998</v>
      </c>
      <c r="EM12" s="321">
        <f t="shared" ca="1" si="28"/>
        <v>2.2129720450000003</v>
      </c>
      <c r="EN12" s="320">
        <f ca="1">IF(ISERROR(OFFSET('Daten ReCiPe'!$A$1,MATCH(EN$5,'Daten ReCiPe'!$A:$A,0)-1,MATCH(AT12,'Daten ReCiPe'!$A$424:$ADO$424,0)-1)),0,OFFSET('Daten ReCiPe'!$A$1,MATCH(EN$5,'Daten ReCiPe'!$A:$A,0)-1,MATCH(AT12,'Daten ReCiPe'!$A$424:$ADO$424,0)-1))*1000</f>
        <v>2.2129720000000002</v>
      </c>
      <c r="EO12" s="305">
        <f t="shared" ca="1" si="29"/>
        <v>0.99999997966535537</v>
      </c>
      <c r="EP12" s="322">
        <f ca="1">IF(ISERROR(OFFSET('Daten Elementary'!$A$1,MATCH(EP$5,'Daten Elementary'!$A:$A,0)-1,MATCH(AM12,'Daten Elementary'!$A$424:$ADO$424,0)-1)),0,OFFSET('Daten Elementary'!$A$1,MATCH(EP$5,'Daten Elementary'!$A:$A,0)-1,MATCH(AM12,'Daten Elementary'!$A$424:$ADO$424,0)-1))*1000000</f>
        <v>0</v>
      </c>
      <c r="EQ12" s="322">
        <f ca="1">IF(ISERROR(OFFSET('Daten Elementary'!$A$1,MATCH(EQ$5,'Daten Elementary'!$A:$A,0)-1,MATCH(AN12,'Daten Elementary'!$A$424:$ADO$424,0)-1)),0,OFFSET('Daten Elementary'!$A$1,MATCH(EQ$5,'Daten Elementary'!$A:$A,0)-1,MATCH(AN12,'Daten Elementary'!$A$424:$ADO$424,0)-1))*1000000</f>
        <v>7.2868598E-3</v>
      </c>
      <c r="ER12" s="322">
        <f ca="1">IF(ISERROR(OFFSET('Daten Elementary'!$A$1,MATCH(ER$5,'Daten Elementary'!$A:$A,0)-1,MATCH(AO12,'Daten Elementary'!$A$424:$ADO$424,0)-1)),0,OFFSET('Daten Elementary'!$A$1,MATCH(ER$5,'Daten Elementary'!$A:$A,0)-1,MATCH(AO12,'Daten Elementary'!$A$424:$ADO$424,0)-1))*1000000</f>
        <v>0</v>
      </c>
      <c r="ES12" s="322">
        <f ca="1">IF(ISERROR(OFFSET('Daten Elementary'!$A$1,MATCH(ES$5,'Daten Elementary'!$A:$A,0)-1,MATCH(AP12,'Daten Elementary'!$A$424:$ADO$424,0)-1)),0,OFFSET('Daten Elementary'!$A$1,MATCH(ES$5,'Daten Elementary'!$A:$A,0)-1,MATCH(AP12,'Daten Elementary'!$A$424:$ADO$424,0)-1))*1000000</f>
        <v>2.0527855000000002</v>
      </c>
      <c r="ET12" s="322">
        <f t="shared" ca="1" si="30"/>
        <v>2.0600723598000004</v>
      </c>
      <c r="EU12" s="322">
        <f ca="1">IF(ISERROR(OFFSET('Daten Elementary'!$A$1,MATCH(EU$5,'Daten Elementary'!$A:$A,0)-1,MATCH(AQ12,'Daten Elementary'!$A$424:$ADO$424,0)-1)),0,OFFSET('Daten Elementary'!$A$1,MATCH(EU$5,'Daten Elementary'!$A:$A,0)-1,MATCH(AQ12,'Daten Elementary'!$A$424:$ADO$424,0)-1))*1000000</f>
        <v>9.1634715999999994</v>
      </c>
      <c r="EV12" s="322">
        <f ca="1">IF(ISERROR(OFFSET('Daten Elementary'!$A$1,MATCH(EV$5,'Daten Elementary'!$A:$A,0)-1,MATCH(AR12,'Daten Elementary'!$A$424:$ADO$424,0)-1)),0,OFFSET('Daten Elementary'!$A$1,MATCH(EV$5,'Daten Elementary'!$A:$A,0)-1,MATCH(AR12,'Daten Elementary'!$A$424:$ADO$424,0)-1))*1000000</f>
        <v>29.482271000000001</v>
      </c>
      <c r="EW12" s="322">
        <f ca="1">IF(ISERROR(OFFSET('Daten Elementary'!$A$1,MATCH(EW$5,'Daten Elementary'!$A:$A,0)-1,MATCH(AS12,'Daten Elementary'!$A$424:$ADO$424,0)-1)),0,OFFSET('Daten Elementary'!$A$1,MATCH(EW$5,'Daten Elementary'!$A:$A,0)-1,MATCH(AS12,'Daten Elementary'!$A$424:$ADO$424,0)-1))*1000000</f>
        <v>2.5893686000000002</v>
      </c>
      <c r="EX12" s="323">
        <f t="shared" ca="1" si="31"/>
        <v>43.295183559800002</v>
      </c>
      <c r="EY12" s="322">
        <f ca="1">IF(ISERROR(OFFSET('Daten Elementary'!$A$1,MATCH(EY$5,'Daten Elementary'!$A:$A,0)-1,MATCH($AT12,'Daten Elementary'!$A$424:$ADO$424,0)-1)),0,OFFSET('Daten Elementary'!$A$1,MATCH(EY$5,'Daten Elementary'!$A:$A,0)-1,MATCH($AT12,'Daten Elementary'!$A$424:$ADO$424,0)-1))*1000000</f>
        <v>43.295183999999999</v>
      </c>
      <c r="EZ12" s="305">
        <f t="shared" ca="1" si="32"/>
        <v>1.0000000101674127</v>
      </c>
      <c r="FA12" s="314">
        <f ca="1">IF(ISERROR(OFFSET('Daten Elementary'!$A$1,MATCH(FA$5,'Daten Elementary'!$A:$A,0)-1,MATCH(AM12,'Daten Elementary'!$A$424:$ADO$424,0)-1)),0,OFFSET('Daten Elementary'!$A$1,MATCH(FA$5,'Daten Elementary'!$A:$A,0)-1,MATCH(AM12,'Daten Elementary'!$A$424:$ADO$424,0)-1))*1000</f>
        <v>0</v>
      </c>
      <c r="FB12" s="314">
        <f ca="1">IF(ISERROR(OFFSET('Daten Elementary'!$A$1,MATCH(FB$5,'Daten Elementary'!$A:$A,0)-1,MATCH(AN12,'Daten Elementary'!$A$424:$ADO$424,0)-1)),0,OFFSET('Daten Elementary'!$A$1,MATCH(FB$5,'Daten Elementary'!$A:$A,0)-1,MATCH(AN12,'Daten Elementary'!$A$424:$ADO$424,0)-1))*1000</f>
        <v>0</v>
      </c>
      <c r="FC12" s="314">
        <f ca="1">IF(ISERROR(OFFSET('Daten Elementary'!$A$1,MATCH(FC$5,'Daten Elementary'!$A:$A,0)-1,MATCH(AO12,'Daten Elementary'!$A$424:$ADO$424,0)-1)),0,OFFSET('Daten Elementary'!$A$1,MATCH(FC$5,'Daten Elementary'!$A:$A,0)-1,MATCH(AO12,'Daten Elementary'!$A$424:$ADO$424,0)-1))*1000</f>
        <v>0</v>
      </c>
      <c r="FD12" s="314">
        <f ca="1">IF(ISERROR(OFFSET('Daten Elementary'!$A$1,MATCH(FD$5,'Daten Elementary'!$A:$A,0)-1,MATCH(AP12,'Daten Elementary'!$A$424:$ADO$424,0)-1)),0,OFFSET('Daten Elementary'!$A$1,MATCH(FD$5,'Daten Elementary'!$A:$A,0)-1,MATCH(AP12,'Daten Elementary'!$A$424:$ADO$424,0)-1))*1000</f>
        <v>0.29213303000000002</v>
      </c>
      <c r="FE12" s="314">
        <f t="shared" ca="1" si="33"/>
        <v>0.29213303000000002</v>
      </c>
      <c r="FF12" s="314">
        <f ca="1">IF(ISERROR(OFFSET('Daten Elementary'!$A$1,MATCH(FF$5,'Daten Elementary'!$A:$A,0)-1,MATCH(AQ12,'Daten Elementary'!$A$424:$ADO$424,0)-1)),0,OFFSET('Daten Elementary'!$A$1,MATCH(FF$5,'Daten Elementary'!$A:$A,0)-1,MATCH(AQ12,'Daten Elementary'!$A$424:$ADO$424,0)-1))*1000</f>
        <v>4.4625702999999994</v>
      </c>
      <c r="FG12" s="314">
        <f ca="1">IF(ISERROR(OFFSET('Daten Elementary'!$A$1,MATCH(FG$5,'Daten Elementary'!$A:$A,0)-1,MATCH(AR12,'Daten Elementary'!$A$424:$ADO$424,0)-1)),0,OFFSET('Daten Elementary'!$A$1,MATCH(FG$5,'Daten Elementary'!$A:$A,0)-1,MATCH(AR12,'Daten Elementary'!$A$424:$ADO$424,0)-1))*1000</f>
        <v>9.3285274999999999</v>
      </c>
      <c r="FH12" s="314">
        <f ca="1">IF(ISERROR(OFFSET('Daten Elementary'!$A$1,MATCH(FH$5,'Daten Elementary'!$A:$A,0)-1,MATCH(AS12,'Daten Elementary'!$A$424:$ADO$424,0)-1)),0,OFFSET('Daten Elementary'!$A$1,MATCH(FH$5,'Daten Elementary'!$A:$A,0)-1,MATCH(AS12,'Daten Elementary'!$A$424:$ADO$424,0)-1))*1000</f>
        <v>0.99453959999999997</v>
      </c>
      <c r="FI12" s="315">
        <f t="shared" ca="1" si="34"/>
        <v>15.077770429999999</v>
      </c>
      <c r="FJ12" s="314">
        <f ca="1">IF(ISERROR(OFFSET('Daten Elementary'!$A$1,MATCH(FJ$5,'Daten Elementary'!$A:$A,0)-1,MATCH($AT12,'Daten Elementary'!$A$424:$ADO$424,0)-1)),0,OFFSET('Daten Elementary'!$A$1,MATCH(FJ$5,'Daten Elementary'!$A:$A,0)-1,MATCH($AT12,'Daten Elementary'!$A$424:$ADO$424,0)-1))*1000</f>
        <v>15.077770000000001</v>
      </c>
      <c r="FK12" s="305">
        <f t="shared" ca="1" si="35"/>
        <v>0.99999997148119479</v>
      </c>
      <c r="FL12" s="314">
        <f ca="1">IF(ISERROR(OFFSET('Daten Elementary'!$A$1,MATCH(FL$5,'Daten Elementary'!$A:$A,0)-1,MATCH(AM12,'Daten Elementary'!$A$424:$ADO$424,0)-1)),0,OFFSET('Daten Elementary'!$A$1,MATCH(FL$5,'Daten Elementary'!$A:$A,0)-1,MATCH(AM12,'Daten Elementary'!$A$424:$ADO$424,0)-1))</f>
        <v>0</v>
      </c>
      <c r="FM12" s="314">
        <f ca="1">IF(ISERROR(OFFSET('Daten Elementary'!$A$1,MATCH(FM$5,'Daten Elementary'!$A:$A,0)-1,MATCH(AN12,'Daten Elementary'!$A$424:$ADO$424,0)-1)),0,OFFSET('Daten Elementary'!$A$1,MATCH(FM$5,'Daten Elementary'!$A:$A,0)-1,MATCH(AN12,'Daten Elementary'!$A$424:$ADO$424,0)-1))</f>
        <v>0</v>
      </c>
      <c r="FN12" s="314">
        <f ca="1">IF(ISERROR(OFFSET('Daten Elementary'!$A$1,MATCH(FN$5,'Daten Elementary'!$A:$A,0)-1,MATCH(AO12,'Daten Elementary'!$A$424:$ADO$424,0)-1)),0,OFFSET('Daten Elementary'!$A$1,MATCH(FN$5,'Daten Elementary'!$A:$A,0)-1,MATCH(AO12,'Daten Elementary'!$A$424:$ADO$424,0)-1))</f>
        <v>0</v>
      </c>
      <c r="FO12" s="314">
        <f ca="1">IF(ISERROR(OFFSET('Daten Elementary'!$A$1,MATCH(FO$5,'Daten Elementary'!$A:$A,0)-1,MATCH(AP12,'Daten Elementary'!$A$424:$ADO$424,0)-1)),0,OFFSET('Daten Elementary'!$A$1,MATCH(FO$5,'Daten Elementary'!$A:$A,0)-1,MATCH(AP12,'Daten Elementary'!$A$424:$ADO$424,0)-1))</f>
        <v>0</v>
      </c>
      <c r="FP12" s="314">
        <f t="shared" ca="1" si="36"/>
        <v>0</v>
      </c>
      <c r="FQ12" s="314">
        <f ca="1">IF(ISERROR(OFFSET('Daten Elementary'!$A$1,MATCH(FQ$5,'Daten Elementary'!$A:$A,0)-1,MATCH(AQ12,'Daten Elementary'!$A$424:$ADO$424,0)-1)),0,OFFSET('Daten Elementary'!$A$1,MATCH(FQ$5,'Daten Elementary'!$A:$A,0)-1,MATCH(AQ12,'Daten Elementary'!$A$424:$ADO$424,0)-1))</f>
        <v>0</v>
      </c>
      <c r="FR12" s="314">
        <f ca="1">IF(ISERROR(OFFSET('Daten Elementary'!$A$1,MATCH(FR$5,'Daten Elementary'!$A:$A,0)-1,MATCH(AR12,'Daten Elementary'!$A$424:$ADO$424,0)-1)),0,OFFSET('Daten Elementary'!$A$1,MATCH(FR$5,'Daten Elementary'!$A:$A,0)-1,MATCH(AR12,'Daten Elementary'!$A$424:$ADO$424,0)-1))</f>
        <v>0</v>
      </c>
      <c r="FS12" s="314">
        <f ca="1">IF(ISERROR(OFFSET('Daten Elementary'!$A$1,MATCH(FS$5,'Daten Elementary'!$A:$A,0)-1,MATCH(AS12,'Daten Elementary'!$A$424:$ADO$424,0)-1)),0,OFFSET('Daten Elementary'!$A$1,MATCH(FS$5,'Daten Elementary'!$A:$A,0)-1,MATCH(AS12,'Daten Elementary'!$A$424:$ADO$424,0)-1))</f>
        <v>0</v>
      </c>
      <c r="FT12" s="315">
        <f t="shared" ca="1" si="37"/>
        <v>0</v>
      </c>
      <c r="FU12" s="314">
        <f ca="1">IF(ISERROR(OFFSET('Daten Elementary'!$A$1,MATCH(FU$5,'Daten Elementary'!$A:$A,0)-1,MATCH($AT12,'Daten Elementary'!$A$424:$ADO$424,0)-1)),0,OFFSET('Daten Elementary'!$A$1,MATCH(FU$5,'Daten Elementary'!$A:$A,0)-1,MATCH($AT12,'Daten Elementary'!$A$424:$ADO$424,0)-1))</f>
        <v>0</v>
      </c>
      <c r="FV12" s="305">
        <f t="shared" ca="1" si="38"/>
        <v>0</v>
      </c>
      <c r="FW12" s="324"/>
      <c r="FX12" s="231" t="str">
        <f t="shared" si="39"/>
        <v>Elektro-Scooter, Elektrizität (Ökostrommix CH)</v>
      </c>
      <c r="FY12" s="231" t="str">
        <f t="shared" si="2"/>
        <v>Elektro-Scooter</v>
      </c>
      <c r="FZ12" s="231" t="str">
        <f t="shared" si="3"/>
        <v>, Elektrizität</v>
      </c>
      <c r="GA12" s="231" t="str">
        <f t="shared" si="4"/>
        <v xml:space="preserve"> (Ökostrommix CH)</v>
      </c>
      <c r="GB12" s="231"/>
    </row>
    <row r="13" spans="1:184" ht="16.5" customHeight="1">
      <c r="A13" s="295"/>
      <c r="B13" s="295"/>
      <c r="C13" s="332" t="s">
        <v>41</v>
      </c>
      <c r="D13" s="332" t="s">
        <v>38</v>
      </c>
      <c r="E13" s="327" t="s">
        <v>216</v>
      </c>
      <c r="F13" s="102">
        <v>1.3347844724931459</v>
      </c>
      <c r="G13" s="31">
        <v>2</v>
      </c>
      <c r="H13" s="87">
        <f>F13/G13</f>
        <v>0.66739223624657296</v>
      </c>
      <c r="I13" s="88"/>
      <c r="J13" s="99">
        <v>3</v>
      </c>
      <c r="K13" s="86">
        <v>1</v>
      </c>
      <c r="L13" s="100">
        <v>32</v>
      </c>
      <c r="M13" s="99">
        <v>1</v>
      </c>
      <c r="N13" s="38" t="s">
        <v>99</v>
      </c>
      <c r="O13" s="6">
        <f ca="1">(IF(ISERROR(INDEX(INDIRECT($D$268),MATCH($AM13,$AM$4:$AM$275,0),MATCH(O$304,INDIRECT($E$268),0))*$I13/$AD13),0,INDEX(INDIRECT($D$268),MATCH($AM13,$AM$4:$AM$275,0),MATCH(O$304,INDIRECT($E$268),0))*$I13/$AD13)+IF(ISERROR(INDEX(INDIRECT($D$268),MATCH($AN13,$AN$4:$AN$275,0),MATCH(O$305,INDIRECT($E$268),0))*$J13/$AE13),0,INDEX(INDIRECT($D$268),MATCH($AN13,$AN$4:$AN$275,0),MATCH(O$305,INDIRECT($E$268),0))*$J13/$AE13))*$AC13/$F13</f>
        <v>0</v>
      </c>
      <c r="P13" s="6">
        <f ca="1">(IF(ISERROR(INDEX(INDIRECT($D$268),MATCH($AO13,$AO$4:$AO$275,0),MATCH(P$304,INDIRECT($E$268),0))*$I13/$AD13),0,INDEX(INDIRECT($D$268),MATCH($AO13,$AO$4:$AO$275,0),MATCH(P$304,INDIRECT($E$268),0))*$I13/$AD13)+IF(ISERROR(INDEX(INDIRECT($D$268),MATCH($AP13,$AP$4:$AP$275,0),MATCH(P$305,INDIRECT($E$268),0))*$J13/$AE13),0,INDEX(INDIRECT($D$268),MATCH($AP13,$AP$4:$AP$275,0),MATCH(P$305,INDIRECT($E$268),0))*$J13/$AE13))*$AC13/$F13</f>
        <v>2.2797348655969065</v>
      </c>
      <c r="Q13" s="6">
        <f ca="1">INDEX(INDIRECT($D$268),MATCH($AQ13,$AQ$4:$AQ$284,0),MATCH(Q$4,INDIRECT($E$268),0))*$K13*$AC13/$F13/$AF13</f>
        <v>3.6431373755173575</v>
      </c>
      <c r="R13" s="6">
        <f ca="1">INDEX(INDIRECT($D$268),MATCH($AR13,$AR$4:$AR$284,0),MATCH(R$4,INDIRECT($E$268),0))*IF($K13=1,$K13/$AF13,($K13-$L13)/($AF13-$AG13))*$AC13/$F13+$L13*(1+$M13)*INDEX(INDIRECT($D$268),MATCH($AR$223,$AR$4:$AR$284,0),MATCH(R$4,INDIRECT($E$268),0))/$AH13/$F13</f>
        <v>23.086925803415234</v>
      </c>
      <c r="S13" s="6">
        <f ca="1">INDEX(INDIRECT($D$268),MATCH($AS13,$AS$4:$AS$284,0),MATCH(S$4,INDIRECT($E$268),0))*$K13*$AC13/$F13/$AF13</f>
        <v>0.82636689497874272</v>
      </c>
      <c r="T13" s="7">
        <f t="shared" ca="1" si="1"/>
        <v>29.836164939508244</v>
      </c>
      <c r="U13" s="6">
        <f>IF($B$268=6,(IF(OR(AJ13="Benzin",AJ13="Diesel"),$AK13*INDEX('DIN EN 16258'!$I:$I,MATCH('mobitool-Faktoren v2.0'!$AI13,'DIN EN 16258'!$A:$A,0))*$I13/$AD13+$AL13*INDEX('DIN EN 16258'!$I:$I,MATCH('mobitool-Faktoren v2.0'!$AJ13,'DIN EN 16258'!$A:$A,0))*$I13/$AD13,IF(ISERROR($AK13*INDEX('DIN EN 16258'!$I:$I,MATCH('mobitool-Faktoren v2.0'!$AI13,'DIN EN 16258'!$A:$A,0))*$I13/$AD13),0,$AK13*INDEX('DIN EN 16258'!$I:$I,MATCH('mobitool-Faktoren v2.0'!$AI13,'DIN EN 16258'!$A:$A,0))*$I13/$AD13)+IF(ISERROR($AL13*INDEX('DIN EN 16258'!$I:$I,MATCH('mobitool-Faktoren v2.0'!$AJ13,'DIN EN 16258'!$A:$A,0))*$J13/$AE13),0,$AL13*INDEX('DIN EN 16258'!$I:$I,MATCH('mobitool-Faktoren v2.0'!$AJ13,'DIN EN 16258'!$A:$A,0))*$J13/$AE13)))*1000,
IF($B$268=1,(IF(OR(AJ13="Benzin",AJ13="Diesel"),$AK13*INDEX('DIN EN 16258'!$D:$D,MATCH('mobitool-Faktoren v2.0'!$AI13,'DIN EN 16258'!$A:$A,0))*$I13/$AD13+$AL13*INDEX('DIN EN 16258'!$D:$D,MATCH('mobitool-Faktoren v2.0'!$AJ13,'DIN EN 16258'!$A:$A,0))*$I13/$AD13,IF(ISERROR($AK13*INDEX('DIN EN 16258'!$D:$D,MATCH('mobitool-Faktoren v2.0'!$AI13,'DIN EN 16258'!$A:$A,0))*$I13/$AD13),0,$AK13*INDEX('DIN EN 16258'!$D:$D,MATCH('mobitool-Faktoren v2.0'!$AI13,'DIN EN 16258'!$A:$A,0))*$I13/$AD13)+IF(ISERROR($AL13*INDEX('DIN EN 16258'!$D:$D,MATCH('mobitool-Faktoren v2.0'!$AJ13,'DIN EN 16258'!$A:$A,0))*$J13/$AE13),0,$AL13*INDEX('DIN EN 16258'!$D:$D,MATCH('mobitool-Faktoren v2.0'!$AJ13,'DIN EN 16258'!$A:$A,0))*$J13/$AE13))),0))*$AC13/$F13</f>
        <v>0</v>
      </c>
      <c r="V13" s="6">
        <f>IF($B$268=6,(IF(OR(AJ13="Benzin",AJ13="Diesel"),$AK13*INDEX('DIN EN 16258'!$L:$L,MATCH('mobitool-Faktoren v2.0'!$AI13,'DIN EN 16258'!$A:$A,0))*$I13/$AD13+$AL13*INDEX('DIN EN 16258'!$L:$L,MATCH('mobitool-Faktoren v2.0'!$AJ13,'DIN EN 16258'!$A:$A,0))*$I13/$AD13,IF(ISERROR($AK13*INDEX('DIN EN 16258'!$L:$L,MATCH('mobitool-Faktoren v2.0'!$AI13,'DIN EN 16258'!$A:$A,0))*$I13/$AD13),0,$AK13*INDEX('DIN EN 16258'!$L:$L,MATCH('mobitool-Faktoren v2.0'!$AI13,'DIN EN 16258'!$A:$A,0))*$I13/$AD13)+IF(ISERROR($AL13*INDEX('DIN EN 16258'!$L:$L,MATCH('mobitool-Faktoren v2.0'!$AJ13,'DIN EN 16258'!$A:$A,0))*$J13/$AE13),0,$AL13*INDEX('DIN EN 16258'!$L:$L,MATCH('mobitool-Faktoren v2.0'!$AJ13,'DIN EN 16258'!$A:$A,0))*$J13/$AE13)))*1000,
IF($B$268=1,(IF(OR(AJ13="Benzin",AJ13="Diesel"),$AK13*INDEX('DIN EN 16258'!$F:$F,MATCH('mobitool-Faktoren v2.0'!$AI13,'DIN EN 16258'!$A:$A,0))*$I13/$AD13+$AL13*INDEX('DIN EN 16258'!$F:$F,MATCH('mobitool-Faktoren v2.0'!$AJ13,'DIN EN 16258'!$A:$A,0))*$I13/$AD13,IF(ISERROR($AK13*INDEX('DIN EN 16258'!$F:$F,MATCH('mobitool-Faktoren v2.0'!$AI13,'DIN EN 16258'!$A:$A,0))*$I13/$AD13),0,$AK13*INDEX('DIN EN 16258'!$F:$F,MATCH('mobitool-Faktoren v2.0'!$AI13,'DIN EN 16258'!$A:$A,0))*$I13/$AD13)+IF(ISERROR($AL13*INDEX('DIN EN 16258'!$F:$F,MATCH('mobitool-Faktoren v2.0'!$AJ13,'DIN EN 16258'!$A:$A,0))*$J13/$AE13),0,$AL13*INDEX('DIN EN 16258'!$F:$F,MATCH('mobitool-Faktoren v2.0'!$AJ13,'DIN EN 16258'!$A:$A,0))*$J13/$AE13))),0))*$AC13/$F13</f>
        <v>2.0964075082274145</v>
      </c>
      <c r="W13" s="6" t="s">
        <v>2379</v>
      </c>
      <c r="X13" s="6" t="s">
        <v>163</v>
      </c>
      <c r="Y13" s="300">
        <v>2</v>
      </c>
      <c r="Z13" s="300">
        <v>10</v>
      </c>
      <c r="AA13" s="299"/>
      <c r="AB13" s="299"/>
      <c r="AC13" s="300">
        <v>1</v>
      </c>
      <c r="AD13" s="298"/>
      <c r="AE13" s="298">
        <v>3</v>
      </c>
      <c r="AF13" s="299">
        <v>1</v>
      </c>
      <c r="AG13" s="299">
        <v>32</v>
      </c>
      <c r="AH13" s="299">
        <v>50000</v>
      </c>
      <c r="AI13" s="301"/>
      <c r="AJ13" s="301" t="s">
        <v>625</v>
      </c>
      <c r="AK13" s="299"/>
      <c r="AL13" s="329">
        <v>0.03</v>
      </c>
      <c r="AM13" s="202" t="s">
        <v>81</v>
      </c>
      <c r="AN13" s="202" t="s">
        <v>1106</v>
      </c>
      <c r="AO13" s="202" t="s">
        <v>81</v>
      </c>
      <c r="AP13" s="331" t="s">
        <v>1107</v>
      </c>
      <c r="AQ13" s="331" t="s">
        <v>1118</v>
      </c>
      <c r="AR13" s="331" t="s">
        <v>1109</v>
      </c>
      <c r="AS13" s="331" t="s">
        <v>1110</v>
      </c>
      <c r="AT13" s="331" t="s">
        <v>1111</v>
      </c>
      <c r="AU13" s="303">
        <f ca="1">IF(ISERROR(OFFSET('Daten KEA'!$A$1,MATCH(AU$5,'Daten KEA'!$A:$A,0)-1,MATCH(AM13,'Daten KEA'!$A$424:$ADO$424,0)-1)),0,OFFSET('Daten KEA'!$A$1,MATCH(AU$5,'Daten KEA'!$A:$A,0)-1,MATCH(AM13,'Daten KEA'!$A$424:$ADO$424,0)-1))+IF(ISERROR(AK13*INDEX('Energiefaktoren Ecoinvent'!$D:$D,MATCH('mobitool-Faktoren v2.0'!AI13,'Energiefaktoren Ecoinvent'!$A:$A,0))),0,AK13*INDEX('Energiefaktoren Ecoinvent'!$D:$D,MATCH('mobitool-Faktoren v2.0'!AI13,'Energiefaktoren Ecoinvent'!$A:$A,0)))+IF(OR(AJ13="Benzin",AJ13="Diesel"),IF(ISERROR(OFFSET('Daten KEA'!$A$1,MATCH(AV$5,'Daten KEA'!$A:$A,0)-1,MATCH(AN13,'Daten KEA'!$A$424:$ADO$424,0)-1)),0,OFFSET('Daten KEA'!$A$1,MATCH(AV$5,'Daten KEA'!$A:$A,0)-1,MATCH(AN13,'Daten KEA'!$A$424:$ADO$424,0)-1))+IF(ISERROR(AL13*INDEX('Energiefaktoren Ecoinvent'!$D:$D,MATCH('mobitool-Faktoren v2.0'!AJ13,'Energiefaktoren Ecoinvent'!$A:$A,0))),0,AL13*INDEX('Energiefaktoren Ecoinvent'!$D:$D,MATCH('mobitool-Faktoren v2.0'!AJ13,'Energiefaktoren Ecoinvent'!$A:$A,0))),0)</f>
        <v>0</v>
      </c>
      <c r="AV13" s="303">
        <f ca="1">IF(OR(AJ13="Benzin",AJ13="Diesel"),0,IF(ISERROR(OFFSET('Daten KEA'!$A$1,MATCH(AV$5,'Daten KEA'!$A:$A,0)-1,MATCH(AN13,'Daten KEA'!$A$424:$ADO$424,0)-1)),0,OFFSET('Daten KEA'!$A$1,MATCH(AV$5,'Daten KEA'!$A:$A,0)-1,MATCH(AN13,'Daten KEA'!$A$424:$ADO$424,0)-1))+IF(ISERROR(AL13*INDEX('Energiefaktoren Ecoinvent'!$D:$D,MATCH('mobitool-Faktoren v2.0'!AJ13,'Energiefaktoren Ecoinvent'!$A:$A,0))),0,AL13*INDEX('Energiefaktoren Ecoinvent'!$D:$D,MATCH('mobitool-Faktoren v2.0'!AJ13,'Energiefaktoren Ecoinvent'!$A:$A,0))))</f>
        <v>0.108</v>
      </c>
      <c r="AW13" s="303">
        <f ca="1">IF(ISERROR(OFFSET('Daten KEA'!$A$1,MATCH(AW$5,'Daten KEA'!$A:$A,0)-1,MATCH(AO13,'Daten KEA'!$A$424:$ADO$424,0)-1)),0,OFFSET('Daten KEA'!$A$1,MATCH(AW$5,'Daten KEA'!$A:$A,0)-1,MATCH(AO13,'Daten KEA'!$A$424:$ADO$424,0)-1))-IF(ISERROR(AK13*INDEX('Energiefaktoren Ecoinvent'!$D:$D,MATCH('mobitool-Faktoren v2.0'!AI13,'Energiefaktoren Ecoinvent'!$A:$A,0))),0,AK13*INDEX('Energiefaktoren Ecoinvent'!$D:$D,MATCH('mobitool-Faktoren v2.0'!AI13,'Energiefaktoren Ecoinvent'!$A:$A,0)))+IF(OR(AJ13="Benzin",AJ13="Diesel"),IF(ISERROR(OFFSET('Daten KEA'!$A$1,MATCH(AX$5,'Daten KEA'!$A:$A,0)-1,MATCH(AP13,'Daten KEA'!$A$424:$ADO$424,0)-1)),0,OFFSET('Daten KEA'!$A$1,MATCH(AX$5,'Daten KEA'!$A:$A,0)-1,MATCH(AP13,'Daten KEA'!$A$424:$ADO$424,0)-1))-IF(ISERROR(AL13*INDEX('Energiefaktoren Ecoinvent'!$D:$D,MATCH('mobitool-Faktoren v2.0'!AJ13,'Energiefaktoren Ecoinvent'!$A:$A,0))),0,AL13*INDEX('Energiefaktoren Ecoinvent'!$D:$D,MATCH('mobitool-Faktoren v2.0'!AJ13,'Energiefaktoren Ecoinvent'!$A:$A,0))),0)</f>
        <v>0</v>
      </c>
      <c r="AX13" s="303">
        <f ca="1">IF(OR(AJ13="Benzin",AJ13="Diesel"),0,IF(ISERROR(OFFSET('Daten KEA'!$A$1,MATCH(AX$5,'Daten KEA'!$A:$A,0)-1,MATCH(AP13,'Daten KEA'!$A$424:$ADO$424,0)-1)),0,OFFSET('Daten KEA'!$A$1,MATCH(AX$5,'Daten KEA'!$A:$A,0)-1,MATCH(AP13,'Daten KEA'!$A$424:$ADO$424,0)-1))-IF(ISERROR(AL13*INDEX('Energiefaktoren Ecoinvent'!$D:$D,MATCH('mobitool-Faktoren v2.0'!AJ13,'Energiefaktoren Ecoinvent'!$A:$A,0))),0,AL13*INDEX('Energiefaktoren Ecoinvent'!$D:$D,MATCH('mobitool-Faktoren v2.0'!AJ13,'Energiefaktoren Ecoinvent'!$A:$A,0))))</f>
        <v>0.21625844</v>
      </c>
      <c r="AY13" s="303">
        <f t="shared" ca="1" si="5"/>
        <v>0.32425843999999998</v>
      </c>
      <c r="AZ13" s="303">
        <f ca="1">IF(ISERROR(OFFSET('Daten KEA'!$A$1,MATCH(AZ$5,'Daten KEA'!$A:$A,0)-1,MATCH(AQ13,'Daten KEA'!$A$424:$ADO$424,0)-1)),0,OFFSET('Daten KEA'!$A$1,MATCH(AZ$5,'Daten KEA'!$A:$A,0)-1,MATCH(AQ13,'Daten KEA'!$A$424:$ADO$424,0)-1))</f>
        <v>0.10028075</v>
      </c>
      <c r="BA13" s="303">
        <f ca="1">IF(ISERROR(OFFSET('Daten KEA'!$A$1,MATCH(BA$5,'Daten KEA'!$A:$A,0)-1,MATCH(AR13,'Daten KEA'!$A$424:$ADO$424,0)-1)),0,OFFSET('Daten KEA'!$A$1,MATCH(BA$5,'Daten KEA'!$A:$A,0)-1,MATCH(AR13,'Daten KEA'!$A$424:$ADO$424,0)-1))</f>
        <v>0.18480419000000001</v>
      </c>
      <c r="BB13" s="303">
        <f ca="1">IF(ISERROR(OFFSET('Daten KEA'!$A$1,MATCH(BB$5,'Daten KEA'!$A:$A,0)-1,MATCH(AS13,'Daten KEA'!$A$424:$ADO$424,0)-1)),0,OFFSET('Daten KEA'!$A$1,MATCH(BB$5,'Daten KEA'!$A:$A,0)-1,MATCH(AS13,'Daten KEA'!$A$424:$ADO$424,0)-1))</f>
        <v>3.2878360000000002E-2</v>
      </c>
      <c r="BC13" s="304">
        <f t="shared" ca="1" si="6"/>
        <v>0.64222173999999999</v>
      </c>
      <c r="BD13" s="303">
        <f ca="1">IF(ISERROR(OFFSET('Daten KEA'!$A$1,MATCH(BD$5,'Daten KEA'!$A:$A,0)-1,MATCH(AT13,'Daten KEA'!$A$424:$ADO$424,0)-1)),0,OFFSET('Daten KEA'!$A$1,MATCH(BD$5,'Daten KEA'!$A:$A,0)-1,MATCH(AT13,'Daten KEA'!$A$424:$ADO$424,0)-1))</f>
        <v>0.64222175000000004</v>
      </c>
      <c r="BE13" s="305">
        <f t="shared" ca="1" si="7"/>
        <v>1.0000000155709461</v>
      </c>
      <c r="BF13" s="306">
        <f ca="1">IF(ISERROR(OFFSET('Daten KEA'!$A$1,MATCH(BF$5,'Daten KEA'!$A:$A,0)-1,MATCH(AM13,'Daten KEA'!$A$424:$ADO$424,0)-1)),0,OFFSET('Daten KEA'!$A$1,MATCH(BF$5,'Daten KEA'!$A:$A,0)-1,MATCH(AM13,'Daten KEA'!$A$424:$ADO$424,0)-1))+IF(ISERROR($AK13*INDEX('Energiefaktoren Ecoinvent'!$H:$H,MATCH('mobitool-Faktoren v2.0'!$AI13,'Energiefaktoren Ecoinvent'!$A:$A,0))),0,$AK13*INDEX('Energiefaktoren Ecoinvent'!$H:$H,MATCH('mobitool-Faktoren v2.0'!$AI13,'Energiefaktoren Ecoinvent'!$A:$A,0)))+IF(OR(AJ13="Benzin",AJ13="Diesel"),IF(ISERROR(OFFSET('Daten KEA'!$A$1,MATCH(BG$5,'Daten KEA'!$A:$A,0)-1,MATCH(AN13,'Daten KEA'!$A$424:$ADO$424,0)-1)),0,OFFSET('Daten KEA'!$A$1,MATCH(BG$5,'Daten KEA'!$A:$A,0)-1,MATCH(AN13,'Daten KEA'!$A$424:$ADO$424,0)-1))+IF(ISERROR($AL13*INDEX('Energiefaktoren Ecoinvent'!$H:$H,MATCH('mobitool-Faktoren v2.0'!$AJ13,'Energiefaktoren Ecoinvent'!$A:$A,0))),0,$AL13*INDEX('Energiefaktoren Ecoinvent'!$H:$H,MATCH('mobitool-Faktoren v2.0'!$AJ13,'Energiefaktoren Ecoinvent'!$A:$A,0))),0)</f>
        <v>0</v>
      </c>
      <c r="BG13" s="306">
        <f ca="1">IF(OR(AJ13="Benzin",AJ13="Diesel"),0,IF(ISERROR(OFFSET('Daten KEA'!$A$1,MATCH(BG$5,'Daten KEA'!$A:$A,0)-1,MATCH(AN13,'Daten KEA'!$A$424:$ADO$424,0)-1)),0,OFFSET('Daten KEA'!$A$1,MATCH(BG$5,'Daten KEA'!$A:$A,0)-1,MATCH(AN13,'Daten KEA'!$A$424:$ADO$424,0)-1))+IF(ISERROR($AL13*INDEX('Energiefaktoren Ecoinvent'!$H:$H,MATCH('mobitool-Faktoren v2.0'!$AJ13,'Energiefaktoren Ecoinvent'!$A:$A,0))),0,$AL13*INDEX('Energiefaktoren Ecoinvent'!$H:$H,MATCH('mobitool-Faktoren v2.0'!$AJ13,'Energiefaktoren Ecoinvent'!$A:$A,0))))</f>
        <v>6.3840421215389187E-2</v>
      </c>
      <c r="BH13" s="306">
        <f ca="1">IF(ISERROR(OFFSET('Daten KEA'!$A$1,MATCH(BH$5,'Daten KEA'!$A:$A,0)-1,MATCH(AO13,'Daten KEA'!$A$424:$ADO$424,0)-1)),0,OFFSET('Daten KEA'!$A$1,MATCH(BH$5,'Daten KEA'!$A:$A,0)-1,MATCH(AO13,'Daten KEA'!$A$424:$ADO$424,0)-1))-IF(ISERROR($AK13*INDEX('Energiefaktoren Ecoinvent'!$H:$H,MATCH('mobitool-Faktoren v2.0'!$AI13,'Energiefaktoren Ecoinvent'!$A:$A,0))),0,$AK13*INDEX('Energiefaktoren Ecoinvent'!$H:$H,MATCH('mobitool-Faktoren v2.0'!$AI13,'Energiefaktoren Ecoinvent'!$A:$A,0)))+IF(OR(AJ13="Benzin",AJ13="Diesel"),IF(ISERROR(OFFSET('Daten KEA'!$A$1,MATCH(BI$5,'Daten KEA'!$A:$A,0)-1,MATCH(AP13,'Daten KEA'!$A$424:$ADO$424,0)-1)),0,OFFSET('Daten KEA'!$A$1,MATCH(BI$5,'Daten KEA'!$A:$A,0)-1,MATCH(AP13,'Daten KEA'!$A$424:$ADO$424,0)-1))-IF(ISERROR($AL13*INDEX('Energiefaktoren Ecoinvent'!$H:$H,MATCH('mobitool-Faktoren v2.0'!$AJ13,'Energiefaktoren Ecoinvent'!$A:$A,0))),0,$AL13*INDEX('Energiefaktoren Ecoinvent'!$H:$H,MATCH('mobitool-Faktoren v2.0'!$AJ13,'Energiefaktoren Ecoinvent'!$A:$A,0))),0)</f>
        <v>0</v>
      </c>
      <c r="BI13" s="306">
        <f ca="1">IF(OR(AJ13="Benzin",AJ13="Diesel"),0,IF(ISERROR(OFFSET('Daten KEA'!$A$1,MATCH(BI$5,'Daten KEA'!$A:$A,0)-1,MATCH(AP13,'Daten KEA'!$A$424:$ADO$424,0)-1)),0,OFFSET('Daten KEA'!$A$1,MATCH(BI$5,'Daten KEA'!$A:$A,0)-1,MATCH(AP13,'Daten KEA'!$A$424:$ADO$424,0)-1))-IF(ISERROR($AL13*INDEX('Energiefaktoren Ecoinvent'!$H:$H,MATCH('mobitool-Faktoren v2.0'!$AJ13,'Energiefaktoren Ecoinvent'!$A:$A,0))),0,$AL13*INDEX('Energiefaktoren Ecoinvent'!$H:$H,MATCH('mobitool-Faktoren v2.0'!$AJ13,'Energiefaktoren Ecoinvent'!$A:$A,0))))</f>
        <v>0.20776614310607677</v>
      </c>
      <c r="BJ13" s="306">
        <f t="shared" ca="1" si="41"/>
        <v>0.27160656432146596</v>
      </c>
      <c r="BK13" s="306">
        <f ca="1">IF(ISERROR(OFFSET('Daten KEA'!$A$1,MATCH(BK$5,'Daten KEA'!$A:$A,0)-1,MATCH(AQ13,'Daten KEA'!$A$424:$ADO$424,0)-1)),0,OFFSET('Daten KEA'!$A$1,MATCH(BK$5,'Daten KEA'!$A:$A,0)-1,MATCH(AQ13,'Daten KEA'!$A$424:$ADO$424,0)-1))</f>
        <v>9.6582384123880996E-2</v>
      </c>
      <c r="BL13" s="306">
        <f ca="1">IF(ISERROR(OFFSET('Daten KEA'!$A$1,MATCH(BL$5,'Daten KEA'!$A:$A,0)-1,MATCH(AR13,'Daten KEA'!$A$424:$ADO$424,0)-1)),0,OFFSET('Daten KEA'!$A$1,MATCH(BL$5,'Daten KEA'!$A:$A,0)-1,MATCH(AR13,'Daten KEA'!$A$424:$ADO$424,0)-1))</f>
        <v>0.16992126719180001</v>
      </c>
      <c r="BM13" s="306">
        <f ca="1">IF(ISERROR(OFFSET('Daten KEA'!$A$1,MATCH(BM$5,'Daten KEA'!$A:$A,0)-1,MATCH(AS13,'Daten KEA'!$A$424:$ADO$424,0)-1)),0,OFFSET('Daten KEA'!$A$1,MATCH(BM$5,'Daten KEA'!$A:$A,0)-1,MATCH(AS13,'Daten KEA'!$A$424:$ADO$424,0)-1))</f>
        <v>3.2308094277581995E-2</v>
      </c>
      <c r="BN13" s="307">
        <f t="shared" ca="1" si="40"/>
        <v>0.57041830991472886</v>
      </c>
      <c r="BO13" s="306">
        <f ca="1">IF(ISERROR(OFFSET('Daten KEA'!$A$1,MATCH(BO$5,'Daten KEA'!$A:$A,0)-1,MATCH(AT13,'Daten KEA'!$A$424:$ADO$424,0)-1)),0,OFFSET('Daten KEA'!$A$1,MATCH(BO$5,'Daten KEA'!$A:$A,0)-1,MATCH(AT13,'Daten KEA'!$A$424:$ADO$424,0)-1))</f>
        <v>0.57041830411479999</v>
      </c>
      <c r="BP13" s="305">
        <f t="shared" ca="1" si="8"/>
        <v>0.99999998983214811</v>
      </c>
      <c r="BQ13" s="308">
        <f ca="1">IF(ISERROR(OFFSET('Daten GWP'!$A$1,MATCH(BQ$5,'Daten GWP'!$A:$A,0)-1,MATCH(AM13,'Daten GWP'!$A$424:$ADO$424,0)-1)),0,OFFSET('Daten GWP'!$A$1,MATCH(BQ$5,'Daten GWP'!$A:$A,0)-1,MATCH(AM13,'Daten GWP'!$A$424:$ADO$424,0)-1))*1000</f>
        <v>0</v>
      </c>
      <c r="BR13" s="308">
        <f ca="1">IF(ISERROR(OFFSET('Daten GWP'!$A$1,MATCH(BR$5,'Daten GWP'!$A:$A,0)-1,MATCH(AN13,'Daten GWP'!$A$424:$ADO$424,0)-1)),0,OFFSET('Daten GWP'!$A$1,MATCH(BR$5,'Daten GWP'!$A:$A,0)-1,MATCH(AN13,'Daten GWP'!$A$424:$ADO$424,0)-1))*1000</f>
        <v>0</v>
      </c>
      <c r="BS13" s="308">
        <f ca="1">IF(ISERROR(OFFSET('Daten GWP'!$A$1,MATCH(BS$5,'Daten GWP'!$A:$A,0)-1,MATCH(AO13,'Daten GWP'!$A$424:$ADO$424,0)-1)),0,OFFSET('Daten GWP'!$A$1,MATCH(BS$5,'Daten GWP'!$A:$A,0)-1,MATCH(AO13,'Daten GWP'!$A$424:$ADO$424,0)-1))*1000</f>
        <v>0</v>
      </c>
      <c r="BT13" s="308">
        <f ca="1">IF(ISERROR(OFFSET('Daten GWP'!$A$1,MATCH(BT$5,'Daten GWP'!$A:$A,0)-1,MATCH(AP13,'Daten GWP'!$A$424:$ADO$424,0)-1)),0,OFFSET('Daten GWP'!$A$1,MATCH(BT$5,'Daten GWP'!$A:$A,0)-1,MATCH(AP13,'Daten GWP'!$A$424:$ADO$424,0)-1))*1000</f>
        <v>3.0429546999999997</v>
      </c>
      <c r="BU13" s="308">
        <f t="shared" ca="1" si="9"/>
        <v>3.0429546999999997</v>
      </c>
      <c r="BV13" s="308">
        <f ca="1">IF(ISERROR(OFFSET('Daten GWP'!$A$1,MATCH(BV$5,'Daten GWP'!$A:$A,0)-1,MATCH(AQ13,'Daten GWP'!$A$424:$ADO$424,0)-1)),0,OFFSET('Daten GWP'!$A$1,MATCH(BV$5,'Daten GWP'!$A:$A,0)-1,MATCH(AQ13,'Daten GWP'!$A$424:$ADO$424,0)-1))*1000</f>
        <v>4.8628032000000001</v>
      </c>
      <c r="BW13" s="308">
        <f ca="1">IF(ISERROR(OFFSET('Daten GWP'!$A$1,MATCH(BW$5,'Daten GWP'!$A:$A,0)-1,MATCH(AR13,'Daten GWP'!$A$424:$ADO$424,0)-1)),0,OFFSET('Daten GWP'!$A$1,MATCH(BW$5,'Daten GWP'!$A:$A,0)-1,MATCH(AR13,'Daten GWP'!$A$424:$ADO$424,0)-1))*1000</f>
        <v>10.285912</v>
      </c>
      <c r="BX13" s="308">
        <f ca="1">IF(ISERROR(OFFSET('Daten GWP'!$A$1,MATCH(BX$5,'Daten GWP'!$A:$A,0)-1,MATCH(AS13,'Daten GWP'!$A$424:$ADO$424,0)-1)),0,OFFSET('Daten GWP'!$A$1,MATCH(BX$5,'Daten GWP'!$A:$A,0)-1,MATCH(AS13,'Daten GWP'!$A$424:$ADO$424,0)-1))*1000</f>
        <v>1.1030217</v>
      </c>
      <c r="BY13" s="309">
        <f t="shared" ca="1" si="10"/>
        <v>19.2946916</v>
      </c>
      <c r="BZ13" s="308">
        <f ca="1">IF(ISERROR(OFFSET('Daten GWP'!$A$1,MATCH(BZ$5,'Daten GWP'!$A:$A,0)-1,MATCH(AT13,'Daten GWP'!$A$424:$ADO$424,0)-1)),0,OFFSET('Daten GWP'!$A$1,MATCH(BZ$5,'Daten GWP'!$A:$A,0)-1,MATCH(AT13,'Daten GWP'!$A$424:$ADO$424,0)-1))*1000</f>
        <v>19.294691</v>
      </c>
      <c r="CA13" s="305">
        <f t="shared" ca="1" si="11"/>
        <v>0.99999996890336407</v>
      </c>
      <c r="CB13" s="310">
        <f ca="1">IF(ISERROR(OFFSET('Daten Elementary'!$A$1,MATCH(CB$5,'Daten Elementary'!$A:$A,0)-1,MATCH(AM13,'Daten Elementary'!$A$424:$ADO$424,0)-1)),0,OFFSET('Daten Elementary'!$A$1,MATCH(CB$5,'Daten Elementary'!$A:$A,0)-1,MATCH(AM13,'Daten Elementary'!$A$424:$ADO$424,0)-1))*1000000</f>
        <v>0</v>
      </c>
      <c r="CC13" s="310">
        <f ca="1">IF(ISERROR(OFFSET('Daten Elementary'!$A$1,MATCH(CC$5,'Daten Elementary'!$A:$A,0)-1,MATCH(AN13,'Daten Elementary'!$A$424:$ADO$424,0)-1)),0,OFFSET('Daten Elementary'!$A$1,MATCH(CC$5,'Daten Elementary'!$A:$A,0)-1,MATCH(AN13,'Daten Elementary'!$A$424:$ADO$424,0)-1))*1000000</f>
        <v>1.2019987999999999</v>
      </c>
      <c r="CD13" s="310">
        <f ca="1">IF(ISERROR(OFFSET('Daten Elementary'!$A$1,MATCH(CD$5,'Daten Elementary'!$A:$A,0)-1,MATCH(AO13,'Daten Elementary'!$A$424:$ADO$424,0)-1)),0,OFFSET('Daten Elementary'!$A$1,MATCH(CD$5,'Daten Elementary'!$A:$A,0)-1,MATCH(AO13,'Daten Elementary'!$A$424:$ADO$424,0)-1))*1000000</f>
        <v>0</v>
      </c>
      <c r="CE13" s="310">
        <f ca="1">IF(ISERROR(OFFSET('Daten Elementary'!$A$1,MATCH(CE$5,'Daten Elementary'!$A:$A,0)-1,MATCH(AP13,'Daten Elementary'!$A$424:$ADO$424,0)-1)),0,OFFSET('Daten Elementary'!$A$1,MATCH(CE$5,'Daten Elementary'!$A:$A,0)-1,MATCH(AP13,'Daten Elementary'!$A$424:$ADO$424,0)-1))*1000000</f>
        <v>1.9396141999999998</v>
      </c>
      <c r="CF13" s="310">
        <f t="shared" ca="1" si="12"/>
        <v>3.1416129999999995</v>
      </c>
      <c r="CG13" s="310">
        <f ca="1">IF(ISERROR(OFFSET('Daten Elementary'!$A$1,MATCH(CG$5,'Daten Elementary'!$A:$A,0)-1,MATCH(AQ13,'Daten Elementary'!$A$424:$ADO$424,0)-1)),0,OFFSET('Daten Elementary'!$A$1,MATCH(CG$5,'Daten Elementary'!$A:$A,0)-1,MATCH(AQ13,'Daten Elementary'!$A$424:$ADO$424,0)-1))*1000000</f>
        <v>1.7191362000000001</v>
      </c>
      <c r="CH13" s="310">
        <f ca="1">IF(ISERROR(OFFSET('Daten Elementary'!$A$1,MATCH(CH$5,'Daten Elementary'!$A:$A,0)-1,MATCH(AR13,'Daten Elementary'!$A$424:$ADO$424,0)-1)),0,OFFSET('Daten Elementary'!$A$1,MATCH(CH$5,'Daten Elementary'!$A:$A,0)-1,MATCH(AR13,'Daten Elementary'!$A$424:$ADO$424,0)-1))*1000000</f>
        <v>7.8759006999999999</v>
      </c>
      <c r="CI13" s="310">
        <f ca="1">IF(ISERROR(OFFSET('Daten Elementary'!$A$1,MATCH(CI$5,'Daten Elementary'!$A:$A,0)-1,MATCH(AS13,'Daten Elementary'!$A$424:$ADO$424,0)-1)),0,OFFSET('Daten Elementary'!$A$1,MATCH(CI$5,'Daten Elementary'!$A:$A,0)-1,MATCH(AS13,'Daten Elementary'!$A$424:$ADO$424,0)-1))*1000000</f>
        <v>1.2010647000000001</v>
      </c>
      <c r="CJ13" s="311">
        <f t="shared" ca="1" si="13"/>
        <v>13.9377146</v>
      </c>
      <c r="CK13" s="310">
        <f ca="1">IF(ISERROR(OFFSET('Daten Elementary'!$A$1,MATCH(CK$5,'Daten Elementary'!$A:$A,0)-1,MATCH($AT13,'Daten Elementary'!$A$424:$ADO$424,0)-1)),0,OFFSET('Daten Elementary'!$A$1,MATCH(CK$5,'Daten Elementary'!$A:$A,0)-1,MATCH($AT13,'Daten Elementary'!$A$424:$ADO$424,0)-1))*1000000</f>
        <v>13.937714999999999</v>
      </c>
      <c r="CL13" s="305">
        <f t="shared" ca="1" si="14"/>
        <v>1.0000000286991095</v>
      </c>
      <c r="CM13" s="312">
        <f ca="1">IF(ISERROR(OFFSET('Daten Elementary'!$A$1,MATCH(CM$5,'Daten Elementary'!$A:$A,0)-1,MATCH(AM13,'Daten Elementary'!$A$424:$ADO$424,0)-1)),0,OFFSET('Daten Elementary'!$A$1,MATCH(CM$5,'Daten Elementary'!$A:$A,0)-1,MATCH(AM13,'Daten Elementary'!$A$424:$ADO$424,0)-1))*1000000</f>
        <v>0</v>
      </c>
      <c r="CN13" s="312">
        <f ca="1">IF(ISERROR(OFFSET('Daten Elementary'!$A$1,MATCH(CN$5,'Daten Elementary'!$A:$A,0)-1,MATCH(AN13,'Daten Elementary'!$A$424:$ADO$424,0)-1)),0,OFFSET('Daten Elementary'!$A$1,MATCH(CN$5,'Daten Elementary'!$A:$A,0)-1,MATCH(AN13,'Daten Elementary'!$A$424:$ADO$424,0)-1))*1000000</f>
        <v>0.71330526000000005</v>
      </c>
      <c r="CO13" s="312">
        <f ca="1">IF(ISERROR(OFFSET('Daten Elementary'!$A$1,MATCH(CO$5,'Daten Elementary'!$A:$A,0)-1,MATCH(AO13,'Daten Elementary'!$A$424:$ADO$424,0)-1)),0,OFFSET('Daten Elementary'!$A$1,MATCH(CO$5,'Daten Elementary'!$A:$A,0)-1,MATCH(AO13,'Daten Elementary'!$A$424:$ADO$424,0)-1))*1000000</f>
        <v>0</v>
      </c>
      <c r="CP13" s="312">
        <f ca="1">IF(ISERROR(OFFSET('Daten Elementary'!$A$1,MATCH(CP$5,'Daten Elementary'!$A:$A,0)-1,MATCH(AP13,'Daten Elementary'!$A$424:$ADO$424,0)-1)),0,OFFSET('Daten Elementary'!$A$1,MATCH(CP$5,'Daten Elementary'!$A:$A,0)-1,MATCH(AP13,'Daten Elementary'!$A$424:$ADO$424,0)-1))*1000000</f>
        <v>1.1043451</v>
      </c>
      <c r="CQ13" s="312">
        <f t="shared" ca="1" si="15"/>
        <v>1.81765036</v>
      </c>
      <c r="CR13" s="312">
        <f ca="1">IF(ISERROR(OFFSET('Daten Elementary'!$A$1,MATCH(CR$5,'Daten Elementary'!$A:$A,0)-1,MATCH(AQ13,'Daten Elementary'!$A$424:$ADO$424,0)-1)),0,OFFSET('Daten Elementary'!$A$1,MATCH(CR$5,'Daten Elementary'!$A:$A,0)-1,MATCH(AQ13,'Daten Elementary'!$A$424:$ADO$424,0)-1))*1000000</f>
        <v>1.210432</v>
      </c>
      <c r="CS13" s="312">
        <f ca="1">IF(ISERROR(OFFSET('Daten Elementary'!$A$1,MATCH(CS$5,'Daten Elementary'!$A:$A,0)-1,MATCH(AR13,'Daten Elementary'!$A$424:$ADO$424,0)-1)),0,OFFSET('Daten Elementary'!$A$1,MATCH(CS$5,'Daten Elementary'!$A:$A,0)-1,MATCH(AR13,'Daten Elementary'!$A$424:$ADO$424,0)-1))*1000000</f>
        <v>3.1740242000000003</v>
      </c>
      <c r="CT13" s="312">
        <f ca="1">IF(ISERROR(OFFSET('Daten Elementary'!$A$1,MATCH(CT$5,'Daten Elementary'!$A:$A,0)-1,MATCH(AS13,'Daten Elementary'!$A$424:$ADO$424,0)-1)),0,OFFSET('Daten Elementary'!$A$1,MATCH(CT$5,'Daten Elementary'!$A:$A,0)-1,MATCH(AS13,'Daten Elementary'!$A$424:$ADO$424,0)-1))*1000000</f>
        <v>0.67926222999999997</v>
      </c>
      <c r="CU13" s="313">
        <f t="shared" ca="1" si="16"/>
        <v>6.8813687900000007</v>
      </c>
      <c r="CV13" s="312">
        <f ca="1">IF(ISERROR(OFFSET('Daten Elementary'!$A$1,MATCH(CV$5,'Daten Elementary'!$A:$A,0)-1,MATCH($AT13,'Daten Elementary'!$A$424:$ADO$424,0)-1)),0,OFFSET('Daten Elementary'!$A$1,MATCH(CV$5,'Daten Elementary'!$A:$A,0)-1,MATCH($AT13,'Daten Elementary'!$A$424:$ADO$424,0)-1))*1000000</f>
        <v>6.8813689</v>
      </c>
      <c r="CW13" s="305">
        <f t="shared" ca="1" si="17"/>
        <v>1.0000000159851916</v>
      </c>
      <c r="CX13" s="314">
        <f ca="1">IF(ISERROR(OFFSET('Daten Elementary'!$A$1,MATCH(CX$5,'Daten Elementary'!$A:$A,0)-1,MATCH(AM13,'Daten Elementary'!$A$424:$ADO$424,0)-1)),0,OFFSET('Daten Elementary'!$A$1,MATCH(CX$5,'Daten Elementary'!$A:$A,0)-1,MATCH(AM13,'Daten Elementary'!$A$424:$ADO$424,0)-1))*1000000</f>
        <v>0</v>
      </c>
      <c r="CY13" s="314">
        <f ca="1">IF(ISERROR(OFFSET('Daten Elementary'!$A$1,MATCH(CY$5,'Daten Elementary'!$A:$A,0)-1,MATCH(AN13,'Daten Elementary'!$A$424:$ADO$424,0)-1)),0,OFFSET('Daten Elementary'!$A$1,MATCH(CY$5,'Daten Elementary'!$A:$A,0)-1,MATCH(AN13,'Daten Elementary'!$A$424:$ADO$424,0)-1))*1000000</f>
        <v>6.3289182999999996E-6</v>
      </c>
      <c r="CZ13" s="314">
        <f ca="1">IF(ISERROR(OFFSET('Daten Elementary'!$A$1,MATCH(CZ$5,'Daten Elementary'!$A:$A,0)-1,MATCH(AO13,'Daten Elementary'!$A$424:$ADO$424,0)-1)),0,OFFSET('Daten Elementary'!$A$1,MATCH(CZ$5,'Daten Elementary'!$A:$A,0)-1,MATCH(AO13,'Daten Elementary'!$A$424:$ADO$424,0)-1))*1000000</f>
        <v>0</v>
      </c>
      <c r="DA13" s="314">
        <f ca="1">IF(ISERROR(OFFSET('Daten Elementary'!$A$1,MATCH(DA$5,'Daten Elementary'!$A:$A,0)-1,MATCH(AP13,'Daten Elementary'!$A$424:$ADO$424,0)-1)),0,OFFSET('Daten Elementary'!$A$1,MATCH(DA$5,'Daten Elementary'!$A:$A,0)-1,MATCH(AP13,'Daten Elementary'!$A$424:$ADO$424,0)-1))*1000000</f>
        <v>1.0608872999999999</v>
      </c>
      <c r="DB13" s="314">
        <f t="shared" ca="1" si="18"/>
        <v>1.0608936289183</v>
      </c>
      <c r="DC13" s="314">
        <f ca="1">IF(ISERROR(OFFSET('Daten Elementary'!$A$1,MATCH(DC$5,'Daten Elementary'!$A:$A,0)-1,MATCH(AQ13,'Daten Elementary'!$A$424:$ADO$424,0)-1)),0,OFFSET('Daten Elementary'!$A$1,MATCH(DC$5,'Daten Elementary'!$A:$A,0)-1,MATCH(AQ13,'Daten Elementary'!$A$424:$ADO$424,0)-1))*1000000</f>
        <v>4.7242728000000005</v>
      </c>
      <c r="DD13" s="314">
        <f ca="1">IF(ISERROR(OFFSET('Daten Elementary'!$A$1,MATCH(DD$5,'Daten Elementary'!$A:$A,0)-1,MATCH(AR13,'Daten Elementary'!$A$424:$ADO$424,0)-1)),0,OFFSET('Daten Elementary'!$A$1,MATCH(DD$5,'Daten Elementary'!$A:$A,0)-1,MATCH(AR13,'Daten Elementary'!$A$424:$ADO$424,0)-1))*1000000</f>
        <v>25.598437999999998</v>
      </c>
      <c r="DE13" s="314">
        <f ca="1">IF(ISERROR(OFFSET('Daten Elementary'!$A$1,MATCH(DE$5,'Daten Elementary'!$A:$A,0)-1,MATCH(AS13,'Daten Elementary'!$A$424:$ADO$424,0)-1)),0,OFFSET('Daten Elementary'!$A$1,MATCH(DE$5,'Daten Elementary'!$A:$A,0)-1,MATCH(AS13,'Daten Elementary'!$A$424:$ADO$424,0)-1))*1000000</f>
        <v>6.3378110999999997</v>
      </c>
      <c r="DF13" s="315">
        <f t="shared" ca="1" si="19"/>
        <v>37.7214155289183</v>
      </c>
      <c r="DG13" s="314">
        <f ca="1">IF(ISERROR(OFFSET('Daten Elementary'!$A$1,MATCH(DG$5,'Daten Elementary'!$A:$A,0)-1,MATCH($AT13,'Daten Elementary'!$A$424:$ADO$424,0)-1)),0,OFFSET('Daten Elementary'!$A$1,MATCH(DG$5,'Daten Elementary'!$A:$A,0)-1,MATCH($AT13,'Daten Elementary'!$A$424:$ADO$424,0)-1))*1000000</f>
        <v>37.721415999999998</v>
      </c>
      <c r="DH13" s="305">
        <f t="shared" ca="1" si="20"/>
        <v>1.0000000124884416</v>
      </c>
      <c r="DI13" s="316">
        <f ca="1">IF(ISERROR(OFFSET('Daten Elementary'!$A$1,MATCH(DI$5,'Daten Elementary'!$A:$A,0)-1,MATCH(AM13,'Daten Elementary'!$A$424:$ADO$424,0)-1)),0,OFFSET('Daten Elementary'!$A$1,MATCH(DI$5,'Daten Elementary'!$A:$A,0)-1,MATCH(AM13,'Daten Elementary'!$A$424:$ADO$424,0)-1))*1000000</f>
        <v>0</v>
      </c>
      <c r="DJ13" s="316">
        <f ca="1">IF(ISERROR(OFFSET('Daten Elementary'!$A$1,MATCH(DJ$5,'Daten Elementary'!$A:$A,0)-1,MATCH(AN13,'Daten Elementary'!$A$424:$ADO$424,0)-1)),0,OFFSET('Daten Elementary'!$A$1,MATCH(DJ$5,'Daten Elementary'!$A:$A,0)-1,MATCH(AN13,'Daten Elementary'!$A$424:$ADO$424,0)-1))*1000000</f>
        <v>0</v>
      </c>
      <c r="DK13" s="316">
        <f ca="1">IF(ISERROR(OFFSET('Daten Elementary'!$A$1,MATCH(DK$5,'Daten Elementary'!$A:$A,0)-1,MATCH(AO13,'Daten Elementary'!$A$424:$ADO$424,0)-1)),0,OFFSET('Daten Elementary'!$A$1,MATCH(DK$5,'Daten Elementary'!$A:$A,0)-1,MATCH(AO13,'Daten Elementary'!$A$424:$ADO$424,0)-1))*1000000</f>
        <v>0</v>
      </c>
      <c r="DL13" s="316">
        <f ca="1">IF(ISERROR(OFFSET('Daten Elementary'!$A$1,MATCH(DL$5,'Daten Elementary'!$A:$A,0)-1,MATCH(AP13,'Daten Elementary'!$A$424:$ADO$424,0)-1)),0,OFFSET('Daten Elementary'!$A$1,MATCH(DL$5,'Daten Elementary'!$A:$A,0)-1,MATCH(AP13,'Daten Elementary'!$A$424:$ADO$424,0)-1))*1000000</f>
        <v>5.0936908999999995</v>
      </c>
      <c r="DM13" s="316">
        <f t="shared" ca="1" si="21"/>
        <v>5.0936908999999995</v>
      </c>
      <c r="DN13" s="316">
        <f ca="1">IF(ISERROR(OFFSET('Daten Elementary'!$A$1,MATCH(DN$5,'Daten Elementary'!$A:$A,0)-1,MATCH(AQ13,'Daten Elementary'!$A$424:$ADO$424,0)-1)),0,OFFSET('Daten Elementary'!$A$1,MATCH(DN$5,'Daten Elementary'!$A:$A,0)-1,MATCH(AQ13,'Daten Elementary'!$A$424:$ADO$424,0)-1))*1000000</f>
        <v>8.5650104000000002</v>
      </c>
      <c r="DO13" s="316">
        <f ca="1">IF(ISERROR(OFFSET('Daten Elementary'!$A$1,MATCH(DO$5,'Daten Elementary'!$A:$A,0)-1,MATCH(AR13,'Daten Elementary'!$A$424:$ADO$424,0)-1)),0,OFFSET('Daten Elementary'!$A$1,MATCH(DO$5,'Daten Elementary'!$A:$A,0)-1,MATCH(AR13,'Daten Elementary'!$A$424:$ADO$424,0)-1))*1000000</f>
        <v>18.121048999999999</v>
      </c>
      <c r="DP13" s="316">
        <f ca="1">IF(ISERROR(OFFSET('Daten Elementary'!$A$1,MATCH(DP$5,'Daten Elementary'!$A:$A,0)-1,MATCH(AS13,'Daten Elementary'!$A$424:$ADO$424,0)-1)),0,OFFSET('Daten Elementary'!$A$1,MATCH(DP$5,'Daten Elementary'!$A:$A,0)-1,MATCH(AS13,'Daten Elementary'!$A$424:$ADO$424,0)-1))*1000000</f>
        <v>7.1069138999999995</v>
      </c>
      <c r="DQ13" s="317">
        <f t="shared" ca="1" si="22"/>
        <v>38.886664199999998</v>
      </c>
      <c r="DR13" s="316">
        <f ca="1">IF(ISERROR(OFFSET('Daten Elementary'!$A$1,MATCH(DR$5,'Daten Elementary'!$A:$A,0)-1,MATCH($AT13,'Daten Elementary'!$A$424:$ADO$424,0)-1)),0,OFFSET('Daten Elementary'!$A$1,MATCH(DR$5,'Daten Elementary'!$A:$A,0)-1,MATCH($AT13,'Daten Elementary'!$A$424:$ADO$424,0)-1))*1000000</f>
        <v>38.886664000000003</v>
      </c>
      <c r="DS13" s="305">
        <f t="shared" ca="1" si="23"/>
        <v>0.99999999485684876</v>
      </c>
      <c r="DT13" s="318">
        <f ca="1">IF(ISERROR(OFFSET('Daten UBP13'!$A$1,MATCH(DT$5,'Daten UBP13'!$A:$A,0)-1,MATCH(AM13,'Daten UBP13'!$A$424:$AEG$424,0)-1)),0,OFFSET('Daten UBP13'!$A$1,MATCH(DT$5,'Daten UBP13'!$A:$A,0)-1,MATCH(AM13,'Daten UBP13'!$A$424:$AEG$424,0)-1))</f>
        <v>0</v>
      </c>
      <c r="DU13" s="318">
        <f ca="1">IF(ISERROR(OFFSET('Daten UBP13'!$A$1,MATCH(DU$5,'Daten UBP13'!$A:$A,0)-1,MATCH(AN13,'Daten UBP13'!$A$424:$AEG$424,0)-1)),0,OFFSET('Daten UBP13'!$A$1,MATCH(DU$5,'Daten UBP13'!$A:$A,0)-1,MATCH(AN13,'Daten UBP13'!$A$424:$AEG$424,0)-1))</f>
        <v>0.85084866999999997</v>
      </c>
      <c r="DV13" s="318">
        <f ca="1">IF(ISERROR(OFFSET('Daten UBP13'!$A$1,MATCH(DV$5,'Daten UBP13'!$A:$A,0)-1,MATCH(AO13,'Daten UBP13'!$A$424:$AEG$424,0)-1)),0,OFFSET('Daten UBP13'!$A$1,MATCH(DV$5,'Daten UBP13'!$A:$A,0)-1,MATCH(AO13,'Daten UBP13'!$A$424:$AEG$424,0)-1))</f>
        <v>0</v>
      </c>
      <c r="DW13" s="318">
        <f ca="1">IF(ISERROR(OFFSET('Daten UBP13'!$A$1,MATCH(DW$5,'Daten UBP13'!$A:$A,0)-1,MATCH(AP13,'Daten UBP13'!$A$424:$AEG$424,0)-1)),0,OFFSET('Daten UBP13'!$A$1,MATCH(DW$5,'Daten UBP13'!$A:$A,0)-1,MATCH(AP13,'Daten UBP13'!$A$424:$AEG$424,0)-1))</f>
        <v>10.394138999999999</v>
      </c>
      <c r="DX13" s="318">
        <f t="shared" ca="1" si="24"/>
        <v>11.244987669999999</v>
      </c>
      <c r="DY13" s="318">
        <f ca="1">IF(ISERROR(OFFSET('Daten UBP13'!$A$1,MATCH(DY$5,'Daten UBP13'!$A:$A,0)-1,MATCH(AQ13,'Daten UBP13'!$A$424:$AEG$424,0)-1)),0,OFFSET('Daten UBP13'!$A$1,MATCH(DY$5,'Daten UBP13'!$A:$A,0)-1,MATCH(AQ13,'Daten UBP13'!$A$424:$AEG$424,0)-1))</f>
        <v>5.0224650999999998</v>
      </c>
      <c r="DZ13" s="318">
        <f ca="1">IF(ISERROR(OFFSET('Daten UBP13'!$A$1,MATCH(DZ$5,'Daten UBP13'!$A:$A,0)-1,MATCH(AR13,'Daten UBP13'!$A$424:$AEG$424,0)-1)),0,OFFSET('Daten UBP13'!$A$1,MATCH(DZ$5,'Daten UBP13'!$A:$A,0)-1,MATCH(AR13,'Daten UBP13'!$A$424:$AEG$424,0)-1))</f>
        <v>16.462320999999999</v>
      </c>
      <c r="EA13" s="318">
        <f ca="1">IF(ISERROR(OFFSET('Daten UBP13'!$A$1,MATCH(EA$5,'Daten UBP13'!$A:$A,0)-1,MATCH(AS13,'Daten UBP13'!$A$424:$AEG$424,0)-1)),0,OFFSET('Daten UBP13'!$A$1,MATCH(EA$5,'Daten UBP13'!$A:$A,0)-1,MATCH(AS13,'Daten UBP13'!$A$424:$AEG$424,0)-1))</f>
        <v>2.1976339</v>
      </c>
      <c r="EB13" s="319">
        <f t="shared" ca="1" si="25"/>
        <v>34.927407669999994</v>
      </c>
      <c r="EC13" s="318">
        <f ca="1">IF(ISERROR(OFFSET('Daten UBP13'!$A$1,MATCH(EC$5,'Daten UBP13'!$A:$A,0)-1,MATCH(AT13,'Daten UBP13'!$A$424:$AEG$424,0)-1)),0,OFFSET('Daten UBP13'!$A$1,MATCH(EC$5,'Daten UBP13'!$A:$A,0)-1,MATCH(AT13,'Daten UBP13'!$A$424:$AEG$424,0)-1))</f>
        <v>34.927407000000002</v>
      </c>
      <c r="ED13" s="305">
        <f t="shared" ca="1" si="26"/>
        <v>0.99999998081735697</v>
      </c>
      <c r="EE13" s="320">
        <f ca="1">IF(ISERROR(OFFSET('Daten ReCiPe'!$A$1,MATCH(EE$5,'Daten ReCiPe'!$A:$A,0)-1,MATCH(AM13,'Daten ReCiPe'!$A$424:$ADO$424,0)-1)),0,OFFSET('Daten ReCiPe'!$A$1,MATCH(EE$5,'Daten ReCiPe'!$A:$A,0)-1,MATCH(AM13,'Daten ReCiPe'!$A$424:$ADO$424,0)-1))*1000</f>
        <v>0</v>
      </c>
      <c r="EF13" s="320">
        <f ca="1">IF(ISERROR(OFFSET('Daten ReCiPe'!$A$1,MATCH(EF$5,'Daten ReCiPe'!$A:$A,0)-1,MATCH(AN13,'Daten ReCiPe'!$A$424:$ADO$424,0)-1)),0,OFFSET('Daten ReCiPe'!$A$1,MATCH(EF$5,'Daten ReCiPe'!$A:$A,0)-1,MATCH(AN13,'Daten ReCiPe'!$A$424:$ADO$424,0)-1))*1000</f>
        <v>1.2607502E-2</v>
      </c>
      <c r="EG13" s="320">
        <f ca="1">IF(ISERROR(OFFSET('Daten ReCiPe'!$A$1,MATCH(EG$5,'Daten ReCiPe'!$A:$A,0)-1,MATCH(AO13,'Daten ReCiPe'!$A$424:$ADO$424,0)-1)),0,OFFSET('Daten ReCiPe'!$A$1,MATCH(EG$5,'Daten ReCiPe'!$A:$A,0)-1,MATCH(AO13,'Daten ReCiPe'!$A$424:$ADO$424,0)-1))*1000</f>
        <v>0</v>
      </c>
      <c r="EH13" s="320">
        <f ca="1">IF(ISERROR(OFFSET('Daten ReCiPe'!$A$1,MATCH(EH$5,'Daten ReCiPe'!$A:$A,0)-1,MATCH(AP13,'Daten ReCiPe'!$A$424:$ADO$424,0)-1)),0,OFFSET('Daten ReCiPe'!$A$1,MATCH(EH$5,'Daten ReCiPe'!$A:$A,0)-1,MATCH(AP13,'Daten ReCiPe'!$A$424:$ADO$424,0)-1))*1000</f>
        <v>0.32454457999999997</v>
      </c>
      <c r="EI13" s="320">
        <f t="shared" ca="1" si="27"/>
        <v>0.33715208199999996</v>
      </c>
      <c r="EJ13" s="320">
        <f ca="1">IF(ISERROR(OFFSET('Daten ReCiPe'!$A$1,MATCH(EJ$5,'Daten ReCiPe'!$A:$A,0)-1,MATCH(AQ13,'Daten ReCiPe'!$A$424:$ADO$424,0)-1)),0,OFFSET('Daten ReCiPe'!$A$1,MATCH(EJ$5,'Daten ReCiPe'!$A:$A,0)-1,MATCH(AQ13,'Daten ReCiPe'!$A$424:$ADO$424,0)-1))*1000</f>
        <v>0.55447907000000007</v>
      </c>
      <c r="EK13" s="320">
        <f ca="1">IF(ISERROR(OFFSET('Daten ReCiPe'!$A$1,MATCH(EK$5,'Daten ReCiPe'!$A:$A,0)-1,MATCH(AR13,'Daten ReCiPe'!$A$424:$ADO$424,0)-1)),0,OFFSET('Daten ReCiPe'!$A$1,MATCH(EK$5,'Daten ReCiPe'!$A:$A,0)-1,MATCH(AR13,'Daten ReCiPe'!$A$424:$ADO$424,0)-1))*1000</f>
        <v>1.3879311000000001</v>
      </c>
      <c r="EL13" s="320">
        <f ca="1">IF(ISERROR(OFFSET('Daten ReCiPe'!$A$1,MATCH(EL$5,'Daten ReCiPe'!$A:$A,0)-1,MATCH(AS13,'Daten ReCiPe'!$A$424:$ADO$424,0)-1)),0,OFFSET('Daten ReCiPe'!$A$1,MATCH(EL$5,'Daten ReCiPe'!$A:$A,0)-1,MATCH(AS13,'Daten ReCiPe'!$A$424:$ADO$424,0)-1))*1000</f>
        <v>0.17883670999999998</v>
      </c>
      <c r="EM13" s="321">
        <f t="shared" ca="1" si="28"/>
        <v>2.458398962</v>
      </c>
      <c r="EN13" s="320">
        <f ca="1">IF(ISERROR(OFFSET('Daten ReCiPe'!$A$1,MATCH(EN$5,'Daten ReCiPe'!$A:$A,0)-1,MATCH(AT13,'Daten ReCiPe'!$A$424:$ADO$424,0)-1)),0,OFFSET('Daten ReCiPe'!$A$1,MATCH(EN$5,'Daten ReCiPe'!$A:$A,0)-1,MATCH(AT13,'Daten ReCiPe'!$A$424:$ADO$424,0)-1))*1000</f>
        <v>2.4583989000000002</v>
      </c>
      <c r="EO13" s="305">
        <f t="shared" ca="1" si="29"/>
        <v>0.99999997478033442</v>
      </c>
      <c r="EP13" s="322">
        <f ca="1">IF(ISERROR(OFFSET('Daten Elementary'!$A$1,MATCH(EP$5,'Daten Elementary'!$A:$A,0)-1,MATCH(AM13,'Daten Elementary'!$A$424:$ADO$424,0)-1)),0,OFFSET('Daten Elementary'!$A$1,MATCH(EP$5,'Daten Elementary'!$A:$A,0)-1,MATCH(AM13,'Daten Elementary'!$A$424:$ADO$424,0)-1))*1000000</f>
        <v>0</v>
      </c>
      <c r="EQ13" s="322">
        <f ca="1">IF(ISERROR(OFFSET('Daten Elementary'!$A$1,MATCH(EQ$5,'Daten Elementary'!$A:$A,0)-1,MATCH(AN13,'Daten Elementary'!$A$424:$ADO$424,0)-1)),0,OFFSET('Daten Elementary'!$A$1,MATCH(EQ$5,'Daten Elementary'!$A:$A,0)-1,MATCH(AN13,'Daten Elementary'!$A$424:$ADO$424,0)-1))*1000000</f>
        <v>7.2868598E-3</v>
      </c>
      <c r="ER13" s="322">
        <f ca="1">IF(ISERROR(OFFSET('Daten Elementary'!$A$1,MATCH(ER$5,'Daten Elementary'!$A:$A,0)-1,MATCH(AO13,'Daten Elementary'!$A$424:$ADO$424,0)-1)),0,OFFSET('Daten Elementary'!$A$1,MATCH(ER$5,'Daten Elementary'!$A:$A,0)-1,MATCH(AO13,'Daten Elementary'!$A$424:$ADO$424,0)-1))*1000000</f>
        <v>0</v>
      </c>
      <c r="ES13" s="322">
        <f ca="1">IF(ISERROR(OFFSET('Daten Elementary'!$A$1,MATCH(ES$5,'Daten Elementary'!$A:$A,0)-1,MATCH(AP13,'Daten Elementary'!$A$424:$ADO$424,0)-1)),0,OFFSET('Daten Elementary'!$A$1,MATCH(ES$5,'Daten Elementary'!$A:$A,0)-1,MATCH(AP13,'Daten Elementary'!$A$424:$ADO$424,0)-1))*1000000</f>
        <v>8.3786932000000007</v>
      </c>
      <c r="ET13" s="322">
        <f t="shared" ca="1" si="30"/>
        <v>8.3859800598000014</v>
      </c>
      <c r="EU13" s="322">
        <f ca="1">IF(ISERROR(OFFSET('Daten Elementary'!$A$1,MATCH(EU$5,'Daten Elementary'!$A:$A,0)-1,MATCH(AQ13,'Daten Elementary'!$A$424:$ADO$424,0)-1)),0,OFFSET('Daten Elementary'!$A$1,MATCH(EU$5,'Daten Elementary'!$A:$A,0)-1,MATCH(AQ13,'Daten Elementary'!$A$424:$ADO$424,0)-1))*1000000</f>
        <v>9.1634715999999994</v>
      </c>
      <c r="EV13" s="322">
        <f ca="1">IF(ISERROR(OFFSET('Daten Elementary'!$A$1,MATCH(EV$5,'Daten Elementary'!$A:$A,0)-1,MATCH(AR13,'Daten Elementary'!$A$424:$ADO$424,0)-1)),0,OFFSET('Daten Elementary'!$A$1,MATCH(EV$5,'Daten Elementary'!$A:$A,0)-1,MATCH(AR13,'Daten Elementary'!$A$424:$ADO$424,0)-1))*1000000</f>
        <v>29.482271000000001</v>
      </c>
      <c r="EW13" s="322">
        <f ca="1">IF(ISERROR(OFFSET('Daten Elementary'!$A$1,MATCH(EW$5,'Daten Elementary'!$A:$A,0)-1,MATCH(AS13,'Daten Elementary'!$A$424:$ADO$424,0)-1)),0,OFFSET('Daten Elementary'!$A$1,MATCH(EW$5,'Daten Elementary'!$A:$A,0)-1,MATCH(AS13,'Daten Elementary'!$A$424:$ADO$424,0)-1))*1000000</f>
        <v>2.5893686000000002</v>
      </c>
      <c r="EX13" s="323">
        <f t="shared" ca="1" si="31"/>
        <v>49.621091259799996</v>
      </c>
      <c r="EY13" s="322">
        <f ca="1">IF(ISERROR(OFFSET('Daten Elementary'!$A$1,MATCH(EY$5,'Daten Elementary'!$A:$A,0)-1,MATCH($AT13,'Daten Elementary'!$A$424:$ADO$424,0)-1)),0,OFFSET('Daten Elementary'!$A$1,MATCH(EY$5,'Daten Elementary'!$A:$A,0)-1,MATCH($AT13,'Daten Elementary'!$A$424:$ADO$424,0)-1))*1000000</f>
        <v>49.621092000000004</v>
      </c>
      <c r="EZ13" s="305">
        <f t="shared" ca="1" si="32"/>
        <v>1.000000014917044</v>
      </c>
      <c r="FA13" s="314">
        <f ca="1">IF(ISERROR(OFFSET('Daten Elementary'!$A$1,MATCH(FA$5,'Daten Elementary'!$A:$A,0)-1,MATCH(AM13,'Daten Elementary'!$A$424:$ADO$424,0)-1)),0,OFFSET('Daten Elementary'!$A$1,MATCH(FA$5,'Daten Elementary'!$A:$A,0)-1,MATCH(AM13,'Daten Elementary'!$A$424:$ADO$424,0)-1))*1000</f>
        <v>0</v>
      </c>
      <c r="FB13" s="314">
        <f ca="1">IF(ISERROR(OFFSET('Daten Elementary'!$A$1,MATCH(FB$5,'Daten Elementary'!$A:$A,0)-1,MATCH(AN13,'Daten Elementary'!$A$424:$ADO$424,0)-1)),0,OFFSET('Daten Elementary'!$A$1,MATCH(FB$5,'Daten Elementary'!$A:$A,0)-1,MATCH(AN13,'Daten Elementary'!$A$424:$ADO$424,0)-1))*1000</f>
        <v>0</v>
      </c>
      <c r="FC13" s="314">
        <f ca="1">IF(ISERROR(OFFSET('Daten Elementary'!$A$1,MATCH(FC$5,'Daten Elementary'!$A:$A,0)-1,MATCH(AO13,'Daten Elementary'!$A$424:$ADO$424,0)-1)),0,OFFSET('Daten Elementary'!$A$1,MATCH(FC$5,'Daten Elementary'!$A:$A,0)-1,MATCH(AO13,'Daten Elementary'!$A$424:$ADO$424,0)-1))*1000</f>
        <v>0</v>
      </c>
      <c r="FD13" s="314">
        <f ca="1">IF(ISERROR(OFFSET('Daten Elementary'!$A$1,MATCH(FD$5,'Daten Elementary'!$A:$A,0)-1,MATCH(AP13,'Daten Elementary'!$A$424:$ADO$424,0)-1)),0,OFFSET('Daten Elementary'!$A$1,MATCH(FD$5,'Daten Elementary'!$A:$A,0)-1,MATCH(AP13,'Daten Elementary'!$A$424:$ADO$424,0)-1))*1000</f>
        <v>2.7199763999999997</v>
      </c>
      <c r="FE13" s="314">
        <f t="shared" ca="1" si="33"/>
        <v>2.7199763999999997</v>
      </c>
      <c r="FF13" s="314">
        <f ca="1">IF(ISERROR(OFFSET('Daten Elementary'!$A$1,MATCH(FF$5,'Daten Elementary'!$A:$A,0)-1,MATCH(AQ13,'Daten Elementary'!$A$424:$ADO$424,0)-1)),0,OFFSET('Daten Elementary'!$A$1,MATCH(FF$5,'Daten Elementary'!$A:$A,0)-1,MATCH(AQ13,'Daten Elementary'!$A$424:$ADO$424,0)-1))*1000</f>
        <v>4.4625702999999994</v>
      </c>
      <c r="FG13" s="314">
        <f ca="1">IF(ISERROR(OFFSET('Daten Elementary'!$A$1,MATCH(FG$5,'Daten Elementary'!$A:$A,0)-1,MATCH(AR13,'Daten Elementary'!$A$424:$ADO$424,0)-1)),0,OFFSET('Daten Elementary'!$A$1,MATCH(FG$5,'Daten Elementary'!$A:$A,0)-1,MATCH(AR13,'Daten Elementary'!$A$424:$ADO$424,0)-1))*1000</f>
        <v>9.3285274999999999</v>
      </c>
      <c r="FH13" s="314">
        <f ca="1">IF(ISERROR(OFFSET('Daten Elementary'!$A$1,MATCH(FH$5,'Daten Elementary'!$A:$A,0)-1,MATCH(AS13,'Daten Elementary'!$A$424:$ADO$424,0)-1)),0,OFFSET('Daten Elementary'!$A$1,MATCH(FH$5,'Daten Elementary'!$A:$A,0)-1,MATCH(AS13,'Daten Elementary'!$A$424:$ADO$424,0)-1))*1000</f>
        <v>0.99453959999999997</v>
      </c>
      <c r="FI13" s="315">
        <f t="shared" ca="1" si="34"/>
        <v>17.505613799999999</v>
      </c>
      <c r="FJ13" s="314">
        <f ca="1">IF(ISERROR(OFFSET('Daten Elementary'!$A$1,MATCH(FJ$5,'Daten Elementary'!$A:$A,0)-1,MATCH($AT13,'Daten Elementary'!$A$424:$ADO$424,0)-1)),0,OFFSET('Daten Elementary'!$A$1,MATCH(FJ$5,'Daten Elementary'!$A:$A,0)-1,MATCH($AT13,'Daten Elementary'!$A$424:$ADO$424,0)-1))*1000</f>
        <v>17.505613999999998</v>
      </c>
      <c r="FK13" s="305">
        <f t="shared" ca="1" si="35"/>
        <v>1.0000000114249064</v>
      </c>
      <c r="FL13" s="314">
        <f ca="1">IF(ISERROR(OFFSET('Daten Elementary'!$A$1,MATCH(FL$5,'Daten Elementary'!$A:$A,0)-1,MATCH(AM13,'Daten Elementary'!$A$424:$ADO$424,0)-1)),0,OFFSET('Daten Elementary'!$A$1,MATCH(FL$5,'Daten Elementary'!$A:$A,0)-1,MATCH(AM13,'Daten Elementary'!$A$424:$ADO$424,0)-1))</f>
        <v>0</v>
      </c>
      <c r="FM13" s="314">
        <f ca="1">IF(ISERROR(OFFSET('Daten Elementary'!$A$1,MATCH(FM$5,'Daten Elementary'!$A:$A,0)-1,MATCH(AN13,'Daten Elementary'!$A$424:$ADO$424,0)-1)),0,OFFSET('Daten Elementary'!$A$1,MATCH(FM$5,'Daten Elementary'!$A:$A,0)-1,MATCH(AN13,'Daten Elementary'!$A$424:$ADO$424,0)-1))</f>
        <v>0</v>
      </c>
      <c r="FN13" s="314">
        <f ca="1">IF(ISERROR(OFFSET('Daten Elementary'!$A$1,MATCH(FN$5,'Daten Elementary'!$A:$A,0)-1,MATCH(AO13,'Daten Elementary'!$A$424:$ADO$424,0)-1)),0,OFFSET('Daten Elementary'!$A$1,MATCH(FN$5,'Daten Elementary'!$A:$A,0)-1,MATCH(AO13,'Daten Elementary'!$A$424:$ADO$424,0)-1))</f>
        <v>0</v>
      </c>
      <c r="FO13" s="314">
        <f ca="1">IF(ISERROR(OFFSET('Daten Elementary'!$A$1,MATCH(FO$5,'Daten Elementary'!$A:$A,0)-1,MATCH(AP13,'Daten Elementary'!$A$424:$ADO$424,0)-1)),0,OFFSET('Daten Elementary'!$A$1,MATCH(FO$5,'Daten Elementary'!$A:$A,0)-1,MATCH(AP13,'Daten Elementary'!$A$424:$ADO$424,0)-1))</f>
        <v>0</v>
      </c>
      <c r="FP13" s="314">
        <f t="shared" ca="1" si="36"/>
        <v>0</v>
      </c>
      <c r="FQ13" s="314">
        <f ca="1">IF(ISERROR(OFFSET('Daten Elementary'!$A$1,MATCH(FQ$5,'Daten Elementary'!$A:$A,0)-1,MATCH(AQ13,'Daten Elementary'!$A$424:$ADO$424,0)-1)),0,OFFSET('Daten Elementary'!$A$1,MATCH(FQ$5,'Daten Elementary'!$A:$A,0)-1,MATCH(AQ13,'Daten Elementary'!$A$424:$ADO$424,0)-1))</f>
        <v>0</v>
      </c>
      <c r="FR13" s="314">
        <f ca="1">IF(ISERROR(OFFSET('Daten Elementary'!$A$1,MATCH(FR$5,'Daten Elementary'!$A:$A,0)-1,MATCH(AR13,'Daten Elementary'!$A$424:$ADO$424,0)-1)),0,OFFSET('Daten Elementary'!$A$1,MATCH(FR$5,'Daten Elementary'!$A:$A,0)-1,MATCH(AR13,'Daten Elementary'!$A$424:$ADO$424,0)-1))</f>
        <v>0</v>
      </c>
      <c r="FS13" s="314">
        <f ca="1">IF(ISERROR(OFFSET('Daten Elementary'!$A$1,MATCH(FS$5,'Daten Elementary'!$A:$A,0)-1,MATCH(AS13,'Daten Elementary'!$A$424:$ADO$424,0)-1)),0,OFFSET('Daten Elementary'!$A$1,MATCH(FS$5,'Daten Elementary'!$A:$A,0)-1,MATCH(AS13,'Daten Elementary'!$A$424:$ADO$424,0)-1))</f>
        <v>0</v>
      </c>
      <c r="FT13" s="315">
        <f t="shared" ca="1" si="37"/>
        <v>0</v>
      </c>
      <c r="FU13" s="314">
        <f ca="1">IF(ISERROR(OFFSET('Daten Elementary'!$A$1,MATCH(FU$5,'Daten Elementary'!$A:$A,0)-1,MATCH($AT13,'Daten Elementary'!$A$424:$ADO$424,0)-1)),0,OFFSET('Daten Elementary'!$A$1,MATCH(FU$5,'Daten Elementary'!$A:$A,0)-1,MATCH($AT13,'Daten Elementary'!$A$424:$ADO$424,0)-1))</f>
        <v>0</v>
      </c>
      <c r="FV13" s="305">
        <f t="shared" ca="1" si="38"/>
        <v>0</v>
      </c>
      <c r="FW13" s="324"/>
      <c r="FX13" s="231" t="str">
        <f t="shared" si="39"/>
        <v>Elektro-Scooter, Elektrizität (Verbrauchermix CH)</v>
      </c>
      <c r="FY13" s="231" t="str">
        <f t="shared" si="2"/>
        <v>Elektro-Scooter</v>
      </c>
      <c r="FZ13" s="231" t="str">
        <f t="shared" si="3"/>
        <v>, Elektrizität</v>
      </c>
      <c r="GA13" s="231" t="str">
        <f t="shared" si="4"/>
        <v xml:space="preserve"> (Verbrauchermix CH)</v>
      </c>
      <c r="GB13" s="231"/>
    </row>
    <row r="14" spans="1:184" ht="16.5" customHeight="1">
      <c r="A14" s="295"/>
      <c r="B14" s="295"/>
      <c r="C14" s="334" t="s">
        <v>41</v>
      </c>
      <c r="D14" s="334" t="s">
        <v>38</v>
      </c>
      <c r="E14" s="327" t="s">
        <v>293</v>
      </c>
      <c r="F14" s="102">
        <v>1.3347844724931459</v>
      </c>
      <c r="G14" s="31">
        <v>2</v>
      </c>
      <c r="H14" s="87">
        <f>F14/G14</f>
        <v>0.66739223624657296</v>
      </c>
      <c r="I14" s="88"/>
      <c r="J14" s="99">
        <v>3</v>
      </c>
      <c r="K14" s="86">
        <v>1</v>
      </c>
      <c r="L14" s="100">
        <v>32</v>
      </c>
      <c r="M14" s="99">
        <v>1</v>
      </c>
      <c r="N14" s="38" t="s">
        <v>99</v>
      </c>
      <c r="O14" s="6">
        <f ca="1">(IF(ISERROR(INDEX(INDIRECT($D$268),MATCH($AM14,$AM$4:$AM$275,0),MATCH(O$304,INDIRECT($E$268),0))*$I14/$AD14),0,INDEX(INDIRECT($D$268),MATCH($AM14,$AM$4:$AM$275,0),MATCH(O$304,INDIRECT($E$268),0))*$I14/$AD14)+IF(ISERROR(INDEX(INDIRECT($D$268),MATCH($AN14,$AN$4:$AN$275,0),MATCH(O$305,INDIRECT($E$268),0))*$J14/$AE14),0,INDEX(INDIRECT($D$268),MATCH($AN14,$AN$4:$AN$275,0),MATCH(O$305,INDIRECT($E$268),0))*$J14/$AE14))*$AC14/$F14</f>
        <v>0</v>
      </c>
      <c r="P14" s="6">
        <f ca="1">IF($B$268=1,($J14/100*($S$230-INDEX('Energiefaktoren Ecoinvent'!$D:$D,MATCH('mobitool-Faktoren v2.0'!$AJ14,'Energiefaktoren Ecoinvent'!$A:$A,0)))/$F14),IF($B$268=7,($J14/100*($S$230-INDEX('Energiefaktoren Ecoinvent'!$H:$H,MATCH('mobitool-Faktoren v2.0'!$AJ14,'Energiefaktoren Ecoinvent'!$A:$A,0)))/$F14),(($J14/100*($S$230))/$F14)))</f>
        <v>2.2846936519316534</v>
      </c>
      <c r="Q14" s="6">
        <f ca="1">INDEX(INDIRECT($D$268),MATCH($AQ14,$AQ$4:$AQ$284,0),MATCH(Q$4,INDIRECT($E$268),0))*$K14*$AC14/$F14/$AF14</f>
        <v>3.6431373755173575</v>
      </c>
      <c r="R14" s="6">
        <f ca="1">INDEX(INDIRECT($D$268),MATCH($AR14,$AR$4:$AR$284,0),MATCH(R$4,INDIRECT($E$268),0))*IF($K14=1,$K14/$AF14,($K14-$L14)/($AF14-$AG14))*$AC14/$F14+$L14*(1+$M14)*INDEX(INDIRECT($D$268),MATCH($AR$223,$AR$4:$AR$284,0),MATCH(R$4,INDIRECT($E$268),0))/$AH14/$F14</f>
        <v>23.086925803415234</v>
      </c>
      <c r="S14" s="6">
        <f ca="1">INDEX(INDIRECT($D$268),MATCH($AS14,$AS$4:$AS$284,0),MATCH(S$4,INDIRECT($E$268),0))*$K14*$AC14/$F14/$AF14</f>
        <v>0.82636689497874272</v>
      </c>
      <c r="T14" s="7">
        <f t="shared" ca="1" si="1"/>
        <v>29.841123725842991</v>
      </c>
      <c r="U14" s="6">
        <f>IF($B$268=6,(IF(OR(AJ14="Benzin",AJ14="Diesel"),$AK14*INDEX('DIN EN 16258'!$I:$I,MATCH('mobitool-Faktoren v2.0'!$AI14,'DIN EN 16258'!$A:$A,0))*$I14/$AD14+$AL14*INDEX('DIN EN 16258'!$I:$I,MATCH('mobitool-Faktoren v2.0'!$AJ14,'DIN EN 16258'!$A:$A,0))*$I14/$AD14,IF(ISERROR($AK14*INDEX('DIN EN 16258'!$I:$I,MATCH('mobitool-Faktoren v2.0'!$AI14,'DIN EN 16258'!$A:$A,0))*$I14/$AD14),0,$AK14*INDEX('DIN EN 16258'!$I:$I,MATCH('mobitool-Faktoren v2.0'!$AI14,'DIN EN 16258'!$A:$A,0))*$I14/$AD14)+IF(ISERROR($AL14*INDEX('DIN EN 16258'!$I:$I,MATCH('mobitool-Faktoren v2.0'!$AJ14,'DIN EN 16258'!$A:$A,0))*$J14/$AE14),0,$AL14*INDEX('DIN EN 16258'!$I:$I,MATCH('mobitool-Faktoren v2.0'!$AJ14,'DIN EN 16258'!$A:$A,0))*$J14/$AE14)))*1000,
IF($B$268=1,(IF(OR(AJ14="Benzin",AJ14="Diesel"),$AK14*INDEX('DIN EN 16258'!$D:$D,MATCH('mobitool-Faktoren v2.0'!$AI14,'DIN EN 16258'!$A:$A,0))*$I14/$AD14+$AL14*INDEX('DIN EN 16258'!$D:$D,MATCH('mobitool-Faktoren v2.0'!$AJ14,'DIN EN 16258'!$A:$A,0))*$I14/$AD14,IF(ISERROR($AK14*INDEX('DIN EN 16258'!$D:$D,MATCH('mobitool-Faktoren v2.0'!$AI14,'DIN EN 16258'!$A:$A,0))*$I14/$AD14),0,$AK14*INDEX('DIN EN 16258'!$D:$D,MATCH('mobitool-Faktoren v2.0'!$AI14,'DIN EN 16258'!$A:$A,0))*$I14/$AD14)+IF(ISERROR($AL14*INDEX('DIN EN 16258'!$D:$D,MATCH('mobitool-Faktoren v2.0'!$AJ14,'DIN EN 16258'!$A:$A,0))*$J14/$AE14),0,$AL14*INDEX('DIN EN 16258'!$D:$D,MATCH('mobitool-Faktoren v2.0'!$AJ14,'DIN EN 16258'!$A:$A,0))*$J14/$AE14))),0))*$AC14/$F14</f>
        <v>0</v>
      </c>
      <c r="V14" s="6">
        <f>IF($B$268=6,(IF(OR(AJ14="Benzin",AJ14="Diesel"),$AK14*INDEX('DIN EN 16258'!$L:$L,MATCH('mobitool-Faktoren v2.0'!$AI14,'DIN EN 16258'!$A:$A,0))*$I14/$AD14+$AL14*INDEX('DIN EN 16258'!$L:$L,MATCH('mobitool-Faktoren v2.0'!$AJ14,'DIN EN 16258'!$A:$A,0))*$I14/$AD14,IF(ISERROR($AK14*INDEX('DIN EN 16258'!$L:$L,MATCH('mobitool-Faktoren v2.0'!$AI14,'DIN EN 16258'!$A:$A,0))*$I14/$AD14),0,$AK14*INDEX('DIN EN 16258'!$L:$L,MATCH('mobitool-Faktoren v2.0'!$AI14,'DIN EN 16258'!$A:$A,0))*$I14/$AD14)+IF(ISERROR($AL14*INDEX('DIN EN 16258'!$L:$L,MATCH('mobitool-Faktoren v2.0'!$AJ14,'DIN EN 16258'!$A:$A,0))*$J14/$AE14),0,$AL14*INDEX('DIN EN 16258'!$L:$L,MATCH('mobitool-Faktoren v2.0'!$AJ14,'DIN EN 16258'!$A:$A,0))*$J14/$AE14)))*1000,
IF($B$268=1,(IF(OR(AJ14="Benzin",AJ14="Diesel"),$AK14*INDEX('DIN EN 16258'!$F:$F,MATCH('mobitool-Faktoren v2.0'!$AI14,'DIN EN 16258'!$A:$A,0))*$I14/$AD14+$AL14*INDEX('DIN EN 16258'!$F:$F,MATCH('mobitool-Faktoren v2.0'!$AJ14,'DIN EN 16258'!$A:$A,0))*$I14/$AD14,IF(ISERROR($AK14*INDEX('DIN EN 16258'!$F:$F,MATCH('mobitool-Faktoren v2.0'!$AI14,'DIN EN 16258'!$A:$A,0))*$I14/$AD14),0,$AK14*INDEX('DIN EN 16258'!$F:$F,MATCH('mobitool-Faktoren v2.0'!$AI14,'DIN EN 16258'!$A:$A,0))*$I14/$AD14)+IF(ISERROR($AL14*INDEX('DIN EN 16258'!$F:$F,MATCH('mobitool-Faktoren v2.0'!$AJ14,'DIN EN 16258'!$A:$A,0))*$J14/$AE14),0,$AL14*INDEX('DIN EN 16258'!$F:$F,MATCH('mobitool-Faktoren v2.0'!$AJ14,'DIN EN 16258'!$A:$A,0))*$J14/$AE14))),0))*$AC14/$F14</f>
        <v>2.1005967731939243</v>
      </c>
      <c r="W14" s="6" t="s">
        <v>143</v>
      </c>
      <c r="X14" s="6" t="s">
        <v>163</v>
      </c>
      <c r="Y14" s="300">
        <v>2</v>
      </c>
      <c r="Z14" s="300">
        <v>10</v>
      </c>
      <c r="AA14" s="299"/>
      <c r="AB14" s="299"/>
      <c r="AC14" s="300">
        <v>1</v>
      </c>
      <c r="AD14" s="298"/>
      <c r="AE14" s="298">
        <v>3</v>
      </c>
      <c r="AF14" s="299">
        <v>1</v>
      </c>
      <c r="AG14" s="299">
        <v>32</v>
      </c>
      <c r="AH14" s="299">
        <v>50000</v>
      </c>
      <c r="AI14" s="301"/>
      <c r="AJ14" s="301" t="s">
        <v>627</v>
      </c>
      <c r="AK14" s="299"/>
      <c r="AL14" s="329">
        <v>0.03</v>
      </c>
      <c r="AM14" s="202" t="s">
        <v>81</v>
      </c>
      <c r="AN14" s="202" t="s">
        <v>2462</v>
      </c>
      <c r="AO14" s="202" t="s">
        <v>81</v>
      </c>
      <c r="AP14" s="330" t="s">
        <v>2408</v>
      </c>
      <c r="AQ14" s="331" t="s">
        <v>1118</v>
      </c>
      <c r="AR14" s="331" t="s">
        <v>1109</v>
      </c>
      <c r="AS14" s="331" t="s">
        <v>1110</v>
      </c>
      <c r="AT14" s="331" t="s">
        <v>1111</v>
      </c>
      <c r="AU14" s="303">
        <f ca="1">IF(ISERROR(OFFSET('Daten KEA'!$A$1,MATCH(AU$5,'Daten KEA'!$A:$A,0)-1,MATCH(AM14,'Daten KEA'!$A$424:$ADO$424,0)-1)),0,OFFSET('Daten KEA'!$A$1,MATCH(AU$5,'Daten KEA'!$A:$A,0)-1,MATCH(AM14,'Daten KEA'!$A$424:$ADO$424,0)-1))+IF(ISERROR(AK14*INDEX('Energiefaktoren Ecoinvent'!$D:$D,MATCH('mobitool-Faktoren v2.0'!AI14,'Energiefaktoren Ecoinvent'!$A:$A,0))),0,AK14*INDEX('Energiefaktoren Ecoinvent'!$D:$D,MATCH('mobitool-Faktoren v2.0'!AI14,'Energiefaktoren Ecoinvent'!$A:$A,0)))+IF(OR(AJ14="Benzin",AJ14="Diesel"),IF(ISERROR(OFFSET('Daten KEA'!$A$1,MATCH(AV$5,'Daten KEA'!$A:$A,0)-1,MATCH(AN14,'Daten KEA'!$A$424:$ADO$424,0)-1)),0,OFFSET('Daten KEA'!$A$1,MATCH(AV$5,'Daten KEA'!$A:$A,0)-1,MATCH(AN14,'Daten KEA'!$A$424:$ADO$424,0)-1))+IF(ISERROR(AL14*INDEX('Energiefaktoren Ecoinvent'!$D:$D,MATCH('mobitool-Faktoren v2.0'!AJ14,'Energiefaktoren Ecoinvent'!$A:$A,0))),0,AL14*INDEX('Energiefaktoren Ecoinvent'!$D:$D,MATCH('mobitool-Faktoren v2.0'!AJ14,'Energiefaktoren Ecoinvent'!$A:$A,0))),0)</f>
        <v>0</v>
      </c>
      <c r="AV14" s="303">
        <f ca="1">IF(OR(AJ14="Benzin",AJ14="Diesel"),0,IF(ISERROR(OFFSET('Daten KEA'!$A$1,MATCH(AV$5,'Daten KEA'!$A:$A,0)-1,MATCH(AN14,'Daten KEA'!$A$424:$ADO$424,0)-1)),0,OFFSET('Daten KEA'!$A$1,MATCH(AV$5,'Daten KEA'!$A:$A,0)-1,MATCH(AN14,'Daten KEA'!$A$424:$ADO$424,0)-1))+IF(ISERROR(AL14*INDEX('Energiefaktoren Ecoinvent'!$D:$D,MATCH('mobitool-Faktoren v2.0'!AJ14,'Energiefaktoren Ecoinvent'!$A:$A,0))),0,AL14*INDEX('Energiefaktoren Ecoinvent'!$D:$D,MATCH('mobitool-Faktoren v2.0'!AJ14,'Energiefaktoren Ecoinvent'!$A:$A,0))))</f>
        <v>0.108</v>
      </c>
      <c r="AW14" s="303">
        <f ca="1">IF(ISERROR(OFFSET('Daten KEA'!$A$1,MATCH(AW$5,'Daten KEA'!$A:$A,0)-1,MATCH(AO14,'Daten KEA'!$A$424:$ADO$424,0)-1)),0,OFFSET('Daten KEA'!$A$1,MATCH(AW$5,'Daten KEA'!$A:$A,0)-1,MATCH(AO14,'Daten KEA'!$A$424:$ADO$424,0)-1))-IF(ISERROR(AK14*INDEX('Energiefaktoren Ecoinvent'!$D:$D,MATCH('mobitool-Faktoren v2.0'!AI14,'Energiefaktoren Ecoinvent'!$A:$A,0))),0,AK14*INDEX('Energiefaktoren Ecoinvent'!$D:$D,MATCH('mobitool-Faktoren v2.0'!AI14,'Energiefaktoren Ecoinvent'!$A:$A,0)))+IF(OR(AJ14="Benzin",AJ14="Diesel"),IF(ISERROR(OFFSET('Daten KEA'!$A$1,MATCH(AX$5,'Daten KEA'!$A:$A,0)-1,MATCH(AP14,'Daten KEA'!$A$424:$ADO$424,0)-1)),0,OFFSET('Daten KEA'!$A$1,MATCH(AX$5,'Daten KEA'!$A:$A,0)-1,MATCH(AP14,'Daten KEA'!$A$424:$ADO$424,0)-1))-IF(ISERROR(AL14*INDEX('Energiefaktoren Ecoinvent'!$D:$D,MATCH('mobitool-Faktoren v2.0'!AJ14,'Energiefaktoren Ecoinvent'!$A:$A,0))),0,AL14*INDEX('Energiefaktoren Ecoinvent'!$D:$D,MATCH('mobitool-Faktoren v2.0'!AJ14,'Energiefaktoren Ecoinvent'!$A:$A,0))),0)</f>
        <v>0</v>
      </c>
      <c r="AX14" s="303">
        <f ca="1">IF(OR(AJ14="Benzin",AJ14="Diesel"),0,IF(ISERROR(OFFSET('Daten KEA'!$A$1,MATCH(AX$5,'Daten KEA'!$A:$A,0)-1,MATCH(AP14,'Daten KEA'!$A$424:$ADO$424,0)-1)),0,OFFSET('Daten KEA'!$A$1,MATCH(AX$5,'Daten KEA'!$A:$A,0)-1,MATCH(AP14,'Daten KEA'!$A$424:$ADO$424,0)-1))-IF(ISERROR(AL14*INDEX('Energiefaktoren Ecoinvent'!$D:$D,MATCH('mobitool-Faktoren v2.0'!AJ14,'Energiefaktoren Ecoinvent'!$A:$A,0))),0,AL14*INDEX('Energiefaktoren Ecoinvent'!$D:$D,MATCH('mobitool-Faktoren v2.0'!AJ14,'Energiefaktoren Ecoinvent'!$A:$A,0))))</f>
        <v>-0.108</v>
      </c>
      <c r="AY14" s="303">
        <f t="shared" ca="1" si="5"/>
        <v>0</v>
      </c>
      <c r="AZ14" s="303">
        <f ca="1">IF(ISERROR(OFFSET('Daten KEA'!$A$1,MATCH(AZ$5,'Daten KEA'!$A:$A,0)-1,MATCH(AQ14,'Daten KEA'!$A$424:$ADO$424,0)-1)),0,OFFSET('Daten KEA'!$A$1,MATCH(AZ$5,'Daten KEA'!$A:$A,0)-1,MATCH(AQ14,'Daten KEA'!$A$424:$ADO$424,0)-1))</f>
        <v>0.10028075</v>
      </c>
      <c r="BA14" s="303">
        <f ca="1">IF(ISERROR(OFFSET('Daten KEA'!$A$1,MATCH(BA$5,'Daten KEA'!$A:$A,0)-1,MATCH(AR14,'Daten KEA'!$A$424:$ADO$424,0)-1)),0,OFFSET('Daten KEA'!$A$1,MATCH(BA$5,'Daten KEA'!$A:$A,0)-1,MATCH(AR14,'Daten KEA'!$A$424:$ADO$424,0)-1))</f>
        <v>0.18480419000000001</v>
      </c>
      <c r="BB14" s="303">
        <f ca="1">IF(ISERROR(OFFSET('Daten KEA'!$A$1,MATCH(BB$5,'Daten KEA'!$A:$A,0)-1,MATCH(AS14,'Daten KEA'!$A$424:$ADO$424,0)-1)),0,OFFSET('Daten KEA'!$A$1,MATCH(BB$5,'Daten KEA'!$A:$A,0)-1,MATCH(AS14,'Daten KEA'!$A$424:$ADO$424,0)-1))</f>
        <v>3.2878360000000002E-2</v>
      </c>
      <c r="BC14" s="304">
        <f t="shared" ca="1" si="6"/>
        <v>0.3179633</v>
      </c>
      <c r="BD14" s="303">
        <f ca="1">IF(ISERROR(OFFSET('Daten KEA'!$A$1,MATCH(BD$5,'Daten KEA'!$A:$A,0)-1,MATCH(AT14,'Daten KEA'!$A$424:$ADO$424,0)-1)),0,OFFSET('Daten KEA'!$A$1,MATCH(BD$5,'Daten KEA'!$A:$A,0)-1,MATCH(AT14,'Daten KEA'!$A$424:$ADO$424,0)-1))</f>
        <v>0.64222175000000004</v>
      </c>
      <c r="BE14" s="305">
        <f t="shared" ca="1" si="7"/>
        <v>2.0197983540867765</v>
      </c>
      <c r="BF14" s="306">
        <f ca="1">IF(ISERROR(OFFSET('Daten KEA'!$A$1,MATCH(BF$5,'Daten KEA'!$A:$A,0)-1,MATCH(AM14,'Daten KEA'!$A$424:$ADO$424,0)-1)),0,OFFSET('Daten KEA'!$A$1,MATCH(BF$5,'Daten KEA'!$A:$A,0)-1,MATCH(AM14,'Daten KEA'!$A$424:$ADO$424,0)-1))+IF(ISERROR($AK14*INDEX('Energiefaktoren Ecoinvent'!$H:$H,MATCH('mobitool-Faktoren v2.0'!$AI14,'Energiefaktoren Ecoinvent'!$A:$A,0))),0,$AK14*INDEX('Energiefaktoren Ecoinvent'!$H:$H,MATCH('mobitool-Faktoren v2.0'!$AI14,'Energiefaktoren Ecoinvent'!$A:$A,0)))+IF(OR(AJ14="Benzin",AJ14="Diesel"),IF(ISERROR(OFFSET('Daten KEA'!$A$1,MATCH(BG$5,'Daten KEA'!$A:$A,0)-1,MATCH(AN14,'Daten KEA'!$A$424:$ADO$424,0)-1)),0,OFFSET('Daten KEA'!$A$1,MATCH(BG$5,'Daten KEA'!$A:$A,0)-1,MATCH(AN14,'Daten KEA'!$A$424:$ADO$424,0)-1))+IF(ISERROR($AL14*INDEX('Energiefaktoren Ecoinvent'!$H:$H,MATCH('mobitool-Faktoren v2.0'!$AJ14,'Energiefaktoren Ecoinvent'!$A:$A,0))),0,$AL14*INDEX('Energiefaktoren Ecoinvent'!$H:$H,MATCH('mobitool-Faktoren v2.0'!$AJ14,'Energiefaktoren Ecoinvent'!$A:$A,0))),0)</f>
        <v>0</v>
      </c>
      <c r="BG14" s="306">
        <f ca="1">IF(OR(AJ14="Benzin",AJ14="Diesel"),0,IF(ISERROR(OFFSET('Daten KEA'!$A$1,MATCH(BG$5,'Daten KEA'!$A:$A,0)-1,MATCH(AN14,'Daten KEA'!$A$424:$ADO$424,0)-1)),0,OFFSET('Daten KEA'!$A$1,MATCH(BG$5,'Daten KEA'!$A:$A,0)-1,MATCH(AN14,'Daten KEA'!$A$424:$ADO$424,0)-1))+IF(ISERROR($AL14*INDEX('Energiefaktoren Ecoinvent'!$H:$H,MATCH('mobitool-Faktoren v2.0'!$AJ14,'Energiefaktoren Ecoinvent'!$A:$A,0))),0,$AL14*INDEX('Energiefaktoren Ecoinvent'!$H:$H,MATCH('mobitool-Faktoren v2.0'!$AJ14,'Energiefaktoren Ecoinvent'!$A:$A,0))))</f>
        <v>6.3840519550079994E-2</v>
      </c>
      <c r="BH14" s="306">
        <f ca="1">IF(ISERROR(OFFSET('Daten KEA'!$A$1,MATCH(BH$5,'Daten KEA'!$A:$A,0)-1,MATCH(AO14,'Daten KEA'!$A$424:$ADO$424,0)-1)),0,OFFSET('Daten KEA'!$A$1,MATCH(BH$5,'Daten KEA'!$A:$A,0)-1,MATCH(AO14,'Daten KEA'!$A$424:$ADO$424,0)-1))-IF(ISERROR($AK14*INDEX('Energiefaktoren Ecoinvent'!$H:$H,MATCH('mobitool-Faktoren v2.0'!$AI14,'Energiefaktoren Ecoinvent'!$A:$A,0))),0,$AK14*INDEX('Energiefaktoren Ecoinvent'!$H:$H,MATCH('mobitool-Faktoren v2.0'!$AI14,'Energiefaktoren Ecoinvent'!$A:$A,0)))+IF(OR(AJ14="Benzin",AJ14="Diesel"),IF(ISERROR(OFFSET('Daten KEA'!$A$1,MATCH(BI$5,'Daten KEA'!$A:$A,0)-1,MATCH(AP14,'Daten KEA'!$A$424:$ADO$424,0)-1)),0,OFFSET('Daten KEA'!$A$1,MATCH(BI$5,'Daten KEA'!$A:$A,0)-1,MATCH(AP14,'Daten KEA'!$A$424:$ADO$424,0)-1))-IF(ISERROR($AL14*INDEX('Energiefaktoren Ecoinvent'!$H:$H,MATCH('mobitool-Faktoren v2.0'!$AJ14,'Energiefaktoren Ecoinvent'!$A:$A,0))),0,$AL14*INDEX('Energiefaktoren Ecoinvent'!$H:$H,MATCH('mobitool-Faktoren v2.0'!$AJ14,'Energiefaktoren Ecoinvent'!$A:$A,0))),0)</f>
        <v>0</v>
      </c>
      <c r="BI14" s="306">
        <f ca="1">IF(OR(AJ14="Benzin",AJ14="Diesel"),0,IF(ISERROR(OFFSET('Daten KEA'!$A$1,MATCH(BI$5,'Daten KEA'!$A:$A,0)-1,MATCH(AP14,'Daten KEA'!$A$424:$ADO$424,0)-1)),0,OFFSET('Daten KEA'!$A$1,MATCH(BI$5,'Daten KEA'!$A:$A,0)-1,MATCH(AP14,'Daten KEA'!$A$424:$ADO$424,0)-1))-IF(ISERROR($AL14*INDEX('Energiefaktoren Ecoinvent'!$H:$H,MATCH('mobitool-Faktoren v2.0'!$AJ14,'Energiefaktoren Ecoinvent'!$A:$A,0))),0,$AL14*INDEX('Energiefaktoren Ecoinvent'!$H:$H,MATCH('mobitool-Faktoren v2.0'!$AJ14,'Energiefaktoren Ecoinvent'!$A:$A,0))))</f>
        <v>-6.3840519550079994E-2</v>
      </c>
      <c r="BJ14" s="306">
        <f t="shared" ca="1" si="41"/>
        <v>0</v>
      </c>
      <c r="BK14" s="306">
        <f ca="1">IF(ISERROR(OFFSET('Daten KEA'!$A$1,MATCH(BK$5,'Daten KEA'!$A:$A,0)-1,MATCH(AQ14,'Daten KEA'!$A$424:$ADO$424,0)-1)),0,OFFSET('Daten KEA'!$A$1,MATCH(BK$5,'Daten KEA'!$A:$A,0)-1,MATCH(AQ14,'Daten KEA'!$A$424:$ADO$424,0)-1))</f>
        <v>9.6582384123880996E-2</v>
      </c>
      <c r="BL14" s="306">
        <f ca="1">IF(ISERROR(OFFSET('Daten KEA'!$A$1,MATCH(BL$5,'Daten KEA'!$A:$A,0)-1,MATCH(AR14,'Daten KEA'!$A$424:$ADO$424,0)-1)),0,OFFSET('Daten KEA'!$A$1,MATCH(BL$5,'Daten KEA'!$A:$A,0)-1,MATCH(AR14,'Daten KEA'!$A$424:$ADO$424,0)-1))</f>
        <v>0.16992126719180001</v>
      </c>
      <c r="BM14" s="306">
        <f ca="1">IF(ISERROR(OFFSET('Daten KEA'!$A$1,MATCH(BM$5,'Daten KEA'!$A:$A,0)-1,MATCH(AS14,'Daten KEA'!$A$424:$ADO$424,0)-1)),0,OFFSET('Daten KEA'!$A$1,MATCH(BM$5,'Daten KEA'!$A:$A,0)-1,MATCH(AS14,'Daten KEA'!$A$424:$ADO$424,0)-1))</f>
        <v>3.2308094277581995E-2</v>
      </c>
      <c r="BN14" s="307">
        <f t="shared" ca="1" si="40"/>
        <v>0.29881174559326296</v>
      </c>
      <c r="BO14" s="306">
        <f ca="1">IF(ISERROR(OFFSET('Daten KEA'!$A$1,MATCH(BO$5,'Daten KEA'!$A:$A,0)-1,MATCH(AT14,'Daten KEA'!$A$424:$ADO$424,0)-1)),0,OFFSET('Daten KEA'!$A$1,MATCH(BO$5,'Daten KEA'!$A:$A,0)-1,MATCH(AT14,'Daten KEA'!$A$424:$ADO$424,0)-1))</f>
        <v>0.57041830411479999</v>
      </c>
      <c r="BP14" s="305">
        <f t="shared" ca="1" si="8"/>
        <v>1.9089554293867781</v>
      </c>
      <c r="BQ14" s="308">
        <f ca="1">IF(ISERROR(OFFSET('Daten GWP'!$A$1,MATCH(BQ$5,'Daten GWP'!$A:$A,0)-1,MATCH(AM14,'Daten GWP'!$A$424:$ADO$424,0)-1)),0,OFFSET('Daten GWP'!$A$1,MATCH(BQ$5,'Daten GWP'!$A:$A,0)-1,MATCH(AM14,'Daten GWP'!$A$424:$ADO$424,0)-1))*1000</f>
        <v>0</v>
      </c>
      <c r="BR14" s="308">
        <f ca="1">IF(ISERROR(OFFSET('Daten GWP'!$A$1,MATCH(BR$5,'Daten GWP'!$A:$A,0)-1,MATCH(AN14,'Daten GWP'!$A$424:$ADO$424,0)-1)),0,OFFSET('Daten GWP'!$A$1,MATCH(BR$5,'Daten GWP'!$A:$A,0)-1,MATCH(AN14,'Daten GWP'!$A$424:$ADO$424,0)-1))*1000</f>
        <v>0</v>
      </c>
      <c r="BS14" s="308">
        <f ca="1">IF(ISERROR(OFFSET('Daten GWP'!$A$1,MATCH(BS$5,'Daten GWP'!$A:$A,0)-1,MATCH(AO14,'Daten GWP'!$A$424:$ADO$424,0)-1)),0,OFFSET('Daten GWP'!$A$1,MATCH(BS$5,'Daten GWP'!$A:$A,0)-1,MATCH(AO14,'Daten GWP'!$A$424:$ADO$424,0)-1))*1000</f>
        <v>0</v>
      </c>
      <c r="BT14" s="308">
        <f ca="1">IF(ISERROR(OFFSET('Daten GWP'!$A$1,MATCH(BT$5,'Daten GWP'!$A:$A,0)-1,MATCH(AP14,'Daten GWP'!$A$424:$ADO$424,0)-1)),0,OFFSET('Daten GWP'!$A$1,MATCH(BT$5,'Daten GWP'!$A:$A,0)-1,MATCH(AP14,'Daten GWP'!$A$424:$ADO$424,0)-1))*1000</f>
        <v>0</v>
      </c>
      <c r="BU14" s="308">
        <f t="shared" ca="1" si="9"/>
        <v>0</v>
      </c>
      <c r="BV14" s="308">
        <f ca="1">IF(ISERROR(OFFSET('Daten GWP'!$A$1,MATCH(BV$5,'Daten GWP'!$A:$A,0)-1,MATCH(AQ14,'Daten GWP'!$A$424:$ADO$424,0)-1)),0,OFFSET('Daten GWP'!$A$1,MATCH(BV$5,'Daten GWP'!$A:$A,0)-1,MATCH(AQ14,'Daten GWP'!$A$424:$ADO$424,0)-1))*1000</f>
        <v>4.8628032000000001</v>
      </c>
      <c r="BW14" s="308">
        <f ca="1">IF(ISERROR(OFFSET('Daten GWP'!$A$1,MATCH(BW$5,'Daten GWP'!$A:$A,0)-1,MATCH(AR14,'Daten GWP'!$A$424:$ADO$424,0)-1)),0,OFFSET('Daten GWP'!$A$1,MATCH(BW$5,'Daten GWP'!$A:$A,0)-1,MATCH(AR14,'Daten GWP'!$A$424:$ADO$424,0)-1))*1000</f>
        <v>10.285912</v>
      </c>
      <c r="BX14" s="308">
        <f ca="1">IF(ISERROR(OFFSET('Daten GWP'!$A$1,MATCH(BX$5,'Daten GWP'!$A:$A,0)-1,MATCH(AS14,'Daten GWP'!$A$424:$ADO$424,0)-1)),0,OFFSET('Daten GWP'!$A$1,MATCH(BX$5,'Daten GWP'!$A:$A,0)-1,MATCH(AS14,'Daten GWP'!$A$424:$ADO$424,0)-1))*1000</f>
        <v>1.1030217</v>
      </c>
      <c r="BY14" s="309">
        <f t="shared" ca="1" si="10"/>
        <v>16.251736900000001</v>
      </c>
      <c r="BZ14" s="308">
        <f ca="1">IF(ISERROR(OFFSET('Daten GWP'!$A$1,MATCH(BZ$5,'Daten GWP'!$A:$A,0)-1,MATCH(AT14,'Daten GWP'!$A$424:$ADO$424,0)-1)),0,OFFSET('Daten GWP'!$A$1,MATCH(BZ$5,'Daten GWP'!$A:$A,0)-1,MATCH(AT14,'Daten GWP'!$A$424:$ADO$424,0)-1))*1000</f>
        <v>19.294691</v>
      </c>
      <c r="CA14" s="305">
        <f t="shared" ca="1" si="11"/>
        <v>1.1872387006215932</v>
      </c>
      <c r="CB14" s="310">
        <f ca="1">IF(ISERROR(OFFSET('Daten Elementary'!$A$1,MATCH(CB$5,'Daten Elementary'!$A:$A,0)-1,MATCH(AM14,'Daten Elementary'!$A$424:$ADO$424,0)-1)),0,OFFSET('Daten Elementary'!$A$1,MATCH(CB$5,'Daten Elementary'!$A:$A,0)-1,MATCH(AM14,'Daten Elementary'!$A$424:$ADO$424,0)-1))*1000000</f>
        <v>0</v>
      </c>
      <c r="CC14" s="310">
        <f ca="1">IF(ISERROR(OFFSET('Daten Elementary'!$A$1,MATCH(CC$5,'Daten Elementary'!$A:$A,0)-1,MATCH(AN14,'Daten Elementary'!$A$424:$ADO$424,0)-1)),0,OFFSET('Daten Elementary'!$A$1,MATCH(CC$5,'Daten Elementary'!$A:$A,0)-1,MATCH(AN14,'Daten Elementary'!$A$424:$ADO$424,0)-1))*1000000</f>
        <v>1.2019987999999999</v>
      </c>
      <c r="CD14" s="310">
        <f ca="1">IF(ISERROR(OFFSET('Daten Elementary'!$A$1,MATCH(CD$5,'Daten Elementary'!$A:$A,0)-1,MATCH(AO14,'Daten Elementary'!$A$424:$ADO$424,0)-1)),0,OFFSET('Daten Elementary'!$A$1,MATCH(CD$5,'Daten Elementary'!$A:$A,0)-1,MATCH(AO14,'Daten Elementary'!$A$424:$ADO$424,0)-1))*1000000</f>
        <v>0</v>
      </c>
      <c r="CE14" s="310">
        <f ca="1">IF(ISERROR(OFFSET('Daten Elementary'!$A$1,MATCH(CE$5,'Daten Elementary'!$A:$A,0)-1,MATCH(AP14,'Daten Elementary'!$A$424:$ADO$424,0)-1)),0,OFFSET('Daten Elementary'!$A$1,MATCH(CE$5,'Daten Elementary'!$A:$A,0)-1,MATCH(AP14,'Daten Elementary'!$A$424:$ADO$424,0)-1))*1000000</f>
        <v>0</v>
      </c>
      <c r="CF14" s="310">
        <f t="shared" ca="1" si="12"/>
        <v>1.2019987999999999</v>
      </c>
      <c r="CG14" s="310">
        <f ca="1">IF(ISERROR(OFFSET('Daten Elementary'!$A$1,MATCH(CG$5,'Daten Elementary'!$A:$A,0)-1,MATCH(AQ14,'Daten Elementary'!$A$424:$ADO$424,0)-1)),0,OFFSET('Daten Elementary'!$A$1,MATCH(CG$5,'Daten Elementary'!$A:$A,0)-1,MATCH(AQ14,'Daten Elementary'!$A$424:$ADO$424,0)-1))*1000000</f>
        <v>1.7191362000000001</v>
      </c>
      <c r="CH14" s="310">
        <f ca="1">IF(ISERROR(OFFSET('Daten Elementary'!$A$1,MATCH(CH$5,'Daten Elementary'!$A:$A,0)-1,MATCH(AR14,'Daten Elementary'!$A$424:$ADO$424,0)-1)),0,OFFSET('Daten Elementary'!$A$1,MATCH(CH$5,'Daten Elementary'!$A:$A,0)-1,MATCH(AR14,'Daten Elementary'!$A$424:$ADO$424,0)-1))*1000000</f>
        <v>7.8759006999999999</v>
      </c>
      <c r="CI14" s="310">
        <f ca="1">IF(ISERROR(OFFSET('Daten Elementary'!$A$1,MATCH(CI$5,'Daten Elementary'!$A:$A,0)-1,MATCH(AS14,'Daten Elementary'!$A$424:$ADO$424,0)-1)),0,OFFSET('Daten Elementary'!$A$1,MATCH(CI$5,'Daten Elementary'!$A:$A,0)-1,MATCH(AS14,'Daten Elementary'!$A$424:$ADO$424,0)-1))*1000000</f>
        <v>1.2010647000000001</v>
      </c>
      <c r="CJ14" s="311">
        <f t="shared" ca="1" si="13"/>
        <v>11.9981004</v>
      </c>
      <c r="CK14" s="310">
        <f ca="1">IF(ISERROR(OFFSET('Daten Elementary'!$A$1,MATCH(CK$5,'Daten Elementary'!$A:$A,0)-1,MATCH($AT14,'Daten Elementary'!$A$424:$ADO$424,0)-1)),0,OFFSET('Daten Elementary'!$A$1,MATCH(CK$5,'Daten Elementary'!$A:$A,0)-1,MATCH($AT14,'Daten Elementary'!$A$424:$ADO$424,0)-1))*1000000</f>
        <v>13.937714999999999</v>
      </c>
      <c r="CL14" s="305">
        <f t="shared" ca="1" si="14"/>
        <v>1.1616601408002887</v>
      </c>
      <c r="CM14" s="312">
        <f ca="1">IF(ISERROR(OFFSET('Daten Elementary'!$A$1,MATCH(CM$5,'Daten Elementary'!$A:$A,0)-1,MATCH(AM14,'Daten Elementary'!$A$424:$ADO$424,0)-1)),0,OFFSET('Daten Elementary'!$A$1,MATCH(CM$5,'Daten Elementary'!$A:$A,0)-1,MATCH(AM14,'Daten Elementary'!$A$424:$ADO$424,0)-1))*1000000</f>
        <v>0</v>
      </c>
      <c r="CN14" s="312">
        <f ca="1">IF(ISERROR(OFFSET('Daten Elementary'!$A$1,MATCH(CN$5,'Daten Elementary'!$A:$A,0)-1,MATCH(AN14,'Daten Elementary'!$A$424:$ADO$424,0)-1)),0,OFFSET('Daten Elementary'!$A$1,MATCH(CN$5,'Daten Elementary'!$A:$A,0)-1,MATCH(AN14,'Daten Elementary'!$A$424:$ADO$424,0)-1))*1000000</f>
        <v>0.71330526000000005</v>
      </c>
      <c r="CO14" s="312">
        <f ca="1">IF(ISERROR(OFFSET('Daten Elementary'!$A$1,MATCH(CO$5,'Daten Elementary'!$A:$A,0)-1,MATCH(AO14,'Daten Elementary'!$A$424:$ADO$424,0)-1)),0,OFFSET('Daten Elementary'!$A$1,MATCH(CO$5,'Daten Elementary'!$A:$A,0)-1,MATCH(AO14,'Daten Elementary'!$A$424:$ADO$424,0)-1))*1000000</f>
        <v>0</v>
      </c>
      <c r="CP14" s="312">
        <f ca="1">IF(ISERROR(OFFSET('Daten Elementary'!$A$1,MATCH(CP$5,'Daten Elementary'!$A:$A,0)-1,MATCH(AP14,'Daten Elementary'!$A$424:$ADO$424,0)-1)),0,OFFSET('Daten Elementary'!$A$1,MATCH(CP$5,'Daten Elementary'!$A:$A,0)-1,MATCH(AP14,'Daten Elementary'!$A$424:$ADO$424,0)-1))*1000000</f>
        <v>0</v>
      </c>
      <c r="CQ14" s="312">
        <f t="shared" ca="1" si="15"/>
        <v>0.71330526000000005</v>
      </c>
      <c r="CR14" s="312">
        <f ca="1">IF(ISERROR(OFFSET('Daten Elementary'!$A$1,MATCH(CR$5,'Daten Elementary'!$A:$A,0)-1,MATCH(AQ14,'Daten Elementary'!$A$424:$ADO$424,0)-1)),0,OFFSET('Daten Elementary'!$A$1,MATCH(CR$5,'Daten Elementary'!$A:$A,0)-1,MATCH(AQ14,'Daten Elementary'!$A$424:$ADO$424,0)-1))*1000000</f>
        <v>1.210432</v>
      </c>
      <c r="CS14" s="312">
        <f ca="1">IF(ISERROR(OFFSET('Daten Elementary'!$A$1,MATCH(CS$5,'Daten Elementary'!$A:$A,0)-1,MATCH(AR14,'Daten Elementary'!$A$424:$ADO$424,0)-1)),0,OFFSET('Daten Elementary'!$A$1,MATCH(CS$5,'Daten Elementary'!$A:$A,0)-1,MATCH(AR14,'Daten Elementary'!$A$424:$ADO$424,0)-1))*1000000</f>
        <v>3.1740242000000003</v>
      </c>
      <c r="CT14" s="312">
        <f ca="1">IF(ISERROR(OFFSET('Daten Elementary'!$A$1,MATCH(CT$5,'Daten Elementary'!$A:$A,0)-1,MATCH(AS14,'Daten Elementary'!$A$424:$ADO$424,0)-1)),0,OFFSET('Daten Elementary'!$A$1,MATCH(CT$5,'Daten Elementary'!$A:$A,0)-1,MATCH(AS14,'Daten Elementary'!$A$424:$ADO$424,0)-1))*1000000</f>
        <v>0.67926222999999997</v>
      </c>
      <c r="CU14" s="313">
        <f t="shared" ca="1" si="16"/>
        <v>5.77702369</v>
      </c>
      <c r="CV14" s="312">
        <f ca="1">IF(ISERROR(OFFSET('Daten Elementary'!$A$1,MATCH(CV$5,'Daten Elementary'!$A:$A,0)-1,MATCH($AT14,'Daten Elementary'!$A$424:$ADO$424,0)-1)),0,OFFSET('Daten Elementary'!$A$1,MATCH(CV$5,'Daten Elementary'!$A:$A,0)-1,MATCH($AT14,'Daten Elementary'!$A$424:$ADO$424,0)-1))*1000000</f>
        <v>6.8813689</v>
      </c>
      <c r="CW14" s="305">
        <f t="shared" ca="1" si="17"/>
        <v>1.1911616204571942</v>
      </c>
      <c r="CX14" s="314">
        <f ca="1">IF(ISERROR(OFFSET('Daten Elementary'!$A$1,MATCH(CX$5,'Daten Elementary'!$A:$A,0)-1,MATCH(AM14,'Daten Elementary'!$A$424:$ADO$424,0)-1)),0,OFFSET('Daten Elementary'!$A$1,MATCH(CX$5,'Daten Elementary'!$A:$A,0)-1,MATCH(AM14,'Daten Elementary'!$A$424:$ADO$424,0)-1))*1000000</f>
        <v>0</v>
      </c>
      <c r="CY14" s="314">
        <f ca="1">IF(ISERROR(OFFSET('Daten Elementary'!$A$1,MATCH(CY$5,'Daten Elementary'!$A:$A,0)-1,MATCH(AN14,'Daten Elementary'!$A$424:$ADO$424,0)-1)),0,OFFSET('Daten Elementary'!$A$1,MATCH(CY$5,'Daten Elementary'!$A:$A,0)-1,MATCH(AN14,'Daten Elementary'!$A$424:$ADO$424,0)-1))*1000000</f>
        <v>6.3289182999999996E-6</v>
      </c>
      <c r="CZ14" s="314">
        <f ca="1">IF(ISERROR(OFFSET('Daten Elementary'!$A$1,MATCH(CZ$5,'Daten Elementary'!$A:$A,0)-1,MATCH(AO14,'Daten Elementary'!$A$424:$ADO$424,0)-1)),0,OFFSET('Daten Elementary'!$A$1,MATCH(CZ$5,'Daten Elementary'!$A:$A,0)-1,MATCH(AO14,'Daten Elementary'!$A$424:$ADO$424,0)-1))*1000000</f>
        <v>0</v>
      </c>
      <c r="DA14" s="314">
        <f ca="1">IF(ISERROR(OFFSET('Daten Elementary'!$A$1,MATCH(DA$5,'Daten Elementary'!$A:$A,0)-1,MATCH(AP14,'Daten Elementary'!$A$424:$ADO$424,0)-1)),0,OFFSET('Daten Elementary'!$A$1,MATCH(DA$5,'Daten Elementary'!$A:$A,0)-1,MATCH(AP14,'Daten Elementary'!$A$424:$ADO$424,0)-1))*1000000</f>
        <v>0</v>
      </c>
      <c r="DB14" s="314">
        <f t="shared" ca="1" si="18"/>
        <v>6.3289182999999996E-6</v>
      </c>
      <c r="DC14" s="314">
        <f ca="1">IF(ISERROR(OFFSET('Daten Elementary'!$A$1,MATCH(DC$5,'Daten Elementary'!$A:$A,0)-1,MATCH(AQ14,'Daten Elementary'!$A$424:$ADO$424,0)-1)),0,OFFSET('Daten Elementary'!$A$1,MATCH(DC$5,'Daten Elementary'!$A:$A,0)-1,MATCH(AQ14,'Daten Elementary'!$A$424:$ADO$424,0)-1))*1000000</f>
        <v>4.7242728000000005</v>
      </c>
      <c r="DD14" s="314">
        <f ca="1">IF(ISERROR(OFFSET('Daten Elementary'!$A$1,MATCH(DD$5,'Daten Elementary'!$A:$A,0)-1,MATCH(AR14,'Daten Elementary'!$A$424:$ADO$424,0)-1)),0,OFFSET('Daten Elementary'!$A$1,MATCH(DD$5,'Daten Elementary'!$A:$A,0)-1,MATCH(AR14,'Daten Elementary'!$A$424:$ADO$424,0)-1))*1000000</f>
        <v>25.598437999999998</v>
      </c>
      <c r="DE14" s="314">
        <f ca="1">IF(ISERROR(OFFSET('Daten Elementary'!$A$1,MATCH(DE$5,'Daten Elementary'!$A:$A,0)-1,MATCH(AS14,'Daten Elementary'!$A$424:$ADO$424,0)-1)),0,OFFSET('Daten Elementary'!$A$1,MATCH(DE$5,'Daten Elementary'!$A:$A,0)-1,MATCH(AS14,'Daten Elementary'!$A$424:$ADO$424,0)-1))*1000000</f>
        <v>6.3378110999999997</v>
      </c>
      <c r="DF14" s="315">
        <f t="shared" ca="1" si="19"/>
        <v>36.660528228918295</v>
      </c>
      <c r="DG14" s="314">
        <f ca="1">IF(ISERROR(OFFSET('Daten Elementary'!$A$1,MATCH(DG$5,'Daten Elementary'!$A:$A,0)-1,MATCH($AT14,'Daten Elementary'!$A$424:$ADO$424,0)-1)),0,OFFSET('Daten Elementary'!$A$1,MATCH(DG$5,'Daten Elementary'!$A:$A,0)-1,MATCH($AT14,'Daten Elementary'!$A$424:$ADO$424,0)-1))*1000000</f>
        <v>37.721415999999998</v>
      </c>
      <c r="DH14" s="305">
        <f t="shared" ca="1" si="20"/>
        <v>1.0289381474390449</v>
      </c>
      <c r="DI14" s="316">
        <f ca="1">IF(ISERROR(OFFSET('Daten Elementary'!$A$1,MATCH(DI$5,'Daten Elementary'!$A:$A,0)-1,MATCH(AM14,'Daten Elementary'!$A$424:$ADO$424,0)-1)),0,OFFSET('Daten Elementary'!$A$1,MATCH(DI$5,'Daten Elementary'!$A:$A,0)-1,MATCH(AM14,'Daten Elementary'!$A$424:$ADO$424,0)-1))*1000000</f>
        <v>0</v>
      </c>
      <c r="DJ14" s="316">
        <f ca="1">IF(ISERROR(OFFSET('Daten Elementary'!$A$1,MATCH(DJ$5,'Daten Elementary'!$A:$A,0)-1,MATCH(AN14,'Daten Elementary'!$A$424:$ADO$424,0)-1)),0,OFFSET('Daten Elementary'!$A$1,MATCH(DJ$5,'Daten Elementary'!$A:$A,0)-1,MATCH(AN14,'Daten Elementary'!$A$424:$ADO$424,0)-1))*1000000</f>
        <v>0</v>
      </c>
      <c r="DK14" s="316">
        <f ca="1">IF(ISERROR(OFFSET('Daten Elementary'!$A$1,MATCH(DK$5,'Daten Elementary'!$A:$A,0)-1,MATCH(AO14,'Daten Elementary'!$A$424:$ADO$424,0)-1)),0,OFFSET('Daten Elementary'!$A$1,MATCH(DK$5,'Daten Elementary'!$A:$A,0)-1,MATCH(AO14,'Daten Elementary'!$A$424:$ADO$424,0)-1))*1000000</f>
        <v>0</v>
      </c>
      <c r="DL14" s="316">
        <f ca="1">IF(ISERROR(OFFSET('Daten Elementary'!$A$1,MATCH(DL$5,'Daten Elementary'!$A:$A,0)-1,MATCH(AP14,'Daten Elementary'!$A$424:$ADO$424,0)-1)),0,OFFSET('Daten Elementary'!$A$1,MATCH(DL$5,'Daten Elementary'!$A:$A,0)-1,MATCH(AP14,'Daten Elementary'!$A$424:$ADO$424,0)-1))*1000000</f>
        <v>0</v>
      </c>
      <c r="DM14" s="316">
        <f t="shared" ca="1" si="21"/>
        <v>0</v>
      </c>
      <c r="DN14" s="316">
        <f ca="1">IF(ISERROR(OFFSET('Daten Elementary'!$A$1,MATCH(DN$5,'Daten Elementary'!$A:$A,0)-1,MATCH(AQ14,'Daten Elementary'!$A$424:$ADO$424,0)-1)),0,OFFSET('Daten Elementary'!$A$1,MATCH(DN$5,'Daten Elementary'!$A:$A,0)-1,MATCH(AQ14,'Daten Elementary'!$A$424:$ADO$424,0)-1))*1000000</f>
        <v>8.5650104000000002</v>
      </c>
      <c r="DO14" s="316">
        <f ca="1">IF(ISERROR(OFFSET('Daten Elementary'!$A$1,MATCH(DO$5,'Daten Elementary'!$A:$A,0)-1,MATCH(AR14,'Daten Elementary'!$A$424:$ADO$424,0)-1)),0,OFFSET('Daten Elementary'!$A$1,MATCH(DO$5,'Daten Elementary'!$A:$A,0)-1,MATCH(AR14,'Daten Elementary'!$A$424:$ADO$424,0)-1))*1000000</f>
        <v>18.121048999999999</v>
      </c>
      <c r="DP14" s="316">
        <f ca="1">IF(ISERROR(OFFSET('Daten Elementary'!$A$1,MATCH(DP$5,'Daten Elementary'!$A:$A,0)-1,MATCH(AS14,'Daten Elementary'!$A$424:$ADO$424,0)-1)),0,OFFSET('Daten Elementary'!$A$1,MATCH(DP$5,'Daten Elementary'!$A:$A,0)-1,MATCH(AS14,'Daten Elementary'!$A$424:$ADO$424,0)-1))*1000000</f>
        <v>7.1069138999999995</v>
      </c>
      <c r="DQ14" s="317">
        <f t="shared" ca="1" si="22"/>
        <v>33.7929733</v>
      </c>
      <c r="DR14" s="316">
        <f ca="1">IF(ISERROR(OFFSET('Daten Elementary'!$A$1,MATCH(DR$5,'Daten Elementary'!$A:$A,0)-1,MATCH($AT14,'Daten Elementary'!$A$424:$ADO$424,0)-1)),0,OFFSET('Daten Elementary'!$A$1,MATCH(DR$5,'Daten Elementary'!$A:$A,0)-1,MATCH($AT14,'Daten Elementary'!$A$424:$ADO$424,0)-1))*1000000</f>
        <v>38.886664000000003</v>
      </c>
      <c r="DS14" s="305">
        <f t="shared" ca="1" si="23"/>
        <v>1.1507322440905194</v>
      </c>
      <c r="DT14" s="318">
        <f ca="1">IF(ISERROR(OFFSET('Daten UBP13'!$A$1,MATCH(DT$5,'Daten UBP13'!$A:$A,0)-1,MATCH(AM14,'Daten UBP13'!$A$424:$AEG$424,0)-1)),0,OFFSET('Daten UBP13'!$A$1,MATCH(DT$5,'Daten UBP13'!$A:$A,0)-1,MATCH(AM14,'Daten UBP13'!$A$424:$AEG$424,0)-1))</f>
        <v>0</v>
      </c>
      <c r="DU14" s="318">
        <f ca="1">IF(ISERROR(OFFSET('Daten UBP13'!$A$1,MATCH(DU$5,'Daten UBP13'!$A:$A,0)-1,MATCH(AN14,'Daten UBP13'!$A$424:$AEG$424,0)-1)),0,OFFSET('Daten UBP13'!$A$1,MATCH(DU$5,'Daten UBP13'!$A:$A,0)-1,MATCH(AN14,'Daten UBP13'!$A$424:$AEG$424,0)-1))</f>
        <v>0.85084866999999997</v>
      </c>
      <c r="DV14" s="318">
        <f ca="1">IF(ISERROR(OFFSET('Daten UBP13'!$A$1,MATCH(DV$5,'Daten UBP13'!$A:$A,0)-1,MATCH(AO14,'Daten UBP13'!$A$424:$AEG$424,0)-1)),0,OFFSET('Daten UBP13'!$A$1,MATCH(DV$5,'Daten UBP13'!$A:$A,0)-1,MATCH(AO14,'Daten UBP13'!$A$424:$AEG$424,0)-1))</f>
        <v>0</v>
      </c>
      <c r="DW14" s="318">
        <f ca="1">IF(ISERROR(OFFSET('Daten UBP13'!$A$1,MATCH(DW$5,'Daten UBP13'!$A:$A,0)-1,MATCH(AP14,'Daten UBP13'!$A$424:$AEG$424,0)-1)),0,OFFSET('Daten UBP13'!$A$1,MATCH(DW$5,'Daten UBP13'!$A:$A,0)-1,MATCH(AP14,'Daten UBP13'!$A$424:$AEG$424,0)-1))</f>
        <v>0</v>
      </c>
      <c r="DX14" s="318">
        <f t="shared" ca="1" si="24"/>
        <v>0.85084866999999997</v>
      </c>
      <c r="DY14" s="318">
        <f ca="1">IF(ISERROR(OFFSET('Daten UBP13'!$A$1,MATCH(DY$5,'Daten UBP13'!$A:$A,0)-1,MATCH(AQ14,'Daten UBP13'!$A$424:$AEG$424,0)-1)),0,OFFSET('Daten UBP13'!$A$1,MATCH(DY$5,'Daten UBP13'!$A:$A,0)-1,MATCH(AQ14,'Daten UBP13'!$A$424:$AEG$424,0)-1))</f>
        <v>5.0224650999999998</v>
      </c>
      <c r="DZ14" s="318">
        <f ca="1">IF(ISERROR(OFFSET('Daten UBP13'!$A$1,MATCH(DZ$5,'Daten UBP13'!$A:$A,0)-1,MATCH(AR14,'Daten UBP13'!$A$424:$AEG$424,0)-1)),0,OFFSET('Daten UBP13'!$A$1,MATCH(DZ$5,'Daten UBP13'!$A:$A,0)-1,MATCH(AR14,'Daten UBP13'!$A$424:$AEG$424,0)-1))</f>
        <v>16.462320999999999</v>
      </c>
      <c r="EA14" s="318">
        <f ca="1">IF(ISERROR(OFFSET('Daten UBP13'!$A$1,MATCH(EA$5,'Daten UBP13'!$A:$A,0)-1,MATCH(AS14,'Daten UBP13'!$A$424:$AEG$424,0)-1)),0,OFFSET('Daten UBP13'!$A$1,MATCH(EA$5,'Daten UBP13'!$A:$A,0)-1,MATCH(AS14,'Daten UBP13'!$A$424:$AEG$424,0)-1))</f>
        <v>2.1976339</v>
      </c>
      <c r="EB14" s="319">
        <f t="shared" ca="1" si="25"/>
        <v>24.533268669999998</v>
      </c>
      <c r="EC14" s="318">
        <f ca="1">IF(ISERROR(OFFSET('Daten UBP13'!$A$1,MATCH(EC$5,'Daten UBP13'!$A:$A,0)-1,MATCH(AT14,'Daten UBP13'!$A$424:$AEG$424,0)-1)),0,OFFSET('Daten UBP13'!$A$1,MATCH(EC$5,'Daten UBP13'!$A:$A,0)-1,MATCH(AT14,'Daten UBP13'!$A$424:$AEG$424,0)-1))</f>
        <v>34.927407000000002</v>
      </c>
      <c r="ED14" s="305">
        <f t="shared" ca="1" si="26"/>
        <v>1.4236752334070455</v>
      </c>
      <c r="EE14" s="320">
        <f ca="1">IF(ISERROR(OFFSET('Daten ReCiPe'!$A$1,MATCH(EE$5,'Daten ReCiPe'!$A:$A,0)-1,MATCH(AM14,'Daten ReCiPe'!$A$424:$ADO$424,0)-1)),0,OFFSET('Daten ReCiPe'!$A$1,MATCH(EE$5,'Daten ReCiPe'!$A:$A,0)-1,MATCH(AM14,'Daten ReCiPe'!$A$424:$ADO$424,0)-1))*1000</f>
        <v>0</v>
      </c>
      <c r="EF14" s="320">
        <f ca="1">IF(ISERROR(OFFSET('Daten ReCiPe'!$A$1,MATCH(EF$5,'Daten ReCiPe'!$A:$A,0)-1,MATCH(AN14,'Daten ReCiPe'!$A$424:$ADO$424,0)-1)),0,OFFSET('Daten ReCiPe'!$A$1,MATCH(EF$5,'Daten ReCiPe'!$A:$A,0)-1,MATCH(AN14,'Daten ReCiPe'!$A$424:$ADO$424,0)-1))*1000</f>
        <v>1.2607502E-2</v>
      </c>
      <c r="EG14" s="320">
        <f ca="1">IF(ISERROR(OFFSET('Daten ReCiPe'!$A$1,MATCH(EG$5,'Daten ReCiPe'!$A:$A,0)-1,MATCH(AO14,'Daten ReCiPe'!$A$424:$ADO$424,0)-1)),0,OFFSET('Daten ReCiPe'!$A$1,MATCH(EG$5,'Daten ReCiPe'!$A:$A,0)-1,MATCH(AO14,'Daten ReCiPe'!$A$424:$ADO$424,0)-1))*1000</f>
        <v>0</v>
      </c>
      <c r="EH14" s="320">
        <f ca="1">IF(ISERROR(OFFSET('Daten ReCiPe'!$A$1,MATCH(EH$5,'Daten ReCiPe'!$A:$A,0)-1,MATCH(AP14,'Daten ReCiPe'!$A$424:$ADO$424,0)-1)),0,OFFSET('Daten ReCiPe'!$A$1,MATCH(EH$5,'Daten ReCiPe'!$A:$A,0)-1,MATCH(AP14,'Daten ReCiPe'!$A$424:$ADO$424,0)-1))*1000</f>
        <v>0</v>
      </c>
      <c r="EI14" s="320">
        <f t="shared" ca="1" si="27"/>
        <v>1.2607502E-2</v>
      </c>
      <c r="EJ14" s="320">
        <f ca="1">IF(ISERROR(OFFSET('Daten ReCiPe'!$A$1,MATCH(EJ$5,'Daten ReCiPe'!$A:$A,0)-1,MATCH(AQ14,'Daten ReCiPe'!$A$424:$ADO$424,0)-1)),0,OFFSET('Daten ReCiPe'!$A$1,MATCH(EJ$5,'Daten ReCiPe'!$A:$A,0)-1,MATCH(AQ14,'Daten ReCiPe'!$A$424:$ADO$424,0)-1))*1000</f>
        <v>0.55447907000000007</v>
      </c>
      <c r="EK14" s="320">
        <f ca="1">IF(ISERROR(OFFSET('Daten ReCiPe'!$A$1,MATCH(EK$5,'Daten ReCiPe'!$A:$A,0)-1,MATCH(AR14,'Daten ReCiPe'!$A$424:$ADO$424,0)-1)),0,OFFSET('Daten ReCiPe'!$A$1,MATCH(EK$5,'Daten ReCiPe'!$A:$A,0)-1,MATCH(AR14,'Daten ReCiPe'!$A$424:$ADO$424,0)-1))*1000</f>
        <v>1.3879311000000001</v>
      </c>
      <c r="EL14" s="320">
        <f ca="1">IF(ISERROR(OFFSET('Daten ReCiPe'!$A$1,MATCH(EL$5,'Daten ReCiPe'!$A:$A,0)-1,MATCH(AS14,'Daten ReCiPe'!$A$424:$ADO$424,0)-1)),0,OFFSET('Daten ReCiPe'!$A$1,MATCH(EL$5,'Daten ReCiPe'!$A:$A,0)-1,MATCH(AS14,'Daten ReCiPe'!$A$424:$ADO$424,0)-1))*1000</f>
        <v>0.17883670999999998</v>
      </c>
      <c r="EM14" s="321">
        <f t="shared" ca="1" si="28"/>
        <v>2.1338543820000004</v>
      </c>
      <c r="EN14" s="320">
        <f ca="1">IF(ISERROR(OFFSET('Daten ReCiPe'!$A$1,MATCH(EN$5,'Daten ReCiPe'!$A:$A,0)-1,MATCH(AT14,'Daten ReCiPe'!$A$424:$ADO$424,0)-1)),0,OFFSET('Daten ReCiPe'!$A$1,MATCH(EN$5,'Daten ReCiPe'!$A:$A,0)-1,MATCH(AT14,'Daten ReCiPe'!$A$424:$ADO$424,0)-1))*1000</f>
        <v>2.4583989000000002</v>
      </c>
      <c r="EO14" s="305">
        <f t="shared" ca="1" si="29"/>
        <v>1.1520930953572444</v>
      </c>
      <c r="EP14" s="322">
        <f ca="1">IF(ISERROR(OFFSET('Daten Elementary'!$A$1,MATCH(EP$5,'Daten Elementary'!$A:$A,0)-1,MATCH(AM14,'Daten Elementary'!$A$424:$ADO$424,0)-1)),0,OFFSET('Daten Elementary'!$A$1,MATCH(EP$5,'Daten Elementary'!$A:$A,0)-1,MATCH(AM14,'Daten Elementary'!$A$424:$ADO$424,0)-1))*1000000</f>
        <v>0</v>
      </c>
      <c r="EQ14" s="322">
        <f ca="1">IF(ISERROR(OFFSET('Daten Elementary'!$A$1,MATCH(EQ$5,'Daten Elementary'!$A:$A,0)-1,MATCH(AN14,'Daten Elementary'!$A$424:$ADO$424,0)-1)),0,OFFSET('Daten Elementary'!$A$1,MATCH(EQ$5,'Daten Elementary'!$A:$A,0)-1,MATCH(AN14,'Daten Elementary'!$A$424:$ADO$424,0)-1))*1000000</f>
        <v>7.2868598E-3</v>
      </c>
      <c r="ER14" s="322">
        <f ca="1">IF(ISERROR(OFFSET('Daten Elementary'!$A$1,MATCH(ER$5,'Daten Elementary'!$A:$A,0)-1,MATCH(AO14,'Daten Elementary'!$A$424:$ADO$424,0)-1)),0,OFFSET('Daten Elementary'!$A$1,MATCH(ER$5,'Daten Elementary'!$A:$A,0)-1,MATCH(AO14,'Daten Elementary'!$A$424:$ADO$424,0)-1))*1000000</f>
        <v>0</v>
      </c>
      <c r="ES14" s="322">
        <f ca="1">IF(ISERROR(OFFSET('Daten Elementary'!$A$1,MATCH(ES$5,'Daten Elementary'!$A:$A,0)-1,MATCH(AP14,'Daten Elementary'!$A$424:$ADO$424,0)-1)),0,OFFSET('Daten Elementary'!$A$1,MATCH(ES$5,'Daten Elementary'!$A:$A,0)-1,MATCH(AP14,'Daten Elementary'!$A$424:$ADO$424,0)-1))*1000000</f>
        <v>0</v>
      </c>
      <c r="ET14" s="322">
        <f t="shared" ca="1" si="30"/>
        <v>7.2868598E-3</v>
      </c>
      <c r="EU14" s="322">
        <f ca="1">IF(ISERROR(OFFSET('Daten Elementary'!$A$1,MATCH(EU$5,'Daten Elementary'!$A:$A,0)-1,MATCH(AQ14,'Daten Elementary'!$A$424:$ADO$424,0)-1)),0,OFFSET('Daten Elementary'!$A$1,MATCH(EU$5,'Daten Elementary'!$A:$A,0)-1,MATCH(AQ14,'Daten Elementary'!$A$424:$ADO$424,0)-1))*1000000</f>
        <v>9.1634715999999994</v>
      </c>
      <c r="EV14" s="322">
        <f ca="1">IF(ISERROR(OFFSET('Daten Elementary'!$A$1,MATCH(EV$5,'Daten Elementary'!$A:$A,0)-1,MATCH(AR14,'Daten Elementary'!$A$424:$ADO$424,0)-1)),0,OFFSET('Daten Elementary'!$A$1,MATCH(EV$5,'Daten Elementary'!$A:$A,0)-1,MATCH(AR14,'Daten Elementary'!$A$424:$ADO$424,0)-1))*1000000</f>
        <v>29.482271000000001</v>
      </c>
      <c r="EW14" s="322">
        <f ca="1">IF(ISERROR(OFFSET('Daten Elementary'!$A$1,MATCH(EW$5,'Daten Elementary'!$A:$A,0)-1,MATCH(AS14,'Daten Elementary'!$A$424:$ADO$424,0)-1)),0,OFFSET('Daten Elementary'!$A$1,MATCH(EW$5,'Daten Elementary'!$A:$A,0)-1,MATCH(AS14,'Daten Elementary'!$A$424:$ADO$424,0)-1))*1000000</f>
        <v>2.5893686000000002</v>
      </c>
      <c r="EX14" s="323">
        <f t="shared" ca="1" si="31"/>
        <v>41.242398059800003</v>
      </c>
      <c r="EY14" s="322">
        <f ca="1">IF(ISERROR(OFFSET('Daten Elementary'!$A$1,MATCH(EY$5,'Daten Elementary'!$A:$A,0)-1,MATCH($AT14,'Daten Elementary'!$A$424:$ADO$424,0)-1)),0,OFFSET('Daten Elementary'!$A$1,MATCH(EY$5,'Daten Elementary'!$A:$A,0)-1,MATCH($AT14,'Daten Elementary'!$A$424:$ADO$424,0)-1))*1000000</f>
        <v>49.621092000000004</v>
      </c>
      <c r="EZ14" s="305">
        <f t="shared" ca="1" si="32"/>
        <v>1.2031572928434278</v>
      </c>
      <c r="FA14" s="314">
        <f ca="1">IF(ISERROR(OFFSET('Daten Elementary'!$A$1,MATCH(FA$5,'Daten Elementary'!$A:$A,0)-1,MATCH(AM14,'Daten Elementary'!$A$424:$ADO$424,0)-1)),0,OFFSET('Daten Elementary'!$A$1,MATCH(FA$5,'Daten Elementary'!$A:$A,0)-1,MATCH(AM14,'Daten Elementary'!$A$424:$ADO$424,0)-1))*1000</f>
        <v>0</v>
      </c>
      <c r="FB14" s="314">
        <f ca="1">IF(ISERROR(OFFSET('Daten Elementary'!$A$1,MATCH(FB$5,'Daten Elementary'!$A:$A,0)-1,MATCH(AN14,'Daten Elementary'!$A$424:$ADO$424,0)-1)),0,OFFSET('Daten Elementary'!$A$1,MATCH(FB$5,'Daten Elementary'!$A:$A,0)-1,MATCH(AN14,'Daten Elementary'!$A$424:$ADO$424,0)-1))*1000</f>
        <v>0</v>
      </c>
      <c r="FC14" s="314">
        <f ca="1">IF(ISERROR(OFFSET('Daten Elementary'!$A$1,MATCH(FC$5,'Daten Elementary'!$A:$A,0)-1,MATCH(AO14,'Daten Elementary'!$A$424:$ADO$424,0)-1)),0,OFFSET('Daten Elementary'!$A$1,MATCH(FC$5,'Daten Elementary'!$A:$A,0)-1,MATCH(AO14,'Daten Elementary'!$A$424:$ADO$424,0)-1))*1000</f>
        <v>0</v>
      </c>
      <c r="FD14" s="314">
        <f ca="1">IF(ISERROR(OFFSET('Daten Elementary'!$A$1,MATCH(FD$5,'Daten Elementary'!$A:$A,0)-1,MATCH(AP14,'Daten Elementary'!$A$424:$ADO$424,0)-1)),0,OFFSET('Daten Elementary'!$A$1,MATCH(FD$5,'Daten Elementary'!$A:$A,0)-1,MATCH(AP14,'Daten Elementary'!$A$424:$ADO$424,0)-1))*1000</f>
        <v>0</v>
      </c>
      <c r="FE14" s="314">
        <f t="shared" ca="1" si="33"/>
        <v>0</v>
      </c>
      <c r="FF14" s="314">
        <f ca="1">IF(ISERROR(OFFSET('Daten Elementary'!$A$1,MATCH(FF$5,'Daten Elementary'!$A:$A,0)-1,MATCH(AQ14,'Daten Elementary'!$A$424:$ADO$424,0)-1)),0,OFFSET('Daten Elementary'!$A$1,MATCH(FF$5,'Daten Elementary'!$A:$A,0)-1,MATCH(AQ14,'Daten Elementary'!$A$424:$ADO$424,0)-1))*1000</f>
        <v>4.4625702999999994</v>
      </c>
      <c r="FG14" s="314">
        <f ca="1">IF(ISERROR(OFFSET('Daten Elementary'!$A$1,MATCH(FG$5,'Daten Elementary'!$A:$A,0)-1,MATCH(AR14,'Daten Elementary'!$A$424:$ADO$424,0)-1)),0,OFFSET('Daten Elementary'!$A$1,MATCH(FG$5,'Daten Elementary'!$A:$A,0)-1,MATCH(AR14,'Daten Elementary'!$A$424:$ADO$424,0)-1))*1000</f>
        <v>9.3285274999999999</v>
      </c>
      <c r="FH14" s="314">
        <f ca="1">IF(ISERROR(OFFSET('Daten Elementary'!$A$1,MATCH(FH$5,'Daten Elementary'!$A:$A,0)-1,MATCH(AS14,'Daten Elementary'!$A$424:$ADO$424,0)-1)),0,OFFSET('Daten Elementary'!$A$1,MATCH(FH$5,'Daten Elementary'!$A:$A,0)-1,MATCH(AS14,'Daten Elementary'!$A$424:$ADO$424,0)-1))*1000</f>
        <v>0.99453959999999997</v>
      </c>
      <c r="FI14" s="315">
        <f t="shared" ca="1" si="34"/>
        <v>14.785637399999999</v>
      </c>
      <c r="FJ14" s="314">
        <f ca="1">IF(ISERROR(OFFSET('Daten Elementary'!$A$1,MATCH(FJ$5,'Daten Elementary'!$A:$A,0)-1,MATCH($AT14,'Daten Elementary'!$A$424:$ADO$424,0)-1)),0,OFFSET('Daten Elementary'!$A$1,MATCH(FJ$5,'Daten Elementary'!$A:$A,0)-1,MATCH($AT14,'Daten Elementary'!$A$424:$ADO$424,0)-1))*1000</f>
        <v>17.505613999999998</v>
      </c>
      <c r="FK14" s="305">
        <f t="shared" ca="1" si="35"/>
        <v>1.1839607266440877</v>
      </c>
      <c r="FL14" s="314">
        <f ca="1">IF(ISERROR(OFFSET('Daten Elementary'!$A$1,MATCH(FL$5,'Daten Elementary'!$A:$A,0)-1,MATCH(AM14,'Daten Elementary'!$A$424:$ADO$424,0)-1)),0,OFFSET('Daten Elementary'!$A$1,MATCH(FL$5,'Daten Elementary'!$A:$A,0)-1,MATCH(AM14,'Daten Elementary'!$A$424:$ADO$424,0)-1))</f>
        <v>0</v>
      </c>
      <c r="FM14" s="314">
        <f ca="1">IF(ISERROR(OFFSET('Daten Elementary'!$A$1,MATCH(FM$5,'Daten Elementary'!$A:$A,0)-1,MATCH(AN14,'Daten Elementary'!$A$424:$ADO$424,0)-1)),0,OFFSET('Daten Elementary'!$A$1,MATCH(FM$5,'Daten Elementary'!$A:$A,0)-1,MATCH(AN14,'Daten Elementary'!$A$424:$ADO$424,0)-1))</f>
        <v>0</v>
      </c>
      <c r="FN14" s="314">
        <f ca="1">IF(ISERROR(OFFSET('Daten Elementary'!$A$1,MATCH(FN$5,'Daten Elementary'!$A:$A,0)-1,MATCH(AO14,'Daten Elementary'!$A$424:$ADO$424,0)-1)),0,OFFSET('Daten Elementary'!$A$1,MATCH(FN$5,'Daten Elementary'!$A:$A,0)-1,MATCH(AO14,'Daten Elementary'!$A$424:$ADO$424,0)-1))</f>
        <v>0</v>
      </c>
      <c r="FO14" s="314">
        <f ca="1">IF(ISERROR(OFFSET('Daten Elementary'!$A$1,MATCH(FO$5,'Daten Elementary'!$A:$A,0)-1,MATCH(AP14,'Daten Elementary'!$A$424:$ADO$424,0)-1)),0,OFFSET('Daten Elementary'!$A$1,MATCH(FO$5,'Daten Elementary'!$A:$A,0)-1,MATCH(AP14,'Daten Elementary'!$A$424:$ADO$424,0)-1))</f>
        <v>0</v>
      </c>
      <c r="FP14" s="314">
        <f t="shared" ca="1" si="36"/>
        <v>0</v>
      </c>
      <c r="FQ14" s="314">
        <f ca="1">IF(ISERROR(OFFSET('Daten Elementary'!$A$1,MATCH(FQ$5,'Daten Elementary'!$A:$A,0)-1,MATCH(AQ14,'Daten Elementary'!$A$424:$ADO$424,0)-1)),0,OFFSET('Daten Elementary'!$A$1,MATCH(FQ$5,'Daten Elementary'!$A:$A,0)-1,MATCH(AQ14,'Daten Elementary'!$A$424:$ADO$424,0)-1))</f>
        <v>0</v>
      </c>
      <c r="FR14" s="314">
        <f ca="1">IF(ISERROR(OFFSET('Daten Elementary'!$A$1,MATCH(FR$5,'Daten Elementary'!$A:$A,0)-1,MATCH(AR14,'Daten Elementary'!$A$424:$ADO$424,0)-1)),0,OFFSET('Daten Elementary'!$A$1,MATCH(FR$5,'Daten Elementary'!$A:$A,0)-1,MATCH(AR14,'Daten Elementary'!$A$424:$ADO$424,0)-1))</f>
        <v>0</v>
      </c>
      <c r="FS14" s="314">
        <f ca="1">IF(ISERROR(OFFSET('Daten Elementary'!$A$1,MATCH(FS$5,'Daten Elementary'!$A:$A,0)-1,MATCH(AS14,'Daten Elementary'!$A$424:$ADO$424,0)-1)),0,OFFSET('Daten Elementary'!$A$1,MATCH(FS$5,'Daten Elementary'!$A:$A,0)-1,MATCH(AS14,'Daten Elementary'!$A$424:$ADO$424,0)-1))</f>
        <v>0</v>
      </c>
      <c r="FT14" s="315">
        <f t="shared" ca="1" si="37"/>
        <v>0</v>
      </c>
      <c r="FU14" s="314">
        <f ca="1">IF(ISERROR(OFFSET('Daten Elementary'!$A$1,MATCH(FU$5,'Daten Elementary'!$A:$A,0)-1,MATCH($AT14,'Daten Elementary'!$A$424:$ADO$424,0)-1)),0,OFFSET('Daten Elementary'!$A$1,MATCH(FU$5,'Daten Elementary'!$A:$A,0)-1,MATCH($AT14,'Daten Elementary'!$A$424:$ADO$424,0)-1))</f>
        <v>0</v>
      </c>
      <c r="FV14" s="305">
        <f t="shared" ca="1" si="38"/>
        <v>0</v>
      </c>
      <c r="FW14" s="324"/>
      <c r="FX14" s="231" t="str">
        <f t="shared" si="39"/>
        <v>Elektro-Scooter, Elektrizität (firmenspezifischer Verbrauchermix (siehe unten))</v>
      </c>
      <c r="FY14" s="231" t="str">
        <f t="shared" si="2"/>
        <v>Elektro-Scooter</v>
      </c>
      <c r="FZ14" s="231" t="str">
        <f t="shared" si="3"/>
        <v>, Elektrizität</v>
      </c>
      <c r="GA14" s="231" t="str">
        <f t="shared" si="4"/>
        <v xml:space="preserve"> (firmenspezifischer Verbrauchermix (siehe unten))</v>
      </c>
      <c r="GB14" s="231"/>
    </row>
    <row r="15" spans="1:184" ht="16.5" customHeight="1">
      <c r="A15" s="338"/>
      <c r="B15" s="339"/>
      <c r="C15" s="326" t="s">
        <v>39</v>
      </c>
      <c r="D15" s="326" t="s">
        <v>10</v>
      </c>
      <c r="E15" s="327" t="s">
        <v>22</v>
      </c>
      <c r="F15" s="33">
        <f>H15*G15</f>
        <v>33.64</v>
      </c>
      <c r="G15" s="31">
        <v>116</v>
      </c>
      <c r="H15" s="98">
        <v>0.28999999999999998</v>
      </c>
      <c r="I15" s="88">
        <v>1</v>
      </c>
      <c r="J15" s="101"/>
      <c r="K15" s="86">
        <v>1</v>
      </c>
      <c r="L15" s="86"/>
      <c r="M15" s="86"/>
      <c r="N15" s="38" t="s">
        <v>99</v>
      </c>
      <c r="O15" s="6">
        <f ca="1">(IF(ISERROR(INDEX(INDIRECT($D$268),MATCH($AM15,$AM$4:$AM$275,0),MATCH(O$304,INDIRECT($E$268),0))*$I15/$AD15),0,INDEX(INDIRECT($D$268),MATCH($AM15,$AM$4:$AM$275,0),MATCH(O$304,INDIRECT($E$268),0))*$I15/$AD15)+IF(ISERROR(INDEX(INDIRECT($D$268),MATCH($AN15,$AN$4:$AN$275,0),MATCH(O$305,INDIRECT($E$268),0))*$J15/$AE15),0,INDEX(INDIRECT($D$268),MATCH($AN15,$AN$4:$AN$275,0),MATCH(O$305,INDIRECT($E$268),0))*$J15/$AE15))*$AC15/$F15</f>
        <v>0.37439794351961952</v>
      </c>
      <c r="P15" s="6">
        <f ca="1">(IF(ISERROR(INDEX(INDIRECT($D$268),MATCH($AO15,$AO$4:$AO$275,0),MATCH(P$304,INDIRECT($E$268),0))*$I15/$AD15),0,INDEX(INDIRECT($D$268),MATCH($AO15,$AO$4:$AO$275,0),MATCH(P$304,INDIRECT($E$268),0))*$I15/$AD15)+IF(ISERROR(INDEX(INDIRECT($D$268),MATCH($AP15,$AP$4:$AP$275,0),MATCH(P$305,INDIRECT($E$268),0))*$J15/$AE15),0,INDEX(INDIRECT($D$268),MATCH($AP15,$AP$4:$AP$275,0),MATCH(P$305,INDIRECT($E$268),0))*$J15/$AE15))*$AC15/$F15</f>
        <v>13.626856361474434</v>
      </c>
      <c r="Q15" s="6">
        <f ca="1">INDEX(INDIRECT($D$268),MATCH($AQ15,$AQ$4:$AQ$284,0),MATCH(Q$4,INDIRECT($E$268),0))*$K15*$AC15/$F15/$AF15</f>
        <v>1.1671190309155766</v>
      </c>
      <c r="R15" s="6">
        <f ca="1">INDEX(INDIRECT($D$268),MATCH($AR15,$AR$4:$AR$284,0),MATCH(R$4,INDIRECT($E$268),0))*$K15*$AC15/$F15/$AF15</f>
        <v>1.3776683769322235</v>
      </c>
      <c r="S15" s="6">
        <f ca="1">INDEX(INDIRECT($D$268),MATCH($AS15,$AS$4:$AS$284,0),MATCH(S$4,INDIRECT($E$268),0))*$K15*$AC15/$F15/$AF15</f>
        <v>20.928003626634958</v>
      </c>
      <c r="T15" s="7">
        <f t="shared" ca="1" si="1"/>
        <v>37.47404533947681</v>
      </c>
      <c r="U15" s="6">
        <f>IF($B$268=6,(IF(OR(AJ15="Benzin",AJ15="Diesel"),$AK15*INDEX('DIN EN 16258'!$I:$I,MATCH('mobitool-Faktoren v2.0'!$AI15,'DIN EN 16258'!$A:$A,0))*$I15/$AD15+$AL15*INDEX('DIN EN 16258'!$I:$I,MATCH('mobitool-Faktoren v2.0'!$AJ15,'DIN EN 16258'!$A:$A,0))*$I15/$AD15,IF(ISERROR($AK15*INDEX('DIN EN 16258'!$I:$I,MATCH('mobitool-Faktoren v2.0'!$AI15,'DIN EN 16258'!$A:$A,0))*$I15/$AD15),0,$AK15*INDEX('DIN EN 16258'!$I:$I,MATCH('mobitool-Faktoren v2.0'!$AI15,'DIN EN 16258'!$A:$A,0))*$I15/$AD15)+IF(ISERROR($AL15*INDEX('DIN EN 16258'!$I:$I,MATCH('mobitool-Faktoren v2.0'!$AJ15,'DIN EN 16258'!$A:$A,0))*$J15/$AE15),0,$AL15*INDEX('DIN EN 16258'!$I:$I,MATCH('mobitool-Faktoren v2.0'!$AJ15,'DIN EN 16258'!$A:$A,0))*$J15/$AE15)))*1000,
IF($B$268=1,(IF(OR(AJ15="Benzin",AJ15="Diesel"),$AK15*INDEX('DIN EN 16258'!$D:$D,MATCH('mobitool-Faktoren v2.0'!$AI15,'DIN EN 16258'!$A:$A,0))*$I15/$AD15+$AL15*INDEX('DIN EN 16258'!$D:$D,MATCH('mobitool-Faktoren v2.0'!$AJ15,'DIN EN 16258'!$A:$A,0))*$I15/$AD15,IF(ISERROR($AK15*INDEX('DIN EN 16258'!$D:$D,MATCH('mobitool-Faktoren v2.0'!$AI15,'DIN EN 16258'!$A:$A,0))*$I15/$AD15),0,$AK15*INDEX('DIN EN 16258'!$D:$D,MATCH('mobitool-Faktoren v2.0'!$AI15,'DIN EN 16258'!$A:$A,0))*$I15/$AD15)+IF(ISERROR($AL15*INDEX('DIN EN 16258'!$D:$D,MATCH('mobitool-Faktoren v2.0'!$AJ15,'DIN EN 16258'!$A:$A,0))*$J15/$AE15),0,$AL15*INDEX('DIN EN 16258'!$D:$D,MATCH('mobitool-Faktoren v2.0'!$AJ15,'DIN EN 16258'!$A:$A,0))*$J15/$AE15))),0))*$AC15/$F15</f>
        <v>0</v>
      </c>
      <c r="V15" s="6">
        <f>IF($B$268=6,(IF(OR(AJ15="Benzin",AJ15="Diesel"),$AK15*INDEX('DIN EN 16258'!$L:$L,MATCH('mobitool-Faktoren v2.0'!$AI15,'DIN EN 16258'!$A:$A,0))*$I15/$AD15+$AL15*INDEX('DIN EN 16258'!$L:$L,MATCH('mobitool-Faktoren v2.0'!$AJ15,'DIN EN 16258'!$A:$A,0))*$I15/$AD15,IF(ISERROR($AK15*INDEX('DIN EN 16258'!$L:$L,MATCH('mobitool-Faktoren v2.0'!$AI15,'DIN EN 16258'!$A:$A,0))*$I15/$AD15),0,$AK15*INDEX('DIN EN 16258'!$L:$L,MATCH('mobitool-Faktoren v2.0'!$AI15,'DIN EN 16258'!$A:$A,0))*$I15/$AD15)+IF(ISERROR($AL15*INDEX('DIN EN 16258'!$L:$L,MATCH('mobitool-Faktoren v2.0'!$AJ15,'DIN EN 16258'!$A:$A,0))*$J15/$AE15),0,$AL15*INDEX('DIN EN 16258'!$L:$L,MATCH('mobitool-Faktoren v2.0'!$AJ15,'DIN EN 16258'!$A:$A,0))*$J15/$AE15)))*1000,
IF($B$268=1,(IF(OR(AJ15="Benzin",AJ15="Diesel"),$AK15*INDEX('DIN EN 16258'!$F:$F,MATCH('mobitool-Faktoren v2.0'!$AI15,'DIN EN 16258'!$A:$A,0))*$I15/$AD15+$AL15*INDEX('DIN EN 16258'!$F:$F,MATCH('mobitool-Faktoren v2.0'!$AJ15,'DIN EN 16258'!$A:$A,0))*$I15/$AD15,IF(ISERROR($AK15*INDEX('DIN EN 16258'!$F:$F,MATCH('mobitool-Faktoren v2.0'!$AI15,'DIN EN 16258'!$A:$A,0))*$I15/$AD15),0,$AK15*INDEX('DIN EN 16258'!$F:$F,MATCH('mobitool-Faktoren v2.0'!$AI15,'DIN EN 16258'!$A:$A,0))*$I15/$AD15)+IF(ISERROR($AL15*INDEX('DIN EN 16258'!$F:$F,MATCH('mobitool-Faktoren v2.0'!$AJ15,'DIN EN 16258'!$A:$A,0))*$J15/$AE15),0,$AL15*INDEX('DIN EN 16258'!$F:$F,MATCH('mobitool-Faktoren v2.0'!$AJ15,'DIN EN 16258'!$A:$A,0))*$J15/$AE15))),0))*$AC15/$F15</f>
        <v>12.845447912192627</v>
      </c>
      <c r="W15" s="39" t="s">
        <v>672</v>
      </c>
      <c r="X15" s="6" t="s">
        <v>162</v>
      </c>
      <c r="Y15" s="336"/>
      <c r="Z15" s="336"/>
      <c r="AA15" s="337"/>
      <c r="AB15" s="299"/>
      <c r="AC15" s="300">
        <v>34</v>
      </c>
      <c r="AD15" s="298">
        <v>1</v>
      </c>
      <c r="AE15" s="298"/>
      <c r="AF15" s="299">
        <v>1</v>
      </c>
      <c r="AG15" s="299"/>
      <c r="AH15" s="299"/>
      <c r="AI15" s="301" t="s">
        <v>624</v>
      </c>
      <c r="AJ15" s="301"/>
      <c r="AK15" s="329">
        <v>0.14459</v>
      </c>
      <c r="AL15" s="329"/>
      <c r="AM15" s="202" t="s">
        <v>682</v>
      </c>
      <c r="AN15" s="202" t="s">
        <v>81</v>
      </c>
      <c r="AO15" s="202" t="s">
        <v>683</v>
      </c>
      <c r="AP15" s="202" t="s">
        <v>81</v>
      </c>
      <c r="AQ15" s="202" t="s">
        <v>684</v>
      </c>
      <c r="AR15" s="202" t="s">
        <v>685</v>
      </c>
      <c r="AS15" s="202" t="s">
        <v>686</v>
      </c>
      <c r="AT15" s="202" t="s">
        <v>687</v>
      </c>
      <c r="AU15" s="303">
        <f ca="1">IF(ISERROR(OFFSET('Daten KEA'!$A$1,MATCH(AU$5,'Daten KEA'!$A:$A,0)-1,MATCH(AM15,'Daten KEA'!$A$424:$ADO$424,0)-1)),0,OFFSET('Daten KEA'!$A$1,MATCH(AU$5,'Daten KEA'!$A:$A,0)-1,MATCH(AM15,'Daten KEA'!$A$424:$ADO$424,0)-1))+IF(ISERROR(AK15*INDEX('Energiefaktoren Ecoinvent'!$D:$D,MATCH('mobitool-Faktoren v2.0'!AI15,'Energiefaktoren Ecoinvent'!$A:$A,0))),0,AK15*INDEX('Energiefaktoren Ecoinvent'!$D:$D,MATCH('mobitool-Faktoren v2.0'!AI15,'Energiefaktoren Ecoinvent'!$A:$A,0)))+IF(OR(AJ15="Benzin",AJ15="Diesel"),IF(ISERROR(OFFSET('Daten KEA'!$A$1,MATCH(AV$5,'Daten KEA'!$A:$A,0)-1,MATCH(AN15,'Daten KEA'!$A$424:$ADO$424,0)-1)),0,OFFSET('Daten KEA'!$A$1,MATCH(AV$5,'Daten KEA'!$A:$A,0)-1,MATCH(AN15,'Daten KEA'!$A$424:$ADO$424,0)-1))+IF(ISERROR(AL15*INDEX('Energiefaktoren Ecoinvent'!$D:$D,MATCH('mobitool-Faktoren v2.0'!AJ15,'Energiefaktoren Ecoinvent'!$A:$A,0))),0,AL15*INDEX('Energiefaktoren Ecoinvent'!$D:$D,MATCH('mobitool-Faktoren v2.0'!AJ15,'Energiefaktoren Ecoinvent'!$A:$A,0))),0)</f>
        <v>0.52052399999999999</v>
      </c>
      <c r="AV15" s="303">
        <f ca="1">IF(OR(AJ15="Benzin",AJ15="Diesel"),0,IF(ISERROR(OFFSET('Daten KEA'!$A$1,MATCH(AV$5,'Daten KEA'!$A:$A,0)-1,MATCH(AN15,'Daten KEA'!$A$424:$ADO$424,0)-1)),0,OFFSET('Daten KEA'!$A$1,MATCH(AV$5,'Daten KEA'!$A:$A,0)-1,MATCH(AN15,'Daten KEA'!$A$424:$ADO$424,0)-1))+IF(ISERROR(AL15*INDEX('Energiefaktoren Ecoinvent'!$D:$D,MATCH('mobitool-Faktoren v2.0'!AJ15,'Energiefaktoren Ecoinvent'!$A:$A,0))),0,AL15*INDEX('Energiefaktoren Ecoinvent'!$D:$D,MATCH('mobitool-Faktoren v2.0'!AJ15,'Energiefaktoren Ecoinvent'!$A:$A,0))))</f>
        <v>0</v>
      </c>
      <c r="AW15" s="303">
        <f ca="1">IF(ISERROR(OFFSET('Daten KEA'!$A$1,MATCH(AW$5,'Daten KEA'!$A:$A,0)-1,MATCH(AO15,'Daten KEA'!$A$424:$ADO$424,0)-1)),0,OFFSET('Daten KEA'!$A$1,MATCH(AW$5,'Daten KEA'!$A:$A,0)-1,MATCH(AO15,'Daten KEA'!$A$424:$ADO$424,0)-1))-IF(ISERROR(AK15*INDEX('Energiefaktoren Ecoinvent'!$D:$D,MATCH('mobitool-Faktoren v2.0'!AI15,'Energiefaktoren Ecoinvent'!$A:$A,0))),0,AK15*INDEX('Energiefaktoren Ecoinvent'!$D:$D,MATCH('mobitool-Faktoren v2.0'!AI15,'Energiefaktoren Ecoinvent'!$A:$A,0)))+IF(OR(AJ15="Benzin",AJ15="Diesel"),IF(ISERROR(OFFSET('Daten KEA'!$A$1,MATCH(AX$5,'Daten KEA'!$A:$A,0)-1,MATCH(AP15,'Daten KEA'!$A$424:$ADO$424,0)-1)),0,OFFSET('Daten KEA'!$A$1,MATCH(AX$5,'Daten KEA'!$A:$A,0)-1,MATCH(AP15,'Daten KEA'!$A$424:$ADO$424,0)-1))-IF(ISERROR(AL15*INDEX('Energiefaktoren Ecoinvent'!$D:$D,MATCH('mobitool-Faktoren v2.0'!AJ15,'Energiefaktoren Ecoinvent'!$A:$A,0))),0,AL15*INDEX('Energiefaktoren Ecoinvent'!$D:$D,MATCH('mobitool-Faktoren v2.0'!AJ15,'Energiefaktoren Ecoinvent'!$A:$A,0))),0)</f>
        <v>0.94840590000000002</v>
      </c>
      <c r="AX15" s="303">
        <f ca="1">IF(OR(AJ15="Benzin",AJ15="Diesel"),0,IF(ISERROR(OFFSET('Daten KEA'!$A$1,MATCH(AX$5,'Daten KEA'!$A:$A,0)-1,MATCH(AP15,'Daten KEA'!$A$424:$ADO$424,0)-1)),0,OFFSET('Daten KEA'!$A$1,MATCH(AX$5,'Daten KEA'!$A:$A,0)-1,MATCH(AP15,'Daten KEA'!$A$424:$ADO$424,0)-1))-IF(ISERROR(AL15*INDEX('Energiefaktoren Ecoinvent'!$D:$D,MATCH('mobitool-Faktoren v2.0'!AJ15,'Energiefaktoren Ecoinvent'!$A:$A,0))),0,AL15*INDEX('Energiefaktoren Ecoinvent'!$D:$D,MATCH('mobitool-Faktoren v2.0'!AJ15,'Energiefaktoren Ecoinvent'!$A:$A,0))))</f>
        <v>0</v>
      </c>
      <c r="AY15" s="303">
        <f t="shared" ca="1" si="5"/>
        <v>1.4689299</v>
      </c>
      <c r="AZ15" s="303">
        <f ca="1">IF(ISERROR(OFFSET('Daten KEA'!$A$1,MATCH(AZ$5,'Daten KEA'!$A:$A,0)-1,MATCH(AQ15,'Daten KEA'!$A$424:$ADO$424,0)-1)),0,OFFSET('Daten KEA'!$A$1,MATCH(AZ$5,'Daten KEA'!$A:$A,0)-1,MATCH(AQ15,'Daten KEA'!$A$424:$ADO$424,0)-1))</f>
        <v>5.2496896000000001E-2</v>
      </c>
      <c r="BA15" s="303">
        <f ca="1">IF(ISERROR(OFFSET('Daten KEA'!$A$1,MATCH(BA$5,'Daten KEA'!$A:$A,0)-1,MATCH(AR15,'Daten KEA'!$A$424:$ADO$424,0)-1)),0,OFFSET('Daten KEA'!$A$1,MATCH(BA$5,'Daten KEA'!$A:$A,0)-1,MATCH(AR15,'Daten KEA'!$A$424:$ADO$424,0)-1))</f>
        <v>2.2974458999999999E-2</v>
      </c>
      <c r="BB15" s="303">
        <f ca="1">IF(ISERROR(OFFSET('Daten KEA'!$A$1,MATCH(BB$5,'Daten KEA'!$A:$A,0)-1,MATCH(AS15,'Daten KEA'!$A$424:$ADO$424,0)-1)),0,OFFSET('Daten KEA'!$A$1,MATCH(BB$5,'Daten KEA'!$A:$A,0)-1,MATCH(AS15,'Daten KEA'!$A$424:$ADO$424,0)-1))</f>
        <v>0.40507474999999998</v>
      </c>
      <c r="BC15" s="304">
        <f t="shared" ref="BC15:BC24" ca="1" si="42">AY15+AZ15+BA15+BB15</f>
        <v>1.9494760050000002</v>
      </c>
      <c r="BD15" s="303">
        <f ca="1">IF(ISERROR(OFFSET('Daten KEA'!$A$1,MATCH(BD$5,'Daten KEA'!$A:$A,0)-1,MATCH(AT15,'Daten KEA'!$A$424:$ADO$424,0)-1)),0,OFFSET('Daten KEA'!$A$1,MATCH(BD$5,'Daten KEA'!$A:$A,0)-1,MATCH(AT15,'Daten KEA'!$A$424:$ADO$424,0)-1))</f>
        <v>1.949476</v>
      </c>
      <c r="BE15" s="305">
        <f t="shared" ca="1" si="7"/>
        <v>0.99999999743520818</v>
      </c>
      <c r="BF15" s="306">
        <f ca="1">IF(ISERROR(OFFSET('Daten KEA'!$A$1,MATCH(BF$5,'Daten KEA'!$A:$A,0)-1,MATCH(AM15,'Daten KEA'!$A$424:$ADO$424,0)-1)),0,OFFSET('Daten KEA'!$A$1,MATCH(BF$5,'Daten KEA'!$A:$A,0)-1,MATCH(AM15,'Daten KEA'!$A$424:$ADO$424,0)-1))+IF(ISERROR($AK15*INDEX('Energiefaktoren Ecoinvent'!$H:$H,MATCH('mobitool-Faktoren v2.0'!$AI15,'Energiefaktoren Ecoinvent'!$A:$A,0))),0,$AK15*INDEX('Energiefaktoren Ecoinvent'!$H:$H,MATCH('mobitool-Faktoren v2.0'!$AI15,'Energiefaktoren Ecoinvent'!$A:$A,0)))+IF(OR(AJ15="Benzin",AJ15="Diesel"),IF(ISERROR(OFFSET('Daten KEA'!$A$1,MATCH(BG$5,'Daten KEA'!$A:$A,0)-1,MATCH(AN15,'Daten KEA'!$A$424:$ADO$424,0)-1)),0,OFFSET('Daten KEA'!$A$1,MATCH(BG$5,'Daten KEA'!$A:$A,0)-1,MATCH(AN15,'Daten KEA'!$A$424:$ADO$424,0)-1))+IF(ISERROR($AL15*INDEX('Energiefaktoren Ecoinvent'!$H:$H,MATCH('mobitool-Faktoren v2.0'!$AJ15,'Energiefaktoren Ecoinvent'!$A:$A,0))),0,$AL15*INDEX('Energiefaktoren Ecoinvent'!$H:$H,MATCH('mobitool-Faktoren v2.0'!$AJ15,'Energiefaktoren Ecoinvent'!$A:$A,0))),0)</f>
        <v>0.30768955011777072</v>
      </c>
      <c r="BG15" s="306">
        <f ca="1">IF(OR(AJ15="Benzin",AJ15="Diesel"),0,IF(ISERROR(OFFSET('Daten KEA'!$A$1,MATCH(BG$5,'Daten KEA'!$A:$A,0)-1,MATCH(AN15,'Daten KEA'!$A$424:$ADO$424,0)-1)),0,OFFSET('Daten KEA'!$A$1,MATCH(BG$5,'Daten KEA'!$A:$A,0)-1,MATCH(AN15,'Daten KEA'!$A$424:$ADO$424,0)-1))+IF(ISERROR($AL15*INDEX('Energiefaktoren Ecoinvent'!$H:$H,MATCH('mobitool-Faktoren v2.0'!$AJ15,'Energiefaktoren Ecoinvent'!$A:$A,0))),0,$AL15*INDEX('Energiefaktoren Ecoinvent'!$H:$H,MATCH('mobitool-Faktoren v2.0'!$AJ15,'Energiefaktoren Ecoinvent'!$A:$A,0))))</f>
        <v>0</v>
      </c>
      <c r="BH15" s="306">
        <f ca="1">IF(ISERROR(OFFSET('Daten KEA'!$A$1,MATCH(BH$5,'Daten KEA'!$A:$A,0)-1,MATCH(AO15,'Daten KEA'!$A$424:$ADO$424,0)-1)),0,OFFSET('Daten KEA'!$A$1,MATCH(BH$5,'Daten KEA'!$A:$A,0)-1,MATCH(AO15,'Daten KEA'!$A$424:$ADO$424,0)-1))-IF(ISERROR($AK15*INDEX('Energiefaktoren Ecoinvent'!$H:$H,MATCH('mobitool-Faktoren v2.0'!$AI15,'Energiefaktoren Ecoinvent'!$A:$A,0))),0,$AK15*INDEX('Energiefaktoren Ecoinvent'!$H:$H,MATCH('mobitool-Faktoren v2.0'!$AI15,'Energiefaktoren Ecoinvent'!$A:$A,0)))+IF(OR(AJ15="Benzin",AJ15="Diesel"),IF(ISERROR(OFFSET('Daten KEA'!$A$1,MATCH(BI$5,'Daten KEA'!$A:$A,0)-1,MATCH(AP15,'Daten KEA'!$A$424:$ADO$424,0)-1)),0,OFFSET('Daten KEA'!$A$1,MATCH(BI$5,'Daten KEA'!$A:$A,0)-1,MATCH(AP15,'Daten KEA'!$A$424:$ADO$424,0)-1))-IF(ISERROR($AL15*INDEX('Energiefaktoren Ecoinvent'!$H:$H,MATCH('mobitool-Faktoren v2.0'!$AJ15,'Energiefaktoren Ecoinvent'!$A:$A,0))),0,$AL15*INDEX('Energiefaktoren Ecoinvent'!$H:$H,MATCH('mobitool-Faktoren v2.0'!$AJ15,'Energiefaktoren Ecoinvent'!$A:$A,0))),0)</f>
        <v>0.92254058210909928</v>
      </c>
      <c r="BI15" s="306">
        <f ca="1">IF(OR(AJ15="Benzin",AJ15="Diesel"),0,IF(ISERROR(OFFSET('Daten KEA'!$A$1,MATCH(BI$5,'Daten KEA'!$A:$A,0)-1,MATCH(AP15,'Daten KEA'!$A$424:$ADO$424,0)-1)),0,OFFSET('Daten KEA'!$A$1,MATCH(BI$5,'Daten KEA'!$A:$A,0)-1,MATCH(AP15,'Daten KEA'!$A$424:$ADO$424,0)-1))-IF(ISERROR($AL15*INDEX('Energiefaktoren Ecoinvent'!$H:$H,MATCH('mobitool-Faktoren v2.0'!$AJ15,'Energiefaktoren Ecoinvent'!$A:$A,0))),0,$AL15*INDEX('Energiefaktoren Ecoinvent'!$H:$H,MATCH('mobitool-Faktoren v2.0'!$AJ15,'Energiefaktoren Ecoinvent'!$A:$A,0))))</f>
        <v>0</v>
      </c>
      <c r="BJ15" s="306">
        <f t="shared" ca="1" si="41"/>
        <v>1.2302301322268701</v>
      </c>
      <c r="BK15" s="306">
        <f ca="1">IF(ISERROR(OFFSET('Daten KEA'!$A$1,MATCH(BK$5,'Daten KEA'!$A:$A,0)-1,MATCH(AQ15,'Daten KEA'!$A$424:$ADO$424,0)-1)),0,OFFSET('Daten KEA'!$A$1,MATCH(BK$5,'Daten KEA'!$A:$A,0)-1,MATCH(AQ15,'Daten KEA'!$A$424:$ADO$424,0)-1))</f>
        <v>4.5774548102732002E-2</v>
      </c>
      <c r="BL15" s="306">
        <f ca="1">IF(ISERROR(OFFSET('Daten KEA'!$A$1,MATCH(BL$5,'Daten KEA'!$A:$A,0)-1,MATCH(AR15,'Daten KEA'!$A$424:$ADO$424,0)-1)),0,OFFSET('Daten KEA'!$A$1,MATCH(BL$5,'Daten KEA'!$A:$A,0)-1,MATCH(AR15,'Daten KEA'!$A$424:$ADO$424,0)-1))</f>
        <v>2.1722888791067999E-2</v>
      </c>
      <c r="BM15" s="306">
        <f ca="1">IF(ISERROR(OFFSET('Daten KEA'!$A$1,MATCH(BM$5,'Daten KEA'!$A:$A,0)-1,MATCH(AS15,'Daten KEA'!$A$424:$ADO$424,0)-1)),0,OFFSET('Daten KEA'!$A$1,MATCH(BM$5,'Daten KEA'!$A:$A,0)-1,MATCH(AS15,'Daten KEA'!$A$424:$ADO$424,0)-1))</f>
        <v>0.37114678428375997</v>
      </c>
      <c r="BN15" s="307">
        <f t="shared" ref="BN15:BN103" ca="1" si="43">BJ15+BK15+BL15+BM15</f>
        <v>1.6688743534044301</v>
      </c>
      <c r="BO15" s="306">
        <f ca="1">IF(ISERROR(OFFSET('Daten KEA'!$A$1,MATCH(BO$5,'Daten KEA'!$A:$A,0)-1,MATCH(AT15,'Daten KEA'!$A$424:$ADO$424,0)-1)),0,OFFSET('Daten KEA'!$A$1,MATCH(BO$5,'Daten KEA'!$A:$A,0)-1,MATCH(AT15,'Daten KEA'!$A$424:$ADO$424,0)-1))</f>
        <v>1.6688743580044298</v>
      </c>
      <c r="BP15" s="305">
        <f t="shared" ca="1" si="8"/>
        <v>1.0000000027563487</v>
      </c>
      <c r="BQ15" s="308">
        <f ca="1">IF(ISERROR(OFFSET('Daten GWP'!$A$1,MATCH(BQ$5,'Daten GWP'!$A:$A,0)-1,MATCH(AM15,'Daten GWP'!$A$424:$ADO$424,0)-1)),0,OFFSET('Daten GWP'!$A$1,MATCH(BQ$5,'Daten GWP'!$A:$A,0)-1,MATCH(AM15,'Daten GWP'!$A$424:$ADO$424,0)-1))*1000</f>
        <v>0.37043373000000002</v>
      </c>
      <c r="BR15" s="308">
        <f ca="1">IF(ISERROR(OFFSET('Daten GWP'!$A$1,MATCH(BR$5,'Daten GWP'!$A:$A,0)-1,MATCH(AN15,'Daten GWP'!$A$424:$ADO$424,0)-1)),0,OFFSET('Daten GWP'!$A$1,MATCH(BR$5,'Daten GWP'!$A:$A,0)-1,MATCH(AN15,'Daten GWP'!$A$424:$ADO$424,0)-1))*1000</f>
        <v>0</v>
      </c>
      <c r="BS15" s="308">
        <f ca="1">IF(ISERROR(OFFSET('Daten GWP'!$A$1,MATCH(BS$5,'Daten GWP'!$A:$A,0)-1,MATCH(AO15,'Daten GWP'!$A$424:$ADO$424,0)-1)),0,OFFSET('Daten GWP'!$A$1,MATCH(BS$5,'Daten GWP'!$A:$A,0)-1,MATCH(AO15,'Daten GWP'!$A$424:$ADO$424,0)-1))*1000</f>
        <v>13.482571999999999</v>
      </c>
      <c r="BT15" s="308">
        <f ca="1">IF(ISERROR(OFFSET('Daten GWP'!$A$1,MATCH(BT$5,'Daten GWP'!$A:$A,0)-1,MATCH(AP15,'Daten GWP'!$A$424:$ADO$424,0)-1)),0,OFFSET('Daten GWP'!$A$1,MATCH(BT$5,'Daten GWP'!$A:$A,0)-1,MATCH(AP15,'Daten GWP'!$A$424:$ADO$424,0)-1))*1000</f>
        <v>0</v>
      </c>
      <c r="BU15" s="308">
        <f t="shared" ca="1" si="9"/>
        <v>13.85300573</v>
      </c>
      <c r="BV15" s="308">
        <f ca="1">IF(ISERROR(OFFSET('Daten GWP'!$A$1,MATCH(BV$5,'Daten GWP'!$A:$A,0)-1,MATCH(AQ15,'Daten GWP'!$A$424:$ADO$424,0)-1)),0,OFFSET('Daten GWP'!$A$1,MATCH(BV$5,'Daten GWP'!$A:$A,0)-1,MATCH(AQ15,'Daten GWP'!$A$424:$ADO$424,0)-1))*1000</f>
        <v>1.1547612999999999</v>
      </c>
      <c r="BW15" s="308">
        <f ca="1">IF(ISERROR(OFFSET('Daten GWP'!$A$1,MATCH(BW$5,'Daten GWP'!$A:$A,0)-1,MATCH(AR15,'Daten GWP'!$A$424:$ADO$424,0)-1)),0,OFFSET('Daten GWP'!$A$1,MATCH(BW$5,'Daten GWP'!$A:$A,0)-1,MATCH(AR15,'Daten GWP'!$A$424:$ADO$424,0)-1))*1000</f>
        <v>1.3630812999999999</v>
      </c>
      <c r="BX15" s="308">
        <f ca="1">IF(ISERROR(OFFSET('Daten GWP'!$A$1,MATCH(BX$5,'Daten GWP'!$A:$A,0)-1,MATCH(AS15,'Daten GWP'!$A$424:$ADO$424,0)-1)),0,OFFSET('Daten GWP'!$A$1,MATCH(BX$5,'Daten GWP'!$A:$A,0)-1,MATCH(AS15,'Daten GWP'!$A$424:$ADO$424,0)-1))*1000</f>
        <v>20.706413000000001</v>
      </c>
      <c r="BY15" s="309">
        <f ca="1">BU15+BV15+BW15+BX15</f>
        <v>37.077261329999999</v>
      </c>
      <c r="BZ15" s="308">
        <f ca="1">IF(ISERROR(OFFSET('Daten GWP'!$A$1,MATCH(BZ$5,'Daten GWP'!$A:$A,0)-1,MATCH(AT15,'Daten GWP'!$A$424:$ADO$424,0)-1)),0,OFFSET('Daten GWP'!$A$1,MATCH(BZ$5,'Daten GWP'!$A:$A,0)-1,MATCH(AT15,'Daten GWP'!$A$424:$ADO$424,0)-1))*1000</f>
        <v>37.077261</v>
      </c>
      <c r="CA15" s="305">
        <f t="shared" ca="1" si="11"/>
        <v>0.99999999109966631</v>
      </c>
      <c r="CB15" s="310">
        <f ca="1">IF(ISERROR(OFFSET('Daten Elementary'!$A$1,MATCH(CB$5,'Daten Elementary'!$A:$A,0)-1,MATCH(AM15,'Daten Elementary'!$A$424:$ADO$424,0)-1)),0,OFFSET('Daten Elementary'!$A$1,MATCH(CB$5,'Daten Elementary'!$A:$A,0)-1,MATCH(AM15,'Daten Elementary'!$A$424:$ADO$424,0)-1))*1000000</f>
        <v>4.4001999999999999</v>
      </c>
      <c r="CC15" s="310">
        <f ca="1">IF(ISERROR(OFFSET('Daten Elementary'!$A$1,MATCH(CC$5,'Daten Elementary'!$A:$A,0)-1,MATCH(AN15,'Daten Elementary'!$A$424:$ADO$424,0)-1)),0,OFFSET('Daten Elementary'!$A$1,MATCH(CC$5,'Daten Elementary'!$A:$A,0)-1,MATCH(AN15,'Daten Elementary'!$A$424:$ADO$424,0)-1))*1000000</f>
        <v>0</v>
      </c>
      <c r="CD15" s="310">
        <f ca="1">IF(ISERROR(OFFSET('Daten Elementary'!$A$1,MATCH(CD$5,'Daten Elementary'!$A:$A,0)-1,MATCH(AO15,'Daten Elementary'!$A$424:$ADO$424,0)-1)),0,OFFSET('Daten Elementary'!$A$1,MATCH(CD$5,'Daten Elementary'!$A:$A,0)-1,MATCH(AO15,'Daten Elementary'!$A$424:$ADO$424,0)-1))*1000000</f>
        <v>7.6602908000000003</v>
      </c>
      <c r="CE15" s="310">
        <f ca="1">IF(ISERROR(OFFSET('Daten Elementary'!$A$1,MATCH(CE$5,'Daten Elementary'!$A:$A,0)-1,MATCH(AP15,'Daten Elementary'!$A$424:$ADO$424,0)-1)),0,OFFSET('Daten Elementary'!$A$1,MATCH(CE$5,'Daten Elementary'!$A:$A,0)-1,MATCH(AP15,'Daten Elementary'!$A$424:$ADO$424,0)-1))*1000000</f>
        <v>0</v>
      </c>
      <c r="CF15" s="310">
        <f t="shared" ca="1" si="12"/>
        <v>12.0604908</v>
      </c>
      <c r="CG15" s="310">
        <f ca="1">IF(ISERROR(OFFSET('Daten Elementary'!$A$1,MATCH(CG$5,'Daten Elementary'!$A:$A,0)-1,MATCH(AQ15,'Daten Elementary'!$A$424:$ADO$424,0)-1)),0,OFFSET('Daten Elementary'!$A$1,MATCH(CG$5,'Daten Elementary'!$A:$A,0)-1,MATCH(AQ15,'Daten Elementary'!$A$424:$ADO$424,0)-1))*1000000</f>
        <v>0.27922736999999997</v>
      </c>
      <c r="CH15" s="310">
        <f ca="1">IF(ISERROR(OFFSET('Daten Elementary'!$A$1,MATCH(CH$5,'Daten Elementary'!$A:$A,0)-1,MATCH(AR15,'Daten Elementary'!$A$424:$ADO$424,0)-1)),0,OFFSET('Daten Elementary'!$A$1,MATCH(CH$5,'Daten Elementary'!$A:$A,0)-1,MATCH(AR15,'Daten Elementary'!$A$424:$ADO$424,0)-1))*1000000</f>
        <v>1.8909365999999999</v>
      </c>
      <c r="CI15" s="310">
        <f ca="1">IF(ISERROR(OFFSET('Daten Elementary'!$A$1,MATCH(CI$5,'Daten Elementary'!$A:$A,0)-1,MATCH(AS15,'Daten Elementary'!$A$424:$ADO$424,0)-1)),0,OFFSET('Daten Elementary'!$A$1,MATCH(CI$5,'Daten Elementary'!$A:$A,0)-1,MATCH(AS15,'Daten Elementary'!$A$424:$ADO$424,0)-1))*1000000</f>
        <v>22.937939999999998</v>
      </c>
      <c r="CJ15" s="311">
        <f t="shared" ca="1" si="13"/>
        <v>37.168594769999999</v>
      </c>
      <c r="CK15" s="310">
        <f ca="1">IF(ISERROR(OFFSET('Daten Elementary'!$A$1,MATCH(CK$5,'Daten Elementary'!$A:$A,0)-1,MATCH($AT15,'Daten Elementary'!$A$424:$ADO$424,0)-1)),0,OFFSET('Daten Elementary'!$A$1,MATCH(CK$5,'Daten Elementary'!$A:$A,0)-1,MATCH($AT15,'Daten Elementary'!$A$424:$ADO$424,0)-1))*1000000</f>
        <v>37.168595000000003</v>
      </c>
      <c r="CL15" s="305">
        <f t="shared" ca="1" si="14"/>
        <v>1.0000000061880199</v>
      </c>
      <c r="CM15" s="312">
        <f ca="1">IF(ISERROR(OFFSET('Daten Elementary'!$A$1,MATCH(CM$5,'Daten Elementary'!$A:$A,0)-1,MATCH(AM15,'Daten Elementary'!$A$424:$ADO$424,0)-1)),0,OFFSET('Daten Elementary'!$A$1,MATCH(CM$5,'Daten Elementary'!$A:$A,0)-1,MATCH(AM15,'Daten Elementary'!$A$424:$ADO$424,0)-1))*1000000</f>
        <v>0</v>
      </c>
      <c r="CN15" s="312">
        <f ca="1">IF(ISERROR(OFFSET('Daten Elementary'!$A$1,MATCH(CN$5,'Daten Elementary'!$A:$A,0)-1,MATCH(AN15,'Daten Elementary'!$A$424:$ADO$424,0)-1)),0,OFFSET('Daten Elementary'!$A$1,MATCH(CN$5,'Daten Elementary'!$A:$A,0)-1,MATCH(AN15,'Daten Elementary'!$A$424:$ADO$424,0)-1))*1000000</f>
        <v>0</v>
      </c>
      <c r="CO15" s="312">
        <f ca="1">IF(ISERROR(OFFSET('Daten Elementary'!$A$1,MATCH(CO$5,'Daten Elementary'!$A:$A,0)-1,MATCH(AO15,'Daten Elementary'!$A$424:$ADO$424,0)-1)),0,OFFSET('Daten Elementary'!$A$1,MATCH(CO$5,'Daten Elementary'!$A:$A,0)-1,MATCH(AO15,'Daten Elementary'!$A$424:$ADO$424,0)-1))*1000000</f>
        <v>4.3916461</v>
      </c>
      <c r="CP15" s="312">
        <f ca="1">IF(ISERROR(OFFSET('Daten Elementary'!$A$1,MATCH(CP$5,'Daten Elementary'!$A:$A,0)-1,MATCH(AP15,'Daten Elementary'!$A$424:$ADO$424,0)-1)),0,OFFSET('Daten Elementary'!$A$1,MATCH(CP$5,'Daten Elementary'!$A:$A,0)-1,MATCH(AP15,'Daten Elementary'!$A$424:$ADO$424,0)-1))*1000000</f>
        <v>0</v>
      </c>
      <c r="CQ15" s="312">
        <f t="shared" ca="1" si="15"/>
        <v>4.3916461</v>
      </c>
      <c r="CR15" s="312">
        <f ca="1">IF(ISERROR(OFFSET('Daten Elementary'!$A$1,MATCH(CR$5,'Daten Elementary'!$A:$A,0)-1,MATCH(AQ15,'Daten Elementary'!$A$424:$ADO$424,0)-1)),0,OFFSET('Daten Elementary'!$A$1,MATCH(CR$5,'Daten Elementary'!$A:$A,0)-1,MATCH(AQ15,'Daten Elementary'!$A$424:$ADO$424,0)-1))*1000000</f>
        <v>0.16572366999999999</v>
      </c>
      <c r="CS15" s="312">
        <f ca="1">IF(ISERROR(OFFSET('Daten Elementary'!$A$1,MATCH(CS$5,'Daten Elementary'!$A:$A,0)-1,MATCH(AR15,'Daten Elementary'!$A$424:$ADO$424,0)-1)),0,OFFSET('Daten Elementary'!$A$1,MATCH(CS$5,'Daten Elementary'!$A:$A,0)-1,MATCH(AR15,'Daten Elementary'!$A$424:$ADO$424,0)-1))*1000000</f>
        <v>0.71465990999999995</v>
      </c>
      <c r="CT15" s="312">
        <f ca="1">IF(ISERROR(OFFSET('Daten Elementary'!$A$1,MATCH(CT$5,'Daten Elementary'!$A:$A,0)-1,MATCH(AS15,'Daten Elementary'!$A$424:$ADO$424,0)-1)),0,OFFSET('Daten Elementary'!$A$1,MATCH(CT$5,'Daten Elementary'!$A:$A,0)-1,MATCH(AS15,'Daten Elementary'!$A$424:$ADO$424,0)-1))*1000000</f>
        <v>13.682578999999999</v>
      </c>
      <c r="CU15" s="313">
        <f t="shared" ca="1" si="16"/>
        <v>18.95460868</v>
      </c>
      <c r="CV15" s="312">
        <f ca="1">IF(ISERROR(OFFSET('Daten Elementary'!$A$1,MATCH(CV$5,'Daten Elementary'!$A:$A,0)-1,MATCH($AT15,'Daten Elementary'!$A$424:$ADO$424,0)-1)),0,OFFSET('Daten Elementary'!$A$1,MATCH(CV$5,'Daten Elementary'!$A:$A,0)-1,MATCH($AT15,'Daten Elementary'!$A$424:$ADO$424,0)-1))*1000000</f>
        <v>18.954608</v>
      </c>
      <c r="CW15" s="305">
        <f t="shared" ca="1" si="17"/>
        <v>0.99999996412481995</v>
      </c>
      <c r="CX15" s="314">
        <f ca="1">IF(ISERROR(OFFSET('Daten Elementary'!$A$1,MATCH(CX$5,'Daten Elementary'!$A:$A,0)-1,MATCH(AM15,'Daten Elementary'!$A$424:$ADO$424,0)-1)),0,OFFSET('Daten Elementary'!$A$1,MATCH(CX$5,'Daten Elementary'!$A:$A,0)-1,MATCH(AM15,'Daten Elementary'!$A$424:$ADO$424,0)-1))*1000000</f>
        <v>0.28472999999999998</v>
      </c>
      <c r="CY15" s="314">
        <f ca="1">IF(ISERROR(OFFSET('Daten Elementary'!$A$1,MATCH(CY$5,'Daten Elementary'!$A:$A,0)-1,MATCH(AN15,'Daten Elementary'!$A$424:$ADO$424,0)-1)),0,OFFSET('Daten Elementary'!$A$1,MATCH(CY$5,'Daten Elementary'!$A:$A,0)-1,MATCH(AN15,'Daten Elementary'!$A$424:$ADO$424,0)-1))*1000000</f>
        <v>0</v>
      </c>
      <c r="CZ15" s="314">
        <f ca="1">IF(ISERROR(OFFSET('Daten Elementary'!$A$1,MATCH(CZ$5,'Daten Elementary'!$A:$A,0)-1,MATCH(AO15,'Daten Elementary'!$A$424:$ADO$424,0)-1)),0,OFFSET('Daten Elementary'!$A$1,MATCH(CZ$5,'Daten Elementary'!$A:$A,0)-1,MATCH(AO15,'Daten Elementary'!$A$424:$ADO$424,0)-1))*1000000</f>
        <v>4.4437724000000003</v>
      </c>
      <c r="DA15" s="314">
        <f ca="1">IF(ISERROR(OFFSET('Daten Elementary'!$A$1,MATCH(DA$5,'Daten Elementary'!$A:$A,0)-1,MATCH(AP15,'Daten Elementary'!$A$424:$ADO$424,0)-1)),0,OFFSET('Daten Elementary'!$A$1,MATCH(DA$5,'Daten Elementary'!$A:$A,0)-1,MATCH(AP15,'Daten Elementary'!$A$424:$ADO$424,0)-1))*1000000</f>
        <v>0</v>
      </c>
      <c r="DB15" s="314">
        <f t="shared" ca="1" si="18"/>
        <v>4.7285024</v>
      </c>
      <c r="DC15" s="314">
        <f ca="1">IF(ISERROR(OFFSET('Daten Elementary'!$A$1,MATCH(DC$5,'Daten Elementary'!$A:$A,0)-1,MATCH(AQ15,'Daten Elementary'!$A$424:$ADO$424,0)-1)),0,OFFSET('Daten Elementary'!$A$1,MATCH(DC$5,'Daten Elementary'!$A:$A,0)-1,MATCH(AQ15,'Daten Elementary'!$A$424:$ADO$424,0)-1))*1000000</f>
        <v>6.8638458</v>
      </c>
      <c r="DD15" s="314">
        <f ca="1">IF(ISERROR(OFFSET('Daten Elementary'!$A$1,MATCH(DD$5,'Daten Elementary'!$A:$A,0)-1,MATCH(AR15,'Daten Elementary'!$A$424:$ADO$424,0)-1)),0,OFFSET('Daten Elementary'!$A$1,MATCH(DD$5,'Daten Elementary'!$A:$A,0)-1,MATCH(AR15,'Daten Elementary'!$A$424:$ADO$424,0)-1))*1000000</f>
        <v>0.91709867999999994</v>
      </c>
      <c r="DE15" s="314">
        <f ca="1">IF(ISERROR(OFFSET('Daten Elementary'!$A$1,MATCH(DE$5,'Daten Elementary'!$A:$A,0)-1,MATCH(AS15,'Daten Elementary'!$A$424:$ADO$424,0)-1)),0,OFFSET('Daten Elementary'!$A$1,MATCH(DE$5,'Daten Elementary'!$A:$A,0)-1,MATCH(AS15,'Daten Elementary'!$A$424:$ADO$424,0)-1))*1000000</f>
        <v>272.30998000000005</v>
      </c>
      <c r="DF15" s="315">
        <f t="shared" ca="1" si="19"/>
        <v>284.81942688000004</v>
      </c>
      <c r="DG15" s="314">
        <f ca="1">IF(ISERROR(OFFSET('Daten Elementary'!$A$1,MATCH(DG$5,'Daten Elementary'!$A:$A,0)-1,MATCH($AT15,'Daten Elementary'!$A$424:$ADO$424,0)-1)),0,OFFSET('Daten Elementary'!$A$1,MATCH(DG$5,'Daten Elementary'!$A:$A,0)-1,MATCH($AT15,'Daten Elementary'!$A$424:$ADO$424,0)-1))*1000000</f>
        <v>284.81942000000004</v>
      </c>
      <c r="DH15" s="305">
        <f t="shared" ca="1" si="20"/>
        <v>0.9999999758443443</v>
      </c>
      <c r="DI15" s="316">
        <f ca="1">IF(ISERROR(OFFSET('Daten Elementary'!$A$1,MATCH(DI$5,'Daten Elementary'!$A:$A,0)-1,MATCH(AM15,'Daten Elementary'!$A$424:$ADO$424,0)-1)),0,OFFSET('Daten Elementary'!$A$1,MATCH(DI$5,'Daten Elementary'!$A:$A,0)-1,MATCH(AM15,'Daten Elementary'!$A$424:$ADO$424,0)-1))*1000000</f>
        <v>0</v>
      </c>
      <c r="DJ15" s="316">
        <f ca="1">IF(ISERROR(OFFSET('Daten Elementary'!$A$1,MATCH(DJ$5,'Daten Elementary'!$A:$A,0)-1,MATCH(AN15,'Daten Elementary'!$A$424:$ADO$424,0)-1)),0,OFFSET('Daten Elementary'!$A$1,MATCH(DJ$5,'Daten Elementary'!$A:$A,0)-1,MATCH(AN15,'Daten Elementary'!$A$424:$ADO$424,0)-1))*1000000</f>
        <v>0</v>
      </c>
      <c r="DK15" s="316">
        <f ca="1">IF(ISERROR(OFFSET('Daten Elementary'!$A$1,MATCH(DK$5,'Daten Elementary'!$A:$A,0)-1,MATCH(AO15,'Daten Elementary'!$A$424:$ADO$424,0)-1)),0,OFFSET('Daten Elementary'!$A$1,MATCH(DK$5,'Daten Elementary'!$A:$A,0)-1,MATCH(AO15,'Daten Elementary'!$A$424:$ADO$424,0)-1))*1000000</f>
        <v>21.42398</v>
      </c>
      <c r="DL15" s="316">
        <f ca="1">IF(ISERROR(OFFSET('Daten Elementary'!$A$1,MATCH(DL$5,'Daten Elementary'!$A:$A,0)-1,MATCH(AP15,'Daten Elementary'!$A$424:$ADO$424,0)-1)),0,OFFSET('Daten Elementary'!$A$1,MATCH(DL$5,'Daten Elementary'!$A:$A,0)-1,MATCH(AP15,'Daten Elementary'!$A$424:$ADO$424,0)-1))*1000000</f>
        <v>0</v>
      </c>
      <c r="DM15" s="316">
        <f t="shared" ca="1" si="21"/>
        <v>21.42398</v>
      </c>
      <c r="DN15" s="316">
        <f ca="1">IF(ISERROR(OFFSET('Daten Elementary'!$A$1,MATCH(DN$5,'Daten Elementary'!$A:$A,0)-1,MATCH(AQ15,'Daten Elementary'!$A$424:$ADO$424,0)-1)),0,OFFSET('Daten Elementary'!$A$1,MATCH(DN$5,'Daten Elementary'!$A:$A,0)-1,MATCH(AQ15,'Daten Elementary'!$A$424:$ADO$424,0)-1))*1000000</f>
        <v>1.5948021999999999</v>
      </c>
      <c r="DO15" s="316">
        <f ca="1">IF(ISERROR(OFFSET('Daten Elementary'!$A$1,MATCH(DO$5,'Daten Elementary'!$A:$A,0)-1,MATCH(AR15,'Daten Elementary'!$A$424:$ADO$424,0)-1)),0,OFFSET('Daten Elementary'!$A$1,MATCH(DO$5,'Daten Elementary'!$A:$A,0)-1,MATCH(AR15,'Daten Elementary'!$A$424:$ADO$424,0)-1))*1000000</f>
        <v>2.8549972000000001</v>
      </c>
      <c r="DP15" s="316">
        <f ca="1">IF(ISERROR(OFFSET('Daten Elementary'!$A$1,MATCH(DP$5,'Daten Elementary'!$A:$A,0)-1,MATCH(AS15,'Daten Elementary'!$A$424:$ADO$424,0)-1)),0,OFFSET('Daten Elementary'!$A$1,MATCH(DP$5,'Daten Elementary'!$A:$A,0)-1,MATCH(AS15,'Daten Elementary'!$A$424:$ADO$424,0)-1))*1000000</f>
        <v>117.99149</v>
      </c>
      <c r="DQ15" s="317">
        <f t="shared" ca="1" si="22"/>
        <v>143.86526939999999</v>
      </c>
      <c r="DR15" s="316">
        <f ca="1">IF(ISERROR(OFFSET('Daten Elementary'!$A$1,MATCH(DR$5,'Daten Elementary'!$A:$A,0)-1,MATCH($AT15,'Daten Elementary'!$A$424:$ADO$424,0)-1)),0,OFFSET('Daten Elementary'!$A$1,MATCH(DR$5,'Daten Elementary'!$A:$A,0)-1,MATCH($AT15,'Daten Elementary'!$A$424:$ADO$424,0)-1))*1000000</f>
        <v>143.86527000000001</v>
      </c>
      <c r="DS15" s="305">
        <f t="shared" ca="1" si="23"/>
        <v>1.000000004170569</v>
      </c>
      <c r="DT15" s="318">
        <f ca="1">IF(ISERROR(OFFSET('Daten UBP13'!$A$1,MATCH(DT$5,'Daten UBP13'!$A:$A,0)-1,MATCH(AM15,'Daten UBP13'!$A$424:$AEG$424,0)-1)),0,OFFSET('Daten UBP13'!$A$1,MATCH(DT$5,'Daten UBP13'!$A:$A,0)-1,MATCH(AM15,'Daten UBP13'!$A$424:$AEG$424,0)-1))</f>
        <v>5.6167318000000002</v>
      </c>
      <c r="DU15" s="318">
        <f ca="1">IF(ISERROR(OFFSET('Daten UBP13'!$A$1,MATCH(DU$5,'Daten UBP13'!$A:$A,0)-1,MATCH(AN15,'Daten UBP13'!$A$424:$AEG$424,0)-1)),0,OFFSET('Daten UBP13'!$A$1,MATCH(DU$5,'Daten UBP13'!$A:$A,0)-1,MATCH(AN15,'Daten UBP13'!$A$424:$AEG$424,0)-1))</f>
        <v>0</v>
      </c>
      <c r="DV15" s="318">
        <f ca="1">IF(ISERROR(OFFSET('Daten UBP13'!$A$1,MATCH(DV$5,'Daten UBP13'!$A:$A,0)-1,MATCH(AO15,'Daten UBP13'!$A$424:$AEG$424,0)-1)),0,OFFSET('Daten UBP13'!$A$1,MATCH(DV$5,'Daten UBP13'!$A:$A,0)-1,MATCH(AO15,'Daten UBP13'!$A$424:$AEG$424,0)-1))</f>
        <v>43.982087</v>
      </c>
      <c r="DW15" s="318">
        <f ca="1">IF(ISERROR(OFFSET('Daten UBP13'!$A$1,MATCH(DW$5,'Daten UBP13'!$A:$A,0)-1,MATCH(AP15,'Daten UBP13'!$A$424:$AEG$424,0)-1)),0,OFFSET('Daten UBP13'!$A$1,MATCH(DW$5,'Daten UBP13'!$A:$A,0)-1,MATCH(AP15,'Daten UBP13'!$A$424:$AEG$424,0)-1))</f>
        <v>0</v>
      </c>
      <c r="DX15" s="318">
        <f t="shared" ca="1" si="24"/>
        <v>49.598818800000004</v>
      </c>
      <c r="DY15" s="318">
        <f ca="1">IF(ISERROR(OFFSET('Daten UBP13'!$A$1,MATCH(DY$5,'Daten UBP13'!$A:$A,0)-1,MATCH(AQ15,'Daten UBP13'!$A$424:$AEG$424,0)-1)),0,OFFSET('Daten UBP13'!$A$1,MATCH(DY$5,'Daten UBP13'!$A:$A,0)-1,MATCH(AQ15,'Daten UBP13'!$A$424:$AEG$424,0)-1))</f>
        <v>2.0381562</v>
      </c>
      <c r="DZ15" s="318">
        <f ca="1">IF(ISERROR(OFFSET('Daten UBP13'!$A$1,MATCH(DZ$5,'Daten UBP13'!$A:$A,0)-1,MATCH(AR15,'Daten UBP13'!$A$424:$AEG$424,0)-1)),0,OFFSET('Daten UBP13'!$A$1,MATCH(DZ$5,'Daten UBP13'!$A:$A,0)-1,MATCH(AR15,'Daten UBP13'!$A$424:$AEG$424,0)-1))</f>
        <v>3.3352430000000002</v>
      </c>
      <c r="EA15" s="318">
        <f ca="1">IF(ISERROR(OFFSET('Daten UBP13'!$A$1,MATCH(EA$5,'Daten UBP13'!$A:$A,0)-1,MATCH(AS15,'Daten UBP13'!$A$424:$AEG$424,0)-1)),0,OFFSET('Daten UBP13'!$A$1,MATCH(EA$5,'Daten UBP13'!$A:$A,0)-1,MATCH(AS15,'Daten UBP13'!$A$424:$AEG$424,0)-1))</f>
        <v>37.650528999999999</v>
      </c>
      <c r="EB15" s="319">
        <f t="shared" ca="1" si="25"/>
        <v>92.622747000000004</v>
      </c>
      <c r="EC15" s="318">
        <f ca="1">IF(ISERROR(OFFSET('Daten UBP13'!$A$1,MATCH(EC$5,'Daten UBP13'!$A:$A,0)-1,MATCH(AT15,'Daten UBP13'!$A$424:$AEG$424,0)-1)),0,OFFSET('Daten UBP13'!$A$1,MATCH(EC$5,'Daten UBP13'!$A:$A,0)-1,MATCH(AT15,'Daten UBP13'!$A$424:$AEG$424,0)-1))</f>
        <v>92.622747000000004</v>
      </c>
      <c r="ED15" s="305">
        <f t="shared" ca="1" si="26"/>
        <v>1</v>
      </c>
      <c r="EE15" s="320">
        <f ca="1">IF(ISERROR(OFFSET('Daten ReCiPe'!$A$1,MATCH(EE$5,'Daten ReCiPe'!$A:$A,0)-1,MATCH(AM15,'Daten ReCiPe'!$A$424:$ADO$424,0)-1)),0,OFFSET('Daten ReCiPe'!$A$1,MATCH(EE$5,'Daten ReCiPe'!$A:$A,0)-1,MATCH(AM15,'Daten ReCiPe'!$A$424:$ADO$424,0)-1))*1000</f>
        <v>5.7637431000000003E-2</v>
      </c>
      <c r="EF15" s="320">
        <f ca="1">IF(ISERROR(OFFSET('Daten ReCiPe'!$A$1,MATCH(EF$5,'Daten ReCiPe'!$A:$A,0)-1,MATCH(AN15,'Daten ReCiPe'!$A$424:$ADO$424,0)-1)),0,OFFSET('Daten ReCiPe'!$A$1,MATCH(EF$5,'Daten ReCiPe'!$A:$A,0)-1,MATCH(AN15,'Daten ReCiPe'!$A$424:$ADO$424,0)-1))*1000</f>
        <v>0</v>
      </c>
      <c r="EG15" s="320">
        <f ca="1">IF(ISERROR(OFFSET('Daten ReCiPe'!$A$1,MATCH(EG$5,'Daten ReCiPe'!$A:$A,0)-1,MATCH(AO15,'Daten ReCiPe'!$A$424:$ADO$424,0)-1)),0,OFFSET('Daten ReCiPe'!$A$1,MATCH(EG$5,'Daten ReCiPe'!$A:$A,0)-1,MATCH(AO15,'Daten ReCiPe'!$A$424:$ADO$424,0)-1))*1000</f>
        <v>1.2926035</v>
      </c>
      <c r="EH15" s="320">
        <f ca="1">IF(ISERROR(OFFSET('Daten ReCiPe'!$A$1,MATCH(EH$5,'Daten ReCiPe'!$A:$A,0)-1,MATCH(AP15,'Daten ReCiPe'!$A$424:$ADO$424,0)-1)),0,OFFSET('Daten ReCiPe'!$A$1,MATCH(EH$5,'Daten ReCiPe'!$A:$A,0)-1,MATCH(AP15,'Daten ReCiPe'!$A$424:$ADO$424,0)-1))*1000</f>
        <v>0</v>
      </c>
      <c r="EI15" s="320">
        <f t="shared" ca="1" si="27"/>
        <v>1.3502409310000001</v>
      </c>
      <c r="EJ15" s="320">
        <f ca="1">IF(ISERROR(OFFSET('Daten ReCiPe'!$A$1,MATCH(EJ$5,'Daten ReCiPe'!$A:$A,0)-1,MATCH(AQ15,'Daten ReCiPe'!$A$424:$ADO$424,0)-1)),0,OFFSET('Daten ReCiPe'!$A$1,MATCH(EJ$5,'Daten ReCiPe'!$A:$A,0)-1,MATCH(AQ15,'Daten ReCiPe'!$A$424:$ADO$424,0)-1))*1000</f>
        <v>0.11070294</v>
      </c>
      <c r="EK15" s="320">
        <f ca="1">IF(ISERROR(OFFSET('Daten ReCiPe'!$A$1,MATCH(EK$5,'Daten ReCiPe'!$A:$A,0)-1,MATCH(AR15,'Daten ReCiPe'!$A$424:$ADO$424,0)-1)),0,OFFSET('Daten ReCiPe'!$A$1,MATCH(EK$5,'Daten ReCiPe'!$A:$A,0)-1,MATCH(AR15,'Daten ReCiPe'!$A$424:$ADO$424,0)-1))*1000</f>
        <v>0.23939419000000001</v>
      </c>
      <c r="EL15" s="320">
        <f ca="1">IF(ISERROR(OFFSET('Daten ReCiPe'!$A$1,MATCH(EL$5,'Daten ReCiPe'!$A:$A,0)-1,MATCH(AS15,'Daten ReCiPe'!$A$424:$ADO$424,0)-1)),0,OFFSET('Daten ReCiPe'!$A$1,MATCH(EL$5,'Daten ReCiPe'!$A:$A,0)-1,MATCH(AS15,'Daten ReCiPe'!$A$424:$ADO$424,0)-1))*1000</f>
        <v>2.5815373000000004</v>
      </c>
      <c r="EM15" s="321">
        <f t="shared" ca="1" si="28"/>
        <v>4.2818753610000009</v>
      </c>
      <c r="EN15" s="320">
        <f ca="1">IF(ISERROR(OFFSET('Daten ReCiPe'!$A$1,MATCH(EN$5,'Daten ReCiPe'!$A:$A,0)-1,MATCH(AT15,'Daten ReCiPe'!$A$424:$ADO$424,0)-1)),0,OFFSET('Daten ReCiPe'!$A$1,MATCH(EN$5,'Daten ReCiPe'!$A:$A,0)-1,MATCH(AT15,'Daten ReCiPe'!$A$424:$ADO$424,0)-1))*1000</f>
        <v>4.2818754000000006</v>
      </c>
      <c r="EO15" s="305">
        <f t="shared" ca="1" si="29"/>
        <v>1.0000000091081584</v>
      </c>
      <c r="EP15" s="322">
        <f ca="1">IF(ISERROR(OFFSET('Daten Elementary'!$A$1,MATCH(EP$5,'Daten Elementary'!$A:$A,0)-1,MATCH(AM15,'Daten Elementary'!$A$424:$ADO$424,0)-1)),0,OFFSET('Daten Elementary'!$A$1,MATCH(EP$5,'Daten Elementary'!$A:$A,0)-1,MATCH(AM15,'Daten Elementary'!$A$424:$ADO$424,0)-1))*1000000</f>
        <v>0</v>
      </c>
      <c r="EQ15" s="322">
        <f ca="1">IF(ISERROR(OFFSET('Daten Elementary'!$A$1,MATCH(EQ$5,'Daten Elementary'!$A:$A,0)-1,MATCH(AN15,'Daten Elementary'!$A$424:$ADO$424,0)-1)),0,OFFSET('Daten Elementary'!$A$1,MATCH(EQ$5,'Daten Elementary'!$A:$A,0)-1,MATCH(AN15,'Daten Elementary'!$A$424:$ADO$424,0)-1))*1000000</f>
        <v>0</v>
      </c>
      <c r="ER15" s="322">
        <f ca="1">IF(ISERROR(OFFSET('Daten Elementary'!$A$1,MATCH(ER$5,'Daten Elementary'!$A:$A,0)-1,MATCH(AO15,'Daten Elementary'!$A$424:$ADO$424,0)-1)),0,OFFSET('Daten Elementary'!$A$1,MATCH(ER$5,'Daten Elementary'!$A:$A,0)-1,MATCH(AO15,'Daten Elementary'!$A$424:$ADO$424,0)-1))*1000000</f>
        <v>31.688172000000002</v>
      </c>
      <c r="ES15" s="322">
        <f ca="1">IF(ISERROR(OFFSET('Daten Elementary'!$A$1,MATCH(ES$5,'Daten Elementary'!$A:$A,0)-1,MATCH(AP15,'Daten Elementary'!$A$424:$ADO$424,0)-1)),0,OFFSET('Daten Elementary'!$A$1,MATCH(ES$5,'Daten Elementary'!$A:$A,0)-1,MATCH(AP15,'Daten Elementary'!$A$424:$ADO$424,0)-1))*1000000</f>
        <v>0</v>
      </c>
      <c r="ET15" s="322">
        <f t="shared" ca="1" si="30"/>
        <v>31.688172000000002</v>
      </c>
      <c r="EU15" s="322">
        <f ca="1">IF(ISERROR(OFFSET('Daten Elementary'!$A$1,MATCH(EU$5,'Daten Elementary'!$A:$A,0)-1,MATCH(AQ15,'Daten Elementary'!$A$424:$ADO$424,0)-1)),0,OFFSET('Daten Elementary'!$A$1,MATCH(EU$5,'Daten Elementary'!$A:$A,0)-1,MATCH(AQ15,'Daten Elementary'!$A$424:$ADO$424,0)-1))*1000000</f>
        <v>1.9163920000000001</v>
      </c>
      <c r="EV15" s="322">
        <f ca="1">IF(ISERROR(OFFSET('Daten Elementary'!$A$1,MATCH(EV$5,'Daten Elementary'!$A:$A,0)-1,MATCH(AR15,'Daten Elementary'!$A$424:$ADO$424,0)-1)),0,OFFSET('Daten Elementary'!$A$1,MATCH(EV$5,'Daten Elementary'!$A:$A,0)-1,MATCH(AR15,'Daten Elementary'!$A$424:$ADO$424,0)-1))*1000000</f>
        <v>5.8797912999999999</v>
      </c>
      <c r="EW15" s="322">
        <f ca="1">IF(ISERROR(OFFSET('Daten Elementary'!$A$1,MATCH(EW$5,'Daten Elementary'!$A:$A,0)-1,MATCH(AS15,'Daten Elementary'!$A$424:$ADO$424,0)-1)),0,OFFSET('Daten Elementary'!$A$1,MATCH(EW$5,'Daten Elementary'!$A:$A,0)-1,MATCH(AS15,'Daten Elementary'!$A$424:$ADO$424,0)-1))*1000000</f>
        <v>35.279255999999997</v>
      </c>
      <c r="EX15" s="323">
        <f t="shared" ca="1" si="31"/>
        <v>74.763611300000008</v>
      </c>
      <c r="EY15" s="322">
        <f ca="1">IF(ISERROR(OFFSET('Daten Elementary'!$A$1,MATCH(EY$5,'Daten Elementary'!$A:$A,0)-1,MATCH($AT15,'Daten Elementary'!$A$424:$ADO$424,0)-1)),0,OFFSET('Daten Elementary'!$A$1,MATCH(EY$5,'Daten Elementary'!$A:$A,0)-1,MATCH($AT15,'Daten Elementary'!$A$424:$ADO$424,0)-1))*1000000</f>
        <v>74.763610999999997</v>
      </c>
      <c r="EZ15" s="305">
        <f t="shared" ca="1" si="32"/>
        <v>0.99999999598735256</v>
      </c>
      <c r="FA15" s="314">
        <f ca="1">IF(ISERROR(OFFSET('Daten Elementary'!$A$1,MATCH(FA$5,'Daten Elementary'!$A:$A,0)-1,MATCH(AM15,'Daten Elementary'!$A$424:$ADO$424,0)-1)),0,OFFSET('Daten Elementary'!$A$1,MATCH(FA$5,'Daten Elementary'!$A:$A,0)-1,MATCH(AM15,'Daten Elementary'!$A$424:$ADO$424,0)-1))*1000</f>
        <v>0</v>
      </c>
      <c r="FB15" s="314">
        <f ca="1">IF(ISERROR(OFFSET('Daten Elementary'!$A$1,MATCH(FB$5,'Daten Elementary'!$A:$A,0)-1,MATCH(AN15,'Daten Elementary'!$A$424:$ADO$424,0)-1)),0,OFFSET('Daten Elementary'!$A$1,MATCH(FB$5,'Daten Elementary'!$A:$A,0)-1,MATCH(AN15,'Daten Elementary'!$A$424:$ADO$424,0)-1))*1000</f>
        <v>0</v>
      </c>
      <c r="FC15" s="314">
        <f ca="1">IF(ISERROR(OFFSET('Daten Elementary'!$A$1,MATCH(FC$5,'Daten Elementary'!$A:$A,0)-1,MATCH(AO15,'Daten Elementary'!$A$424:$ADO$424,0)-1)),0,OFFSET('Daten Elementary'!$A$1,MATCH(FC$5,'Daten Elementary'!$A:$A,0)-1,MATCH(AO15,'Daten Elementary'!$A$424:$ADO$424,0)-1))*1000</f>
        <v>12.045191000000001</v>
      </c>
      <c r="FD15" s="314">
        <f ca="1">IF(ISERROR(OFFSET('Daten Elementary'!$A$1,MATCH(FD$5,'Daten Elementary'!$A:$A,0)-1,MATCH(AP15,'Daten Elementary'!$A$424:$ADO$424,0)-1)),0,OFFSET('Daten Elementary'!$A$1,MATCH(FD$5,'Daten Elementary'!$A:$A,0)-1,MATCH(AP15,'Daten Elementary'!$A$424:$ADO$424,0)-1))*1000</f>
        <v>0</v>
      </c>
      <c r="FE15" s="314">
        <f t="shared" ca="1" si="33"/>
        <v>12.045191000000001</v>
      </c>
      <c r="FF15" s="314">
        <f ca="1">IF(ISERROR(OFFSET('Daten Elementary'!$A$1,MATCH(FF$5,'Daten Elementary'!$A:$A,0)-1,MATCH(AQ15,'Daten Elementary'!$A$424:$ADO$424,0)-1)),0,OFFSET('Daten Elementary'!$A$1,MATCH(FF$5,'Daten Elementary'!$A:$A,0)-1,MATCH(AQ15,'Daten Elementary'!$A$424:$ADO$424,0)-1))*1000</f>
        <v>1.0772252999999998</v>
      </c>
      <c r="FG15" s="314">
        <f ca="1">IF(ISERROR(OFFSET('Daten Elementary'!$A$1,MATCH(FG$5,'Daten Elementary'!$A:$A,0)-1,MATCH(AR15,'Daten Elementary'!$A$424:$ADO$424,0)-1)),0,OFFSET('Daten Elementary'!$A$1,MATCH(FG$5,'Daten Elementary'!$A:$A,0)-1,MATCH(AR15,'Daten Elementary'!$A$424:$ADO$424,0)-1))*1000</f>
        <v>1.2240365</v>
      </c>
      <c r="FH15" s="314">
        <f ca="1">IF(ISERROR(OFFSET('Daten Elementary'!$A$1,MATCH(FH$5,'Daten Elementary'!$A:$A,0)-1,MATCH(AS15,'Daten Elementary'!$A$424:$ADO$424,0)-1)),0,OFFSET('Daten Elementary'!$A$1,MATCH(FH$5,'Daten Elementary'!$A:$A,0)-1,MATCH(AS15,'Daten Elementary'!$A$424:$ADO$424,0)-1))*1000</f>
        <v>19.469949</v>
      </c>
      <c r="FI15" s="315">
        <f t="shared" ca="1" si="34"/>
        <v>33.816401800000001</v>
      </c>
      <c r="FJ15" s="314">
        <f ca="1">IF(ISERROR(OFFSET('Daten Elementary'!$A$1,MATCH(FJ$5,'Daten Elementary'!$A:$A,0)-1,MATCH($AT15,'Daten Elementary'!$A$424:$ADO$424,0)-1)),0,OFFSET('Daten Elementary'!$A$1,MATCH(FJ$5,'Daten Elementary'!$A:$A,0)-1,MATCH($AT15,'Daten Elementary'!$A$424:$ADO$424,0)-1))*1000</f>
        <v>33.816401000000006</v>
      </c>
      <c r="FK15" s="305">
        <f t="shared" ca="1" si="35"/>
        <v>0.99999997634284099</v>
      </c>
      <c r="FL15" s="314">
        <f ca="1">IF(ISERROR(OFFSET('Daten Elementary'!$A$1,MATCH(FL$5,'Daten Elementary'!$A:$A,0)-1,MATCH(AM15,'Daten Elementary'!$A$424:$ADO$424,0)-1)),0,OFFSET('Daten Elementary'!$A$1,MATCH(FL$5,'Daten Elementary'!$A:$A,0)-1,MATCH(AM15,'Daten Elementary'!$A$424:$ADO$424,0)-1))</f>
        <v>0</v>
      </c>
      <c r="FM15" s="314">
        <f ca="1">IF(ISERROR(OFFSET('Daten Elementary'!$A$1,MATCH(FM$5,'Daten Elementary'!$A:$A,0)-1,MATCH(AN15,'Daten Elementary'!$A$424:$ADO$424,0)-1)),0,OFFSET('Daten Elementary'!$A$1,MATCH(FM$5,'Daten Elementary'!$A:$A,0)-1,MATCH(AN15,'Daten Elementary'!$A$424:$ADO$424,0)-1))</f>
        <v>0</v>
      </c>
      <c r="FN15" s="314">
        <f ca="1">IF(ISERROR(OFFSET('Daten Elementary'!$A$1,MATCH(FN$5,'Daten Elementary'!$A:$A,0)-1,MATCH(AO15,'Daten Elementary'!$A$424:$ADO$424,0)-1)),0,OFFSET('Daten Elementary'!$A$1,MATCH(FN$5,'Daten Elementary'!$A:$A,0)-1,MATCH(AO15,'Daten Elementary'!$A$424:$ADO$424,0)-1))</f>
        <v>0</v>
      </c>
      <c r="FO15" s="314">
        <f ca="1">IF(ISERROR(OFFSET('Daten Elementary'!$A$1,MATCH(FO$5,'Daten Elementary'!$A:$A,0)-1,MATCH(AP15,'Daten Elementary'!$A$424:$ADO$424,0)-1)),0,OFFSET('Daten Elementary'!$A$1,MATCH(FO$5,'Daten Elementary'!$A:$A,0)-1,MATCH(AP15,'Daten Elementary'!$A$424:$ADO$424,0)-1))</f>
        <v>0</v>
      </c>
      <c r="FP15" s="314">
        <f t="shared" ca="1" si="36"/>
        <v>0</v>
      </c>
      <c r="FQ15" s="314">
        <f ca="1">IF(ISERROR(OFFSET('Daten Elementary'!$A$1,MATCH(FQ$5,'Daten Elementary'!$A:$A,0)-1,MATCH(AQ15,'Daten Elementary'!$A$424:$ADO$424,0)-1)),0,OFFSET('Daten Elementary'!$A$1,MATCH(FQ$5,'Daten Elementary'!$A:$A,0)-1,MATCH(AQ15,'Daten Elementary'!$A$424:$ADO$424,0)-1))</f>
        <v>0</v>
      </c>
      <c r="FR15" s="314">
        <f ca="1">IF(ISERROR(OFFSET('Daten Elementary'!$A$1,MATCH(FR$5,'Daten Elementary'!$A:$A,0)-1,MATCH(AR15,'Daten Elementary'!$A$424:$ADO$424,0)-1)),0,OFFSET('Daten Elementary'!$A$1,MATCH(FR$5,'Daten Elementary'!$A:$A,0)-1,MATCH(AR15,'Daten Elementary'!$A$424:$ADO$424,0)-1))</f>
        <v>0</v>
      </c>
      <c r="FS15" s="314">
        <f ca="1">IF(ISERROR(OFFSET('Daten Elementary'!$A$1,MATCH(FS$5,'Daten Elementary'!$A:$A,0)-1,MATCH(AS15,'Daten Elementary'!$A$424:$ADO$424,0)-1)),0,OFFSET('Daten Elementary'!$A$1,MATCH(FS$5,'Daten Elementary'!$A:$A,0)-1,MATCH(AS15,'Daten Elementary'!$A$424:$ADO$424,0)-1))</f>
        <v>0</v>
      </c>
      <c r="FT15" s="315">
        <f t="shared" ca="1" si="37"/>
        <v>0</v>
      </c>
      <c r="FU15" s="314">
        <f ca="1">IF(ISERROR(OFFSET('Daten Elementary'!$A$1,MATCH(FU$5,'Daten Elementary'!$A:$A,0)-1,MATCH($AT15,'Daten Elementary'!$A$424:$ADO$424,0)-1)),0,OFFSET('Daten Elementary'!$A$1,MATCH(FU$5,'Daten Elementary'!$A:$A,0)-1,MATCH($AT15,'Daten Elementary'!$A$424:$ADO$424,0)-1))</f>
        <v>0</v>
      </c>
      <c r="FV15" s="305">
        <f t="shared" ca="1" si="38"/>
        <v>0</v>
      </c>
      <c r="FW15" s="324"/>
      <c r="FX15" s="231" t="str">
        <f t="shared" si="39"/>
        <v>Tram (durchschnittliche Flotte)</v>
      </c>
      <c r="FY15" s="231" t="str">
        <f t="shared" si="2"/>
        <v>Tram</v>
      </c>
      <c r="FZ15" s="231" t="str">
        <f t="shared" si="3"/>
        <v/>
      </c>
      <c r="GA15" s="231" t="str">
        <f t="shared" si="4"/>
        <v xml:space="preserve"> (durchschnittliche Flotte)</v>
      </c>
      <c r="GB15" s="231"/>
    </row>
    <row r="16" spans="1:184" ht="16.5" customHeight="1">
      <c r="A16" s="338"/>
      <c r="B16" s="339"/>
      <c r="C16" s="326" t="s">
        <v>48</v>
      </c>
      <c r="D16" s="326" t="s">
        <v>10</v>
      </c>
      <c r="E16" s="327" t="s">
        <v>22</v>
      </c>
      <c r="F16" s="33">
        <f>H16*G16</f>
        <v>19</v>
      </c>
      <c r="G16" s="31">
        <v>100</v>
      </c>
      <c r="H16" s="98">
        <v>0.19</v>
      </c>
      <c r="I16" s="88">
        <v>1</v>
      </c>
      <c r="J16" s="101"/>
      <c r="K16" s="86">
        <v>1</v>
      </c>
      <c r="L16" s="86"/>
      <c r="M16" s="86"/>
      <c r="N16" s="38" t="s">
        <v>99</v>
      </c>
      <c r="O16" s="6">
        <f ca="1">(IF(ISERROR(INDEX(INDIRECT($D$268),MATCH($AM16,$AM$4:$AM$275,0),MATCH(O$304,INDIRECT($E$268),0))*$I16/$AD16),0,INDEX(INDIRECT($D$268),MATCH($AM16,$AM$4:$AM$275,0),MATCH(O$304,INDIRECT($E$268),0))*$I16/$AD16)+IF(ISERROR(INDEX(INDIRECT($D$268),MATCH($AN16,$AN$4:$AN$275,0),MATCH(O$305,INDIRECT($E$268),0))*$J16/$AE16),0,INDEX(INDIRECT($D$268),MATCH($AN16,$AN$4:$AN$275,0),MATCH(O$305,INDIRECT($E$268),0))*$J16/$AE16))*$AC16/$F16</f>
        <v>1.4502246999999999</v>
      </c>
      <c r="P16" s="6">
        <f ca="1">(IF(ISERROR(INDEX(INDIRECT($D$268),MATCH($AO16,$AO$4:$AO$275,0),MATCH(P$304,INDIRECT($E$268),0))*$I16/$AD16),0,INDEX(INDIRECT($D$268),MATCH($AO16,$AO$4:$AO$275,0),MATCH(P$304,INDIRECT($E$268),0))*$I16/$AD16)+IF(ISERROR(INDEX(INDIRECT($D$268),MATCH($AP16,$AP$4:$AP$275,0),MATCH(P$305,INDIRECT($E$268),0))*$J16/$AE16),0,INDEX(INDIRECT($D$268),MATCH($AP16,$AP$4:$AP$275,0),MATCH(P$305,INDIRECT($E$268),0))*$J16/$AE16))*$AC16/$F16</f>
        <v>14.314334000000001</v>
      </c>
      <c r="Q16" s="6">
        <f ca="1">INDEX(INDIRECT($D$268),MATCH($AQ16,$AQ$4:$AQ$284,0),MATCH(Q$4,INDIRECT($E$268),0))*$K16*$AC16/$F16/$AF16</f>
        <v>1.4623766</v>
      </c>
      <c r="R16" s="6">
        <f ca="1">INDEX(INDIRECT($D$268),MATCH($AR16,$AR$4:$AR$284,0),MATCH(R$4,INDIRECT($E$268),0))*$K16*$AC16/$F16/$AF16</f>
        <v>2.7953858</v>
      </c>
      <c r="S16" s="6">
        <f ca="1">INDEX(INDIRECT($D$268),MATCH($AS16,$AS$4:$AS$284,0),MATCH(S$4,INDIRECT($E$268),0))*$K16*$AC16/$F16/$AF16</f>
        <v>5.1313908000000001</v>
      </c>
      <c r="T16" s="7">
        <f t="shared" ca="1" si="1"/>
        <v>25.153711900000001</v>
      </c>
      <c r="U16" s="6">
        <f>IF($B$268=6,(IF(OR(AJ16="Benzin",AJ16="Diesel"),$AK16*INDEX('DIN EN 16258'!$I:$I,MATCH('mobitool-Faktoren v2.0'!$AI16,'DIN EN 16258'!$A:$A,0))*$I16/$AD16+$AL16*INDEX('DIN EN 16258'!$I:$I,MATCH('mobitool-Faktoren v2.0'!$AJ16,'DIN EN 16258'!$A:$A,0))*$I16/$AD16,IF(ISERROR($AK16*INDEX('DIN EN 16258'!$I:$I,MATCH('mobitool-Faktoren v2.0'!$AI16,'DIN EN 16258'!$A:$A,0))*$I16/$AD16),0,$AK16*INDEX('DIN EN 16258'!$I:$I,MATCH('mobitool-Faktoren v2.0'!$AI16,'DIN EN 16258'!$A:$A,0))*$I16/$AD16)+IF(ISERROR($AL16*INDEX('DIN EN 16258'!$I:$I,MATCH('mobitool-Faktoren v2.0'!$AJ16,'DIN EN 16258'!$A:$A,0))*$J16/$AE16),0,$AL16*INDEX('DIN EN 16258'!$I:$I,MATCH('mobitool-Faktoren v2.0'!$AJ16,'DIN EN 16258'!$A:$A,0))*$J16/$AE16)))*1000,
IF($B$268=1,(IF(OR(AJ16="Benzin",AJ16="Diesel"),$AK16*INDEX('DIN EN 16258'!$D:$D,MATCH('mobitool-Faktoren v2.0'!$AI16,'DIN EN 16258'!$A:$A,0))*$I16/$AD16+$AL16*INDEX('DIN EN 16258'!$D:$D,MATCH('mobitool-Faktoren v2.0'!$AJ16,'DIN EN 16258'!$A:$A,0))*$I16/$AD16,IF(ISERROR($AK16*INDEX('DIN EN 16258'!$D:$D,MATCH('mobitool-Faktoren v2.0'!$AI16,'DIN EN 16258'!$A:$A,0))*$I16/$AD16),0,$AK16*INDEX('DIN EN 16258'!$D:$D,MATCH('mobitool-Faktoren v2.0'!$AI16,'DIN EN 16258'!$A:$A,0))*$I16/$AD16)+IF(ISERROR($AL16*INDEX('DIN EN 16258'!$D:$D,MATCH('mobitool-Faktoren v2.0'!$AJ16,'DIN EN 16258'!$A:$A,0))*$J16/$AE16),0,$AL16*INDEX('DIN EN 16258'!$D:$D,MATCH('mobitool-Faktoren v2.0'!$AJ16,'DIN EN 16258'!$A:$A,0))*$J16/$AE16))),0))*$AC16/$F16</f>
        <v>0</v>
      </c>
      <c r="V16" s="6">
        <f>IF($B$268=6,(IF(OR(AJ16="Benzin",AJ16="Diesel"),$AK16*INDEX('DIN EN 16258'!$L:$L,MATCH('mobitool-Faktoren v2.0'!$AI16,'DIN EN 16258'!$A:$A,0))*$I16/$AD16+$AL16*INDEX('DIN EN 16258'!$L:$L,MATCH('mobitool-Faktoren v2.0'!$AJ16,'DIN EN 16258'!$A:$A,0))*$I16/$AD16,IF(ISERROR($AK16*INDEX('DIN EN 16258'!$L:$L,MATCH('mobitool-Faktoren v2.0'!$AI16,'DIN EN 16258'!$A:$A,0))*$I16/$AD16),0,$AK16*INDEX('DIN EN 16258'!$L:$L,MATCH('mobitool-Faktoren v2.0'!$AI16,'DIN EN 16258'!$A:$A,0))*$I16/$AD16)+IF(ISERROR($AL16*INDEX('DIN EN 16258'!$L:$L,MATCH('mobitool-Faktoren v2.0'!$AJ16,'DIN EN 16258'!$A:$A,0))*$J16/$AE16),0,$AL16*INDEX('DIN EN 16258'!$L:$L,MATCH('mobitool-Faktoren v2.0'!$AJ16,'DIN EN 16258'!$A:$A,0))*$J16/$AE16)))*1000,
IF($B$268=1,(IF(OR(AJ16="Benzin",AJ16="Diesel"),$AK16*INDEX('DIN EN 16258'!$F:$F,MATCH('mobitool-Faktoren v2.0'!$AI16,'DIN EN 16258'!$A:$A,0))*$I16/$AD16+$AL16*INDEX('DIN EN 16258'!$F:$F,MATCH('mobitool-Faktoren v2.0'!$AJ16,'DIN EN 16258'!$A:$A,0))*$I16/$AD16,IF(ISERROR($AK16*INDEX('DIN EN 16258'!$F:$F,MATCH('mobitool-Faktoren v2.0'!$AI16,'DIN EN 16258'!$A:$A,0))*$I16/$AD16),0,$AK16*INDEX('DIN EN 16258'!$F:$F,MATCH('mobitool-Faktoren v2.0'!$AI16,'DIN EN 16258'!$A:$A,0))*$I16/$AD16)+IF(ISERROR($AL16*INDEX('DIN EN 16258'!$F:$F,MATCH('mobitool-Faktoren v2.0'!$AJ16,'DIN EN 16258'!$A:$A,0))*$J16/$AE16),0,$AL16*INDEX('DIN EN 16258'!$F:$F,MATCH('mobitool-Faktoren v2.0'!$AJ16,'DIN EN 16258'!$A:$A,0))*$J16/$AE16))),0))*$AC16/$F16</f>
        <v>13.493503824359999</v>
      </c>
      <c r="W16" s="39" t="s">
        <v>672</v>
      </c>
      <c r="X16" s="6" t="s">
        <v>162</v>
      </c>
      <c r="Y16" s="336"/>
      <c r="Z16" s="336"/>
      <c r="AA16" s="337"/>
      <c r="AB16" s="299"/>
      <c r="AC16" s="300">
        <v>19</v>
      </c>
      <c r="AD16" s="298">
        <v>1</v>
      </c>
      <c r="AE16" s="298"/>
      <c r="AF16" s="299">
        <v>1</v>
      </c>
      <c r="AG16" s="299"/>
      <c r="AH16" s="299"/>
      <c r="AI16" s="301" t="s">
        <v>624</v>
      </c>
      <c r="AJ16" s="301"/>
      <c r="AK16" s="329">
        <v>0.15351000000000001</v>
      </c>
      <c r="AL16" s="329"/>
      <c r="AM16" s="202" t="s">
        <v>868</v>
      </c>
      <c r="AN16" s="202" t="s">
        <v>81</v>
      </c>
      <c r="AO16" s="202" t="s">
        <v>869</v>
      </c>
      <c r="AP16" s="202" t="s">
        <v>81</v>
      </c>
      <c r="AQ16" s="202" t="s">
        <v>870</v>
      </c>
      <c r="AR16" s="202" t="s">
        <v>871</v>
      </c>
      <c r="AS16" s="202" t="s">
        <v>934</v>
      </c>
      <c r="AT16" s="202" t="s">
        <v>872</v>
      </c>
      <c r="AU16" s="303">
        <f ca="1">IF(ISERROR(OFFSET('Daten KEA'!$A$1,MATCH(AU$5,'Daten KEA'!$A:$A,0)-1,MATCH(AM16,'Daten KEA'!$A$424:$ADO$424,0)-1)),0,OFFSET('Daten KEA'!$A$1,MATCH(AU$5,'Daten KEA'!$A:$A,0)-1,MATCH(AM16,'Daten KEA'!$A$424:$ADO$424,0)-1))+IF(ISERROR(AK16*INDEX('Energiefaktoren Ecoinvent'!$D:$D,MATCH('mobitool-Faktoren v2.0'!AI16,'Energiefaktoren Ecoinvent'!$A:$A,0))),0,AK16*INDEX('Energiefaktoren Ecoinvent'!$D:$D,MATCH('mobitool-Faktoren v2.0'!AI16,'Energiefaktoren Ecoinvent'!$A:$A,0)))+IF(OR(AJ16="Benzin",AJ16="Diesel"),IF(ISERROR(OFFSET('Daten KEA'!$A$1,MATCH(AV$5,'Daten KEA'!$A:$A,0)-1,MATCH(AN16,'Daten KEA'!$A$424:$ADO$424,0)-1)),0,OFFSET('Daten KEA'!$A$1,MATCH(AV$5,'Daten KEA'!$A:$A,0)-1,MATCH(AN16,'Daten KEA'!$A$424:$ADO$424,0)-1))+IF(ISERROR(AL16*INDEX('Energiefaktoren Ecoinvent'!$D:$D,MATCH('mobitool-Faktoren v2.0'!AJ16,'Energiefaktoren Ecoinvent'!$A:$A,0))),0,AL16*INDEX('Energiefaktoren Ecoinvent'!$D:$D,MATCH('mobitool-Faktoren v2.0'!AJ16,'Energiefaktoren Ecoinvent'!$A:$A,0))),0)</f>
        <v>0.55263600000000002</v>
      </c>
      <c r="AV16" s="303">
        <f ca="1">IF(OR(AJ16="Benzin",AJ16="Diesel"),0,IF(ISERROR(OFFSET('Daten KEA'!$A$1,MATCH(AV$5,'Daten KEA'!$A:$A,0)-1,MATCH(AN16,'Daten KEA'!$A$424:$ADO$424,0)-1)),0,OFFSET('Daten KEA'!$A$1,MATCH(AV$5,'Daten KEA'!$A:$A,0)-1,MATCH(AN16,'Daten KEA'!$A$424:$ADO$424,0)-1))+IF(ISERROR(AL16*INDEX('Energiefaktoren Ecoinvent'!$D:$D,MATCH('mobitool-Faktoren v2.0'!AJ16,'Energiefaktoren Ecoinvent'!$A:$A,0))),0,AL16*INDEX('Energiefaktoren Ecoinvent'!$D:$D,MATCH('mobitool-Faktoren v2.0'!AJ16,'Energiefaktoren Ecoinvent'!$A:$A,0))))</f>
        <v>0</v>
      </c>
      <c r="AW16" s="303">
        <f ca="1">IF(ISERROR(OFFSET('Daten KEA'!$A$1,MATCH(AW$5,'Daten KEA'!$A:$A,0)-1,MATCH(AO16,'Daten KEA'!$A$424:$ADO$424,0)-1)),0,OFFSET('Daten KEA'!$A$1,MATCH(AW$5,'Daten KEA'!$A:$A,0)-1,MATCH(AO16,'Daten KEA'!$A$424:$ADO$424,0)-1))-IF(ISERROR(AK16*INDEX('Energiefaktoren Ecoinvent'!$D:$D,MATCH('mobitool-Faktoren v2.0'!AI16,'Energiefaktoren Ecoinvent'!$A:$A,0))),0,AK16*INDEX('Energiefaktoren Ecoinvent'!$D:$D,MATCH('mobitool-Faktoren v2.0'!AI16,'Energiefaktoren Ecoinvent'!$A:$A,0)))+IF(OR(AJ16="Benzin",AJ16="Diesel"),IF(ISERROR(OFFSET('Daten KEA'!$A$1,MATCH(AX$5,'Daten KEA'!$A:$A,0)-1,MATCH(AP16,'Daten KEA'!$A$424:$ADO$424,0)-1)),0,OFFSET('Daten KEA'!$A$1,MATCH(AX$5,'Daten KEA'!$A:$A,0)-1,MATCH(AP16,'Daten KEA'!$A$424:$ADO$424,0)-1))-IF(ISERROR(AL16*INDEX('Energiefaktoren Ecoinvent'!$D:$D,MATCH('mobitool-Faktoren v2.0'!AJ16,'Energiefaktoren Ecoinvent'!$A:$A,0))),0,AL16*INDEX('Energiefaktoren Ecoinvent'!$D:$D,MATCH('mobitool-Faktoren v2.0'!AJ16,'Energiefaktoren Ecoinvent'!$A:$A,0))),0)</f>
        <v>1.0069146999999998</v>
      </c>
      <c r="AX16" s="303">
        <f ca="1">IF(OR(AJ16="Benzin",AJ16="Diesel"),0,IF(ISERROR(OFFSET('Daten KEA'!$A$1,MATCH(AX$5,'Daten KEA'!$A:$A,0)-1,MATCH(AP16,'Daten KEA'!$A$424:$ADO$424,0)-1)),0,OFFSET('Daten KEA'!$A$1,MATCH(AX$5,'Daten KEA'!$A:$A,0)-1,MATCH(AP16,'Daten KEA'!$A$424:$ADO$424,0)-1))-IF(ISERROR(AL16*INDEX('Energiefaktoren Ecoinvent'!$D:$D,MATCH('mobitool-Faktoren v2.0'!AJ16,'Energiefaktoren Ecoinvent'!$A:$A,0))),0,AL16*INDEX('Energiefaktoren Ecoinvent'!$D:$D,MATCH('mobitool-Faktoren v2.0'!AJ16,'Energiefaktoren Ecoinvent'!$A:$A,0))))</f>
        <v>0</v>
      </c>
      <c r="AY16" s="303">
        <f t="shared" ca="1" si="5"/>
        <v>1.5595507</v>
      </c>
      <c r="AZ16" s="303">
        <f ca="1">IF(ISERROR(OFFSET('Daten KEA'!$A$1,MATCH(AZ$5,'Daten KEA'!$A:$A,0)-1,MATCH(AQ16,'Daten KEA'!$A$424:$ADO$424,0)-1)),0,OFFSET('Daten KEA'!$A$1,MATCH(AZ$5,'Daten KEA'!$A:$A,0)-1,MATCH(AQ16,'Daten KEA'!$A$424:$ADO$424,0)-1))</f>
        <v>7.7083995000000002E-2</v>
      </c>
      <c r="BA16" s="303">
        <f ca="1">IF(ISERROR(OFFSET('Daten KEA'!$A$1,MATCH(BA$5,'Daten KEA'!$A:$A,0)-1,MATCH(AR16,'Daten KEA'!$A$424:$ADO$424,0)-1)),0,OFFSET('Daten KEA'!$A$1,MATCH(BA$5,'Daten KEA'!$A:$A,0)-1,MATCH(AR16,'Daten KEA'!$A$424:$ADO$424,0)-1))</f>
        <v>4.9754966999999997E-2</v>
      </c>
      <c r="BB16" s="303">
        <f ca="1">IF(ISERROR(OFFSET('Daten KEA'!$A$1,MATCH(BB$5,'Daten KEA'!$A:$A,0)-1,MATCH(AS16,'Daten KEA'!$A$424:$ADO$424,0)-1)),0,OFFSET('Daten KEA'!$A$1,MATCH(BB$5,'Daten KEA'!$A:$A,0)-1,MATCH(AS16,'Daten KEA'!$A$424:$ADO$424,0)-1))</f>
        <v>0.17368460999999999</v>
      </c>
      <c r="BC16" s="304">
        <f t="shared" ca="1" si="42"/>
        <v>1.8600742719999999</v>
      </c>
      <c r="BD16" s="303">
        <f ca="1">IF(ISERROR(OFFSET('Daten KEA'!$A$1,MATCH(BD$5,'Daten KEA'!$A:$A,0)-1,MATCH(AT16,'Daten KEA'!$A$424:$ADO$424,0)-1)),0,OFFSET('Daten KEA'!$A$1,MATCH(BD$5,'Daten KEA'!$A:$A,0)-1,MATCH(AT16,'Daten KEA'!$A$424:$ADO$424,0)-1))</f>
        <v>1.8600743</v>
      </c>
      <c r="BE16" s="305">
        <f t="shared" ca="1" si="7"/>
        <v>1.0000000150531625</v>
      </c>
      <c r="BF16" s="306">
        <f ca="1">IF(ISERROR(OFFSET('Daten KEA'!$A$1,MATCH(BF$5,'Daten KEA'!$A:$A,0)-1,MATCH(AM16,'Daten KEA'!$A$424:$ADO$424,0)-1)),0,OFFSET('Daten KEA'!$A$1,MATCH(BF$5,'Daten KEA'!$A:$A,0)-1,MATCH(AM16,'Daten KEA'!$A$424:$ADO$424,0)-1))+IF(ISERROR($AK16*INDEX('Energiefaktoren Ecoinvent'!$H:$H,MATCH('mobitool-Faktoren v2.0'!$AI16,'Energiefaktoren Ecoinvent'!$A:$A,0))),0,$AK16*INDEX('Energiefaktoren Ecoinvent'!$H:$H,MATCH('mobitool-Faktoren v2.0'!$AI16,'Energiefaktoren Ecoinvent'!$A:$A,0)))+IF(OR(AJ16="Benzin",AJ16="Diesel"),IF(ISERROR(OFFSET('Daten KEA'!$A$1,MATCH(BG$5,'Daten KEA'!$A:$A,0)-1,MATCH(AN16,'Daten KEA'!$A$424:$ADO$424,0)-1)),0,OFFSET('Daten KEA'!$A$1,MATCH(BG$5,'Daten KEA'!$A:$A,0)-1,MATCH(AN16,'Daten KEA'!$A$424:$ADO$424,0)-1))+IF(ISERROR($AL16*INDEX('Energiefaktoren Ecoinvent'!$H:$H,MATCH('mobitool-Faktoren v2.0'!$AJ16,'Energiefaktoren Ecoinvent'!$A:$A,0))),0,$AL16*INDEX('Energiefaktoren Ecoinvent'!$H:$H,MATCH('mobitool-Faktoren v2.0'!$AJ16,'Energiefaktoren Ecoinvent'!$A:$A,0))),0)</f>
        <v>0.3266714353591465</v>
      </c>
      <c r="BG16" s="306">
        <f ca="1">IF(OR(AJ16="Benzin",AJ16="Diesel"),0,IF(ISERROR(OFFSET('Daten KEA'!$A$1,MATCH(BG$5,'Daten KEA'!$A:$A,0)-1,MATCH(AN16,'Daten KEA'!$A$424:$ADO$424,0)-1)),0,OFFSET('Daten KEA'!$A$1,MATCH(BG$5,'Daten KEA'!$A:$A,0)-1,MATCH(AN16,'Daten KEA'!$A$424:$ADO$424,0)-1))+IF(ISERROR($AL16*INDEX('Energiefaktoren Ecoinvent'!$H:$H,MATCH('mobitool-Faktoren v2.0'!$AJ16,'Energiefaktoren Ecoinvent'!$A:$A,0))),0,$AL16*INDEX('Energiefaktoren Ecoinvent'!$H:$H,MATCH('mobitool-Faktoren v2.0'!$AJ16,'Energiefaktoren Ecoinvent'!$A:$A,0))))</f>
        <v>0</v>
      </c>
      <c r="BH16" s="306">
        <f ca="1">IF(ISERROR(OFFSET('Daten KEA'!$A$1,MATCH(BH$5,'Daten KEA'!$A:$A,0)-1,MATCH(AO16,'Daten KEA'!$A$424:$ADO$424,0)-1)),0,OFFSET('Daten KEA'!$A$1,MATCH(BH$5,'Daten KEA'!$A:$A,0)-1,MATCH(AO16,'Daten KEA'!$A$424:$ADO$424,0)-1))-IF(ISERROR($AK16*INDEX('Energiefaktoren Ecoinvent'!$H:$H,MATCH('mobitool-Faktoren v2.0'!$AI16,'Energiefaktoren Ecoinvent'!$A:$A,0))),0,$AK16*INDEX('Energiefaktoren Ecoinvent'!$H:$H,MATCH('mobitool-Faktoren v2.0'!$AI16,'Energiefaktoren Ecoinvent'!$A:$A,0)))+IF(OR(AJ16="Benzin",AJ16="Diesel"),IF(ISERROR(OFFSET('Daten KEA'!$A$1,MATCH(BI$5,'Daten KEA'!$A:$A,0)-1,MATCH(AP16,'Daten KEA'!$A$424:$ADO$424,0)-1)),0,OFFSET('Daten KEA'!$A$1,MATCH(BI$5,'Daten KEA'!$A:$A,0)-1,MATCH(AP16,'Daten KEA'!$A$424:$ADO$424,0)-1))-IF(ISERROR($AL16*INDEX('Energiefaktoren Ecoinvent'!$H:$H,MATCH('mobitool-Faktoren v2.0'!$AJ16,'Energiefaktoren Ecoinvent'!$A:$A,0))),0,$AL16*INDEX('Energiefaktoren Ecoinvent'!$H:$H,MATCH('mobitool-Faktoren v2.0'!$AJ16,'Energiefaktoren Ecoinvent'!$A:$A,0))),0)</f>
        <v>0.97945368440810343</v>
      </c>
      <c r="BI16" s="306">
        <f ca="1">IF(OR(AJ16="Benzin",AJ16="Diesel"),0,IF(ISERROR(OFFSET('Daten KEA'!$A$1,MATCH(BI$5,'Daten KEA'!$A:$A,0)-1,MATCH(AP16,'Daten KEA'!$A$424:$ADO$424,0)-1)),0,OFFSET('Daten KEA'!$A$1,MATCH(BI$5,'Daten KEA'!$A:$A,0)-1,MATCH(AP16,'Daten KEA'!$A$424:$ADO$424,0)-1))-IF(ISERROR($AL16*INDEX('Energiefaktoren Ecoinvent'!$H:$H,MATCH('mobitool-Faktoren v2.0'!$AJ16,'Energiefaktoren Ecoinvent'!$A:$A,0))),0,$AL16*INDEX('Energiefaktoren Ecoinvent'!$H:$H,MATCH('mobitool-Faktoren v2.0'!$AJ16,'Energiefaktoren Ecoinvent'!$A:$A,0))))</f>
        <v>0</v>
      </c>
      <c r="BJ16" s="306">
        <f t="shared" ca="1" si="41"/>
        <v>1.3061251197672499</v>
      </c>
      <c r="BK16" s="306">
        <f ca="1">IF(ISERROR(OFFSET('Daten KEA'!$A$1,MATCH(BK$5,'Daten KEA'!$A:$A,0)-1,MATCH(AQ16,'Daten KEA'!$A$424:$ADO$424,0)-1)),0,OFFSET('Daten KEA'!$A$1,MATCH(BK$5,'Daten KEA'!$A:$A,0)-1,MATCH(AQ16,'Daten KEA'!$A$424:$ADO$424,0)-1))</f>
        <v>6.6906462398772001E-2</v>
      </c>
      <c r="BL16" s="306">
        <f ca="1">IF(ISERROR(OFFSET('Daten KEA'!$A$1,MATCH(BL$5,'Daten KEA'!$A:$A,0)-1,MATCH(AR16,'Daten KEA'!$A$424:$ADO$424,0)-1)),0,OFFSET('Daten KEA'!$A$1,MATCH(BL$5,'Daten KEA'!$A:$A,0)-1,MATCH(AR16,'Daten KEA'!$A$424:$ADO$424,0)-1))</f>
        <v>4.5399243479020003E-2</v>
      </c>
      <c r="BM16" s="306">
        <f ca="1">IF(ISERROR(OFFSET('Daten KEA'!$A$1,MATCH(BM$5,'Daten KEA'!$A:$A,0)-1,MATCH(AS16,'Daten KEA'!$A$424:$ADO$424,0)-1)),0,OFFSET('Daten KEA'!$A$1,MATCH(BM$5,'Daten KEA'!$A:$A,0)-1,MATCH(AS16,'Daten KEA'!$A$424:$ADO$424,0)-1))</f>
        <v>0.16575742929176998</v>
      </c>
      <c r="BN16" s="307">
        <f t="shared" ca="1" si="43"/>
        <v>1.584188254936812</v>
      </c>
      <c r="BO16" s="306">
        <f ca="1">IF(ISERROR(OFFSET('Daten KEA'!$A$1,MATCH(BO$5,'Daten KEA'!$A:$A,0)-1,MATCH(AT16,'Daten KEA'!$A$424:$ADO$424,0)-1)),0,OFFSET('Daten KEA'!$A$1,MATCH(BO$5,'Daten KEA'!$A:$A,0)-1,MATCH(AT16,'Daten KEA'!$A$424:$ADO$424,0)-1))</f>
        <v>1.58418826813682</v>
      </c>
      <c r="BP16" s="305">
        <f t="shared" ca="1" si="8"/>
        <v>1.0000000083323481</v>
      </c>
      <c r="BQ16" s="308">
        <f ca="1">IF(ISERROR(OFFSET('Daten GWP'!$A$1,MATCH(BQ$5,'Daten GWP'!$A:$A,0)-1,MATCH(AM16,'Daten GWP'!$A$424:$ADO$424,0)-1)),0,OFFSET('Daten GWP'!$A$1,MATCH(BQ$5,'Daten GWP'!$A:$A,0)-1,MATCH(AM16,'Daten GWP'!$A$424:$ADO$424,0)-1))*1000</f>
        <v>1.4502246999999999</v>
      </c>
      <c r="BR16" s="308">
        <f ca="1">IF(ISERROR(OFFSET('Daten GWP'!$A$1,MATCH(BR$5,'Daten GWP'!$A:$A,0)-1,MATCH(AN16,'Daten GWP'!$A$424:$ADO$424,0)-1)),0,OFFSET('Daten GWP'!$A$1,MATCH(BR$5,'Daten GWP'!$A:$A,0)-1,MATCH(AN16,'Daten GWP'!$A$424:$ADO$424,0)-1))*1000</f>
        <v>0</v>
      </c>
      <c r="BS16" s="308">
        <f ca="1">IF(ISERROR(OFFSET('Daten GWP'!$A$1,MATCH(BS$5,'Daten GWP'!$A:$A,0)-1,MATCH(AO16,'Daten GWP'!$A$424:$ADO$424,0)-1)),0,OFFSET('Daten GWP'!$A$1,MATCH(BS$5,'Daten GWP'!$A:$A,0)-1,MATCH(AO16,'Daten GWP'!$A$424:$ADO$424,0)-1))*1000</f>
        <v>14.314334000000001</v>
      </c>
      <c r="BT16" s="308">
        <f ca="1">IF(ISERROR(OFFSET('Daten GWP'!$A$1,MATCH(BT$5,'Daten GWP'!$A:$A,0)-1,MATCH(AP16,'Daten GWP'!$A$424:$ADO$424,0)-1)),0,OFFSET('Daten GWP'!$A$1,MATCH(BT$5,'Daten GWP'!$A:$A,0)-1,MATCH(AP16,'Daten GWP'!$A$424:$ADO$424,0)-1))*1000</f>
        <v>0</v>
      </c>
      <c r="BU16" s="308">
        <f t="shared" ca="1" si="9"/>
        <v>15.7645587</v>
      </c>
      <c r="BV16" s="308">
        <f ca="1">IF(ISERROR(OFFSET('Daten GWP'!$A$1,MATCH(BV$5,'Daten GWP'!$A:$A,0)-1,MATCH(AQ16,'Daten GWP'!$A$424:$ADO$424,0)-1)),0,OFFSET('Daten GWP'!$A$1,MATCH(BV$5,'Daten GWP'!$A:$A,0)-1,MATCH(AQ16,'Daten GWP'!$A$424:$ADO$424,0)-1))*1000</f>
        <v>1.4623766</v>
      </c>
      <c r="BW16" s="308">
        <f ca="1">IF(ISERROR(OFFSET('Daten GWP'!$A$1,MATCH(BW$5,'Daten GWP'!$A:$A,0)-1,MATCH(AR16,'Daten GWP'!$A$424:$ADO$424,0)-1)),0,OFFSET('Daten GWP'!$A$1,MATCH(BW$5,'Daten GWP'!$A:$A,0)-1,MATCH(AR16,'Daten GWP'!$A$424:$ADO$424,0)-1))*1000</f>
        <v>2.7953858</v>
      </c>
      <c r="BX16" s="308">
        <f ca="1">IF(ISERROR(OFFSET('Daten GWP'!$A$1,MATCH(BX$5,'Daten GWP'!$A:$A,0)-1,MATCH(AS16,'Daten GWP'!$A$424:$ADO$424,0)-1)),0,OFFSET('Daten GWP'!$A$1,MATCH(BX$5,'Daten GWP'!$A:$A,0)-1,MATCH(AS16,'Daten GWP'!$A$424:$ADO$424,0)-1))*1000</f>
        <v>5.1313908000000001</v>
      </c>
      <c r="BY16" s="309">
        <f ca="1">BU16+BV16+BW16+BX16</f>
        <v>25.153711899999998</v>
      </c>
      <c r="BZ16" s="308">
        <f ca="1">IF(ISERROR(OFFSET('Daten GWP'!$A$1,MATCH(BZ$5,'Daten GWP'!$A:$A,0)-1,MATCH(AT16,'Daten GWP'!$A$424:$ADO$424,0)-1)),0,OFFSET('Daten GWP'!$A$1,MATCH(BZ$5,'Daten GWP'!$A:$A,0)-1,MATCH(AT16,'Daten GWP'!$A$424:$ADO$424,0)-1))*1000</f>
        <v>25.153712000000002</v>
      </c>
      <c r="CA16" s="305">
        <f t="shared" ca="1" si="11"/>
        <v>1.0000000039755566</v>
      </c>
      <c r="CB16" s="310">
        <f ca="1">IF(ISERROR(OFFSET('Daten Elementary'!$A$1,MATCH(CB$5,'Daten Elementary'!$A:$A,0)-1,MATCH(AM16,'Daten Elementary'!$A$424:$ADO$424,0)-1)),0,OFFSET('Daten Elementary'!$A$1,MATCH(CB$5,'Daten Elementary'!$A:$A,0)-1,MATCH(AM16,'Daten Elementary'!$A$424:$ADO$424,0)-1))*1000000</f>
        <v>17.908464000000002</v>
      </c>
      <c r="CC16" s="310">
        <f ca="1">IF(ISERROR(OFFSET('Daten Elementary'!$A$1,MATCH(CC$5,'Daten Elementary'!$A:$A,0)-1,MATCH(AN16,'Daten Elementary'!$A$424:$ADO$424,0)-1)),0,OFFSET('Daten Elementary'!$A$1,MATCH(CC$5,'Daten Elementary'!$A:$A,0)-1,MATCH(AN16,'Daten Elementary'!$A$424:$ADO$424,0)-1))*1000000</f>
        <v>0</v>
      </c>
      <c r="CD16" s="310">
        <f ca="1">IF(ISERROR(OFFSET('Daten Elementary'!$A$1,MATCH(CD$5,'Daten Elementary'!$A:$A,0)-1,MATCH(AO16,'Daten Elementary'!$A$424:$ADO$424,0)-1)),0,OFFSET('Daten Elementary'!$A$1,MATCH(CD$5,'Daten Elementary'!$A:$A,0)-1,MATCH(AO16,'Daten Elementary'!$A$424:$ADO$424,0)-1))*1000000</f>
        <v>8.1328669999999992</v>
      </c>
      <c r="CE16" s="310">
        <f ca="1">IF(ISERROR(OFFSET('Daten Elementary'!$A$1,MATCH(CE$5,'Daten Elementary'!$A:$A,0)-1,MATCH(AP16,'Daten Elementary'!$A$424:$ADO$424,0)-1)),0,OFFSET('Daten Elementary'!$A$1,MATCH(CE$5,'Daten Elementary'!$A:$A,0)-1,MATCH(AP16,'Daten Elementary'!$A$424:$ADO$424,0)-1))*1000000</f>
        <v>0</v>
      </c>
      <c r="CF16" s="310">
        <f t="shared" ca="1" si="12"/>
        <v>26.041331</v>
      </c>
      <c r="CG16" s="310">
        <f ca="1">IF(ISERROR(OFFSET('Daten Elementary'!$A$1,MATCH(CG$5,'Daten Elementary'!$A:$A,0)-1,MATCH(AQ16,'Daten Elementary'!$A$424:$ADO$424,0)-1)),0,OFFSET('Daten Elementary'!$A$1,MATCH(CG$5,'Daten Elementary'!$A:$A,0)-1,MATCH(AQ16,'Daten Elementary'!$A$424:$ADO$424,0)-1))*1000000</f>
        <v>0.47266603000000001</v>
      </c>
      <c r="CH16" s="310">
        <f ca="1">IF(ISERROR(OFFSET('Daten Elementary'!$A$1,MATCH(CH$5,'Daten Elementary'!$A:$A,0)-1,MATCH(AR16,'Daten Elementary'!$A$424:$ADO$424,0)-1)),0,OFFSET('Daten Elementary'!$A$1,MATCH(CH$5,'Daten Elementary'!$A:$A,0)-1,MATCH(AR16,'Daten Elementary'!$A$424:$ADO$424,0)-1))*1000000</f>
        <v>3.4558325999999999</v>
      </c>
      <c r="CI16" s="310">
        <f ca="1">IF(ISERROR(OFFSET('Daten Elementary'!$A$1,MATCH(CI$5,'Daten Elementary'!$A:$A,0)-1,MATCH(AS16,'Daten Elementary'!$A$424:$ADO$424,0)-1)),0,OFFSET('Daten Elementary'!$A$1,MATCH(CI$5,'Daten Elementary'!$A:$A,0)-1,MATCH(AS16,'Daten Elementary'!$A$424:$ADO$424,0)-1))*1000000</f>
        <v>6.5988911000000003</v>
      </c>
      <c r="CJ16" s="311">
        <f t="shared" ca="1" si="13"/>
        <v>36.568720730000003</v>
      </c>
      <c r="CK16" s="310">
        <f ca="1">IF(ISERROR(OFFSET('Daten Elementary'!$A$1,MATCH(CK$5,'Daten Elementary'!$A:$A,0)-1,MATCH($AT16,'Daten Elementary'!$A$424:$ADO$424,0)-1)),0,OFFSET('Daten Elementary'!$A$1,MATCH(CK$5,'Daten Elementary'!$A:$A,0)-1,MATCH($AT16,'Daten Elementary'!$A$424:$ADO$424,0)-1))*1000000</f>
        <v>36.568720999999996</v>
      </c>
      <c r="CL16" s="305">
        <f t="shared" ca="1" si="14"/>
        <v>1.000000007383359</v>
      </c>
      <c r="CM16" s="312">
        <f ca="1">IF(ISERROR(OFFSET('Daten Elementary'!$A$1,MATCH(CM$5,'Daten Elementary'!$A:$A,0)-1,MATCH(AM16,'Daten Elementary'!$A$424:$ADO$424,0)-1)),0,OFFSET('Daten Elementary'!$A$1,MATCH(CM$5,'Daten Elementary'!$A:$A,0)-1,MATCH(AM16,'Daten Elementary'!$A$424:$ADO$424,0)-1))*1000000</f>
        <v>9.6260050999999986</v>
      </c>
      <c r="CN16" s="312">
        <f ca="1">IF(ISERROR(OFFSET('Daten Elementary'!$A$1,MATCH(CN$5,'Daten Elementary'!$A:$A,0)-1,MATCH(AN16,'Daten Elementary'!$A$424:$ADO$424,0)-1)),0,OFFSET('Daten Elementary'!$A$1,MATCH(CN$5,'Daten Elementary'!$A:$A,0)-1,MATCH(AN16,'Daten Elementary'!$A$424:$ADO$424,0)-1))*1000000</f>
        <v>0</v>
      </c>
      <c r="CO16" s="312">
        <f ca="1">IF(ISERROR(OFFSET('Daten Elementary'!$A$1,MATCH(CO$5,'Daten Elementary'!$A:$A,0)-1,MATCH(AO16,'Daten Elementary'!$A$424:$ADO$424,0)-1)),0,OFFSET('Daten Elementary'!$A$1,MATCH(CO$5,'Daten Elementary'!$A:$A,0)-1,MATCH(AO16,'Daten Elementary'!$A$424:$ADO$424,0)-1))*1000000</f>
        <v>4.6625740999999996</v>
      </c>
      <c r="CP16" s="312">
        <f ca="1">IF(ISERROR(OFFSET('Daten Elementary'!$A$1,MATCH(CP$5,'Daten Elementary'!$A:$A,0)-1,MATCH(AP16,'Daten Elementary'!$A$424:$ADO$424,0)-1)),0,OFFSET('Daten Elementary'!$A$1,MATCH(CP$5,'Daten Elementary'!$A:$A,0)-1,MATCH(AP16,'Daten Elementary'!$A$424:$ADO$424,0)-1))*1000000</f>
        <v>0</v>
      </c>
      <c r="CQ16" s="312">
        <f t="shared" ca="1" si="15"/>
        <v>14.288579199999997</v>
      </c>
      <c r="CR16" s="312">
        <f ca="1">IF(ISERROR(OFFSET('Daten Elementary'!$A$1,MATCH(CR$5,'Daten Elementary'!$A:$A,0)-1,MATCH(AQ16,'Daten Elementary'!$A$424:$ADO$424,0)-1)),0,OFFSET('Daten Elementary'!$A$1,MATCH(CR$5,'Daten Elementary'!$A:$A,0)-1,MATCH(AQ16,'Daten Elementary'!$A$424:$ADO$424,0)-1))*1000000</f>
        <v>0.27723007999999999</v>
      </c>
      <c r="CS16" s="312">
        <f ca="1">IF(ISERROR(OFFSET('Daten Elementary'!$A$1,MATCH(CS$5,'Daten Elementary'!$A:$A,0)-1,MATCH(AR16,'Daten Elementary'!$A$424:$ADO$424,0)-1)),0,OFFSET('Daten Elementary'!$A$1,MATCH(CS$5,'Daten Elementary'!$A:$A,0)-1,MATCH(AR16,'Daten Elementary'!$A$424:$ADO$424,0)-1))*1000000</f>
        <v>1.4472293000000001</v>
      </c>
      <c r="CT16" s="312">
        <f ca="1">IF(ISERROR(OFFSET('Daten Elementary'!$A$1,MATCH(CT$5,'Daten Elementary'!$A:$A,0)-1,MATCH(AS16,'Daten Elementary'!$A$424:$ADO$424,0)-1)),0,OFFSET('Daten Elementary'!$A$1,MATCH(CT$5,'Daten Elementary'!$A:$A,0)-1,MATCH(AS16,'Daten Elementary'!$A$424:$ADO$424,0)-1))*1000000</f>
        <v>3.7065586000000001</v>
      </c>
      <c r="CU16" s="313">
        <f t="shared" ca="1" si="16"/>
        <v>19.719597180000001</v>
      </c>
      <c r="CV16" s="312">
        <f ca="1">IF(ISERROR(OFFSET('Daten Elementary'!$A$1,MATCH(CV$5,'Daten Elementary'!$A:$A,0)-1,MATCH($AT16,'Daten Elementary'!$A$424:$ADO$424,0)-1)),0,OFFSET('Daten Elementary'!$A$1,MATCH(CV$5,'Daten Elementary'!$A:$A,0)-1,MATCH($AT16,'Daten Elementary'!$A$424:$ADO$424,0)-1))*1000000</f>
        <v>19.719596999999997</v>
      </c>
      <c r="CW16" s="305">
        <f t="shared" ca="1" si="17"/>
        <v>0.99999999087202429</v>
      </c>
      <c r="CX16" s="314">
        <f ca="1">IF(ISERROR(OFFSET('Daten Elementary'!$A$1,MATCH(CX$5,'Daten Elementary'!$A:$A,0)-1,MATCH(AM16,'Daten Elementary'!$A$424:$ADO$424,0)-1)),0,OFFSET('Daten Elementary'!$A$1,MATCH(CX$5,'Daten Elementary'!$A:$A,0)-1,MATCH(AM16,'Daten Elementary'!$A$424:$ADO$424,0)-1))*1000000</f>
        <v>1.1148004</v>
      </c>
      <c r="CY16" s="314">
        <f ca="1">IF(ISERROR(OFFSET('Daten Elementary'!$A$1,MATCH(CY$5,'Daten Elementary'!$A:$A,0)-1,MATCH(AN16,'Daten Elementary'!$A$424:$ADO$424,0)-1)),0,OFFSET('Daten Elementary'!$A$1,MATCH(CY$5,'Daten Elementary'!$A:$A,0)-1,MATCH(AN16,'Daten Elementary'!$A$424:$ADO$424,0)-1))*1000000</f>
        <v>0</v>
      </c>
      <c r="CZ16" s="314">
        <f ca="1">IF(ISERROR(OFFSET('Daten Elementary'!$A$1,MATCH(CZ$5,'Daten Elementary'!$A:$A,0)-1,MATCH(AO16,'Daten Elementary'!$A$424:$ADO$424,0)-1)),0,OFFSET('Daten Elementary'!$A$1,MATCH(CZ$5,'Daten Elementary'!$A:$A,0)-1,MATCH(AO16,'Daten Elementary'!$A$424:$ADO$424,0)-1))*1000000</f>
        <v>4.7179161999999994</v>
      </c>
      <c r="DA16" s="314">
        <f ca="1">IF(ISERROR(OFFSET('Daten Elementary'!$A$1,MATCH(DA$5,'Daten Elementary'!$A:$A,0)-1,MATCH(AP16,'Daten Elementary'!$A$424:$ADO$424,0)-1)),0,OFFSET('Daten Elementary'!$A$1,MATCH(DA$5,'Daten Elementary'!$A:$A,0)-1,MATCH(AP16,'Daten Elementary'!$A$424:$ADO$424,0)-1))*1000000</f>
        <v>0</v>
      </c>
      <c r="DB16" s="314">
        <f t="shared" ca="1" si="18"/>
        <v>5.8327165999999995</v>
      </c>
      <c r="DC16" s="314">
        <f ca="1">IF(ISERROR(OFFSET('Daten Elementary'!$A$1,MATCH(DC$5,'Daten Elementary'!$A:$A,0)-1,MATCH(AQ16,'Daten Elementary'!$A$424:$ADO$424,0)-1)),0,OFFSET('Daten Elementary'!$A$1,MATCH(DC$5,'Daten Elementary'!$A:$A,0)-1,MATCH(AQ16,'Daten Elementary'!$A$424:$ADO$424,0)-1))*1000000</f>
        <v>1.4528910000000002</v>
      </c>
      <c r="DD16" s="314">
        <f ca="1">IF(ISERROR(OFFSET('Daten Elementary'!$A$1,MATCH(DD$5,'Daten Elementary'!$A:$A,0)-1,MATCH(AR16,'Daten Elementary'!$A$424:$ADO$424,0)-1)),0,OFFSET('Daten Elementary'!$A$1,MATCH(DD$5,'Daten Elementary'!$A:$A,0)-1,MATCH(AR16,'Daten Elementary'!$A$424:$ADO$424,0)-1))*1000000</f>
        <v>2.3856036999999999</v>
      </c>
      <c r="DE16" s="314">
        <f ca="1">IF(ISERROR(OFFSET('Daten Elementary'!$A$1,MATCH(DE$5,'Daten Elementary'!$A:$A,0)-1,MATCH(AS16,'Daten Elementary'!$A$424:$ADO$424,0)-1)),0,OFFSET('Daten Elementary'!$A$1,MATCH(DE$5,'Daten Elementary'!$A:$A,0)-1,MATCH(AS16,'Daten Elementary'!$A$424:$ADO$424,0)-1))*1000000</f>
        <v>27.598797999999999</v>
      </c>
      <c r="DF16" s="315">
        <f t="shared" ca="1" si="19"/>
        <v>37.270009299999998</v>
      </c>
      <c r="DG16" s="314">
        <f ca="1">IF(ISERROR(OFFSET('Daten Elementary'!$A$1,MATCH(DG$5,'Daten Elementary'!$A:$A,0)-1,MATCH($AT16,'Daten Elementary'!$A$424:$ADO$424,0)-1)),0,OFFSET('Daten Elementary'!$A$1,MATCH(DG$5,'Daten Elementary'!$A:$A,0)-1,MATCH($AT16,'Daten Elementary'!$A$424:$ADO$424,0)-1))*1000000</f>
        <v>37.270009999999999</v>
      </c>
      <c r="DH16" s="305">
        <f t="shared" ca="1" si="20"/>
        <v>1.0000000187818574</v>
      </c>
      <c r="DI16" s="316">
        <f ca="1">IF(ISERROR(OFFSET('Daten Elementary'!$A$1,MATCH(DI$5,'Daten Elementary'!$A:$A,0)-1,MATCH(AM16,'Daten Elementary'!$A$424:$ADO$424,0)-1)),0,OFFSET('Daten Elementary'!$A$1,MATCH(DI$5,'Daten Elementary'!$A:$A,0)-1,MATCH(AM16,'Daten Elementary'!$A$424:$ADO$424,0)-1))*1000000</f>
        <v>0</v>
      </c>
      <c r="DJ16" s="316">
        <f ca="1">IF(ISERROR(OFFSET('Daten Elementary'!$A$1,MATCH(DJ$5,'Daten Elementary'!$A:$A,0)-1,MATCH(AN16,'Daten Elementary'!$A$424:$ADO$424,0)-1)),0,OFFSET('Daten Elementary'!$A$1,MATCH(DJ$5,'Daten Elementary'!$A:$A,0)-1,MATCH(AN16,'Daten Elementary'!$A$424:$ADO$424,0)-1))*1000000</f>
        <v>0</v>
      </c>
      <c r="DK16" s="316">
        <f ca="1">IF(ISERROR(OFFSET('Daten Elementary'!$A$1,MATCH(DK$5,'Daten Elementary'!$A:$A,0)-1,MATCH(AO16,'Daten Elementary'!$A$424:$ADO$424,0)-1)),0,OFFSET('Daten Elementary'!$A$1,MATCH(DK$5,'Daten Elementary'!$A:$A,0)-1,MATCH(AO16,'Daten Elementary'!$A$424:$ADO$424,0)-1))*1000000</f>
        <v>22.745661000000002</v>
      </c>
      <c r="DL16" s="316">
        <f ca="1">IF(ISERROR(OFFSET('Daten Elementary'!$A$1,MATCH(DL$5,'Daten Elementary'!$A:$A,0)-1,MATCH(AP16,'Daten Elementary'!$A$424:$ADO$424,0)-1)),0,OFFSET('Daten Elementary'!$A$1,MATCH(DL$5,'Daten Elementary'!$A:$A,0)-1,MATCH(AP16,'Daten Elementary'!$A$424:$ADO$424,0)-1))*1000000</f>
        <v>0</v>
      </c>
      <c r="DM16" s="316">
        <f t="shared" ca="1" si="21"/>
        <v>22.745661000000002</v>
      </c>
      <c r="DN16" s="316">
        <f ca="1">IF(ISERROR(OFFSET('Daten Elementary'!$A$1,MATCH(DN$5,'Daten Elementary'!$A:$A,0)-1,MATCH(AQ16,'Daten Elementary'!$A$424:$ADO$424,0)-1)),0,OFFSET('Daten Elementary'!$A$1,MATCH(DN$5,'Daten Elementary'!$A:$A,0)-1,MATCH(AQ16,'Daten Elementary'!$A$424:$ADO$424,0)-1))*1000000</f>
        <v>1.9349455000000002</v>
      </c>
      <c r="DO16" s="316">
        <f ca="1">IF(ISERROR(OFFSET('Daten Elementary'!$A$1,MATCH(DO$5,'Daten Elementary'!$A:$A,0)-1,MATCH(AR16,'Daten Elementary'!$A$424:$ADO$424,0)-1)),0,OFFSET('Daten Elementary'!$A$1,MATCH(DO$5,'Daten Elementary'!$A:$A,0)-1,MATCH(AR16,'Daten Elementary'!$A$424:$ADO$424,0)-1))*1000000</f>
        <v>5.8989935999999998</v>
      </c>
      <c r="DP16" s="316">
        <f ca="1">IF(ISERROR(OFFSET('Daten Elementary'!$A$1,MATCH(DP$5,'Daten Elementary'!$A:$A,0)-1,MATCH(AS16,'Daten Elementary'!$A$424:$ADO$424,0)-1)),0,OFFSET('Daten Elementary'!$A$1,MATCH(DP$5,'Daten Elementary'!$A:$A,0)-1,MATCH(AS16,'Daten Elementary'!$A$424:$ADO$424,0)-1))*1000000</f>
        <v>32.124223999999998</v>
      </c>
      <c r="DQ16" s="317">
        <f t="shared" ca="1" si="22"/>
        <v>62.703824100000006</v>
      </c>
      <c r="DR16" s="316">
        <f ca="1">IF(ISERROR(OFFSET('Daten Elementary'!$A$1,MATCH(DR$5,'Daten Elementary'!$A:$A,0)-1,MATCH($AT16,'Daten Elementary'!$A$424:$ADO$424,0)-1)),0,OFFSET('Daten Elementary'!$A$1,MATCH(DR$5,'Daten Elementary'!$A:$A,0)-1,MATCH($AT16,'Daten Elementary'!$A$424:$ADO$424,0)-1))*1000000</f>
        <v>62.703824999999995</v>
      </c>
      <c r="DS16" s="305">
        <f t="shared" ca="1" si="23"/>
        <v>1.0000000143531913</v>
      </c>
      <c r="DT16" s="318">
        <f ca="1">IF(ISERROR(OFFSET('Daten UBP13'!$A$1,MATCH(DT$5,'Daten UBP13'!$A:$A,0)-1,MATCH(AM16,'Daten UBP13'!$A$424:$AEG$424,0)-1)),0,OFFSET('Daten UBP13'!$A$1,MATCH(DT$5,'Daten UBP13'!$A:$A,0)-1,MATCH(AM16,'Daten UBP13'!$A$424:$AEG$424,0)-1))</f>
        <v>18.392517999999999</v>
      </c>
      <c r="DU16" s="318">
        <f ca="1">IF(ISERROR(OFFSET('Daten UBP13'!$A$1,MATCH(DU$5,'Daten UBP13'!$A:$A,0)-1,MATCH(AN16,'Daten UBP13'!$A$424:$AEG$424,0)-1)),0,OFFSET('Daten UBP13'!$A$1,MATCH(DU$5,'Daten UBP13'!$A:$A,0)-1,MATCH(AN16,'Daten UBP13'!$A$424:$AEG$424,0)-1))</f>
        <v>0</v>
      </c>
      <c r="DV16" s="318">
        <f ca="1">IF(ISERROR(OFFSET('Daten UBP13'!$A$1,MATCH(DV$5,'Daten UBP13'!$A:$A,0)-1,MATCH(AO16,'Daten UBP13'!$A$424:$AEG$424,0)-1)),0,OFFSET('Daten UBP13'!$A$1,MATCH(DV$5,'Daten UBP13'!$A:$A,0)-1,MATCH(AO16,'Daten UBP13'!$A$424:$AEG$424,0)-1))</f>
        <v>46.695414999999997</v>
      </c>
      <c r="DW16" s="318">
        <f ca="1">IF(ISERROR(OFFSET('Daten UBP13'!$A$1,MATCH(DW$5,'Daten UBP13'!$A:$A,0)-1,MATCH(AP16,'Daten UBP13'!$A$424:$AEG$424,0)-1)),0,OFFSET('Daten UBP13'!$A$1,MATCH(DW$5,'Daten UBP13'!$A:$A,0)-1,MATCH(AP16,'Daten UBP13'!$A$424:$AEG$424,0)-1))</f>
        <v>0</v>
      </c>
      <c r="DX16" s="318">
        <f t="shared" ca="1" si="24"/>
        <v>65.087932999999992</v>
      </c>
      <c r="DY16" s="318">
        <f ca="1">IF(ISERROR(OFFSET('Daten UBP13'!$A$1,MATCH(DY$5,'Daten UBP13'!$A:$A,0)-1,MATCH(AQ16,'Daten UBP13'!$A$424:$AEG$424,0)-1)),0,OFFSET('Daten UBP13'!$A$1,MATCH(DY$5,'Daten UBP13'!$A:$A,0)-1,MATCH(AQ16,'Daten UBP13'!$A$424:$AEG$424,0)-1))</f>
        <v>2.8673438999999998</v>
      </c>
      <c r="DZ16" s="318">
        <f ca="1">IF(ISERROR(OFFSET('Daten UBP13'!$A$1,MATCH(DZ$5,'Daten UBP13'!$A:$A,0)-1,MATCH(AR16,'Daten UBP13'!$A$424:$AEG$424,0)-1)),0,OFFSET('Daten UBP13'!$A$1,MATCH(DZ$5,'Daten UBP13'!$A:$A,0)-1,MATCH(AR16,'Daten UBP13'!$A$424:$AEG$424,0)-1))</f>
        <v>4.8477122000000001</v>
      </c>
      <c r="EA16" s="318">
        <f ca="1">IF(ISERROR(OFFSET('Daten UBP13'!$A$1,MATCH(EA$5,'Daten UBP13'!$A:$A,0)-1,MATCH(AS16,'Daten UBP13'!$A$424:$AEG$424,0)-1)),0,OFFSET('Daten UBP13'!$A$1,MATCH(EA$5,'Daten UBP13'!$A:$A,0)-1,MATCH(AS16,'Daten UBP13'!$A$424:$AEG$424,0)-1))</f>
        <v>13.827346</v>
      </c>
      <c r="EB16" s="319">
        <f t="shared" ca="1" si="25"/>
        <v>86.630335099999996</v>
      </c>
      <c r="EC16" s="318">
        <f ca="1">IF(ISERROR(OFFSET('Daten UBP13'!$A$1,MATCH(EC$5,'Daten UBP13'!$A:$A,0)-1,MATCH(AT16,'Daten UBP13'!$A$424:$AEG$424,0)-1)),0,OFFSET('Daten UBP13'!$A$1,MATCH(EC$5,'Daten UBP13'!$A:$A,0)-1,MATCH(AT16,'Daten UBP13'!$A$424:$AEG$424,0)-1))</f>
        <v>86.630336999999997</v>
      </c>
      <c r="ED16" s="305">
        <f t="shared" ca="1" si="26"/>
        <v>1.0000000219322711</v>
      </c>
      <c r="EE16" s="320">
        <f ca="1">IF(ISERROR(OFFSET('Daten ReCiPe'!$A$1,MATCH(EE$5,'Daten ReCiPe'!$A:$A,0)-1,MATCH(AM16,'Daten ReCiPe'!$A$424:$ADO$424,0)-1)),0,OFFSET('Daten ReCiPe'!$A$1,MATCH(EE$5,'Daten ReCiPe'!$A:$A,0)-1,MATCH(AM16,'Daten ReCiPe'!$A$424:$ADO$424,0)-1))*1000</f>
        <v>0.41531757000000002</v>
      </c>
      <c r="EF16" s="320">
        <f ca="1">IF(ISERROR(OFFSET('Daten ReCiPe'!$A$1,MATCH(EF$5,'Daten ReCiPe'!$A:$A,0)-1,MATCH(AN16,'Daten ReCiPe'!$A$424:$ADO$424,0)-1)),0,OFFSET('Daten ReCiPe'!$A$1,MATCH(EF$5,'Daten ReCiPe'!$A:$A,0)-1,MATCH(AN16,'Daten ReCiPe'!$A$424:$ADO$424,0)-1))*1000</f>
        <v>0</v>
      </c>
      <c r="EG16" s="320">
        <f ca="1">IF(ISERROR(OFFSET('Daten ReCiPe'!$A$1,MATCH(EG$5,'Daten ReCiPe'!$A:$A,0)-1,MATCH(AO16,'Daten ReCiPe'!$A$424:$ADO$424,0)-1)),0,OFFSET('Daten ReCiPe'!$A$1,MATCH(EG$5,'Daten ReCiPe'!$A:$A,0)-1,MATCH(AO16,'Daten ReCiPe'!$A$424:$ADO$424,0)-1))*1000</f>
        <v>1.3723463999999999</v>
      </c>
      <c r="EH16" s="320">
        <f ca="1">IF(ISERROR(OFFSET('Daten ReCiPe'!$A$1,MATCH(EH$5,'Daten ReCiPe'!$A:$A,0)-1,MATCH(AP16,'Daten ReCiPe'!$A$424:$ADO$424,0)-1)),0,OFFSET('Daten ReCiPe'!$A$1,MATCH(EH$5,'Daten ReCiPe'!$A:$A,0)-1,MATCH(AP16,'Daten ReCiPe'!$A$424:$ADO$424,0)-1))*1000</f>
        <v>0</v>
      </c>
      <c r="EI16" s="320">
        <f t="shared" ca="1" si="27"/>
        <v>1.7876639699999999</v>
      </c>
      <c r="EJ16" s="320">
        <f ca="1">IF(ISERROR(OFFSET('Daten ReCiPe'!$A$1,MATCH(EJ$5,'Daten ReCiPe'!$A:$A,0)-1,MATCH(AQ16,'Daten ReCiPe'!$A$424:$ADO$424,0)-1)),0,OFFSET('Daten ReCiPe'!$A$1,MATCH(EJ$5,'Daten ReCiPe'!$A:$A,0)-1,MATCH(AQ16,'Daten ReCiPe'!$A$424:$ADO$424,0)-1))*1000</f>
        <v>0.15185508</v>
      </c>
      <c r="EK16" s="320">
        <f ca="1">IF(ISERROR(OFFSET('Daten ReCiPe'!$A$1,MATCH(EK$5,'Daten ReCiPe'!$A:$A,0)-1,MATCH(AR16,'Daten ReCiPe'!$A$424:$ADO$424,0)-1)),0,OFFSET('Daten ReCiPe'!$A$1,MATCH(EK$5,'Daten ReCiPe'!$A:$A,0)-1,MATCH(AR16,'Daten ReCiPe'!$A$424:$ADO$424,0)-1))*1000</f>
        <v>0.38255357000000001</v>
      </c>
      <c r="EL16" s="320">
        <f ca="1">IF(ISERROR(OFFSET('Daten ReCiPe'!$A$1,MATCH(EL$5,'Daten ReCiPe'!$A:$A,0)-1,MATCH(AS16,'Daten ReCiPe'!$A$424:$ADO$424,0)-1)),0,OFFSET('Daten ReCiPe'!$A$1,MATCH(EL$5,'Daten ReCiPe'!$A:$A,0)-1,MATCH(AS16,'Daten ReCiPe'!$A$424:$ADO$424,0)-1))*1000</f>
        <v>0.99060760000000014</v>
      </c>
      <c r="EM16" s="321">
        <f t="shared" ca="1" si="28"/>
        <v>3.3126802200000003</v>
      </c>
      <c r="EN16" s="320">
        <f ca="1">IF(ISERROR(OFFSET('Daten ReCiPe'!$A$1,MATCH(EN$5,'Daten ReCiPe'!$A:$A,0)-1,MATCH(AT16,'Daten ReCiPe'!$A$424:$ADO$424,0)-1)),0,OFFSET('Daten ReCiPe'!$A$1,MATCH(EN$5,'Daten ReCiPe'!$A:$A,0)-1,MATCH(AT16,'Daten ReCiPe'!$A$424:$ADO$424,0)-1))*1000</f>
        <v>3.3126802000000004</v>
      </c>
      <c r="EO16" s="305">
        <f t="shared" ca="1" si="29"/>
        <v>0.99999999396259265</v>
      </c>
      <c r="EP16" s="322">
        <f ca="1">IF(ISERROR(OFFSET('Daten Elementary'!$A$1,MATCH(EP$5,'Daten Elementary'!$A:$A,0)-1,MATCH(AM16,'Daten Elementary'!$A$424:$ADO$424,0)-1)),0,OFFSET('Daten Elementary'!$A$1,MATCH(EP$5,'Daten Elementary'!$A:$A,0)-1,MATCH(AM16,'Daten Elementary'!$A$424:$ADO$424,0)-1))*1000000</f>
        <v>0.32984905999999997</v>
      </c>
      <c r="EQ16" s="322">
        <f ca="1">IF(ISERROR(OFFSET('Daten Elementary'!$A$1,MATCH(EQ$5,'Daten Elementary'!$A:$A,0)-1,MATCH(AN16,'Daten Elementary'!$A$424:$ADO$424,0)-1)),0,OFFSET('Daten Elementary'!$A$1,MATCH(EQ$5,'Daten Elementary'!$A:$A,0)-1,MATCH(AN16,'Daten Elementary'!$A$424:$ADO$424,0)-1))*1000000</f>
        <v>0</v>
      </c>
      <c r="ER16" s="322">
        <f ca="1">IF(ISERROR(OFFSET('Daten Elementary'!$A$1,MATCH(ER$5,'Daten Elementary'!$A:$A,0)-1,MATCH(AO16,'Daten Elementary'!$A$424:$ADO$424,0)-1)),0,OFFSET('Daten Elementary'!$A$1,MATCH(ER$5,'Daten Elementary'!$A:$A,0)-1,MATCH(AO16,'Daten Elementary'!$A$424:$ADO$424,0)-1))*1000000</f>
        <v>33.643068</v>
      </c>
      <c r="ES16" s="322">
        <f ca="1">IF(ISERROR(OFFSET('Daten Elementary'!$A$1,MATCH(ES$5,'Daten Elementary'!$A:$A,0)-1,MATCH(AP16,'Daten Elementary'!$A$424:$ADO$424,0)-1)),0,OFFSET('Daten Elementary'!$A$1,MATCH(ES$5,'Daten Elementary'!$A:$A,0)-1,MATCH(AP16,'Daten Elementary'!$A$424:$ADO$424,0)-1))*1000000</f>
        <v>0</v>
      </c>
      <c r="ET16" s="322">
        <f t="shared" ca="1" si="30"/>
        <v>33.97291706</v>
      </c>
      <c r="EU16" s="322">
        <f ca="1">IF(ISERROR(OFFSET('Daten Elementary'!$A$1,MATCH(EU$5,'Daten Elementary'!$A:$A,0)-1,MATCH(AQ16,'Daten Elementary'!$A$424:$ADO$424,0)-1)),0,OFFSET('Daten Elementary'!$A$1,MATCH(EU$5,'Daten Elementary'!$A:$A,0)-1,MATCH(AQ16,'Daten Elementary'!$A$424:$ADO$424,0)-1))*1000000</f>
        <v>3.0704754000000003</v>
      </c>
      <c r="EV16" s="322">
        <f ca="1">IF(ISERROR(OFFSET('Daten Elementary'!$A$1,MATCH(EV$5,'Daten Elementary'!$A:$A,0)-1,MATCH(AR16,'Daten Elementary'!$A$424:$ADO$424,0)-1)),0,OFFSET('Daten Elementary'!$A$1,MATCH(EV$5,'Daten Elementary'!$A:$A,0)-1,MATCH(AR16,'Daten Elementary'!$A$424:$ADO$424,0)-1))*1000000</f>
        <v>7.8120297000000001</v>
      </c>
      <c r="EW16" s="322">
        <f ca="1">IF(ISERROR(OFFSET('Daten Elementary'!$A$1,MATCH(EW$5,'Daten Elementary'!$A:$A,0)-1,MATCH(AS16,'Daten Elementary'!$A$424:$ADO$424,0)-1)),0,OFFSET('Daten Elementary'!$A$1,MATCH(EW$5,'Daten Elementary'!$A:$A,0)-1,MATCH(AS16,'Daten Elementary'!$A$424:$ADO$424,0)-1))*1000000</f>
        <v>18.763921999999997</v>
      </c>
      <c r="EX16" s="323">
        <f t="shared" ca="1" si="31"/>
        <v>63.619344159999997</v>
      </c>
      <c r="EY16" s="322">
        <f ca="1">IF(ISERROR(OFFSET('Daten Elementary'!$A$1,MATCH(EY$5,'Daten Elementary'!$A:$A,0)-1,MATCH($AT16,'Daten Elementary'!$A$424:$ADO$424,0)-1)),0,OFFSET('Daten Elementary'!$A$1,MATCH(EY$5,'Daten Elementary'!$A:$A,0)-1,MATCH($AT16,'Daten Elementary'!$A$424:$ADO$424,0)-1))*1000000</f>
        <v>63.619345000000003</v>
      </c>
      <c r="EZ16" s="305">
        <f t="shared" ca="1" si="32"/>
        <v>1.0000000132035314</v>
      </c>
      <c r="FA16" s="314">
        <f ca="1">IF(ISERROR(OFFSET('Daten Elementary'!$A$1,MATCH(FA$5,'Daten Elementary'!$A:$A,0)-1,MATCH(AM16,'Daten Elementary'!$A$424:$ADO$424,0)-1)),0,OFFSET('Daten Elementary'!$A$1,MATCH(FA$5,'Daten Elementary'!$A:$A,0)-1,MATCH(AM16,'Daten Elementary'!$A$424:$ADO$424,0)-1))*1000</f>
        <v>0</v>
      </c>
      <c r="FB16" s="314">
        <f ca="1">IF(ISERROR(OFFSET('Daten Elementary'!$A$1,MATCH(FB$5,'Daten Elementary'!$A:$A,0)-1,MATCH(AN16,'Daten Elementary'!$A$424:$ADO$424,0)-1)),0,OFFSET('Daten Elementary'!$A$1,MATCH(FB$5,'Daten Elementary'!$A:$A,0)-1,MATCH(AN16,'Daten Elementary'!$A$424:$ADO$424,0)-1))*1000</f>
        <v>0</v>
      </c>
      <c r="FC16" s="314">
        <f ca="1">IF(ISERROR(OFFSET('Daten Elementary'!$A$1,MATCH(FC$5,'Daten Elementary'!$A:$A,0)-1,MATCH(AO16,'Daten Elementary'!$A$424:$ADO$424,0)-1)),0,OFFSET('Daten Elementary'!$A$1,MATCH(FC$5,'Daten Elementary'!$A:$A,0)-1,MATCH(AO16,'Daten Elementary'!$A$424:$ADO$424,0)-1))*1000</f>
        <v>12.788278999999999</v>
      </c>
      <c r="FD16" s="314">
        <f ca="1">IF(ISERROR(OFFSET('Daten Elementary'!$A$1,MATCH(FD$5,'Daten Elementary'!$A:$A,0)-1,MATCH(AP16,'Daten Elementary'!$A$424:$ADO$424,0)-1)),0,OFFSET('Daten Elementary'!$A$1,MATCH(FD$5,'Daten Elementary'!$A:$A,0)-1,MATCH(AP16,'Daten Elementary'!$A$424:$ADO$424,0)-1))*1000</f>
        <v>0</v>
      </c>
      <c r="FE16" s="314">
        <f t="shared" ca="1" si="33"/>
        <v>12.788278999999999</v>
      </c>
      <c r="FF16" s="314">
        <f ca="1">IF(ISERROR(OFFSET('Daten Elementary'!$A$1,MATCH(FF$5,'Daten Elementary'!$A:$A,0)-1,MATCH(AQ16,'Daten Elementary'!$A$424:$ADO$424,0)-1)),0,OFFSET('Daten Elementary'!$A$1,MATCH(FF$5,'Daten Elementary'!$A:$A,0)-1,MATCH(AQ16,'Daten Elementary'!$A$424:$ADO$424,0)-1))*1000</f>
        <v>1.3560599</v>
      </c>
      <c r="FG16" s="314">
        <f ca="1">IF(ISERROR(OFFSET('Daten Elementary'!$A$1,MATCH(FG$5,'Daten Elementary'!$A:$A,0)-1,MATCH(AR16,'Daten Elementary'!$A$424:$ADO$424,0)-1)),0,OFFSET('Daten Elementary'!$A$1,MATCH(FG$5,'Daten Elementary'!$A:$A,0)-1,MATCH(AR16,'Daten Elementary'!$A$424:$ADO$424,0)-1))*1000</f>
        <v>2.4204801000000002</v>
      </c>
      <c r="FH16" s="314">
        <f ca="1">IF(ISERROR(OFFSET('Daten Elementary'!$A$1,MATCH(FH$5,'Daten Elementary'!$A:$A,0)-1,MATCH(AS16,'Daten Elementary'!$A$424:$ADO$424,0)-1)),0,OFFSET('Daten Elementary'!$A$1,MATCH(FH$5,'Daten Elementary'!$A:$A,0)-1,MATCH(AS16,'Daten Elementary'!$A$424:$ADO$424,0)-1))*1000</f>
        <v>4.6257494999999995</v>
      </c>
      <c r="FI16" s="315">
        <f t="shared" ca="1" si="34"/>
        <v>21.190568499999998</v>
      </c>
      <c r="FJ16" s="314">
        <f ca="1">IF(ISERROR(OFFSET('Daten Elementary'!$A$1,MATCH(FJ$5,'Daten Elementary'!$A:$A,0)-1,MATCH($AT16,'Daten Elementary'!$A$424:$ADO$424,0)-1)),0,OFFSET('Daten Elementary'!$A$1,MATCH(FJ$5,'Daten Elementary'!$A:$A,0)-1,MATCH($AT16,'Daten Elementary'!$A$424:$ADO$424,0)-1))*1000</f>
        <v>21.190567999999999</v>
      </c>
      <c r="FK16" s="305">
        <f t="shared" ca="1" si="35"/>
        <v>0.99999997640459726</v>
      </c>
      <c r="FL16" s="314">
        <f ca="1">IF(ISERROR(OFFSET('Daten Elementary'!$A$1,MATCH(FL$5,'Daten Elementary'!$A:$A,0)-1,MATCH(AM16,'Daten Elementary'!$A$424:$ADO$424,0)-1)),0,OFFSET('Daten Elementary'!$A$1,MATCH(FL$5,'Daten Elementary'!$A:$A,0)-1,MATCH(AM16,'Daten Elementary'!$A$424:$ADO$424,0)-1))</f>
        <v>0</v>
      </c>
      <c r="FM16" s="314">
        <f ca="1">IF(ISERROR(OFFSET('Daten Elementary'!$A$1,MATCH(FM$5,'Daten Elementary'!$A:$A,0)-1,MATCH(AN16,'Daten Elementary'!$A$424:$ADO$424,0)-1)),0,OFFSET('Daten Elementary'!$A$1,MATCH(FM$5,'Daten Elementary'!$A:$A,0)-1,MATCH(AN16,'Daten Elementary'!$A$424:$ADO$424,0)-1))</f>
        <v>0</v>
      </c>
      <c r="FN16" s="314">
        <f ca="1">IF(ISERROR(OFFSET('Daten Elementary'!$A$1,MATCH(FN$5,'Daten Elementary'!$A:$A,0)-1,MATCH(AO16,'Daten Elementary'!$A$424:$ADO$424,0)-1)),0,OFFSET('Daten Elementary'!$A$1,MATCH(FN$5,'Daten Elementary'!$A:$A,0)-1,MATCH(AO16,'Daten Elementary'!$A$424:$ADO$424,0)-1))</f>
        <v>0</v>
      </c>
      <c r="FO16" s="314">
        <f ca="1">IF(ISERROR(OFFSET('Daten Elementary'!$A$1,MATCH(FO$5,'Daten Elementary'!$A:$A,0)-1,MATCH(AP16,'Daten Elementary'!$A$424:$ADO$424,0)-1)),0,OFFSET('Daten Elementary'!$A$1,MATCH(FO$5,'Daten Elementary'!$A:$A,0)-1,MATCH(AP16,'Daten Elementary'!$A$424:$ADO$424,0)-1))</f>
        <v>0</v>
      </c>
      <c r="FP16" s="314">
        <f t="shared" ca="1" si="36"/>
        <v>0</v>
      </c>
      <c r="FQ16" s="314">
        <f ca="1">IF(ISERROR(OFFSET('Daten Elementary'!$A$1,MATCH(FQ$5,'Daten Elementary'!$A:$A,0)-1,MATCH(AQ16,'Daten Elementary'!$A$424:$ADO$424,0)-1)),0,OFFSET('Daten Elementary'!$A$1,MATCH(FQ$5,'Daten Elementary'!$A:$A,0)-1,MATCH(AQ16,'Daten Elementary'!$A$424:$ADO$424,0)-1))</f>
        <v>0</v>
      </c>
      <c r="FR16" s="314">
        <f ca="1">IF(ISERROR(OFFSET('Daten Elementary'!$A$1,MATCH(FR$5,'Daten Elementary'!$A:$A,0)-1,MATCH(AR16,'Daten Elementary'!$A$424:$ADO$424,0)-1)),0,OFFSET('Daten Elementary'!$A$1,MATCH(FR$5,'Daten Elementary'!$A:$A,0)-1,MATCH(AR16,'Daten Elementary'!$A$424:$ADO$424,0)-1))</f>
        <v>0</v>
      </c>
      <c r="FS16" s="314">
        <f ca="1">IF(ISERROR(OFFSET('Daten Elementary'!$A$1,MATCH(FS$5,'Daten Elementary'!$A:$A,0)-1,MATCH(AS16,'Daten Elementary'!$A$424:$ADO$424,0)-1)),0,OFFSET('Daten Elementary'!$A$1,MATCH(FS$5,'Daten Elementary'!$A:$A,0)-1,MATCH(AS16,'Daten Elementary'!$A$424:$ADO$424,0)-1))</f>
        <v>0</v>
      </c>
      <c r="FT16" s="315">
        <f t="shared" ca="1" si="37"/>
        <v>0</v>
      </c>
      <c r="FU16" s="314">
        <f ca="1">IF(ISERROR(OFFSET('Daten Elementary'!$A$1,MATCH(FU$5,'Daten Elementary'!$A:$A,0)-1,MATCH($AT16,'Daten Elementary'!$A$424:$ADO$424,0)-1)),0,OFFSET('Daten Elementary'!$A$1,MATCH(FU$5,'Daten Elementary'!$A:$A,0)-1,MATCH($AT16,'Daten Elementary'!$A$424:$ADO$424,0)-1))</f>
        <v>0</v>
      </c>
      <c r="FV16" s="305">
        <f t="shared" ca="1" si="38"/>
        <v>0</v>
      </c>
      <c r="FW16" s="324"/>
      <c r="FX16" s="231" t="str">
        <f t="shared" si="39"/>
        <v>Trolleybus (durchschnittliche Flotte)</v>
      </c>
      <c r="FY16" s="231" t="str">
        <f t="shared" si="2"/>
        <v>Trolleybus</v>
      </c>
      <c r="FZ16" s="231" t="str">
        <f t="shared" si="3"/>
        <v/>
      </c>
      <c r="GA16" s="231" t="str">
        <f t="shared" si="4"/>
        <v xml:space="preserve"> (durchschnittliche Flotte)</v>
      </c>
      <c r="GB16" s="231"/>
    </row>
    <row r="17" spans="1:184" ht="16.5" customHeight="1">
      <c r="A17" s="338"/>
      <c r="B17" s="338"/>
      <c r="C17" s="326" t="s">
        <v>384</v>
      </c>
      <c r="D17" s="326" t="s">
        <v>10</v>
      </c>
      <c r="E17" s="340" t="s">
        <v>22</v>
      </c>
      <c r="F17" s="33">
        <f>H17*G17</f>
        <v>10.200000000000001</v>
      </c>
      <c r="G17" s="31">
        <v>60</v>
      </c>
      <c r="H17" s="98">
        <v>0.17</v>
      </c>
      <c r="I17" s="88">
        <v>1</v>
      </c>
      <c r="J17" s="101"/>
      <c r="K17" s="86">
        <v>1</v>
      </c>
      <c r="L17" s="86"/>
      <c r="M17" s="86"/>
      <c r="N17" s="38" t="s">
        <v>99</v>
      </c>
      <c r="O17" s="6">
        <f ca="1">(IF(ISERROR(INDEX(INDIRECT($D$268),MATCH($AM17,$AM$4:$AM$275,0),MATCH(O$304,INDIRECT($E$268),0))*$I17/$AD17),0,INDEX(INDIRECT($D$268),MATCH($AM17,$AM$4:$AM$275,0),MATCH(O$304,INDIRECT($E$268),0))*$I17/$AD17)+IF(ISERROR(INDEX(INDIRECT($D$268),MATCH($AN17,$AN$4:$AN$275,0),MATCH(O$305,INDIRECT($E$268),0))*$J17/$AE17),0,INDEX(INDIRECT($D$268),MATCH($AN17,$AN$4:$AN$275,0),MATCH(O$305,INDIRECT($E$268),0))*$J17/$AE17))*$AC17/$F17</f>
        <v>112.24689215686274</v>
      </c>
      <c r="P17" s="6">
        <f ca="1">(IF(ISERROR(INDEX(INDIRECT($D$268),MATCH($AO17,$AO$4:$AO$275,0),MATCH(P$304,INDIRECT($E$268),0))*$I17/$AD17),0,INDEX(INDIRECT($D$268),MATCH($AO17,$AO$4:$AO$275,0),MATCH(P$304,INDIRECT($E$268),0))*$I17/$AD17)+IF(ISERROR(INDEX(INDIRECT($D$268),MATCH($AP17,$AP$4:$AP$275,0),MATCH(P$305,INDIRECT($E$268),0))*$J17/$AE17),0,INDEX(INDIRECT($D$268),MATCH($AP17,$AP$4:$AP$275,0),MATCH(P$305,INDIRECT($E$268),0))*$J17/$AE17))*$AC17/$F17</f>
        <v>22.104012745098036</v>
      </c>
      <c r="Q17" s="6">
        <f ca="1">INDEX(INDIRECT($D$268),MATCH($AQ17,$AQ$4:$AQ$284,0),MATCH(Q$4,INDIRECT($E$268),0))*$K17*$AC17/$F17/$AF17</f>
        <v>1.7014456862745098</v>
      </c>
      <c r="R17" s="6">
        <f ca="1">INDEX(INDIRECT($D$268),MATCH($AR17,$AR$4:$AR$284,0),MATCH(R$4,INDIRECT($E$268),0))*$K17*$AC17/$F17/$AF17</f>
        <v>3.2792475490196074</v>
      </c>
      <c r="S17" s="6">
        <f ca="1">INDEX(INDIRECT($D$268),MATCH($AS17,$AS$4:$AS$284,0),MATCH(S$4,INDIRECT($E$268),0))*$K17*$AC17/$F17/$AF17</f>
        <v>6.0789395098039201</v>
      </c>
      <c r="T17" s="7">
        <f t="shared" ca="1" si="1"/>
        <v>145.41053764705882</v>
      </c>
      <c r="U17" s="6">
        <f>IF($B$268=6,(IF(OR(AJ17="Benzin",AJ17="Diesel"),$AK17*INDEX('DIN EN 16258'!$I:$I,MATCH('mobitool-Faktoren v2.0'!$AI17,'DIN EN 16258'!$A:$A,0))*$I17/$AD17+$AL17*INDEX('DIN EN 16258'!$I:$I,MATCH('mobitool-Faktoren v2.0'!$AJ17,'DIN EN 16258'!$A:$A,0))*$I17/$AD17,IF(ISERROR($AK17*INDEX('DIN EN 16258'!$I:$I,MATCH('mobitool-Faktoren v2.0'!$AI17,'DIN EN 16258'!$A:$A,0))*$I17/$AD17),0,$AK17*INDEX('DIN EN 16258'!$I:$I,MATCH('mobitool-Faktoren v2.0'!$AI17,'DIN EN 16258'!$A:$A,0))*$I17/$AD17)+IF(ISERROR($AL17*INDEX('DIN EN 16258'!$I:$I,MATCH('mobitool-Faktoren v2.0'!$AJ17,'DIN EN 16258'!$A:$A,0))*$J17/$AE17),0,$AL17*INDEX('DIN EN 16258'!$I:$I,MATCH('mobitool-Faktoren v2.0'!$AJ17,'DIN EN 16258'!$A:$A,0))*$J17/$AE17)))*1000,
IF($B$268=1,(IF(OR(AJ17="Benzin",AJ17="Diesel"),$AK17*INDEX('DIN EN 16258'!$D:$D,MATCH('mobitool-Faktoren v2.0'!$AI17,'DIN EN 16258'!$A:$A,0))*$I17/$AD17+$AL17*INDEX('DIN EN 16258'!$D:$D,MATCH('mobitool-Faktoren v2.0'!$AJ17,'DIN EN 16258'!$A:$A,0))*$I17/$AD17,IF(ISERROR($AK17*INDEX('DIN EN 16258'!$D:$D,MATCH('mobitool-Faktoren v2.0'!$AI17,'DIN EN 16258'!$A:$A,0))*$I17/$AD17),0,$AK17*INDEX('DIN EN 16258'!$D:$D,MATCH('mobitool-Faktoren v2.0'!$AI17,'DIN EN 16258'!$A:$A,0))*$I17/$AD17)+IF(ISERROR($AL17*INDEX('DIN EN 16258'!$D:$D,MATCH('mobitool-Faktoren v2.0'!$AJ17,'DIN EN 16258'!$A:$A,0))*$J17/$AE17),0,$AL17*INDEX('DIN EN 16258'!$D:$D,MATCH('mobitool-Faktoren v2.0'!$AJ17,'DIN EN 16258'!$A:$A,0))*$J17/$AE17))),0))*$AC17/$F17</f>
        <v>111.92199999999998</v>
      </c>
      <c r="V17" s="6">
        <f>IF($B$268=6,(IF(OR(AJ17="Benzin",AJ17="Diesel"),$AK17*INDEX('DIN EN 16258'!$L:$L,MATCH('mobitool-Faktoren v2.0'!$AI17,'DIN EN 16258'!$A:$A,0))*$I17/$AD17+$AL17*INDEX('DIN EN 16258'!$L:$L,MATCH('mobitool-Faktoren v2.0'!$AJ17,'DIN EN 16258'!$A:$A,0))*$I17/$AD17,IF(ISERROR($AK17*INDEX('DIN EN 16258'!$L:$L,MATCH('mobitool-Faktoren v2.0'!$AI17,'DIN EN 16258'!$A:$A,0))*$I17/$AD17),0,$AK17*INDEX('DIN EN 16258'!$L:$L,MATCH('mobitool-Faktoren v2.0'!$AI17,'DIN EN 16258'!$A:$A,0))*$I17/$AD17)+IF(ISERROR($AL17*INDEX('DIN EN 16258'!$L:$L,MATCH('mobitool-Faktoren v2.0'!$AJ17,'DIN EN 16258'!$A:$A,0))*$J17/$AE17),0,$AL17*INDEX('DIN EN 16258'!$L:$L,MATCH('mobitool-Faktoren v2.0'!$AJ17,'DIN EN 16258'!$A:$A,0))*$J17/$AE17)))*1000,
IF($B$268=1,(IF(OR(AJ17="Benzin",AJ17="Diesel"),$AK17*INDEX('DIN EN 16258'!$F:$F,MATCH('mobitool-Faktoren v2.0'!$AI17,'DIN EN 16258'!$A:$A,0))*$I17/$AD17+$AL17*INDEX('DIN EN 16258'!$F:$F,MATCH('mobitool-Faktoren v2.0'!$AJ17,'DIN EN 16258'!$A:$A,0))*$I17/$AD17,IF(ISERROR($AK17*INDEX('DIN EN 16258'!$F:$F,MATCH('mobitool-Faktoren v2.0'!$AI17,'DIN EN 16258'!$A:$A,0))*$I17/$AD17),0,$AK17*INDEX('DIN EN 16258'!$F:$F,MATCH('mobitool-Faktoren v2.0'!$AI17,'DIN EN 16258'!$A:$A,0))*$I17/$AD17)+IF(ISERROR($AL17*INDEX('DIN EN 16258'!$F:$F,MATCH('mobitool-Faktoren v2.0'!$AJ17,'DIN EN 16258'!$A:$A,0))*$J17/$AE17),0,$AL17*INDEX('DIN EN 16258'!$F:$F,MATCH('mobitool-Faktoren v2.0'!$AJ17,'DIN EN 16258'!$A:$A,0))*$J17/$AE17))),0))*$AC17/$F17</f>
        <v>135.97999999999996</v>
      </c>
      <c r="W17" s="39" t="s">
        <v>672</v>
      </c>
      <c r="X17" s="6" t="s">
        <v>162</v>
      </c>
      <c r="Y17" s="336"/>
      <c r="Z17" s="336"/>
      <c r="AA17" s="337"/>
      <c r="AB17" s="299"/>
      <c r="AC17" s="300">
        <v>10</v>
      </c>
      <c r="AD17" s="298">
        <v>1</v>
      </c>
      <c r="AE17" s="298"/>
      <c r="AF17" s="299">
        <v>1</v>
      </c>
      <c r="AG17" s="299"/>
      <c r="AH17" s="299"/>
      <c r="AI17" s="301" t="s">
        <v>24</v>
      </c>
      <c r="AJ17" s="301"/>
      <c r="AK17" s="329">
        <v>3.5563999999999998E-2</v>
      </c>
      <c r="AL17" s="329"/>
      <c r="AM17" s="202" t="s">
        <v>986</v>
      </c>
      <c r="AN17" s="202" t="s">
        <v>81</v>
      </c>
      <c r="AO17" s="202" t="s">
        <v>987</v>
      </c>
      <c r="AP17" s="202" t="s">
        <v>81</v>
      </c>
      <c r="AQ17" s="202" t="s">
        <v>988</v>
      </c>
      <c r="AR17" s="202" t="s">
        <v>989</v>
      </c>
      <c r="AS17" s="202" t="s">
        <v>990</v>
      </c>
      <c r="AT17" s="202" t="s">
        <v>991</v>
      </c>
      <c r="AU17" s="303">
        <f ca="1">IF(ISERROR(OFFSET('Daten KEA'!$A$1,MATCH(AU$5,'Daten KEA'!$A:$A,0)-1,MATCH(AM17,'Daten KEA'!$A$424:$ADO$424,0)-1)),0,OFFSET('Daten KEA'!$A$1,MATCH(AU$5,'Daten KEA'!$A:$A,0)-1,MATCH(AM17,'Daten KEA'!$A$424:$ADO$424,0)-1))+IF(ISERROR(AK17*INDEX('Energiefaktoren Ecoinvent'!$D:$D,MATCH('mobitool-Faktoren v2.0'!AI17,'Energiefaktoren Ecoinvent'!$A:$A,0))),0,AK17*INDEX('Energiefaktoren Ecoinvent'!$D:$D,MATCH('mobitool-Faktoren v2.0'!AI17,'Energiefaktoren Ecoinvent'!$A:$A,0)))+IF(OR(AJ17="Benzin",AJ17="Diesel"),IF(ISERROR(OFFSET('Daten KEA'!$A$1,MATCH(AV$5,'Daten KEA'!$A:$A,0)-1,MATCH(AN17,'Daten KEA'!$A$424:$ADO$424,0)-1)),0,OFFSET('Daten KEA'!$A$1,MATCH(AV$5,'Daten KEA'!$A:$A,0)-1,MATCH(AN17,'Daten KEA'!$A$424:$ADO$424,0)-1))+IF(ISERROR(AL17*INDEX('Energiefaktoren Ecoinvent'!$D:$D,MATCH('mobitool-Faktoren v2.0'!AJ17,'Energiefaktoren Ecoinvent'!$A:$A,0))),0,AL17*INDEX('Energiefaktoren Ecoinvent'!$D:$D,MATCH('mobitool-Faktoren v2.0'!AJ17,'Energiefaktoren Ecoinvent'!$A:$A,0))),0)</f>
        <v>1.5221391999999998</v>
      </c>
      <c r="AV17" s="303">
        <f ca="1">IF(OR(AJ17="Benzin",AJ17="Diesel"),0,IF(ISERROR(OFFSET('Daten KEA'!$A$1,MATCH(AV$5,'Daten KEA'!$A:$A,0)-1,MATCH(AN17,'Daten KEA'!$A$424:$ADO$424,0)-1)),0,OFFSET('Daten KEA'!$A$1,MATCH(AV$5,'Daten KEA'!$A:$A,0)-1,MATCH(AN17,'Daten KEA'!$A$424:$ADO$424,0)-1))+IF(ISERROR(AL17*INDEX('Energiefaktoren Ecoinvent'!$D:$D,MATCH('mobitool-Faktoren v2.0'!AJ17,'Energiefaktoren Ecoinvent'!$A:$A,0))),0,AL17*INDEX('Energiefaktoren Ecoinvent'!$D:$D,MATCH('mobitool-Faktoren v2.0'!AJ17,'Energiefaktoren Ecoinvent'!$A:$A,0))))</f>
        <v>0</v>
      </c>
      <c r="AW17" s="303">
        <f ca="1">IF(ISERROR(OFFSET('Daten KEA'!$A$1,MATCH(AW$5,'Daten KEA'!$A:$A,0)-1,MATCH(AO17,'Daten KEA'!$A$424:$ADO$424,0)-1)),0,OFFSET('Daten KEA'!$A$1,MATCH(AW$5,'Daten KEA'!$A:$A,0)-1,MATCH(AO17,'Daten KEA'!$A$424:$ADO$424,0)-1))-IF(ISERROR(AK17*INDEX('Energiefaktoren Ecoinvent'!$D:$D,MATCH('mobitool-Faktoren v2.0'!AI17,'Energiefaktoren Ecoinvent'!$A:$A,0))),0,AK17*INDEX('Energiefaktoren Ecoinvent'!$D:$D,MATCH('mobitool-Faktoren v2.0'!AI17,'Energiefaktoren Ecoinvent'!$A:$A,0)))+IF(OR(AJ17="Benzin",AJ17="Diesel"),IF(ISERROR(OFFSET('Daten KEA'!$A$1,MATCH(AX$5,'Daten KEA'!$A:$A,0)-1,MATCH(AP17,'Daten KEA'!$A$424:$ADO$424,0)-1)),0,OFFSET('Daten KEA'!$A$1,MATCH(AX$5,'Daten KEA'!$A:$A,0)-1,MATCH(AP17,'Daten KEA'!$A$424:$ADO$424,0)-1))-IF(ISERROR(AL17*INDEX('Energiefaktoren Ecoinvent'!$D:$D,MATCH('mobitool-Faktoren v2.0'!AJ17,'Energiefaktoren Ecoinvent'!$A:$A,0))),0,AL17*INDEX('Energiefaktoren Ecoinvent'!$D:$D,MATCH('mobitool-Faktoren v2.0'!AJ17,'Energiefaktoren Ecoinvent'!$A:$A,0))),0)</f>
        <v>0.43174690000000027</v>
      </c>
      <c r="AX17" s="303">
        <f ca="1">IF(OR(AJ17="Benzin",AJ17="Diesel"),0,IF(ISERROR(OFFSET('Daten KEA'!$A$1,MATCH(AX$5,'Daten KEA'!$A:$A,0)-1,MATCH(AP17,'Daten KEA'!$A$424:$ADO$424,0)-1)),0,OFFSET('Daten KEA'!$A$1,MATCH(AX$5,'Daten KEA'!$A:$A,0)-1,MATCH(AP17,'Daten KEA'!$A$424:$ADO$424,0)-1))-IF(ISERROR(AL17*INDEX('Energiefaktoren Ecoinvent'!$D:$D,MATCH('mobitool-Faktoren v2.0'!AJ17,'Energiefaktoren Ecoinvent'!$A:$A,0))),0,AL17*INDEX('Energiefaktoren Ecoinvent'!$D:$D,MATCH('mobitool-Faktoren v2.0'!AJ17,'Energiefaktoren Ecoinvent'!$A:$A,0))))</f>
        <v>0</v>
      </c>
      <c r="AY17" s="303">
        <f t="shared" ca="1" si="5"/>
        <v>1.9538861000000001</v>
      </c>
      <c r="AZ17" s="303">
        <f ca="1">IF(ISERROR(OFFSET('Daten KEA'!$A$1,MATCH(AZ$5,'Daten KEA'!$A:$A,0)-1,MATCH(AQ17,'Daten KEA'!$A$424:$ADO$424,0)-1)),0,OFFSET('Daten KEA'!$A$1,MATCH(AZ$5,'Daten KEA'!$A:$A,0)-1,MATCH(AQ17,'Daten KEA'!$A$424:$ADO$424,0)-1))</f>
        <v>9.1479386999999995E-2</v>
      </c>
      <c r="BA17" s="303">
        <f ca="1">IF(ISERROR(OFFSET('Daten KEA'!$A$1,MATCH(BA$5,'Daten KEA'!$A:$A,0)-1,MATCH(AR17,'Daten KEA'!$A$424:$ADO$424,0)-1)),0,OFFSET('Daten KEA'!$A$1,MATCH(BA$5,'Daten KEA'!$A:$A,0)-1,MATCH(AR17,'Daten KEA'!$A$424:$ADO$424,0)-1))</f>
        <v>5.9090881999999997E-2</v>
      </c>
      <c r="BB17" s="303">
        <f ca="1">IF(ISERROR(OFFSET('Daten KEA'!$A$1,MATCH(BB$5,'Daten KEA'!$A:$A,0)-1,MATCH(AS17,'Daten KEA'!$A$424:$ADO$424,0)-1)),0,OFFSET('Daten KEA'!$A$1,MATCH(BB$5,'Daten KEA'!$A:$A,0)-1,MATCH(AS17,'Daten KEA'!$A$424:$ADO$424,0)-1))</f>
        <v>0.22627707</v>
      </c>
      <c r="BC17" s="304">
        <f t="shared" ca="1" si="42"/>
        <v>2.3307334390000003</v>
      </c>
      <c r="BD17" s="303">
        <f ca="1">IF(ISERROR(OFFSET('Daten KEA'!$A$1,MATCH(BD$5,'Daten KEA'!$A:$A,0)-1,MATCH(AT17,'Daten KEA'!$A$424:$ADO$424,0)-1)),0,OFFSET('Daten KEA'!$A$1,MATCH(BD$5,'Daten KEA'!$A:$A,0)-1,MATCH(AT17,'Daten KEA'!$A$424:$ADO$424,0)-1))</f>
        <v>2.3307335</v>
      </c>
      <c r="BE17" s="305">
        <f t="shared" ca="1" si="7"/>
        <v>1.000000026172019</v>
      </c>
      <c r="BF17" s="306">
        <f ca="1">IF(ISERROR(OFFSET('Daten KEA'!$A$1,MATCH(BF$5,'Daten KEA'!$A:$A,0)-1,MATCH(AM17,'Daten KEA'!$A$424:$ADO$424,0)-1)),0,OFFSET('Daten KEA'!$A$1,MATCH(BF$5,'Daten KEA'!$A:$A,0)-1,MATCH(AM17,'Daten KEA'!$A$424:$ADO$424,0)-1))+IF(ISERROR($AK17*INDEX('Energiefaktoren Ecoinvent'!$H:$H,MATCH('mobitool-Faktoren v2.0'!$AI17,'Energiefaktoren Ecoinvent'!$A:$A,0))),0,$AK17*INDEX('Energiefaktoren Ecoinvent'!$H:$H,MATCH('mobitool-Faktoren v2.0'!$AI17,'Energiefaktoren Ecoinvent'!$A:$A,0)))+IF(OR(AJ17="Benzin",AJ17="Diesel"),IF(ISERROR(OFFSET('Daten KEA'!$A$1,MATCH(BG$5,'Daten KEA'!$A:$A,0)-1,MATCH(AN17,'Daten KEA'!$A$424:$ADO$424,0)-1)),0,OFFSET('Daten KEA'!$A$1,MATCH(BG$5,'Daten KEA'!$A:$A,0)-1,MATCH(AN17,'Daten KEA'!$A$424:$ADO$424,0)-1))+IF(ISERROR($AL17*INDEX('Energiefaktoren Ecoinvent'!$H:$H,MATCH('mobitool-Faktoren v2.0'!$AJ17,'Energiefaktoren Ecoinvent'!$A:$A,0))),0,$AL17*INDEX('Energiefaktoren Ecoinvent'!$H:$H,MATCH('mobitool-Faktoren v2.0'!$AJ17,'Energiefaktoren Ecoinvent'!$A:$A,0))),0)</f>
        <v>1.5221391999999998</v>
      </c>
      <c r="BG17" s="306">
        <f ca="1">IF(OR(AJ17="Benzin",AJ17="Diesel"),0,IF(ISERROR(OFFSET('Daten KEA'!$A$1,MATCH(BG$5,'Daten KEA'!$A:$A,0)-1,MATCH(AN17,'Daten KEA'!$A$424:$ADO$424,0)-1)),0,OFFSET('Daten KEA'!$A$1,MATCH(BG$5,'Daten KEA'!$A:$A,0)-1,MATCH(AN17,'Daten KEA'!$A$424:$ADO$424,0)-1))+IF(ISERROR($AL17*INDEX('Energiefaktoren Ecoinvent'!$H:$H,MATCH('mobitool-Faktoren v2.0'!$AJ17,'Energiefaktoren Ecoinvent'!$A:$A,0))),0,$AL17*INDEX('Energiefaktoren Ecoinvent'!$H:$H,MATCH('mobitool-Faktoren v2.0'!$AJ17,'Energiefaktoren Ecoinvent'!$A:$A,0))))</f>
        <v>0</v>
      </c>
      <c r="BH17" s="306">
        <f ca="1">IF(ISERROR(OFFSET('Daten KEA'!$A$1,MATCH(BH$5,'Daten KEA'!$A:$A,0)-1,MATCH(AO17,'Daten KEA'!$A$424:$ADO$424,0)-1)),0,OFFSET('Daten KEA'!$A$1,MATCH(BH$5,'Daten KEA'!$A:$A,0)-1,MATCH(AO17,'Daten KEA'!$A$424:$ADO$424,0)-1))-IF(ISERROR($AK17*INDEX('Energiefaktoren Ecoinvent'!$H:$H,MATCH('mobitool-Faktoren v2.0'!$AI17,'Energiefaktoren Ecoinvent'!$A:$A,0))),0,$AK17*INDEX('Energiefaktoren Ecoinvent'!$H:$H,MATCH('mobitool-Faktoren v2.0'!$AI17,'Energiefaktoren Ecoinvent'!$A:$A,0)))+IF(OR(AJ17="Benzin",AJ17="Diesel"),IF(ISERROR(OFFSET('Daten KEA'!$A$1,MATCH(BI$5,'Daten KEA'!$A:$A,0)-1,MATCH(AP17,'Daten KEA'!$A$424:$ADO$424,0)-1)),0,OFFSET('Daten KEA'!$A$1,MATCH(BI$5,'Daten KEA'!$A:$A,0)-1,MATCH(AP17,'Daten KEA'!$A$424:$ADO$424,0)-1))-IF(ISERROR($AL17*INDEX('Energiefaktoren Ecoinvent'!$H:$H,MATCH('mobitool-Faktoren v2.0'!$AJ17,'Energiefaktoren Ecoinvent'!$A:$A,0))),0,$AL17*INDEX('Energiefaktoren Ecoinvent'!$H:$H,MATCH('mobitool-Faktoren v2.0'!$AJ17,'Energiefaktoren Ecoinvent'!$A:$A,0))),0)</f>
        <v>0.42676901366640019</v>
      </c>
      <c r="BI17" s="306">
        <f ca="1">IF(OR(AJ17="Benzin",AJ17="Diesel"),0,IF(ISERROR(OFFSET('Daten KEA'!$A$1,MATCH(BI$5,'Daten KEA'!$A:$A,0)-1,MATCH(AP17,'Daten KEA'!$A$424:$ADO$424,0)-1)),0,OFFSET('Daten KEA'!$A$1,MATCH(BI$5,'Daten KEA'!$A:$A,0)-1,MATCH(AP17,'Daten KEA'!$A$424:$ADO$424,0)-1))-IF(ISERROR($AL17*INDEX('Energiefaktoren Ecoinvent'!$H:$H,MATCH('mobitool-Faktoren v2.0'!$AJ17,'Energiefaktoren Ecoinvent'!$A:$A,0))),0,$AL17*INDEX('Energiefaktoren Ecoinvent'!$H:$H,MATCH('mobitool-Faktoren v2.0'!$AJ17,'Energiefaktoren Ecoinvent'!$A:$A,0))))</f>
        <v>0</v>
      </c>
      <c r="BJ17" s="306">
        <f t="shared" ca="1" si="41"/>
        <v>1.9489082136664</v>
      </c>
      <c r="BK17" s="306">
        <f ca="1">IF(ISERROR(OFFSET('Daten KEA'!$A$1,MATCH(BK$5,'Daten KEA'!$A:$A,0)-1,MATCH(AQ17,'Daten KEA'!$A$424:$ADO$424,0)-1)),0,OFFSET('Daten KEA'!$A$1,MATCH(BK$5,'Daten KEA'!$A:$A,0)-1,MATCH(AQ17,'Daten KEA'!$A$424:$ADO$424,0)-1))</f>
        <v>7.9401206702226002E-2</v>
      </c>
      <c r="BL17" s="306">
        <f ca="1">IF(ISERROR(OFFSET('Daten KEA'!$A$1,MATCH(BL$5,'Daten KEA'!$A:$A,0)-1,MATCH(AR17,'Daten KEA'!$A$424:$ADO$424,0)-1)),0,OFFSET('Daten KEA'!$A$1,MATCH(BL$5,'Daten KEA'!$A:$A,0)-1,MATCH(AR17,'Daten KEA'!$A$424:$ADO$424,0)-1))</f>
        <v>5.3920059751669996E-2</v>
      </c>
      <c r="BM17" s="306">
        <f ca="1">IF(ISERROR(OFFSET('Daten KEA'!$A$1,MATCH(BM$5,'Daten KEA'!$A:$A,0)-1,MATCH(AS17,'Daten KEA'!$A$424:$ADO$424,0)-1)),0,OFFSET('Daten KEA'!$A$1,MATCH(BM$5,'Daten KEA'!$A:$A,0)-1,MATCH(AS17,'Daten KEA'!$A$424:$ADO$424,0)-1))</f>
        <v>0.21378230803923001</v>
      </c>
      <c r="BN17" s="307">
        <f t="shared" ca="1" si="43"/>
        <v>2.2960117881595257</v>
      </c>
      <c r="BO17" s="306">
        <f ca="1">IF(ISERROR(OFFSET('Daten KEA'!$A$1,MATCH(BO$5,'Daten KEA'!$A:$A,0)-1,MATCH(AT17,'Daten KEA'!$A$424:$ADO$424,0)-1)),0,OFFSET('Daten KEA'!$A$1,MATCH(BO$5,'Daten KEA'!$A:$A,0)-1,MATCH(AT17,'Daten KEA'!$A$424:$ADO$424,0)-1))</f>
        <v>2.2960117742595001</v>
      </c>
      <c r="BP17" s="305">
        <f t="shared" ca="1" si="8"/>
        <v>0.99999999394601302</v>
      </c>
      <c r="BQ17" s="308">
        <f ca="1">IF(ISERROR(OFFSET('Daten GWP'!$A$1,MATCH(BQ$5,'Daten GWP'!$A:$A,0)-1,MATCH(AM17,'Daten GWP'!$A$424:$ADO$424,0)-1)),0,OFFSET('Daten GWP'!$A$1,MATCH(BQ$5,'Daten GWP'!$A:$A,0)-1,MATCH(AM17,'Daten GWP'!$A$424:$ADO$424,0)-1))*1000</f>
        <v>114.49183000000001</v>
      </c>
      <c r="BR17" s="308">
        <f ca="1">IF(ISERROR(OFFSET('Daten GWP'!$A$1,MATCH(BR$5,'Daten GWP'!$A:$A,0)-1,MATCH(AN17,'Daten GWP'!$A$424:$ADO$424,0)-1)),0,OFFSET('Daten GWP'!$A$1,MATCH(BR$5,'Daten GWP'!$A:$A,0)-1,MATCH(AN17,'Daten GWP'!$A$424:$ADO$424,0)-1))*1000</f>
        <v>0</v>
      </c>
      <c r="BS17" s="308">
        <f ca="1">IF(ISERROR(OFFSET('Daten GWP'!$A$1,MATCH(BS$5,'Daten GWP'!$A:$A,0)-1,MATCH(AO17,'Daten GWP'!$A$424:$ADO$424,0)-1)),0,OFFSET('Daten GWP'!$A$1,MATCH(BS$5,'Daten GWP'!$A:$A,0)-1,MATCH(AO17,'Daten GWP'!$A$424:$ADO$424,0)-1))*1000</f>
        <v>22.546092999999999</v>
      </c>
      <c r="BT17" s="308">
        <f ca="1">IF(ISERROR(OFFSET('Daten GWP'!$A$1,MATCH(BT$5,'Daten GWP'!$A:$A,0)-1,MATCH(AP17,'Daten GWP'!$A$424:$ADO$424,0)-1)),0,OFFSET('Daten GWP'!$A$1,MATCH(BT$5,'Daten GWP'!$A:$A,0)-1,MATCH(AP17,'Daten GWP'!$A$424:$ADO$424,0)-1))*1000</f>
        <v>0</v>
      </c>
      <c r="BU17" s="308">
        <f t="shared" ca="1" si="9"/>
        <v>137.03792300000001</v>
      </c>
      <c r="BV17" s="308">
        <f ca="1">IF(ISERROR(OFFSET('Daten GWP'!$A$1,MATCH(BV$5,'Daten GWP'!$A:$A,0)-1,MATCH(AQ17,'Daten GWP'!$A$424:$ADO$424,0)-1)),0,OFFSET('Daten GWP'!$A$1,MATCH(BV$5,'Daten GWP'!$A:$A,0)-1,MATCH(AQ17,'Daten GWP'!$A$424:$ADO$424,0)-1))*1000</f>
        <v>1.7354746000000001</v>
      </c>
      <c r="BW17" s="308">
        <f ca="1">IF(ISERROR(OFFSET('Daten GWP'!$A$1,MATCH(BW$5,'Daten GWP'!$A:$A,0)-1,MATCH(AR17,'Daten GWP'!$A$424:$ADO$424,0)-1)),0,OFFSET('Daten GWP'!$A$1,MATCH(BW$5,'Daten GWP'!$A:$A,0)-1,MATCH(AR17,'Daten GWP'!$A$424:$ADO$424,0)-1))*1000</f>
        <v>3.3448324999999999</v>
      </c>
      <c r="BX17" s="308">
        <f ca="1">IF(ISERROR(OFFSET('Daten GWP'!$A$1,MATCH(BX$5,'Daten GWP'!$A:$A,0)-1,MATCH(AS17,'Daten GWP'!$A$424:$ADO$424,0)-1)),0,OFFSET('Daten GWP'!$A$1,MATCH(BX$5,'Daten GWP'!$A:$A,0)-1,MATCH(AS17,'Daten GWP'!$A$424:$ADO$424,0)-1))*1000</f>
        <v>6.2005182999999997</v>
      </c>
      <c r="BY17" s="309">
        <f ca="1">BU17+BV17+BW17+BX17</f>
        <v>148.3187484</v>
      </c>
      <c r="BZ17" s="308">
        <f ca="1">IF(ISERROR(OFFSET('Daten GWP'!$A$1,MATCH(BZ$5,'Daten GWP'!$A:$A,0)-1,MATCH(AT17,'Daten GWP'!$A$424:$ADO$424,0)-1)),0,OFFSET('Daten GWP'!$A$1,MATCH(BZ$5,'Daten GWP'!$A:$A,0)-1,MATCH(AT17,'Daten GWP'!$A$424:$ADO$424,0)-1))*1000</f>
        <v>148.31874999999999</v>
      </c>
      <c r="CA17" s="305">
        <f t="shared" ca="1" si="11"/>
        <v>1.0000000107875775</v>
      </c>
      <c r="CB17" s="310">
        <f ca="1">IF(ISERROR(OFFSET('Daten Elementary'!$A$1,MATCH(CB$5,'Daten Elementary'!$A:$A,0)-1,MATCH(AM17,'Daten Elementary'!$A$424:$ADO$424,0)-1)),0,OFFSET('Daten Elementary'!$A$1,MATCH(CB$5,'Daten Elementary'!$A:$A,0)-1,MATCH(AM17,'Daten Elementary'!$A$424:$ADO$424,0)-1))*1000000</f>
        <v>26.594588000000002</v>
      </c>
      <c r="CC17" s="310">
        <f ca="1">IF(ISERROR(OFFSET('Daten Elementary'!$A$1,MATCH(CC$5,'Daten Elementary'!$A:$A,0)-1,MATCH(AN17,'Daten Elementary'!$A$424:$ADO$424,0)-1)),0,OFFSET('Daten Elementary'!$A$1,MATCH(CC$5,'Daten Elementary'!$A:$A,0)-1,MATCH(AN17,'Daten Elementary'!$A$424:$ADO$424,0)-1))*1000000</f>
        <v>0</v>
      </c>
      <c r="CD17" s="310">
        <f ca="1">IF(ISERROR(OFFSET('Daten Elementary'!$A$1,MATCH(CD$5,'Daten Elementary'!$A:$A,0)-1,MATCH(AO17,'Daten Elementary'!$A$424:$ADO$424,0)-1)),0,OFFSET('Daten Elementary'!$A$1,MATCH(CD$5,'Daten Elementary'!$A:$A,0)-1,MATCH(AO17,'Daten Elementary'!$A$424:$ADO$424,0)-1))*1000000</f>
        <v>8.1399349000000001</v>
      </c>
      <c r="CE17" s="310">
        <f ca="1">IF(ISERROR(OFFSET('Daten Elementary'!$A$1,MATCH(CE$5,'Daten Elementary'!$A:$A,0)-1,MATCH(AP17,'Daten Elementary'!$A$424:$ADO$424,0)-1)),0,OFFSET('Daten Elementary'!$A$1,MATCH(CE$5,'Daten Elementary'!$A:$A,0)-1,MATCH(AP17,'Daten Elementary'!$A$424:$ADO$424,0)-1))*1000000</f>
        <v>0</v>
      </c>
      <c r="CF17" s="310">
        <f t="shared" ca="1" si="12"/>
        <v>34.734522900000002</v>
      </c>
      <c r="CG17" s="310">
        <f ca="1">IF(ISERROR(OFFSET('Daten Elementary'!$A$1,MATCH(CG$5,'Daten Elementary'!$A:$A,0)-1,MATCH(AQ17,'Daten Elementary'!$A$424:$ADO$424,0)-1)),0,OFFSET('Daten Elementary'!$A$1,MATCH(CG$5,'Daten Elementary'!$A:$A,0)-1,MATCH(AQ17,'Daten Elementary'!$A$424:$ADO$424,0)-1))*1000000</f>
        <v>0.56093614000000003</v>
      </c>
      <c r="CH17" s="310">
        <f ca="1">IF(ISERROR(OFFSET('Daten Elementary'!$A$1,MATCH(CH$5,'Daten Elementary'!$A:$A,0)-1,MATCH(AR17,'Daten Elementary'!$A$424:$ADO$424,0)-1)),0,OFFSET('Daten Elementary'!$A$1,MATCH(CH$5,'Daten Elementary'!$A:$A,0)-1,MATCH(AR17,'Daten Elementary'!$A$424:$ADO$424,0)-1))*1000000</f>
        <v>4.1031040999999995</v>
      </c>
      <c r="CI17" s="310">
        <f ca="1">IF(ISERROR(OFFSET('Daten Elementary'!$A$1,MATCH(CI$5,'Daten Elementary'!$A:$A,0)-1,MATCH(AS17,'Daten Elementary'!$A$424:$ADO$424,0)-1)),0,OFFSET('Daten Elementary'!$A$1,MATCH(CI$5,'Daten Elementary'!$A:$A,0)-1,MATCH(AS17,'Daten Elementary'!$A$424:$ADO$424,0)-1))*1000000</f>
        <v>6.4217582999999996</v>
      </c>
      <c r="CJ17" s="311">
        <f t="shared" ca="1" si="13"/>
        <v>45.820321440000008</v>
      </c>
      <c r="CK17" s="310">
        <f ca="1">IF(ISERROR(OFFSET('Daten Elementary'!$A$1,MATCH(CK$5,'Daten Elementary'!$A:$A,0)-1,MATCH($AT17,'Daten Elementary'!$A$424:$ADO$424,0)-1)),0,OFFSET('Daten Elementary'!$A$1,MATCH(CK$5,'Daten Elementary'!$A:$A,0)-1,MATCH($AT17,'Daten Elementary'!$A$424:$ADO$424,0)-1))*1000000</f>
        <v>45.820321999999997</v>
      </c>
      <c r="CL17" s="305">
        <f t="shared" ca="1" si="14"/>
        <v>1.0000000122216512</v>
      </c>
      <c r="CM17" s="312">
        <f ca="1">IF(ISERROR(OFFSET('Daten Elementary'!$A$1,MATCH(CM$5,'Daten Elementary'!$A:$A,0)-1,MATCH(AM17,'Daten Elementary'!$A$424:$ADO$424,0)-1)),0,OFFSET('Daten Elementary'!$A$1,MATCH(CM$5,'Daten Elementary'!$A:$A,0)-1,MATCH(AM17,'Daten Elementary'!$A$424:$ADO$424,0)-1))*1000000</f>
        <v>16.717684999999999</v>
      </c>
      <c r="CN17" s="312">
        <f ca="1">IF(ISERROR(OFFSET('Daten Elementary'!$A$1,MATCH(CN$5,'Daten Elementary'!$A:$A,0)-1,MATCH(AN17,'Daten Elementary'!$A$424:$ADO$424,0)-1)),0,OFFSET('Daten Elementary'!$A$1,MATCH(CN$5,'Daten Elementary'!$A:$A,0)-1,MATCH(AN17,'Daten Elementary'!$A$424:$ADO$424,0)-1))*1000000</f>
        <v>0</v>
      </c>
      <c r="CO17" s="312">
        <f ca="1">IF(ISERROR(OFFSET('Daten Elementary'!$A$1,MATCH(CO$5,'Daten Elementary'!$A:$A,0)-1,MATCH(AO17,'Daten Elementary'!$A$424:$ADO$424,0)-1)),0,OFFSET('Daten Elementary'!$A$1,MATCH(CO$5,'Daten Elementary'!$A:$A,0)-1,MATCH(AO17,'Daten Elementary'!$A$424:$ADO$424,0)-1))*1000000</f>
        <v>6.5448597999999993</v>
      </c>
      <c r="CP17" s="312">
        <f ca="1">IF(ISERROR(OFFSET('Daten Elementary'!$A$1,MATCH(CP$5,'Daten Elementary'!$A:$A,0)-1,MATCH(AP17,'Daten Elementary'!$A$424:$ADO$424,0)-1)),0,OFFSET('Daten Elementary'!$A$1,MATCH(CP$5,'Daten Elementary'!$A:$A,0)-1,MATCH(AP17,'Daten Elementary'!$A$424:$ADO$424,0)-1))*1000000</f>
        <v>0</v>
      </c>
      <c r="CQ17" s="312">
        <f t="shared" ca="1" si="15"/>
        <v>23.262544800000001</v>
      </c>
      <c r="CR17" s="312">
        <f ca="1">IF(ISERROR(OFFSET('Daten Elementary'!$A$1,MATCH(CR$5,'Daten Elementary'!$A:$A,0)-1,MATCH(AQ17,'Daten Elementary'!$A$424:$ADO$424,0)-1)),0,OFFSET('Daten Elementary'!$A$1,MATCH(CR$5,'Daten Elementary'!$A:$A,0)-1,MATCH(AQ17,'Daten Elementary'!$A$424:$ADO$424,0)-1))*1000000</f>
        <v>0.32900264000000001</v>
      </c>
      <c r="CS17" s="312">
        <f ca="1">IF(ISERROR(OFFSET('Daten Elementary'!$A$1,MATCH(CS$5,'Daten Elementary'!$A:$A,0)-1,MATCH(AR17,'Daten Elementary'!$A$424:$ADO$424,0)-1)),0,OFFSET('Daten Elementary'!$A$1,MATCH(CS$5,'Daten Elementary'!$A:$A,0)-1,MATCH(AR17,'Daten Elementary'!$A$424:$ADO$424,0)-1))*1000000</f>
        <v>1.7182964000000001</v>
      </c>
      <c r="CT17" s="312">
        <f ca="1">IF(ISERROR(OFFSET('Daten Elementary'!$A$1,MATCH(CT$5,'Daten Elementary'!$A:$A,0)-1,MATCH(AS17,'Daten Elementary'!$A$424:$ADO$424,0)-1)),0,OFFSET('Daten Elementary'!$A$1,MATCH(CT$5,'Daten Elementary'!$A:$A,0)-1,MATCH(AS17,'Daten Elementary'!$A$424:$ADO$424,0)-1))*1000000</f>
        <v>3.6311225</v>
      </c>
      <c r="CU17" s="313">
        <f t="shared" ca="1" si="16"/>
        <v>28.940966339999999</v>
      </c>
      <c r="CV17" s="312">
        <f ca="1">IF(ISERROR(OFFSET('Daten Elementary'!$A$1,MATCH(CV$5,'Daten Elementary'!$A:$A,0)-1,MATCH($AT17,'Daten Elementary'!$A$424:$ADO$424,0)-1)),0,OFFSET('Daten Elementary'!$A$1,MATCH(CV$5,'Daten Elementary'!$A:$A,0)-1,MATCH($AT17,'Daten Elementary'!$A$424:$ADO$424,0)-1))*1000000</f>
        <v>28.940966</v>
      </c>
      <c r="CW17" s="305">
        <f t="shared" ca="1" si="17"/>
        <v>0.99999998825194725</v>
      </c>
      <c r="CX17" s="314">
        <f ca="1">IF(ISERROR(OFFSET('Daten Elementary'!$A$1,MATCH(CX$5,'Daten Elementary'!$A:$A,0)-1,MATCH(AM17,'Daten Elementary'!$A$424:$ADO$424,0)-1)),0,OFFSET('Daten Elementary'!$A$1,MATCH(CX$5,'Daten Elementary'!$A:$A,0)-1,MATCH(AM17,'Daten Elementary'!$A$424:$ADO$424,0)-1))*1000000</f>
        <v>15.228686999999999</v>
      </c>
      <c r="CY17" s="314">
        <f ca="1">IF(ISERROR(OFFSET('Daten Elementary'!$A$1,MATCH(CY$5,'Daten Elementary'!$A:$A,0)-1,MATCH(AN17,'Daten Elementary'!$A$424:$ADO$424,0)-1)),0,OFFSET('Daten Elementary'!$A$1,MATCH(CY$5,'Daten Elementary'!$A:$A,0)-1,MATCH(AN17,'Daten Elementary'!$A$424:$ADO$424,0)-1))*1000000</f>
        <v>0</v>
      </c>
      <c r="CZ17" s="314">
        <f ca="1">IF(ISERROR(OFFSET('Daten Elementary'!$A$1,MATCH(CZ$5,'Daten Elementary'!$A:$A,0)-1,MATCH(AO17,'Daten Elementary'!$A$424:$ADO$424,0)-1)),0,OFFSET('Daten Elementary'!$A$1,MATCH(CZ$5,'Daten Elementary'!$A:$A,0)-1,MATCH(AO17,'Daten Elementary'!$A$424:$ADO$424,0)-1))*1000000</f>
        <v>90.91016599999999</v>
      </c>
      <c r="DA17" s="314">
        <f ca="1">IF(ISERROR(OFFSET('Daten Elementary'!$A$1,MATCH(DA$5,'Daten Elementary'!$A:$A,0)-1,MATCH(AP17,'Daten Elementary'!$A$424:$ADO$424,0)-1)),0,OFFSET('Daten Elementary'!$A$1,MATCH(DA$5,'Daten Elementary'!$A:$A,0)-1,MATCH(AP17,'Daten Elementary'!$A$424:$ADO$424,0)-1))*1000000</f>
        <v>0</v>
      </c>
      <c r="DB17" s="314">
        <f t="shared" ca="1" si="18"/>
        <v>106.13885299999998</v>
      </c>
      <c r="DC17" s="314">
        <f ca="1">IF(ISERROR(OFFSET('Daten Elementary'!$A$1,MATCH(DC$5,'Daten Elementary'!$A:$A,0)-1,MATCH(AQ17,'Daten Elementary'!$A$424:$ADO$424,0)-1)),0,OFFSET('Daten Elementary'!$A$1,MATCH(DC$5,'Daten Elementary'!$A:$A,0)-1,MATCH(AQ17,'Daten Elementary'!$A$424:$ADO$424,0)-1))*1000000</f>
        <v>1.7242176</v>
      </c>
      <c r="DD17" s="314">
        <f ca="1">IF(ISERROR(OFFSET('Daten Elementary'!$A$1,MATCH(DD$5,'Daten Elementary'!$A:$A,0)-1,MATCH(AR17,'Daten Elementary'!$A$424:$ADO$424,0)-1)),0,OFFSET('Daten Elementary'!$A$1,MATCH(DD$5,'Daten Elementary'!$A:$A,0)-1,MATCH(AR17,'Daten Elementary'!$A$424:$ADO$424,0)-1))*1000000</f>
        <v>2.8518954999999999</v>
      </c>
      <c r="DE17" s="314">
        <f ca="1">IF(ISERROR(OFFSET('Daten Elementary'!$A$1,MATCH(DE$5,'Daten Elementary'!$A:$A,0)-1,MATCH(AS17,'Daten Elementary'!$A$424:$ADO$424,0)-1)),0,OFFSET('Daten Elementary'!$A$1,MATCH(DE$5,'Daten Elementary'!$A:$A,0)-1,MATCH(AS17,'Daten Elementary'!$A$424:$ADO$424,0)-1))*1000000</f>
        <v>32.924352999999996</v>
      </c>
      <c r="DF17" s="315">
        <f t="shared" ca="1" si="19"/>
        <v>143.63931909999997</v>
      </c>
      <c r="DG17" s="314">
        <f ca="1">IF(ISERROR(OFFSET('Daten Elementary'!$A$1,MATCH(DG$5,'Daten Elementary'!$A:$A,0)-1,MATCH($AT17,'Daten Elementary'!$A$424:$ADO$424,0)-1)),0,OFFSET('Daten Elementary'!$A$1,MATCH(DG$5,'Daten Elementary'!$A:$A,0)-1,MATCH($AT17,'Daten Elementary'!$A$424:$ADO$424,0)-1))*1000000</f>
        <v>143.63932</v>
      </c>
      <c r="DH17" s="305">
        <f t="shared" ca="1" si="20"/>
        <v>1.0000000062656942</v>
      </c>
      <c r="DI17" s="316">
        <f ca="1">IF(ISERROR(OFFSET('Daten Elementary'!$A$1,MATCH(DI$5,'Daten Elementary'!$A:$A,0)-1,MATCH(AM17,'Daten Elementary'!$A$424:$ADO$424,0)-1)),0,OFFSET('Daten Elementary'!$A$1,MATCH(DI$5,'Daten Elementary'!$A:$A,0)-1,MATCH(AM17,'Daten Elementary'!$A$424:$ADO$424,0)-1))*1000000</f>
        <v>735.94999999999993</v>
      </c>
      <c r="DJ17" s="316">
        <f ca="1">IF(ISERROR(OFFSET('Daten Elementary'!$A$1,MATCH(DJ$5,'Daten Elementary'!$A:$A,0)-1,MATCH(AN17,'Daten Elementary'!$A$424:$ADO$424,0)-1)),0,OFFSET('Daten Elementary'!$A$1,MATCH(DJ$5,'Daten Elementary'!$A:$A,0)-1,MATCH(AN17,'Daten Elementary'!$A$424:$ADO$424,0)-1))*1000000</f>
        <v>0</v>
      </c>
      <c r="DK17" s="316">
        <f ca="1">IF(ISERROR(OFFSET('Daten Elementary'!$A$1,MATCH(DK$5,'Daten Elementary'!$A:$A,0)-1,MATCH(AO17,'Daten Elementary'!$A$424:$ADO$424,0)-1)),0,OFFSET('Daten Elementary'!$A$1,MATCH(DK$5,'Daten Elementary'!$A:$A,0)-1,MATCH(AO17,'Daten Elementary'!$A$424:$ADO$424,0)-1))*1000000</f>
        <v>97.184673000000004</v>
      </c>
      <c r="DL17" s="316">
        <f ca="1">IF(ISERROR(OFFSET('Daten Elementary'!$A$1,MATCH(DL$5,'Daten Elementary'!$A:$A,0)-1,MATCH(AP17,'Daten Elementary'!$A$424:$ADO$424,0)-1)),0,OFFSET('Daten Elementary'!$A$1,MATCH(DL$5,'Daten Elementary'!$A:$A,0)-1,MATCH(AP17,'Daten Elementary'!$A$424:$ADO$424,0)-1))*1000000</f>
        <v>0</v>
      </c>
      <c r="DM17" s="316">
        <f t="shared" ca="1" si="21"/>
        <v>833.13467299999991</v>
      </c>
      <c r="DN17" s="316">
        <f ca="1">IF(ISERROR(OFFSET('Daten Elementary'!$A$1,MATCH(DN$5,'Daten Elementary'!$A:$A,0)-1,MATCH(AQ17,'Daten Elementary'!$A$424:$ADO$424,0)-1)),0,OFFSET('Daten Elementary'!$A$1,MATCH(DN$5,'Daten Elementary'!$A:$A,0)-1,MATCH(AQ17,'Daten Elementary'!$A$424:$ADO$424,0)-1))*1000000</f>
        <v>2.2962955000000003</v>
      </c>
      <c r="DO17" s="316">
        <f ca="1">IF(ISERROR(OFFSET('Daten Elementary'!$A$1,MATCH(DO$5,'Daten Elementary'!$A:$A,0)-1,MATCH(AR17,'Daten Elementary'!$A$424:$ADO$424,0)-1)),0,OFFSET('Daten Elementary'!$A$1,MATCH(DO$5,'Daten Elementary'!$A:$A,0)-1,MATCH(AR17,'Daten Elementary'!$A$424:$ADO$424,0)-1))*1000000</f>
        <v>7.0079886</v>
      </c>
      <c r="DP17" s="316">
        <f ca="1">IF(ISERROR(OFFSET('Daten Elementary'!$A$1,MATCH(DP$5,'Daten Elementary'!$A:$A,0)-1,MATCH(AS17,'Daten Elementary'!$A$424:$ADO$424,0)-1)),0,OFFSET('Daten Elementary'!$A$1,MATCH(DP$5,'Daten Elementary'!$A:$A,0)-1,MATCH(AS17,'Daten Elementary'!$A$424:$ADO$424,0)-1))*1000000</f>
        <v>36.962496000000002</v>
      </c>
      <c r="DQ17" s="317">
        <f t="shared" ca="1" si="22"/>
        <v>879.40145309999991</v>
      </c>
      <c r="DR17" s="316">
        <f ca="1">IF(ISERROR(OFFSET('Daten Elementary'!$A$1,MATCH(DR$5,'Daten Elementary'!$A:$A,0)-1,MATCH($AT17,'Daten Elementary'!$A$424:$ADO$424,0)-1)),0,OFFSET('Daten Elementary'!$A$1,MATCH(DR$5,'Daten Elementary'!$A:$A,0)-1,MATCH($AT17,'Daten Elementary'!$A$424:$ADO$424,0)-1))*1000000</f>
        <v>879.40144999999995</v>
      </c>
      <c r="DS17" s="305">
        <f t="shared" ca="1" si="23"/>
        <v>0.99999999647487514</v>
      </c>
      <c r="DT17" s="318">
        <f ca="1">IF(ISERROR(OFFSET('Daten UBP13'!$A$1,MATCH(DT$5,'Daten UBP13'!$A:$A,0)-1,MATCH(AM17,'Daten UBP13'!$A$424:$AEG$424,0)-1)),0,OFFSET('Daten UBP13'!$A$1,MATCH(DT$5,'Daten UBP13'!$A:$A,0)-1,MATCH(AM17,'Daten UBP13'!$A$424:$AEG$424,0)-1))</f>
        <v>112.75734</v>
      </c>
      <c r="DU17" s="318">
        <f ca="1">IF(ISERROR(OFFSET('Daten UBP13'!$A$1,MATCH(DU$5,'Daten UBP13'!$A:$A,0)-1,MATCH(AN17,'Daten UBP13'!$A$424:$AEG$424,0)-1)),0,OFFSET('Daten UBP13'!$A$1,MATCH(DU$5,'Daten UBP13'!$A:$A,0)-1,MATCH(AN17,'Daten UBP13'!$A$424:$AEG$424,0)-1))</f>
        <v>0</v>
      </c>
      <c r="DV17" s="318">
        <f ca="1">IF(ISERROR(OFFSET('Daten UBP13'!$A$1,MATCH(DV$5,'Daten UBP13'!$A:$A,0)-1,MATCH(AO17,'Daten UBP13'!$A$424:$AEG$424,0)-1)),0,OFFSET('Daten UBP13'!$A$1,MATCH(DV$5,'Daten UBP13'!$A:$A,0)-1,MATCH(AO17,'Daten UBP13'!$A$424:$AEG$424,0)-1))</f>
        <v>44.014181000000001</v>
      </c>
      <c r="DW17" s="318">
        <f ca="1">IF(ISERROR(OFFSET('Daten UBP13'!$A$1,MATCH(DW$5,'Daten UBP13'!$A:$A,0)-1,MATCH(AP17,'Daten UBP13'!$A$424:$AEG$424,0)-1)),0,OFFSET('Daten UBP13'!$A$1,MATCH(DW$5,'Daten UBP13'!$A:$A,0)-1,MATCH(AP17,'Daten UBP13'!$A$424:$AEG$424,0)-1))</f>
        <v>0</v>
      </c>
      <c r="DX17" s="318">
        <f t="shared" ca="1" si="24"/>
        <v>156.77152100000001</v>
      </c>
      <c r="DY17" s="318">
        <f ca="1">IF(ISERROR(OFFSET('Daten UBP13'!$A$1,MATCH(DY$5,'Daten UBP13'!$A:$A,0)-1,MATCH(AQ17,'Daten UBP13'!$A$424:$AEG$424,0)-1)),0,OFFSET('Daten UBP13'!$A$1,MATCH(DY$5,'Daten UBP13'!$A:$A,0)-1,MATCH(AQ17,'Daten UBP13'!$A$424:$AEG$424,0)-1))</f>
        <v>3.4028187999999999</v>
      </c>
      <c r="DZ17" s="318">
        <f ca="1">IF(ISERROR(OFFSET('Daten UBP13'!$A$1,MATCH(DZ$5,'Daten UBP13'!$A:$A,0)-1,MATCH(AR17,'Daten UBP13'!$A$424:$AEG$424,0)-1)),0,OFFSET('Daten UBP13'!$A$1,MATCH(DZ$5,'Daten UBP13'!$A:$A,0)-1,MATCH(AR17,'Daten UBP13'!$A$424:$AEG$424,0)-1))</f>
        <v>5.8018738000000001</v>
      </c>
      <c r="EA17" s="318">
        <f ca="1">IF(ISERROR(OFFSET('Daten UBP13'!$A$1,MATCH(EA$5,'Daten UBP13'!$A:$A,0)-1,MATCH(AS17,'Daten UBP13'!$A$424:$AEG$424,0)-1)),0,OFFSET('Daten UBP13'!$A$1,MATCH(EA$5,'Daten UBP13'!$A:$A,0)-1,MATCH(AS17,'Daten UBP13'!$A$424:$AEG$424,0)-1))</f>
        <v>13.250151000000001</v>
      </c>
      <c r="EB17" s="319">
        <f t="shared" ca="1" si="25"/>
        <v>179.22636460000001</v>
      </c>
      <c r="EC17" s="318">
        <f ca="1">IF(ISERROR(OFFSET('Daten UBP13'!$A$1,MATCH(EC$5,'Daten UBP13'!$A:$A,0)-1,MATCH(AT17,'Daten UBP13'!$A$424:$AEG$424,0)-1)),0,OFFSET('Daten UBP13'!$A$1,MATCH(EC$5,'Daten UBP13'!$A:$A,0)-1,MATCH(AT17,'Daten UBP13'!$A$424:$AEG$424,0)-1))</f>
        <v>179.22637</v>
      </c>
      <c r="ED17" s="305">
        <f t="shared" ca="1" si="26"/>
        <v>1.0000000301294958</v>
      </c>
      <c r="EE17" s="320">
        <f ca="1">IF(ISERROR(OFFSET('Daten ReCiPe'!$A$1,MATCH(EE$5,'Daten ReCiPe'!$A:$A,0)-1,MATCH(AM17,'Daten ReCiPe'!$A$424:$ADO$424,0)-1)),0,OFFSET('Daten ReCiPe'!$A$1,MATCH(EE$5,'Daten ReCiPe'!$A:$A,0)-1,MATCH(AM17,'Daten ReCiPe'!$A$424:$ADO$424,0)-1))*1000</f>
        <v>6.8168099</v>
      </c>
      <c r="EF17" s="320">
        <f ca="1">IF(ISERROR(OFFSET('Daten ReCiPe'!$A$1,MATCH(EF$5,'Daten ReCiPe'!$A:$A,0)-1,MATCH(AN17,'Daten ReCiPe'!$A$424:$ADO$424,0)-1)),0,OFFSET('Daten ReCiPe'!$A$1,MATCH(EF$5,'Daten ReCiPe'!$A:$A,0)-1,MATCH(AN17,'Daten ReCiPe'!$A$424:$ADO$424,0)-1))*1000</f>
        <v>0</v>
      </c>
      <c r="EG17" s="320">
        <f ca="1">IF(ISERROR(OFFSET('Daten ReCiPe'!$A$1,MATCH(EG$5,'Daten ReCiPe'!$A:$A,0)-1,MATCH(AO17,'Daten ReCiPe'!$A$424:$ADO$424,0)-1)),0,OFFSET('Daten ReCiPe'!$A$1,MATCH(EG$5,'Daten ReCiPe'!$A:$A,0)-1,MATCH(AO17,'Daten ReCiPe'!$A$424:$ADO$424,0)-1))*1000</f>
        <v>7.4248057000000003</v>
      </c>
      <c r="EH17" s="320">
        <f ca="1">IF(ISERROR(OFFSET('Daten ReCiPe'!$A$1,MATCH(EH$5,'Daten ReCiPe'!$A:$A,0)-1,MATCH(AP17,'Daten ReCiPe'!$A$424:$ADO$424,0)-1)),0,OFFSET('Daten ReCiPe'!$A$1,MATCH(EH$5,'Daten ReCiPe'!$A:$A,0)-1,MATCH(AP17,'Daten ReCiPe'!$A$424:$ADO$424,0)-1))*1000</f>
        <v>0</v>
      </c>
      <c r="EI17" s="320">
        <f t="shared" ca="1" si="27"/>
        <v>14.241615599999999</v>
      </c>
      <c r="EJ17" s="320">
        <f ca="1">IF(ISERROR(OFFSET('Daten ReCiPe'!$A$1,MATCH(EJ$5,'Daten ReCiPe'!$A:$A,0)-1,MATCH(AQ17,'Daten ReCiPe'!$A$424:$ADO$424,0)-1)),0,OFFSET('Daten ReCiPe'!$A$1,MATCH(EJ$5,'Daten ReCiPe'!$A:$A,0)-1,MATCH(AQ17,'Daten ReCiPe'!$A$424:$ADO$424,0)-1))*1000</f>
        <v>0.18021392999999999</v>
      </c>
      <c r="EK17" s="320">
        <f ca="1">IF(ISERROR(OFFSET('Daten ReCiPe'!$A$1,MATCH(EK$5,'Daten ReCiPe'!$A:$A,0)-1,MATCH(AR17,'Daten ReCiPe'!$A$424:$ADO$424,0)-1)),0,OFFSET('Daten ReCiPe'!$A$1,MATCH(EK$5,'Daten ReCiPe'!$A:$A,0)-1,MATCH(AR17,'Daten ReCiPe'!$A$424:$ADO$424,0)-1))*1000</f>
        <v>0.45563678000000002</v>
      </c>
      <c r="EL17" s="320">
        <f ca="1">IF(ISERROR(OFFSET('Daten ReCiPe'!$A$1,MATCH(EL$5,'Daten ReCiPe'!$A:$A,0)-1,MATCH(AS17,'Daten ReCiPe'!$A$424:$ADO$424,0)-1)),0,OFFSET('Daten ReCiPe'!$A$1,MATCH(EL$5,'Daten ReCiPe'!$A:$A,0)-1,MATCH(AS17,'Daten ReCiPe'!$A$424:$ADO$424,0)-1))*1000</f>
        <v>0.97410564999999993</v>
      </c>
      <c r="EM17" s="321">
        <f t="shared" ca="1" si="28"/>
        <v>15.851571960000001</v>
      </c>
      <c r="EN17" s="320">
        <f ca="1">IF(ISERROR(OFFSET('Daten ReCiPe'!$A$1,MATCH(EN$5,'Daten ReCiPe'!$A:$A,0)-1,MATCH(AT17,'Daten ReCiPe'!$A$424:$ADO$424,0)-1)),0,OFFSET('Daten ReCiPe'!$A$1,MATCH(EN$5,'Daten ReCiPe'!$A:$A,0)-1,MATCH(AT17,'Daten ReCiPe'!$A$424:$ADO$424,0)-1))*1000</f>
        <v>15.851572000000001</v>
      </c>
      <c r="EO17" s="305">
        <f t="shared" ca="1" si="29"/>
        <v>1.000000002523409</v>
      </c>
      <c r="EP17" s="322">
        <f ca="1">IF(ISERROR(OFFSET('Daten Elementary'!$A$1,MATCH(EP$5,'Daten Elementary'!$A:$A,0)-1,MATCH(AM17,'Daten Elementary'!$A$424:$ADO$424,0)-1)),0,OFFSET('Daten Elementary'!$A$1,MATCH(EP$5,'Daten Elementary'!$A:$A,0)-1,MATCH(AM17,'Daten Elementary'!$A$424:$ADO$424,0)-1))*1000000</f>
        <v>1.1046174</v>
      </c>
      <c r="EQ17" s="322">
        <f ca="1">IF(ISERROR(OFFSET('Daten Elementary'!$A$1,MATCH(EQ$5,'Daten Elementary'!$A:$A,0)-1,MATCH(AN17,'Daten Elementary'!$A$424:$ADO$424,0)-1)),0,OFFSET('Daten Elementary'!$A$1,MATCH(EQ$5,'Daten Elementary'!$A:$A,0)-1,MATCH(AN17,'Daten Elementary'!$A$424:$ADO$424,0)-1))*1000000</f>
        <v>0</v>
      </c>
      <c r="ER17" s="322">
        <f ca="1">IF(ISERROR(OFFSET('Daten Elementary'!$A$1,MATCH(ER$5,'Daten Elementary'!$A:$A,0)-1,MATCH(AO17,'Daten Elementary'!$A$424:$ADO$424,0)-1)),0,OFFSET('Daten Elementary'!$A$1,MATCH(ER$5,'Daten Elementary'!$A:$A,0)-1,MATCH(AO17,'Daten Elementary'!$A$424:$ADO$424,0)-1))*1000000</f>
        <v>161.84267</v>
      </c>
      <c r="ES17" s="322">
        <f ca="1">IF(ISERROR(OFFSET('Daten Elementary'!$A$1,MATCH(ES$5,'Daten Elementary'!$A:$A,0)-1,MATCH(AP17,'Daten Elementary'!$A$424:$ADO$424,0)-1)),0,OFFSET('Daten Elementary'!$A$1,MATCH(ES$5,'Daten Elementary'!$A:$A,0)-1,MATCH(AP17,'Daten Elementary'!$A$424:$ADO$424,0)-1))*1000000</f>
        <v>0</v>
      </c>
      <c r="ET17" s="322">
        <f t="shared" ca="1" si="30"/>
        <v>162.94728739999999</v>
      </c>
      <c r="EU17" s="322">
        <f ca="1">IF(ISERROR(OFFSET('Daten Elementary'!$A$1,MATCH(EU$5,'Daten Elementary'!$A:$A,0)-1,MATCH(AQ17,'Daten Elementary'!$A$424:$ADO$424,0)-1)),0,OFFSET('Daten Elementary'!$A$1,MATCH(EU$5,'Daten Elementary'!$A:$A,0)-1,MATCH(AQ17,'Daten Elementary'!$A$424:$ADO$424,0)-1))*1000000</f>
        <v>3.6438848999999998</v>
      </c>
      <c r="EV17" s="322">
        <f ca="1">IF(ISERROR(OFFSET('Daten Elementary'!$A$1,MATCH(EV$5,'Daten Elementary'!$A:$A,0)-1,MATCH(AR17,'Daten Elementary'!$A$424:$ADO$424,0)-1)),0,OFFSET('Daten Elementary'!$A$1,MATCH(EV$5,'Daten Elementary'!$A:$A,0)-1,MATCH(AR17,'Daten Elementary'!$A$424:$ADO$424,0)-1))*1000000</f>
        <v>9.2969705999999999</v>
      </c>
      <c r="EW17" s="322">
        <f ca="1">IF(ISERROR(OFFSET('Daten Elementary'!$A$1,MATCH(EW$5,'Daten Elementary'!$A:$A,0)-1,MATCH(AS17,'Daten Elementary'!$A$424:$ADO$424,0)-1)),0,OFFSET('Daten Elementary'!$A$1,MATCH(EW$5,'Daten Elementary'!$A:$A,0)-1,MATCH(AS17,'Daten Elementary'!$A$424:$ADO$424,0)-1))*1000000</f>
        <v>14.599416</v>
      </c>
      <c r="EX17" s="323">
        <f t="shared" ca="1" si="31"/>
        <v>190.48755889999998</v>
      </c>
      <c r="EY17" s="322">
        <f ca="1">IF(ISERROR(OFFSET('Daten Elementary'!$A$1,MATCH(EY$5,'Daten Elementary'!$A:$A,0)-1,MATCH($AT17,'Daten Elementary'!$A$424:$ADO$424,0)-1)),0,OFFSET('Daten Elementary'!$A$1,MATCH(EY$5,'Daten Elementary'!$A:$A,0)-1,MATCH($AT17,'Daten Elementary'!$A$424:$ADO$424,0)-1))*1000000</f>
        <v>190.48756</v>
      </c>
      <c r="EZ17" s="305">
        <f t="shared" ca="1" si="32"/>
        <v>1.0000000057746554</v>
      </c>
      <c r="FA17" s="314">
        <f ca="1">IF(ISERROR(OFFSET('Daten Elementary'!$A$1,MATCH(FA$5,'Daten Elementary'!$A:$A,0)-1,MATCH(AM17,'Daten Elementary'!$A$424:$ADO$424,0)-1)),0,OFFSET('Daten Elementary'!$A$1,MATCH(FA$5,'Daten Elementary'!$A:$A,0)-1,MATCH(AM17,'Daten Elementary'!$A$424:$ADO$424,0)-1))*1000</f>
        <v>112.03</v>
      </c>
      <c r="FB17" s="314">
        <f ca="1">IF(ISERROR(OFFSET('Daten Elementary'!$A$1,MATCH(FB$5,'Daten Elementary'!$A:$A,0)-1,MATCH(AN17,'Daten Elementary'!$A$424:$ADO$424,0)-1)),0,OFFSET('Daten Elementary'!$A$1,MATCH(FB$5,'Daten Elementary'!$A:$A,0)-1,MATCH(AN17,'Daten Elementary'!$A$424:$ADO$424,0)-1))*1000</f>
        <v>0</v>
      </c>
      <c r="FC17" s="314">
        <f ca="1">IF(ISERROR(OFFSET('Daten Elementary'!$A$1,MATCH(FC$5,'Daten Elementary'!$A:$A,0)-1,MATCH(AO17,'Daten Elementary'!$A$424:$ADO$424,0)-1)),0,OFFSET('Daten Elementary'!$A$1,MATCH(FC$5,'Daten Elementary'!$A:$A,0)-1,MATCH(AO17,'Daten Elementary'!$A$424:$ADO$424,0)-1))*1000</f>
        <v>17.782943</v>
      </c>
      <c r="FD17" s="314">
        <f ca="1">IF(ISERROR(OFFSET('Daten Elementary'!$A$1,MATCH(FD$5,'Daten Elementary'!$A:$A,0)-1,MATCH(AP17,'Daten Elementary'!$A$424:$ADO$424,0)-1)),0,OFFSET('Daten Elementary'!$A$1,MATCH(FD$5,'Daten Elementary'!$A:$A,0)-1,MATCH(AP17,'Daten Elementary'!$A$424:$ADO$424,0)-1))*1000</f>
        <v>0</v>
      </c>
      <c r="FE17" s="314">
        <f t="shared" ca="1" si="33"/>
        <v>129.81294299999999</v>
      </c>
      <c r="FF17" s="314">
        <f ca="1">IF(ISERROR(OFFSET('Daten Elementary'!$A$1,MATCH(FF$5,'Daten Elementary'!$A:$A,0)-1,MATCH(AQ17,'Daten Elementary'!$A$424:$ADO$424,0)-1)),0,OFFSET('Daten Elementary'!$A$1,MATCH(FF$5,'Daten Elementary'!$A:$A,0)-1,MATCH(AQ17,'Daten Elementary'!$A$424:$ADO$424,0)-1))*1000</f>
        <v>1.6093032999999999</v>
      </c>
      <c r="FG17" s="314">
        <f ca="1">IF(ISERROR(OFFSET('Daten Elementary'!$A$1,MATCH(FG$5,'Daten Elementary'!$A:$A,0)-1,MATCH(AR17,'Daten Elementary'!$A$424:$ADO$424,0)-1)),0,OFFSET('Daten Elementary'!$A$1,MATCH(FG$5,'Daten Elementary'!$A:$A,0)-1,MATCH(AR17,'Daten Elementary'!$A$424:$ADO$424,0)-1))*1000</f>
        <v>2.8742812</v>
      </c>
      <c r="FH17" s="314">
        <f ca="1">IF(ISERROR(OFFSET('Daten Elementary'!$A$1,MATCH(FH$5,'Daten Elementary'!$A:$A,0)-1,MATCH(AS17,'Daten Elementary'!$A$424:$ADO$424,0)-1)),0,OFFSET('Daten Elementary'!$A$1,MATCH(FH$5,'Daten Elementary'!$A:$A,0)-1,MATCH(AS17,'Daten Elementary'!$A$424:$ADO$424,0)-1))*1000</f>
        <v>5.5876393000000002</v>
      </c>
      <c r="FI17" s="315">
        <f t="shared" ca="1" si="34"/>
        <v>139.8841668</v>
      </c>
      <c r="FJ17" s="314">
        <f ca="1">IF(ISERROR(OFFSET('Daten Elementary'!$A$1,MATCH(FJ$5,'Daten Elementary'!$A:$A,0)-1,MATCH($AT17,'Daten Elementary'!$A$424:$ADO$424,0)-1)),0,OFFSET('Daten Elementary'!$A$1,MATCH(FJ$5,'Daten Elementary'!$A:$A,0)-1,MATCH($AT17,'Daten Elementary'!$A$424:$ADO$424,0)-1))*1000</f>
        <v>139.88417000000001</v>
      </c>
      <c r="FK17" s="305">
        <f t="shared" ca="1" si="35"/>
        <v>1.0000000228760701</v>
      </c>
      <c r="FL17" s="314">
        <f ca="1">IF(ISERROR(OFFSET('Daten Elementary'!$A$1,MATCH(FL$5,'Daten Elementary'!$A:$A,0)-1,MATCH(AM17,'Daten Elementary'!$A$424:$ADO$424,0)-1)),0,OFFSET('Daten Elementary'!$A$1,MATCH(FL$5,'Daten Elementary'!$A:$A,0)-1,MATCH(AM17,'Daten Elementary'!$A$424:$ADO$424,0)-1))</f>
        <v>0</v>
      </c>
      <c r="FM17" s="314">
        <f ca="1">IF(ISERROR(OFFSET('Daten Elementary'!$A$1,MATCH(FM$5,'Daten Elementary'!$A:$A,0)-1,MATCH(AN17,'Daten Elementary'!$A$424:$ADO$424,0)-1)),0,OFFSET('Daten Elementary'!$A$1,MATCH(FM$5,'Daten Elementary'!$A:$A,0)-1,MATCH(AN17,'Daten Elementary'!$A$424:$ADO$424,0)-1))</f>
        <v>0</v>
      </c>
      <c r="FN17" s="314">
        <f ca="1">IF(ISERROR(OFFSET('Daten Elementary'!$A$1,MATCH(FN$5,'Daten Elementary'!$A:$A,0)-1,MATCH(AO17,'Daten Elementary'!$A$424:$ADO$424,0)-1)),0,OFFSET('Daten Elementary'!$A$1,MATCH(FN$5,'Daten Elementary'!$A:$A,0)-1,MATCH(AO17,'Daten Elementary'!$A$424:$ADO$424,0)-1))</f>
        <v>0</v>
      </c>
      <c r="FO17" s="314">
        <f ca="1">IF(ISERROR(OFFSET('Daten Elementary'!$A$1,MATCH(FO$5,'Daten Elementary'!$A:$A,0)-1,MATCH(AP17,'Daten Elementary'!$A$424:$ADO$424,0)-1)),0,OFFSET('Daten Elementary'!$A$1,MATCH(FO$5,'Daten Elementary'!$A:$A,0)-1,MATCH(AP17,'Daten Elementary'!$A$424:$ADO$424,0)-1))</f>
        <v>0</v>
      </c>
      <c r="FP17" s="314">
        <f t="shared" ca="1" si="36"/>
        <v>0</v>
      </c>
      <c r="FQ17" s="314">
        <f ca="1">IF(ISERROR(OFFSET('Daten Elementary'!$A$1,MATCH(FQ$5,'Daten Elementary'!$A:$A,0)-1,MATCH(AQ17,'Daten Elementary'!$A$424:$ADO$424,0)-1)),0,OFFSET('Daten Elementary'!$A$1,MATCH(FQ$5,'Daten Elementary'!$A:$A,0)-1,MATCH(AQ17,'Daten Elementary'!$A$424:$ADO$424,0)-1))</f>
        <v>0</v>
      </c>
      <c r="FR17" s="314">
        <f ca="1">IF(ISERROR(OFFSET('Daten Elementary'!$A$1,MATCH(FR$5,'Daten Elementary'!$A:$A,0)-1,MATCH(AR17,'Daten Elementary'!$A$424:$ADO$424,0)-1)),0,OFFSET('Daten Elementary'!$A$1,MATCH(FR$5,'Daten Elementary'!$A:$A,0)-1,MATCH(AR17,'Daten Elementary'!$A$424:$ADO$424,0)-1))</f>
        <v>0</v>
      </c>
      <c r="FS17" s="314">
        <f ca="1">IF(ISERROR(OFFSET('Daten Elementary'!$A$1,MATCH(FS$5,'Daten Elementary'!$A:$A,0)-1,MATCH(AS17,'Daten Elementary'!$A$424:$ADO$424,0)-1)),0,OFFSET('Daten Elementary'!$A$1,MATCH(FS$5,'Daten Elementary'!$A:$A,0)-1,MATCH(AS17,'Daten Elementary'!$A$424:$ADO$424,0)-1))</f>
        <v>0</v>
      </c>
      <c r="FT17" s="315">
        <f t="shared" ca="1" si="37"/>
        <v>0</v>
      </c>
      <c r="FU17" s="314">
        <f ca="1">IF(ISERROR(OFFSET('Daten Elementary'!$A$1,MATCH(FU$5,'Daten Elementary'!$A:$A,0)-1,MATCH($AT17,'Daten Elementary'!$A$424:$ADO$424,0)-1)),0,OFFSET('Daten Elementary'!$A$1,MATCH(FU$5,'Daten Elementary'!$A:$A,0)-1,MATCH($AT17,'Daten Elementary'!$A$424:$ADO$424,0)-1))</f>
        <v>0</v>
      </c>
      <c r="FV17" s="305">
        <f t="shared" ca="1" si="38"/>
        <v>0</v>
      </c>
      <c r="FW17" s="324"/>
      <c r="FX17" s="231" t="str">
        <f t="shared" si="39"/>
        <v>Autobus (durchschnittliche Flotte)</v>
      </c>
      <c r="FY17" s="231" t="str">
        <f t="shared" si="2"/>
        <v>Autobus</v>
      </c>
      <c r="FZ17" s="231" t="str">
        <f t="shared" si="3"/>
        <v/>
      </c>
      <c r="GA17" s="231" t="str">
        <f t="shared" si="4"/>
        <v xml:space="preserve"> (durchschnittliche Flotte)</v>
      </c>
      <c r="GB17" s="231"/>
    </row>
    <row r="18" spans="1:184" ht="16.5" customHeight="1">
      <c r="A18" s="295"/>
      <c r="B18" s="341"/>
      <c r="C18" s="342" t="s">
        <v>385</v>
      </c>
      <c r="D18" s="343" t="s">
        <v>14</v>
      </c>
      <c r="E18" s="340" t="s">
        <v>22</v>
      </c>
      <c r="F18" s="102">
        <v>1.6</v>
      </c>
      <c r="G18" s="31">
        <v>5</v>
      </c>
      <c r="H18" s="87">
        <f>F18/G18</f>
        <v>0.32</v>
      </c>
      <c r="I18" s="99">
        <v>7.5320407291741294</v>
      </c>
      <c r="J18" s="101"/>
      <c r="K18" s="100">
        <v>1510</v>
      </c>
      <c r="L18" s="86"/>
      <c r="M18" s="86"/>
      <c r="N18" s="38" t="s">
        <v>99</v>
      </c>
      <c r="O18" s="6">
        <f ca="1">(IF(ISERROR(INDEX(INDIRECT($D$268),MATCH($AM18,$AM$4:$AM$275,0),MATCH(O$304,INDIRECT($E$268),0))*$I18/$AD18),0,INDEX(INDIRECT($D$268),MATCH($AM18,$AM$4:$AM$275,0),MATCH(O$304,INDIRECT($E$268),0))*$I18/$AD18)+IF(ISERROR(INDEX(INDIRECT($D$268),MATCH($AN18,$AN$4:$AN$275,0),MATCH(O$305,INDIRECT($E$268),0))*$J18/$AE18),0,INDEX(INDIRECT($D$268),MATCH($AN18,$AN$4:$AN$275,0),MATCH(O$305,INDIRECT($E$268),0))*$J18/$AE18))*$AC18/$F18</f>
        <v>120.76921681100775</v>
      </c>
      <c r="P18" s="6">
        <f ca="1">(IF(ISERROR(INDEX(INDIRECT($D$268),MATCH($AO18,$AO$4:$AO$275,0),MATCH(P$304,INDIRECT($E$268),0))*$I18/$AD18),0,INDEX(INDIRECT($D$268),MATCH($AO18,$AO$4:$AO$275,0),MATCH(P$304,INDIRECT($E$268),0))*$I18/$AD18)+IF(ISERROR(INDEX(INDIRECT($D$268),MATCH($AP18,$AP$4:$AP$275,0),MATCH(P$305,INDIRECT($E$268),0))*$J18/$AE18),0,INDEX(INDIRECT($D$268),MATCH($AP18,$AP$4:$AP$275,0),MATCH(P$305,INDIRECT($E$268),0))*$J18/$AE18))*$AC18/$F18</f>
        <v>28.818291519153423</v>
      </c>
      <c r="Q18" s="6">
        <f ca="1">INDEX(INDIRECT($D$268),MATCH($AQ18,$AQ$4:$AQ$284,0),MATCH(Q$4,INDIRECT($E$268),0))*$K18*$AC18/$F18/$AF18</f>
        <v>3.7927080785680585</v>
      </c>
      <c r="R18" s="6">
        <f ca="1">INDEX(INDIRECT($D$268),MATCH($AR18,$AR$4:$AR$284,0),MATCH(R$4,INDIRECT($E$268),0))*$K18*$AC18/$F18/$AF18</f>
        <v>35.476744049841237</v>
      </c>
      <c r="S18" s="6">
        <f ca="1">INDEX(INDIRECT($D$268),MATCH($AS18,$AS$4:$AS$284,0),MATCH(S$4,INDIRECT($E$268),0))*$K18*$AC18/$F18/$AF18</f>
        <v>8.3694322380855866</v>
      </c>
      <c r="T18" s="7">
        <f t="shared" ca="1" si="1"/>
        <v>197.22639269665606</v>
      </c>
      <c r="U18" s="6">
        <f>IF($B$268=6,(IF(OR(AJ18="Benzin",AJ18="Diesel"),$AK18*INDEX('DIN EN 16258'!$I:$I,MATCH('mobitool-Faktoren v2.0'!$AI18,'DIN EN 16258'!$A:$A,0))*$I18/$AD18+$AL18*INDEX('DIN EN 16258'!$I:$I,MATCH('mobitool-Faktoren v2.0'!$AJ18,'DIN EN 16258'!$A:$A,0))*$I18/$AD18,IF(ISERROR($AK18*INDEX('DIN EN 16258'!$I:$I,MATCH('mobitool-Faktoren v2.0'!$AI18,'DIN EN 16258'!$A:$A,0))*$I18/$AD18),0,$AK18*INDEX('DIN EN 16258'!$I:$I,MATCH('mobitool-Faktoren v2.0'!$AI18,'DIN EN 16258'!$A:$A,0))*$I18/$AD18)+IF(ISERROR($AL18*INDEX('DIN EN 16258'!$I:$I,MATCH('mobitool-Faktoren v2.0'!$AJ18,'DIN EN 16258'!$A:$A,0))*$J18/$AE18),0,$AL18*INDEX('DIN EN 16258'!$I:$I,MATCH('mobitool-Faktoren v2.0'!$AJ18,'DIN EN 16258'!$A:$A,0))*$J18/$AE18)))*1000,
IF($B$268=1,(IF(OR(AJ18="Benzin",AJ18="Diesel"),$AK18*INDEX('DIN EN 16258'!$D:$D,MATCH('mobitool-Faktoren v2.0'!$AI18,'DIN EN 16258'!$A:$A,0))*$I18/$AD18+$AL18*INDEX('DIN EN 16258'!$D:$D,MATCH('mobitool-Faktoren v2.0'!$AJ18,'DIN EN 16258'!$A:$A,0))*$I18/$AD18,IF(ISERROR($AK18*INDEX('DIN EN 16258'!$D:$D,MATCH('mobitool-Faktoren v2.0'!$AI18,'DIN EN 16258'!$A:$A,0))*$I18/$AD18),0,$AK18*INDEX('DIN EN 16258'!$D:$D,MATCH('mobitool-Faktoren v2.0'!$AI18,'DIN EN 16258'!$A:$A,0))*$I18/$AD18)+IF(ISERROR($AL18*INDEX('DIN EN 16258'!$D:$D,MATCH('mobitool-Faktoren v2.0'!$AJ18,'DIN EN 16258'!$A:$A,0))*$J18/$AE18),0,$AL18*INDEX('DIN EN 16258'!$D:$D,MATCH('mobitool-Faktoren v2.0'!$AJ18,'DIN EN 16258'!$A:$A,0))*$J18/$AE18))),0))*$AC18/$F18</f>
        <v>118.61733154335231</v>
      </c>
      <c r="V18" s="6">
        <f>IF($B$268=6,(IF(OR(AJ18="Benzin",AJ18="Diesel"),$AK18*INDEX('DIN EN 16258'!$L:$L,MATCH('mobitool-Faktoren v2.0'!$AI18,'DIN EN 16258'!$A:$A,0))*$I18/$AD18+$AL18*INDEX('DIN EN 16258'!$L:$L,MATCH('mobitool-Faktoren v2.0'!$AJ18,'DIN EN 16258'!$A:$A,0))*$I18/$AD18,IF(ISERROR($AK18*INDEX('DIN EN 16258'!$L:$L,MATCH('mobitool-Faktoren v2.0'!$AI18,'DIN EN 16258'!$A:$A,0))*$I18/$AD18),0,$AK18*INDEX('DIN EN 16258'!$L:$L,MATCH('mobitool-Faktoren v2.0'!$AI18,'DIN EN 16258'!$A:$A,0))*$I18/$AD18)+IF(ISERROR($AL18*INDEX('DIN EN 16258'!$L:$L,MATCH('mobitool-Faktoren v2.0'!$AJ18,'DIN EN 16258'!$A:$A,0))*$J18/$AE18),0,$AL18*INDEX('DIN EN 16258'!$L:$L,MATCH('mobitool-Faktoren v2.0'!$AJ18,'DIN EN 16258'!$A:$A,0))*$J18/$AE18)))*1000,
IF($B$268=1,(IF(OR(AJ18="Benzin",AJ18="Diesel"),$AK18*INDEX('DIN EN 16258'!$F:$F,MATCH('mobitool-Faktoren v2.0'!$AI18,'DIN EN 16258'!$A:$A,0))*$I18/$AD18+$AL18*INDEX('DIN EN 16258'!$F:$F,MATCH('mobitool-Faktoren v2.0'!$AJ18,'DIN EN 16258'!$A:$A,0))*$I18/$AD18,IF(ISERROR($AK18*INDEX('DIN EN 16258'!$F:$F,MATCH('mobitool-Faktoren v2.0'!$AI18,'DIN EN 16258'!$A:$A,0))*$I18/$AD18),0,$AK18*INDEX('DIN EN 16258'!$F:$F,MATCH('mobitool-Faktoren v2.0'!$AI18,'DIN EN 16258'!$A:$A,0))*$I18/$AD18)+IF(ISERROR($AL18*INDEX('DIN EN 16258'!$F:$F,MATCH('mobitool-Faktoren v2.0'!$AJ18,'DIN EN 16258'!$A:$A,0))*$J18/$AE18),0,$AL18*INDEX('DIN EN 16258'!$F:$F,MATCH('mobitool-Faktoren v2.0'!$AJ18,'DIN EN 16258'!$A:$A,0))*$J18/$AE18))),0))*$AC18/$F18</f>
        <v>141.98005333514794</v>
      </c>
      <c r="W18" s="39" t="s">
        <v>672</v>
      </c>
      <c r="X18" s="39" t="s">
        <v>162</v>
      </c>
      <c r="Y18" s="336">
        <v>3</v>
      </c>
      <c r="Z18" s="336">
        <v>25</v>
      </c>
      <c r="AA18" s="337">
        <v>500</v>
      </c>
      <c r="AB18" s="299">
        <v>3500</v>
      </c>
      <c r="AC18" s="300">
        <v>1</v>
      </c>
      <c r="AD18" s="298">
        <v>7.2549218376396567</v>
      </c>
      <c r="AE18" s="298"/>
      <c r="AF18" s="299">
        <f>'Kennwerte Strassentransporte'!I$4</f>
        <v>1641.3666680683057</v>
      </c>
      <c r="AG18" s="299"/>
      <c r="AH18" s="299">
        <v>150000</v>
      </c>
      <c r="AI18" s="301" t="s">
        <v>24</v>
      </c>
      <c r="AJ18" s="301" t="s">
        <v>34</v>
      </c>
      <c r="AK18" s="329">
        <f>'Kennwerte Strassentransporte'!N$5</f>
        <v>1.9357763538755759E-2</v>
      </c>
      <c r="AL18" s="329">
        <f>'Kennwerte Strassentransporte'!N$22</f>
        <v>3.712819633697978E-2</v>
      </c>
      <c r="AM18" s="202" t="s">
        <v>896</v>
      </c>
      <c r="AN18" s="202" t="s">
        <v>81</v>
      </c>
      <c r="AO18" s="202" t="s">
        <v>897</v>
      </c>
      <c r="AP18" s="202" t="s">
        <v>81</v>
      </c>
      <c r="AQ18" s="202" t="s">
        <v>898</v>
      </c>
      <c r="AR18" s="202" t="s">
        <v>899</v>
      </c>
      <c r="AS18" s="202" t="s">
        <v>900</v>
      </c>
      <c r="AT18" s="202" t="s">
        <v>910</v>
      </c>
      <c r="AU18" s="303">
        <f ca="1">IF(ISERROR(OFFSET('Daten KEA'!$A$1,MATCH(AU$5,'Daten KEA'!$A:$A,0)-1,MATCH(AM18,'Daten KEA'!$A$424:$ADO$424,0)-1)),0,OFFSET('Daten KEA'!$A$1,MATCH(AU$5,'Daten KEA'!$A:$A,0)-1,MATCH(AM18,'Daten KEA'!$A$424:$ADO$424,0)-1))+IF(ISERROR(AK18*INDEX('Energiefaktoren Ecoinvent'!$D:$D,MATCH('mobitool-Faktoren v2.0'!AI18,'Energiefaktoren Ecoinvent'!$A:$A,0))),0,AK18*INDEX('Energiefaktoren Ecoinvent'!$D:$D,MATCH('mobitool-Faktoren v2.0'!AI18,'Energiefaktoren Ecoinvent'!$A:$A,0)))+IF(OR(AJ18="Benzin",AJ18="Diesel"),IF(ISERROR(OFFSET('Daten KEA'!$A$1,MATCH(AV$5,'Daten KEA'!$A:$A,0)-1,MATCH(AN18,'Daten KEA'!$A$424:$ADO$424,0)-1)),0,OFFSET('Daten KEA'!$A$1,MATCH(AV$5,'Daten KEA'!$A:$A,0)-1,MATCH(AN18,'Daten KEA'!$A$424:$ADO$424,0)-1))+IF(ISERROR(AL18*INDEX('Energiefaktoren Ecoinvent'!$D:$D,MATCH('mobitool-Faktoren v2.0'!AJ18,'Energiefaktoren Ecoinvent'!$A:$A,0))),0,AL18*INDEX('Energiefaktoren Ecoinvent'!$D:$D,MATCH('mobitool-Faktoren v2.0'!AJ18,'Energiefaktoren Ecoinvent'!$A:$A,0))),0)</f>
        <v>2.4064606237803869</v>
      </c>
      <c r="AV18" s="303">
        <f ca="1">IF(OR(AJ18="Benzin",AJ18="Diesel"),0,IF(ISERROR(OFFSET('Daten KEA'!$A$1,MATCH(AV$5,'Daten KEA'!$A:$A,0)-1,MATCH(AN18,'Daten KEA'!$A$424:$ADO$424,0)-1)),0,OFFSET('Daten KEA'!$A$1,MATCH(AV$5,'Daten KEA'!$A:$A,0)-1,MATCH(AN18,'Daten KEA'!$A$424:$ADO$424,0)-1))+IF(ISERROR(AL18*INDEX('Energiefaktoren Ecoinvent'!$D:$D,MATCH('mobitool-Faktoren v2.0'!AJ18,'Energiefaktoren Ecoinvent'!$A:$A,0))),0,AL18*INDEX('Energiefaktoren Ecoinvent'!$D:$D,MATCH('mobitool-Faktoren v2.0'!AJ18,'Energiefaktoren Ecoinvent'!$A:$A,0))))</f>
        <v>0</v>
      </c>
      <c r="AW18" s="303">
        <f ca="1">IF(ISERROR(OFFSET('Daten KEA'!$A$1,MATCH(AW$5,'Daten KEA'!$A:$A,0)-1,MATCH(AO18,'Daten KEA'!$A$424:$ADO$424,0)-1)),0,OFFSET('Daten KEA'!$A$1,MATCH(AW$5,'Daten KEA'!$A:$A,0)-1,MATCH(AO18,'Daten KEA'!$A$424:$ADO$424,0)-1))-IF(ISERROR(AK18*INDEX('Energiefaktoren Ecoinvent'!$D:$D,MATCH('mobitool-Faktoren v2.0'!AI18,'Energiefaktoren Ecoinvent'!$A:$A,0))),0,AK18*INDEX('Energiefaktoren Ecoinvent'!$D:$D,MATCH('mobitool-Faktoren v2.0'!AI18,'Energiefaktoren Ecoinvent'!$A:$A,0)))+IF(OR(AJ18="Benzin",AJ18="Diesel"),IF(ISERROR(OFFSET('Daten KEA'!$A$1,MATCH(AX$5,'Daten KEA'!$A:$A,0)-1,MATCH(AP18,'Daten KEA'!$A$424:$ADO$424,0)-1)),0,OFFSET('Daten KEA'!$A$1,MATCH(AX$5,'Daten KEA'!$A:$A,0)-1,MATCH(AP18,'Daten KEA'!$A$424:$ADO$424,0)-1))-IF(ISERROR(AL18*INDEX('Energiefaktoren Ecoinvent'!$D:$D,MATCH('mobitool-Faktoren v2.0'!AJ18,'Energiefaktoren Ecoinvent'!$A:$A,0))),0,AL18*INDEX('Energiefaktoren Ecoinvent'!$D:$D,MATCH('mobitool-Faktoren v2.0'!AJ18,'Energiefaktoren Ecoinvent'!$A:$A,0))),0)</f>
        <v>0.83734147621961297</v>
      </c>
      <c r="AX18" s="303">
        <f ca="1">IF(OR(AJ18="Benzin",AJ18="Diesel"),0,IF(ISERROR(OFFSET('Daten KEA'!$A$1,MATCH(AX$5,'Daten KEA'!$A:$A,0)-1,MATCH(AP18,'Daten KEA'!$A$424:$ADO$424,0)-1)),0,OFFSET('Daten KEA'!$A$1,MATCH(AX$5,'Daten KEA'!$A:$A,0)-1,MATCH(AP18,'Daten KEA'!$A$424:$ADO$424,0)-1))-IF(ISERROR(AL18*INDEX('Energiefaktoren Ecoinvent'!$D:$D,MATCH('mobitool-Faktoren v2.0'!AJ18,'Energiefaktoren Ecoinvent'!$A:$A,0))),0,AL18*INDEX('Energiefaktoren Ecoinvent'!$D:$D,MATCH('mobitool-Faktoren v2.0'!AJ18,'Energiefaktoren Ecoinvent'!$A:$A,0))))</f>
        <v>0</v>
      </c>
      <c r="AY18" s="303">
        <f t="shared" ca="1" si="5"/>
        <v>3.2438020999999999</v>
      </c>
      <c r="AZ18" s="303">
        <f ca="1">IF(ISERROR(OFFSET('Daten KEA'!$A$1,MATCH(AZ$5,'Daten KEA'!$A:$A,0)-1,MATCH(AQ18,'Daten KEA'!$A$424:$ADO$424,0)-1)),0,OFFSET('Daten KEA'!$A$1,MATCH(AZ$5,'Daten KEA'!$A:$A,0)-1,MATCH(AQ18,'Daten KEA'!$A$424:$ADO$424,0)-1))</f>
        <v>0.18960378</v>
      </c>
      <c r="BA18" s="303">
        <f ca="1">IF(ISERROR(OFFSET('Daten KEA'!$A$1,MATCH(BA$5,'Daten KEA'!$A:$A,0)-1,MATCH(AR18,'Daten KEA'!$A$424:$ADO$424,0)-1)),0,OFFSET('Daten KEA'!$A$1,MATCH(BA$5,'Daten KEA'!$A:$A,0)-1,MATCH(AR18,'Daten KEA'!$A$424:$ADO$424,0)-1))</f>
        <v>1.019285</v>
      </c>
      <c r="BB18" s="303">
        <f ca="1">IF(ISERROR(OFFSET('Daten KEA'!$A$1,MATCH(BB$5,'Daten KEA'!$A:$A,0)-1,MATCH(AS18,'Daten KEA'!$A$424:$ADO$424,0)-1)),0,OFFSET('Daten KEA'!$A$1,MATCH(BB$5,'Daten KEA'!$A:$A,0)-1,MATCH(AS18,'Daten KEA'!$A$424:$ADO$424,0)-1))</f>
        <v>0.85003085</v>
      </c>
      <c r="BC18" s="304">
        <f t="shared" ca="1" si="42"/>
        <v>5.30272173</v>
      </c>
      <c r="BD18" s="303">
        <f ca="1">IF(ISERROR(OFFSET('Daten KEA'!$A$1,MATCH(BD$5,'Daten KEA'!$A:$A,0)-1,MATCH(AT18,'Daten KEA'!$A$424:$ADO$424,0)-1)),0,OFFSET('Daten KEA'!$A$1,MATCH(BD$5,'Daten KEA'!$A:$A,0)-1,MATCH(AT18,'Daten KEA'!$A$424:$ADO$424,0)-1))</f>
        <v>5.3027217000000002</v>
      </c>
      <c r="BE18" s="305">
        <f t="shared" ca="1" si="7"/>
        <v>0.99999999434252795</v>
      </c>
      <c r="BF18" s="306">
        <f ca="1">IF(ISERROR(OFFSET('Daten KEA'!$A$1,MATCH(BF$5,'Daten KEA'!$A:$A,0)-1,MATCH(AM18,'Daten KEA'!$A$424:$ADO$424,0)-1)),0,OFFSET('Daten KEA'!$A$1,MATCH(BF$5,'Daten KEA'!$A:$A,0)-1,MATCH(AM18,'Daten KEA'!$A$424:$ADO$424,0)-1))+IF(ISERROR($AK18*INDEX('Energiefaktoren Ecoinvent'!$H:$H,MATCH('mobitool-Faktoren v2.0'!$AI18,'Energiefaktoren Ecoinvent'!$A:$A,0))),0,$AK18*INDEX('Energiefaktoren Ecoinvent'!$H:$H,MATCH('mobitool-Faktoren v2.0'!$AI18,'Energiefaktoren Ecoinvent'!$A:$A,0)))+IF(OR(AJ18="Benzin",AJ18="Diesel"),IF(ISERROR(OFFSET('Daten KEA'!$A$1,MATCH(BG$5,'Daten KEA'!$A:$A,0)-1,MATCH(AN18,'Daten KEA'!$A$424:$ADO$424,0)-1)),0,OFFSET('Daten KEA'!$A$1,MATCH(BG$5,'Daten KEA'!$A:$A,0)-1,MATCH(AN18,'Daten KEA'!$A$424:$ADO$424,0)-1))+IF(ISERROR($AL18*INDEX('Energiefaktoren Ecoinvent'!$H:$H,MATCH('mobitool-Faktoren v2.0'!$AJ18,'Energiefaktoren Ecoinvent'!$A:$A,0))),0,$AL18*INDEX('Energiefaktoren Ecoinvent'!$H:$H,MATCH('mobitool-Faktoren v2.0'!$AJ18,'Energiefaktoren Ecoinvent'!$A:$A,0))),0)</f>
        <v>2.4064606237803869</v>
      </c>
      <c r="BG18" s="306">
        <f ca="1">IF(OR(AJ18="Benzin",AJ18="Diesel"),0,IF(ISERROR(OFFSET('Daten KEA'!$A$1,MATCH(BG$5,'Daten KEA'!$A:$A,0)-1,MATCH(AN18,'Daten KEA'!$A$424:$ADO$424,0)-1)),0,OFFSET('Daten KEA'!$A$1,MATCH(BG$5,'Daten KEA'!$A:$A,0)-1,MATCH(AN18,'Daten KEA'!$A$424:$ADO$424,0)-1))+IF(ISERROR($AL18*INDEX('Energiefaktoren Ecoinvent'!$H:$H,MATCH('mobitool-Faktoren v2.0'!$AJ18,'Energiefaktoren Ecoinvent'!$A:$A,0))),0,$AL18*INDEX('Energiefaktoren Ecoinvent'!$H:$H,MATCH('mobitool-Faktoren v2.0'!$AJ18,'Energiefaktoren Ecoinvent'!$A:$A,0))))</f>
        <v>0</v>
      </c>
      <c r="BH18" s="306">
        <f ca="1">IF(ISERROR(OFFSET('Daten KEA'!$A$1,MATCH(BH$5,'Daten KEA'!$A:$A,0)-1,MATCH(AO18,'Daten KEA'!$A$424:$ADO$424,0)-1)),0,OFFSET('Daten KEA'!$A$1,MATCH(BH$5,'Daten KEA'!$A:$A,0)-1,MATCH(AO18,'Daten KEA'!$A$424:$ADO$424,0)-1))-IF(ISERROR($AK18*INDEX('Energiefaktoren Ecoinvent'!$H:$H,MATCH('mobitool-Faktoren v2.0'!$AI18,'Energiefaktoren Ecoinvent'!$A:$A,0))),0,$AK18*INDEX('Energiefaktoren Ecoinvent'!$H:$H,MATCH('mobitool-Faktoren v2.0'!$AI18,'Energiefaktoren Ecoinvent'!$A:$A,0)))+IF(OR(AJ18="Benzin",AJ18="Diesel"),IF(ISERROR(OFFSET('Daten KEA'!$A$1,MATCH(BI$5,'Daten KEA'!$A:$A,0)-1,MATCH(AP18,'Daten KEA'!$A$424:$ADO$424,0)-1)),0,OFFSET('Daten KEA'!$A$1,MATCH(BI$5,'Daten KEA'!$A:$A,0)-1,MATCH(AP18,'Daten KEA'!$A$424:$ADO$424,0)-1))-IF(ISERROR($AL18*INDEX('Energiefaktoren Ecoinvent'!$H:$H,MATCH('mobitool-Faktoren v2.0'!$AJ18,'Energiefaktoren Ecoinvent'!$A:$A,0))),0,$AL18*INDEX('Energiefaktoren Ecoinvent'!$H:$H,MATCH('mobitool-Faktoren v2.0'!$AJ18,'Energiefaktoren Ecoinvent'!$A:$A,0))),0)</f>
        <v>0.8275008907819128</v>
      </c>
      <c r="BI18" s="306">
        <f ca="1">IF(OR(AJ18="Benzin",AJ18="Diesel"),0,IF(ISERROR(OFFSET('Daten KEA'!$A$1,MATCH(BI$5,'Daten KEA'!$A:$A,0)-1,MATCH(AP18,'Daten KEA'!$A$424:$ADO$424,0)-1)),0,OFFSET('Daten KEA'!$A$1,MATCH(BI$5,'Daten KEA'!$A:$A,0)-1,MATCH(AP18,'Daten KEA'!$A$424:$ADO$424,0)-1))-IF(ISERROR($AL18*INDEX('Energiefaktoren Ecoinvent'!$H:$H,MATCH('mobitool-Faktoren v2.0'!$AJ18,'Energiefaktoren Ecoinvent'!$A:$A,0))),0,$AL18*INDEX('Energiefaktoren Ecoinvent'!$H:$H,MATCH('mobitool-Faktoren v2.0'!$AJ18,'Energiefaktoren Ecoinvent'!$A:$A,0))))</f>
        <v>0</v>
      </c>
      <c r="BJ18" s="306">
        <f t="shared" ca="1" si="41"/>
        <v>3.2339615145622997</v>
      </c>
      <c r="BK18" s="306">
        <f ca="1">IF(ISERROR(OFFSET('Daten KEA'!$A$1,MATCH(BK$5,'Daten KEA'!$A:$A,0)-1,MATCH(AQ18,'Daten KEA'!$A$424:$ADO$424,0)-1)),0,OFFSET('Daten KEA'!$A$1,MATCH(BK$5,'Daten KEA'!$A:$A,0)-1,MATCH(AQ18,'Daten KEA'!$A$424:$ADO$424,0)-1))</f>
        <v>0.18087911835707599</v>
      </c>
      <c r="BL18" s="306">
        <f ca="1">IF(ISERROR(OFFSET('Daten KEA'!$A$1,MATCH(BL$5,'Daten KEA'!$A:$A,0)-1,MATCH(AR18,'Daten KEA'!$A$424:$ADO$424,0)-1)),0,OFFSET('Daten KEA'!$A$1,MATCH(BL$5,'Daten KEA'!$A:$A,0)-1,MATCH(AR18,'Daten KEA'!$A$424:$ADO$424,0)-1))</f>
        <v>0.9275123611456999</v>
      </c>
      <c r="BM18" s="306">
        <f ca="1">IF(ISERROR(OFFSET('Daten KEA'!$A$1,MATCH(BM$5,'Daten KEA'!$A:$A,0)-1,MATCH(AS18,'Daten KEA'!$A$424:$ADO$424,0)-1)),0,OFFSET('Daten KEA'!$A$1,MATCH(BM$5,'Daten KEA'!$A:$A,0)-1,MATCH(AS18,'Daten KEA'!$A$424:$ADO$424,0)-1))</f>
        <v>0.74925589272224002</v>
      </c>
      <c r="BN18" s="307">
        <f t="shared" ca="1" si="43"/>
        <v>5.0916088867873155</v>
      </c>
      <c r="BO18" s="306">
        <f ca="1">IF(ISERROR(OFFSET('Daten KEA'!$A$1,MATCH(BO$5,'Daten KEA'!$A:$A,0)-1,MATCH(AT18,'Daten KEA'!$A$424:$ADO$424,0)-1)),0,OFFSET('Daten KEA'!$A$1,MATCH(BO$5,'Daten KEA'!$A:$A,0)-1,MATCH(AT18,'Daten KEA'!$A$424:$ADO$424,0)-1))</f>
        <v>5.0916088277872005</v>
      </c>
      <c r="BP18" s="305">
        <f t="shared" ca="1" si="8"/>
        <v>0.99999998841228455</v>
      </c>
      <c r="BQ18" s="308">
        <f ca="1">IF(ISERROR(OFFSET('Daten GWP'!$A$1,MATCH(BQ$5,'Daten GWP'!$A:$A,0)-1,MATCH(AM18,'Daten GWP'!$A$424:$ADO$424,0)-1)),0,OFFSET('Daten GWP'!$A$1,MATCH(BQ$5,'Daten GWP'!$A:$A,0)-1,MATCH(AM18,'Daten GWP'!$A$424:$ADO$424,0)-1))*1000</f>
        <v>186.12139999999999</v>
      </c>
      <c r="BR18" s="308">
        <f ca="1">IF(ISERROR(OFFSET('Daten GWP'!$A$1,MATCH(BR$5,'Daten GWP'!$A:$A,0)-1,MATCH(AN18,'Daten GWP'!$A$424:$ADO$424,0)-1)),0,OFFSET('Daten GWP'!$A$1,MATCH(BR$5,'Daten GWP'!$A:$A,0)-1,MATCH(AN18,'Daten GWP'!$A$424:$ADO$424,0)-1))*1000</f>
        <v>0</v>
      </c>
      <c r="BS18" s="308">
        <f ca="1">IF(ISERROR(OFFSET('Daten GWP'!$A$1,MATCH(BS$5,'Daten GWP'!$A:$A,0)-1,MATCH(AO18,'Daten GWP'!$A$424:$ADO$424,0)-1)),0,OFFSET('Daten GWP'!$A$1,MATCH(BS$5,'Daten GWP'!$A:$A,0)-1,MATCH(AO18,'Daten GWP'!$A$424:$ADO$424,0)-1))*1000</f>
        <v>44.412814000000004</v>
      </c>
      <c r="BT18" s="308">
        <f ca="1">IF(ISERROR(OFFSET('Daten GWP'!$A$1,MATCH(BT$5,'Daten GWP'!$A:$A,0)-1,MATCH(AP18,'Daten GWP'!$A$424:$ADO$424,0)-1)),0,OFFSET('Daten GWP'!$A$1,MATCH(BT$5,'Daten GWP'!$A:$A,0)-1,MATCH(AP18,'Daten GWP'!$A$424:$ADO$424,0)-1))*1000</f>
        <v>0</v>
      </c>
      <c r="BU18" s="308">
        <f t="shared" ca="1" si="9"/>
        <v>230.53421399999999</v>
      </c>
      <c r="BV18" s="308">
        <f ca="1">IF(ISERROR(OFFSET('Daten GWP'!$A$1,MATCH(BV$5,'Daten GWP'!$A:$A,0)-1,MATCH(AQ18,'Daten GWP'!$A$424:$ADO$424,0)-1)),0,OFFSET('Daten GWP'!$A$1,MATCH(BV$5,'Daten GWP'!$A:$A,0)-1,MATCH(AQ18,'Daten GWP'!$A$424:$ADO$424,0)-1))*1000</f>
        <v>6.5962645000000002</v>
      </c>
      <c r="BW18" s="308">
        <f ca="1">IF(ISERROR(OFFSET('Daten GWP'!$A$1,MATCH(BW$5,'Daten GWP'!$A:$A,0)-1,MATCH(AR18,'Daten GWP'!$A$424:$ADO$424,0)-1)),0,OFFSET('Daten GWP'!$A$1,MATCH(BW$5,'Daten GWP'!$A:$A,0)-1,MATCH(AR18,'Daten GWP'!$A$424:$ADO$424,0)-1))*1000</f>
        <v>61.701028000000001</v>
      </c>
      <c r="BX18" s="308">
        <f ca="1">IF(ISERROR(OFFSET('Daten GWP'!$A$1,MATCH(BX$5,'Daten GWP'!$A:$A,0)-1,MATCH(AS18,'Daten GWP'!$A$424:$ADO$424,0)-1)),0,OFFSET('Daten GWP'!$A$1,MATCH(BX$5,'Daten GWP'!$A:$A,0)-1,MATCH(AS18,'Daten GWP'!$A$424:$ADO$424,0)-1))*1000</f>
        <v>14.556087</v>
      </c>
      <c r="BY18" s="309">
        <f t="shared" ref="BY18:BY103" ca="1" si="44">BU18+BV18+BW18+BX18</f>
        <v>313.38759349999998</v>
      </c>
      <c r="BZ18" s="308">
        <f ca="1">IF(ISERROR(OFFSET('Daten GWP'!$A$1,MATCH(BZ$5,'Daten GWP'!$A:$A,0)-1,MATCH(AT18,'Daten GWP'!$A$424:$ADO$424,0)-1)),0,OFFSET('Daten GWP'!$A$1,MATCH(BZ$5,'Daten GWP'!$A:$A,0)-1,MATCH(AT18,'Daten GWP'!$A$424:$ADO$424,0)-1))*1000</f>
        <v>313.38758999999999</v>
      </c>
      <c r="CA18" s="305">
        <f t="shared" ca="1" si="11"/>
        <v>0.99999998883172125</v>
      </c>
      <c r="CB18" s="310">
        <f ca="1">IF(ISERROR(OFFSET('Daten Elementary'!$A$1,MATCH(CB$5,'Daten Elementary'!$A:$A,0)-1,MATCH(AM18,'Daten Elementary'!$A$424:$ADO$424,0)-1)),0,OFFSET('Daten Elementary'!$A$1,MATCH(CB$5,'Daten Elementary'!$A:$A,0)-1,MATCH(AM18,'Daten Elementary'!$A$424:$ADO$424,0)-1))*1000000</f>
        <v>27.709287</v>
      </c>
      <c r="CC18" s="310">
        <f ca="1">IF(ISERROR(OFFSET('Daten Elementary'!$A$1,MATCH(CC$5,'Daten Elementary'!$A:$A,0)-1,MATCH(AN18,'Daten Elementary'!$A$424:$ADO$424,0)-1)),0,OFFSET('Daten Elementary'!$A$1,MATCH(CC$5,'Daten Elementary'!$A:$A,0)-1,MATCH(AN18,'Daten Elementary'!$A$424:$ADO$424,0)-1))*1000000</f>
        <v>0</v>
      </c>
      <c r="CD18" s="310">
        <f ca="1">IF(ISERROR(OFFSET('Daten Elementary'!$A$1,MATCH(CD$5,'Daten Elementary'!$A:$A,0)-1,MATCH(AO18,'Daten Elementary'!$A$424:$ADO$424,0)-1)),0,OFFSET('Daten Elementary'!$A$1,MATCH(CD$5,'Daten Elementary'!$A:$A,0)-1,MATCH(AO18,'Daten Elementary'!$A$424:$ADO$424,0)-1))*1000000</f>
        <v>16.628696999999999</v>
      </c>
      <c r="CE18" s="310">
        <f ca="1">IF(ISERROR(OFFSET('Daten Elementary'!$A$1,MATCH(CE$5,'Daten Elementary'!$A:$A,0)-1,MATCH(AP18,'Daten Elementary'!$A$424:$ADO$424,0)-1)),0,OFFSET('Daten Elementary'!$A$1,MATCH(CE$5,'Daten Elementary'!$A:$A,0)-1,MATCH(AP18,'Daten Elementary'!$A$424:$ADO$424,0)-1))*1000000</f>
        <v>0</v>
      </c>
      <c r="CF18" s="310">
        <f t="shared" ca="1" si="12"/>
        <v>44.337983999999999</v>
      </c>
      <c r="CG18" s="310">
        <f ca="1">IF(ISERROR(OFFSET('Daten Elementary'!$A$1,MATCH(CG$5,'Daten Elementary'!$A:$A,0)-1,MATCH(AQ18,'Daten Elementary'!$A$424:$ADO$424,0)-1)),0,OFFSET('Daten Elementary'!$A$1,MATCH(CG$5,'Daten Elementary'!$A:$A,0)-1,MATCH(AQ18,'Daten Elementary'!$A$424:$ADO$424,0)-1))*1000000</f>
        <v>2.5998408999999998</v>
      </c>
      <c r="CH18" s="310">
        <f ca="1">IF(ISERROR(OFFSET('Daten Elementary'!$A$1,MATCH(CH$5,'Daten Elementary'!$A:$A,0)-1,MATCH(AR18,'Daten Elementary'!$A$424:$ADO$424,0)-1)),0,OFFSET('Daten Elementary'!$A$1,MATCH(CH$5,'Daten Elementary'!$A:$A,0)-1,MATCH(AR18,'Daten Elementary'!$A$424:$ADO$424,0)-1))*1000000</f>
        <v>56.857461000000001</v>
      </c>
      <c r="CI18" s="310">
        <f ca="1">IF(ISERROR(OFFSET('Daten Elementary'!$A$1,MATCH(CI$5,'Daten Elementary'!$A:$A,0)-1,MATCH(AS18,'Daten Elementary'!$A$424:$ADO$424,0)-1)),0,OFFSET('Daten Elementary'!$A$1,MATCH(CI$5,'Daten Elementary'!$A:$A,0)-1,MATCH(AS18,'Daten Elementary'!$A$424:$ADO$424,0)-1))*1000000</f>
        <v>12.538197</v>
      </c>
      <c r="CJ18" s="311">
        <f t="shared" ca="1" si="13"/>
        <v>116.33348289999999</v>
      </c>
      <c r="CK18" s="310">
        <f ca="1">IF(ISERROR(OFFSET('Daten Elementary'!$A$1,MATCH(CK$5,'Daten Elementary'!$A:$A,0)-1,MATCH($AT18,'Daten Elementary'!$A$424:$ADO$424,0)-1)),0,OFFSET('Daten Elementary'!$A$1,MATCH(CK$5,'Daten Elementary'!$A:$A,0)-1,MATCH($AT18,'Daten Elementary'!$A$424:$ADO$424,0)-1))*1000000</f>
        <v>116.33348000000001</v>
      </c>
      <c r="CL18" s="305">
        <f t="shared" ca="1" si="14"/>
        <v>0.99999997507166538</v>
      </c>
      <c r="CM18" s="312">
        <f ca="1">IF(ISERROR(OFFSET('Daten Elementary'!$A$1,MATCH(CM$5,'Daten Elementary'!$A:$A,0)-1,MATCH(AM18,'Daten Elementary'!$A$424:$ADO$424,0)-1)),0,OFFSET('Daten Elementary'!$A$1,MATCH(CM$5,'Daten Elementary'!$A:$A,0)-1,MATCH(AM18,'Daten Elementary'!$A$424:$ADO$424,0)-1))*1000000</f>
        <v>17.100912999999998</v>
      </c>
      <c r="CN18" s="312">
        <f ca="1">IF(ISERROR(OFFSET('Daten Elementary'!$A$1,MATCH(CN$5,'Daten Elementary'!$A:$A,0)-1,MATCH(AN18,'Daten Elementary'!$A$424:$ADO$424,0)-1)),0,OFFSET('Daten Elementary'!$A$1,MATCH(CN$5,'Daten Elementary'!$A:$A,0)-1,MATCH(AN18,'Daten Elementary'!$A$424:$ADO$424,0)-1))*1000000</f>
        <v>0</v>
      </c>
      <c r="CO18" s="312">
        <f ca="1">IF(ISERROR(OFFSET('Daten Elementary'!$A$1,MATCH(CO$5,'Daten Elementary'!$A:$A,0)-1,MATCH(AO18,'Daten Elementary'!$A$424:$ADO$424,0)-1)),0,OFFSET('Daten Elementary'!$A$1,MATCH(CO$5,'Daten Elementary'!$A:$A,0)-1,MATCH(AO18,'Daten Elementary'!$A$424:$ADO$424,0)-1))*1000000</f>
        <v>13.493364999999999</v>
      </c>
      <c r="CP18" s="312">
        <f ca="1">IF(ISERROR(OFFSET('Daten Elementary'!$A$1,MATCH(CP$5,'Daten Elementary'!$A:$A,0)-1,MATCH(AP18,'Daten Elementary'!$A$424:$ADO$424,0)-1)),0,OFFSET('Daten Elementary'!$A$1,MATCH(CP$5,'Daten Elementary'!$A:$A,0)-1,MATCH(AP18,'Daten Elementary'!$A$424:$ADO$424,0)-1))*1000000</f>
        <v>0</v>
      </c>
      <c r="CQ18" s="312">
        <f t="shared" ca="1" si="15"/>
        <v>30.594277999999996</v>
      </c>
      <c r="CR18" s="312">
        <f ca="1">IF(ISERROR(OFFSET('Daten Elementary'!$A$1,MATCH(CR$5,'Daten Elementary'!$A:$A,0)-1,MATCH(AQ18,'Daten Elementary'!$A$424:$ADO$424,0)-1)),0,OFFSET('Daten Elementary'!$A$1,MATCH(CR$5,'Daten Elementary'!$A:$A,0)-1,MATCH(AQ18,'Daten Elementary'!$A$424:$ADO$424,0)-1))*1000000</f>
        <v>1.739957</v>
      </c>
      <c r="CS18" s="312">
        <f ca="1">IF(ISERROR(OFFSET('Daten Elementary'!$A$1,MATCH(CS$5,'Daten Elementary'!$A:$A,0)-1,MATCH(AR18,'Daten Elementary'!$A$424:$ADO$424,0)-1)),0,OFFSET('Daten Elementary'!$A$1,MATCH(CS$5,'Daten Elementary'!$A:$A,0)-1,MATCH(AR18,'Daten Elementary'!$A$424:$ADO$424,0)-1))*1000000</f>
        <v>21.787271</v>
      </c>
      <c r="CT18" s="312">
        <f ca="1">IF(ISERROR(OFFSET('Daten Elementary'!$A$1,MATCH(CT$5,'Daten Elementary'!$A:$A,0)-1,MATCH(AS18,'Daten Elementary'!$A$424:$ADO$424,0)-1)),0,OFFSET('Daten Elementary'!$A$1,MATCH(CT$5,'Daten Elementary'!$A:$A,0)-1,MATCH(AS18,'Daten Elementary'!$A$424:$ADO$424,0)-1))*1000000</f>
        <v>7.0839182000000003</v>
      </c>
      <c r="CU18" s="313">
        <f t="shared" ca="1" si="16"/>
        <v>61.205424199999996</v>
      </c>
      <c r="CV18" s="312">
        <f ca="1">IF(ISERROR(OFFSET('Daten Elementary'!$A$1,MATCH(CV$5,'Daten Elementary'!$A:$A,0)-1,MATCH($AT18,'Daten Elementary'!$A$424:$ADO$424,0)-1)),0,OFFSET('Daten Elementary'!$A$1,MATCH(CV$5,'Daten Elementary'!$A:$A,0)-1,MATCH($AT18,'Daten Elementary'!$A$424:$ADO$424,0)-1))*1000000</f>
        <v>61.205423999999994</v>
      </c>
      <c r="CW18" s="305">
        <f t="shared" ca="1" si="17"/>
        <v>0.99999999673231577</v>
      </c>
      <c r="CX18" s="314">
        <f ca="1">IF(ISERROR(OFFSET('Daten Elementary'!$A$1,MATCH(CX$5,'Daten Elementary'!$A:$A,0)-1,MATCH(AM18,'Daten Elementary'!$A$424:$ADO$424,0)-1)),0,OFFSET('Daten Elementary'!$A$1,MATCH(CX$5,'Daten Elementary'!$A:$A,0)-1,MATCH(AM18,'Daten Elementary'!$A$424:$ADO$424,0)-1))*1000000</f>
        <v>53.758139</v>
      </c>
      <c r="CY18" s="314">
        <f ca="1">IF(ISERROR(OFFSET('Daten Elementary'!$A$1,MATCH(CY$5,'Daten Elementary'!$A:$A,0)-1,MATCH(AN18,'Daten Elementary'!$A$424:$ADO$424,0)-1)),0,OFFSET('Daten Elementary'!$A$1,MATCH(CY$5,'Daten Elementary'!$A:$A,0)-1,MATCH(AN18,'Daten Elementary'!$A$424:$ADO$424,0)-1))*1000000</f>
        <v>0</v>
      </c>
      <c r="CZ18" s="314">
        <f ca="1">IF(ISERROR(OFFSET('Daten Elementary'!$A$1,MATCH(CZ$5,'Daten Elementary'!$A:$A,0)-1,MATCH(AO18,'Daten Elementary'!$A$424:$ADO$424,0)-1)),0,OFFSET('Daten Elementary'!$A$1,MATCH(CZ$5,'Daten Elementary'!$A:$A,0)-1,MATCH(AO18,'Daten Elementary'!$A$424:$ADO$424,0)-1))*1000000</f>
        <v>149.86659</v>
      </c>
      <c r="DA18" s="314">
        <f ca="1">IF(ISERROR(OFFSET('Daten Elementary'!$A$1,MATCH(DA$5,'Daten Elementary'!$A:$A,0)-1,MATCH(AP18,'Daten Elementary'!$A$424:$ADO$424,0)-1)),0,OFFSET('Daten Elementary'!$A$1,MATCH(DA$5,'Daten Elementary'!$A:$A,0)-1,MATCH(AP18,'Daten Elementary'!$A$424:$ADO$424,0)-1))*1000000</f>
        <v>0</v>
      </c>
      <c r="DB18" s="314">
        <f t="shared" ca="1" si="18"/>
        <v>203.624729</v>
      </c>
      <c r="DC18" s="314">
        <f ca="1">IF(ISERROR(OFFSET('Daten Elementary'!$A$1,MATCH(DC$5,'Daten Elementary'!$A:$A,0)-1,MATCH(AQ18,'Daten Elementary'!$A$424:$ADO$424,0)-1)),0,OFFSET('Daten Elementary'!$A$1,MATCH(DC$5,'Daten Elementary'!$A:$A,0)-1,MATCH(AQ18,'Daten Elementary'!$A$424:$ADO$424,0)-1))*1000000</f>
        <v>6.5871804000000003</v>
      </c>
      <c r="DD18" s="314">
        <f ca="1">IF(ISERROR(OFFSET('Daten Elementary'!$A$1,MATCH(DD$5,'Daten Elementary'!$A:$A,0)-1,MATCH(AR18,'Daten Elementary'!$A$424:$ADO$424,0)-1)),0,OFFSET('Daten Elementary'!$A$1,MATCH(DD$5,'Daten Elementary'!$A:$A,0)-1,MATCH(AR18,'Daten Elementary'!$A$424:$ADO$424,0)-1))*1000000</f>
        <v>95.172085999999993</v>
      </c>
      <c r="DE18" s="314">
        <f ca="1">IF(ISERROR(OFFSET('Daten Elementary'!$A$1,MATCH(DE$5,'Daten Elementary'!$A:$A,0)-1,MATCH(AS18,'Daten Elementary'!$A$424:$ADO$424,0)-1)),0,OFFSET('Daten Elementary'!$A$1,MATCH(DE$5,'Daten Elementary'!$A:$A,0)-1,MATCH(AS18,'Daten Elementary'!$A$424:$ADO$424,0)-1))*1000000</f>
        <v>56.503188999999999</v>
      </c>
      <c r="DF18" s="315">
        <f t="shared" ca="1" si="19"/>
        <v>361.88718440000002</v>
      </c>
      <c r="DG18" s="314">
        <f ca="1">IF(ISERROR(OFFSET('Daten Elementary'!$A$1,MATCH(DG$5,'Daten Elementary'!$A:$A,0)-1,MATCH($AT18,'Daten Elementary'!$A$424:$ADO$424,0)-1)),0,OFFSET('Daten Elementary'!$A$1,MATCH(DG$5,'Daten Elementary'!$A:$A,0)-1,MATCH($AT18,'Daten Elementary'!$A$424:$ADO$424,0)-1))*1000000</f>
        <v>361.88718</v>
      </c>
      <c r="DH18" s="305">
        <f t="shared" ca="1" si="20"/>
        <v>0.99999998784151467</v>
      </c>
      <c r="DI18" s="316">
        <f ca="1">IF(ISERROR(OFFSET('Daten Elementary'!$A$1,MATCH(DI$5,'Daten Elementary'!$A:$A,0)-1,MATCH(AM18,'Daten Elementary'!$A$424:$ADO$424,0)-1)),0,OFFSET('Daten Elementary'!$A$1,MATCH(DI$5,'Daten Elementary'!$A:$A,0)-1,MATCH(AM18,'Daten Elementary'!$A$424:$ADO$424,0)-1))*1000000</f>
        <v>271.65989000000002</v>
      </c>
      <c r="DJ18" s="316">
        <f ca="1">IF(ISERROR(OFFSET('Daten Elementary'!$A$1,MATCH(DJ$5,'Daten Elementary'!$A:$A,0)-1,MATCH(AN18,'Daten Elementary'!$A$424:$ADO$424,0)-1)),0,OFFSET('Daten Elementary'!$A$1,MATCH(DJ$5,'Daten Elementary'!$A:$A,0)-1,MATCH(AN18,'Daten Elementary'!$A$424:$ADO$424,0)-1))*1000000</f>
        <v>0</v>
      </c>
      <c r="DK18" s="316">
        <f ca="1">IF(ISERROR(OFFSET('Daten Elementary'!$A$1,MATCH(DK$5,'Daten Elementary'!$A:$A,0)-1,MATCH(AO18,'Daten Elementary'!$A$424:$ADO$424,0)-1)),0,OFFSET('Daten Elementary'!$A$1,MATCH(DK$5,'Daten Elementary'!$A:$A,0)-1,MATCH(AO18,'Daten Elementary'!$A$424:$ADO$424,0)-1))*1000000</f>
        <v>166.84171000000001</v>
      </c>
      <c r="DL18" s="316">
        <f ca="1">IF(ISERROR(OFFSET('Daten Elementary'!$A$1,MATCH(DL$5,'Daten Elementary'!$A:$A,0)-1,MATCH(AP18,'Daten Elementary'!$A$424:$ADO$424,0)-1)),0,OFFSET('Daten Elementary'!$A$1,MATCH(DL$5,'Daten Elementary'!$A:$A,0)-1,MATCH(AP18,'Daten Elementary'!$A$424:$ADO$424,0)-1))*1000000</f>
        <v>0</v>
      </c>
      <c r="DM18" s="316">
        <f t="shared" ca="1" si="21"/>
        <v>438.50160000000005</v>
      </c>
      <c r="DN18" s="316">
        <f ca="1">IF(ISERROR(OFFSET('Daten Elementary'!$A$1,MATCH(DN$5,'Daten Elementary'!$A:$A,0)-1,MATCH(AQ18,'Daten Elementary'!$A$424:$ADO$424,0)-1)),0,OFFSET('Daten Elementary'!$A$1,MATCH(DN$5,'Daten Elementary'!$A:$A,0)-1,MATCH(AQ18,'Daten Elementary'!$A$424:$ADO$424,0)-1))*1000000</f>
        <v>12.012132000000001</v>
      </c>
      <c r="DO18" s="316">
        <f ca="1">IF(ISERROR(OFFSET('Daten Elementary'!$A$1,MATCH(DO$5,'Daten Elementary'!$A:$A,0)-1,MATCH(AR18,'Daten Elementary'!$A$424:$ADO$424,0)-1)),0,OFFSET('Daten Elementary'!$A$1,MATCH(DO$5,'Daten Elementary'!$A:$A,0)-1,MATCH(AR18,'Daten Elementary'!$A$424:$ADO$424,0)-1))*1000000</f>
        <v>111.52873000000001</v>
      </c>
      <c r="DP18" s="316">
        <f ca="1">IF(ISERROR(OFFSET('Daten Elementary'!$A$1,MATCH(DP$5,'Daten Elementary'!$A:$A,0)-1,MATCH(AS18,'Daten Elementary'!$A$424:$ADO$424,0)-1)),0,OFFSET('Daten Elementary'!$A$1,MATCH(DP$5,'Daten Elementary'!$A:$A,0)-1,MATCH(AS18,'Daten Elementary'!$A$424:$ADO$424,0)-1))*1000000</f>
        <v>63.788814000000009</v>
      </c>
      <c r="DQ18" s="317">
        <f t="shared" ca="1" si="22"/>
        <v>625.83127600000012</v>
      </c>
      <c r="DR18" s="316">
        <f ca="1">IF(ISERROR(OFFSET('Daten Elementary'!$A$1,MATCH(DR$5,'Daten Elementary'!$A:$A,0)-1,MATCH($AT18,'Daten Elementary'!$A$424:$ADO$424,0)-1)),0,OFFSET('Daten Elementary'!$A$1,MATCH(DR$5,'Daten Elementary'!$A:$A,0)-1,MATCH($AT18,'Daten Elementary'!$A$424:$ADO$424,0)-1))*1000000</f>
        <v>625.83128000000011</v>
      </c>
      <c r="DS18" s="305">
        <f t="shared" ca="1" si="23"/>
        <v>1.0000000063914991</v>
      </c>
      <c r="DT18" s="318">
        <f ca="1">IF(ISERROR(OFFSET('Daten UBP13'!$A$1,MATCH(DT$5,'Daten UBP13'!$A:$A,0)-1,MATCH(AM18,'Daten UBP13'!$A$424:$AEG$424,0)-1)),0,OFFSET('Daten UBP13'!$A$1,MATCH(DT$5,'Daten UBP13'!$A:$A,0)-1,MATCH(AM18,'Daten UBP13'!$A$424:$AEG$424,0)-1))</f>
        <v>132.27268000000001</v>
      </c>
      <c r="DU18" s="318">
        <f ca="1">IF(ISERROR(OFFSET('Daten UBP13'!$A$1,MATCH(DU$5,'Daten UBP13'!$A:$A,0)-1,MATCH(AN18,'Daten UBP13'!$A$424:$AEG$424,0)-1)),0,OFFSET('Daten UBP13'!$A$1,MATCH(DU$5,'Daten UBP13'!$A:$A,0)-1,MATCH(AN18,'Daten UBP13'!$A$424:$AEG$424,0)-1))</f>
        <v>0</v>
      </c>
      <c r="DV18" s="318">
        <f ca="1">IF(ISERROR(OFFSET('Daten UBP13'!$A$1,MATCH(DV$5,'Daten UBP13'!$A:$A,0)-1,MATCH(AO18,'Daten UBP13'!$A$424:$AEG$424,0)-1)),0,OFFSET('Daten UBP13'!$A$1,MATCH(DV$5,'Daten UBP13'!$A:$A,0)-1,MATCH(AO18,'Daten UBP13'!$A$424:$AEG$424,0)-1))</f>
        <v>84.467290000000006</v>
      </c>
      <c r="DW18" s="318">
        <f ca="1">IF(ISERROR(OFFSET('Daten UBP13'!$A$1,MATCH(DW$5,'Daten UBP13'!$A:$A,0)-1,MATCH(AP18,'Daten UBP13'!$A$424:$AEG$424,0)-1)),0,OFFSET('Daten UBP13'!$A$1,MATCH(DW$5,'Daten UBP13'!$A:$A,0)-1,MATCH(AP18,'Daten UBP13'!$A$424:$AEG$424,0)-1))</f>
        <v>0</v>
      </c>
      <c r="DX18" s="318">
        <f t="shared" ca="1" si="24"/>
        <v>216.73997000000003</v>
      </c>
      <c r="DY18" s="318">
        <f ca="1">IF(ISERROR(OFFSET('Daten UBP13'!$A$1,MATCH(DY$5,'Daten UBP13'!$A:$A,0)-1,MATCH(AQ18,'Daten UBP13'!$A$424:$AEG$424,0)-1)),0,OFFSET('Daten UBP13'!$A$1,MATCH(DY$5,'Daten UBP13'!$A:$A,0)-1,MATCH(AQ18,'Daten UBP13'!$A$424:$AEG$424,0)-1))</f>
        <v>9.6622658000000001</v>
      </c>
      <c r="DZ18" s="318">
        <f ca="1">IF(ISERROR(OFFSET('Daten UBP13'!$A$1,MATCH(DZ$5,'Daten UBP13'!$A:$A,0)-1,MATCH(AR18,'Daten UBP13'!$A$424:$AEG$424,0)-1)),0,OFFSET('Daten UBP13'!$A$1,MATCH(DZ$5,'Daten UBP13'!$A:$A,0)-1,MATCH(AR18,'Daten UBP13'!$A$424:$AEG$424,0)-1))</f>
        <v>110.79897</v>
      </c>
      <c r="EA18" s="318">
        <f ca="1">IF(ISERROR(OFFSET('Daten UBP13'!$A$1,MATCH(EA$5,'Daten UBP13'!$A:$A,0)-1,MATCH(AS18,'Daten UBP13'!$A$424:$AEG$424,0)-1)),0,OFFSET('Daten UBP13'!$A$1,MATCH(EA$5,'Daten UBP13'!$A:$A,0)-1,MATCH(AS18,'Daten UBP13'!$A$424:$AEG$424,0)-1))</f>
        <v>37.999685999999997</v>
      </c>
      <c r="EB18" s="319">
        <f t="shared" ca="1" si="25"/>
        <v>375.20089180000002</v>
      </c>
      <c r="EC18" s="318">
        <f ca="1">IF(ISERROR(OFFSET('Daten UBP13'!$A$1,MATCH(EC$5,'Daten UBP13'!$A:$A,0)-1,MATCH(AT18,'Daten UBP13'!$A$424:$AEG$424,0)-1)),0,OFFSET('Daten UBP13'!$A$1,MATCH(EC$5,'Daten UBP13'!$A:$A,0)-1,MATCH(AT18,'Daten UBP13'!$A$424:$AEG$424,0)-1))</f>
        <v>375.20089000000002</v>
      </c>
      <c r="ED18" s="305">
        <f t="shared" ca="1" si="26"/>
        <v>0.99999999520256999</v>
      </c>
      <c r="EE18" s="320">
        <f ca="1">IF(ISERROR(OFFSET('Daten ReCiPe'!$A$1,MATCH(EE$5,'Daten ReCiPe'!$A:$A,0)-1,MATCH(AM18,'Daten ReCiPe'!$A$424:$ADO$424,0)-1)),0,OFFSET('Daten ReCiPe'!$A$1,MATCH(EE$5,'Daten ReCiPe'!$A:$A,0)-1,MATCH(AM18,'Daten ReCiPe'!$A$424:$ADO$424,0)-1))*1000</f>
        <v>9.2400843999999989</v>
      </c>
      <c r="EF18" s="320">
        <f ca="1">IF(ISERROR(OFFSET('Daten ReCiPe'!$A$1,MATCH(EF$5,'Daten ReCiPe'!$A:$A,0)-1,MATCH(AN18,'Daten ReCiPe'!$A$424:$ADO$424,0)-1)),0,OFFSET('Daten ReCiPe'!$A$1,MATCH(EF$5,'Daten ReCiPe'!$A:$A,0)-1,MATCH(AN18,'Daten ReCiPe'!$A$424:$ADO$424,0)-1))*1000</f>
        <v>0</v>
      </c>
      <c r="EG18" s="320">
        <f ca="1">IF(ISERROR(OFFSET('Daten ReCiPe'!$A$1,MATCH(EG$5,'Daten ReCiPe'!$A:$A,0)-1,MATCH(AO18,'Daten ReCiPe'!$A$424:$ADO$424,0)-1)),0,OFFSET('Daten ReCiPe'!$A$1,MATCH(EG$5,'Daten ReCiPe'!$A:$A,0)-1,MATCH(AO18,'Daten ReCiPe'!$A$424:$ADO$424,0)-1))*1000</f>
        <v>12.888169999999999</v>
      </c>
      <c r="EH18" s="320">
        <f ca="1">IF(ISERROR(OFFSET('Daten ReCiPe'!$A$1,MATCH(EH$5,'Daten ReCiPe'!$A:$A,0)-1,MATCH(AP18,'Daten ReCiPe'!$A$424:$ADO$424,0)-1)),0,OFFSET('Daten ReCiPe'!$A$1,MATCH(EH$5,'Daten ReCiPe'!$A:$A,0)-1,MATCH(AP18,'Daten ReCiPe'!$A$424:$ADO$424,0)-1))*1000</f>
        <v>0</v>
      </c>
      <c r="EI18" s="320">
        <f t="shared" ca="1" si="27"/>
        <v>22.128254399999996</v>
      </c>
      <c r="EJ18" s="320">
        <f ca="1">IF(ISERROR(OFFSET('Daten ReCiPe'!$A$1,MATCH(EJ$5,'Daten ReCiPe'!$A:$A,0)-1,MATCH(AQ18,'Daten ReCiPe'!$A$424:$ADO$424,0)-1)),0,OFFSET('Daten ReCiPe'!$A$1,MATCH(EJ$5,'Daten ReCiPe'!$A:$A,0)-1,MATCH(AQ18,'Daten ReCiPe'!$A$424:$ADO$424,0)-1))*1000</f>
        <v>0.88522092000000008</v>
      </c>
      <c r="EK18" s="320">
        <f ca="1">IF(ISERROR(OFFSET('Daten ReCiPe'!$A$1,MATCH(EK$5,'Daten ReCiPe'!$A:$A,0)-1,MATCH(AR18,'Daten ReCiPe'!$A$424:$ADO$424,0)-1)),0,OFFSET('Daten ReCiPe'!$A$1,MATCH(EK$5,'Daten ReCiPe'!$A:$A,0)-1,MATCH(AR18,'Daten ReCiPe'!$A$424:$ADO$424,0)-1))*1000</f>
        <v>7.7609330000000005</v>
      </c>
      <c r="EL18" s="320">
        <f ca="1">IF(ISERROR(OFFSET('Daten ReCiPe'!$A$1,MATCH(EL$5,'Daten ReCiPe'!$A:$A,0)-1,MATCH(AS18,'Daten ReCiPe'!$A$424:$ADO$424,0)-1)),0,OFFSET('Daten ReCiPe'!$A$1,MATCH(EL$5,'Daten ReCiPe'!$A:$A,0)-1,MATCH(AS18,'Daten ReCiPe'!$A$424:$ADO$424,0)-1))*1000</f>
        <v>2.0467664000000001</v>
      </c>
      <c r="EM18" s="321">
        <f t="shared" ca="1" si="28"/>
        <v>32.821174720000002</v>
      </c>
      <c r="EN18" s="320">
        <f ca="1">IF(ISERROR(OFFSET('Daten ReCiPe'!$A$1,MATCH(EN$5,'Daten ReCiPe'!$A:$A,0)-1,MATCH(AT18,'Daten ReCiPe'!$A$424:$ADO$424,0)-1)),0,OFFSET('Daten ReCiPe'!$A$1,MATCH(EN$5,'Daten ReCiPe'!$A:$A,0)-1,MATCH(AT18,'Daten ReCiPe'!$A$424:$ADO$424,0)-1))*1000</f>
        <v>32.821173999999999</v>
      </c>
      <c r="EO18" s="305">
        <f t="shared" ca="1" si="29"/>
        <v>0.99999997806294227</v>
      </c>
      <c r="EP18" s="322">
        <f ca="1">IF(ISERROR(OFFSET('Daten Elementary'!$A$1,MATCH(EP$5,'Daten Elementary'!$A:$A,0)-1,MATCH(AM18,'Daten Elementary'!$A$424:$ADO$424,0)-1)),0,OFFSET('Daten Elementary'!$A$1,MATCH(EP$5,'Daten Elementary'!$A:$A,0)-1,MATCH(AM18,'Daten Elementary'!$A$424:$ADO$424,0)-1))*1000000</f>
        <v>1.1628086</v>
      </c>
      <c r="EQ18" s="322">
        <f ca="1">IF(ISERROR(OFFSET('Daten Elementary'!$A$1,MATCH(EQ$5,'Daten Elementary'!$A:$A,0)-1,MATCH(AN18,'Daten Elementary'!$A$424:$ADO$424,0)-1)),0,OFFSET('Daten Elementary'!$A$1,MATCH(EQ$5,'Daten Elementary'!$A:$A,0)-1,MATCH(AN18,'Daten Elementary'!$A$424:$ADO$424,0)-1))*1000000</f>
        <v>0</v>
      </c>
      <c r="ER18" s="322">
        <f ca="1">IF(ISERROR(OFFSET('Daten Elementary'!$A$1,MATCH(ER$5,'Daten Elementary'!$A:$A,0)-1,MATCH(AO18,'Daten Elementary'!$A$424:$ADO$424,0)-1)),0,OFFSET('Daten Elementary'!$A$1,MATCH(ER$5,'Daten Elementary'!$A:$A,0)-1,MATCH(AO18,'Daten Elementary'!$A$424:$ADO$424,0)-1))*1000000</f>
        <v>397.67880000000002</v>
      </c>
      <c r="ES18" s="322">
        <f ca="1">IF(ISERROR(OFFSET('Daten Elementary'!$A$1,MATCH(ES$5,'Daten Elementary'!$A:$A,0)-1,MATCH(AP18,'Daten Elementary'!$A$424:$ADO$424,0)-1)),0,OFFSET('Daten Elementary'!$A$1,MATCH(ES$5,'Daten Elementary'!$A:$A,0)-1,MATCH(AP18,'Daten Elementary'!$A$424:$ADO$424,0)-1))*1000000</f>
        <v>0</v>
      </c>
      <c r="ET18" s="322">
        <f t="shared" ca="1" si="30"/>
        <v>398.84160860000003</v>
      </c>
      <c r="EU18" s="322">
        <f ca="1">IF(ISERROR(OFFSET('Daten Elementary'!$A$1,MATCH(EU$5,'Daten Elementary'!$A:$A,0)-1,MATCH(AQ18,'Daten Elementary'!$A$424:$ADO$424,0)-1)),0,OFFSET('Daten Elementary'!$A$1,MATCH(EU$5,'Daten Elementary'!$A:$A,0)-1,MATCH(AQ18,'Daten Elementary'!$A$424:$ADO$424,0)-1))*1000000</f>
        <v>20.262264999999999</v>
      </c>
      <c r="EV18" s="322">
        <f ca="1">IF(ISERROR(OFFSET('Daten Elementary'!$A$1,MATCH(EV$5,'Daten Elementary'!$A:$A,0)-1,MATCH(AR18,'Daten Elementary'!$A$424:$ADO$424,0)-1)),0,OFFSET('Daten Elementary'!$A$1,MATCH(EV$5,'Daten Elementary'!$A:$A,0)-1,MATCH(AR18,'Daten Elementary'!$A$424:$ADO$424,0)-1))*1000000</f>
        <v>214.19979000000001</v>
      </c>
      <c r="EW18" s="322">
        <f ca="1">IF(ISERROR(OFFSET('Daten Elementary'!$A$1,MATCH(EW$5,'Daten Elementary'!$A:$A,0)-1,MATCH(AS18,'Daten Elementary'!$A$424:$ADO$424,0)-1)),0,OFFSET('Daten Elementary'!$A$1,MATCH(EW$5,'Daten Elementary'!$A:$A,0)-1,MATCH(AS18,'Daten Elementary'!$A$424:$ADO$424,0)-1))*1000000</f>
        <v>34.608015000000002</v>
      </c>
      <c r="EX18" s="323">
        <f t="shared" ca="1" si="31"/>
        <v>667.91167860000007</v>
      </c>
      <c r="EY18" s="322">
        <f ca="1">IF(ISERROR(OFFSET('Daten Elementary'!$A$1,MATCH(EY$5,'Daten Elementary'!$A:$A,0)-1,MATCH($AT18,'Daten Elementary'!$A$424:$ADO$424,0)-1)),0,OFFSET('Daten Elementary'!$A$1,MATCH(EY$5,'Daten Elementary'!$A:$A,0)-1,MATCH($AT18,'Daten Elementary'!$A$424:$ADO$424,0)-1))*1000000</f>
        <v>667.91167999999993</v>
      </c>
      <c r="EZ18" s="305">
        <f t="shared" ca="1" si="32"/>
        <v>1.0000000020960853</v>
      </c>
      <c r="FA18" s="314">
        <f ca="1">IF(ISERROR(OFFSET('Daten Elementary'!$A$1,MATCH(FA$5,'Daten Elementary'!$A:$A,0)-1,MATCH(AM18,'Daten Elementary'!$A$424:$ADO$424,0)-1)),0,OFFSET('Daten Elementary'!$A$1,MATCH(FA$5,'Daten Elementary'!$A:$A,0)-1,MATCH(AM18,'Daten Elementary'!$A$424:$ADO$424,0)-1))*1000</f>
        <v>177.94003999999998</v>
      </c>
      <c r="FB18" s="314">
        <f ca="1">IF(ISERROR(OFFSET('Daten Elementary'!$A$1,MATCH(FB$5,'Daten Elementary'!$A:$A,0)-1,MATCH(AN18,'Daten Elementary'!$A$424:$ADO$424,0)-1)),0,OFFSET('Daten Elementary'!$A$1,MATCH(FB$5,'Daten Elementary'!$A:$A,0)-1,MATCH(AN18,'Daten Elementary'!$A$424:$ADO$424,0)-1))*1000</f>
        <v>0</v>
      </c>
      <c r="FC18" s="314">
        <f ca="1">IF(ISERROR(OFFSET('Daten Elementary'!$A$1,MATCH(FC$5,'Daten Elementary'!$A:$A,0)-1,MATCH(AO18,'Daten Elementary'!$A$424:$ADO$424,0)-1)),0,OFFSET('Daten Elementary'!$A$1,MATCH(FC$5,'Daten Elementary'!$A:$A,0)-1,MATCH(AO18,'Daten Elementary'!$A$424:$ADO$424,0)-1))*1000</f>
        <v>37.366059</v>
      </c>
      <c r="FD18" s="314">
        <f ca="1">IF(ISERROR(OFFSET('Daten Elementary'!$A$1,MATCH(FD$5,'Daten Elementary'!$A:$A,0)-1,MATCH(AP18,'Daten Elementary'!$A$424:$ADO$424,0)-1)),0,OFFSET('Daten Elementary'!$A$1,MATCH(FD$5,'Daten Elementary'!$A:$A,0)-1,MATCH(AP18,'Daten Elementary'!$A$424:$ADO$424,0)-1))*1000</f>
        <v>0</v>
      </c>
      <c r="FE18" s="314">
        <f t="shared" ca="1" si="33"/>
        <v>215.30609899999999</v>
      </c>
      <c r="FF18" s="314">
        <f ca="1">IF(ISERROR(OFFSET('Daten Elementary'!$A$1,MATCH(FF$5,'Daten Elementary'!$A:$A,0)-1,MATCH(AQ18,'Daten Elementary'!$A$424:$ADO$424,0)-1)),0,OFFSET('Daten Elementary'!$A$1,MATCH(FF$5,'Daten Elementary'!$A:$A,0)-1,MATCH(AQ18,'Daten Elementary'!$A$424:$ADO$424,0)-1))*1000</f>
        <v>5.9204378999999996</v>
      </c>
      <c r="FG18" s="314">
        <f ca="1">IF(ISERROR(OFFSET('Daten Elementary'!$A$1,MATCH(FG$5,'Daten Elementary'!$A:$A,0)-1,MATCH(AR18,'Daten Elementary'!$A$424:$ADO$424,0)-1)),0,OFFSET('Daten Elementary'!$A$1,MATCH(FG$5,'Daten Elementary'!$A:$A,0)-1,MATCH(AR18,'Daten Elementary'!$A$424:$ADO$424,0)-1))*1000</f>
        <v>55.302924000000004</v>
      </c>
      <c r="FH18" s="314">
        <f ca="1">IF(ISERROR(OFFSET('Daten Elementary'!$A$1,MATCH(FH$5,'Daten Elementary'!$A:$A,0)-1,MATCH(AS18,'Daten Elementary'!$A$424:$ADO$424,0)-1)),0,OFFSET('Daten Elementary'!$A$1,MATCH(FH$5,'Daten Elementary'!$A:$A,0)-1,MATCH(AS18,'Daten Elementary'!$A$424:$ADO$424,0)-1))*1000</f>
        <v>13.093795999999999</v>
      </c>
      <c r="FI18" s="315">
        <f t="shared" ca="1" si="34"/>
        <v>289.6232569</v>
      </c>
      <c r="FJ18" s="314">
        <f ca="1">IF(ISERROR(OFFSET('Daten Elementary'!$A$1,MATCH(FJ$5,'Daten Elementary'!$A:$A,0)-1,MATCH($AT18,'Daten Elementary'!$A$424:$ADO$424,0)-1)),0,OFFSET('Daten Elementary'!$A$1,MATCH(FJ$5,'Daten Elementary'!$A:$A,0)-1,MATCH($AT18,'Daten Elementary'!$A$424:$ADO$424,0)-1))*1000</f>
        <v>289.62324999999998</v>
      </c>
      <c r="FK18" s="305">
        <f t="shared" ca="1" si="35"/>
        <v>0.99999997617594638</v>
      </c>
      <c r="FL18" s="314">
        <f ca="1">IF(ISERROR(OFFSET('Daten Elementary'!$A$1,MATCH(FL$5,'Daten Elementary'!$A:$A,0)-1,MATCH(AM18,'Daten Elementary'!$A$424:$ADO$424,0)-1)),0,OFFSET('Daten Elementary'!$A$1,MATCH(FL$5,'Daten Elementary'!$A:$A,0)-1,MATCH(AM18,'Daten Elementary'!$A$424:$ADO$424,0)-1))</f>
        <v>0</v>
      </c>
      <c r="FM18" s="314">
        <f ca="1">IF(ISERROR(OFFSET('Daten Elementary'!$A$1,MATCH(FM$5,'Daten Elementary'!$A:$A,0)-1,MATCH(AN18,'Daten Elementary'!$A$424:$ADO$424,0)-1)),0,OFFSET('Daten Elementary'!$A$1,MATCH(FM$5,'Daten Elementary'!$A:$A,0)-1,MATCH(AN18,'Daten Elementary'!$A$424:$ADO$424,0)-1))</f>
        <v>0</v>
      </c>
      <c r="FN18" s="314">
        <f ca="1">IF(ISERROR(OFFSET('Daten Elementary'!$A$1,MATCH(FN$5,'Daten Elementary'!$A:$A,0)-1,MATCH(AO18,'Daten Elementary'!$A$424:$ADO$424,0)-1)),0,OFFSET('Daten Elementary'!$A$1,MATCH(FN$5,'Daten Elementary'!$A:$A,0)-1,MATCH(AO18,'Daten Elementary'!$A$424:$ADO$424,0)-1))</f>
        <v>0</v>
      </c>
      <c r="FO18" s="314">
        <f ca="1">IF(ISERROR(OFFSET('Daten Elementary'!$A$1,MATCH(FO$5,'Daten Elementary'!$A:$A,0)-1,MATCH(AP18,'Daten Elementary'!$A$424:$ADO$424,0)-1)),0,OFFSET('Daten Elementary'!$A$1,MATCH(FO$5,'Daten Elementary'!$A:$A,0)-1,MATCH(AP18,'Daten Elementary'!$A$424:$ADO$424,0)-1))</f>
        <v>0</v>
      </c>
      <c r="FP18" s="314">
        <f t="shared" ca="1" si="36"/>
        <v>0</v>
      </c>
      <c r="FQ18" s="314">
        <f ca="1">IF(ISERROR(OFFSET('Daten Elementary'!$A$1,MATCH(FQ$5,'Daten Elementary'!$A:$A,0)-1,MATCH(AQ18,'Daten Elementary'!$A$424:$ADO$424,0)-1)),0,OFFSET('Daten Elementary'!$A$1,MATCH(FQ$5,'Daten Elementary'!$A:$A,0)-1,MATCH(AQ18,'Daten Elementary'!$A$424:$ADO$424,0)-1))</f>
        <v>0</v>
      </c>
      <c r="FR18" s="314">
        <f ca="1">IF(ISERROR(OFFSET('Daten Elementary'!$A$1,MATCH(FR$5,'Daten Elementary'!$A:$A,0)-1,MATCH(AR18,'Daten Elementary'!$A$424:$ADO$424,0)-1)),0,OFFSET('Daten Elementary'!$A$1,MATCH(FR$5,'Daten Elementary'!$A:$A,0)-1,MATCH(AR18,'Daten Elementary'!$A$424:$ADO$424,0)-1))</f>
        <v>0</v>
      </c>
      <c r="FS18" s="314">
        <f ca="1">IF(ISERROR(OFFSET('Daten Elementary'!$A$1,MATCH(FS$5,'Daten Elementary'!$A:$A,0)-1,MATCH(AS18,'Daten Elementary'!$A$424:$ADO$424,0)-1)),0,OFFSET('Daten Elementary'!$A$1,MATCH(FS$5,'Daten Elementary'!$A:$A,0)-1,MATCH(AS18,'Daten Elementary'!$A$424:$ADO$424,0)-1))</f>
        <v>0</v>
      </c>
      <c r="FT18" s="315">
        <f t="shared" ca="1" si="37"/>
        <v>0</v>
      </c>
      <c r="FU18" s="314">
        <f ca="1">IF(ISERROR(OFFSET('Daten Elementary'!$A$1,MATCH(FU$5,'Daten Elementary'!$A:$A,0)-1,MATCH($AT18,'Daten Elementary'!$A$424:$ADO$424,0)-1)),0,OFFSET('Daten Elementary'!$A$1,MATCH(FU$5,'Daten Elementary'!$A:$A,0)-1,MATCH($AT18,'Daten Elementary'!$A$424:$ADO$424,0)-1))</f>
        <v>0</v>
      </c>
      <c r="FV18" s="305">
        <f t="shared" ca="1" si="38"/>
        <v>0</v>
      </c>
      <c r="FW18" s="324"/>
      <c r="FX18" s="231" t="str">
        <f t="shared" si="39"/>
        <v>Personenwagen, Durchschnitt (durchschnittliche Flotte)</v>
      </c>
      <c r="FY18" s="231" t="str">
        <f t="shared" si="2"/>
        <v>Personenwagen</v>
      </c>
      <c r="FZ18" s="231" t="str">
        <f t="shared" si="3"/>
        <v>, Durchschnitt</v>
      </c>
      <c r="GA18" s="231" t="str">
        <f t="shared" si="4"/>
        <v xml:space="preserve"> (durchschnittliche Flotte)</v>
      </c>
      <c r="GB18" s="231"/>
    </row>
    <row r="19" spans="1:184" ht="16.5" customHeight="1">
      <c r="A19" s="295"/>
      <c r="B19" s="344"/>
      <c r="C19" s="332" t="s">
        <v>385</v>
      </c>
      <c r="D19" s="342" t="s">
        <v>24</v>
      </c>
      <c r="E19" s="340" t="s">
        <v>22</v>
      </c>
      <c r="F19" s="102">
        <v>1.6</v>
      </c>
      <c r="G19" s="31">
        <v>5</v>
      </c>
      <c r="H19" s="87">
        <f t="shared" ref="H19:H31" si="45">F19/G19</f>
        <v>0.32</v>
      </c>
      <c r="I19" s="99">
        <v>6.0499281680828956</v>
      </c>
      <c r="J19" s="101"/>
      <c r="K19" s="100">
        <v>1700</v>
      </c>
      <c r="L19" s="86"/>
      <c r="M19" s="86"/>
      <c r="N19" s="38" t="s">
        <v>99</v>
      </c>
      <c r="O19" s="6">
        <f ca="1">(IF(ISERROR(INDEX(INDIRECT($D$268),MATCH($AM19,$AM$4:$AM$275,0),MATCH(O$304,INDIRECT($E$268),0))*$I19/$AD19),0,INDEX(INDIRECT($D$268),MATCH($AM19,$AM$4:$AM$275,0),MATCH(O$304,INDIRECT($E$268),0))*$I19/$AD19)+IF(ISERROR(INDEX(INDIRECT($D$268),MATCH($AN19,$AN$4:$AN$275,0),MATCH(O$305,INDIRECT($E$268),0))*$J19/$AE19),0,INDEX(INDIRECT($D$268),MATCH($AN19,$AN$4:$AN$275,0),MATCH(O$305,INDIRECT($E$268),0))*$J19/$AE19))*$AC19/$F19</f>
        <v>106.01344414083511</v>
      </c>
      <c r="P19" s="6">
        <f ca="1">(IF(ISERROR(INDEX(INDIRECT($D$268),MATCH($AO19,$AO$4:$AO$275,0),MATCH(P$304,INDIRECT($E$268),0))*$I19/$AD19),0,INDEX(INDIRECT($D$268),MATCH($AO19,$AO$4:$AO$275,0),MATCH(P$304,INDIRECT($E$268),0))*$I19/$AD19)+IF(ISERROR(INDEX(INDIRECT($D$268),MATCH($AP19,$AP$4:$AP$275,0),MATCH(P$305,INDIRECT($E$268),0))*$J19/$AE19),0,INDEX(INDIRECT($D$268),MATCH($AP19,$AP$4:$AP$275,0),MATCH(P$305,INDIRECT($E$268),0))*$J19/$AE19))*$AC19/$F19</f>
        <v>20.652641476710183</v>
      </c>
      <c r="Q19" s="6">
        <f ca="1">INDEX(INDIRECT($D$268),MATCH($AQ19,$AQ$4:$AQ$284,0),MATCH(Q$4,INDIRECT($E$268),0))*$K19*$AC19/$F19/$AF19</f>
        <v>4.269986456703057</v>
      </c>
      <c r="R19" s="6">
        <f ca="1">INDEX(INDIRECT($D$268),MATCH($AR19,$AR$4:$AR$284,0),MATCH(R$4,INDIRECT($E$268),0))*$K19*$AC19/$F19/$AF19</f>
        <v>39.480432369510254</v>
      </c>
      <c r="S19" s="6">
        <f ca="1">INDEX(INDIRECT($D$268),MATCH($AS19,$AS$4:$AS$284,0),MATCH(S$4,INDIRECT($E$268),0))*$K19*$AC19/$F19/$AF19</f>
        <v>9.1808423839008579</v>
      </c>
      <c r="T19" s="7">
        <f t="shared" ca="1" si="1"/>
        <v>179.59734682765946</v>
      </c>
      <c r="U19" s="6">
        <f>IF($B$268=6,(IF(OR(AJ19="Benzin",AJ19="Diesel"),$AK19*INDEX('DIN EN 16258'!$I:$I,MATCH('mobitool-Faktoren v2.0'!$AI19,'DIN EN 16258'!$A:$A,0))*$I19/$AD19+$AL19*INDEX('DIN EN 16258'!$I:$I,MATCH('mobitool-Faktoren v2.0'!$AJ19,'DIN EN 16258'!$A:$A,0))*$I19/$AD19,IF(ISERROR($AK19*INDEX('DIN EN 16258'!$I:$I,MATCH('mobitool-Faktoren v2.0'!$AI19,'DIN EN 16258'!$A:$A,0))*$I19/$AD19),0,$AK19*INDEX('DIN EN 16258'!$I:$I,MATCH('mobitool-Faktoren v2.0'!$AI19,'DIN EN 16258'!$A:$A,0))*$I19/$AD19)+IF(ISERROR($AL19*INDEX('DIN EN 16258'!$I:$I,MATCH('mobitool-Faktoren v2.0'!$AJ19,'DIN EN 16258'!$A:$A,0))*$J19/$AE19),0,$AL19*INDEX('DIN EN 16258'!$I:$I,MATCH('mobitool-Faktoren v2.0'!$AJ19,'DIN EN 16258'!$A:$A,0))*$J19/$AE19)))*1000,
IF($B$268=1,(IF(OR(AJ19="Benzin",AJ19="Diesel"),$AK19*INDEX('DIN EN 16258'!$D:$D,MATCH('mobitool-Faktoren v2.0'!$AI19,'DIN EN 16258'!$A:$A,0))*$I19/$AD19+$AL19*INDEX('DIN EN 16258'!$D:$D,MATCH('mobitool-Faktoren v2.0'!$AJ19,'DIN EN 16258'!$A:$A,0))*$I19/$AD19,IF(ISERROR($AK19*INDEX('DIN EN 16258'!$D:$D,MATCH('mobitool-Faktoren v2.0'!$AI19,'DIN EN 16258'!$A:$A,0))*$I19/$AD19),0,$AK19*INDEX('DIN EN 16258'!$D:$D,MATCH('mobitool-Faktoren v2.0'!$AI19,'DIN EN 16258'!$A:$A,0))*$I19/$AD19)+IF(ISERROR($AL19*INDEX('DIN EN 16258'!$D:$D,MATCH('mobitool-Faktoren v2.0'!$AJ19,'DIN EN 16258'!$A:$A,0))*$J19/$AE19),0,$AL19*INDEX('DIN EN 16258'!$D:$D,MATCH('mobitool-Faktoren v2.0'!$AJ19,'DIN EN 16258'!$A:$A,0))*$J19/$AE19))),0))*$AC19/$F19</f>
        <v>101.95641445261701</v>
      </c>
      <c r="V19" s="6">
        <f>IF($B$268=6,(IF(OR(AJ19="Benzin",AJ19="Diesel"),$AK19*INDEX('DIN EN 16258'!$L:$L,MATCH('mobitool-Faktoren v2.0'!$AI19,'DIN EN 16258'!$A:$A,0))*$I19/$AD19+$AL19*INDEX('DIN EN 16258'!$L:$L,MATCH('mobitool-Faktoren v2.0'!$AJ19,'DIN EN 16258'!$A:$A,0))*$I19/$AD19,IF(ISERROR($AK19*INDEX('DIN EN 16258'!$L:$L,MATCH('mobitool-Faktoren v2.0'!$AI19,'DIN EN 16258'!$A:$A,0))*$I19/$AD19),0,$AK19*INDEX('DIN EN 16258'!$L:$L,MATCH('mobitool-Faktoren v2.0'!$AI19,'DIN EN 16258'!$A:$A,0))*$I19/$AD19)+IF(ISERROR($AL19*INDEX('DIN EN 16258'!$L:$L,MATCH('mobitool-Faktoren v2.0'!$AJ19,'DIN EN 16258'!$A:$A,0))*$J19/$AE19),0,$AL19*INDEX('DIN EN 16258'!$L:$L,MATCH('mobitool-Faktoren v2.0'!$AJ19,'DIN EN 16258'!$A:$A,0))*$J19/$AE19)))*1000,
IF($B$268=1,(IF(OR(AJ19="Benzin",AJ19="Diesel"),$AK19*INDEX('DIN EN 16258'!$F:$F,MATCH('mobitool-Faktoren v2.0'!$AI19,'DIN EN 16258'!$A:$A,0))*$I19/$AD19+$AL19*INDEX('DIN EN 16258'!$F:$F,MATCH('mobitool-Faktoren v2.0'!$AJ19,'DIN EN 16258'!$A:$A,0))*$I19/$AD19,IF(ISERROR($AK19*INDEX('DIN EN 16258'!$F:$F,MATCH('mobitool-Faktoren v2.0'!$AI19,'DIN EN 16258'!$A:$A,0))*$I19/$AD19),0,$AK19*INDEX('DIN EN 16258'!$F:$F,MATCH('mobitool-Faktoren v2.0'!$AI19,'DIN EN 16258'!$A:$A,0))*$I19/$AD19)+IF(ISERROR($AL19*INDEX('DIN EN 16258'!$F:$F,MATCH('mobitool-Faktoren v2.0'!$AJ19,'DIN EN 16258'!$A:$A,0))*$J19/$AE19),0,$AL19*INDEX('DIN EN 16258'!$F:$F,MATCH('mobitool-Faktoren v2.0'!$AJ19,'DIN EN 16258'!$A:$A,0))*$J19/$AE19))),0))*$AC19/$F19</f>
        <v>123.87227924149727</v>
      </c>
      <c r="W19" s="39" t="s">
        <v>672</v>
      </c>
      <c r="X19" s="39" t="s">
        <v>162</v>
      </c>
      <c r="Y19" s="336">
        <v>3</v>
      </c>
      <c r="Z19" s="336">
        <v>25</v>
      </c>
      <c r="AA19" s="337">
        <v>500</v>
      </c>
      <c r="AB19" s="299">
        <v>3500</v>
      </c>
      <c r="AC19" s="300">
        <v>1</v>
      </c>
      <c r="AD19" s="298">
        <v>5.8731496206568803</v>
      </c>
      <c r="AE19" s="298"/>
      <c r="AF19" s="299">
        <f>'Kennwerte Strassentransporte'!I$5</f>
        <v>1737.7001499857442</v>
      </c>
      <c r="AG19" s="299"/>
      <c r="AH19" s="299">
        <v>150000</v>
      </c>
      <c r="AI19" s="301" t="s">
        <v>24</v>
      </c>
      <c r="AJ19" s="301"/>
      <c r="AK19" s="329">
        <f>'Kennwerte Strassentransporte'!M$5</f>
        <v>4.9334456813517794E-2</v>
      </c>
      <c r="AL19" s="329"/>
      <c r="AM19" s="202" t="s">
        <v>913</v>
      </c>
      <c r="AN19" s="202" t="s">
        <v>81</v>
      </c>
      <c r="AO19" s="202" t="s">
        <v>906</v>
      </c>
      <c r="AP19" s="202" t="s">
        <v>81</v>
      </c>
      <c r="AQ19" s="202" t="s">
        <v>907</v>
      </c>
      <c r="AR19" s="202" t="s">
        <v>908</v>
      </c>
      <c r="AS19" s="202" t="s">
        <v>909</v>
      </c>
      <c r="AT19" s="202" t="s">
        <v>912</v>
      </c>
      <c r="AU19" s="303">
        <f ca="1">IF(ISERROR(OFFSET('Daten KEA'!$A$1,MATCH(AU$5,'Daten KEA'!$A:$A,0)-1,MATCH(AM19,'Daten KEA'!$A$424:$ADO$424,0)-1)),0,OFFSET('Daten KEA'!$A$1,MATCH(AU$5,'Daten KEA'!$A:$A,0)-1,MATCH(AM19,'Daten KEA'!$A$424:$ADO$424,0)-1))+IF(ISERROR(AK19*INDEX('Energiefaktoren Ecoinvent'!$D:$D,MATCH('mobitool-Faktoren v2.0'!AI19,'Energiefaktoren Ecoinvent'!$A:$A,0))),0,AK19*INDEX('Energiefaktoren Ecoinvent'!$D:$D,MATCH('mobitool-Faktoren v2.0'!AI19,'Energiefaktoren Ecoinvent'!$A:$A,0)))+IF(OR(AJ19="Benzin",AJ19="Diesel"),IF(ISERROR(OFFSET('Daten KEA'!$A$1,MATCH(AV$5,'Daten KEA'!$A:$A,0)-1,MATCH(AN19,'Daten KEA'!$A$424:$ADO$424,0)-1)),0,OFFSET('Daten KEA'!$A$1,MATCH(AV$5,'Daten KEA'!$A:$A,0)-1,MATCH(AN19,'Daten KEA'!$A$424:$ADO$424,0)-1))+IF(ISERROR(AL19*INDEX('Energiefaktoren Ecoinvent'!$D:$D,MATCH('mobitool-Faktoren v2.0'!AJ19,'Energiefaktoren Ecoinvent'!$A:$A,0))),0,AL19*INDEX('Energiefaktoren Ecoinvent'!$D:$D,MATCH('mobitool-Faktoren v2.0'!AJ19,'Energiefaktoren Ecoinvent'!$A:$A,0))),0)</f>
        <v>2.1115147516185613</v>
      </c>
      <c r="AV19" s="303">
        <f ca="1">IF(OR(AJ19="Benzin",AJ19="Diesel"),0,IF(ISERROR(OFFSET('Daten KEA'!$A$1,MATCH(AV$5,'Daten KEA'!$A:$A,0)-1,MATCH(AN19,'Daten KEA'!$A$424:$ADO$424,0)-1)),0,OFFSET('Daten KEA'!$A$1,MATCH(AV$5,'Daten KEA'!$A:$A,0)-1,MATCH(AN19,'Daten KEA'!$A$424:$ADO$424,0)-1))+IF(ISERROR(AL19*INDEX('Energiefaktoren Ecoinvent'!$D:$D,MATCH('mobitool-Faktoren v2.0'!AJ19,'Energiefaktoren Ecoinvent'!$A:$A,0))),0,AL19*INDEX('Energiefaktoren Ecoinvent'!$D:$D,MATCH('mobitool-Faktoren v2.0'!AJ19,'Energiefaktoren Ecoinvent'!$A:$A,0))))</f>
        <v>0</v>
      </c>
      <c r="AW19" s="303">
        <f ca="1">IF(ISERROR(OFFSET('Daten KEA'!$A$1,MATCH(AW$5,'Daten KEA'!$A:$A,0)-1,MATCH(AO19,'Daten KEA'!$A$424:$ADO$424,0)-1)),0,OFFSET('Daten KEA'!$A$1,MATCH(AW$5,'Daten KEA'!$A:$A,0)-1,MATCH(AO19,'Daten KEA'!$A$424:$ADO$424,0)-1))-IF(ISERROR(AK19*INDEX('Energiefaktoren Ecoinvent'!$D:$D,MATCH('mobitool-Faktoren v2.0'!AI19,'Energiefaktoren Ecoinvent'!$A:$A,0))),0,AK19*INDEX('Energiefaktoren Ecoinvent'!$D:$D,MATCH('mobitool-Faktoren v2.0'!AI19,'Energiefaktoren Ecoinvent'!$A:$A,0)))+IF(OR(AJ19="Benzin",AJ19="Diesel"),IF(ISERROR(OFFSET('Daten KEA'!$A$1,MATCH(AX$5,'Daten KEA'!$A:$A,0)-1,MATCH(AP19,'Daten KEA'!$A$424:$ADO$424,0)-1)),0,OFFSET('Daten KEA'!$A$1,MATCH(AX$5,'Daten KEA'!$A:$A,0)-1,MATCH(AP19,'Daten KEA'!$A$424:$ADO$424,0)-1))-IF(ISERROR(AL19*INDEX('Energiefaktoren Ecoinvent'!$D:$D,MATCH('mobitool-Faktoren v2.0'!AJ19,'Energiefaktoren Ecoinvent'!$A:$A,0))),0,AL19*INDEX('Energiefaktoren Ecoinvent'!$D:$D,MATCH('mobitool-Faktoren v2.0'!AJ19,'Energiefaktoren Ecoinvent'!$A:$A,0))),0)</f>
        <v>0.6276263483814386</v>
      </c>
      <c r="AX19" s="303">
        <f ca="1">IF(OR(AJ19="Benzin",AJ19="Diesel"),0,IF(ISERROR(OFFSET('Daten KEA'!$A$1,MATCH(AX$5,'Daten KEA'!$A:$A,0)-1,MATCH(AP19,'Daten KEA'!$A$424:$ADO$424,0)-1)),0,OFFSET('Daten KEA'!$A$1,MATCH(AX$5,'Daten KEA'!$A:$A,0)-1,MATCH(AP19,'Daten KEA'!$A$424:$ADO$424,0)-1))-IF(ISERROR(AL19*INDEX('Energiefaktoren Ecoinvent'!$D:$D,MATCH('mobitool-Faktoren v2.0'!AJ19,'Energiefaktoren Ecoinvent'!$A:$A,0))),0,AL19*INDEX('Energiefaktoren Ecoinvent'!$D:$D,MATCH('mobitool-Faktoren v2.0'!AJ19,'Energiefaktoren Ecoinvent'!$A:$A,0))))</f>
        <v>0</v>
      </c>
      <c r="AY19" s="303">
        <f t="shared" ca="1" si="5"/>
        <v>2.7391410999999999</v>
      </c>
      <c r="AZ19" s="303">
        <f ca="1">IF(ISERROR(OFFSET('Daten KEA'!$A$1,MATCH(AZ$5,'Daten KEA'!$A:$A,0)-1,MATCH(AQ19,'Daten KEA'!$A$424:$ADO$424,0)-1)),0,OFFSET('Daten KEA'!$A$1,MATCH(AZ$5,'Daten KEA'!$A:$A,0)-1,MATCH(AQ19,'Daten KEA'!$A$424:$ADO$424,0)-1))</f>
        <v>0.20073418000000001</v>
      </c>
      <c r="BA19" s="303">
        <f ca="1">IF(ISERROR(OFFSET('Daten KEA'!$A$1,MATCH(BA$5,'Daten KEA'!$A:$A,0)-1,MATCH(AR19,'Daten KEA'!$A$424:$ADO$424,0)-1)),0,OFFSET('Daten KEA'!$A$1,MATCH(BA$5,'Daten KEA'!$A:$A,0)-1,MATCH(AR19,'Daten KEA'!$A$424:$ADO$424,0)-1))</f>
        <v>1.0658167999999999</v>
      </c>
      <c r="BB19" s="303">
        <f ca="1">IF(ISERROR(OFFSET('Daten KEA'!$A$1,MATCH(BB$5,'Daten KEA'!$A:$A,0)-1,MATCH(AS19,'Daten KEA'!$A$424:$ADO$424,0)-1)),0,OFFSET('Daten KEA'!$A$1,MATCH(BB$5,'Daten KEA'!$A:$A,0)-1,MATCH(AS19,'Daten KEA'!$A$424:$ADO$424,0)-1))</f>
        <v>0.86371671000000005</v>
      </c>
      <c r="BC19" s="304">
        <f t="shared" ca="1" si="42"/>
        <v>4.8694087899999996</v>
      </c>
      <c r="BD19" s="303">
        <f ca="1">IF(ISERROR(OFFSET('Daten KEA'!$A$1,MATCH(BD$5,'Daten KEA'!$A:$A,0)-1,MATCH(AT19,'Daten KEA'!$A$424:$ADO$424,0)-1)),0,OFFSET('Daten KEA'!$A$1,MATCH(BD$5,'Daten KEA'!$A:$A,0)-1,MATCH(AT19,'Daten KEA'!$A$424:$ADO$424,0)-1))</f>
        <v>4.8694088000000004</v>
      </c>
      <c r="BE19" s="305">
        <f t="shared" ca="1" si="7"/>
        <v>1.0000000020536375</v>
      </c>
      <c r="BF19" s="306">
        <f ca="1">IF(ISERROR(OFFSET('Daten KEA'!$A$1,MATCH(BF$5,'Daten KEA'!$A:$A,0)-1,MATCH(AM19,'Daten KEA'!$A$424:$ADO$424,0)-1)),0,OFFSET('Daten KEA'!$A$1,MATCH(BF$5,'Daten KEA'!$A:$A,0)-1,MATCH(AM19,'Daten KEA'!$A$424:$ADO$424,0)-1))+IF(ISERROR($AK19*INDEX('Energiefaktoren Ecoinvent'!$H:$H,MATCH('mobitool-Faktoren v2.0'!$AI19,'Energiefaktoren Ecoinvent'!$A:$A,0))),0,$AK19*INDEX('Energiefaktoren Ecoinvent'!$H:$H,MATCH('mobitool-Faktoren v2.0'!$AI19,'Energiefaktoren Ecoinvent'!$A:$A,0)))+IF(OR(AJ19="Benzin",AJ19="Diesel"),IF(ISERROR(OFFSET('Daten KEA'!$A$1,MATCH(BG$5,'Daten KEA'!$A:$A,0)-1,MATCH(AN19,'Daten KEA'!$A$424:$ADO$424,0)-1)),0,OFFSET('Daten KEA'!$A$1,MATCH(BG$5,'Daten KEA'!$A:$A,0)-1,MATCH(AN19,'Daten KEA'!$A$424:$ADO$424,0)-1))+IF(ISERROR($AL19*INDEX('Energiefaktoren Ecoinvent'!$H:$H,MATCH('mobitool-Faktoren v2.0'!$AJ19,'Energiefaktoren Ecoinvent'!$A:$A,0))),0,$AL19*INDEX('Energiefaktoren Ecoinvent'!$H:$H,MATCH('mobitool-Faktoren v2.0'!$AJ19,'Energiefaktoren Ecoinvent'!$A:$A,0))),0)</f>
        <v>2.1115147516185613</v>
      </c>
      <c r="BG19" s="306">
        <f ca="1">IF(OR(AJ19="Benzin",AJ19="Diesel"),0,IF(ISERROR(OFFSET('Daten KEA'!$A$1,MATCH(BG$5,'Daten KEA'!$A:$A,0)-1,MATCH(AN19,'Daten KEA'!$A$424:$ADO$424,0)-1)),0,OFFSET('Daten KEA'!$A$1,MATCH(BG$5,'Daten KEA'!$A:$A,0)-1,MATCH(AN19,'Daten KEA'!$A$424:$ADO$424,0)-1))+IF(ISERROR($AL19*INDEX('Energiefaktoren Ecoinvent'!$H:$H,MATCH('mobitool-Faktoren v2.0'!$AJ19,'Energiefaktoren Ecoinvent'!$A:$A,0))),0,$AL19*INDEX('Energiefaktoren Ecoinvent'!$H:$H,MATCH('mobitool-Faktoren v2.0'!$AJ19,'Energiefaktoren Ecoinvent'!$A:$A,0))))</f>
        <v>0</v>
      </c>
      <c r="BH19" s="306">
        <f ca="1">IF(ISERROR(OFFSET('Daten KEA'!$A$1,MATCH(BH$5,'Daten KEA'!$A:$A,0)-1,MATCH(AO19,'Daten KEA'!$A$424:$ADO$424,0)-1)),0,OFFSET('Daten KEA'!$A$1,MATCH(BH$5,'Daten KEA'!$A:$A,0)-1,MATCH(AO19,'Daten KEA'!$A$424:$ADO$424,0)-1))-IF(ISERROR($AK19*INDEX('Energiefaktoren Ecoinvent'!$H:$H,MATCH('mobitool-Faktoren v2.0'!$AI19,'Energiefaktoren Ecoinvent'!$A:$A,0))),0,$AK19*INDEX('Energiefaktoren Ecoinvent'!$H:$H,MATCH('mobitool-Faktoren v2.0'!$AI19,'Energiefaktoren Ecoinvent'!$A:$A,0)))+IF(OR(AJ19="Benzin",AJ19="Diesel"),IF(ISERROR(OFFSET('Daten KEA'!$A$1,MATCH(BI$5,'Daten KEA'!$A:$A,0)-1,MATCH(AP19,'Daten KEA'!$A$424:$ADO$424,0)-1)),0,OFFSET('Daten KEA'!$A$1,MATCH(BI$5,'Daten KEA'!$A:$A,0)-1,MATCH(AP19,'Daten KEA'!$A$424:$ADO$424,0)-1))-IF(ISERROR($AL19*INDEX('Energiefaktoren Ecoinvent'!$H:$H,MATCH('mobitool-Faktoren v2.0'!$AJ19,'Energiefaktoren Ecoinvent'!$A:$A,0))),0,$AL19*INDEX('Energiefaktoren Ecoinvent'!$H:$H,MATCH('mobitool-Faktoren v2.0'!$AJ19,'Energiefaktoren Ecoinvent'!$A:$A,0))),0)</f>
        <v>0.62054793853233869</v>
      </c>
      <c r="BI19" s="306">
        <f ca="1">IF(OR(AJ19="Benzin",AJ19="Diesel"),0,IF(ISERROR(OFFSET('Daten KEA'!$A$1,MATCH(BI$5,'Daten KEA'!$A:$A,0)-1,MATCH(AP19,'Daten KEA'!$A$424:$ADO$424,0)-1)),0,OFFSET('Daten KEA'!$A$1,MATCH(BI$5,'Daten KEA'!$A:$A,0)-1,MATCH(AP19,'Daten KEA'!$A$424:$ADO$424,0)-1))-IF(ISERROR($AL19*INDEX('Energiefaktoren Ecoinvent'!$H:$H,MATCH('mobitool-Faktoren v2.0'!$AJ19,'Energiefaktoren Ecoinvent'!$A:$A,0))),0,$AL19*INDEX('Energiefaktoren Ecoinvent'!$H:$H,MATCH('mobitool-Faktoren v2.0'!$AJ19,'Energiefaktoren Ecoinvent'!$A:$A,0))))</f>
        <v>0</v>
      </c>
      <c r="BJ19" s="306">
        <f t="shared" ca="1" si="41"/>
        <v>2.7320626901509</v>
      </c>
      <c r="BK19" s="306">
        <f ca="1">IF(ISERROR(OFFSET('Daten KEA'!$A$1,MATCH(BK$5,'Daten KEA'!$A:$A,0)-1,MATCH(AQ19,'Daten KEA'!$A$424:$ADO$424,0)-1)),0,OFFSET('Daten KEA'!$A$1,MATCH(BK$5,'Daten KEA'!$A:$A,0)-1,MATCH(AQ19,'Daten KEA'!$A$424:$ADO$424,0)-1))</f>
        <v>0.19149734748728101</v>
      </c>
      <c r="BL19" s="306">
        <f ca="1">IF(ISERROR(OFFSET('Daten KEA'!$A$1,MATCH(BL$5,'Daten KEA'!$A:$A,0)-1,MATCH(AR19,'Daten KEA'!$A$424:$ADO$424,0)-1)),0,OFFSET('Daten KEA'!$A$1,MATCH(BL$5,'Daten KEA'!$A:$A,0)-1,MATCH(AR19,'Daten KEA'!$A$424:$ADO$424,0)-1))</f>
        <v>0.96853345709220007</v>
      </c>
      <c r="BM19" s="306">
        <f ca="1">IF(ISERROR(OFFSET('Daten KEA'!$A$1,MATCH(BM$5,'Daten KEA'!$A:$A,0)-1,MATCH(AS19,'Daten KEA'!$A$424:$ADO$424,0)-1)),0,OFFSET('Daten KEA'!$A$1,MATCH(BM$5,'Daten KEA'!$A:$A,0)-1,MATCH(AS19,'Daten KEA'!$A$424:$ADO$424,0)-1))</f>
        <v>0.76270362310241002</v>
      </c>
      <c r="BN19" s="307">
        <f t="shared" ca="1" si="43"/>
        <v>4.6547971178327909</v>
      </c>
      <c r="BO19" s="306">
        <f ca="1">IF(ISERROR(OFFSET('Daten KEA'!$A$1,MATCH(BO$5,'Daten KEA'!$A:$A,0)-1,MATCH(AT19,'Daten KEA'!$A$424:$ADO$424,0)-1)),0,OFFSET('Daten KEA'!$A$1,MATCH(BO$5,'Daten KEA'!$A:$A,0)-1,MATCH(AT19,'Daten KEA'!$A$424:$ADO$424,0)-1))</f>
        <v>4.6547971098328</v>
      </c>
      <c r="BP19" s="305">
        <f t="shared" ca="1" si="8"/>
        <v>0.99999999828134489</v>
      </c>
      <c r="BQ19" s="308">
        <f ca="1">IF(ISERROR(OFFSET('Daten GWP'!$A$1,MATCH(BQ$5,'Daten GWP'!$A:$A,0)-1,MATCH(AM19,'Daten GWP'!$A$424:$ADO$424,0)-1)),0,OFFSET('Daten GWP'!$A$1,MATCH(BQ$5,'Daten GWP'!$A:$A,0)-1,MATCH(AM19,'Daten GWP'!$A$424:$ADO$424,0)-1))*1000</f>
        <v>164.66517999999999</v>
      </c>
      <c r="BR19" s="308">
        <f ca="1">IF(ISERROR(OFFSET('Daten GWP'!$A$1,MATCH(BR$5,'Daten GWP'!$A:$A,0)-1,MATCH(AN19,'Daten GWP'!$A$424:$ADO$424,0)-1)),0,OFFSET('Daten GWP'!$A$1,MATCH(BR$5,'Daten GWP'!$A:$A,0)-1,MATCH(AN19,'Daten GWP'!$A$424:$ADO$424,0)-1))*1000</f>
        <v>0</v>
      </c>
      <c r="BS19" s="308">
        <f ca="1">IF(ISERROR(OFFSET('Daten GWP'!$A$1,MATCH(BS$5,'Daten GWP'!$A:$A,0)-1,MATCH(AO19,'Daten GWP'!$A$424:$ADO$424,0)-1)),0,OFFSET('Daten GWP'!$A$1,MATCH(BS$5,'Daten GWP'!$A:$A,0)-1,MATCH(AO19,'Daten GWP'!$A$424:$ADO$424,0)-1))*1000</f>
        <v>32.078676000000002</v>
      </c>
      <c r="BT19" s="308">
        <f ca="1">IF(ISERROR(OFFSET('Daten GWP'!$A$1,MATCH(BT$5,'Daten GWP'!$A:$A,0)-1,MATCH(AP19,'Daten GWP'!$A$424:$ADO$424,0)-1)),0,OFFSET('Daten GWP'!$A$1,MATCH(BT$5,'Daten GWP'!$A:$A,0)-1,MATCH(AP19,'Daten GWP'!$A$424:$ADO$424,0)-1))*1000</f>
        <v>0</v>
      </c>
      <c r="BU19" s="308">
        <f t="shared" ca="1" si="9"/>
        <v>196.74385599999999</v>
      </c>
      <c r="BV19" s="308">
        <f ca="1">IF(ISERROR(OFFSET('Daten GWP'!$A$1,MATCH(BV$5,'Daten GWP'!$A:$A,0)-1,MATCH(AQ19,'Daten GWP'!$A$424:$ADO$424,0)-1)),0,OFFSET('Daten GWP'!$A$1,MATCH(BV$5,'Daten GWP'!$A:$A,0)-1,MATCH(AQ19,'Daten GWP'!$A$424:$ADO$424,0)-1))*1000</f>
        <v>6.9834880999999998</v>
      </c>
      <c r="BW19" s="308">
        <f ca="1">IF(ISERROR(OFFSET('Daten GWP'!$A$1,MATCH(BW$5,'Daten GWP'!$A:$A,0)-1,MATCH(AR19,'Daten GWP'!$A$424:$ADO$424,0)-1)),0,OFFSET('Daten GWP'!$A$1,MATCH(BW$5,'Daten GWP'!$A:$A,0)-1,MATCH(AR19,'Daten GWP'!$A$424:$ADO$424,0)-1))*1000</f>
        <v>64.569556000000006</v>
      </c>
      <c r="BX19" s="308">
        <f ca="1">IF(ISERROR(OFFSET('Daten GWP'!$A$1,MATCH(BX$5,'Daten GWP'!$A:$A,0)-1,MATCH(AS19,'Daten GWP'!$A$424:$ADO$424,0)-1)),0,OFFSET('Daten GWP'!$A$1,MATCH(BX$5,'Daten GWP'!$A:$A,0)-1,MATCH(AS19,'Daten GWP'!$A$424:$ADO$424,0)-1))*1000</f>
        <v>15.015107</v>
      </c>
      <c r="BY19" s="309">
        <f ca="1">BU19+BV19+BW19+BX19</f>
        <v>283.31200710000002</v>
      </c>
      <c r="BZ19" s="308">
        <f ca="1">IF(ISERROR(OFFSET('Daten GWP'!$A$1,MATCH(BZ$5,'Daten GWP'!$A:$A,0)-1,MATCH(AT19,'Daten GWP'!$A$424:$ADO$424,0)-1)),0,OFFSET('Daten GWP'!$A$1,MATCH(BZ$5,'Daten GWP'!$A:$A,0)-1,MATCH(AT19,'Daten GWP'!$A$424:$ADO$424,0)-1))*1000</f>
        <v>283.31200999999999</v>
      </c>
      <c r="CA19" s="305">
        <f t="shared" ca="1" si="11"/>
        <v>1.0000000102360644</v>
      </c>
      <c r="CB19" s="310">
        <f ca="1">IF(ISERROR(OFFSET('Daten Elementary'!$A$1,MATCH(CB$5,'Daten Elementary'!$A:$A,0)-1,MATCH(AM19,'Daten Elementary'!$A$424:$ADO$424,0)-1)),0,OFFSET('Daten Elementary'!$A$1,MATCH(CB$5,'Daten Elementary'!$A:$A,0)-1,MATCH(AM19,'Daten Elementary'!$A$424:$ADO$424,0)-1))*1000000</f>
        <v>32.517631000000002</v>
      </c>
      <c r="CC19" s="310">
        <f ca="1">IF(ISERROR(OFFSET('Daten Elementary'!$A$1,MATCH(CC$5,'Daten Elementary'!$A:$A,0)-1,MATCH(AN19,'Daten Elementary'!$A$424:$ADO$424,0)-1)),0,OFFSET('Daten Elementary'!$A$1,MATCH(CC$5,'Daten Elementary'!$A:$A,0)-1,MATCH(AN19,'Daten Elementary'!$A$424:$ADO$424,0)-1))*1000000</f>
        <v>0</v>
      </c>
      <c r="CD19" s="310">
        <f ca="1">IF(ISERROR(OFFSET('Daten Elementary'!$A$1,MATCH(CD$5,'Daten Elementary'!$A:$A,0)-1,MATCH(AO19,'Daten Elementary'!$A$424:$ADO$424,0)-1)),0,OFFSET('Daten Elementary'!$A$1,MATCH(CD$5,'Daten Elementary'!$A:$A,0)-1,MATCH(AO19,'Daten Elementary'!$A$424:$ADO$424,0)-1))*1000000</f>
        <v>12.820123000000001</v>
      </c>
      <c r="CE19" s="310">
        <f ca="1">IF(ISERROR(OFFSET('Daten Elementary'!$A$1,MATCH(CE$5,'Daten Elementary'!$A:$A,0)-1,MATCH(AP19,'Daten Elementary'!$A$424:$ADO$424,0)-1)),0,OFFSET('Daten Elementary'!$A$1,MATCH(CE$5,'Daten Elementary'!$A:$A,0)-1,MATCH(AP19,'Daten Elementary'!$A$424:$ADO$424,0)-1))*1000000</f>
        <v>0</v>
      </c>
      <c r="CF19" s="310">
        <f t="shared" ca="1" si="12"/>
        <v>45.337754000000004</v>
      </c>
      <c r="CG19" s="310">
        <f ca="1">IF(ISERROR(OFFSET('Daten Elementary'!$A$1,MATCH(CG$5,'Daten Elementary'!$A:$A,0)-1,MATCH(AQ19,'Daten Elementary'!$A$424:$ADO$424,0)-1)),0,OFFSET('Daten Elementary'!$A$1,MATCH(CG$5,'Daten Elementary'!$A:$A,0)-1,MATCH(AQ19,'Daten Elementary'!$A$424:$ADO$424,0)-1))*1000000</f>
        <v>2.7524606</v>
      </c>
      <c r="CH19" s="310">
        <f ca="1">IF(ISERROR(OFFSET('Daten Elementary'!$A$1,MATCH(CH$5,'Daten Elementary'!$A:$A,0)-1,MATCH(AR19,'Daten Elementary'!$A$424:$ADO$424,0)-1)),0,OFFSET('Daten Elementary'!$A$1,MATCH(CH$5,'Daten Elementary'!$A:$A,0)-1,MATCH(AR19,'Daten Elementary'!$A$424:$ADO$424,0)-1))*1000000</f>
        <v>59.630887999999999</v>
      </c>
      <c r="CI19" s="310">
        <f ca="1">IF(ISERROR(OFFSET('Daten Elementary'!$A$1,MATCH(CI$5,'Daten Elementary'!$A:$A,0)-1,MATCH(AS19,'Daten Elementary'!$A$424:$ADO$424,0)-1)),0,OFFSET('Daten Elementary'!$A$1,MATCH(CI$5,'Daten Elementary'!$A:$A,0)-1,MATCH(AS19,'Daten Elementary'!$A$424:$ADO$424,0)-1))*1000000</f>
        <v>13.037989</v>
      </c>
      <c r="CJ19" s="311">
        <f t="shared" ca="1" si="13"/>
        <v>120.75909159999999</v>
      </c>
      <c r="CK19" s="310">
        <f ca="1">IF(ISERROR(OFFSET('Daten Elementary'!$A$1,MATCH(CK$5,'Daten Elementary'!$A:$A,0)-1,MATCH($AT19,'Daten Elementary'!$A$424:$ADO$424,0)-1)),0,OFFSET('Daten Elementary'!$A$1,MATCH(CK$5,'Daten Elementary'!$A:$A,0)-1,MATCH($AT19,'Daten Elementary'!$A$424:$ADO$424,0)-1))*1000000</f>
        <v>120.75909</v>
      </c>
      <c r="CL19" s="305">
        <f t="shared" ca="1" si="14"/>
        <v>0.99999998675048007</v>
      </c>
      <c r="CM19" s="312">
        <f ca="1">IF(ISERROR(OFFSET('Daten Elementary'!$A$1,MATCH(CM$5,'Daten Elementary'!$A:$A,0)-1,MATCH(AM19,'Daten Elementary'!$A$424:$ADO$424,0)-1)),0,OFFSET('Daten Elementary'!$A$1,MATCH(CM$5,'Daten Elementary'!$A:$A,0)-1,MATCH(AM19,'Daten Elementary'!$A$424:$ADO$424,0)-1))*1000000</f>
        <v>21.322278000000001</v>
      </c>
      <c r="CN19" s="312">
        <f ca="1">IF(ISERROR(OFFSET('Daten Elementary'!$A$1,MATCH(CN$5,'Daten Elementary'!$A:$A,0)-1,MATCH(AN19,'Daten Elementary'!$A$424:$ADO$424,0)-1)),0,OFFSET('Daten Elementary'!$A$1,MATCH(CN$5,'Daten Elementary'!$A:$A,0)-1,MATCH(AN19,'Daten Elementary'!$A$424:$ADO$424,0)-1))*1000000</f>
        <v>0</v>
      </c>
      <c r="CO19" s="312">
        <f ca="1">IF(ISERROR(OFFSET('Daten Elementary'!$A$1,MATCH(CO$5,'Daten Elementary'!$A:$A,0)-1,MATCH(AO19,'Daten Elementary'!$A$424:$ADO$424,0)-1)),0,OFFSET('Daten Elementary'!$A$1,MATCH(CO$5,'Daten Elementary'!$A:$A,0)-1,MATCH(AO19,'Daten Elementary'!$A$424:$ADO$424,0)-1))*1000000</f>
        <v>10.419122</v>
      </c>
      <c r="CP19" s="312">
        <f ca="1">IF(ISERROR(OFFSET('Daten Elementary'!$A$1,MATCH(CP$5,'Daten Elementary'!$A:$A,0)-1,MATCH(AP19,'Daten Elementary'!$A$424:$ADO$424,0)-1)),0,OFFSET('Daten Elementary'!$A$1,MATCH(CP$5,'Daten Elementary'!$A:$A,0)-1,MATCH(AP19,'Daten Elementary'!$A$424:$ADO$424,0)-1))*1000000</f>
        <v>0</v>
      </c>
      <c r="CQ19" s="312">
        <f t="shared" ca="1" si="15"/>
        <v>31.741399999999999</v>
      </c>
      <c r="CR19" s="312">
        <f ca="1">IF(ISERROR(OFFSET('Daten Elementary'!$A$1,MATCH(CR$5,'Daten Elementary'!$A:$A,0)-1,MATCH(AQ19,'Daten Elementary'!$A$424:$ADO$424,0)-1)),0,OFFSET('Daten Elementary'!$A$1,MATCH(CR$5,'Daten Elementary'!$A:$A,0)-1,MATCH(AQ19,'Daten Elementary'!$A$424:$ADO$424,0)-1))*1000000</f>
        <v>1.8420984999999999</v>
      </c>
      <c r="CS19" s="312">
        <f ca="1">IF(ISERROR(OFFSET('Daten Elementary'!$A$1,MATCH(CS$5,'Daten Elementary'!$A:$A,0)-1,MATCH(AR19,'Daten Elementary'!$A$424:$ADO$424,0)-1)),0,OFFSET('Daten Elementary'!$A$1,MATCH(CS$5,'Daten Elementary'!$A:$A,0)-1,MATCH(AR19,'Daten Elementary'!$A$424:$ADO$424,0)-1))*1000000</f>
        <v>22.872323999999999</v>
      </c>
      <c r="CT19" s="312">
        <f ca="1">IF(ISERROR(OFFSET('Daten Elementary'!$A$1,MATCH(CT$5,'Daten Elementary'!$A:$A,0)-1,MATCH(AS19,'Daten Elementary'!$A$424:$ADO$424,0)-1)),0,OFFSET('Daten Elementary'!$A$1,MATCH(CT$5,'Daten Elementary'!$A:$A,0)-1,MATCH(AS19,'Daten Elementary'!$A$424:$ADO$424,0)-1))*1000000</f>
        <v>7.3665755000000006</v>
      </c>
      <c r="CU19" s="313">
        <f t="shared" ca="1" si="16"/>
        <v>63.822398</v>
      </c>
      <c r="CV19" s="312">
        <f ca="1">IF(ISERROR(OFFSET('Daten Elementary'!$A$1,MATCH(CV$5,'Daten Elementary'!$A:$A,0)-1,MATCH($AT19,'Daten Elementary'!$A$424:$ADO$424,0)-1)),0,OFFSET('Daten Elementary'!$A$1,MATCH(CV$5,'Daten Elementary'!$A:$A,0)-1,MATCH($AT19,'Daten Elementary'!$A$424:$ADO$424,0)-1))*1000000</f>
        <v>63.822397999999993</v>
      </c>
      <c r="CW19" s="305">
        <f t="shared" ca="1" si="17"/>
        <v>0.99999999999999989</v>
      </c>
      <c r="CX19" s="314">
        <f ca="1">IF(ISERROR(OFFSET('Daten Elementary'!$A$1,MATCH(CX$5,'Daten Elementary'!$A:$A,0)-1,MATCH(AM19,'Daten Elementary'!$A$424:$ADO$424,0)-1)),0,OFFSET('Daten Elementary'!$A$1,MATCH(CX$5,'Daten Elementary'!$A:$A,0)-1,MATCH(AM19,'Daten Elementary'!$A$424:$ADO$424,0)-1))*1000000</f>
        <v>18.317108000000001</v>
      </c>
      <c r="CY19" s="314">
        <f ca="1">IF(ISERROR(OFFSET('Daten Elementary'!$A$1,MATCH(CY$5,'Daten Elementary'!$A:$A,0)-1,MATCH(AN19,'Daten Elementary'!$A$424:$ADO$424,0)-1)),0,OFFSET('Daten Elementary'!$A$1,MATCH(CY$5,'Daten Elementary'!$A:$A,0)-1,MATCH(AN19,'Daten Elementary'!$A$424:$ADO$424,0)-1))*1000000</f>
        <v>0</v>
      </c>
      <c r="CZ19" s="314">
        <f ca="1">IF(ISERROR(OFFSET('Daten Elementary'!$A$1,MATCH(CZ$5,'Daten Elementary'!$A:$A,0)-1,MATCH(AO19,'Daten Elementary'!$A$424:$ADO$424,0)-1)),0,OFFSET('Daten Elementary'!$A$1,MATCH(CZ$5,'Daten Elementary'!$A:$A,0)-1,MATCH(AO19,'Daten Elementary'!$A$424:$ADO$424,0)-1))*1000000</f>
        <v>111.03649</v>
      </c>
      <c r="DA19" s="314">
        <f ca="1">IF(ISERROR(OFFSET('Daten Elementary'!$A$1,MATCH(DA$5,'Daten Elementary'!$A:$A,0)-1,MATCH(AP19,'Daten Elementary'!$A$424:$ADO$424,0)-1)),0,OFFSET('Daten Elementary'!$A$1,MATCH(DA$5,'Daten Elementary'!$A:$A,0)-1,MATCH(AP19,'Daten Elementary'!$A$424:$ADO$424,0)-1))*1000000</f>
        <v>0</v>
      </c>
      <c r="DB19" s="314">
        <f t="shared" ca="1" si="18"/>
        <v>129.35359800000001</v>
      </c>
      <c r="DC19" s="314">
        <f ca="1">IF(ISERROR(OFFSET('Daten Elementary'!$A$1,MATCH(DC$5,'Daten Elementary'!$A:$A,0)-1,MATCH(AQ19,'Daten Elementary'!$A$424:$ADO$424,0)-1)),0,OFFSET('Daten Elementary'!$A$1,MATCH(DC$5,'Daten Elementary'!$A:$A,0)-1,MATCH(AQ19,'Daten Elementary'!$A$424:$ADO$424,0)-1))*1000000</f>
        <v>6.9738708000000003</v>
      </c>
      <c r="DD19" s="314">
        <f ca="1">IF(ISERROR(OFFSET('Daten Elementary'!$A$1,MATCH(DD$5,'Daten Elementary'!$A:$A,0)-1,MATCH(AR19,'Daten Elementary'!$A$424:$ADO$424,0)-1)),0,OFFSET('Daten Elementary'!$A$1,MATCH(DD$5,'Daten Elementary'!$A:$A,0)-1,MATCH(AR19,'Daten Elementary'!$A$424:$ADO$424,0)-1))*1000000</f>
        <v>101.38668</v>
      </c>
      <c r="DE19" s="314">
        <f ca="1">IF(ISERROR(OFFSET('Daten Elementary'!$A$1,MATCH(DE$5,'Daten Elementary'!$A:$A,0)-1,MATCH(AS19,'Daten Elementary'!$A$424:$ADO$424,0)-1)),0,OFFSET('Daten Elementary'!$A$1,MATCH(DE$5,'Daten Elementary'!$A:$A,0)-1,MATCH(AS19,'Daten Elementary'!$A$424:$ADO$424,0)-1))*1000000</f>
        <v>59.140422000000001</v>
      </c>
      <c r="DF19" s="315">
        <f t="shared" ca="1" si="19"/>
        <v>296.85457080000003</v>
      </c>
      <c r="DG19" s="314">
        <f ca="1">IF(ISERROR(OFFSET('Daten Elementary'!$A$1,MATCH(DG$5,'Daten Elementary'!$A:$A,0)-1,MATCH($AT19,'Daten Elementary'!$A$424:$ADO$424,0)-1)),0,OFFSET('Daten Elementary'!$A$1,MATCH(DG$5,'Daten Elementary'!$A:$A,0)-1,MATCH($AT19,'Daten Elementary'!$A$424:$ADO$424,0)-1))*1000000</f>
        <v>296.85456999999997</v>
      </c>
      <c r="DH19" s="305">
        <f t="shared" ca="1" si="20"/>
        <v>0.99999999730507749</v>
      </c>
      <c r="DI19" s="316">
        <f ca="1">IF(ISERROR(OFFSET('Daten Elementary'!$A$1,MATCH(DI$5,'Daten Elementary'!$A:$A,0)-1,MATCH(AM19,'Daten Elementary'!$A$424:$ADO$424,0)-1)),0,OFFSET('Daten Elementary'!$A$1,MATCH(DI$5,'Daten Elementary'!$A:$A,0)-1,MATCH(AM19,'Daten Elementary'!$A$424:$ADO$424,0)-1))*1000000</f>
        <v>607.44395000000009</v>
      </c>
      <c r="DJ19" s="316">
        <f ca="1">IF(ISERROR(OFFSET('Daten Elementary'!$A$1,MATCH(DJ$5,'Daten Elementary'!$A:$A,0)-1,MATCH(AN19,'Daten Elementary'!$A$424:$ADO$424,0)-1)),0,OFFSET('Daten Elementary'!$A$1,MATCH(DJ$5,'Daten Elementary'!$A:$A,0)-1,MATCH(AN19,'Daten Elementary'!$A$424:$ADO$424,0)-1))*1000000</f>
        <v>0</v>
      </c>
      <c r="DK19" s="316">
        <f ca="1">IF(ISERROR(OFFSET('Daten Elementary'!$A$1,MATCH(DK$5,'Daten Elementary'!$A:$A,0)-1,MATCH(AO19,'Daten Elementary'!$A$424:$ADO$424,0)-1)),0,OFFSET('Daten Elementary'!$A$1,MATCH(DK$5,'Daten Elementary'!$A:$A,0)-1,MATCH(AO19,'Daten Elementary'!$A$424:$ADO$424,0)-1))*1000000</f>
        <v>135.28828000000001</v>
      </c>
      <c r="DL19" s="316">
        <f ca="1">IF(ISERROR(OFFSET('Daten Elementary'!$A$1,MATCH(DL$5,'Daten Elementary'!$A:$A,0)-1,MATCH(AP19,'Daten Elementary'!$A$424:$ADO$424,0)-1)),0,OFFSET('Daten Elementary'!$A$1,MATCH(DL$5,'Daten Elementary'!$A:$A,0)-1,MATCH(AP19,'Daten Elementary'!$A$424:$ADO$424,0)-1))*1000000</f>
        <v>0</v>
      </c>
      <c r="DM19" s="316">
        <f t="shared" ca="1" si="21"/>
        <v>742.73223000000007</v>
      </c>
      <c r="DN19" s="316">
        <f ca="1">IF(ISERROR(OFFSET('Daten Elementary'!$A$1,MATCH(DN$5,'Daten Elementary'!$A:$A,0)-1,MATCH(AQ19,'Daten Elementary'!$A$424:$ADO$424,0)-1)),0,OFFSET('Daten Elementary'!$A$1,MATCH(DN$5,'Daten Elementary'!$A:$A,0)-1,MATCH(AQ19,'Daten Elementary'!$A$424:$ADO$424,0)-1))*1000000</f>
        <v>12.717286</v>
      </c>
      <c r="DO19" s="316">
        <f ca="1">IF(ISERROR(OFFSET('Daten Elementary'!$A$1,MATCH(DO$5,'Daten Elementary'!$A:$A,0)-1,MATCH(AR19,'Daten Elementary'!$A$424:$ADO$424,0)-1)),0,OFFSET('Daten Elementary'!$A$1,MATCH(DO$5,'Daten Elementary'!$A:$A,0)-1,MATCH(AR19,'Daten Elementary'!$A$424:$ADO$424,0)-1))*1000000</f>
        <v>117.34109000000001</v>
      </c>
      <c r="DP19" s="316">
        <f ca="1">IF(ISERROR(OFFSET('Daten Elementary'!$A$1,MATCH(DP$5,'Daten Elementary'!$A:$A,0)-1,MATCH(AS19,'Daten Elementary'!$A$424:$ADO$424,0)-1)),0,OFFSET('Daten Elementary'!$A$1,MATCH(DP$5,'Daten Elementary'!$A:$A,0)-1,MATCH(AS19,'Daten Elementary'!$A$424:$ADO$424,0)-1))*1000000</f>
        <v>66.746082999999999</v>
      </c>
      <c r="DQ19" s="317">
        <f t="shared" ca="1" si="22"/>
        <v>939.53668900000002</v>
      </c>
      <c r="DR19" s="316">
        <f ca="1">IF(ISERROR(OFFSET('Daten Elementary'!$A$1,MATCH(DR$5,'Daten Elementary'!$A:$A,0)-1,MATCH($AT19,'Daten Elementary'!$A$424:$ADO$424,0)-1)),0,OFFSET('Daten Elementary'!$A$1,MATCH(DR$5,'Daten Elementary'!$A:$A,0)-1,MATCH($AT19,'Daten Elementary'!$A$424:$ADO$424,0)-1))*1000000</f>
        <v>939.5367</v>
      </c>
      <c r="DS19" s="305">
        <f t="shared" ca="1" si="23"/>
        <v>1.0000000117078982</v>
      </c>
      <c r="DT19" s="318">
        <f ca="1">IF(ISERROR(OFFSET('Daten UBP13'!$A$1,MATCH(DT$5,'Daten UBP13'!$A:$A,0)-1,MATCH(AM19,'Daten UBP13'!$A$424:$AEG$424,0)-1)),0,OFFSET('Daten UBP13'!$A$1,MATCH(DT$5,'Daten UBP13'!$A:$A,0)-1,MATCH(AM19,'Daten UBP13'!$A$424:$AEG$424,0)-1))</f>
        <v>132.35115999999999</v>
      </c>
      <c r="DU19" s="318">
        <f ca="1">IF(ISERROR(OFFSET('Daten UBP13'!$A$1,MATCH(DU$5,'Daten UBP13'!$A:$A,0)-1,MATCH(AN19,'Daten UBP13'!$A$424:$AEG$424,0)-1)),0,OFFSET('Daten UBP13'!$A$1,MATCH(DU$5,'Daten UBP13'!$A:$A,0)-1,MATCH(AN19,'Daten UBP13'!$A$424:$AEG$424,0)-1))</f>
        <v>0</v>
      </c>
      <c r="DV19" s="318">
        <f ca="1">IF(ISERROR(OFFSET('Daten UBP13'!$A$1,MATCH(DV$5,'Daten UBP13'!$A:$A,0)-1,MATCH(AO19,'Daten UBP13'!$A$424:$AEG$424,0)-1)),0,OFFSET('Daten UBP13'!$A$1,MATCH(DV$5,'Daten UBP13'!$A:$A,0)-1,MATCH(AO19,'Daten UBP13'!$A$424:$AEG$424,0)-1))</f>
        <v>67.006557999999998</v>
      </c>
      <c r="DW19" s="318">
        <f ca="1">IF(ISERROR(OFFSET('Daten UBP13'!$A$1,MATCH(DW$5,'Daten UBP13'!$A:$A,0)-1,MATCH(AP19,'Daten UBP13'!$A$424:$AEG$424,0)-1)),0,OFFSET('Daten UBP13'!$A$1,MATCH(DW$5,'Daten UBP13'!$A:$A,0)-1,MATCH(AP19,'Daten UBP13'!$A$424:$AEG$424,0)-1))</f>
        <v>0</v>
      </c>
      <c r="DX19" s="318">
        <f t="shared" ca="1" si="24"/>
        <v>199.35771799999998</v>
      </c>
      <c r="DY19" s="318">
        <f ca="1">IF(ISERROR(OFFSET('Daten UBP13'!$A$1,MATCH(DY$5,'Daten UBP13'!$A:$A,0)-1,MATCH(AQ19,'Daten UBP13'!$A$424:$AEG$424,0)-1)),0,OFFSET('Daten UBP13'!$A$1,MATCH(DY$5,'Daten UBP13'!$A:$A,0)-1,MATCH(AQ19,'Daten UBP13'!$A$424:$AEG$424,0)-1))</f>
        <v>10.229474</v>
      </c>
      <c r="DZ19" s="318">
        <f ca="1">IF(ISERROR(OFFSET('Daten UBP13'!$A$1,MATCH(DZ$5,'Daten UBP13'!$A:$A,0)-1,MATCH(AR19,'Daten UBP13'!$A$424:$AEG$424,0)-1)),0,OFFSET('Daten UBP13'!$A$1,MATCH(DZ$5,'Daten UBP13'!$A:$A,0)-1,MATCH(AR19,'Daten UBP13'!$A$424:$AEG$424,0)-1))</f>
        <v>117.93702999999999</v>
      </c>
      <c r="EA19" s="318">
        <f ca="1">IF(ISERROR(OFFSET('Daten UBP13'!$A$1,MATCH(EA$5,'Daten UBP13'!$A:$A,0)-1,MATCH(AS19,'Daten UBP13'!$A$424:$AEG$424,0)-1)),0,OFFSET('Daten UBP13'!$A$1,MATCH(EA$5,'Daten UBP13'!$A:$A,0)-1,MATCH(AS19,'Daten UBP13'!$A$424:$AEG$424,0)-1))</f>
        <v>38.914304000000001</v>
      </c>
      <c r="EB19" s="319">
        <f t="shared" ca="1" si="25"/>
        <v>366.43852600000002</v>
      </c>
      <c r="EC19" s="318">
        <f ca="1">IF(ISERROR(OFFSET('Daten UBP13'!$A$1,MATCH(EC$5,'Daten UBP13'!$A:$A,0)-1,MATCH(AT19,'Daten UBP13'!$A$424:$AEG$424,0)-1)),0,OFFSET('Daten UBP13'!$A$1,MATCH(EC$5,'Daten UBP13'!$A:$A,0)-1,MATCH(AT19,'Daten UBP13'!$A$424:$AEG$424,0)-1))</f>
        <v>366.43853999999999</v>
      </c>
      <c r="ED19" s="305">
        <f t="shared" ca="1" si="26"/>
        <v>1.0000000382055896</v>
      </c>
      <c r="EE19" s="320">
        <f ca="1">IF(ISERROR(OFFSET('Daten ReCiPe'!$A$1,MATCH(EE$5,'Daten ReCiPe'!$A:$A,0)-1,MATCH(AM19,'Daten ReCiPe'!$A$424:$ADO$424,0)-1)),0,OFFSET('Daten ReCiPe'!$A$1,MATCH(EE$5,'Daten ReCiPe'!$A:$A,0)-1,MATCH(AM19,'Daten ReCiPe'!$A$424:$ADO$424,0)-1))*1000</f>
        <v>8.9093596999999995</v>
      </c>
      <c r="EF19" s="320">
        <f ca="1">IF(ISERROR(OFFSET('Daten ReCiPe'!$A$1,MATCH(EF$5,'Daten ReCiPe'!$A:$A,0)-1,MATCH(AN19,'Daten ReCiPe'!$A$424:$ADO$424,0)-1)),0,OFFSET('Daten ReCiPe'!$A$1,MATCH(EF$5,'Daten ReCiPe'!$A:$A,0)-1,MATCH(AN19,'Daten ReCiPe'!$A$424:$ADO$424,0)-1))*1000</f>
        <v>0</v>
      </c>
      <c r="EG19" s="320">
        <f ca="1">IF(ISERROR(OFFSET('Daten ReCiPe'!$A$1,MATCH(EG$5,'Daten ReCiPe'!$A:$A,0)-1,MATCH(AO19,'Daten ReCiPe'!$A$424:$ADO$424,0)-1)),0,OFFSET('Daten ReCiPe'!$A$1,MATCH(EG$5,'Daten ReCiPe'!$A:$A,0)-1,MATCH(AO19,'Daten ReCiPe'!$A$424:$ADO$424,0)-1))*1000</f>
        <v>10.582895000000001</v>
      </c>
      <c r="EH19" s="320">
        <f ca="1">IF(ISERROR(OFFSET('Daten ReCiPe'!$A$1,MATCH(EH$5,'Daten ReCiPe'!$A:$A,0)-1,MATCH(AP19,'Daten ReCiPe'!$A$424:$ADO$424,0)-1)),0,OFFSET('Daten ReCiPe'!$A$1,MATCH(EH$5,'Daten ReCiPe'!$A:$A,0)-1,MATCH(AP19,'Daten ReCiPe'!$A$424:$ADO$424,0)-1))*1000</f>
        <v>0</v>
      </c>
      <c r="EI19" s="320">
        <f t="shared" ca="1" si="27"/>
        <v>19.4922547</v>
      </c>
      <c r="EJ19" s="320">
        <f ca="1">IF(ISERROR(OFFSET('Daten ReCiPe'!$A$1,MATCH(EJ$5,'Daten ReCiPe'!$A:$A,0)-1,MATCH(AQ19,'Daten ReCiPe'!$A$424:$ADO$424,0)-1)),0,OFFSET('Daten ReCiPe'!$A$1,MATCH(EJ$5,'Daten ReCiPe'!$A:$A,0)-1,MATCH(AQ19,'Daten ReCiPe'!$A$424:$ADO$424,0)-1))*1000</f>
        <v>0.93718646000000005</v>
      </c>
      <c r="EK19" s="320">
        <f ca="1">IF(ISERROR(OFFSET('Daten ReCiPe'!$A$1,MATCH(EK$5,'Daten ReCiPe'!$A:$A,0)-1,MATCH(AR19,'Daten ReCiPe'!$A$424:$ADO$424,0)-1)),0,OFFSET('Daten ReCiPe'!$A$1,MATCH(EK$5,'Daten ReCiPe'!$A:$A,0)-1,MATCH(AR19,'Daten ReCiPe'!$A$424:$ADO$424,0)-1))*1000</f>
        <v>8.1688033999999998</v>
      </c>
      <c r="EL19" s="320">
        <f ca="1">IF(ISERROR(OFFSET('Daten ReCiPe'!$A$1,MATCH(EL$5,'Daten ReCiPe'!$A:$A,0)-1,MATCH(AS19,'Daten ReCiPe'!$A$424:$ADO$424,0)-1)),0,OFFSET('Daten ReCiPe'!$A$1,MATCH(EL$5,'Daten ReCiPe'!$A:$A,0)-1,MATCH(AS19,'Daten ReCiPe'!$A$424:$ADO$424,0)-1))*1000</f>
        <v>2.1211861999999999</v>
      </c>
      <c r="EM19" s="321">
        <f t="shared" ca="1" si="28"/>
        <v>30.719430759999998</v>
      </c>
      <c r="EN19" s="320">
        <f ca="1">IF(ISERROR(OFFSET('Daten ReCiPe'!$A$1,MATCH(EN$5,'Daten ReCiPe'!$A:$A,0)-1,MATCH(AT19,'Daten ReCiPe'!$A$424:$ADO$424,0)-1)),0,OFFSET('Daten ReCiPe'!$A$1,MATCH(EN$5,'Daten ReCiPe'!$A:$A,0)-1,MATCH(AT19,'Daten ReCiPe'!$A$424:$ADO$424,0)-1))*1000</f>
        <v>30.719431</v>
      </c>
      <c r="EO19" s="305">
        <f t="shared" ca="1" si="29"/>
        <v>1.0000000078126448</v>
      </c>
      <c r="EP19" s="322">
        <f ca="1">IF(ISERROR(OFFSET('Daten Elementary'!$A$1,MATCH(EP$5,'Daten Elementary'!$A:$A,0)-1,MATCH(AM19,'Daten Elementary'!$A$424:$ADO$424,0)-1)),0,OFFSET('Daten Elementary'!$A$1,MATCH(EP$5,'Daten Elementary'!$A:$A,0)-1,MATCH(AM19,'Daten Elementary'!$A$424:$ADO$424,0)-1))*1000000</f>
        <v>1.1313596000000001</v>
      </c>
      <c r="EQ19" s="322">
        <f ca="1">IF(ISERROR(OFFSET('Daten Elementary'!$A$1,MATCH(EQ$5,'Daten Elementary'!$A:$A,0)-1,MATCH(AN19,'Daten Elementary'!$A$424:$ADO$424,0)-1)),0,OFFSET('Daten Elementary'!$A$1,MATCH(EQ$5,'Daten Elementary'!$A:$A,0)-1,MATCH(AN19,'Daten Elementary'!$A$424:$ADO$424,0)-1))*1000000</f>
        <v>0</v>
      </c>
      <c r="ER19" s="322">
        <f ca="1">IF(ISERROR(OFFSET('Daten Elementary'!$A$1,MATCH(ER$5,'Daten Elementary'!$A:$A,0)-1,MATCH(AO19,'Daten Elementary'!$A$424:$ADO$424,0)-1)),0,OFFSET('Daten Elementary'!$A$1,MATCH(ER$5,'Daten Elementary'!$A:$A,0)-1,MATCH(AO19,'Daten Elementary'!$A$424:$ADO$424,0)-1))*1000000</f>
        <v>300.79270000000002</v>
      </c>
      <c r="ES19" s="322">
        <f ca="1">IF(ISERROR(OFFSET('Daten Elementary'!$A$1,MATCH(ES$5,'Daten Elementary'!$A:$A,0)-1,MATCH(AP19,'Daten Elementary'!$A$424:$ADO$424,0)-1)),0,OFFSET('Daten Elementary'!$A$1,MATCH(ES$5,'Daten Elementary'!$A:$A,0)-1,MATCH(AP19,'Daten Elementary'!$A$424:$ADO$424,0)-1))*1000000</f>
        <v>0</v>
      </c>
      <c r="ET19" s="322">
        <f t="shared" ca="1" si="30"/>
        <v>301.92405960000002</v>
      </c>
      <c r="EU19" s="322">
        <f ca="1">IF(ISERROR(OFFSET('Daten Elementary'!$A$1,MATCH(EU$5,'Daten Elementary'!$A:$A,0)-1,MATCH(AQ19,'Daten Elementary'!$A$424:$ADO$424,0)-1)),0,OFFSET('Daten Elementary'!$A$1,MATCH(EU$5,'Daten Elementary'!$A:$A,0)-1,MATCH(AQ19,'Daten Elementary'!$A$424:$ADO$424,0)-1))*1000000</f>
        <v>21.451729999999998</v>
      </c>
      <c r="EV19" s="322">
        <f ca="1">IF(ISERROR(OFFSET('Daten Elementary'!$A$1,MATCH(EV$5,'Daten Elementary'!$A:$A,0)-1,MATCH(AR19,'Daten Elementary'!$A$424:$ADO$424,0)-1)),0,OFFSET('Daten Elementary'!$A$1,MATCH(EV$5,'Daten Elementary'!$A:$A,0)-1,MATCH(AR19,'Daten Elementary'!$A$424:$ADO$424,0)-1))*1000000</f>
        <v>233.26946000000001</v>
      </c>
      <c r="EW19" s="322">
        <f ca="1">IF(ISERROR(OFFSET('Daten Elementary'!$A$1,MATCH(EW$5,'Daten Elementary'!$A:$A,0)-1,MATCH(AS19,'Daten Elementary'!$A$424:$ADO$424,0)-1)),0,OFFSET('Daten Elementary'!$A$1,MATCH(EW$5,'Daten Elementary'!$A:$A,0)-1,MATCH(AS19,'Daten Elementary'!$A$424:$ADO$424,0)-1))*1000000</f>
        <v>35.685578999999997</v>
      </c>
      <c r="EX19" s="323">
        <f t="shared" ca="1" si="31"/>
        <v>592.33082860000002</v>
      </c>
      <c r="EY19" s="322">
        <f ca="1">IF(ISERROR(OFFSET('Daten Elementary'!$A$1,MATCH(EY$5,'Daten Elementary'!$A:$A,0)-1,MATCH($AT19,'Daten Elementary'!$A$424:$ADO$424,0)-1)),0,OFFSET('Daten Elementary'!$A$1,MATCH(EY$5,'Daten Elementary'!$A:$A,0)-1,MATCH($AT19,'Daten Elementary'!$A$424:$ADO$424,0)-1))*1000000</f>
        <v>592.33082999999999</v>
      </c>
      <c r="EZ19" s="305">
        <f t="shared" ca="1" si="32"/>
        <v>1.000000002363544</v>
      </c>
      <c r="FA19" s="314">
        <f ca="1">IF(ISERROR(OFFSET('Daten Elementary'!$A$1,MATCH(FA$5,'Daten Elementary'!$A:$A,0)-1,MATCH(AM19,'Daten Elementary'!$A$424:$ADO$424,0)-1)),0,OFFSET('Daten Elementary'!$A$1,MATCH(FA$5,'Daten Elementary'!$A:$A,0)-1,MATCH(AM19,'Daten Elementary'!$A$424:$ADO$424,0)-1))*1000</f>
        <v>156.83841000000001</v>
      </c>
      <c r="FB19" s="314">
        <f ca="1">IF(ISERROR(OFFSET('Daten Elementary'!$A$1,MATCH(FB$5,'Daten Elementary'!$A:$A,0)-1,MATCH(AN19,'Daten Elementary'!$A$424:$ADO$424,0)-1)),0,OFFSET('Daten Elementary'!$A$1,MATCH(FB$5,'Daten Elementary'!$A:$A,0)-1,MATCH(AN19,'Daten Elementary'!$A$424:$ADO$424,0)-1))*1000</f>
        <v>0</v>
      </c>
      <c r="FC19" s="314">
        <f ca="1">IF(ISERROR(OFFSET('Daten Elementary'!$A$1,MATCH(FC$5,'Daten Elementary'!$A:$A,0)-1,MATCH(AO19,'Daten Elementary'!$A$424:$ADO$424,0)-1)),0,OFFSET('Daten Elementary'!$A$1,MATCH(FC$5,'Daten Elementary'!$A:$A,0)-1,MATCH(AO19,'Daten Elementary'!$A$424:$ADO$424,0)-1))*1000</f>
        <v>26.206191</v>
      </c>
      <c r="FD19" s="314">
        <f ca="1">IF(ISERROR(OFFSET('Daten Elementary'!$A$1,MATCH(FD$5,'Daten Elementary'!$A:$A,0)-1,MATCH(AP19,'Daten Elementary'!$A$424:$ADO$424,0)-1)),0,OFFSET('Daten Elementary'!$A$1,MATCH(FD$5,'Daten Elementary'!$A:$A,0)-1,MATCH(AP19,'Daten Elementary'!$A$424:$ADO$424,0)-1))*1000</f>
        <v>0</v>
      </c>
      <c r="FE19" s="314">
        <f t="shared" ca="1" si="33"/>
        <v>183.044601</v>
      </c>
      <c r="FF19" s="314">
        <f ca="1">IF(ISERROR(OFFSET('Daten Elementary'!$A$1,MATCH(FF$5,'Daten Elementary'!$A:$A,0)-1,MATCH(AQ19,'Daten Elementary'!$A$424:$ADO$424,0)-1)),0,OFFSET('Daten Elementary'!$A$1,MATCH(FF$5,'Daten Elementary'!$A:$A,0)-1,MATCH(AQ19,'Daten Elementary'!$A$424:$ADO$424,0)-1))*1000</f>
        <v>6.2679881000000002</v>
      </c>
      <c r="FG19" s="314">
        <f ca="1">IF(ISERROR(OFFSET('Daten Elementary'!$A$1,MATCH(FG$5,'Daten Elementary'!$A:$A,0)-1,MATCH(AR19,'Daten Elementary'!$A$424:$ADO$424,0)-1)),0,OFFSET('Daten Elementary'!$A$1,MATCH(FG$5,'Daten Elementary'!$A:$A,0)-1,MATCH(AR19,'Daten Elementary'!$A$424:$ADO$424,0)-1))*1000</f>
        <v>57.885232000000002</v>
      </c>
      <c r="FH19" s="314">
        <f ca="1">IF(ISERROR(OFFSET('Daten Elementary'!$A$1,MATCH(FH$5,'Daten Elementary'!$A:$A,0)-1,MATCH(AS19,'Daten Elementary'!$A$424:$ADO$424,0)-1)),0,OFFSET('Daten Elementary'!$A$1,MATCH(FH$5,'Daten Elementary'!$A:$A,0)-1,MATCH(AS19,'Daten Elementary'!$A$424:$ADO$424,0)-1))*1000</f>
        <v>13.507671</v>
      </c>
      <c r="FI19" s="315">
        <f t="shared" ca="1" si="34"/>
        <v>260.70549210000001</v>
      </c>
      <c r="FJ19" s="314">
        <f ca="1">IF(ISERROR(OFFSET('Daten Elementary'!$A$1,MATCH(FJ$5,'Daten Elementary'!$A:$A,0)-1,MATCH($AT19,'Daten Elementary'!$A$424:$ADO$424,0)-1)),0,OFFSET('Daten Elementary'!$A$1,MATCH(FJ$5,'Daten Elementary'!$A:$A,0)-1,MATCH($AT19,'Daten Elementary'!$A$424:$ADO$424,0)-1))*1000</f>
        <v>260.70549</v>
      </c>
      <c r="FK19" s="305">
        <f t="shared" ca="1" si="35"/>
        <v>0.99999999194493372</v>
      </c>
      <c r="FL19" s="314">
        <f ca="1">IF(ISERROR(OFFSET('Daten Elementary'!$A$1,MATCH(FL$5,'Daten Elementary'!$A:$A,0)-1,MATCH(AM19,'Daten Elementary'!$A$424:$ADO$424,0)-1)),0,OFFSET('Daten Elementary'!$A$1,MATCH(FL$5,'Daten Elementary'!$A:$A,0)-1,MATCH(AM19,'Daten Elementary'!$A$424:$ADO$424,0)-1))</f>
        <v>0</v>
      </c>
      <c r="FM19" s="314">
        <f ca="1">IF(ISERROR(OFFSET('Daten Elementary'!$A$1,MATCH(FM$5,'Daten Elementary'!$A:$A,0)-1,MATCH(AN19,'Daten Elementary'!$A$424:$ADO$424,0)-1)),0,OFFSET('Daten Elementary'!$A$1,MATCH(FM$5,'Daten Elementary'!$A:$A,0)-1,MATCH(AN19,'Daten Elementary'!$A$424:$ADO$424,0)-1))</f>
        <v>0</v>
      </c>
      <c r="FN19" s="314">
        <f ca="1">IF(ISERROR(OFFSET('Daten Elementary'!$A$1,MATCH(FN$5,'Daten Elementary'!$A:$A,0)-1,MATCH(AO19,'Daten Elementary'!$A$424:$ADO$424,0)-1)),0,OFFSET('Daten Elementary'!$A$1,MATCH(FN$5,'Daten Elementary'!$A:$A,0)-1,MATCH(AO19,'Daten Elementary'!$A$424:$ADO$424,0)-1))</f>
        <v>0</v>
      </c>
      <c r="FO19" s="314">
        <f ca="1">IF(ISERROR(OFFSET('Daten Elementary'!$A$1,MATCH(FO$5,'Daten Elementary'!$A:$A,0)-1,MATCH(AP19,'Daten Elementary'!$A$424:$ADO$424,0)-1)),0,OFFSET('Daten Elementary'!$A$1,MATCH(FO$5,'Daten Elementary'!$A:$A,0)-1,MATCH(AP19,'Daten Elementary'!$A$424:$ADO$424,0)-1))</f>
        <v>0</v>
      </c>
      <c r="FP19" s="314">
        <f t="shared" ca="1" si="36"/>
        <v>0</v>
      </c>
      <c r="FQ19" s="314">
        <f ca="1">IF(ISERROR(OFFSET('Daten Elementary'!$A$1,MATCH(FQ$5,'Daten Elementary'!$A:$A,0)-1,MATCH(AQ19,'Daten Elementary'!$A$424:$ADO$424,0)-1)),0,OFFSET('Daten Elementary'!$A$1,MATCH(FQ$5,'Daten Elementary'!$A:$A,0)-1,MATCH(AQ19,'Daten Elementary'!$A$424:$ADO$424,0)-1))</f>
        <v>0</v>
      </c>
      <c r="FR19" s="314">
        <f ca="1">IF(ISERROR(OFFSET('Daten Elementary'!$A$1,MATCH(FR$5,'Daten Elementary'!$A:$A,0)-1,MATCH(AR19,'Daten Elementary'!$A$424:$ADO$424,0)-1)),0,OFFSET('Daten Elementary'!$A$1,MATCH(FR$5,'Daten Elementary'!$A:$A,0)-1,MATCH(AR19,'Daten Elementary'!$A$424:$ADO$424,0)-1))</f>
        <v>0</v>
      </c>
      <c r="FS19" s="314">
        <f ca="1">IF(ISERROR(OFFSET('Daten Elementary'!$A$1,MATCH(FS$5,'Daten Elementary'!$A:$A,0)-1,MATCH(AS19,'Daten Elementary'!$A$424:$ADO$424,0)-1)),0,OFFSET('Daten Elementary'!$A$1,MATCH(FS$5,'Daten Elementary'!$A:$A,0)-1,MATCH(AS19,'Daten Elementary'!$A$424:$ADO$424,0)-1))</f>
        <v>0</v>
      </c>
      <c r="FT19" s="315">
        <f t="shared" ca="1" si="37"/>
        <v>0</v>
      </c>
      <c r="FU19" s="314">
        <f ca="1">IF(ISERROR(OFFSET('Daten Elementary'!$A$1,MATCH(FU$5,'Daten Elementary'!$A:$A,0)-1,MATCH($AT19,'Daten Elementary'!$A$424:$ADO$424,0)-1)),0,OFFSET('Daten Elementary'!$A$1,MATCH(FU$5,'Daten Elementary'!$A:$A,0)-1,MATCH($AT19,'Daten Elementary'!$A$424:$ADO$424,0)-1))</f>
        <v>0</v>
      </c>
      <c r="FV19" s="305">
        <f t="shared" ca="1" si="38"/>
        <v>0</v>
      </c>
      <c r="FW19" s="324"/>
      <c r="FX19" s="231" t="str">
        <f t="shared" si="39"/>
        <v>Personenwagen, Diesel (durchschnittliche Flotte)</v>
      </c>
      <c r="FY19" s="231" t="str">
        <f t="shared" si="2"/>
        <v>Personenwagen</v>
      </c>
      <c r="FZ19" s="231" t="str">
        <f t="shared" si="3"/>
        <v>, Diesel</v>
      </c>
      <c r="GA19" s="231" t="str">
        <f t="shared" si="4"/>
        <v xml:space="preserve"> (durchschnittliche Flotte)</v>
      </c>
      <c r="GB19" s="231"/>
    </row>
    <row r="20" spans="1:184" ht="16.5" customHeight="1">
      <c r="A20" s="339"/>
      <c r="B20" s="344"/>
      <c r="C20" s="332" t="s">
        <v>385</v>
      </c>
      <c r="D20" s="332" t="s">
        <v>24</v>
      </c>
      <c r="E20" s="340" t="s">
        <v>25</v>
      </c>
      <c r="F20" s="102">
        <v>1.6</v>
      </c>
      <c r="G20" s="31">
        <v>5</v>
      </c>
      <c r="H20" s="87">
        <f t="shared" si="45"/>
        <v>0.32</v>
      </c>
      <c r="I20" s="99">
        <v>6.5662281619341343</v>
      </c>
      <c r="J20" s="101"/>
      <c r="K20" s="100">
        <v>1700</v>
      </c>
      <c r="L20" s="86"/>
      <c r="M20" s="86"/>
      <c r="N20" s="38" t="s">
        <v>99</v>
      </c>
      <c r="O20" s="6">
        <f ca="1">(IF(ISERROR(INDEX(INDIRECT($D$268),MATCH($AM20,$AM$4:$AM$275,0),MATCH(O$304,INDIRECT($E$268),0))*$I20/$AD20),0,INDEX(INDIRECT($D$268),MATCH($AM20,$AM$4:$AM$275,0),MATCH(O$304,INDIRECT($E$268),0))*$I20/$AD20)+IF(ISERROR(INDEX(INDIRECT($D$268),MATCH($AN20,$AN$4:$AN$275,0),MATCH(O$305,INDIRECT($E$268),0))*$J20/$AE20),0,INDEX(INDIRECT($D$268),MATCH($AN20,$AN$4:$AN$275,0),MATCH(O$305,INDIRECT($E$268),0))*$J20/$AE20))*$AC20/$F20</f>
        <v>115.49967010175753</v>
      </c>
      <c r="P20" s="6">
        <f ca="1">(IF(ISERROR(INDEX(INDIRECT($D$268),MATCH($AO20,$AO$4:$AO$275,0),MATCH(P$304,INDIRECT($E$268),0))*$I20/$AD20),0,INDEX(INDIRECT($D$268),MATCH($AO20,$AO$4:$AO$275,0),MATCH(P$304,INDIRECT($E$268),0))*$I20/$AD20)+IF(ISERROR(INDEX(INDIRECT($D$268),MATCH($AP20,$AP$4:$AP$275,0),MATCH(P$305,INDIRECT($E$268),0))*$J20/$AE20),0,INDEX(INDIRECT($D$268),MATCH($AP20,$AP$4:$AP$275,0),MATCH(P$305,INDIRECT($E$268),0))*$J20/$AE20))*$AC20/$F20</f>
        <v>22.414845362978511</v>
      </c>
      <c r="Q20" s="6">
        <f ca="1">INDEX(INDIRECT($D$268),MATCH($AQ20,$AQ$4:$AQ$284,0),MATCH(Q$4,INDIRECT($E$268),0))*$K20*$AC20/$F20/$AF20</f>
        <v>4.2698847539062497</v>
      </c>
      <c r="R20" s="6">
        <f ca="1">INDEX(INDIRECT($D$268),MATCH($AR20,$AR$4:$AR$284,0),MATCH(R$4,INDIRECT($E$268),0))*$K20*$AC20/$F20/$AF20</f>
        <v>39.506191093749997</v>
      </c>
      <c r="S20" s="6">
        <f ca="1">INDEX(INDIRECT($D$268),MATCH($AS20,$AS$4:$AS$284,0),MATCH(S$4,INDIRECT($E$268),0))*$K20*$AC20/$F20/$AF20</f>
        <v>9.5352329296874991</v>
      </c>
      <c r="T20" s="7">
        <f t="shared" ca="1" si="1"/>
        <v>191.2258242420798</v>
      </c>
      <c r="U20" s="6">
        <f>IF($B$268=6,(IF(OR(AJ20="Benzin",AJ20="Diesel"),$AK20*INDEX('DIN EN 16258'!$I:$I,MATCH('mobitool-Faktoren v2.0'!$AI20,'DIN EN 16258'!$A:$A,0))*$I20/$AD20+$AL20*INDEX('DIN EN 16258'!$I:$I,MATCH('mobitool-Faktoren v2.0'!$AJ20,'DIN EN 16258'!$A:$A,0))*$I20/$AD20,IF(ISERROR($AK20*INDEX('DIN EN 16258'!$I:$I,MATCH('mobitool-Faktoren v2.0'!$AI20,'DIN EN 16258'!$A:$A,0))*$I20/$AD20),0,$AK20*INDEX('DIN EN 16258'!$I:$I,MATCH('mobitool-Faktoren v2.0'!$AI20,'DIN EN 16258'!$A:$A,0))*$I20/$AD20)+IF(ISERROR($AL20*INDEX('DIN EN 16258'!$I:$I,MATCH('mobitool-Faktoren v2.0'!$AJ20,'DIN EN 16258'!$A:$A,0))*$J20/$AE20),0,$AL20*INDEX('DIN EN 16258'!$I:$I,MATCH('mobitool-Faktoren v2.0'!$AJ20,'DIN EN 16258'!$A:$A,0))*$J20/$AE20)))*1000,
IF($B$268=1,(IF(OR(AJ20="Benzin",AJ20="Diesel"),$AK20*INDEX('DIN EN 16258'!$D:$D,MATCH('mobitool-Faktoren v2.0'!$AI20,'DIN EN 16258'!$A:$A,0))*$I20/$AD20+$AL20*INDEX('DIN EN 16258'!$D:$D,MATCH('mobitool-Faktoren v2.0'!$AJ20,'DIN EN 16258'!$A:$A,0))*$I20/$AD20,IF(ISERROR($AK20*INDEX('DIN EN 16258'!$D:$D,MATCH('mobitool-Faktoren v2.0'!$AI20,'DIN EN 16258'!$A:$A,0))*$I20/$AD20),0,$AK20*INDEX('DIN EN 16258'!$D:$D,MATCH('mobitool-Faktoren v2.0'!$AI20,'DIN EN 16258'!$A:$A,0))*$I20/$AD20)+IF(ISERROR($AL20*INDEX('DIN EN 16258'!$D:$D,MATCH('mobitool-Faktoren v2.0'!$AJ20,'DIN EN 16258'!$A:$A,0))*$J20/$AE20),0,$AL20*INDEX('DIN EN 16258'!$D:$D,MATCH('mobitool-Faktoren v2.0'!$AJ20,'DIN EN 16258'!$A:$A,0))*$J20/$AE20))),0))*$AC20/$F20</f>
        <v>110.65827758735875</v>
      </c>
      <c r="V20" s="6">
        <f>IF($B$268=6,(IF(OR(AJ20="Benzin",AJ20="Diesel"),$AK20*INDEX('DIN EN 16258'!$L:$L,MATCH('mobitool-Faktoren v2.0'!$AI20,'DIN EN 16258'!$A:$A,0))*$I20/$AD20+$AL20*INDEX('DIN EN 16258'!$L:$L,MATCH('mobitool-Faktoren v2.0'!$AJ20,'DIN EN 16258'!$A:$A,0))*$I20/$AD20,IF(ISERROR($AK20*INDEX('DIN EN 16258'!$L:$L,MATCH('mobitool-Faktoren v2.0'!$AI20,'DIN EN 16258'!$A:$A,0))*$I20/$AD20),0,$AK20*INDEX('DIN EN 16258'!$L:$L,MATCH('mobitool-Faktoren v2.0'!$AI20,'DIN EN 16258'!$A:$A,0))*$I20/$AD20)+IF(ISERROR($AL20*INDEX('DIN EN 16258'!$L:$L,MATCH('mobitool-Faktoren v2.0'!$AJ20,'DIN EN 16258'!$A:$A,0))*$J20/$AE20),0,$AL20*INDEX('DIN EN 16258'!$L:$L,MATCH('mobitool-Faktoren v2.0'!$AJ20,'DIN EN 16258'!$A:$A,0))*$J20/$AE20)))*1000,
IF($B$268=1,(IF(OR(AJ20="Benzin",AJ20="Diesel"),$AK20*INDEX('DIN EN 16258'!$F:$F,MATCH('mobitool-Faktoren v2.0'!$AI20,'DIN EN 16258'!$A:$A,0))*$I20/$AD20+$AL20*INDEX('DIN EN 16258'!$F:$F,MATCH('mobitool-Faktoren v2.0'!$AJ20,'DIN EN 16258'!$A:$A,0))*$I20/$AD20,IF(ISERROR($AK20*INDEX('DIN EN 16258'!$F:$F,MATCH('mobitool-Faktoren v2.0'!$AI20,'DIN EN 16258'!$A:$A,0))*$I20/$AD20),0,$AK20*INDEX('DIN EN 16258'!$F:$F,MATCH('mobitool-Faktoren v2.0'!$AI20,'DIN EN 16258'!$A:$A,0))*$I20/$AD20)+IF(ISERROR($AL20*INDEX('DIN EN 16258'!$F:$F,MATCH('mobitool-Faktoren v2.0'!$AJ20,'DIN EN 16258'!$A:$A,0))*$J20/$AE20),0,$AL20*INDEX('DIN EN 16258'!$F:$F,MATCH('mobitool-Faktoren v2.0'!$AJ20,'DIN EN 16258'!$A:$A,0))*$J20/$AE20))),0))*$AC20/$F20</f>
        <v>134.44463632109009</v>
      </c>
      <c r="W20" s="39" t="s">
        <v>672</v>
      </c>
      <c r="X20" s="39" t="s">
        <v>162</v>
      </c>
      <c r="Y20" s="336">
        <v>3</v>
      </c>
      <c r="Z20" s="336">
        <v>25</v>
      </c>
      <c r="AA20" s="337">
        <v>500</v>
      </c>
      <c r="AB20" s="299">
        <v>3500</v>
      </c>
      <c r="AC20" s="300">
        <v>1</v>
      </c>
      <c r="AD20" s="298">
        <v>5.4846428571428572</v>
      </c>
      <c r="AE20" s="298"/>
      <c r="AF20" s="299">
        <v>1600</v>
      </c>
      <c r="AG20" s="299"/>
      <c r="AH20" s="299">
        <v>150000</v>
      </c>
      <c r="AI20" s="301" t="s">
        <v>24</v>
      </c>
      <c r="AJ20" s="301"/>
      <c r="AK20" s="329">
        <f>'Kennwerte Strassentransporte'!M$8</f>
        <v>4.6071381986398097E-2</v>
      </c>
      <c r="AL20" s="329"/>
      <c r="AM20" s="202" t="s">
        <v>935</v>
      </c>
      <c r="AN20" s="202" t="s">
        <v>81</v>
      </c>
      <c r="AO20" s="202" t="s">
        <v>936</v>
      </c>
      <c r="AP20" s="202" t="s">
        <v>81</v>
      </c>
      <c r="AQ20" s="202" t="s">
        <v>937</v>
      </c>
      <c r="AR20" s="202" t="s">
        <v>938</v>
      </c>
      <c r="AS20" s="202" t="s">
        <v>939</v>
      </c>
      <c r="AT20" s="202" t="s">
        <v>955</v>
      </c>
      <c r="AU20" s="303">
        <f ca="1">IF(ISERROR(OFFSET('Daten KEA'!$A$1,MATCH(AU$5,'Daten KEA'!$A:$A,0)-1,MATCH(AM20,'Daten KEA'!$A$424:$ADO$424,0)-1)),0,OFFSET('Daten KEA'!$A$1,MATCH(AU$5,'Daten KEA'!$A:$A,0)-1,MATCH(AM20,'Daten KEA'!$A$424:$ADO$424,0)-1))+IF(ISERROR(AK20*INDEX('Energiefaktoren Ecoinvent'!$D:$D,MATCH('mobitool-Faktoren v2.0'!AI20,'Energiefaktoren Ecoinvent'!$A:$A,0))),0,AK20*INDEX('Energiefaktoren Ecoinvent'!$D:$D,MATCH('mobitool-Faktoren v2.0'!AI20,'Energiefaktoren Ecoinvent'!$A:$A,0)))+IF(OR(AJ20="Benzin",AJ20="Diesel"),IF(ISERROR(OFFSET('Daten KEA'!$A$1,MATCH(AV$5,'Daten KEA'!$A:$A,0)-1,MATCH(AN20,'Daten KEA'!$A$424:$ADO$424,0)-1)),0,OFFSET('Daten KEA'!$A$1,MATCH(AV$5,'Daten KEA'!$A:$A,0)-1,MATCH(AN20,'Daten KEA'!$A$424:$ADO$424,0)-1))+IF(ISERROR(AL20*INDEX('Energiefaktoren Ecoinvent'!$D:$D,MATCH('mobitool-Faktoren v2.0'!AJ20,'Energiefaktoren Ecoinvent'!$A:$A,0))),0,AL20*INDEX('Energiefaktoren Ecoinvent'!$D:$D,MATCH('mobitool-Faktoren v2.0'!AJ20,'Energiefaktoren Ecoinvent'!$A:$A,0))),0)</f>
        <v>1.9718551490178384</v>
      </c>
      <c r="AV20" s="303">
        <f ca="1">IF(OR(AJ20="Benzin",AJ20="Diesel"),0,IF(ISERROR(OFFSET('Daten KEA'!$A$1,MATCH(AV$5,'Daten KEA'!$A:$A,0)-1,MATCH(AN20,'Daten KEA'!$A$424:$ADO$424,0)-1)),0,OFFSET('Daten KEA'!$A$1,MATCH(AV$5,'Daten KEA'!$A:$A,0)-1,MATCH(AN20,'Daten KEA'!$A$424:$ADO$424,0)-1))+IF(ISERROR(AL20*INDEX('Energiefaktoren Ecoinvent'!$D:$D,MATCH('mobitool-Faktoren v2.0'!AJ20,'Energiefaktoren Ecoinvent'!$A:$A,0))),0,AL20*INDEX('Energiefaktoren Ecoinvent'!$D:$D,MATCH('mobitool-Faktoren v2.0'!AJ20,'Energiefaktoren Ecoinvent'!$A:$A,0))))</f>
        <v>0</v>
      </c>
      <c r="AW20" s="303">
        <f ca="1">IF(ISERROR(OFFSET('Daten KEA'!$A$1,MATCH(AW$5,'Daten KEA'!$A:$A,0)-1,MATCH(AO20,'Daten KEA'!$A$424:$ADO$424,0)-1)),0,OFFSET('Daten KEA'!$A$1,MATCH(AW$5,'Daten KEA'!$A:$A,0)-1,MATCH(AO20,'Daten KEA'!$A$424:$ADO$424,0)-1))-IF(ISERROR(AK20*INDEX('Energiefaktoren Ecoinvent'!$D:$D,MATCH('mobitool-Faktoren v2.0'!AI20,'Energiefaktoren Ecoinvent'!$A:$A,0))),0,AK20*INDEX('Energiefaktoren Ecoinvent'!$D:$D,MATCH('mobitool-Faktoren v2.0'!AI20,'Energiefaktoren Ecoinvent'!$A:$A,0)))+IF(OR(AJ20="Benzin",AJ20="Diesel"),IF(ISERROR(OFFSET('Daten KEA'!$A$1,MATCH(AX$5,'Daten KEA'!$A:$A,0)-1,MATCH(AP20,'Daten KEA'!$A$424:$ADO$424,0)-1)),0,OFFSET('Daten KEA'!$A$1,MATCH(AX$5,'Daten KEA'!$A:$A,0)-1,MATCH(AP20,'Daten KEA'!$A$424:$ADO$424,0)-1))-IF(ISERROR(AL20*INDEX('Energiefaktoren Ecoinvent'!$D:$D,MATCH('mobitool-Faktoren v2.0'!AJ20,'Energiefaktoren Ecoinvent'!$A:$A,0))),0,AL20*INDEX('Energiefaktoren Ecoinvent'!$D:$D,MATCH('mobitool-Faktoren v2.0'!AJ20,'Energiefaktoren Ecoinvent'!$A:$A,0))),0)</f>
        <v>0.58605975098216168</v>
      </c>
      <c r="AX20" s="303">
        <f ca="1">IF(OR(AJ20="Benzin",AJ20="Diesel"),0,IF(ISERROR(OFFSET('Daten KEA'!$A$1,MATCH(AX$5,'Daten KEA'!$A:$A,0)-1,MATCH(AP20,'Daten KEA'!$A$424:$ADO$424,0)-1)),0,OFFSET('Daten KEA'!$A$1,MATCH(AX$5,'Daten KEA'!$A:$A,0)-1,MATCH(AP20,'Daten KEA'!$A$424:$ADO$424,0)-1))-IF(ISERROR(AL20*INDEX('Energiefaktoren Ecoinvent'!$D:$D,MATCH('mobitool-Faktoren v2.0'!AJ20,'Energiefaktoren Ecoinvent'!$A:$A,0))),0,AL20*INDEX('Energiefaktoren Ecoinvent'!$D:$D,MATCH('mobitool-Faktoren v2.0'!AJ20,'Energiefaktoren Ecoinvent'!$A:$A,0))))</f>
        <v>0</v>
      </c>
      <c r="AY20" s="303">
        <f t="shared" ca="1" si="5"/>
        <v>2.5579149000000001</v>
      </c>
      <c r="AZ20" s="303">
        <f ca="1">IF(ISERROR(OFFSET('Daten KEA'!$A$1,MATCH(AZ$5,'Daten KEA'!$A:$A,0)-1,MATCH(AQ20,'Daten KEA'!$A$424:$ADO$424,0)-1)),0,OFFSET('Daten KEA'!$A$1,MATCH(AZ$5,'Daten KEA'!$A:$A,0)-1,MATCH(AQ20,'Daten KEA'!$A$424:$ADO$424,0)-1))</f>
        <v>0.18482304999999999</v>
      </c>
      <c r="BA20" s="303">
        <f ca="1">IF(ISERROR(OFFSET('Daten KEA'!$A$1,MATCH(BA$5,'Daten KEA'!$A:$A,0)-1,MATCH(AR20,'Daten KEA'!$A$424:$ADO$424,0)-1)),0,OFFSET('Daten KEA'!$A$1,MATCH(BA$5,'Daten KEA'!$A:$A,0)-1,MATCH(AR20,'Daten KEA'!$A$424:$ADO$424,0)-1))</f>
        <v>0.98142996000000005</v>
      </c>
      <c r="BB20" s="303">
        <f ca="1">IF(ISERROR(OFFSET('Daten KEA'!$A$1,MATCH(BB$5,'Daten KEA'!$A:$A,0)-1,MATCH(AS20,'Daten KEA'!$A$424:$ADO$424,0)-1)),0,OFFSET('Daten KEA'!$A$1,MATCH(BB$5,'Daten KEA'!$A:$A,0)-1,MATCH(AS20,'Daten KEA'!$A$424:$ADO$424,0)-1))</f>
        <v>0.84415227999999998</v>
      </c>
      <c r="BC20" s="304">
        <f t="shared" ca="1" si="42"/>
        <v>4.5683201900000006</v>
      </c>
      <c r="BD20" s="303">
        <f ca="1">IF(ISERROR(OFFSET('Daten KEA'!$A$1,MATCH(BD$5,'Daten KEA'!$A:$A,0)-1,MATCH(AT20,'Daten KEA'!$A$424:$ADO$424,0)-1)),0,OFFSET('Daten KEA'!$A$1,MATCH(BD$5,'Daten KEA'!$A:$A,0)-1,MATCH(AT20,'Daten KEA'!$A$424:$ADO$424,0)-1))</f>
        <v>4.5683201999999996</v>
      </c>
      <c r="BE20" s="305">
        <f t="shared" ca="1" si="7"/>
        <v>1.0000000021889883</v>
      </c>
      <c r="BF20" s="306">
        <f ca="1">IF(ISERROR(OFFSET('Daten KEA'!$A$1,MATCH(BF$5,'Daten KEA'!$A:$A,0)-1,MATCH(AM20,'Daten KEA'!$A$424:$ADO$424,0)-1)),0,OFFSET('Daten KEA'!$A$1,MATCH(BF$5,'Daten KEA'!$A:$A,0)-1,MATCH(AM20,'Daten KEA'!$A$424:$ADO$424,0)-1))+IF(ISERROR($AK20*INDEX('Energiefaktoren Ecoinvent'!$H:$H,MATCH('mobitool-Faktoren v2.0'!$AI20,'Energiefaktoren Ecoinvent'!$A:$A,0))),0,$AK20*INDEX('Energiefaktoren Ecoinvent'!$H:$H,MATCH('mobitool-Faktoren v2.0'!$AI20,'Energiefaktoren Ecoinvent'!$A:$A,0)))+IF(OR(AJ20="Benzin",AJ20="Diesel"),IF(ISERROR(OFFSET('Daten KEA'!$A$1,MATCH(BG$5,'Daten KEA'!$A:$A,0)-1,MATCH(AN20,'Daten KEA'!$A$424:$ADO$424,0)-1)),0,OFFSET('Daten KEA'!$A$1,MATCH(BG$5,'Daten KEA'!$A:$A,0)-1,MATCH(AN20,'Daten KEA'!$A$424:$ADO$424,0)-1))+IF(ISERROR($AL20*INDEX('Energiefaktoren Ecoinvent'!$H:$H,MATCH('mobitool-Faktoren v2.0'!$AJ20,'Energiefaktoren Ecoinvent'!$A:$A,0))),0,$AL20*INDEX('Energiefaktoren Ecoinvent'!$H:$H,MATCH('mobitool-Faktoren v2.0'!$AJ20,'Energiefaktoren Ecoinvent'!$A:$A,0))),0)</f>
        <v>1.9718551490178384</v>
      </c>
      <c r="BG20" s="306">
        <f ca="1">IF(OR(AJ20="Benzin",AJ20="Diesel"),0,IF(ISERROR(OFFSET('Daten KEA'!$A$1,MATCH(BG$5,'Daten KEA'!$A:$A,0)-1,MATCH(AN20,'Daten KEA'!$A$424:$ADO$424,0)-1)),0,OFFSET('Daten KEA'!$A$1,MATCH(BG$5,'Daten KEA'!$A:$A,0)-1,MATCH(AN20,'Daten KEA'!$A$424:$ADO$424,0)-1))+IF(ISERROR($AL20*INDEX('Energiefaktoren Ecoinvent'!$H:$H,MATCH('mobitool-Faktoren v2.0'!$AJ20,'Energiefaktoren Ecoinvent'!$A:$A,0))),0,$AL20*INDEX('Energiefaktoren Ecoinvent'!$H:$H,MATCH('mobitool-Faktoren v2.0'!$AJ20,'Energiefaktoren Ecoinvent'!$A:$A,0))))</f>
        <v>0</v>
      </c>
      <c r="BH20" s="306">
        <f ca="1">IF(ISERROR(OFFSET('Daten KEA'!$A$1,MATCH(BH$5,'Daten KEA'!$A:$A,0)-1,MATCH(AO20,'Daten KEA'!$A$424:$ADO$424,0)-1)),0,OFFSET('Daten KEA'!$A$1,MATCH(BH$5,'Daten KEA'!$A:$A,0)-1,MATCH(AO20,'Daten KEA'!$A$424:$ADO$424,0)-1))-IF(ISERROR($AK20*INDEX('Energiefaktoren Ecoinvent'!$H:$H,MATCH('mobitool-Faktoren v2.0'!$AI20,'Energiefaktoren Ecoinvent'!$A:$A,0))),0,$AK20*INDEX('Energiefaktoren Ecoinvent'!$H:$H,MATCH('mobitool-Faktoren v2.0'!$AI20,'Energiefaktoren Ecoinvent'!$A:$A,0)))+IF(OR(AJ20="Benzin",AJ20="Diesel"),IF(ISERROR(OFFSET('Daten KEA'!$A$1,MATCH(BI$5,'Daten KEA'!$A:$A,0)-1,MATCH(AP20,'Daten KEA'!$A$424:$ADO$424,0)-1)),0,OFFSET('Daten KEA'!$A$1,MATCH(BI$5,'Daten KEA'!$A:$A,0)-1,MATCH(AP20,'Daten KEA'!$A$424:$ADO$424,0)-1))-IF(ISERROR($AL20*INDEX('Energiefaktoren Ecoinvent'!$H:$H,MATCH('mobitool-Faktoren v2.0'!$AJ20,'Energiefaktoren Ecoinvent'!$A:$A,0))),0,$AL20*INDEX('Energiefaktoren Ecoinvent'!$H:$H,MATCH('mobitool-Faktoren v2.0'!$AJ20,'Energiefaktoren Ecoinvent'!$A:$A,0))),0)</f>
        <v>0.57944963857476206</v>
      </c>
      <c r="BI20" s="306">
        <f ca="1">IF(OR(AJ20="Benzin",AJ20="Diesel"),0,IF(ISERROR(OFFSET('Daten KEA'!$A$1,MATCH(BI$5,'Daten KEA'!$A:$A,0)-1,MATCH(AP20,'Daten KEA'!$A$424:$ADO$424,0)-1)),0,OFFSET('Daten KEA'!$A$1,MATCH(BI$5,'Daten KEA'!$A:$A,0)-1,MATCH(AP20,'Daten KEA'!$A$424:$ADO$424,0)-1))-IF(ISERROR($AL20*INDEX('Energiefaktoren Ecoinvent'!$H:$H,MATCH('mobitool-Faktoren v2.0'!$AJ20,'Energiefaktoren Ecoinvent'!$A:$A,0))),0,$AL20*INDEX('Energiefaktoren Ecoinvent'!$H:$H,MATCH('mobitool-Faktoren v2.0'!$AJ20,'Energiefaktoren Ecoinvent'!$A:$A,0))))</f>
        <v>0</v>
      </c>
      <c r="BJ20" s="306">
        <f t="shared" ca="1" si="41"/>
        <v>2.5513047875926005</v>
      </c>
      <c r="BK20" s="306">
        <f ca="1">IF(ISERROR(OFFSET('Daten KEA'!$A$1,MATCH(BK$5,'Daten KEA'!$A:$A,0)-1,MATCH(AQ20,'Daten KEA'!$A$424:$ADO$424,0)-1)),0,OFFSET('Daten KEA'!$A$1,MATCH(BK$5,'Daten KEA'!$A:$A,0)-1,MATCH(AQ20,'Daten KEA'!$A$424:$ADO$424,0)-1))</f>
        <v>0.17631837758306998</v>
      </c>
      <c r="BL20" s="306">
        <f ca="1">IF(ISERROR(OFFSET('Daten KEA'!$A$1,MATCH(BL$5,'Daten KEA'!$A:$A,0)-1,MATCH(AR20,'Daten KEA'!$A$424:$ADO$424,0)-1)),0,OFFSET('Daten KEA'!$A$1,MATCH(BL$5,'Daten KEA'!$A:$A,0)-1,MATCH(AR20,'Daten KEA'!$A$424:$ADO$424,0)-1))</f>
        <v>0.89185240464859994</v>
      </c>
      <c r="BM20" s="306">
        <f ca="1">IF(ISERROR(OFFSET('Daten KEA'!$A$1,MATCH(BM$5,'Daten KEA'!$A:$A,0)-1,MATCH(AS20,'Daten KEA'!$A$424:$ADO$424,0)-1)),0,OFFSET('Daten KEA'!$A$1,MATCH(BM$5,'Daten KEA'!$A:$A,0)-1,MATCH(AS20,'Daten KEA'!$A$424:$ADO$424,0)-1))</f>
        <v>0.74347970396926988</v>
      </c>
      <c r="BN20" s="307">
        <f t="shared" ca="1" si="43"/>
        <v>4.3629552737935402</v>
      </c>
      <c r="BO20" s="306">
        <f ca="1">IF(ISERROR(OFFSET('Daten KEA'!$A$1,MATCH(BO$5,'Daten KEA'!$A:$A,0)-1,MATCH(AT20,'Daten KEA'!$A$424:$ADO$424,0)-1)),0,OFFSET('Daten KEA'!$A$1,MATCH(BO$5,'Daten KEA'!$A:$A,0)-1,MATCH(AT20,'Daten KEA'!$A$424:$ADO$424,0)-1))</f>
        <v>4.3629553347935994</v>
      </c>
      <c r="BP20" s="305">
        <f t="shared" ca="1" si="8"/>
        <v>1.0000000139813625</v>
      </c>
      <c r="BQ20" s="308">
        <f ca="1">IF(ISERROR(OFFSET('Daten GWP'!$A$1,MATCH(BQ$5,'Daten GWP'!$A:$A,0)-1,MATCH(AM20,'Daten GWP'!$A$424:$ADO$424,0)-1)),0,OFFSET('Daten GWP'!$A$1,MATCH(BQ$5,'Daten GWP'!$A:$A,0)-1,MATCH(AM20,'Daten GWP'!$A$424:$ADO$424,0)-1))*1000</f>
        <v>154.35941</v>
      </c>
      <c r="BR20" s="308">
        <f ca="1">IF(ISERROR(OFFSET('Daten GWP'!$A$1,MATCH(BR$5,'Daten GWP'!$A:$A,0)-1,MATCH(AN20,'Daten GWP'!$A$424:$ADO$424,0)-1)),0,OFFSET('Daten GWP'!$A$1,MATCH(BR$5,'Daten GWP'!$A:$A,0)-1,MATCH(AN20,'Daten GWP'!$A$424:$ADO$424,0)-1))*1000</f>
        <v>0</v>
      </c>
      <c r="BS20" s="308">
        <f ca="1">IF(ISERROR(OFFSET('Daten GWP'!$A$1,MATCH(BS$5,'Daten GWP'!$A:$A,0)-1,MATCH(AO20,'Daten GWP'!$A$424:$ADO$424,0)-1)),0,OFFSET('Daten GWP'!$A$1,MATCH(BS$5,'Daten GWP'!$A:$A,0)-1,MATCH(AO20,'Daten GWP'!$A$424:$ADO$424,0)-1))*1000</f>
        <v>29.956296000000002</v>
      </c>
      <c r="BT20" s="308">
        <f ca="1">IF(ISERROR(OFFSET('Daten GWP'!$A$1,MATCH(BT$5,'Daten GWP'!$A:$A,0)-1,MATCH(AP20,'Daten GWP'!$A$424:$ADO$424,0)-1)),0,OFFSET('Daten GWP'!$A$1,MATCH(BT$5,'Daten GWP'!$A:$A,0)-1,MATCH(AP20,'Daten GWP'!$A$424:$ADO$424,0)-1))*1000</f>
        <v>0</v>
      </c>
      <c r="BU20" s="308">
        <f t="shared" ca="1" si="9"/>
        <v>184.31570600000001</v>
      </c>
      <c r="BV20" s="308">
        <f ca="1">IF(ISERROR(OFFSET('Daten GWP'!$A$1,MATCH(BV$5,'Daten GWP'!$A:$A,0)-1,MATCH(AQ20,'Daten GWP'!$A$424:$ADO$424,0)-1)),0,OFFSET('Daten GWP'!$A$1,MATCH(BV$5,'Daten GWP'!$A:$A,0)-1,MATCH(AQ20,'Daten GWP'!$A$424:$ADO$424,0)-1))*1000</f>
        <v>6.4299441000000002</v>
      </c>
      <c r="BW20" s="308">
        <f ca="1">IF(ISERROR(OFFSET('Daten GWP'!$A$1,MATCH(BW$5,'Daten GWP'!$A:$A,0)-1,MATCH(AR20,'Daten GWP'!$A$424:$ADO$424,0)-1)),0,OFFSET('Daten GWP'!$A$1,MATCH(BW$5,'Daten GWP'!$A:$A,0)-1,MATCH(AR20,'Daten GWP'!$A$424:$ADO$424,0)-1))*1000</f>
        <v>59.491675999999998</v>
      </c>
      <c r="BX20" s="308">
        <f ca="1">IF(ISERROR(OFFSET('Daten GWP'!$A$1,MATCH(BX$5,'Daten GWP'!$A:$A,0)-1,MATCH(AS20,'Daten GWP'!$A$424:$ADO$424,0)-1)),0,OFFSET('Daten GWP'!$A$1,MATCH(BX$5,'Daten GWP'!$A:$A,0)-1,MATCH(AS20,'Daten GWP'!$A$424:$ADO$424,0)-1))*1000</f>
        <v>14.358938999999999</v>
      </c>
      <c r="BY20" s="309">
        <f t="shared" ca="1" si="44"/>
        <v>264.59626510000004</v>
      </c>
      <c r="BZ20" s="308">
        <f ca="1">IF(ISERROR(OFFSET('Daten GWP'!$A$1,MATCH(BZ$5,'Daten GWP'!$A:$A,0)-1,MATCH(AT20,'Daten GWP'!$A$424:$ADO$424,0)-1)),0,OFFSET('Daten GWP'!$A$1,MATCH(BZ$5,'Daten GWP'!$A:$A,0)-1,MATCH(AT20,'Daten GWP'!$A$424:$ADO$424,0)-1))*1000</f>
        <v>264.59627</v>
      </c>
      <c r="CA20" s="305">
        <f t="shared" ca="1" si="11"/>
        <v>1.0000000185187798</v>
      </c>
      <c r="CB20" s="310">
        <f ca="1">IF(ISERROR(OFFSET('Daten Elementary'!$A$1,MATCH(CB$5,'Daten Elementary'!$A:$A,0)-1,MATCH(AM20,'Daten Elementary'!$A$424:$ADO$424,0)-1)),0,OFFSET('Daten Elementary'!$A$1,MATCH(CB$5,'Daten Elementary'!$A:$A,0)-1,MATCH(AM20,'Daten Elementary'!$A$424:$ADO$424,0)-1))*1000000</f>
        <v>61.875207999999994</v>
      </c>
      <c r="CC20" s="310">
        <f ca="1">IF(ISERROR(OFFSET('Daten Elementary'!$A$1,MATCH(CC$5,'Daten Elementary'!$A:$A,0)-1,MATCH(AN20,'Daten Elementary'!$A$424:$ADO$424,0)-1)),0,OFFSET('Daten Elementary'!$A$1,MATCH(CC$5,'Daten Elementary'!$A:$A,0)-1,MATCH(AN20,'Daten Elementary'!$A$424:$ADO$424,0)-1))*1000000</f>
        <v>0</v>
      </c>
      <c r="CD20" s="310">
        <f ca="1">IF(ISERROR(OFFSET('Daten Elementary'!$A$1,MATCH(CD$5,'Daten Elementary'!$A:$A,0)-1,MATCH(AO20,'Daten Elementary'!$A$424:$ADO$424,0)-1)),0,OFFSET('Daten Elementary'!$A$1,MATCH(CD$5,'Daten Elementary'!$A:$A,0)-1,MATCH(AO20,'Daten Elementary'!$A$424:$ADO$424,0)-1))*1000000</f>
        <v>11.971921999999999</v>
      </c>
      <c r="CE20" s="310">
        <f ca="1">IF(ISERROR(OFFSET('Daten Elementary'!$A$1,MATCH(CE$5,'Daten Elementary'!$A:$A,0)-1,MATCH(AP20,'Daten Elementary'!$A$424:$ADO$424,0)-1)),0,OFFSET('Daten Elementary'!$A$1,MATCH(CE$5,'Daten Elementary'!$A:$A,0)-1,MATCH(AP20,'Daten Elementary'!$A$424:$ADO$424,0)-1))*1000000</f>
        <v>0</v>
      </c>
      <c r="CF20" s="310">
        <f t="shared" ca="1" si="12"/>
        <v>73.847129999999993</v>
      </c>
      <c r="CG20" s="310">
        <f ca="1">IF(ISERROR(OFFSET('Daten Elementary'!$A$1,MATCH(CG$5,'Daten Elementary'!$A:$A,0)-1,MATCH(AQ20,'Daten Elementary'!$A$424:$ADO$424,0)-1)),0,OFFSET('Daten Elementary'!$A$1,MATCH(CG$5,'Daten Elementary'!$A:$A,0)-1,MATCH(AQ20,'Daten Elementary'!$A$424:$ADO$424,0)-1))*1000000</f>
        <v>2.5342876999999997</v>
      </c>
      <c r="CH20" s="310">
        <f ca="1">IF(ISERROR(OFFSET('Daten Elementary'!$A$1,MATCH(CH$5,'Daten Elementary'!$A:$A,0)-1,MATCH(AR20,'Daten Elementary'!$A$424:$ADO$424,0)-1)),0,OFFSET('Daten Elementary'!$A$1,MATCH(CH$5,'Daten Elementary'!$A:$A,0)-1,MATCH(AR20,'Daten Elementary'!$A$424:$ADO$424,0)-1))*1000000</f>
        <v>54.908767000000005</v>
      </c>
      <c r="CI20" s="310">
        <f ca="1">IF(ISERROR(OFFSET('Daten Elementary'!$A$1,MATCH(CI$5,'Daten Elementary'!$A:$A,0)-1,MATCH(AS20,'Daten Elementary'!$A$424:$ADO$424,0)-1)),0,OFFSET('Daten Elementary'!$A$1,MATCH(CI$5,'Daten Elementary'!$A:$A,0)-1,MATCH(AS20,'Daten Elementary'!$A$424:$ADO$424,0)-1))*1000000</f>
        <v>12.323541000000001</v>
      </c>
      <c r="CJ20" s="311">
        <f t="shared" ca="1" si="13"/>
        <v>143.6137257</v>
      </c>
      <c r="CK20" s="310">
        <f ca="1">IF(ISERROR(OFFSET('Daten Elementary'!$A$1,MATCH(CK$5,'Daten Elementary'!$A:$A,0)-1,MATCH($AT20,'Daten Elementary'!$A$424:$ADO$424,0)-1)),0,OFFSET('Daten Elementary'!$A$1,MATCH(CK$5,'Daten Elementary'!$A:$A,0)-1,MATCH($AT20,'Daten Elementary'!$A$424:$ADO$424,0)-1))*1000000</f>
        <v>143.61373</v>
      </c>
      <c r="CL20" s="305">
        <f t="shared" ca="1" si="14"/>
        <v>1.0000000299414278</v>
      </c>
      <c r="CM20" s="312">
        <f ca="1">IF(ISERROR(OFFSET('Daten Elementary'!$A$1,MATCH(CM$5,'Daten Elementary'!$A:$A,0)-1,MATCH(AM20,'Daten Elementary'!$A$424:$ADO$424,0)-1)),0,OFFSET('Daten Elementary'!$A$1,MATCH(CM$5,'Daten Elementary'!$A:$A,0)-1,MATCH(AM20,'Daten Elementary'!$A$424:$ADO$424,0)-1))*1000000</f>
        <v>51.518836999999998</v>
      </c>
      <c r="CN20" s="312">
        <f ca="1">IF(ISERROR(OFFSET('Daten Elementary'!$A$1,MATCH(CN$5,'Daten Elementary'!$A:$A,0)-1,MATCH(AN20,'Daten Elementary'!$A$424:$ADO$424,0)-1)),0,OFFSET('Daten Elementary'!$A$1,MATCH(CN$5,'Daten Elementary'!$A:$A,0)-1,MATCH(AN20,'Daten Elementary'!$A$424:$ADO$424,0)-1))*1000000</f>
        <v>0</v>
      </c>
      <c r="CO20" s="312">
        <f ca="1">IF(ISERROR(OFFSET('Daten Elementary'!$A$1,MATCH(CO$5,'Daten Elementary'!$A:$A,0)-1,MATCH(AO20,'Daten Elementary'!$A$424:$ADO$424,0)-1)),0,OFFSET('Daten Elementary'!$A$1,MATCH(CO$5,'Daten Elementary'!$A:$A,0)-1,MATCH(AO20,'Daten Elementary'!$A$424:$ADO$424,0)-1))*1000000</f>
        <v>9.7297753999999994</v>
      </c>
      <c r="CP20" s="312">
        <f ca="1">IF(ISERROR(OFFSET('Daten Elementary'!$A$1,MATCH(CP$5,'Daten Elementary'!$A:$A,0)-1,MATCH(AP20,'Daten Elementary'!$A$424:$ADO$424,0)-1)),0,OFFSET('Daten Elementary'!$A$1,MATCH(CP$5,'Daten Elementary'!$A:$A,0)-1,MATCH(AP20,'Daten Elementary'!$A$424:$ADO$424,0)-1))*1000000</f>
        <v>0</v>
      </c>
      <c r="CQ20" s="312">
        <f t="shared" ca="1" si="15"/>
        <v>61.248612399999999</v>
      </c>
      <c r="CR20" s="312">
        <f ca="1">IF(ISERROR(OFFSET('Daten Elementary'!$A$1,MATCH(CR$5,'Daten Elementary'!$A:$A,0)-1,MATCH(AQ20,'Daten Elementary'!$A$424:$ADO$424,0)-1)),0,OFFSET('Daten Elementary'!$A$1,MATCH(CR$5,'Daten Elementary'!$A:$A,0)-1,MATCH(AQ20,'Daten Elementary'!$A$424:$ADO$424,0)-1))*1000000</f>
        <v>1.6960850999999999</v>
      </c>
      <c r="CS20" s="312">
        <f ca="1">IF(ISERROR(OFFSET('Daten Elementary'!$A$1,MATCH(CS$5,'Daten Elementary'!$A:$A,0)-1,MATCH(AR20,'Daten Elementary'!$A$424:$ADO$424,0)-1)),0,OFFSET('Daten Elementary'!$A$1,MATCH(CS$5,'Daten Elementary'!$A:$A,0)-1,MATCH(AR20,'Daten Elementary'!$A$424:$ADO$424,0)-1))*1000000</f>
        <v>21.061180999999998</v>
      </c>
      <c r="CT20" s="312">
        <f ca="1">IF(ISERROR(OFFSET('Daten Elementary'!$A$1,MATCH(CT$5,'Daten Elementary'!$A:$A,0)-1,MATCH(AS20,'Daten Elementary'!$A$424:$ADO$424,0)-1)),0,OFFSET('Daten Elementary'!$A$1,MATCH(CT$5,'Daten Elementary'!$A:$A,0)-1,MATCH(AS20,'Daten Elementary'!$A$424:$ADO$424,0)-1))*1000000</f>
        <v>6.9625197999999999</v>
      </c>
      <c r="CU20" s="313">
        <f t="shared" ca="1" si="16"/>
        <v>90.96839829999999</v>
      </c>
      <c r="CV20" s="312">
        <f ca="1">IF(ISERROR(OFFSET('Daten Elementary'!$A$1,MATCH(CV$5,'Daten Elementary'!$A:$A,0)-1,MATCH($AT20,'Daten Elementary'!$A$424:$ADO$424,0)-1)),0,OFFSET('Daten Elementary'!$A$1,MATCH(CV$5,'Daten Elementary'!$A:$A,0)-1,MATCH($AT20,'Daten Elementary'!$A$424:$ADO$424,0)-1))*1000000</f>
        <v>90.968399000000005</v>
      </c>
      <c r="CW20" s="305">
        <f t="shared" ca="1" si="17"/>
        <v>1.0000000076949802</v>
      </c>
      <c r="CX20" s="314">
        <f ca="1">IF(ISERROR(OFFSET('Daten Elementary'!$A$1,MATCH(CX$5,'Daten Elementary'!$A:$A,0)-1,MATCH(AM20,'Daten Elementary'!$A$424:$ADO$424,0)-1)),0,OFFSET('Daten Elementary'!$A$1,MATCH(CX$5,'Daten Elementary'!$A:$A,0)-1,MATCH(AM20,'Daten Elementary'!$A$424:$ADO$424,0)-1))*1000000</f>
        <v>31.742882999999999</v>
      </c>
      <c r="CY20" s="314">
        <f ca="1">IF(ISERROR(OFFSET('Daten Elementary'!$A$1,MATCH(CY$5,'Daten Elementary'!$A:$A,0)-1,MATCH(AN20,'Daten Elementary'!$A$424:$ADO$424,0)-1)),0,OFFSET('Daten Elementary'!$A$1,MATCH(CY$5,'Daten Elementary'!$A:$A,0)-1,MATCH(AN20,'Daten Elementary'!$A$424:$ADO$424,0)-1))*1000000</f>
        <v>0</v>
      </c>
      <c r="CZ20" s="314">
        <f ca="1">IF(ISERROR(OFFSET('Daten Elementary'!$A$1,MATCH(CZ$5,'Daten Elementary'!$A:$A,0)-1,MATCH(AO20,'Daten Elementary'!$A$424:$ADO$424,0)-1)),0,OFFSET('Daten Elementary'!$A$1,MATCH(CZ$5,'Daten Elementary'!$A:$A,0)-1,MATCH(AO20,'Daten Elementary'!$A$424:$ADO$424,0)-1))*1000000</f>
        <v>103.69013</v>
      </c>
      <c r="DA20" s="314">
        <f ca="1">IF(ISERROR(OFFSET('Daten Elementary'!$A$1,MATCH(DA$5,'Daten Elementary'!$A:$A,0)-1,MATCH(AP20,'Daten Elementary'!$A$424:$ADO$424,0)-1)),0,OFFSET('Daten Elementary'!$A$1,MATCH(DA$5,'Daten Elementary'!$A:$A,0)-1,MATCH(AP20,'Daten Elementary'!$A$424:$ADO$424,0)-1))*1000000</f>
        <v>0</v>
      </c>
      <c r="DB20" s="314">
        <f t="shared" ca="1" si="18"/>
        <v>135.43301299999999</v>
      </c>
      <c r="DC20" s="314">
        <f ca="1">IF(ISERROR(OFFSET('Daten Elementary'!$A$1,MATCH(DC$5,'Daten Elementary'!$A:$A,0)-1,MATCH(AQ20,'Daten Elementary'!$A$424:$ADO$424,0)-1)),0,OFFSET('Daten Elementary'!$A$1,MATCH(DC$5,'Daten Elementary'!$A:$A,0)-1,MATCH(AQ20,'Daten Elementary'!$A$424:$ADO$424,0)-1))*1000000</f>
        <v>6.4210890999999997</v>
      </c>
      <c r="DD20" s="314">
        <f ca="1">IF(ISERROR(OFFSET('Daten Elementary'!$A$1,MATCH(DD$5,'Daten Elementary'!$A:$A,0)-1,MATCH(AR20,'Daten Elementary'!$A$424:$ADO$424,0)-1)),0,OFFSET('Daten Elementary'!$A$1,MATCH(DD$5,'Daten Elementary'!$A:$A,0)-1,MATCH(AR20,'Daten Elementary'!$A$424:$ADO$424,0)-1))*1000000</f>
        <v>93.382418000000001</v>
      </c>
      <c r="DE20" s="314">
        <f ca="1">IF(ISERROR(OFFSET('Daten Elementary'!$A$1,MATCH(DE$5,'Daten Elementary'!$A:$A,0)-1,MATCH(AS20,'Daten Elementary'!$A$424:$ADO$424,0)-1)),0,OFFSET('Daten Elementary'!$A$1,MATCH(DE$5,'Daten Elementary'!$A:$A,0)-1,MATCH(AS20,'Daten Elementary'!$A$424:$ADO$424,0)-1))*1000000</f>
        <v>55.370537000000006</v>
      </c>
      <c r="DF20" s="315">
        <f t="shared" ca="1" si="19"/>
        <v>290.60705709999996</v>
      </c>
      <c r="DG20" s="314">
        <f ca="1">IF(ISERROR(OFFSET('Daten Elementary'!$A$1,MATCH(DG$5,'Daten Elementary'!$A:$A,0)-1,MATCH($AT20,'Daten Elementary'!$A$424:$ADO$424,0)-1)),0,OFFSET('Daten Elementary'!$A$1,MATCH(DG$5,'Daten Elementary'!$A:$A,0)-1,MATCH($AT20,'Daten Elementary'!$A$424:$ADO$424,0)-1))*1000000</f>
        <v>290.60704999999996</v>
      </c>
      <c r="DH20" s="305">
        <f t="shared" ca="1" si="20"/>
        <v>0.99999997556838405</v>
      </c>
      <c r="DI20" s="316">
        <f ca="1">IF(ISERROR(OFFSET('Daten Elementary'!$A$1,MATCH(DI$5,'Daten Elementary'!$A:$A,0)-1,MATCH(AM20,'Daten Elementary'!$A$424:$ADO$424,0)-1)),0,OFFSET('Daten Elementary'!$A$1,MATCH(DI$5,'Daten Elementary'!$A:$A,0)-1,MATCH(AM20,'Daten Elementary'!$A$424:$ADO$424,0)-1))*1000000</f>
        <v>802.4799999999999</v>
      </c>
      <c r="DJ20" s="316">
        <f ca="1">IF(ISERROR(OFFSET('Daten Elementary'!$A$1,MATCH(DJ$5,'Daten Elementary'!$A:$A,0)-1,MATCH(AN20,'Daten Elementary'!$A$424:$ADO$424,0)-1)),0,OFFSET('Daten Elementary'!$A$1,MATCH(DJ$5,'Daten Elementary'!$A:$A,0)-1,MATCH(AN20,'Daten Elementary'!$A$424:$ADO$424,0)-1))*1000000</f>
        <v>0</v>
      </c>
      <c r="DK20" s="316">
        <f ca="1">IF(ISERROR(OFFSET('Daten Elementary'!$A$1,MATCH(DK$5,'Daten Elementary'!$A:$A,0)-1,MATCH(AO20,'Daten Elementary'!$A$424:$ADO$424,0)-1)),0,OFFSET('Daten Elementary'!$A$1,MATCH(DK$5,'Daten Elementary'!$A:$A,0)-1,MATCH(AO20,'Daten Elementary'!$A$424:$ADO$424,0)-1))*1000000</f>
        <v>126.33738</v>
      </c>
      <c r="DL20" s="316">
        <f ca="1">IF(ISERROR(OFFSET('Daten Elementary'!$A$1,MATCH(DL$5,'Daten Elementary'!$A:$A,0)-1,MATCH(AP20,'Daten Elementary'!$A$424:$ADO$424,0)-1)),0,OFFSET('Daten Elementary'!$A$1,MATCH(DL$5,'Daten Elementary'!$A:$A,0)-1,MATCH(AP20,'Daten Elementary'!$A$424:$ADO$424,0)-1))*1000000</f>
        <v>0</v>
      </c>
      <c r="DM20" s="316">
        <f t="shared" ca="1" si="21"/>
        <v>928.81737999999996</v>
      </c>
      <c r="DN20" s="316">
        <f ca="1">IF(ISERROR(OFFSET('Daten Elementary'!$A$1,MATCH(DN$5,'Daten Elementary'!$A:$A,0)-1,MATCH(AQ20,'Daten Elementary'!$A$424:$ADO$424,0)-1)),0,OFFSET('Daten Elementary'!$A$1,MATCH(DN$5,'Daten Elementary'!$A:$A,0)-1,MATCH(AQ20,'Daten Elementary'!$A$424:$ADO$424,0)-1))*1000000</f>
        <v>11.709254000000001</v>
      </c>
      <c r="DO20" s="316">
        <f ca="1">IF(ISERROR(OFFSET('Daten Elementary'!$A$1,MATCH(DO$5,'Daten Elementary'!$A:$A,0)-1,MATCH(AR20,'Daten Elementary'!$A$424:$ADO$424,0)-1)),0,OFFSET('Daten Elementary'!$A$1,MATCH(DO$5,'Daten Elementary'!$A:$A,0)-1,MATCH(AR20,'Daten Elementary'!$A$424:$ADO$424,0)-1))*1000000</f>
        <v>108.054</v>
      </c>
      <c r="DP20" s="316">
        <f ca="1">IF(ISERROR(OFFSET('Daten Elementary'!$A$1,MATCH(DP$5,'Daten Elementary'!$A:$A,0)-1,MATCH(AS20,'Daten Elementary'!$A$424:$ADO$424,0)-1)),0,OFFSET('Daten Elementary'!$A$1,MATCH(DP$5,'Daten Elementary'!$A:$A,0)-1,MATCH(AS20,'Daten Elementary'!$A$424:$ADO$424,0)-1))*1000000</f>
        <v>62.518711000000003</v>
      </c>
      <c r="DQ20" s="317">
        <f t="shared" ca="1" si="22"/>
        <v>1111.0993449999999</v>
      </c>
      <c r="DR20" s="316">
        <f ca="1">IF(ISERROR(OFFSET('Daten Elementary'!$A$1,MATCH(DR$5,'Daten Elementary'!$A:$A,0)-1,MATCH($AT20,'Daten Elementary'!$A$424:$ADO$424,0)-1)),0,OFFSET('Daten Elementary'!$A$1,MATCH(DR$5,'Daten Elementary'!$A:$A,0)-1,MATCH($AT20,'Daten Elementary'!$A$424:$ADO$424,0)-1))*1000000</f>
        <v>1111.0993000000001</v>
      </c>
      <c r="DS20" s="305">
        <f t="shared" ca="1" si="23"/>
        <v>0.99999995949957132</v>
      </c>
      <c r="DT20" s="318">
        <f ca="1">IF(ISERROR(OFFSET('Daten UBP13'!$A$1,MATCH(DT$5,'Daten UBP13'!$A:$A,0)-1,MATCH(AM20,'Daten UBP13'!$A$424:$AEG$424,0)-1)),0,OFFSET('Daten UBP13'!$A$1,MATCH(DT$5,'Daten UBP13'!$A:$A,0)-1,MATCH(AM20,'Daten UBP13'!$A$424:$AEG$424,0)-1))</f>
        <v>139.24497</v>
      </c>
      <c r="DU20" s="318">
        <f ca="1">IF(ISERROR(OFFSET('Daten UBP13'!$A$1,MATCH(DU$5,'Daten UBP13'!$A:$A,0)-1,MATCH(AN20,'Daten UBP13'!$A$424:$AEG$424,0)-1)),0,OFFSET('Daten UBP13'!$A$1,MATCH(DU$5,'Daten UBP13'!$A:$A,0)-1,MATCH(AN20,'Daten UBP13'!$A$424:$AEG$424,0)-1))</f>
        <v>0</v>
      </c>
      <c r="DV20" s="318">
        <f ca="1">IF(ISERROR(OFFSET('Daten UBP13'!$A$1,MATCH(DV$5,'Daten UBP13'!$A:$A,0)-1,MATCH(AO20,'Daten UBP13'!$A$424:$AEG$424,0)-1)),0,OFFSET('Daten UBP13'!$A$1,MATCH(DV$5,'Daten UBP13'!$A:$A,0)-1,MATCH(AO20,'Daten UBP13'!$A$424:$AEG$424,0)-1))</f>
        <v>62.57329</v>
      </c>
      <c r="DW20" s="318">
        <f ca="1">IF(ISERROR(OFFSET('Daten UBP13'!$A$1,MATCH(DW$5,'Daten UBP13'!$A:$A,0)-1,MATCH(AP20,'Daten UBP13'!$A$424:$AEG$424,0)-1)),0,OFFSET('Daten UBP13'!$A$1,MATCH(DW$5,'Daten UBP13'!$A:$A,0)-1,MATCH(AP20,'Daten UBP13'!$A$424:$AEG$424,0)-1))</f>
        <v>0</v>
      </c>
      <c r="DX20" s="318">
        <f t="shared" ca="1" si="24"/>
        <v>201.81826000000001</v>
      </c>
      <c r="DY20" s="318">
        <f ca="1">IF(ISERROR(OFFSET('Daten UBP13'!$A$1,MATCH(DY$5,'Daten UBP13'!$A:$A,0)-1,MATCH(AQ20,'Daten UBP13'!$A$424:$AEG$424,0)-1)),0,OFFSET('Daten UBP13'!$A$1,MATCH(DY$5,'Daten UBP13'!$A:$A,0)-1,MATCH(AQ20,'Daten UBP13'!$A$424:$AEG$424,0)-1))</f>
        <v>9.4186382999999996</v>
      </c>
      <c r="DZ20" s="318">
        <f ca="1">IF(ISERROR(OFFSET('Daten UBP13'!$A$1,MATCH(DZ$5,'Daten UBP13'!$A:$A,0)-1,MATCH(AR20,'Daten UBP13'!$A$424:$AEG$424,0)-1)),0,OFFSET('Daten UBP13'!$A$1,MATCH(DZ$5,'Daten UBP13'!$A:$A,0)-1,MATCH(AR20,'Daten UBP13'!$A$424:$AEG$424,0)-1))</f>
        <v>108.66054</v>
      </c>
      <c r="EA20" s="318">
        <f ca="1">IF(ISERROR(OFFSET('Daten UBP13'!$A$1,MATCH(EA$5,'Daten UBP13'!$A:$A,0)-1,MATCH(AS20,'Daten UBP13'!$A$424:$AEG$424,0)-1)),0,OFFSET('Daten UBP13'!$A$1,MATCH(EA$5,'Daten UBP13'!$A:$A,0)-1,MATCH(AS20,'Daten UBP13'!$A$424:$AEG$424,0)-1))</f>
        <v>37.606847999999999</v>
      </c>
      <c r="EB20" s="319">
        <f t="shared" ca="1" si="25"/>
        <v>357.50428629999999</v>
      </c>
      <c r="EC20" s="318">
        <f ca="1">IF(ISERROR(OFFSET('Daten UBP13'!$A$1,MATCH(EC$5,'Daten UBP13'!$A:$A,0)-1,MATCH(AT20,'Daten UBP13'!$A$424:$AEG$424,0)-1)),0,OFFSET('Daten UBP13'!$A$1,MATCH(EC$5,'Daten UBP13'!$A:$A,0)-1,MATCH(AT20,'Daten UBP13'!$A$424:$AEG$424,0)-1))</f>
        <v>357.50429000000003</v>
      </c>
      <c r="ED20" s="305">
        <f t="shared" ca="1" si="26"/>
        <v>1.0000000103495263</v>
      </c>
      <c r="EE20" s="320">
        <f ca="1">IF(ISERROR(OFFSET('Daten ReCiPe'!$A$1,MATCH(EE$5,'Daten ReCiPe'!$A:$A,0)-1,MATCH(AM20,'Daten ReCiPe'!$A$424:$ADO$424,0)-1)),0,OFFSET('Daten ReCiPe'!$A$1,MATCH(EE$5,'Daten ReCiPe'!$A:$A,0)-1,MATCH(AM20,'Daten ReCiPe'!$A$424:$ADO$424,0)-1))*1000</f>
        <v>9.0478164999999997</v>
      </c>
      <c r="EF20" s="320">
        <f ca="1">IF(ISERROR(OFFSET('Daten ReCiPe'!$A$1,MATCH(EF$5,'Daten ReCiPe'!$A:$A,0)-1,MATCH(AN20,'Daten ReCiPe'!$A$424:$ADO$424,0)-1)),0,OFFSET('Daten ReCiPe'!$A$1,MATCH(EF$5,'Daten ReCiPe'!$A:$A,0)-1,MATCH(AN20,'Daten ReCiPe'!$A$424:$ADO$424,0)-1))*1000</f>
        <v>0</v>
      </c>
      <c r="EG20" s="320">
        <f ca="1">IF(ISERROR(OFFSET('Daten ReCiPe'!$A$1,MATCH(EG$5,'Daten ReCiPe'!$A:$A,0)-1,MATCH(AO20,'Daten ReCiPe'!$A$424:$ADO$424,0)-1)),0,OFFSET('Daten ReCiPe'!$A$1,MATCH(EG$5,'Daten ReCiPe'!$A:$A,0)-1,MATCH(AO20,'Daten ReCiPe'!$A$424:$ADO$424,0)-1))*1000</f>
        <v>9.8827125999999996</v>
      </c>
      <c r="EH20" s="320">
        <f ca="1">IF(ISERROR(OFFSET('Daten ReCiPe'!$A$1,MATCH(EH$5,'Daten ReCiPe'!$A:$A,0)-1,MATCH(AP20,'Daten ReCiPe'!$A$424:$ADO$424,0)-1)),0,OFFSET('Daten ReCiPe'!$A$1,MATCH(EH$5,'Daten ReCiPe'!$A:$A,0)-1,MATCH(AP20,'Daten ReCiPe'!$A$424:$ADO$424,0)-1))*1000</f>
        <v>0</v>
      </c>
      <c r="EI20" s="320">
        <f t="shared" ca="1" si="27"/>
        <v>18.930529100000001</v>
      </c>
      <c r="EJ20" s="320">
        <f ca="1">IF(ISERROR(OFFSET('Daten ReCiPe'!$A$1,MATCH(EJ$5,'Daten ReCiPe'!$A:$A,0)-1,MATCH(AQ20,'Daten ReCiPe'!$A$424:$ADO$424,0)-1)),0,OFFSET('Daten ReCiPe'!$A$1,MATCH(EJ$5,'Daten ReCiPe'!$A:$A,0)-1,MATCH(AQ20,'Daten ReCiPe'!$A$424:$ADO$424,0)-1))*1000</f>
        <v>0.86290067000000004</v>
      </c>
      <c r="EK20" s="320">
        <f ca="1">IF(ISERROR(OFFSET('Daten ReCiPe'!$A$1,MATCH(EK$5,'Daten ReCiPe'!$A:$A,0)-1,MATCH(AR20,'Daten ReCiPe'!$A$424:$ADO$424,0)-1)),0,OFFSET('Daten ReCiPe'!$A$1,MATCH(EK$5,'Daten ReCiPe'!$A:$A,0)-1,MATCH(AR20,'Daten ReCiPe'!$A$424:$ADO$424,0)-1))*1000</f>
        <v>7.5238477000000001</v>
      </c>
      <c r="EL20" s="320">
        <f ca="1">IF(ISERROR(OFFSET('Daten ReCiPe'!$A$1,MATCH(EL$5,'Daten ReCiPe'!$A:$A,0)-1,MATCH(AS20,'Daten ReCiPe'!$A$424:$ADO$424,0)-1)),0,OFFSET('Daten ReCiPe'!$A$1,MATCH(EL$5,'Daten ReCiPe'!$A:$A,0)-1,MATCH(AS20,'Daten ReCiPe'!$A$424:$ADO$424,0)-1))*1000</f>
        <v>2.0148036</v>
      </c>
      <c r="EM20" s="321">
        <f t="shared" ca="1" si="28"/>
        <v>29.332081070000001</v>
      </c>
      <c r="EN20" s="320">
        <f ca="1">IF(ISERROR(OFFSET('Daten ReCiPe'!$A$1,MATCH(EN$5,'Daten ReCiPe'!$A:$A,0)-1,MATCH(AT20,'Daten ReCiPe'!$A$424:$ADO$424,0)-1)),0,OFFSET('Daten ReCiPe'!$A$1,MATCH(EN$5,'Daten ReCiPe'!$A:$A,0)-1,MATCH(AT20,'Daten ReCiPe'!$A$424:$ADO$424,0)-1))*1000</f>
        <v>29.332080999999999</v>
      </c>
      <c r="EO20" s="305">
        <f t="shared" ca="1" si="29"/>
        <v>0.99999999761353442</v>
      </c>
      <c r="EP20" s="322">
        <f ca="1">IF(ISERROR(OFFSET('Daten Elementary'!$A$1,MATCH(EP$5,'Daten Elementary'!$A:$A,0)-1,MATCH(AM20,'Daten Elementary'!$A$424:$ADO$424,0)-1)),0,OFFSET('Daten Elementary'!$A$1,MATCH(EP$5,'Daten Elementary'!$A:$A,0)-1,MATCH(AM20,'Daten Elementary'!$A$424:$ADO$424,0)-1))*1000000</f>
        <v>1.0535050000000001</v>
      </c>
      <c r="EQ20" s="322">
        <f ca="1">IF(ISERROR(OFFSET('Daten Elementary'!$A$1,MATCH(EQ$5,'Daten Elementary'!$A:$A,0)-1,MATCH(AN20,'Daten Elementary'!$A$424:$ADO$424,0)-1)),0,OFFSET('Daten Elementary'!$A$1,MATCH(EQ$5,'Daten Elementary'!$A:$A,0)-1,MATCH(AN20,'Daten Elementary'!$A$424:$ADO$424,0)-1))*1000000</f>
        <v>0</v>
      </c>
      <c r="ER20" s="322">
        <f ca="1">IF(ISERROR(OFFSET('Daten Elementary'!$A$1,MATCH(ER$5,'Daten Elementary'!$A:$A,0)-1,MATCH(AO20,'Daten Elementary'!$A$424:$ADO$424,0)-1)),0,OFFSET('Daten Elementary'!$A$1,MATCH(ER$5,'Daten Elementary'!$A:$A,0)-1,MATCH(AO20,'Daten Elementary'!$A$424:$ADO$424,0)-1))*1000000</f>
        <v>280.89173999999997</v>
      </c>
      <c r="ES20" s="322">
        <f ca="1">IF(ISERROR(OFFSET('Daten Elementary'!$A$1,MATCH(ES$5,'Daten Elementary'!$A:$A,0)-1,MATCH(AP20,'Daten Elementary'!$A$424:$ADO$424,0)-1)),0,OFFSET('Daten Elementary'!$A$1,MATCH(ES$5,'Daten Elementary'!$A:$A,0)-1,MATCH(AP20,'Daten Elementary'!$A$424:$ADO$424,0)-1))*1000000</f>
        <v>0</v>
      </c>
      <c r="ET20" s="322">
        <f t="shared" ca="1" si="30"/>
        <v>281.94524499999994</v>
      </c>
      <c r="EU20" s="322">
        <f ca="1">IF(ISERROR(OFFSET('Daten Elementary'!$A$1,MATCH(EU$5,'Daten Elementary'!$A:$A,0)-1,MATCH(AQ20,'Daten Elementary'!$A$424:$ADO$424,0)-1)),0,OFFSET('Daten Elementary'!$A$1,MATCH(EU$5,'Daten Elementary'!$A:$A,0)-1,MATCH(AQ20,'Daten Elementary'!$A$424:$ADO$424,0)-1))*1000000</f>
        <v>19.751365</v>
      </c>
      <c r="EV20" s="322">
        <f ca="1">IF(ISERROR(OFFSET('Daten Elementary'!$A$1,MATCH(EV$5,'Daten Elementary'!$A:$A,0)-1,MATCH(AR20,'Daten Elementary'!$A$424:$ADO$424,0)-1)),0,OFFSET('Daten Elementary'!$A$1,MATCH(EV$5,'Daten Elementary'!$A:$A,0)-1,MATCH(AR20,'Daten Elementary'!$A$424:$ADO$424,0)-1))*1000000</f>
        <v>214.82299</v>
      </c>
      <c r="EW20" s="322">
        <f ca="1">IF(ISERROR(OFFSET('Daten Elementary'!$A$1,MATCH(EW$5,'Daten Elementary'!$A:$A,0)-1,MATCH(AS20,'Daten Elementary'!$A$424:$ADO$424,0)-1)),0,OFFSET('Daten Elementary'!$A$1,MATCH(EW$5,'Daten Elementary'!$A:$A,0)-1,MATCH(AS20,'Daten Elementary'!$A$424:$ADO$424,0)-1))*1000000</f>
        <v>34.145203000000002</v>
      </c>
      <c r="EX20" s="323">
        <f t="shared" ca="1" si="31"/>
        <v>550.66480300000001</v>
      </c>
      <c r="EY20" s="322">
        <f ca="1">IF(ISERROR(OFFSET('Daten Elementary'!$A$1,MATCH(EY$5,'Daten Elementary'!$A:$A,0)-1,MATCH($AT20,'Daten Elementary'!$A$424:$ADO$424,0)-1)),0,OFFSET('Daten Elementary'!$A$1,MATCH(EY$5,'Daten Elementary'!$A:$A,0)-1,MATCH($AT20,'Daten Elementary'!$A$424:$ADO$424,0)-1))*1000000</f>
        <v>550.66480999999999</v>
      </c>
      <c r="EZ20" s="305">
        <f t="shared" ca="1" si="32"/>
        <v>1.0000000127119073</v>
      </c>
      <c r="FA20" s="314">
        <f ca="1">IF(ISERROR(OFFSET('Daten Elementary'!$A$1,MATCH(FA$5,'Daten Elementary'!$A:$A,0)-1,MATCH(AM20,'Daten Elementary'!$A$424:$ADO$424,0)-1)),0,OFFSET('Daten Elementary'!$A$1,MATCH(FA$5,'Daten Elementary'!$A:$A,0)-1,MATCH(AM20,'Daten Elementary'!$A$424:$ADO$424,0)-1))*1000</f>
        <v>146.46</v>
      </c>
      <c r="FB20" s="314">
        <f ca="1">IF(ISERROR(OFFSET('Daten Elementary'!$A$1,MATCH(FB$5,'Daten Elementary'!$A:$A,0)-1,MATCH(AN20,'Daten Elementary'!$A$424:$ADO$424,0)-1)),0,OFFSET('Daten Elementary'!$A$1,MATCH(FB$5,'Daten Elementary'!$A:$A,0)-1,MATCH(AN20,'Daten Elementary'!$A$424:$ADO$424,0)-1))*1000</f>
        <v>0</v>
      </c>
      <c r="FC20" s="314">
        <f ca="1">IF(ISERROR(OFFSET('Daten Elementary'!$A$1,MATCH(FC$5,'Daten Elementary'!$A:$A,0)-1,MATCH(AO20,'Daten Elementary'!$A$424:$ADO$424,0)-1)),0,OFFSET('Daten Elementary'!$A$1,MATCH(FC$5,'Daten Elementary'!$A:$A,0)-1,MATCH(AO20,'Daten Elementary'!$A$424:$ADO$424,0)-1))*1000</f>
        <v>24.472344</v>
      </c>
      <c r="FD20" s="314">
        <f ca="1">IF(ISERROR(OFFSET('Daten Elementary'!$A$1,MATCH(FD$5,'Daten Elementary'!$A:$A,0)-1,MATCH(AP20,'Daten Elementary'!$A$424:$ADO$424,0)-1)),0,OFFSET('Daten Elementary'!$A$1,MATCH(FD$5,'Daten Elementary'!$A:$A,0)-1,MATCH(AP20,'Daten Elementary'!$A$424:$ADO$424,0)-1))*1000</f>
        <v>0</v>
      </c>
      <c r="FE20" s="314">
        <f t="shared" ca="1" si="33"/>
        <v>170.932344</v>
      </c>
      <c r="FF20" s="314">
        <f ca="1">IF(ISERROR(OFFSET('Daten Elementary'!$A$1,MATCH(FF$5,'Daten Elementary'!$A:$A,0)-1,MATCH(AQ20,'Daten Elementary'!$A$424:$ADO$424,0)-1)),0,OFFSET('Daten Elementary'!$A$1,MATCH(FF$5,'Daten Elementary'!$A:$A,0)-1,MATCH(AQ20,'Daten Elementary'!$A$424:$ADO$424,0)-1))*1000</f>
        <v>5.7711579999999998</v>
      </c>
      <c r="FG20" s="314">
        <f ca="1">IF(ISERROR(OFFSET('Daten Elementary'!$A$1,MATCH(FG$5,'Daten Elementary'!$A:$A,0)-1,MATCH(AR20,'Daten Elementary'!$A$424:$ADO$424,0)-1)),0,OFFSET('Daten Elementary'!$A$1,MATCH(FG$5,'Daten Elementary'!$A:$A,0)-1,MATCH(AR20,'Daten Elementary'!$A$424:$ADO$424,0)-1))*1000</f>
        <v>53.301258999999995</v>
      </c>
      <c r="FH20" s="314">
        <f ca="1">IF(ISERROR(OFFSET('Daten Elementary'!$A$1,MATCH(FH$5,'Daten Elementary'!$A:$A,0)-1,MATCH(AS20,'Daten Elementary'!$A$424:$ADO$424,0)-1)),0,OFFSET('Daten Elementary'!$A$1,MATCH(FH$5,'Daten Elementary'!$A:$A,0)-1,MATCH(AS20,'Daten Elementary'!$A$424:$ADO$424,0)-1))*1000</f>
        <v>12.916036999999999</v>
      </c>
      <c r="FI20" s="315">
        <f t="shared" ca="1" si="34"/>
        <v>242.92079799999999</v>
      </c>
      <c r="FJ20" s="314">
        <f ca="1">IF(ISERROR(OFFSET('Daten Elementary'!$A$1,MATCH(FJ$5,'Daten Elementary'!$A:$A,0)-1,MATCH($AT20,'Daten Elementary'!$A$424:$ADO$424,0)-1)),0,OFFSET('Daten Elementary'!$A$1,MATCH(FJ$5,'Daten Elementary'!$A:$A,0)-1,MATCH($AT20,'Daten Elementary'!$A$424:$ADO$424,0)-1))*1000</f>
        <v>242.92079999999999</v>
      </c>
      <c r="FK20" s="305">
        <f t="shared" ca="1" si="35"/>
        <v>1.0000000082331362</v>
      </c>
      <c r="FL20" s="314">
        <f ca="1">IF(ISERROR(OFFSET('Daten Elementary'!$A$1,MATCH(FL$5,'Daten Elementary'!$A:$A,0)-1,MATCH(AM20,'Daten Elementary'!$A$424:$ADO$424,0)-1)),0,OFFSET('Daten Elementary'!$A$1,MATCH(FL$5,'Daten Elementary'!$A:$A,0)-1,MATCH(AM20,'Daten Elementary'!$A$424:$ADO$424,0)-1))</f>
        <v>0</v>
      </c>
      <c r="FM20" s="314">
        <f ca="1">IF(ISERROR(OFFSET('Daten Elementary'!$A$1,MATCH(FM$5,'Daten Elementary'!$A:$A,0)-1,MATCH(AN20,'Daten Elementary'!$A$424:$ADO$424,0)-1)),0,OFFSET('Daten Elementary'!$A$1,MATCH(FM$5,'Daten Elementary'!$A:$A,0)-1,MATCH(AN20,'Daten Elementary'!$A$424:$ADO$424,0)-1))</f>
        <v>0</v>
      </c>
      <c r="FN20" s="314">
        <f ca="1">IF(ISERROR(OFFSET('Daten Elementary'!$A$1,MATCH(FN$5,'Daten Elementary'!$A:$A,0)-1,MATCH(AO20,'Daten Elementary'!$A$424:$ADO$424,0)-1)),0,OFFSET('Daten Elementary'!$A$1,MATCH(FN$5,'Daten Elementary'!$A:$A,0)-1,MATCH(AO20,'Daten Elementary'!$A$424:$ADO$424,0)-1))</f>
        <v>0</v>
      </c>
      <c r="FO20" s="314">
        <f ca="1">IF(ISERROR(OFFSET('Daten Elementary'!$A$1,MATCH(FO$5,'Daten Elementary'!$A:$A,0)-1,MATCH(AP20,'Daten Elementary'!$A$424:$ADO$424,0)-1)),0,OFFSET('Daten Elementary'!$A$1,MATCH(FO$5,'Daten Elementary'!$A:$A,0)-1,MATCH(AP20,'Daten Elementary'!$A$424:$ADO$424,0)-1))</f>
        <v>0</v>
      </c>
      <c r="FP20" s="314">
        <f t="shared" ca="1" si="36"/>
        <v>0</v>
      </c>
      <c r="FQ20" s="314">
        <f ca="1">IF(ISERROR(OFFSET('Daten Elementary'!$A$1,MATCH(FQ$5,'Daten Elementary'!$A:$A,0)-1,MATCH(AQ20,'Daten Elementary'!$A$424:$ADO$424,0)-1)),0,OFFSET('Daten Elementary'!$A$1,MATCH(FQ$5,'Daten Elementary'!$A:$A,0)-1,MATCH(AQ20,'Daten Elementary'!$A$424:$ADO$424,0)-1))</f>
        <v>0</v>
      </c>
      <c r="FR20" s="314">
        <f ca="1">IF(ISERROR(OFFSET('Daten Elementary'!$A$1,MATCH(FR$5,'Daten Elementary'!$A:$A,0)-1,MATCH(AR20,'Daten Elementary'!$A$424:$ADO$424,0)-1)),0,OFFSET('Daten Elementary'!$A$1,MATCH(FR$5,'Daten Elementary'!$A:$A,0)-1,MATCH(AR20,'Daten Elementary'!$A$424:$ADO$424,0)-1))</f>
        <v>0</v>
      </c>
      <c r="FS20" s="314">
        <f ca="1">IF(ISERROR(OFFSET('Daten Elementary'!$A$1,MATCH(FS$5,'Daten Elementary'!$A:$A,0)-1,MATCH(AS20,'Daten Elementary'!$A$424:$ADO$424,0)-1)),0,OFFSET('Daten Elementary'!$A$1,MATCH(FS$5,'Daten Elementary'!$A:$A,0)-1,MATCH(AS20,'Daten Elementary'!$A$424:$ADO$424,0)-1))</f>
        <v>0</v>
      </c>
      <c r="FT20" s="315">
        <f t="shared" ca="1" si="37"/>
        <v>0</v>
      </c>
      <c r="FU20" s="314">
        <f ca="1">IF(ISERROR(OFFSET('Daten Elementary'!$A$1,MATCH(FU$5,'Daten Elementary'!$A:$A,0)-1,MATCH($AT20,'Daten Elementary'!$A$424:$ADO$424,0)-1)),0,OFFSET('Daten Elementary'!$A$1,MATCH(FU$5,'Daten Elementary'!$A:$A,0)-1,MATCH($AT20,'Daten Elementary'!$A$424:$ADO$424,0)-1))</f>
        <v>0</v>
      </c>
      <c r="FV20" s="305">
        <f t="shared" ca="1" si="38"/>
        <v>0</v>
      </c>
      <c r="FW20" s="324"/>
      <c r="FX20" s="231" t="str">
        <f t="shared" si="39"/>
        <v>Personenwagen, Diesel (EURO 3)</v>
      </c>
      <c r="FY20" s="231" t="str">
        <f t="shared" si="2"/>
        <v>Personenwagen</v>
      </c>
      <c r="FZ20" s="231" t="str">
        <f t="shared" si="3"/>
        <v>, Diesel</v>
      </c>
      <c r="GA20" s="231" t="str">
        <f t="shared" si="4"/>
        <v xml:space="preserve"> (EURO 3)</v>
      </c>
      <c r="GB20" s="231"/>
    </row>
    <row r="21" spans="1:184" ht="16.5" customHeight="1">
      <c r="A21" s="339"/>
      <c r="B21" s="344"/>
      <c r="C21" s="332" t="s">
        <v>385</v>
      </c>
      <c r="D21" s="332" t="s">
        <v>24</v>
      </c>
      <c r="E21" s="340" t="s">
        <v>26</v>
      </c>
      <c r="F21" s="102">
        <v>1.6</v>
      </c>
      <c r="G21" s="33">
        <v>5</v>
      </c>
      <c r="H21" s="87">
        <f t="shared" si="45"/>
        <v>0.32</v>
      </c>
      <c r="I21" s="99">
        <v>6.2541490869352803</v>
      </c>
      <c r="J21" s="101"/>
      <c r="K21" s="100">
        <v>1700</v>
      </c>
      <c r="L21" s="86"/>
      <c r="M21" s="86"/>
      <c r="N21" s="38" t="s">
        <v>99</v>
      </c>
      <c r="O21" s="6">
        <f ca="1">(IF(ISERROR(INDEX(INDIRECT($D$268),MATCH($AM21,$AM$4:$AM$275,0),MATCH(O$304,INDIRECT($E$268),0))*$I21/$AD21),0,INDEX(INDIRECT($D$268),MATCH($AM21,$AM$4:$AM$275,0),MATCH(O$304,INDIRECT($E$268),0))*$I21/$AD21)+IF(ISERROR(INDEX(INDIRECT($D$268),MATCH($AN21,$AN$4:$AN$275,0),MATCH(O$305,INDIRECT($E$268),0))*$J21/$AE21),0,INDEX(INDIRECT($D$268),MATCH($AN21,$AN$4:$AN$275,0),MATCH(O$305,INDIRECT($E$268),0))*$J21/$AE21))*$AC21/$F21</f>
        <v>109.92761132012434</v>
      </c>
      <c r="P21" s="6">
        <f ca="1">(IF(ISERROR(INDEX(INDIRECT($D$268),MATCH($AO21,$AO$4:$AO$275,0),MATCH(P$304,INDIRECT($E$268),0))*$I21/$AD21),0,INDEX(INDIRECT($D$268),MATCH($AO21,$AO$4:$AO$275,0),MATCH(P$304,INDIRECT($E$268),0))*$I21/$AD21)+IF(ISERROR(INDEX(INDIRECT($D$268),MATCH($AP21,$AP$4:$AP$275,0),MATCH(P$305,INDIRECT($E$268),0))*$J21/$AE21),0,INDEX(INDIRECT($D$268),MATCH($AP21,$AP$4:$AP$275,0),MATCH(P$305,INDIRECT($E$268),0))*$J21/$AE21))*$AC21/$F21</f>
        <v>21.349514612983782</v>
      </c>
      <c r="Q21" s="6">
        <f ca="1">INDEX(INDIRECT($D$268),MATCH($AQ21,$AQ$4:$AQ$284,0),MATCH(Q$4,INDIRECT($E$268),0))*$K21*$AC21/$F21/$AF21</f>
        <v>4.2698847539062497</v>
      </c>
      <c r="R21" s="6">
        <f ca="1">INDEX(INDIRECT($D$268),MATCH($AR21,$AR$4:$AR$284,0),MATCH(R$4,INDIRECT($E$268),0))*$K21*$AC21/$F21/$AF21</f>
        <v>39.506191093749997</v>
      </c>
      <c r="S21" s="6">
        <f ca="1">INDEX(INDIRECT($D$268),MATCH($AS21,$AS$4:$AS$284,0),MATCH(S$4,INDIRECT($E$268),0))*$K21*$AC21/$F21/$AF21</f>
        <v>9.5352329296874991</v>
      </c>
      <c r="T21" s="7">
        <f t="shared" ca="1" si="1"/>
        <v>184.58843471045185</v>
      </c>
      <c r="U21" s="6">
        <f>IF($B$268=6,(IF(OR(AJ21="Benzin",AJ21="Diesel"),$AK21*INDEX('DIN EN 16258'!$I:$I,MATCH('mobitool-Faktoren v2.0'!$AI21,'DIN EN 16258'!$A:$A,0))*$I21/$AD21+$AL21*INDEX('DIN EN 16258'!$I:$I,MATCH('mobitool-Faktoren v2.0'!$AJ21,'DIN EN 16258'!$A:$A,0))*$I21/$AD21,IF(ISERROR($AK21*INDEX('DIN EN 16258'!$I:$I,MATCH('mobitool-Faktoren v2.0'!$AI21,'DIN EN 16258'!$A:$A,0))*$I21/$AD21),0,$AK21*INDEX('DIN EN 16258'!$I:$I,MATCH('mobitool-Faktoren v2.0'!$AI21,'DIN EN 16258'!$A:$A,0))*$I21/$AD21)+IF(ISERROR($AL21*INDEX('DIN EN 16258'!$I:$I,MATCH('mobitool-Faktoren v2.0'!$AJ21,'DIN EN 16258'!$A:$A,0))*$J21/$AE21),0,$AL21*INDEX('DIN EN 16258'!$I:$I,MATCH('mobitool-Faktoren v2.0'!$AJ21,'DIN EN 16258'!$A:$A,0))*$J21/$AE21)))*1000,
IF($B$268=1,(IF(OR(AJ21="Benzin",AJ21="Diesel"),$AK21*INDEX('DIN EN 16258'!$D:$D,MATCH('mobitool-Faktoren v2.0'!$AI21,'DIN EN 16258'!$A:$A,0))*$I21/$AD21+$AL21*INDEX('DIN EN 16258'!$D:$D,MATCH('mobitool-Faktoren v2.0'!$AJ21,'DIN EN 16258'!$A:$A,0))*$I21/$AD21,IF(ISERROR($AK21*INDEX('DIN EN 16258'!$D:$D,MATCH('mobitool-Faktoren v2.0'!$AI21,'DIN EN 16258'!$A:$A,0))*$I21/$AD21),0,$AK21*INDEX('DIN EN 16258'!$D:$D,MATCH('mobitool-Faktoren v2.0'!$AI21,'DIN EN 16258'!$A:$A,0))*$I21/$AD21)+IF(ISERROR($AL21*INDEX('DIN EN 16258'!$D:$D,MATCH('mobitool-Faktoren v2.0'!$AJ21,'DIN EN 16258'!$A:$A,0))*$J21/$AE21),0,$AL21*INDEX('DIN EN 16258'!$D:$D,MATCH('mobitool-Faktoren v2.0'!$AJ21,'DIN EN 16258'!$A:$A,0))*$J21/$AE21))),0))*$AC21/$F21</f>
        <v>105.39848968146623</v>
      </c>
      <c r="V21" s="6">
        <f>IF($B$268=6,(IF(OR(AJ21="Benzin",AJ21="Diesel"),$AK21*INDEX('DIN EN 16258'!$L:$L,MATCH('mobitool-Faktoren v2.0'!$AI21,'DIN EN 16258'!$A:$A,0))*$I21/$AD21+$AL21*INDEX('DIN EN 16258'!$L:$L,MATCH('mobitool-Faktoren v2.0'!$AJ21,'DIN EN 16258'!$A:$A,0))*$I21/$AD21,IF(ISERROR($AK21*INDEX('DIN EN 16258'!$L:$L,MATCH('mobitool-Faktoren v2.0'!$AI21,'DIN EN 16258'!$A:$A,0))*$I21/$AD21),0,$AK21*INDEX('DIN EN 16258'!$L:$L,MATCH('mobitool-Faktoren v2.0'!$AI21,'DIN EN 16258'!$A:$A,0))*$I21/$AD21)+IF(ISERROR($AL21*INDEX('DIN EN 16258'!$L:$L,MATCH('mobitool-Faktoren v2.0'!$AJ21,'DIN EN 16258'!$A:$A,0))*$J21/$AE21),0,$AL21*INDEX('DIN EN 16258'!$L:$L,MATCH('mobitool-Faktoren v2.0'!$AJ21,'DIN EN 16258'!$A:$A,0))*$J21/$AE21)))*1000,
IF($B$268=1,(IF(OR(AJ21="Benzin",AJ21="Diesel"),$AK21*INDEX('DIN EN 16258'!$F:$F,MATCH('mobitool-Faktoren v2.0'!$AI21,'DIN EN 16258'!$A:$A,0))*$I21/$AD21+$AL21*INDEX('DIN EN 16258'!$F:$F,MATCH('mobitool-Faktoren v2.0'!$AJ21,'DIN EN 16258'!$A:$A,0))*$I21/$AD21,IF(ISERROR($AK21*INDEX('DIN EN 16258'!$F:$F,MATCH('mobitool-Faktoren v2.0'!$AI21,'DIN EN 16258'!$A:$A,0))*$I21/$AD21),0,$AK21*INDEX('DIN EN 16258'!$F:$F,MATCH('mobitool-Faktoren v2.0'!$AI21,'DIN EN 16258'!$A:$A,0))*$I21/$AD21)+IF(ISERROR($AL21*INDEX('DIN EN 16258'!$F:$F,MATCH('mobitool-Faktoren v2.0'!$AJ21,'DIN EN 16258'!$A:$A,0))*$J21/$AE21),0,$AL21*INDEX('DIN EN 16258'!$F:$F,MATCH('mobitool-Faktoren v2.0'!$AJ21,'DIN EN 16258'!$A:$A,0))*$J21/$AE21))),0))*$AC21/$F21</f>
        <v>128.05423979991227</v>
      </c>
      <c r="W21" s="39" t="s">
        <v>672</v>
      </c>
      <c r="X21" s="39" t="s">
        <v>162</v>
      </c>
      <c r="Y21" s="336">
        <v>3</v>
      </c>
      <c r="Z21" s="336">
        <v>25</v>
      </c>
      <c r="AA21" s="337">
        <v>500</v>
      </c>
      <c r="AB21" s="299">
        <v>3500</v>
      </c>
      <c r="AC21" s="300">
        <v>1</v>
      </c>
      <c r="AD21" s="298">
        <v>5.5171428571428578</v>
      </c>
      <c r="AE21" s="298"/>
      <c r="AF21" s="299">
        <v>1600</v>
      </c>
      <c r="AG21" s="299"/>
      <c r="AH21" s="299">
        <v>150000</v>
      </c>
      <c r="AI21" s="301" t="s">
        <v>24</v>
      </c>
      <c r="AJ21" s="301"/>
      <c r="AK21" s="329">
        <f>'Kennwerte Strassentransporte'!M$12</f>
        <v>4.6344194434660799E-2</v>
      </c>
      <c r="AL21" s="329"/>
      <c r="AM21" s="202" t="s">
        <v>940</v>
      </c>
      <c r="AN21" s="202" t="s">
        <v>81</v>
      </c>
      <c r="AO21" s="202" t="s">
        <v>941</v>
      </c>
      <c r="AP21" s="202" t="s">
        <v>81</v>
      </c>
      <c r="AQ21" s="202" t="s">
        <v>942</v>
      </c>
      <c r="AR21" s="202" t="s">
        <v>943</v>
      </c>
      <c r="AS21" s="202" t="s">
        <v>944</v>
      </c>
      <c r="AT21" s="202" t="s">
        <v>956</v>
      </c>
      <c r="AU21" s="303">
        <f ca="1">IF(ISERROR(OFFSET('Daten KEA'!$A$1,MATCH(AU$5,'Daten KEA'!$A:$A,0)-1,MATCH(AM21,'Daten KEA'!$A$424:$ADO$424,0)-1)),0,OFFSET('Daten KEA'!$A$1,MATCH(AU$5,'Daten KEA'!$A:$A,0)-1,MATCH(AM21,'Daten KEA'!$A$424:$ADO$424,0)-1))+IF(ISERROR(AK21*INDEX('Energiefaktoren Ecoinvent'!$D:$D,MATCH('mobitool-Faktoren v2.0'!AI21,'Energiefaktoren Ecoinvent'!$A:$A,0))),0,AK21*INDEX('Energiefaktoren Ecoinvent'!$D:$D,MATCH('mobitool-Faktoren v2.0'!AI21,'Energiefaktoren Ecoinvent'!$A:$A,0)))+IF(OR(AJ21="Benzin",AJ21="Diesel"),IF(ISERROR(OFFSET('Daten KEA'!$A$1,MATCH(AV$5,'Daten KEA'!$A:$A,0)-1,MATCH(AN21,'Daten KEA'!$A$424:$ADO$424,0)-1)),0,OFFSET('Daten KEA'!$A$1,MATCH(AV$5,'Daten KEA'!$A:$A,0)-1,MATCH(AN21,'Daten KEA'!$A$424:$ADO$424,0)-1))+IF(ISERROR(AL21*INDEX('Energiefaktoren Ecoinvent'!$D:$D,MATCH('mobitool-Faktoren v2.0'!AJ21,'Energiefaktoren Ecoinvent'!$A:$A,0))),0,AL21*INDEX('Energiefaktoren Ecoinvent'!$D:$D,MATCH('mobitool-Faktoren v2.0'!AJ21,'Energiefaktoren Ecoinvent'!$A:$A,0))),0)</f>
        <v>1.9835315218034821</v>
      </c>
      <c r="AV21" s="303">
        <f ca="1">IF(OR(AJ21="Benzin",AJ21="Diesel"),0,IF(ISERROR(OFFSET('Daten KEA'!$A$1,MATCH(AV$5,'Daten KEA'!$A:$A,0)-1,MATCH(AN21,'Daten KEA'!$A$424:$ADO$424,0)-1)),0,OFFSET('Daten KEA'!$A$1,MATCH(AV$5,'Daten KEA'!$A:$A,0)-1,MATCH(AN21,'Daten KEA'!$A$424:$ADO$424,0)-1))+IF(ISERROR(AL21*INDEX('Energiefaktoren Ecoinvent'!$D:$D,MATCH('mobitool-Faktoren v2.0'!AJ21,'Energiefaktoren Ecoinvent'!$A:$A,0))),0,AL21*INDEX('Energiefaktoren Ecoinvent'!$D:$D,MATCH('mobitool-Faktoren v2.0'!AJ21,'Energiefaktoren Ecoinvent'!$A:$A,0))))</f>
        <v>0</v>
      </c>
      <c r="AW21" s="303">
        <f ca="1">IF(ISERROR(OFFSET('Daten KEA'!$A$1,MATCH(AW$5,'Daten KEA'!$A:$A,0)-1,MATCH(AO21,'Daten KEA'!$A$424:$ADO$424,0)-1)),0,OFFSET('Daten KEA'!$A$1,MATCH(AW$5,'Daten KEA'!$A:$A,0)-1,MATCH(AO21,'Daten KEA'!$A$424:$ADO$424,0)-1))-IF(ISERROR(AK21*INDEX('Energiefaktoren Ecoinvent'!$D:$D,MATCH('mobitool-Faktoren v2.0'!AI21,'Energiefaktoren Ecoinvent'!$A:$A,0))),0,AK21*INDEX('Energiefaktoren Ecoinvent'!$D:$D,MATCH('mobitool-Faktoren v2.0'!AI21,'Energiefaktoren Ecoinvent'!$A:$A,0)))+IF(OR(AJ21="Benzin",AJ21="Diesel"),IF(ISERROR(OFFSET('Daten KEA'!$A$1,MATCH(AX$5,'Daten KEA'!$A:$A,0)-1,MATCH(AP21,'Daten KEA'!$A$424:$ADO$424,0)-1)),0,OFFSET('Daten KEA'!$A$1,MATCH(AX$5,'Daten KEA'!$A:$A,0)-1,MATCH(AP21,'Daten KEA'!$A$424:$ADO$424,0)-1))-IF(ISERROR(AL21*INDEX('Energiefaktoren Ecoinvent'!$D:$D,MATCH('mobitool-Faktoren v2.0'!AJ21,'Energiefaktoren Ecoinvent'!$A:$A,0))),0,AL21*INDEX('Energiefaktoren Ecoinvent'!$D:$D,MATCH('mobitool-Faktoren v2.0'!AJ21,'Energiefaktoren Ecoinvent'!$A:$A,0))),0)</f>
        <v>0.58954057819651795</v>
      </c>
      <c r="AX21" s="303">
        <f ca="1">IF(OR(AJ21="Benzin",AJ21="Diesel"),0,IF(ISERROR(OFFSET('Daten KEA'!$A$1,MATCH(AX$5,'Daten KEA'!$A:$A,0)-1,MATCH(AP21,'Daten KEA'!$A$424:$ADO$424,0)-1)),0,OFFSET('Daten KEA'!$A$1,MATCH(AX$5,'Daten KEA'!$A:$A,0)-1,MATCH(AP21,'Daten KEA'!$A$424:$ADO$424,0)-1))-IF(ISERROR(AL21*INDEX('Energiefaktoren Ecoinvent'!$D:$D,MATCH('mobitool-Faktoren v2.0'!AJ21,'Energiefaktoren Ecoinvent'!$A:$A,0))),0,AL21*INDEX('Energiefaktoren Ecoinvent'!$D:$D,MATCH('mobitool-Faktoren v2.0'!AJ21,'Energiefaktoren Ecoinvent'!$A:$A,0))))</f>
        <v>0</v>
      </c>
      <c r="AY21" s="303">
        <f t="shared" ca="1" si="5"/>
        <v>2.5730721000000001</v>
      </c>
      <c r="AZ21" s="303">
        <f ca="1">IF(ISERROR(OFFSET('Daten KEA'!$A$1,MATCH(AZ$5,'Daten KEA'!$A:$A,0)-1,MATCH(AQ21,'Daten KEA'!$A$424:$ADO$424,0)-1)),0,OFFSET('Daten KEA'!$A$1,MATCH(AZ$5,'Daten KEA'!$A:$A,0)-1,MATCH(AQ21,'Daten KEA'!$A$424:$ADO$424,0)-1))</f>
        <v>0.18482304999999999</v>
      </c>
      <c r="BA21" s="303">
        <f ca="1">IF(ISERROR(OFFSET('Daten KEA'!$A$1,MATCH(BA$5,'Daten KEA'!$A:$A,0)-1,MATCH(AR21,'Daten KEA'!$A$424:$ADO$424,0)-1)),0,OFFSET('Daten KEA'!$A$1,MATCH(BA$5,'Daten KEA'!$A:$A,0)-1,MATCH(AR21,'Daten KEA'!$A$424:$ADO$424,0)-1))</f>
        <v>0.98142996000000005</v>
      </c>
      <c r="BB21" s="303">
        <f ca="1">IF(ISERROR(OFFSET('Daten KEA'!$A$1,MATCH(BB$5,'Daten KEA'!$A:$A,0)-1,MATCH(AS21,'Daten KEA'!$A$424:$ADO$424,0)-1)),0,OFFSET('Daten KEA'!$A$1,MATCH(BB$5,'Daten KEA'!$A:$A,0)-1,MATCH(AS21,'Daten KEA'!$A$424:$ADO$424,0)-1))</f>
        <v>0.84415227999999998</v>
      </c>
      <c r="BC21" s="304">
        <f t="shared" ca="1" si="42"/>
        <v>4.5834773900000005</v>
      </c>
      <c r="BD21" s="303">
        <f ca="1">IF(ISERROR(OFFSET('Daten KEA'!$A$1,MATCH(BD$5,'Daten KEA'!$A:$A,0)-1,MATCH(AT21,'Daten KEA'!$A$424:$ADO$424,0)-1)),0,OFFSET('Daten KEA'!$A$1,MATCH(BD$5,'Daten KEA'!$A:$A,0)-1,MATCH(AT21,'Daten KEA'!$A$424:$ADO$424,0)-1))</f>
        <v>4.5834774999999999</v>
      </c>
      <c r="BE21" s="305">
        <f t="shared" ca="1" si="7"/>
        <v>1.0000000239992455</v>
      </c>
      <c r="BF21" s="306">
        <f ca="1">IF(ISERROR(OFFSET('Daten KEA'!$A$1,MATCH(BF$5,'Daten KEA'!$A:$A,0)-1,MATCH(AM21,'Daten KEA'!$A$424:$ADO$424,0)-1)),0,OFFSET('Daten KEA'!$A$1,MATCH(BF$5,'Daten KEA'!$A:$A,0)-1,MATCH(AM21,'Daten KEA'!$A$424:$ADO$424,0)-1))+IF(ISERROR($AK21*INDEX('Energiefaktoren Ecoinvent'!$H:$H,MATCH('mobitool-Faktoren v2.0'!$AI21,'Energiefaktoren Ecoinvent'!$A:$A,0))),0,$AK21*INDEX('Energiefaktoren Ecoinvent'!$H:$H,MATCH('mobitool-Faktoren v2.0'!$AI21,'Energiefaktoren Ecoinvent'!$A:$A,0)))+IF(OR(AJ21="Benzin",AJ21="Diesel"),IF(ISERROR(OFFSET('Daten KEA'!$A$1,MATCH(BG$5,'Daten KEA'!$A:$A,0)-1,MATCH(AN21,'Daten KEA'!$A$424:$ADO$424,0)-1)),0,OFFSET('Daten KEA'!$A$1,MATCH(BG$5,'Daten KEA'!$A:$A,0)-1,MATCH(AN21,'Daten KEA'!$A$424:$ADO$424,0)-1))+IF(ISERROR($AL21*INDEX('Energiefaktoren Ecoinvent'!$H:$H,MATCH('mobitool-Faktoren v2.0'!$AJ21,'Energiefaktoren Ecoinvent'!$A:$A,0))),0,$AL21*INDEX('Energiefaktoren Ecoinvent'!$H:$H,MATCH('mobitool-Faktoren v2.0'!$AJ21,'Energiefaktoren Ecoinvent'!$A:$A,0))),0)</f>
        <v>1.9835315218034821</v>
      </c>
      <c r="BG21" s="306">
        <f ca="1">IF(OR(AJ21="Benzin",AJ21="Diesel"),0,IF(ISERROR(OFFSET('Daten KEA'!$A$1,MATCH(BG$5,'Daten KEA'!$A:$A,0)-1,MATCH(AN21,'Daten KEA'!$A$424:$ADO$424,0)-1)),0,OFFSET('Daten KEA'!$A$1,MATCH(BG$5,'Daten KEA'!$A:$A,0)-1,MATCH(AN21,'Daten KEA'!$A$424:$ADO$424,0)-1))+IF(ISERROR($AL21*INDEX('Energiefaktoren Ecoinvent'!$H:$H,MATCH('mobitool-Faktoren v2.0'!$AJ21,'Energiefaktoren Ecoinvent'!$A:$A,0))),0,$AL21*INDEX('Energiefaktoren Ecoinvent'!$H:$H,MATCH('mobitool-Faktoren v2.0'!$AJ21,'Energiefaktoren Ecoinvent'!$A:$A,0))))</f>
        <v>0</v>
      </c>
      <c r="BH21" s="306">
        <f ca="1">IF(ISERROR(OFFSET('Daten KEA'!$A$1,MATCH(BH$5,'Daten KEA'!$A:$A,0)-1,MATCH(AO21,'Daten KEA'!$A$424:$ADO$424,0)-1)),0,OFFSET('Daten KEA'!$A$1,MATCH(BH$5,'Daten KEA'!$A:$A,0)-1,MATCH(AO21,'Daten KEA'!$A$424:$ADO$424,0)-1))-IF(ISERROR($AK21*INDEX('Energiefaktoren Ecoinvent'!$H:$H,MATCH('mobitool-Faktoren v2.0'!$AI21,'Energiefaktoren Ecoinvent'!$A:$A,0))),0,$AK21*INDEX('Energiefaktoren Ecoinvent'!$H:$H,MATCH('mobitool-Faktoren v2.0'!$AI21,'Energiefaktoren Ecoinvent'!$A:$A,0)))+IF(OR(AJ21="Benzin",AJ21="Diesel"),IF(ISERROR(OFFSET('Daten KEA'!$A$1,MATCH(BI$5,'Daten KEA'!$A:$A,0)-1,MATCH(AP21,'Daten KEA'!$A$424:$ADO$424,0)-1)),0,OFFSET('Daten KEA'!$A$1,MATCH(BI$5,'Daten KEA'!$A:$A,0)-1,MATCH(AP21,'Daten KEA'!$A$424:$ADO$424,0)-1))-IF(ISERROR($AL21*INDEX('Energiefaktoren Ecoinvent'!$H:$H,MATCH('mobitool-Faktoren v2.0'!$AJ21,'Energiefaktoren Ecoinvent'!$A:$A,0))),0,$AL21*INDEX('Energiefaktoren Ecoinvent'!$H:$H,MATCH('mobitool-Faktoren v2.0'!$AJ21,'Energiefaktoren Ecoinvent'!$A:$A,0))),0)</f>
        <v>0.58289140000331785</v>
      </c>
      <c r="BI21" s="306">
        <f ca="1">IF(OR(AJ21="Benzin",AJ21="Diesel"),0,IF(ISERROR(OFFSET('Daten KEA'!$A$1,MATCH(BI$5,'Daten KEA'!$A:$A,0)-1,MATCH(AP21,'Daten KEA'!$A$424:$ADO$424,0)-1)),0,OFFSET('Daten KEA'!$A$1,MATCH(BI$5,'Daten KEA'!$A:$A,0)-1,MATCH(AP21,'Daten KEA'!$A$424:$ADO$424,0)-1))-IF(ISERROR($AL21*INDEX('Energiefaktoren Ecoinvent'!$H:$H,MATCH('mobitool-Faktoren v2.0'!$AJ21,'Energiefaktoren Ecoinvent'!$A:$A,0))),0,$AL21*INDEX('Energiefaktoren Ecoinvent'!$H:$H,MATCH('mobitool-Faktoren v2.0'!$AJ21,'Energiefaktoren Ecoinvent'!$A:$A,0))))</f>
        <v>0</v>
      </c>
      <c r="BJ21" s="306">
        <f t="shared" ca="1" si="41"/>
        <v>2.5664229218068</v>
      </c>
      <c r="BK21" s="306">
        <f ca="1">IF(ISERROR(OFFSET('Daten KEA'!$A$1,MATCH(BK$5,'Daten KEA'!$A:$A,0)-1,MATCH(AQ21,'Daten KEA'!$A$424:$ADO$424,0)-1)),0,OFFSET('Daten KEA'!$A$1,MATCH(BK$5,'Daten KEA'!$A:$A,0)-1,MATCH(AQ21,'Daten KEA'!$A$424:$ADO$424,0)-1))</f>
        <v>0.17631837758306998</v>
      </c>
      <c r="BL21" s="306">
        <f ca="1">IF(ISERROR(OFFSET('Daten KEA'!$A$1,MATCH(BL$5,'Daten KEA'!$A:$A,0)-1,MATCH(AR21,'Daten KEA'!$A$424:$ADO$424,0)-1)),0,OFFSET('Daten KEA'!$A$1,MATCH(BL$5,'Daten KEA'!$A:$A,0)-1,MATCH(AR21,'Daten KEA'!$A$424:$ADO$424,0)-1))</f>
        <v>0.89185240464859994</v>
      </c>
      <c r="BM21" s="306">
        <f ca="1">IF(ISERROR(OFFSET('Daten KEA'!$A$1,MATCH(BM$5,'Daten KEA'!$A:$A,0)-1,MATCH(AS21,'Daten KEA'!$A$424:$ADO$424,0)-1)),0,OFFSET('Daten KEA'!$A$1,MATCH(BM$5,'Daten KEA'!$A:$A,0)-1,MATCH(AS21,'Daten KEA'!$A$424:$ADO$424,0)-1))</f>
        <v>0.74347970396926988</v>
      </c>
      <c r="BN21" s="307">
        <f t="shared" ca="1" si="43"/>
        <v>4.3780734080077401</v>
      </c>
      <c r="BO21" s="306">
        <f ca="1">IF(ISERROR(OFFSET('Daten KEA'!$A$1,MATCH(BO$5,'Daten KEA'!$A:$A,0)-1,MATCH(AT21,'Daten KEA'!$A$424:$ADO$424,0)-1)),0,OFFSET('Daten KEA'!$A$1,MATCH(BO$5,'Daten KEA'!$A:$A,0)-1,MATCH(AT21,'Daten KEA'!$A$424:$ADO$424,0)-1))</f>
        <v>4.3780733680077999</v>
      </c>
      <c r="BP21" s="305">
        <f t="shared" ca="1" si="8"/>
        <v>0.99999999086357483</v>
      </c>
      <c r="BQ21" s="308">
        <f ca="1">IF(ISERROR(OFFSET('Daten GWP'!$A$1,MATCH(BQ$5,'Daten GWP'!$A:$A,0)-1,MATCH(AM21,'Daten GWP'!$A$424:$ADO$424,0)-1)),0,OFFSET('Daten GWP'!$A$1,MATCH(BQ$5,'Daten GWP'!$A:$A,0)-1,MATCH(AM21,'Daten GWP'!$A$424:$ADO$424,0)-1))*1000</f>
        <v>155.1575</v>
      </c>
      <c r="BR21" s="308">
        <f ca="1">IF(ISERROR(OFFSET('Daten GWP'!$A$1,MATCH(BR$5,'Daten GWP'!$A:$A,0)-1,MATCH(AN21,'Daten GWP'!$A$424:$ADO$424,0)-1)),0,OFFSET('Daten GWP'!$A$1,MATCH(BR$5,'Daten GWP'!$A:$A,0)-1,MATCH(AN21,'Daten GWP'!$A$424:$ADO$424,0)-1))*1000</f>
        <v>0</v>
      </c>
      <c r="BS21" s="308">
        <f ca="1">IF(ISERROR(OFFSET('Daten GWP'!$A$1,MATCH(BS$5,'Daten GWP'!$A:$A,0)-1,MATCH(AO21,'Daten GWP'!$A$424:$ADO$424,0)-1)),0,OFFSET('Daten GWP'!$A$1,MATCH(BS$5,'Daten GWP'!$A:$A,0)-1,MATCH(AO21,'Daten GWP'!$A$424:$ADO$424,0)-1))*1000</f>
        <v>30.133806</v>
      </c>
      <c r="BT21" s="308">
        <f ca="1">IF(ISERROR(OFFSET('Daten GWP'!$A$1,MATCH(BT$5,'Daten GWP'!$A:$A,0)-1,MATCH(AP21,'Daten GWP'!$A$424:$ADO$424,0)-1)),0,OFFSET('Daten GWP'!$A$1,MATCH(BT$5,'Daten GWP'!$A:$A,0)-1,MATCH(AP21,'Daten GWP'!$A$424:$ADO$424,0)-1))*1000</f>
        <v>0</v>
      </c>
      <c r="BU21" s="308">
        <f t="shared" ca="1" si="9"/>
        <v>185.29130599999999</v>
      </c>
      <c r="BV21" s="308">
        <f ca="1">IF(ISERROR(OFFSET('Daten GWP'!$A$1,MATCH(BV$5,'Daten GWP'!$A:$A,0)-1,MATCH(AQ21,'Daten GWP'!$A$424:$ADO$424,0)-1)),0,OFFSET('Daten GWP'!$A$1,MATCH(BV$5,'Daten GWP'!$A:$A,0)-1,MATCH(AQ21,'Daten GWP'!$A$424:$ADO$424,0)-1))*1000</f>
        <v>6.4299441000000002</v>
      </c>
      <c r="BW21" s="308">
        <f ca="1">IF(ISERROR(OFFSET('Daten GWP'!$A$1,MATCH(BW$5,'Daten GWP'!$A:$A,0)-1,MATCH(AR21,'Daten GWP'!$A$424:$ADO$424,0)-1)),0,OFFSET('Daten GWP'!$A$1,MATCH(BW$5,'Daten GWP'!$A:$A,0)-1,MATCH(AR21,'Daten GWP'!$A$424:$ADO$424,0)-1))*1000</f>
        <v>59.491675999999998</v>
      </c>
      <c r="BX21" s="308">
        <f ca="1">IF(ISERROR(OFFSET('Daten GWP'!$A$1,MATCH(BX$5,'Daten GWP'!$A:$A,0)-1,MATCH(AS21,'Daten GWP'!$A$424:$ADO$424,0)-1)),0,OFFSET('Daten GWP'!$A$1,MATCH(BX$5,'Daten GWP'!$A:$A,0)-1,MATCH(AS21,'Daten GWP'!$A$424:$ADO$424,0)-1))*1000</f>
        <v>14.358938999999999</v>
      </c>
      <c r="BY21" s="309">
        <f t="shared" ca="1" si="44"/>
        <v>265.57186510000002</v>
      </c>
      <c r="BZ21" s="308">
        <f ca="1">IF(ISERROR(OFFSET('Daten GWP'!$A$1,MATCH(BZ$5,'Daten GWP'!$A:$A,0)-1,MATCH(AT21,'Daten GWP'!$A$424:$ADO$424,0)-1)),0,OFFSET('Daten GWP'!$A$1,MATCH(BZ$5,'Daten GWP'!$A:$A,0)-1,MATCH(AT21,'Daten GWP'!$A$424:$ADO$424,0)-1))*1000</f>
        <v>265.57186999999999</v>
      </c>
      <c r="CA21" s="305">
        <f t="shared" ca="1" si="11"/>
        <v>1.0000000184507496</v>
      </c>
      <c r="CB21" s="310">
        <f ca="1">IF(ISERROR(OFFSET('Daten Elementary'!$A$1,MATCH(CB$5,'Daten Elementary'!$A:$A,0)-1,MATCH(AM21,'Daten Elementary'!$A$424:$ADO$424,0)-1)),0,OFFSET('Daten Elementary'!$A$1,MATCH(CB$5,'Daten Elementary'!$A:$A,0)-1,MATCH(AM21,'Daten Elementary'!$A$424:$ADO$424,0)-1))*1000000</f>
        <v>33.265208000000001</v>
      </c>
      <c r="CC21" s="310">
        <f ca="1">IF(ISERROR(OFFSET('Daten Elementary'!$A$1,MATCH(CC$5,'Daten Elementary'!$A:$A,0)-1,MATCH(AN21,'Daten Elementary'!$A$424:$ADO$424,0)-1)),0,OFFSET('Daten Elementary'!$A$1,MATCH(CC$5,'Daten Elementary'!$A:$A,0)-1,MATCH(AN21,'Daten Elementary'!$A$424:$ADO$424,0)-1))*1000000</f>
        <v>0</v>
      </c>
      <c r="CD21" s="310">
        <f ca="1">IF(ISERROR(OFFSET('Daten Elementary'!$A$1,MATCH(CD$5,'Daten Elementary'!$A:$A,0)-1,MATCH(AO21,'Daten Elementary'!$A$424:$ADO$424,0)-1)),0,OFFSET('Daten Elementary'!$A$1,MATCH(CD$5,'Daten Elementary'!$A:$A,0)-1,MATCH(AO21,'Daten Elementary'!$A$424:$ADO$424,0)-1))*1000000</f>
        <v>12.042863000000001</v>
      </c>
      <c r="CE21" s="310">
        <f ca="1">IF(ISERROR(OFFSET('Daten Elementary'!$A$1,MATCH(CE$5,'Daten Elementary'!$A:$A,0)-1,MATCH(AP21,'Daten Elementary'!$A$424:$ADO$424,0)-1)),0,OFFSET('Daten Elementary'!$A$1,MATCH(CE$5,'Daten Elementary'!$A:$A,0)-1,MATCH(AP21,'Daten Elementary'!$A$424:$ADO$424,0)-1))*1000000</f>
        <v>0</v>
      </c>
      <c r="CF21" s="310">
        <f t="shared" ca="1" si="12"/>
        <v>45.308070999999998</v>
      </c>
      <c r="CG21" s="310">
        <f ca="1">IF(ISERROR(OFFSET('Daten Elementary'!$A$1,MATCH(CG$5,'Daten Elementary'!$A:$A,0)-1,MATCH(AQ21,'Daten Elementary'!$A$424:$ADO$424,0)-1)),0,OFFSET('Daten Elementary'!$A$1,MATCH(CG$5,'Daten Elementary'!$A:$A,0)-1,MATCH(AQ21,'Daten Elementary'!$A$424:$ADO$424,0)-1))*1000000</f>
        <v>2.5342876999999997</v>
      </c>
      <c r="CH21" s="310">
        <f ca="1">IF(ISERROR(OFFSET('Daten Elementary'!$A$1,MATCH(CH$5,'Daten Elementary'!$A:$A,0)-1,MATCH(AR21,'Daten Elementary'!$A$424:$ADO$424,0)-1)),0,OFFSET('Daten Elementary'!$A$1,MATCH(CH$5,'Daten Elementary'!$A:$A,0)-1,MATCH(AR21,'Daten Elementary'!$A$424:$ADO$424,0)-1))*1000000</f>
        <v>54.908767000000005</v>
      </c>
      <c r="CI21" s="310">
        <f ca="1">IF(ISERROR(OFFSET('Daten Elementary'!$A$1,MATCH(CI$5,'Daten Elementary'!$A:$A,0)-1,MATCH(AS21,'Daten Elementary'!$A$424:$ADO$424,0)-1)),0,OFFSET('Daten Elementary'!$A$1,MATCH(CI$5,'Daten Elementary'!$A:$A,0)-1,MATCH(AS21,'Daten Elementary'!$A$424:$ADO$424,0)-1))*1000000</f>
        <v>12.323541000000001</v>
      </c>
      <c r="CJ21" s="311">
        <f t="shared" ca="1" si="13"/>
        <v>115.07466670000001</v>
      </c>
      <c r="CK21" s="310">
        <f ca="1">IF(ISERROR(OFFSET('Daten Elementary'!$A$1,MATCH(CK$5,'Daten Elementary'!$A:$A,0)-1,MATCH($AT21,'Daten Elementary'!$A$424:$ADO$424,0)-1)),0,OFFSET('Daten Elementary'!$A$1,MATCH(CK$5,'Daten Elementary'!$A:$A,0)-1,MATCH($AT21,'Daten Elementary'!$A$424:$ADO$424,0)-1))*1000000</f>
        <v>115.07467</v>
      </c>
      <c r="CL21" s="305">
        <f t="shared" ca="1" si="14"/>
        <v>1.0000000286770327</v>
      </c>
      <c r="CM21" s="312">
        <f ca="1">IF(ISERROR(OFFSET('Daten Elementary'!$A$1,MATCH(CM$5,'Daten Elementary'!$A:$A,0)-1,MATCH(AM21,'Daten Elementary'!$A$424:$ADO$424,0)-1)),0,OFFSET('Daten Elementary'!$A$1,MATCH(CM$5,'Daten Elementary'!$A:$A,0)-1,MATCH(AM21,'Daten Elementary'!$A$424:$ADO$424,0)-1))*1000000</f>
        <v>22.908837000000002</v>
      </c>
      <c r="CN21" s="312">
        <f ca="1">IF(ISERROR(OFFSET('Daten Elementary'!$A$1,MATCH(CN$5,'Daten Elementary'!$A:$A,0)-1,MATCH(AN21,'Daten Elementary'!$A$424:$ADO$424,0)-1)),0,OFFSET('Daten Elementary'!$A$1,MATCH(CN$5,'Daten Elementary'!$A:$A,0)-1,MATCH(AN21,'Daten Elementary'!$A$424:$ADO$424,0)-1))*1000000</f>
        <v>0</v>
      </c>
      <c r="CO21" s="312">
        <f ca="1">IF(ISERROR(OFFSET('Daten Elementary'!$A$1,MATCH(CO$5,'Daten Elementary'!$A:$A,0)-1,MATCH(AO21,'Daten Elementary'!$A$424:$ADO$424,0)-1)),0,OFFSET('Daten Elementary'!$A$1,MATCH(CO$5,'Daten Elementary'!$A:$A,0)-1,MATCH(AO21,'Daten Elementary'!$A$424:$ADO$424,0)-1))*1000000</f>
        <v>9.787430500000001</v>
      </c>
      <c r="CP21" s="312">
        <f ca="1">IF(ISERROR(OFFSET('Daten Elementary'!$A$1,MATCH(CP$5,'Daten Elementary'!$A:$A,0)-1,MATCH(AP21,'Daten Elementary'!$A$424:$ADO$424,0)-1)),0,OFFSET('Daten Elementary'!$A$1,MATCH(CP$5,'Daten Elementary'!$A:$A,0)-1,MATCH(AP21,'Daten Elementary'!$A$424:$ADO$424,0)-1))*1000000</f>
        <v>0</v>
      </c>
      <c r="CQ21" s="312">
        <f t="shared" ca="1" si="15"/>
        <v>32.696267500000005</v>
      </c>
      <c r="CR21" s="312">
        <f ca="1">IF(ISERROR(OFFSET('Daten Elementary'!$A$1,MATCH(CR$5,'Daten Elementary'!$A:$A,0)-1,MATCH(AQ21,'Daten Elementary'!$A$424:$ADO$424,0)-1)),0,OFFSET('Daten Elementary'!$A$1,MATCH(CR$5,'Daten Elementary'!$A:$A,0)-1,MATCH(AQ21,'Daten Elementary'!$A$424:$ADO$424,0)-1))*1000000</f>
        <v>1.6960850999999999</v>
      </c>
      <c r="CS21" s="312">
        <f ca="1">IF(ISERROR(OFFSET('Daten Elementary'!$A$1,MATCH(CS$5,'Daten Elementary'!$A:$A,0)-1,MATCH(AR21,'Daten Elementary'!$A$424:$ADO$424,0)-1)),0,OFFSET('Daten Elementary'!$A$1,MATCH(CS$5,'Daten Elementary'!$A:$A,0)-1,MATCH(AR21,'Daten Elementary'!$A$424:$ADO$424,0)-1))*1000000</f>
        <v>21.061180999999998</v>
      </c>
      <c r="CT21" s="312">
        <f ca="1">IF(ISERROR(OFFSET('Daten Elementary'!$A$1,MATCH(CT$5,'Daten Elementary'!$A:$A,0)-1,MATCH(AS21,'Daten Elementary'!$A$424:$ADO$424,0)-1)),0,OFFSET('Daten Elementary'!$A$1,MATCH(CT$5,'Daten Elementary'!$A:$A,0)-1,MATCH(AS21,'Daten Elementary'!$A$424:$ADO$424,0)-1))*1000000</f>
        <v>6.9625197999999999</v>
      </c>
      <c r="CU21" s="313">
        <f t="shared" ca="1" si="16"/>
        <v>62.416053400000003</v>
      </c>
      <c r="CV21" s="312">
        <f ca="1">IF(ISERROR(OFFSET('Daten Elementary'!$A$1,MATCH(CV$5,'Daten Elementary'!$A:$A,0)-1,MATCH($AT21,'Daten Elementary'!$A$424:$ADO$424,0)-1)),0,OFFSET('Daten Elementary'!$A$1,MATCH(CV$5,'Daten Elementary'!$A:$A,0)-1,MATCH($AT21,'Daten Elementary'!$A$424:$ADO$424,0)-1))*1000000</f>
        <v>62.416053999999995</v>
      </c>
      <c r="CW21" s="305">
        <f t="shared" ca="1" si="17"/>
        <v>1.0000000096129114</v>
      </c>
      <c r="CX21" s="314">
        <f ca="1">IF(ISERROR(OFFSET('Daten Elementary'!$A$1,MATCH(CX$5,'Daten Elementary'!$A:$A,0)-1,MATCH(AM21,'Daten Elementary'!$A$424:$ADO$424,0)-1)),0,OFFSET('Daten Elementary'!$A$1,MATCH(CX$5,'Daten Elementary'!$A:$A,0)-1,MATCH(AM21,'Daten Elementary'!$A$424:$ADO$424,0)-1))*1000000</f>
        <v>18.698031</v>
      </c>
      <c r="CY21" s="314">
        <f ca="1">IF(ISERROR(OFFSET('Daten Elementary'!$A$1,MATCH(CY$5,'Daten Elementary'!$A:$A,0)-1,MATCH(AN21,'Daten Elementary'!$A$424:$ADO$424,0)-1)),0,OFFSET('Daten Elementary'!$A$1,MATCH(CY$5,'Daten Elementary'!$A:$A,0)-1,MATCH(AN21,'Daten Elementary'!$A$424:$ADO$424,0)-1))*1000000</f>
        <v>0</v>
      </c>
      <c r="CZ21" s="314">
        <f ca="1">IF(ISERROR(OFFSET('Daten Elementary'!$A$1,MATCH(CZ$5,'Daten Elementary'!$A:$A,0)-1,MATCH(AO21,'Daten Elementary'!$A$424:$ADO$424,0)-1)),0,OFFSET('Daten Elementary'!$A$1,MATCH(CZ$5,'Daten Elementary'!$A:$A,0)-1,MATCH(AO21,'Daten Elementary'!$A$424:$ADO$424,0)-1))*1000000</f>
        <v>104.30456</v>
      </c>
      <c r="DA21" s="314">
        <f ca="1">IF(ISERROR(OFFSET('Daten Elementary'!$A$1,MATCH(DA$5,'Daten Elementary'!$A:$A,0)-1,MATCH(AP21,'Daten Elementary'!$A$424:$ADO$424,0)-1)),0,OFFSET('Daten Elementary'!$A$1,MATCH(DA$5,'Daten Elementary'!$A:$A,0)-1,MATCH(AP21,'Daten Elementary'!$A$424:$ADO$424,0)-1))*1000000</f>
        <v>0</v>
      </c>
      <c r="DB21" s="314">
        <f t="shared" ca="1" si="18"/>
        <v>123.002591</v>
      </c>
      <c r="DC21" s="314">
        <f ca="1">IF(ISERROR(OFFSET('Daten Elementary'!$A$1,MATCH(DC$5,'Daten Elementary'!$A:$A,0)-1,MATCH(AQ21,'Daten Elementary'!$A$424:$ADO$424,0)-1)),0,OFFSET('Daten Elementary'!$A$1,MATCH(DC$5,'Daten Elementary'!$A:$A,0)-1,MATCH(AQ21,'Daten Elementary'!$A$424:$ADO$424,0)-1))*1000000</f>
        <v>6.4210890999999997</v>
      </c>
      <c r="DD21" s="314">
        <f ca="1">IF(ISERROR(OFFSET('Daten Elementary'!$A$1,MATCH(DD$5,'Daten Elementary'!$A:$A,0)-1,MATCH(AR21,'Daten Elementary'!$A$424:$ADO$424,0)-1)),0,OFFSET('Daten Elementary'!$A$1,MATCH(DD$5,'Daten Elementary'!$A:$A,0)-1,MATCH(AR21,'Daten Elementary'!$A$424:$ADO$424,0)-1))*1000000</f>
        <v>93.382418000000001</v>
      </c>
      <c r="DE21" s="314">
        <f ca="1">IF(ISERROR(OFFSET('Daten Elementary'!$A$1,MATCH(DE$5,'Daten Elementary'!$A:$A,0)-1,MATCH(AS21,'Daten Elementary'!$A$424:$ADO$424,0)-1)),0,OFFSET('Daten Elementary'!$A$1,MATCH(DE$5,'Daten Elementary'!$A:$A,0)-1,MATCH(AS21,'Daten Elementary'!$A$424:$ADO$424,0)-1))*1000000</f>
        <v>55.370537000000006</v>
      </c>
      <c r="DF21" s="315">
        <f t="shared" ca="1" si="19"/>
        <v>278.1766351</v>
      </c>
      <c r="DG21" s="314">
        <f ca="1">IF(ISERROR(OFFSET('Daten Elementary'!$A$1,MATCH(DG$5,'Daten Elementary'!$A:$A,0)-1,MATCH($AT21,'Daten Elementary'!$A$424:$ADO$424,0)-1)),0,OFFSET('Daten Elementary'!$A$1,MATCH(DG$5,'Daten Elementary'!$A:$A,0)-1,MATCH($AT21,'Daten Elementary'!$A$424:$ADO$424,0)-1))*1000000</f>
        <v>278.17663000000005</v>
      </c>
      <c r="DH21" s="305">
        <f t="shared" ca="1" si="20"/>
        <v>0.9999999816663252</v>
      </c>
      <c r="DI21" s="316">
        <f ca="1">IF(ISERROR(OFFSET('Daten Elementary'!$A$1,MATCH(DI$5,'Daten Elementary'!$A:$A,0)-1,MATCH(AM21,'Daten Elementary'!$A$424:$ADO$424,0)-1)),0,OFFSET('Daten Elementary'!$A$1,MATCH(DI$5,'Daten Elementary'!$A:$A,0)-1,MATCH(AM21,'Daten Elementary'!$A$424:$ADO$424,0)-1))*1000000</f>
        <v>534.06000000000006</v>
      </c>
      <c r="DJ21" s="316">
        <f ca="1">IF(ISERROR(OFFSET('Daten Elementary'!$A$1,MATCH(DJ$5,'Daten Elementary'!$A:$A,0)-1,MATCH(AN21,'Daten Elementary'!$A$424:$ADO$424,0)-1)),0,OFFSET('Daten Elementary'!$A$1,MATCH(DJ$5,'Daten Elementary'!$A:$A,0)-1,MATCH(AN21,'Daten Elementary'!$A$424:$ADO$424,0)-1))*1000000</f>
        <v>0</v>
      </c>
      <c r="DK21" s="316">
        <f ca="1">IF(ISERROR(OFFSET('Daten Elementary'!$A$1,MATCH(DK$5,'Daten Elementary'!$A:$A,0)-1,MATCH(AO21,'Daten Elementary'!$A$424:$ADO$424,0)-1)),0,OFFSET('Daten Elementary'!$A$1,MATCH(DK$5,'Daten Elementary'!$A:$A,0)-1,MATCH(AO21,'Daten Elementary'!$A$424:$ADO$424,0)-1))*1000000</f>
        <v>127.08601000000002</v>
      </c>
      <c r="DL21" s="316">
        <f ca="1">IF(ISERROR(OFFSET('Daten Elementary'!$A$1,MATCH(DL$5,'Daten Elementary'!$A:$A,0)-1,MATCH(AP21,'Daten Elementary'!$A$424:$ADO$424,0)-1)),0,OFFSET('Daten Elementary'!$A$1,MATCH(DL$5,'Daten Elementary'!$A:$A,0)-1,MATCH(AP21,'Daten Elementary'!$A$424:$ADO$424,0)-1))*1000000</f>
        <v>0</v>
      </c>
      <c r="DM21" s="316">
        <f t="shared" ca="1" si="21"/>
        <v>661.14601000000005</v>
      </c>
      <c r="DN21" s="316">
        <f ca="1">IF(ISERROR(OFFSET('Daten Elementary'!$A$1,MATCH(DN$5,'Daten Elementary'!$A:$A,0)-1,MATCH(AQ21,'Daten Elementary'!$A$424:$ADO$424,0)-1)),0,OFFSET('Daten Elementary'!$A$1,MATCH(DN$5,'Daten Elementary'!$A:$A,0)-1,MATCH(AQ21,'Daten Elementary'!$A$424:$ADO$424,0)-1))*1000000</f>
        <v>11.709254000000001</v>
      </c>
      <c r="DO21" s="316">
        <f ca="1">IF(ISERROR(OFFSET('Daten Elementary'!$A$1,MATCH(DO$5,'Daten Elementary'!$A:$A,0)-1,MATCH(AR21,'Daten Elementary'!$A$424:$ADO$424,0)-1)),0,OFFSET('Daten Elementary'!$A$1,MATCH(DO$5,'Daten Elementary'!$A:$A,0)-1,MATCH(AR21,'Daten Elementary'!$A$424:$ADO$424,0)-1))*1000000</f>
        <v>108.054</v>
      </c>
      <c r="DP21" s="316">
        <f ca="1">IF(ISERROR(OFFSET('Daten Elementary'!$A$1,MATCH(DP$5,'Daten Elementary'!$A:$A,0)-1,MATCH(AS21,'Daten Elementary'!$A$424:$ADO$424,0)-1)),0,OFFSET('Daten Elementary'!$A$1,MATCH(DP$5,'Daten Elementary'!$A:$A,0)-1,MATCH(AS21,'Daten Elementary'!$A$424:$ADO$424,0)-1))*1000000</f>
        <v>62.518711000000003</v>
      </c>
      <c r="DQ21" s="317">
        <f t="shared" ca="1" si="22"/>
        <v>843.42797500000006</v>
      </c>
      <c r="DR21" s="316">
        <f ca="1">IF(ISERROR(OFFSET('Daten Elementary'!$A$1,MATCH(DR$5,'Daten Elementary'!$A:$A,0)-1,MATCH($AT21,'Daten Elementary'!$A$424:$ADO$424,0)-1)),0,OFFSET('Daten Elementary'!$A$1,MATCH(DR$5,'Daten Elementary'!$A:$A,0)-1,MATCH($AT21,'Daten Elementary'!$A$424:$ADO$424,0)-1))*1000000</f>
        <v>843.42797999999993</v>
      </c>
      <c r="DS21" s="305">
        <f t="shared" ca="1" si="23"/>
        <v>1.0000000059281884</v>
      </c>
      <c r="DT21" s="318">
        <f ca="1">IF(ISERROR(OFFSET('Daten UBP13'!$A$1,MATCH(DT$5,'Daten UBP13'!$A:$A,0)-1,MATCH(AM21,'Daten UBP13'!$A$424:$AEG$424,0)-1)),0,OFFSET('Daten UBP13'!$A$1,MATCH(DT$5,'Daten UBP13'!$A:$A,0)-1,MATCH(AM21,'Daten UBP13'!$A$424:$AEG$424,0)-1))</f>
        <v>124.75523</v>
      </c>
      <c r="DU21" s="318">
        <f ca="1">IF(ISERROR(OFFSET('Daten UBP13'!$A$1,MATCH(DU$5,'Daten UBP13'!$A:$A,0)-1,MATCH(AN21,'Daten UBP13'!$A$424:$AEG$424,0)-1)),0,OFFSET('Daten UBP13'!$A$1,MATCH(DU$5,'Daten UBP13'!$A:$A,0)-1,MATCH(AN21,'Daten UBP13'!$A$424:$AEG$424,0)-1))</f>
        <v>0</v>
      </c>
      <c r="DV21" s="318">
        <f ca="1">IF(ISERROR(OFFSET('Daten UBP13'!$A$1,MATCH(DV$5,'Daten UBP13'!$A:$A,0)-1,MATCH(AO21,'Daten UBP13'!$A$424:$AEG$424,0)-1)),0,OFFSET('Daten UBP13'!$A$1,MATCH(DV$5,'Daten UBP13'!$A:$A,0)-1,MATCH(AO21,'Daten UBP13'!$A$424:$AEG$424,0)-1))</f>
        <v>62.944077</v>
      </c>
      <c r="DW21" s="318">
        <f ca="1">IF(ISERROR(OFFSET('Daten UBP13'!$A$1,MATCH(DW$5,'Daten UBP13'!$A:$A,0)-1,MATCH(AP21,'Daten UBP13'!$A$424:$AEG$424,0)-1)),0,OFFSET('Daten UBP13'!$A$1,MATCH(DW$5,'Daten UBP13'!$A:$A,0)-1,MATCH(AP21,'Daten UBP13'!$A$424:$AEG$424,0)-1))</f>
        <v>0</v>
      </c>
      <c r="DX21" s="318">
        <f t="shared" ca="1" si="24"/>
        <v>187.699307</v>
      </c>
      <c r="DY21" s="318">
        <f ca="1">IF(ISERROR(OFFSET('Daten UBP13'!$A$1,MATCH(DY$5,'Daten UBP13'!$A:$A,0)-1,MATCH(AQ21,'Daten UBP13'!$A$424:$AEG$424,0)-1)),0,OFFSET('Daten UBP13'!$A$1,MATCH(DY$5,'Daten UBP13'!$A:$A,0)-1,MATCH(AQ21,'Daten UBP13'!$A$424:$AEG$424,0)-1))</f>
        <v>9.4186382999999996</v>
      </c>
      <c r="DZ21" s="318">
        <f ca="1">IF(ISERROR(OFFSET('Daten UBP13'!$A$1,MATCH(DZ$5,'Daten UBP13'!$A:$A,0)-1,MATCH(AR21,'Daten UBP13'!$A$424:$AEG$424,0)-1)),0,OFFSET('Daten UBP13'!$A$1,MATCH(DZ$5,'Daten UBP13'!$A:$A,0)-1,MATCH(AR21,'Daten UBP13'!$A$424:$AEG$424,0)-1))</f>
        <v>108.66054</v>
      </c>
      <c r="EA21" s="318">
        <f ca="1">IF(ISERROR(OFFSET('Daten UBP13'!$A$1,MATCH(EA$5,'Daten UBP13'!$A:$A,0)-1,MATCH(AS21,'Daten UBP13'!$A$424:$AEG$424,0)-1)),0,OFFSET('Daten UBP13'!$A$1,MATCH(EA$5,'Daten UBP13'!$A:$A,0)-1,MATCH(AS21,'Daten UBP13'!$A$424:$AEG$424,0)-1))</f>
        <v>37.606847999999999</v>
      </c>
      <c r="EB21" s="319">
        <f t="shared" ca="1" si="25"/>
        <v>343.38533330000001</v>
      </c>
      <c r="EC21" s="318">
        <f ca="1">IF(ISERROR(OFFSET('Daten UBP13'!$A$1,MATCH(EC$5,'Daten UBP13'!$A:$A,0)-1,MATCH(AT21,'Daten UBP13'!$A$424:$AEG$424,0)-1)),0,OFFSET('Daten UBP13'!$A$1,MATCH(EC$5,'Daten UBP13'!$A:$A,0)-1,MATCH(AT21,'Daten UBP13'!$A$424:$AEG$424,0)-1))</f>
        <v>343.38533999999999</v>
      </c>
      <c r="ED21" s="305">
        <f t="shared" ca="1" si="26"/>
        <v>1.0000000195116079</v>
      </c>
      <c r="EE21" s="320">
        <f ca="1">IF(ISERROR(OFFSET('Daten ReCiPe'!$A$1,MATCH(EE$5,'Daten ReCiPe'!$A:$A,0)-1,MATCH(AM21,'Daten ReCiPe'!$A$424:$ADO$424,0)-1)),0,OFFSET('Daten ReCiPe'!$A$1,MATCH(EE$5,'Daten ReCiPe'!$A:$A,0)-1,MATCH(AM21,'Daten ReCiPe'!$A$424:$ADO$424,0)-1))*1000</f>
        <v>8.3544285000000009</v>
      </c>
      <c r="EF21" s="320">
        <f ca="1">IF(ISERROR(OFFSET('Daten ReCiPe'!$A$1,MATCH(EF$5,'Daten ReCiPe'!$A:$A,0)-1,MATCH(AN21,'Daten ReCiPe'!$A$424:$ADO$424,0)-1)),0,OFFSET('Daten ReCiPe'!$A$1,MATCH(EF$5,'Daten ReCiPe'!$A:$A,0)-1,MATCH(AN21,'Daten ReCiPe'!$A$424:$ADO$424,0)-1))*1000</f>
        <v>0</v>
      </c>
      <c r="EG21" s="320">
        <f ca="1">IF(ISERROR(OFFSET('Daten ReCiPe'!$A$1,MATCH(EG$5,'Daten ReCiPe'!$A:$A,0)-1,MATCH(AO21,'Daten ReCiPe'!$A$424:$ADO$424,0)-1)),0,OFFSET('Daten ReCiPe'!$A$1,MATCH(EG$5,'Daten ReCiPe'!$A:$A,0)-1,MATCH(AO21,'Daten ReCiPe'!$A$424:$ADO$424,0)-1))*1000</f>
        <v>9.9412739999999999</v>
      </c>
      <c r="EH21" s="320">
        <f ca="1">IF(ISERROR(OFFSET('Daten ReCiPe'!$A$1,MATCH(EH$5,'Daten ReCiPe'!$A:$A,0)-1,MATCH(AP21,'Daten ReCiPe'!$A$424:$ADO$424,0)-1)),0,OFFSET('Daten ReCiPe'!$A$1,MATCH(EH$5,'Daten ReCiPe'!$A:$A,0)-1,MATCH(AP21,'Daten ReCiPe'!$A$424:$ADO$424,0)-1))*1000</f>
        <v>0</v>
      </c>
      <c r="EI21" s="320">
        <f t="shared" ca="1" si="27"/>
        <v>18.295702500000001</v>
      </c>
      <c r="EJ21" s="320">
        <f ca="1">IF(ISERROR(OFFSET('Daten ReCiPe'!$A$1,MATCH(EJ$5,'Daten ReCiPe'!$A:$A,0)-1,MATCH(AQ21,'Daten ReCiPe'!$A$424:$ADO$424,0)-1)),0,OFFSET('Daten ReCiPe'!$A$1,MATCH(EJ$5,'Daten ReCiPe'!$A:$A,0)-1,MATCH(AQ21,'Daten ReCiPe'!$A$424:$ADO$424,0)-1))*1000</f>
        <v>0.86290067000000004</v>
      </c>
      <c r="EK21" s="320">
        <f ca="1">IF(ISERROR(OFFSET('Daten ReCiPe'!$A$1,MATCH(EK$5,'Daten ReCiPe'!$A:$A,0)-1,MATCH(AR21,'Daten ReCiPe'!$A$424:$ADO$424,0)-1)),0,OFFSET('Daten ReCiPe'!$A$1,MATCH(EK$5,'Daten ReCiPe'!$A:$A,0)-1,MATCH(AR21,'Daten ReCiPe'!$A$424:$ADO$424,0)-1))*1000</f>
        <v>7.5238477000000001</v>
      </c>
      <c r="EL21" s="320">
        <f ca="1">IF(ISERROR(OFFSET('Daten ReCiPe'!$A$1,MATCH(EL$5,'Daten ReCiPe'!$A:$A,0)-1,MATCH(AS21,'Daten ReCiPe'!$A$424:$ADO$424,0)-1)),0,OFFSET('Daten ReCiPe'!$A$1,MATCH(EL$5,'Daten ReCiPe'!$A:$A,0)-1,MATCH(AS21,'Daten ReCiPe'!$A$424:$ADO$424,0)-1))*1000</f>
        <v>2.0148036</v>
      </c>
      <c r="EM21" s="321">
        <f t="shared" ca="1" si="28"/>
        <v>28.697254470000001</v>
      </c>
      <c r="EN21" s="320">
        <f ca="1">IF(ISERROR(OFFSET('Daten ReCiPe'!$A$1,MATCH(EN$5,'Daten ReCiPe'!$A:$A,0)-1,MATCH(AT21,'Daten ReCiPe'!$A$424:$ADO$424,0)-1)),0,OFFSET('Daten ReCiPe'!$A$1,MATCH(EN$5,'Daten ReCiPe'!$A:$A,0)-1,MATCH(AT21,'Daten ReCiPe'!$A$424:$ADO$424,0)-1))*1000</f>
        <v>28.697255000000002</v>
      </c>
      <c r="EO21" s="305">
        <f t="shared" ca="1" si="29"/>
        <v>1.0000000184686657</v>
      </c>
      <c r="EP21" s="322">
        <f ca="1">IF(ISERROR(OFFSET('Daten Elementary'!$A$1,MATCH(EP$5,'Daten Elementary'!$A:$A,0)-1,MATCH(AM21,'Daten Elementary'!$A$424:$ADO$424,0)-1)),0,OFFSET('Daten Elementary'!$A$1,MATCH(EP$5,'Daten Elementary'!$A:$A,0)-1,MATCH(AM21,'Daten Elementary'!$A$424:$ADO$424,0)-1))*1000000</f>
        <v>1.0578750000000001</v>
      </c>
      <c r="EQ21" s="322">
        <f ca="1">IF(ISERROR(OFFSET('Daten Elementary'!$A$1,MATCH(EQ$5,'Daten Elementary'!$A:$A,0)-1,MATCH(AN21,'Daten Elementary'!$A$424:$ADO$424,0)-1)),0,OFFSET('Daten Elementary'!$A$1,MATCH(EQ$5,'Daten Elementary'!$A:$A,0)-1,MATCH(AN21,'Daten Elementary'!$A$424:$ADO$424,0)-1))*1000000</f>
        <v>0</v>
      </c>
      <c r="ER21" s="322">
        <f ca="1">IF(ISERROR(OFFSET('Daten Elementary'!$A$1,MATCH(ER$5,'Daten Elementary'!$A:$A,0)-1,MATCH(AO21,'Daten Elementary'!$A$424:$ADO$424,0)-1)),0,OFFSET('Daten Elementary'!$A$1,MATCH(ER$5,'Daten Elementary'!$A:$A,0)-1,MATCH(AO21,'Daten Elementary'!$A$424:$ADO$424,0)-1))*1000000</f>
        <v>282.55621000000002</v>
      </c>
      <c r="ES21" s="322">
        <f ca="1">IF(ISERROR(OFFSET('Daten Elementary'!$A$1,MATCH(ES$5,'Daten Elementary'!$A:$A,0)-1,MATCH(AP21,'Daten Elementary'!$A$424:$ADO$424,0)-1)),0,OFFSET('Daten Elementary'!$A$1,MATCH(ES$5,'Daten Elementary'!$A:$A,0)-1,MATCH(AP21,'Daten Elementary'!$A$424:$ADO$424,0)-1))*1000000</f>
        <v>0</v>
      </c>
      <c r="ET21" s="322">
        <f t="shared" ca="1" si="30"/>
        <v>283.61408500000005</v>
      </c>
      <c r="EU21" s="322">
        <f ca="1">IF(ISERROR(OFFSET('Daten Elementary'!$A$1,MATCH(EU$5,'Daten Elementary'!$A:$A,0)-1,MATCH(AQ21,'Daten Elementary'!$A$424:$ADO$424,0)-1)),0,OFFSET('Daten Elementary'!$A$1,MATCH(EU$5,'Daten Elementary'!$A:$A,0)-1,MATCH(AQ21,'Daten Elementary'!$A$424:$ADO$424,0)-1))*1000000</f>
        <v>19.751365</v>
      </c>
      <c r="EV21" s="322">
        <f ca="1">IF(ISERROR(OFFSET('Daten Elementary'!$A$1,MATCH(EV$5,'Daten Elementary'!$A:$A,0)-1,MATCH(AR21,'Daten Elementary'!$A$424:$ADO$424,0)-1)),0,OFFSET('Daten Elementary'!$A$1,MATCH(EV$5,'Daten Elementary'!$A:$A,0)-1,MATCH(AR21,'Daten Elementary'!$A$424:$ADO$424,0)-1))*1000000</f>
        <v>214.82299</v>
      </c>
      <c r="EW21" s="322">
        <f ca="1">IF(ISERROR(OFFSET('Daten Elementary'!$A$1,MATCH(EW$5,'Daten Elementary'!$A:$A,0)-1,MATCH(AS21,'Daten Elementary'!$A$424:$ADO$424,0)-1)),0,OFFSET('Daten Elementary'!$A$1,MATCH(EW$5,'Daten Elementary'!$A:$A,0)-1,MATCH(AS21,'Daten Elementary'!$A$424:$ADO$424,0)-1))*1000000</f>
        <v>34.145203000000002</v>
      </c>
      <c r="EX21" s="323">
        <f t="shared" ca="1" si="31"/>
        <v>552.33364300000017</v>
      </c>
      <c r="EY21" s="322">
        <f ca="1">IF(ISERROR(OFFSET('Daten Elementary'!$A$1,MATCH(EY$5,'Daten Elementary'!$A:$A,0)-1,MATCH($AT21,'Daten Elementary'!$A$424:$ADO$424,0)-1)),0,OFFSET('Daten Elementary'!$A$1,MATCH(EY$5,'Daten Elementary'!$A:$A,0)-1,MATCH($AT21,'Daten Elementary'!$A$424:$ADO$424,0)-1))*1000000</f>
        <v>552.33365000000003</v>
      </c>
      <c r="EZ21" s="305">
        <f t="shared" ca="1" si="32"/>
        <v>1.0000000126734989</v>
      </c>
      <c r="FA21" s="314">
        <f ca="1">IF(ISERROR(OFFSET('Daten Elementary'!$A$1,MATCH(FA$5,'Daten Elementary'!$A:$A,0)-1,MATCH(AM21,'Daten Elementary'!$A$424:$ADO$424,0)-1)),0,OFFSET('Daten Elementary'!$A$1,MATCH(FA$5,'Daten Elementary'!$A:$A,0)-1,MATCH(AM21,'Daten Elementary'!$A$424:$ADO$424,0)-1))*1000</f>
        <v>147.32999999999998</v>
      </c>
      <c r="FB21" s="314">
        <f ca="1">IF(ISERROR(OFFSET('Daten Elementary'!$A$1,MATCH(FB$5,'Daten Elementary'!$A:$A,0)-1,MATCH(AN21,'Daten Elementary'!$A$424:$ADO$424,0)-1)),0,OFFSET('Daten Elementary'!$A$1,MATCH(FB$5,'Daten Elementary'!$A:$A,0)-1,MATCH(AN21,'Daten Elementary'!$A$424:$ADO$424,0)-1))*1000</f>
        <v>0</v>
      </c>
      <c r="FC21" s="314">
        <f ca="1">IF(ISERROR(OFFSET('Daten Elementary'!$A$1,MATCH(FC$5,'Daten Elementary'!$A:$A,0)-1,MATCH(AO21,'Daten Elementary'!$A$424:$ADO$424,0)-1)),0,OFFSET('Daten Elementary'!$A$1,MATCH(FC$5,'Daten Elementary'!$A:$A,0)-1,MATCH(AO21,'Daten Elementary'!$A$424:$ADO$424,0)-1))*1000</f>
        <v>24.617358999999997</v>
      </c>
      <c r="FD21" s="314">
        <f ca="1">IF(ISERROR(OFFSET('Daten Elementary'!$A$1,MATCH(FD$5,'Daten Elementary'!$A:$A,0)-1,MATCH(AP21,'Daten Elementary'!$A$424:$ADO$424,0)-1)),0,OFFSET('Daten Elementary'!$A$1,MATCH(FD$5,'Daten Elementary'!$A:$A,0)-1,MATCH(AP21,'Daten Elementary'!$A$424:$ADO$424,0)-1))*1000</f>
        <v>0</v>
      </c>
      <c r="FE21" s="314">
        <f t="shared" ca="1" si="33"/>
        <v>171.94735899999998</v>
      </c>
      <c r="FF21" s="314">
        <f ca="1">IF(ISERROR(OFFSET('Daten Elementary'!$A$1,MATCH(FF$5,'Daten Elementary'!$A:$A,0)-1,MATCH(AQ21,'Daten Elementary'!$A$424:$ADO$424,0)-1)),0,OFFSET('Daten Elementary'!$A$1,MATCH(FF$5,'Daten Elementary'!$A:$A,0)-1,MATCH(AQ21,'Daten Elementary'!$A$424:$ADO$424,0)-1))*1000</f>
        <v>5.7711579999999998</v>
      </c>
      <c r="FG21" s="314">
        <f ca="1">IF(ISERROR(OFFSET('Daten Elementary'!$A$1,MATCH(FG$5,'Daten Elementary'!$A:$A,0)-1,MATCH(AR21,'Daten Elementary'!$A$424:$ADO$424,0)-1)),0,OFFSET('Daten Elementary'!$A$1,MATCH(FG$5,'Daten Elementary'!$A:$A,0)-1,MATCH(AR21,'Daten Elementary'!$A$424:$ADO$424,0)-1))*1000</f>
        <v>53.301258999999995</v>
      </c>
      <c r="FH21" s="314">
        <f ca="1">IF(ISERROR(OFFSET('Daten Elementary'!$A$1,MATCH(FH$5,'Daten Elementary'!$A:$A,0)-1,MATCH(AS21,'Daten Elementary'!$A$424:$ADO$424,0)-1)),0,OFFSET('Daten Elementary'!$A$1,MATCH(FH$5,'Daten Elementary'!$A:$A,0)-1,MATCH(AS21,'Daten Elementary'!$A$424:$ADO$424,0)-1))*1000</f>
        <v>12.916036999999999</v>
      </c>
      <c r="FI21" s="315">
        <f t="shared" ca="1" si="34"/>
        <v>243.93581299999994</v>
      </c>
      <c r="FJ21" s="314">
        <f ca="1">IF(ISERROR(OFFSET('Daten Elementary'!$A$1,MATCH(FJ$5,'Daten Elementary'!$A:$A,0)-1,MATCH($AT21,'Daten Elementary'!$A$424:$ADO$424,0)-1)),0,OFFSET('Daten Elementary'!$A$1,MATCH(FJ$5,'Daten Elementary'!$A:$A,0)-1,MATCH($AT21,'Daten Elementary'!$A$424:$ADO$424,0)-1))*1000</f>
        <v>243.93581</v>
      </c>
      <c r="FK21" s="305">
        <f t="shared" ca="1" si="35"/>
        <v>0.99999998770168308</v>
      </c>
      <c r="FL21" s="314">
        <f ca="1">IF(ISERROR(OFFSET('Daten Elementary'!$A$1,MATCH(FL$5,'Daten Elementary'!$A:$A,0)-1,MATCH(AM21,'Daten Elementary'!$A$424:$ADO$424,0)-1)),0,OFFSET('Daten Elementary'!$A$1,MATCH(FL$5,'Daten Elementary'!$A:$A,0)-1,MATCH(AM21,'Daten Elementary'!$A$424:$ADO$424,0)-1))</f>
        <v>0</v>
      </c>
      <c r="FM21" s="314">
        <f ca="1">IF(ISERROR(OFFSET('Daten Elementary'!$A$1,MATCH(FM$5,'Daten Elementary'!$A:$A,0)-1,MATCH(AN21,'Daten Elementary'!$A$424:$ADO$424,0)-1)),0,OFFSET('Daten Elementary'!$A$1,MATCH(FM$5,'Daten Elementary'!$A:$A,0)-1,MATCH(AN21,'Daten Elementary'!$A$424:$ADO$424,0)-1))</f>
        <v>0</v>
      </c>
      <c r="FN21" s="314">
        <f ca="1">IF(ISERROR(OFFSET('Daten Elementary'!$A$1,MATCH(FN$5,'Daten Elementary'!$A:$A,0)-1,MATCH(AO21,'Daten Elementary'!$A$424:$ADO$424,0)-1)),0,OFFSET('Daten Elementary'!$A$1,MATCH(FN$5,'Daten Elementary'!$A:$A,0)-1,MATCH(AO21,'Daten Elementary'!$A$424:$ADO$424,0)-1))</f>
        <v>0</v>
      </c>
      <c r="FO21" s="314">
        <f ca="1">IF(ISERROR(OFFSET('Daten Elementary'!$A$1,MATCH(FO$5,'Daten Elementary'!$A:$A,0)-1,MATCH(AP21,'Daten Elementary'!$A$424:$ADO$424,0)-1)),0,OFFSET('Daten Elementary'!$A$1,MATCH(FO$5,'Daten Elementary'!$A:$A,0)-1,MATCH(AP21,'Daten Elementary'!$A$424:$ADO$424,0)-1))</f>
        <v>0</v>
      </c>
      <c r="FP21" s="314">
        <f t="shared" ca="1" si="36"/>
        <v>0</v>
      </c>
      <c r="FQ21" s="314">
        <f ca="1">IF(ISERROR(OFFSET('Daten Elementary'!$A$1,MATCH(FQ$5,'Daten Elementary'!$A:$A,0)-1,MATCH(AQ21,'Daten Elementary'!$A$424:$ADO$424,0)-1)),0,OFFSET('Daten Elementary'!$A$1,MATCH(FQ$5,'Daten Elementary'!$A:$A,0)-1,MATCH(AQ21,'Daten Elementary'!$A$424:$ADO$424,0)-1))</f>
        <v>0</v>
      </c>
      <c r="FR21" s="314">
        <f ca="1">IF(ISERROR(OFFSET('Daten Elementary'!$A$1,MATCH(FR$5,'Daten Elementary'!$A:$A,0)-1,MATCH(AR21,'Daten Elementary'!$A$424:$ADO$424,0)-1)),0,OFFSET('Daten Elementary'!$A$1,MATCH(FR$5,'Daten Elementary'!$A:$A,0)-1,MATCH(AR21,'Daten Elementary'!$A$424:$ADO$424,0)-1))</f>
        <v>0</v>
      </c>
      <c r="FS21" s="314">
        <f ca="1">IF(ISERROR(OFFSET('Daten Elementary'!$A$1,MATCH(FS$5,'Daten Elementary'!$A:$A,0)-1,MATCH(AS21,'Daten Elementary'!$A$424:$ADO$424,0)-1)),0,OFFSET('Daten Elementary'!$A$1,MATCH(FS$5,'Daten Elementary'!$A:$A,0)-1,MATCH(AS21,'Daten Elementary'!$A$424:$ADO$424,0)-1))</f>
        <v>0</v>
      </c>
      <c r="FT21" s="315">
        <f t="shared" ca="1" si="37"/>
        <v>0</v>
      </c>
      <c r="FU21" s="314">
        <f ca="1">IF(ISERROR(OFFSET('Daten Elementary'!$A$1,MATCH(FU$5,'Daten Elementary'!$A:$A,0)-1,MATCH($AT21,'Daten Elementary'!$A$424:$ADO$424,0)-1)),0,OFFSET('Daten Elementary'!$A$1,MATCH(FU$5,'Daten Elementary'!$A:$A,0)-1,MATCH($AT21,'Daten Elementary'!$A$424:$ADO$424,0)-1))</f>
        <v>0</v>
      </c>
      <c r="FV21" s="305">
        <f t="shared" ca="1" si="38"/>
        <v>0</v>
      </c>
      <c r="FW21" s="324"/>
      <c r="FX21" s="231" t="str">
        <f t="shared" si="39"/>
        <v>Personenwagen, Diesel (EURO 4)</v>
      </c>
      <c r="FY21" s="231" t="str">
        <f t="shared" si="2"/>
        <v>Personenwagen</v>
      </c>
      <c r="FZ21" s="231" t="str">
        <f t="shared" si="3"/>
        <v>, Diesel</v>
      </c>
      <c r="GA21" s="231" t="str">
        <f t="shared" si="4"/>
        <v xml:space="preserve"> (EURO 4)</v>
      </c>
      <c r="GB21" s="231"/>
    </row>
    <row r="22" spans="1:184" ht="16.5" customHeight="1">
      <c r="A22" s="339"/>
      <c r="B22" s="344"/>
      <c r="C22" s="332" t="s">
        <v>385</v>
      </c>
      <c r="D22" s="332" t="s">
        <v>24</v>
      </c>
      <c r="E22" s="340" t="s">
        <v>27</v>
      </c>
      <c r="F22" s="102">
        <v>1.6</v>
      </c>
      <c r="G22" s="31">
        <v>5</v>
      </c>
      <c r="H22" s="87">
        <f t="shared" si="45"/>
        <v>0.32</v>
      </c>
      <c r="I22" s="99">
        <v>5.8717034596184634</v>
      </c>
      <c r="J22" s="101"/>
      <c r="K22" s="100">
        <v>1700</v>
      </c>
      <c r="L22" s="86"/>
      <c r="M22" s="86"/>
      <c r="N22" s="38" t="s">
        <v>99</v>
      </c>
      <c r="O22" s="6">
        <f ca="1">(IF(ISERROR(INDEX(INDIRECT($D$268),MATCH($AM22,$AM$4:$AM$275,0),MATCH(O$304,INDIRECT($E$268),0))*$I22/$AD22),0,INDEX(INDIRECT($D$268),MATCH($AM22,$AM$4:$AM$275,0),MATCH(O$304,INDIRECT($E$268),0))*$I22/$AD22)+IF(ISERROR(INDEX(INDIRECT($D$268),MATCH($AN22,$AN$4:$AN$275,0),MATCH(O$305,INDIRECT($E$268),0))*$J22/$AE22),0,INDEX(INDIRECT($D$268),MATCH($AN22,$AN$4:$AN$275,0),MATCH(O$305,INDIRECT($E$268),0))*$J22/$AE22))*$AC22/$F22</f>
        <v>103.61572877312561</v>
      </c>
      <c r="P22" s="6">
        <f ca="1">(IF(ISERROR(INDEX(INDIRECT($D$268),MATCH($AO22,$AO$4:$AO$275,0),MATCH(P$304,INDIRECT($E$268),0))*$I22/$AD22),0,INDEX(INDIRECT($D$268),MATCH($AO22,$AO$4:$AO$275,0),MATCH(P$304,INDIRECT($E$268),0))*$I22/$AD22)+IF(ISERROR(INDEX(INDIRECT($D$268),MATCH($AP22,$AP$4:$AP$275,0),MATCH(P$305,INDIRECT($E$268),0))*$J22/$AE22),0,INDEX(INDIRECT($D$268),MATCH($AP22,$AP$4:$AP$275,0),MATCH(P$305,INDIRECT($E$268),0))*$J22/$AE22))*$AC22/$F22</f>
        <v>20.043976742606063</v>
      </c>
      <c r="Q22" s="6">
        <f ca="1">INDEX(INDIRECT($D$268),MATCH($AQ22,$AQ$4:$AQ$284,0),MATCH(Q$4,INDIRECT($E$268),0))*$K22*$AC22/$F22/$AF22</f>
        <v>4.2698847539062497</v>
      </c>
      <c r="R22" s="6">
        <f ca="1">INDEX(INDIRECT($D$268),MATCH($AR22,$AR$4:$AR$284,0),MATCH(R$4,INDIRECT($E$268),0))*$K22*$AC22/$F22/$AF22</f>
        <v>39.506191093749997</v>
      </c>
      <c r="S22" s="6">
        <f ca="1">INDEX(INDIRECT($D$268),MATCH($AS22,$AS$4:$AS$284,0),MATCH(S$4,INDIRECT($E$268),0))*$K22*$AC22/$F22/$AF22</f>
        <v>9.5352329296874991</v>
      </c>
      <c r="T22" s="7">
        <f t="shared" ca="1" si="1"/>
        <v>176.97101429307543</v>
      </c>
      <c r="U22" s="6">
        <f>IF($B$268=6,(IF(OR(AJ22="Benzin",AJ22="Diesel"),$AK22*INDEX('DIN EN 16258'!$I:$I,MATCH('mobitool-Faktoren v2.0'!$AI22,'DIN EN 16258'!$A:$A,0))*$I22/$AD22+$AL22*INDEX('DIN EN 16258'!$I:$I,MATCH('mobitool-Faktoren v2.0'!$AJ22,'DIN EN 16258'!$A:$A,0))*$I22/$AD22,IF(ISERROR($AK22*INDEX('DIN EN 16258'!$I:$I,MATCH('mobitool-Faktoren v2.0'!$AI22,'DIN EN 16258'!$A:$A,0))*$I22/$AD22),0,$AK22*INDEX('DIN EN 16258'!$I:$I,MATCH('mobitool-Faktoren v2.0'!$AI22,'DIN EN 16258'!$A:$A,0))*$I22/$AD22)+IF(ISERROR($AL22*INDEX('DIN EN 16258'!$I:$I,MATCH('mobitool-Faktoren v2.0'!$AJ22,'DIN EN 16258'!$A:$A,0))*$J22/$AE22),0,$AL22*INDEX('DIN EN 16258'!$I:$I,MATCH('mobitool-Faktoren v2.0'!$AJ22,'DIN EN 16258'!$A:$A,0))*$J22/$AE22)))*1000,
IF($B$268=1,(IF(OR(AJ22="Benzin",AJ22="Diesel"),$AK22*INDEX('DIN EN 16258'!$D:$D,MATCH('mobitool-Faktoren v2.0'!$AI22,'DIN EN 16258'!$A:$A,0))*$I22/$AD22+$AL22*INDEX('DIN EN 16258'!$D:$D,MATCH('mobitool-Faktoren v2.0'!$AJ22,'DIN EN 16258'!$A:$A,0))*$I22/$AD22,IF(ISERROR($AK22*INDEX('DIN EN 16258'!$D:$D,MATCH('mobitool-Faktoren v2.0'!$AI22,'DIN EN 16258'!$A:$A,0))*$I22/$AD22),0,$AK22*INDEX('DIN EN 16258'!$D:$D,MATCH('mobitool-Faktoren v2.0'!$AI22,'DIN EN 16258'!$A:$A,0))*$I22/$AD22)+IF(ISERROR($AL22*INDEX('DIN EN 16258'!$D:$D,MATCH('mobitool-Faktoren v2.0'!$AJ22,'DIN EN 16258'!$A:$A,0))*$J22/$AE22),0,$AL22*INDEX('DIN EN 16258'!$D:$D,MATCH('mobitool-Faktoren v2.0'!$AJ22,'DIN EN 16258'!$A:$A,0))*$J22/$AE22))),0))*$AC22/$F22</f>
        <v>98.952885050907867</v>
      </c>
      <c r="V22" s="6">
        <f>IF($B$268=6,(IF(OR(AJ22="Benzin",AJ22="Diesel"),$AK22*INDEX('DIN EN 16258'!$L:$L,MATCH('mobitool-Faktoren v2.0'!$AI22,'DIN EN 16258'!$A:$A,0))*$I22/$AD22+$AL22*INDEX('DIN EN 16258'!$L:$L,MATCH('mobitool-Faktoren v2.0'!$AJ22,'DIN EN 16258'!$A:$A,0))*$I22/$AD22,IF(ISERROR($AK22*INDEX('DIN EN 16258'!$L:$L,MATCH('mobitool-Faktoren v2.0'!$AI22,'DIN EN 16258'!$A:$A,0))*$I22/$AD22),0,$AK22*INDEX('DIN EN 16258'!$L:$L,MATCH('mobitool-Faktoren v2.0'!$AI22,'DIN EN 16258'!$A:$A,0))*$I22/$AD22)+IF(ISERROR($AL22*INDEX('DIN EN 16258'!$L:$L,MATCH('mobitool-Faktoren v2.0'!$AJ22,'DIN EN 16258'!$A:$A,0))*$J22/$AE22),0,$AL22*INDEX('DIN EN 16258'!$L:$L,MATCH('mobitool-Faktoren v2.0'!$AJ22,'DIN EN 16258'!$A:$A,0))*$J22/$AE22)))*1000,
IF($B$268=1,(IF(OR(AJ22="Benzin",AJ22="Diesel"),$AK22*INDEX('DIN EN 16258'!$F:$F,MATCH('mobitool-Faktoren v2.0'!$AI22,'DIN EN 16258'!$A:$A,0))*$I22/$AD22+$AL22*INDEX('DIN EN 16258'!$F:$F,MATCH('mobitool-Faktoren v2.0'!$AJ22,'DIN EN 16258'!$A:$A,0))*$I22/$AD22,IF(ISERROR($AK22*INDEX('DIN EN 16258'!$F:$F,MATCH('mobitool-Faktoren v2.0'!$AI22,'DIN EN 16258'!$A:$A,0))*$I22/$AD22),0,$AK22*INDEX('DIN EN 16258'!$F:$F,MATCH('mobitool-Faktoren v2.0'!$AI22,'DIN EN 16258'!$A:$A,0))*$I22/$AD22)+IF(ISERROR($AL22*INDEX('DIN EN 16258'!$F:$F,MATCH('mobitool-Faktoren v2.0'!$AJ22,'DIN EN 16258'!$A:$A,0))*$J22/$AE22),0,$AL22*INDEX('DIN EN 16258'!$F:$F,MATCH('mobitool-Faktoren v2.0'!$AJ22,'DIN EN 16258'!$A:$A,0))*$J22/$AE22))),0))*$AC22/$F22</f>
        <v>120.2231313702619</v>
      </c>
      <c r="W22" s="39" t="s">
        <v>672</v>
      </c>
      <c r="X22" s="39" t="s">
        <v>162</v>
      </c>
      <c r="Y22" s="336">
        <v>3</v>
      </c>
      <c r="Z22" s="336">
        <v>25</v>
      </c>
      <c r="AA22" s="337">
        <v>500</v>
      </c>
      <c r="AB22" s="299">
        <v>3500</v>
      </c>
      <c r="AC22" s="300">
        <v>1</v>
      </c>
      <c r="AD22" s="298">
        <v>5.1073809523809528</v>
      </c>
      <c r="AE22" s="298"/>
      <c r="AF22" s="299">
        <v>1600</v>
      </c>
      <c r="AG22" s="299"/>
      <c r="AH22" s="299">
        <v>150000</v>
      </c>
      <c r="AI22" s="301" t="s">
        <v>24</v>
      </c>
      <c r="AJ22" s="301"/>
      <c r="AK22" s="329">
        <f>'Kennwerte Strassentransporte'!M$16</f>
        <v>4.2902001082897198E-2</v>
      </c>
      <c r="AL22" s="329"/>
      <c r="AM22" s="202" t="s">
        <v>945</v>
      </c>
      <c r="AN22" s="202" t="s">
        <v>81</v>
      </c>
      <c r="AO22" s="202" t="s">
        <v>946</v>
      </c>
      <c r="AP22" s="202" t="s">
        <v>81</v>
      </c>
      <c r="AQ22" s="202" t="s">
        <v>947</v>
      </c>
      <c r="AR22" s="202" t="s">
        <v>948</v>
      </c>
      <c r="AS22" s="202" t="s">
        <v>949</v>
      </c>
      <c r="AT22" s="202" t="s">
        <v>957</v>
      </c>
      <c r="AU22" s="303">
        <f ca="1">IF(ISERROR(OFFSET('Daten KEA'!$A$1,MATCH(AU$5,'Daten KEA'!$A:$A,0)-1,MATCH(AM22,'Daten KEA'!$A$424:$ADO$424,0)-1)),0,OFFSET('Daten KEA'!$A$1,MATCH(AU$5,'Daten KEA'!$A:$A,0)-1,MATCH(AM22,'Daten KEA'!$A$424:$ADO$424,0)-1))+IF(ISERROR(AK22*INDEX('Energiefaktoren Ecoinvent'!$D:$D,MATCH('mobitool-Faktoren v2.0'!AI22,'Energiefaktoren Ecoinvent'!$A:$A,0))),0,AK22*INDEX('Energiefaktoren Ecoinvent'!$D:$D,MATCH('mobitool-Faktoren v2.0'!AI22,'Energiefaktoren Ecoinvent'!$A:$A,0)))+IF(OR(AJ22="Benzin",AJ22="Diesel"),IF(ISERROR(OFFSET('Daten KEA'!$A$1,MATCH(AV$5,'Daten KEA'!$A:$A,0)-1,MATCH(AN22,'Daten KEA'!$A$424:$ADO$424,0)-1)),0,OFFSET('Daten KEA'!$A$1,MATCH(AV$5,'Daten KEA'!$A:$A,0)-1,MATCH(AN22,'Daten KEA'!$A$424:$ADO$424,0)-1))+IF(ISERROR(AL22*INDEX('Energiefaktoren Ecoinvent'!$D:$D,MATCH('mobitool-Faktoren v2.0'!AJ22,'Energiefaktoren Ecoinvent'!$A:$A,0))),0,AL22*INDEX('Energiefaktoren Ecoinvent'!$D:$D,MATCH('mobitool-Faktoren v2.0'!AJ22,'Energiefaktoren Ecoinvent'!$A:$A,0))),0)</f>
        <v>1.8362056463479999</v>
      </c>
      <c r="AV22" s="303">
        <f ca="1">IF(OR(AJ22="Benzin",AJ22="Diesel"),0,IF(ISERROR(OFFSET('Daten KEA'!$A$1,MATCH(AV$5,'Daten KEA'!$A:$A,0)-1,MATCH(AN22,'Daten KEA'!$A$424:$ADO$424,0)-1)),0,OFFSET('Daten KEA'!$A$1,MATCH(AV$5,'Daten KEA'!$A:$A,0)-1,MATCH(AN22,'Daten KEA'!$A$424:$ADO$424,0)-1))+IF(ISERROR(AL22*INDEX('Energiefaktoren Ecoinvent'!$D:$D,MATCH('mobitool-Faktoren v2.0'!AJ22,'Energiefaktoren Ecoinvent'!$A:$A,0))),0,AL22*INDEX('Energiefaktoren Ecoinvent'!$D:$D,MATCH('mobitool-Faktoren v2.0'!AJ22,'Energiefaktoren Ecoinvent'!$A:$A,0))))</f>
        <v>0</v>
      </c>
      <c r="AW22" s="303">
        <f ca="1">IF(ISERROR(OFFSET('Daten KEA'!$A$1,MATCH(AW$5,'Daten KEA'!$A:$A,0)-1,MATCH(AO22,'Daten KEA'!$A$424:$ADO$424,0)-1)),0,OFFSET('Daten KEA'!$A$1,MATCH(AW$5,'Daten KEA'!$A:$A,0)-1,MATCH(AO22,'Daten KEA'!$A$424:$ADO$424,0)-1))-IF(ISERROR(AK22*INDEX('Energiefaktoren Ecoinvent'!$D:$D,MATCH('mobitool-Faktoren v2.0'!AI22,'Energiefaktoren Ecoinvent'!$A:$A,0))),0,AK22*INDEX('Energiefaktoren Ecoinvent'!$D:$D,MATCH('mobitool-Faktoren v2.0'!AI22,'Energiefaktoren Ecoinvent'!$A:$A,0)))+IF(OR(AJ22="Benzin",AJ22="Diesel"),IF(ISERROR(OFFSET('Daten KEA'!$A$1,MATCH(AX$5,'Daten KEA'!$A:$A,0)-1,MATCH(AP22,'Daten KEA'!$A$424:$ADO$424,0)-1)),0,OFFSET('Daten KEA'!$A$1,MATCH(AX$5,'Daten KEA'!$A:$A,0)-1,MATCH(AP22,'Daten KEA'!$A$424:$ADO$424,0)-1))-IF(ISERROR(AL22*INDEX('Energiefaktoren Ecoinvent'!$D:$D,MATCH('mobitool-Faktoren v2.0'!AJ22,'Energiefaktoren Ecoinvent'!$A:$A,0))),0,AL22*INDEX('Energiefaktoren Ecoinvent'!$D:$D,MATCH('mobitool-Faktoren v2.0'!AJ22,'Energiefaktoren Ecoinvent'!$A:$A,0))),0)</f>
        <v>0.54576265365200016</v>
      </c>
      <c r="AX22" s="303">
        <f ca="1">IF(OR(AJ22="Benzin",AJ22="Diesel"),0,IF(ISERROR(OFFSET('Daten KEA'!$A$1,MATCH(AX$5,'Daten KEA'!$A:$A,0)-1,MATCH(AP22,'Daten KEA'!$A$424:$ADO$424,0)-1)),0,OFFSET('Daten KEA'!$A$1,MATCH(AX$5,'Daten KEA'!$A:$A,0)-1,MATCH(AP22,'Daten KEA'!$A$424:$ADO$424,0)-1))-IF(ISERROR(AL22*INDEX('Energiefaktoren Ecoinvent'!$D:$D,MATCH('mobitool-Faktoren v2.0'!AJ22,'Energiefaktoren Ecoinvent'!$A:$A,0))),0,AL22*INDEX('Energiefaktoren Ecoinvent'!$D:$D,MATCH('mobitool-Faktoren v2.0'!AJ22,'Energiefaktoren Ecoinvent'!$A:$A,0))))</f>
        <v>0</v>
      </c>
      <c r="AY22" s="303">
        <f t="shared" ca="1" si="5"/>
        <v>2.3819683</v>
      </c>
      <c r="AZ22" s="303">
        <f ca="1">IF(ISERROR(OFFSET('Daten KEA'!$A$1,MATCH(AZ$5,'Daten KEA'!$A:$A,0)-1,MATCH(AQ22,'Daten KEA'!$A$424:$ADO$424,0)-1)),0,OFFSET('Daten KEA'!$A$1,MATCH(AZ$5,'Daten KEA'!$A:$A,0)-1,MATCH(AQ22,'Daten KEA'!$A$424:$ADO$424,0)-1))</f>
        <v>0.18482304999999999</v>
      </c>
      <c r="BA22" s="303">
        <f ca="1">IF(ISERROR(OFFSET('Daten KEA'!$A$1,MATCH(BA$5,'Daten KEA'!$A:$A,0)-1,MATCH(AR22,'Daten KEA'!$A$424:$ADO$424,0)-1)),0,OFFSET('Daten KEA'!$A$1,MATCH(BA$5,'Daten KEA'!$A:$A,0)-1,MATCH(AR22,'Daten KEA'!$A$424:$ADO$424,0)-1))</f>
        <v>0.98142996000000005</v>
      </c>
      <c r="BB22" s="303">
        <f ca="1">IF(ISERROR(OFFSET('Daten KEA'!$A$1,MATCH(BB$5,'Daten KEA'!$A:$A,0)-1,MATCH(AS22,'Daten KEA'!$A$424:$ADO$424,0)-1)),0,OFFSET('Daten KEA'!$A$1,MATCH(BB$5,'Daten KEA'!$A:$A,0)-1,MATCH(AS22,'Daten KEA'!$A$424:$ADO$424,0)-1))</f>
        <v>0.84415227999999998</v>
      </c>
      <c r="BC22" s="304">
        <f t="shared" ca="1" si="42"/>
        <v>4.39237359</v>
      </c>
      <c r="BD22" s="303">
        <f ca="1">IF(ISERROR(OFFSET('Daten KEA'!$A$1,MATCH(BD$5,'Daten KEA'!$A:$A,0)-1,MATCH(AT22,'Daten KEA'!$A$424:$ADO$424,0)-1)),0,OFFSET('Daten KEA'!$A$1,MATCH(BD$5,'Daten KEA'!$A:$A,0)-1,MATCH(AT22,'Daten KEA'!$A$424:$ADO$424,0)-1))</f>
        <v>4.3923737000000003</v>
      </c>
      <c r="BE22" s="305">
        <f t="shared" ca="1" si="7"/>
        <v>1.0000000250434071</v>
      </c>
      <c r="BF22" s="306">
        <f ca="1">IF(ISERROR(OFFSET('Daten KEA'!$A$1,MATCH(BF$5,'Daten KEA'!$A:$A,0)-1,MATCH(AM22,'Daten KEA'!$A$424:$ADO$424,0)-1)),0,OFFSET('Daten KEA'!$A$1,MATCH(BF$5,'Daten KEA'!$A:$A,0)-1,MATCH(AM22,'Daten KEA'!$A$424:$ADO$424,0)-1))+IF(ISERROR($AK22*INDEX('Energiefaktoren Ecoinvent'!$H:$H,MATCH('mobitool-Faktoren v2.0'!$AI22,'Energiefaktoren Ecoinvent'!$A:$A,0))),0,$AK22*INDEX('Energiefaktoren Ecoinvent'!$H:$H,MATCH('mobitool-Faktoren v2.0'!$AI22,'Energiefaktoren Ecoinvent'!$A:$A,0)))+IF(OR(AJ22="Benzin",AJ22="Diesel"),IF(ISERROR(OFFSET('Daten KEA'!$A$1,MATCH(BG$5,'Daten KEA'!$A:$A,0)-1,MATCH(AN22,'Daten KEA'!$A$424:$ADO$424,0)-1)),0,OFFSET('Daten KEA'!$A$1,MATCH(BG$5,'Daten KEA'!$A:$A,0)-1,MATCH(AN22,'Daten KEA'!$A$424:$ADO$424,0)-1))+IF(ISERROR($AL22*INDEX('Energiefaktoren Ecoinvent'!$H:$H,MATCH('mobitool-Faktoren v2.0'!$AJ22,'Energiefaktoren Ecoinvent'!$A:$A,0))),0,$AL22*INDEX('Energiefaktoren Ecoinvent'!$H:$H,MATCH('mobitool-Faktoren v2.0'!$AJ22,'Energiefaktoren Ecoinvent'!$A:$A,0))),0)</f>
        <v>1.8362056463479999</v>
      </c>
      <c r="BG22" s="306">
        <f ca="1">IF(OR(AJ22="Benzin",AJ22="Diesel"),0,IF(ISERROR(OFFSET('Daten KEA'!$A$1,MATCH(BG$5,'Daten KEA'!$A:$A,0)-1,MATCH(AN22,'Daten KEA'!$A$424:$ADO$424,0)-1)),0,OFFSET('Daten KEA'!$A$1,MATCH(BG$5,'Daten KEA'!$A:$A,0)-1,MATCH(AN22,'Daten KEA'!$A$424:$ADO$424,0)-1))+IF(ISERROR($AL22*INDEX('Energiefaktoren Ecoinvent'!$H:$H,MATCH('mobitool-Faktoren v2.0'!$AJ22,'Energiefaktoren Ecoinvent'!$A:$A,0))),0,$AL22*INDEX('Energiefaktoren Ecoinvent'!$H:$H,MATCH('mobitool-Faktoren v2.0'!$AJ22,'Energiefaktoren Ecoinvent'!$A:$A,0))))</f>
        <v>0</v>
      </c>
      <c r="BH22" s="306">
        <f ca="1">IF(ISERROR(OFFSET('Daten KEA'!$A$1,MATCH(BH$5,'Daten KEA'!$A:$A,0)-1,MATCH(AO22,'Daten KEA'!$A$424:$ADO$424,0)-1)),0,OFFSET('Daten KEA'!$A$1,MATCH(BH$5,'Daten KEA'!$A:$A,0)-1,MATCH(AO22,'Daten KEA'!$A$424:$ADO$424,0)-1))-IF(ISERROR($AK22*INDEX('Energiefaktoren Ecoinvent'!$H:$H,MATCH('mobitool-Faktoren v2.0'!$AI22,'Energiefaktoren Ecoinvent'!$A:$A,0))),0,$AK22*INDEX('Energiefaktoren Ecoinvent'!$H:$H,MATCH('mobitool-Faktoren v2.0'!$AI22,'Energiefaktoren Ecoinvent'!$A:$A,0)))+IF(OR(AJ22="Benzin",AJ22="Diesel"),IF(ISERROR(OFFSET('Daten KEA'!$A$1,MATCH(BI$5,'Daten KEA'!$A:$A,0)-1,MATCH(AP22,'Daten KEA'!$A$424:$ADO$424,0)-1)),0,OFFSET('Daten KEA'!$A$1,MATCH(BI$5,'Daten KEA'!$A:$A,0)-1,MATCH(AP22,'Daten KEA'!$A$424:$ADO$424,0)-1))-IF(ISERROR($AL22*INDEX('Energiefaktoren Ecoinvent'!$H:$H,MATCH('mobitool-Faktoren v2.0'!$AJ22,'Energiefaktoren Ecoinvent'!$A:$A,0))),0,$AL22*INDEX('Energiefaktoren Ecoinvent'!$H:$H,MATCH('mobitool-Faktoren v2.0'!$AJ22,'Energiefaktoren Ecoinvent'!$A:$A,0))),0)</f>
        <v>0.53960731177250021</v>
      </c>
      <c r="BI22" s="306">
        <f ca="1">IF(OR(AJ22="Benzin",AJ22="Diesel"),0,IF(ISERROR(OFFSET('Daten KEA'!$A$1,MATCH(BI$5,'Daten KEA'!$A:$A,0)-1,MATCH(AP22,'Daten KEA'!$A$424:$ADO$424,0)-1)),0,OFFSET('Daten KEA'!$A$1,MATCH(BI$5,'Daten KEA'!$A:$A,0)-1,MATCH(AP22,'Daten KEA'!$A$424:$ADO$424,0)-1))-IF(ISERROR($AL22*INDEX('Energiefaktoren Ecoinvent'!$H:$H,MATCH('mobitool-Faktoren v2.0'!$AJ22,'Energiefaktoren Ecoinvent'!$A:$A,0))),0,$AL22*INDEX('Energiefaktoren Ecoinvent'!$H:$H,MATCH('mobitool-Faktoren v2.0'!$AJ22,'Energiefaktoren Ecoinvent'!$A:$A,0))))</f>
        <v>0</v>
      </c>
      <c r="BJ22" s="306">
        <f t="shared" ca="1" si="41"/>
        <v>2.3758129581205001</v>
      </c>
      <c r="BK22" s="306">
        <f ca="1">IF(ISERROR(OFFSET('Daten KEA'!$A$1,MATCH(BK$5,'Daten KEA'!$A:$A,0)-1,MATCH(AQ22,'Daten KEA'!$A$424:$ADO$424,0)-1)),0,OFFSET('Daten KEA'!$A$1,MATCH(BK$5,'Daten KEA'!$A:$A,0)-1,MATCH(AQ22,'Daten KEA'!$A$424:$ADO$424,0)-1))</f>
        <v>0.17631837758306998</v>
      </c>
      <c r="BL22" s="306">
        <f ca="1">IF(ISERROR(OFFSET('Daten KEA'!$A$1,MATCH(BL$5,'Daten KEA'!$A:$A,0)-1,MATCH(AR22,'Daten KEA'!$A$424:$ADO$424,0)-1)),0,OFFSET('Daten KEA'!$A$1,MATCH(BL$5,'Daten KEA'!$A:$A,0)-1,MATCH(AR22,'Daten KEA'!$A$424:$ADO$424,0)-1))</f>
        <v>0.89185240464859994</v>
      </c>
      <c r="BM22" s="306">
        <f ca="1">IF(ISERROR(OFFSET('Daten KEA'!$A$1,MATCH(BM$5,'Daten KEA'!$A:$A,0)-1,MATCH(AS22,'Daten KEA'!$A$424:$ADO$424,0)-1)),0,OFFSET('Daten KEA'!$A$1,MATCH(BM$5,'Daten KEA'!$A:$A,0)-1,MATCH(AS22,'Daten KEA'!$A$424:$ADO$424,0)-1))</f>
        <v>0.74347970396926988</v>
      </c>
      <c r="BN22" s="307">
        <f t="shared" ca="1" si="43"/>
        <v>4.1874634443214402</v>
      </c>
      <c r="BO22" s="306">
        <f ca="1">IF(ISERROR(OFFSET('Daten KEA'!$A$1,MATCH(BO$5,'Daten KEA'!$A:$A,0)-1,MATCH(AT22,'Daten KEA'!$A$424:$ADO$424,0)-1)),0,OFFSET('Daten KEA'!$A$1,MATCH(BO$5,'Daten KEA'!$A:$A,0)-1,MATCH(AT22,'Daten KEA'!$A$424:$ADO$424,0)-1))</f>
        <v>4.1874634053215001</v>
      </c>
      <c r="BP22" s="305">
        <f t="shared" ca="1" si="8"/>
        <v>0.99999999068650014</v>
      </c>
      <c r="BQ22" s="308">
        <f ca="1">IF(ISERROR(OFFSET('Daten GWP'!$A$1,MATCH(BQ$5,'Daten GWP'!$A:$A,0)-1,MATCH(AM22,'Daten GWP'!$A$424:$ADO$424,0)-1)),0,OFFSET('Daten GWP'!$A$1,MATCH(BQ$5,'Daten GWP'!$A:$A,0)-1,MATCH(AM22,'Daten GWP'!$A$424:$ADO$424,0)-1))*1000</f>
        <v>144.20483000000002</v>
      </c>
      <c r="BR22" s="308">
        <f ca="1">IF(ISERROR(OFFSET('Daten GWP'!$A$1,MATCH(BR$5,'Daten GWP'!$A:$A,0)-1,MATCH(AN22,'Daten GWP'!$A$424:$ADO$424,0)-1)),0,OFFSET('Daten GWP'!$A$1,MATCH(BR$5,'Daten GWP'!$A:$A,0)-1,MATCH(AN22,'Daten GWP'!$A$424:$ADO$424,0)-1))*1000</f>
        <v>0</v>
      </c>
      <c r="BS22" s="308">
        <f ca="1">IF(ISERROR(OFFSET('Daten GWP'!$A$1,MATCH(BS$5,'Daten GWP'!$A:$A,0)-1,MATCH(AO22,'Daten GWP'!$A$424:$ADO$424,0)-1)),0,OFFSET('Daten GWP'!$A$1,MATCH(BS$5,'Daten GWP'!$A:$A,0)-1,MATCH(AO22,'Daten GWP'!$A$424:$ADO$424,0)-1))*1000</f>
        <v>27.895748000000001</v>
      </c>
      <c r="BT22" s="308">
        <f ca="1">IF(ISERROR(OFFSET('Daten GWP'!$A$1,MATCH(BT$5,'Daten GWP'!$A:$A,0)-1,MATCH(AP22,'Daten GWP'!$A$424:$ADO$424,0)-1)),0,OFFSET('Daten GWP'!$A$1,MATCH(BT$5,'Daten GWP'!$A:$A,0)-1,MATCH(AP22,'Daten GWP'!$A$424:$ADO$424,0)-1))*1000</f>
        <v>0</v>
      </c>
      <c r="BU22" s="308">
        <f t="shared" ca="1" si="9"/>
        <v>172.10057800000001</v>
      </c>
      <c r="BV22" s="308">
        <f ca="1">IF(ISERROR(OFFSET('Daten GWP'!$A$1,MATCH(BV$5,'Daten GWP'!$A:$A,0)-1,MATCH(AQ22,'Daten GWP'!$A$424:$ADO$424,0)-1)),0,OFFSET('Daten GWP'!$A$1,MATCH(BV$5,'Daten GWP'!$A:$A,0)-1,MATCH(AQ22,'Daten GWP'!$A$424:$ADO$424,0)-1))*1000</f>
        <v>6.4299441000000002</v>
      </c>
      <c r="BW22" s="308">
        <f ca="1">IF(ISERROR(OFFSET('Daten GWP'!$A$1,MATCH(BW$5,'Daten GWP'!$A:$A,0)-1,MATCH(AR22,'Daten GWP'!$A$424:$ADO$424,0)-1)),0,OFFSET('Daten GWP'!$A$1,MATCH(BW$5,'Daten GWP'!$A:$A,0)-1,MATCH(AR22,'Daten GWP'!$A$424:$ADO$424,0)-1))*1000</f>
        <v>59.491675999999998</v>
      </c>
      <c r="BX22" s="308">
        <f ca="1">IF(ISERROR(OFFSET('Daten GWP'!$A$1,MATCH(BX$5,'Daten GWP'!$A:$A,0)-1,MATCH(AS22,'Daten GWP'!$A$424:$ADO$424,0)-1)),0,OFFSET('Daten GWP'!$A$1,MATCH(BX$5,'Daten GWP'!$A:$A,0)-1,MATCH(AS22,'Daten GWP'!$A$424:$ADO$424,0)-1))*1000</f>
        <v>14.358938999999999</v>
      </c>
      <c r="BY22" s="309">
        <f ca="1">BU22+BV22+BW22+BX22</f>
        <v>252.38113710000002</v>
      </c>
      <c r="BZ22" s="308">
        <f ca="1">IF(ISERROR(OFFSET('Daten GWP'!$A$1,MATCH(BZ$5,'Daten GWP'!$A:$A,0)-1,MATCH(AT22,'Daten GWP'!$A$424:$ADO$424,0)-1)),0,OFFSET('Daten GWP'!$A$1,MATCH(BZ$5,'Daten GWP'!$A:$A,0)-1,MATCH(AT22,'Daten GWP'!$A$424:$ADO$424,0)-1))*1000</f>
        <v>252.38113000000001</v>
      </c>
      <c r="CA22" s="305">
        <f t="shared" ca="1" si="11"/>
        <v>0.99999997186794509</v>
      </c>
      <c r="CB22" s="310">
        <f ca="1">IF(ISERROR(OFFSET('Daten Elementary'!$A$1,MATCH(CB$5,'Daten Elementary'!$A:$A,0)-1,MATCH(AM22,'Daten Elementary'!$A$424:$ADO$424,0)-1)),0,OFFSET('Daten Elementary'!$A$1,MATCH(CB$5,'Daten Elementary'!$A:$A,0)-1,MATCH(AM22,'Daten Elementary'!$A$424:$ADO$424,0)-1))*1000000</f>
        <v>24.652508000000001</v>
      </c>
      <c r="CC22" s="310">
        <f ca="1">IF(ISERROR(OFFSET('Daten Elementary'!$A$1,MATCH(CC$5,'Daten Elementary'!$A:$A,0)-1,MATCH(AN22,'Daten Elementary'!$A$424:$ADO$424,0)-1)),0,OFFSET('Daten Elementary'!$A$1,MATCH(CC$5,'Daten Elementary'!$A:$A,0)-1,MATCH(AN22,'Daten Elementary'!$A$424:$ADO$424,0)-1))*1000000</f>
        <v>0</v>
      </c>
      <c r="CD22" s="310">
        <f ca="1">IF(ISERROR(OFFSET('Daten Elementary'!$A$1,MATCH(CD$5,'Daten Elementary'!$A:$A,0)-1,MATCH(AO22,'Daten Elementary'!$A$424:$ADO$424,0)-1)),0,OFFSET('Daten Elementary'!$A$1,MATCH(CD$5,'Daten Elementary'!$A:$A,0)-1,MATCH(AO22,'Daten Elementary'!$A$424:$ADO$424,0)-1))*1000000</f>
        <v>11.148432000000001</v>
      </c>
      <c r="CE22" s="310">
        <f ca="1">IF(ISERROR(OFFSET('Daten Elementary'!$A$1,MATCH(CE$5,'Daten Elementary'!$A:$A,0)-1,MATCH(AP22,'Daten Elementary'!$A$424:$ADO$424,0)-1)),0,OFFSET('Daten Elementary'!$A$1,MATCH(CE$5,'Daten Elementary'!$A:$A,0)-1,MATCH(AP22,'Daten Elementary'!$A$424:$ADO$424,0)-1))*1000000</f>
        <v>0</v>
      </c>
      <c r="CF22" s="310">
        <f t="shared" ca="1" si="12"/>
        <v>35.800940000000004</v>
      </c>
      <c r="CG22" s="310">
        <f ca="1">IF(ISERROR(OFFSET('Daten Elementary'!$A$1,MATCH(CG$5,'Daten Elementary'!$A:$A,0)-1,MATCH(AQ22,'Daten Elementary'!$A$424:$ADO$424,0)-1)),0,OFFSET('Daten Elementary'!$A$1,MATCH(CG$5,'Daten Elementary'!$A:$A,0)-1,MATCH(AQ22,'Daten Elementary'!$A$424:$ADO$424,0)-1))*1000000</f>
        <v>2.5342876999999997</v>
      </c>
      <c r="CH22" s="310">
        <f ca="1">IF(ISERROR(OFFSET('Daten Elementary'!$A$1,MATCH(CH$5,'Daten Elementary'!$A:$A,0)-1,MATCH(AR22,'Daten Elementary'!$A$424:$ADO$424,0)-1)),0,OFFSET('Daten Elementary'!$A$1,MATCH(CH$5,'Daten Elementary'!$A:$A,0)-1,MATCH(AR22,'Daten Elementary'!$A$424:$ADO$424,0)-1))*1000000</f>
        <v>54.908767000000005</v>
      </c>
      <c r="CI22" s="310">
        <f ca="1">IF(ISERROR(OFFSET('Daten Elementary'!$A$1,MATCH(CI$5,'Daten Elementary'!$A:$A,0)-1,MATCH(AS22,'Daten Elementary'!$A$424:$ADO$424,0)-1)),0,OFFSET('Daten Elementary'!$A$1,MATCH(CI$5,'Daten Elementary'!$A:$A,0)-1,MATCH(AS22,'Daten Elementary'!$A$424:$ADO$424,0)-1))*1000000</f>
        <v>12.323541000000001</v>
      </c>
      <c r="CJ22" s="311">
        <f t="shared" ca="1" si="13"/>
        <v>105.56753570000001</v>
      </c>
      <c r="CK22" s="310">
        <f ca="1">IF(ISERROR(OFFSET('Daten Elementary'!$A$1,MATCH(CK$5,'Daten Elementary'!$A:$A,0)-1,MATCH($AT22,'Daten Elementary'!$A$424:$ADO$424,0)-1)),0,OFFSET('Daten Elementary'!$A$1,MATCH(CK$5,'Daten Elementary'!$A:$A,0)-1,MATCH($AT22,'Daten Elementary'!$A$424:$ADO$424,0)-1))*1000000</f>
        <v>105.56752999999999</v>
      </c>
      <c r="CL22" s="305">
        <f t="shared" ca="1" si="14"/>
        <v>0.99999994600612796</v>
      </c>
      <c r="CM22" s="312">
        <f ca="1">IF(ISERROR(OFFSET('Daten Elementary'!$A$1,MATCH(CM$5,'Daten Elementary'!$A:$A,0)-1,MATCH(AM22,'Daten Elementary'!$A$424:$ADO$424,0)-1)),0,OFFSET('Daten Elementary'!$A$1,MATCH(CM$5,'Daten Elementary'!$A:$A,0)-1,MATCH(AM22,'Daten Elementary'!$A$424:$ADO$424,0)-1))*1000000</f>
        <v>14.296137</v>
      </c>
      <c r="CN22" s="312">
        <f ca="1">IF(ISERROR(OFFSET('Daten Elementary'!$A$1,MATCH(CN$5,'Daten Elementary'!$A:$A,0)-1,MATCH(AN22,'Daten Elementary'!$A$424:$ADO$424,0)-1)),0,OFFSET('Daten Elementary'!$A$1,MATCH(CN$5,'Daten Elementary'!$A:$A,0)-1,MATCH(AN22,'Daten Elementary'!$A$424:$ADO$424,0)-1))*1000000</f>
        <v>0</v>
      </c>
      <c r="CO22" s="312">
        <f ca="1">IF(ISERROR(OFFSET('Daten Elementary'!$A$1,MATCH(CO$5,'Daten Elementary'!$A:$A,0)-1,MATCH(AO22,'Daten Elementary'!$A$424:$ADO$424,0)-1)),0,OFFSET('Daten Elementary'!$A$1,MATCH(CO$5,'Daten Elementary'!$A:$A,0)-1,MATCH(AO22,'Daten Elementary'!$A$424:$ADO$424,0)-1))*1000000</f>
        <v>9.0605115000000005</v>
      </c>
      <c r="CP22" s="312">
        <f ca="1">IF(ISERROR(OFFSET('Daten Elementary'!$A$1,MATCH(CP$5,'Daten Elementary'!$A:$A,0)-1,MATCH(AP22,'Daten Elementary'!$A$424:$ADO$424,0)-1)),0,OFFSET('Daten Elementary'!$A$1,MATCH(CP$5,'Daten Elementary'!$A:$A,0)-1,MATCH(AP22,'Daten Elementary'!$A$424:$ADO$424,0)-1))*1000000</f>
        <v>0</v>
      </c>
      <c r="CQ22" s="312">
        <f t="shared" ca="1" si="15"/>
        <v>23.356648499999999</v>
      </c>
      <c r="CR22" s="312">
        <f ca="1">IF(ISERROR(OFFSET('Daten Elementary'!$A$1,MATCH(CR$5,'Daten Elementary'!$A:$A,0)-1,MATCH(AQ22,'Daten Elementary'!$A$424:$ADO$424,0)-1)),0,OFFSET('Daten Elementary'!$A$1,MATCH(CR$5,'Daten Elementary'!$A:$A,0)-1,MATCH(AQ22,'Daten Elementary'!$A$424:$ADO$424,0)-1))*1000000</f>
        <v>1.6960850999999999</v>
      </c>
      <c r="CS22" s="312">
        <f ca="1">IF(ISERROR(OFFSET('Daten Elementary'!$A$1,MATCH(CS$5,'Daten Elementary'!$A:$A,0)-1,MATCH(AR22,'Daten Elementary'!$A$424:$ADO$424,0)-1)),0,OFFSET('Daten Elementary'!$A$1,MATCH(CS$5,'Daten Elementary'!$A:$A,0)-1,MATCH(AR22,'Daten Elementary'!$A$424:$ADO$424,0)-1))*1000000</f>
        <v>21.061180999999998</v>
      </c>
      <c r="CT22" s="312">
        <f ca="1">IF(ISERROR(OFFSET('Daten Elementary'!$A$1,MATCH(CT$5,'Daten Elementary'!$A:$A,0)-1,MATCH(AS22,'Daten Elementary'!$A$424:$ADO$424,0)-1)),0,OFFSET('Daten Elementary'!$A$1,MATCH(CT$5,'Daten Elementary'!$A:$A,0)-1,MATCH(AS22,'Daten Elementary'!$A$424:$ADO$424,0)-1))*1000000</f>
        <v>6.9625197999999999</v>
      </c>
      <c r="CU22" s="313">
        <f t="shared" ca="1" si="16"/>
        <v>53.076434400000004</v>
      </c>
      <c r="CV22" s="312">
        <f ca="1">IF(ISERROR(OFFSET('Daten Elementary'!$A$1,MATCH(CV$5,'Daten Elementary'!$A:$A,0)-1,MATCH($AT22,'Daten Elementary'!$A$424:$ADO$424,0)-1)),0,OFFSET('Daten Elementary'!$A$1,MATCH(CV$5,'Daten Elementary'!$A:$A,0)-1,MATCH($AT22,'Daten Elementary'!$A$424:$ADO$424,0)-1))*1000000</f>
        <v>53.076435000000004</v>
      </c>
      <c r="CW22" s="305">
        <f t="shared" ca="1" si="17"/>
        <v>1.0000000113044518</v>
      </c>
      <c r="CX22" s="314">
        <f ca="1">IF(ISERROR(OFFSET('Daten Elementary'!$A$1,MATCH(CX$5,'Daten Elementary'!$A:$A,0)-1,MATCH(AM22,'Daten Elementary'!$A$424:$ADO$424,0)-1)),0,OFFSET('Daten Elementary'!$A$1,MATCH(CX$5,'Daten Elementary'!$A:$A,0)-1,MATCH(AM22,'Daten Elementary'!$A$424:$ADO$424,0)-1))*1000000</f>
        <v>15.997694000000001</v>
      </c>
      <c r="CY22" s="314">
        <f ca="1">IF(ISERROR(OFFSET('Daten Elementary'!$A$1,MATCH(CY$5,'Daten Elementary'!$A:$A,0)-1,MATCH(AN22,'Daten Elementary'!$A$424:$ADO$424,0)-1)),0,OFFSET('Daten Elementary'!$A$1,MATCH(CY$5,'Daten Elementary'!$A:$A,0)-1,MATCH(AN22,'Daten Elementary'!$A$424:$ADO$424,0)-1))*1000000</f>
        <v>0</v>
      </c>
      <c r="CZ22" s="314">
        <f ca="1">IF(ISERROR(OFFSET('Daten Elementary'!$A$1,MATCH(CZ$5,'Daten Elementary'!$A:$A,0)-1,MATCH(AO22,'Daten Elementary'!$A$424:$ADO$424,0)-1)),0,OFFSET('Daten Elementary'!$A$1,MATCH(CZ$5,'Daten Elementary'!$A:$A,0)-1,MATCH(AO22,'Daten Elementary'!$A$424:$ADO$424,0)-1))*1000000</f>
        <v>96.557785999999993</v>
      </c>
      <c r="DA22" s="314">
        <f ca="1">IF(ISERROR(OFFSET('Daten Elementary'!$A$1,MATCH(DA$5,'Daten Elementary'!$A:$A,0)-1,MATCH(AP22,'Daten Elementary'!$A$424:$ADO$424,0)-1)),0,OFFSET('Daten Elementary'!$A$1,MATCH(DA$5,'Daten Elementary'!$A:$A,0)-1,MATCH(AP22,'Daten Elementary'!$A$424:$ADO$424,0)-1))*1000000</f>
        <v>0</v>
      </c>
      <c r="DB22" s="314">
        <f t="shared" ca="1" si="18"/>
        <v>112.55547999999999</v>
      </c>
      <c r="DC22" s="314">
        <f ca="1">IF(ISERROR(OFFSET('Daten Elementary'!$A$1,MATCH(DC$5,'Daten Elementary'!$A:$A,0)-1,MATCH(AQ22,'Daten Elementary'!$A$424:$ADO$424,0)-1)),0,OFFSET('Daten Elementary'!$A$1,MATCH(DC$5,'Daten Elementary'!$A:$A,0)-1,MATCH(AQ22,'Daten Elementary'!$A$424:$ADO$424,0)-1))*1000000</f>
        <v>6.4210890999999997</v>
      </c>
      <c r="DD22" s="314">
        <f ca="1">IF(ISERROR(OFFSET('Daten Elementary'!$A$1,MATCH(DD$5,'Daten Elementary'!$A:$A,0)-1,MATCH(AR22,'Daten Elementary'!$A$424:$ADO$424,0)-1)),0,OFFSET('Daten Elementary'!$A$1,MATCH(DD$5,'Daten Elementary'!$A:$A,0)-1,MATCH(AR22,'Daten Elementary'!$A$424:$ADO$424,0)-1))*1000000</f>
        <v>93.382418000000001</v>
      </c>
      <c r="DE22" s="314">
        <f ca="1">IF(ISERROR(OFFSET('Daten Elementary'!$A$1,MATCH(DE$5,'Daten Elementary'!$A:$A,0)-1,MATCH(AS22,'Daten Elementary'!$A$424:$ADO$424,0)-1)),0,OFFSET('Daten Elementary'!$A$1,MATCH(DE$5,'Daten Elementary'!$A:$A,0)-1,MATCH(AS22,'Daten Elementary'!$A$424:$ADO$424,0)-1))*1000000</f>
        <v>55.370537000000006</v>
      </c>
      <c r="DF22" s="315">
        <f t="shared" ca="1" si="19"/>
        <v>267.72952409999999</v>
      </c>
      <c r="DG22" s="314">
        <f ca="1">IF(ISERROR(OFFSET('Daten Elementary'!$A$1,MATCH(DG$5,'Daten Elementary'!$A:$A,0)-1,MATCH($AT22,'Daten Elementary'!$A$424:$ADO$424,0)-1)),0,OFFSET('Daten Elementary'!$A$1,MATCH(DG$5,'Daten Elementary'!$A:$A,0)-1,MATCH($AT22,'Daten Elementary'!$A$424:$ADO$424,0)-1))*1000000</f>
        <v>267.72953000000001</v>
      </c>
      <c r="DH22" s="305">
        <f t="shared" ca="1" si="20"/>
        <v>1.0000000220371661</v>
      </c>
      <c r="DI22" s="316">
        <f ca="1">IF(ISERROR(OFFSET('Daten Elementary'!$A$1,MATCH(DI$5,'Daten Elementary'!$A:$A,0)-1,MATCH(AM22,'Daten Elementary'!$A$424:$ADO$424,0)-1)),0,OFFSET('Daten Elementary'!$A$1,MATCH(DI$5,'Daten Elementary'!$A:$A,0)-1,MATCH(AM22,'Daten Elementary'!$A$424:$ADO$424,0)-1))*1000000</f>
        <v>666.65</v>
      </c>
      <c r="DJ22" s="316">
        <f ca="1">IF(ISERROR(OFFSET('Daten Elementary'!$A$1,MATCH(DJ$5,'Daten Elementary'!$A:$A,0)-1,MATCH(AN22,'Daten Elementary'!$A$424:$ADO$424,0)-1)),0,OFFSET('Daten Elementary'!$A$1,MATCH(DJ$5,'Daten Elementary'!$A:$A,0)-1,MATCH(AN22,'Daten Elementary'!$A$424:$ADO$424,0)-1))*1000000</f>
        <v>0</v>
      </c>
      <c r="DK22" s="316">
        <f ca="1">IF(ISERROR(OFFSET('Daten Elementary'!$A$1,MATCH(DK$5,'Daten Elementary'!$A:$A,0)-1,MATCH(AO22,'Daten Elementary'!$A$424:$ADO$424,0)-1)),0,OFFSET('Daten Elementary'!$A$1,MATCH(DK$5,'Daten Elementary'!$A:$A,0)-1,MATCH(AO22,'Daten Elementary'!$A$424:$ADO$424,0)-1))*1000000</f>
        <v>117.64725</v>
      </c>
      <c r="DL22" s="316">
        <f ca="1">IF(ISERROR(OFFSET('Daten Elementary'!$A$1,MATCH(DL$5,'Daten Elementary'!$A:$A,0)-1,MATCH(AP22,'Daten Elementary'!$A$424:$ADO$424,0)-1)),0,OFFSET('Daten Elementary'!$A$1,MATCH(DL$5,'Daten Elementary'!$A:$A,0)-1,MATCH(AP22,'Daten Elementary'!$A$424:$ADO$424,0)-1))*1000000</f>
        <v>0</v>
      </c>
      <c r="DM22" s="316">
        <f t="shared" ca="1" si="21"/>
        <v>784.29724999999996</v>
      </c>
      <c r="DN22" s="316">
        <f ca="1">IF(ISERROR(OFFSET('Daten Elementary'!$A$1,MATCH(DN$5,'Daten Elementary'!$A:$A,0)-1,MATCH(AQ22,'Daten Elementary'!$A$424:$ADO$424,0)-1)),0,OFFSET('Daten Elementary'!$A$1,MATCH(DN$5,'Daten Elementary'!$A:$A,0)-1,MATCH(AQ22,'Daten Elementary'!$A$424:$ADO$424,0)-1))*1000000</f>
        <v>11.709254000000001</v>
      </c>
      <c r="DO22" s="316">
        <f ca="1">IF(ISERROR(OFFSET('Daten Elementary'!$A$1,MATCH(DO$5,'Daten Elementary'!$A:$A,0)-1,MATCH(AR22,'Daten Elementary'!$A$424:$ADO$424,0)-1)),0,OFFSET('Daten Elementary'!$A$1,MATCH(DO$5,'Daten Elementary'!$A:$A,0)-1,MATCH(AR22,'Daten Elementary'!$A$424:$ADO$424,0)-1))*1000000</f>
        <v>108.054</v>
      </c>
      <c r="DP22" s="316">
        <f ca="1">IF(ISERROR(OFFSET('Daten Elementary'!$A$1,MATCH(DP$5,'Daten Elementary'!$A:$A,0)-1,MATCH(AS22,'Daten Elementary'!$A$424:$ADO$424,0)-1)),0,OFFSET('Daten Elementary'!$A$1,MATCH(DP$5,'Daten Elementary'!$A:$A,0)-1,MATCH(AS22,'Daten Elementary'!$A$424:$ADO$424,0)-1))*1000000</f>
        <v>62.518711000000003</v>
      </c>
      <c r="DQ22" s="317">
        <f t="shared" ca="1" si="22"/>
        <v>966.57921499999998</v>
      </c>
      <c r="DR22" s="316">
        <f ca="1">IF(ISERROR(OFFSET('Daten Elementary'!$A$1,MATCH(DR$5,'Daten Elementary'!$A:$A,0)-1,MATCH($AT22,'Daten Elementary'!$A$424:$ADO$424,0)-1)),0,OFFSET('Daten Elementary'!$A$1,MATCH(DR$5,'Daten Elementary'!$A:$A,0)-1,MATCH($AT22,'Daten Elementary'!$A$424:$ADO$424,0)-1))*1000000</f>
        <v>966.57920999999999</v>
      </c>
      <c r="DS22" s="305">
        <f t="shared" ca="1" si="23"/>
        <v>0.99999999482711821</v>
      </c>
      <c r="DT22" s="318">
        <f ca="1">IF(ISERROR(OFFSET('Daten UBP13'!$A$1,MATCH(DT$5,'Daten UBP13'!$A:$A,0)-1,MATCH(AM22,'Daten UBP13'!$A$424:$AEG$424,0)-1)),0,OFFSET('Daten UBP13'!$A$1,MATCH(DT$5,'Daten UBP13'!$A:$A,0)-1,MATCH(AM22,'Daten UBP13'!$A$424:$AEG$424,0)-1))</f>
        <v>123.54546999999999</v>
      </c>
      <c r="DU22" s="318">
        <f ca="1">IF(ISERROR(OFFSET('Daten UBP13'!$A$1,MATCH(DU$5,'Daten UBP13'!$A:$A,0)-1,MATCH(AN22,'Daten UBP13'!$A$424:$AEG$424,0)-1)),0,OFFSET('Daten UBP13'!$A$1,MATCH(DU$5,'Daten UBP13'!$A:$A,0)-1,MATCH(AN22,'Daten UBP13'!$A$424:$AEG$424,0)-1))</f>
        <v>0</v>
      </c>
      <c r="DV22" s="318">
        <f ca="1">IF(ISERROR(OFFSET('Daten UBP13'!$A$1,MATCH(DV$5,'Daten UBP13'!$A:$A,0)-1,MATCH(AO22,'Daten UBP13'!$A$424:$AEG$424,0)-1)),0,OFFSET('Daten UBP13'!$A$1,MATCH(DV$5,'Daten UBP13'!$A:$A,0)-1,MATCH(AO22,'Daten UBP13'!$A$424:$AEG$424,0)-1))</f>
        <v>58.269177999999997</v>
      </c>
      <c r="DW22" s="318">
        <f ca="1">IF(ISERROR(OFFSET('Daten UBP13'!$A$1,MATCH(DW$5,'Daten UBP13'!$A:$A,0)-1,MATCH(AP22,'Daten UBP13'!$A$424:$AEG$424,0)-1)),0,OFFSET('Daten UBP13'!$A$1,MATCH(DW$5,'Daten UBP13'!$A:$A,0)-1,MATCH(AP22,'Daten UBP13'!$A$424:$AEG$424,0)-1))</f>
        <v>0</v>
      </c>
      <c r="DX22" s="318">
        <f t="shared" ca="1" si="24"/>
        <v>181.81464799999998</v>
      </c>
      <c r="DY22" s="318">
        <f ca="1">IF(ISERROR(OFFSET('Daten UBP13'!$A$1,MATCH(DY$5,'Daten UBP13'!$A:$A,0)-1,MATCH(AQ22,'Daten UBP13'!$A$424:$AEG$424,0)-1)),0,OFFSET('Daten UBP13'!$A$1,MATCH(DY$5,'Daten UBP13'!$A:$A,0)-1,MATCH(AQ22,'Daten UBP13'!$A$424:$AEG$424,0)-1))</f>
        <v>9.4186382999999996</v>
      </c>
      <c r="DZ22" s="318">
        <f ca="1">IF(ISERROR(OFFSET('Daten UBP13'!$A$1,MATCH(DZ$5,'Daten UBP13'!$A:$A,0)-1,MATCH(AR22,'Daten UBP13'!$A$424:$AEG$424,0)-1)),0,OFFSET('Daten UBP13'!$A$1,MATCH(DZ$5,'Daten UBP13'!$A:$A,0)-1,MATCH(AR22,'Daten UBP13'!$A$424:$AEG$424,0)-1))</f>
        <v>108.66054</v>
      </c>
      <c r="EA22" s="318">
        <f ca="1">IF(ISERROR(OFFSET('Daten UBP13'!$A$1,MATCH(EA$5,'Daten UBP13'!$A:$A,0)-1,MATCH(AS22,'Daten UBP13'!$A$424:$AEG$424,0)-1)),0,OFFSET('Daten UBP13'!$A$1,MATCH(EA$5,'Daten UBP13'!$A:$A,0)-1,MATCH(AS22,'Daten UBP13'!$A$424:$AEG$424,0)-1))</f>
        <v>37.606847999999999</v>
      </c>
      <c r="EB22" s="319">
        <f t="shared" ca="1" si="25"/>
        <v>337.50067430000001</v>
      </c>
      <c r="EC22" s="318">
        <f ca="1">IF(ISERROR(OFFSET('Daten UBP13'!$A$1,MATCH(EC$5,'Daten UBP13'!$A:$A,0)-1,MATCH(AT22,'Daten UBP13'!$A$424:$AEG$424,0)-1)),0,OFFSET('Daten UBP13'!$A$1,MATCH(EC$5,'Daten UBP13'!$A:$A,0)-1,MATCH(AT22,'Daten UBP13'!$A$424:$AEG$424,0)-1))</f>
        <v>337.50067999999999</v>
      </c>
      <c r="ED22" s="305">
        <f t="shared" ca="1" si="26"/>
        <v>1.000000016888855</v>
      </c>
      <c r="EE22" s="320">
        <f ca="1">IF(ISERROR(OFFSET('Daten ReCiPe'!$A$1,MATCH(EE$5,'Daten ReCiPe'!$A:$A,0)-1,MATCH(AM22,'Daten ReCiPe'!$A$424:$ADO$424,0)-1)),0,OFFSET('Daten ReCiPe'!$A$1,MATCH(EE$5,'Daten ReCiPe'!$A:$A,0)-1,MATCH(AM22,'Daten ReCiPe'!$A$424:$ADO$424,0)-1))*1000</f>
        <v>8.0110878000000003</v>
      </c>
      <c r="EF22" s="320">
        <f ca="1">IF(ISERROR(OFFSET('Daten ReCiPe'!$A$1,MATCH(EF$5,'Daten ReCiPe'!$A:$A,0)-1,MATCH(AN22,'Daten ReCiPe'!$A$424:$ADO$424,0)-1)),0,OFFSET('Daten ReCiPe'!$A$1,MATCH(EF$5,'Daten ReCiPe'!$A:$A,0)-1,MATCH(AN22,'Daten ReCiPe'!$A$424:$ADO$424,0)-1))*1000</f>
        <v>0</v>
      </c>
      <c r="EG22" s="320">
        <f ca="1">IF(ISERROR(OFFSET('Daten ReCiPe'!$A$1,MATCH(EG$5,'Daten ReCiPe'!$A:$A,0)-1,MATCH(AO22,'Daten ReCiPe'!$A$424:$ADO$424,0)-1)),0,OFFSET('Daten ReCiPe'!$A$1,MATCH(EG$5,'Daten ReCiPe'!$A:$A,0)-1,MATCH(AO22,'Daten ReCiPe'!$A$424:$ADO$424,0)-1))*1000</f>
        <v>9.2029288999999999</v>
      </c>
      <c r="EH22" s="320">
        <f ca="1">IF(ISERROR(OFFSET('Daten ReCiPe'!$A$1,MATCH(EH$5,'Daten ReCiPe'!$A:$A,0)-1,MATCH(AP22,'Daten ReCiPe'!$A$424:$ADO$424,0)-1)),0,OFFSET('Daten ReCiPe'!$A$1,MATCH(EH$5,'Daten ReCiPe'!$A:$A,0)-1,MATCH(AP22,'Daten ReCiPe'!$A$424:$ADO$424,0)-1))*1000</f>
        <v>0</v>
      </c>
      <c r="EI22" s="320">
        <f t="shared" ca="1" si="27"/>
        <v>17.214016700000002</v>
      </c>
      <c r="EJ22" s="320">
        <f ca="1">IF(ISERROR(OFFSET('Daten ReCiPe'!$A$1,MATCH(EJ$5,'Daten ReCiPe'!$A:$A,0)-1,MATCH(AQ22,'Daten ReCiPe'!$A$424:$ADO$424,0)-1)),0,OFFSET('Daten ReCiPe'!$A$1,MATCH(EJ$5,'Daten ReCiPe'!$A:$A,0)-1,MATCH(AQ22,'Daten ReCiPe'!$A$424:$ADO$424,0)-1))*1000</f>
        <v>0.86290067000000004</v>
      </c>
      <c r="EK22" s="320">
        <f ca="1">IF(ISERROR(OFFSET('Daten ReCiPe'!$A$1,MATCH(EK$5,'Daten ReCiPe'!$A:$A,0)-1,MATCH(AR22,'Daten ReCiPe'!$A$424:$ADO$424,0)-1)),0,OFFSET('Daten ReCiPe'!$A$1,MATCH(EK$5,'Daten ReCiPe'!$A:$A,0)-1,MATCH(AR22,'Daten ReCiPe'!$A$424:$ADO$424,0)-1))*1000</f>
        <v>7.5238477000000001</v>
      </c>
      <c r="EL22" s="320">
        <f ca="1">IF(ISERROR(OFFSET('Daten ReCiPe'!$A$1,MATCH(EL$5,'Daten ReCiPe'!$A:$A,0)-1,MATCH(AS22,'Daten ReCiPe'!$A$424:$ADO$424,0)-1)),0,OFFSET('Daten ReCiPe'!$A$1,MATCH(EL$5,'Daten ReCiPe'!$A:$A,0)-1,MATCH(AS22,'Daten ReCiPe'!$A$424:$ADO$424,0)-1))*1000</f>
        <v>2.0148036</v>
      </c>
      <c r="EM22" s="321">
        <f t="shared" ca="1" si="28"/>
        <v>27.615568670000002</v>
      </c>
      <c r="EN22" s="320">
        <f ca="1">IF(ISERROR(OFFSET('Daten ReCiPe'!$A$1,MATCH(EN$5,'Daten ReCiPe'!$A:$A,0)-1,MATCH(AT22,'Daten ReCiPe'!$A$424:$ADO$424,0)-1)),0,OFFSET('Daten ReCiPe'!$A$1,MATCH(EN$5,'Daten ReCiPe'!$A:$A,0)-1,MATCH(AT22,'Daten ReCiPe'!$A$424:$ADO$424,0)-1))*1000</f>
        <v>27.615569000000001</v>
      </c>
      <c r="EO22" s="305">
        <f t="shared" ca="1" si="29"/>
        <v>1.0000000119497809</v>
      </c>
      <c r="EP22" s="322">
        <f ca="1">IF(ISERROR(OFFSET('Daten Elementary'!$A$1,MATCH(EP$5,'Daten Elementary'!$A:$A,0)-1,MATCH(AM22,'Daten Elementary'!$A$424:$ADO$424,0)-1)),0,OFFSET('Daten Elementary'!$A$1,MATCH(EP$5,'Daten Elementary'!$A:$A,0)-1,MATCH(AM22,'Daten Elementary'!$A$424:$ADO$424,0)-1))*1000000</f>
        <v>1.0027950000000001</v>
      </c>
      <c r="EQ22" s="322">
        <f ca="1">IF(ISERROR(OFFSET('Daten Elementary'!$A$1,MATCH(EQ$5,'Daten Elementary'!$A:$A,0)-1,MATCH(AN22,'Daten Elementary'!$A$424:$ADO$424,0)-1)),0,OFFSET('Daten Elementary'!$A$1,MATCH(EQ$5,'Daten Elementary'!$A:$A,0)-1,MATCH(AN22,'Daten Elementary'!$A$424:$ADO$424,0)-1))*1000000</f>
        <v>0</v>
      </c>
      <c r="ER22" s="322">
        <f ca="1">IF(ISERROR(OFFSET('Daten Elementary'!$A$1,MATCH(ER$5,'Daten Elementary'!$A:$A,0)-1,MATCH(AO22,'Daten Elementary'!$A$424:$ADO$424,0)-1)),0,OFFSET('Daten Elementary'!$A$1,MATCH(ER$5,'Daten Elementary'!$A:$A,0)-1,MATCH(AO22,'Daten Elementary'!$A$424:$ADO$424,0)-1))*1000000</f>
        <v>261.57056999999998</v>
      </c>
      <c r="ES22" s="322">
        <f ca="1">IF(ISERROR(OFFSET('Daten Elementary'!$A$1,MATCH(ES$5,'Daten Elementary'!$A:$A,0)-1,MATCH(AP22,'Daten Elementary'!$A$424:$ADO$424,0)-1)),0,OFFSET('Daten Elementary'!$A$1,MATCH(ES$5,'Daten Elementary'!$A:$A,0)-1,MATCH(AP22,'Daten Elementary'!$A$424:$ADO$424,0)-1))*1000000</f>
        <v>0</v>
      </c>
      <c r="ET22" s="322">
        <f t="shared" ca="1" si="30"/>
        <v>262.57336499999997</v>
      </c>
      <c r="EU22" s="322">
        <f ca="1">IF(ISERROR(OFFSET('Daten Elementary'!$A$1,MATCH(EU$5,'Daten Elementary'!$A:$A,0)-1,MATCH(AQ22,'Daten Elementary'!$A$424:$ADO$424,0)-1)),0,OFFSET('Daten Elementary'!$A$1,MATCH(EU$5,'Daten Elementary'!$A:$A,0)-1,MATCH(AQ22,'Daten Elementary'!$A$424:$ADO$424,0)-1))*1000000</f>
        <v>19.751365</v>
      </c>
      <c r="EV22" s="322">
        <f ca="1">IF(ISERROR(OFFSET('Daten Elementary'!$A$1,MATCH(EV$5,'Daten Elementary'!$A:$A,0)-1,MATCH(AR22,'Daten Elementary'!$A$424:$ADO$424,0)-1)),0,OFFSET('Daten Elementary'!$A$1,MATCH(EV$5,'Daten Elementary'!$A:$A,0)-1,MATCH(AR22,'Daten Elementary'!$A$424:$ADO$424,0)-1))*1000000</f>
        <v>214.82299</v>
      </c>
      <c r="EW22" s="322">
        <f ca="1">IF(ISERROR(OFFSET('Daten Elementary'!$A$1,MATCH(EW$5,'Daten Elementary'!$A:$A,0)-1,MATCH(AS22,'Daten Elementary'!$A$424:$ADO$424,0)-1)),0,OFFSET('Daten Elementary'!$A$1,MATCH(EW$5,'Daten Elementary'!$A:$A,0)-1,MATCH(AS22,'Daten Elementary'!$A$424:$ADO$424,0)-1))*1000000</f>
        <v>34.145203000000002</v>
      </c>
      <c r="EX22" s="323">
        <f t="shared" ca="1" si="31"/>
        <v>531.29292299999997</v>
      </c>
      <c r="EY22" s="322">
        <f ca="1">IF(ISERROR(OFFSET('Daten Elementary'!$A$1,MATCH(EY$5,'Daten Elementary'!$A:$A,0)-1,MATCH($AT22,'Daten Elementary'!$A$424:$ADO$424,0)-1)),0,OFFSET('Daten Elementary'!$A$1,MATCH(EY$5,'Daten Elementary'!$A:$A,0)-1,MATCH($AT22,'Daten Elementary'!$A$424:$ADO$424,0)-1))*1000000</f>
        <v>531.29293000000007</v>
      </c>
      <c r="EZ22" s="305">
        <f t="shared" ca="1" si="32"/>
        <v>1.0000000131754063</v>
      </c>
      <c r="FA22" s="314">
        <f ca="1">IF(ISERROR(OFFSET('Daten Elementary'!$A$1,MATCH(FA$5,'Daten Elementary'!$A:$A,0)-1,MATCH(AM22,'Daten Elementary'!$A$424:$ADO$424,0)-1)),0,OFFSET('Daten Elementary'!$A$1,MATCH(FA$5,'Daten Elementary'!$A:$A,0)-1,MATCH(AM22,'Daten Elementary'!$A$424:$ADO$424,0)-1))*1000</f>
        <v>136.39000000000001</v>
      </c>
      <c r="FB22" s="314">
        <f ca="1">IF(ISERROR(OFFSET('Daten Elementary'!$A$1,MATCH(FB$5,'Daten Elementary'!$A:$A,0)-1,MATCH(AN22,'Daten Elementary'!$A$424:$ADO$424,0)-1)),0,OFFSET('Daten Elementary'!$A$1,MATCH(FB$5,'Daten Elementary'!$A:$A,0)-1,MATCH(AN22,'Daten Elementary'!$A$424:$ADO$424,0)-1))*1000</f>
        <v>0</v>
      </c>
      <c r="FC22" s="314">
        <f ca="1">IF(ISERROR(OFFSET('Daten Elementary'!$A$1,MATCH(FC$5,'Daten Elementary'!$A:$A,0)-1,MATCH(AO22,'Daten Elementary'!$A$424:$ADO$424,0)-1)),0,OFFSET('Daten Elementary'!$A$1,MATCH(FC$5,'Daten Elementary'!$A:$A,0)-1,MATCH(AO22,'Daten Elementary'!$A$424:$ADO$424,0)-1))*1000</f>
        <v>22.789011000000002</v>
      </c>
      <c r="FD22" s="314">
        <f ca="1">IF(ISERROR(OFFSET('Daten Elementary'!$A$1,MATCH(FD$5,'Daten Elementary'!$A:$A,0)-1,MATCH(AP22,'Daten Elementary'!$A$424:$ADO$424,0)-1)),0,OFFSET('Daten Elementary'!$A$1,MATCH(FD$5,'Daten Elementary'!$A:$A,0)-1,MATCH(AP22,'Daten Elementary'!$A$424:$ADO$424,0)-1))*1000</f>
        <v>0</v>
      </c>
      <c r="FE22" s="314">
        <f t="shared" ca="1" si="33"/>
        <v>159.179011</v>
      </c>
      <c r="FF22" s="314">
        <f ca="1">IF(ISERROR(OFFSET('Daten Elementary'!$A$1,MATCH(FF$5,'Daten Elementary'!$A:$A,0)-1,MATCH(AQ22,'Daten Elementary'!$A$424:$ADO$424,0)-1)),0,OFFSET('Daten Elementary'!$A$1,MATCH(FF$5,'Daten Elementary'!$A:$A,0)-1,MATCH(AQ22,'Daten Elementary'!$A$424:$ADO$424,0)-1))*1000</f>
        <v>5.7711579999999998</v>
      </c>
      <c r="FG22" s="314">
        <f ca="1">IF(ISERROR(OFFSET('Daten Elementary'!$A$1,MATCH(FG$5,'Daten Elementary'!$A:$A,0)-1,MATCH(AR22,'Daten Elementary'!$A$424:$ADO$424,0)-1)),0,OFFSET('Daten Elementary'!$A$1,MATCH(FG$5,'Daten Elementary'!$A:$A,0)-1,MATCH(AR22,'Daten Elementary'!$A$424:$ADO$424,0)-1))*1000</f>
        <v>53.301258999999995</v>
      </c>
      <c r="FH22" s="314">
        <f ca="1">IF(ISERROR(OFFSET('Daten Elementary'!$A$1,MATCH(FH$5,'Daten Elementary'!$A:$A,0)-1,MATCH(AS22,'Daten Elementary'!$A$424:$ADO$424,0)-1)),0,OFFSET('Daten Elementary'!$A$1,MATCH(FH$5,'Daten Elementary'!$A:$A,0)-1,MATCH(AS22,'Daten Elementary'!$A$424:$ADO$424,0)-1))*1000</f>
        <v>12.916036999999999</v>
      </c>
      <c r="FI22" s="315">
        <f t="shared" ca="1" si="34"/>
        <v>231.16746499999999</v>
      </c>
      <c r="FJ22" s="314">
        <f ca="1">IF(ISERROR(OFFSET('Daten Elementary'!$A$1,MATCH(FJ$5,'Daten Elementary'!$A:$A,0)-1,MATCH($AT22,'Daten Elementary'!$A$424:$ADO$424,0)-1)),0,OFFSET('Daten Elementary'!$A$1,MATCH(FJ$5,'Daten Elementary'!$A:$A,0)-1,MATCH($AT22,'Daten Elementary'!$A$424:$ADO$424,0)-1))*1000</f>
        <v>231.16747000000001</v>
      </c>
      <c r="FK22" s="305">
        <f t="shared" ca="1" si="35"/>
        <v>1.0000000216293414</v>
      </c>
      <c r="FL22" s="314">
        <f ca="1">IF(ISERROR(OFFSET('Daten Elementary'!$A$1,MATCH(FL$5,'Daten Elementary'!$A:$A,0)-1,MATCH(AM22,'Daten Elementary'!$A$424:$ADO$424,0)-1)),0,OFFSET('Daten Elementary'!$A$1,MATCH(FL$5,'Daten Elementary'!$A:$A,0)-1,MATCH(AM22,'Daten Elementary'!$A$424:$ADO$424,0)-1))</f>
        <v>0</v>
      </c>
      <c r="FM22" s="314">
        <f ca="1">IF(ISERROR(OFFSET('Daten Elementary'!$A$1,MATCH(FM$5,'Daten Elementary'!$A:$A,0)-1,MATCH(AN22,'Daten Elementary'!$A$424:$ADO$424,0)-1)),0,OFFSET('Daten Elementary'!$A$1,MATCH(FM$5,'Daten Elementary'!$A:$A,0)-1,MATCH(AN22,'Daten Elementary'!$A$424:$ADO$424,0)-1))</f>
        <v>0</v>
      </c>
      <c r="FN22" s="314">
        <f ca="1">IF(ISERROR(OFFSET('Daten Elementary'!$A$1,MATCH(FN$5,'Daten Elementary'!$A:$A,0)-1,MATCH(AO22,'Daten Elementary'!$A$424:$ADO$424,0)-1)),0,OFFSET('Daten Elementary'!$A$1,MATCH(FN$5,'Daten Elementary'!$A:$A,0)-1,MATCH(AO22,'Daten Elementary'!$A$424:$ADO$424,0)-1))</f>
        <v>0</v>
      </c>
      <c r="FO22" s="314">
        <f ca="1">IF(ISERROR(OFFSET('Daten Elementary'!$A$1,MATCH(FO$5,'Daten Elementary'!$A:$A,0)-1,MATCH(AP22,'Daten Elementary'!$A$424:$ADO$424,0)-1)),0,OFFSET('Daten Elementary'!$A$1,MATCH(FO$5,'Daten Elementary'!$A:$A,0)-1,MATCH(AP22,'Daten Elementary'!$A$424:$ADO$424,0)-1))</f>
        <v>0</v>
      </c>
      <c r="FP22" s="314">
        <f t="shared" ca="1" si="36"/>
        <v>0</v>
      </c>
      <c r="FQ22" s="314">
        <f ca="1">IF(ISERROR(OFFSET('Daten Elementary'!$A$1,MATCH(FQ$5,'Daten Elementary'!$A:$A,0)-1,MATCH(AQ22,'Daten Elementary'!$A$424:$ADO$424,0)-1)),0,OFFSET('Daten Elementary'!$A$1,MATCH(FQ$5,'Daten Elementary'!$A:$A,0)-1,MATCH(AQ22,'Daten Elementary'!$A$424:$ADO$424,0)-1))</f>
        <v>0</v>
      </c>
      <c r="FR22" s="314">
        <f ca="1">IF(ISERROR(OFFSET('Daten Elementary'!$A$1,MATCH(FR$5,'Daten Elementary'!$A:$A,0)-1,MATCH(AR22,'Daten Elementary'!$A$424:$ADO$424,0)-1)),0,OFFSET('Daten Elementary'!$A$1,MATCH(FR$5,'Daten Elementary'!$A:$A,0)-1,MATCH(AR22,'Daten Elementary'!$A$424:$ADO$424,0)-1))</f>
        <v>0</v>
      </c>
      <c r="FS22" s="314">
        <f ca="1">IF(ISERROR(OFFSET('Daten Elementary'!$A$1,MATCH(FS$5,'Daten Elementary'!$A:$A,0)-1,MATCH(AS22,'Daten Elementary'!$A$424:$ADO$424,0)-1)),0,OFFSET('Daten Elementary'!$A$1,MATCH(FS$5,'Daten Elementary'!$A:$A,0)-1,MATCH(AS22,'Daten Elementary'!$A$424:$ADO$424,0)-1))</f>
        <v>0</v>
      </c>
      <c r="FT22" s="315">
        <f t="shared" ca="1" si="37"/>
        <v>0</v>
      </c>
      <c r="FU22" s="314">
        <f ca="1">IF(ISERROR(OFFSET('Daten Elementary'!$A$1,MATCH(FU$5,'Daten Elementary'!$A:$A,0)-1,MATCH($AT22,'Daten Elementary'!$A$424:$ADO$424,0)-1)),0,OFFSET('Daten Elementary'!$A$1,MATCH(FU$5,'Daten Elementary'!$A:$A,0)-1,MATCH($AT22,'Daten Elementary'!$A$424:$ADO$424,0)-1))</f>
        <v>0</v>
      </c>
      <c r="FV22" s="305">
        <f t="shared" ca="1" si="38"/>
        <v>0</v>
      </c>
      <c r="FW22" s="324"/>
      <c r="FX22" s="231" t="str">
        <f t="shared" si="39"/>
        <v>Personenwagen, Diesel (EURO 5)</v>
      </c>
      <c r="FY22" s="231" t="str">
        <f t="shared" si="2"/>
        <v>Personenwagen</v>
      </c>
      <c r="FZ22" s="231" t="str">
        <f t="shared" si="3"/>
        <v>, Diesel</v>
      </c>
      <c r="GA22" s="231" t="str">
        <f t="shared" si="4"/>
        <v xml:space="preserve"> (EURO 5)</v>
      </c>
      <c r="GB22" s="231"/>
    </row>
    <row r="23" spans="1:184" ht="16.5" customHeight="1">
      <c r="A23" s="339"/>
      <c r="B23" s="344"/>
      <c r="C23" s="332" t="s">
        <v>385</v>
      </c>
      <c r="D23" s="334" t="s">
        <v>24</v>
      </c>
      <c r="E23" s="340" t="s">
        <v>320</v>
      </c>
      <c r="F23" s="102">
        <v>1.6</v>
      </c>
      <c r="G23" s="31">
        <v>5</v>
      </c>
      <c r="H23" s="87">
        <f>F23/G23</f>
        <v>0.32</v>
      </c>
      <c r="I23" s="99">
        <v>5.6661716445716461</v>
      </c>
      <c r="J23" s="101"/>
      <c r="K23" s="100">
        <v>1700</v>
      </c>
      <c r="L23" s="86"/>
      <c r="M23" s="86"/>
      <c r="N23" s="38" t="s">
        <v>99</v>
      </c>
      <c r="O23" s="6">
        <f ca="1">(IF(ISERROR(INDEX(INDIRECT($D$268),MATCH($AM23,$AM$4:$AM$275,0),MATCH(O$304,INDIRECT($E$268),0))*$I23/$AD23),0,INDEX(INDIRECT($D$268),MATCH($AM23,$AM$4:$AM$275,0),MATCH(O$304,INDIRECT($E$268),0))*$I23/$AD23)+IF(ISERROR(INDEX(INDIRECT($D$268),MATCH($AN23,$AN$4:$AN$275,0),MATCH(O$305,INDIRECT($E$268),0))*$J23/$AE23),0,INDEX(INDIRECT($D$268),MATCH($AN23,$AN$4:$AN$275,0),MATCH(O$305,INDIRECT($E$268),0))*$J23/$AE23))*$AC23/$F23</f>
        <v>100.28520123557418</v>
      </c>
      <c r="P23" s="6">
        <f ca="1">(IF(ISERROR(INDEX(INDIRECT($D$268),MATCH($AO23,$AO$4:$AO$275,0),MATCH(P$304,INDIRECT($E$268),0))*$I23/$AD23),0,INDEX(INDIRECT($D$268),MATCH($AO23,$AO$4:$AO$275,0),MATCH(P$304,INDIRECT($E$268),0))*$I23/$AD23)+IF(ISERROR(INDEX(INDIRECT($D$268),MATCH($AP23,$AP$4:$AP$275,0),MATCH(P$305,INDIRECT($E$268),0))*$J23/$AE23),0,INDEX(INDIRECT($D$268),MATCH($AP23,$AP$4:$AP$275,0),MATCH(P$305,INDIRECT($E$268),0))*$J23/$AE23))*$AC23/$F23</f>
        <v>19.342361878094316</v>
      </c>
      <c r="Q23" s="6">
        <f ca="1">INDEX(INDIRECT($D$268),MATCH($AQ23,$AQ$4:$AQ$284,0),MATCH(Q$4,INDIRECT($E$268),0))*$K23*$AC23/$F23/$AF23</f>
        <v>4.2698847539062497</v>
      </c>
      <c r="R23" s="6">
        <f ca="1">INDEX(INDIRECT($D$268),MATCH($AR23,$AR$4:$AR$284,0),MATCH(R$4,INDIRECT($E$268),0))*$K23*$AC23/$F23/$AF23</f>
        <v>39.506191093749997</v>
      </c>
      <c r="S23" s="6">
        <f ca="1">INDEX(INDIRECT($D$268),MATCH($AS23,$AS$4:$AS$284,0),MATCH(S$4,INDIRECT($E$268),0))*$K23*$AC23/$F23/$AF23</f>
        <v>9.5352329296874991</v>
      </c>
      <c r="T23" s="7">
        <f ca="1">S23+R23+Q23+P23+O23</f>
        <v>172.93887189101224</v>
      </c>
      <c r="U23" s="6">
        <f>IF($B$268=6,(IF(OR(AJ23="Benzin",AJ23="Diesel"),$AK23*INDEX('DIN EN 16258'!$I:$I,MATCH('mobitool-Faktoren v2.0'!$AI23,'DIN EN 16258'!$A:$A,0))*$I23/$AD23+$AL23*INDEX('DIN EN 16258'!$I:$I,MATCH('mobitool-Faktoren v2.0'!$AJ23,'DIN EN 16258'!$A:$A,0))*$I23/$AD23,IF(ISERROR($AK23*INDEX('DIN EN 16258'!$I:$I,MATCH('mobitool-Faktoren v2.0'!$AI23,'DIN EN 16258'!$A:$A,0))*$I23/$AD23),0,$AK23*INDEX('DIN EN 16258'!$I:$I,MATCH('mobitool-Faktoren v2.0'!$AI23,'DIN EN 16258'!$A:$A,0))*$I23/$AD23)+IF(ISERROR($AL23*INDEX('DIN EN 16258'!$I:$I,MATCH('mobitool-Faktoren v2.0'!$AJ23,'DIN EN 16258'!$A:$A,0))*$J23/$AE23),0,$AL23*INDEX('DIN EN 16258'!$I:$I,MATCH('mobitool-Faktoren v2.0'!$AJ23,'DIN EN 16258'!$A:$A,0))*$J23/$AE23)))*1000,
IF($B$268=1,(IF(OR(AJ23="Benzin",AJ23="Diesel"),$AK23*INDEX('DIN EN 16258'!$D:$D,MATCH('mobitool-Faktoren v2.0'!$AI23,'DIN EN 16258'!$A:$A,0))*$I23/$AD23+$AL23*INDEX('DIN EN 16258'!$D:$D,MATCH('mobitool-Faktoren v2.0'!$AJ23,'DIN EN 16258'!$A:$A,0))*$I23/$AD23,IF(ISERROR($AK23*INDEX('DIN EN 16258'!$D:$D,MATCH('mobitool-Faktoren v2.0'!$AI23,'DIN EN 16258'!$A:$A,0))*$I23/$AD23),0,$AK23*INDEX('DIN EN 16258'!$D:$D,MATCH('mobitool-Faktoren v2.0'!$AI23,'DIN EN 16258'!$A:$A,0))*$I23/$AD23)+IF(ISERROR($AL23*INDEX('DIN EN 16258'!$D:$D,MATCH('mobitool-Faktoren v2.0'!$AJ23,'DIN EN 16258'!$A:$A,0))*$J23/$AE23),0,$AL23*INDEX('DIN EN 16258'!$D:$D,MATCH('mobitool-Faktoren v2.0'!$AJ23,'DIN EN 16258'!$A:$A,0))*$J23/$AE23))),0))*$AC23/$F23</f>
        <v>95.488281103096568</v>
      </c>
      <c r="V23" s="6">
        <f>IF($B$268=6,(IF(OR(AJ23="Benzin",AJ23="Diesel"),$AK23*INDEX('DIN EN 16258'!$L:$L,MATCH('mobitool-Faktoren v2.0'!$AI23,'DIN EN 16258'!$A:$A,0))*$I23/$AD23+$AL23*INDEX('DIN EN 16258'!$L:$L,MATCH('mobitool-Faktoren v2.0'!$AJ23,'DIN EN 16258'!$A:$A,0))*$I23/$AD23,IF(ISERROR($AK23*INDEX('DIN EN 16258'!$L:$L,MATCH('mobitool-Faktoren v2.0'!$AI23,'DIN EN 16258'!$A:$A,0))*$I23/$AD23),0,$AK23*INDEX('DIN EN 16258'!$L:$L,MATCH('mobitool-Faktoren v2.0'!$AI23,'DIN EN 16258'!$A:$A,0))*$I23/$AD23)+IF(ISERROR($AL23*INDEX('DIN EN 16258'!$L:$L,MATCH('mobitool-Faktoren v2.0'!$AJ23,'DIN EN 16258'!$A:$A,0))*$J23/$AE23),0,$AL23*INDEX('DIN EN 16258'!$L:$L,MATCH('mobitool-Faktoren v2.0'!$AJ23,'DIN EN 16258'!$A:$A,0))*$J23/$AE23)))*1000,
IF($B$268=1,(IF(OR(AJ23="Benzin",AJ23="Diesel"),$AK23*INDEX('DIN EN 16258'!$F:$F,MATCH('mobitool-Faktoren v2.0'!$AI23,'DIN EN 16258'!$A:$A,0))*$I23/$AD23+$AL23*INDEX('DIN EN 16258'!$F:$F,MATCH('mobitool-Faktoren v2.0'!$AJ23,'DIN EN 16258'!$A:$A,0))*$I23/$AD23,IF(ISERROR($AK23*INDEX('DIN EN 16258'!$F:$F,MATCH('mobitool-Faktoren v2.0'!$AI23,'DIN EN 16258'!$A:$A,0))*$I23/$AD23),0,$AK23*INDEX('DIN EN 16258'!$F:$F,MATCH('mobitool-Faktoren v2.0'!$AI23,'DIN EN 16258'!$A:$A,0))*$I23/$AD23)+IF(ISERROR($AL23*INDEX('DIN EN 16258'!$F:$F,MATCH('mobitool-Faktoren v2.0'!$AJ23,'DIN EN 16258'!$A:$A,0))*$J23/$AE23),0,$AL23*INDEX('DIN EN 16258'!$F:$F,MATCH('mobitool-Faktoren v2.0'!$AJ23,'DIN EN 16258'!$A:$A,0))*$J23/$AE23))),0))*$AC23/$F23</f>
        <v>116.0137994710519</v>
      </c>
      <c r="W23" s="39" t="s">
        <v>672</v>
      </c>
      <c r="X23" s="39" t="s">
        <v>162</v>
      </c>
      <c r="Y23" s="336">
        <v>3</v>
      </c>
      <c r="Z23" s="336">
        <v>25</v>
      </c>
      <c r="AA23" s="337">
        <v>500</v>
      </c>
      <c r="AB23" s="299">
        <v>3500</v>
      </c>
      <c r="AC23" s="300">
        <v>1</v>
      </c>
      <c r="AD23" s="298">
        <v>4.8429761904761905</v>
      </c>
      <c r="AE23" s="298"/>
      <c r="AF23" s="299">
        <v>1600</v>
      </c>
      <c r="AG23" s="299"/>
      <c r="AH23" s="299">
        <v>150000</v>
      </c>
      <c r="AI23" s="301" t="s">
        <v>24</v>
      </c>
      <c r="AJ23" s="301"/>
      <c r="AK23" s="329">
        <f>'Kennwerte Strassentransporte'!M$20</f>
        <v>4.0680626571178401E-2</v>
      </c>
      <c r="AL23" s="329"/>
      <c r="AM23" s="202" t="s">
        <v>950</v>
      </c>
      <c r="AN23" s="202" t="s">
        <v>81</v>
      </c>
      <c r="AO23" s="202" t="s">
        <v>951</v>
      </c>
      <c r="AP23" s="202" t="s">
        <v>81</v>
      </c>
      <c r="AQ23" s="202" t="s">
        <v>952</v>
      </c>
      <c r="AR23" s="202" t="s">
        <v>953</v>
      </c>
      <c r="AS23" s="202" t="s">
        <v>954</v>
      </c>
      <c r="AT23" s="202" t="s">
        <v>958</v>
      </c>
      <c r="AU23" s="303">
        <f ca="1">IF(ISERROR(OFFSET('Daten KEA'!$A$1,MATCH(AU$5,'Daten KEA'!$A:$A,0)-1,MATCH(AM23,'Daten KEA'!$A$424:$ADO$424,0)-1)),0,OFFSET('Daten KEA'!$A$1,MATCH(AU$5,'Daten KEA'!$A:$A,0)-1,MATCH(AM23,'Daten KEA'!$A$424:$ADO$424,0)-1))+IF(ISERROR(AK23*INDEX('Energiefaktoren Ecoinvent'!$D:$D,MATCH('mobitool-Faktoren v2.0'!AI23,'Energiefaktoren Ecoinvent'!$A:$A,0))),0,AK23*INDEX('Energiefaktoren Ecoinvent'!$D:$D,MATCH('mobitool-Faktoren v2.0'!AI23,'Energiefaktoren Ecoinvent'!$A:$A,0)))+IF(OR(AJ23="Benzin",AJ23="Diesel"),IF(ISERROR(OFFSET('Daten KEA'!$A$1,MATCH(AV$5,'Daten KEA'!$A:$A,0)-1,MATCH(AN23,'Daten KEA'!$A$424:$ADO$424,0)-1)),0,OFFSET('Daten KEA'!$A$1,MATCH(AV$5,'Daten KEA'!$A:$A,0)-1,MATCH(AN23,'Daten KEA'!$A$424:$ADO$424,0)-1))+IF(ISERROR(AL23*INDEX('Energiefaktoren Ecoinvent'!$D:$D,MATCH('mobitool-Faktoren v2.0'!AJ23,'Energiefaktoren Ecoinvent'!$A:$A,0))),0,AL23*INDEX('Energiefaktoren Ecoinvent'!$D:$D,MATCH('mobitool-Faktoren v2.0'!AJ23,'Energiefaktoren Ecoinvent'!$A:$A,0))),0)</f>
        <v>1.7411308172464355</v>
      </c>
      <c r="AV23" s="303">
        <f ca="1">IF(OR(AJ23="Benzin",AJ23="Diesel"),0,IF(ISERROR(OFFSET('Daten KEA'!$A$1,MATCH(AV$5,'Daten KEA'!$A:$A,0)-1,MATCH(AN23,'Daten KEA'!$A$424:$ADO$424,0)-1)),0,OFFSET('Daten KEA'!$A$1,MATCH(AV$5,'Daten KEA'!$A:$A,0)-1,MATCH(AN23,'Daten KEA'!$A$424:$ADO$424,0)-1))+IF(ISERROR(AL23*INDEX('Energiefaktoren Ecoinvent'!$D:$D,MATCH('mobitool-Faktoren v2.0'!AJ23,'Energiefaktoren Ecoinvent'!$A:$A,0))),0,AL23*INDEX('Energiefaktoren Ecoinvent'!$D:$D,MATCH('mobitool-Faktoren v2.0'!AJ23,'Energiefaktoren Ecoinvent'!$A:$A,0))))</f>
        <v>0</v>
      </c>
      <c r="AW23" s="303">
        <f ca="1">IF(ISERROR(OFFSET('Daten KEA'!$A$1,MATCH(AW$5,'Daten KEA'!$A:$A,0)-1,MATCH(AO23,'Daten KEA'!$A$424:$ADO$424,0)-1)),0,OFFSET('Daten KEA'!$A$1,MATCH(AW$5,'Daten KEA'!$A:$A,0)-1,MATCH(AO23,'Daten KEA'!$A$424:$ADO$424,0)-1))-IF(ISERROR(AK23*INDEX('Energiefaktoren Ecoinvent'!$D:$D,MATCH('mobitool-Faktoren v2.0'!AI23,'Energiefaktoren Ecoinvent'!$A:$A,0))),0,AK23*INDEX('Energiefaktoren Ecoinvent'!$D:$D,MATCH('mobitool-Faktoren v2.0'!AI23,'Energiefaktoren Ecoinvent'!$A:$A,0)))+IF(OR(AJ23="Benzin",AJ23="Diesel"),IF(ISERROR(OFFSET('Daten KEA'!$A$1,MATCH(AX$5,'Daten KEA'!$A:$A,0)-1,MATCH(AP23,'Daten KEA'!$A$424:$ADO$424,0)-1)),0,OFFSET('Daten KEA'!$A$1,MATCH(AX$5,'Daten KEA'!$A:$A,0)-1,MATCH(AP23,'Daten KEA'!$A$424:$ADO$424,0)-1))-IF(ISERROR(AL23*INDEX('Energiefaktoren Ecoinvent'!$D:$D,MATCH('mobitool-Faktoren v2.0'!AJ23,'Energiefaktoren Ecoinvent'!$A:$A,0))),0,AL23*INDEX('Energiefaktoren Ecoinvent'!$D:$D,MATCH('mobitool-Faktoren v2.0'!AJ23,'Energiefaktoren Ecoinvent'!$A:$A,0))),0)</f>
        <v>0.51752508275356446</v>
      </c>
      <c r="AX23" s="303">
        <f ca="1">IF(OR(AJ23="Benzin",AJ23="Diesel"),0,IF(ISERROR(OFFSET('Daten KEA'!$A$1,MATCH(AX$5,'Daten KEA'!$A:$A,0)-1,MATCH(AP23,'Daten KEA'!$A$424:$ADO$424,0)-1)),0,OFFSET('Daten KEA'!$A$1,MATCH(AX$5,'Daten KEA'!$A:$A,0)-1,MATCH(AP23,'Daten KEA'!$A$424:$ADO$424,0)-1))-IF(ISERROR(AL23*INDEX('Energiefaktoren Ecoinvent'!$D:$D,MATCH('mobitool-Faktoren v2.0'!AJ23,'Energiefaktoren Ecoinvent'!$A:$A,0))),0,AL23*INDEX('Energiefaktoren Ecoinvent'!$D:$D,MATCH('mobitool-Faktoren v2.0'!AJ23,'Energiefaktoren Ecoinvent'!$A:$A,0))))</f>
        <v>0</v>
      </c>
      <c r="AY23" s="303">
        <f t="shared" ca="1" si="5"/>
        <v>2.2586558999999999</v>
      </c>
      <c r="AZ23" s="303">
        <f ca="1">IF(ISERROR(OFFSET('Daten KEA'!$A$1,MATCH(AZ$5,'Daten KEA'!$A:$A,0)-1,MATCH(AQ23,'Daten KEA'!$A$424:$ADO$424,0)-1)),0,OFFSET('Daten KEA'!$A$1,MATCH(AZ$5,'Daten KEA'!$A:$A,0)-1,MATCH(AQ23,'Daten KEA'!$A$424:$ADO$424,0)-1))</f>
        <v>0.18482304999999999</v>
      </c>
      <c r="BA23" s="303">
        <f ca="1">IF(ISERROR(OFFSET('Daten KEA'!$A$1,MATCH(BA$5,'Daten KEA'!$A:$A,0)-1,MATCH(AR23,'Daten KEA'!$A$424:$ADO$424,0)-1)),0,OFFSET('Daten KEA'!$A$1,MATCH(BA$5,'Daten KEA'!$A:$A,0)-1,MATCH(AR23,'Daten KEA'!$A$424:$ADO$424,0)-1))</f>
        <v>0.98142996000000005</v>
      </c>
      <c r="BB23" s="303">
        <f ca="1">IF(ISERROR(OFFSET('Daten KEA'!$A$1,MATCH(BB$5,'Daten KEA'!$A:$A,0)-1,MATCH(AS23,'Daten KEA'!$A$424:$ADO$424,0)-1)),0,OFFSET('Daten KEA'!$A$1,MATCH(BB$5,'Daten KEA'!$A:$A,0)-1,MATCH(AS23,'Daten KEA'!$A$424:$ADO$424,0)-1))</f>
        <v>0.84415227999999998</v>
      </c>
      <c r="BC23" s="304">
        <f ca="1">AY23+AZ23+BA23+BB23</f>
        <v>4.2690611900000004</v>
      </c>
      <c r="BD23" s="303">
        <f ca="1">IF(ISERROR(OFFSET('Daten KEA'!$A$1,MATCH(BD$5,'Daten KEA'!$A:$A,0)-1,MATCH(AT23,'Daten KEA'!$A$424:$ADO$424,0)-1)),0,OFFSET('Daten KEA'!$A$1,MATCH(BD$5,'Daten KEA'!$A:$A,0)-1,MATCH(AT23,'Daten KEA'!$A$424:$ADO$424,0)-1))</f>
        <v>4.2690612000000003</v>
      </c>
      <c r="BE23" s="305">
        <f t="shared" ca="1" si="7"/>
        <v>1.0000000023424354</v>
      </c>
      <c r="BF23" s="306">
        <f ca="1">IF(ISERROR(OFFSET('Daten KEA'!$A$1,MATCH(BF$5,'Daten KEA'!$A:$A,0)-1,MATCH(AM23,'Daten KEA'!$A$424:$ADO$424,0)-1)),0,OFFSET('Daten KEA'!$A$1,MATCH(BF$5,'Daten KEA'!$A:$A,0)-1,MATCH(AM23,'Daten KEA'!$A$424:$ADO$424,0)-1))+IF(ISERROR($AK23*INDEX('Energiefaktoren Ecoinvent'!$H:$H,MATCH('mobitool-Faktoren v2.0'!$AI23,'Energiefaktoren Ecoinvent'!$A:$A,0))),0,$AK23*INDEX('Energiefaktoren Ecoinvent'!$H:$H,MATCH('mobitool-Faktoren v2.0'!$AI23,'Energiefaktoren Ecoinvent'!$A:$A,0)))+IF(OR(AJ23="Benzin",AJ23="Diesel"),IF(ISERROR(OFFSET('Daten KEA'!$A$1,MATCH(BG$5,'Daten KEA'!$A:$A,0)-1,MATCH(AN23,'Daten KEA'!$A$424:$ADO$424,0)-1)),0,OFFSET('Daten KEA'!$A$1,MATCH(BG$5,'Daten KEA'!$A:$A,0)-1,MATCH(AN23,'Daten KEA'!$A$424:$ADO$424,0)-1))+IF(ISERROR($AL23*INDEX('Energiefaktoren Ecoinvent'!$H:$H,MATCH('mobitool-Faktoren v2.0'!$AJ23,'Energiefaktoren Ecoinvent'!$A:$A,0))),0,$AL23*INDEX('Energiefaktoren Ecoinvent'!$H:$H,MATCH('mobitool-Faktoren v2.0'!$AJ23,'Energiefaktoren Ecoinvent'!$A:$A,0))),0)</f>
        <v>1.7411308172464355</v>
      </c>
      <c r="BG23" s="306">
        <f ca="1">IF(OR(AJ23="Benzin",AJ23="Diesel"),0,IF(ISERROR(OFFSET('Daten KEA'!$A$1,MATCH(BG$5,'Daten KEA'!$A:$A,0)-1,MATCH(AN23,'Daten KEA'!$A$424:$ADO$424,0)-1)),0,OFFSET('Daten KEA'!$A$1,MATCH(BG$5,'Daten KEA'!$A:$A,0)-1,MATCH(AN23,'Daten KEA'!$A$424:$ADO$424,0)-1))+IF(ISERROR($AL23*INDEX('Energiefaktoren Ecoinvent'!$H:$H,MATCH('mobitool-Faktoren v2.0'!$AJ23,'Energiefaktoren Ecoinvent'!$A:$A,0))),0,$AL23*INDEX('Energiefaktoren Ecoinvent'!$H:$H,MATCH('mobitool-Faktoren v2.0'!$AJ23,'Energiefaktoren Ecoinvent'!$A:$A,0))))</f>
        <v>0</v>
      </c>
      <c r="BH23" s="306">
        <f ca="1">IF(ISERROR(OFFSET('Daten KEA'!$A$1,MATCH(BH$5,'Daten KEA'!$A:$A,0)-1,MATCH(AO23,'Daten KEA'!$A$424:$ADO$424,0)-1)),0,OFFSET('Daten KEA'!$A$1,MATCH(BH$5,'Daten KEA'!$A:$A,0)-1,MATCH(AO23,'Daten KEA'!$A$424:$ADO$424,0)-1))-IF(ISERROR($AK23*INDEX('Energiefaktoren Ecoinvent'!$H:$H,MATCH('mobitool-Faktoren v2.0'!$AI23,'Energiefaktoren Ecoinvent'!$A:$A,0))),0,$AK23*INDEX('Energiefaktoren Ecoinvent'!$H:$H,MATCH('mobitool-Faktoren v2.0'!$AI23,'Energiefaktoren Ecoinvent'!$A:$A,0)))+IF(OR(AJ23="Benzin",AJ23="Diesel"),IF(ISERROR(OFFSET('Daten KEA'!$A$1,MATCH(BI$5,'Daten KEA'!$A:$A,0)-1,MATCH(AP23,'Daten KEA'!$A$424:$ADO$424,0)-1)),0,OFFSET('Daten KEA'!$A$1,MATCH(BI$5,'Daten KEA'!$A:$A,0)-1,MATCH(AP23,'Daten KEA'!$A$424:$ADO$424,0)-1))-IF(ISERROR($AL23*INDEX('Energiefaktoren Ecoinvent'!$H:$H,MATCH('mobitool-Faktoren v2.0'!$AJ23,'Energiefaktoren Ecoinvent'!$A:$A,0))),0,$AL23*INDEX('Energiefaktoren Ecoinvent'!$H:$H,MATCH('mobitool-Faktoren v2.0'!$AJ23,'Energiefaktoren Ecoinvent'!$A:$A,0))),0)</f>
        <v>0.51168832401396447</v>
      </c>
      <c r="BI23" s="306">
        <f ca="1">IF(OR(AJ23="Benzin",AJ23="Diesel"),0,IF(ISERROR(OFFSET('Daten KEA'!$A$1,MATCH(BI$5,'Daten KEA'!$A:$A,0)-1,MATCH(AP23,'Daten KEA'!$A$424:$ADO$424,0)-1)),0,OFFSET('Daten KEA'!$A$1,MATCH(BI$5,'Daten KEA'!$A:$A,0)-1,MATCH(AP23,'Daten KEA'!$A$424:$ADO$424,0)-1))-IF(ISERROR($AL23*INDEX('Energiefaktoren Ecoinvent'!$H:$H,MATCH('mobitool-Faktoren v2.0'!$AJ23,'Energiefaktoren Ecoinvent'!$A:$A,0))),0,$AL23*INDEX('Energiefaktoren Ecoinvent'!$H:$H,MATCH('mobitool-Faktoren v2.0'!$AJ23,'Energiefaktoren Ecoinvent'!$A:$A,0))))</f>
        <v>0</v>
      </c>
      <c r="BJ23" s="306">
        <f t="shared" ca="1" si="41"/>
        <v>2.2528191412603999</v>
      </c>
      <c r="BK23" s="306">
        <f ca="1">IF(ISERROR(OFFSET('Daten KEA'!$A$1,MATCH(BK$5,'Daten KEA'!$A:$A,0)-1,MATCH(AQ23,'Daten KEA'!$A$424:$ADO$424,0)-1)),0,OFFSET('Daten KEA'!$A$1,MATCH(BK$5,'Daten KEA'!$A:$A,0)-1,MATCH(AQ23,'Daten KEA'!$A$424:$ADO$424,0)-1))</f>
        <v>0.17631837758306998</v>
      </c>
      <c r="BL23" s="306">
        <f ca="1">IF(ISERROR(OFFSET('Daten KEA'!$A$1,MATCH(BL$5,'Daten KEA'!$A:$A,0)-1,MATCH(AR23,'Daten KEA'!$A$424:$ADO$424,0)-1)),0,OFFSET('Daten KEA'!$A$1,MATCH(BL$5,'Daten KEA'!$A:$A,0)-1,MATCH(AR23,'Daten KEA'!$A$424:$ADO$424,0)-1))</f>
        <v>0.89185240464859994</v>
      </c>
      <c r="BM23" s="306">
        <f ca="1">IF(ISERROR(OFFSET('Daten KEA'!$A$1,MATCH(BM$5,'Daten KEA'!$A:$A,0)-1,MATCH(AS23,'Daten KEA'!$A$424:$ADO$424,0)-1)),0,OFFSET('Daten KEA'!$A$1,MATCH(BM$5,'Daten KEA'!$A:$A,0)-1,MATCH(AS23,'Daten KEA'!$A$424:$ADO$424,0)-1))</f>
        <v>0.74347970396926988</v>
      </c>
      <c r="BN23" s="307">
        <f ca="1">BJ23+BK23+BL23+BM23</f>
        <v>4.0644696274613397</v>
      </c>
      <c r="BO23" s="306">
        <f ca="1">IF(ISERROR(OFFSET('Daten KEA'!$A$1,MATCH(BO$5,'Daten KEA'!$A:$A,0)-1,MATCH(AT23,'Daten KEA'!$A$424:$ADO$424,0)-1)),0,OFFSET('Daten KEA'!$A$1,MATCH(BO$5,'Daten KEA'!$A:$A,0)-1,MATCH(AT23,'Daten KEA'!$A$424:$ADO$424,0)-1))</f>
        <v>4.0644695864614002</v>
      </c>
      <c r="BP23" s="305">
        <f t="shared" ca="1" si="8"/>
        <v>0.99999998991259786</v>
      </c>
      <c r="BQ23" s="308">
        <f ca="1">IF(ISERROR(OFFSET('Daten GWP'!$A$1,MATCH(BQ$5,'Daten GWP'!$A:$A,0)-1,MATCH(AM23,'Daten GWP'!$A$424:$ADO$424,0)-1)),0,OFFSET('Daten GWP'!$A$1,MATCH(BQ$5,'Daten GWP'!$A:$A,0)-1,MATCH(AM23,'Daten GWP'!$A$424:$ADO$424,0)-1))*1000</f>
        <v>137.14482999999998</v>
      </c>
      <c r="BR23" s="308">
        <f ca="1">IF(ISERROR(OFFSET('Daten GWP'!$A$1,MATCH(BR$5,'Daten GWP'!$A:$A,0)-1,MATCH(AN23,'Daten GWP'!$A$424:$ADO$424,0)-1)),0,OFFSET('Daten GWP'!$A$1,MATCH(BR$5,'Daten GWP'!$A:$A,0)-1,MATCH(AN23,'Daten GWP'!$A$424:$ADO$424,0)-1))*1000</f>
        <v>0</v>
      </c>
      <c r="BS23" s="308">
        <f ca="1">IF(ISERROR(OFFSET('Daten GWP'!$A$1,MATCH(BS$5,'Daten GWP'!$A:$A,0)-1,MATCH(AO23,'Daten GWP'!$A$424:$ADO$424,0)-1)),0,OFFSET('Daten GWP'!$A$1,MATCH(BS$5,'Daten GWP'!$A:$A,0)-1,MATCH(AO23,'Daten GWP'!$A$424:$ADO$424,0)-1))*1000</f>
        <v>26.451609000000001</v>
      </c>
      <c r="BT23" s="308">
        <f ca="1">IF(ISERROR(OFFSET('Daten GWP'!$A$1,MATCH(BT$5,'Daten GWP'!$A:$A,0)-1,MATCH(AP23,'Daten GWP'!$A$424:$ADO$424,0)-1)),0,OFFSET('Daten GWP'!$A$1,MATCH(BT$5,'Daten GWP'!$A:$A,0)-1,MATCH(AP23,'Daten GWP'!$A$424:$ADO$424,0)-1))*1000</f>
        <v>0</v>
      </c>
      <c r="BU23" s="308">
        <f t="shared" ca="1" si="9"/>
        <v>163.59643899999998</v>
      </c>
      <c r="BV23" s="308">
        <f ca="1">IF(ISERROR(OFFSET('Daten GWP'!$A$1,MATCH(BV$5,'Daten GWP'!$A:$A,0)-1,MATCH(AQ23,'Daten GWP'!$A$424:$ADO$424,0)-1)),0,OFFSET('Daten GWP'!$A$1,MATCH(BV$5,'Daten GWP'!$A:$A,0)-1,MATCH(AQ23,'Daten GWP'!$A$424:$ADO$424,0)-1))*1000</f>
        <v>6.4299441000000002</v>
      </c>
      <c r="BW23" s="308">
        <f ca="1">IF(ISERROR(OFFSET('Daten GWP'!$A$1,MATCH(BW$5,'Daten GWP'!$A:$A,0)-1,MATCH(AR23,'Daten GWP'!$A$424:$ADO$424,0)-1)),0,OFFSET('Daten GWP'!$A$1,MATCH(BW$5,'Daten GWP'!$A:$A,0)-1,MATCH(AR23,'Daten GWP'!$A$424:$ADO$424,0)-1))*1000</f>
        <v>59.491675999999998</v>
      </c>
      <c r="BX23" s="308">
        <f ca="1">IF(ISERROR(OFFSET('Daten GWP'!$A$1,MATCH(BX$5,'Daten GWP'!$A:$A,0)-1,MATCH(AS23,'Daten GWP'!$A$424:$ADO$424,0)-1)),0,OFFSET('Daten GWP'!$A$1,MATCH(BX$5,'Daten GWP'!$A:$A,0)-1,MATCH(AS23,'Daten GWP'!$A$424:$ADO$424,0)-1))*1000</f>
        <v>14.358938999999999</v>
      </c>
      <c r="BY23" s="309">
        <f ca="1">BU23+BV23+BW23+BX23</f>
        <v>243.87699809999995</v>
      </c>
      <c r="BZ23" s="308">
        <f ca="1">IF(ISERROR(OFFSET('Daten GWP'!$A$1,MATCH(BZ$5,'Daten GWP'!$A:$A,0)-1,MATCH(AT23,'Daten GWP'!$A$424:$ADO$424,0)-1)),0,OFFSET('Daten GWP'!$A$1,MATCH(BZ$5,'Daten GWP'!$A:$A,0)-1,MATCH(AT23,'Daten GWP'!$A$424:$ADO$424,0)-1))*1000</f>
        <v>243.87698999999998</v>
      </c>
      <c r="CA23" s="305">
        <f t="shared" ca="1" si="11"/>
        <v>0.99999996678653569</v>
      </c>
      <c r="CB23" s="310">
        <f ca="1">IF(ISERROR(OFFSET('Daten Elementary'!$A$1,MATCH(CB$5,'Daten Elementary'!$A:$A,0)-1,MATCH(AM23,'Daten Elementary'!$A$424:$ADO$424,0)-1)),0,OFFSET('Daten Elementary'!$A$1,MATCH(CB$5,'Daten Elementary'!$A:$A,0)-1,MATCH(AM23,'Daten Elementary'!$A$424:$ADO$424,0)-1))*1000000</f>
        <v>24.652508000000001</v>
      </c>
      <c r="CC23" s="310">
        <f ca="1">IF(ISERROR(OFFSET('Daten Elementary'!$A$1,MATCH(CC$5,'Daten Elementary'!$A:$A,0)-1,MATCH(AN23,'Daten Elementary'!$A$424:$ADO$424,0)-1)),0,OFFSET('Daten Elementary'!$A$1,MATCH(CC$5,'Daten Elementary'!$A:$A,0)-1,MATCH(AN23,'Daten Elementary'!$A$424:$ADO$424,0)-1))*1000000</f>
        <v>0</v>
      </c>
      <c r="CD23" s="310">
        <f ca="1">IF(ISERROR(OFFSET('Daten Elementary'!$A$1,MATCH(CD$5,'Daten Elementary'!$A:$A,0)-1,MATCH(AO23,'Daten Elementary'!$A$424:$ADO$424,0)-1)),0,OFFSET('Daten Elementary'!$A$1,MATCH(CD$5,'Daten Elementary'!$A:$A,0)-1,MATCH(AO23,'Daten Elementary'!$A$424:$ADO$424,0)-1))*1000000</f>
        <v>10.571287</v>
      </c>
      <c r="CE23" s="310">
        <f ca="1">IF(ISERROR(OFFSET('Daten Elementary'!$A$1,MATCH(CE$5,'Daten Elementary'!$A:$A,0)-1,MATCH(AP23,'Daten Elementary'!$A$424:$ADO$424,0)-1)),0,OFFSET('Daten Elementary'!$A$1,MATCH(CE$5,'Daten Elementary'!$A:$A,0)-1,MATCH(AP23,'Daten Elementary'!$A$424:$ADO$424,0)-1))*1000000</f>
        <v>0</v>
      </c>
      <c r="CF23" s="310">
        <f t="shared" ca="1" si="12"/>
        <v>35.223795000000003</v>
      </c>
      <c r="CG23" s="310">
        <f ca="1">IF(ISERROR(OFFSET('Daten Elementary'!$A$1,MATCH(CG$5,'Daten Elementary'!$A:$A,0)-1,MATCH(AQ23,'Daten Elementary'!$A$424:$ADO$424,0)-1)),0,OFFSET('Daten Elementary'!$A$1,MATCH(CG$5,'Daten Elementary'!$A:$A,0)-1,MATCH(AQ23,'Daten Elementary'!$A$424:$ADO$424,0)-1))*1000000</f>
        <v>2.5342876999999997</v>
      </c>
      <c r="CH23" s="310">
        <f ca="1">IF(ISERROR(OFFSET('Daten Elementary'!$A$1,MATCH(CH$5,'Daten Elementary'!$A:$A,0)-1,MATCH(AR23,'Daten Elementary'!$A$424:$ADO$424,0)-1)),0,OFFSET('Daten Elementary'!$A$1,MATCH(CH$5,'Daten Elementary'!$A:$A,0)-1,MATCH(AR23,'Daten Elementary'!$A$424:$ADO$424,0)-1))*1000000</f>
        <v>54.908767000000005</v>
      </c>
      <c r="CI23" s="310">
        <f ca="1">IF(ISERROR(OFFSET('Daten Elementary'!$A$1,MATCH(CI$5,'Daten Elementary'!$A:$A,0)-1,MATCH(AS23,'Daten Elementary'!$A$424:$ADO$424,0)-1)),0,OFFSET('Daten Elementary'!$A$1,MATCH(CI$5,'Daten Elementary'!$A:$A,0)-1,MATCH(AS23,'Daten Elementary'!$A$424:$ADO$424,0)-1))*1000000</f>
        <v>12.323541000000001</v>
      </c>
      <c r="CJ23" s="311">
        <f t="shared" ca="1" si="13"/>
        <v>104.99039070000001</v>
      </c>
      <c r="CK23" s="310">
        <f ca="1">IF(ISERROR(OFFSET('Daten Elementary'!$A$1,MATCH(CK$5,'Daten Elementary'!$A:$A,0)-1,MATCH($AT23,'Daten Elementary'!$A$424:$ADO$424,0)-1)),0,OFFSET('Daten Elementary'!$A$1,MATCH(CK$5,'Daten Elementary'!$A:$A,0)-1,MATCH($AT23,'Daten Elementary'!$A$424:$ADO$424,0)-1))*1000000</f>
        <v>104.99038999999999</v>
      </c>
      <c r="CL23" s="305">
        <f t="shared" ca="1" si="14"/>
        <v>0.99999999333272305</v>
      </c>
      <c r="CM23" s="312">
        <f ca="1">IF(ISERROR(OFFSET('Daten Elementary'!$A$1,MATCH(CM$5,'Daten Elementary'!$A:$A,0)-1,MATCH(AM23,'Daten Elementary'!$A$424:$ADO$424,0)-1)),0,OFFSET('Daten Elementary'!$A$1,MATCH(CM$5,'Daten Elementary'!$A:$A,0)-1,MATCH(AM23,'Daten Elementary'!$A$424:$ADO$424,0)-1))*1000000</f>
        <v>14.296137</v>
      </c>
      <c r="CN23" s="312">
        <f ca="1">IF(ISERROR(OFFSET('Daten Elementary'!$A$1,MATCH(CN$5,'Daten Elementary'!$A:$A,0)-1,MATCH(AN23,'Daten Elementary'!$A$424:$ADO$424,0)-1)),0,OFFSET('Daten Elementary'!$A$1,MATCH(CN$5,'Daten Elementary'!$A:$A,0)-1,MATCH(AN23,'Daten Elementary'!$A$424:$ADO$424,0)-1))*1000000</f>
        <v>0</v>
      </c>
      <c r="CO23" s="312">
        <f ca="1">IF(ISERROR(OFFSET('Daten Elementary'!$A$1,MATCH(CO$5,'Daten Elementary'!$A:$A,0)-1,MATCH(AO23,'Daten Elementary'!$A$424:$ADO$424,0)-1)),0,OFFSET('Daten Elementary'!$A$1,MATCH(CO$5,'Daten Elementary'!$A:$A,0)-1,MATCH(AO23,'Daten Elementary'!$A$424:$ADO$424,0)-1))*1000000</f>
        <v>8.5914564999999996</v>
      </c>
      <c r="CP23" s="312">
        <f ca="1">IF(ISERROR(OFFSET('Daten Elementary'!$A$1,MATCH(CP$5,'Daten Elementary'!$A:$A,0)-1,MATCH(AP23,'Daten Elementary'!$A$424:$ADO$424,0)-1)),0,OFFSET('Daten Elementary'!$A$1,MATCH(CP$5,'Daten Elementary'!$A:$A,0)-1,MATCH(AP23,'Daten Elementary'!$A$424:$ADO$424,0)-1))*1000000</f>
        <v>0</v>
      </c>
      <c r="CQ23" s="312">
        <f t="shared" ca="1" si="15"/>
        <v>22.887593500000001</v>
      </c>
      <c r="CR23" s="312">
        <f ca="1">IF(ISERROR(OFFSET('Daten Elementary'!$A$1,MATCH(CR$5,'Daten Elementary'!$A:$A,0)-1,MATCH(AQ23,'Daten Elementary'!$A$424:$ADO$424,0)-1)),0,OFFSET('Daten Elementary'!$A$1,MATCH(CR$5,'Daten Elementary'!$A:$A,0)-1,MATCH(AQ23,'Daten Elementary'!$A$424:$ADO$424,0)-1))*1000000</f>
        <v>1.6960850999999999</v>
      </c>
      <c r="CS23" s="312">
        <f ca="1">IF(ISERROR(OFFSET('Daten Elementary'!$A$1,MATCH(CS$5,'Daten Elementary'!$A:$A,0)-1,MATCH(AR23,'Daten Elementary'!$A$424:$ADO$424,0)-1)),0,OFFSET('Daten Elementary'!$A$1,MATCH(CS$5,'Daten Elementary'!$A:$A,0)-1,MATCH(AR23,'Daten Elementary'!$A$424:$ADO$424,0)-1))*1000000</f>
        <v>21.061180999999998</v>
      </c>
      <c r="CT23" s="312">
        <f ca="1">IF(ISERROR(OFFSET('Daten Elementary'!$A$1,MATCH(CT$5,'Daten Elementary'!$A:$A,0)-1,MATCH(AS23,'Daten Elementary'!$A$424:$ADO$424,0)-1)),0,OFFSET('Daten Elementary'!$A$1,MATCH(CT$5,'Daten Elementary'!$A:$A,0)-1,MATCH(AS23,'Daten Elementary'!$A$424:$ADO$424,0)-1))*1000000</f>
        <v>6.9625197999999999</v>
      </c>
      <c r="CU23" s="313">
        <f t="shared" ca="1" si="16"/>
        <v>52.607379400000006</v>
      </c>
      <c r="CV23" s="312">
        <f ca="1">IF(ISERROR(OFFSET('Daten Elementary'!$A$1,MATCH(CV$5,'Daten Elementary'!$A:$A,0)-1,MATCH($AT23,'Daten Elementary'!$A$424:$ADO$424,0)-1)),0,OFFSET('Daten Elementary'!$A$1,MATCH(CV$5,'Daten Elementary'!$A:$A,0)-1,MATCH($AT23,'Daten Elementary'!$A$424:$ADO$424,0)-1))*1000000</f>
        <v>52.607379999999999</v>
      </c>
      <c r="CW23" s="305">
        <f t="shared" ca="1" si="17"/>
        <v>1.0000000114052439</v>
      </c>
      <c r="CX23" s="314">
        <f ca="1">IF(ISERROR(OFFSET('Daten Elementary'!$A$1,MATCH(CX$5,'Daten Elementary'!$A:$A,0)-1,MATCH(AM23,'Daten Elementary'!$A$424:$ADO$424,0)-1)),0,OFFSET('Daten Elementary'!$A$1,MATCH(CX$5,'Daten Elementary'!$A:$A,0)-1,MATCH(AM23,'Daten Elementary'!$A$424:$ADO$424,0)-1))*1000000</f>
        <v>15.997524</v>
      </c>
      <c r="CY23" s="314">
        <f ca="1">IF(ISERROR(OFFSET('Daten Elementary'!$A$1,MATCH(CY$5,'Daten Elementary'!$A:$A,0)-1,MATCH(AN23,'Daten Elementary'!$A$424:$ADO$424,0)-1)),0,OFFSET('Daten Elementary'!$A$1,MATCH(CY$5,'Daten Elementary'!$A:$A,0)-1,MATCH(AN23,'Daten Elementary'!$A$424:$ADO$424,0)-1))*1000000</f>
        <v>0</v>
      </c>
      <c r="CZ23" s="314">
        <f ca="1">IF(ISERROR(OFFSET('Daten Elementary'!$A$1,MATCH(CZ$5,'Daten Elementary'!$A:$A,0)-1,MATCH(AO23,'Daten Elementary'!$A$424:$ADO$424,0)-1)),0,OFFSET('Daten Elementary'!$A$1,MATCH(CZ$5,'Daten Elementary'!$A:$A,0)-1,MATCH(AO23,'Daten Elementary'!$A$424:$ADO$424,0)-1))*1000000</f>
        <v>91.559072</v>
      </c>
      <c r="DA23" s="314">
        <f ca="1">IF(ISERROR(OFFSET('Daten Elementary'!$A$1,MATCH(DA$5,'Daten Elementary'!$A:$A,0)-1,MATCH(AP23,'Daten Elementary'!$A$424:$ADO$424,0)-1)),0,OFFSET('Daten Elementary'!$A$1,MATCH(DA$5,'Daten Elementary'!$A:$A,0)-1,MATCH(AP23,'Daten Elementary'!$A$424:$ADO$424,0)-1))*1000000</f>
        <v>0</v>
      </c>
      <c r="DB23" s="314">
        <f t="shared" ca="1" si="18"/>
        <v>107.556596</v>
      </c>
      <c r="DC23" s="314">
        <f ca="1">IF(ISERROR(OFFSET('Daten Elementary'!$A$1,MATCH(DC$5,'Daten Elementary'!$A:$A,0)-1,MATCH(AQ23,'Daten Elementary'!$A$424:$ADO$424,0)-1)),0,OFFSET('Daten Elementary'!$A$1,MATCH(DC$5,'Daten Elementary'!$A:$A,0)-1,MATCH(AQ23,'Daten Elementary'!$A$424:$ADO$424,0)-1))*1000000</f>
        <v>6.4210890999999997</v>
      </c>
      <c r="DD23" s="314">
        <f ca="1">IF(ISERROR(OFFSET('Daten Elementary'!$A$1,MATCH(DD$5,'Daten Elementary'!$A:$A,0)-1,MATCH(AR23,'Daten Elementary'!$A$424:$ADO$424,0)-1)),0,OFFSET('Daten Elementary'!$A$1,MATCH(DD$5,'Daten Elementary'!$A:$A,0)-1,MATCH(AR23,'Daten Elementary'!$A$424:$ADO$424,0)-1))*1000000</f>
        <v>93.382418000000001</v>
      </c>
      <c r="DE23" s="314">
        <f ca="1">IF(ISERROR(OFFSET('Daten Elementary'!$A$1,MATCH(DE$5,'Daten Elementary'!$A:$A,0)-1,MATCH(AS23,'Daten Elementary'!$A$424:$ADO$424,0)-1)),0,OFFSET('Daten Elementary'!$A$1,MATCH(DE$5,'Daten Elementary'!$A:$A,0)-1,MATCH(AS23,'Daten Elementary'!$A$424:$ADO$424,0)-1))*1000000</f>
        <v>55.370537000000006</v>
      </c>
      <c r="DF23" s="315">
        <f t="shared" ca="1" si="19"/>
        <v>262.73064010000002</v>
      </c>
      <c r="DG23" s="314">
        <f ca="1">IF(ISERROR(OFFSET('Daten Elementary'!$A$1,MATCH(DG$5,'Daten Elementary'!$A:$A,0)-1,MATCH($AT23,'Daten Elementary'!$A$424:$ADO$424,0)-1)),0,OFFSET('Daten Elementary'!$A$1,MATCH(DG$5,'Daten Elementary'!$A:$A,0)-1,MATCH($AT23,'Daten Elementary'!$A$424:$ADO$424,0)-1))*1000000</f>
        <v>262.73063999999999</v>
      </c>
      <c r="DH23" s="305">
        <f t="shared" ca="1" si="20"/>
        <v>0.99999999961938191</v>
      </c>
      <c r="DI23" s="316">
        <f ca="1">IF(ISERROR(OFFSET('Daten Elementary'!$A$1,MATCH(DI$5,'Daten Elementary'!$A:$A,0)-1,MATCH(AM23,'Daten Elementary'!$A$424:$ADO$424,0)-1)),0,OFFSET('Daten Elementary'!$A$1,MATCH(DI$5,'Daten Elementary'!$A:$A,0)-1,MATCH(AM23,'Daten Elementary'!$A$424:$ADO$424,0)-1))*1000000</f>
        <v>259.27</v>
      </c>
      <c r="DJ23" s="316">
        <f ca="1">IF(ISERROR(OFFSET('Daten Elementary'!$A$1,MATCH(DJ$5,'Daten Elementary'!$A:$A,0)-1,MATCH(AN23,'Daten Elementary'!$A$424:$ADO$424,0)-1)),0,OFFSET('Daten Elementary'!$A$1,MATCH(DJ$5,'Daten Elementary'!$A:$A,0)-1,MATCH(AN23,'Daten Elementary'!$A$424:$ADO$424,0)-1))*1000000</f>
        <v>0</v>
      </c>
      <c r="DK23" s="316">
        <f ca="1">IF(ISERROR(OFFSET('Daten Elementary'!$A$1,MATCH(DK$5,'Daten Elementary'!$A:$A,0)-1,MATCH(AO23,'Daten Elementary'!$A$424:$ADO$424,0)-1)),0,OFFSET('Daten Elementary'!$A$1,MATCH(DK$5,'Daten Elementary'!$A:$A,0)-1,MATCH(AO23,'Daten Elementary'!$A$424:$ADO$424,0)-1))*1000000</f>
        <v>111.55674999999999</v>
      </c>
      <c r="DL23" s="316">
        <f ca="1">IF(ISERROR(OFFSET('Daten Elementary'!$A$1,MATCH(DL$5,'Daten Elementary'!$A:$A,0)-1,MATCH(AP23,'Daten Elementary'!$A$424:$ADO$424,0)-1)),0,OFFSET('Daten Elementary'!$A$1,MATCH(DL$5,'Daten Elementary'!$A:$A,0)-1,MATCH(AP23,'Daten Elementary'!$A$424:$ADO$424,0)-1))*1000000</f>
        <v>0</v>
      </c>
      <c r="DM23" s="316">
        <f t="shared" ca="1" si="21"/>
        <v>370.82674999999995</v>
      </c>
      <c r="DN23" s="316">
        <f ca="1">IF(ISERROR(OFFSET('Daten Elementary'!$A$1,MATCH(DN$5,'Daten Elementary'!$A:$A,0)-1,MATCH(AQ23,'Daten Elementary'!$A$424:$ADO$424,0)-1)),0,OFFSET('Daten Elementary'!$A$1,MATCH(DN$5,'Daten Elementary'!$A:$A,0)-1,MATCH(AQ23,'Daten Elementary'!$A$424:$ADO$424,0)-1))*1000000</f>
        <v>11.709254000000001</v>
      </c>
      <c r="DO23" s="316">
        <f ca="1">IF(ISERROR(OFFSET('Daten Elementary'!$A$1,MATCH(DO$5,'Daten Elementary'!$A:$A,0)-1,MATCH(AR23,'Daten Elementary'!$A$424:$ADO$424,0)-1)),0,OFFSET('Daten Elementary'!$A$1,MATCH(DO$5,'Daten Elementary'!$A:$A,0)-1,MATCH(AR23,'Daten Elementary'!$A$424:$ADO$424,0)-1))*1000000</f>
        <v>108.054</v>
      </c>
      <c r="DP23" s="316">
        <f ca="1">IF(ISERROR(OFFSET('Daten Elementary'!$A$1,MATCH(DP$5,'Daten Elementary'!$A:$A,0)-1,MATCH(AS23,'Daten Elementary'!$A$424:$ADO$424,0)-1)),0,OFFSET('Daten Elementary'!$A$1,MATCH(DP$5,'Daten Elementary'!$A:$A,0)-1,MATCH(AS23,'Daten Elementary'!$A$424:$ADO$424,0)-1))*1000000</f>
        <v>62.518711000000003</v>
      </c>
      <c r="DQ23" s="317">
        <f t="shared" ca="1" si="22"/>
        <v>553.10871499999996</v>
      </c>
      <c r="DR23" s="316">
        <f ca="1">IF(ISERROR(OFFSET('Daten Elementary'!$A$1,MATCH(DR$5,'Daten Elementary'!$A:$A,0)-1,MATCH($AT23,'Daten Elementary'!$A$424:$ADO$424,0)-1)),0,OFFSET('Daten Elementary'!$A$1,MATCH(DR$5,'Daten Elementary'!$A:$A,0)-1,MATCH($AT23,'Daten Elementary'!$A$424:$ADO$424,0)-1))*1000000</f>
        <v>553.10872000000006</v>
      </c>
      <c r="DS23" s="305">
        <f t="shared" ca="1" si="23"/>
        <v>1.0000000090398145</v>
      </c>
      <c r="DT23" s="318">
        <f ca="1">IF(ISERROR(OFFSET('Daten UBP13'!$A$1,MATCH(DT$5,'Daten UBP13'!$A:$A,0)-1,MATCH(AM23,'Daten UBP13'!$A$424:$AEG$424,0)-1)),0,OFFSET('Daten UBP13'!$A$1,MATCH(DT$5,'Daten UBP13'!$A:$A,0)-1,MATCH(AM23,'Daten UBP13'!$A$424:$AEG$424,0)-1))</f>
        <v>104.37356</v>
      </c>
      <c r="DU23" s="318">
        <f ca="1">IF(ISERROR(OFFSET('Daten UBP13'!$A$1,MATCH(DU$5,'Daten UBP13'!$A:$A,0)-1,MATCH(AN23,'Daten UBP13'!$A$424:$AEG$424,0)-1)),0,OFFSET('Daten UBP13'!$A$1,MATCH(DU$5,'Daten UBP13'!$A:$A,0)-1,MATCH(AN23,'Daten UBP13'!$A$424:$AEG$424,0)-1))</f>
        <v>0</v>
      </c>
      <c r="DV23" s="318">
        <f ca="1">IF(ISERROR(OFFSET('Daten UBP13'!$A$1,MATCH(DV$5,'Daten UBP13'!$A:$A,0)-1,MATCH(AO23,'Daten UBP13'!$A$424:$AEG$424,0)-1)),0,OFFSET('Daten UBP13'!$A$1,MATCH(DV$5,'Daten UBP13'!$A:$A,0)-1,MATCH(AO23,'Daten UBP13'!$A$424:$AEG$424,0)-1))</f>
        <v>55.252631999999998</v>
      </c>
      <c r="DW23" s="318">
        <f ca="1">IF(ISERROR(OFFSET('Daten UBP13'!$A$1,MATCH(DW$5,'Daten UBP13'!$A:$A,0)-1,MATCH(AP23,'Daten UBP13'!$A$424:$AEG$424,0)-1)),0,OFFSET('Daten UBP13'!$A$1,MATCH(DW$5,'Daten UBP13'!$A:$A,0)-1,MATCH(AP23,'Daten UBP13'!$A$424:$AEG$424,0)-1))</f>
        <v>0</v>
      </c>
      <c r="DX23" s="318">
        <f t="shared" ca="1" si="24"/>
        <v>159.626192</v>
      </c>
      <c r="DY23" s="318">
        <f ca="1">IF(ISERROR(OFFSET('Daten UBP13'!$A$1,MATCH(DY$5,'Daten UBP13'!$A:$A,0)-1,MATCH(AQ23,'Daten UBP13'!$A$424:$AEG$424,0)-1)),0,OFFSET('Daten UBP13'!$A$1,MATCH(DY$5,'Daten UBP13'!$A:$A,0)-1,MATCH(AQ23,'Daten UBP13'!$A$424:$AEG$424,0)-1))</f>
        <v>9.4186382999999996</v>
      </c>
      <c r="DZ23" s="318">
        <f ca="1">IF(ISERROR(OFFSET('Daten UBP13'!$A$1,MATCH(DZ$5,'Daten UBP13'!$A:$A,0)-1,MATCH(AR23,'Daten UBP13'!$A$424:$AEG$424,0)-1)),0,OFFSET('Daten UBP13'!$A$1,MATCH(DZ$5,'Daten UBP13'!$A:$A,0)-1,MATCH(AR23,'Daten UBP13'!$A$424:$AEG$424,0)-1))</f>
        <v>108.66054</v>
      </c>
      <c r="EA23" s="318">
        <f ca="1">IF(ISERROR(OFFSET('Daten UBP13'!$A$1,MATCH(EA$5,'Daten UBP13'!$A:$A,0)-1,MATCH(AS23,'Daten UBP13'!$A$424:$AEG$424,0)-1)),0,OFFSET('Daten UBP13'!$A$1,MATCH(EA$5,'Daten UBP13'!$A:$A,0)-1,MATCH(AS23,'Daten UBP13'!$A$424:$AEG$424,0)-1))</f>
        <v>37.606847999999999</v>
      </c>
      <c r="EB23" s="319">
        <f t="shared" ca="1" si="25"/>
        <v>315.31221830000004</v>
      </c>
      <c r="EC23" s="318">
        <f ca="1">IF(ISERROR(OFFSET('Daten UBP13'!$A$1,MATCH(EC$5,'Daten UBP13'!$A:$A,0)-1,MATCH(AT23,'Daten UBP13'!$A$424:$AEG$424,0)-1)),0,OFFSET('Daten UBP13'!$A$1,MATCH(EC$5,'Daten UBP13'!$A:$A,0)-1,MATCH(AT23,'Daten UBP13'!$A$424:$AEG$424,0)-1))</f>
        <v>315.31222000000002</v>
      </c>
      <c r="ED23" s="305">
        <f t="shared" ca="1" si="26"/>
        <v>1.0000000053914815</v>
      </c>
      <c r="EE23" s="320">
        <f ca="1">IF(ISERROR(OFFSET('Daten ReCiPe'!$A$1,MATCH(EE$5,'Daten ReCiPe'!$A:$A,0)-1,MATCH(AM23,'Daten ReCiPe'!$A$424:$ADO$424,0)-1)),0,OFFSET('Daten ReCiPe'!$A$1,MATCH(EE$5,'Daten ReCiPe'!$A:$A,0)-1,MATCH(AM23,'Daten ReCiPe'!$A$424:$ADO$424,0)-1))*1000</f>
        <v>7.0123445000000002</v>
      </c>
      <c r="EF23" s="320">
        <f ca="1">IF(ISERROR(OFFSET('Daten ReCiPe'!$A$1,MATCH(EF$5,'Daten ReCiPe'!$A:$A,0)-1,MATCH(AN23,'Daten ReCiPe'!$A$424:$ADO$424,0)-1)),0,OFFSET('Daten ReCiPe'!$A$1,MATCH(EF$5,'Daten ReCiPe'!$A:$A,0)-1,MATCH(AN23,'Daten ReCiPe'!$A$424:$ADO$424,0)-1))*1000</f>
        <v>0</v>
      </c>
      <c r="EG23" s="320">
        <f ca="1">IF(ISERROR(OFFSET('Daten ReCiPe'!$A$1,MATCH(EG$5,'Daten ReCiPe'!$A:$A,0)-1,MATCH(AO23,'Daten ReCiPe'!$A$424:$ADO$424,0)-1)),0,OFFSET('Daten ReCiPe'!$A$1,MATCH(EG$5,'Daten ReCiPe'!$A:$A,0)-1,MATCH(AO23,'Daten ReCiPe'!$A$424:$ADO$424,0)-1))*1000</f>
        <v>8.7265011000000001</v>
      </c>
      <c r="EH23" s="320">
        <f ca="1">IF(ISERROR(OFFSET('Daten ReCiPe'!$A$1,MATCH(EH$5,'Daten ReCiPe'!$A:$A,0)-1,MATCH(AP23,'Daten ReCiPe'!$A$424:$ADO$424,0)-1)),0,OFFSET('Daten ReCiPe'!$A$1,MATCH(EH$5,'Daten ReCiPe'!$A:$A,0)-1,MATCH(AP23,'Daten ReCiPe'!$A$424:$ADO$424,0)-1))*1000</f>
        <v>0</v>
      </c>
      <c r="EI23" s="320">
        <f t="shared" ca="1" si="27"/>
        <v>15.738845600000001</v>
      </c>
      <c r="EJ23" s="320">
        <f ca="1">IF(ISERROR(OFFSET('Daten ReCiPe'!$A$1,MATCH(EJ$5,'Daten ReCiPe'!$A:$A,0)-1,MATCH(AQ23,'Daten ReCiPe'!$A$424:$ADO$424,0)-1)),0,OFFSET('Daten ReCiPe'!$A$1,MATCH(EJ$5,'Daten ReCiPe'!$A:$A,0)-1,MATCH(AQ23,'Daten ReCiPe'!$A$424:$ADO$424,0)-1))*1000</f>
        <v>0.86290067000000004</v>
      </c>
      <c r="EK23" s="320">
        <f ca="1">IF(ISERROR(OFFSET('Daten ReCiPe'!$A$1,MATCH(EK$5,'Daten ReCiPe'!$A:$A,0)-1,MATCH(AR23,'Daten ReCiPe'!$A$424:$ADO$424,0)-1)),0,OFFSET('Daten ReCiPe'!$A$1,MATCH(EK$5,'Daten ReCiPe'!$A:$A,0)-1,MATCH(AR23,'Daten ReCiPe'!$A$424:$ADO$424,0)-1))*1000</f>
        <v>7.5238477000000001</v>
      </c>
      <c r="EL23" s="320">
        <f ca="1">IF(ISERROR(OFFSET('Daten ReCiPe'!$A$1,MATCH(EL$5,'Daten ReCiPe'!$A:$A,0)-1,MATCH(AS23,'Daten ReCiPe'!$A$424:$ADO$424,0)-1)),0,OFFSET('Daten ReCiPe'!$A$1,MATCH(EL$5,'Daten ReCiPe'!$A:$A,0)-1,MATCH(AS23,'Daten ReCiPe'!$A$424:$ADO$424,0)-1))*1000</f>
        <v>2.0148036</v>
      </c>
      <c r="EM23" s="321">
        <f t="shared" ca="1" si="28"/>
        <v>26.140397570000001</v>
      </c>
      <c r="EN23" s="320">
        <f ca="1">IF(ISERROR(OFFSET('Daten ReCiPe'!$A$1,MATCH(EN$5,'Daten ReCiPe'!$A:$A,0)-1,MATCH(AT23,'Daten ReCiPe'!$A$424:$ADO$424,0)-1)),0,OFFSET('Daten ReCiPe'!$A$1,MATCH(EN$5,'Daten ReCiPe'!$A:$A,0)-1,MATCH(AT23,'Daten ReCiPe'!$A$424:$ADO$424,0)-1))*1000</f>
        <v>26.140397999999998</v>
      </c>
      <c r="EO23" s="305">
        <f t="shared" ca="1" si="29"/>
        <v>1.000000016449635</v>
      </c>
      <c r="EP23" s="322">
        <f ca="1">IF(ISERROR(OFFSET('Daten Elementary'!$A$1,MATCH(EP$5,'Daten Elementary'!$A:$A,0)-1,MATCH(AM23,'Daten Elementary'!$A$424:$ADO$424,0)-1)),0,OFFSET('Daten Elementary'!$A$1,MATCH(EP$5,'Daten Elementary'!$A:$A,0)-1,MATCH(AM23,'Daten Elementary'!$A$424:$ADO$424,0)-1))*1000000</f>
        <v>0.96725501999999997</v>
      </c>
      <c r="EQ23" s="322">
        <f ca="1">IF(ISERROR(OFFSET('Daten Elementary'!$A$1,MATCH(EQ$5,'Daten Elementary'!$A:$A,0)-1,MATCH(AN23,'Daten Elementary'!$A$424:$ADO$424,0)-1)),0,OFFSET('Daten Elementary'!$A$1,MATCH(EQ$5,'Daten Elementary'!$A:$A,0)-1,MATCH(AN23,'Daten Elementary'!$A$424:$ADO$424,0)-1))*1000000</f>
        <v>0</v>
      </c>
      <c r="ER23" s="322">
        <f ca="1">IF(ISERROR(OFFSET('Daten Elementary'!$A$1,MATCH(ER$5,'Daten Elementary'!$A:$A,0)-1,MATCH(AO23,'Daten Elementary'!$A$424:$ADO$424,0)-1)),0,OFFSET('Daten Elementary'!$A$1,MATCH(ER$5,'Daten Elementary'!$A:$A,0)-1,MATCH(AO23,'Daten Elementary'!$A$424:$ADO$424,0)-1))*1000000</f>
        <v>248.02928</v>
      </c>
      <c r="ES23" s="322">
        <f ca="1">IF(ISERROR(OFFSET('Daten Elementary'!$A$1,MATCH(ES$5,'Daten Elementary'!$A:$A,0)-1,MATCH(AP23,'Daten Elementary'!$A$424:$ADO$424,0)-1)),0,OFFSET('Daten Elementary'!$A$1,MATCH(ES$5,'Daten Elementary'!$A:$A,0)-1,MATCH(AP23,'Daten Elementary'!$A$424:$ADO$424,0)-1))*1000000</f>
        <v>0</v>
      </c>
      <c r="ET23" s="322">
        <f t="shared" ca="1" si="30"/>
        <v>248.99653502000001</v>
      </c>
      <c r="EU23" s="322">
        <f ca="1">IF(ISERROR(OFFSET('Daten Elementary'!$A$1,MATCH(EU$5,'Daten Elementary'!$A:$A,0)-1,MATCH(AQ23,'Daten Elementary'!$A$424:$ADO$424,0)-1)),0,OFFSET('Daten Elementary'!$A$1,MATCH(EU$5,'Daten Elementary'!$A:$A,0)-1,MATCH(AQ23,'Daten Elementary'!$A$424:$ADO$424,0)-1))*1000000</f>
        <v>19.751365</v>
      </c>
      <c r="EV23" s="322">
        <f ca="1">IF(ISERROR(OFFSET('Daten Elementary'!$A$1,MATCH(EV$5,'Daten Elementary'!$A:$A,0)-1,MATCH(AR23,'Daten Elementary'!$A$424:$ADO$424,0)-1)),0,OFFSET('Daten Elementary'!$A$1,MATCH(EV$5,'Daten Elementary'!$A:$A,0)-1,MATCH(AR23,'Daten Elementary'!$A$424:$ADO$424,0)-1))*1000000</f>
        <v>214.82299</v>
      </c>
      <c r="EW23" s="322">
        <f ca="1">IF(ISERROR(OFFSET('Daten Elementary'!$A$1,MATCH(EW$5,'Daten Elementary'!$A:$A,0)-1,MATCH(AS23,'Daten Elementary'!$A$424:$ADO$424,0)-1)),0,OFFSET('Daten Elementary'!$A$1,MATCH(EW$5,'Daten Elementary'!$A:$A,0)-1,MATCH(AS23,'Daten Elementary'!$A$424:$ADO$424,0)-1))*1000000</f>
        <v>34.145203000000002</v>
      </c>
      <c r="EX23" s="323">
        <f t="shared" ca="1" si="31"/>
        <v>517.71609302000002</v>
      </c>
      <c r="EY23" s="322">
        <f ca="1">IF(ISERROR(OFFSET('Daten Elementary'!$A$1,MATCH(EY$5,'Daten Elementary'!$A:$A,0)-1,MATCH($AT23,'Daten Elementary'!$A$424:$ADO$424,0)-1)),0,OFFSET('Daten Elementary'!$A$1,MATCH(EY$5,'Daten Elementary'!$A:$A,0)-1,MATCH($AT23,'Daten Elementary'!$A$424:$ADO$424,0)-1))*1000000</f>
        <v>517.71609999999998</v>
      </c>
      <c r="EZ23" s="305">
        <f t="shared" ca="1" si="32"/>
        <v>1.0000000134822928</v>
      </c>
      <c r="FA23" s="314">
        <f ca="1">IF(ISERROR(OFFSET('Daten Elementary'!$A$1,MATCH(FA$5,'Daten Elementary'!$A:$A,0)-1,MATCH(AM23,'Daten Elementary'!$A$424:$ADO$424,0)-1)),0,OFFSET('Daten Elementary'!$A$1,MATCH(FA$5,'Daten Elementary'!$A:$A,0)-1,MATCH(AM23,'Daten Elementary'!$A$424:$ADO$424,0)-1))*1000</f>
        <v>129.33000000000001</v>
      </c>
      <c r="FB23" s="314">
        <f ca="1">IF(ISERROR(OFFSET('Daten Elementary'!$A$1,MATCH(FB$5,'Daten Elementary'!$A:$A,0)-1,MATCH(AN23,'Daten Elementary'!$A$424:$ADO$424,0)-1)),0,OFFSET('Daten Elementary'!$A$1,MATCH(FB$5,'Daten Elementary'!$A:$A,0)-1,MATCH(AN23,'Daten Elementary'!$A$424:$ADO$424,0)-1))*1000</f>
        <v>0</v>
      </c>
      <c r="FC23" s="314">
        <f ca="1">IF(ISERROR(OFFSET('Daten Elementary'!$A$1,MATCH(FC$5,'Daten Elementary'!$A:$A,0)-1,MATCH(AO23,'Daten Elementary'!$A$424:$ADO$424,0)-1)),0,OFFSET('Daten Elementary'!$A$1,MATCH(FC$5,'Daten Elementary'!$A:$A,0)-1,MATCH(AO23,'Daten Elementary'!$A$424:$ADO$424,0)-1))*1000</f>
        <v>21.609242999999999</v>
      </c>
      <c r="FD23" s="314">
        <f ca="1">IF(ISERROR(OFFSET('Daten Elementary'!$A$1,MATCH(FD$5,'Daten Elementary'!$A:$A,0)-1,MATCH(AP23,'Daten Elementary'!$A$424:$ADO$424,0)-1)),0,OFFSET('Daten Elementary'!$A$1,MATCH(FD$5,'Daten Elementary'!$A:$A,0)-1,MATCH(AP23,'Daten Elementary'!$A$424:$ADO$424,0)-1))*1000</f>
        <v>0</v>
      </c>
      <c r="FE23" s="314">
        <f t="shared" ca="1" si="33"/>
        <v>150.939243</v>
      </c>
      <c r="FF23" s="314">
        <f ca="1">IF(ISERROR(OFFSET('Daten Elementary'!$A$1,MATCH(FF$5,'Daten Elementary'!$A:$A,0)-1,MATCH(AQ23,'Daten Elementary'!$A$424:$ADO$424,0)-1)),0,OFFSET('Daten Elementary'!$A$1,MATCH(FF$5,'Daten Elementary'!$A:$A,0)-1,MATCH(AQ23,'Daten Elementary'!$A$424:$ADO$424,0)-1))*1000</f>
        <v>5.7711579999999998</v>
      </c>
      <c r="FG23" s="314">
        <f ca="1">IF(ISERROR(OFFSET('Daten Elementary'!$A$1,MATCH(FG$5,'Daten Elementary'!$A:$A,0)-1,MATCH(AR23,'Daten Elementary'!$A$424:$ADO$424,0)-1)),0,OFFSET('Daten Elementary'!$A$1,MATCH(FG$5,'Daten Elementary'!$A:$A,0)-1,MATCH(AR23,'Daten Elementary'!$A$424:$ADO$424,0)-1))*1000</f>
        <v>53.301258999999995</v>
      </c>
      <c r="FH23" s="314">
        <f ca="1">IF(ISERROR(OFFSET('Daten Elementary'!$A$1,MATCH(FH$5,'Daten Elementary'!$A:$A,0)-1,MATCH(AS23,'Daten Elementary'!$A$424:$ADO$424,0)-1)),0,OFFSET('Daten Elementary'!$A$1,MATCH(FH$5,'Daten Elementary'!$A:$A,0)-1,MATCH(AS23,'Daten Elementary'!$A$424:$ADO$424,0)-1))*1000</f>
        <v>12.916036999999999</v>
      </c>
      <c r="FI23" s="315">
        <f t="shared" ca="1" si="34"/>
        <v>222.92769699999997</v>
      </c>
      <c r="FJ23" s="314">
        <f ca="1">IF(ISERROR(OFFSET('Daten Elementary'!$A$1,MATCH(FJ$5,'Daten Elementary'!$A:$A,0)-1,MATCH($AT23,'Daten Elementary'!$A$424:$ADO$424,0)-1)),0,OFFSET('Daten Elementary'!$A$1,MATCH(FJ$5,'Daten Elementary'!$A:$A,0)-1,MATCH($AT23,'Daten Elementary'!$A$424:$ADO$424,0)-1))*1000</f>
        <v>222.92770000000002</v>
      </c>
      <c r="FK23" s="305">
        <f t="shared" ca="1" si="35"/>
        <v>1.0000000134572782</v>
      </c>
      <c r="FL23" s="314">
        <f ca="1">IF(ISERROR(OFFSET('Daten Elementary'!$A$1,MATCH(FL$5,'Daten Elementary'!$A:$A,0)-1,MATCH(AM23,'Daten Elementary'!$A$424:$ADO$424,0)-1)),0,OFFSET('Daten Elementary'!$A$1,MATCH(FL$5,'Daten Elementary'!$A:$A,0)-1,MATCH(AM23,'Daten Elementary'!$A$424:$ADO$424,0)-1))</f>
        <v>0</v>
      </c>
      <c r="FM23" s="314">
        <f ca="1">IF(ISERROR(OFFSET('Daten Elementary'!$A$1,MATCH(FM$5,'Daten Elementary'!$A:$A,0)-1,MATCH(AN23,'Daten Elementary'!$A$424:$ADO$424,0)-1)),0,OFFSET('Daten Elementary'!$A$1,MATCH(FM$5,'Daten Elementary'!$A:$A,0)-1,MATCH(AN23,'Daten Elementary'!$A$424:$ADO$424,0)-1))</f>
        <v>0</v>
      </c>
      <c r="FN23" s="314">
        <f ca="1">IF(ISERROR(OFFSET('Daten Elementary'!$A$1,MATCH(FN$5,'Daten Elementary'!$A:$A,0)-1,MATCH(AO23,'Daten Elementary'!$A$424:$ADO$424,0)-1)),0,OFFSET('Daten Elementary'!$A$1,MATCH(FN$5,'Daten Elementary'!$A:$A,0)-1,MATCH(AO23,'Daten Elementary'!$A$424:$ADO$424,0)-1))</f>
        <v>0</v>
      </c>
      <c r="FO23" s="314">
        <f ca="1">IF(ISERROR(OFFSET('Daten Elementary'!$A$1,MATCH(FO$5,'Daten Elementary'!$A:$A,0)-1,MATCH(AP23,'Daten Elementary'!$A$424:$ADO$424,0)-1)),0,OFFSET('Daten Elementary'!$A$1,MATCH(FO$5,'Daten Elementary'!$A:$A,0)-1,MATCH(AP23,'Daten Elementary'!$A$424:$ADO$424,0)-1))</f>
        <v>0</v>
      </c>
      <c r="FP23" s="314">
        <f t="shared" ca="1" si="36"/>
        <v>0</v>
      </c>
      <c r="FQ23" s="314">
        <f ca="1">IF(ISERROR(OFFSET('Daten Elementary'!$A$1,MATCH(FQ$5,'Daten Elementary'!$A:$A,0)-1,MATCH(AQ23,'Daten Elementary'!$A$424:$ADO$424,0)-1)),0,OFFSET('Daten Elementary'!$A$1,MATCH(FQ$5,'Daten Elementary'!$A:$A,0)-1,MATCH(AQ23,'Daten Elementary'!$A$424:$ADO$424,0)-1))</f>
        <v>0</v>
      </c>
      <c r="FR23" s="314">
        <f ca="1">IF(ISERROR(OFFSET('Daten Elementary'!$A$1,MATCH(FR$5,'Daten Elementary'!$A:$A,0)-1,MATCH(AR23,'Daten Elementary'!$A$424:$ADO$424,0)-1)),0,OFFSET('Daten Elementary'!$A$1,MATCH(FR$5,'Daten Elementary'!$A:$A,0)-1,MATCH(AR23,'Daten Elementary'!$A$424:$ADO$424,0)-1))</f>
        <v>0</v>
      </c>
      <c r="FS23" s="314">
        <f ca="1">IF(ISERROR(OFFSET('Daten Elementary'!$A$1,MATCH(FS$5,'Daten Elementary'!$A:$A,0)-1,MATCH(AS23,'Daten Elementary'!$A$424:$ADO$424,0)-1)),0,OFFSET('Daten Elementary'!$A$1,MATCH(FS$5,'Daten Elementary'!$A:$A,0)-1,MATCH(AS23,'Daten Elementary'!$A$424:$ADO$424,0)-1))</f>
        <v>0</v>
      </c>
      <c r="FT23" s="315">
        <f t="shared" ca="1" si="37"/>
        <v>0</v>
      </c>
      <c r="FU23" s="314">
        <f ca="1">IF(ISERROR(OFFSET('Daten Elementary'!$A$1,MATCH(FU$5,'Daten Elementary'!$A:$A,0)-1,MATCH($AT23,'Daten Elementary'!$A$424:$ADO$424,0)-1)),0,OFFSET('Daten Elementary'!$A$1,MATCH(FU$5,'Daten Elementary'!$A:$A,0)-1,MATCH($AT23,'Daten Elementary'!$A$424:$ADO$424,0)-1))</f>
        <v>0</v>
      </c>
      <c r="FV23" s="305">
        <f t="shared" ca="1" si="38"/>
        <v>0</v>
      </c>
      <c r="FW23" s="324"/>
      <c r="FX23" s="231" t="str">
        <f t="shared" si="39"/>
        <v>Personenwagen, Diesel (EURO 6)</v>
      </c>
      <c r="FY23" s="231" t="str">
        <f t="shared" si="2"/>
        <v>Personenwagen</v>
      </c>
      <c r="FZ23" s="231" t="str">
        <f t="shared" si="3"/>
        <v>, Diesel</v>
      </c>
      <c r="GA23" s="231" t="str">
        <f t="shared" si="4"/>
        <v xml:space="preserve"> (EURO 6)</v>
      </c>
      <c r="GB23" s="231"/>
    </row>
    <row r="24" spans="1:184" ht="16.5" customHeight="1">
      <c r="A24" s="339"/>
      <c r="B24" s="344"/>
      <c r="C24" s="332" t="s">
        <v>385</v>
      </c>
      <c r="D24" s="342" t="s">
        <v>34</v>
      </c>
      <c r="E24" s="340" t="s">
        <v>22</v>
      </c>
      <c r="F24" s="102">
        <v>1.6</v>
      </c>
      <c r="G24" s="31">
        <v>5</v>
      </c>
      <c r="H24" s="87">
        <f t="shared" si="45"/>
        <v>0.32</v>
      </c>
      <c r="I24" s="99">
        <v>8.4891304332469542</v>
      </c>
      <c r="J24" s="101"/>
      <c r="K24" s="100">
        <v>1380</v>
      </c>
      <c r="L24" s="86"/>
      <c r="M24" s="86"/>
      <c r="N24" s="38" t="s">
        <v>99</v>
      </c>
      <c r="O24" s="6">
        <f ca="1">(IF(ISERROR(INDEX(INDIRECT($D$268),MATCH($AM24,$AM$4:$AM$275,0),MATCH(O$304,INDIRECT($E$268),0))*$I24/$AD24),0,INDEX(INDIRECT($D$268),MATCH($AM24,$AM$4:$AM$275,0),MATCH(O$304,INDIRECT($E$268),0))*$I24/$AD24)+IF(ISERROR(INDEX(INDIRECT($D$268),MATCH($AN24,$AN$4:$AN$275,0),MATCH(O$305,INDIRECT($E$268),0))*$J24/$AE24),0,INDEX(INDIRECT($D$268),MATCH($AN24,$AN$4:$AN$275,0),MATCH(O$305,INDIRECT($E$268),0))*$J24/$AE24))*$AC24/$F24</f>
        <v>130.23147123197725</v>
      </c>
      <c r="P24" s="6">
        <f ca="1">(IF(ISERROR(INDEX(INDIRECT($D$268),MATCH($AO24,$AO$4:$AO$275,0),MATCH(P$304,INDIRECT($E$268),0))*$I24/$AD24),0,INDEX(INDIRECT($D$268),MATCH($AO24,$AO$4:$AO$275,0),MATCH(P$304,INDIRECT($E$268),0))*$I24/$AD24)+IF(ISERROR(INDEX(INDIRECT($D$268),MATCH($AP24,$AP$4:$AP$275,0),MATCH(P$305,INDIRECT($E$268),0))*$J24/$AE24),0,INDEX(INDIRECT($D$268),MATCH($AP24,$AP$4:$AP$275,0),MATCH(P$305,INDIRECT($E$268),0))*$J24/$AE24))*$AC24/$F24</f>
        <v>34.109994644774474</v>
      </c>
      <c r="Q24" s="6">
        <f ca="1">INDEX(INDIRECT($D$268),MATCH($AQ24,$AQ$4:$AQ$284,0),MATCH(Q$4,INDIRECT($E$268),0))*$K24*$AC24/$F24/$AF24</f>
        <v>3.4661782803431334</v>
      </c>
      <c r="R24" s="6">
        <f ca="1">INDEX(INDIRECT($D$268),MATCH($AR24,$AR$4:$AR$284,0),MATCH(R$4,INDIRECT($E$268),0))*$K24*$AC24/$F24/$AF24</f>
        <v>32.688172646144906</v>
      </c>
      <c r="S24" s="6">
        <f ca="1">INDEX(INDIRECT($D$268),MATCH($AS24,$AS$4:$AS$284,0),MATCH(S$4,INDIRECT($E$268),0))*$K24*$AC24/$F24/$AF24</f>
        <v>7.788345740769393</v>
      </c>
      <c r="T24" s="7">
        <f t="shared" ca="1" si="1"/>
        <v>208.28416254400918</v>
      </c>
      <c r="U24" s="6">
        <f>IF($B$268=6,(IF(OR(AJ24="Benzin",AJ24="Diesel"),$AK24*INDEX('DIN EN 16258'!$I:$I,MATCH('mobitool-Faktoren v2.0'!$AI24,'DIN EN 16258'!$A:$A,0))*$I24/$AD24+$AL24*INDEX('DIN EN 16258'!$I:$I,MATCH('mobitool-Faktoren v2.0'!$AJ24,'DIN EN 16258'!$A:$A,0))*$I24/$AD24,IF(ISERROR($AK24*INDEX('DIN EN 16258'!$I:$I,MATCH('mobitool-Faktoren v2.0'!$AI24,'DIN EN 16258'!$A:$A,0))*$I24/$AD24),0,$AK24*INDEX('DIN EN 16258'!$I:$I,MATCH('mobitool-Faktoren v2.0'!$AI24,'DIN EN 16258'!$A:$A,0))*$I24/$AD24)+IF(ISERROR($AL24*INDEX('DIN EN 16258'!$I:$I,MATCH('mobitool-Faktoren v2.0'!$AJ24,'DIN EN 16258'!$A:$A,0))*$J24/$AE24),0,$AL24*INDEX('DIN EN 16258'!$I:$I,MATCH('mobitool-Faktoren v2.0'!$AJ24,'DIN EN 16258'!$A:$A,0))*$J24/$AE24)))*1000,
IF($B$268=1,(IF(OR(AJ24="Benzin",AJ24="Diesel"),$AK24*INDEX('DIN EN 16258'!$D:$D,MATCH('mobitool-Faktoren v2.0'!$AI24,'DIN EN 16258'!$A:$A,0))*$I24/$AD24+$AL24*INDEX('DIN EN 16258'!$D:$D,MATCH('mobitool-Faktoren v2.0'!$AJ24,'DIN EN 16258'!$A:$A,0))*$I24/$AD24,IF(ISERROR($AK24*INDEX('DIN EN 16258'!$D:$D,MATCH('mobitool-Faktoren v2.0'!$AI24,'DIN EN 16258'!$A:$A,0))*$I24/$AD24),0,$AK24*INDEX('DIN EN 16258'!$D:$D,MATCH('mobitool-Faktoren v2.0'!$AI24,'DIN EN 16258'!$A:$A,0))*$I24/$AD24)+IF(ISERROR($AL24*INDEX('DIN EN 16258'!$D:$D,MATCH('mobitool-Faktoren v2.0'!$AJ24,'DIN EN 16258'!$A:$A,0))*$J24/$AE24),0,$AL24*INDEX('DIN EN 16258'!$D:$D,MATCH('mobitool-Faktoren v2.0'!$AJ24,'DIN EN 16258'!$A:$A,0))*$J24/$AE24))),0))*$AC24/$F24</f>
        <v>129.32659644399655</v>
      </c>
      <c r="V24" s="6">
        <f>IF($B$268=6,(IF(OR(AJ24="Benzin",AJ24="Diesel"),$AK24*INDEX('DIN EN 16258'!$L:$L,MATCH('mobitool-Faktoren v2.0'!$AI24,'DIN EN 16258'!$A:$A,0))*$I24/$AD24+$AL24*INDEX('DIN EN 16258'!$L:$L,MATCH('mobitool-Faktoren v2.0'!$AJ24,'DIN EN 16258'!$A:$A,0))*$I24/$AD24,IF(ISERROR($AK24*INDEX('DIN EN 16258'!$L:$L,MATCH('mobitool-Faktoren v2.0'!$AI24,'DIN EN 16258'!$A:$A,0))*$I24/$AD24),0,$AK24*INDEX('DIN EN 16258'!$L:$L,MATCH('mobitool-Faktoren v2.0'!$AI24,'DIN EN 16258'!$A:$A,0))*$I24/$AD24)+IF(ISERROR($AL24*INDEX('DIN EN 16258'!$L:$L,MATCH('mobitool-Faktoren v2.0'!$AJ24,'DIN EN 16258'!$A:$A,0))*$J24/$AE24),0,$AL24*INDEX('DIN EN 16258'!$L:$L,MATCH('mobitool-Faktoren v2.0'!$AJ24,'DIN EN 16258'!$A:$A,0))*$J24/$AE24)))*1000,
IF($B$268=1,(IF(OR(AJ24="Benzin",AJ24="Diesel"),$AK24*INDEX('DIN EN 16258'!$F:$F,MATCH('mobitool-Faktoren v2.0'!$AI24,'DIN EN 16258'!$A:$A,0))*$I24/$AD24+$AL24*INDEX('DIN EN 16258'!$F:$F,MATCH('mobitool-Faktoren v2.0'!$AJ24,'DIN EN 16258'!$A:$A,0))*$I24/$AD24,IF(ISERROR($AK24*INDEX('DIN EN 16258'!$F:$F,MATCH('mobitool-Faktoren v2.0'!$AI24,'DIN EN 16258'!$A:$A,0))*$I24/$AD24),0,$AK24*INDEX('DIN EN 16258'!$F:$F,MATCH('mobitool-Faktoren v2.0'!$AI24,'DIN EN 16258'!$A:$A,0))*$I24/$AD24)+IF(ISERROR($AL24*INDEX('DIN EN 16258'!$F:$F,MATCH('mobitool-Faktoren v2.0'!$AJ24,'DIN EN 16258'!$A:$A,0))*$J24/$AE24),0,$AL24*INDEX('DIN EN 16258'!$F:$F,MATCH('mobitool-Faktoren v2.0'!$AJ24,'DIN EN 16258'!$A:$A,0))*$J24/$AE24))),0))*$AC24/$F24</f>
        <v>153.60020377656207</v>
      </c>
      <c r="W24" s="39" t="s">
        <v>672</v>
      </c>
      <c r="X24" s="39" t="s">
        <v>162</v>
      </c>
      <c r="Y24" s="336">
        <v>3</v>
      </c>
      <c r="Z24" s="336">
        <v>25</v>
      </c>
      <c r="AA24" s="337">
        <v>500</v>
      </c>
      <c r="AB24" s="299">
        <v>3500</v>
      </c>
      <c r="AC24" s="300">
        <v>1</v>
      </c>
      <c r="AD24" s="298">
        <v>8.1472157139390333</v>
      </c>
      <c r="AE24" s="298"/>
      <c r="AF24" s="299">
        <f>'Kennwerte Strassentransporte'!I$22</f>
        <v>1579.1583135066376</v>
      </c>
      <c r="AG24" s="299"/>
      <c r="AH24" s="299">
        <v>150000</v>
      </c>
      <c r="AI24" s="301" t="s">
        <v>34</v>
      </c>
      <c r="AJ24" s="301"/>
      <c r="AK24" s="329">
        <f>'Kennwerte Strassentransporte'!M$22</f>
        <v>6.1104117854542749E-2</v>
      </c>
      <c r="AL24" s="329"/>
      <c r="AM24" s="202" t="s">
        <v>901</v>
      </c>
      <c r="AN24" s="202" t="s">
        <v>81</v>
      </c>
      <c r="AO24" s="202" t="s">
        <v>902</v>
      </c>
      <c r="AP24" s="202" t="s">
        <v>81</v>
      </c>
      <c r="AQ24" s="202" t="s">
        <v>903</v>
      </c>
      <c r="AR24" s="202" t="s">
        <v>904</v>
      </c>
      <c r="AS24" s="202" t="s">
        <v>905</v>
      </c>
      <c r="AT24" s="202" t="s">
        <v>911</v>
      </c>
      <c r="AU24" s="303">
        <f ca="1">IF(ISERROR(OFFSET('Daten KEA'!$A$1,MATCH(AU$5,'Daten KEA'!$A:$A,0)-1,MATCH(AM24,'Daten KEA'!$A$424:$ADO$424,0)-1)),0,OFFSET('Daten KEA'!$A$1,MATCH(AU$5,'Daten KEA'!$A:$A,0)-1,MATCH(AM24,'Daten KEA'!$A$424:$ADO$424,0)-1))+IF(ISERROR(AK24*INDEX('Energiefaktoren Ecoinvent'!$D:$D,MATCH('mobitool-Faktoren v2.0'!AI24,'Energiefaktoren Ecoinvent'!$A:$A,0))),0,AK24*INDEX('Energiefaktoren Ecoinvent'!$D:$D,MATCH('mobitool-Faktoren v2.0'!AI24,'Energiefaktoren Ecoinvent'!$A:$A,0)))+IF(OR(AJ24="Benzin",AJ24="Diesel"),IF(ISERROR(OFFSET('Daten KEA'!$A$1,MATCH(AV$5,'Daten KEA'!$A:$A,0)-1,MATCH(AN24,'Daten KEA'!$A$424:$ADO$424,0)-1)),0,OFFSET('Daten KEA'!$A$1,MATCH(AV$5,'Daten KEA'!$A:$A,0)-1,MATCH(AN24,'Daten KEA'!$A$424:$ADO$424,0)-1))+IF(ISERROR(AL24*INDEX('Energiefaktoren Ecoinvent'!$D:$D,MATCH('mobitool-Faktoren v2.0'!AJ24,'Energiefaktoren Ecoinvent'!$A:$A,0))),0,AL24*INDEX('Energiefaktoren Ecoinvent'!$D:$D,MATCH('mobitool-Faktoren v2.0'!AJ24,'Energiefaktoren Ecoinvent'!$A:$A,0))),0)</f>
        <v>2.5969250088180669</v>
      </c>
      <c r="AV24" s="303">
        <f ca="1">IF(OR(AJ24="Benzin",AJ24="Diesel"),0,IF(ISERROR(OFFSET('Daten KEA'!$A$1,MATCH(AV$5,'Daten KEA'!$A:$A,0)-1,MATCH(AN24,'Daten KEA'!$A$424:$ADO$424,0)-1)),0,OFFSET('Daten KEA'!$A$1,MATCH(AV$5,'Daten KEA'!$A:$A,0)-1,MATCH(AN24,'Daten KEA'!$A$424:$ADO$424,0)-1))+IF(ISERROR(AL24*INDEX('Energiefaktoren Ecoinvent'!$D:$D,MATCH('mobitool-Faktoren v2.0'!AJ24,'Energiefaktoren Ecoinvent'!$A:$A,0))),0,AL24*INDEX('Energiefaktoren Ecoinvent'!$D:$D,MATCH('mobitool-Faktoren v2.0'!AJ24,'Energiefaktoren Ecoinvent'!$A:$A,0))))</f>
        <v>0</v>
      </c>
      <c r="AW24" s="303">
        <f ca="1">IF(ISERROR(OFFSET('Daten KEA'!$A$1,MATCH(AW$5,'Daten KEA'!$A:$A,0)-1,MATCH(AO24,'Daten KEA'!$A$424:$ADO$424,0)-1)),0,OFFSET('Daten KEA'!$A$1,MATCH(AW$5,'Daten KEA'!$A:$A,0)-1,MATCH(AO24,'Daten KEA'!$A$424:$ADO$424,0)-1))-IF(ISERROR(AK24*INDEX('Energiefaktoren Ecoinvent'!$D:$D,MATCH('mobitool-Faktoren v2.0'!AI24,'Energiefaktoren Ecoinvent'!$A:$A,0))),0,AK24*INDEX('Energiefaktoren Ecoinvent'!$D:$D,MATCH('mobitool-Faktoren v2.0'!AI24,'Energiefaktoren Ecoinvent'!$A:$A,0)))+IF(OR(AJ24="Benzin",AJ24="Diesel"),IF(ISERROR(OFFSET('Daten KEA'!$A$1,MATCH(AX$5,'Daten KEA'!$A:$A,0)-1,MATCH(AP24,'Daten KEA'!$A$424:$ADO$424,0)-1)),0,OFFSET('Daten KEA'!$A$1,MATCH(AX$5,'Daten KEA'!$A:$A,0)-1,MATCH(AP24,'Daten KEA'!$A$424:$ADO$424,0)-1))-IF(ISERROR(AL24*INDEX('Energiefaktoren Ecoinvent'!$D:$D,MATCH('mobitool-Faktoren v2.0'!AJ24,'Energiefaktoren Ecoinvent'!$A:$A,0))),0,AL24*INDEX('Energiefaktoren Ecoinvent'!$D:$D,MATCH('mobitool-Faktoren v2.0'!AJ24,'Energiefaktoren Ecoinvent'!$A:$A,0))),0)</f>
        <v>0.97278169118193292</v>
      </c>
      <c r="AX24" s="303">
        <f ca="1">IF(OR(AJ24="Benzin",AJ24="Diesel"),0,IF(ISERROR(OFFSET('Daten KEA'!$A$1,MATCH(AX$5,'Daten KEA'!$A:$A,0)-1,MATCH(AP24,'Daten KEA'!$A$424:$ADO$424,0)-1)),0,OFFSET('Daten KEA'!$A$1,MATCH(AX$5,'Daten KEA'!$A:$A,0)-1,MATCH(AP24,'Daten KEA'!$A$424:$ADO$424,0)-1))-IF(ISERROR(AL24*INDEX('Energiefaktoren Ecoinvent'!$D:$D,MATCH('mobitool-Faktoren v2.0'!AJ24,'Energiefaktoren Ecoinvent'!$A:$A,0))),0,AL24*INDEX('Energiefaktoren Ecoinvent'!$D:$D,MATCH('mobitool-Faktoren v2.0'!AJ24,'Energiefaktoren Ecoinvent'!$A:$A,0))))</f>
        <v>0</v>
      </c>
      <c r="AY24" s="303">
        <f t="shared" ca="1" si="5"/>
        <v>3.5697066999999998</v>
      </c>
      <c r="AZ24" s="303">
        <f ca="1">IF(ISERROR(OFFSET('Daten KEA'!$A$1,MATCH(AZ$5,'Daten KEA'!$A:$A,0)-1,MATCH(AQ24,'Daten KEA'!$A$424:$ADO$424,0)-1)),0,OFFSET('Daten KEA'!$A$1,MATCH(AZ$5,'Daten KEA'!$A:$A,0)-1,MATCH(AQ24,'Daten KEA'!$A$424:$ADO$424,0)-1))</f>
        <v>0.18241746</v>
      </c>
      <c r="BA24" s="303">
        <f ca="1">IF(ISERROR(OFFSET('Daten KEA'!$A$1,MATCH(BA$5,'Daten KEA'!$A:$A,0)-1,MATCH(AR24,'Daten KEA'!$A$424:$ADO$424,0)-1)),0,OFFSET('Daten KEA'!$A$1,MATCH(BA$5,'Daten KEA'!$A:$A,0)-1,MATCH(AR24,'Daten KEA'!$A$424:$ADO$424,0)-1))</f>
        <v>0.98924325000000002</v>
      </c>
      <c r="BB24" s="303">
        <f ca="1">IF(ISERROR(OFFSET('Daten KEA'!$A$1,MATCH(BB$5,'Daten KEA'!$A:$A,0)-1,MATCH(AS24,'Daten KEA'!$A$424:$ADO$424,0)-1)),0,OFFSET('Daten KEA'!$A$1,MATCH(BB$5,'Daten KEA'!$A:$A,0)-1,MATCH(AS24,'Daten KEA'!$A$424:$ADO$424,0)-1))</f>
        <v>0.84119688999999997</v>
      </c>
      <c r="BC24" s="304">
        <f t="shared" ca="1" si="42"/>
        <v>5.5825642999999996</v>
      </c>
      <c r="BD24" s="303">
        <f ca="1">IF(ISERROR(OFFSET('Daten KEA'!$A$1,MATCH(BD$5,'Daten KEA'!$A:$A,0)-1,MATCH(AT24,'Daten KEA'!$A$424:$ADO$424,0)-1)),0,OFFSET('Daten KEA'!$A$1,MATCH(BD$5,'Daten KEA'!$A:$A,0)-1,MATCH(AT24,'Daten KEA'!$A$424:$ADO$424,0)-1))</f>
        <v>5.5825642000000002</v>
      </c>
      <c r="BE24" s="305">
        <f t="shared" ca="1" si="7"/>
        <v>0.99999998208708507</v>
      </c>
      <c r="BF24" s="306">
        <f ca="1">IF(ISERROR(OFFSET('Daten KEA'!$A$1,MATCH(BF$5,'Daten KEA'!$A:$A,0)-1,MATCH(AM24,'Daten KEA'!$A$424:$ADO$424,0)-1)),0,OFFSET('Daten KEA'!$A$1,MATCH(BF$5,'Daten KEA'!$A:$A,0)-1,MATCH(AM24,'Daten KEA'!$A$424:$ADO$424,0)-1))+IF(ISERROR($AK24*INDEX('Energiefaktoren Ecoinvent'!$H:$H,MATCH('mobitool-Faktoren v2.0'!$AI24,'Energiefaktoren Ecoinvent'!$A:$A,0))),0,$AK24*INDEX('Energiefaktoren Ecoinvent'!$H:$H,MATCH('mobitool-Faktoren v2.0'!$AI24,'Energiefaktoren Ecoinvent'!$A:$A,0)))+IF(OR(AJ24="Benzin",AJ24="Diesel"),IF(ISERROR(OFFSET('Daten KEA'!$A$1,MATCH(BG$5,'Daten KEA'!$A:$A,0)-1,MATCH(AN24,'Daten KEA'!$A$424:$ADO$424,0)-1)),0,OFFSET('Daten KEA'!$A$1,MATCH(BG$5,'Daten KEA'!$A:$A,0)-1,MATCH(AN24,'Daten KEA'!$A$424:$ADO$424,0)-1))+IF(ISERROR($AL24*INDEX('Energiefaktoren Ecoinvent'!$H:$H,MATCH('mobitool-Faktoren v2.0'!$AJ24,'Energiefaktoren Ecoinvent'!$A:$A,0))),0,$AL24*INDEX('Energiefaktoren Ecoinvent'!$H:$H,MATCH('mobitool-Faktoren v2.0'!$AJ24,'Energiefaktoren Ecoinvent'!$A:$A,0))),0)</f>
        <v>2.5969250088180669</v>
      </c>
      <c r="BG24" s="306">
        <f ca="1">IF(OR(AJ24="Benzin",AJ24="Diesel"),0,IF(ISERROR(OFFSET('Daten KEA'!$A$1,MATCH(BG$5,'Daten KEA'!$A:$A,0)-1,MATCH(AN24,'Daten KEA'!$A$424:$ADO$424,0)-1)),0,OFFSET('Daten KEA'!$A$1,MATCH(BG$5,'Daten KEA'!$A:$A,0)-1,MATCH(AN24,'Daten KEA'!$A$424:$ADO$424,0)-1))+IF(ISERROR($AL24*INDEX('Energiefaktoren Ecoinvent'!$H:$H,MATCH('mobitool-Faktoren v2.0'!$AJ24,'Energiefaktoren Ecoinvent'!$A:$A,0))),0,$AL24*INDEX('Energiefaktoren Ecoinvent'!$H:$H,MATCH('mobitool-Faktoren v2.0'!$AJ24,'Energiefaktoren Ecoinvent'!$A:$A,0))))</f>
        <v>0</v>
      </c>
      <c r="BH24" s="306">
        <f ca="1">IF(ISERROR(OFFSET('Daten KEA'!$A$1,MATCH(BH$5,'Daten KEA'!$A:$A,0)-1,MATCH(AO24,'Daten KEA'!$A$424:$ADO$424,0)-1)),0,OFFSET('Daten KEA'!$A$1,MATCH(BH$5,'Daten KEA'!$A:$A,0)-1,MATCH(AO24,'Daten KEA'!$A$424:$ADO$424,0)-1))-IF(ISERROR($AK24*INDEX('Energiefaktoren Ecoinvent'!$H:$H,MATCH('mobitool-Faktoren v2.0'!$AI24,'Energiefaktoren Ecoinvent'!$A:$A,0))),0,$AK24*INDEX('Energiefaktoren Ecoinvent'!$H:$H,MATCH('mobitool-Faktoren v2.0'!$AI24,'Energiefaktoren Ecoinvent'!$A:$A,0)))+IF(OR(AJ24="Benzin",AJ24="Diesel"),IF(ISERROR(OFFSET('Daten KEA'!$A$1,MATCH(BI$5,'Daten KEA'!$A:$A,0)-1,MATCH(AP24,'Daten KEA'!$A$424:$ADO$424,0)-1)),0,OFFSET('Daten KEA'!$A$1,MATCH(BI$5,'Daten KEA'!$A:$A,0)-1,MATCH(AP24,'Daten KEA'!$A$424:$ADO$424,0)-1))-IF(ISERROR($AL24*INDEX('Energiefaktoren Ecoinvent'!$H:$H,MATCH('mobitool-Faktoren v2.0'!$AJ24,'Energiefaktoren Ecoinvent'!$A:$A,0))),0,$AL24*INDEX('Energiefaktoren Ecoinvent'!$H:$H,MATCH('mobitool-Faktoren v2.0'!$AJ24,'Energiefaktoren Ecoinvent'!$A:$A,0))),0)</f>
        <v>0.96115727531553352</v>
      </c>
      <c r="BI24" s="306">
        <f ca="1">IF(OR(AJ24="Benzin",AJ24="Diesel"),0,IF(ISERROR(OFFSET('Daten KEA'!$A$1,MATCH(BI$5,'Daten KEA'!$A:$A,0)-1,MATCH(AP24,'Daten KEA'!$A$424:$ADO$424,0)-1)),0,OFFSET('Daten KEA'!$A$1,MATCH(BI$5,'Daten KEA'!$A:$A,0)-1,MATCH(AP24,'Daten KEA'!$A$424:$ADO$424,0)-1))-IF(ISERROR($AL24*INDEX('Energiefaktoren Ecoinvent'!$H:$H,MATCH('mobitool-Faktoren v2.0'!$AJ24,'Energiefaktoren Ecoinvent'!$A:$A,0))),0,$AL24*INDEX('Energiefaktoren Ecoinvent'!$H:$H,MATCH('mobitool-Faktoren v2.0'!$AJ24,'Energiefaktoren Ecoinvent'!$A:$A,0))))</f>
        <v>0</v>
      </c>
      <c r="BJ24" s="306">
        <f t="shared" ca="1" si="41"/>
        <v>3.5580822841336004</v>
      </c>
      <c r="BK24" s="306">
        <f ca="1">IF(ISERROR(OFFSET('Daten KEA'!$A$1,MATCH(BK$5,'Daten KEA'!$A:$A,0)-1,MATCH(AQ24,'Daten KEA'!$A$424:$ADO$424,0)-1)),0,OFFSET('Daten KEA'!$A$1,MATCH(BK$5,'Daten KEA'!$A:$A,0)-1,MATCH(AQ24,'Daten KEA'!$A$424:$ADO$424,0)-1))</f>
        <v>0.17402347469041698</v>
      </c>
      <c r="BL24" s="306">
        <f ca="1">IF(ISERROR(OFFSET('Daten KEA'!$A$1,MATCH(BL$5,'Daten KEA'!$A:$A,0)-1,MATCH(AR24,'Daten KEA'!$A$424:$ADO$424,0)-1)),0,OFFSET('Daten KEA'!$A$1,MATCH(BL$5,'Daten KEA'!$A:$A,0)-1,MATCH(AR24,'Daten KEA'!$A$424:$ADO$424,0)-1))</f>
        <v>0.90102851273710993</v>
      </c>
      <c r="BM24" s="306">
        <f ca="1">IF(ISERROR(OFFSET('Daten KEA'!$A$1,MATCH(BM$5,'Daten KEA'!$A:$A,0)-1,MATCH(AS24,'Daten KEA'!$A$424:$ADO$424,0)-1)),0,OFFSET('Daten KEA'!$A$1,MATCH(BM$5,'Daten KEA'!$A:$A,0)-1,MATCH(AS24,'Daten KEA'!$A$424:$ADO$424,0)-1))</f>
        <v>0.74057530956419004</v>
      </c>
      <c r="BN24" s="307">
        <f t="shared" ca="1" si="43"/>
        <v>5.3737095811253175</v>
      </c>
      <c r="BO24" s="306">
        <f ca="1">IF(ISERROR(OFFSET('Daten KEA'!$A$1,MATCH(BO$5,'Daten KEA'!$A:$A,0)-1,MATCH(AT24,'Daten KEA'!$A$424:$ADO$424,0)-1)),0,OFFSET('Daten KEA'!$A$1,MATCH(BO$5,'Daten KEA'!$A:$A,0)-1,MATCH(AT24,'Daten KEA'!$A$424:$ADO$424,0)-1))</f>
        <v>5.3737095381252997</v>
      </c>
      <c r="BP24" s="305">
        <f t="shared" ca="1" si="8"/>
        <v>0.99999999199807565</v>
      </c>
      <c r="BQ24" s="308">
        <f ca="1">IF(ISERROR(OFFSET('Daten GWP'!$A$1,MATCH(BQ$5,'Daten GWP'!$A:$A,0)-1,MATCH(AM24,'Daten GWP'!$A$424:$ADO$424,0)-1)),0,OFFSET('Daten GWP'!$A$1,MATCH(BQ$5,'Daten GWP'!$A:$A,0)-1,MATCH(AM24,'Daten GWP'!$A$424:$ADO$424,0)-1))*1000</f>
        <v>199.97787</v>
      </c>
      <c r="BR24" s="308">
        <f ca="1">IF(ISERROR(OFFSET('Daten GWP'!$A$1,MATCH(BR$5,'Daten GWP'!$A:$A,0)-1,MATCH(AN24,'Daten GWP'!$A$424:$ADO$424,0)-1)),0,OFFSET('Daten GWP'!$A$1,MATCH(BR$5,'Daten GWP'!$A:$A,0)-1,MATCH(AN24,'Daten GWP'!$A$424:$ADO$424,0)-1))*1000</f>
        <v>0</v>
      </c>
      <c r="BS24" s="308">
        <f ca="1">IF(ISERROR(OFFSET('Daten GWP'!$A$1,MATCH(BS$5,'Daten GWP'!$A:$A,0)-1,MATCH(AO24,'Daten GWP'!$A$424:$ADO$424,0)-1)),0,OFFSET('Daten GWP'!$A$1,MATCH(BS$5,'Daten GWP'!$A:$A,0)-1,MATCH(AO24,'Daten GWP'!$A$424:$ADO$424,0)-1))*1000</f>
        <v>52.377846999999996</v>
      </c>
      <c r="BT24" s="308">
        <f ca="1">IF(ISERROR(OFFSET('Daten GWP'!$A$1,MATCH(BT$5,'Daten GWP'!$A:$A,0)-1,MATCH(AP24,'Daten GWP'!$A$424:$ADO$424,0)-1)),0,OFFSET('Daten GWP'!$A$1,MATCH(BT$5,'Daten GWP'!$A:$A,0)-1,MATCH(AP24,'Daten GWP'!$A$424:$ADO$424,0)-1))*1000</f>
        <v>0</v>
      </c>
      <c r="BU24" s="308">
        <f t="shared" ca="1" si="9"/>
        <v>252.355717</v>
      </c>
      <c r="BV24" s="308">
        <f ca="1">IF(ISERROR(OFFSET('Daten GWP'!$A$1,MATCH(BV$5,'Daten GWP'!$A:$A,0)-1,MATCH(AQ24,'Daten GWP'!$A$424:$ADO$424,0)-1)),0,OFFSET('Daten GWP'!$A$1,MATCH(BV$5,'Daten GWP'!$A:$A,0)-1,MATCH(AQ24,'Daten GWP'!$A$424:$ADO$424,0)-1))*1000</f>
        <v>6.3462541999999997</v>
      </c>
      <c r="BW24" s="308">
        <f ca="1">IF(ISERROR(OFFSET('Daten GWP'!$A$1,MATCH(BW$5,'Daten GWP'!$A:$A,0)-1,MATCH(AR24,'Daten GWP'!$A$424:$ADO$424,0)-1)),0,OFFSET('Daten GWP'!$A$1,MATCH(BW$5,'Daten GWP'!$A:$A,0)-1,MATCH(AR24,'Daten GWP'!$A$424:$ADO$424,0)-1))*1000</f>
        <v>59.849042999999995</v>
      </c>
      <c r="BX24" s="308">
        <f ca="1">IF(ISERROR(OFFSET('Daten GWP'!$A$1,MATCH(BX$5,'Daten GWP'!$A:$A,0)-1,MATCH(AS24,'Daten GWP'!$A$424:$ADO$424,0)-1)),0,OFFSET('Daten GWP'!$A$1,MATCH(BX$5,'Daten GWP'!$A:$A,0)-1,MATCH(AS24,'Daten GWP'!$A$424:$ADO$424,0)-1))*1000</f>
        <v>14.259746</v>
      </c>
      <c r="BY24" s="309">
        <f t="shared" ca="1" si="44"/>
        <v>332.8107602</v>
      </c>
      <c r="BZ24" s="308">
        <f ca="1">IF(ISERROR(OFFSET('Daten GWP'!$A$1,MATCH(BZ$5,'Daten GWP'!$A:$A,0)-1,MATCH(AT24,'Daten GWP'!$A$424:$ADO$424,0)-1)),0,OFFSET('Daten GWP'!$A$1,MATCH(BZ$5,'Daten GWP'!$A:$A,0)-1,MATCH(AT24,'Daten GWP'!$A$424:$ADO$424,0)-1))*1000</f>
        <v>332.81076999999999</v>
      </c>
      <c r="CA24" s="305">
        <f t="shared" ca="1" si="11"/>
        <v>1.0000000294461633</v>
      </c>
      <c r="CB24" s="310">
        <f ca="1">IF(ISERROR(OFFSET('Daten Elementary'!$A$1,MATCH(CB$5,'Daten Elementary'!$A:$A,0)-1,MATCH(AM24,'Daten Elementary'!$A$424:$ADO$424,0)-1)),0,OFFSET('Daten Elementary'!$A$1,MATCH(CB$5,'Daten Elementary'!$A:$A,0)-1,MATCH(AM24,'Daten Elementary'!$A$424:$ADO$424,0)-1))*1000000</f>
        <v>24.604436999999997</v>
      </c>
      <c r="CC24" s="310">
        <f ca="1">IF(ISERROR(OFFSET('Daten Elementary'!$A$1,MATCH(CC$5,'Daten Elementary'!$A:$A,0)-1,MATCH(AN24,'Daten Elementary'!$A$424:$ADO$424,0)-1)),0,OFFSET('Daten Elementary'!$A$1,MATCH(CC$5,'Daten Elementary'!$A:$A,0)-1,MATCH(AN24,'Daten Elementary'!$A$424:$ADO$424,0)-1))*1000000</f>
        <v>0</v>
      </c>
      <c r="CD24" s="310">
        <f ca="1">IF(ISERROR(OFFSET('Daten Elementary'!$A$1,MATCH(CD$5,'Daten Elementary'!$A:$A,0)-1,MATCH(AO24,'Daten Elementary'!$A$424:$ADO$424,0)-1)),0,OFFSET('Daten Elementary'!$A$1,MATCH(CD$5,'Daten Elementary'!$A:$A,0)-1,MATCH(AO24,'Daten Elementary'!$A$424:$ADO$424,0)-1))*1000000</f>
        <v>19.088182</v>
      </c>
      <c r="CE24" s="310">
        <f ca="1">IF(ISERROR(OFFSET('Daten Elementary'!$A$1,MATCH(CE$5,'Daten Elementary'!$A:$A,0)-1,MATCH(AP24,'Daten Elementary'!$A$424:$ADO$424,0)-1)),0,OFFSET('Daten Elementary'!$A$1,MATCH(CE$5,'Daten Elementary'!$A:$A,0)-1,MATCH(AP24,'Daten Elementary'!$A$424:$ADO$424,0)-1))*1000000</f>
        <v>0</v>
      </c>
      <c r="CF24" s="310">
        <f t="shared" ca="1" si="12"/>
        <v>43.692618999999993</v>
      </c>
      <c r="CG24" s="310">
        <f ca="1">IF(ISERROR(OFFSET('Daten Elementary'!$A$1,MATCH(CG$5,'Daten Elementary'!$A:$A,0)-1,MATCH(AQ24,'Daten Elementary'!$A$424:$ADO$424,0)-1)),0,OFFSET('Daten Elementary'!$A$1,MATCH(CG$5,'Daten Elementary'!$A:$A,0)-1,MATCH(AQ24,'Daten Elementary'!$A$424:$ADO$424,0)-1))*1000000</f>
        <v>2.5013022999999999</v>
      </c>
      <c r="CH24" s="310">
        <f ca="1">IF(ISERROR(OFFSET('Daten Elementary'!$A$1,MATCH(CH$5,'Daten Elementary'!$A:$A,0)-1,MATCH(AR24,'Daten Elementary'!$A$424:$ADO$424,0)-1)),0,OFFSET('Daten Elementary'!$A$1,MATCH(CH$5,'Daten Elementary'!$A:$A,0)-1,MATCH(AR24,'Daten Elementary'!$A$424:$ADO$424,0)-1))*1000000</f>
        <v>55.066859000000001</v>
      </c>
      <c r="CI24" s="310">
        <f ca="1">IF(ISERROR(OFFSET('Daten Elementary'!$A$1,MATCH(CI$5,'Daten Elementary'!$A:$A,0)-1,MATCH(AS24,'Daten Elementary'!$A$424:$ADO$424,0)-1)),0,OFFSET('Daten Elementary'!$A$1,MATCH(CI$5,'Daten Elementary'!$A:$A,0)-1,MATCH(AS24,'Daten Elementary'!$A$424:$ADO$424,0)-1))*1000000</f>
        <v>12.215522</v>
      </c>
      <c r="CJ24" s="311">
        <f t="shared" ca="1" si="13"/>
        <v>113.47630229999999</v>
      </c>
      <c r="CK24" s="310">
        <f ca="1">IF(ISERROR(OFFSET('Daten Elementary'!$A$1,MATCH(CK$5,'Daten Elementary'!$A:$A,0)-1,MATCH($AT24,'Daten Elementary'!$A$424:$ADO$424,0)-1)),0,OFFSET('Daten Elementary'!$A$1,MATCH(CK$5,'Daten Elementary'!$A:$A,0)-1,MATCH($AT24,'Daten Elementary'!$A$424:$ADO$424,0)-1))*1000000</f>
        <v>113.47630000000001</v>
      </c>
      <c r="CL24" s="305">
        <f t="shared" ca="1" si="14"/>
        <v>0.99999997973145116</v>
      </c>
      <c r="CM24" s="312">
        <f ca="1">IF(ISERROR(OFFSET('Daten Elementary'!$A$1,MATCH(CM$5,'Daten Elementary'!$A:$A,0)-1,MATCH(AM24,'Daten Elementary'!$A$424:$ADO$424,0)-1)),0,OFFSET('Daten Elementary'!$A$1,MATCH(CM$5,'Daten Elementary'!$A:$A,0)-1,MATCH(AM24,'Daten Elementary'!$A$424:$ADO$424,0)-1))*1000000</f>
        <v>14.375042000000001</v>
      </c>
      <c r="CN24" s="312">
        <f ca="1">IF(ISERROR(OFFSET('Daten Elementary'!$A$1,MATCH(CN$5,'Daten Elementary'!$A:$A,0)-1,MATCH(AN24,'Daten Elementary'!$A$424:$ADO$424,0)-1)),0,OFFSET('Daten Elementary'!$A$1,MATCH(CN$5,'Daten Elementary'!$A:$A,0)-1,MATCH(AN24,'Daten Elementary'!$A$424:$ADO$424,0)-1))*1000000</f>
        <v>0</v>
      </c>
      <c r="CO24" s="312">
        <f ca="1">IF(ISERROR(OFFSET('Daten Elementary'!$A$1,MATCH(CO$5,'Daten Elementary'!$A:$A,0)-1,MATCH(AO24,'Daten Elementary'!$A$424:$ADO$424,0)-1)),0,OFFSET('Daten Elementary'!$A$1,MATCH(CO$5,'Daten Elementary'!$A:$A,0)-1,MATCH(AO24,'Daten Elementary'!$A$424:$ADO$424,0)-1))*1000000</f>
        <v>15.478637999999998</v>
      </c>
      <c r="CP24" s="312">
        <f ca="1">IF(ISERROR(OFFSET('Daten Elementary'!$A$1,MATCH(CP$5,'Daten Elementary'!$A:$A,0)-1,MATCH(AP24,'Daten Elementary'!$A$424:$ADO$424,0)-1)),0,OFFSET('Daten Elementary'!$A$1,MATCH(CP$5,'Daten Elementary'!$A:$A,0)-1,MATCH(AP24,'Daten Elementary'!$A$424:$ADO$424,0)-1))*1000000</f>
        <v>0</v>
      </c>
      <c r="CQ24" s="312">
        <f t="shared" ca="1" si="15"/>
        <v>29.853679999999997</v>
      </c>
      <c r="CR24" s="312">
        <f ca="1">IF(ISERROR(OFFSET('Daten Elementary'!$A$1,MATCH(CR$5,'Daten Elementary'!$A:$A,0)-1,MATCH(AQ24,'Daten Elementary'!$A$424:$ADO$424,0)-1)),0,OFFSET('Daten Elementary'!$A$1,MATCH(CR$5,'Daten Elementary'!$A:$A,0)-1,MATCH(AQ24,'Daten Elementary'!$A$424:$ADO$424,0)-1))*1000000</f>
        <v>1.6740094999999999</v>
      </c>
      <c r="CS24" s="312">
        <f ca="1">IF(ISERROR(OFFSET('Daten Elementary'!$A$1,MATCH(CS$5,'Daten Elementary'!$A:$A,0)-1,MATCH(AR24,'Daten Elementary'!$A$424:$ADO$424,0)-1)),0,OFFSET('Daten Elementary'!$A$1,MATCH(CS$5,'Daten Elementary'!$A:$A,0)-1,MATCH(AR24,'Daten Elementary'!$A$424:$ADO$424,0)-1))*1000000</f>
        <v>21.086728000000001</v>
      </c>
      <c r="CT24" s="312">
        <f ca="1">IF(ISERROR(OFFSET('Daten Elementary'!$A$1,MATCH(CT$5,'Daten Elementary'!$A:$A,0)-1,MATCH(AS24,'Daten Elementary'!$A$424:$ADO$424,0)-1)),0,OFFSET('Daten Elementary'!$A$1,MATCH(CT$5,'Daten Elementary'!$A:$A,0)-1,MATCH(AS24,'Daten Elementary'!$A$424:$ADO$424,0)-1))*1000000</f>
        <v>6.9014293999999996</v>
      </c>
      <c r="CU24" s="313">
        <f t="shared" ca="1" si="16"/>
        <v>59.5158469</v>
      </c>
      <c r="CV24" s="312">
        <f ca="1">IF(ISERROR(OFFSET('Daten Elementary'!$A$1,MATCH(CV$5,'Daten Elementary'!$A:$A,0)-1,MATCH($AT24,'Daten Elementary'!$A$424:$ADO$424,0)-1)),0,OFFSET('Daten Elementary'!$A$1,MATCH(CV$5,'Daten Elementary'!$A:$A,0)-1,MATCH($AT24,'Daten Elementary'!$A$424:$ADO$424,0)-1))*1000000</f>
        <v>59.515847000000001</v>
      </c>
      <c r="CW24" s="305">
        <f t="shared" ca="1" si="17"/>
        <v>1.0000000016802248</v>
      </c>
      <c r="CX24" s="314">
        <f ca="1">IF(ISERROR(OFFSET('Daten Elementary'!$A$1,MATCH(CX$5,'Daten Elementary'!$A:$A,0)-1,MATCH(AM24,'Daten Elementary'!$A$424:$ADO$424,0)-1)),0,OFFSET('Daten Elementary'!$A$1,MATCH(CX$5,'Daten Elementary'!$A:$A,0)-1,MATCH(AM24,'Daten Elementary'!$A$424:$ADO$424,0)-1))*1000000</f>
        <v>76.644323999999997</v>
      </c>
      <c r="CY24" s="314">
        <f ca="1">IF(ISERROR(OFFSET('Daten Elementary'!$A$1,MATCH(CY$5,'Daten Elementary'!$A:$A,0)-1,MATCH(AN24,'Daten Elementary'!$A$424:$ADO$424,0)-1)),0,OFFSET('Daten Elementary'!$A$1,MATCH(CY$5,'Daten Elementary'!$A:$A,0)-1,MATCH(AN24,'Daten Elementary'!$A$424:$ADO$424,0)-1))*1000000</f>
        <v>0</v>
      </c>
      <c r="CZ24" s="314">
        <f ca="1">IF(ISERROR(OFFSET('Daten Elementary'!$A$1,MATCH(CZ$5,'Daten Elementary'!$A:$A,0)-1,MATCH(AO24,'Daten Elementary'!$A$424:$ADO$424,0)-1)),0,OFFSET('Daten Elementary'!$A$1,MATCH(CZ$5,'Daten Elementary'!$A:$A,0)-1,MATCH(AO24,'Daten Elementary'!$A$424:$ADO$424,0)-1))*1000000</f>
        <v>174.94202000000001</v>
      </c>
      <c r="DA24" s="314">
        <f ca="1">IF(ISERROR(OFFSET('Daten Elementary'!$A$1,MATCH(DA$5,'Daten Elementary'!$A:$A,0)-1,MATCH(AP24,'Daten Elementary'!$A$424:$ADO$424,0)-1)),0,OFFSET('Daten Elementary'!$A$1,MATCH(DA$5,'Daten Elementary'!$A:$A,0)-1,MATCH(AP24,'Daten Elementary'!$A$424:$ADO$424,0)-1))*1000000</f>
        <v>0</v>
      </c>
      <c r="DB24" s="314">
        <f t="shared" ca="1" si="18"/>
        <v>251.586344</v>
      </c>
      <c r="DC24" s="314">
        <f ca="1">IF(ISERROR(OFFSET('Daten Elementary'!$A$1,MATCH(DC$5,'Daten Elementary'!$A:$A,0)-1,MATCH(AQ24,'Daten Elementary'!$A$424:$ADO$424,0)-1)),0,OFFSET('Daten Elementary'!$A$1,MATCH(DC$5,'Daten Elementary'!$A:$A,0)-1,MATCH(AQ24,'Daten Elementary'!$A$424:$ADO$424,0)-1))*1000000</f>
        <v>6.3375143999999999</v>
      </c>
      <c r="DD24" s="314">
        <f ca="1">IF(ISERROR(OFFSET('Daten Elementary'!$A$1,MATCH(DD$5,'Daten Elementary'!$A:$A,0)-1,MATCH(AR24,'Daten Elementary'!$A$424:$ADO$424,0)-1)),0,OFFSET('Daten Elementary'!$A$1,MATCH(DD$5,'Daten Elementary'!$A:$A,0)-1,MATCH(AR24,'Daten Elementary'!$A$424:$ADO$424,0)-1))*1000000</f>
        <v>91.159579000000008</v>
      </c>
      <c r="DE24" s="314">
        <f ca="1">IF(ISERROR(OFFSET('Daten Elementary'!$A$1,MATCH(DE$5,'Daten Elementary'!$A:$A,0)-1,MATCH(AS24,'Daten Elementary'!$A$424:$ADO$424,0)-1)),0,OFFSET('Daten Elementary'!$A$1,MATCH(DE$5,'Daten Elementary'!$A:$A,0)-1,MATCH(AS24,'Daten Elementary'!$A$424:$ADO$424,0)-1))*1000000</f>
        <v>54.800506999999996</v>
      </c>
      <c r="DF24" s="315">
        <f t="shared" ca="1" si="19"/>
        <v>403.88394439999996</v>
      </c>
      <c r="DG24" s="314">
        <f ca="1">IF(ISERROR(OFFSET('Daten Elementary'!$A$1,MATCH(DG$5,'Daten Elementary'!$A:$A,0)-1,MATCH($AT24,'Daten Elementary'!$A$424:$ADO$424,0)-1)),0,OFFSET('Daten Elementary'!$A$1,MATCH(DG$5,'Daten Elementary'!$A:$A,0)-1,MATCH($AT24,'Daten Elementary'!$A$424:$ADO$424,0)-1))*1000000</f>
        <v>403.88394</v>
      </c>
      <c r="DH24" s="305">
        <f t="shared" ca="1" si="20"/>
        <v>0.99999998910578147</v>
      </c>
      <c r="DI24" s="316">
        <f ca="1">IF(ISERROR(OFFSET('Daten Elementary'!$A$1,MATCH(DI$5,'Daten Elementary'!$A:$A,0)-1,MATCH(AM24,'Daten Elementary'!$A$424:$ADO$424,0)-1)),0,OFFSET('Daten Elementary'!$A$1,MATCH(DI$5,'Daten Elementary'!$A:$A,0)-1,MATCH(AM24,'Daten Elementary'!$A$424:$ADO$424,0)-1))*1000000</f>
        <v>54.828755999999998</v>
      </c>
      <c r="DJ24" s="316">
        <f ca="1">IF(ISERROR(OFFSET('Daten Elementary'!$A$1,MATCH(DJ$5,'Daten Elementary'!$A:$A,0)-1,MATCH(AN24,'Daten Elementary'!$A$424:$ADO$424,0)-1)),0,OFFSET('Daten Elementary'!$A$1,MATCH(DJ$5,'Daten Elementary'!$A:$A,0)-1,MATCH(AN24,'Daten Elementary'!$A$424:$ADO$424,0)-1))*1000000</f>
        <v>0</v>
      </c>
      <c r="DK24" s="316">
        <f ca="1">IF(ISERROR(OFFSET('Daten Elementary'!$A$1,MATCH(DK$5,'Daten Elementary'!$A:$A,0)-1,MATCH(AO24,'Daten Elementary'!$A$424:$ADO$424,0)-1)),0,OFFSET('Daten Elementary'!$A$1,MATCH(DK$5,'Daten Elementary'!$A:$A,0)-1,MATCH(AO24,'Daten Elementary'!$A$424:$ADO$424,0)-1))*1000000</f>
        <v>187.21834999999999</v>
      </c>
      <c r="DL24" s="316">
        <f ca="1">IF(ISERROR(OFFSET('Daten Elementary'!$A$1,MATCH(DL$5,'Daten Elementary'!$A:$A,0)-1,MATCH(AP24,'Daten Elementary'!$A$424:$ADO$424,0)-1)),0,OFFSET('Daten Elementary'!$A$1,MATCH(DL$5,'Daten Elementary'!$A:$A,0)-1,MATCH(AP24,'Daten Elementary'!$A$424:$ADO$424,0)-1))*1000000</f>
        <v>0</v>
      </c>
      <c r="DM24" s="316">
        <f t="shared" ca="1" si="21"/>
        <v>242.04710599999999</v>
      </c>
      <c r="DN24" s="316">
        <f ca="1">IF(ISERROR(OFFSET('Daten Elementary'!$A$1,MATCH(DN$5,'Daten Elementary'!$A:$A,0)-1,MATCH(AQ24,'Daten Elementary'!$A$424:$ADO$424,0)-1)),0,OFFSET('Daten Elementary'!$A$1,MATCH(DN$5,'Daten Elementary'!$A:$A,0)-1,MATCH(AQ24,'Daten Elementary'!$A$424:$ADO$424,0)-1))*1000000</f>
        <v>11.556849999999999</v>
      </c>
      <c r="DO24" s="316">
        <f ca="1">IF(ISERROR(OFFSET('Daten Elementary'!$A$1,MATCH(DO$5,'Daten Elementary'!$A:$A,0)-1,MATCH(AR24,'Daten Elementary'!$A$424:$ADO$424,0)-1)),0,OFFSET('Daten Elementary'!$A$1,MATCH(DO$5,'Daten Elementary'!$A:$A,0)-1,MATCH(AR24,'Daten Elementary'!$A$424:$ADO$424,0)-1))*1000000</f>
        <v>107.77606</v>
      </c>
      <c r="DP24" s="316">
        <f ca="1">IF(ISERROR(OFFSET('Daten Elementary'!$A$1,MATCH(DP$5,'Daten Elementary'!$A:$A,0)-1,MATCH(AS24,'Daten Elementary'!$A$424:$ADO$424,0)-1)),0,OFFSET('Daten Elementary'!$A$1,MATCH(DP$5,'Daten Elementary'!$A:$A,0)-1,MATCH(AS24,'Daten Elementary'!$A$424:$ADO$424,0)-1))*1000000</f>
        <v>61.879508999999992</v>
      </c>
      <c r="DQ24" s="317">
        <f t="shared" ca="1" si="22"/>
        <v>423.25952499999994</v>
      </c>
      <c r="DR24" s="316">
        <f ca="1">IF(ISERROR(OFFSET('Daten Elementary'!$A$1,MATCH(DR$5,'Daten Elementary'!$A:$A,0)-1,MATCH($AT24,'Daten Elementary'!$A$424:$ADO$424,0)-1)),0,OFFSET('Daten Elementary'!$A$1,MATCH(DR$5,'Daten Elementary'!$A:$A,0)-1,MATCH($AT24,'Daten Elementary'!$A$424:$ADO$424,0)-1))*1000000</f>
        <v>423.25951999999995</v>
      </c>
      <c r="DS24" s="305">
        <f t="shared" ca="1" si="23"/>
        <v>0.99999998818691682</v>
      </c>
      <c r="DT24" s="318">
        <f ca="1">IF(ISERROR(OFFSET('Daten UBP13'!$A$1,MATCH(DT$5,'Daten UBP13'!$A:$A,0)-1,MATCH(AM24,'Daten UBP13'!$A$424:$AEG$424,0)-1)),0,OFFSET('Daten UBP13'!$A$1,MATCH(DT$5,'Daten UBP13'!$A:$A,0)-1,MATCH(AM24,'Daten UBP13'!$A$424:$AEG$424,0)-1))</f>
        <v>132.22271000000001</v>
      </c>
      <c r="DU24" s="318">
        <f ca="1">IF(ISERROR(OFFSET('Daten UBP13'!$A$1,MATCH(DU$5,'Daten UBP13'!$A:$A,0)-1,MATCH(AN24,'Daten UBP13'!$A$424:$AEG$424,0)-1)),0,OFFSET('Daten UBP13'!$A$1,MATCH(DU$5,'Daten UBP13'!$A:$A,0)-1,MATCH(AN24,'Daten UBP13'!$A$424:$AEG$424,0)-1))</f>
        <v>0</v>
      </c>
      <c r="DV24" s="318">
        <f ca="1">IF(ISERROR(OFFSET('Daten UBP13'!$A$1,MATCH(DV$5,'Daten UBP13'!$A:$A,0)-1,MATCH(AO24,'Daten UBP13'!$A$424:$AEG$424,0)-1)),0,OFFSET('Daten UBP13'!$A$1,MATCH(DV$5,'Daten UBP13'!$A:$A,0)-1,MATCH(AO24,'Daten UBP13'!$A$424:$AEG$424,0)-1))</f>
        <v>95.743065000000001</v>
      </c>
      <c r="DW24" s="318">
        <f ca="1">IF(ISERROR(OFFSET('Daten UBP13'!$A$1,MATCH(DW$5,'Daten UBP13'!$A:$A,0)-1,MATCH(AP24,'Daten UBP13'!$A$424:$AEG$424,0)-1)),0,OFFSET('Daten UBP13'!$A$1,MATCH(DW$5,'Daten UBP13'!$A:$A,0)-1,MATCH(AP24,'Daten UBP13'!$A$424:$AEG$424,0)-1))</f>
        <v>0</v>
      </c>
      <c r="DX24" s="318">
        <f t="shared" ca="1" si="24"/>
        <v>227.96577500000001</v>
      </c>
      <c r="DY24" s="318">
        <f ca="1">IF(ISERROR(OFFSET('Daten UBP13'!$A$1,MATCH(DY$5,'Daten UBP13'!$A:$A,0)-1,MATCH(AQ24,'Daten UBP13'!$A$424:$AEG$424,0)-1)),0,OFFSET('Daten UBP13'!$A$1,MATCH(DY$5,'Daten UBP13'!$A:$A,0)-1,MATCH(AQ24,'Daten UBP13'!$A$424:$AEG$424,0)-1))</f>
        <v>9.2960486000000007</v>
      </c>
      <c r="DZ24" s="318">
        <f ca="1">IF(ISERROR(OFFSET('Daten UBP13'!$A$1,MATCH(DZ$5,'Daten UBP13'!$A:$A,0)-1,MATCH(AR24,'Daten UBP13'!$A$424:$AEG$424,0)-1)),0,OFFSET('Daten UBP13'!$A$1,MATCH(DZ$5,'Daten UBP13'!$A:$A,0)-1,MATCH(AR24,'Daten UBP13'!$A$424:$AEG$424,0)-1))</f>
        <v>106.19023</v>
      </c>
      <c r="EA24" s="318">
        <f ca="1">IF(ISERROR(OFFSET('Daten UBP13'!$A$1,MATCH(EA$5,'Daten UBP13'!$A:$A,0)-1,MATCH(AS24,'Daten UBP13'!$A$424:$AEG$424,0)-1)),0,OFFSET('Daten UBP13'!$A$1,MATCH(EA$5,'Daten UBP13'!$A:$A,0)-1,MATCH(AS24,'Daten UBP13'!$A$424:$AEG$424,0)-1))</f>
        <v>37.409247000000001</v>
      </c>
      <c r="EB24" s="319">
        <f t="shared" ca="1" si="25"/>
        <v>380.86130059999999</v>
      </c>
      <c r="EC24" s="318">
        <f ca="1">IF(ISERROR(OFFSET('Daten UBP13'!$A$1,MATCH(EC$5,'Daten UBP13'!$A:$A,0)-1,MATCH(AT24,'Daten UBP13'!$A$424:$AEG$424,0)-1)),0,OFFSET('Daten UBP13'!$A$1,MATCH(EC$5,'Daten UBP13'!$A:$A,0)-1,MATCH(AT24,'Daten UBP13'!$A$424:$AEG$424,0)-1))</f>
        <v>380.86130000000003</v>
      </c>
      <c r="ED24" s="305">
        <f t="shared" ca="1" si="26"/>
        <v>0.99999999842462339</v>
      </c>
      <c r="EE24" s="320">
        <f ca="1">IF(ISERROR(OFFSET('Daten ReCiPe'!$A$1,MATCH(EE$5,'Daten ReCiPe'!$A:$A,0)-1,MATCH(AM24,'Daten ReCiPe'!$A$424:$ADO$424,0)-1)),0,OFFSET('Daten ReCiPe'!$A$1,MATCH(EE$5,'Daten ReCiPe'!$A:$A,0)-1,MATCH(AM24,'Daten ReCiPe'!$A$424:$ADO$424,0)-1))*1000</f>
        <v>9.4537046</v>
      </c>
      <c r="EF24" s="320">
        <f ca="1">IF(ISERROR(OFFSET('Daten ReCiPe'!$A$1,MATCH(EF$5,'Daten ReCiPe'!$A:$A,0)-1,MATCH(AN24,'Daten ReCiPe'!$A$424:$ADO$424,0)-1)),0,OFFSET('Daten ReCiPe'!$A$1,MATCH(EF$5,'Daten ReCiPe'!$A:$A,0)-1,MATCH(AN24,'Daten ReCiPe'!$A$424:$ADO$424,0)-1))*1000</f>
        <v>0</v>
      </c>
      <c r="EG24" s="320">
        <f ca="1">IF(ISERROR(OFFSET('Daten ReCiPe'!$A$1,MATCH(EG$5,'Daten ReCiPe'!$A:$A,0)-1,MATCH(AO24,'Daten ReCiPe'!$A$424:$ADO$424,0)-1)),0,OFFSET('Daten ReCiPe'!$A$1,MATCH(EG$5,'Daten ReCiPe'!$A:$A,0)-1,MATCH(AO24,'Daten ReCiPe'!$A$424:$ADO$424,0)-1))*1000</f>
        <v>14.376879000000001</v>
      </c>
      <c r="EH24" s="320">
        <f ca="1">IF(ISERROR(OFFSET('Daten ReCiPe'!$A$1,MATCH(EH$5,'Daten ReCiPe'!$A:$A,0)-1,MATCH(AP24,'Daten ReCiPe'!$A$424:$ADO$424,0)-1)),0,OFFSET('Daten ReCiPe'!$A$1,MATCH(EH$5,'Daten ReCiPe'!$A:$A,0)-1,MATCH(AP24,'Daten ReCiPe'!$A$424:$ADO$424,0)-1))*1000</f>
        <v>0</v>
      </c>
      <c r="EI24" s="320">
        <f t="shared" ca="1" si="27"/>
        <v>23.830583600000001</v>
      </c>
      <c r="EJ24" s="320">
        <f ca="1">IF(ISERROR(OFFSET('Daten ReCiPe'!$A$1,MATCH(EJ$5,'Daten ReCiPe'!$A:$A,0)-1,MATCH(AQ24,'Daten ReCiPe'!$A$424:$ADO$424,0)-1)),0,OFFSET('Daten ReCiPe'!$A$1,MATCH(EJ$5,'Daten ReCiPe'!$A:$A,0)-1,MATCH(AQ24,'Daten ReCiPe'!$A$424:$ADO$424,0)-1))*1000</f>
        <v>0.85166945999999999</v>
      </c>
      <c r="EK24" s="320">
        <f ca="1">IF(ISERROR(OFFSET('Daten ReCiPe'!$A$1,MATCH(EK$5,'Daten ReCiPe'!$A:$A,0)-1,MATCH(AR24,'Daten ReCiPe'!$A$424:$ADO$424,0)-1)),0,OFFSET('Daten ReCiPe'!$A$1,MATCH(EK$5,'Daten ReCiPe'!$A:$A,0)-1,MATCH(AR24,'Daten ReCiPe'!$A$424:$ADO$424,0)-1))*1000</f>
        <v>7.4975969999999998</v>
      </c>
      <c r="EL24" s="320">
        <f ca="1">IF(ISERROR(OFFSET('Daten ReCiPe'!$A$1,MATCH(EL$5,'Daten ReCiPe'!$A:$A,0)-1,MATCH(AS24,'Daten ReCiPe'!$A$424:$ADO$424,0)-1)),0,OFFSET('Daten ReCiPe'!$A$1,MATCH(EL$5,'Daten ReCiPe'!$A:$A,0)-1,MATCH(AS24,'Daten ReCiPe'!$A$424:$ADO$424,0)-1))*1000</f>
        <v>1.9987201999999999</v>
      </c>
      <c r="EM24" s="321">
        <f t="shared" ca="1" si="28"/>
        <v>34.178570260000001</v>
      </c>
      <c r="EN24" s="320">
        <f ca="1">IF(ISERROR(OFFSET('Daten ReCiPe'!$A$1,MATCH(EN$5,'Daten ReCiPe'!$A:$A,0)-1,MATCH(AT24,'Daten ReCiPe'!$A$424:$ADO$424,0)-1)),0,OFFSET('Daten ReCiPe'!$A$1,MATCH(EN$5,'Daten ReCiPe'!$A:$A,0)-1,MATCH(AT24,'Daten ReCiPe'!$A$424:$ADO$424,0)-1))*1000</f>
        <v>34.178570000000001</v>
      </c>
      <c r="EO24" s="305">
        <f t="shared" ca="1" si="29"/>
        <v>0.99999999239289417</v>
      </c>
      <c r="EP24" s="322">
        <f ca="1">IF(ISERROR(OFFSET('Daten Elementary'!$A$1,MATCH(EP$5,'Daten Elementary'!$A:$A,0)-1,MATCH(AM24,'Daten Elementary'!$A$424:$ADO$424,0)-1)),0,OFFSET('Daten Elementary'!$A$1,MATCH(EP$5,'Daten Elementary'!$A:$A,0)-1,MATCH(AM24,'Daten Elementary'!$A$424:$ADO$424,0)-1))*1000000</f>
        <v>1.1831238000000002</v>
      </c>
      <c r="EQ24" s="322">
        <f ca="1">IF(ISERROR(OFFSET('Daten Elementary'!$A$1,MATCH(EQ$5,'Daten Elementary'!$A:$A,0)-1,MATCH(AN24,'Daten Elementary'!$A$424:$ADO$424,0)-1)),0,OFFSET('Daten Elementary'!$A$1,MATCH(EQ$5,'Daten Elementary'!$A:$A,0)-1,MATCH(AN24,'Daten Elementary'!$A$424:$ADO$424,0)-1))*1000000</f>
        <v>0</v>
      </c>
      <c r="ER24" s="322">
        <f ca="1">IF(ISERROR(OFFSET('Daten Elementary'!$A$1,MATCH(ER$5,'Daten Elementary'!$A:$A,0)-1,MATCH(AO24,'Daten Elementary'!$A$424:$ADO$424,0)-1)),0,OFFSET('Daten Elementary'!$A$1,MATCH(ER$5,'Daten Elementary'!$A:$A,0)-1,MATCH(AO24,'Daten Elementary'!$A$424:$ADO$424,0)-1))*1000000</f>
        <v>460.24538000000001</v>
      </c>
      <c r="ES24" s="322">
        <f ca="1">IF(ISERROR(OFFSET('Daten Elementary'!$A$1,MATCH(ES$5,'Daten Elementary'!$A:$A,0)-1,MATCH(AP24,'Daten Elementary'!$A$424:$ADO$424,0)-1)),0,OFFSET('Daten Elementary'!$A$1,MATCH(ES$5,'Daten Elementary'!$A:$A,0)-1,MATCH(AP24,'Daten Elementary'!$A$424:$ADO$424,0)-1))*1000000</f>
        <v>0</v>
      </c>
      <c r="ET24" s="322">
        <f t="shared" ca="1" si="30"/>
        <v>461.42850379999999</v>
      </c>
      <c r="EU24" s="322">
        <f ca="1">IF(ISERROR(OFFSET('Daten Elementary'!$A$1,MATCH(EU$5,'Daten Elementary'!$A:$A,0)-1,MATCH(AQ24,'Daten Elementary'!$A$424:$ADO$424,0)-1)),0,OFFSET('Daten Elementary'!$A$1,MATCH(EU$5,'Daten Elementary'!$A:$A,0)-1,MATCH(AQ24,'Daten Elementary'!$A$424:$ADO$424,0)-1))*1000000</f>
        <v>19.494288000000001</v>
      </c>
      <c r="EV24" s="322">
        <f ca="1">IF(ISERROR(OFFSET('Daten Elementary'!$A$1,MATCH(EV$5,'Daten Elementary'!$A:$A,0)-1,MATCH(AR24,'Daten Elementary'!$A$424:$ADO$424,0)-1)),0,OFFSET('Daten Elementary'!$A$1,MATCH(EV$5,'Daten Elementary'!$A:$A,0)-1,MATCH(AR24,'Daten Elementary'!$A$424:$ADO$424,0)-1))*1000000</f>
        <v>201.88684999999998</v>
      </c>
      <c r="EW24" s="322">
        <f ca="1">IF(ISERROR(OFFSET('Daten Elementary'!$A$1,MATCH(EW$5,'Daten Elementary'!$A:$A,0)-1,MATCH(AS24,'Daten Elementary'!$A$424:$ADO$424,0)-1)),0,OFFSET('Daten Elementary'!$A$1,MATCH(EW$5,'Daten Elementary'!$A:$A,0)-1,MATCH(AS24,'Daten Elementary'!$A$424:$ADO$424,0)-1))*1000000</f>
        <v>33.912348000000001</v>
      </c>
      <c r="EX24" s="323">
        <f t="shared" ca="1" si="31"/>
        <v>716.72198979999996</v>
      </c>
      <c r="EY24" s="322">
        <f ca="1">IF(ISERROR(OFFSET('Daten Elementary'!$A$1,MATCH(EY$5,'Daten Elementary'!$A:$A,0)-1,MATCH($AT24,'Daten Elementary'!$A$424:$ADO$424,0)-1)),0,OFFSET('Daten Elementary'!$A$1,MATCH(EY$5,'Daten Elementary'!$A:$A,0)-1,MATCH($AT24,'Daten Elementary'!$A$424:$ADO$424,0)-1))*1000000</f>
        <v>716.72199000000001</v>
      </c>
      <c r="EZ24" s="305">
        <f t="shared" ca="1" si="32"/>
        <v>1.0000000002790483</v>
      </c>
      <c r="FA24" s="314">
        <f ca="1">IF(ISERROR(OFFSET('Daten Elementary'!$A$1,MATCH(FA$5,'Daten Elementary'!$A:$A,0)-1,MATCH(AM24,'Daten Elementary'!$A$424:$ADO$424,0)-1)),0,OFFSET('Daten Elementary'!$A$1,MATCH(FA$5,'Daten Elementary'!$A:$A,0)-1,MATCH(AM24,'Daten Elementary'!$A$424:$ADO$424,0)-1))*1000</f>
        <v>191.5675</v>
      </c>
      <c r="FB24" s="314">
        <f ca="1">IF(ISERROR(OFFSET('Daten Elementary'!$A$1,MATCH(FB$5,'Daten Elementary'!$A:$A,0)-1,MATCH(AN24,'Daten Elementary'!$A$424:$ADO$424,0)-1)),0,OFFSET('Daten Elementary'!$A$1,MATCH(FB$5,'Daten Elementary'!$A:$A,0)-1,MATCH(AN24,'Daten Elementary'!$A$424:$ADO$424,0)-1))*1000</f>
        <v>0</v>
      </c>
      <c r="FC24" s="314">
        <f ca="1">IF(ISERROR(OFFSET('Daten Elementary'!$A$1,MATCH(FC$5,'Daten Elementary'!$A:$A,0)-1,MATCH(AO24,'Daten Elementary'!$A$424:$ADO$424,0)-1)),0,OFFSET('Daten Elementary'!$A$1,MATCH(FC$5,'Daten Elementary'!$A:$A,0)-1,MATCH(AO24,'Daten Elementary'!$A$424:$ADO$424,0)-1))*1000</f>
        <v>44.572764999999997</v>
      </c>
      <c r="FD24" s="314">
        <f ca="1">IF(ISERROR(OFFSET('Daten Elementary'!$A$1,MATCH(FD$5,'Daten Elementary'!$A:$A,0)-1,MATCH(AP24,'Daten Elementary'!$A$424:$ADO$424,0)-1)),0,OFFSET('Daten Elementary'!$A$1,MATCH(FD$5,'Daten Elementary'!$A:$A,0)-1,MATCH(AP24,'Daten Elementary'!$A$424:$ADO$424,0)-1))*1000</f>
        <v>0</v>
      </c>
      <c r="FE24" s="314">
        <f t="shared" ca="1" si="33"/>
        <v>236.140265</v>
      </c>
      <c r="FF24" s="314">
        <f ca="1">IF(ISERROR(OFFSET('Daten Elementary'!$A$1,MATCH(FF$5,'Daten Elementary'!$A:$A,0)-1,MATCH(AQ24,'Daten Elementary'!$A$424:$ADO$424,0)-1)),0,OFFSET('Daten Elementary'!$A$1,MATCH(FF$5,'Daten Elementary'!$A:$A,0)-1,MATCH(AQ24,'Daten Elementary'!$A$424:$ADO$424,0)-1))*1000</f>
        <v>5.6960426999999996</v>
      </c>
      <c r="FG24" s="314">
        <f ca="1">IF(ISERROR(OFFSET('Daten Elementary'!$A$1,MATCH(FG$5,'Daten Elementary'!$A:$A,0)-1,MATCH(AR24,'Daten Elementary'!$A$424:$ADO$424,0)-1)),0,OFFSET('Daten Elementary'!$A$1,MATCH(FG$5,'Daten Elementary'!$A:$A,0)-1,MATCH(AR24,'Daten Elementary'!$A$424:$ADO$424,0)-1))*1000</f>
        <v>53.635728</v>
      </c>
      <c r="FH24" s="314">
        <f ca="1">IF(ISERROR(OFFSET('Daten Elementary'!$A$1,MATCH(FH$5,'Daten Elementary'!$A:$A,0)-1,MATCH(AS24,'Daten Elementary'!$A$424:$ADO$424,0)-1)),0,OFFSET('Daten Elementary'!$A$1,MATCH(FH$5,'Daten Elementary'!$A:$A,0)-1,MATCH(AS24,'Daten Elementary'!$A$424:$ADO$424,0)-1))*1000</f>
        <v>12.826601</v>
      </c>
      <c r="FI24" s="315">
        <f t="shared" ca="1" si="34"/>
        <v>308.29863669999997</v>
      </c>
      <c r="FJ24" s="314">
        <f ca="1">IF(ISERROR(OFFSET('Daten Elementary'!$A$1,MATCH(FJ$5,'Daten Elementary'!$A:$A,0)-1,MATCH($AT24,'Daten Elementary'!$A$424:$ADO$424,0)-1)),0,OFFSET('Daten Elementary'!$A$1,MATCH(FJ$5,'Daten Elementary'!$A:$A,0)-1,MATCH($AT24,'Daten Elementary'!$A$424:$ADO$424,0)-1))*1000</f>
        <v>308.29864000000003</v>
      </c>
      <c r="FK24" s="305">
        <f t="shared" ca="1" si="35"/>
        <v>1.0000000107039073</v>
      </c>
      <c r="FL24" s="314">
        <f ca="1">IF(ISERROR(OFFSET('Daten Elementary'!$A$1,MATCH(FL$5,'Daten Elementary'!$A:$A,0)-1,MATCH(AM24,'Daten Elementary'!$A$424:$ADO$424,0)-1)),0,OFFSET('Daten Elementary'!$A$1,MATCH(FL$5,'Daten Elementary'!$A:$A,0)-1,MATCH(AM24,'Daten Elementary'!$A$424:$ADO$424,0)-1))</f>
        <v>0</v>
      </c>
      <c r="FM24" s="314">
        <f ca="1">IF(ISERROR(OFFSET('Daten Elementary'!$A$1,MATCH(FM$5,'Daten Elementary'!$A:$A,0)-1,MATCH(AN24,'Daten Elementary'!$A$424:$ADO$424,0)-1)),0,OFFSET('Daten Elementary'!$A$1,MATCH(FM$5,'Daten Elementary'!$A:$A,0)-1,MATCH(AN24,'Daten Elementary'!$A$424:$ADO$424,0)-1))</f>
        <v>0</v>
      </c>
      <c r="FN24" s="314">
        <f ca="1">IF(ISERROR(OFFSET('Daten Elementary'!$A$1,MATCH(FN$5,'Daten Elementary'!$A:$A,0)-1,MATCH(AO24,'Daten Elementary'!$A$424:$ADO$424,0)-1)),0,OFFSET('Daten Elementary'!$A$1,MATCH(FN$5,'Daten Elementary'!$A:$A,0)-1,MATCH(AO24,'Daten Elementary'!$A$424:$ADO$424,0)-1))</f>
        <v>0</v>
      </c>
      <c r="FO24" s="314">
        <f ca="1">IF(ISERROR(OFFSET('Daten Elementary'!$A$1,MATCH(FO$5,'Daten Elementary'!$A:$A,0)-1,MATCH(AP24,'Daten Elementary'!$A$424:$ADO$424,0)-1)),0,OFFSET('Daten Elementary'!$A$1,MATCH(FO$5,'Daten Elementary'!$A:$A,0)-1,MATCH(AP24,'Daten Elementary'!$A$424:$ADO$424,0)-1))</f>
        <v>0</v>
      </c>
      <c r="FP24" s="314">
        <f t="shared" ca="1" si="36"/>
        <v>0</v>
      </c>
      <c r="FQ24" s="314">
        <f ca="1">IF(ISERROR(OFFSET('Daten Elementary'!$A$1,MATCH(FQ$5,'Daten Elementary'!$A:$A,0)-1,MATCH(AQ24,'Daten Elementary'!$A$424:$ADO$424,0)-1)),0,OFFSET('Daten Elementary'!$A$1,MATCH(FQ$5,'Daten Elementary'!$A:$A,0)-1,MATCH(AQ24,'Daten Elementary'!$A$424:$ADO$424,0)-1))</f>
        <v>0</v>
      </c>
      <c r="FR24" s="314">
        <f ca="1">IF(ISERROR(OFFSET('Daten Elementary'!$A$1,MATCH(FR$5,'Daten Elementary'!$A:$A,0)-1,MATCH(AR24,'Daten Elementary'!$A$424:$ADO$424,0)-1)),0,OFFSET('Daten Elementary'!$A$1,MATCH(FR$5,'Daten Elementary'!$A:$A,0)-1,MATCH(AR24,'Daten Elementary'!$A$424:$ADO$424,0)-1))</f>
        <v>0</v>
      </c>
      <c r="FS24" s="314">
        <f ca="1">IF(ISERROR(OFFSET('Daten Elementary'!$A$1,MATCH(FS$5,'Daten Elementary'!$A:$A,0)-1,MATCH(AS24,'Daten Elementary'!$A$424:$ADO$424,0)-1)),0,OFFSET('Daten Elementary'!$A$1,MATCH(FS$5,'Daten Elementary'!$A:$A,0)-1,MATCH(AS24,'Daten Elementary'!$A$424:$ADO$424,0)-1))</f>
        <v>0</v>
      </c>
      <c r="FT24" s="315">
        <f t="shared" ca="1" si="37"/>
        <v>0</v>
      </c>
      <c r="FU24" s="314">
        <f ca="1">IF(ISERROR(OFFSET('Daten Elementary'!$A$1,MATCH(FU$5,'Daten Elementary'!$A:$A,0)-1,MATCH($AT24,'Daten Elementary'!$A$424:$ADO$424,0)-1)),0,OFFSET('Daten Elementary'!$A$1,MATCH(FU$5,'Daten Elementary'!$A:$A,0)-1,MATCH($AT24,'Daten Elementary'!$A$424:$ADO$424,0)-1))</f>
        <v>0</v>
      </c>
      <c r="FV24" s="305">
        <f t="shared" ca="1" si="38"/>
        <v>0</v>
      </c>
      <c r="FW24" s="324"/>
      <c r="FX24" s="231" t="str">
        <f t="shared" si="39"/>
        <v>Personenwagen, Benzin (durchschnittliche Flotte)</v>
      </c>
      <c r="FY24" s="231" t="str">
        <f t="shared" si="2"/>
        <v>Personenwagen</v>
      </c>
      <c r="FZ24" s="231" t="str">
        <f t="shared" si="3"/>
        <v>, Benzin</v>
      </c>
      <c r="GA24" s="231" t="str">
        <f t="shared" si="4"/>
        <v xml:space="preserve"> (durchschnittliche Flotte)</v>
      </c>
      <c r="GB24" s="231"/>
    </row>
    <row r="25" spans="1:184" ht="16.5" customHeight="1">
      <c r="A25" s="339"/>
      <c r="B25" s="344"/>
      <c r="C25" s="332" t="s">
        <v>385</v>
      </c>
      <c r="D25" s="332" t="s">
        <v>34</v>
      </c>
      <c r="E25" s="345" t="s">
        <v>25</v>
      </c>
      <c r="F25" s="102">
        <v>1.6</v>
      </c>
      <c r="G25" s="31">
        <v>5</v>
      </c>
      <c r="H25" s="87">
        <f t="shared" si="45"/>
        <v>0.32</v>
      </c>
      <c r="I25" s="99">
        <v>9.6519319227994469</v>
      </c>
      <c r="J25" s="101"/>
      <c r="K25" s="100">
        <v>1380</v>
      </c>
      <c r="L25" s="86"/>
      <c r="M25" s="86"/>
      <c r="N25" s="38" t="s">
        <v>99</v>
      </c>
      <c r="O25" s="6">
        <f ca="1">(IF(ISERROR(INDEX(INDIRECT($D$268),MATCH($AM25,$AM$4:$AM$275,0),MATCH(O$304,INDIRECT($E$268),0))*$I25/$AD25),0,INDEX(INDIRECT($D$268),MATCH($AM25,$AM$4:$AM$275,0),MATCH(O$304,INDIRECT($E$268),0))*$I25/$AD25)+IF(ISERROR(INDEX(INDIRECT($D$268),MATCH($AN25,$AN$4:$AN$275,0),MATCH(O$305,INDIRECT($E$268),0))*$J25/$AE25),0,INDEX(INDIRECT($D$268),MATCH($AN25,$AN$4:$AN$275,0),MATCH(O$305,INDIRECT($E$268),0))*$J25/$AE25))*$AC25/$F25</f>
        <v>148.23544959355658</v>
      </c>
      <c r="P25" s="6">
        <f ca="1">(IF(ISERROR(INDEX(INDIRECT($D$268),MATCH($AO25,$AO$4:$AO$275,0),MATCH(P$304,INDIRECT($E$268),0))*$I25/$AD25),0,INDEX(INDIRECT($D$268),MATCH($AO25,$AO$4:$AO$275,0),MATCH(P$304,INDIRECT($E$268),0))*$I25/$AD25)+IF(ISERROR(INDEX(INDIRECT($D$268),MATCH($AP25,$AP$4:$AP$275,0),MATCH(P$305,INDIRECT($E$268),0))*$J25/$AE25),0,INDEX(INDIRECT($D$268),MATCH($AP25,$AP$4:$AP$275,0),MATCH(P$305,INDIRECT($E$268),0))*$J25/$AE25))*$AC25/$F25</f>
        <v>38.781982276095334</v>
      </c>
      <c r="Q25" s="6">
        <f ca="1">INDEX(INDIRECT($D$268),MATCH($AQ25,$AQ$4:$AQ$284,0),MATCH(Q$4,INDIRECT($E$268),0))*$K25*$AC25/$F25/$AF25</f>
        <v>3.4661417414062496</v>
      </c>
      <c r="R25" s="6">
        <f ca="1">INDEX(INDIRECT($D$268),MATCH($AR25,$AR$4:$AR$284,0),MATCH(R$4,INDIRECT($E$268),0))*$K25*$AC25/$F25/$AF25</f>
        <v>32.685303234374999</v>
      </c>
      <c r="S25" s="6">
        <f ca="1">INDEX(INDIRECT($D$268),MATCH($AS25,$AS$4:$AS$284,0),MATCH(S$4,INDIRECT($E$268),0))*$K25*$AC25/$F25/$AF25</f>
        <v>7.7403655546874992</v>
      </c>
      <c r="T25" s="7">
        <f t="shared" ca="1" si="1"/>
        <v>230.90924240012066</v>
      </c>
      <c r="U25" s="6">
        <f>IF($B$268=6,(IF(OR(AJ25="Benzin",AJ25="Diesel"),$AK25*INDEX('DIN EN 16258'!$I:$I,MATCH('mobitool-Faktoren v2.0'!$AI25,'DIN EN 16258'!$A:$A,0))*$I25/$AD25+$AL25*INDEX('DIN EN 16258'!$I:$I,MATCH('mobitool-Faktoren v2.0'!$AJ25,'DIN EN 16258'!$A:$A,0))*$I25/$AD25,IF(ISERROR($AK25*INDEX('DIN EN 16258'!$I:$I,MATCH('mobitool-Faktoren v2.0'!$AI25,'DIN EN 16258'!$A:$A,0))*$I25/$AD25),0,$AK25*INDEX('DIN EN 16258'!$I:$I,MATCH('mobitool-Faktoren v2.0'!$AI25,'DIN EN 16258'!$A:$A,0))*$I25/$AD25)+IF(ISERROR($AL25*INDEX('DIN EN 16258'!$I:$I,MATCH('mobitool-Faktoren v2.0'!$AJ25,'DIN EN 16258'!$A:$A,0))*$J25/$AE25),0,$AL25*INDEX('DIN EN 16258'!$I:$I,MATCH('mobitool-Faktoren v2.0'!$AJ25,'DIN EN 16258'!$A:$A,0))*$J25/$AE25)))*1000,
IF($B$268=1,(IF(OR(AJ25="Benzin",AJ25="Diesel"),$AK25*INDEX('DIN EN 16258'!$D:$D,MATCH('mobitool-Faktoren v2.0'!$AI25,'DIN EN 16258'!$A:$A,0))*$I25/$AD25+$AL25*INDEX('DIN EN 16258'!$D:$D,MATCH('mobitool-Faktoren v2.0'!$AJ25,'DIN EN 16258'!$A:$A,0))*$I25/$AD25,IF(ISERROR($AK25*INDEX('DIN EN 16258'!$D:$D,MATCH('mobitool-Faktoren v2.0'!$AI25,'DIN EN 16258'!$A:$A,0))*$I25/$AD25),0,$AK25*INDEX('DIN EN 16258'!$D:$D,MATCH('mobitool-Faktoren v2.0'!$AI25,'DIN EN 16258'!$A:$A,0))*$I25/$AD25)+IF(ISERROR($AL25*INDEX('DIN EN 16258'!$D:$D,MATCH('mobitool-Faktoren v2.0'!$AJ25,'DIN EN 16258'!$A:$A,0))*$J25/$AE25),0,$AL25*INDEX('DIN EN 16258'!$D:$D,MATCH('mobitool-Faktoren v2.0'!$AJ25,'DIN EN 16258'!$A:$A,0))*$J25/$AE25))),0))*$AC25/$F25</f>
        <v>147.04094673091677</v>
      </c>
      <c r="V25" s="6">
        <f>IF($B$268=6,(IF(OR(AJ25="Benzin",AJ25="Diesel"),$AK25*INDEX('DIN EN 16258'!$L:$L,MATCH('mobitool-Faktoren v2.0'!$AI25,'DIN EN 16258'!$A:$A,0))*$I25/$AD25+$AL25*INDEX('DIN EN 16258'!$L:$L,MATCH('mobitool-Faktoren v2.0'!$AJ25,'DIN EN 16258'!$A:$A,0))*$I25/$AD25,IF(ISERROR($AK25*INDEX('DIN EN 16258'!$L:$L,MATCH('mobitool-Faktoren v2.0'!$AI25,'DIN EN 16258'!$A:$A,0))*$I25/$AD25),0,$AK25*INDEX('DIN EN 16258'!$L:$L,MATCH('mobitool-Faktoren v2.0'!$AI25,'DIN EN 16258'!$A:$A,0))*$I25/$AD25)+IF(ISERROR($AL25*INDEX('DIN EN 16258'!$L:$L,MATCH('mobitool-Faktoren v2.0'!$AJ25,'DIN EN 16258'!$A:$A,0))*$J25/$AE25),0,$AL25*INDEX('DIN EN 16258'!$L:$L,MATCH('mobitool-Faktoren v2.0'!$AJ25,'DIN EN 16258'!$A:$A,0))*$J25/$AE25)))*1000,
IF($B$268=1,(IF(OR(AJ25="Benzin",AJ25="Diesel"),$AK25*INDEX('DIN EN 16258'!$F:$F,MATCH('mobitool-Faktoren v2.0'!$AI25,'DIN EN 16258'!$A:$A,0))*$I25/$AD25+$AL25*INDEX('DIN EN 16258'!$F:$F,MATCH('mobitool-Faktoren v2.0'!$AJ25,'DIN EN 16258'!$A:$A,0))*$I25/$AD25,IF(ISERROR($AK25*INDEX('DIN EN 16258'!$F:$F,MATCH('mobitool-Faktoren v2.0'!$AI25,'DIN EN 16258'!$A:$A,0))*$I25/$AD25),0,$AK25*INDEX('DIN EN 16258'!$F:$F,MATCH('mobitool-Faktoren v2.0'!$AI25,'DIN EN 16258'!$A:$A,0))*$I25/$AD25)+IF(ISERROR($AL25*INDEX('DIN EN 16258'!$F:$F,MATCH('mobitool-Faktoren v2.0'!$AJ25,'DIN EN 16258'!$A:$A,0))*$J25/$AE25),0,$AL25*INDEX('DIN EN 16258'!$F:$F,MATCH('mobitool-Faktoren v2.0'!$AJ25,'DIN EN 16258'!$A:$A,0))*$J25/$AE25))),0))*$AC25/$F25</f>
        <v>174.63940134810423</v>
      </c>
      <c r="W25" s="39" t="s">
        <v>672</v>
      </c>
      <c r="X25" s="39" t="s">
        <v>162</v>
      </c>
      <c r="Y25" s="336">
        <v>3</v>
      </c>
      <c r="Z25" s="336">
        <v>25</v>
      </c>
      <c r="AA25" s="337">
        <v>500</v>
      </c>
      <c r="AB25" s="299">
        <v>3500</v>
      </c>
      <c r="AC25" s="300">
        <v>1</v>
      </c>
      <c r="AD25" s="298">
        <v>8.7146666666666661</v>
      </c>
      <c r="AE25" s="298"/>
      <c r="AF25" s="299">
        <v>1600</v>
      </c>
      <c r="AG25" s="299"/>
      <c r="AH25" s="299">
        <v>150000</v>
      </c>
      <c r="AI25" s="301" t="s">
        <v>34</v>
      </c>
      <c r="AJ25" s="301"/>
      <c r="AK25" s="329">
        <f>'Kennwerte Strassentransporte'!M$25</f>
        <v>6.5359909474849695E-2</v>
      </c>
      <c r="AL25" s="329"/>
      <c r="AM25" s="202" t="s">
        <v>959</v>
      </c>
      <c r="AN25" s="202" t="s">
        <v>81</v>
      </c>
      <c r="AO25" s="202" t="s">
        <v>960</v>
      </c>
      <c r="AP25" s="202" t="s">
        <v>81</v>
      </c>
      <c r="AQ25" s="202" t="s">
        <v>961</v>
      </c>
      <c r="AR25" s="202" t="s">
        <v>962</v>
      </c>
      <c r="AS25" s="202" t="s">
        <v>963</v>
      </c>
      <c r="AT25" s="202" t="s">
        <v>979</v>
      </c>
      <c r="AU25" s="303">
        <f ca="1">IF(ISERROR(OFFSET('Daten KEA'!$A$1,MATCH(AU$5,'Daten KEA'!$A:$A,0)-1,MATCH(AM25,'Daten KEA'!$A$424:$ADO$424,0)-1)),0,OFFSET('Daten KEA'!$A$1,MATCH(AU$5,'Daten KEA'!$A:$A,0)-1,MATCH(AM25,'Daten KEA'!$A$424:$ADO$424,0)-1))+IF(ISERROR(AK25*INDEX('Energiefaktoren Ecoinvent'!$D:$D,MATCH('mobitool-Faktoren v2.0'!AI25,'Energiefaktoren Ecoinvent'!$A:$A,0))),0,AK25*INDEX('Energiefaktoren Ecoinvent'!$D:$D,MATCH('mobitool-Faktoren v2.0'!AI25,'Energiefaktoren Ecoinvent'!$A:$A,0)))+IF(OR(AJ25="Benzin",AJ25="Diesel"),IF(ISERROR(OFFSET('Daten KEA'!$A$1,MATCH(AV$5,'Daten KEA'!$A:$A,0)-1,MATCH(AN25,'Daten KEA'!$A$424:$ADO$424,0)-1)),0,OFFSET('Daten KEA'!$A$1,MATCH(AV$5,'Daten KEA'!$A:$A,0)-1,MATCH(AN25,'Daten KEA'!$A$424:$ADO$424,0)-1))+IF(ISERROR(AL25*INDEX('Energiefaktoren Ecoinvent'!$D:$D,MATCH('mobitool-Faktoren v2.0'!AJ25,'Energiefaktoren Ecoinvent'!$A:$A,0))),0,AL25*INDEX('Energiefaktoren Ecoinvent'!$D:$D,MATCH('mobitool-Faktoren v2.0'!AJ25,'Energiefaktoren Ecoinvent'!$A:$A,0))),0)</f>
        <v>2.7777961526811121</v>
      </c>
      <c r="AV25" s="303">
        <f ca="1">IF(OR(AJ25="Benzin",AJ25="Diesel"),0,IF(ISERROR(OFFSET('Daten KEA'!$A$1,MATCH(AV$5,'Daten KEA'!$A:$A,0)-1,MATCH(AN25,'Daten KEA'!$A$424:$ADO$424,0)-1)),0,OFFSET('Daten KEA'!$A$1,MATCH(AV$5,'Daten KEA'!$A:$A,0)-1,MATCH(AN25,'Daten KEA'!$A$424:$ADO$424,0)-1))+IF(ISERROR(AL25*INDEX('Energiefaktoren Ecoinvent'!$D:$D,MATCH('mobitool-Faktoren v2.0'!AJ25,'Energiefaktoren Ecoinvent'!$A:$A,0))),0,AL25*INDEX('Energiefaktoren Ecoinvent'!$D:$D,MATCH('mobitool-Faktoren v2.0'!AJ25,'Energiefaktoren Ecoinvent'!$A:$A,0))))</f>
        <v>0</v>
      </c>
      <c r="AW25" s="303">
        <f ca="1">IF(ISERROR(OFFSET('Daten KEA'!$A$1,MATCH(AW$5,'Daten KEA'!$A:$A,0)-1,MATCH(AO25,'Daten KEA'!$A$424:$ADO$424,0)-1)),0,OFFSET('Daten KEA'!$A$1,MATCH(AW$5,'Daten KEA'!$A:$A,0)-1,MATCH(AO25,'Daten KEA'!$A$424:$ADO$424,0)-1))-IF(ISERROR(AK25*INDEX('Energiefaktoren Ecoinvent'!$D:$D,MATCH('mobitool-Faktoren v2.0'!AI25,'Energiefaktoren Ecoinvent'!$A:$A,0))),0,AK25*INDEX('Energiefaktoren Ecoinvent'!$D:$D,MATCH('mobitool-Faktoren v2.0'!AI25,'Energiefaktoren Ecoinvent'!$A:$A,0)))+IF(OR(AJ25="Benzin",AJ25="Diesel"),IF(ISERROR(OFFSET('Daten KEA'!$A$1,MATCH(AX$5,'Daten KEA'!$A:$A,0)-1,MATCH(AP25,'Daten KEA'!$A$424:$ADO$424,0)-1)),0,OFFSET('Daten KEA'!$A$1,MATCH(AX$5,'Daten KEA'!$A:$A,0)-1,MATCH(AP25,'Daten KEA'!$A$424:$ADO$424,0)-1))-IF(ISERROR(AL25*INDEX('Energiefaktoren Ecoinvent'!$D:$D,MATCH('mobitool-Faktoren v2.0'!AJ25,'Energiefaktoren Ecoinvent'!$A:$A,0))),0,AL25*INDEX('Energiefaktoren Ecoinvent'!$D:$D,MATCH('mobitool-Faktoren v2.0'!AJ25,'Energiefaktoren Ecoinvent'!$A:$A,0))),0)</f>
        <v>1.0405157473188877</v>
      </c>
      <c r="AX25" s="303">
        <f ca="1">IF(OR(AJ25="Benzin",AJ25="Diesel"),0,IF(ISERROR(OFFSET('Daten KEA'!$A$1,MATCH(AX$5,'Daten KEA'!$A:$A,0)-1,MATCH(AP25,'Daten KEA'!$A$424:$ADO$424,0)-1)),0,OFFSET('Daten KEA'!$A$1,MATCH(AX$5,'Daten KEA'!$A:$A,0)-1,MATCH(AP25,'Daten KEA'!$A$424:$ADO$424,0)-1))-IF(ISERROR(AL25*INDEX('Energiefaktoren Ecoinvent'!$D:$D,MATCH('mobitool-Faktoren v2.0'!AJ25,'Energiefaktoren Ecoinvent'!$A:$A,0))),0,AL25*INDEX('Energiefaktoren Ecoinvent'!$D:$D,MATCH('mobitool-Faktoren v2.0'!AJ25,'Energiefaktoren Ecoinvent'!$A:$A,0))))</f>
        <v>0</v>
      </c>
      <c r="AY25" s="303">
        <f t="shared" ca="1" si="5"/>
        <v>3.8183118999999999</v>
      </c>
      <c r="AZ25" s="303">
        <f ca="1">IF(ISERROR(OFFSET('Daten KEA'!$A$1,MATCH(AZ$5,'Daten KEA'!$A:$A,0)-1,MATCH(AQ25,'Daten KEA'!$A$424:$ADO$424,0)-1)),0,OFFSET('Daten KEA'!$A$1,MATCH(AZ$5,'Daten KEA'!$A:$A,0)-1,MATCH(AQ25,'Daten KEA'!$A$424:$ADO$424,0)-1))</f>
        <v>0.18482304999999999</v>
      </c>
      <c r="BA25" s="303">
        <f ca="1">IF(ISERROR(OFFSET('Daten KEA'!$A$1,MATCH(BA$5,'Daten KEA'!$A:$A,0)-1,MATCH(AR25,'Daten KEA'!$A$424:$ADO$424,0)-1)),0,OFFSET('Daten KEA'!$A$1,MATCH(BA$5,'Daten KEA'!$A:$A,0)-1,MATCH(AR25,'Daten KEA'!$A$424:$ADO$424,0)-1))</f>
        <v>1.0023063000000001</v>
      </c>
      <c r="BB25" s="303">
        <f ca="1">IF(ISERROR(OFFSET('Daten KEA'!$A$1,MATCH(BB$5,'Daten KEA'!$A:$A,0)-1,MATCH(AS25,'Daten KEA'!$A$424:$ADO$424,0)-1)),0,OFFSET('Daten KEA'!$A$1,MATCH(BB$5,'Daten KEA'!$A:$A,0)-1,MATCH(AS25,'Daten KEA'!$A$424:$ADO$424,0)-1))</f>
        <v>0.84415227999999998</v>
      </c>
      <c r="BC25" s="304">
        <f t="shared" ref="BC25:BC116" ca="1" si="46">AY25+AZ25+BA25+BB25</f>
        <v>5.8495935299999999</v>
      </c>
      <c r="BD25" s="303">
        <f ca="1">IF(ISERROR(OFFSET('Daten KEA'!$A$1,MATCH(BD$5,'Daten KEA'!$A:$A,0)-1,MATCH(AT25,'Daten KEA'!$A$424:$ADO$424,0)-1)),0,OFFSET('Daten KEA'!$A$1,MATCH(BD$5,'Daten KEA'!$A:$A,0)-1,MATCH(AT25,'Daten KEA'!$A$424:$ADO$424,0)-1))</f>
        <v>5.8495936000000004</v>
      </c>
      <c r="BE25" s="305">
        <f t="shared" ca="1" si="7"/>
        <v>1.0000000119666435</v>
      </c>
      <c r="BF25" s="306">
        <f ca="1">IF(ISERROR(OFFSET('Daten KEA'!$A$1,MATCH(BF$5,'Daten KEA'!$A:$A,0)-1,MATCH(AM25,'Daten KEA'!$A$424:$ADO$424,0)-1)),0,OFFSET('Daten KEA'!$A$1,MATCH(BF$5,'Daten KEA'!$A:$A,0)-1,MATCH(AM25,'Daten KEA'!$A$424:$ADO$424,0)-1))+IF(ISERROR($AK25*INDEX('Energiefaktoren Ecoinvent'!$H:$H,MATCH('mobitool-Faktoren v2.0'!$AI25,'Energiefaktoren Ecoinvent'!$A:$A,0))),0,$AK25*INDEX('Energiefaktoren Ecoinvent'!$H:$H,MATCH('mobitool-Faktoren v2.0'!$AI25,'Energiefaktoren Ecoinvent'!$A:$A,0)))+IF(OR(AJ25="Benzin",AJ25="Diesel"),IF(ISERROR(OFFSET('Daten KEA'!$A$1,MATCH(BG$5,'Daten KEA'!$A:$A,0)-1,MATCH(AN25,'Daten KEA'!$A$424:$ADO$424,0)-1)),0,OFFSET('Daten KEA'!$A$1,MATCH(BG$5,'Daten KEA'!$A:$A,0)-1,MATCH(AN25,'Daten KEA'!$A$424:$ADO$424,0)-1))+IF(ISERROR($AL25*INDEX('Energiefaktoren Ecoinvent'!$H:$H,MATCH('mobitool-Faktoren v2.0'!$AJ25,'Energiefaktoren Ecoinvent'!$A:$A,0))),0,$AL25*INDEX('Energiefaktoren Ecoinvent'!$H:$H,MATCH('mobitool-Faktoren v2.0'!$AJ25,'Energiefaktoren Ecoinvent'!$A:$A,0))),0)</f>
        <v>2.7777961526811121</v>
      </c>
      <c r="BG25" s="306">
        <f ca="1">IF(OR(AJ25="Benzin",AJ25="Diesel"),0,IF(ISERROR(OFFSET('Daten KEA'!$A$1,MATCH(BG$5,'Daten KEA'!$A:$A,0)-1,MATCH(AN25,'Daten KEA'!$A$424:$ADO$424,0)-1)),0,OFFSET('Daten KEA'!$A$1,MATCH(BG$5,'Daten KEA'!$A:$A,0)-1,MATCH(AN25,'Daten KEA'!$A$424:$ADO$424,0)-1))+IF(ISERROR($AL25*INDEX('Energiefaktoren Ecoinvent'!$H:$H,MATCH('mobitool-Faktoren v2.0'!$AJ25,'Energiefaktoren Ecoinvent'!$A:$A,0))),0,$AL25*INDEX('Energiefaktoren Ecoinvent'!$H:$H,MATCH('mobitool-Faktoren v2.0'!$AJ25,'Energiefaktoren Ecoinvent'!$A:$A,0))))</f>
        <v>0</v>
      </c>
      <c r="BH25" s="306">
        <f ca="1">IF(ISERROR(OFFSET('Daten KEA'!$A$1,MATCH(BH$5,'Daten KEA'!$A:$A,0)-1,MATCH(AO25,'Daten KEA'!$A$424:$ADO$424,0)-1)),0,OFFSET('Daten KEA'!$A$1,MATCH(BH$5,'Daten KEA'!$A:$A,0)-1,MATCH(AO25,'Daten KEA'!$A$424:$ADO$424,0)-1))-IF(ISERROR($AK25*INDEX('Energiefaktoren Ecoinvent'!$H:$H,MATCH('mobitool-Faktoren v2.0'!$AI25,'Energiefaktoren Ecoinvent'!$A:$A,0))),0,$AK25*INDEX('Energiefaktoren Ecoinvent'!$H:$H,MATCH('mobitool-Faktoren v2.0'!$AI25,'Energiefaktoren Ecoinvent'!$A:$A,0)))+IF(OR(AJ25="Benzin",AJ25="Diesel"),IF(ISERROR(OFFSET('Daten KEA'!$A$1,MATCH(BI$5,'Daten KEA'!$A:$A,0)-1,MATCH(AP25,'Daten KEA'!$A$424:$ADO$424,0)-1)),0,OFFSET('Daten KEA'!$A$1,MATCH(BI$5,'Daten KEA'!$A:$A,0)-1,MATCH(AP25,'Daten KEA'!$A$424:$ADO$424,0)-1))-IF(ISERROR($AL25*INDEX('Energiefaktoren Ecoinvent'!$H:$H,MATCH('mobitool-Faktoren v2.0'!$AJ25,'Energiefaktoren Ecoinvent'!$A:$A,0))),0,$AL25*INDEX('Energiefaktoren Ecoinvent'!$H:$H,MATCH('mobitool-Faktoren v2.0'!$AJ25,'Energiefaktoren Ecoinvent'!$A:$A,0))),0)</f>
        <v>1.0280818485199874</v>
      </c>
      <c r="BI25" s="306">
        <f ca="1">IF(OR(AJ25="Benzin",AJ25="Diesel"),0,IF(ISERROR(OFFSET('Daten KEA'!$A$1,MATCH(BI$5,'Daten KEA'!$A:$A,0)-1,MATCH(AP25,'Daten KEA'!$A$424:$ADO$424,0)-1)),0,OFFSET('Daten KEA'!$A$1,MATCH(BI$5,'Daten KEA'!$A:$A,0)-1,MATCH(AP25,'Daten KEA'!$A$424:$ADO$424,0)-1))-IF(ISERROR($AL25*INDEX('Energiefaktoren Ecoinvent'!$H:$H,MATCH('mobitool-Faktoren v2.0'!$AJ25,'Energiefaktoren Ecoinvent'!$A:$A,0))),0,$AL25*INDEX('Energiefaktoren Ecoinvent'!$H:$H,MATCH('mobitool-Faktoren v2.0'!$AJ25,'Energiefaktoren Ecoinvent'!$A:$A,0))))</f>
        <v>0</v>
      </c>
      <c r="BJ25" s="306">
        <f t="shared" ca="1" si="41"/>
        <v>3.8058780012010995</v>
      </c>
      <c r="BK25" s="306">
        <f ca="1">IF(ISERROR(OFFSET('Daten KEA'!$A$1,MATCH(BK$5,'Daten KEA'!$A:$A,0)-1,MATCH(AQ25,'Daten KEA'!$A$424:$ADO$424,0)-1)),0,OFFSET('Daten KEA'!$A$1,MATCH(BK$5,'Daten KEA'!$A:$A,0)-1,MATCH(AQ25,'Daten KEA'!$A$424:$ADO$424,0)-1))</f>
        <v>0.17631837758306998</v>
      </c>
      <c r="BL25" s="306">
        <f ca="1">IF(ISERROR(OFFSET('Daten KEA'!$A$1,MATCH(BL$5,'Daten KEA'!$A:$A,0)-1,MATCH(AR25,'Daten KEA'!$A$424:$ADO$424,0)-1)),0,OFFSET('Daten KEA'!$A$1,MATCH(BL$5,'Daten KEA'!$A:$A,0)-1,MATCH(AR25,'Daten KEA'!$A$424:$ADO$424,0)-1))</f>
        <v>0.91292618585179997</v>
      </c>
      <c r="BM25" s="306">
        <f ca="1">IF(ISERROR(OFFSET('Daten KEA'!$A$1,MATCH(BM$5,'Daten KEA'!$A:$A,0)-1,MATCH(AS25,'Daten KEA'!$A$424:$ADO$424,0)-1)),0,OFFSET('Daten KEA'!$A$1,MATCH(BM$5,'Daten KEA'!$A:$A,0)-1,MATCH(AS25,'Daten KEA'!$A$424:$ADO$424,0)-1))</f>
        <v>0.74347970396926988</v>
      </c>
      <c r="BN25" s="307">
        <f t="shared" ca="1" si="43"/>
        <v>5.6386022686052399</v>
      </c>
      <c r="BO25" s="306">
        <f ca="1">IF(ISERROR(OFFSET('Daten KEA'!$A$1,MATCH(BO$5,'Daten KEA'!$A:$A,0)-1,MATCH(AT25,'Daten KEA'!$A$424:$ADO$424,0)-1)),0,OFFSET('Daten KEA'!$A$1,MATCH(BO$5,'Daten KEA'!$A:$A,0)-1,MATCH(AT25,'Daten KEA'!$A$424:$ADO$424,0)-1))</f>
        <v>5.6386022576053003</v>
      </c>
      <c r="BP25" s="305">
        <f t="shared" ca="1" si="8"/>
        <v>0.99999999804917261</v>
      </c>
      <c r="BQ25" s="308">
        <f ca="1">IF(ISERROR(OFFSET('Daten GWP'!$A$1,MATCH(BQ$5,'Daten GWP'!$A:$A,0)-1,MATCH(AM25,'Daten GWP'!$A$424:$ADO$424,0)-1)),0,OFFSET('Daten GWP'!$A$1,MATCH(BQ$5,'Daten GWP'!$A:$A,0)-1,MATCH(AM25,'Daten GWP'!$A$424:$ADO$424,0)-1))*1000</f>
        <v>214.14532</v>
      </c>
      <c r="BR25" s="308">
        <f ca="1">IF(ISERROR(OFFSET('Daten GWP'!$A$1,MATCH(BR$5,'Daten GWP'!$A:$A,0)-1,MATCH(AN25,'Daten GWP'!$A$424:$ADO$424,0)-1)),0,OFFSET('Daten GWP'!$A$1,MATCH(BR$5,'Daten GWP'!$A:$A,0)-1,MATCH(AN25,'Daten GWP'!$A$424:$ADO$424,0)-1))*1000</f>
        <v>0</v>
      </c>
      <c r="BS25" s="308">
        <f ca="1">IF(ISERROR(OFFSET('Daten GWP'!$A$1,MATCH(BS$5,'Daten GWP'!$A:$A,0)-1,MATCH(AO25,'Daten GWP'!$A$424:$ADO$424,0)-1)),0,OFFSET('Daten GWP'!$A$1,MATCH(BS$5,'Daten GWP'!$A:$A,0)-1,MATCH(AO25,'Daten GWP'!$A$424:$ADO$424,0)-1))*1000</f>
        <v>56.025600000000004</v>
      </c>
      <c r="BT25" s="308">
        <f ca="1">IF(ISERROR(OFFSET('Daten GWP'!$A$1,MATCH(BT$5,'Daten GWP'!$A:$A,0)-1,MATCH(AP25,'Daten GWP'!$A$424:$ADO$424,0)-1)),0,OFFSET('Daten GWP'!$A$1,MATCH(BT$5,'Daten GWP'!$A:$A,0)-1,MATCH(AP25,'Daten GWP'!$A$424:$ADO$424,0)-1))*1000</f>
        <v>0</v>
      </c>
      <c r="BU25" s="308">
        <f t="shared" ca="1" si="9"/>
        <v>270.17092000000002</v>
      </c>
      <c r="BV25" s="308">
        <f ca="1">IF(ISERROR(OFFSET('Daten GWP'!$A$1,MATCH(BV$5,'Daten GWP'!$A:$A,0)-1,MATCH(AQ25,'Daten GWP'!$A$424:$ADO$424,0)-1)),0,OFFSET('Daten GWP'!$A$1,MATCH(BV$5,'Daten GWP'!$A:$A,0)-1,MATCH(AQ25,'Daten GWP'!$A$424:$ADO$424,0)-1))*1000</f>
        <v>6.4299441000000002</v>
      </c>
      <c r="BW25" s="308">
        <f ca="1">IF(ISERROR(OFFSET('Daten GWP'!$A$1,MATCH(BW$5,'Daten GWP'!$A:$A,0)-1,MATCH(AR25,'Daten GWP'!$A$424:$ADO$424,0)-1)),0,OFFSET('Daten GWP'!$A$1,MATCH(BW$5,'Daten GWP'!$A:$A,0)-1,MATCH(AR25,'Daten GWP'!$A$424:$ADO$424,0)-1))*1000</f>
        <v>60.633606</v>
      </c>
      <c r="BX25" s="308">
        <f ca="1">IF(ISERROR(OFFSET('Daten GWP'!$A$1,MATCH(BX$5,'Daten GWP'!$A:$A,0)-1,MATCH(AS25,'Daten GWP'!$A$424:$ADO$424,0)-1)),0,OFFSET('Daten GWP'!$A$1,MATCH(BX$5,'Daten GWP'!$A:$A,0)-1,MATCH(AS25,'Daten GWP'!$A$424:$ADO$424,0)-1))*1000</f>
        <v>14.358938999999999</v>
      </c>
      <c r="BY25" s="309">
        <f t="shared" ca="1" si="44"/>
        <v>351.59340910000003</v>
      </c>
      <c r="BZ25" s="308">
        <f ca="1">IF(ISERROR(OFFSET('Daten GWP'!$A$1,MATCH(BZ$5,'Daten GWP'!$A:$A,0)-1,MATCH(AT25,'Daten GWP'!$A$424:$ADO$424,0)-1)),0,OFFSET('Daten GWP'!$A$1,MATCH(BZ$5,'Daten GWP'!$A:$A,0)-1,MATCH(AT25,'Daten GWP'!$A$424:$ADO$424,0)-1))*1000</f>
        <v>351.59341000000001</v>
      </c>
      <c r="CA25" s="305">
        <f t="shared" ca="1" si="11"/>
        <v>1.0000000025597748</v>
      </c>
      <c r="CB25" s="310">
        <f ca="1">IF(ISERROR(OFFSET('Daten Elementary'!$A$1,MATCH(CB$5,'Daten Elementary'!$A:$A,0)-1,MATCH(AM25,'Daten Elementary'!$A$424:$ADO$424,0)-1)),0,OFFSET('Daten Elementary'!$A$1,MATCH(CB$5,'Daten Elementary'!$A:$A,0)-1,MATCH(AM25,'Daten Elementary'!$A$424:$ADO$424,0)-1))*1000000</f>
        <v>26.456707999999999</v>
      </c>
      <c r="CC25" s="310">
        <f ca="1">IF(ISERROR(OFFSET('Daten Elementary'!$A$1,MATCH(CC$5,'Daten Elementary'!$A:$A,0)-1,MATCH(AN25,'Daten Elementary'!$A$424:$ADO$424,0)-1)),0,OFFSET('Daten Elementary'!$A$1,MATCH(CC$5,'Daten Elementary'!$A:$A,0)-1,MATCH(AN25,'Daten Elementary'!$A$424:$ADO$424,0)-1))*1000000</f>
        <v>0</v>
      </c>
      <c r="CD25" s="310">
        <f ca="1">IF(ISERROR(OFFSET('Daten Elementary'!$A$1,MATCH(CD$5,'Daten Elementary'!$A:$A,0)-1,MATCH(AO25,'Daten Elementary'!$A$424:$ADO$424,0)-1)),0,OFFSET('Daten Elementary'!$A$1,MATCH(CD$5,'Daten Elementary'!$A:$A,0)-1,MATCH(AO25,'Daten Elementary'!$A$424:$ADO$424,0)-1))*1000000</f>
        <v>20.417542000000001</v>
      </c>
      <c r="CE25" s="310">
        <f ca="1">IF(ISERROR(OFFSET('Daten Elementary'!$A$1,MATCH(CE$5,'Daten Elementary'!$A:$A,0)-1,MATCH(AP25,'Daten Elementary'!$A$424:$ADO$424,0)-1)),0,OFFSET('Daten Elementary'!$A$1,MATCH(CE$5,'Daten Elementary'!$A:$A,0)-1,MATCH(AP25,'Daten Elementary'!$A$424:$ADO$424,0)-1))*1000000</f>
        <v>0</v>
      </c>
      <c r="CF25" s="310">
        <f t="shared" ca="1" si="12"/>
        <v>46.874250000000004</v>
      </c>
      <c r="CG25" s="310">
        <f ca="1">IF(ISERROR(OFFSET('Daten Elementary'!$A$1,MATCH(CG$5,'Daten Elementary'!$A:$A,0)-1,MATCH(AQ25,'Daten Elementary'!$A$424:$ADO$424,0)-1)),0,OFFSET('Daten Elementary'!$A$1,MATCH(CG$5,'Daten Elementary'!$A:$A,0)-1,MATCH(AQ25,'Daten Elementary'!$A$424:$ADO$424,0)-1))*1000000</f>
        <v>2.5342876999999997</v>
      </c>
      <c r="CH25" s="310">
        <f ca="1">IF(ISERROR(OFFSET('Daten Elementary'!$A$1,MATCH(CH$5,'Daten Elementary'!$A:$A,0)-1,MATCH(AR25,'Daten Elementary'!$A$424:$ADO$424,0)-1)),0,OFFSET('Daten Elementary'!$A$1,MATCH(CH$5,'Daten Elementary'!$A:$A,0)-1,MATCH(AR25,'Daten Elementary'!$A$424:$ADO$424,0)-1))*1000000</f>
        <v>55.794156000000001</v>
      </c>
      <c r="CI25" s="310">
        <f ca="1">IF(ISERROR(OFFSET('Daten Elementary'!$A$1,MATCH(CI$5,'Daten Elementary'!$A:$A,0)-1,MATCH(AS25,'Daten Elementary'!$A$424:$ADO$424,0)-1)),0,OFFSET('Daten Elementary'!$A$1,MATCH(CI$5,'Daten Elementary'!$A:$A,0)-1,MATCH(AS25,'Daten Elementary'!$A$424:$ADO$424,0)-1))*1000000</f>
        <v>12.323541000000001</v>
      </c>
      <c r="CJ25" s="311">
        <f t="shared" ca="1" si="13"/>
        <v>117.5262347</v>
      </c>
      <c r="CK25" s="310">
        <f ca="1">IF(ISERROR(OFFSET('Daten Elementary'!$A$1,MATCH(CK$5,'Daten Elementary'!$A:$A,0)-1,MATCH($AT25,'Daten Elementary'!$A$424:$ADO$424,0)-1)),0,OFFSET('Daten Elementary'!$A$1,MATCH(CK$5,'Daten Elementary'!$A:$A,0)-1,MATCH($AT25,'Daten Elementary'!$A$424:$ADO$424,0)-1))*1000000</f>
        <v>117.52623</v>
      </c>
      <c r="CL25" s="305">
        <f t="shared" ca="1" si="14"/>
        <v>0.99999996000892888</v>
      </c>
      <c r="CM25" s="312">
        <f ca="1">IF(ISERROR(OFFSET('Daten Elementary'!$A$1,MATCH(CM$5,'Daten Elementary'!$A:$A,0)-1,MATCH(AM25,'Daten Elementary'!$A$424:$ADO$424,0)-1)),0,OFFSET('Daten Elementary'!$A$1,MATCH(CM$5,'Daten Elementary'!$A:$A,0)-1,MATCH(AM25,'Daten Elementary'!$A$424:$ADO$424,0)-1))*1000000</f>
        <v>16.100337</v>
      </c>
      <c r="CN25" s="312">
        <f ca="1">IF(ISERROR(OFFSET('Daten Elementary'!$A$1,MATCH(CN$5,'Daten Elementary'!$A:$A,0)-1,MATCH(AN25,'Daten Elementary'!$A$424:$ADO$424,0)-1)),0,OFFSET('Daten Elementary'!$A$1,MATCH(CN$5,'Daten Elementary'!$A:$A,0)-1,MATCH(AN25,'Daten Elementary'!$A$424:$ADO$424,0)-1))*1000000</f>
        <v>0</v>
      </c>
      <c r="CO25" s="312">
        <f ca="1">IF(ISERROR(OFFSET('Daten Elementary'!$A$1,MATCH(CO$5,'Daten Elementary'!$A:$A,0)-1,MATCH(AO25,'Daten Elementary'!$A$424:$ADO$424,0)-1)),0,OFFSET('Daten Elementary'!$A$1,MATCH(CO$5,'Daten Elementary'!$A:$A,0)-1,MATCH(AO25,'Daten Elementary'!$A$424:$ADO$424,0)-1))*1000000</f>
        <v>16.556616999999999</v>
      </c>
      <c r="CP25" s="312">
        <f ca="1">IF(ISERROR(OFFSET('Daten Elementary'!$A$1,MATCH(CP$5,'Daten Elementary'!$A:$A,0)-1,MATCH(AP25,'Daten Elementary'!$A$424:$ADO$424,0)-1)),0,OFFSET('Daten Elementary'!$A$1,MATCH(CP$5,'Daten Elementary'!$A:$A,0)-1,MATCH(AP25,'Daten Elementary'!$A$424:$ADO$424,0)-1))*1000000</f>
        <v>0</v>
      </c>
      <c r="CQ25" s="312">
        <f t="shared" ca="1" si="15"/>
        <v>32.656953999999999</v>
      </c>
      <c r="CR25" s="312">
        <f ca="1">IF(ISERROR(OFFSET('Daten Elementary'!$A$1,MATCH(CR$5,'Daten Elementary'!$A:$A,0)-1,MATCH(AQ25,'Daten Elementary'!$A$424:$ADO$424,0)-1)),0,OFFSET('Daten Elementary'!$A$1,MATCH(CR$5,'Daten Elementary'!$A:$A,0)-1,MATCH(AQ25,'Daten Elementary'!$A$424:$ADO$424,0)-1))*1000000</f>
        <v>1.6960850999999999</v>
      </c>
      <c r="CS25" s="312">
        <f ca="1">IF(ISERROR(OFFSET('Daten Elementary'!$A$1,MATCH(CS$5,'Daten Elementary'!$A:$A,0)-1,MATCH(AR25,'Daten Elementary'!$A$424:$ADO$424,0)-1)),0,OFFSET('Daten Elementary'!$A$1,MATCH(CS$5,'Daten Elementary'!$A:$A,0)-1,MATCH(AR25,'Daten Elementary'!$A$424:$ADO$424,0)-1))*1000000</f>
        <v>21.365215000000003</v>
      </c>
      <c r="CT25" s="312">
        <f ca="1">IF(ISERROR(OFFSET('Daten Elementary'!$A$1,MATCH(CT$5,'Daten Elementary'!$A:$A,0)-1,MATCH(AS25,'Daten Elementary'!$A$424:$ADO$424,0)-1)),0,OFFSET('Daten Elementary'!$A$1,MATCH(CT$5,'Daten Elementary'!$A:$A,0)-1,MATCH(AS25,'Daten Elementary'!$A$424:$ADO$424,0)-1))*1000000</f>
        <v>6.9625197999999999</v>
      </c>
      <c r="CU25" s="313">
        <f t="shared" ca="1" si="16"/>
        <v>62.680773899999998</v>
      </c>
      <c r="CV25" s="312">
        <f ca="1">IF(ISERROR(OFFSET('Daten Elementary'!$A$1,MATCH(CV$5,'Daten Elementary'!$A:$A,0)-1,MATCH($AT25,'Daten Elementary'!$A$424:$ADO$424,0)-1)),0,OFFSET('Daten Elementary'!$A$1,MATCH(CV$5,'Daten Elementary'!$A:$A,0)-1,MATCH($AT25,'Daten Elementary'!$A$424:$ADO$424,0)-1))*1000000</f>
        <v>62.680774</v>
      </c>
      <c r="CW25" s="305">
        <f t="shared" ca="1" si="17"/>
        <v>1.0000000015953856</v>
      </c>
      <c r="CX25" s="314">
        <f ca="1">IF(ISERROR(OFFSET('Daten Elementary'!$A$1,MATCH(CX$5,'Daten Elementary'!$A:$A,0)-1,MATCH(AM25,'Daten Elementary'!$A$424:$ADO$424,0)-1)),0,OFFSET('Daten Elementary'!$A$1,MATCH(CX$5,'Daten Elementary'!$A:$A,0)-1,MATCH(AM25,'Daten Elementary'!$A$424:$ADO$424,0)-1))*1000000</f>
        <v>92.935352000000009</v>
      </c>
      <c r="CY25" s="314">
        <f ca="1">IF(ISERROR(OFFSET('Daten Elementary'!$A$1,MATCH(CY$5,'Daten Elementary'!$A:$A,0)-1,MATCH(AN25,'Daten Elementary'!$A$424:$ADO$424,0)-1)),0,OFFSET('Daten Elementary'!$A$1,MATCH(CY$5,'Daten Elementary'!$A:$A,0)-1,MATCH(AN25,'Daten Elementary'!$A$424:$ADO$424,0)-1))*1000000</f>
        <v>0</v>
      </c>
      <c r="CZ25" s="314">
        <f ca="1">IF(ISERROR(OFFSET('Daten Elementary'!$A$1,MATCH(CZ$5,'Daten Elementary'!$A:$A,0)-1,MATCH(AO25,'Daten Elementary'!$A$424:$ADO$424,0)-1)),0,OFFSET('Daten Elementary'!$A$1,MATCH(CZ$5,'Daten Elementary'!$A:$A,0)-1,MATCH(AO25,'Daten Elementary'!$A$424:$ADO$424,0)-1))*1000000</f>
        <v>187.12551999999999</v>
      </c>
      <c r="DA25" s="314">
        <f ca="1">IF(ISERROR(OFFSET('Daten Elementary'!$A$1,MATCH(DA$5,'Daten Elementary'!$A:$A,0)-1,MATCH(AP25,'Daten Elementary'!$A$424:$ADO$424,0)-1)),0,OFFSET('Daten Elementary'!$A$1,MATCH(DA$5,'Daten Elementary'!$A:$A,0)-1,MATCH(AP25,'Daten Elementary'!$A$424:$ADO$424,0)-1))*1000000</f>
        <v>0</v>
      </c>
      <c r="DB25" s="314">
        <f t="shared" ca="1" si="18"/>
        <v>280.06087200000002</v>
      </c>
      <c r="DC25" s="314">
        <f ca="1">IF(ISERROR(OFFSET('Daten Elementary'!$A$1,MATCH(DC$5,'Daten Elementary'!$A:$A,0)-1,MATCH(AQ25,'Daten Elementary'!$A$424:$ADO$424,0)-1)),0,OFFSET('Daten Elementary'!$A$1,MATCH(DC$5,'Daten Elementary'!$A:$A,0)-1,MATCH(AQ25,'Daten Elementary'!$A$424:$ADO$424,0)-1))*1000000</f>
        <v>6.4210890999999997</v>
      </c>
      <c r="DD25" s="314">
        <f ca="1">IF(ISERROR(OFFSET('Daten Elementary'!$A$1,MATCH(DD$5,'Daten Elementary'!$A:$A,0)-1,MATCH(AR25,'Daten Elementary'!$A$424:$ADO$424,0)-1)),0,OFFSET('Daten Elementary'!$A$1,MATCH(DD$5,'Daten Elementary'!$A:$A,0)-1,MATCH(AR25,'Daten Elementary'!$A$424:$ADO$424,0)-1))*1000000</f>
        <v>92.359469000000004</v>
      </c>
      <c r="DE25" s="314">
        <f ca="1">IF(ISERROR(OFFSET('Daten Elementary'!$A$1,MATCH(DE$5,'Daten Elementary'!$A:$A,0)-1,MATCH(AS25,'Daten Elementary'!$A$424:$ADO$424,0)-1)),0,OFFSET('Daten Elementary'!$A$1,MATCH(DE$5,'Daten Elementary'!$A:$A,0)-1,MATCH(AS25,'Daten Elementary'!$A$424:$ADO$424,0)-1))*1000000</f>
        <v>55.370537000000006</v>
      </c>
      <c r="DF25" s="315">
        <f t="shared" ca="1" si="19"/>
        <v>434.21196710000004</v>
      </c>
      <c r="DG25" s="314">
        <f ca="1">IF(ISERROR(OFFSET('Daten Elementary'!$A$1,MATCH(DG$5,'Daten Elementary'!$A:$A,0)-1,MATCH($AT25,'Daten Elementary'!$A$424:$ADO$424,0)-1)),0,OFFSET('Daten Elementary'!$A$1,MATCH(DG$5,'Daten Elementary'!$A:$A,0)-1,MATCH($AT25,'Daten Elementary'!$A$424:$ADO$424,0)-1))*1000000</f>
        <v>434.21196000000003</v>
      </c>
      <c r="DH25" s="305">
        <f t="shared" ca="1" si="20"/>
        <v>0.99999998364853915</v>
      </c>
      <c r="DI25" s="316">
        <f ca="1">IF(ISERROR(OFFSET('Daten Elementary'!$A$1,MATCH(DI$5,'Daten Elementary'!$A:$A,0)-1,MATCH(AM25,'Daten Elementary'!$A$424:$ADO$424,0)-1)),0,OFFSET('Daten Elementary'!$A$1,MATCH(DI$5,'Daten Elementary'!$A:$A,0)-1,MATCH(AM25,'Daten Elementary'!$A$424:$ADO$424,0)-1))*1000000</f>
        <v>75.046000000000006</v>
      </c>
      <c r="DJ25" s="316">
        <f ca="1">IF(ISERROR(OFFSET('Daten Elementary'!$A$1,MATCH(DJ$5,'Daten Elementary'!$A:$A,0)-1,MATCH(AN25,'Daten Elementary'!$A$424:$ADO$424,0)-1)),0,OFFSET('Daten Elementary'!$A$1,MATCH(DJ$5,'Daten Elementary'!$A:$A,0)-1,MATCH(AN25,'Daten Elementary'!$A$424:$ADO$424,0)-1))*1000000</f>
        <v>0</v>
      </c>
      <c r="DK25" s="316">
        <f ca="1">IF(ISERROR(OFFSET('Daten Elementary'!$A$1,MATCH(DK$5,'Daten Elementary'!$A:$A,0)-1,MATCH(AO25,'Daten Elementary'!$A$424:$ADO$424,0)-1)),0,OFFSET('Daten Elementary'!$A$1,MATCH(DK$5,'Daten Elementary'!$A:$A,0)-1,MATCH(AO25,'Daten Elementary'!$A$424:$ADO$424,0)-1))*1000000</f>
        <v>200.2568</v>
      </c>
      <c r="DL25" s="316">
        <f ca="1">IF(ISERROR(OFFSET('Daten Elementary'!$A$1,MATCH(DL$5,'Daten Elementary'!$A:$A,0)-1,MATCH(AP25,'Daten Elementary'!$A$424:$ADO$424,0)-1)),0,OFFSET('Daten Elementary'!$A$1,MATCH(DL$5,'Daten Elementary'!$A:$A,0)-1,MATCH(AP25,'Daten Elementary'!$A$424:$ADO$424,0)-1))*1000000</f>
        <v>0</v>
      </c>
      <c r="DM25" s="316">
        <f t="shared" ca="1" si="21"/>
        <v>275.30279999999999</v>
      </c>
      <c r="DN25" s="316">
        <f ca="1">IF(ISERROR(OFFSET('Daten Elementary'!$A$1,MATCH(DN$5,'Daten Elementary'!$A:$A,0)-1,MATCH(AQ25,'Daten Elementary'!$A$424:$ADO$424,0)-1)),0,OFFSET('Daten Elementary'!$A$1,MATCH(DN$5,'Daten Elementary'!$A:$A,0)-1,MATCH(AQ25,'Daten Elementary'!$A$424:$ADO$424,0)-1))*1000000</f>
        <v>11.709254000000001</v>
      </c>
      <c r="DO25" s="316">
        <f ca="1">IF(ISERROR(OFFSET('Daten Elementary'!$A$1,MATCH(DO$5,'Daten Elementary'!$A:$A,0)-1,MATCH(AR25,'Daten Elementary'!$A$424:$ADO$424,0)-1)),0,OFFSET('Daten Elementary'!$A$1,MATCH(DO$5,'Daten Elementary'!$A:$A,0)-1,MATCH(AR25,'Daten Elementary'!$A$424:$ADO$424,0)-1))*1000000</f>
        <v>109.19866999999999</v>
      </c>
      <c r="DP25" s="316">
        <f ca="1">IF(ISERROR(OFFSET('Daten Elementary'!$A$1,MATCH(DP$5,'Daten Elementary'!$A:$A,0)-1,MATCH(AS25,'Daten Elementary'!$A$424:$ADO$424,0)-1)),0,OFFSET('Daten Elementary'!$A$1,MATCH(DP$5,'Daten Elementary'!$A:$A,0)-1,MATCH(AS25,'Daten Elementary'!$A$424:$ADO$424,0)-1))*1000000</f>
        <v>62.518711000000003</v>
      </c>
      <c r="DQ25" s="317">
        <f t="shared" ca="1" si="22"/>
        <v>458.72943499999997</v>
      </c>
      <c r="DR25" s="316">
        <f ca="1">IF(ISERROR(OFFSET('Daten Elementary'!$A$1,MATCH(DR$5,'Daten Elementary'!$A:$A,0)-1,MATCH($AT25,'Daten Elementary'!$A$424:$ADO$424,0)-1)),0,OFFSET('Daten Elementary'!$A$1,MATCH(DR$5,'Daten Elementary'!$A:$A,0)-1,MATCH($AT25,'Daten Elementary'!$A$424:$ADO$424,0)-1))*1000000</f>
        <v>458.72943999999995</v>
      </c>
      <c r="DS25" s="305">
        <f t="shared" ca="1" si="23"/>
        <v>1.0000000108996712</v>
      </c>
      <c r="DT25" s="318">
        <f ca="1">IF(ISERROR(OFFSET('Daten UBP13'!$A$1,MATCH(DT$5,'Daten UBP13'!$A:$A,0)-1,MATCH(AM25,'Daten UBP13'!$A$424:$AEG$424,0)-1)),0,OFFSET('Daten UBP13'!$A$1,MATCH(DT$5,'Daten UBP13'!$A:$A,0)-1,MATCH(AM25,'Daten UBP13'!$A$424:$AEG$424,0)-1))</f>
        <v>140.90450999999999</v>
      </c>
      <c r="DU25" s="318">
        <f ca="1">IF(ISERROR(OFFSET('Daten UBP13'!$A$1,MATCH(DU$5,'Daten UBP13'!$A:$A,0)-1,MATCH(AN25,'Daten UBP13'!$A$424:$AEG$424,0)-1)),0,OFFSET('Daten UBP13'!$A$1,MATCH(DU$5,'Daten UBP13'!$A:$A,0)-1,MATCH(AN25,'Daten UBP13'!$A$424:$AEG$424,0)-1))</f>
        <v>0</v>
      </c>
      <c r="DV25" s="318">
        <f ca="1">IF(ISERROR(OFFSET('Daten UBP13'!$A$1,MATCH(DV$5,'Daten UBP13'!$A:$A,0)-1,MATCH(AO25,'Daten UBP13'!$A$424:$AEG$424,0)-1)),0,OFFSET('Daten UBP13'!$A$1,MATCH(DV$5,'Daten UBP13'!$A:$A,0)-1,MATCH(AO25,'Daten UBP13'!$A$424:$AEG$424,0)-1))</f>
        <v>102.4109</v>
      </c>
      <c r="DW25" s="318">
        <f ca="1">IF(ISERROR(OFFSET('Daten UBP13'!$A$1,MATCH(DW$5,'Daten UBP13'!$A:$A,0)-1,MATCH(AP25,'Daten UBP13'!$A$424:$AEG$424,0)-1)),0,OFFSET('Daten UBP13'!$A$1,MATCH(DW$5,'Daten UBP13'!$A:$A,0)-1,MATCH(AP25,'Daten UBP13'!$A$424:$AEG$424,0)-1))</f>
        <v>0</v>
      </c>
      <c r="DX25" s="318">
        <f t="shared" ca="1" si="24"/>
        <v>243.31540999999999</v>
      </c>
      <c r="DY25" s="318">
        <f ca="1">IF(ISERROR(OFFSET('Daten UBP13'!$A$1,MATCH(DY$5,'Daten UBP13'!$A:$A,0)-1,MATCH(AQ25,'Daten UBP13'!$A$424:$AEG$424,0)-1)),0,OFFSET('Daten UBP13'!$A$1,MATCH(DY$5,'Daten UBP13'!$A:$A,0)-1,MATCH(AQ25,'Daten UBP13'!$A$424:$AEG$424,0)-1))</f>
        <v>9.4186382999999996</v>
      </c>
      <c r="DZ25" s="318">
        <f ca="1">IF(ISERROR(OFFSET('Daten UBP13'!$A$1,MATCH(DZ$5,'Daten UBP13'!$A:$A,0)-1,MATCH(AR25,'Daten UBP13'!$A$424:$AEG$424,0)-1)),0,OFFSET('Daten UBP13'!$A$1,MATCH(DZ$5,'Daten UBP13'!$A:$A,0)-1,MATCH(AR25,'Daten UBP13'!$A$424:$AEG$424,0)-1))</f>
        <v>107.58223</v>
      </c>
      <c r="EA25" s="318">
        <f ca="1">IF(ISERROR(OFFSET('Daten UBP13'!$A$1,MATCH(EA$5,'Daten UBP13'!$A:$A,0)-1,MATCH(AS25,'Daten UBP13'!$A$424:$AEG$424,0)-1)),0,OFFSET('Daten UBP13'!$A$1,MATCH(EA$5,'Daten UBP13'!$A:$A,0)-1,MATCH(AS25,'Daten UBP13'!$A$424:$AEG$424,0)-1))</f>
        <v>37.606847999999999</v>
      </c>
      <c r="EB25" s="319">
        <f t="shared" ca="1" si="25"/>
        <v>397.92312629999998</v>
      </c>
      <c r="EC25" s="318">
        <f ca="1">IF(ISERROR(OFFSET('Daten UBP13'!$A$1,MATCH(EC$5,'Daten UBP13'!$A:$A,0)-1,MATCH(AT25,'Daten UBP13'!$A$424:$AEG$424,0)-1)),0,OFFSET('Daten UBP13'!$A$1,MATCH(EC$5,'Daten UBP13'!$A:$A,0)-1,MATCH(AT25,'Daten UBP13'!$A$424:$AEG$424,0)-1))</f>
        <v>397.92313000000001</v>
      </c>
      <c r="ED25" s="305">
        <f t="shared" ca="1" si="26"/>
        <v>1.0000000092982784</v>
      </c>
      <c r="EE25" s="320">
        <f ca="1">IF(ISERROR(OFFSET('Daten ReCiPe'!$A$1,MATCH(EE$5,'Daten ReCiPe'!$A:$A,0)-1,MATCH(AM25,'Daten ReCiPe'!$A$424:$ADO$424,0)-1)),0,OFFSET('Daten ReCiPe'!$A$1,MATCH(EE$5,'Daten ReCiPe'!$A:$A,0)-1,MATCH(AM25,'Daten ReCiPe'!$A$424:$ADO$424,0)-1))*1000</f>
        <v>10.105105</v>
      </c>
      <c r="EF25" s="320">
        <f ca="1">IF(ISERROR(OFFSET('Daten ReCiPe'!$A$1,MATCH(EF$5,'Daten ReCiPe'!$A:$A,0)-1,MATCH(AN25,'Daten ReCiPe'!$A$424:$ADO$424,0)-1)),0,OFFSET('Daten ReCiPe'!$A$1,MATCH(EF$5,'Daten ReCiPe'!$A:$A,0)-1,MATCH(AN25,'Daten ReCiPe'!$A$424:$ADO$424,0)-1))*1000</f>
        <v>0</v>
      </c>
      <c r="EG25" s="320">
        <f ca="1">IF(ISERROR(OFFSET('Daten ReCiPe'!$A$1,MATCH(EG$5,'Daten ReCiPe'!$A:$A,0)-1,MATCH(AO25,'Daten ReCiPe'!$A$424:$ADO$424,0)-1)),0,OFFSET('Daten ReCiPe'!$A$1,MATCH(EG$5,'Daten ReCiPe'!$A:$A,0)-1,MATCH(AO25,'Daten ReCiPe'!$A$424:$ADO$424,0)-1))*1000</f>
        <v>15.378129000000001</v>
      </c>
      <c r="EH25" s="320">
        <f ca="1">IF(ISERROR(OFFSET('Daten ReCiPe'!$A$1,MATCH(EH$5,'Daten ReCiPe'!$A:$A,0)-1,MATCH(AP25,'Daten ReCiPe'!$A$424:$ADO$424,0)-1)),0,OFFSET('Daten ReCiPe'!$A$1,MATCH(EH$5,'Daten ReCiPe'!$A:$A,0)-1,MATCH(AP25,'Daten ReCiPe'!$A$424:$ADO$424,0)-1))*1000</f>
        <v>0</v>
      </c>
      <c r="EI25" s="320">
        <f t="shared" ca="1" si="27"/>
        <v>25.483234000000003</v>
      </c>
      <c r="EJ25" s="320">
        <f ca="1">IF(ISERROR(OFFSET('Daten ReCiPe'!$A$1,MATCH(EJ$5,'Daten ReCiPe'!$A:$A,0)-1,MATCH(AQ25,'Daten ReCiPe'!$A$424:$ADO$424,0)-1)),0,OFFSET('Daten ReCiPe'!$A$1,MATCH(EJ$5,'Daten ReCiPe'!$A:$A,0)-1,MATCH(AQ25,'Daten ReCiPe'!$A$424:$ADO$424,0)-1))*1000</f>
        <v>0.86290067000000004</v>
      </c>
      <c r="EK25" s="320">
        <f ca="1">IF(ISERROR(OFFSET('Daten ReCiPe'!$A$1,MATCH(EK$5,'Daten ReCiPe'!$A:$A,0)-1,MATCH(AR25,'Daten ReCiPe'!$A$424:$ADO$424,0)-1)),0,OFFSET('Daten ReCiPe'!$A$1,MATCH(EK$5,'Daten ReCiPe'!$A:$A,0)-1,MATCH(AR25,'Daten ReCiPe'!$A$424:$ADO$424,0)-1))*1000</f>
        <v>7.5963000000000003</v>
      </c>
      <c r="EL25" s="320">
        <f ca="1">IF(ISERROR(OFFSET('Daten ReCiPe'!$A$1,MATCH(EL$5,'Daten ReCiPe'!$A:$A,0)-1,MATCH(AS25,'Daten ReCiPe'!$A$424:$ADO$424,0)-1)),0,OFFSET('Daten ReCiPe'!$A$1,MATCH(EL$5,'Daten ReCiPe'!$A:$A,0)-1,MATCH(AS25,'Daten ReCiPe'!$A$424:$ADO$424,0)-1))*1000</f>
        <v>2.0148036</v>
      </c>
      <c r="EM25" s="321">
        <f t="shared" ca="1" si="28"/>
        <v>35.957238270000005</v>
      </c>
      <c r="EN25" s="320">
        <f ca="1">IF(ISERROR(OFFSET('Daten ReCiPe'!$A$1,MATCH(EN$5,'Daten ReCiPe'!$A:$A,0)-1,MATCH(AT25,'Daten ReCiPe'!$A$424:$ADO$424,0)-1)),0,OFFSET('Daten ReCiPe'!$A$1,MATCH(EN$5,'Daten ReCiPe'!$A:$A,0)-1,MATCH(AT25,'Daten ReCiPe'!$A$424:$ADO$424,0)-1))*1000</f>
        <v>35.957239000000001</v>
      </c>
      <c r="EO25" s="305">
        <f t="shared" ca="1" si="29"/>
        <v>1.0000000203018928</v>
      </c>
      <c r="EP25" s="322">
        <f ca="1">IF(ISERROR(OFFSET('Daten Elementary'!$A$1,MATCH(EP$5,'Daten Elementary'!$A:$A,0)-1,MATCH(AM25,'Daten Elementary'!$A$424:$ADO$424,0)-1)),0,OFFSET('Daten Elementary'!$A$1,MATCH(EP$5,'Daten Elementary'!$A:$A,0)-1,MATCH(AM25,'Daten Elementary'!$A$424:$ADO$424,0)-1))*1000000</f>
        <v>1.247635</v>
      </c>
      <c r="EQ25" s="322">
        <f ca="1">IF(ISERROR(OFFSET('Daten Elementary'!$A$1,MATCH(EQ$5,'Daten Elementary'!$A:$A,0)-1,MATCH(AN25,'Daten Elementary'!$A$424:$ADO$424,0)-1)),0,OFFSET('Daten Elementary'!$A$1,MATCH(EQ$5,'Daten Elementary'!$A:$A,0)-1,MATCH(AN25,'Daten Elementary'!$A$424:$ADO$424,0)-1))*1000000</f>
        <v>0</v>
      </c>
      <c r="ER25" s="322">
        <f ca="1">IF(ISERROR(OFFSET('Daten Elementary'!$A$1,MATCH(ER$5,'Daten Elementary'!$A:$A,0)-1,MATCH(AO25,'Daten Elementary'!$A$424:$ADO$424,0)-1)),0,OFFSET('Daten Elementary'!$A$1,MATCH(ER$5,'Daten Elementary'!$A:$A,0)-1,MATCH(AO25,'Daten Elementary'!$A$424:$ADO$424,0)-1))*1000000</f>
        <v>492.29826999999995</v>
      </c>
      <c r="ES25" s="322">
        <f ca="1">IF(ISERROR(OFFSET('Daten Elementary'!$A$1,MATCH(ES$5,'Daten Elementary'!$A:$A,0)-1,MATCH(AP25,'Daten Elementary'!$A$424:$ADO$424,0)-1)),0,OFFSET('Daten Elementary'!$A$1,MATCH(ES$5,'Daten Elementary'!$A:$A,0)-1,MATCH(AP25,'Daten Elementary'!$A$424:$ADO$424,0)-1))*1000000</f>
        <v>0</v>
      </c>
      <c r="ET25" s="322">
        <f t="shared" ca="1" si="30"/>
        <v>493.54590499999995</v>
      </c>
      <c r="EU25" s="322">
        <f ca="1">IF(ISERROR(OFFSET('Daten Elementary'!$A$1,MATCH(EU$5,'Daten Elementary'!$A:$A,0)-1,MATCH(AQ25,'Daten Elementary'!$A$424:$ADO$424,0)-1)),0,OFFSET('Daten Elementary'!$A$1,MATCH(EU$5,'Daten Elementary'!$A:$A,0)-1,MATCH(AQ25,'Daten Elementary'!$A$424:$ADO$424,0)-1))*1000000</f>
        <v>19.751365</v>
      </c>
      <c r="EV25" s="322">
        <f ca="1">IF(ISERROR(OFFSET('Daten Elementary'!$A$1,MATCH(EV$5,'Daten Elementary'!$A:$A,0)-1,MATCH(AR25,'Daten Elementary'!$A$424:$ADO$424,0)-1)),0,OFFSET('Daten Elementary'!$A$1,MATCH(EV$5,'Daten Elementary'!$A:$A,0)-1,MATCH(AR25,'Daten Elementary'!$A$424:$ADO$424,0)-1))*1000000</f>
        <v>204.54883000000001</v>
      </c>
      <c r="EW25" s="322">
        <f ca="1">IF(ISERROR(OFFSET('Daten Elementary'!$A$1,MATCH(EW$5,'Daten Elementary'!$A:$A,0)-1,MATCH(AS25,'Daten Elementary'!$A$424:$ADO$424,0)-1)),0,OFFSET('Daten Elementary'!$A$1,MATCH(EW$5,'Daten Elementary'!$A:$A,0)-1,MATCH(AS25,'Daten Elementary'!$A$424:$ADO$424,0)-1))*1000000</f>
        <v>34.145203000000002</v>
      </c>
      <c r="EX25" s="323">
        <f t="shared" ca="1" si="31"/>
        <v>751.99130300000002</v>
      </c>
      <c r="EY25" s="322">
        <f ca="1">IF(ISERROR(OFFSET('Daten Elementary'!$A$1,MATCH(EY$5,'Daten Elementary'!$A:$A,0)-1,MATCH($AT25,'Daten Elementary'!$A$424:$ADO$424,0)-1)),0,OFFSET('Daten Elementary'!$A$1,MATCH(EY$5,'Daten Elementary'!$A:$A,0)-1,MATCH($AT25,'Daten Elementary'!$A$424:$ADO$424,0)-1))*1000000</f>
        <v>751.99131</v>
      </c>
      <c r="EZ25" s="305">
        <f t="shared" ca="1" si="32"/>
        <v>1.0000000093086183</v>
      </c>
      <c r="FA25" s="314">
        <f ca="1">IF(ISERROR(OFFSET('Daten Elementary'!$A$1,MATCH(FA$5,'Daten Elementary'!$A:$A,0)-1,MATCH(AM25,'Daten Elementary'!$A$424:$ADO$424,0)-1)),0,OFFSET('Daten Elementary'!$A$1,MATCH(FA$5,'Daten Elementary'!$A:$A,0)-1,MATCH(AM25,'Daten Elementary'!$A$424:$ADO$424,0)-1))*1000</f>
        <v>204.91</v>
      </c>
      <c r="FB25" s="314">
        <f ca="1">IF(ISERROR(OFFSET('Daten Elementary'!$A$1,MATCH(FB$5,'Daten Elementary'!$A:$A,0)-1,MATCH(AN25,'Daten Elementary'!$A$424:$ADO$424,0)-1)),0,OFFSET('Daten Elementary'!$A$1,MATCH(FB$5,'Daten Elementary'!$A:$A,0)-1,MATCH(AN25,'Daten Elementary'!$A$424:$ADO$424,0)-1))*1000</f>
        <v>0</v>
      </c>
      <c r="FC25" s="314">
        <f ca="1">IF(ISERROR(OFFSET('Daten Elementary'!$A$1,MATCH(FC$5,'Daten Elementary'!$A:$A,0)-1,MATCH(AO25,'Daten Elementary'!$A$424:$ADO$424,0)-1)),0,OFFSET('Daten Elementary'!$A$1,MATCH(FC$5,'Daten Elementary'!$A:$A,0)-1,MATCH(AO25,'Daten Elementary'!$A$424:$ADO$424,0)-1))*1000</f>
        <v>47.676949</v>
      </c>
      <c r="FD25" s="314">
        <f ca="1">IF(ISERROR(OFFSET('Daten Elementary'!$A$1,MATCH(FD$5,'Daten Elementary'!$A:$A,0)-1,MATCH(AP25,'Daten Elementary'!$A$424:$ADO$424,0)-1)),0,OFFSET('Daten Elementary'!$A$1,MATCH(FD$5,'Daten Elementary'!$A:$A,0)-1,MATCH(AP25,'Daten Elementary'!$A$424:$ADO$424,0)-1))*1000</f>
        <v>0</v>
      </c>
      <c r="FE25" s="314">
        <f t="shared" ca="1" si="33"/>
        <v>252.586949</v>
      </c>
      <c r="FF25" s="314">
        <f ca="1">IF(ISERROR(OFFSET('Daten Elementary'!$A$1,MATCH(FF$5,'Daten Elementary'!$A:$A,0)-1,MATCH(AQ25,'Daten Elementary'!$A$424:$ADO$424,0)-1)),0,OFFSET('Daten Elementary'!$A$1,MATCH(FF$5,'Daten Elementary'!$A:$A,0)-1,MATCH(AQ25,'Daten Elementary'!$A$424:$ADO$424,0)-1))*1000</f>
        <v>5.7711579999999998</v>
      </c>
      <c r="FG25" s="314">
        <f ca="1">IF(ISERROR(OFFSET('Daten Elementary'!$A$1,MATCH(FG$5,'Daten Elementary'!$A:$A,0)-1,MATCH(AR25,'Daten Elementary'!$A$424:$ADO$424,0)-1)),0,OFFSET('Daten Elementary'!$A$1,MATCH(FG$5,'Daten Elementary'!$A:$A,0)-1,MATCH(AR25,'Daten Elementary'!$A$424:$ADO$424,0)-1))*1000</f>
        <v>54.344138999999998</v>
      </c>
      <c r="FH25" s="314">
        <f ca="1">IF(ISERROR(OFFSET('Daten Elementary'!$A$1,MATCH(FH$5,'Daten Elementary'!$A:$A,0)-1,MATCH(AS25,'Daten Elementary'!$A$424:$ADO$424,0)-1)),0,OFFSET('Daten Elementary'!$A$1,MATCH(FH$5,'Daten Elementary'!$A:$A,0)-1,MATCH(AS25,'Daten Elementary'!$A$424:$ADO$424,0)-1))*1000</f>
        <v>12.916036999999999</v>
      </c>
      <c r="FI25" s="315">
        <f t="shared" ca="1" si="34"/>
        <v>325.61828300000002</v>
      </c>
      <c r="FJ25" s="314">
        <f ca="1">IF(ISERROR(OFFSET('Daten Elementary'!$A$1,MATCH(FJ$5,'Daten Elementary'!$A:$A,0)-1,MATCH($AT25,'Daten Elementary'!$A$424:$ADO$424,0)-1)),0,OFFSET('Daten Elementary'!$A$1,MATCH(FJ$5,'Daten Elementary'!$A:$A,0)-1,MATCH($AT25,'Daten Elementary'!$A$424:$ADO$424,0)-1))*1000</f>
        <v>325.61827999999997</v>
      </c>
      <c r="FK25" s="305">
        <f t="shared" ca="1" si="35"/>
        <v>0.99999999078675794</v>
      </c>
      <c r="FL25" s="314">
        <f ca="1">IF(ISERROR(OFFSET('Daten Elementary'!$A$1,MATCH(FL$5,'Daten Elementary'!$A:$A,0)-1,MATCH(AM25,'Daten Elementary'!$A$424:$ADO$424,0)-1)),0,OFFSET('Daten Elementary'!$A$1,MATCH(FL$5,'Daten Elementary'!$A:$A,0)-1,MATCH(AM25,'Daten Elementary'!$A$424:$ADO$424,0)-1))</f>
        <v>0</v>
      </c>
      <c r="FM25" s="314">
        <f ca="1">IF(ISERROR(OFFSET('Daten Elementary'!$A$1,MATCH(FM$5,'Daten Elementary'!$A:$A,0)-1,MATCH(AN25,'Daten Elementary'!$A$424:$ADO$424,0)-1)),0,OFFSET('Daten Elementary'!$A$1,MATCH(FM$5,'Daten Elementary'!$A:$A,0)-1,MATCH(AN25,'Daten Elementary'!$A$424:$ADO$424,0)-1))</f>
        <v>0</v>
      </c>
      <c r="FN25" s="314">
        <f ca="1">IF(ISERROR(OFFSET('Daten Elementary'!$A$1,MATCH(FN$5,'Daten Elementary'!$A:$A,0)-1,MATCH(AO25,'Daten Elementary'!$A$424:$ADO$424,0)-1)),0,OFFSET('Daten Elementary'!$A$1,MATCH(FN$5,'Daten Elementary'!$A:$A,0)-1,MATCH(AO25,'Daten Elementary'!$A$424:$ADO$424,0)-1))</f>
        <v>0</v>
      </c>
      <c r="FO25" s="314">
        <f ca="1">IF(ISERROR(OFFSET('Daten Elementary'!$A$1,MATCH(FO$5,'Daten Elementary'!$A:$A,0)-1,MATCH(AP25,'Daten Elementary'!$A$424:$ADO$424,0)-1)),0,OFFSET('Daten Elementary'!$A$1,MATCH(FO$5,'Daten Elementary'!$A:$A,0)-1,MATCH(AP25,'Daten Elementary'!$A$424:$ADO$424,0)-1))</f>
        <v>0</v>
      </c>
      <c r="FP25" s="314">
        <f t="shared" ca="1" si="36"/>
        <v>0</v>
      </c>
      <c r="FQ25" s="314">
        <f ca="1">IF(ISERROR(OFFSET('Daten Elementary'!$A$1,MATCH(FQ$5,'Daten Elementary'!$A:$A,0)-1,MATCH(AQ25,'Daten Elementary'!$A$424:$ADO$424,0)-1)),0,OFFSET('Daten Elementary'!$A$1,MATCH(FQ$5,'Daten Elementary'!$A:$A,0)-1,MATCH(AQ25,'Daten Elementary'!$A$424:$ADO$424,0)-1))</f>
        <v>0</v>
      </c>
      <c r="FR25" s="314">
        <f ca="1">IF(ISERROR(OFFSET('Daten Elementary'!$A$1,MATCH(FR$5,'Daten Elementary'!$A:$A,0)-1,MATCH(AR25,'Daten Elementary'!$A$424:$ADO$424,0)-1)),0,OFFSET('Daten Elementary'!$A$1,MATCH(FR$5,'Daten Elementary'!$A:$A,0)-1,MATCH(AR25,'Daten Elementary'!$A$424:$ADO$424,0)-1))</f>
        <v>0</v>
      </c>
      <c r="FS25" s="314">
        <f ca="1">IF(ISERROR(OFFSET('Daten Elementary'!$A$1,MATCH(FS$5,'Daten Elementary'!$A:$A,0)-1,MATCH(AS25,'Daten Elementary'!$A$424:$ADO$424,0)-1)),0,OFFSET('Daten Elementary'!$A$1,MATCH(FS$5,'Daten Elementary'!$A:$A,0)-1,MATCH(AS25,'Daten Elementary'!$A$424:$ADO$424,0)-1))</f>
        <v>0</v>
      </c>
      <c r="FT25" s="315">
        <f t="shared" ca="1" si="37"/>
        <v>0</v>
      </c>
      <c r="FU25" s="314">
        <f ca="1">IF(ISERROR(OFFSET('Daten Elementary'!$A$1,MATCH(FU$5,'Daten Elementary'!$A:$A,0)-1,MATCH($AT25,'Daten Elementary'!$A$424:$ADO$424,0)-1)),0,OFFSET('Daten Elementary'!$A$1,MATCH(FU$5,'Daten Elementary'!$A:$A,0)-1,MATCH($AT25,'Daten Elementary'!$A$424:$ADO$424,0)-1))</f>
        <v>0</v>
      </c>
      <c r="FV25" s="305">
        <f t="shared" ca="1" si="38"/>
        <v>0</v>
      </c>
      <c r="FW25" s="324"/>
      <c r="FX25" s="231" t="str">
        <f t="shared" si="39"/>
        <v>Personenwagen, Benzin (EURO 3)</v>
      </c>
      <c r="FY25" s="231" t="str">
        <f t="shared" si="2"/>
        <v>Personenwagen</v>
      </c>
      <c r="FZ25" s="231" t="str">
        <f t="shared" si="3"/>
        <v>, Benzin</v>
      </c>
      <c r="GA25" s="231" t="str">
        <f t="shared" si="4"/>
        <v xml:space="preserve"> (EURO 3)</v>
      </c>
      <c r="GB25" s="231"/>
    </row>
    <row r="26" spans="1:184" ht="16.5" customHeight="1">
      <c r="A26" s="339"/>
      <c r="B26" s="344"/>
      <c r="C26" s="332" t="s">
        <v>385</v>
      </c>
      <c r="D26" s="332" t="s">
        <v>34</v>
      </c>
      <c r="E26" s="345" t="s">
        <v>26</v>
      </c>
      <c r="F26" s="102">
        <v>1.6</v>
      </c>
      <c r="G26" s="31">
        <v>5</v>
      </c>
      <c r="H26" s="87">
        <f t="shared" si="45"/>
        <v>0.32</v>
      </c>
      <c r="I26" s="99">
        <v>8.876974904139308</v>
      </c>
      <c r="J26" s="101"/>
      <c r="K26" s="100">
        <v>1380</v>
      </c>
      <c r="L26" s="86"/>
      <c r="M26" s="86"/>
      <c r="N26" s="38" t="s">
        <v>99</v>
      </c>
      <c r="O26" s="6">
        <f ca="1">(IF(ISERROR(INDEX(INDIRECT($D$268),MATCH($AM26,$AM$4:$AM$275,0),MATCH(O$304,INDIRECT($E$268),0))*$I26/$AD26),0,INDEX(INDIRECT($D$268),MATCH($AM26,$AM$4:$AM$275,0),MATCH(O$304,INDIRECT($E$268),0))*$I26/$AD26)+IF(ISERROR(INDEX(INDIRECT($D$268),MATCH($AN26,$AN$4:$AN$275,0),MATCH(O$305,INDIRECT($E$268),0))*$J26/$AE26),0,INDEX(INDIRECT($D$268),MATCH($AN26,$AN$4:$AN$275,0),MATCH(O$305,INDIRECT($E$268),0))*$J26/$AE26))*$AC26/$F26</f>
        <v>136.16417055393828</v>
      </c>
      <c r="P26" s="6">
        <f ca="1">(IF(ISERROR(INDEX(INDIRECT($D$268),MATCH($AO26,$AO$4:$AO$275,0),MATCH(P$304,INDIRECT($E$268),0))*$I26/$AD26),0,INDEX(INDIRECT($D$268),MATCH($AO26,$AO$4:$AO$275,0),MATCH(P$304,INDIRECT($E$268),0))*$I26/$AD26)+IF(ISERROR(INDEX(INDIRECT($D$268),MATCH($AP26,$AP$4:$AP$275,0),MATCH(P$305,INDIRECT($E$268),0))*$J26/$AE26),0,INDEX(INDIRECT($D$268),MATCH($AP26,$AP$4:$AP$275,0),MATCH(P$305,INDIRECT($E$268),0))*$J26/$AE26))*$AC26/$F26</f>
        <v>35.668163538331157</v>
      </c>
      <c r="Q26" s="6">
        <f ca="1">INDEX(INDIRECT($D$268),MATCH($AQ26,$AQ$4:$AQ$284,0),MATCH(Q$4,INDIRECT($E$268),0))*$K26*$AC26/$F26/$AF26</f>
        <v>3.4661417414062496</v>
      </c>
      <c r="R26" s="6">
        <f ca="1">INDEX(INDIRECT($D$268),MATCH($AR26,$AR$4:$AR$284,0),MATCH(R$4,INDIRECT($E$268),0))*$K26*$AC26/$F26/$AF26</f>
        <v>32.685303234374999</v>
      </c>
      <c r="S26" s="6">
        <f ca="1">INDEX(INDIRECT($D$268),MATCH($AS26,$AS$4:$AS$284,0),MATCH(S$4,INDIRECT($E$268),0))*$K26*$AC26/$F26/$AF26</f>
        <v>7.7403655546874992</v>
      </c>
      <c r="T26" s="7">
        <f t="shared" ca="1" si="1"/>
        <v>215.72414462273818</v>
      </c>
      <c r="U26" s="6">
        <f>IF($B$268=6,(IF(OR(AJ26="Benzin",AJ26="Diesel"),$AK26*INDEX('DIN EN 16258'!$I:$I,MATCH('mobitool-Faktoren v2.0'!$AI26,'DIN EN 16258'!$A:$A,0))*$I26/$AD26+$AL26*INDEX('DIN EN 16258'!$I:$I,MATCH('mobitool-Faktoren v2.0'!$AJ26,'DIN EN 16258'!$A:$A,0))*$I26/$AD26,IF(ISERROR($AK26*INDEX('DIN EN 16258'!$I:$I,MATCH('mobitool-Faktoren v2.0'!$AI26,'DIN EN 16258'!$A:$A,0))*$I26/$AD26),0,$AK26*INDEX('DIN EN 16258'!$I:$I,MATCH('mobitool-Faktoren v2.0'!$AI26,'DIN EN 16258'!$A:$A,0))*$I26/$AD26)+IF(ISERROR($AL26*INDEX('DIN EN 16258'!$I:$I,MATCH('mobitool-Faktoren v2.0'!$AJ26,'DIN EN 16258'!$A:$A,0))*$J26/$AE26),0,$AL26*INDEX('DIN EN 16258'!$I:$I,MATCH('mobitool-Faktoren v2.0'!$AJ26,'DIN EN 16258'!$A:$A,0))*$J26/$AE26)))*1000,
IF($B$268=1,(IF(OR(AJ26="Benzin",AJ26="Diesel"),$AK26*INDEX('DIN EN 16258'!$D:$D,MATCH('mobitool-Faktoren v2.0'!$AI26,'DIN EN 16258'!$A:$A,0))*$I26/$AD26+$AL26*INDEX('DIN EN 16258'!$D:$D,MATCH('mobitool-Faktoren v2.0'!$AJ26,'DIN EN 16258'!$A:$A,0))*$I26/$AD26,IF(ISERROR($AK26*INDEX('DIN EN 16258'!$D:$D,MATCH('mobitool-Faktoren v2.0'!$AI26,'DIN EN 16258'!$A:$A,0))*$I26/$AD26),0,$AK26*INDEX('DIN EN 16258'!$D:$D,MATCH('mobitool-Faktoren v2.0'!$AI26,'DIN EN 16258'!$A:$A,0))*$I26/$AD26)+IF(ISERROR($AL26*INDEX('DIN EN 16258'!$D:$D,MATCH('mobitool-Faktoren v2.0'!$AJ26,'DIN EN 16258'!$A:$A,0))*$J26/$AE26),0,$AL26*INDEX('DIN EN 16258'!$D:$D,MATCH('mobitool-Faktoren v2.0'!$AJ26,'DIN EN 16258'!$A:$A,0))*$J26/$AE26))),0))*$AC26/$F26</f>
        <v>135.23502941679004</v>
      </c>
      <c r="V26" s="6">
        <f>IF($B$268=6,(IF(OR(AJ26="Benzin",AJ26="Diesel"),$AK26*INDEX('DIN EN 16258'!$L:$L,MATCH('mobitool-Faktoren v2.0'!$AI26,'DIN EN 16258'!$A:$A,0))*$I26/$AD26+$AL26*INDEX('DIN EN 16258'!$L:$L,MATCH('mobitool-Faktoren v2.0'!$AJ26,'DIN EN 16258'!$A:$A,0))*$I26/$AD26,IF(ISERROR($AK26*INDEX('DIN EN 16258'!$L:$L,MATCH('mobitool-Faktoren v2.0'!$AI26,'DIN EN 16258'!$A:$A,0))*$I26/$AD26),0,$AK26*INDEX('DIN EN 16258'!$L:$L,MATCH('mobitool-Faktoren v2.0'!$AI26,'DIN EN 16258'!$A:$A,0))*$I26/$AD26)+IF(ISERROR($AL26*INDEX('DIN EN 16258'!$L:$L,MATCH('mobitool-Faktoren v2.0'!$AJ26,'DIN EN 16258'!$A:$A,0))*$J26/$AE26),0,$AL26*INDEX('DIN EN 16258'!$L:$L,MATCH('mobitool-Faktoren v2.0'!$AJ26,'DIN EN 16258'!$A:$A,0))*$J26/$AE26)))*1000,
IF($B$268=1,(IF(OR(AJ26="Benzin",AJ26="Diesel"),$AK26*INDEX('DIN EN 16258'!$F:$F,MATCH('mobitool-Faktoren v2.0'!$AI26,'DIN EN 16258'!$A:$A,0))*$I26/$AD26+$AL26*INDEX('DIN EN 16258'!$F:$F,MATCH('mobitool-Faktoren v2.0'!$AJ26,'DIN EN 16258'!$A:$A,0))*$I26/$AD26,IF(ISERROR($AK26*INDEX('DIN EN 16258'!$F:$F,MATCH('mobitool-Faktoren v2.0'!$AI26,'DIN EN 16258'!$A:$A,0))*$I26/$AD26),0,$AK26*INDEX('DIN EN 16258'!$F:$F,MATCH('mobitool-Faktoren v2.0'!$AI26,'DIN EN 16258'!$A:$A,0))*$I26/$AD26)+IF(ISERROR($AL26*INDEX('DIN EN 16258'!$F:$F,MATCH('mobitool-Faktoren v2.0'!$AJ26,'DIN EN 16258'!$A:$A,0))*$J26/$AE26),0,$AL26*INDEX('DIN EN 16258'!$F:$F,MATCH('mobitool-Faktoren v2.0'!$AJ26,'DIN EN 16258'!$A:$A,0))*$J26/$AE26))),0))*$AC26/$F26</f>
        <v>160.61760416886449</v>
      </c>
      <c r="W26" s="39" t="s">
        <v>672</v>
      </c>
      <c r="X26" s="39" t="s">
        <v>162</v>
      </c>
      <c r="Y26" s="336">
        <v>3</v>
      </c>
      <c r="Z26" s="336">
        <v>25</v>
      </c>
      <c r="AA26" s="337">
        <v>500</v>
      </c>
      <c r="AB26" s="299">
        <v>3500</v>
      </c>
      <c r="AC26" s="300">
        <v>1</v>
      </c>
      <c r="AD26" s="298">
        <v>8.1545333333333332</v>
      </c>
      <c r="AE26" s="298"/>
      <c r="AF26" s="299">
        <v>1600</v>
      </c>
      <c r="AG26" s="299"/>
      <c r="AH26" s="299">
        <v>150000</v>
      </c>
      <c r="AI26" s="301" t="s">
        <v>34</v>
      </c>
      <c r="AJ26" s="301"/>
      <c r="AK26" s="329">
        <f>'Kennwerte Strassentransporte'!M$29</f>
        <v>6.1158938884735101E-2</v>
      </c>
      <c r="AL26" s="329"/>
      <c r="AM26" s="202" t="s">
        <v>964</v>
      </c>
      <c r="AN26" s="202" t="s">
        <v>81</v>
      </c>
      <c r="AO26" s="202" t="s">
        <v>965</v>
      </c>
      <c r="AP26" s="202" t="s">
        <v>81</v>
      </c>
      <c r="AQ26" s="202" t="s">
        <v>966</v>
      </c>
      <c r="AR26" s="202" t="s">
        <v>967</v>
      </c>
      <c r="AS26" s="202" t="s">
        <v>968</v>
      </c>
      <c r="AT26" s="202" t="s">
        <v>980</v>
      </c>
      <c r="AU26" s="303">
        <f ca="1">IF(ISERROR(OFFSET('Daten KEA'!$A$1,MATCH(AU$5,'Daten KEA'!$A:$A,0)-1,MATCH(AM26,'Daten KEA'!$A$424:$ADO$424,0)-1)),0,OFFSET('Daten KEA'!$A$1,MATCH(AU$5,'Daten KEA'!$A:$A,0)-1,MATCH(AM26,'Daten KEA'!$A$424:$ADO$424,0)-1))+IF(ISERROR(AK26*INDEX('Energiefaktoren Ecoinvent'!$D:$D,MATCH('mobitool-Faktoren v2.0'!AI26,'Energiefaktoren Ecoinvent'!$A:$A,0))),0,AK26*INDEX('Energiefaktoren Ecoinvent'!$D:$D,MATCH('mobitool-Faktoren v2.0'!AI26,'Energiefaktoren Ecoinvent'!$A:$A,0)))+IF(OR(AJ26="Benzin",AJ26="Diesel"),IF(ISERROR(OFFSET('Daten KEA'!$A$1,MATCH(AV$5,'Daten KEA'!$A:$A,0)-1,MATCH(AN26,'Daten KEA'!$A$424:$ADO$424,0)-1)),0,OFFSET('Daten KEA'!$A$1,MATCH(AV$5,'Daten KEA'!$A:$A,0)-1,MATCH(AN26,'Daten KEA'!$A$424:$ADO$424,0)-1))+IF(ISERROR(AL26*INDEX('Energiefaktoren Ecoinvent'!$D:$D,MATCH('mobitool-Faktoren v2.0'!AJ26,'Energiefaktoren Ecoinvent'!$A:$A,0))),0,AL26*INDEX('Energiefaktoren Ecoinvent'!$D:$D,MATCH('mobitool-Faktoren v2.0'!AJ26,'Energiefaktoren Ecoinvent'!$A:$A,0))),0)</f>
        <v>2.5992549026012419</v>
      </c>
      <c r="AV26" s="303">
        <f ca="1">IF(OR(AJ26="Benzin",AJ26="Diesel"),0,IF(ISERROR(OFFSET('Daten KEA'!$A$1,MATCH(AV$5,'Daten KEA'!$A:$A,0)-1,MATCH(AN26,'Daten KEA'!$A$424:$ADO$424,0)-1)),0,OFFSET('Daten KEA'!$A$1,MATCH(AV$5,'Daten KEA'!$A:$A,0)-1,MATCH(AN26,'Daten KEA'!$A$424:$ADO$424,0)-1))+IF(ISERROR(AL26*INDEX('Energiefaktoren Ecoinvent'!$D:$D,MATCH('mobitool-Faktoren v2.0'!AJ26,'Energiefaktoren Ecoinvent'!$A:$A,0))),0,AL26*INDEX('Energiefaktoren Ecoinvent'!$D:$D,MATCH('mobitool-Faktoren v2.0'!AJ26,'Energiefaktoren Ecoinvent'!$A:$A,0))))</f>
        <v>0</v>
      </c>
      <c r="AW26" s="303">
        <f ca="1">IF(ISERROR(OFFSET('Daten KEA'!$A$1,MATCH(AW$5,'Daten KEA'!$A:$A,0)-1,MATCH(AO26,'Daten KEA'!$A$424:$ADO$424,0)-1)),0,OFFSET('Daten KEA'!$A$1,MATCH(AW$5,'Daten KEA'!$A:$A,0)-1,MATCH(AO26,'Daten KEA'!$A$424:$ADO$424,0)-1))-IF(ISERROR(AK26*INDEX('Energiefaktoren Ecoinvent'!$D:$D,MATCH('mobitool-Faktoren v2.0'!AI26,'Energiefaktoren Ecoinvent'!$A:$A,0))),0,AK26*INDEX('Energiefaktoren Ecoinvent'!$D:$D,MATCH('mobitool-Faktoren v2.0'!AI26,'Energiefaktoren Ecoinvent'!$A:$A,0)))+IF(OR(AJ26="Benzin",AJ26="Diesel"),IF(ISERROR(OFFSET('Daten KEA'!$A$1,MATCH(AX$5,'Daten KEA'!$A:$A,0)-1,MATCH(AP26,'Daten KEA'!$A$424:$ADO$424,0)-1)),0,OFFSET('Daten KEA'!$A$1,MATCH(AX$5,'Daten KEA'!$A:$A,0)-1,MATCH(AP26,'Daten KEA'!$A$424:$ADO$424,0)-1))-IF(ISERROR(AL26*INDEX('Energiefaktoren Ecoinvent'!$D:$D,MATCH('mobitool-Faktoren v2.0'!AJ26,'Energiefaktoren Ecoinvent'!$A:$A,0))),0,AL26*INDEX('Energiefaktoren Ecoinvent'!$D:$D,MATCH('mobitool-Faktoren v2.0'!AJ26,'Energiefaktoren Ecoinvent'!$A:$A,0))),0)</f>
        <v>0.97363579739875794</v>
      </c>
      <c r="AX26" s="303">
        <f ca="1">IF(OR(AJ26="Benzin",AJ26="Diesel"),0,IF(ISERROR(OFFSET('Daten KEA'!$A$1,MATCH(AX$5,'Daten KEA'!$A:$A,0)-1,MATCH(AP26,'Daten KEA'!$A$424:$ADO$424,0)-1)),0,OFFSET('Daten KEA'!$A$1,MATCH(AX$5,'Daten KEA'!$A:$A,0)-1,MATCH(AP26,'Daten KEA'!$A$424:$ADO$424,0)-1))-IF(ISERROR(AL26*INDEX('Energiefaktoren Ecoinvent'!$D:$D,MATCH('mobitool-Faktoren v2.0'!AJ26,'Energiefaktoren Ecoinvent'!$A:$A,0))),0,AL26*INDEX('Energiefaktoren Ecoinvent'!$D:$D,MATCH('mobitool-Faktoren v2.0'!AJ26,'Energiefaktoren Ecoinvent'!$A:$A,0))))</f>
        <v>0</v>
      </c>
      <c r="AY26" s="303">
        <f t="shared" ca="1" si="5"/>
        <v>3.5728906999999999</v>
      </c>
      <c r="AZ26" s="303">
        <f ca="1">IF(ISERROR(OFFSET('Daten KEA'!$A$1,MATCH(AZ$5,'Daten KEA'!$A:$A,0)-1,MATCH(AQ26,'Daten KEA'!$A$424:$ADO$424,0)-1)),0,OFFSET('Daten KEA'!$A$1,MATCH(AZ$5,'Daten KEA'!$A:$A,0)-1,MATCH(AQ26,'Daten KEA'!$A$424:$ADO$424,0)-1))</f>
        <v>0.18482304999999999</v>
      </c>
      <c r="BA26" s="303">
        <f ca="1">IF(ISERROR(OFFSET('Daten KEA'!$A$1,MATCH(BA$5,'Daten KEA'!$A:$A,0)-1,MATCH(AR26,'Daten KEA'!$A$424:$ADO$424,0)-1)),0,OFFSET('Daten KEA'!$A$1,MATCH(BA$5,'Daten KEA'!$A:$A,0)-1,MATCH(AR26,'Daten KEA'!$A$424:$ADO$424,0)-1))</f>
        <v>1.0023063000000001</v>
      </c>
      <c r="BB26" s="303">
        <f ca="1">IF(ISERROR(OFFSET('Daten KEA'!$A$1,MATCH(BB$5,'Daten KEA'!$A:$A,0)-1,MATCH(AS26,'Daten KEA'!$A$424:$ADO$424,0)-1)),0,OFFSET('Daten KEA'!$A$1,MATCH(BB$5,'Daten KEA'!$A:$A,0)-1,MATCH(AS26,'Daten KEA'!$A$424:$ADO$424,0)-1))</f>
        <v>0.84415227999999998</v>
      </c>
      <c r="BC26" s="304">
        <f t="shared" ca="1" si="46"/>
        <v>5.6041723299999999</v>
      </c>
      <c r="BD26" s="303">
        <f ca="1">IF(ISERROR(OFFSET('Daten KEA'!$A$1,MATCH(BD$5,'Daten KEA'!$A:$A,0)-1,MATCH(AT26,'Daten KEA'!$A$424:$ADO$424,0)-1)),0,OFFSET('Daten KEA'!$A$1,MATCH(BD$5,'Daten KEA'!$A:$A,0)-1,MATCH(AT26,'Daten KEA'!$A$424:$ADO$424,0)-1))</f>
        <v>5.6041724000000004</v>
      </c>
      <c r="BE26" s="305">
        <f t="shared" ca="1" si="7"/>
        <v>1.0000000124906938</v>
      </c>
      <c r="BF26" s="306">
        <f ca="1">IF(ISERROR(OFFSET('Daten KEA'!$A$1,MATCH(BF$5,'Daten KEA'!$A:$A,0)-1,MATCH(AM26,'Daten KEA'!$A$424:$ADO$424,0)-1)),0,OFFSET('Daten KEA'!$A$1,MATCH(BF$5,'Daten KEA'!$A:$A,0)-1,MATCH(AM26,'Daten KEA'!$A$424:$ADO$424,0)-1))+IF(ISERROR($AK26*INDEX('Energiefaktoren Ecoinvent'!$H:$H,MATCH('mobitool-Faktoren v2.0'!$AI26,'Energiefaktoren Ecoinvent'!$A:$A,0))),0,$AK26*INDEX('Energiefaktoren Ecoinvent'!$H:$H,MATCH('mobitool-Faktoren v2.0'!$AI26,'Energiefaktoren Ecoinvent'!$A:$A,0)))+IF(OR(AJ26="Benzin",AJ26="Diesel"),IF(ISERROR(OFFSET('Daten KEA'!$A$1,MATCH(BG$5,'Daten KEA'!$A:$A,0)-1,MATCH(AN26,'Daten KEA'!$A$424:$ADO$424,0)-1)),0,OFFSET('Daten KEA'!$A$1,MATCH(BG$5,'Daten KEA'!$A:$A,0)-1,MATCH(AN26,'Daten KEA'!$A$424:$ADO$424,0)-1))+IF(ISERROR($AL26*INDEX('Energiefaktoren Ecoinvent'!$H:$H,MATCH('mobitool-Faktoren v2.0'!$AJ26,'Energiefaktoren Ecoinvent'!$A:$A,0))),0,$AL26*INDEX('Energiefaktoren Ecoinvent'!$H:$H,MATCH('mobitool-Faktoren v2.0'!$AJ26,'Energiefaktoren Ecoinvent'!$A:$A,0))),0)</f>
        <v>2.5992549026012419</v>
      </c>
      <c r="BG26" s="306">
        <f ca="1">IF(OR(AJ26="Benzin",AJ26="Diesel"),0,IF(ISERROR(OFFSET('Daten KEA'!$A$1,MATCH(BG$5,'Daten KEA'!$A:$A,0)-1,MATCH(AN26,'Daten KEA'!$A$424:$ADO$424,0)-1)),0,OFFSET('Daten KEA'!$A$1,MATCH(BG$5,'Daten KEA'!$A:$A,0)-1,MATCH(AN26,'Daten KEA'!$A$424:$ADO$424,0)-1))+IF(ISERROR($AL26*INDEX('Energiefaktoren Ecoinvent'!$H:$H,MATCH('mobitool-Faktoren v2.0'!$AJ26,'Energiefaktoren Ecoinvent'!$A:$A,0))),0,$AL26*INDEX('Energiefaktoren Ecoinvent'!$H:$H,MATCH('mobitool-Faktoren v2.0'!$AJ26,'Energiefaktoren Ecoinvent'!$A:$A,0))))</f>
        <v>0</v>
      </c>
      <c r="BH26" s="306">
        <f ca="1">IF(ISERROR(OFFSET('Daten KEA'!$A$1,MATCH(BH$5,'Daten KEA'!$A:$A,0)-1,MATCH(AO26,'Daten KEA'!$A$424:$ADO$424,0)-1)),0,OFFSET('Daten KEA'!$A$1,MATCH(BH$5,'Daten KEA'!$A:$A,0)-1,MATCH(AO26,'Daten KEA'!$A$424:$ADO$424,0)-1))-IF(ISERROR($AK26*INDEX('Energiefaktoren Ecoinvent'!$H:$H,MATCH('mobitool-Faktoren v2.0'!$AI26,'Energiefaktoren Ecoinvent'!$A:$A,0))),0,$AK26*INDEX('Energiefaktoren Ecoinvent'!$H:$H,MATCH('mobitool-Faktoren v2.0'!$AI26,'Energiefaktoren Ecoinvent'!$A:$A,0)))+IF(OR(AJ26="Benzin",AJ26="Diesel"),IF(ISERROR(OFFSET('Daten KEA'!$A$1,MATCH(BI$5,'Daten KEA'!$A:$A,0)-1,MATCH(AP26,'Daten KEA'!$A$424:$ADO$424,0)-1)),0,OFFSET('Daten KEA'!$A$1,MATCH(BI$5,'Daten KEA'!$A:$A,0)-1,MATCH(AP26,'Daten KEA'!$A$424:$ADO$424,0)-1))-IF(ISERROR($AL26*INDEX('Energiefaktoren Ecoinvent'!$H:$H,MATCH('mobitool-Faktoren v2.0'!$AJ26,'Energiefaktoren Ecoinvent'!$A:$A,0))),0,$AL26*INDEX('Energiefaktoren Ecoinvent'!$H:$H,MATCH('mobitool-Faktoren v2.0'!$AJ26,'Energiefaktoren Ecoinvent'!$A:$A,0))),0)</f>
        <v>0.96200103728485775</v>
      </c>
      <c r="BI26" s="306">
        <f ca="1">IF(OR(AJ26="Benzin",AJ26="Diesel"),0,IF(ISERROR(OFFSET('Daten KEA'!$A$1,MATCH(BI$5,'Daten KEA'!$A:$A,0)-1,MATCH(AP26,'Daten KEA'!$A$424:$ADO$424,0)-1)),0,OFFSET('Daten KEA'!$A$1,MATCH(BI$5,'Daten KEA'!$A:$A,0)-1,MATCH(AP26,'Daten KEA'!$A$424:$ADO$424,0)-1))-IF(ISERROR($AL26*INDEX('Energiefaktoren Ecoinvent'!$H:$H,MATCH('mobitool-Faktoren v2.0'!$AJ26,'Energiefaktoren Ecoinvent'!$A:$A,0))),0,$AL26*INDEX('Energiefaktoren Ecoinvent'!$H:$H,MATCH('mobitool-Faktoren v2.0'!$AJ26,'Energiefaktoren Ecoinvent'!$A:$A,0))))</f>
        <v>0</v>
      </c>
      <c r="BJ26" s="306">
        <f t="shared" ca="1" si="41"/>
        <v>3.5612559398860997</v>
      </c>
      <c r="BK26" s="306">
        <f ca="1">IF(ISERROR(OFFSET('Daten KEA'!$A$1,MATCH(BK$5,'Daten KEA'!$A:$A,0)-1,MATCH(AQ26,'Daten KEA'!$A$424:$ADO$424,0)-1)),0,OFFSET('Daten KEA'!$A$1,MATCH(BK$5,'Daten KEA'!$A:$A,0)-1,MATCH(AQ26,'Daten KEA'!$A$424:$ADO$424,0)-1))</f>
        <v>0.17631837758306998</v>
      </c>
      <c r="BL26" s="306">
        <f ca="1">IF(ISERROR(OFFSET('Daten KEA'!$A$1,MATCH(BL$5,'Daten KEA'!$A:$A,0)-1,MATCH(AR26,'Daten KEA'!$A$424:$ADO$424,0)-1)),0,OFFSET('Daten KEA'!$A$1,MATCH(BL$5,'Daten KEA'!$A:$A,0)-1,MATCH(AR26,'Daten KEA'!$A$424:$ADO$424,0)-1))</f>
        <v>0.91292618585179997</v>
      </c>
      <c r="BM26" s="306">
        <f ca="1">IF(ISERROR(OFFSET('Daten KEA'!$A$1,MATCH(BM$5,'Daten KEA'!$A:$A,0)-1,MATCH(AS26,'Daten KEA'!$A$424:$ADO$424,0)-1)),0,OFFSET('Daten KEA'!$A$1,MATCH(BM$5,'Daten KEA'!$A:$A,0)-1,MATCH(AS26,'Daten KEA'!$A$424:$ADO$424,0)-1))</f>
        <v>0.74347970396926988</v>
      </c>
      <c r="BN26" s="307">
        <f t="shared" ca="1" si="43"/>
        <v>5.3939802072902401</v>
      </c>
      <c r="BO26" s="306">
        <f ca="1">IF(ISERROR(OFFSET('Daten KEA'!$A$1,MATCH(BO$5,'Daten KEA'!$A:$A,0)-1,MATCH(AT26,'Daten KEA'!$A$424:$ADO$424,0)-1)),0,OFFSET('Daten KEA'!$A$1,MATCH(BO$5,'Daten KEA'!$A:$A,0)-1,MATCH(AT26,'Daten KEA'!$A$424:$ADO$424,0)-1))</f>
        <v>5.3939803012903003</v>
      </c>
      <c r="BP26" s="305">
        <f t="shared" ca="1" si="8"/>
        <v>1.0000000174268455</v>
      </c>
      <c r="BQ26" s="308">
        <f ca="1">IF(ISERROR(OFFSET('Daten GWP'!$A$1,MATCH(BQ$5,'Daten GWP'!$A:$A,0)-1,MATCH(AM26,'Daten GWP'!$A$424:$ADO$424,0)-1)),0,OFFSET('Daten GWP'!$A$1,MATCH(BQ$5,'Daten GWP'!$A:$A,0)-1,MATCH(AM26,'Daten GWP'!$A$424:$ADO$424,0)-1))*1000</f>
        <v>200.13218999999998</v>
      </c>
      <c r="BR26" s="308">
        <f ca="1">IF(ISERROR(OFFSET('Daten GWP'!$A$1,MATCH(BR$5,'Daten GWP'!$A:$A,0)-1,MATCH(AN26,'Daten GWP'!$A$424:$ADO$424,0)-1)),0,OFFSET('Daten GWP'!$A$1,MATCH(BR$5,'Daten GWP'!$A:$A,0)-1,MATCH(AN26,'Daten GWP'!$A$424:$ADO$424,0)-1))*1000</f>
        <v>0</v>
      </c>
      <c r="BS26" s="308">
        <f ca="1">IF(ISERROR(OFFSET('Daten GWP'!$A$1,MATCH(BS$5,'Daten GWP'!$A:$A,0)-1,MATCH(AO26,'Daten GWP'!$A$424:$ADO$424,0)-1)),0,OFFSET('Daten GWP'!$A$1,MATCH(BS$5,'Daten GWP'!$A:$A,0)-1,MATCH(AO26,'Daten GWP'!$A$424:$ADO$424,0)-1))*1000</f>
        <v>52.424566999999996</v>
      </c>
      <c r="BT26" s="308">
        <f ca="1">IF(ISERROR(OFFSET('Daten GWP'!$A$1,MATCH(BT$5,'Daten GWP'!$A:$A,0)-1,MATCH(AP26,'Daten GWP'!$A$424:$ADO$424,0)-1)),0,OFFSET('Daten GWP'!$A$1,MATCH(BT$5,'Daten GWP'!$A:$A,0)-1,MATCH(AP26,'Daten GWP'!$A$424:$ADO$424,0)-1))*1000</f>
        <v>0</v>
      </c>
      <c r="BU26" s="308">
        <f t="shared" ca="1" si="9"/>
        <v>252.55675699999998</v>
      </c>
      <c r="BV26" s="308">
        <f ca="1">IF(ISERROR(OFFSET('Daten GWP'!$A$1,MATCH(BV$5,'Daten GWP'!$A:$A,0)-1,MATCH(AQ26,'Daten GWP'!$A$424:$ADO$424,0)-1)),0,OFFSET('Daten GWP'!$A$1,MATCH(BV$5,'Daten GWP'!$A:$A,0)-1,MATCH(AQ26,'Daten GWP'!$A$424:$ADO$424,0)-1))*1000</f>
        <v>6.4299441000000002</v>
      </c>
      <c r="BW26" s="308">
        <f ca="1">IF(ISERROR(OFFSET('Daten GWP'!$A$1,MATCH(BW$5,'Daten GWP'!$A:$A,0)-1,MATCH(AR26,'Daten GWP'!$A$424:$ADO$424,0)-1)),0,OFFSET('Daten GWP'!$A$1,MATCH(BW$5,'Daten GWP'!$A:$A,0)-1,MATCH(AR26,'Daten GWP'!$A$424:$ADO$424,0)-1))*1000</f>
        <v>60.633606</v>
      </c>
      <c r="BX26" s="308">
        <f ca="1">IF(ISERROR(OFFSET('Daten GWP'!$A$1,MATCH(BX$5,'Daten GWP'!$A:$A,0)-1,MATCH(AS26,'Daten GWP'!$A$424:$ADO$424,0)-1)),0,OFFSET('Daten GWP'!$A$1,MATCH(BX$5,'Daten GWP'!$A:$A,0)-1,MATCH(AS26,'Daten GWP'!$A$424:$ADO$424,0)-1))*1000</f>
        <v>14.358938999999999</v>
      </c>
      <c r="BY26" s="309">
        <f ca="1">BU26+BV26+BW26+BX26</f>
        <v>333.97924610000001</v>
      </c>
      <c r="BZ26" s="308">
        <f ca="1">IF(ISERROR(OFFSET('Daten GWP'!$A$1,MATCH(BZ$5,'Daten GWP'!$A:$A,0)-1,MATCH(AT26,'Daten GWP'!$A$424:$ADO$424,0)-1)),0,OFFSET('Daten GWP'!$A$1,MATCH(BZ$5,'Daten GWP'!$A:$A,0)-1,MATCH(AT26,'Daten GWP'!$A$424:$ADO$424,0)-1))*1000</f>
        <v>333.97924999999998</v>
      </c>
      <c r="CA26" s="305">
        <f t="shared" ca="1" si="11"/>
        <v>1.0000000116773722</v>
      </c>
      <c r="CB26" s="310">
        <f ca="1">IF(ISERROR(OFFSET('Daten Elementary'!$A$1,MATCH(CB$5,'Daten Elementary'!$A:$A,0)-1,MATCH(AM26,'Daten Elementary'!$A$424:$ADO$424,0)-1)),0,OFFSET('Daten Elementary'!$A$1,MATCH(CB$5,'Daten Elementary'!$A:$A,0)-1,MATCH(AM26,'Daten Elementary'!$A$424:$ADO$424,0)-1))*1000000</f>
        <v>24.572008</v>
      </c>
      <c r="CC26" s="310">
        <f ca="1">IF(ISERROR(OFFSET('Daten Elementary'!$A$1,MATCH(CC$5,'Daten Elementary'!$A:$A,0)-1,MATCH(AN26,'Daten Elementary'!$A$424:$ADO$424,0)-1)),0,OFFSET('Daten Elementary'!$A$1,MATCH(CC$5,'Daten Elementary'!$A:$A,0)-1,MATCH(AN26,'Daten Elementary'!$A$424:$ADO$424,0)-1))*1000000</f>
        <v>0</v>
      </c>
      <c r="CD26" s="310">
        <f ca="1">IF(ISERROR(OFFSET('Daten Elementary'!$A$1,MATCH(CD$5,'Daten Elementary'!$A:$A,0)-1,MATCH(AO26,'Daten Elementary'!$A$424:$ADO$424,0)-1)),0,OFFSET('Daten Elementary'!$A$1,MATCH(CD$5,'Daten Elementary'!$A:$A,0)-1,MATCH(AO26,'Daten Elementary'!$A$424:$ADO$424,0)-1))*1000000</f>
        <v>19.105208000000001</v>
      </c>
      <c r="CE26" s="310">
        <f ca="1">IF(ISERROR(OFFSET('Daten Elementary'!$A$1,MATCH(CE$5,'Daten Elementary'!$A:$A,0)-1,MATCH(AP26,'Daten Elementary'!$A$424:$ADO$424,0)-1)),0,OFFSET('Daten Elementary'!$A$1,MATCH(CE$5,'Daten Elementary'!$A:$A,0)-1,MATCH(AP26,'Daten Elementary'!$A$424:$ADO$424,0)-1))*1000000</f>
        <v>0</v>
      </c>
      <c r="CF26" s="310">
        <f t="shared" ca="1" si="12"/>
        <v>43.677216000000001</v>
      </c>
      <c r="CG26" s="310">
        <f ca="1">IF(ISERROR(OFFSET('Daten Elementary'!$A$1,MATCH(CG$5,'Daten Elementary'!$A:$A,0)-1,MATCH(AQ26,'Daten Elementary'!$A$424:$ADO$424,0)-1)),0,OFFSET('Daten Elementary'!$A$1,MATCH(CG$5,'Daten Elementary'!$A:$A,0)-1,MATCH(AQ26,'Daten Elementary'!$A$424:$ADO$424,0)-1))*1000000</f>
        <v>2.5342876999999997</v>
      </c>
      <c r="CH26" s="310">
        <f ca="1">IF(ISERROR(OFFSET('Daten Elementary'!$A$1,MATCH(CH$5,'Daten Elementary'!$A:$A,0)-1,MATCH(AR26,'Daten Elementary'!$A$424:$ADO$424,0)-1)),0,OFFSET('Daten Elementary'!$A$1,MATCH(CH$5,'Daten Elementary'!$A:$A,0)-1,MATCH(AR26,'Daten Elementary'!$A$424:$ADO$424,0)-1))*1000000</f>
        <v>55.794156000000001</v>
      </c>
      <c r="CI26" s="310">
        <f ca="1">IF(ISERROR(OFFSET('Daten Elementary'!$A$1,MATCH(CI$5,'Daten Elementary'!$A:$A,0)-1,MATCH(AS26,'Daten Elementary'!$A$424:$ADO$424,0)-1)),0,OFFSET('Daten Elementary'!$A$1,MATCH(CI$5,'Daten Elementary'!$A:$A,0)-1,MATCH(AS26,'Daten Elementary'!$A$424:$ADO$424,0)-1))*1000000</f>
        <v>12.323541000000001</v>
      </c>
      <c r="CJ26" s="311">
        <f t="shared" ca="1" si="13"/>
        <v>114.3292007</v>
      </c>
      <c r="CK26" s="310">
        <f ca="1">IF(ISERROR(OFFSET('Daten Elementary'!$A$1,MATCH(CK$5,'Daten Elementary'!$A:$A,0)-1,MATCH($AT26,'Daten Elementary'!$A$424:$ADO$424,0)-1)),0,OFFSET('Daten Elementary'!$A$1,MATCH(CK$5,'Daten Elementary'!$A:$A,0)-1,MATCH($AT26,'Daten Elementary'!$A$424:$ADO$424,0)-1))*1000000</f>
        <v>114.3292</v>
      </c>
      <c r="CL26" s="305">
        <f t="shared" ca="1" si="14"/>
        <v>0.99999999387732974</v>
      </c>
      <c r="CM26" s="312">
        <f ca="1">IF(ISERROR(OFFSET('Daten Elementary'!$A$1,MATCH(CM$5,'Daten Elementary'!$A:$A,0)-1,MATCH(AM26,'Daten Elementary'!$A$424:$ADO$424,0)-1)),0,OFFSET('Daten Elementary'!$A$1,MATCH(CM$5,'Daten Elementary'!$A:$A,0)-1,MATCH(AM26,'Daten Elementary'!$A$424:$ADO$424,0)-1))*1000000</f>
        <v>14.215636999999999</v>
      </c>
      <c r="CN26" s="312">
        <f ca="1">IF(ISERROR(OFFSET('Daten Elementary'!$A$1,MATCH(CN$5,'Daten Elementary'!$A:$A,0)-1,MATCH(AN26,'Daten Elementary'!$A$424:$ADO$424,0)-1)),0,OFFSET('Daten Elementary'!$A$1,MATCH(CN$5,'Daten Elementary'!$A:$A,0)-1,MATCH(AN26,'Daten Elementary'!$A$424:$ADO$424,0)-1))*1000000</f>
        <v>0</v>
      </c>
      <c r="CO26" s="312">
        <f ca="1">IF(ISERROR(OFFSET('Daten Elementary'!$A$1,MATCH(CO$5,'Daten Elementary'!$A:$A,0)-1,MATCH(AO26,'Daten Elementary'!$A$424:$ADO$424,0)-1)),0,OFFSET('Daten Elementary'!$A$1,MATCH(CO$5,'Daten Elementary'!$A:$A,0)-1,MATCH(AO26,'Daten Elementary'!$A$424:$ADO$424,0)-1))*1000000</f>
        <v>15.492444000000001</v>
      </c>
      <c r="CP26" s="312">
        <f ca="1">IF(ISERROR(OFFSET('Daten Elementary'!$A$1,MATCH(CP$5,'Daten Elementary'!$A:$A,0)-1,MATCH(AP26,'Daten Elementary'!$A$424:$ADO$424,0)-1)),0,OFFSET('Daten Elementary'!$A$1,MATCH(CP$5,'Daten Elementary'!$A:$A,0)-1,MATCH(AP26,'Daten Elementary'!$A$424:$ADO$424,0)-1))*1000000</f>
        <v>0</v>
      </c>
      <c r="CQ26" s="312">
        <f t="shared" ca="1" si="15"/>
        <v>29.708081</v>
      </c>
      <c r="CR26" s="312">
        <f ca="1">IF(ISERROR(OFFSET('Daten Elementary'!$A$1,MATCH(CR$5,'Daten Elementary'!$A:$A,0)-1,MATCH(AQ26,'Daten Elementary'!$A$424:$ADO$424,0)-1)),0,OFFSET('Daten Elementary'!$A$1,MATCH(CR$5,'Daten Elementary'!$A:$A,0)-1,MATCH(AQ26,'Daten Elementary'!$A$424:$ADO$424,0)-1))*1000000</f>
        <v>1.6960850999999999</v>
      </c>
      <c r="CS26" s="312">
        <f ca="1">IF(ISERROR(OFFSET('Daten Elementary'!$A$1,MATCH(CS$5,'Daten Elementary'!$A:$A,0)-1,MATCH(AR26,'Daten Elementary'!$A$424:$ADO$424,0)-1)),0,OFFSET('Daten Elementary'!$A$1,MATCH(CS$5,'Daten Elementary'!$A:$A,0)-1,MATCH(AR26,'Daten Elementary'!$A$424:$ADO$424,0)-1))*1000000</f>
        <v>21.365215000000003</v>
      </c>
      <c r="CT26" s="312">
        <f ca="1">IF(ISERROR(OFFSET('Daten Elementary'!$A$1,MATCH(CT$5,'Daten Elementary'!$A:$A,0)-1,MATCH(AS26,'Daten Elementary'!$A$424:$ADO$424,0)-1)),0,OFFSET('Daten Elementary'!$A$1,MATCH(CT$5,'Daten Elementary'!$A:$A,0)-1,MATCH(AS26,'Daten Elementary'!$A$424:$ADO$424,0)-1))*1000000</f>
        <v>6.9625197999999999</v>
      </c>
      <c r="CU26" s="313">
        <f t="shared" ca="1" si="16"/>
        <v>59.731900900000007</v>
      </c>
      <c r="CV26" s="312">
        <f ca="1">IF(ISERROR(OFFSET('Daten Elementary'!$A$1,MATCH(CV$5,'Daten Elementary'!$A:$A,0)-1,MATCH($AT26,'Daten Elementary'!$A$424:$ADO$424,0)-1)),0,OFFSET('Daten Elementary'!$A$1,MATCH(CV$5,'Daten Elementary'!$A:$A,0)-1,MATCH($AT26,'Daten Elementary'!$A$424:$ADO$424,0)-1))*1000000</f>
        <v>59.731901000000001</v>
      </c>
      <c r="CW26" s="305">
        <f t="shared" ca="1" si="17"/>
        <v>1.0000000016741473</v>
      </c>
      <c r="CX26" s="314">
        <f ca="1">IF(ISERROR(OFFSET('Daten Elementary'!$A$1,MATCH(CX$5,'Daten Elementary'!$A:$A,0)-1,MATCH(AM26,'Daten Elementary'!$A$424:$ADO$424,0)-1)),0,OFFSET('Daten Elementary'!$A$1,MATCH(CX$5,'Daten Elementary'!$A:$A,0)-1,MATCH(AM26,'Daten Elementary'!$A$424:$ADO$424,0)-1))*1000000</f>
        <v>77.471961999999991</v>
      </c>
      <c r="CY26" s="314">
        <f ca="1">IF(ISERROR(OFFSET('Daten Elementary'!$A$1,MATCH(CY$5,'Daten Elementary'!$A:$A,0)-1,MATCH(AN26,'Daten Elementary'!$A$424:$ADO$424,0)-1)),0,OFFSET('Daten Elementary'!$A$1,MATCH(CY$5,'Daten Elementary'!$A:$A,0)-1,MATCH(AN26,'Daten Elementary'!$A$424:$ADO$424,0)-1))*1000000</f>
        <v>0</v>
      </c>
      <c r="CZ26" s="314">
        <f ca="1">IF(ISERROR(OFFSET('Daten Elementary'!$A$1,MATCH(CZ$5,'Daten Elementary'!$A:$A,0)-1,MATCH(AO26,'Daten Elementary'!$A$424:$ADO$424,0)-1)),0,OFFSET('Daten Elementary'!$A$1,MATCH(CZ$5,'Daten Elementary'!$A:$A,0)-1,MATCH(AO26,'Daten Elementary'!$A$424:$ADO$424,0)-1))*1000000</f>
        <v>175.09806</v>
      </c>
      <c r="DA26" s="314">
        <f ca="1">IF(ISERROR(OFFSET('Daten Elementary'!$A$1,MATCH(DA$5,'Daten Elementary'!$A:$A,0)-1,MATCH(AP26,'Daten Elementary'!$A$424:$ADO$424,0)-1)),0,OFFSET('Daten Elementary'!$A$1,MATCH(DA$5,'Daten Elementary'!$A:$A,0)-1,MATCH(AP26,'Daten Elementary'!$A$424:$ADO$424,0)-1))*1000000</f>
        <v>0</v>
      </c>
      <c r="DB26" s="314">
        <f t="shared" ca="1" si="18"/>
        <v>252.57002199999999</v>
      </c>
      <c r="DC26" s="314">
        <f ca="1">IF(ISERROR(OFFSET('Daten Elementary'!$A$1,MATCH(DC$5,'Daten Elementary'!$A:$A,0)-1,MATCH(AQ26,'Daten Elementary'!$A$424:$ADO$424,0)-1)),0,OFFSET('Daten Elementary'!$A$1,MATCH(DC$5,'Daten Elementary'!$A:$A,0)-1,MATCH(AQ26,'Daten Elementary'!$A$424:$ADO$424,0)-1))*1000000</f>
        <v>6.4210890999999997</v>
      </c>
      <c r="DD26" s="314">
        <f ca="1">IF(ISERROR(OFFSET('Daten Elementary'!$A$1,MATCH(DD$5,'Daten Elementary'!$A:$A,0)-1,MATCH(AR26,'Daten Elementary'!$A$424:$ADO$424,0)-1)),0,OFFSET('Daten Elementary'!$A$1,MATCH(DD$5,'Daten Elementary'!$A:$A,0)-1,MATCH(AR26,'Daten Elementary'!$A$424:$ADO$424,0)-1))*1000000</f>
        <v>92.359469000000004</v>
      </c>
      <c r="DE26" s="314">
        <f ca="1">IF(ISERROR(OFFSET('Daten Elementary'!$A$1,MATCH(DE$5,'Daten Elementary'!$A:$A,0)-1,MATCH(AS26,'Daten Elementary'!$A$424:$ADO$424,0)-1)),0,OFFSET('Daten Elementary'!$A$1,MATCH(DE$5,'Daten Elementary'!$A:$A,0)-1,MATCH(AS26,'Daten Elementary'!$A$424:$ADO$424,0)-1))*1000000</f>
        <v>55.370537000000006</v>
      </c>
      <c r="DF26" s="315">
        <f t="shared" ca="1" si="19"/>
        <v>406.72111710000001</v>
      </c>
      <c r="DG26" s="314">
        <f ca="1">IF(ISERROR(OFFSET('Daten Elementary'!$A$1,MATCH(DG$5,'Daten Elementary'!$A:$A,0)-1,MATCH($AT26,'Daten Elementary'!$A$424:$ADO$424,0)-1)),0,OFFSET('Daten Elementary'!$A$1,MATCH(DG$5,'Daten Elementary'!$A:$A,0)-1,MATCH($AT26,'Daten Elementary'!$A$424:$ADO$424,0)-1))*1000000</f>
        <v>406.72111999999998</v>
      </c>
      <c r="DH26" s="305">
        <f t="shared" ca="1" si="20"/>
        <v>1.0000000071301929</v>
      </c>
      <c r="DI26" s="316">
        <f ca="1">IF(ISERROR(OFFSET('Daten Elementary'!$A$1,MATCH(DI$5,'Daten Elementary'!$A:$A,0)-1,MATCH(AM26,'Daten Elementary'!$A$424:$ADO$424,0)-1)),0,OFFSET('Daten Elementary'!$A$1,MATCH(DI$5,'Daten Elementary'!$A:$A,0)-1,MATCH(AM26,'Daten Elementary'!$A$424:$ADO$424,0)-1))*1000000</f>
        <v>75.010000000000005</v>
      </c>
      <c r="DJ26" s="316">
        <f ca="1">IF(ISERROR(OFFSET('Daten Elementary'!$A$1,MATCH(DJ$5,'Daten Elementary'!$A:$A,0)-1,MATCH(AN26,'Daten Elementary'!$A$424:$ADO$424,0)-1)),0,OFFSET('Daten Elementary'!$A$1,MATCH(DJ$5,'Daten Elementary'!$A:$A,0)-1,MATCH(AN26,'Daten Elementary'!$A$424:$ADO$424,0)-1))*1000000</f>
        <v>0</v>
      </c>
      <c r="DK26" s="316">
        <f ca="1">IF(ISERROR(OFFSET('Daten Elementary'!$A$1,MATCH(DK$5,'Daten Elementary'!$A:$A,0)-1,MATCH(AO26,'Daten Elementary'!$A$424:$ADO$424,0)-1)),0,OFFSET('Daten Elementary'!$A$1,MATCH(DK$5,'Daten Elementary'!$A:$A,0)-1,MATCH(AO26,'Daten Elementary'!$A$424:$ADO$424,0)-1))*1000000</f>
        <v>187.38534000000001</v>
      </c>
      <c r="DL26" s="316">
        <f ca="1">IF(ISERROR(OFFSET('Daten Elementary'!$A$1,MATCH(DL$5,'Daten Elementary'!$A:$A,0)-1,MATCH(AP26,'Daten Elementary'!$A$424:$ADO$424,0)-1)),0,OFFSET('Daten Elementary'!$A$1,MATCH(DL$5,'Daten Elementary'!$A:$A,0)-1,MATCH(AP26,'Daten Elementary'!$A$424:$ADO$424,0)-1))*1000000</f>
        <v>0</v>
      </c>
      <c r="DM26" s="316">
        <f t="shared" ca="1" si="21"/>
        <v>262.39534000000003</v>
      </c>
      <c r="DN26" s="316">
        <f ca="1">IF(ISERROR(OFFSET('Daten Elementary'!$A$1,MATCH(DN$5,'Daten Elementary'!$A:$A,0)-1,MATCH(AQ26,'Daten Elementary'!$A$424:$ADO$424,0)-1)),0,OFFSET('Daten Elementary'!$A$1,MATCH(DN$5,'Daten Elementary'!$A:$A,0)-1,MATCH(AQ26,'Daten Elementary'!$A$424:$ADO$424,0)-1))*1000000</f>
        <v>11.709254000000001</v>
      </c>
      <c r="DO26" s="316">
        <f ca="1">IF(ISERROR(OFFSET('Daten Elementary'!$A$1,MATCH(DO$5,'Daten Elementary'!$A:$A,0)-1,MATCH(AR26,'Daten Elementary'!$A$424:$ADO$424,0)-1)),0,OFFSET('Daten Elementary'!$A$1,MATCH(DO$5,'Daten Elementary'!$A:$A,0)-1,MATCH(AR26,'Daten Elementary'!$A$424:$ADO$424,0)-1))*1000000</f>
        <v>109.19866999999999</v>
      </c>
      <c r="DP26" s="316">
        <f ca="1">IF(ISERROR(OFFSET('Daten Elementary'!$A$1,MATCH(DP$5,'Daten Elementary'!$A:$A,0)-1,MATCH(AS26,'Daten Elementary'!$A$424:$ADO$424,0)-1)),0,OFFSET('Daten Elementary'!$A$1,MATCH(DP$5,'Daten Elementary'!$A:$A,0)-1,MATCH(AS26,'Daten Elementary'!$A$424:$ADO$424,0)-1))*1000000</f>
        <v>62.518711000000003</v>
      </c>
      <c r="DQ26" s="317">
        <f t="shared" ca="1" si="22"/>
        <v>445.82197500000001</v>
      </c>
      <c r="DR26" s="316">
        <f ca="1">IF(ISERROR(OFFSET('Daten Elementary'!$A$1,MATCH(DR$5,'Daten Elementary'!$A:$A,0)-1,MATCH($AT26,'Daten Elementary'!$A$424:$ADO$424,0)-1)),0,OFFSET('Daten Elementary'!$A$1,MATCH(DR$5,'Daten Elementary'!$A:$A,0)-1,MATCH($AT26,'Daten Elementary'!$A$424:$ADO$424,0)-1))*1000000</f>
        <v>445.82197000000002</v>
      </c>
      <c r="DS26" s="305">
        <f t="shared" ca="1" si="23"/>
        <v>0.99999998878476104</v>
      </c>
      <c r="DT26" s="318">
        <f ca="1">IF(ISERROR(OFFSET('Daten UBP13'!$A$1,MATCH(DT$5,'Daten UBP13'!$A:$A,0)-1,MATCH(AM26,'Daten UBP13'!$A$424:$AEG$424,0)-1)),0,OFFSET('Daten UBP13'!$A$1,MATCH(DT$5,'Daten UBP13'!$A:$A,0)-1,MATCH(AM26,'Daten UBP13'!$A$424:$AEG$424,0)-1))</f>
        <v>133.19614000000001</v>
      </c>
      <c r="DU26" s="318">
        <f ca="1">IF(ISERROR(OFFSET('Daten UBP13'!$A$1,MATCH(DU$5,'Daten UBP13'!$A:$A,0)-1,MATCH(AN26,'Daten UBP13'!$A$424:$AEG$424,0)-1)),0,OFFSET('Daten UBP13'!$A$1,MATCH(DU$5,'Daten UBP13'!$A:$A,0)-1,MATCH(AN26,'Daten UBP13'!$A$424:$AEG$424,0)-1))</f>
        <v>0</v>
      </c>
      <c r="DV26" s="318">
        <f ca="1">IF(ISERROR(OFFSET('Daten UBP13'!$A$1,MATCH(DV$5,'Daten UBP13'!$A:$A,0)-1,MATCH(AO26,'Daten UBP13'!$A$424:$AEG$424,0)-1)),0,OFFSET('Daten UBP13'!$A$1,MATCH(DV$5,'Daten UBP13'!$A:$A,0)-1,MATCH(AO26,'Daten UBP13'!$A$424:$AEG$424,0)-1))</f>
        <v>95.828464999999994</v>
      </c>
      <c r="DW26" s="318">
        <f ca="1">IF(ISERROR(OFFSET('Daten UBP13'!$A$1,MATCH(DW$5,'Daten UBP13'!$A:$A,0)-1,MATCH(AP26,'Daten UBP13'!$A$424:$AEG$424,0)-1)),0,OFFSET('Daten UBP13'!$A$1,MATCH(DW$5,'Daten UBP13'!$A:$A,0)-1,MATCH(AP26,'Daten UBP13'!$A$424:$AEG$424,0)-1))</f>
        <v>0</v>
      </c>
      <c r="DX26" s="318">
        <f t="shared" ca="1" si="24"/>
        <v>229.02460500000001</v>
      </c>
      <c r="DY26" s="318">
        <f ca="1">IF(ISERROR(OFFSET('Daten UBP13'!$A$1,MATCH(DY$5,'Daten UBP13'!$A:$A,0)-1,MATCH(AQ26,'Daten UBP13'!$A$424:$AEG$424,0)-1)),0,OFFSET('Daten UBP13'!$A$1,MATCH(DY$5,'Daten UBP13'!$A:$A,0)-1,MATCH(AQ26,'Daten UBP13'!$A$424:$AEG$424,0)-1))</f>
        <v>9.4186382999999996</v>
      </c>
      <c r="DZ26" s="318">
        <f ca="1">IF(ISERROR(OFFSET('Daten UBP13'!$A$1,MATCH(DZ$5,'Daten UBP13'!$A:$A,0)-1,MATCH(AR26,'Daten UBP13'!$A$424:$AEG$424,0)-1)),0,OFFSET('Daten UBP13'!$A$1,MATCH(DZ$5,'Daten UBP13'!$A:$A,0)-1,MATCH(AR26,'Daten UBP13'!$A$424:$AEG$424,0)-1))</f>
        <v>107.58223</v>
      </c>
      <c r="EA26" s="318">
        <f ca="1">IF(ISERROR(OFFSET('Daten UBP13'!$A$1,MATCH(EA$5,'Daten UBP13'!$A:$A,0)-1,MATCH(AS26,'Daten UBP13'!$A$424:$AEG$424,0)-1)),0,OFFSET('Daten UBP13'!$A$1,MATCH(EA$5,'Daten UBP13'!$A:$A,0)-1,MATCH(AS26,'Daten UBP13'!$A$424:$AEG$424,0)-1))</f>
        <v>37.606847999999999</v>
      </c>
      <c r="EB26" s="319">
        <f t="shared" ca="1" si="25"/>
        <v>383.6323213</v>
      </c>
      <c r="EC26" s="318">
        <f ca="1">IF(ISERROR(OFFSET('Daten UBP13'!$A$1,MATCH(EC$5,'Daten UBP13'!$A:$A,0)-1,MATCH(AT26,'Daten UBP13'!$A$424:$AEG$424,0)-1)),0,OFFSET('Daten UBP13'!$A$1,MATCH(EC$5,'Daten UBP13'!$A:$A,0)-1,MATCH(AT26,'Daten UBP13'!$A$424:$AEG$424,0)-1))</f>
        <v>383.63231999999999</v>
      </c>
      <c r="ED26" s="305">
        <f t="shared" ca="1" si="26"/>
        <v>0.99999999661133865</v>
      </c>
      <c r="EE26" s="320">
        <f ca="1">IF(ISERROR(OFFSET('Daten ReCiPe'!$A$1,MATCH(EE$5,'Daten ReCiPe'!$A:$A,0)-1,MATCH(AM26,'Daten ReCiPe'!$A$424:$ADO$424,0)-1)),0,OFFSET('Daten ReCiPe'!$A$1,MATCH(EE$5,'Daten ReCiPe'!$A:$A,0)-1,MATCH(AM26,'Daten ReCiPe'!$A$424:$ADO$424,0)-1))*1000</f>
        <v>9.4982738999999992</v>
      </c>
      <c r="EF26" s="320">
        <f ca="1">IF(ISERROR(OFFSET('Daten ReCiPe'!$A$1,MATCH(EF$5,'Daten ReCiPe'!$A:$A,0)-1,MATCH(AN26,'Daten ReCiPe'!$A$424:$ADO$424,0)-1)),0,OFFSET('Daten ReCiPe'!$A$1,MATCH(EF$5,'Daten ReCiPe'!$A:$A,0)-1,MATCH(AN26,'Daten ReCiPe'!$A$424:$ADO$424,0)-1))*1000</f>
        <v>0</v>
      </c>
      <c r="EG26" s="320">
        <f ca="1">IF(ISERROR(OFFSET('Daten ReCiPe'!$A$1,MATCH(EG$5,'Daten ReCiPe'!$A:$A,0)-1,MATCH(AO26,'Daten ReCiPe'!$A$424:$ADO$424,0)-1)),0,OFFSET('Daten ReCiPe'!$A$1,MATCH(EG$5,'Daten ReCiPe'!$A:$A,0)-1,MATCH(AO26,'Daten ReCiPe'!$A$424:$ADO$424,0)-1))*1000</f>
        <v>14.389703000000001</v>
      </c>
      <c r="EH26" s="320">
        <f ca="1">IF(ISERROR(OFFSET('Daten ReCiPe'!$A$1,MATCH(EH$5,'Daten ReCiPe'!$A:$A,0)-1,MATCH(AP26,'Daten ReCiPe'!$A$424:$ADO$424,0)-1)),0,OFFSET('Daten ReCiPe'!$A$1,MATCH(EH$5,'Daten ReCiPe'!$A:$A,0)-1,MATCH(AP26,'Daten ReCiPe'!$A$424:$ADO$424,0)-1))*1000</f>
        <v>0</v>
      </c>
      <c r="EI26" s="320">
        <f t="shared" ca="1" si="27"/>
        <v>23.887976899999998</v>
      </c>
      <c r="EJ26" s="320">
        <f ca="1">IF(ISERROR(OFFSET('Daten ReCiPe'!$A$1,MATCH(EJ$5,'Daten ReCiPe'!$A:$A,0)-1,MATCH(AQ26,'Daten ReCiPe'!$A$424:$ADO$424,0)-1)),0,OFFSET('Daten ReCiPe'!$A$1,MATCH(EJ$5,'Daten ReCiPe'!$A:$A,0)-1,MATCH(AQ26,'Daten ReCiPe'!$A$424:$ADO$424,0)-1))*1000</f>
        <v>0.86290067000000004</v>
      </c>
      <c r="EK26" s="320">
        <f ca="1">IF(ISERROR(OFFSET('Daten ReCiPe'!$A$1,MATCH(EK$5,'Daten ReCiPe'!$A:$A,0)-1,MATCH(AR26,'Daten ReCiPe'!$A$424:$ADO$424,0)-1)),0,OFFSET('Daten ReCiPe'!$A$1,MATCH(EK$5,'Daten ReCiPe'!$A:$A,0)-1,MATCH(AR26,'Daten ReCiPe'!$A$424:$ADO$424,0)-1))*1000</f>
        <v>7.5963000000000003</v>
      </c>
      <c r="EL26" s="320">
        <f ca="1">IF(ISERROR(OFFSET('Daten ReCiPe'!$A$1,MATCH(EL$5,'Daten ReCiPe'!$A:$A,0)-1,MATCH(AS26,'Daten ReCiPe'!$A$424:$ADO$424,0)-1)),0,OFFSET('Daten ReCiPe'!$A$1,MATCH(EL$5,'Daten ReCiPe'!$A:$A,0)-1,MATCH(AS26,'Daten ReCiPe'!$A$424:$ADO$424,0)-1))*1000</f>
        <v>2.0148036</v>
      </c>
      <c r="EM26" s="321">
        <f t="shared" ca="1" si="28"/>
        <v>34.36198117</v>
      </c>
      <c r="EN26" s="320">
        <f ca="1">IF(ISERROR(OFFSET('Daten ReCiPe'!$A$1,MATCH(EN$5,'Daten ReCiPe'!$A:$A,0)-1,MATCH(AT26,'Daten ReCiPe'!$A$424:$ADO$424,0)-1)),0,OFFSET('Daten ReCiPe'!$A$1,MATCH(EN$5,'Daten ReCiPe'!$A:$A,0)-1,MATCH(AT26,'Daten ReCiPe'!$A$424:$ADO$424,0)-1))*1000</f>
        <v>34.361981</v>
      </c>
      <c r="EO26" s="305">
        <f t="shared" ca="1" si="29"/>
        <v>0.99999999505267179</v>
      </c>
      <c r="EP26" s="322">
        <f ca="1">IF(ISERROR(OFFSET('Daten Elementary'!$A$1,MATCH(EP$5,'Daten Elementary'!$A:$A,0)-1,MATCH(AM26,'Daten Elementary'!$A$424:$ADO$424,0)-1)),0,OFFSET('Daten Elementary'!$A$1,MATCH(EP$5,'Daten Elementary'!$A:$A,0)-1,MATCH(AM26,'Daten Elementary'!$A$424:$ADO$424,0)-1))*1000000</f>
        <v>1.187775</v>
      </c>
      <c r="EQ26" s="322">
        <f ca="1">IF(ISERROR(OFFSET('Daten Elementary'!$A$1,MATCH(EQ$5,'Daten Elementary'!$A:$A,0)-1,MATCH(AN26,'Daten Elementary'!$A$424:$ADO$424,0)-1)),0,OFFSET('Daten Elementary'!$A$1,MATCH(EQ$5,'Daten Elementary'!$A:$A,0)-1,MATCH(AN26,'Daten Elementary'!$A$424:$ADO$424,0)-1))*1000000</f>
        <v>0</v>
      </c>
      <c r="ER26" s="322">
        <f ca="1">IF(ISERROR(OFFSET('Daten Elementary'!$A$1,MATCH(ER$5,'Daten Elementary'!$A:$A,0)-1,MATCH(AO26,'Daten Elementary'!$A$424:$ADO$424,0)-1)),0,OFFSET('Daten Elementary'!$A$1,MATCH(ER$5,'Daten Elementary'!$A:$A,0)-1,MATCH(AO26,'Daten Elementary'!$A$424:$ADO$424,0)-1))*1000000</f>
        <v>460.65591000000001</v>
      </c>
      <c r="ES26" s="322">
        <f ca="1">IF(ISERROR(OFFSET('Daten Elementary'!$A$1,MATCH(ES$5,'Daten Elementary'!$A:$A,0)-1,MATCH(AP26,'Daten Elementary'!$A$424:$ADO$424,0)-1)),0,OFFSET('Daten Elementary'!$A$1,MATCH(ES$5,'Daten Elementary'!$A:$A,0)-1,MATCH(AP26,'Daten Elementary'!$A$424:$ADO$424,0)-1))*1000000</f>
        <v>0</v>
      </c>
      <c r="ET26" s="322">
        <f t="shared" ca="1" si="30"/>
        <v>461.84368499999999</v>
      </c>
      <c r="EU26" s="322">
        <f ca="1">IF(ISERROR(OFFSET('Daten Elementary'!$A$1,MATCH(EU$5,'Daten Elementary'!$A:$A,0)-1,MATCH(AQ26,'Daten Elementary'!$A$424:$ADO$424,0)-1)),0,OFFSET('Daten Elementary'!$A$1,MATCH(EU$5,'Daten Elementary'!$A:$A,0)-1,MATCH(AQ26,'Daten Elementary'!$A$424:$ADO$424,0)-1))*1000000</f>
        <v>19.751365</v>
      </c>
      <c r="EV26" s="322">
        <f ca="1">IF(ISERROR(OFFSET('Daten Elementary'!$A$1,MATCH(EV$5,'Daten Elementary'!$A:$A,0)-1,MATCH(AR26,'Daten Elementary'!$A$424:$ADO$424,0)-1)),0,OFFSET('Daten Elementary'!$A$1,MATCH(EV$5,'Daten Elementary'!$A:$A,0)-1,MATCH(AR26,'Daten Elementary'!$A$424:$ADO$424,0)-1))*1000000</f>
        <v>204.54883000000001</v>
      </c>
      <c r="EW26" s="322">
        <f ca="1">IF(ISERROR(OFFSET('Daten Elementary'!$A$1,MATCH(EW$5,'Daten Elementary'!$A:$A,0)-1,MATCH(AS26,'Daten Elementary'!$A$424:$ADO$424,0)-1)),0,OFFSET('Daten Elementary'!$A$1,MATCH(EW$5,'Daten Elementary'!$A:$A,0)-1,MATCH(AS26,'Daten Elementary'!$A$424:$ADO$424,0)-1))*1000000</f>
        <v>34.145203000000002</v>
      </c>
      <c r="EX26" s="323">
        <f t="shared" ca="1" si="31"/>
        <v>720.28908300000012</v>
      </c>
      <c r="EY26" s="322">
        <f ca="1">IF(ISERROR(OFFSET('Daten Elementary'!$A$1,MATCH(EY$5,'Daten Elementary'!$A:$A,0)-1,MATCH($AT26,'Daten Elementary'!$A$424:$ADO$424,0)-1)),0,OFFSET('Daten Elementary'!$A$1,MATCH(EY$5,'Daten Elementary'!$A:$A,0)-1,MATCH($AT26,'Daten Elementary'!$A$424:$ADO$424,0)-1))*1000000</f>
        <v>720.28908000000001</v>
      </c>
      <c r="EZ26" s="305">
        <f t="shared" ca="1" si="32"/>
        <v>0.99999999583500543</v>
      </c>
      <c r="FA26" s="314">
        <f ca="1">IF(ISERROR(OFFSET('Daten Elementary'!$A$1,MATCH(FA$5,'Daten Elementary'!$A:$A,0)-1,MATCH(AM26,'Daten Elementary'!$A$424:$ADO$424,0)-1)),0,OFFSET('Daten Elementary'!$A$1,MATCH(FA$5,'Daten Elementary'!$A:$A,0)-1,MATCH(AM26,'Daten Elementary'!$A$424:$ADO$424,0)-1))*1000</f>
        <v>191.73999999999998</v>
      </c>
      <c r="FB26" s="314">
        <f ca="1">IF(ISERROR(OFFSET('Daten Elementary'!$A$1,MATCH(FB$5,'Daten Elementary'!$A:$A,0)-1,MATCH(AN26,'Daten Elementary'!$A$424:$ADO$424,0)-1)),0,OFFSET('Daten Elementary'!$A$1,MATCH(FB$5,'Daten Elementary'!$A:$A,0)-1,MATCH(AN26,'Daten Elementary'!$A$424:$ADO$424,0)-1))*1000</f>
        <v>0</v>
      </c>
      <c r="FC26" s="314">
        <f ca="1">IF(ISERROR(OFFSET('Daten Elementary'!$A$1,MATCH(FC$5,'Daten Elementary'!$A:$A,0)-1,MATCH(AO26,'Daten Elementary'!$A$424:$ADO$424,0)-1)),0,OFFSET('Daten Elementary'!$A$1,MATCH(FC$5,'Daten Elementary'!$A:$A,0)-1,MATCH(AO26,'Daten Elementary'!$A$424:$ADO$424,0)-1))*1000</f>
        <v>44.612523000000003</v>
      </c>
      <c r="FD26" s="314">
        <f ca="1">IF(ISERROR(OFFSET('Daten Elementary'!$A$1,MATCH(FD$5,'Daten Elementary'!$A:$A,0)-1,MATCH(AP26,'Daten Elementary'!$A$424:$ADO$424,0)-1)),0,OFFSET('Daten Elementary'!$A$1,MATCH(FD$5,'Daten Elementary'!$A:$A,0)-1,MATCH(AP26,'Daten Elementary'!$A$424:$ADO$424,0)-1))*1000</f>
        <v>0</v>
      </c>
      <c r="FE26" s="314">
        <f t="shared" ca="1" si="33"/>
        <v>236.35252299999999</v>
      </c>
      <c r="FF26" s="314">
        <f ca="1">IF(ISERROR(OFFSET('Daten Elementary'!$A$1,MATCH(FF$5,'Daten Elementary'!$A:$A,0)-1,MATCH(AQ26,'Daten Elementary'!$A$424:$ADO$424,0)-1)),0,OFFSET('Daten Elementary'!$A$1,MATCH(FF$5,'Daten Elementary'!$A:$A,0)-1,MATCH(AQ26,'Daten Elementary'!$A$424:$ADO$424,0)-1))*1000</f>
        <v>5.7711579999999998</v>
      </c>
      <c r="FG26" s="314">
        <f ca="1">IF(ISERROR(OFFSET('Daten Elementary'!$A$1,MATCH(FG$5,'Daten Elementary'!$A:$A,0)-1,MATCH(AR26,'Daten Elementary'!$A$424:$ADO$424,0)-1)),0,OFFSET('Daten Elementary'!$A$1,MATCH(FG$5,'Daten Elementary'!$A:$A,0)-1,MATCH(AR26,'Daten Elementary'!$A$424:$ADO$424,0)-1))*1000</f>
        <v>54.344138999999998</v>
      </c>
      <c r="FH26" s="314">
        <f ca="1">IF(ISERROR(OFFSET('Daten Elementary'!$A$1,MATCH(FH$5,'Daten Elementary'!$A:$A,0)-1,MATCH(AS26,'Daten Elementary'!$A$424:$ADO$424,0)-1)),0,OFFSET('Daten Elementary'!$A$1,MATCH(FH$5,'Daten Elementary'!$A:$A,0)-1,MATCH(AS26,'Daten Elementary'!$A$424:$ADO$424,0)-1))*1000</f>
        <v>12.916036999999999</v>
      </c>
      <c r="FI26" s="315">
        <f t="shared" ca="1" si="34"/>
        <v>309.38385699999998</v>
      </c>
      <c r="FJ26" s="314">
        <f ca="1">IF(ISERROR(OFFSET('Daten Elementary'!$A$1,MATCH(FJ$5,'Daten Elementary'!$A:$A,0)-1,MATCH($AT26,'Daten Elementary'!$A$424:$ADO$424,0)-1)),0,OFFSET('Daten Elementary'!$A$1,MATCH(FJ$5,'Daten Elementary'!$A:$A,0)-1,MATCH($AT26,'Daten Elementary'!$A$424:$ADO$424,0)-1))*1000</f>
        <v>309.38386000000003</v>
      </c>
      <c r="FK26" s="305">
        <f t="shared" ca="1" si="35"/>
        <v>1.0000000096966923</v>
      </c>
      <c r="FL26" s="314">
        <f ca="1">IF(ISERROR(OFFSET('Daten Elementary'!$A$1,MATCH(FL$5,'Daten Elementary'!$A:$A,0)-1,MATCH(AM26,'Daten Elementary'!$A$424:$ADO$424,0)-1)),0,OFFSET('Daten Elementary'!$A$1,MATCH(FL$5,'Daten Elementary'!$A:$A,0)-1,MATCH(AM26,'Daten Elementary'!$A$424:$ADO$424,0)-1))</f>
        <v>0</v>
      </c>
      <c r="FM26" s="314">
        <f ca="1">IF(ISERROR(OFFSET('Daten Elementary'!$A$1,MATCH(FM$5,'Daten Elementary'!$A:$A,0)-1,MATCH(AN26,'Daten Elementary'!$A$424:$ADO$424,0)-1)),0,OFFSET('Daten Elementary'!$A$1,MATCH(FM$5,'Daten Elementary'!$A:$A,0)-1,MATCH(AN26,'Daten Elementary'!$A$424:$ADO$424,0)-1))</f>
        <v>0</v>
      </c>
      <c r="FN26" s="314">
        <f ca="1">IF(ISERROR(OFFSET('Daten Elementary'!$A$1,MATCH(FN$5,'Daten Elementary'!$A:$A,0)-1,MATCH(AO26,'Daten Elementary'!$A$424:$ADO$424,0)-1)),0,OFFSET('Daten Elementary'!$A$1,MATCH(FN$5,'Daten Elementary'!$A:$A,0)-1,MATCH(AO26,'Daten Elementary'!$A$424:$ADO$424,0)-1))</f>
        <v>0</v>
      </c>
      <c r="FO26" s="314">
        <f ca="1">IF(ISERROR(OFFSET('Daten Elementary'!$A$1,MATCH(FO$5,'Daten Elementary'!$A:$A,0)-1,MATCH(AP26,'Daten Elementary'!$A$424:$ADO$424,0)-1)),0,OFFSET('Daten Elementary'!$A$1,MATCH(FO$5,'Daten Elementary'!$A:$A,0)-1,MATCH(AP26,'Daten Elementary'!$A$424:$ADO$424,0)-1))</f>
        <v>0</v>
      </c>
      <c r="FP26" s="314">
        <f t="shared" ca="1" si="36"/>
        <v>0</v>
      </c>
      <c r="FQ26" s="314">
        <f ca="1">IF(ISERROR(OFFSET('Daten Elementary'!$A$1,MATCH(FQ$5,'Daten Elementary'!$A:$A,0)-1,MATCH(AQ26,'Daten Elementary'!$A$424:$ADO$424,0)-1)),0,OFFSET('Daten Elementary'!$A$1,MATCH(FQ$5,'Daten Elementary'!$A:$A,0)-1,MATCH(AQ26,'Daten Elementary'!$A$424:$ADO$424,0)-1))</f>
        <v>0</v>
      </c>
      <c r="FR26" s="314">
        <f ca="1">IF(ISERROR(OFFSET('Daten Elementary'!$A$1,MATCH(FR$5,'Daten Elementary'!$A:$A,0)-1,MATCH(AR26,'Daten Elementary'!$A$424:$ADO$424,0)-1)),0,OFFSET('Daten Elementary'!$A$1,MATCH(FR$5,'Daten Elementary'!$A:$A,0)-1,MATCH(AR26,'Daten Elementary'!$A$424:$ADO$424,0)-1))</f>
        <v>0</v>
      </c>
      <c r="FS26" s="314">
        <f ca="1">IF(ISERROR(OFFSET('Daten Elementary'!$A$1,MATCH(FS$5,'Daten Elementary'!$A:$A,0)-1,MATCH(AS26,'Daten Elementary'!$A$424:$ADO$424,0)-1)),0,OFFSET('Daten Elementary'!$A$1,MATCH(FS$5,'Daten Elementary'!$A:$A,0)-1,MATCH(AS26,'Daten Elementary'!$A$424:$ADO$424,0)-1))</f>
        <v>0</v>
      </c>
      <c r="FT26" s="315">
        <f t="shared" ca="1" si="37"/>
        <v>0</v>
      </c>
      <c r="FU26" s="314">
        <f ca="1">IF(ISERROR(OFFSET('Daten Elementary'!$A$1,MATCH(FU$5,'Daten Elementary'!$A:$A,0)-1,MATCH($AT26,'Daten Elementary'!$A$424:$ADO$424,0)-1)),0,OFFSET('Daten Elementary'!$A$1,MATCH(FU$5,'Daten Elementary'!$A:$A,0)-1,MATCH($AT26,'Daten Elementary'!$A$424:$ADO$424,0)-1))</f>
        <v>0</v>
      </c>
      <c r="FV26" s="305">
        <f t="shared" ca="1" si="38"/>
        <v>0</v>
      </c>
      <c r="FW26" s="324"/>
      <c r="FX26" s="231" t="str">
        <f t="shared" si="39"/>
        <v>Personenwagen, Benzin (EURO 4)</v>
      </c>
      <c r="FY26" s="231" t="str">
        <f t="shared" si="2"/>
        <v>Personenwagen</v>
      </c>
      <c r="FZ26" s="231" t="str">
        <f t="shared" si="3"/>
        <v>, Benzin</v>
      </c>
      <c r="GA26" s="231" t="str">
        <f t="shared" si="4"/>
        <v xml:space="preserve"> (EURO 4)</v>
      </c>
      <c r="GB26" s="231"/>
    </row>
    <row r="27" spans="1:184" ht="16.5" customHeight="1">
      <c r="A27" s="339"/>
      <c r="B27" s="344"/>
      <c r="C27" s="332" t="s">
        <v>385</v>
      </c>
      <c r="D27" s="332" t="s">
        <v>34</v>
      </c>
      <c r="E27" s="345" t="s">
        <v>27</v>
      </c>
      <c r="F27" s="102">
        <v>1.6</v>
      </c>
      <c r="G27" s="31">
        <v>5</v>
      </c>
      <c r="H27" s="87">
        <f t="shared" si="45"/>
        <v>0.32</v>
      </c>
      <c r="I27" s="99">
        <v>7.7813592375749243</v>
      </c>
      <c r="J27" s="101"/>
      <c r="K27" s="100">
        <v>1380</v>
      </c>
      <c r="L27" s="86"/>
      <c r="M27" s="86"/>
      <c r="N27" s="38" t="s">
        <v>99</v>
      </c>
      <c r="O27" s="6">
        <f ca="1">(IF(ISERROR(INDEX(INDIRECT($D$268),MATCH($AM27,$AM$4:$AM$275,0),MATCH(O$304,INDIRECT($E$268),0))*$I27/$AD27),0,INDEX(INDIRECT($D$268),MATCH($AM27,$AM$4:$AM$275,0),MATCH(O$304,INDIRECT($E$268),0))*$I27/$AD27)+IF(ISERROR(INDEX(INDIRECT($D$268),MATCH($AN27,$AN$4:$AN$275,0),MATCH(O$305,INDIRECT($E$268),0))*$J27/$AE27),0,INDEX(INDIRECT($D$268),MATCH($AN27,$AN$4:$AN$275,0),MATCH(O$305,INDIRECT($E$268),0))*$J27/$AE27))*$AC27/$F27</f>
        <v>119.73840953326953</v>
      </c>
      <c r="P27" s="6">
        <f ca="1">(IF(ISERROR(INDEX(INDIRECT($D$268),MATCH($AO27,$AO$4:$AO$275,0),MATCH(P$304,INDIRECT($E$268),0))*$I27/$AD27),0,INDEX(INDIRECT($D$268),MATCH($AO27,$AO$4:$AO$275,0),MATCH(P$304,INDIRECT($E$268),0))*$I27/$AD27)+IF(ISERROR(INDEX(INDIRECT($D$268),MATCH($AP27,$AP$4:$AP$275,0),MATCH(P$305,INDIRECT($E$268),0))*$J27/$AE27),0,INDEX(INDIRECT($D$268),MATCH($AP27,$AP$4:$AP$275,0),MATCH(P$305,INDIRECT($E$268),0))*$J27/$AE27))*$AC27/$F27</f>
        <v>31.265920821461926</v>
      </c>
      <c r="Q27" s="6">
        <f ca="1">INDEX(INDIRECT($D$268),MATCH($AQ27,$AQ$4:$AQ$284,0),MATCH(Q$4,INDIRECT($E$268),0))*$K27*$AC27/$F27/$AF27</f>
        <v>3.4661417414062496</v>
      </c>
      <c r="R27" s="6">
        <f ca="1">INDEX(INDIRECT($D$268),MATCH($AR27,$AR$4:$AR$284,0),MATCH(R$4,INDIRECT($E$268),0))*$K27*$AC27/$F27/$AF27</f>
        <v>32.685303234374999</v>
      </c>
      <c r="S27" s="6">
        <f ca="1">INDEX(INDIRECT($D$268),MATCH($AS27,$AS$4:$AS$284,0),MATCH(S$4,INDIRECT($E$268),0))*$K27*$AC27/$F27/$AF27</f>
        <v>7.7403655546874992</v>
      </c>
      <c r="T27" s="7">
        <f t="shared" ca="1" si="1"/>
        <v>194.8961408852002</v>
      </c>
      <c r="U27" s="6">
        <f>IF($B$268=6,(IF(OR(AJ27="Benzin",AJ27="Diesel"),$AK27*INDEX('DIN EN 16258'!$I:$I,MATCH('mobitool-Faktoren v2.0'!$AI27,'DIN EN 16258'!$A:$A,0))*$I27/$AD27+$AL27*INDEX('DIN EN 16258'!$I:$I,MATCH('mobitool-Faktoren v2.0'!$AJ27,'DIN EN 16258'!$A:$A,0))*$I27/$AD27,IF(ISERROR($AK27*INDEX('DIN EN 16258'!$I:$I,MATCH('mobitool-Faktoren v2.0'!$AI27,'DIN EN 16258'!$A:$A,0))*$I27/$AD27),0,$AK27*INDEX('DIN EN 16258'!$I:$I,MATCH('mobitool-Faktoren v2.0'!$AI27,'DIN EN 16258'!$A:$A,0))*$I27/$AD27)+IF(ISERROR($AL27*INDEX('DIN EN 16258'!$I:$I,MATCH('mobitool-Faktoren v2.0'!$AJ27,'DIN EN 16258'!$A:$A,0))*$J27/$AE27),0,$AL27*INDEX('DIN EN 16258'!$I:$I,MATCH('mobitool-Faktoren v2.0'!$AJ27,'DIN EN 16258'!$A:$A,0))*$J27/$AE27)))*1000,
IF($B$268=1,(IF(OR(AJ27="Benzin",AJ27="Diesel"),$AK27*INDEX('DIN EN 16258'!$D:$D,MATCH('mobitool-Faktoren v2.0'!$AI27,'DIN EN 16258'!$A:$A,0))*$I27/$AD27+$AL27*INDEX('DIN EN 16258'!$D:$D,MATCH('mobitool-Faktoren v2.0'!$AJ27,'DIN EN 16258'!$A:$A,0))*$I27/$AD27,IF(ISERROR($AK27*INDEX('DIN EN 16258'!$D:$D,MATCH('mobitool-Faktoren v2.0'!$AI27,'DIN EN 16258'!$A:$A,0))*$I27/$AD27),0,$AK27*INDEX('DIN EN 16258'!$D:$D,MATCH('mobitool-Faktoren v2.0'!$AI27,'DIN EN 16258'!$A:$A,0))*$I27/$AD27)+IF(ISERROR($AL27*INDEX('DIN EN 16258'!$D:$D,MATCH('mobitool-Faktoren v2.0'!$AJ27,'DIN EN 16258'!$A:$A,0))*$J27/$AE27),0,$AL27*INDEX('DIN EN 16258'!$D:$D,MATCH('mobitool-Faktoren v2.0'!$AJ27,'DIN EN 16258'!$A:$A,0))*$J27/$AE27))),0))*$AC27/$F27</f>
        <v>118.5443113163539</v>
      </c>
      <c r="V27" s="6">
        <f>IF($B$268=6,(IF(OR(AJ27="Benzin",AJ27="Diesel"),$AK27*INDEX('DIN EN 16258'!$L:$L,MATCH('mobitool-Faktoren v2.0'!$AI27,'DIN EN 16258'!$A:$A,0))*$I27/$AD27+$AL27*INDEX('DIN EN 16258'!$L:$L,MATCH('mobitool-Faktoren v2.0'!$AJ27,'DIN EN 16258'!$A:$A,0))*$I27/$AD27,IF(ISERROR($AK27*INDEX('DIN EN 16258'!$L:$L,MATCH('mobitool-Faktoren v2.0'!$AI27,'DIN EN 16258'!$A:$A,0))*$I27/$AD27),0,$AK27*INDEX('DIN EN 16258'!$L:$L,MATCH('mobitool-Faktoren v2.0'!$AI27,'DIN EN 16258'!$A:$A,0))*$I27/$AD27)+IF(ISERROR($AL27*INDEX('DIN EN 16258'!$L:$L,MATCH('mobitool-Faktoren v2.0'!$AJ27,'DIN EN 16258'!$A:$A,0))*$J27/$AE27),0,$AL27*INDEX('DIN EN 16258'!$L:$L,MATCH('mobitool-Faktoren v2.0'!$AJ27,'DIN EN 16258'!$A:$A,0))*$J27/$AE27)))*1000,
IF($B$268=1,(IF(OR(AJ27="Benzin",AJ27="Diesel"),$AK27*INDEX('DIN EN 16258'!$F:$F,MATCH('mobitool-Faktoren v2.0'!$AI27,'DIN EN 16258'!$A:$A,0))*$I27/$AD27+$AL27*INDEX('DIN EN 16258'!$F:$F,MATCH('mobitool-Faktoren v2.0'!$AJ27,'DIN EN 16258'!$A:$A,0))*$I27/$AD27,IF(ISERROR($AK27*INDEX('DIN EN 16258'!$F:$F,MATCH('mobitool-Faktoren v2.0'!$AI27,'DIN EN 16258'!$A:$A,0))*$I27/$AD27),0,$AK27*INDEX('DIN EN 16258'!$F:$F,MATCH('mobitool-Faktoren v2.0'!$AI27,'DIN EN 16258'!$A:$A,0))*$I27/$AD27)+IF(ISERROR($AL27*INDEX('DIN EN 16258'!$F:$F,MATCH('mobitool-Faktoren v2.0'!$AJ27,'DIN EN 16258'!$A:$A,0))*$J27/$AE27),0,$AL27*INDEX('DIN EN 16258'!$F:$F,MATCH('mobitool-Faktoren v2.0'!$AJ27,'DIN EN 16258'!$A:$A,0))*$J27/$AE27))),0))*$AC27/$F27</f>
        <v>140.79416667111573</v>
      </c>
      <c r="W27" s="39" t="s">
        <v>672</v>
      </c>
      <c r="X27" s="39" t="s">
        <v>162</v>
      </c>
      <c r="Y27" s="336">
        <v>3</v>
      </c>
      <c r="Z27" s="336">
        <v>25</v>
      </c>
      <c r="AA27" s="337">
        <v>500</v>
      </c>
      <c r="AB27" s="299">
        <v>3500</v>
      </c>
      <c r="AC27" s="300">
        <v>1</v>
      </c>
      <c r="AD27" s="298">
        <v>7.3486666666666656</v>
      </c>
      <c r="AE27" s="298"/>
      <c r="AF27" s="299">
        <v>1600</v>
      </c>
      <c r="AG27" s="299"/>
      <c r="AH27" s="299">
        <v>150000</v>
      </c>
      <c r="AI27" s="301" t="s">
        <v>34</v>
      </c>
      <c r="AJ27" s="301"/>
      <c r="AK27" s="329">
        <f>'Kennwerte Strassentransporte'!M$33</f>
        <v>5.5115077495575003E-2</v>
      </c>
      <c r="AL27" s="329"/>
      <c r="AM27" s="202" t="s">
        <v>969</v>
      </c>
      <c r="AN27" s="202" t="s">
        <v>81</v>
      </c>
      <c r="AO27" s="202" t="s">
        <v>970</v>
      </c>
      <c r="AP27" s="202" t="s">
        <v>81</v>
      </c>
      <c r="AQ27" s="202" t="s">
        <v>971</v>
      </c>
      <c r="AR27" s="202" t="s">
        <v>972</v>
      </c>
      <c r="AS27" s="202" t="s">
        <v>973</v>
      </c>
      <c r="AT27" s="202" t="s">
        <v>981</v>
      </c>
      <c r="AU27" s="303">
        <f ca="1">IF(ISERROR(OFFSET('Daten KEA'!$A$1,MATCH(AU$5,'Daten KEA'!$A:$A,0)-1,MATCH(AM27,'Daten KEA'!$A$424:$ADO$424,0)-1)),0,OFFSET('Daten KEA'!$A$1,MATCH(AU$5,'Daten KEA'!$A:$A,0)-1,MATCH(AM27,'Daten KEA'!$A$424:$ADO$424,0)-1))+IF(ISERROR(AK27*INDEX('Energiefaktoren Ecoinvent'!$D:$D,MATCH('mobitool-Faktoren v2.0'!AI27,'Energiefaktoren Ecoinvent'!$A:$A,0))),0,AK27*INDEX('Energiefaktoren Ecoinvent'!$D:$D,MATCH('mobitool-Faktoren v2.0'!AI27,'Energiefaktoren Ecoinvent'!$A:$A,0)))+IF(OR(AJ27="Benzin",AJ27="Diesel"),IF(ISERROR(OFFSET('Daten KEA'!$A$1,MATCH(AV$5,'Daten KEA'!$A:$A,0)-1,MATCH(AN27,'Daten KEA'!$A$424:$ADO$424,0)-1)),0,OFFSET('Daten KEA'!$A$1,MATCH(AV$5,'Daten KEA'!$A:$A,0)-1,MATCH(AN27,'Daten KEA'!$A$424:$ADO$424,0)-1))+IF(ISERROR(AL27*INDEX('Energiefaktoren Ecoinvent'!$D:$D,MATCH('mobitool-Faktoren v2.0'!AJ27,'Energiefaktoren Ecoinvent'!$A:$A,0))),0,AL27*INDEX('Energiefaktoren Ecoinvent'!$D:$D,MATCH('mobitool-Faktoren v2.0'!AJ27,'Energiefaktoren Ecoinvent'!$A:$A,0))),0)</f>
        <v>2.3423907935619375</v>
      </c>
      <c r="AV27" s="303">
        <f ca="1">IF(OR(AJ27="Benzin",AJ27="Diesel"),0,IF(ISERROR(OFFSET('Daten KEA'!$A$1,MATCH(AV$5,'Daten KEA'!$A:$A,0)-1,MATCH(AN27,'Daten KEA'!$A$424:$ADO$424,0)-1)),0,OFFSET('Daten KEA'!$A$1,MATCH(AV$5,'Daten KEA'!$A:$A,0)-1,MATCH(AN27,'Daten KEA'!$A$424:$ADO$424,0)-1))+IF(ISERROR(AL27*INDEX('Energiefaktoren Ecoinvent'!$D:$D,MATCH('mobitool-Faktoren v2.0'!AJ27,'Energiefaktoren Ecoinvent'!$A:$A,0))),0,AL27*INDEX('Energiefaktoren Ecoinvent'!$D:$D,MATCH('mobitool-Faktoren v2.0'!AJ27,'Energiefaktoren Ecoinvent'!$A:$A,0))))</f>
        <v>0</v>
      </c>
      <c r="AW27" s="303">
        <f ca="1">IF(ISERROR(OFFSET('Daten KEA'!$A$1,MATCH(AW$5,'Daten KEA'!$A:$A,0)-1,MATCH(AO27,'Daten KEA'!$A$424:$ADO$424,0)-1)),0,OFFSET('Daten KEA'!$A$1,MATCH(AW$5,'Daten KEA'!$A:$A,0)-1,MATCH(AO27,'Daten KEA'!$A$424:$ADO$424,0)-1))-IF(ISERROR(AK27*INDEX('Energiefaktoren Ecoinvent'!$D:$D,MATCH('mobitool-Faktoren v2.0'!AI27,'Energiefaktoren Ecoinvent'!$A:$A,0))),0,AK27*INDEX('Energiefaktoren Ecoinvent'!$D:$D,MATCH('mobitool-Faktoren v2.0'!AI27,'Energiefaktoren Ecoinvent'!$A:$A,0)))+IF(OR(AJ27="Benzin",AJ27="Diesel"),IF(ISERROR(OFFSET('Daten KEA'!$A$1,MATCH(AX$5,'Daten KEA'!$A:$A,0)-1,MATCH(AP27,'Daten KEA'!$A$424:$ADO$424,0)-1)),0,OFFSET('Daten KEA'!$A$1,MATCH(AX$5,'Daten KEA'!$A:$A,0)-1,MATCH(AP27,'Daten KEA'!$A$424:$ADO$424,0)-1))-IF(ISERROR(AL27*INDEX('Energiefaktoren Ecoinvent'!$D:$D,MATCH('mobitool-Faktoren v2.0'!AJ27,'Energiefaktoren Ecoinvent'!$A:$A,0))),0,AL27*INDEX('Energiefaktoren Ecoinvent'!$D:$D,MATCH('mobitool-Faktoren v2.0'!AJ27,'Energiefaktoren Ecoinvent'!$A:$A,0))),0)</f>
        <v>0.87741130643806242</v>
      </c>
      <c r="AX27" s="303">
        <f ca="1">IF(OR(AJ27="Benzin",AJ27="Diesel"),0,IF(ISERROR(OFFSET('Daten KEA'!$A$1,MATCH(AX$5,'Daten KEA'!$A:$A,0)-1,MATCH(AP27,'Daten KEA'!$A$424:$ADO$424,0)-1)),0,OFFSET('Daten KEA'!$A$1,MATCH(AX$5,'Daten KEA'!$A:$A,0)-1,MATCH(AP27,'Daten KEA'!$A$424:$ADO$424,0)-1))-IF(ISERROR(AL27*INDEX('Energiefaktoren Ecoinvent'!$D:$D,MATCH('mobitool-Faktoren v2.0'!AJ27,'Energiefaktoren Ecoinvent'!$A:$A,0))),0,AL27*INDEX('Energiefaktoren Ecoinvent'!$D:$D,MATCH('mobitool-Faktoren v2.0'!AJ27,'Energiefaktoren Ecoinvent'!$A:$A,0))))</f>
        <v>0</v>
      </c>
      <c r="AY27" s="303">
        <f t="shared" ca="1" si="5"/>
        <v>3.2198020999999999</v>
      </c>
      <c r="AZ27" s="303">
        <f ca="1">IF(ISERROR(OFFSET('Daten KEA'!$A$1,MATCH(AZ$5,'Daten KEA'!$A:$A,0)-1,MATCH(AQ27,'Daten KEA'!$A$424:$ADO$424,0)-1)),0,OFFSET('Daten KEA'!$A$1,MATCH(AZ$5,'Daten KEA'!$A:$A,0)-1,MATCH(AQ27,'Daten KEA'!$A$424:$ADO$424,0)-1))</f>
        <v>0.18482304999999999</v>
      </c>
      <c r="BA27" s="303">
        <f ca="1">IF(ISERROR(OFFSET('Daten KEA'!$A$1,MATCH(BA$5,'Daten KEA'!$A:$A,0)-1,MATCH(AR27,'Daten KEA'!$A$424:$ADO$424,0)-1)),0,OFFSET('Daten KEA'!$A$1,MATCH(BA$5,'Daten KEA'!$A:$A,0)-1,MATCH(AR27,'Daten KEA'!$A$424:$ADO$424,0)-1))</f>
        <v>1.0023063000000001</v>
      </c>
      <c r="BB27" s="303">
        <f ca="1">IF(ISERROR(OFFSET('Daten KEA'!$A$1,MATCH(BB$5,'Daten KEA'!$A:$A,0)-1,MATCH(AS27,'Daten KEA'!$A$424:$ADO$424,0)-1)),0,OFFSET('Daten KEA'!$A$1,MATCH(BB$5,'Daten KEA'!$A:$A,0)-1,MATCH(AS27,'Daten KEA'!$A$424:$ADO$424,0)-1))</f>
        <v>0.84415227999999998</v>
      </c>
      <c r="BC27" s="304">
        <f t="shared" ca="1" si="46"/>
        <v>5.2510837300000004</v>
      </c>
      <c r="BD27" s="303">
        <f ca="1">IF(ISERROR(OFFSET('Daten KEA'!$A$1,MATCH(BD$5,'Daten KEA'!$A:$A,0)-1,MATCH(AT27,'Daten KEA'!$A$424:$ADO$424,0)-1)),0,OFFSET('Daten KEA'!$A$1,MATCH(BD$5,'Daten KEA'!$A:$A,0)-1,MATCH(AT27,'Daten KEA'!$A$424:$ADO$424,0)-1))</f>
        <v>5.2510836999999997</v>
      </c>
      <c r="BE27" s="305">
        <f t="shared" ca="1" si="7"/>
        <v>0.99999999428689346</v>
      </c>
      <c r="BF27" s="306">
        <f ca="1">IF(ISERROR(OFFSET('Daten KEA'!$A$1,MATCH(BF$5,'Daten KEA'!$A:$A,0)-1,MATCH(AM27,'Daten KEA'!$A$424:$ADO$424,0)-1)),0,OFFSET('Daten KEA'!$A$1,MATCH(BF$5,'Daten KEA'!$A:$A,0)-1,MATCH(AM27,'Daten KEA'!$A$424:$ADO$424,0)-1))+IF(ISERROR($AK27*INDEX('Energiefaktoren Ecoinvent'!$H:$H,MATCH('mobitool-Faktoren v2.0'!$AI27,'Energiefaktoren Ecoinvent'!$A:$A,0))),0,$AK27*INDEX('Energiefaktoren Ecoinvent'!$H:$H,MATCH('mobitool-Faktoren v2.0'!$AI27,'Energiefaktoren Ecoinvent'!$A:$A,0)))+IF(OR(AJ27="Benzin",AJ27="Diesel"),IF(ISERROR(OFFSET('Daten KEA'!$A$1,MATCH(BG$5,'Daten KEA'!$A:$A,0)-1,MATCH(AN27,'Daten KEA'!$A$424:$ADO$424,0)-1)),0,OFFSET('Daten KEA'!$A$1,MATCH(BG$5,'Daten KEA'!$A:$A,0)-1,MATCH(AN27,'Daten KEA'!$A$424:$ADO$424,0)-1))+IF(ISERROR($AL27*INDEX('Energiefaktoren Ecoinvent'!$H:$H,MATCH('mobitool-Faktoren v2.0'!$AJ27,'Energiefaktoren Ecoinvent'!$A:$A,0))),0,$AL27*INDEX('Energiefaktoren Ecoinvent'!$H:$H,MATCH('mobitool-Faktoren v2.0'!$AJ27,'Energiefaktoren Ecoinvent'!$A:$A,0))),0)</f>
        <v>2.3423907935619375</v>
      </c>
      <c r="BG27" s="306">
        <f ca="1">IF(OR(AJ27="Benzin",AJ27="Diesel"),0,IF(ISERROR(OFFSET('Daten KEA'!$A$1,MATCH(BG$5,'Daten KEA'!$A:$A,0)-1,MATCH(AN27,'Daten KEA'!$A$424:$ADO$424,0)-1)),0,OFFSET('Daten KEA'!$A$1,MATCH(BG$5,'Daten KEA'!$A:$A,0)-1,MATCH(AN27,'Daten KEA'!$A$424:$ADO$424,0)-1))+IF(ISERROR($AL27*INDEX('Energiefaktoren Ecoinvent'!$H:$H,MATCH('mobitool-Faktoren v2.0'!$AJ27,'Energiefaktoren Ecoinvent'!$A:$A,0))),0,$AL27*INDEX('Energiefaktoren Ecoinvent'!$H:$H,MATCH('mobitool-Faktoren v2.0'!$AJ27,'Energiefaktoren Ecoinvent'!$A:$A,0))))</f>
        <v>0</v>
      </c>
      <c r="BH27" s="306">
        <f ca="1">IF(ISERROR(OFFSET('Daten KEA'!$A$1,MATCH(BH$5,'Daten KEA'!$A:$A,0)-1,MATCH(AO27,'Daten KEA'!$A$424:$ADO$424,0)-1)),0,OFFSET('Daten KEA'!$A$1,MATCH(BH$5,'Daten KEA'!$A:$A,0)-1,MATCH(AO27,'Daten KEA'!$A$424:$ADO$424,0)-1))-IF(ISERROR($AK27*INDEX('Energiefaktoren Ecoinvent'!$H:$H,MATCH('mobitool-Faktoren v2.0'!$AI27,'Energiefaktoren Ecoinvent'!$A:$A,0))),0,$AK27*INDEX('Energiefaktoren Ecoinvent'!$H:$H,MATCH('mobitool-Faktoren v2.0'!$AI27,'Energiefaktoren Ecoinvent'!$A:$A,0)))+IF(OR(AJ27="Benzin",AJ27="Diesel"),IF(ISERROR(OFFSET('Daten KEA'!$A$1,MATCH(BI$5,'Daten KEA'!$A:$A,0)-1,MATCH(AP27,'Daten KEA'!$A$424:$ADO$424,0)-1)),0,OFFSET('Daten KEA'!$A$1,MATCH(BI$5,'Daten KEA'!$A:$A,0)-1,MATCH(AP27,'Daten KEA'!$A$424:$ADO$424,0)-1))-IF(ISERROR($AL27*INDEX('Energiefaktoren Ecoinvent'!$H:$H,MATCH('mobitool-Faktoren v2.0'!$AJ27,'Energiefaktoren Ecoinvent'!$A:$A,0))),0,$AL27*INDEX('Energiefaktoren Ecoinvent'!$H:$H,MATCH('mobitool-Faktoren v2.0'!$AJ27,'Energiefaktoren Ecoinvent'!$A:$A,0))),0)</f>
        <v>0.86692625230506248</v>
      </c>
      <c r="BI27" s="306">
        <f ca="1">IF(OR(AJ27="Benzin",AJ27="Diesel"),0,IF(ISERROR(OFFSET('Daten KEA'!$A$1,MATCH(BI$5,'Daten KEA'!$A:$A,0)-1,MATCH(AP27,'Daten KEA'!$A$424:$ADO$424,0)-1)),0,OFFSET('Daten KEA'!$A$1,MATCH(BI$5,'Daten KEA'!$A:$A,0)-1,MATCH(AP27,'Daten KEA'!$A$424:$ADO$424,0)-1))-IF(ISERROR($AL27*INDEX('Energiefaktoren Ecoinvent'!$H:$H,MATCH('mobitool-Faktoren v2.0'!$AJ27,'Energiefaktoren Ecoinvent'!$A:$A,0))),0,$AL27*INDEX('Energiefaktoren Ecoinvent'!$H:$H,MATCH('mobitool-Faktoren v2.0'!$AJ27,'Energiefaktoren Ecoinvent'!$A:$A,0))))</f>
        <v>0</v>
      </c>
      <c r="BJ27" s="306">
        <f t="shared" ca="1" si="41"/>
        <v>3.209317045867</v>
      </c>
      <c r="BK27" s="306">
        <f ca="1">IF(ISERROR(OFFSET('Daten KEA'!$A$1,MATCH(BK$5,'Daten KEA'!$A:$A,0)-1,MATCH(AQ27,'Daten KEA'!$A$424:$ADO$424,0)-1)),0,OFFSET('Daten KEA'!$A$1,MATCH(BK$5,'Daten KEA'!$A:$A,0)-1,MATCH(AQ27,'Daten KEA'!$A$424:$ADO$424,0)-1))</f>
        <v>0.17631837758306998</v>
      </c>
      <c r="BL27" s="306">
        <f ca="1">IF(ISERROR(OFFSET('Daten KEA'!$A$1,MATCH(BL$5,'Daten KEA'!$A:$A,0)-1,MATCH(AR27,'Daten KEA'!$A$424:$ADO$424,0)-1)),0,OFFSET('Daten KEA'!$A$1,MATCH(BL$5,'Daten KEA'!$A:$A,0)-1,MATCH(AR27,'Daten KEA'!$A$424:$ADO$424,0)-1))</f>
        <v>0.91292618585179997</v>
      </c>
      <c r="BM27" s="306">
        <f ca="1">IF(ISERROR(OFFSET('Daten KEA'!$A$1,MATCH(BM$5,'Daten KEA'!$A:$A,0)-1,MATCH(AS27,'Daten KEA'!$A$424:$ADO$424,0)-1)),0,OFFSET('Daten KEA'!$A$1,MATCH(BM$5,'Daten KEA'!$A:$A,0)-1,MATCH(AS27,'Daten KEA'!$A$424:$ADO$424,0)-1))</f>
        <v>0.74347970396926988</v>
      </c>
      <c r="BN27" s="307">
        <f t="shared" ca="1" si="43"/>
        <v>5.0420413132711399</v>
      </c>
      <c r="BO27" s="306">
        <f ca="1">IF(ISERROR(OFFSET('Daten KEA'!$A$1,MATCH(BO$5,'Daten KEA'!$A:$A,0)-1,MATCH(AT27,'Daten KEA'!$A$424:$ADO$424,0)-1)),0,OFFSET('Daten KEA'!$A$1,MATCH(BO$5,'Daten KEA'!$A:$A,0)-1,MATCH(AT27,'Daten KEA'!$A$424:$ADO$424,0)-1))</f>
        <v>5.0420413942711999</v>
      </c>
      <c r="BP27" s="305">
        <f t="shared" ca="1" si="8"/>
        <v>1.0000000160649338</v>
      </c>
      <c r="BQ27" s="308">
        <f ca="1">IF(ISERROR(OFFSET('Daten GWP'!$A$1,MATCH(BQ$5,'Daten GWP'!$A:$A,0)-1,MATCH(AM27,'Daten GWP'!$A$424:$ADO$424,0)-1)),0,OFFSET('Daten GWP'!$A$1,MATCH(BQ$5,'Daten GWP'!$A:$A,0)-1,MATCH(AM27,'Daten GWP'!$A$424:$ADO$424,0)-1))*1000</f>
        <v>180.92832000000001</v>
      </c>
      <c r="BR27" s="308">
        <f ca="1">IF(ISERROR(OFFSET('Daten GWP'!$A$1,MATCH(BR$5,'Daten GWP'!$A:$A,0)-1,MATCH(AN27,'Daten GWP'!$A$424:$ADO$424,0)-1)),0,OFFSET('Daten GWP'!$A$1,MATCH(BR$5,'Daten GWP'!$A:$A,0)-1,MATCH(AN27,'Daten GWP'!$A$424:$ADO$424,0)-1))*1000</f>
        <v>0</v>
      </c>
      <c r="BS27" s="308">
        <f ca="1">IF(ISERROR(OFFSET('Daten GWP'!$A$1,MATCH(BS$5,'Daten GWP'!$A:$A,0)-1,MATCH(AO27,'Daten GWP'!$A$424:$ADO$424,0)-1)),0,OFFSET('Daten GWP'!$A$1,MATCH(BS$5,'Daten GWP'!$A:$A,0)-1,MATCH(AO27,'Daten GWP'!$A$424:$ADO$424,0)-1))*1000</f>
        <v>47.243741999999997</v>
      </c>
      <c r="BT27" s="308">
        <f ca="1">IF(ISERROR(OFFSET('Daten GWP'!$A$1,MATCH(BT$5,'Daten GWP'!$A:$A,0)-1,MATCH(AP27,'Daten GWP'!$A$424:$ADO$424,0)-1)),0,OFFSET('Daten GWP'!$A$1,MATCH(BT$5,'Daten GWP'!$A:$A,0)-1,MATCH(AP27,'Daten GWP'!$A$424:$ADO$424,0)-1))*1000</f>
        <v>0</v>
      </c>
      <c r="BU27" s="308">
        <f t="shared" ca="1" si="9"/>
        <v>228.17206200000001</v>
      </c>
      <c r="BV27" s="308">
        <f ca="1">IF(ISERROR(OFFSET('Daten GWP'!$A$1,MATCH(BV$5,'Daten GWP'!$A:$A,0)-1,MATCH(AQ27,'Daten GWP'!$A$424:$ADO$424,0)-1)),0,OFFSET('Daten GWP'!$A$1,MATCH(BV$5,'Daten GWP'!$A:$A,0)-1,MATCH(AQ27,'Daten GWP'!$A$424:$ADO$424,0)-1))*1000</f>
        <v>6.4299441000000002</v>
      </c>
      <c r="BW27" s="308">
        <f ca="1">IF(ISERROR(OFFSET('Daten GWP'!$A$1,MATCH(BW$5,'Daten GWP'!$A:$A,0)-1,MATCH(AR27,'Daten GWP'!$A$424:$ADO$424,0)-1)),0,OFFSET('Daten GWP'!$A$1,MATCH(BW$5,'Daten GWP'!$A:$A,0)-1,MATCH(AR27,'Daten GWP'!$A$424:$ADO$424,0)-1))*1000</f>
        <v>60.633606</v>
      </c>
      <c r="BX27" s="308">
        <f ca="1">IF(ISERROR(OFFSET('Daten GWP'!$A$1,MATCH(BX$5,'Daten GWP'!$A:$A,0)-1,MATCH(AS27,'Daten GWP'!$A$424:$ADO$424,0)-1)),0,OFFSET('Daten GWP'!$A$1,MATCH(BX$5,'Daten GWP'!$A:$A,0)-1,MATCH(AS27,'Daten GWP'!$A$424:$ADO$424,0)-1))*1000</f>
        <v>14.358938999999999</v>
      </c>
      <c r="BY27" s="309">
        <f t="shared" ca="1" si="44"/>
        <v>309.59455110000005</v>
      </c>
      <c r="BZ27" s="308">
        <f ca="1">IF(ISERROR(OFFSET('Daten GWP'!$A$1,MATCH(BZ$5,'Daten GWP'!$A:$A,0)-1,MATCH(AT27,'Daten GWP'!$A$424:$ADO$424,0)-1)),0,OFFSET('Daten GWP'!$A$1,MATCH(BZ$5,'Daten GWP'!$A:$A,0)-1,MATCH(AT27,'Daten GWP'!$A$424:$ADO$424,0)-1))*1000</f>
        <v>309.59455000000003</v>
      </c>
      <c r="CA27" s="305">
        <f t="shared" ca="1" si="11"/>
        <v>0.9999999964469658</v>
      </c>
      <c r="CB27" s="310">
        <f ca="1">IF(ISERROR(OFFSET('Daten Elementary'!$A$1,MATCH(CB$5,'Daten Elementary'!$A:$A,0)-1,MATCH(AM27,'Daten Elementary'!$A$424:$ADO$424,0)-1)),0,OFFSET('Daten Elementary'!$A$1,MATCH(CB$5,'Daten Elementary'!$A:$A,0)-1,MATCH(AM27,'Daten Elementary'!$A$424:$ADO$424,0)-1))*1000000</f>
        <v>24.697708000000002</v>
      </c>
      <c r="CC27" s="310">
        <f ca="1">IF(ISERROR(OFFSET('Daten Elementary'!$A$1,MATCH(CC$5,'Daten Elementary'!$A:$A,0)-1,MATCH(AN27,'Daten Elementary'!$A$424:$ADO$424,0)-1)),0,OFFSET('Daten Elementary'!$A$1,MATCH(CC$5,'Daten Elementary'!$A:$A,0)-1,MATCH(AN27,'Daten Elementary'!$A$424:$ADO$424,0)-1))*1000000</f>
        <v>0</v>
      </c>
      <c r="CD27" s="310">
        <f ca="1">IF(ISERROR(OFFSET('Daten Elementary'!$A$1,MATCH(CD$5,'Daten Elementary'!$A:$A,0)-1,MATCH(AO27,'Daten Elementary'!$A$424:$ADO$424,0)-1)),0,OFFSET('Daten Elementary'!$A$1,MATCH(CD$5,'Daten Elementary'!$A:$A,0)-1,MATCH(AO27,'Daten Elementary'!$A$424:$ADO$424,0)-1))*1000000</f>
        <v>17.217147999999998</v>
      </c>
      <c r="CE27" s="310">
        <f ca="1">IF(ISERROR(OFFSET('Daten Elementary'!$A$1,MATCH(CE$5,'Daten Elementary'!$A:$A,0)-1,MATCH(AP27,'Daten Elementary'!$A$424:$ADO$424,0)-1)),0,OFFSET('Daten Elementary'!$A$1,MATCH(CE$5,'Daten Elementary'!$A:$A,0)-1,MATCH(AP27,'Daten Elementary'!$A$424:$ADO$424,0)-1))*1000000</f>
        <v>0</v>
      </c>
      <c r="CF27" s="310">
        <f t="shared" ca="1" si="12"/>
        <v>41.914856</v>
      </c>
      <c r="CG27" s="310">
        <f ca="1">IF(ISERROR(OFFSET('Daten Elementary'!$A$1,MATCH(CG$5,'Daten Elementary'!$A:$A,0)-1,MATCH(AQ27,'Daten Elementary'!$A$424:$ADO$424,0)-1)),0,OFFSET('Daten Elementary'!$A$1,MATCH(CG$5,'Daten Elementary'!$A:$A,0)-1,MATCH(AQ27,'Daten Elementary'!$A$424:$ADO$424,0)-1))*1000000</f>
        <v>2.5342876999999997</v>
      </c>
      <c r="CH27" s="310">
        <f ca="1">IF(ISERROR(OFFSET('Daten Elementary'!$A$1,MATCH(CH$5,'Daten Elementary'!$A:$A,0)-1,MATCH(AR27,'Daten Elementary'!$A$424:$ADO$424,0)-1)),0,OFFSET('Daten Elementary'!$A$1,MATCH(CH$5,'Daten Elementary'!$A:$A,0)-1,MATCH(AR27,'Daten Elementary'!$A$424:$ADO$424,0)-1))*1000000</f>
        <v>55.794156000000001</v>
      </c>
      <c r="CI27" s="310">
        <f ca="1">IF(ISERROR(OFFSET('Daten Elementary'!$A$1,MATCH(CI$5,'Daten Elementary'!$A:$A,0)-1,MATCH(AS27,'Daten Elementary'!$A$424:$ADO$424,0)-1)),0,OFFSET('Daten Elementary'!$A$1,MATCH(CI$5,'Daten Elementary'!$A:$A,0)-1,MATCH(AS27,'Daten Elementary'!$A$424:$ADO$424,0)-1))*1000000</f>
        <v>12.323541000000001</v>
      </c>
      <c r="CJ27" s="311">
        <f t="shared" ca="1" si="13"/>
        <v>112.5668407</v>
      </c>
      <c r="CK27" s="310">
        <f ca="1">IF(ISERROR(OFFSET('Daten Elementary'!$A$1,MATCH(CK$5,'Daten Elementary'!$A:$A,0)-1,MATCH($AT27,'Daten Elementary'!$A$424:$ADO$424,0)-1)),0,OFFSET('Daten Elementary'!$A$1,MATCH(CK$5,'Daten Elementary'!$A:$A,0)-1,MATCH($AT27,'Daten Elementary'!$A$424:$ADO$424,0)-1))*1000000</f>
        <v>112.56684</v>
      </c>
      <c r="CL27" s="305">
        <f t="shared" ca="1" si="14"/>
        <v>0.99999999378147242</v>
      </c>
      <c r="CM27" s="312">
        <f ca="1">IF(ISERROR(OFFSET('Daten Elementary'!$A$1,MATCH(CM$5,'Daten Elementary'!$A:$A,0)-1,MATCH(AM27,'Daten Elementary'!$A$424:$ADO$424,0)-1)),0,OFFSET('Daten Elementary'!$A$1,MATCH(CM$5,'Daten Elementary'!$A:$A,0)-1,MATCH(AM27,'Daten Elementary'!$A$424:$ADO$424,0)-1))*1000000</f>
        <v>14.341337000000001</v>
      </c>
      <c r="CN27" s="312">
        <f ca="1">IF(ISERROR(OFFSET('Daten Elementary'!$A$1,MATCH(CN$5,'Daten Elementary'!$A:$A,0)-1,MATCH(AN27,'Daten Elementary'!$A$424:$ADO$424,0)-1)),0,OFFSET('Daten Elementary'!$A$1,MATCH(CN$5,'Daten Elementary'!$A:$A,0)-1,MATCH(AN27,'Daten Elementary'!$A$424:$ADO$424,0)-1))*1000000</f>
        <v>0</v>
      </c>
      <c r="CO27" s="312">
        <f ca="1">IF(ISERROR(OFFSET('Daten Elementary'!$A$1,MATCH(CO$5,'Daten Elementary'!$A:$A,0)-1,MATCH(AO27,'Daten Elementary'!$A$424:$ADO$424,0)-1)),0,OFFSET('Daten Elementary'!$A$1,MATCH(CO$5,'Daten Elementary'!$A:$A,0)-1,MATCH(AO27,'Daten Elementary'!$A$424:$ADO$424,0)-1))*1000000</f>
        <v>13.961413</v>
      </c>
      <c r="CP27" s="312">
        <f ca="1">IF(ISERROR(OFFSET('Daten Elementary'!$A$1,MATCH(CP$5,'Daten Elementary'!$A:$A,0)-1,MATCH(AP27,'Daten Elementary'!$A$424:$ADO$424,0)-1)),0,OFFSET('Daten Elementary'!$A$1,MATCH(CP$5,'Daten Elementary'!$A:$A,0)-1,MATCH(AP27,'Daten Elementary'!$A$424:$ADO$424,0)-1))*1000000</f>
        <v>0</v>
      </c>
      <c r="CQ27" s="312">
        <f t="shared" ca="1" si="15"/>
        <v>28.302750000000003</v>
      </c>
      <c r="CR27" s="312">
        <f ca="1">IF(ISERROR(OFFSET('Daten Elementary'!$A$1,MATCH(CR$5,'Daten Elementary'!$A:$A,0)-1,MATCH(AQ27,'Daten Elementary'!$A$424:$ADO$424,0)-1)),0,OFFSET('Daten Elementary'!$A$1,MATCH(CR$5,'Daten Elementary'!$A:$A,0)-1,MATCH(AQ27,'Daten Elementary'!$A$424:$ADO$424,0)-1))*1000000</f>
        <v>1.6960850999999999</v>
      </c>
      <c r="CS27" s="312">
        <f ca="1">IF(ISERROR(OFFSET('Daten Elementary'!$A$1,MATCH(CS$5,'Daten Elementary'!$A:$A,0)-1,MATCH(AR27,'Daten Elementary'!$A$424:$ADO$424,0)-1)),0,OFFSET('Daten Elementary'!$A$1,MATCH(CS$5,'Daten Elementary'!$A:$A,0)-1,MATCH(AR27,'Daten Elementary'!$A$424:$ADO$424,0)-1))*1000000</f>
        <v>21.365215000000003</v>
      </c>
      <c r="CT27" s="312">
        <f ca="1">IF(ISERROR(OFFSET('Daten Elementary'!$A$1,MATCH(CT$5,'Daten Elementary'!$A:$A,0)-1,MATCH(AS27,'Daten Elementary'!$A$424:$ADO$424,0)-1)),0,OFFSET('Daten Elementary'!$A$1,MATCH(CT$5,'Daten Elementary'!$A:$A,0)-1,MATCH(AS27,'Daten Elementary'!$A$424:$ADO$424,0)-1))*1000000</f>
        <v>6.9625197999999999</v>
      </c>
      <c r="CU27" s="313">
        <f t="shared" ca="1" si="16"/>
        <v>58.32656990000001</v>
      </c>
      <c r="CV27" s="312">
        <f ca="1">IF(ISERROR(OFFSET('Daten Elementary'!$A$1,MATCH(CV$5,'Daten Elementary'!$A:$A,0)-1,MATCH($AT27,'Daten Elementary'!$A$424:$ADO$424,0)-1)),0,OFFSET('Daten Elementary'!$A$1,MATCH(CV$5,'Daten Elementary'!$A:$A,0)-1,MATCH($AT27,'Daten Elementary'!$A$424:$ADO$424,0)-1))*1000000</f>
        <v>58.326570000000004</v>
      </c>
      <c r="CW27" s="305">
        <f t="shared" ca="1" si="17"/>
        <v>1.0000000017144843</v>
      </c>
      <c r="CX27" s="314">
        <f ca="1">IF(ISERROR(OFFSET('Daten Elementary'!$A$1,MATCH(CX$5,'Daten Elementary'!$A:$A,0)-1,MATCH(AM27,'Daten Elementary'!$A$424:$ADO$424,0)-1)),0,OFFSET('Daten Elementary'!$A$1,MATCH(CX$5,'Daten Elementary'!$A:$A,0)-1,MATCH(AM27,'Daten Elementary'!$A$424:$ADO$424,0)-1))*1000000</f>
        <v>71.428413999999989</v>
      </c>
      <c r="CY27" s="314">
        <f ca="1">IF(ISERROR(OFFSET('Daten Elementary'!$A$1,MATCH(CY$5,'Daten Elementary'!$A:$A,0)-1,MATCH(AN27,'Daten Elementary'!$A$424:$ADO$424,0)-1)),0,OFFSET('Daten Elementary'!$A$1,MATCH(CY$5,'Daten Elementary'!$A:$A,0)-1,MATCH(AN27,'Daten Elementary'!$A$424:$ADO$424,0)-1))*1000000</f>
        <v>0</v>
      </c>
      <c r="CZ27" s="314">
        <f ca="1">IF(ISERROR(OFFSET('Daten Elementary'!$A$1,MATCH(CZ$5,'Daten Elementary'!$A:$A,0)-1,MATCH(AO27,'Daten Elementary'!$A$424:$ADO$424,0)-1)),0,OFFSET('Daten Elementary'!$A$1,MATCH(CZ$5,'Daten Elementary'!$A:$A,0)-1,MATCH(AO27,'Daten Elementary'!$A$424:$ADO$424,0)-1))*1000000</f>
        <v>157.79410999999999</v>
      </c>
      <c r="DA27" s="314">
        <f ca="1">IF(ISERROR(OFFSET('Daten Elementary'!$A$1,MATCH(DA$5,'Daten Elementary'!$A:$A,0)-1,MATCH(AP27,'Daten Elementary'!$A$424:$ADO$424,0)-1)),0,OFFSET('Daten Elementary'!$A$1,MATCH(DA$5,'Daten Elementary'!$A:$A,0)-1,MATCH(AP27,'Daten Elementary'!$A$424:$ADO$424,0)-1))*1000000</f>
        <v>0</v>
      </c>
      <c r="DB27" s="314">
        <f t="shared" ca="1" si="18"/>
        <v>229.22252399999996</v>
      </c>
      <c r="DC27" s="314">
        <f ca="1">IF(ISERROR(OFFSET('Daten Elementary'!$A$1,MATCH(DC$5,'Daten Elementary'!$A:$A,0)-1,MATCH(AQ27,'Daten Elementary'!$A$424:$ADO$424,0)-1)),0,OFFSET('Daten Elementary'!$A$1,MATCH(DC$5,'Daten Elementary'!$A:$A,0)-1,MATCH(AQ27,'Daten Elementary'!$A$424:$ADO$424,0)-1))*1000000</f>
        <v>6.4210890999999997</v>
      </c>
      <c r="DD27" s="314">
        <f ca="1">IF(ISERROR(OFFSET('Daten Elementary'!$A$1,MATCH(DD$5,'Daten Elementary'!$A:$A,0)-1,MATCH(AR27,'Daten Elementary'!$A$424:$ADO$424,0)-1)),0,OFFSET('Daten Elementary'!$A$1,MATCH(DD$5,'Daten Elementary'!$A:$A,0)-1,MATCH(AR27,'Daten Elementary'!$A$424:$ADO$424,0)-1))*1000000</f>
        <v>92.359469000000004</v>
      </c>
      <c r="DE27" s="314">
        <f ca="1">IF(ISERROR(OFFSET('Daten Elementary'!$A$1,MATCH(DE$5,'Daten Elementary'!$A:$A,0)-1,MATCH(AS27,'Daten Elementary'!$A$424:$ADO$424,0)-1)),0,OFFSET('Daten Elementary'!$A$1,MATCH(DE$5,'Daten Elementary'!$A:$A,0)-1,MATCH(AS27,'Daten Elementary'!$A$424:$ADO$424,0)-1))*1000000</f>
        <v>55.370537000000006</v>
      </c>
      <c r="DF27" s="315">
        <f t="shared" ca="1" si="19"/>
        <v>383.37361909999998</v>
      </c>
      <c r="DG27" s="314">
        <f ca="1">IF(ISERROR(OFFSET('Daten Elementary'!$A$1,MATCH(DG$5,'Daten Elementary'!$A:$A,0)-1,MATCH($AT27,'Daten Elementary'!$A$424:$ADO$424,0)-1)),0,OFFSET('Daten Elementary'!$A$1,MATCH(DG$5,'Daten Elementary'!$A:$A,0)-1,MATCH($AT27,'Daten Elementary'!$A$424:$ADO$424,0)-1))*1000000</f>
        <v>383.37362000000002</v>
      </c>
      <c r="DH27" s="305">
        <f t="shared" ca="1" si="20"/>
        <v>1.0000000023475795</v>
      </c>
      <c r="DI27" s="316">
        <f ca="1">IF(ISERROR(OFFSET('Daten Elementary'!$A$1,MATCH(DI$5,'Daten Elementary'!$A:$A,0)-1,MATCH(AM27,'Daten Elementary'!$A$424:$ADO$424,0)-1)),0,OFFSET('Daten Elementary'!$A$1,MATCH(DI$5,'Daten Elementary'!$A:$A,0)-1,MATCH(AM27,'Daten Elementary'!$A$424:$ADO$424,0)-1))*1000000</f>
        <v>30.276</v>
      </c>
      <c r="DJ27" s="316">
        <f ca="1">IF(ISERROR(OFFSET('Daten Elementary'!$A$1,MATCH(DJ$5,'Daten Elementary'!$A:$A,0)-1,MATCH(AN27,'Daten Elementary'!$A$424:$ADO$424,0)-1)),0,OFFSET('Daten Elementary'!$A$1,MATCH(DJ$5,'Daten Elementary'!$A:$A,0)-1,MATCH(AN27,'Daten Elementary'!$A$424:$ADO$424,0)-1))*1000000</f>
        <v>0</v>
      </c>
      <c r="DK27" s="316">
        <f ca="1">IF(ISERROR(OFFSET('Daten Elementary'!$A$1,MATCH(DK$5,'Daten Elementary'!$A:$A,0)-1,MATCH(AO27,'Daten Elementary'!$A$424:$ADO$424,0)-1)),0,OFFSET('Daten Elementary'!$A$1,MATCH(DK$5,'Daten Elementary'!$A:$A,0)-1,MATCH(AO27,'Daten Elementary'!$A$424:$ADO$424,0)-1))*1000000</f>
        <v>168.86709999999999</v>
      </c>
      <c r="DL27" s="316">
        <f ca="1">IF(ISERROR(OFFSET('Daten Elementary'!$A$1,MATCH(DL$5,'Daten Elementary'!$A:$A,0)-1,MATCH(AP27,'Daten Elementary'!$A$424:$ADO$424,0)-1)),0,OFFSET('Daten Elementary'!$A$1,MATCH(DL$5,'Daten Elementary'!$A:$A,0)-1,MATCH(AP27,'Daten Elementary'!$A$424:$ADO$424,0)-1))*1000000</f>
        <v>0</v>
      </c>
      <c r="DM27" s="316">
        <f t="shared" ca="1" si="21"/>
        <v>199.1431</v>
      </c>
      <c r="DN27" s="316">
        <f ca="1">IF(ISERROR(OFFSET('Daten Elementary'!$A$1,MATCH(DN$5,'Daten Elementary'!$A:$A,0)-1,MATCH(AQ27,'Daten Elementary'!$A$424:$ADO$424,0)-1)),0,OFFSET('Daten Elementary'!$A$1,MATCH(DN$5,'Daten Elementary'!$A:$A,0)-1,MATCH(AQ27,'Daten Elementary'!$A$424:$ADO$424,0)-1))*1000000</f>
        <v>11.709254000000001</v>
      </c>
      <c r="DO27" s="316">
        <f ca="1">IF(ISERROR(OFFSET('Daten Elementary'!$A$1,MATCH(DO$5,'Daten Elementary'!$A:$A,0)-1,MATCH(AR27,'Daten Elementary'!$A$424:$ADO$424,0)-1)),0,OFFSET('Daten Elementary'!$A$1,MATCH(DO$5,'Daten Elementary'!$A:$A,0)-1,MATCH(AR27,'Daten Elementary'!$A$424:$ADO$424,0)-1))*1000000</f>
        <v>109.19866999999999</v>
      </c>
      <c r="DP27" s="316">
        <f ca="1">IF(ISERROR(OFFSET('Daten Elementary'!$A$1,MATCH(DP$5,'Daten Elementary'!$A:$A,0)-1,MATCH(AS27,'Daten Elementary'!$A$424:$ADO$424,0)-1)),0,OFFSET('Daten Elementary'!$A$1,MATCH(DP$5,'Daten Elementary'!$A:$A,0)-1,MATCH(AS27,'Daten Elementary'!$A$424:$ADO$424,0)-1))*1000000</f>
        <v>62.518711000000003</v>
      </c>
      <c r="DQ27" s="317">
        <f t="shared" ca="1" si="22"/>
        <v>382.56973499999998</v>
      </c>
      <c r="DR27" s="316">
        <f ca="1">IF(ISERROR(OFFSET('Daten Elementary'!$A$1,MATCH(DR$5,'Daten Elementary'!$A:$A,0)-1,MATCH($AT27,'Daten Elementary'!$A$424:$ADO$424,0)-1)),0,OFFSET('Daten Elementary'!$A$1,MATCH(DR$5,'Daten Elementary'!$A:$A,0)-1,MATCH($AT27,'Daten Elementary'!$A$424:$ADO$424,0)-1))*1000000</f>
        <v>382.56974000000002</v>
      </c>
      <c r="DS27" s="305">
        <f t="shared" ca="1" si="23"/>
        <v>1.0000000130695128</v>
      </c>
      <c r="DT27" s="318">
        <f ca="1">IF(ISERROR(OFFSET('Daten UBP13'!$A$1,MATCH(DT$5,'Daten UBP13'!$A:$A,0)-1,MATCH(AM27,'Daten UBP13'!$A$424:$AEG$424,0)-1)),0,OFFSET('Daten UBP13'!$A$1,MATCH(DT$5,'Daten UBP13'!$A:$A,0)-1,MATCH(AM27,'Daten UBP13'!$A$424:$AEG$424,0)-1))</f>
        <v>122.14371</v>
      </c>
      <c r="DU27" s="318">
        <f ca="1">IF(ISERROR(OFFSET('Daten UBP13'!$A$1,MATCH(DU$5,'Daten UBP13'!$A:$A,0)-1,MATCH(AN27,'Daten UBP13'!$A$424:$AEG$424,0)-1)),0,OFFSET('Daten UBP13'!$A$1,MATCH(DU$5,'Daten UBP13'!$A:$A,0)-1,MATCH(AN27,'Daten UBP13'!$A$424:$AEG$424,0)-1))</f>
        <v>0</v>
      </c>
      <c r="DV27" s="318">
        <f ca="1">IF(ISERROR(OFFSET('Daten UBP13'!$A$1,MATCH(DV$5,'Daten UBP13'!$A:$A,0)-1,MATCH(AO27,'Daten UBP13'!$A$424:$AEG$424,0)-1)),0,OFFSET('Daten UBP13'!$A$1,MATCH(DV$5,'Daten UBP13'!$A:$A,0)-1,MATCH(AO27,'Daten UBP13'!$A$424:$AEG$424,0)-1))</f>
        <v>86.358277000000001</v>
      </c>
      <c r="DW27" s="318">
        <f ca="1">IF(ISERROR(OFFSET('Daten UBP13'!$A$1,MATCH(DW$5,'Daten UBP13'!$A:$A,0)-1,MATCH(AP27,'Daten UBP13'!$A$424:$AEG$424,0)-1)),0,OFFSET('Daten UBP13'!$A$1,MATCH(DW$5,'Daten UBP13'!$A:$A,0)-1,MATCH(AP27,'Daten UBP13'!$A$424:$AEG$424,0)-1))</f>
        <v>0</v>
      </c>
      <c r="DX27" s="318">
        <f t="shared" ca="1" si="24"/>
        <v>208.50198699999999</v>
      </c>
      <c r="DY27" s="318">
        <f ca="1">IF(ISERROR(OFFSET('Daten UBP13'!$A$1,MATCH(DY$5,'Daten UBP13'!$A:$A,0)-1,MATCH(AQ27,'Daten UBP13'!$A$424:$AEG$424,0)-1)),0,OFFSET('Daten UBP13'!$A$1,MATCH(DY$5,'Daten UBP13'!$A:$A,0)-1,MATCH(AQ27,'Daten UBP13'!$A$424:$AEG$424,0)-1))</f>
        <v>9.4186382999999996</v>
      </c>
      <c r="DZ27" s="318">
        <f ca="1">IF(ISERROR(OFFSET('Daten UBP13'!$A$1,MATCH(DZ$5,'Daten UBP13'!$A:$A,0)-1,MATCH(AR27,'Daten UBP13'!$A$424:$AEG$424,0)-1)),0,OFFSET('Daten UBP13'!$A$1,MATCH(DZ$5,'Daten UBP13'!$A:$A,0)-1,MATCH(AR27,'Daten UBP13'!$A$424:$AEG$424,0)-1))</f>
        <v>107.58223</v>
      </c>
      <c r="EA27" s="318">
        <f ca="1">IF(ISERROR(OFFSET('Daten UBP13'!$A$1,MATCH(EA$5,'Daten UBP13'!$A:$A,0)-1,MATCH(AS27,'Daten UBP13'!$A$424:$AEG$424,0)-1)),0,OFFSET('Daten UBP13'!$A$1,MATCH(EA$5,'Daten UBP13'!$A:$A,0)-1,MATCH(AS27,'Daten UBP13'!$A$424:$AEG$424,0)-1))</f>
        <v>37.606847999999999</v>
      </c>
      <c r="EB27" s="319">
        <f t="shared" ca="1" si="25"/>
        <v>363.10970329999998</v>
      </c>
      <c r="EC27" s="318">
        <f ca="1">IF(ISERROR(OFFSET('Daten UBP13'!$A$1,MATCH(EC$5,'Daten UBP13'!$A:$A,0)-1,MATCH(AT27,'Daten UBP13'!$A$424:$AEG$424,0)-1)),0,OFFSET('Daten UBP13'!$A$1,MATCH(EC$5,'Daten UBP13'!$A:$A,0)-1,MATCH(AT27,'Daten UBP13'!$A$424:$AEG$424,0)-1))</f>
        <v>363.10969999999998</v>
      </c>
      <c r="ED27" s="305">
        <f t="shared" ca="1" si="26"/>
        <v>0.99999999091183744</v>
      </c>
      <c r="EE27" s="320">
        <f ca="1">IF(ISERROR(OFFSET('Daten ReCiPe'!$A$1,MATCH(EE$5,'Daten ReCiPe'!$A:$A,0)-1,MATCH(AM27,'Daten ReCiPe'!$A$424:$ADO$424,0)-1)),0,OFFSET('Daten ReCiPe'!$A$1,MATCH(EE$5,'Daten ReCiPe'!$A:$A,0)-1,MATCH(AM27,'Daten ReCiPe'!$A$424:$ADO$424,0)-1))*1000</f>
        <v>8.5761677999999986</v>
      </c>
      <c r="EF27" s="320">
        <f ca="1">IF(ISERROR(OFFSET('Daten ReCiPe'!$A$1,MATCH(EF$5,'Daten ReCiPe'!$A:$A,0)-1,MATCH(AN27,'Daten ReCiPe'!$A$424:$ADO$424,0)-1)),0,OFFSET('Daten ReCiPe'!$A$1,MATCH(EF$5,'Daten ReCiPe'!$A:$A,0)-1,MATCH(AN27,'Daten ReCiPe'!$A$424:$ADO$424,0)-1))*1000</f>
        <v>0</v>
      </c>
      <c r="EG27" s="320">
        <f ca="1">IF(ISERROR(OFFSET('Daten ReCiPe'!$A$1,MATCH(EG$5,'Daten ReCiPe'!$A:$A,0)-1,MATCH(AO27,'Daten ReCiPe'!$A$424:$ADO$424,0)-1)),0,OFFSET('Daten ReCiPe'!$A$1,MATCH(EG$5,'Daten ReCiPe'!$A:$A,0)-1,MATCH(AO27,'Daten ReCiPe'!$A$424:$ADO$424,0)-1))*1000</f>
        <v>12.967650000000001</v>
      </c>
      <c r="EH27" s="320">
        <f ca="1">IF(ISERROR(OFFSET('Daten ReCiPe'!$A$1,MATCH(EH$5,'Daten ReCiPe'!$A:$A,0)-1,MATCH(AP27,'Daten ReCiPe'!$A$424:$ADO$424,0)-1)),0,OFFSET('Daten ReCiPe'!$A$1,MATCH(EH$5,'Daten ReCiPe'!$A:$A,0)-1,MATCH(AP27,'Daten ReCiPe'!$A$424:$ADO$424,0)-1))*1000</f>
        <v>0</v>
      </c>
      <c r="EI27" s="320">
        <f t="shared" ca="1" si="27"/>
        <v>21.543817799999999</v>
      </c>
      <c r="EJ27" s="320">
        <f ca="1">IF(ISERROR(OFFSET('Daten ReCiPe'!$A$1,MATCH(EJ$5,'Daten ReCiPe'!$A:$A,0)-1,MATCH(AQ27,'Daten ReCiPe'!$A$424:$ADO$424,0)-1)),0,OFFSET('Daten ReCiPe'!$A$1,MATCH(EJ$5,'Daten ReCiPe'!$A:$A,0)-1,MATCH(AQ27,'Daten ReCiPe'!$A$424:$ADO$424,0)-1))*1000</f>
        <v>0.86290067000000004</v>
      </c>
      <c r="EK27" s="320">
        <f ca="1">IF(ISERROR(OFFSET('Daten ReCiPe'!$A$1,MATCH(EK$5,'Daten ReCiPe'!$A:$A,0)-1,MATCH(AR27,'Daten ReCiPe'!$A$424:$ADO$424,0)-1)),0,OFFSET('Daten ReCiPe'!$A$1,MATCH(EK$5,'Daten ReCiPe'!$A:$A,0)-1,MATCH(AR27,'Daten ReCiPe'!$A$424:$ADO$424,0)-1))*1000</f>
        <v>7.5963000000000003</v>
      </c>
      <c r="EL27" s="320">
        <f ca="1">IF(ISERROR(OFFSET('Daten ReCiPe'!$A$1,MATCH(EL$5,'Daten ReCiPe'!$A:$A,0)-1,MATCH(AS27,'Daten ReCiPe'!$A$424:$ADO$424,0)-1)),0,OFFSET('Daten ReCiPe'!$A$1,MATCH(EL$5,'Daten ReCiPe'!$A:$A,0)-1,MATCH(AS27,'Daten ReCiPe'!$A$424:$ADO$424,0)-1))*1000</f>
        <v>2.0148036</v>
      </c>
      <c r="EM27" s="321">
        <f t="shared" ca="1" si="28"/>
        <v>32.017822069999994</v>
      </c>
      <c r="EN27" s="320">
        <f ca="1">IF(ISERROR(OFFSET('Daten ReCiPe'!$A$1,MATCH(EN$5,'Daten ReCiPe'!$A:$A,0)-1,MATCH(AT27,'Daten ReCiPe'!$A$424:$ADO$424,0)-1)),0,OFFSET('Daten ReCiPe'!$A$1,MATCH(EN$5,'Daten ReCiPe'!$A:$A,0)-1,MATCH(AT27,'Daten ReCiPe'!$A$424:$ADO$424,0)-1))*1000</f>
        <v>32.017822000000002</v>
      </c>
      <c r="EO27" s="305">
        <f t="shared" ca="1" si="29"/>
        <v>0.99999999781371784</v>
      </c>
      <c r="EP27" s="322">
        <f ca="1">IF(ISERROR(OFFSET('Daten Elementary'!$A$1,MATCH(EP$5,'Daten Elementary'!$A:$A,0)-1,MATCH(AM27,'Daten Elementary'!$A$424:$ADO$424,0)-1)),0,OFFSET('Daten Elementary'!$A$1,MATCH(EP$5,'Daten Elementary'!$A:$A,0)-1,MATCH(AM27,'Daten Elementary'!$A$424:$ADO$424,0)-1))*1000000</f>
        <v>1.1016550000000001</v>
      </c>
      <c r="EQ27" s="322">
        <f ca="1">IF(ISERROR(OFFSET('Daten Elementary'!$A$1,MATCH(EQ$5,'Daten Elementary'!$A:$A,0)-1,MATCH(AN27,'Daten Elementary'!$A$424:$ADO$424,0)-1)),0,OFFSET('Daten Elementary'!$A$1,MATCH(EQ$5,'Daten Elementary'!$A:$A,0)-1,MATCH(AN27,'Daten Elementary'!$A$424:$ADO$424,0)-1))*1000000</f>
        <v>0</v>
      </c>
      <c r="ER27" s="322">
        <f ca="1">IF(ISERROR(OFFSET('Daten Elementary'!$A$1,MATCH(ER$5,'Daten Elementary'!$A:$A,0)-1,MATCH(AO27,'Daten Elementary'!$A$424:$ADO$424,0)-1)),0,OFFSET('Daten Elementary'!$A$1,MATCH(ER$5,'Daten Elementary'!$A:$A,0)-1,MATCH(AO27,'Daten Elementary'!$A$424:$ADO$424,0)-1))*1000000</f>
        <v>415.13188000000002</v>
      </c>
      <c r="ES27" s="322">
        <f ca="1">IF(ISERROR(OFFSET('Daten Elementary'!$A$1,MATCH(ES$5,'Daten Elementary'!$A:$A,0)-1,MATCH(AP27,'Daten Elementary'!$A$424:$ADO$424,0)-1)),0,OFFSET('Daten Elementary'!$A$1,MATCH(ES$5,'Daten Elementary'!$A:$A,0)-1,MATCH(AP27,'Daten Elementary'!$A$424:$ADO$424,0)-1))*1000000</f>
        <v>0</v>
      </c>
      <c r="ET27" s="322">
        <f t="shared" ca="1" si="30"/>
        <v>416.23353500000002</v>
      </c>
      <c r="EU27" s="322">
        <f ca="1">IF(ISERROR(OFFSET('Daten Elementary'!$A$1,MATCH(EU$5,'Daten Elementary'!$A:$A,0)-1,MATCH(AQ27,'Daten Elementary'!$A$424:$ADO$424,0)-1)),0,OFFSET('Daten Elementary'!$A$1,MATCH(EU$5,'Daten Elementary'!$A:$A,0)-1,MATCH(AQ27,'Daten Elementary'!$A$424:$ADO$424,0)-1))*1000000</f>
        <v>19.751365</v>
      </c>
      <c r="EV27" s="322">
        <f ca="1">IF(ISERROR(OFFSET('Daten Elementary'!$A$1,MATCH(EV$5,'Daten Elementary'!$A:$A,0)-1,MATCH(AR27,'Daten Elementary'!$A$424:$ADO$424,0)-1)),0,OFFSET('Daten Elementary'!$A$1,MATCH(EV$5,'Daten Elementary'!$A:$A,0)-1,MATCH(AR27,'Daten Elementary'!$A$424:$ADO$424,0)-1))*1000000</f>
        <v>204.54883000000001</v>
      </c>
      <c r="EW27" s="322">
        <f ca="1">IF(ISERROR(OFFSET('Daten Elementary'!$A$1,MATCH(EW$5,'Daten Elementary'!$A:$A,0)-1,MATCH(AS27,'Daten Elementary'!$A$424:$ADO$424,0)-1)),0,OFFSET('Daten Elementary'!$A$1,MATCH(EW$5,'Daten Elementary'!$A:$A,0)-1,MATCH(AS27,'Daten Elementary'!$A$424:$ADO$424,0)-1))*1000000</f>
        <v>34.145203000000002</v>
      </c>
      <c r="EX27" s="323">
        <f t="shared" ca="1" si="31"/>
        <v>674.67893300000014</v>
      </c>
      <c r="EY27" s="322">
        <f ca="1">IF(ISERROR(OFFSET('Daten Elementary'!$A$1,MATCH(EY$5,'Daten Elementary'!$A:$A,0)-1,MATCH($AT27,'Daten Elementary'!$A$424:$ADO$424,0)-1)),0,OFFSET('Daten Elementary'!$A$1,MATCH(EY$5,'Daten Elementary'!$A:$A,0)-1,MATCH($AT27,'Daten Elementary'!$A$424:$ADO$424,0)-1))*1000000</f>
        <v>674.67893000000004</v>
      </c>
      <c r="EZ27" s="305">
        <f t="shared" ca="1" si="32"/>
        <v>0.99999999555344032</v>
      </c>
      <c r="FA27" s="314">
        <f ca="1">IF(ISERROR(OFFSET('Daten Elementary'!$A$1,MATCH(FA$5,'Daten Elementary'!$A:$A,0)-1,MATCH(AM27,'Daten Elementary'!$A$424:$ADO$424,0)-1)),0,OFFSET('Daten Elementary'!$A$1,MATCH(FA$5,'Daten Elementary'!$A:$A,0)-1,MATCH(AM27,'Daten Elementary'!$A$424:$ADO$424,0)-1))*1000</f>
        <v>172.79</v>
      </c>
      <c r="FB27" s="314">
        <f ca="1">IF(ISERROR(OFFSET('Daten Elementary'!$A$1,MATCH(FB$5,'Daten Elementary'!$A:$A,0)-1,MATCH(AN27,'Daten Elementary'!$A$424:$ADO$424,0)-1)),0,OFFSET('Daten Elementary'!$A$1,MATCH(FB$5,'Daten Elementary'!$A:$A,0)-1,MATCH(AN27,'Daten Elementary'!$A$424:$ADO$424,0)-1))*1000</f>
        <v>0</v>
      </c>
      <c r="FC27" s="314">
        <f ca="1">IF(ISERROR(OFFSET('Daten Elementary'!$A$1,MATCH(FC$5,'Daten Elementary'!$A:$A,0)-1,MATCH(AO27,'Daten Elementary'!$A$424:$ADO$424,0)-1)),0,OFFSET('Daten Elementary'!$A$1,MATCH(FC$5,'Daten Elementary'!$A:$A,0)-1,MATCH(AO27,'Daten Elementary'!$A$424:$ADO$424,0)-1))*1000</f>
        <v>40.203718000000002</v>
      </c>
      <c r="FD27" s="314">
        <f ca="1">IF(ISERROR(OFFSET('Daten Elementary'!$A$1,MATCH(FD$5,'Daten Elementary'!$A:$A,0)-1,MATCH(AP27,'Daten Elementary'!$A$424:$ADO$424,0)-1)),0,OFFSET('Daten Elementary'!$A$1,MATCH(FD$5,'Daten Elementary'!$A:$A,0)-1,MATCH(AP27,'Daten Elementary'!$A$424:$ADO$424,0)-1))*1000</f>
        <v>0</v>
      </c>
      <c r="FE27" s="314">
        <f t="shared" ca="1" si="33"/>
        <v>212.993718</v>
      </c>
      <c r="FF27" s="314">
        <f ca="1">IF(ISERROR(OFFSET('Daten Elementary'!$A$1,MATCH(FF$5,'Daten Elementary'!$A:$A,0)-1,MATCH(AQ27,'Daten Elementary'!$A$424:$ADO$424,0)-1)),0,OFFSET('Daten Elementary'!$A$1,MATCH(FF$5,'Daten Elementary'!$A:$A,0)-1,MATCH(AQ27,'Daten Elementary'!$A$424:$ADO$424,0)-1))*1000</f>
        <v>5.7711579999999998</v>
      </c>
      <c r="FG27" s="314">
        <f ca="1">IF(ISERROR(OFFSET('Daten Elementary'!$A$1,MATCH(FG$5,'Daten Elementary'!$A:$A,0)-1,MATCH(AR27,'Daten Elementary'!$A$424:$ADO$424,0)-1)),0,OFFSET('Daten Elementary'!$A$1,MATCH(FG$5,'Daten Elementary'!$A:$A,0)-1,MATCH(AR27,'Daten Elementary'!$A$424:$ADO$424,0)-1))*1000</f>
        <v>54.344138999999998</v>
      </c>
      <c r="FH27" s="314">
        <f ca="1">IF(ISERROR(OFFSET('Daten Elementary'!$A$1,MATCH(FH$5,'Daten Elementary'!$A:$A,0)-1,MATCH(AS27,'Daten Elementary'!$A$424:$ADO$424,0)-1)),0,OFFSET('Daten Elementary'!$A$1,MATCH(FH$5,'Daten Elementary'!$A:$A,0)-1,MATCH(AS27,'Daten Elementary'!$A$424:$ADO$424,0)-1))*1000</f>
        <v>12.916036999999999</v>
      </c>
      <c r="FI27" s="315">
        <f t="shared" ca="1" si="34"/>
        <v>286.02505200000002</v>
      </c>
      <c r="FJ27" s="314">
        <f ca="1">IF(ISERROR(OFFSET('Daten Elementary'!$A$1,MATCH(FJ$5,'Daten Elementary'!$A:$A,0)-1,MATCH($AT27,'Daten Elementary'!$A$424:$ADO$424,0)-1)),0,OFFSET('Daten Elementary'!$A$1,MATCH(FJ$5,'Daten Elementary'!$A:$A,0)-1,MATCH($AT27,'Daten Elementary'!$A$424:$ADO$424,0)-1))*1000</f>
        <v>286.02505000000002</v>
      </c>
      <c r="FK27" s="305">
        <f t="shared" ca="1" si="35"/>
        <v>0.99999999300760556</v>
      </c>
      <c r="FL27" s="314">
        <f ca="1">IF(ISERROR(OFFSET('Daten Elementary'!$A$1,MATCH(FL$5,'Daten Elementary'!$A:$A,0)-1,MATCH(AM27,'Daten Elementary'!$A$424:$ADO$424,0)-1)),0,OFFSET('Daten Elementary'!$A$1,MATCH(FL$5,'Daten Elementary'!$A:$A,0)-1,MATCH(AM27,'Daten Elementary'!$A$424:$ADO$424,0)-1))</f>
        <v>0</v>
      </c>
      <c r="FM27" s="314">
        <f ca="1">IF(ISERROR(OFFSET('Daten Elementary'!$A$1,MATCH(FM$5,'Daten Elementary'!$A:$A,0)-1,MATCH(AN27,'Daten Elementary'!$A$424:$ADO$424,0)-1)),0,OFFSET('Daten Elementary'!$A$1,MATCH(FM$5,'Daten Elementary'!$A:$A,0)-1,MATCH(AN27,'Daten Elementary'!$A$424:$ADO$424,0)-1))</f>
        <v>0</v>
      </c>
      <c r="FN27" s="314">
        <f ca="1">IF(ISERROR(OFFSET('Daten Elementary'!$A$1,MATCH(FN$5,'Daten Elementary'!$A:$A,0)-1,MATCH(AO27,'Daten Elementary'!$A$424:$ADO$424,0)-1)),0,OFFSET('Daten Elementary'!$A$1,MATCH(FN$5,'Daten Elementary'!$A:$A,0)-1,MATCH(AO27,'Daten Elementary'!$A$424:$ADO$424,0)-1))</f>
        <v>0</v>
      </c>
      <c r="FO27" s="314">
        <f ca="1">IF(ISERROR(OFFSET('Daten Elementary'!$A$1,MATCH(FO$5,'Daten Elementary'!$A:$A,0)-1,MATCH(AP27,'Daten Elementary'!$A$424:$ADO$424,0)-1)),0,OFFSET('Daten Elementary'!$A$1,MATCH(FO$5,'Daten Elementary'!$A:$A,0)-1,MATCH(AP27,'Daten Elementary'!$A$424:$ADO$424,0)-1))</f>
        <v>0</v>
      </c>
      <c r="FP27" s="314">
        <f t="shared" ca="1" si="36"/>
        <v>0</v>
      </c>
      <c r="FQ27" s="314">
        <f ca="1">IF(ISERROR(OFFSET('Daten Elementary'!$A$1,MATCH(FQ$5,'Daten Elementary'!$A:$A,0)-1,MATCH(AQ27,'Daten Elementary'!$A$424:$ADO$424,0)-1)),0,OFFSET('Daten Elementary'!$A$1,MATCH(FQ$5,'Daten Elementary'!$A:$A,0)-1,MATCH(AQ27,'Daten Elementary'!$A$424:$ADO$424,0)-1))</f>
        <v>0</v>
      </c>
      <c r="FR27" s="314">
        <f ca="1">IF(ISERROR(OFFSET('Daten Elementary'!$A$1,MATCH(FR$5,'Daten Elementary'!$A:$A,0)-1,MATCH(AR27,'Daten Elementary'!$A$424:$ADO$424,0)-1)),0,OFFSET('Daten Elementary'!$A$1,MATCH(FR$5,'Daten Elementary'!$A:$A,0)-1,MATCH(AR27,'Daten Elementary'!$A$424:$ADO$424,0)-1))</f>
        <v>0</v>
      </c>
      <c r="FS27" s="314">
        <f ca="1">IF(ISERROR(OFFSET('Daten Elementary'!$A$1,MATCH(FS$5,'Daten Elementary'!$A:$A,0)-1,MATCH(AS27,'Daten Elementary'!$A$424:$ADO$424,0)-1)),0,OFFSET('Daten Elementary'!$A$1,MATCH(FS$5,'Daten Elementary'!$A:$A,0)-1,MATCH(AS27,'Daten Elementary'!$A$424:$ADO$424,0)-1))</f>
        <v>0</v>
      </c>
      <c r="FT27" s="315">
        <f t="shared" ca="1" si="37"/>
        <v>0</v>
      </c>
      <c r="FU27" s="314">
        <f ca="1">IF(ISERROR(OFFSET('Daten Elementary'!$A$1,MATCH(FU$5,'Daten Elementary'!$A:$A,0)-1,MATCH($AT27,'Daten Elementary'!$A$424:$ADO$424,0)-1)),0,OFFSET('Daten Elementary'!$A$1,MATCH(FU$5,'Daten Elementary'!$A:$A,0)-1,MATCH($AT27,'Daten Elementary'!$A$424:$ADO$424,0)-1))</f>
        <v>0</v>
      </c>
      <c r="FV27" s="305">
        <f t="shared" ca="1" si="38"/>
        <v>0</v>
      </c>
      <c r="FW27" s="324"/>
      <c r="FX27" s="231" t="str">
        <f t="shared" si="39"/>
        <v>Personenwagen, Benzin (EURO 5)</v>
      </c>
      <c r="FY27" s="231" t="str">
        <f t="shared" si="2"/>
        <v>Personenwagen</v>
      </c>
      <c r="FZ27" s="231" t="str">
        <f t="shared" si="3"/>
        <v>, Benzin</v>
      </c>
      <c r="GA27" s="231" t="str">
        <f t="shared" si="4"/>
        <v xml:space="preserve"> (EURO 5)</v>
      </c>
      <c r="GB27" s="231"/>
    </row>
    <row r="28" spans="1:184" ht="16.5" customHeight="1">
      <c r="A28" s="339"/>
      <c r="B28" s="344"/>
      <c r="C28" s="332" t="s">
        <v>385</v>
      </c>
      <c r="D28" s="334" t="s">
        <v>34</v>
      </c>
      <c r="E28" s="327" t="s">
        <v>320</v>
      </c>
      <c r="F28" s="102">
        <v>1.6</v>
      </c>
      <c r="G28" s="31">
        <v>5</v>
      </c>
      <c r="H28" s="87">
        <f>F28/G28</f>
        <v>0.32</v>
      </c>
      <c r="I28" s="99">
        <v>7.5269312390416889</v>
      </c>
      <c r="J28" s="101"/>
      <c r="K28" s="100">
        <v>1380</v>
      </c>
      <c r="L28" s="86"/>
      <c r="M28" s="86"/>
      <c r="N28" s="38" t="s">
        <v>99</v>
      </c>
      <c r="O28" s="6">
        <f ca="1">(IF(ISERROR(INDEX(INDIRECT($D$268),MATCH($AM28,$AM$4:$AM$275,0),MATCH(O$304,INDIRECT($E$268),0))*$I28/$AD28),0,INDEX(INDIRECT($D$268),MATCH($AM28,$AM$4:$AM$275,0),MATCH(O$304,INDIRECT($E$268),0))*$I28/$AD28)+IF(ISERROR(INDEX(INDIRECT($D$268),MATCH($AN28,$AN$4:$AN$275,0),MATCH(O$305,INDIRECT($E$268),0))*$J28/$AE28),0,INDEX(INDIRECT($D$268),MATCH($AN28,$AN$4:$AN$275,0),MATCH(O$305,INDIRECT($E$268),0))*$J28/$AE28))*$AC28/$F28</f>
        <v>116.12588811262229</v>
      </c>
      <c r="P28" s="6">
        <f ca="1">(IF(ISERROR(INDEX(INDIRECT($D$268),MATCH($AO28,$AO$4:$AO$275,0),MATCH(P$304,INDIRECT($E$268),0))*$I28/$AD28),0,INDEX(INDIRECT($D$268),MATCH($AO28,$AO$4:$AO$275,0),MATCH(P$304,INDIRECT($E$268),0))*$I28/$AD28)+IF(ISERROR(INDEX(INDIRECT($D$268),MATCH($AP28,$AP$4:$AP$275,0),MATCH(P$305,INDIRECT($E$268),0))*$J28/$AE28),0,INDEX(INDIRECT($D$268),MATCH($AP28,$AP$4:$AP$275,0),MATCH(P$305,INDIRECT($E$268),0))*$J28/$AE28))*$AC28/$F28</f>
        <v>30.243615388833796</v>
      </c>
      <c r="Q28" s="6">
        <f ca="1">INDEX(INDIRECT($D$268),MATCH($AQ28,$AQ$4:$AQ$284,0),MATCH(Q$4,INDIRECT($E$268),0))*$K28*$AC28/$F28/$AF28</f>
        <v>3.4661417414062496</v>
      </c>
      <c r="R28" s="6">
        <f ca="1">INDEX(INDIRECT($D$268),MATCH($AR28,$AR$4:$AR$284,0),MATCH(R$4,INDIRECT($E$268),0))*$K28*$AC28/$F28/$AF28</f>
        <v>32.685303234374999</v>
      </c>
      <c r="S28" s="6">
        <f ca="1">INDEX(INDIRECT($D$268),MATCH($AS28,$AS$4:$AS$284,0),MATCH(S$4,INDIRECT($E$268),0))*$K28*$AC28/$F28/$AF28</f>
        <v>7.7403655546874992</v>
      </c>
      <c r="T28" s="7">
        <f ca="1">S28+R28+Q28+P28+O28</f>
        <v>190.26131403192483</v>
      </c>
      <c r="U28" s="6">
        <f>IF($B$268=6,(IF(OR(AJ28="Benzin",AJ28="Diesel"),$AK28*INDEX('DIN EN 16258'!$I:$I,MATCH('mobitool-Faktoren v2.0'!$AI28,'DIN EN 16258'!$A:$A,0))*$I28/$AD28+$AL28*INDEX('DIN EN 16258'!$I:$I,MATCH('mobitool-Faktoren v2.0'!$AJ28,'DIN EN 16258'!$A:$A,0))*$I28/$AD28,IF(ISERROR($AK28*INDEX('DIN EN 16258'!$I:$I,MATCH('mobitool-Faktoren v2.0'!$AI28,'DIN EN 16258'!$A:$A,0))*$I28/$AD28),0,$AK28*INDEX('DIN EN 16258'!$I:$I,MATCH('mobitool-Faktoren v2.0'!$AI28,'DIN EN 16258'!$A:$A,0))*$I28/$AD28)+IF(ISERROR($AL28*INDEX('DIN EN 16258'!$I:$I,MATCH('mobitool-Faktoren v2.0'!$AJ28,'DIN EN 16258'!$A:$A,0))*$J28/$AE28),0,$AL28*INDEX('DIN EN 16258'!$I:$I,MATCH('mobitool-Faktoren v2.0'!$AJ28,'DIN EN 16258'!$A:$A,0))*$J28/$AE28)))*1000,
IF($B$268=1,(IF(OR(AJ28="Benzin",AJ28="Diesel"),$AK28*INDEX('DIN EN 16258'!$D:$D,MATCH('mobitool-Faktoren v2.0'!$AI28,'DIN EN 16258'!$A:$A,0))*$I28/$AD28+$AL28*INDEX('DIN EN 16258'!$D:$D,MATCH('mobitool-Faktoren v2.0'!$AJ28,'DIN EN 16258'!$A:$A,0))*$I28/$AD28,IF(ISERROR($AK28*INDEX('DIN EN 16258'!$D:$D,MATCH('mobitool-Faktoren v2.0'!$AI28,'DIN EN 16258'!$A:$A,0))*$I28/$AD28),0,$AK28*INDEX('DIN EN 16258'!$D:$D,MATCH('mobitool-Faktoren v2.0'!$AI28,'DIN EN 16258'!$A:$A,0))*$I28/$AD28)+IF(ISERROR($AL28*INDEX('DIN EN 16258'!$D:$D,MATCH('mobitool-Faktoren v2.0'!$AJ28,'DIN EN 16258'!$A:$A,0))*$J28/$AE28),0,$AL28*INDEX('DIN EN 16258'!$D:$D,MATCH('mobitool-Faktoren v2.0'!$AJ28,'DIN EN 16258'!$A:$A,0))*$J28/$AE28))),0))*$AC28/$F28</f>
        <v>114.667761610669</v>
      </c>
      <c r="V28" s="6">
        <f>IF($B$268=6,(IF(OR(AJ28="Benzin",AJ28="Diesel"),$AK28*INDEX('DIN EN 16258'!$L:$L,MATCH('mobitool-Faktoren v2.0'!$AI28,'DIN EN 16258'!$A:$A,0))*$I28/$AD28+$AL28*INDEX('DIN EN 16258'!$L:$L,MATCH('mobitool-Faktoren v2.0'!$AJ28,'DIN EN 16258'!$A:$A,0))*$I28/$AD28,IF(ISERROR($AK28*INDEX('DIN EN 16258'!$L:$L,MATCH('mobitool-Faktoren v2.0'!$AI28,'DIN EN 16258'!$A:$A,0))*$I28/$AD28),0,$AK28*INDEX('DIN EN 16258'!$L:$L,MATCH('mobitool-Faktoren v2.0'!$AI28,'DIN EN 16258'!$A:$A,0))*$I28/$AD28)+IF(ISERROR($AL28*INDEX('DIN EN 16258'!$L:$L,MATCH('mobitool-Faktoren v2.0'!$AJ28,'DIN EN 16258'!$A:$A,0))*$J28/$AE28),0,$AL28*INDEX('DIN EN 16258'!$L:$L,MATCH('mobitool-Faktoren v2.0'!$AJ28,'DIN EN 16258'!$A:$A,0))*$J28/$AE28)))*1000,
IF($B$268=1,(IF(OR(AJ28="Benzin",AJ28="Diesel"),$AK28*INDEX('DIN EN 16258'!$F:$F,MATCH('mobitool-Faktoren v2.0'!$AI28,'DIN EN 16258'!$A:$A,0))*$I28/$AD28+$AL28*INDEX('DIN EN 16258'!$F:$F,MATCH('mobitool-Faktoren v2.0'!$AJ28,'DIN EN 16258'!$A:$A,0))*$I28/$AD28,IF(ISERROR($AK28*INDEX('DIN EN 16258'!$F:$F,MATCH('mobitool-Faktoren v2.0'!$AI28,'DIN EN 16258'!$A:$A,0))*$I28/$AD28),0,$AK28*INDEX('DIN EN 16258'!$F:$F,MATCH('mobitool-Faktoren v2.0'!$AI28,'DIN EN 16258'!$A:$A,0))*$I28/$AD28)+IF(ISERROR($AL28*INDEX('DIN EN 16258'!$F:$F,MATCH('mobitool-Faktoren v2.0'!$AJ28,'DIN EN 16258'!$A:$A,0))*$J28/$AE28),0,$AL28*INDEX('DIN EN 16258'!$F:$F,MATCH('mobitool-Faktoren v2.0'!$AJ28,'DIN EN 16258'!$A:$A,0))*$J28/$AE28))),0))*$AC28/$F28</f>
        <v>136.19001840528688</v>
      </c>
      <c r="W28" s="39" t="s">
        <v>672</v>
      </c>
      <c r="X28" s="39" t="s">
        <v>162</v>
      </c>
      <c r="Y28" s="336">
        <v>3</v>
      </c>
      <c r="Z28" s="336">
        <v>25</v>
      </c>
      <c r="AA28" s="337">
        <v>500</v>
      </c>
      <c r="AB28" s="299">
        <v>3500</v>
      </c>
      <c r="AC28" s="300">
        <v>1</v>
      </c>
      <c r="AD28" s="298">
        <v>6.9317333333333329</v>
      </c>
      <c r="AE28" s="298"/>
      <c r="AF28" s="299">
        <v>1600</v>
      </c>
      <c r="AG28" s="299"/>
      <c r="AH28" s="299">
        <v>150000</v>
      </c>
      <c r="AI28" s="301" t="s">
        <v>34</v>
      </c>
      <c r="AJ28" s="301"/>
      <c r="AK28" s="329">
        <f>'Kennwerte Strassentransporte'!M$37</f>
        <v>5.1987849712371803E-2</v>
      </c>
      <c r="AL28" s="329"/>
      <c r="AM28" s="202" t="s">
        <v>974</v>
      </c>
      <c r="AN28" s="202" t="s">
        <v>81</v>
      </c>
      <c r="AO28" s="202" t="s">
        <v>975</v>
      </c>
      <c r="AP28" s="202" t="s">
        <v>81</v>
      </c>
      <c r="AQ28" s="202" t="s">
        <v>976</v>
      </c>
      <c r="AR28" s="202" t="s">
        <v>977</v>
      </c>
      <c r="AS28" s="202" t="s">
        <v>978</v>
      </c>
      <c r="AT28" s="202" t="s">
        <v>982</v>
      </c>
      <c r="AU28" s="303">
        <f ca="1">IF(ISERROR(OFFSET('Daten KEA'!$A$1,MATCH(AU$5,'Daten KEA'!$A:$A,0)-1,MATCH(AM28,'Daten KEA'!$A$424:$ADO$424,0)-1)),0,OFFSET('Daten KEA'!$A$1,MATCH(AU$5,'Daten KEA'!$A:$A,0)-1,MATCH(AM28,'Daten KEA'!$A$424:$ADO$424,0)-1))+IF(ISERROR(AK28*INDEX('Energiefaktoren Ecoinvent'!$D:$D,MATCH('mobitool-Faktoren v2.0'!AI28,'Energiefaktoren Ecoinvent'!$A:$A,0))),0,AK28*INDEX('Energiefaktoren Ecoinvent'!$D:$D,MATCH('mobitool-Faktoren v2.0'!AI28,'Energiefaktoren Ecoinvent'!$A:$A,0)))+IF(OR(AJ28="Benzin",AJ28="Diesel"),IF(ISERROR(OFFSET('Daten KEA'!$A$1,MATCH(AV$5,'Daten KEA'!$A:$A,0)-1,MATCH(AN28,'Daten KEA'!$A$424:$ADO$424,0)-1)),0,OFFSET('Daten KEA'!$A$1,MATCH(AV$5,'Daten KEA'!$A:$A,0)-1,MATCH(AN28,'Daten KEA'!$A$424:$ADO$424,0)-1))+IF(ISERROR(AL28*INDEX('Energiefaktoren Ecoinvent'!$D:$D,MATCH('mobitool-Faktoren v2.0'!AJ28,'Energiefaktoren Ecoinvent'!$A:$A,0))),0,AL28*INDEX('Energiefaktoren Ecoinvent'!$D:$D,MATCH('mobitool-Faktoren v2.0'!AJ28,'Energiefaktoren Ecoinvent'!$A:$A,0))),0)</f>
        <v>2.2094836127758017</v>
      </c>
      <c r="AV28" s="303">
        <f ca="1">IF(OR(AJ28="Benzin",AJ28="Diesel"),0,IF(ISERROR(OFFSET('Daten KEA'!$A$1,MATCH(AV$5,'Daten KEA'!$A:$A,0)-1,MATCH(AN28,'Daten KEA'!$A$424:$ADO$424,0)-1)),0,OFFSET('Daten KEA'!$A$1,MATCH(AV$5,'Daten KEA'!$A:$A,0)-1,MATCH(AN28,'Daten KEA'!$A$424:$ADO$424,0)-1))+IF(ISERROR(AL28*INDEX('Energiefaktoren Ecoinvent'!$D:$D,MATCH('mobitool-Faktoren v2.0'!AJ28,'Energiefaktoren Ecoinvent'!$A:$A,0))),0,AL28*INDEX('Energiefaktoren Ecoinvent'!$D:$D,MATCH('mobitool-Faktoren v2.0'!AJ28,'Energiefaktoren Ecoinvent'!$A:$A,0))))</f>
        <v>0</v>
      </c>
      <c r="AW28" s="303">
        <f ca="1">IF(ISERROR(OFFSET('Daten KEA'!$A$1,MATCH(AW$5,'Daten KEA'!$A:$A,0)-1,MATCH(AO28,'Daten KEA'!$A$424:$ADO$424,0)-1)),0,OFFSET('Daten KEA'!$A$1,MATCH(AW$5,'Daten KEA'!$A:$A,0)-1,MATCH(AO28,'Daten KEA'!$A$424:$ADO$424,0)-1))-IF(ISERROR(AK28*INDEX('Energiefaktoren Ecoinvent'!$D:$D,MATCH('mobitool-Faktoren v2.0'!AI28,'Energiefaktoren Ecoinvent'!$A:$A,0))),0,AK28*INDEX('Energiefaktoren Ecoinvent'!$D:$D,MATCH('mobitool-Faktoren v2.0'!AI28,'Energiefaktoren Ecoinvent'!$A:$A,0)))+IF(OR(AJ28="Benzin",AJ28="Diesel"),IF(ISERROR(OFFSET('Daten KEA'!$A$1,MATCH(AX$5,'Daten KEA'!$A:$A,0)-1,MATCH(AP28,'Daten KEA'!$A$424:$ADO$424,0)-1)),0,OFFSET('Daten KEA'!$A$1,MATCH(AX$5,'Daten KEA'!$A:$A,0)-1,MATCH(AP28,'Daten KEA'!$A$424:$ADO$424,0)-1))-IF(ISERROR(AL28*INDEX('Energiefaktoren Ecoinvent'!$D:$D,MATCH('mobitool-Faktoren v2.0'!AJ28,'Energiefaktoren Ecoinvent'!$A:$A,0))),0,AL28*INDEX('Energiefaktoren Ecoinvent'!$D:$D,MATCH('mobitool-Faktoren v2.0'!AJ28,'Energiefaktoren Ecoinvent'!$A:$A,0))),0)</f>
        <v>0.8276399872241984</v>
      </c>
      <c r="AX28" s="303">
        <f ca="1">IF(OR(AJ28="Benzin",AJ28="Diesel"),0,IF(ISERROR(OFFSET('Daten KEA'!$A$1,MATCH(AX$5,'Daten KEA'!$A:$A,0)-1,MATCH(AP28,'Daten KEA'!$A$424:$ADO$424,0)-1)),0,OFFSET('Daten KEA'!$A$1,MATCH(AX$5,'Daten KEA'!$A:$A,0)-1,MATCH(AP28,'Daten KEA'!$A$424:$ADO$424,0)-1))-IF(ISERROR(AL28*INDEX('Energiefaktoren Ecoinvent'!$D:$D,MATCH('mobitool-Faktoren v2.0'!AJ28,'Energiefaktoren Ecoinvent'!$A:$A,0))),0,AL28*INDEX('Energiefaktoren Ecoinvent'!$D:$D,MATCH('mobitool-Faktoren v2.0'!AJ28,'Energiefaktoren Ecoinvent'!$A:$A,0))))</f>
        <v>0</v>
      </c>
      <c r="AY28" s="303">
        <f t="shared" ca="1" si="5"/>
        <v>3.0371236000000001</v>
      </c>
      <c r="AZ28" s="303">
        <f ca="1">IF(ISERROR(OFFSET('Daten KEA'!$A$1,MATCH(AZ$5,'Daten KEA'!$A:$A,0)-1,MATCH(AQ28,'Daten KEA'!$A$424:$ADO$424,0)-1)),0,OFFSET('Daten KEA'!$A$1,MATCH(AZ$5,'Daten KEA'!$A:$A,0)-1,MATCH(AQ28,'Daten KEA'!$A$424:$ADO$424,0)-1))</f>
        <v>0.18482304999999999</v>
      </c>
      <c r="BA28" s="303">
        <f ca="1">IF(ISERROR(OFFSET('Daten KEA'!$A$1,MATCH(BA$5,'Daten KEA'!$A:$A,0)-1,MATCH(AR28,'Daten KEA'!$A$424:$ADO$424,0)-1)),0,OFFSET('Daten KEA'!$A$1,MATCH(BA$5,'Daten KEA'!$A:$A,0)-1,MATCH(AR28,'Daten KEA'!$A$424:$ADO$424,0)-1))</f>
        <v>1.0023063000000001</v>
      </c>
      <c r="BB28" s="303">
        <f ca="1">IF(ISERROR(OFFSET('Daten KEA'!$A$1,MATCH(BB$5,'Daten KEA'!$A:$A,0)-1,MATCH(AS28,'Daten KEA'!$A$424:$ADO$424,0)-1)),0,OFFSET('Daten KEA'!$A$1,MATCH(BB$5,'Daten KEA'!$A:$A,0)-1,MATCH(AS28,'Daten KEA'!$A$424:$ADO$424,0)-1))</f>
        <v>0.84415227999999998</v>
      </c>
      <c r="BC28" s="304">
        <f ca="1">AY28+AZ28+BA28+BB28</f>
        <v>5.0684052300000006</v>
      </c>
      <c r="BD28" s="303">
        <f ca="1">IF(ISERROR(OFFSET('Daten KEA'!$A$1,MATCH(BD$5,'Daten KEA'!$A:$A,0)-1,MATCH(AT28,'Daten KEA'!$A$424:$ADO$424,0)-1)),0,OFFSET('Daten KEA'!$A$1,MATCH(BD$5,'Daten KEA'!$A:$A,0)-1,MATCH(AT28,'Daten KEA'!$A$424:$ADO$424,0)-1))</f>
        <v>5.0684053000000002</v>
      </c>
      <c r="BE28" s="305">
        <f t="shared" ca="1" si="7"/>
        <v>1.0000000138110503</v>
      </c>
      <c r="BF28" s="306">
        <f ca="1">IF(ISERROR(OFFSET('Daten KEA'!$A$1,MATCH(BF$5,'Daten KEA'!$A:$A,0)-1,MATCH(AM28,'Daten KEA'!$A$424:$ADO$424,0)-1)),0,OFFSET('Daten KEA'!$A$1,MATCH(BF$5,'Daten KEA'!$A:$A,0)-1,MATCH(AM28,'Daten KEA'!$A$424:$ADO$424,0)-1))+IF(ISERROR($AK28*INDEX('Energiefaktoren Ecoinvent'!$H:$H,MATCH('mobitool-Faktoren v2.0'!$AI28,'Energiefaktoren Ecoinvent'!$A:$A,0))),0,$AK28*INDEX('Energiefaktoren Ecoinvent'!$H:$H,MATCH('mobitool-Faktoren v2.0'!$AI28,'Energiefaktoren Ecoinvent'!$A:$A,0)))+IF(OR(AJ28="Benzin",AJ28="Diesel"),IF(ISERROR(OFFSET('Daten KEA'!$A$1,MATCH(BG$5,'Daten KEA'!$A:$A,0)-1,MATCH(AN28,'Daten KEA'!$A$424:$ADO$424,0)-1)),0,OFFSET('Daten KEA'!$A$1,MATCH(BG$5,'Daten KEA'!$A:$A,0)-1,MATCH(AN28,'Daten KEA'!$A$424:$ADO$424,0)-1))+IF(ISERROR($AL28*INDEX('Energiefaktoren Ecoinvent'!$H:$H,MATCH('mobitool-Faktoren v2.0'!$AJ28,'Energiefaktoren Ecoinvent'!$A:$A,0))),0,$AL28*INDEX('Energiefaktoren Ecoinvent'!$H:$H,MATCH('mobitool-Faktoren v2.0'!$AJ28,'Energiefaktoren Ecoinvent'!$A:$A,0))),0)</f>
        <v>2.2094836127758017</v>
      </c>
      <c r="BG28" s="306">
        <f ca="1">IF(OR(AJ28="Benzin",AJ28="Diesel"),0,IF(ISERROR(OFFSET('Daten KEA'!$A$1,MATCH(BG$5,'Daten KEA'!$A:$A,0)-1,MATCH(AN28,'Daten KEA'!$A$424:$ADO$424,0)-1)),0,OFFSET('Daten KEA'!$A$1,MATCH(BG$5,'Daten KEA'!$A:$A,0)-1,MATCH(AN28,'Daten KEA'!$A$424:$ADO$424,0)-1))+IF(ISERROR($AL28*INDEX('Energiefaktoren Ecoinvent'!$H:$H,MATCH('mobitool-Faktoren v2.0'!$AJ28,'Energiefaktoren Ecoinvent'!$A:$A,0))),0,$AL28*INDEX('Energiefaktoren Ecoinvent'!$H:$H,MATCH('mobitool-Faktoren v2.0'!$AJ28,'Energiefaktoren Ecoinvent'!$A:$A,0))))</f>
        <v>0</v>
      </c>
      <c r="BH28" s="306">
        <f ca="1">IF(ISERROR(OFFSET('Daten KEA'!$A$1,MATCH(BH$5,'Daten KEA'!$A:$A,0)-1,MATCH(AO28,'Daten KEA'!$A$424:$ADO$424,0)-1)),0,OFFSET('Daten KEA'!$A$1,MATCH(BH$5,'Daten KEA'!$A:$A,0)-1,MATCH(AO28,'Daten KEA'!$A$424:$ADO$424,0)-1))-IF(ISERROR($AK28*INDEX('Energiefaktoren Ecoinvent'!$H:$H,MATCH('mobitool-Faktoren v2.0'!$AI28,'Energiefaktoren Ecoinvent'!$A:$A,0))),0,$AK28*INDEX('Energiefaktoren Ecoinvent'!$H:$H,MATCH('mobitool-Faktoren v2.0'!$AI28,'Energiefaktoren Ecoinvent'!$A:$A,0)))+IF(OR(AJ28="Benzin",AJ28="Diesel"),IF(ISERROR(OFFSET('Daten KEA'!$A$1,MATCH(BI$5,'Daten KEA'!$A:$A,0)-1,MATCH(AP28,'Daten KEA'!$A$424:$ADO$424,0)-1)),0,OFFSET('Daten KEA'!$A$1,MATCH(BI$5,'Daten KEA'!$A:$A,0)-1,MATCH(AP28,'Daten KEA'!$A$424:$ADO$424,0)-1))-IF(ISERROR($AL28*INDEX('Energiefaktoren Ecoinvent'!$H:$H,MATCH('mobitool-Faktoren v2.0'!$AJ28,'Energiefaktoren Ecoinvent'!$A:$A,0))),0,$AL28*INDEX('Energiefaktoren Ecoinvent'!$H:$H,MATCH('mobitool-Faktoren v2.0'!$AJ28,'Energiefaktoren Ecoinvent'!$A:$A,0))),0)</f>
        <v>0.81774991142589792</v>
      </c>
      <c r="BI28" s="306">
        <f ca="1">IF(OR(AJ28="Benzin",AJ28="Diesel"),0,IF(ISERROR(OFFSET('Daten KEA'!$A$1,MATCH(BI$5,'Daten KEA'!$A:$A,0)-1,MATCH(AP28,'Daten KEA'!$A$424:$ADO$424,0)-1)),0,OFFSET('Daten KEA'!$A$1,MATCH(BI$5,'Daten KEA'!$A:$A,0)-1,MATCH(AP28,'Daten KEA'!$A$424:$ADO$424,0)-1))-IF(ISERROR($AL28*INDEX('Energiefaktoren Ecoinvent'!$H:$H,MATCH('mobitool-Faktoren v2.0'!$AJ28,'Energiefaktoren Ecoinvent'!$A:$A,0))),0,$AL28*INDEX('Energiefaktoren Ecoinvent'!$H:$H,MATCH('mobitool-Faktoren v2.0'!$AJ28,'Energiefaktoren Ecoinvent'!$A:$A,0))))</f>
        <v>0</v>
      </c>
      <c r="BJ28" s="306">
        <f t="shared" ca="1" si="41"/>
        <v>3.0272335242016997</v>
      </c>
      <c r="BK28" s="306">
        <f ca="1">IF(ISERROR(OFFSET('Daten KEA'!$A$1,MATCH(BK$5,'Daten KEA'!$A:$A,0)-1,MATCH(AQ28,'Daten KEA'!$A$424:$ADO$424,0)-1)),0,OFFSET('Daten KEA'!$A$1,MATCH(BK$5,'Daten KEA'!$A:$A,0)-1,MATCH(AQ28,'Daten KEA'!$A$424:$ADO$424,0)-1))</f>
        <v>0.17631837758306998</v>
      </c>
      <c r="BL28" s="306">
        <f ca="1">IF(ISERROR(OFFSET('Daten KEA'!$A$1,MATCH(BL$5,'Daten KEA'!$A:$A,0)-1,MATCH(AR28,'Daten KEA'!$A$424:$ADO$424,0)-1)),0,OFFSET('Daten KEA'!$A$1,MATCH(BL$5,'Daten KEA'!$A:$A,0)-1,MATCH(AR28,'Daten KEA'!$A$424:$ADO$424,0)-1))</f>
        <v>0.91292618585179997</v>
      </c>
      <c r="BM28" s="306">
        <f ca="1">IF(ISERROR(OFFSET('Daten KEA'!$A$1,MATCH(BM$5,'Daten KEA'!$A:$A,0)-1,MATCH(AS28,'Daten KEA'!$A$424:$ADO$424,0)-1)),0,OFFSET('Daten KEA'!$A$1,MATCH(BM$5,'Daten KEA'!$A:$A,0)-1,MATCH(AS28,'Daten KEA'!$A$424:$ADO$424,0)-1))</f>
        <v>0.74347970396926988</v>
      </c>
      <c r="BN28" s="307">
        <f ca="1">BJ28+BK28+BL28+BM28</f>
        <v>4.8599577916058401</v>
      </c>
      <c r="BO28" s="306">
        <f ca="1">IF(ISERROR(OFFSET('Daten KEA'!$A$1,MATCH(BO$5,'Daten KEA'!$A:$A,0)-1,MATCH(AT28,'Daten KEA'!$A$424:$ADO$424,0)-1)),0,OFFSET('Daten KEA'!$A$1,MATCH(BO$5,'Daten KEA'!$A:$A,0)-1,MATCH(AT28,'Daten KEA'!$A$424:$ADO$424,0)-1))</f>
        <v>4.8599577716058997</v>
      </c>
      <c r="BP28" s="305">
        <f t="shared" ca="1" si="8"/>
        <v>0.99999999588475019</v>
      </c>
      <c r="BQ28" s="308">
        <f ca="1">IF(ISERROR(OFFSET('Daten GWP'!$A$1,MATCH(BQ$5,'Daten GWP'!$A:$A,0)-1,MATCH(AM28,'Daten GWP'!$A$424:$ADO$424,0)-1)),0,OFFSET('Daten GWP'!$A$1,MATCH(BQ$5,'Daten GWP'!$A:$A,0)-1,MATCH(AM28,'Daten GWP'!$A$424:$ADO$424,0)-1))*1000</f>
        <v>171.10902999999999</v>
      </c>
      <c r="BR28" s="308">
        <f ca="1">IF(ISERROR(OFFSET('Daten GWP'!$A$1,MATCH(BR$5,'Daten GWP'!$A:$A,0)-1,MATCH(AN28,'Daten GWP'!$A$424:$ADO$424,0)-1)),0,OFFSET('Daten GWP'!$A$1,MATCH(BR$5,'Daten GWP'!$A:$A,0)-1,MATCH(AN28,'Daten GWP'!$A$424:$ADO$424,0)-1))*1000</f>
        <v>0</v>
      </c>
      <c r="BS28" s="308">
        <f ca="1">IF(ISERROR(OFFSET('Daten GWP'!$A$1,MATCH(BS$5,'Daten GWP'!$A:$A,0)-1,MATCH(AO28,'Daten GWP'!$A$424:$ADO$424,0)-1)),0,OFFSET('Daten GWP'!$A$1,MATCH(BS$5,'Daten GWP'!$A:$A,0)-1,MATCH(AO28,'Daten GWP'!$A$424:$ADO$424,0)-1))*1000</f>
        <v>44.563324999999999</v>
      </c>
      <c r="BT28" s="308">
        <f ca="1">IF(ISERROR(OFFSET('Daten GWP'!$A$1,MATCH(BT$5,'Daten GWP'!$A:$A,0)-1,MATCH(AP28,'Daten GWP'!$A$424:$ADO$424,0)-1)),0,OFFSET('Daten GWP'!$A$1,MATCH(BT$5,'Daten GWP'!$A:$A,0)-1,MATCH(AP28,'Daten GWP'!$A$424:$ADO$424,0)-1))*1000</f>
        <v>0</v>
      </c>
      <c r="BU28" s="308">
        <f t="shared" ca="1" si="9"/>
        <v>215.67235499999998</v>
      </c>
      <c r="BV28" s="308">
        <f ca="1">IF(ISERROR(OFFSET('Daten GWP'!$A$1,MATCH(BV$5,'Daten GWP'!$A:$A,0)-1,MATCH(AQ28,'Daten GWP'!$A$424:$ADO$424,0)-1)),0,OFFSET('Daten GWP'!$A$1,MATCH(BV$5,'Daten GWP'!$A:$A,0)-1,MATCH(AQ28,'Daten GWP'!$A$424:$ADO$424,0)-1))*1000</f>
        <v>6.4299441000000002</v>
      </c>
      <c r="BW28" s="308">
        <f ca="1">IF(ISERROR(OFFSET('Daten GWP'!$A$1,MATCH(BW$5,'Daten GWP'!$A:$A,0)-1,MATCH(AR28,'Daten GWP'!$A$424:$ADO$424,0)-1)),0,OFFSET('Daten GWP'!$A$1,MATCH(BW$5,'Daten GWP'!$A:$A,0)-1,MATCH(AR28,'Daten GWP'!$A$424:$ADO$424,0)-1))*1000</f>
        <v>60.633606</v>
      </c>
      <c r="BX28" s="308">
        <f ca="1">IF(ISERROR(OFFSET('Daten GWP'!$A$1,MATCH(BX$5,'Daten GWP'!$A:$A,0)-1,MATCH(AS28,'Daten GWP'!$A$424:$ADO$424,0)-1)),0,OFFSET('Daten GWP'!$A$1,MATCH(BX$5,'Daten GWP'!$A:$A,0)-1,MATCH(AS28,'Daten GWP'!$A$424:$ADO$424,0)-1))*1000</f>
        <v>14.358938999999999</v>
      </c>
      <c r="BY28" s="309">
        <f ca="1">BU28+BV28+BW28+BX28</f>
        <v>297.09484409999999</v>
      </c>
      <c r="BZ28" s="308">
        <f ca="1">IF(ISERROR(OFFSET('Daten GWP'!$A$1,MATCH(BZ$5,'Daten GWP'!$A:$A,0)-1,MATCH(AT28,'Daten GWP'!$A$424:$ADO$424,0)-1)),0,OFFSET('Daten GWP'!$A$1,MATCH(BZ$5,'Daten GWP'!$A:$A,0)-1,MATCH(AT28,'Daten GWP'!$A$424:$ADO$424,0)-1))*1000</f>
        <v>297.09485000000001</v>
      </c>
      <c r="CA28" s="305">
        <f t="shared" ca="1" si="11"/>
        <v>1.0000000198589782</v>
      </c>
      <c r="CB28" s="310">
        <f ca="1">IF(ISERROR(OFFSET('Daten Elementary'!$A$1,MATCH(CB$5,'Daten Elementary'!$A:$A,0)-1,MATCH(AM28,'Daten Elementary'!$A$424:$ADO$424,0)-1)),0,OFFSET('Daten Elementary'!$A$1,MATCH(CB$5,'Daten Elementary'!$A:$A,0)-1,MATCH(AM28,'Daten Elementary'!$A$424:$ADO$424,0)-1))*1000000</f>
        <v>24.697708000000002</v>
      </c>
      <c r="CC28" s="310">
        <f ca="1">IF(ISERROR(OFFSET('Daten Elementary'!$A$1,MATCH(CC$5,'Daten Elementary'!$A:$A,0)-1,MATCH(AN28,'Daten Elementary'!$A$424:$ADO$424,0)-1)),0,OFFSET('Daten Elementary'!$A$1,MATCH(CC$5,'Daten Elementary'!$A:$A,0)-1,MATCH(AN28,'Daten Elementary'!$A$424:$ADO$424,0)-1))*1000000</f>
        <v>0</v>
      </c>
      <c r="CD28" s="310">
        <f ca="1">IF(ISERROR(OFFSET('Daten Elementary'!$A$1,MATCH(CD$5,'Daten Elementary'!$A:$A,0)-1,MATCH(AO28,'Daten Elementary'!$A$424:$ADO$424,0)-1)),0,OFFSET('Daten Elementary'!$A$1,MATCH(CD$5,'Daten Elementary'!$A:$A,0)-1,MATCH(AO28,'Daten Elementary'!$A$424:$ADO$424,0)-1))*1000000</f>
        <v>16.240317999999998</v>
      </c>
      <c r="CE28" s="310">
        <f ca="1">IF(ISERROR(OFFSET('Daten Elementary'!$A$1,MATCH(CE$5,'Daten Elementary'!$A:$A,0)-1,MATCH(AP28,'Daten Elementary'!$A$424:$ADO$424,0)-1)),0,OFFSET('Daten Elementary'!$A$1,MATCH(CE$5,'Daten Elementary'!$A:$A,0)-1,MATCH(AP28,'Daten Elementary'!$A$424:$ADO$424,0)-1))*1000000</f>
        <v>0</v>
      </c>
      <c r="CF28" s="310">
        <f t="shared" ca="1" si="12"/>
        <v>40.938026000000001</v>
      </c>
      <c r="CG28" s="310">
        <f ca="1">IF(ISERROR(OFFSET('Daten Elementary'!$A$1,MATCH(CG$5,'Daten Elementary'!$A:$A,0)-1,MATCH(AQ28,'Daten Elementary'!$A$424:$ADO$424,0)-1)),0,OFFSET('Daten Elementary'!$A$1,MATCH(CG$5,'Daten Elementary'!$A:$A,0)-1,MATCH(AQ28,'Daten Elementary'!$A$424:$ADO$424,0)-1))*1000000</f>
        <v>2.5342876999999997</v>
      </c>
      <c r="CH28" s="310">
        <f ca="1">IF(ISERROR(OFFSET('Daten Elementary'!$A$1,MATCH(CH$5,'Daten Elementary'!$A:$A,0)-1,MATCH(AR28,'Daten Elementary'!$A$424:$ADO$424,0)-1)),0,OFFSET('Daten Elementary'!$A$1,MATCH(CH$5,'Daten Elementary'!$A:$A,0)-1,MATCH(AR28,'Daten Elementary'!$A$424:$ADO$424,0)-1))*1000000</f>
        <v>55.794156000000001</v>
      </c>
      <c r="CI28" s="310">
        <f ca="1">IF(ISERROR(OFFSET('Daten Elementary'!$A$1,MATCH(CI$5,'Daten Elementary'!$A:$A,0)-1,MATCH(AS28,'Daten Elementary'!$A$424:$ADO$424,0)-1)),0,OFFSET('Daten Elementary'!$A$1,MATCH(CI$5,'Daten Elementary'!$A:$A,0)-1,MATCH(AS28,'Daten Elementary'!$A$424:$ADO$424,0)-1))*1000000</f>
        <v>12.323541000000001</v>
      </c>
      <c r="CJ28" s="311">
        <f t="shared" ca="1" si="13"/>
        <v>111.59001070000001</v>
      </c>
      <c r="CK28" s="310">
        <f ca="1">IF(ISERROR(OFFSET('Daten Elementary'!$A$1,MATCH(CK$5,'Daten Elementary'!$A:$A,0)-1,MATCH($AT28,'Daten Elementary'!$A$424:$ADO$424,0)-1)),0,OFFSET('Daten Elementary'!$A$1,MATCH(CK$5,'Daten Elementary'!$A:$A,0)-1,MATCH($AT28,'Daten Elementary'!$A$424:$ADO$424,0)-1))*1000000</f>
        <v>111.59000999999999</v>
      </c>
      <c r="CL28" s="305">
        <f t="shared" ca="1" si="14"/>
        <v>0.99999999372703696</v>
      </c>
      <c r="CM28" s="312">
        <f ca="1">IF(ISERROR(OFFSET('Daten Elementary'!$A$1,MATCH(CM$5,'Daten Elementary'!$A:$A,0)-1,MATCH(AM28,'Daten Elementary'!$A$424:$ADO$424,0)-1)),0,OFFSET('Daten Elementary'!$A$1,MATCH(CM$5,'Daten Elementary'!$A:$A,0)-1,MATCH(AM28,'Daten Elementary'!$A$424:$ADO$424,0)-1))*1000000</f>
        <v>14.341337000000001</v>
      </c>
      <c r="CN28" s="312">
        <f ca="1">IF(ISERROR(OFFSET('Daten Elementary'!$A$1,MATCH(CN$5,'Daten Elementary'!$A:$A,0)-1,MATCH(AN28,'Daten Elementary'!$A$424:$ADO$424,0)-1)),0,OFFSET('Daten Elementary'!$A$1,MATCH(CN$5,'Daten Elementary'!$A:$A,0)-1,MATCH(AN28,'Daten Elementary'!$A$424:$ADO$424,0)-1))*1000000</f>
        <v>0</v>
      </c>
      <c r="CO28" s="312">
        <f ca="1">IF(ISERROR(OFFSET('Daten Elementary'!$A$1,MATCH(CO$5,'Daten Elementary'!$A:$A,0)-1,MATCH(AO28,'Daten Elementary'!$A$424:$ADO$424,0)-1)),0,OFFSET('Daten Elementary'!$A$1,MATCH(CO$5,'Daten Elementary'!$A:$A,0)-1,MATCH(AO28,'Daten Elementary'!$A$424:$ADO$424,0)-1))*1000000</f>
        <v>13.1693</v>
      </c>
      <c r="CP28" s="312">
        <f ca="1">IF(ISERROR(OFFSET('Daten Elementary'!$A$1,MATCH(CP$5,'Daten Elementary'!$A:$A,0)-1,MATCH(AP28,'Daten Elementary'!$A$424:$ADO$424,0)-1)),0,OFFSET('Daten Elementary'!$A$1,MATCH(CP$5,'Daten Elementary'!$A:$A,0)-1,MATCH(AP28,'Daten Elementary'!$A$424:$ADO$424,0)-1))*1000000</f>
        <v>0</v>
      </c>
      <c r="CQ28" s="312">
        <f t="shared" ca="1" si="15"/>
        <v>27.510637000000003</v>
      </c>
      <c r="CR28" s="312">
        <f ca="1">IF(ISERROR(OFFSET('Daten Elementary'!$A$1,MATCH(CR$5,'Daten Elementary'!$A:$A,0)-1,MATCH(AQ28,'Daten Elementary'!$A$424:$ADO$424,0)-1)),0,OFFSET('Daten Elementary'!$A$1,MATCH(CR$5,'Daten Elementary'!$A:$A,0)-1,MATCH(AQ28,'Daten Elementary'!$A$424:$ADO$424,0)-1))*1000000</f>
        <v>1.6960850999999999</v>
      </c>
      <c r="CS28" s="312">
        <f ca="1">IF(ISERROR(OFFSET('Daten Elementary'!$A$1,MATCH(CS$5,'Daten Elementary'!$A:$A,0)-1,MATCH(AR28,'Daten Elementary'!$A$424:$ADO$424,0)-1)),0,OFFSET('Daten Elementary'!$A$1,MATCH(CS$5,'Daten Elementary'!$A:$A,0)-1,MATCH(AR28,'Daten Elementary'!$A$424:$ADO$424,0)-1))*1000000</f>
        <v>21.365215000000003</v>
      </c>
      <c r="CT28" s="312">
        <f ca="1">IF(ISERROR(OFFSET('Daten Elementary'!$A$1,MATCH(CT$5,'Daten Elementary'!$A:$A,0)-1,MATCH(AS28,'Daten Elementary'!$A$424:$ADO$424,0)-1)),0,OFFSET('Daten Elementary'!$A$1,MATCH(CT$5,'Daten Elementary'!$A:$A,0)-1,MATCH(AS28,'Daten Elementary'!$A$424:$ADO$424,0)-1))*1000000</f>
        <v>6.9625197999999999</v>
      </c>
      <c r="CU28" s="313">
        <f t="shared" ca="1" si="16"/>
        <v>57.534456900000009</v>
      </c>
      <c r="CV28" s="312">
        <f ca="1">IF(ISERROR(OFFSET('Daten Elementary'!$A$1,MATCH(CV$5,'Daten Elementary'!$A:$A,0)-1,MATCH($AT28,'Daten Elementary'!$A$424:$ADO$424,0)-1)),0,OFFSET('Daten Elementary'!$A$1,MATCH(CV$5,'Daten Elementary'!$A:$A,0)-1,MATCH($AT28,'Daten Elementary'!$A$424:$ADO$424,0)-1))*1000000</f>
        <v>57.534456000000006</v>
      </c>
      <c r="CW28" s="305">
        <f t="shared" ca="1" si="17"/>
        <v>0.99999998435719994</v>
      </c>
      <c r="CX28" s="314">
        <f ca="1">IF(ISERROR(OFFSET('Daten Elementary'!$A$1,MATCH(CX$5,'Daten Elementary'!$A:$A,0)-1,MATCH(AM28,'Daten Elementary'!$A$424:$ADO$424,0)-1)),0,OFFSET('Daten Elementary'!$A$1,MATCH(CX$5,'Daten Elementary'!$A:$A,0)-1,MATCH(AM28,'Daten Elementary'!$A$424:$ADO$424,0)-1))*1000000</f>
        <v>65.406396999999998</v>
      </c>
      <c r="CY28" s="314">
        <f ca="1">IF(ISERROR(OFFSET('Daten Elementary'!$A$1,MATCH(CY$5,'Daten Elementary'!$A:$A,0)-1,MATCH(AN28,'Daten Elementary'!$A$424:$ADO$424,0)-1)),0,OFFSET('Daten Elementary'!$A$1,MATCH(CY$5,'Daten Elementary'!$A:$A,0)-1,MATCH(AN28,'Daten Elementary'!$A$424:$ADO$424,0)-1))*1000000</f>
        <v>0</v>
      </c>
      <c r="CZ28" s="314">
        <f ca="1">IF(ISERROR(OFFSET('Daten Elementary'!$A$1,MATCH(CZ$5,'Daten Elementary'!$A:$A,0)-1,MATCH(AO28,'Daten Elementary'!$A$424:$ADO$424,0)-1)),0,OFFSET('Daten Elementary'!$A$1,MATCH(CZ$5,'Daten Elementary'!$A:$A,0)-1,MATCH(AO28,'Daten Elementary'!$A$424:$ADO$424,0)-1))*1000000</f>
        <v>148.84151</v>
      </c>
      <c r="DA28" s="314">
        <f ca="1">IF(ISERROR(OFFSET('Daten Elementary'!$A$1,MATCH(DA$5,'Daten Elementary'!$A:$A,0)-1,MATCH(AP28,'Daten Elementary'!$A$424:$ADO$424,0)-1)),0,OFFSET('Daten Elementary'!$A$1,MATCH(DA$5,'Daten Elementary'!$A:$A,0)-1,MATCH(AP28,'Daten Elementary'!$A$424:$ADO$424,0)-1))*1000000</f>
        <v>0</v>
      </c>
      <c r="DB28" s="314">
        <f t="shared" ca="1" si="18"/>
        <v>214.247907</v>
      </c>
      <c r="DC28" s="314">
        <f ca="1">IF(ISERROR(OFFSET('Daten Elementary'!$A$1,MATCH(DC$5,'Daten Elementary'!$A:$A,0)-1,MATCH(AQ28,'Daten Elementary'!$A$424:$ADO$424,0)-1)),0,OFFSET('Daten Elementary'!$A$1,MATCH(DC$5,'Daten Elementary'!$A:$A,0)-1,MATCH(AQ28,'Daten Elementary'!$A$424:$ADO$424,0)-1))*1000000</f>
        <v>6.4210890999999997</v>
      </c>
      <c r="DD28" s="314">
        <f ca="1">IF(ISERROR(OFFSET('Daten Elementary'!$A$1,MATCH(DD$5,'Daten Elementary'!$A:$A,0)-1,MATCH(AR28,'Daten Elementary'!$A$424:$ADO$424,0)-1)),0,OFFSET('Daten Elementary'!$A$1,MATCH(DD$5,'Daten Elementary'!$A:$A,0)-1,MATCH(AR28,'Daten Elementary'!$A$424:$ADO$424,0)-1))*1000000</f>
        <v>92.359469000000004</v>
      </c>
      <c r="DE28" s="314">
        <f ca="1">IF(ISERROR(OFFSET('Daten Elementary'!$A$1,MATCH(DE$5,'Daten Elementary'!$A:$A,0)-1,MATCH(AS28,'Daten Elementary'!$A$424:$ADO$424,0)-1)),0,OFFSET('Daten Elementary'!$A$1,MATCH(DE$5,'Daten Elementary'!$A:$A,0)-1,MATCH(AS28,'Daten Elementary'!$A$424:$ADO$424,0)-1))*1000000</f>
        <v>55.370537000000006</v>
      </c>
      <c r="DF28" s="315">
        <f t="shared" ca="1" si="19"/>
        <v>368.39900210000002</v>
      </c>
      <c r="DG28" s="314">
        <f ca="1">IF(ISERROR(OFFSET('Daten Elementary'!$A$1,MATCH(DG$5,'Daten Elementary'!$A:$A,0)-1,MATCH($AT28,'Daten Elementary'!$A$424:$ADO$424,0)-1)),0,OFFSET('Daten Elementary'!$A$1,MATCH(DG$5,'Daten Elementary'!$A:$A,0)-1,MATCH($AT28,'Daten Elementary'!$A$424:$ADO$424,0)-1))*1000000</f>
        <v>368.39901000000003</v>
      </c>
      <c r="DH28" s="305">
        <f t="shared" ca="1" si="20"/>
        <v>1.0000000214441407</v>
      </c>
      <c r="DI28" s="316">
        <f ca="1">IF(ISERROR(OFFSET('Daten Elementary'!$A$1,MATCH(DI$5,'Daten Elementary'!$A:$A,0)-1,MATCH(AM28,'Daten Elementary'!$A$424:$ADO$424,0)-1)),0,OFFSET('Daten Elementary'!$A$1,MATCH(DI$5,'Daten Elementary'!$A:$A,0)-1,MATCH(AM28,'Daten Elementary'!$A$424:$ADO$424,0)-1))*1000000</f>
        <v>29.113</v>
      </c>
      <c r="DJ28" s="316">
        <f ca="1">IF(ISERROR(OFFSET('Daten Elementary'!$A$1,MATCH(DJ$5,'Daten Elementary'!$A:$A,0)-1,MATCH(AN28,'Daten Elementary'!$A$424:$ADO$424,0)-1)),0,OFFSET('Daten Elementary'!$A$1,MATCH(DJ$5,'Daten Elementary'!$A:$A,0)-1,MATCH(AN28,'Daten Elementary'!$A$424:$ADO$424,0)-1))*1000000</f>
        <v>0</v>
      </c>
      <c r="DK28" s="316">
        <f ca="1">IF(ISERROR(OFFSET('Daten Elementary'!$A$1,MATCH(DK$5,'Daten Elementary'!$A:$A,0)-1,MATCH(AO28,'Daten Elementary'!$A$424:$ADO$424,0)-1)),0,OFFSET('Daten Elementary'!$A$1,MATCH(DK$5,'Daten Elementary'!$A:$A,0)-1,MATCH(AO28,'Daten Elementary'!$A$424:$ADO$424,0)-1))*1000000</f>
        <v>159.28627</v>
      </c>
      <c r="DL28" s="316">
        <f ca="1">IF(ISERROR(OFFSET('Daten Elementary'!$A$1,MATCH(DL$5,'Daten Elementary'!$A:$A,0)-1,MATCH(AP28,'Daten Elementary'!$A$424:$ADO$424,0)-1)),0,OFFSET('Daten Elementary'!$A$1,MATCH(DL$5,'Daten Elementary'!$A:$A,0)-1,MATCH(AP28,'Daten Elementary'!$A$424:$ADO$424,0)-1))*1000000</f>
        <v>0</v>
      </c>
      <c r="DM28" s="316">
        <f t="shared" ca="1" si="21"/>
        <v>188.39927</v>
      </c>
      <c r="DN28" s="316">
        <f ca="1">IF(ISERROR(OFFSET('Daten Elementary'!$A$1,MATCH(DN$5,'Daten Elementary'!$A:$A,0)-1,MATCH(AQ28,'Daten Elementary'!$A$424:$ADO$424,0)-1)),0,OFFSET('Daten Elementary'!$A$1,MATCH(DN$5,'Daten Elementary'!$A:$A,0)-1,MATCH(AQ28,'Daten Elementary'!$A$424:$ADO$424,0)-1))*1000000</f>
        <v>11.709254000000001</v>
      </c>
      <c r="DO28" s="316">
        <f ca="1">IF(ISERROR(OFFSET('Daten Elementary'!$A$1,MATCH(DO$5,'Daten Elementary'!$A:$A,0)-1,MATCH(AR28,'Daten Elementary'!$A$424:$ADO$424,0)-1)),0,OFFSET('Daten Elementary'!$A$1,MATCH(DO$5,'Daten Elementary'!$A:$A,0)-1,MATCH(AR28,'Daten Elementary'!$A$424:$ADO$424,0)-1))*1000000</f>
        <v>109.19866999999999</v>
      </c>
      <c r="DP28" s="316">
        <f ca="1">IF(ISERROR(OFFSET('Daten Elementary'!$A$1,MATCH(DP$5,'Daten Elementary'!$A:$A,0)-1,MATCH(AS28,'Daten Elementary'!$A$424:$ADO$424,0)-1)),0,OFFSET('Daten Elementary'!$A$1,MATCH(DP$5,'Daten Elementary'!$A:$A,0)-1,MATCH(AS28,'Daten Elementary'!$A$424:$ADO$424,0)-1))*1000000</f>
        <v>62.518711000000003</v>
      </c>
      <c r="DQ28" s="317">
        <f t="shared" ca="1" si="22"/>
        <v>371.82590499999998</v>
      </c>
      <c r="DR28" s="316">
        <f ca="1">IF(ISERROR(OFFSET('Daten Elementary'!$A$1,MATCH(DR$5,'Daten Elementary'!$A:$A,0)-1,MATCH($AT28,'Daten Elementary'!$A$424:$ADO$424,0)-1)),0,OFFSET('Daten Elementary'!$A$1,MATCH(DR$5,'Daten Elementary'!$A:$A,0)-1,MATCH($AT28,'Daten Elementary'!$A$424:$ADO$424,0)-1))*1000000</f>
        <v>371.82591000000002</v>
      </c>
      <c r="DS28" s="305">
        <f t="shared" ca="1" si="23"/>
        <v>1.0000000134471536</v>
      </c>
      <c r="DT28" s="318">
        <f ca="1">IF(ISERROR(OFFSET('Daten UBP13'!$A$1,MATCH(DT$5,'Daten UBP13'!$A:$A,0)-1,MATCH(AM28,'Daten UBP13'!$A$424:$AEG$424,0)-1)),0,OFFSET('Daten UBP13'!$A$1,MATCH(DT$5,'Daten UBP13'!$A:$A,0)-1,MATCH(AM28,'Daten UBP13'!$A$424:$AEG$424,0)-1))</f>
        <v>117.15891000000001</v>
      </c>
      <c r="DU28" s="318">
        <f ca="1">IF(ISERROR(OFFSET('Daten UBP13'!$A$1,MATCH(DU$5,'Daten UBP13'!$A:$A,0)-1,MATCH(AN28,'Daten UBP13'!$A$424:$AEG$424,0)-1)),0,OFFSET('Daten UBP13'!$A$1,MATCH(DU$5,'Daten UBP13'!$A:$A,0)-1,MATCH(AN28,'Daten UBP13'!$A$424:$AEG$424,0)-1))</f>
        <v>0</v>
      </c>
      <c r="DV28" s="318">
        <f ca="1">IF(ISERROR(OFFSET('Daten UBP13'!$A$1,MATCH(DV$5,'Daten UBP13'!$A:$A,0)-1,MATCH(AO28,'Daten UBP13'!$A$424:$AEG$424,0)-1)),0,OFFSET('Daten UBP13'!$A$1,MATCH(DV$5,'Daten UBP13'!$A:$A,0)-1,MATCH(AO28,'Daten UBP13'!$A$424:$AEG$424,0)-1))</f>
        <v>81.458661000000006</v>
      </c>
      <c r="DW28" s="318">
        <f ca="1">IF(ISERROR(OFFSET('Daten UBP13'!$A$1,MATCH(DW$5,'Daten UBP13'!$A:$A,0)-1,MATCH(AP28,'Daten UBP13'!$A$424:$AEG$424,0)-1)),0,OFFSET('Daten UBP13'!$A$1,MATCH(DW$5,'Daten UBP13'!$A:$A,0)-1,MATCH(AP28,'Daten UBP13'!$A$424:$AEG$424,0)-1))</f>
        <v>0</v>
      </c>
      <c r="DX28" s="318">
        <f t="shared" ca="1" si="24"/>
        <v>198.617571</v>
      </c>
      <c r="DY28" s="318">
        <f ca="1">IF(ISERROR(OFFSET('Daten UBP13'!$A$1,MATCH(DY$5,'Daten UBP13'!$A:$A,0)-1,MATCH(AQ28,'Daten UBP13'!$A$424:$AEG$424,0)-1)),0,OFFSET('Daten UBP13'!$A$1,MATCH(DY$5,'Daten UBP13'!$A:$A,0)-1,MATCH(AQ28,'Daten UBP13'!$A$424:$AEG$424,0)-1))</f>
        <v>9.4186382999999996</v>
      </c>
      <c r="DZ28" s="318">
        <f ca="1">IF(ISERROR(OFFSET('Daten UBP13'!$A$1,MATCH(DZ$5,'Daten UBP13'!$A:$A,0)-1,MATCH(AR28,'Daten UBP13'!$A$424:$AEG$424,0)-1)),0,OFFSET('Daten UBP13'!$A$1,MATCH(DZ$5,'Daten UBP13'!$A:$A,0)-1,MATCH(AR28,'Daten UBP13'!$A$424:$AEG$424,0)-1))</f>
        <v>107.58223</v>
      </c>
      <c r="EA28" s="318">
        <f ca="1">IF(ISERROR(OFFSET('Daten UBP13'!$A$1,MATCH(EA$5,'Daten UBP13'!$A:$A,0)-1,MATCH(AS28,'Daten UBP13'!$A$424:$AEG$424,0)-1)),0,OFFSET('Daten UBP13'!$A$1,MATCH(EA$5,'Daten UBP13'!$A:$A,0)-1,MATCH(AS28,'Daten UBP13'!$A$424:$AEG$424,0)-1))</f>
        <v>37.606847999999999</v>
      </c>
      <c r="EB28" s="319">
        <f t="shared" ca="1" si="25"/>
        <v>353.22528729999999</v>
      </c>
      <c r="EC28" s="318">
        <f ca="1">IF(ISERROR(OFFSET('Daten UBP13'!$A$1,MATCH(EC$5,'Daten UBP13'!$A:$A,0)-1,MATCH(AT28,'Daten UBP13'!$A$424:$AEG$424,0)-1)),0,OFFSET('Daten UBP13'!$A$1,MATCH(EC$5,'Daten UBP13'!$A:$A,0)-1,MATCH(AT28,'Daten UBP13'!$A$424:$AEG$424,0)-1))</f>
        <v>353.22528</v>
      </c>
      <c r="ED28" s="305">
        <f t="shared" ca="1" si="26"/>
        <v>0.99999997933330298</v>
      </c>
      <c r="EE28" s="320">
        <f ca="1">IF(ISERROR(OFFSET('Daten ReCiPe'!$A$1,MATCH(EE$5,'Daten ReCiPe'!$A:$A,0)-1,MATCH(AM28,'Daten ReCiPe'!$A$424:$ADO$424,0)-1)),0,OFFSET('Daten ReCiPe'!$A$1,MATCH(EE$5,'Daten ReCiPe'!$A:$A,0)-1,MATCH(AM28,'Daten ReCiPe'!$A$424:$ADO$424,0)-1))*1000</f>
        <v>8.1348207000000006</v>
      </c>
      <c r="EF28" s="320">
        <f ca="1">IF(ISERROR(OFFSET('Daten ReCiPe'!$A$1,MATCH(EF$5,'Daten ReCiPe'!$A:$A,0)-1,MATCH(AN28,'Daten ReCiPe'!$A$424:$ADO$424,0)-1)),0,OFFSET('Daten ReCiPe'!$A$1,MATCH(EF$5,'Daten ReCiPe'!$A:$A,0)-1,MATCH(AN28,'Daten ReCiPe'!$A$424:$ADO$424,0)-1))*1000</f>
        <v>0</v>
      </c>
      <c r="EG28" s="320">
        <f ca="1">IF(ISERROR(OFFSET('Daten ReCiPe'!$A$1,MATCH(EG$5,'Daten ReCiPe'!$A:$A,0)-1,MATCH(AO28,'Daten ReCiPe'!$A$424:$ADO$424,0)-1)),0,OFFSET('Daten ReCiPe'!$A$1,MATCH(EG$5,'Daten ReCiPe'!$A:$A,0)-1,MATCH(AO28,'Daten ReCiPe'!$A$424:$ADO$424,0)-1))*1000</f>
        <v>12.231918</v>
      </c>
      <c r="EH28" s="320">
        <f ca="1">IF(ISERROR(OFFSET('Daten ReCiPe'!$A$1,MATCH(EH$5,'Daten ReCiPe'!$A:$A,0)-1,MATCH(AP28,'Daten ReCiPe'!$A$424:$ADO$424,0)-1)),0,OFFSET('Daten ReCiPe'!$A$1,MATCH(EH$5,'Daten ReCiPe'!$A:$A,0)-1,MATCH(AP28,'Daten ReCiPe'!$A$424:$ADO$424,0)-1))*1000</f>
        <v>0</v>
      </c>
      <c r="EI28" s="320">
        <f t="shared" ca="1" si="27"/>
        <v>20.366738699999999</v>
      </c>
      <c r="EJ28" s="320">
        <f ca="1">IF(ISERROR(OFFSET('Daten ReCiPe'!$A$1,MATCH(EJ$5,'Daten ReCiPe'!$A:$A,0)-1,MATCH(AQ28,'Daten ReCiPe'!$A$424:$ADO$424,0)-1)),0,OFFSET('Daten ReCiPe'!$A$1,MATCH(EJ$5,'Daten ReCiPe'!$A:$A,0)-1,MATCH(AQ28,'Daten ReCiPe'!$A$424:$ADO$424,0)-1))*1000</f>
        <v>0.86290067000000004</v>
      </c>
      <c r="EK28" s="320">
        <f ca="1">IF(ISERROR(OFFSET('Daten ReCiPe'!$A$1,MATCH(EK$5,'Daten ReCiPe'!$A:$A,0)-1,MATCH(AR28,'Daten ReCiPe'!$A$424:$ADO$424,0)-1)),0,OFFSET('Daten ReCiPe'!$A$1,MATCH(EK$5,'Daten ReCiPe'!$A:$A,0)-1,MATCH(AR28,'Daten ReCiPe'!$A$424:$ADO$424,0)-1))*1000</f>
        <v>7.5963000000000003</v>
      </c>
      <c r="EL28" s="320">
        <f ca="1">IF(ISERROR(OFFSET('Daten ReCiPe'!$A$1,MATCH(EL$5,'Daten ReCiPe'!$A:$A,0)-1,MATCH(AS28,'Daten ReCiPe'!$A$424:$ADO$424,0)-1)),0,OFFSET('Daten ReCiPe'!$A$1,MATCH(EL$5,'Daten ReCiPe'!$A:$A,0)-1,MATCH(AS28,'Daten ReCiPe'!$A$424:$ADO$424,0)-1))*1000</f>
        <v>2.0148036</v>
      </c>
      <c r="EM28" s="321">
        <f t="shared" ca="1" si="28"/>
        <v>30.840742969999997</v>
      </c>
      <c r="EN28" s="320">
        <f ca="1">IF(ISERROR(OFFSET('Daten ReCiPe'!$A$1,MATCH(EN$5,'Daten ReCiPe'!$A:$A,0)-1,MATCH(AT28,'Daten ReCiPe'!$A$424:$ADO$424,0)-1)),0,OFFSET('Daten ReCiPe'!$A$1,MATCH(EN$5,'Daten ReCiPe'!$A:$A,0)-1,MATCH(AT28,'Daten ReCiPe'!$A$424:$ADO$424,0)-1))*1000</f>
        <v>30.840743</v>
      </c>
      <c r="EO28" s="305">
        <f t="shared" ca="1" si="29"/>
        <v>1.0000000009727392</v>
      </c>
      <c r="EP28" s="322">
        <f ca="1">IF(ISERROR(OFFSET('Daten Elementary'!$A$1,MATCH(EP$5,'Daten Elementary'!$A:$A,0)-1,MATCH(AM28,'Daten Elementary'!$A$424:$ADO$424,0)-1)),0,OFFSET('Daten Elementary'!$A$1,MATCH(EP$5,'Daten Elementary'!$A:$A,0)-1,MATCH(AM28,'Daten Elementary'!$A$424:$ADO$424,0)-1))*1000000</f>
        <v>1.057105</v>
      </c>
      <c r="EQ28" s="322">
        <f ca="1">IF(ISERROR(OFFSET('Daten Elementary'!$A$1,MATCH(EQ$5,'Daten Elementary'!$A:$A,0)-1,MATCH(AN28,'Daten Elementary'!$A$424:$ADO$424,0)-1)),0,OFFSET('Daten Elementary'!$A$1,MATCH(EQ$5,'Daten Elementary'!$A:$A,0)-1,MATCH(AN28,'Daten Elementary'!$A$424:$ADO$424,0)-1))*1000000</f>
        <v>0</v>
      </c>
      <c r="ER28" s="322">
        <f ca="1">IF(ISERROR(OFFSET('Daten Elementary'!$A$1,MATCH(ER$5,'Daten Elementary'!$A:$A,0)-1,MATCH(AO28,'Daten Elementary'!$A$424:$ADO$424,0)-1)),0,OFFSET('Daten Elementary'!$A$1,MATCH(ER$5,'Daten Elementary'!$A:$A,0)-1,MATCH(AO28,'Daten Elementary'!$A$424:$ADO$424,0)-1))*1000000</f>
        <v>391.57899000000003</v>
      </c>
      <c r="ES28" s="322">
        <f ca="1">IF(ISERROR(OFFSET('Daten Elementary'!$A$1,MATCH(ES$5,'Daten Elementary'!$A:$A,0)-1,MATCH(AP28,'Daten Elementary'!$A$424:$ADO$424,0)-1)),0,OFFSET('Daten Elementary'!$A$1,MATCH(ES$5,'Daten Elementary'!$A:$A,0)-1,MATCH(AP28,'Daten Elementary'!$A$424:$ADO$424,0)-1))*1000000</f>
        <v>0</v>
      </c>
      <c r="ET28" s="322">
        <f t="shared" ca="1" si="30"/>
        <v>392.63609500000001</v>
      </c>
      <c r="EU28" s="322">
        <f ca="1">IF(ISERROR(OFFSET('Daten Elementary'!$A$1,MATCH(EU$5,'Daten Elementary'!$A:$A,0)-1,MATCH(AQ28,'Daten Elementary'!$A$424:$ADO$424,0)-1)),0,OFFSET('Daten Elementary'!$A$1,MATCH(EU$5,'Daten Elementary'!$A:$A,0)-1,MATCH(AQ28,'Daten Elementary'!$A$424:$ADO$424,0)-1))*1000000</f>
        <v>19.751365</v>
      </c>
      <c r="EV28" s="322">
        <f ca="1">IF(ISERROR(OFFSET('Daten Elementary'!$A$1,MATCH(EV$5,'Daten Elementary'!$A:$A,0)-1,MATCH(AR28,'Daten Elementary'!$A$424:$ADO$424,0)-1)),0,OFFSET('Daten Elementary'!$A$1,MATCH(EV$5,'Daten Elementary'!$A:$A,0)-1,MATCH(AR28,'Daten Elementary'!$A$424:$ADO$424,0)-1))*1000000</f>
        <v>204.54883000000001</v>
      </c>
      <c r="EW28" s="322">
        <f ca="1">IF(ISERROR(OFFSET('Daten Elementary'!$A$1,MATCH(EW$5,'Daten Elementary'!$A:$A,0)-1,MATCH(AS28,'Daten Elementary'!$A$424:$ADO$424,0)-1)),0,OFFSET('Daten Elementary'!$A$1,MATCH(EW$5,'Daten Elementary'!$A:$A,0)-1,MATCH(AS28,'Daten Elementary'!$A$424:$ADO$424,0)-1))*1000000</f>
        <v>34.145203000000002</v>
      </c>
      <c r="EX28" s="323">
        <f t="shared" ca="1" si="31"/>
        <v>651.08149300000014</v>
      </c>
      <c r="EY28" s="322">
        <f ca="1">IF(ISERROR(OFFSET('Daten Elementary'!$A$1,MATCH(EY$5,'Daten Elementary'!$A:$A,0)-1,MATCH($AT28,'Daten Elementary'!$A$424:$ADO$424,0)-1)),0,OFFSET('Daten Elementary'!$A$1,MATCH(EY$5,'Daten Elementary'!$A:$A,0)-1,MATCH($AT28,'Daten Elementary'!$A$424:$ADO$424,0)-1))*1000000</f>
        <v>651.08148999999992</v>
      </c>
      <c r="EZ28" s="305">
        <f t="shared" ca="1" si="32"/>
        <v>0.99999999539228157</v>
      </c>
      <c r="FA28" s="314">
        <f ca="1">IF(ISERROR(OFFSET('Daten Elementary'!$A$1,MATCH(FA$5,'Daten Elementary'!$A:$A,0)-1,MATCH(AM28,'Daten Elementary'!$A$424:$ADO$424,0)-1)),0,OFFSET('Daten Elementary'!$A$1,MATCH(FA$5,'Daten Elementary'!$A:$A,0)-1,MATCH(AM28,'Daten Elementary'!$A$424:$ADO$424,0)-1))*1000</f>
        <v>162.99</v>
      </c>
      <c r="FB28" s="314">
        <f ca="1">IF(ISERROR(OFFSET('Daten Elementary'!$A$1,MATCH(FB$5,'Daten Elementary'!$A:$A,0)-1,MATCH(AN28,'Daten Elementary'!$A$424:$ADO$424,0)-1)),0,OFFSET('Daten Elementary'!$A$1,MATCH(FB$5,'Daten Elementary'!$A:$A,0)-1,MATCH(AN28,'Daten Elementary'!$A$424:$ADO$424,0)-1))*1000</f>
        <v>0</v>
      </c>
      <c r="FC28" s="314">
        <f ca="1">IF(ISERROR(OFFSET('Daten Elementary'!$A$1,MATCH(FC$5,'Daten Elementary'!$A:$A,0)-1,MATCH(AO28,'Daten Elementary'!$A$424:$ADO$424,0)-1)),0,OFFSET('Daten Elementary'!$A$1,MATCH(FC$5,'Daten Elementary'!$A:$A,0)-1,MATCH(AO28,'Daten Elementary'!$A$424:$ADO$424,0)-1))*1000</f>
        <v>37.922722999999998</v>
      </c>
      <c r="FD28" s="314">
        <f ca="1">IF(ISERROR(OFFSET('Daten Elementary'!$A$1,MATCH(FD$5,'Daten Elementary'!$A:$A,0)-1,MATCH(AP28,'Daten Elementary'!$A$424:$ADO$424,0)-1)),0,OFFSET('Daten Elementary'!$A$1,MATCH(FD$5,'Daten Elementary'!$A:$A,0)-1,MATCH(AP28,'Daten Elementary'!$A$424:$ADO$424,0)-1))*1000</f>
        <v>0</v>
      </c>
      <c r="FE28" s="314">
        <f t="shared" ca="1" si="33"/>
        <v>200.912723</v>
      </c>
      <c r="FF28" s="314">
        <f ca="1">IF(ISERROR(OFFSET('Daten Elementary'!$A$1,MATCH(FF$5,'Daten Elementary'!$A:$A,0)-1,MATCH(AQ28,'Daten Elementary'!$A$424:$ADO$424,0)-1)),0,OFFSET('Daten Elementary'!$A$1,MATCH(FF$5,'Daten Elementary'!$A:$A,0)-1,MATCH(AQ28,'Daten Elementary'!$A$424:$ADO$424,0)-1))*1000</f>
        <v>5.7711579999999998</v>
      </c>
      <c r="FG28" s="314">
        <f ca="1">IF(ISERROR(OFFSET('Daten Elementary'!$A$1,MATCH(FG$5,'Daten Elementary'!$A:$A,0)-1,MATCH(AR28,'Daten Elementary'!$A$424:$ADO$424,0)-1)),0,OFFSET('Daten Elementary'!$A$1,MATCH(FG$5,'Daten Elementary'!$A:$A,0)-1,MATCH(AR28,'Daten Elementary'!$A$424:$ADO$424,0)-1))*1000</f>
        <v>54.344138999999998</v>
      </c>
      <c r="FH28" s="314">
        <f ca="1">IF(ISERROR(OFFSET('Daten Elementary'!$A$1,MATCH(FH$5,'Daten Elementary'!$A:$A,0)-1,MATCH(AS28,'Daten Elementary'!$A$424:$ADO$424,0)-1)),0,OFFSET('Daten Elementary'!$A$1,MATCH(FH$5,'Daten Elementary'!$A:$A,0)-1,MATCH(AS28,'Daten Elementary'!$A$424:$ADO$424,0)-1))*1000</f>
        <v>12.916036999999999</v>
      </c>
      <c r="FI28" s="315">
        <f t="shared" ca="1" si="34"/>
        <v>273.94405699999999</v>
      </c>
      <c r="FJ28" s="314">
        <f ca="1">IF(ISERROR(OFFSET('Daten Elementary'!$A$1,MATCH(FJ$5,'Daten Elementary'!$A:$A,0)-1,MATCH($AT28,'Daten Elementary'!$A$424:$ADO$424,0)-1)),0,OFFSET('Daten Elementary'!$A$1,MATCH(FJ$5,'Daten Elementary'!$A:$A,0)-1,MATCH($AT28,'Daten Elementary'!$A$424:$ADO$424,0)-1))*1000</f>
        <v>273.94405999999998</v>
      </c>
      <c r="FK28" s="305">
        <f t="shared" ca="1" si="35"/>
        <v>1.0000000109511409</v>
      </c>
      <c r="FL28" s="314">
        <f ca="1">IF(ISERROR(OFFSET('Daten Elementary'!$A$1,MATCH(FL$5,'Daten Elementary'!$A:$A,0)-1,MATCH(AM28,'Daten Elementary'!$A$424:$ADO$424,0)-1)),0,OFFSET('Daten Elementary'!$A$1,MATCH(FL$5,'Daten Elementary'!$A:$A,0)-1,MATCH(AM28,'Daten Elementary'!$A$424:$ADO$424,0)-1))</f>
        <v>0</v>
      </c>
      <c r="FM28" s="314">
        <f ca="1">IF(ISERROR(OFFSET('Daten Elementary'!$A$1,MATCH(FM$5,'Daten Elementary'!$A:$A,0)-1,MATCH(AN28,'Daten Elementary'!$A$424:$ADO$424,0)-1)),0,OFFSET('Daten Elementary'!$A$1,MATCH(FM$5,'Daten Elementary'!$A:$A,0)-1,MATCH(AN28,'Daten Elementary'!$A$424:$ADO$424,0)-1))</f>
        <v>0</v>
      </c>
      <c r="FN28" s="314">
        <f ca="1">IF(ISERROR(OFFSET('Daten Elementary'!$A$1,MATCH(FN$5,'Daten Elementary'!$A:$A,0)-1,MATCH(AO28,'Daten Elementary'!$A$424:$ADO$424,0)-1)),0,OFFSET('Daten Elementary'!$A$1,MATCH(FN$5,'Daten Elementary'!$A:$A,0)-1,MATCH(AO28,'Daten Elementary'!$A$424:$ADO$424,0)-1))</f>
        <v>0</v>
      </c>
      <c r="FO28" s="314">
        <f ca="1">IF(ISERROR(OFFSET('Daten Elementary'!$A$1,MATCH(FO$5,'Daten Elementary'!$A:$A,0)-1,MATCH(AP28,'Daten Elementary'!$A$424:$ADO$424,0)-1)),0,OFFSET('Daten Elementary'!$A$1,MATCH(FO$5,'Daten Elementary'!$A:$A,0)-1,MATCH(AP28,'Daten Elementary'!$A$424:$ADO$424,0)-1))</f>
        <v>0</v>
      </c>
      <c r="FP28" s="314">
        <f t="shared" ca="1" si="36"/>
        <v>0</v>
      </c>
      <c r="FQ28" s="314">
        <f ca="1">IF(ISERROR(OFFSET('Daten Elementary'!$A$1,MATCH(FQ$5,'Daten Elementary'!$A:$A,0)-1,MATCH(AQ28,'Daten Elementary'!$A$424:$ADO$424,0)-1)),0,OFFSET('Daten Elementary'!$A$1,MATCH(FQ$5,'Daten Elementary'!$A:$A,0)-1,MATCH(AQ28,'Daten Elementary'!$A$424:$ADO$424,0)-1))</f>
        <v>0</v>
      </c>
      <c r="FR28" s="314">
        <f ca="1">IF(ISERROR(OFFSET('Daten Elementary'!$A$1,MATCH(FR$5,'Daten Elementary'!$A:$A,0)-1,MATCH(AR28,'Daten Elementary'!$A$424:$ADO$424,0)-1)),0,OFFSET('Daten Elementary'!$A$1,MATCH(FR$5,'Daten Elementary'!$A:$A,0)-1,MATCH(AR28,'Daten Elementary'!$A$424:$ADO$424,0)-1))</f>
        <v>0</v>
      </c>
      <c r="FS28" s="314">
        <f ca="1">IF(ISERROR(OFFSET('Daten Elementary'!$A$1,MATCH(FS$5,'Daten Elementary'!$A:$A,0)-1,MATCH(AS28,'Daten Elementary'!$A$424:$ADO$424,0)-1)),0,OFFSET('Daten Elementary'!$A$1,MATCH(FS$5,'Daten Elementary'!$A:$A,0)-1,MATCH(AS28,'Daten Elementary'!$A$424:$ADO$424,0)-1))</f>
        <v>0</v>
      </c>
      <c r="FT28" s="315">
        <f t="shared" ca="1" si="37"/>
        <v>0</v>
      </c>
      <c r="FU28" s="314">
        <f ca="1">IF(ISERROR(OFFSET('Daten Elementary'!$A$1,MATCH(FU$5,'Daten Elementary'!$A:$A,0)-1,MATCH($AT28,'Daten Elementary'!$A$424:$ADO$424,0)-1)),0,OFFSET('Daten Elementary'!$A$1,MATCH(FU$5,'Daten Elementary'!$A:$A,0)-1,MATCH($AT28,'Daten Elementary'!$A$424:$ADO$424,0)-1))</f>
        <v>0</v>
      </c>
      <c r="FV28" s="305">
        <f t="shared" ca="1" si="38"/>
        <v>0</v>
      </c>
      <c r="FW28" s="324"/>
      <c r="FX28" s="231" t="str">
        <f t="shared" si="39"/>
        <v>Personenwagen, Benzin (EURO 6)</v>
      </c>
      <c r="FY28" s="231" t="str">
        <f t="shared" si="2"/>
        <v>Personenwagen</v>
      </c>
      <c r="FZ28" s="231" t="str">
        <f t="shared" si="3"/>
        <v>, Benzin</v>
      </c>
      <c r="GA28" s="231" t="str">
        <f t="shared" si="4"/>
        <v xml:space="preserve"> (EURO 6)</v>
      </c>
      <c r="GB28" s="231"/>
    </row>
    <row r="29" spans="1:184" ht="16.5" customHeight="1">
      <c r="A29" s="339"/>
      <c r="B29" s="344"/>
      <c r="C29" s="332" t="s">
        <v>385</v>
      </c>
      <c r="D29" s="326" t="s">
        <v>116</v>
      </c>
      <c r="E29" s="345" t="s">
        <v>10</v>
      </c>
      <c r="F29" s="102">
        <v>1.6</v>
      </c>
      <c r="G29" s="31">
        <v>5</v>
      </c>
      <c r="H29" s="87">
        <f t="shared" si="45"/>
        <v>0.32</v>
      </c>
      <c r="I29" s="99">
        <v>8.4700000000000006</v>
      </c>
      <c r="J29" s="101"/>
      <c r="K29" s="100">
        <v>1380</v>
      </c>
      <c r="L29" s="86"/>
      <c r="M29" s="86"/>
      <c r="N29" s="38" t="s">
        <v>99</v>
      </c>
      <c r="O29" s="6">
        <f ca="1">(IF(ISERROR(INDEX(INDIRECT($D$268),MATCH($AM29,$AM$4:$AM$275,0),MATCH(O$304,INDIRECT($E$268),0))*$I29/$AD29),0,INDEX(INDIRECT($D$268),MATCH($AM29,$AM$4:$AM$275,0),MATCH(O$304,INDIRECT($E$268),0))*$I29/$AD29)+IF(ISERROR(INDEX(INDIRECT($D$268),MATCH($AN29,$AN$4:$AN$275,0),MATCH(O$305,INDIRECT($E$268),0))*$J29/$AE29),0,INDEX(INDIRECT($D$268),MATCH($AN29,$AN$4:$AN$275,0),MATCH(O$305,INDIRECT($E$268),0))*$J29/$AE29))*$AC29/$F29</f>
        <v>123.87057184424337</v>
      </c>
      <c r="P29" s="6">
        <f ca="1">(IF(ISERROR(INDEX(INDIRECT($D$268),MATCH($AO29,$AO$4:$AO$275,0),MATCH(P$304,INDIRECT($E$268),0))*$I29/$AD29),0,INDEX(INDIRECT($D$268),MATCH($AO29,$AO$4:$AO$275,0),MATCH(P$304,INDIRECT($E$268),0))*$I29/$AD29)+IF(ISERROR(INDEX(INDIRECT($D$268),MATCH($AP29,$AP$4:$AP$275,0),MATCH(P$305,INDIRECT($E$268),0))*$J29/$AE29),0,INDEX(INDIRECT($D$268),MATCH($AP29,$AP$4:$AP$275,0),MATCH(P$305,INDIRECT($E$268),0))*$J29/$AE29))*$AC29/$F29</f>
        <v>31.384390949708234</v>
      </c>
      <c r="Q29" s="6">
        <f ca="1">INDEX(INDIRECT($D$268),MATCH($AQ29,$AQ$4:$AQ$284,0),MATCH(Q$4,INDIRECT($E$268),0))*$K29/$F29/$AF29</f>
        <v>3.4661417414062496</v>
      </c>
      <c r="R29" s="6">
        <f ca="1">INDEX(INDIRECT($D$268),MATCH($AR29,$AR$4:$AR$284,0),MATCH(R$4,INDIRECT($E$268),0))*$K29/$F29/$AF29</f>
        <v>32.685303234374999</v>
      </c>
      <c r="S29" s="6">
        <f ca="1">INDEX(INDIRECT($D$268),MATCH($AS29,$AS$4:$AS$284,0),MATCH(S$4,INDIRECT($E$268),0))*$K29/$F29/$AF29</f>
        <v>7.7403655546874992</v>
      </c>
      <c r="T29" s="7">
        <f t="shared" ca="1" si="1"/>
        <v>199.14677332442034</v>
      </c>
      <c r="U29" s="6">
        <f>IF($B$268=6,(IF(OR(AJ29="Benzin",AJ29="Diesel"),$AK29*INDEX('DIN EN 16258'!$I:$I,MATCH('mobitool-Faktoren v2.0'!$AI29,'DIN EN 16258'!$A:$A,0))*$I29/$AD29+$AL29*INDEX('DIN EN 16258'!$I:$I,MATCH('mobitool-Faktoren v2.0'!$AJ29,'DIN EN 16258'!$A:$A,0))*$I29/$AD29,IF(ISERROR($AK29*INDEX('DIN EN 16258'!$I:$I,MATCH('mobitool-Faktoren v2.0'!$AI29,'DIN EN 16258'!$A:$A,0))*$I29/$AD29),0,$AK29*INDEX('DIN EN 16258'!$I:$I,MATCH('mobitool-Faktoren v2.0'!$AI29,'DIN EN 16258'!$A:$A,0))*$I29/$AD29)+IF(ISERROR($AL29*INDEX('DIN EN 16258'!$I:$I,MATCH('mobitool-Faktoren v2.0'!$AJ29,'DIN EN 16258'!$A:$A,0))*$J29/$AE29),0,$AL29*INDEX('DIN EN 16258'!$I:$I,MATCH('mobitool-Faktoren v2.0'!$AJ29,'DIN EN 16258'!$A:$A,0))*$J29/$AE29)))*1000,
IF($B$268=1,(IF(OR(AJ29="Benzin",AJ29="Diesel"),$AK29*INDEX('DIN EN 16258'!$D:$D,MATCH('mobitool-Faktoren v2.0'!$AI29,'DIN EN 16258'!$A:$A,0))*$I29/$AD29+$AL29*INDEX('DIN EN 16258'!$D:$D,MATCH('mobitool-Faktoren v2.0'!$AJ29,'DIN EN 16258'!$A:$A,0))*$I29/$AD29,IF(ISERROR($AK29*INDEX('DIN EN 16258'!$D:$D,MATCH('mobitool-Faktoren v2.0'!$AI29,'DIN EN 16258'!$A:$A,0))*$I29/$AD29),0,$AK29*INDEX('DIN EN 16258'!$D:$D,MATCH('mobitool-Faktoren v2.0'!$AI29,'DIN EN 16258'!$A:$A,0))*$I29/$AD29)+IF(ISERROR($AL29*INDEX('DIN EN 16258'!$D:$D,MATCH('mobitool-Faktoren v2.0'!$AJ29,'DIN EN 16258'!$A:$A,0))*$J29/$AE29),0,$AL29*INDEX('DIN EN 16258'!$D:$D,MATCH('mobitool-Faktoren v2.0'!$AJ29,'DIN EN 16258'!$A:$A,0))*$J29/$AE29))),0))*$AC29/$F29</f>
        <v>121.75624999999998</v>
      </c>
      <c r="V29" s="6">
        <f>IF($B$268=6,(IF(OR(AJ29="Benzin",AJ29="Diesel"),$AK29*INDEX('DIN EN 16258'!$L:$L,MATCH('mobitool-Faktoren v2.0'!$AI29,'DIN EN 16258'!$A:$A,0))*$I29/$AD29+$AL29*INDEX('DIN EN 16258'!$L:$L,MATCH('mobitool-Faktoren v2.0'!$AJ29,'DIN EN 16258'!$A:$A,0))*$I29/$AD29,IF(ISERROR($AK29*INDEX('DIN EN 16258'!$L:$L,MATCH('mobitool-Faktoren v2.0'!$AI29,'DIN EN 16258'!$A:$A,0))*$I29/$AD29),0,$AK29*INDEX('DIN EN 16258'!$L:$L,MATCH('mobitool-Faktoren v2.0'!$AI29,'DIN EN 16258'!$A:$A,0))*$I29/$AD29)+IF(ISERROR($AL29*INDEX('DIN EN 16258'!$L:$L,MATCH('mobitool-Faktoren v2.0'!$AJ29,'DIN EN 16258'!$A:$A,0))*$J29/$AE29),0,$AL29*INDEX('DIN EN 16258'!$L:$L,MATCH('mobitool-Faktoren v2.0'!$AJ29,'DIN EN 16258'!$A:$A,0))*$J29/$AE29)))*1000,
IF($B$268=1,(IF(OR(AJ29="Benzin",AJ29="Diesel"),$AK29*INDEX('DIN EN 16258'!$F:$F,MATCH('mobitool-Faktoren v2.0'!$AI29,'DIN EN 16258'!$A:$A,0))*$I29/$AD29+$AL29*INDEX('DIN EN 16258'!$F:$F,MATCH('mobitool-Faktoren v2.0'!$AJ29,'DIN EN 16258'!$A:$A,0))*$I29/$AD29,IF(ISERROR($AK29*INDEX('DIN EN 16258'!$F:$F,MATCH('mobitool-Faktoren v2.0'!$AI29,'DIN EN 16258'!$A:$A,0))*$I29/$AD29),0,$AK29*INDEX('DIN EN 16258'!$F:$F,MATCH('mobitool-Faktoren v2.0'!$AI29,'DIN EN 16258'!$A:$A,0))*$I29/$AD29)+IF(ISERROR($AL29*INDEX('DIN EN 16258'!$F:$F,MATCH('mobitool-Faktoren v2.0'!$AJ29,'DIN EN 16258'!$A:$A,0))*$J29/$AE29),0,$AL29*INDEX('DIN EN 16258'!$F:$F,MATCH('mobitool-Faktoren v2.0'!$AJ29,'DIN EN 16258'!$A:$A,0))*$J29/$AE29))),0))*$AC29/$F29</f>
        <v>147.84687499999998</v>
      </c>
      <c r="W29" s="6" t="s">
        <v>892</v>
      </c>
      <c r="X29" s="39" t="s">
        <v>162</v>
      </c>
      <c r="Y29" s="336">
        <v>3</v>
      </c>
      <c r="Z29" s="336">
        <v>25</v>
      </c>
      <c r="AA29" s="337">
        <v>500</v>
      </c>
      <c r="AB29" s="299">
        <v>3500</v>
      </c>
      <c r="AC29" s="300">
        <f>1/0.62893</f>
        <v>1.5900020670026871</v>
      </c>
      <c r="AD29" s="298">
        <v>8.4700000000000006</v>
      </c>
      <c r="AE29" s="298"/>
      <c r="AF29" s="299">
        <v>1600</v>
      </c>
      <c r="AG29" s="299"/>
      <c r="AH29" s="299">
        <v>150000</v>
      </c>
      <c r="AI29" s="301" t="s">
        <v>608</v>
      </c>
      <c r="AJ29" s="301"/>
      <c r="AK29" s="329">
        <f>(0.0599+0.00335)/AC29</f>
        <v>3.9779822499999999E-2</v>
      </c>
      <c r="AL29" s="329"/>
      <c r="AM29" s="202" t="s">
        <v>322</v>
      </c>
      <c r="AN29" s="202" t="s">
        <v>81</v>
      </c>
      <c r="AO29" s="202" t="s">
        <v>323</v>
      </c>
      <c r="AP29" s="202" t="s">
        <v>81</v>
      </c>
      <c r="AQ29" s="330" t="s">
        <v>976</v>
      </c>
      <c r="AR29" s="330" t="s">
        <v>977</v>
      </c>
      <c r="AS29" s="330" t="s">
        <v>978</v>
      </c>
      <c r="AT29" s="202" t="s">
        <v>321</v>
      </c>
      <c r="AU29" s="303">
        <f ca="1">IF(ISERROR(OFFSET('Daten KEA'!$A$1,MATCH(AU$5,'Daten KEA'!$A:$A,0)-1,MATCH(AM29,'Daten KEA'!$A$424:$ADO$424,0)-1)),0,OFFSET('Daten KEA'!$A$1,MATCH(AU$5,'Daten KEA'!$A:$A,0)-1,MATCH(AM29,'Daten KEA'!$A$424:$ADO$424,0)-1))+IF(ISERROR(AK29*INDEX('Energiefaktoren Ecoinvent'!$D:$D,MATCH('mobitool-Faktoren v2.0'!AI29,'Energiefaktoren Ecoinvent'!$A:$A,0))),0,AK29*INDEX('Energiefaktoren Ecoinvent'!$D:$D,MATCH('mobitool-Faktoren v2.0'!AI29,'Energiefaktoren Ecoinvent'!$A:$A,0)))+IF(OR(AJ29="Benzin",AJ29="Diesel"),IF(ISERROR(OFFSET('Daten KEA'!$A$1,MATCH(AV$5,'Daten KEA'!$A:$A,0)-1,MATCH(AN29,'Daten KEA'!$A$424:$ADO$424,0)-1)),0,OFFSET('Daten KEA'!$A$1,MATCH(AV$5,'Daten KEA'!$A:$A,0)-1,MATCH(AN29,'Daten KEA'!$A$424:$ADO$424,0)-1))+IF(ISERROR(AL29*INDEX('Energiefaktoren Ecoinvent'!$D:$D,MATCH('mobitool-Faktoren v2.0'!AJ29,'Energiefaktoren Ecoinvent'!$A:$A,0))),0,AL29*INDEX('Energiefaktoren Ecoinvent'!$D:$D,MATCH('mobitool-Faktoren v2.0'!AJ29,'Energiefaktoren Ecoinvent'!$A:$A,0))),0)</f>
        <v>1.6623223454681624</v>
      </c>
      <c r="AV29" s="303">
        <f ca="1">IF(OR(AJ29="Benzin",AJ29="Diesel"),0,IF(ISERROR(OFFSET('Daten KEA'!$A$1,MATCH(AV$5,'Daten KEA'!$A:$A,0)-1,MATCH(AN29,'Daten KEA'!$A$424:$ADO$424,0)-1)),0,OFFSET('Daten KEA'!$A$1,MATCH(AV$5,'Daten KEA'!$A:$A,0)-1,MATCH(AN29,'Daten KEA'!$A$424:$ADO$424,0)-1))+IF(ISERROR(AL29*INDEX('Energiefaktoren Ecoinvent'!$D:$D,MATCH('mobitool-Faktoren v2.0'!AJ29,'Energiefaktoren Ecoinvent'!$A:$A,0))),0,AL29*INDEX('Energiefaktoren Ecoinvent'!$D:$D,MATCH('mobitool-Faktoren v2.0'!AJ29,'Energiefaktoren Ecoinvent'!$A:$A,0))))</f>
        <v>0</v>
      </c>
      <c r="AW29" s="303">
        <f ca="1">IF(ISERROR(OFFSET('Daten KEA'!$A$1,MATCH(AW$5,'Daten KEA'!$A:$A,0)-1,MATCH(AO29,'Daten KEA'!$A$424:$ADO$424,0)-1)),0,OFFSET('Daten KEA'!$A$1,MATCH(AW$5,'Daten KEA'!$A:$A,0)-1,MATCH(AO29,'Daten KEA'!$A$424:$ADO$424,0)-1))-IF(ISERROR(AK29*INDEX('Energiefaktoren Ecoinvent'!$D:$D,MATCH('mobitool-Faktoren v2.0'!AI29,'Energiefaktoren Ecoinvent'!$A:$A,0))),0,AK29*INDEX('Energiefaktoren Ecoinvent'!$D:$D,MATCH('mobitool-Faktoren v2.0'!AI29,'Energiefaktoren Ecoinvent'!$A:$A,0)))+IF(OR(AJ29="Benzin",AJ29="Diesel"),IF(ISERROR(OFFSET('Daten KEA'!$A$1,MATCH(AX$5,'Daten KEA'!$A:$A,0)-1,MATCH(AP29,'Daten KEA'!$A$424:$ADO$424,0)-1)),0,OFFSET('Daten KEA'!$A$1,MATCH(AX$5,'Daten KEA'!$A:$A,0)-1,MATCH(AP29,'Daten KEA'!$A$424:$ADO$424,0)-1))-IF(ISERROR(AL29*INDEX('Energiefaktoren Ecoinvent'!$D:$D,MATCH('mobitool-Faktoren v2.0'!AJ29,'Energiefaktoren Ecoinvent'!$A:$A,0))),0,AL29*INDEX('Energiefaktoren Ecoinvent'!$D:$D,MATCH('mobitool-Faktoren v2.0'!AJ29,'Energiefaktoren Ecoinvent'!$A:$A,0))),0)</f>
        <v>0.6667326879018376</v>
      </c>
      <c r="AX29" s="303">
        <f ca="1">IF(OR(AJ29="Benzin",AJ29="Diesel"),0,IF(ISERROR(OFFSET('Daten KEA'!$A$1,MATCH(AX$5,'Daten KEA'!$A:$A,0)-1,MATCH(AP29,'Daten KEA'!$A$424:$ADO$424,0)-1)),0,OFFSET('Daten KEA'!$A$1,MATCH(AX$5,'Daten KEA'!$A:$A,0)-1,MATCH(AP29,'Daten KEA'!$A$424:$ADO$424,0)-1))-IF(ISERROR(AL29*INDEX('Energiefaktoren Ecoinvent'!$D:$D,MATCH('mobitool-Faktoren v2.0'!AJ29,'Energiefaktoren Ecoinvent'!$A:$A,0))),0,AL29*INDEX('Energiefaktoren Ecoinvent'!$D:$D,MATCH('mobitool-Faktoren v2.0'!AJ29,'Energiefaktoren Ecoinvent'!$A:$A,0))))</f>
        <v>0</v>
      </c>
      <c r="AY29" s="303">
        <f t="shared" ca="1" si="5"/>
        <v>2.32905503337</v>
      </c>
      <c r="AZ29" s="303">
        <f ca="1">IF(ISERROR(OFFSET('Daten KEA'!$A$1,MATCH(AZ$5,'Daten KEA'!$A:$A,0)-1,MATCH(AQ29,'Daten KEA'!$A$424:$ADO$424,0)-1)),0,OFFSET('Daten KEA'!$A$1,MATCH(AZ$5,'Daten KEA'!$A:$A,0)-1,MATCH(AQ29,'Daten KEA'!$A$424:$ADO$424,0)-1))</f>
        <v>0.18482304999999999</v>
      </c>
      <c r="BA29" s="303">
        <f ca="1">IF(ISERROR(OFFSET('Daten KEA'!$A$1,MATCH(BA$5,'Daten KEA'!$A:$A,0)-1,MATCH(AR29,'Daten KEA'!$A$424:$ADO$424,0)-1)),0,OFFSET('Daten KEA'!$A$1,MATCH(BA$5,'Daten KEA'!$A:$A,0)-1,MATCH(AR29,'Daten KEA'!$A$424:$ADO$424,0)-1))</f>
        <v>1.0023063000000001</v>
      </c>
      <c r="BB29" s="303">
        <f ca="1">IF(ISERROR(OFFSET('Daten KEA'!$A$1,MATCH(BB$5,'Daten KEA'!$A:$A,0)-1,MATCH(AS29,'Daten KEA'!$A$424:$ADO$424,0)-1)),0,OFFSET('Daten KEA'!$A$1,MATCH(BB$5,'Daten KEA'!$A:$A,0)-1,MATCH(AS29,'Daten KEA'!$A$424:$ADO$424,0)-1))</f>
        <v>0.84415227999999998</v>
      </c>
      <c r="BC29" s="304">
        <f t="shared" ca="1" si="46"/>
        <v>4.36033666337</v>
      </c>
      <c r="BD29" s="303">
        <f ca="1">IF(ISERROR(OFFSET('Daten KEA'!$A$1,MATCH(BD$5,'Daten KEA'!$A:$A,0)-1,MATCH(AT29,'Daten KEA'!$A$424:$ADO$424,0)-1)),0,OFFSET('Daten KEA'!$A$1,MATCH(BD$5,'Daten KEA'!$A:$A,0)-1,MATCH(AT29,'Daten KEA'!$A$424:$ADO$424,0)-1))</f>
        <v>3.3056542000000002</v>
      </c>
      <c r="BE29" s="305">
        <f t="shared" ca="1" si="7"/>
        <v>0.75811902960840161</v>
      </c>
      <c r="BF29" s="306">
        <f ca="1">IF(ISERROR(OFFSET('Daten KEA'!$A$1,MATCH(BF$5,'Daten KEA'!$A:$A,0)-1,MATCH(AM29,'Daten KEA'!$A$424:$ADO$424,0)-1)),0,OFFSET('Daten KEA'!$A$1,MATCH(BF$5,'Daten KEA'!$A:$A,0)-1,MATCH(AM29,'Daten KEA'!$A$424:$ADO$424,0)-1))+IF(ISERROR($AK29*INDEX('Energiefaktoren Ecoinvent'!$H:$H,MATCH('mobitool-Faktoren v2.0'!$AI29,'Energiefaktoren Ecoinvent'!$A:$A,0))),0,$AK29*INDEX('Energiefaktoren Ecoinvent'!$H:$H,MATCH('mobitool-Faktoren v2.0'!$AI29,'Energiefaktoren Ecoinvent'!$A:$A,0)))+IF(OR(AJ29="Benzin",AJ29="Diesel"),IF(ISERROR(OFFSET('Daten KEA'!$A$1,MATCH(BG$5,'Daten KEA'!$A:$A,0)-1,MATCH(AN29,'Daten KEA'!$A$424:$ADO$424,0)-1)),0,OFFSET('Daten KEA'!$A$1,MATCH(BG$5,'Daten KEA'!$A:$A,0)-1,MATCH(AN29,'Daten KEA'!$A$424:$ADO$424,0)-1))+IF(ISERROR($AL29*INDEX('Energiefaktoren Ecoinvent'!$H:$H,MATCH('mobitool-Faktoren v2.0'!$AJ29,'Energiefaktoren Ecoinvent'!$A:$A,0))),0,$AL29*INDEX('Energiefaktoren Ecoinvent'!$H:$H,MATCH('mobitool-Faktoren v2.0'!$AJ29,'Energiefaktoren Ecoinvent'!$A:$A,0))),0)</f>
        <v>1.6065808997580431</v>
      </c>
      <c r="BG29" s="306">
        <f ca="1">IF(OR(AJ29="Benzin",AJ29="Diesel"),0,IF(ISERROR(OFFSET('Daten KEA'!$A$1,MATCH(BG$5,'Daten KEA'!$A:$A,0)-1,MATCH(AN29,'Daten KEA'!$A$424:$ADO$424,0)-1)),0,OFFSET('Daten KEA'!$A$1,MATCH(BG$5,'Daten KEA'!$A:$A,0)-1,MATCH(AN29,'Daten KEA'!$A$424:$ADO$424,0)-1))+IF(ISERROR($AL29*INDEX('Energiefaktoren Ecoinvent'!$H:$H,MATCH('mobitool-Faktoren v2.0'!$AJ29,'Energiefaktoren Ecoinvent'!$A:$A,0))),0,$AL29*INDEX('Energiefaktoren Ecoinvent'!$H:$H,MATCH('mobitool-Faktoren v2.0'!$AJ29,'Energiefaktoren Ecoinvent'!$A:$A,0))))</f>
        <v>0</v>
      </c>
      <c r="BH29" s="306">
        <f ca="1">IF(ISERROR(OFFSET('Daten KEA'!$A$1,MATCH(BH$5,'Daten KEA'!$A:$A,0)-1,MATCH(AO29,'Daten KEA'!$A$424:$ADO$424,0)-1)),0,OFFSET('Daten KEA'!$A$1,MATCH(BH$5,'Daten KEA'!$A:$A,0)-1,MATCH(AO29,'Daten KEA'!$A$424:$ADO$424,0)-1))-IF(ISERROR($AK29*INDEX('Energiefaktoren Ecoinvent'!$H:$H,MATCH('mobitool-Faktoren v2.0'!$AI29,'Energiefaktoren Ecoinvent'!$A:$A,0))),0,$AK29*INDEX('Energiefaktoren Ecoinvent'!$H:$H,MATCH('mobitool-Faktoren v2.0'!$AI29,'Energiefaktoren Ecoinvent'!$A:$A,0)))+IF(OR(AJ29="Benzin",AJ29="Diesel"),IF(ISERROR(OFFSET('Daten KEA'!$A$1,MATCH(BI$5,'Daten KEA'!$A:$A,0)-1,MATCH(AP29,'Daten KEA'!$A$424:$ADO$424,0)-1)),0,OFFSET('Daten KEA'!$A$1,MATCH(BI$5,'Daten KEA'!$A:$A,0)-1,MATCH(AP29,'Daten KEA'!$A$424:$ADO$424,0)-1))-IF(ISERROR($AL29*INDEX('Energiefaktoren Ecoinvent'!$H:$H,MATCH('mobitool-Faktoren v2.0'!$AJ29,'Energiefaktoren Ecoinvent'!$A:$A,0))),0,$AL29*INDEX('Energiefaktoren Ecoinvent'!$H:$H,MATCH('mobitool-Faktoren v2.0'!$AJ29,'Energiefaktoren Ecoinvent'!$A:$A,0))),0)</f>
        <v>0.56470040245680009</v>
      </c>
      <c r="BI29" s="306">
        <f ca="1">IF(OR(AJ29="Benzin",AJ29="Diesel"),0,IF(ISERROR(OFFSET('Daten KEA'!$A$1,MATCH(BI$5,'Daten KEA'!$A:$A,0)-1,MATCH(AP29,'Daten KEA'!$A$424:$ADO$424,0)-1)),0,OFFSET('Daten KEA'!$A$1,MATCH(BI$5,'Daten KEA'!$A:$A,0)-1,MATCH(AP29,'Daten KEA'!$A$424:$ADO$424,0)-1))-IF(ISERROR($AL29*INDEX('Energiefaktoren Ecoinvent'!$H:$H,MATCH('mobitool-Faktoren v2.0'!$AJ29,'Energiefaktoren Ecoinvent'!$A:$A,0))),0,$AL29*INDEX('Energiefaktoren Ecoinvent'!$H:$H,MATCH('mobitool-Faktoren v2.0'!$AJ29,'Energiefaktoren Ecoinvent'!$A:$A,0))))</f>
        <v>0</v>
      </c>
      <c r="BJ29" s="306">
        <f t="shared" ca="1" si="41"/>
        <v>2.1712813022148429</v>
      </c>
      <c r="BK29" s="306">
        <f ca="1">IF(ISERROR(OFFSET('Daten KEA'!$A$1,MATCH(BK$5,'Daten KEA'!$A:$A,0)-1,MATCH(AQ29,'Daten KEA'!$A$424:$ADO$424,0)-1)),0,OFFSET('Daten KEA'!$A$1,MATCH(BK$5,'Daten KEA'!$A:$A,0)-1,MATCH(AQ29,'Daten KEA'!$A$424:$ADO$424,0)-1))</f>
        <v>0.17631837758306998</v>
      </c>
      <c r="BL29" s="306">
        <f ca="1">IF(ISERROR(OFFSET('Daten KEA'!$A$1,MATCH(BL$5,'Daten KEA'!$A:$A,0)-1,MATCH(AR29,'Daten KEA'!$A$424:$ADO$424,0)-1)),0,OFFSET('Daten KEA'!$A$1,MATCH(BL$5,'Daten KEA'!$A:$A,0)-1,MATCH(AR29,'Daten KEA'!$A$424:$ADO$424,0)-1))</f>
        <v>0.91292618585179997</v>
      </c>
      <c r="BM29" s="306">
        <f ca="1">IF(ISERROR(OFFSET('Daten KEA'!$A$1,MATCH(BM$5,'Daten KEA'!$A:$A,0)-1,MATCH(AS29,'Daten KEA'!$A$424:$ADO$424,0)-1)),0,OFFSET('Daten KEA'!$A$1,MATCH(BM$5,'Daten KEA'!$A:$A,0)-1,MATCH(AS29,'Daten KEA'!$A$424:$ADO$424,0)-1))</f>
        <v>0.74347970396926988</v>
      </c>
      <c r="BN29" s="307">
        <f t="shared" ca="1" si="43"/>
        <v>4.0040055696189825</v>
      </c>
      <c r="BO29" s="306">
        <f ca="1">IF(ISERROR(OFFSET('Daten KEA'!$A$1,MATCH(BO$5,'Daten KEA'!$A:$A,0)-1,MATCH(AT29,'Daten KEA'!$A$424:$ADO$424,0)-1)),0,OFFSET('Daten KEA'!$A$1,MATCH(BO$5,'Daten KEA'!$A:$A,0)-1,MATCH(AT29,'Daten KEA'!$A$424:$ADO$424,0)-1))</f>
        <v>3.0544541606737998</v>
      </c>
      <c r="BP29" s="305">
        <f t="shared" ca="1" si="8"/>
        <v>0.76284962834466263</v>
      </c>
      <c r="BQ29" s="308">
        <f ca="1">IF(ISERROR(OFFSET('Daten GWP'!$A$1,MATCH(BQ$5,'Daten GWP'!$A:$A,0)-1,MATCH(AM29,'Daten GWP'!$A$424:$ADO$424,0)-1)),0,OFFSET('Daten GWP'!$A$1,MATCH(BQ$5,'Daten GWP'!$A:$A,0)-1,MATCH(AM29,'Daten GWP'!$A$424:$ADO$424,0)-1))*1000</f>
        <v>124.64946999999999</v>
      </c>
      <c r="BR29" s="308">
        <f ca="1">IF(ISERROR(OFFSET('Daten GWP'!$A$1,MATCH(BR$5,'Daten GWP'!$A:$A,0)-1,MATCH(AN29,'Daten GWP'!$A$424:$ADO$424,0)-1)),0,OFFSET('Daten GWP'!$A$1,MATCH(BR$5,'Daten GWP'!$A:$A,0)-1,MATCH(AN29,'Daten GWP'!$A$424:$ADO$424,0)-1))*1000</f>
        <v>0</v>
      </c>
      <c r="BS29" s="308">
        <f ca="1">IF(ISERROR(OFFSET('Daten GWP'!$A$1,MATCH(BS$5,'Daten GWP'!$A:$A,0)-1,MATCH(AO29,'Daten GWP'!$A$424:$ADO$424,0)-1)),0,OFFSET('Daten GWP'!$A$1,MATCH(BS$5,'Daten GWP'!$A:$A,0)-1,MATCH(AO29,'Daten GWP'!$A$424:$ADO$424,0)-1))*1000</f>
        <v>31.581735999999999</v>
      </c>
      <c r="BT29" s="308">
        <f ca="1">IF(ISERROR(OFFSET('Daten GWP'!$A$1,MATCH(BT$5,'Daten GWP'!$A:$A,0)-1,MATCH(AP29,'Daten GWP'!$A$424:$ADO$424,0)-1)),0,OFFSET('Daten GWP'!$A$1,MATCH(BT$5,'Daten GWP'!$A:$A,0)-1,MATCH(AP29,'Daten GWP'!$A$424:$ADO$424,0)-1))*1000</f>
        <v>0</v>
      </c>
      <c r="BU29" s="308">
        <f t="shared" ca="1" si="9"/>
        <v>156.23120599999999</v>
      </c>
      <c r="BV29" s="308">
        <f ca="1">IF(ISERROR(OFFSET('Daten GWP'!$A$1,MATCH(BV$5,'Daten GWP'!$A:$A,0)-1,MATCH(AQ29,'Daten GWP'!$A$424:$ADO$424,0)-1)),0,OFFSET('Daten GWP'!$A$1,MATCH(BV$5,'Daten GWP'!$A:$A,0)-1,MATCH(AQ29,'Daten GWP'!$A$424:$ADO$424,0)-1))*1000</f>
        <v>6.4299441000000002</v>
      </c>
      <c r="BW29" s="308">
        <f ca="1">IF(ISERROR(OFFSET('Daten GWP'!$A$1,MATCH(BW$5,'Daten GWP'!$A:$A,0)-1,MATCH(AR29,'Daten GWP'!$A$424:$ADO$424,0)-1)),0,OFFSET('Daten GWP'!$A$1,MATCH(BW$5,'Daten GWP'!$A:$A,0)-1,MATCH(AR29,'Daten GWP'!$A$424:$ADO$424,0)-1))*1000</f>
        <v>60.633606</v>
      </c>
      <c r="BX29" s="308">
        <f ca="1">IF(ISERROR(OFFSET('Daten GWP'!$A$1,MATCH(BX$5,'Daten GWP'!$A:$A,0)-1,MATCH(AS29,'Daten GWP'!$A$424:$ADO$424,0)-1)),0,OFFSET('Daten GWP'!$A$1,MATCH(BX$5,'Daten GWP'!$A:$A,0)-1,MATCH(AS29,'Daten GWP'!$A$424:$ADO$424,0)-1))*1000</f>
        <v>14.358938999999999</v>
      </c>
      <c r="BY29" s="309">
        <f t="shared" ca="1" si="44"/>
        <v>237.65369509999996</v>
      </c>
      <c r="BZ29" s="308">
        <f ca="1">IF(ISERROR(OFFSET('Daten GWP'!$A$1,MATCH(BZ$5,'Daten GWP'!$A:$A,0)-1,MATCH(AT29,'Daten GWP'!$A$424:$ADO$424,0)-1)),0,OFFSET('Daten GWP'!$A$1,MATCH(BZ$5,'Daten GWP'!$A:$A,0)-1,MATCH(AT29,'Daten GWP'!$A$424:$ADO$424,0)-1))*1000</f>
        <v>186.17446000000001</v>
      </c>
      <c r="CA29" s="305">
        <f t="shared" ca="1" si="11"/>
        <v>0.78338550520605832</v>
      </c>
      <c r="CB29" s="310">
        <f ca="1">IF(ISERROR(OFFSET('Daten Elementary'!$A$1,MATCH(CB$5,'Daten Elementary'!$A:$A,0)-1,MATCH(AM29,'Daten Elementary'!$A$424:$ADO$424,0)-1)),0,OFFSET('Daten Elementary'!$A$1,MATCH(CB$5,'Daten Elementary'!$A:$A,0)-1,MATCH(AM29,'Daten Elementary'!$A$424:$ADO$424,0)-1))*1000000</f>
        <v>13.833824</v>
      </c>
      <c r="CC29" s="310">
        <f ca="1">IF(ISERROR(OFFSET('Daten Elementary'!$A$1,MATCH(CC$5,'Daten Elementary'!$A:$A,0)-1,MATCH(AN29,'Daten Elementary'!$A$424:$ADO$424,0)-1)),0,OFFSET('Daten Elementary'!$A$1,MATCH(CC$5,'Daten Elementary'!$A:$A,0)-1,MATCH(AN29,'Daten Elementary'!$A$424:$ADO$424,0)-1))*1000000</f>
        <v>0</v>
      </c>
      <c r="CD29" s="310">
        <f ca="1">IF(ISERROR(OFFSET('Daten Elementary'!$A$1,MATCH(CD$5,'Daten Elementary'!$A:$A,0)-1,MATCH(AO29,'Daten Elementary'!$A$424:$ADO$424,0)-1)),0,OFFSET('Daten Elementary'!$A$1,MATCH(CD$5,'Daten Elementary'!$A:$A,0)-1,MATCH(AO29,'Daten Elementary'!$A$424:$ADO$424,0)-1))*1000000</f>
        <v>13.417223999999999</v>
      </c>
      <c r="CE29" s="310">
        <f ca="1">IF(ISERROR(OFFSET('Daten Elementary'!$A$1,MATCH(CE$5,'Daten Elementary'!$A:$A,0)-1,MATCH(AP29,'Daten Elementary'!$A$424:$ADO$424,0)-1)),0,OFFSET('Daten Elementary'!$A$1,MATCH(CE$5,'Daten Elementary'!$A:$A,0)-1,MATCH(AP29,'Daten Elementary'!$A$424:$ADO$424,0)-1))*1000000</f>
        <v>0</v>
      </c>
      <c r="CF29" s="310">
        <f t="shared" ca="1" si="12"/>
        <v>27.251047999999997</v>
      </c>
      <c r="CG29" s="310">
        <f ca="1">IF(ISERROR(OFFSET('Daten Elementary'!$A$1,MATCH(CG$5,'Daten Elementary'!$A:$A,0)-1,MATCH(AQ29,'Daten Elementary'!$A$424:$ADO$424,0)-1)),0,OFFSET('Daten Elementary'!$A$1,MATCH(CG$5,'Daten Elementary'!$A:$A,0)-1,MATCH(AQ29,'Daten Elementary'!$A$424:$ADO$424,0)-1))*1000000</f>
        <v>2.5342876999999997</v>
      </c>
      <c r="CH29" s="310">
        <f ca="1">IF(ISERROR(OFFSET('Daten Elementary'!$A$1,MATCH(CH$5,'Daten Elementary'!$A:$A,0)-1,MATCH(AR29,'Daten Elementary'!$A$424:$ADO$424,0)-1)),0,OFFSET('Daten Elementary'!$A$1,MATCH(CH$5,'Daten Elementary'!$A:$A,0)-1,MATCH(AR29,'Daten Elementary'!$A$424:$ADO$424,0)-1))*1000000</f>
        <v>55.794156000000001</v>
      </c>
      <c r="CI29" s="310">
        <f ca="1">IF(ISERROR(OFFSET('Daten Elementary'!$A$1,MATCH(CI$5,'Daten Elementary'!$A:$A,0)-1,MATCH(AS29,'Daten Elementary'!$A$424:$ADO$424,0)-1)),0,OFFSET('Daten Elementary'!$A$1,MATCH(CI$5,'Daten Elementary'!$A:$A,0)-1,MATCH(AS29,'Daten Elementary'!$A$424:$ADO$424,0)-1))*1000000</f>
        <v>12.323541000000001</v>
      </c>
      <c r="CJ29" s="311">
        <f t="shared" ca="1" si="13"/>
        <v>97.903032700000011</v>
      </c>
      <c r="CK29" s="310">
        <f ca="1">IF(ISERROR(OFFSET('Daten Elementary'!$A$1,MATCH(CK$5,'Daten Elementary'!$A:$A,0)-1,MATCH($AT29,'Daten Elementary'!$A$424:$ADO$424,0)-1)),0,OFFSET('Daten Elementary'!$A$1,MATCH(CK$5,'Daten Elementary'!$A:$A,0)-1,MATCH($AT29,'Daten Elementary'!$A$424:$ADO$424,0)-1))*1000000</f>
        <v>55.215387</v>
      </c>
      <c r="CL29" s="305">
        <f t="shared" ca="1" si="14"/>
        <v>0.56398035359327525</v>
      </c>
      <c r="CM29" s="312">
        <f ca="1">IF(ISERROR(OFFSET('Daten Elementary'!$A$1,MATCH(CM$5,'Daten Elementary'!$A:$A,0)-1,MATCH(AM29,'Daten Elementary'!$A$424:$ADO$424,0)-1)),0,OFFSET('Daten Elementary'!$A$1,MATCH(CM$5,'Daten Elementary'!$A:$A,0)-1,MATCH(AM29,'Daten Elementary'!$A$424:$ADO$424,0)-1))*1000000</f>
        <v>5.3301670000000003</v>
      </c>
      <c r="CN29" s="312">
        <f ca="1">IF(ISERROR(OFFSET('Daten Elementary'!$A$1,MATCH(CN$5,'Daten Elementary'!$A:$A,0)-1,MATCH(AN29,'Daten Elementary'!$A$424:$ADO$424,0)-1)),0,OFFSET('Daten Elementary'!$A$1,MATCH(CN$5,'Daten Elementary'!$A:$A,0)-1,MATCH(AN29,'Daten Elementary'!$A$424:$ADO$424,0)-1))*1000000</f>
        <v>0</v>
      </c>
      <c r="CO29" s="312">
        <f ca="1">IF(ISERROR(OFFSET('Daten Elementary'!$A$1,MATCH(CO$5,'Daten Elementary'!$A:$A,0)-1,MATCH(AO29,'Daten Elementary'!$A$424:$ADO$424,0)-1)),0,OFFSET('Daten Elementary'!$A$1,MATCH(CO$5,'Daten Elementary'!$A:$A,0)-1,MATCH(AO29,'Daten Elementary'!$A$424:$ADO$424,0)-1))*1000000</f>
        <v>11.114371999999999</v>
      </c>
      <c r="CP29" s="312">
        <f ca="1">IF(ISERROR(OFFSET('Daten Elementary'!$A$1,MATCH(CP$5,'Daten Elementary'!$A:$A,0)-1,MATCH(AP29,'Daten Elementary'!$A$424:$ADO$424,0)-1)),0,OFFSET('Daten Elementary'!$A$1,MATCH(CP$5,'Daten Elementary'!$A:$A,0)-1,MATCH(AP29,'Daten Elementary'!$A$424:$ADO$424,0)-1))*1000000</f>
        <v>0</v>
      </c>
      <c r="CQ29" s="312">
        <f t="shared" ca="1" si="15"/>
        <v>16.444538999999999</v>
      </c>
      <c r="CR29" s="312">
        <f ca="1">IF(ISERROR(OFFSET('Daten Elementary'!$A$1,MATCH(CR$5,'Daten Elementary'!$A:$A,0)-1,MATCH(AQ29,'Daten Elementary'!$A$424:$ADO$424,0)-1)),0,OFFSET('Daten Elementary'!$A$1,MATCH(CR$5,'Daten Elementary'!$A:$A,0)-1,MATCH(AQ29,'Daten Elementary'!$A$424:$ADO$424,0)-1))*1000000</f>
        <v>1.6960850999999999</v>
      </c>
      <c r="CS29" s="312">
        <f ca="1">IF(ISERROR(OFFSET('Daten Elementary'!$A$1,MATCH(CS$5,'Daten Elementary'!$A:$A,0)-1,MATCH(AR29,'Daten Elementary'!$A$424:$ADO$424,0)-1)),0,OFFSET('Daten Elementary'!$A$1,MATCH(CS$5,'Daten Elementary'!$A:$A,0)-1,MATCH(AR29,'Daten Elementary'!$A$424:$ADO$424,0)-1))*1000000</f>
        <v>21.365215000000003</v>
      </c>
      <c r="CT29" s="312">
        <f ca="1">IF(ISERROR(OFFSET('Daten Elementary'!$A$1,MATCH(CT$5,'Daten Elementary'!$A:$A,0)-1,MATCH(AS29,'Daten Elementary'!$A$424:$ADO$424,0)-1)),0,OFFSET('Daten Elementary'!$A$1,MATCH(CT$5,'Daten Elementary'!$A:$A,0)-1,MATCH(AS29,'Daten Elementary'!$A$424:$ADO$424,0)-1))*1000000</f>
        <v>6.9625197999999999</v>
      </c>
      <c r="CU29" s="313">
        <f t="shared" ca="1" si="16"/>
        <v>46.468358900000005</v>
      </c>
      <c r="CV29" s="312">
        <f ca="1">IF(ISERROR(OFFSET('Daten Elementary'!$A$1,MATCH(CV$5,'Daten Elementary'!$A:$A,0)-1,MATCH($AT29,'Daten Elementary'!$A$424:$ADO$424,0)-1)),0,OFFSET('Daten Elementary'!$A$1,MATCH(CV$5,'Daten Elementary'!$A:$A,0)-1,MATCH($AT29,'Daten Elementary'!$A$424:$ADO$424,0)-1))*1000000</f>
        <v>27.909686999999998</v>
      </c>
      <c r="CW29" s="305">
        <f t="shared" ca="1" si="17"/>
        <v>0.60061701468867656</v>
      </c>
      <c r="CX29" s="314">
        <f ca="1">IF(ISERROR(OFFSET('Daten Elementary'!$A$1,MATCH(CX$5,'Daten Elementary'!$A:$A,0)-1,MATCH(AM29,'Daten Elementary'!$A$424:$ADO$424,0)-1)),0,OFFSET('Daten Elementary'!$A$1,MATCH(CX$5,'Daten Elementary'!$A:$A,0)-1,MATCH(AM29,'Daten Elementary'!$A$424:$ADO$424,0)-1))*1000000</f>
        <v>87.301366000000002</v>
      </c>
      <c r="CY29" s="314">
        <f ca="1">IF(ISERROR(OFFSET('Daten Elementary'!$A$1,MATCH(CY$5,'Daten Elementary'!$A:$A,0)-1,MATCH(AN29,'Daten Elementary'!$A$424:$ADO$424,0)-1)),0,OFFSET('Daten Elementary'!$A$1,MATCH(CY$5,'Daten Elementary'!$A:$A,0)-1,MATCH(AN29,'Daten Elementary'!$A$424:$ADO$424,0)-1))*1000000</f>
        <v>0</v>
      </c>
      <c r="CZ29" s="314">
        <f ca="1">IF(ISERROR(OFFSET('Daten Elementary'!$A$1,MATCH(CZ$5,'Daten Elementary'!$A:$A,0)-1,MATCH(AO29,'Daten Elementary'!$A$424:$ADO$424,0)-1)),0,OFFSET('Daten Elementary'!$A$1,MATCH(CZ$5,'Daten Elementary'!$A:$A,0)-1,MATCH(AO29,'Daten Elementary'!$A$424:$ADO$424,0)-1))*1000000</f>
        <v>120.41308000000001</v>
      </c>
      <c r="DA29" s="314">
        <f ca="1">IF(ISERROR(OFFSET('Daten Elementary'!$A$1,MATCH(DA$5,'Daten Elementary'!$A:$A,0)-1,MATCH(AP29,'Daten Elementary'!$A$424:$ADO$424,0)-1)),0,OFFSET('Daten Elementary'!$A$1,MATCH(DA$5,'Daten Elementary'!$A:$A,0)-1,MATCH(AP29,'Daten Elementary'!$A$424:$ADO$424,0)-1))*1000000</f>
        <v>0</v>
      </c>
      <c r="DB29" s="314">
        <f t="shared" ca="1" si="18"/>
        <v>207.71444600000001</v>
      </c>
      <c r="DC29" s="314">
        <f ca="1">IF(ISERROR(OFFSET('Daten Elementary'!$A$1,MATCH(DC$5,'Daten Elementary'!$A:$A,0)-1,MATCH(AQ29,'Daten Elementary'!$A$424:$ADO$424,0)-1)),0,OFFSET('Daten Elementary'!$A$1,MATCH(DC$5,'Daten Elementary'!$A:$A,0)-1,MATCH(AQ29,'Daten Elementary'!$A$424:$ADO$424,0)-1))*1000000</f>
        <v>6.4210890999999997</v>
      </c>
      <c r="DD29" s="314">
        <f ca="1">IF(ISERROR(OFFSET('Daten Elementary'!$A$1,MATCH(DD$5,'Daten Elementary'!$A:$A,0)-1,MATCH(AR29,'Daten Elementary'!$A$424:$ADO$424,0)-1)),0,OFFSET('Daten Elementary'!$A$1,MATCH(DD$5,'Daten Elementary'!$A:$A,0)-1,MATCH(AR29,'Daten Elementary'!$A$424:$ADO$424,0)-1))*1000000</f>
        <v>92.359469000000004</v>
      </c>
      <c r="DE29" s="314">
        <f ca="1">IF(ISERROR(OFFSET('Daten Elementary'!$A$1,MATCH(DE$5,'Daten Elementary'!$A:$A,0)-1,MATCH(AS29,'Daten Elementary'!$A$424:$ADO$424,0)-1)),0,OFFSET('Daten Elementary'!$A$1,MATCH(DE$5,'Daten Elementary'!$A:$A,0)-1,MATCH(AS29,'Daten Elementary'!$A$424:$ADO$424,0)-1))*1000000</f>
        <v>55.370537000000006</v>
      </c>
      <c r="DF29" s="315">
        <f t="shared" ca="1" si="19"/>
        <v>361.86554110000003</v>
      </c>
      <c r="DG29" s="314">
        <f ca="1">IF(ISERROR(OFFSET('Daten Elementary'!$A$1,MATCH(DG$5,'Daten Elementary'!$A:$A,0)-1,MATCH($AT29,'Daten Elementary'!$A$424:$ADO$424,0)-1)),0,OFFSET('Daten Elementary'!$A$1,MATCH(DG$5,'Daten Elementary'!$A:$A,0)-1,MATCH($AT29,'Daten Elementary'!$A$424:$ADO$424,0)-1))*1000000</f>
        <v>273.84652</v>
      </c>
      <c r="DH29" s="305">
        <f t="shared" ca="1" si="20"/>
        <v>0.75676318659013642</v>
      </c>
      <c r="DI29" s="316">
        <f ca="1">IF(ISERROR(OFFSET('Daten Elementary'!$A$1,MATCH(DI$5,'Daten Elementary'!$A:$A,0)-1,MATCH(AM29,'Daten Elementary'!$A$424:$ADO$424,0)-1)),0,OFFSET('Daten Elementary'!$A$1,MATCH(DI$5,'Daten Elementary'!$A:$A,0)-1,MATCH(AM29,'Daten Elementary'!$A$424:$ADO$424,0)-1))*1000000</f>
        <v>36.815041000000001</v>
      </c>
      <c r="DJ29" s="316">
        <f ca="1">IF(ISERROR(OFFSET('Daten Elementary'!$A$1,MATCH(DJ$5,'Daten Elementary'!$A:$A,0)-1,MATCH(AN29,'Daten Elementary'!$A$424:$ADO$424,0)-1)),0,OFFSET('Daten Elementary'!$A$1,MATCH(DJ$5,'Daten Elementary'!$A:$A,0)-1,MATCH(AN29,'Daten Elementary'!$A$424:$ADO$424,0)-1))*1000000</f>
        <v>0</v>
      </c>
      <c r="DK29" s="316">
        <f ca="1">IF(ISERROR(OFFSET('Daten Elementary'!$A$1,MATCH(DK$5,'Daten Elementary'!$A:$A,0)-1,MATCH(AO29,'Daten Elementary'!$A$424:$ADO$424,0)-1)),0,OFFSET('Daten Elementary'!$A$1,MATCH(DK$5,'Daten Elementary'!$A:$A,0)-1,MATCH(AO29,'Daten Elementary'!$A$424:$ADO$424,0)-1))*1000000</f>
        <v>124.28682999999999</v>
      </c>
      <c r="DL29" s="316">
        <f ca="1">IF(ISERROR(OFFSET('Daten Elementary'!$A$1,MATCH(DL$5,'Daten Elementary'!$A:$A,0)-1,MATCH(AP29,'Daten Elementary'!$A$424:$ADO$424,0)-1)),0,OFFSET('Daten Elementary'!$A$1,MATCH(DL$5,'Daten Elementary'!$A:$A,0)-1,MATCH(AP29,'Daten Elementary'!$A$424:$ADO$424,0)-1))*1000000</f>
        <v>0</v>
      </c>
      <c r="DM29" s="316">
        <f t="shared" ca="1" si="21"/>
        <v>161.10187099999999</v>
      </c>
      <c r="DN29" s="316">
        <f ca="1">IF(ISERROR(OFFSET('Daten Elementary'!$A$1,MATCH(DN$5,'Daten Elementary'!$A:$A,0)-1,MATCH(AQ29,'Daten Elementary'!$A$424:$ADO$424,0)-1)),0,OFFSET('Daten Elementary'!$A$1,MATCH(DN$5,'Daten Elementary'!$A:$A,0)-1,MATCH(AQ29,'Daten Elementary'!$A$424:$ADO$424,0)-1))*1000000</f>
        <v>11.709254000000001</v>
      </c>
      <c r="DO29" s="316">
        <f ca="1">IF(ISERROR(OFFSET('Daten Elementary'!$A$1,MATCH(DO$5,'Daten Elementary'!$A:$A,0)-1,MATCH(AR29,'Daten Elementary'!$A$424:$ADO$424,0)-1)),0,OFFSET('Daten Elementary'!$A$1,MATCH(DO$5,'Daten Elementary'!$A:$A,0)-1,MATCH(AR29,'Daten Elementary'!$A$424:$ADO$424,0)-1))*1000000</f>
        <v>109.19866999999999</v>
      </c>
      <c r="DP29" s="316">
        <f ca="1">IF(ISERROR(OFFSET('Daten Elementary'!$A$1,MATCH(DP$5,'Daten Elementary'!$A:$A,0)-1,MATCH(AS29,'Daten Elementary'!$A$424:$ADO$424,0)-1)),0,OFFSET('Daten Elementary'!$A$1,MATCH(DP$5,'Daten Elementary'!$A:$A,0)-1,MATCH(AS29,'Daten Elementary'!$A$424:$ADO$424,0)-1))*1000000</f>
        <v>62.518711000000003</v>
      </c>
      <c r="DQ29" s="317">
        <f t="shared" ca="1" si="22"/>
        <v>344.52850599999999</v>
      </c>
      <c r="DR29" s="316">
        <f ca="1">IF(ISERROR(OFFSET('Daten Elementary'!$A$1,MATCH(DR$5,'Daten Elementary'!$A:$A,0)-1,MATCH($AT29,'Daten Elementary'!$A$424:$ADO$424,0)-1)),0,OFFSET('Daten Elementary'!$A$1,MATCH(DR$5,'Daten Elementary'!$A:$A,0)-1,MATCH($AT29,'Daten Elementary'!$A$424:$ADO$424,0)-1))*1000000</f>
        <v>234.92229</v>
      </c>
      <c r="DS29" s="305">
        <f t="shared" ca="1" si="23"/>
        <v>0.68186604565022557</v>
      </c>
      <c r="DT29" s="318">
        <f ca="1">IF(ISERROR(OFFSET('Daten UBP13'!$A$1,MATCH(DT$5,'Daten UBP13'!$A:$A,0)-1,MATCH(AM29,'Daten UBP13'!$A$424:$AEG$424,0)-1)),0,OFFSET('Daten UBP13'!$A$1,MATCH(DT$5,'Daten UBP13'!$A:$A,0)-1,MATCH(AM29,'Daten UBP13'!$A$424:$AEG$424,0)-1))</f>
        <v>95.722874000000004</v>
      </c>
      <c r="DU29" s="318">
        <f ca="1">IF(ISERROR(OFFSET('Daten UBP13'!$A$1,MATCH(DU$5,'Daten UBP13'!$A:$A,0)-1,MATCH(AN29,'Daten UBP13'!$A$424:$AEG$424,0)-1)),0,OFFSET('Daten UBP13'!$A$1,MATCH(DU$5,'Daten UBP13'!$A:$A,0)-1,MATCH(AN29,'Daten UBP13'!$A$424:$AEG$424,0)-1))</f>
        <v>0</v>
      </c>
      <c r="DV29" s="318">
        <f ca="1">IF(ISERROR(OFFSET('Daten UBP13'!$A$1,MATCH(DV$5,'Daten UBP13'!$A:$A,0)-1,MATCH(AO29,'Daten UBP13'!$A$424:$AEG$424,0)-1)),0,OFFSET('Daten UBP13'!$A$1,MATCH(DV$5,'Daten UBP13'!$A:$A,0)-1,MATCH(AO29,'Daten UBP13'!$A$424:$AEG$424,0)-1))</f>
        <v>59.076335</v>
      </c>
      <c r="DW29" s="318">
        <f ca="1">IF(ISERROR(OFFSET('Daten UBP13'!$A$1,MATCH(DW$5,'Daten UBP13'!$A:$A,0)-1,MATCH(AP29,'Daten UBP13'!$A$424:$AEG$424,0)-1)),0,OFFSET('Daten UBP13'!$A$1,MATCH(DW$5,'Daten UBP13'!$A:$A,0)-1,MATCH(AP29,'Daten UBP13'!$A$424:$AEG$424,0)-1))</f>
        <v>0</v>
      </c>
      <c r="DX29" s="318">
        <f t="shared" ca="1" si="24"/>
        <v>154.79920900000002</v>
      </c>
      <c r="DY29" s="318">
        <f ca="1">IF(ISERROR(OFFSET('Daten UBP13'!$A$1,MATCH(DY$5,'Daten UBP13'!$A:$A,0)-1,MATCH(AQ29,'Daten UBP13'!$A$424:$AEG$424,0)-1)),0,OFFSET('Daten UBP13'!$A$1,MATCH(DY$5,'Daten UBP13'!$A:$A,0)-1,MATCH(AQ29,'Daten UBP13'!$A$424:$AEG$424,0)-1))</f>
        <v>9.4186382999999996</v>
      </c>
      <c r="DZ29" s="318">
        <f ca="1">IF(ISERROR(OFFSET('Daten UBP13'!$A$1,MATCH(DZ$5,'Daten UBP13'!$A:$A,0)-1,MATCH(AR29,'Daten UBP13'!$A$424:$AEG$424,0)-1)),0,OFFSET('Daten UBP13'!$A$1,MATCH(DZ$5,'Daten UBP13'!$A:$A,0)-1,MATCH(AR29,'Daten UBP13'!$A$424:$AEG$424,0)-1))</f>
        <v>107.58223</v>
      </c>
      <c r="EA29" s="318">
        <f ca="1">IF(ISERROR(OFFSET('Daten UBP13'!$A$1,MATCH(EA$5,'Daten UBP13'!$A:$A,0)-1,MATCH(AS29,'Daten UBP13'!$A$424:$AEG$424,0)-1)),0,OFFSET('Daten UBP13'!$A$1,MATCH(EA$5,'Daten UBP13'!$A:$A,0)-1,MATCH(AS29,'Daten UBP13'!$A$424:$AEG$424,0)-1))</f>
        <v>37.606847999999999</v>
      </c>
      <c r="EB29" s="319">
        <f t="shared" ca="1" si="25"/>
        <v>309.40692530000001</v>
      </c>
      <c r="EC29" s="318">
        <f ca="1">IF(ISERROR(OFFSET('Daten UBP13'!$A$1,MATCH(EC$5,'Daten UBP13'!$A:$A,0)-1,MATCH(AT29,'Daten UBP13'!$A$424:$AEG$424,0)-1)),0,OFFSET('Daten UBP13'!$A$1,MATCH(EC$5,'Daten UBP13'!$A:$A,0)-1,MATCH(AT29,'Daten UBP13'!$A$424:$AEG$424,0)-1))</f>
        <v>213.43521000000001</v>
      </c>
      <c r="ED29" s="305">
        <f t="shared" ca="1" si="26"/>
        <v>0.68982040331855499</v>
      </c>
      <c r="EE29" s="320">
        <f ca="1">IF(ISERROR(OFFSET('Daten ReCiPe'!$A$1,MATCH(EE$5,'Daten ReCiPe'!$A:$A,0)-1,MATCH(AM29,'Daten ReCiPe'!$A$424:$ADO$424,0)-1)),0,OFFSET('Daten ReCiPe'!$A$1,MATCH(EE$5,'Daten ReCiPe'!$A:$A,0)-1,MATCH(AM29,'Daten ReCiPe'!$A$424:$ADO$424,0)-1))*1000</f>
        <v>5.7597043000000001</v>
      </c>
      <c r="EF29" s="320">
        <f ca="1">IF(ISERROR(OFFSET('Daten ReCiPe'!$A$1,MATCH(EF$5,'Daten ReCiPe'!$A:$A,0)-1,MATCH(AN29,'Daten ReCiPe'!$A$424:$ADO$424,0)-1)),0,OFFSET('Daten ReCiPe'!$A$1,MATCH(EF$5,'Daten ReCiPe'!$A:$A,0)-1,MATCH(AN29,'Daten ReCiPe'!$A$424:$ADO$424,0)-1))*1000</f>
        <v>0</v>
      </c>
      <c r="EG29" s="320">
        <f ca="1">IF(ISERROR(OFFSET('Daten ReCiPe'!$A$1,MATCH(EG$5,'Daten ReCiPe'!$A:$A,0)-1,MATCH(AO29,'Daten ReCiPe'!$A$424:$ADO$424,0)-1)),0,OFFSET('Daten ReCiPe'!$A$1,MATCH(EG$5,'Daten ReCiPe'!$A:$A,0)-1,MATCH(AO29,'Daten ReCiPe'!$A$424:$ADO$424,0)-1))*1000</f>
        <v>8.7293132</v>
      </c>
      <c r="EH29" s="320">
        <f ca="1">IF(ISERROR(OFFSET('Daten ReCiPe'!$A$1,MATCH(EH$5,'Daten ReCiPe'!$A:$A,0)-1,MATCH(AP29,'Daten ReCiPe'!$A$424:$ADO$424,0)-1)),0,OFFSET('Daten ReCiPe'!$A$1,MATCH(EH$5,'Daten ReCiPe'!$A:$A,0)-1,MATCH(AP29,'Daten ReCiPe'!$A$424:$ADO$424,0)-1))*1000</f>
        <v>0</v>
      </c>
      <c r="EI29" s="320">
        <f t="shared" ca="1" si="27"/>
        <v>14.489017499999999</v>
      </c>
      <c r="EJ29" s="320">
        <f ca="1">IF(ISERROR(OFFSET('Daten ReCiPe'!$A$1,MATCH(EJ$5,'Daten ReCiPe'!$A:$A,0)-1,MATCH(AQ29,'Daten ReCiPe'!$A$424:$ADO$424,0)-1)),0,OFFSET('Daten ReCiPe'!$A$1,MATCH(EJ$5,'Daten ReCiPe'!$A:$A,0)-1,MATCH(AQ29,'Daten ReCiPe'!$A$424:$ADO$424,0)-1))*1000</f>
        <v>0.86290067000000004</v>
      </c>
      <c r="EK29" s="320">
        <f ca="1">IF(ISERROR(OFFSET('Daten ReCiPe'!$A$1,MATCH(EK$5,'Daten ReCiPe'!$A:$A,0)-1,MATCH(AR29,'Daten ReCiPe'!$A$424:$ADO$424,0)-1)),0,OFFSET('Daten ReCiPe'!$A$1,MATCH(EK$5,'Daten ReCiPe'!$A:$A,0)-1,MATCH(AR29,'Daten ReCiPe'!$A$424:$ADO$424,0)-1))*1000</f>
        <v>7.5963000000000003</v>
      </c>
      <c r="EL29" s="320">
        <f ca="1">IF(ISERROR(OFFSET('Daten ReCiPe'!$A$1,MATCH(EL$5,'Daten ReCiPe'!$A:$A,0)-1,MATCH(AS29,'Daten ReCiPe'!$A$424:$ADO$424,0)-1)),0,OFFSET('Daten ReCiPe'!$A$1,MATCH(EL$5,'Daten ReCiPe'!$A:$A,0)-1,MATCH(AS29,'Daten ReCiPe'!$A$424:$ADO$424,0)-1))*1000</f>
        <v>2.0148036</v>
      </c>
      <c r="EM29" s="321">
        <f t="shared" ca="1" si="28"/>
        <v>24.963021770000001</v>
      </c>
      <c r="EN29" s="320">
        <f ca="1">IF(ISERROR(OFFSET('Daten ReCiPe'!$A$1,MATCH(EN$5,'Daten ReCiPe'!$A:$A,0)-1,MATCH(AT29,'Daten ReCiPe'!$A$424:$ADO$424,0)-1)),0,OFFSET('Daten ReCiPe'!$A$1,MATCH(EN$5,'Daten ReCiPe'!$A:$A,0)-1,MATCH(AT29,'Daten ReCiPe'!$A$424:$ADO$424,0)-1))*1000</f>
        <v>18.577347</v>
      </c>
      <c r="EO29" s="305">
        <f t="shared" ca="1" si="29"/>
        <v>0.74419464002254077</v>
      </c>
      <c r="EP29" s="322">
        <f ca="1">IF(ISERROR(OFFSET('Daten Elementary'!$A$1,MATCH(EP$5,'Daten Elementary'!$A:$A,0)-1,MATCH(AM29,'Daten Elementary'!$A$424:$ADO$424,0)-1)),0,OFFSET('Daten Elementary'!$A$1,MATCH(EP$5,'Daten Elementary'!$A:$A,0)-1,MATCH(AM29,'Daten Elementary'!$A$424:$ADO$424,0)-1))*1000000</f>
        <v>4.0558981999999997</v>
      </c>
      <c r="EQ29" s="322">
        <f ca="1">IF(ISERROR(OFFSET('Daten Elementary'!$A$1,MATCH(EQ$5,'Daten Elementary'!$A:$A,0)-1,MATCH(AN29,'Daten Elementary'!$A$424:$ADO$424,0)-1)),0,OFFSET('Daten Elementary'!$A$1,MATCH(EQ$5,'Daten Elementary'!$A:$A,0)-1,MATCH(AN29,'Daten Elementary'!$A$424:$ADO$424,0)-1))*1000000</f>
        <v>0</v>
      </c>
      <c r="ER29" s="322">
        <f ca="1">IF(ISERROR(OFFSET('Daten Elementary'!$A$1,MATCH(ER$5,'Daten Elementary'!$A:$A,0)-1,MATCH(AO29,'Daten Elementary'!$A$424:$ADO$424,0)-1)),0,OFFSET('Daten Elementary'!$A$1,MATCH(ER$5,'Daten Elementary'!$A:$A,0)-1,MATCH(AO29,'Daten Elementary'!$A$424:$ADO$424,0)-1))*1000000</f>
        <v>218.19051999999999</v>
      </c>
      <c r="ES29" s="322">
        <f ca="1">IF(ISERROR(OFFSET('Daten Elementary'!$A$1,MATCH(ES$5,'Daten Elementary'!$A:$A,0)-1,MATCH(AP29,'Daten Elementary'!$A$424:$ADO$424,0)-1)),0,OFFSET('Daten Elementary'!$A$1,MATCH(ES$5,'Daten Elementary'!$A:$A,0)-1,MATCH(AP29,'Daten Elementary'!$A$424:$ADO$424,0)-1))*1000000</f>
        <v>0</v>
      </c>
      <c r="ET29" s="322">
        <f t="shared" ca="1" si="30"/>
        <v>222.24641819999999</v>
      </c>
      <c r="EU29" s="322">
        <f ca="1">IF(ISERROR(OFFSET('Daten Elementary'!$A$1,MATCH(EU$5,'Daten Elementary'!$A:$A,0)-1,MATCH(AQ29,'Daten Elementary'!$A$424:$ADO$424,0)-1)),0,OFFSET('Daten Elementary'!$A$1,MATCH(EU$5,'Daten Elementary'!$A:$A,0)-1,MATCH(AQ29,'Daten Elementary'!$A$424:$ADO$424,0)-1))*1000000</f>
        <v>19.751365</v>
      </c>
      <c r="EV29" s="322">
        <f ca="1">IF(ISERROR(OFFSET('Daten Elementary'!$A$1,MATCH(EV$5,'Daten Elementary'!$A:$A,0)-1,MATCH(AR29,'Daten Elementary'!$A$424:$ADO$424,0)-1)),0,OFFSET('Daten Elementary'!$A$1,MATCH(EV$5,'Daten Elementary'!$A:$A,0)-1,MATCH(AR29,'Daten Elementary'!$A$424:$ADO$424,0)-1))*1000000</f>
        <v>204.54883000000001</v>
      </c>
      <c r="EW29" s="322">
        <f ca="1">IF(ISERROR(OFFSET('Daten Elementary'!$A$1,MATCH(EW$5,'Daten Elementary'!$A:$A,0)-1,MATCH(AS29,'Daten Elementary'!$A$424:$ADO$424,0)-1)),0,OFFSET('Daten Elementary'!$A$1,MATCH(EW$5,'Daten Elementary'!$A:$A,0)-1,MATCH(AS29,'Daten Elementary'!$A$424:$ADO$424,0)-1))*1000000</f>
        <v>34.145203000000002</v>
      </c>
      <c r="EX29" s="323">
        <f t="shared" ca="1" si="31"/>
        <v>480.69181620000001</v>
      </c>
      <c r="EY29" s="322">
        <f ca="1">IF(ISERROR(OFFSET('Daten Elementary'!$A$1,MATCH(EY$5,'Daten Elementary'!$A:$A,0)-1,MATCH($AT29,'Daten Elementary'!$A$424:$ADO$424,0)-1)),0,OFFSET('Daten Elementary'!$A$1,MATCH(EY$5,'Daten Elementary'!$A:$A,0)-1,MATCH($AT29,'Daten Elementary'!$A$424:$ADO$424,0)-1))*1000000</f>
        <v>328.46645999999998</v>
      </c>
      <c r="EZ29" s="305">
        <f t="shared" ca="1" si="32"/>
        <v>0.68332026660369838</v>
      </c>
      <c r="FA29" s="314">
        <f ca="1">IF(ISERROR(OFFSET('Daten Elementary'!$A$1,MATCH(FA$5,'Daten Elementary'!$A:$A,0)-1,MATCH(AM29,'Daten Elementary'!$A$424:$ADO$424,0)-1)),0,OFFSET('Daten Elementary'!$A$1,MATCH(FA$5,'Daten Elementary'!$A:$A,0)-1,MATCH(AM29,'Daten Elementary'!$A$424:$ADO$424,0)-1))*1000</f>
        <v>118.90067000000001</v>
      </c>
      <c r="FB29" s="314">
        <f ca="1">IF(ISERROR(OFFSET('Daten Elementary'!$A$1,MATCH(FB$5,'Daten Elementary'!$A:$A,0)-1,MATCH(AN29,'Daten Elementary'!$A$424:$ADO$424,0)-1)),0,OFFSET('Daten Elementary'!$A$1,MATCH(FB$5,'Daten Elementary'!$A:$A,0)-1,MATCH(AN29,'Daten Elementary'!$A$424:$ADO$424,0)-1))*1000</f>
        <v>0</v>
      </c>
      <c r="FC29" s="314">
        <f ca="1">IF(ISERROR(OFFSET('Daten Elementary'!$A$1,MATCH(FC$5,'Daten Elementary'!$A:$A,0)-1,MATCH(AO29,'Daten Elementary'!$A$424:$ADO$424,0)-1)),0,OFFSET('Daten Elementary'!$A$1,MATCH(FC$5,'Daten Elementary'!$A:$A,0)-1,MATCH(AO29,'Daten Elementary'!$A$424:$ADO$424,0)-1))*1000</f>
        <v>25.806903999999999</v>
      </c>
      <c r="FD29" s="314">
        <f ca="1">IF(ISERROR(OFFSET('Daten Elementary'!$A$1,MATCH(FD$5,'Daten Elementary'!$A:$A,0)-1,MATCH(AP29,'Daten Elementary'!$A$424:$ADO$424,0)-1)),0,OFFSET('Daten Elementary'!$A$1,MATCH(FD$5,'Daten Elementary'!$A:$A,0)-1,MATCH(AP29,'Daten Elementary'!$A$424:$ADO$424,0)-1))*1000</f>
        <v>0</v>
      </c>
      <c r="FE29" s="314">
        <f t="shared" ca="1" si="33"/>
        <v>144.70757399999999</v>
      </c>
      <c r="FF29" s="314">
        <f ca="1">IF(ISERROR(OFFSET('Daten Elementary'!$A$1,MATCH(FF$5,'Daten Elementary'!$A:$A,0)-1,MATCH(AQ29,'Daten Elementary'!$A$424:$ADO$424,0)-1)),0,OFFSET('Daten Elementary'!$A$1,MATCH(FF$5,'Daten Elementary'!$A:$A,0)-1,MATCH(AQ29,'Daten Elementary'!$A$424:$ADO$424,0)-1))*1000</f>
        <v>5.7711579999999998</v>
      </c>
      <c r="FG29" s="314">
        <f ca="1">IF(ISERROR(OFFSET('Daten Elementary'!$A$1,MATCH(FG$5,'Daten Elementary'!$A:$A,0)-1,MATCH(AR29,'Daten Elementary'!$A$424:$ADO$424,0)-1)),0,OFFSET('Daten Elementary'!$A$1,MATCH(FG$5,'Daten Elementary'!$A:$A,0)-1,MATCH(AR29,'Daten Elementary'!$A$424:$ADO$424,0)-1))*1000</f>
        <v>54.344138999999998</v>
      </c>
      <c r="FH29" s="314">
        <f ca="1">IF(ISERROR(OFFSET('Daten Elementary'!$A$1,MATCH(FH$5,'Daten Elementary'!$A:$A,0)-1,MATCH(AS29,'Daten Elementary'!$A$424:$ADO$424,0)-1)),0,OFFSET('Daten Elementary'!$A$1,MATCH(FH$5,'Daten Elementary'!$A:$A,0)-1,MATCH(AS29,'Daten Elementary'!$A$424:$ADO$424,0)-1))*1000</f>
        <v>12.916036999999999</v>
      </c>
      <c r="FI29" s="315">
        <f t="shared" ca="1" si="34"/>
        <v>217.73890799999995</v>
      </c>
      <c r="FJ29" s="314">
        <f ca="1">IF(ISERROR(OFFSET('Daten Elementary'!$A$1,MATCH(FJ$5,'Daten Elementary'!$A:$A,0)-1,MATCH($AT29,'Daten Elementary'!$A$424:$ADO$424,0)-1)),0,OFFSET('Daten Elementary'!$A$1,MATCH(FJ$5,'Daten Elementary'!$A:$A,0)-1,MATCH($AT29,'Daten Elementary'!$A$424:$ADO$424,0)-1))*1000</f>
        <v>171.72403</v>
      </c>
      <c r="FK29" s="305">
        <f t="shared" ca="1" si="35"/>
        <v>0.78866947380851216</v>
      </c>
      <c r="FL29" s="314">
        <f ca="1">IF(ISERROR(OFFSET('Daten Elementary'!$A$1,MATCH(FL$5,'Daten Elementary'!$A:$A,0)-1,MATCH(AM29,'Daten Elementary'!$A$424:$ADO$424,0)-1)),0,OFFSET('Daten Elementary'!$A$1,MATCH(FL$5,'Daten Elementary'!$A:$A,0)-1,MATCH(AM29,'Daten Elementary'!$A$424:$ADO$424,0)-1))</f>
        <v>0</v>
      </c>
      <c r="FM29" s="314">
        <f ca="1">IF(ISERROR(OFFSET('Daten Elementary'!$A$1,MATCH(FM$5,'Daten Elementary'!$A:$A,0)-1,MATCH(AN29,'Daten Elementary'!$A$424:$ADO$424,0)-1)),0,OFFSET('Daten Elementary'!$A$1,MATCH(FM$5,'Daten Elementary'!$A:$A,0)-1,MATCH(AN29,'Daten Elementary'!$A$424:$ADO$424,0)-1))</f>
        <v>0</v>
      </c>
      <c r="FN29" s="314">
        <f ca="1">IF(ISERROR(OFFSET('Daten Elementary'!$A$1,MATCH(FN$5,'Daten Elementary'!$A:$A,0)-1,MATCH(AO29,'Daten Elementary'!$A$424:$ADO$424,0)-1)),0,OFFSET('Daten Elementary'!$A$1,MATCH(FN$5,'Daten Elementary'!$A:$A,0)-1,MATCH(AO29,'Daten Elementary'!$A$424:$ADO$424,0)-1))</f>
        <v>0</v>
      </c>
      <c r="FO29" s="314">
        <f ca="1">IF(ISERROR(OFFSET('Daten Elementary'!$A$1,MATCH(FO$5,'Daten Elementary'!$A:$A,0)-1,MATCH(AP29,'Daten Elementary'!$A$424:$ADO$424,0)-1)),0,OFFSET('Daten Elementary'!$A$1,MATCH(FO$5,'Daten Elementary'!$A:$A,0)-1,MATCH(AP29,'Daten Elementary'!$A$424:$ADO$424,0)-1))</f>
        <v>0</v>
      </c>
      <c r="FP29" s="314">
        <f t="shared" ca="1" si="36"/>
        <v>0</v>
      </c>
      <c r="FQ29" s="314">
        <f ca="1">IF(ISERROR(OFFSET('Daten Elementary'!$A$1,MATCH(FQ$5,'Daten Elementary'!$A:$A,0)-1,MATCH(AQ29,'Daten Elementary'!$A$424:$ADO$424,0)-1)),0,OFFSET('Daten Elementary'!$A$1,MATCH(FQ$5,'Daten Elementary'!$A:$A,0)-1,MATCH(AQ29,'Daten Elementary'!$A$424:$ADO$424,0)-1))</f>
        <v>0</v>
      </c>
      <c r="FR29" s="314">
        <f ca="1">IF(ISERROR(OFFSET('Daten Elementary'!$A$1,MATCH(FR$5,'Daten Elementary'!$A:$A,0)-1,MATCH(AR29,'Daten Elementary'!$A$424:$ADO$424,0)-1)),0,OFFSET('Daten Elementary'!$A$1,MATCH(FR$5,'Daten Elementary'!$A:$A,0)-1,MATCH(AR29,'Daten Elementary'!$A$424:$ADO$424,0)-1))</f>
        <v>0</v>
      </c>
      <c r="FS29" s="314">
        <f ca="1">IF(ISERROR(OFFSET('Daten Elementary'!$A$1,MATCH(FS$5,'Daten Elementary'!$A:$A,0)-1,MATCH(AS29,'Daten Elementary'!$A$424:$ADO$424,0)-1)),0,OFFSET('Daten Elementary'!$A$1,MATCH(FS$5,'Daten Elementary'!$A:$A,0)-1,MATCH(AS29,'Daten Elementary'!$A$424:$ADO$424,0)-1))</f>
        <v>0</v>
      </c>
      <c r="FT29" s="315">
        <f t="shared" ca="1" si="37"/>
        <v>0</v>
      </c>
      <c r="FU29" s="314">
        <f ca="1">IF(ISERROR(OFFSET('Daten Elementary'!$A$1,MATCH(FU$5,'Daten Elementary'!$A:$A,0)-1,MATCH($AT29,'Daten Elementary'!$A$424:$ADO$424,0)-1)),0,OFFSET('Daten Elementary'!$A$1,MATCH(FU$5,'Daten Elementary'!$A:$A,0)-1,MATCH($AT29,'Daten Elementary'!$A$424:$ADO$424,0)-1))</f>
        <v>0</v>
      </c>
      <c r="FV29" s="305">
        <f t="shared" ca="1" si="38"/>
        <v>0</v>
      </c>
      <c r="FW29" s="324"/>
      <c r="FX29" s="231" t="str">
        <f t="shared" si="39"/>
        <v>Personenwagen, Ethanol (5%)</v>
      </c>
      <c r="FY29" s="231" t="str">
        <f t="shared" si="2"/>
        <v>Personenwagen</v>
      </c>
      <c r="FZ29" s="231" t="str">
        <f t="shared" si="3"/>
        <v>, Ethanol (5%)</v>
      </c>
      <c r="GA29" s="231" t="str">
        <f t="shared" si="4"/>
        <v/>
      </c>
      <c r="GB29" s="231"/>
    </row>
    <row r="30" spans="1:184" ht="16.5" customHeight="1">
      <c r="A30" s="338"/>
      <c r="B30" s="346"/>
      <c r="C30" s="332" t="s">
        <v>385</v>
      </c>
      <c r="D30" s="326" t="s">
        <v>117</v>
      </c>
      <c r="E30" s="345" t="s">
        <v>26</v>
      </c>
      <c r="F30" s="102">
        <v>1.6</v>
      </c>
      <c r="G30" s="31">
        <v>5</v>
      </c>
      <c r="H30" s="87">
        <f t="shared" si="45"/>
        <v>0.32</v>
      </c>
      <c r="I30" s="99">
        <v>8.08</v>
      </c>
      <c r="J30" s="101"/>
      <c r="K30" s="100">
        <v>1380</v>
      </c>
      <c r="L30" s="86"/>
      <c r="M30" s="86"/>
      <c r="N30" s="38" t="s">
        <v>99</v>
      </c>
      <c r="O30" s="6">
        <f ca="1">(IF(ISERROR(INDEX(INDIRECT($D$268),MATCH($AM30,$AM$4:$AM$275,0),MATCH(O$304,INDIRECT($E$268),0))*$I30/$AD30),0,INDEX(INDIRECT($D$268),MATCH($AM30,$AM$4:$AM$275,0),MATCH(O$304,INDIRECT($E$268),0))*$I30/$AD30)+IF(ISERROR(INDEX(INDIRECT($D$268),MATCH($AN30,$AN$4:$AN$275,0),MATCH(O$305,INDIRECT($E$268),0))*$J30/$AE30),0,INDEX(INDIRECT($D$268),MATCH($AN30,$AN$4:$AN$275,0),MATCH(O$305,INDIRECT($E$268),0))*$J30/$AE30))*$AC30/$F30</f>
        <v>115.84300915841192</v>
      </c>
      <c r="P30" s="6">
        <f ca="1">(IF(ISERROR(INDEX(INDIRECT($D$268),MATCH($AO30,$AO$4:$AO$275,0),MATCH(P$304,INDIRECT($E$268),0))*$I30/$AD30),0,INDEX(INDIRECT($D$268),MATCH($AO30,$AO$4:$AO$275,0),MATCH(P$304,INDIRECT($E$268),0))*$I30/$AD30)+IF(ISERROR(INDEX(INDIRECT($D$268),MATCH($AP30,$AP$4:$AP$275,0),MATCH(P$305,INDIRECT($E$268),0))*$J30/$AE30),0,INDEX(INDIRECT($D$268),MATCH($AP30,$AP$4:$AP$275,0),MATCH(P$305,INDIRECT($E$268),0))*$J30/$AE30))*$AC30/$F30</f>
        <v>36.655215008029508</v>
      </c>
      <c r="Q30" s="6">
        <f ca="1">INDEX(INDIRECT($D$268),MATCH($AQ30,$AQ$4:$AQ$284,0),MATCH(Q$4,INDIRECT($E$268),0))*$K30/$F30/$AF30</f>
        <v>3.4661417414062496</v>
      </c>
      <c r="R30" s="6">
        <f ca="1">INDEX(INDIRECT($D$268),MATCH($AR30,$AR$4:$AR$284,0),MATCH(R$4,INDIRECT($E$268),0))*$K30/$F30/$AF30</f>
        <v>32.685303234374999</v>
      </c>
      <c r="S30" s="6">
        <f ca="1">INDEX(INDIRECT($D$268),MATCH($AS30,$AS$4:$AS$284,0),MATCH(S$4,INDIRECT($E$268),0))*$K30/$F30/$AF30</f>
        <v>7.7403655546874992</v>
      </c>
      <c r="T30" s="7">
        <f t="shared" ca="1" si="1"/>
        <v>196.39003469691016</v>
      </c>
      <c r="U30" s="6">
        <f>IF($B$268=6,(IF(OR(AJ30="Benzin",AJ30="Diesel"),$AK30*INDEX('DIN EN 16258'!$I:$I,MATCH('mobitool-Faktoren v2.0'!$AI30,'DIN EN 16258'!$A:$A,0))*$I30/$AD30+$AL30*INDEX('DIN EN 16258'!$I:$I,MATCH('mobitool-Faktoren v2.0'!$AJ30,'DIN EN 16258'!$A:$A,0))*$I30/$AD30,IF(ISERROR($AK30*INDEX('DIN EN 16258'!$I:$I,MATCH('mobitool-Faktoren v2.0'!$AI30,'DIN EN 16258'!$A:$A,0))*$I30/$AD30),0,$AK30*INDEX('DIN EN 16258'!$I:$I,MATCH('mobitool-Faktoren v2.0'!$AI30,'DIN EN 16258'!$A:$A,0))*$I30/$AD30)+IF(ISERROR($AL30*INDEX('DIN EN 16258'!$I:$I,MATCH('mobitool-Faktoren v2.0'!$AJ30,'DIN EN 16258'!$A:$A,0))*$J30/$AE30),0,$AL30*INDEX('DIN EN 16258'!$I:$I,MATCH('mobitool-Faktoren v2.0'!$AJ30,'DIN EN 16258'!$A:$A,0))*$J30/$AE30)))*1000,
IF($B$268=1,(IF(OR(AJ30="Benzin",AJ30="Diesel"),$AK30*INDEX('DIN EN 16258'!$D:$D,MATCH('mobitool-Faktoren v2.0'!$AI30,'DIN EN 16258'!$A:$A,0))*$I30/$AD30+$AL30*INDEX('DIN EN 16258'!$D:$D,MATCH('mobitool-Faktoren v2.0'!$AJ30,'DIN EN 16258'!$A:$A,0))*$I30/$AD30,IF(ISERROR($AK30*INDEX('DIN EN 16258'!$D:$D,MATCH('mobitool-Faktoren v2.0'!$AI30,'DIN EN 16258'!$A:$A,0))*$I30/$AD30),0,$AK30*INDEX('DIN EN 16258'!$D:$D,MATCH('mobitool-Faktoren v2.0'!$AI30,'DIN EN 16258'!$A:$A,0))*$I30/$AD30)+IF(ISERROR($AL30*INDEX('DIN EN 16258'!$D:$D,MATCH('mobitool-Faktoren v2.0'!$AJ30,'DIN EN 16258'!$A:$A,0))*$J30/$AE30),0,$AL30*INDEX('DIN EN 16258'!$D:$D,MATCH('mobitool-Faktoren v2.0'!$AJ30,'DIN EN 16258'!$A:$A,0))*$J30/$AE30))),0))*$AC30/$F30</f>
        <v>103.02166875</v>
      </c>
      <c r="V30" s="6">
        <f>IF($B$268=6,(IF(OR(AJ30="Benzin",AJ30="Diesel"),$AK30*INDEX('DIN EN 16258'!$L:$L,MATCH('mobitool-Faktoren v2.0'!$AI30,'DIN EN 16258'!$A:$A,0))*$I30/$AD30+$AL30*INDEX('DIN EN 16258'!$L:$L,MATCH('mobitool-Faktoren v2.0'!$AJ30,'DIN EN 16258'!$A:$A,0))*$I30/$AD30,IF(ISERROR($AK30*INDEX('DIN EN 16258'!$L:$L,MATCH('mobitool-Faktoren v2.0'!$AI30,'DIN EN 16258'!$A:$A,0))*$I30/$AD30),0,$AK30*INDEX('DIN EN 16258'!$L:$L,MATCH('mobitool-Faktoren v2.0'!$AI30,'DIN EN 16258'!$A:$A,0))*$I30/$AD30)+IF(ISERROR($AL30*INDEX('DIN EN 16258'!$L:$L,MATCH('mobitool-Faktoren v2.0'!$AJ30,'DIN EN 16258'!$A:$A,0))*$J30/$AE30),0,$AL30*INDEX('DIN EN 16258'!$L:$L,MATCH('mobitool-Faktoren v2.0'!$AJ30,'DIN EN 16258'!$A:$A,0))*$J30/$AE30)))*1000,
IF($B$268=1,(IF(OR(AJ30="Benzin",AJ30="Diesel"),$AK30*INDEX('DIN EN 16258'!$F:$F,MATCH('mobitool-Faktoren v2.0'!$AI30,'DIN EN 16258'!$A:$A,0))*$I30/$AD30+$AL30*INDEX('DIN EN 16258'!$F:$F,MATCH('mobitool-Faktoren v2.0'!$AJ30,'DIN EN 16258'!$A:$A,0))*$I30/$AD30,IF(ISERROR($AK30*INDEX('DIN EN 16258'!$F:$F,MATCH('mobitool-Faktoren v2.0'!$AI30,'DIN EN 16258'!$A:$A,0))*$I30/$AD30),0,$AK30*INDEX('DIN EN 16258'!$F:$F,MATCH('mobitool-Faktoren v2.0'!$AI30,'DIN EN 16258'!$A:$A,0))*$I30/$AD30)+IF(ISERROR($AL30*INDEX('DIN EN 16258'!$F:$F,MATCH('mobitool-Faktoren v2.0'!$AJ30,'DIN EN 16258'!$A:$A,0))*$J30/$AE30),0,$AL30*INDEX('DIN EN 16258'!$F:$F,MATCH('mobitool-Faktoren v2.0'!$AJ30,'DIN EN 16258'!$A:$A,0))*$J30/$AE30))),0))*$AC30/$F30</f>
        <v>132.07906249999999</v>
      </c>
      <c r="W30" s="6" t="s">
        <v>892</v>
      </c>
      <c r="X30" s="39" t="s">
        <v>162</v>
      </c>
      <c r="Y30" s="336">
        <v>3</v>
      </c>
      <c r="Z30" s="336">
        <v>25</v>
      </c>
      <c r="AA30" s="337">
        <v>500</v>
      </c>
      <c r="AB30" s="299">
        <v>3500</v>
      </c>
      <c r="AC30" s="300">
        <f>1/0.62893</f>
        <v>1.5900020670026871</v>
      </c>
      <c r="AD30" s="298">
        <v>8.08</v>
      </c>
      <c r="AE30" s="298"/>
      <c r="AF30" s="299">
        <v>1600</v>
      </c>
      <c r="AG30" s="299"/>
      <c r="AH30" s="299">
        <v>150000</v>
      </c>
      <c r="AI30" s="301" t="s">
        <v>609</v>
      </c>
      <c r="AJ30" s="301"/>
      <c r="AK30" s="329">
        <f>0.060379/AC30</f>
        <v>3.7974164470000002E-2</v>
      </c>
      <c r="AL30" s="329"/>
      <c r="AM30" s="202" t="s">
        <v>327</v>
      </c>
      <c r="AN30" s="202" t="s">
        <v>81</v>
      </c>
      <c r="AO30" s="202" t="s">
        <v>328</v>
      </c>
      <c r="AP30" s="202" t="s">
        <v>81</v>
      </c>
      <c r="AQ30" s="330" t="s">
        <v>976</v>
      </c>
      <c r="AR30" s="330" t="s">
        <v>977</v>
      </c>
      <c r="AS30" s="330" t="s">
        <v>978</v>
      </c>
      <c r="AT30" s="202" t="s">
        <v>329</v>
      </c>
      <c r="AU30" s="303">
        <f ca="1">IF(ISERROR(OFFSET('Daten KEA'!$A$1,MATCH(AU$5,'Daten KEA'!$A:$A,0)-1,MATCH(AM30,'Daten KEA'!$A$424:$ADO$424,0)-1)),0,OFFSET('Daten KEA'!$A$1,MATCH(AU$5,'Daten KEA'!$A:$A,0)-1,MATCH(AM30,'Daten KEA'!$A$424:$ADO$424,0)-1))+IF(ISERROR(AK30*INDEX('Energiefaktoren Ecoinvent'!$D:$D,MATCH('mobitool-Faktoren v2.0'!AI30,'Energiefaktoren Ecoinvent'!$A:$A,0))),0,AK30*INDEX('Energiefaktoren Ecoinvent'!$D:$D,MATCH('mobitool-Faktoren v2.0'!AI30,'Energiefaktoren Ecoinvent'!$A:$A,0)))+IF(OR(AJ30="Benzin",AJ30="Diesel"),IF(ISERROR(OFFSET('Daten KEA'!$A$1,MATCH(AV$5,'Daten KEA'!$A:$A,0)-1,MATCH(AN30,'Daten KEA'!$A$424:$ADO$424,0)-1)),0,OFFSET('Daten KEA'!$A$1,MATCH(AV$5,'Daten KEA'!$A:$A,0)-1,MATCH(AN30,'Daten KEA'!$A$424:$ADO$424,0)-1))+IF(ISERROR(AL30*INDEX('Energiefaktoren Ecoinvent'!$D:$D,MATCH('mobitool-Faktoren v2.0'!AJ30,'Energiefaktoren Ecoinvent'!$A:$A,0))),0,AL30*INDEX('Energiefaktoren Ecoinvent'!$D:$D,MATCH('mobitool-Faktoren v2.0'!AJ30,'Energiefaktoren Ecoinvent'!$A:$A,0))),0)</f>
        <v>1.576416804455</v>
      </c>
      <c r="AV30" s="303">
        <f ca="1">IF(OR(AJ30="Benzin",AJ30="Diesel"),0,IF(ISERROR(OFFSET('Daten KEA'!$A$1,MATCH(AV$5,'Daten KEA'!$A:$A,0)-1,MATCH(AN30,'Daten KEA'!$A$424:$ADO$424,0)-1)),0,OFFSET('Daten KEA'!$A$1,MATCH(AV$5,'Daten KEA'!$A:$A,0)-1,MATCH(AN30,'Daten KEA'!$A$424:$ADO$424,0)-1))+IF(ISERROR(AL30*INDEX('Energiefaktoren Ecoinvent'!$D:$D,MATCH('mobitool-Faktoren v2.0'!AJ30,'Energiefaktoren Ecoinvent'!$A:$A,0))),0,AL30*INDEX('Energiefaktoren Ecoinvent'!$D:$D,MATCH('mobitool-Faktoren v2.0'!AJ30,'Energiefaktoren Ecoinvent'!$A:$A,0))))</f>
        <v>0</v>
      </c>
      <c r="AW30" s="303">
        <f ca="1">IF(ISERROR(OFFSET('Daten KEA'!$A$1,MATCH(AW$5,'Daten KEA'!$A:$A,0)-1,MATCH(AO30,'Daten KEA'!$A$424:$ADO$424,0)-1)),0,OFFSET('Daten KEA'!$A$1,MATCH(AW$5,'Daten KEA'!$A:$A,0)-1,MATCH(AO30,'Daten KEA'!$A$424:$ADO$424,0)-1))-IF(ISERROR(AK30*INDEX('Energiefaktoren Ecoinvent'!$D:$D,MATCH('mobitool-Faktoren v2.0'!AI30,'Energiefaktoren Ecoinvent'!$A:$A,0))),0,AK30*INDEX('Energiefaktoren Ecoinvent'!$D:$D,MATCH('mobitool-Faktoren v2.0'!AI30,'Energiefaktoren Ecoinvent'!$A:$A,0)))+IF(OR(AJ30="Benzin",AJ30="Diesel"),IF(ISERROR(OFFSET('Daten KEA'!$A$1,MATCH(AX$5,'Daten KEA'!$A:$A,0)-1,MATCH(AP30,'Daten KEA'!$A$424:$ADO$424,0)-1)),0,OFFSET('Daten KEA'!$A$1,MATCH(AX$5,'Daten KEA'!$A:$A,0)-1,MATCH(AP30,'Daten KEA'!$A$424:$ADO$424,0)-1))-IF(ISERROR(AL30*INDEX('Energiefaktoren Ecoinvent'!$D:$D,MATCH('mobitool-Faktoren v2.0'!AJ30,'Energiefaktoren Ecoinvent'!$A:$A,0))),0,AL30*INDEX('Energiefaktoren Ecoinvent'!$D:$D,MATCH('mobitool-Faktoren v2.0'!AJ30,'Energiefaktoren Ecoinvent'!$A:$A,0))),0)</f>
        <v>0.69653687449500001</v>
      </c>
      <c r="AX30" s="303">
        <f ca="1">IF(OR(AJ30="Benzin",AJ30="Diesel"),0,IF(ISERROR(OFFSET('Daten KEA'!$A$1,MATCH(AX$5,'Daten KEA'!$A:$A,0)-1,MATCH(AP30,'Daten KEA'!$A$424:$ADO$424,0)-1)),0,OFFSET('Daten KEA'!$A$1,MATCH(AX$5,'Daten KEA'!$A:$A,0)-1,MATCH(AP30,'Daten KEA'!$A$424:$ADO$424,0)-1))-IF(ISERROR(AL30*INDEX('Energiefaktoren Ecoinvent'!$D:$D,MATCH('mobitool-Faktoren v2.0'!AJ30,'Energiefaktoren Ecoinvent'!$A:$A,0))),0,AL30*INDEX('Energiefaktoren Ecoinvent'!$D:$D,MATCH('mobitool-Faktoren v2.0'!AJ30,'Energiefaktoren Ecoinvent'!$A:$A,0))))</f>
        <v>0</v>
      </c>
      <c r="AY30" s="303">
        <f t="shared" ca="1" si="5"/>
        <v>2.27295367895</v>
      </c>
      <c r="AZ30" s="303">
        <f ca="1">IF(ISERROR(OFFSET('Daten KEA'!$A$1,MATCH(AZ$5,'Daten KEA'!$A:$A,0)-1,MATCH(AQ30,'Daten KEA'!$A$424:$ADO$424,0)-1)),0,OFFSET('Daten KEA'!$A$1,MATCH(AZ$5,'Daten KEA'!$A:$A,0)-1,MATCH(AQ30,'Daten KEA'!$A$424:$ADO$424,0)-1))</f>
        <v>0.18482304999999999</v>
      </c>
      <c r="BA30" s="303">
        <f ca="1">IF(ISERROR(OFFSET('Daten KEA'!$A$1,MATCH(BA$5,'Daten KEA'!$A:$A,0)-1,MATCH(AR30,'Daten KEA'!$A$424:$ADO$424,0)-1)),0,OFFSET('Daten KEA'!$A$1,MATCH(BA$5,'Daten KEA'!$A:$A,0)-1,MATCH(AR30,'Daten KEA'!$A$424:$ADO$424,0)-1))</f>
        <v>1.0023063000000001</v>
      </c>
      <c r="BB30" s="303">
        <f ca="1">IF(ISERROR(OFFSET('Daten KEA'!$A$1,MATCH(BB$5,'Daten KEA'!$A:$A,0)-1,MATCH(AS30,'Daten KEA'!$A$424:$ADO$424,0)-1)),0,OFFSET('Daten KEA'!$A$1,MATCH(BB$5,'Daten KEA'!$A:$A,0)-1,MATCH(AS30,'Daten KEA'!$A$424:$ADO$424,0)-1))</f>
        <v>0.84415227999999998</v>
      </c>
      <c r="BC30" s="304">
        <f t="shared" ca="1" si="46"/>
        <v>4.3042353089500001</v>
      </c>
      <c r="BD30" s="303">
        <f ca="1">IF(ISERROR(OFFSET('Daten KEA'!$A$1,MATCH(BD$5,'Daten KEA'!$A:$A,0)-1,MATCH(AT30,'Daten KEA'!$A$424:$ADO$424,0)-1)),0,OFFSET('Daten KEA'!$A$1,MATCH(BD$5,'Daten KEA'!$A:$A,0)-1,MATCH(AT30,'Daten KEA'!$A$424:$ADO$424,0)-1))</f>
        <v>3.2217658999999998</v>
      </c>
      <c r="BE30" s="305">
        <f t="shared" ca="1" si="7"/>
        <v>0.74851063400293882</v>
      </c>
      <c r="BF30" s="306">
        <f ca="1">IF(ISERROR(OFFSET('Daten KEA'!$A$1,MATCH(BF$5,'Daten KEA'!$A:$A,0)-1,MATCH(AM30,'Daten KEA'!$A$424:$ADO$424,0)-1)),0,OFFSET('Daten KEA'!$A$1,MATCH(BF$5,'Daten KEA'!$A:$A,0)-1,MATCH(AM30,'Daten KEA'!$A$424:$ADO$424,0)-1))+IF(ISERROR($AK30*INDEX('Energiefaktoren Ecoinvent'!$H:$H,MATCH('mobitool-Faktoren v2.0'!$AI30,'Energiefaktoren Ecoinvent'!$A:$A,0))),0,$AK30*INDEX('Energiefaktoren Ecoinvent'!$H:$H,MATCH('mobitool-Faktoren v2.0'!$AI30,'Energiefaktoren Ecoinvent'!$A:$A,0)))+IF(OR(AJ30="Benzin",AJ30="Diesel"),IF(ISERROR(OFFSET('Daten KEA'!$A$1,MATCH(BG$5,'Daten KEA'!$A:$A,0)-1,MATCH(AN30,'Daten KEA'!$A$424:$ADO$424,0)-1)),0,OFFSET('Daten KEA'!$A$1,MATCH(BG$5,'Daten KEA'!$A:$A,0)-1,MATCH(AN30,'Daten KEA'!$A$424:$ADO$424,0)-1))+IF(ISERROR($AL30*INDEX('Energiefaktoren Ecoinvent'!$H:$H,MATCH('mobitool-Faktoren v2.0'!$AJ30,'Energiefaktoren Ecoinvent'!$A:$A,0))),0,$AL30*INDEX('Energiefaktoren Ecoinvent'!$H:$H,MATCH('mobitool-Faktoren v2.0'!$AJ30,'Energiefaktoren Ecoinvent'!$A:$A,0))),0)</f>
        <v>1.3722872054392672</v>
      </c>
      <c r="BG30" s="306">
        <f ca="1">IF(OR(AJ30="Benzin",AJ30="Diesel"),0,IF(ISERROR(OFFSET('Daten KEA'!$A$1,MATCH(BG$5,'Daten KEA'!$A:$A,0)-1,MATCH(AN30,'Daten KEA'!$A$424:$ADO$424,0)-1)),0,OFFSET('Daten KEA'!$A$1,MATCH(BG$5,'Daten KEA'!$A:$A,0)-1,MATCH(AN30,'Daten KEA'!$A$424:$ADO$424,0)-1))+IF(ISERROR($AL30*INDEX('Energiefaktoren Ecoinvent'!$H:$H,MATCH('mobitool-Faktoren v2.0'!$AJ30,'Energiefaktoren Ecoinvent'!$A:$A,0))),0,$AL30*INDEX('Energiefaktoren Ecoinvent'!$H:$H,MATCH('mobitool-Faktoren v2.0'!$AJ30,'Energiefaktoren Ecoinvent'!$A:$A,0))))</f>
        <v>0</v>
      </c>
      <c r="BH30" s="306">
        <f ca="1">IF(ISERROR(OFFSET('Daten KEA'!$A$1,MATCH(BH$5,'Daten KEA'!$A:$A,0)-1,MATCH(AO30,'Daten KEA'!$A$424:$ADO$424,0)-1)),0,OFFSET('Daten KEA'!$A$1,MATCH(BH$5,'Daten KEA'!$A:$A,0)-1,MATCH(AO30,'Daten KEA'!$A$424:$ADO$424,0)-1))-IF(ISERROR($AK30*INDEX('Energiefaktoren Ecoinvent'!$H:$H,MATCH('mobitool-Faktoren v2.0'!$AI30,'Energiefaktoren Ecoinvent'!$A:$A,0))),0,$AK30*INDEX('Energiefaktoren Ecoinvent'!$H:$H,MATCH('mobitool-Faktoren v2.0'!$AI30,'Energiefaktoren Ecoinvent'!$A:$A,0)))+IF(OR(AJ30="Benzin",AJ30="Diesel"),IF(ISERROR(OFFSET('Daten KEA'!$A$1,MATCH(BI$5,'Daten KEA'!$A:$A,0)-1,MATCH(AP30,'Daten KEA'!$A$424:$ADO$424,0)-1)),0,OFFSET('Daten KEA'!$A$1,MATCH(BI$5,'Daten KEA'!$A:$A,0)-1,MATCH(AP30,'Daten KEA'!$A$424:$ADO$424,0)-1))-IF(ISERROR($AL30*INDEX('Energiefaktoren Ecoinvent'!$H:$H,MATCH('mobitool-Faktoren v2.0'!$AJ30,'Energiefaktoren Ecoinvent'!$A:$A,0))),0,$AL30*INDEX('Energiefaktoren Ecoinvent'!$H:$H,MATCH('mobitool-Faktoren v2.0'!$AJ30,'Energiefaktoren Ecoinvent'!$A:$A,0))),0)</f>
        <v>0.76468991372125017</v>
      </c>
      <c r="BI30" s="306">
        <f ca="1">IF(OR(AJ30="Benzin",AJ30="Diesel"),0,IF(ISERROR(OFFSET('Daten KEA'!$A$1,MATCH(BI$5,'Daten KEA'!$A:$A,0)-1,MATCH(AP30,'Daten KEA'!$A$424:$ADO$424,0)-1)),0,OFFSET('Daten KEA'!$A$1,MATCH(BI$5,'Daten KEA'!$A:$A,0)-1,MATCH(AP30,'Daten KEA'!$A$424:$ADO$424,0)-1))-IF(ISERROR($AL30*INDEX('Energiefaktoren Ecoinvent'!$H:$H,MATCH('mobitool-Faktoren v2.0'!$AJ30,'Energiefaktoren Ecoinvent'!$A:$A,0))),0,$AL30*INDEX('Energiefaktoren Ecoinvent'!$H:$H,MATCH('mobitool-Faktoren v2.0'!$AJ30,'Energiefaktoren Ecoinvent'!$A:$A,0))))</f>
        <v>0</v>
      </c>
      <c r="BJ30" s="306">
        <f t="shared" ca="1" si="41"/>
        <v>2.1369771191605174</v>
      </c>
      <c r="BK30" s="306">
        <f ca="1">IF(ISERROR(OFFSET('Daten KEA'!$A$1,MATCH(BK$5,'Daten KEA'!$A:$A,0)-1,MATCH(AQ30,'Daten KEA'!$A$424:$ADO$424,0)-1)),0,OFFSET('Daten KEA'!$A$1,MATCH(BK$5,'Daten KEA'!$A:$A,0)-1,MATCH(AQ30,'Daten KEA'!$A$424:$ADO$424,0)-1))</f>
        <v>0.17631837758306998</v>
      </c>
      <c r="BL30" s="306">
        <f ca="1">IF(ISERROR(OFFSET('Daten KEA'!$A$1,MATCH(BL$5,'Daten KEA'!$A:$A,0)-1,MATCH(AR30,'Daten KEA'!$A$424:$ADO$424,0)-1)),0,OFFSET('Daten KEA'!$A$1,MATCH(BL$5,'Daten KEA'!$A:$A,0)-1,MATCH(AR30,'Daten KEA'!$A$424:$ADO$424,0)-1))</f>
        <v>0.91292618585179997</v>
      </c>
      <c r="BM30" s="306">
        <f ca="1">IF(ISERROR(OFFSET('Daten KEA'!$A$1,MATCH(BM$5,'Daten KEA'!$A:$A,0)-1,MATCH(AS30,'Daten KEA'!$A$424:$ADO$424,0)-1)),0,OFFSET('Daten KEA'!$A$1,MATCH(BM$5,'Daten KEA'!$A:$A,0)-1,MATCH(AS30,'Daten KEA'!$A$424:$ADO$424,0)-1))</f>
        <v>0.74347970396926988</v>
      </c>
      <c r="BN30" s="307">
        <f t="shared" ca="1" si="43"/>
        <v>3.9697013865646569</v>
      </c>
      <c r="BO30" s="306">
        <f ca="1">IF(ISERROR(OFFSET('Daten KEA'!$A$1,MATCH(BO$5,'Daten KEA'!$A:$A,0)-1,MATCH(AT30,'Daten KEA'!$A$424:$ADO$424,0)-1)),0,OFFSET('Daten KEA'!$A$1,MATCH(BO$5,'Daten KEA'!$A:$A,0)-1,MATCH(AT30,'Daten KEA'!$A$424:$ADO$424,0)-1))</f>
        <v>2.9968109725500001</v>
      </c>
      <c r="BP30" s="305">
        <f t="shared" ca="1" si="8"/>
        <v>0.75492100808706242</v>
      </c>
      <c r="BQ30" s="308">
        <f ca="1">IF(ISERROR(OFFSET('Daten GWP'!$A$1,MATCH(BQ$5,'Daten GWP'!$A:$A,0)-1,MATCH(AM30,'Daten GWP'!$A$424:$ADO$424,0)-1)),0,OFFSET('Daten GWP'!$A$1,MATCH(BQ$5,'Daten GWP'!$A:$A,0)-1,MATCH(AM30,'Daten GWP'!$A$424:$ADO$424,0)-1))*1000</f>
        <v>116.57143000000001</v>
      </c>
      <c r="BR30" s="308">
        <f ca="1">IF(ISERROR(OFFSET('Daten GWP'!$A$1,MATCH(BR$5,'Daten GWP'!$A:$A,0)-1,MATCH(AN30,'Daten GWP'!$A$424:$ADO$424,0)-1)),0,OFFSET('Daten GWP'!$A$1,MATCH(BR$5,'Daten GWP'!$A:$A,0)-1,MATCH(AN30,'Daten GWP'!$A$424:$ADO$424,0)-1))*1000</f>
        <v>0</v>
      </c>
      <c r="BS30" s="308">
        <f ca="1">IF(ISERROR(OFFSET('Daten GWP'!$A$1,MATCH(BS$5,'Daten GWP'!$A:$A,0)-1,MATCH(AO30,'Daten GWP'!$A$424:$ADO$424,0)-1)),0,OFFSET('Daten GWP'!$A$1,MATCH(BS$5,'Daten GWP'!$A:$A,0)-1,MATCH(AO30,'Daten GWP'!$A$424:$ADO$424,0)-1))*1000</f>
        <v>36.885702999999999</v>
      </c>
      <c r="BT30" s="308">
        <f ca="1">IF(ISERROR(OFFSET('Daten GWP'!$A$1,MATCH(BT$5,'Daten GWP'!$A:$A,0)-1,MATCH(AP30,'Daten GWP'!$A$424:$ADO$424,0)-1)),0,OFFSET('Daten GWP'!$A$1,MATCH(BT$5,'Daten GWP'!$A:$A,0)-1,MATCH(AP30,'Daten GWP'!$A$424:$ADO$424,0)-1))*1000</f>
        <v>0</v>
      </c>
      <c r="BU30" s="308">
        <f t="shared" ca="1" si="9"/>
        <v>153.457133</v>
      </c>
      <c r="BV30" s="308">
        <f ca="1">IF(ISERROR(OFFSET('Daten GWP'!$A$1,MATCH(BV$5,'Daten GWP'!$A:$A,0)-1,MATCH(AQ30,'Daten GWP'!$A$424:$ADO$424,0)-1)),0,OFFSET('Daten GWP'!$A$1,MATCH(BV$5,'Daten GWP'!$A:$A,0)-1,MATCH(AQ30,'Daten GWP'!$A$424:$ADO$424,0)-1))*1000</f>
        <v>6.4299441000000002</v>
      </c>
      <c r="BW30" s="308">
        <f ca="1">IF(ISERROR(OFFSET('Daten GWP'!$A$1,MATCH(BW$5,'Daten GWP'!$A:$A,0)-1,MATCH(AR30,'Daten GWP'!$A$424:$ADO$424,0)-1)),0,OFFSET('Daten GWP'!$A$1,MATCH(BW$5,'Daten GWP'!$A:$A,0)-1,MATCH(AR30,'Daten GWP'!$A$424:$ADO$424,0)-1))*1000</f>
        <v>60.633606</v>
      </c>
      <c r="BX30" s="308">
        <f ca="1">IF(ISERROR(OFFSET('Daten GWP'!$A$1,MATCH(BX$5,'Daten GWP'!$A:$A,0)-1,MATCH(AS30,'Daten GWP'!$A$424:$ADO$424,0)-1)),0,OFFSET('Daten GWP'!$A$1,MATCH(BX$5,'Daten GWP'!$A:$A,0)-1,MATCH(AS30,'Daten GWP'!$A$424:$ADO$424,0)-1))*1000</f>
        <v>14.358938999999999</v>
      </c>
      <c r="BY30" s="309">
        <f t="shared" ca="1" si="44"/>
        <v>234.87962209999998</v>
      </c>
      <c r="BZ30" s="308">
        <f ca="1">IF(ISERROR(OFFSET('Daten GWP'!$A$1,MATCH(BZ$5,'Daten GWP'!$A:$A,0)-1,MATCH(AT30,'Daten GWP'!$A$424:$ADO$424,0)-1)),0,OFFSET('Daten GWP'!$A$1,MATCH(BZ$5,'Daten GWP'!$A:$A,0)-1,MATCH(AT30,'Daten GWP'!$A$424:$ADO$424,0)-1))*1000</f>
        <v>183.11176</v>
      </c>
      <c r="CA30" s="305">
        <f t="shared" ca="1" si="11"/>
        <v>0.77959832514563643</v>
      </c>
      <c r="CB30" s="310">
        <f ca="1">IF(ISERROR(OFFSET('Daten Elementary'!$A$1,MATCH(CB$5,'Daten Elementary'!$A:$A,0)-1,MATCH(AM30,'Daten Elementary'!$A$424:$ADO$424,0)-1)),0,OFFSET('Daten Elementary'!$A$1,MATCH(CB$5,'Daten Elementary'!$A:$A,0)-1,MATCH(AM30,'Daten Elementary'!$A$424:$ADO$424,0)-1))*1000000</f>
        <v>13.875050999999999</v>
      </c>
      <c r="CC30" s="310">
        <f ca="1">IF(ISERROR(OFFSET('Daten Elementary'!$A$1,MATCH(CC$5,'Daten Elementary'!$A:$A,0)-1,MATCH(AN30,'Daten Elementary'!$A$424:$ADO$424,0)-1)),0,OFFSET('Daten Elementary'!$A$1,MATCH(CC$5,'Daten Elementary'!$A:$A,0)-1,MATCH(AN30,'Daten Elementary'!$A$424:$ADO$424,0)-1))*1000000</f>
        <v>0</v>
      </c>
      <c r="CD30" s="310">
        <f ca="1">IF(ISERROR(OFFSET('Daten Elementary'!$A$1,MATCH(CD$5,'Daten Elementary'!$A:$A,0)-1,MATCH(AO30,'Daten Elementary'!$A$424:$ADO$424,0)-1)),0,OFFSET('Daten Elementary'!$A$1,MATCH(CD$5,'Daten Elementary'!$A:$A,0)-1,MATCH(AO30,'Daten Elementary'!$A$424:$ADO$424,0)-1))*1000000</f>
        <v>13.252161999999998</v>
      </c>
      <c r="CE30" s="310">
        <f ca="1">IF(ISERROR(OFFSET('Daten Elementary'!$A$1,MATCH(CE$5,'Daten Elementary'!$A:$A,0)-1,MATCH(AP30,'Daten Elementary'!$A$424:$ADO$424,0)-1)),0,OFFSET('Daten Elementary'!$A$1,MATCH(CE$5,'Daten Elementary'!$A:$A,0)-1,MATCH(AP30,'Daten Elementary'!$A$424:$ADO$424,0)-1))*1000000</f>
        <v>0</v>
      </c>
      <c r="CF30" s="310">
        <f t="shared" ca="1" si="12"/>
        <v>27.127212999999998</v>
      </c>
      <c r="CG30" s="310">
        <f ca="1">IF(ISERROR(OFFSET('Daten Elementary'!$A$1,MATCH(CG$5,'Daten Elementary'!$A:$A,0)-1,MATCH(AQ30,'Daten Elementary'!$A$424:$ADO$424,0)-1)),0,OFFSET('Daten Elementary'!$A$1,MATCH(CG$5,'Daten Elementary'!$A:$A,0)-1,MATCH(AQ30,'Daten Elementary'!$A$424:$ADO$424,0)-1))*1000000</f>
        <v>2.5342876999999997</v>
      </c>
      <c r="CH30" s="310">
        <f ca="1">IF(ISERROR(OFFSET('Daten Elementary'!$A$1,MATCH(CH$5,'Daten Elementary'!$A:$A,0)-1,MATCH(AR30,'Daten Elementary'!$A$424:$ADO$424,0)-1)),0,OFFSET('Daten Elementary'!$A$1,MATCH(CH$5,'Daten Elementary'!$A:$A,0)-1,MATCH(AR30,'Daten Elementary'!$A$424:$ADO$424,0)-1))*1000000</f>
        <v>55.794156000000001</v>
      </c>
      <c r="CI30" s="310">
        <f ca="1">IF(ISERROR(OFFSET('Daten Elementary'!$A$1,MATCH(CI$5,'Daten Elementary'!$A:$A,0)-1,MATCH(AS30,'Daten Elementary'!$A$424:$ADO$424,0)-1)),0,OFFSET('Daten Elementary'!$A$1,MATCH(CI$5,'Daten Elementary'!$A:$A,0)-1,MATCH(AS30,'Daten Elementary'!$A$424:$ADO$424,0)-1))*1000000</f>
        <v>12.323541000000001</v>
      </c>
      <c r="CJ30" s="311">
        <f t="shared" ca="1" si="13"/>
        <v>97.779197699999997</v>
      </c>
      <c r="CK30" s="310">
        <f ca="1">IF(ISERROR(OFFSET('Daten Elementary'!$A$1,MATCH(CK$5,'Daten Elementary'!$A:$A,0)-1,MATCH($AT30,'Daten Elementary'!$A$424:$ADO$424,0)-1)),0,OFFSET('Daten Elementary'!$A$1,MATCH(CK$5,'Daten Elementary'!$A:$A,0)-1,MATCH($AT30,'Daten Elementary'!$A$424:$ADO$424,0)-1))*1000000</f>
        <v>54.929945000000004</v>
      </c>
      <c r="CL30" s="305">
        <f t="shared" ca="1" si="14"/>
        <v>0.56177537034546565</v>
      </c>
      <c r="CM30" s="312">
        <f ca="1">IF(ISERROR(OFFSET('Daten Elementary'!$A$1,MATCH(CM$5,'Daten Elementary'!$A:$A,0)-1,MATCH(AM30,'Daten Elementary'!$A$424:$ADO$424,0)-1)),0,OFFSET('Daten Elementary'!$A$1,MATCH(CM$5,'Daten Elementary'!$A:$A,0)-1,MATCH(AM30,'Daten Elementary'!$A$424:$ADO$424,0)-1))*1000000</f>
        <v>5.3421524000000007</v>
      </c>
      <c r="CN30" s="312">
        <f ca="1">IF(ISERROR(OFFSET('Daten Elementary'!$A$1,MATCH(CN$5,'Daten Elementary'!$A:$A,0)-1,MATCH(AN30,'Daten Elementary'!$A$424:$ADO$424,0)-1)),0,OFFSET('Daten Elementary'!$A$1,MATCH(CN$5,'Daten Elementary'!$A:$A,0)-1,MATCH(AN30,'Daten Elementary'!$A$424:$ADO$424,0)-1))*1000000</f>
        <v>0</v>
      </c>
      <c r="CO30" s="312">
        <f ca="1">IF(ISERROR(OFFSET('Daten Elementary'!$A$1,MATCH(CO$5,'Daten Elementary'!$A:$A,0)-1,MATCH(AO30,'Daten Elementary'!$A$424:$ADO$424,0)-1)),0,OFFSET('Daten Elementary'!$A$1,MATCH(CO$5,'Daten Elementary'!$A:$A,0)-1,MATCH(AO30,'Daten Elementary'!$A$424:$ADO$424,0)-1))*1000000</f>
        <v>10.408714000000002</v>
      </c>
      <c r="CP30" s="312">
        <f ca="1">IF(ISERROR(OFFSET('Daten Elementary'!$A$1,MATCH(CP$5,'Daten Elementary'!$A:$A,0)-1,MATCH(AP30,'Daten Elementary'!$A$424:$ADO$424,0)-1)),0,OFFSET('Daten Elementary'!$A$1,MATCH(CP$5,'Daten Elementary'!$A:$A,0)-1,MATCH(AP30,'Daten Elementary'!$A$424:$ADO$424,0)-1))*1000000</f>
        <v>0</v>
      </c>
      <c r="CQ30" s="312">
        <f t="shared" ca="1" si="15"/>
        <v>15.750866400000003</v>
      </c>
      <c r="CR30" s="312">
        <f ca="1">IF(ISERROR(OFFSET('Daten Elementary'!$A$1,MATCH(CR$5,'Daten Elementary'!$A:$A,0)-1,MATCH(AQ30,'Daten Elementary'!$A$424:$ADO$424,0)-1)),0,OFFSET('Daten Elementary'!$A$1,MATCH(CR$5,'Daten Elementary'!$A:$A,0)-1,MATCH(AQ30,'Daten Elementary'!$A$424:$ADO$424,0)-1))*1000000</f>
        <v>1.6960850999999999</v>
      </c>
      <c r="CS30" s="312">
        <f ca="1">IF(ISERROR(OFFSET('Daten Elementary'!$A$1,MATCH(CS$5,'Daten Elementary'!$A:$A,0)-1,MATCH(AR30,'Daten Elementary'!$A$424:$ADO$424,0)-1)),0,OFFSET('Daten Elementary'!$A$1,MATCH(CS$5,'Daten Elementary'!$A:$A,0)-1,MATCH(AR30,'Daten Elementary'!$A$424:$ADO$424,0)-1))*1000000</f>
        <v>21.365215000000003</v>
      </c>
      <c r="CT30" s="312">
        <f ca="1">IF(ISERROR(OFFSET('Daten Elementary'!$A$1,MATCH(CT$5,'Daten Elementary'!$A:$A,0)-1,MATCH(AS30,'Daten Elementary'!$A$424:$ADO$424,0)-1)),0,OFFSET('Daten Elementary'!$A$1,MATCH(CT$5,'Daten Elementary'!$A:$A,0)-1,MATCH(AS30,'Daten Elementary'!$A$424:$ADO$424,0)-1))*1000000</f>
        <v>6.9625197999999999</v>
      </c>
      <c r="CU30" s="313">
        <f t="shared" ca="1" si="16"/>
        <v>45.774686300000006</v>
      </c>
      <c r="CV30" s="312">
        <f ca="1">IF(ISERROR(OFFSET('Daten Elementary'!$A$1,MATCH(CV$5,'Daten Elementary'!$A:$A,0)-1,MATCH($AT30,'Daten Elementary'!$A$424:$ADO$424,0)-1)),0,OFFSET('Daten Elementary'!$A$1,MATCH(CV$5,'Daten Elementary'!$A:$A,0)-1,MATCH($AT30,'Daten Elementary'!$A$424:$ADO$424,0)-1))*1000000</f>
        <v>27.124942000000001</v>
      </c>
      <c r="CW30" s="305">
        <f t="shared" ca="1" si="17"/>
        <v>0.59257515872915978</v>
      </c>
      <c r="CX30" s="314">
        <f ca="1">IF(ISERROR(OFFSET('Daten Elementary'!$A$1,MATCH(CX$5,'Daten Elementary'!$A:$A,0)-1,MATCH(AM30,'Daten Elementary'!$A$424:$ADO$424,0)-1)),0,OFFSET('Daten Elementary'!$A$1,MATCH(CX$5,'Daten Elementary'!$A:$A,0)-1,MATCH(AM30,'Daten Elementary'!$A$424:$ADO$424,0)-1))*1000000</f>
        <v>77.292746000000008</v>
      </c>
      <c r="CY30" s="314">
        <f ca="1">IF(ISERROR(OFFSET('Daten Elementary'!$A$1,MATCH(CY$5,'Daten Elementary'!$A:$A,0)-1,MATCH(AN30,'Daten Elementary'!$A$424:$ADO$424,0)-1)),0,OFFSET('Daten Elementary'!$A$1,MATCH(CY$5,'Daten Elementary'!$A:$A,0)-1,MATCH(AN30,'Daten Elementary'!$A$424:$ADO$424,0)-1))*1000000</f>
        <v>0</v>
      </c>
      <c r="CZ30" s="314">
        <f ca="1">IF(ISERROR(OFFSET('Daten Elementary'!$A$1,MATCH(CZ$5,'Daten Elementary'!$A:$A,0)-1,MATCH(AO30,'Daten Elementary'!$A$424:$ADO$424,0)-1)),0,OFFSET('Daten Elementary'!$A$1,MATCH(CZ$5,'Daten Elementary'!$A:$A,0)-1,MATCH(AO30,'Daten Elementary'!$A$424:$ADO$424,0)-1))*1000000</f>
        <v>107.63829</v>
      </c>
      <c r="DA30" s="314">
        <f ca="1">IF(ISERROR(OFFSET('Daten Elementary'!$A$1,MATCH(DA$5,'Daten Elementary'!$A:$A,0)-1,MATCH(AP30,'Daten Elementary'!$A$424:$ADO$424,0)-1)),0,OFFSET('Daten Elementary'!$A$1,MATCH(DA$5,'Daten Elementary'!$A:$A,0)-1,MATCH(AP30,'Daten Elementary'!$A$424:$ADO$424,0)-1))*1000000</f>
        <v>0</v>
      </c>
      <c r="DB30" s="314">
        <f t="shared" ca="1" si="18"/>
        <v>184.93103600000001</v>
      </c>
      <c r="DC30" s="314">
        <f ca="1">IF(ISERROR(OFFSET('Daten Elementary'!$A$1,MATCH(DC$5,'Daten Elementary'!$A:$A,0)-1,MATCH(AQ30,'Daten Elementary'!$A$424:$ADO$424,0)-1)),0,OFFSET('Daten Elementary'!$A$1,MATCH(DC$5,'Daten Elementary'!$A:$A,0)-1,MATCH(AQ30,'Daten Elementary'!$A$424:$ADO$424,0)-1))*1000000</f>
        <v>6.4210890999999997</v>
      </c>
      <c r="DD30" s="314">
        <f ca="1">IF(ISERROR(OFFSET('Daten Elementary'!$A$1,MATCH(DD$5,'Daten Elementary'!$A:$A,0)-1,MATCH(AR30,'Daten Elementary'!$A$424:$ADO$424,0)-1)),0,OFFSET('Daten Elementary'!$A$1,MATCH(DD$5,'Daten Elementary'!$A:$A,0)-1,MATCH(AR30,'Daten Elementary'!$A$424:$ADO$424,0)-1))*1000000</f>
        <v>92.359469000000004</v>
      </c>
      <c r="DE30" s="314">
        <f ca="1">IF(ISERROR(OFFSET('Daten Elementary'!$A$1,MATCH(DE$5,'Daten Elementary'!$A:$A,0)-1,MATCH(AS30,'Daten Elementary'!$A$424:$ADO$424,0)-1)),0,OFFSET('Daten Elementary'!$A$1,MATCH(DE$5,'Daten Elementary'!$A:$A,0)-1,MATCH(AS30,'Daten Elementary'!$A$424:$ADO$424,0)-1))*1000000</f>
        <v>55.370537000000006</v>
      </c>
      <c r="DF30" s="315">
        <f t="shared" ca="1" si="19"/>
        <v>339.08213110000003</v>
      </c>
      <c r="DG30" s="314">
        <f ca="1">IF(ISERROR(OFFSET('Daten Elementary'!$A$1,MATCH(DG$5,'Daten Elementary'!$A:$A,0)-1,MATCH($AT30,'Daten Elementary'!$A$424:$ADO$424,0)-1)),0,OFFSET('Daten Elementary'!$A$1,MATCH(DG$5,'Daten Elementary'!$A:$A,0)-1,MATCH($AT30,'Daten Elementary'!$A$424:$ADO$424,0)-1))*1000000</f>
        <v>250.65558999999999</v>
      </c>
      <c r="DH30" s="305">
        <f t="shared" ca="1" si="20"/>
        <v>0.73921792689830113</v>
      </c>
      <c r="DI30" s="316">
        <f ca="1">IF(ISERROR(OFFSET('Daten Elementary'!$A$1,MATCH(DI$5,'Daten Elementary'!$A:$A,0)-1,MATCH(AM30,'Daten Elementary'!$A$424:$ADO$424,0)-1)),0,OFFSET('Daten Elementary'!$A$1,MATCH(DI$5,'Daten Elementary'!$A:$A,0)-1,MATCH(AM30,'Daten Elementary'!$A$424:$ADO$424,0)-1))*1000000</f>
        <v>22.493981999999999</v>
      </c>
      <c r="DJ30" s="316">
        <f ca="1">IF(ISERROR(OFFSET('Daten Elementary'!$A$1,MATCH(DJ$5,'Daten Elementary'!$A:$A,0)-1,MATCH(AN30,'Daten Elementary'!$A$424:$ADO$424,0)-1)),0,OFFSET('Daten Elementary'!$A$1,MATCH(DJ$5,'Daten Elementary'!$A:$A,0)-1,MATCH(AN30,'Daten Elementary'!$A$424:$ADO$424,0)-1))*1000000</f>
        <v>0</v>
      </c>
      <c r="DK30" s="316">
        <f ca="1">IF(ISERROR(OFFSET('Daten Elementary'!$A$1,MATCH(DK$5,'Daten Elementary'!$A:$A,0)-1,MATCH(AO30,'Daten Elementary'!$A$424:$ADO$424,0)-1)),0,OFFSET('Daten Elementary'!$A$1,MATCH(DK$5,'Daten Elementary'!$A:$A,0)-1,MATCH(AO30,'Daten Elementary'!$A$424:$ADO$424,0)-1))*1000000</f>
        <v>128.12907999999999</v>
      </c>
      <c r="DL30" s="316">
        <f ca="1">IF(ISERROR(OFFSET('Daten Elementary'!$A$1,MATCH(DL$5,'Daten Elementary'!$A:$A,0)-1,MATCH(AP30,'Daten Elementary'!$A$424:$ADO$424,0)-1)),0,OFFSET('Daten Elementary'!$A$1,MATCH(DL$5,'Daten Elementary'!$A:$A,0)-1,MATCH(AP30,'Daten Elementary'!$A$424:$ADO$424,0)-1))*1000000</f>
        <v>0</v>
      </c>
      <c r="DM30" s="316">
        <f t="shared" ca="1" si="21"/>
        <v>150.62306199999998</v>
      </c>
      <c r="DN30" s="316">
        <f ca="1">IF(ISERROR(OFFSET('Daten Elementary'!$A$1,MATCH(DN$5,'Daten Elementary'!$A:$A,0)-1,MATCH(AQ30,'Daten Elementary'!$A$424:$ADO$424,0)-1)),0,OFFSET('Daten Elementary'!$A$1,MATCH(DN$5,'Daten Elementary'!$A:$A,0)-1,MATCH(AQ30,'Daten Elementary'!$A$424:$ADO$424,0)-1))*1000000</f>
        <v>11.709254000000001</v>
      </c>
      <c r="DO30" s="316">
        <f ca="1">IF(ISERROR(OFFSET('Daten Elementary'!$A$1,MATCH(DO$5,'Daten Elementary'!$A:$A,0)-1,MATCH(AR30,'Daten Elementary'!$A$424:$ADO$424,0)-1)),0,OFFSET('Daten Elementary'!$A$1,MATCH(DO$5,'Daten Elementary'!$A:$A,0)-1,MATCH(AR30,'Daten Elementary'!$A$424:$ADO$424,0)-1))*1000000</f>
        <v>109.19866999999999</v>
      </c>
      <c r="DP30" s="316">
        <f ca="1">IF(ISERROR(OFFSET('Daten Elementary'!$A$1,MATCH(DP$5,'Daten Elementary'!$A:$A,0)-1,MATCH(AS30,'Daten Elementary'!$A$424:$ADO$424,0)-1)),0,OFFSET('Daten Elementary'!$A$1,MATCH(DP$5,'Daten Elementary'!$A:$A,0)-1,MATCH(AS30,'Daten Elementary'!$A$424:$ADO$424,0)-1))*1000000</f>
        <v>62.518711000000003</v>
      </c>
      <c r="DQ30" s="317">
        <f t="shared" ca="1" si="22"/>
        <v>334.04969699999998</v>
      </c>
      <c r="DR30" s="316">
        <f ca="1">IF(ISERROR(OFFSET('Daten Elementary'!$A$1,MATCH(DR$5,'Daten Elementary'!$A:$A,0)-1,MATCH($AT30,'Daten Elementary'!$A$424:$ADO$424,0)-1)),0,OFFSET('Daten Elementary'!$A$1,MATCH(DR$5,'Daten Elementary'!$A:$A,0)-1,MATCH($AT30,'Daten Elementary'!$A$424:$ADO$424,0)-1))*1000000</f>
        <v>223.96672999999998</v>
      </c>
      <c r="DS30" s="305">
        <f t="shared" ca="1" si="23"/>
        <v>0.6704593119268718</v>
      </c>
      <c r="DT30" s="318">
        <f ca="1">IF(ISERROR(OFFSET('Daten UBP13'!$A$1,MATCH(DT$5,'Daten UBP13'!$A:$A,0)-1,MATCH(AM30,'Daten UBP13'!$A$424:$AEG$424,0)-1)),0,OFFSET('Daten UBP13'!$A$1,MATCH(DT$5,'Daten UBP13'!$A:$A,0)-1,MATCH(AM30,'Daten UBP13'!$A$424:$AEG$424,0)-1))</f>
        <v>81.157684000000003</v>
      </c>
      <c r="DU30" s="318">
        <f ca="1">IF(ISERROR(OFFSET('Daten UBP13'!$A$1,MATCH(DU$5,'Daten UBP13'!$A:$A,0)-1,MATCH(AN30,'Daten UBP13'!$A$424:$AEG$424,0)-1)),0,OFFSET('Daten UBP13'!$A$1,MATCH(DU$5,'Daten UBP13'!$A:$A,0)-1,MATCH(AN30,'Daten UBP13'!$A$424:$AEG$424,0)-1))</f>
        <v>0</v>
      </c>
      <c r="DV30" s="318">
        <f ca="1">IF(ISERROR(OFFSET('Daten UBP13'!$A$1,MATCH(DV$5,'Daten UBP13'!$A:$A,0)-1,MATCH(AO30,'Daten UBP13'!$A$424:$AEG$424,0)-1)),0,OFFSET('Daten UBP13'!$A$1,MATCH(DV$5,'Daten UBP13'!$A:$A,0)-1,MATCH(AO30,'Daten UBP13'!$A$424:$AEG$424,0)-1))</f>
        <v>85.754857999999999</v>
      </c>
      <c r="DW30" s="318">
        <f ca="1">IF(ISERROR(OFFSET('Daten UBP13'!$A$1,MATCH(DW$5,'Daten UBP13'!$A:$A,0)-1,MATCH(AP30,'Daten UBP13'!$A$424:$AEG$424,0)-1)),0,OFFSET('Daten UBP13'!$A$1,MATCH(DW$5,'Daten UBP13'!$A:$A,0)-1,MATCH(AP30,'Daten UBP13'!$A$424:$AEG$424,0)-1))</f>
        <v>0</v>
      </c>
      <c r="DX30" s="318">
        <f t="shared" ca="1" si="24"/>
        <v>166.912542</v>
      </c>
      <c r="DY30" s="318">
        <f ca="1">IF(ISERROR(OFFSET('Daten UBP13'!$A$1,MATCH(DY$5,'Daten UBP13'!$A:$A,0)-1,MATCH(AQ30,'Daten UBP13'!$A$424:$AEG$424,0)-1)),0,OFFSET('Daten UBP13'!$A$1,MATCH(DY$5,'Daten UBP13'!$A:$A,0)-1,MATCH(AQ30,'Daten UBP13'!$A$424:$AEG$424,0)-1))</f>
        <v>9.4186382999999996</v>
      </c>
      <c r="DZ30" s="318">
        <f ca="1">IF(ISERROR(OFFSET('Daten UBP13'!$A$1,MATCH(DZ$5,'Daten UBP13'!$A:$A,0)-1,MATCH(AR30,'Daten UBP13'!$A$424:$AEG$424,0)-1)),0,OFFSET('Daten UBP13'!$A$1,MATCH(DZ$5,'Daten UBP13'!$A:$A,0)-1,MATCH(AR30,'Daten UBP13'!$A$424:$AEG$424,0)-1))</f>
        <v>107.58223</v>
      </c>
      <c r="EA30" s="318">
        <f ca="1">IF(ISERROR(OFFSET('Daten UBP13'!$A$1,MATCH(EA$5,'Daten UBP13'!$A:$A,0)-1,MATCH(AS30,'Daten UBP13'!$A$424:$AEG$424,0)-1)),0,OFFSET('Daten UBP13'!$A$1,MATCH(EA$5,'Daten UBP13'!$A:$A,0)-1,MATCH(AS30,'Daten UBP13'!$A$424:$AEG$424,0)-1))</f>
        <v>37.606847999999999</v>
      </c>
      <c r="EB30" s="319">
        <f t="shared" ca="1" si="25"/>
        <v>321.52025830000002</v>
      </c>
      <c r="EC30" s="318">
        <f ca="1">IF(ISERROR(OFFSET('Daten UBP13'!$A$1,MATCH(EC$5,'Daten UBP13'!$A:$A,0)-1,MATCH(AT30,'Daten UBP13'!$A$424:$AEG$424,0)-1)),0,OFFSET('Daten UBP13'!$A$1,MATCH(EC$5,'Daten UBP13'!$A:$A,0)-1,MATCH(AT30,'Daten UBP13'!$A$424:$AEG$424,0)-1))</f>
        <v>224.55869999999999</v>
      </c>
      <c r="ED30" s="305">
        <f t="shared" ca="1" si="26"/>
        <v>0.69842784149069581</v>
      </c>
      <c r="EE30" s="320">
        <f ca="1">IF(ISERROR(OFFSET('Daten ReCiPe'!$A$1,MATCH(EE$5,'Daten ReCiPe'!$A:$A,0)-1,MATCH(AM30,'Daten ReCiPe'!$A$424:$ADO$424,0)-1)),0,OFFSET('Daten ReCiPe'!$A$1,MATCH(EE$5,'Daten ReCiPe'!$A:$A,0)-1,MATCH(AM30,'Daten ReCiPe'!$A$424:$ADO$424,0)-1))*1000</f>
        <v>5.3710307999999998</v>
      </c>
      <c r="EF30" s="320">
        <f ca="1">IF(ISERROR(OFFSET('Daten ReCiPe'!$A$1,MATCH(EF$5,'Daten ReCiPe'!$A:$A,0)-1,MATCH(AN30,'Daten ReCiPe'!$A$424:$ADO$424,0)-1)),0,OFFSET('Daten ReCiPe'!$A$1,MATCH(EF$5,'Daten ReCiPe'!$A:$A,0)-1,MATCH(AN30,'Daten ReCiPe'!$A$424:$ADO$424,0)-1))*1000</f>
        <v>0</v>
      </c>
      <c r="EG30" s="320">
        <f ca="1">IF(ISERROR(OFFSET('Daten ReCiPe'!$A$1,MATCH(EG$5,'Daten ReCiPe'!$A:$A,0)-1,MATCH(AO30,'Daten ReCiPe'!$A$424:$ADO$424,0)-1)),0,OFFSET('Daten ReCiPe'!$A$1,MATCH(EG$5,'Daten ReCiPe'!$A:$A,0)-1,MATCH(AO30,'Daten ReCiPe'!$A$424:$ADO$424,0)-1))*1000</f>
        <v>9.2060428999999999</v>
      </c>
      <c r="EH30" s="320">
        <f ca="1">IF(ISERROR(OFFSET('Daten ReCiPe'!$A$1,MATCH(EH$5,'Daten ReCiPe'!$A:$A,0)-1,MATCH(AP30,'Daten ReCiPe'!$A$424:$ADO$424,0)-1)),0,OFFSET('Daten ReCiPe'!$A$1,MATCH(EH$5,'Daten ReCiPe'!$A:$A,0)-1,MATCH(AP30,'Daten ReCiPe'!$A$424:$ADO$424,0)-1))*1000</f>
        <v>0</v>
      </c>
      <c r="EI30" s="320">
        <f t="shared" ca="1" si="27"/>
        <v>14.5770737</v>
      </c>
      <c r="EJ30" s="320">
        <f ca="1">IF(ISERROR(OFFSET('Daten ReCiPe'!$A$1,MATCH(EJ$5,'Daten ReCiPe'!$A:$A,0)-1,MATCH(AQ30,'Daten ReCiPe'!$A$424:$ADO$424,0)-1)),0,OFFSET('Daten ReCiPe'!$A$1,MATCH(EJ$5,'Daten ReCiPe'!$A:$A,0)-1,MATCH(AQ30,'Daten ReCiPe'!$A$424:$ADO$424,0)-1))*1000</f>
        <v>0.86290067000000004</v>
      </c>
      <c r="EK30" s="320">
        <f ca="1">IF(ISERROR(OFFSET('Daten ReCiPe'!$A$1,MATCH(EK$5,'Daten ReCiPe'!$A:$A,0)-1,MATCH(AR30,'Daten ReCiPe'!$A$424:$ADO$424,0)-1)),0,OFFSET('Daten ReCiPe'!$A$1,MATCH(EK$5,'Daten ReCiPe'!$A:$A,0)-1,MATCH(AR30,'Daten ReCiPe'!$A$424:$ADO$424,0)-1))*1000</f>
        <v>7.5963000000000003</v>
      </c>
      <c r="EL30" s="320">
        <f ca="1">IF(ISERROR(OFFSET('Daten ReCiPe'!$A$1,MATCH(EL$5,'Daten ReCiPe'!$A:$A,0)-1,MATCH(AS30,'Daten ReCiPe'!$A$424:$ADO$424,0)-1)),0,OFFSET('Daten ReCiPe'!$A$1,MATCH(EL$5,'Daten ReCiPe'!$A:$A,0)-1,MATCH(AS30,'Daten ReCiPe'!$A$424:$ADO$424,0)-1))*1000</f>
        <v>2.0148036</v>
      </c>
      <c r="EM30" s="321">
        <f t="shared" ca="1" si="28"/>
        <v>25.051077970000001</v>
      </c>
      <c r="EN30" s="320">
        <f ca="1">IF(ISERROR(OFFSET('Daten ReCiPe'!$A$1,MATCH(EN$5,'Daten ReCiPe'!$A:$A,0)-1,MATCH(AT30,'Daten ReCiPe'!$A$424:$ADO$424,0)-1)),0,OFFSET('Daten ReCiPe'!$A$1,MATCH(EN$5,'Daten ReCiPe'!$A:$A,0)-1,MATCH(AT30,'Daten ReCiPe'!$A$424:$ADO$424,0)-1))*1000</f>
        <v>18.633049</v>
      </c>
      <c r="EO30" s="305">
        <f t="shared" ca="1" si="29"/>
        <v>0.74380228357095324</v>
      </c>
      <c r="EP30" s="322">
        <f ca="1">IF(ISERROR(OFFSET('Daten Elementary'!$A$1,MATCH(EP$5,'Daten Elementary'!$A:$A,0)-1,MATCH(AM30,'Daten Elementary'!$A$424:$ADO$424,0)-1)),0,OFFSET('Daten Elementary'!$A$1,MATCH(EP$5,'Daten Elementary'!$A:$A,0)-1,MATCH(AM30,'Daten Elementary'!$A$424:$ADO$424,0)-1))*1000000</f>
        <v>3.5159506</v>
      </c>
      <c r="EQ30" s="322">
        <f ca="1">IF(ISERROR(OFFSET('Daten Elementary'!$A$1,MATCH(EQ$5,'Daten Elementary'!$A:$A,0)-1,MATCH(AN30,'Daten Elementary'!$A$424:$ADO$424,0)-1)),0,OFFSET('Daten Elementary'!$A$1,MATCH(EQ$5,'Daten Elementary'!$A:$A,0)-1,MATCH(AN30,'Daten Elementary'!$A$424:$ADO$424,0)-1))*1000000</f>
        <v>0</v>
      </c>
      <c r="ER30" s="322">
        <f ca="1">IF(ISERROR(OFFSET('Daten Elementary'!$A$1,MATCH(ER$5,'Daten Elementary'!$A:$A,0)-1,MATCH(AO30,'Daten Elementary'!$A$424:$ADO$424,0)-1)),0,OFFSET('Daten Elementary'!$A$1,MATCH(ER$5,'Daten Elementary'!$A:$A,0)-1,MATCH(AO30,'Daten Elementary'!$A$424:$ADO$424,0)-1))*1000000</f>
        <v>269.72883000000002</v>
      </c>
      <c r="ES30" s="322">
        <f ca="1">IF(ISERROR(OFFSET('Daten Elementary'!$A$1,MATCH(ES$5,'Daten Elementary'!$A:$A,0)-1,MATCH(AP30,'Daten Elementary'!$A$424:$ADO$424,0)-1)),0,OFFSET('Daten Elementary'!$A$1,MATCH(ES$5,'Daten Elementary'!$A:$A,0)-1,MATCH(AP30,'Daten Elementary'!$A$424:$ADO$424,0)-1))*1000000</f>
        <v>0</v>
      </c>
      <c r="ET30" s="322">
        <f t="shared" ca="1" si="30"/>
        <v>273.24478060000001</v>
      </c>
      <c r="EU30" s="322">
        <f ca="1">IF(ISERROR(OFFSET('Daten Elementary'!$A$1,MATCH(EU$5,'Daten Elementary'!$A:$A,0)-1,MATCH(AQ30,'Daten Elementary'!$A$424:$ADO$424,0)-1)),0,OFFSET('Daten Elementary'!$A$1,MATCH(EU$5,'Daten Elementary'!$A:$A,0)-1,MATCH(AQ30,'Daten Elementary'!$A$424:$ADO$424,0)-1))*1000000</f>
        <v>19.751365</v>
      </c>
      <c r="EV30" s="322">
        <f ca="1">IF(ISERROR(OFFSET('Daten Elementary'!$A$1,MATCH(EV$5,'Daten Elementary'!$A:$A,0)-1,MATCH(AR30,'Daten Elementary'!$A$424:$ADO$424,0)-1)),0,OFFSET('Daten Elementary'!$A$1,MATCH(EV$5,'Daten Elementary'!$A:$A,0)-1,MATCH(AR30,'Daten Elementary'!$A$424:$ADO$424,0)-1))*1000000</f>
        <v>204.54883000000001</v>
      </c>
      <c r="EW30" s="322">
        <f ca="1">IF(ISERROR(OFFSET('Daten Elementary'!$A$1,MATCH(EW$5,'Daten Elementary'!$A:$A,0)-1,MATCH(AS30,'Daten Elementary'!$A$424:$ADO$424,0)-1)),0,OFFSET('Daten Elementary'!$A$1,MATCH(EW$5,'Daten Elementary'!$A:$A,0)-1,MATCH(AS30,'Daten Elementary'!$A$424:$ADO$424,0)-1))*1000000</f>
        <v>34.145203000000002</v>
      </c>
      <c r="EX30" s="323">
        <f t="shared" ca="1" si="31"/>
        <v>531.69017860000008</v>
      </c>
      <c r="EY30" s="322">
        <f ca="1">IF(ISERROR(OFFSET('Daten Elementary'!$A$1,MATCH(EY$5,'Daten Elementary'!$A:$A,0)-1,MATCH($AT30,'Daten Elementary'!$A$424:$ADO$424,0)-1)),0,OFFSET('Daten Elementary'!$A$1,MATCH(EY$5,'Daten Elementary'!$A:$A,0)-1,MATCH($AT30,'Daten Elementary'!$A$424:$ADO$424,0)-1))*1000000</f>
        <v>378.76712000000003</v>
      </c>
      <c r="EZ30" s="305">
        <f t="shared" ca="1" si="32"/>
        <v>0.7123831419969735</v>
      </c>
      <c r="FA30" s="314">
        <f ca="1">IF(ISERROR(OFFSET('Daten Elementary'!$A$1,MATCH(FA$5,'Daten Elementary'!$A:$A,0)-1,MATCH(AM30,'Daten Elementary'!$A$424:$ADO$424,0)-1)),0,OFFSET('Daten Elementary'!$A$1,MATCH(FA$5,'Daten Elementary'!$A:$A,0)-1,MATCH(AM30,'Daten Elementary'!$A$424:$ADO$424,0)-1))*1000</f>
        <v>111.17046999999999</v>
      </c>
      <c r="FB30" s="314">
        <f ca="1">IF(ISERROR(OFFSET('Daten Elementary'!$A$1,MATCH(FB$5,'Daten Elementary'!$A:$A,0)-1,MATCH(AN30,'Daten Elementary'!$A$424:$ADO$424,0)-1)),0,OFFSET('Daten Elementary'!$A$1,MATCH(FB$5,'Daten Elementary'!$A:$A,0)-1,MATCH(AN30,'Daten Elementary'!$A$424:$ADO$424,0)-1))*1000</f>
        <v>0</v>
      </c>
      <c r="FC30" s="314">
        <f ca="1">IF(ISERROR(OFFSET('Daten Elementary'!$A$1,MATCH(FC$5,'Daten Elementary'!$A:$A,0)-1,MATCH(AO30,'Daten Elementary'!$A$424:$ADO$424,0)-1)),0,OFFSET('Daten Elementary'!$A$1,MATCH(FC$5,'Daten Elementary'!$A:$A,0)-1,MATCH(AO30,'Daten Elementary'!$A$424:$ADO$424,0)-1))*1000</f>
        <v>29.896394999999998</v>
      </c>
      <c r="FD30" s="314">
        <f ca="1">IF(ISERROR(OFFSET('Daten Elementary'!$A$1,MATCH(FD$5,'Daten Elementary'!$A:$A,0)-1,MATCH(AP30,'Daten Elementary'!$A$424:$ADO$424,0)-1)),0,OFFSET('Daten Elementary'!$A$1,MATCH(FD$5,'Daten Elementary'!$A:$A,0)-1,MATCH(AP30,'Daten Elementary'!$A$424:$ADO$424,0)-1))*1000</f>
        <v>0</v>
      </c>
      <c r="FE30" s="314">
        <f t="shared" ca="1" si="33"/>
        <v>141.06686500000001</v>
      </c>
      <c r="FF30" s="314">
        <f ca="1">IF(ISERROR(OFFSET('Daten Elementary'!$A$1,MATCH(FF$5,'Daten Elementary'!$A:$A,0)-1,MATCH(AQ30,'Daten Elementary'!$A$424:$ADO$424,0)-1)),0,OFFSET('Daten Elementary'!$A$1,MATCH(FF$5,'Daten Elementary'!$A:$A,0)-1,MATCH(AQ30,'Daten Elementary'!$A$424:$ADO$424,0)-1))*1000</f>
        <v>5.7711579999999998</v>
      </c>
      <c r="FG30" s="314">
        <f ca="1">IF(ISERROR(OFFSET('Daten Elementary'!$A$1,MATCH(FG$5,'Daten Elementary'!$A:$A,0)-1,MATCH(AR30,'Daten Elementary'!$A$424:$ADO$424,0)-1)),0,OFFSET('Daten Elementary'!$A$1,MATCH(FG$5,'Daten Elementary'!$A:$A,0)-1,MATCH(AR30,'Daten Elementary'!$A$424:$ADO$424,0)-1))*1000</f>
        <v>54.344138999999998</v>
      </c>
      <c r="FH30" s="314">
        <f ca="1">IF(ISERROR(OFFSET('Daten Elementary'!$A$1,MATCH(FH$5,'Daten Elementary'!$A:$A,0)-1,MATCH(AS30,'Daten Elementary'!$A$424:$ADO$424,0)-1)),0,OFFSET('Daten Elementary'!$A$1,MATCH(FH$5,'Daten Elementary'!$A:$A,0)-1,MATCH(AS30,'Daten Elementary'!$A$424:$ADO$424,0)-1))*1000</f>
        <v>12.916036999999999</v>
      </c>
      <c r="FI30" s="315">
        <f t="shared" ca="1" si="34"/>
        <v>214.09819899999999</v>
      </c>
      <c r="FJ30" s="314">
        <f ca="1">IF(ISERROR(OFFSET('Daten Elementary'!$A$1,MATCH(FJ$5,'Daten Elementary'!$A:$A,0)-1,MATCH($AT30,'Daten Elementary'!$A$424:$ADO$424,0)-1)),0,OFFSET('Daten Elementary'!$A$1,MATCH(FJ$5,'Daten Elementary'!$A:$A,0)-1,MATCH($AT30,'Daten Elementary'!$A$424:$ADO$424,0)-1))*1000</f>
        <v>167.8245</v>
      </c>
      <c r="FK30" s="305">
        <f t="shared" ca="1" si="35"/>
        <v>0.78386693948789365</v>
      </c>
      <c r="FL30" s="314">
        <f ca="1">IF(ISERROR(OFFSET('Daten Elementary'!$A$1,MATCH(FL$5,'Daten Elementary'!$A:$A,0)-1,MATCH(AM30,'Daten Elementary'!$A$424:$ADO$424,0)-1)),0,OFFSET('Daten Elementary'!$A$1,MATCH(FL$5,'Daten Elementary'!$A:$A,0)-1,MATCH(AM30,'Daten Elementary'!$A$424:$ADO$424,0)-1))</f>
        <v>0</v>
      </c>
      <c r="FM30" s="314">
        <f ca="1">IF(ISERROR(OFFSET('Daten Elementary'!$A$1,MATCH(FM$5,'Daten Elementary'!$A:$A,0)-1,MATCH(AN30,'Daten Elementary'!$A$424:$ADO$424,0)-1)),0,OFFSET('Daten Elementary'!$A$1,MATCH(FM$5,'Daten Elementary'!$A:$A,0)-1,MATCH(AN30,'Daten Elementary'!$A$424:$ADO$424,0)-1))</f>
        <v>0</v>
      </c>
      <c r="FN30" s="314">
        <f ca="1">IF(ISERROR(OFFSET('Daten Elementary'!$A$1,MATCH(FN$5,'Daten Elementary'!$A:$A,0)-1,MATCH(AO30,'Daten Elementary'!$A$424:$ADO$424,0)-1)),0,OFFSET('Daten Elementary'!$A$1,MATCH(FN$5,'Daten Elementary'!$A:$A,0)-1,MATCH(AO30,'Daten Elementary'!$A$424:$ADO$424,0)-1))</f>
        <v>0</v>
      </c>
      <c r="FO30" s="314">
        <f ca="1">IF(ISERROR(OFFSET('Daten Elementary'!$A$1,MATCH(FO$5,'Daten Elementary'!$A:$A,0)-1,MATCH(AP30,'Daten Elementary'!$A$424:$ADO$424,0)-1)),0,OFFSET('Daten Elementary'!$A$1,MATCH(FO$5,'Daten Elementary'!$A:$A,0)-1,MATCH(AP30,'Daten Elementary'!$A$424:$ADO$424,0)-1))</f>
        <v>0</v>
      </c>
      <c r="FP30" s="314">
        <f t="shared" ca="1" si="36"/>
        <v>0</v>
      </c>
      <c r="FQ30" s="314">
        <f ca="1">IF(ISERROR(OFFSET('Daten Elementary'!$A$1,MATCH(FQ$5,'Daten Elementary'!$A:$A,0)-1,MATCH(AQ30,'Daten Elementary'!$A$424:$ADO$424,0)-1)),0,OFFSET('Daten Elementary'!$A$1,MATCH(FQ$5,'Daten Elementary'!$A:$A,0)-1,MATCH(AQ30,'Daten Elementary'!$A$424:$ADO$424,0)-1))</f>
        <v>0</v>
      </c>
      <c r="FR30" s="314">
        <f ca="1">IF(ISERROR(OFFSET('Daten Elementary'!$A$1,MATCH(FR$5,'Daten Elementary'!$A:$A,0)-1,MATCH(AR30,'Daten Elementary'!$A$424:$ADO$424,0)-1)),0,OFFSET('Daten Elementary'!$A$1,MATCH(FR$5,'Daten Elementary'!$A:$A,0)-1,MATCH(AR30,'Daten Elementary'!$A$424:$ADO$424,0)-1))</f>
        <v>0</v>
      </c>
      <c r="FS30" s="314">
        <f ca="1">IF(ISERROR(OFFSET('Daten Elementary'!$A$1,MATCH(FS$5,'Daten Elementary'!$A:$A,0)-1,MATCH(AS30,'Daten Elementary'!$A$424:$ADO$424,0)-1)),0,OFFSET('Daten Elementary'!$A$1,MATCH(FS$5,'Daten Elementary'!$A:$A,0)-1,MATCH(AS30,'Daten Elementary'!$A$424:$ADO$424,0)-1))</f>
        <v>0</v>
      </c>
      <c r="FT30" s="315">
        <f t="shared" ca="1" si="37"/>
        <v>0</v>
      </c>
      <c r="FU30" s="314">
        <f ca="1">IF(ISERROR(OFFSET('Daten Elementary'!$A$1,MATCH(FU$5,'Daten Elementary'!$A:$A,0)-1,MATCH($AT30,'Daten Elementary'!$A$424:$ADO$424,0)-1)),0,OFFSET('Daten Elementary'!$A$1,MATCH(FU$5,'Daten Elementary'!$A:$A,0)-1,MATCH($AT30,'Daten Elementary'!$A$424:$ADO$424,0)-1))</f>
        <v>0</v>
      </c>
      <c r="FV30" s="305">
        <f t="shared" ca="1" si="38"/>
        <v>0</v>
      </c>
      <c r="FW30" s="324"/>
      <c r="FX30" s="231" t="str">
        <f t="shared" si="39"/>
        <v>Personenwagen, Ethanol (15%) (EURO 4)</v>
      </c>
      <c r="FY30" s="231" t="str">
        <f t="shared" si="2"/>
        <v>Personenwagen</v>
      </c>
      <c r="FZ30" s="231" t="str">
        <f t="shared" si="3"/>
        <v>, Ethanol (15%)</v>
      </c>
      <c r="GA30" s="231" t="str">
        <f t="shared" si="4"/>
        <v xml:space="preserve"> (EURO 4)</v>
      </c>
      <c r="GB30" s="231"/>
    </row>
    <row r="31" spans="1:184" ht="16.5" customHeight="1">
      <c r="A31" s="339"/>
      <c r="B31" s="344"/>
      <c r="C31" s="332" t="s">
        <v>385</v>
      </c>
      <c r="D31" s="343" t="s">
        <v>35</v>
      </c>
      <c r="E31" s="345" t="s">
        <v>2300</v>
      </c>
      <c r="F31" s="102">
        <v>1.6</v>
      </c>
      <c r="G31" s="31">
        <v>5</v>
      </c>
      <c r="H31" s="87">
        <f t="shared" si="45"/>
        <v>0.32</v>
      </c>
      <c r="I31" s="99">
        <v>9.65</v>
      </c>
      <c r="J31" s="101"/>
      <c r="K31" s="100">
        <v>1380</v>
      </c>
      <c r="L31" s="86"/>
      <c r="M31" s="86"/>
      <c r="N31" s="38" t="s">
        <v>99</v>
      </c>
      <c r="O31" s="6">
        <f ca="1">(IF(ISERROR(INDEX(INDIRECT($D$268),MATCH($AM31,$AM$4:$AM$275,0),MATCH(O$304,INDIRECT($E$268),0))*$I31/$AD31),0,INDEX(INDIRECT($D$268),MATCH($AM31,$AM$4:$AM$275,0),MATCH(O$304,INDIRECT($E$268),0))*$I31/$AD31)+IF(ISERROR(INDEX(INDIRECT($D$268),MATCH($AN31,$AN$4:$AN$275,0),MATCH(O$305,INDIRECT($E$268),0))*$J31/$AE31),0,INDEX(INDIRECT($D$268),MATCH($AN31,$AN$4:$AN$275,0),MATCH(O$305,INDIRECT($E$268),0))*$J31/$AE31))*$AC31/$F31</f>
        <v>5.2874526033386324</v>
      </c>
      <c r="P31" s="6">
        <f ca="1">(IF(ISERROR(INDEX(INDIRECT($D$268),MATCH($AO31,$AO$4:$AO$275,0),MATCH(P$304,INDIRECT($E$268),0))*$I31/$AD31),0,INDEX(INDIRECT($D$268),MATCH($AO31,$AO$4:$AO$275,0),MATCH(P$304,INDIRECT($E$268),0))*$I31/$AD31)+IF(ISERROR(INDEX(INDIRECT($D$268),MATCH($AP31,$AP$4:$AP$275,0),MATCH(P$305,INDIRECT($E$268),0))*$J31/$AE31),0,INDEX(INDIRECT($D$268),MATCH($AP31,$AP$4:$AP$275,0),MATCH(P$305,INDIRECT($E$268),0))*$J31/$AE31))*$AC31/$F31</f>
        <v>66.669513116057232</v>
      </c>
      <c r="Q31" s="6">
        <f ca="1">INDEX(INDIRECT($D$268),MATCH($AQ31,$AQ$4:$AQ$284,0),MATCH(Q$4,INDIRECT($E$268),0))*$K31/$F31/$AF31</f>
        <v>3.4661417414062496</v>
      </c>
      <c r="R31" s="6">
        <f ca="1">INDEX(INDIRECT($D$268),MATCH($AR31,$AR$4:$AR$284,0),MATCH(R$4,INDIRECT($E$268),0))*$K31/$F31/$AF31</f>
        <v>32.685303234374999</v>
      </c>
      <c r="S31" s="6">
        <f ca="1">INDEX(INDIRECT($D$268),MATCH($AS31,$AS$4:$AS$284,0),MATCH(S$4,INDIRECT($E$268),0))*$K31/$F31/$AF31</f>
        <v>7.7403655546874992</v>
      </c>
      <c r="T31" s="7">
        <f t="shared" ca="1" si="1"/>
        <v>115.84877624986461</v>
      </c>
      <c r="U31" s="6">
        <f>IF($B$268=6,(IF(OR(AJ31="Benzin",AJ31="Diesel"),$AK31*INDEX('DIN EN 16258'!$I:$I,MATCH('mobitool-Faktoren v2.0'!$AI31,'DIN EN 16258'!$A:$A,0))*$I31/$AD31+$AL31*INDEX('DIN EN 16258'!$I:$I,MATCH('mobitool-Faktoren v2.0'!$AJ31,'DIN EN 16258'!$A:$A,0))*$I31/$AD31,IF(ISERROR($AK31*INDEX('DIN EN 16258'!$I:$I,MATCH('mobitool-Faktoren v2.0'!$AI31,'DIN EN 16258'!$A:$A,0))*$I31/$AD31),0,$AK31*INDEX('DIN EN 16258'!$I:$I,MATCH('mobitool-Faktoren v2.0'!$AI31,'DIN EN 16258'!$A:$A,0))*$I31/$AD31)+IF(ISERROR($AL31*INDEX('DIN EN 16258'!$I:$I,MATCH('mobitool-Faktoren v2.0'!$AJ31,'DIN EN 16258'!$A:$A,0))*$J31/$AE31),0,$AL31*INDEX('DIN EN 16258'!$I:$I,MATCH('mobitool-Faktoren v2.0'!$AJ31,'DIN EN 16258'!$A:$A,0))*$J31/$AE31)))*1000,
IF($B$268=1,(IF(OR(AJ31="Benzin",AJ31="Diesel"),$AK31*INDEX('DIN EN 16258'!$D:$D,MATCH('mobitool-Faktoren v2.0'!$AI31,'DIN EN 16258'!$A:$A,0))*$I31/$AD31+$AL31*INDEX('DIN EN 16258'!$D:$D,MATCH('mobitool-Faktoren v2.0'!$AJ31,'DIN EN 16258'!$A:$A,0))*$I31/$AD31,IF(ISERROR($AK31*INDEX('DIN EN 16258'!$D:$D,MATCH('mobitool-Faktoren v2.0'!$AI31,'DIN EN 16258'!$A:$A,0))*$I31/$AD31),0,$AK31*INDEX('DIN EN 16258'!$D:$D,MATCH('mobitool-Faktoren v2.0'!$AI31,'DIN EN 16258'!$A:$A,0))*$I31/$AD31)+IF(ISERROR($AL31*INDEX('DIN EN 16258'!$D:$D,MATCH('mobitool-Faktoren v2.0'!$AJ31,'DIN EN 16258'!$A:$A,0))*$J31/$AE31),0,$AL31*INDEX('DIN EN 16258'!$D:$D,MATCH('mobitool-Faktoren v2.0'!$AJ31,'DIN EN 16258'!$A:$A,0))*$J31/$AE31))),0))*$AC31/$F31</f>
        <v>0</v>
      </c>
      <c r="V31" s="6">
        <f>IF($B$268=6,(IF(OR(AJ31="Benzin",AJ31="Diesel"),$AK31*INDEX('DIN EN 16258'!$L:$L,MATCH('mobitool-Faktoren v2.0'!$AI31,'DIN EN 16258'!$A:$A,0))*$I31/$AD31+$AL31*INDEX('DIN EN 16258'!$L:$L,MATCH('mobitool-Faktoren v2.0'!$AJ31,'DIN EN 16258'!$A:$A,0))*$I31/$AD31,IF(ISERROR($AK31*INDEX('DIN EN 16258'!$L:$L,MATCH('mobitool-Faktoren v2.0'!$AI31,'DIN EN 16258'!$A:$A,0))*$I31/$AD31),0,$AK31*INDEX('DIN EN 16258'!$L:$L,MATCH('mobitool-Faktoren v2.0'!$AI31,'DIN EN 16258'!$A:$A,0))*$I31/$AD31)+IF(ISERROR($AL31*INDEX('DIN EN 16258'!$L:$L,MATCH('mobitool-Faktoren v2.0'!$AJ31,'DIN EN 16258'!$A:$A,0))*$J31/$AE31),0,$AL31*INDEX('DIN EN 16258'!$L:$L,MATCH('mobitool-Faktoren v2.0'!$AJ31,'DIN EN 16258'!$A:$A,0))*$J31/$AE31)))*1000,
IF($B$268=1,(IF(OR(AJ31="Benzin",AJ31="Diesel"),$AK31*INDEX('DIN EN 16258'!$F:$F,MATCH('mobitool-Faktoren v2.0'!$AI31,'DIN EN 16258'!$A:$A,0))*$I31/$AD31+$AL31*INDEX('DIN EN 16258'!$F:$F,MATCH('mobitool-Faktoren v2.0'!$AJ31,'DIN EN 16258'!$A:$A,0))*$I31/$AD31,IF(ISERROR($AK31*INDEX('DIN EN 16258'!$F:$F,MATCH('mobitool-Faktoren v2.0'!$AI31,'DIN EN 16258'!$A:$A,0))*$I31/$AD31),0,$AK31*INDEX('DIN EN 16258'!$F:$F,MATCH('mobitool-Faktoren v2.0'!$AI31,'DIN EN 16258'!$A:$A,0))*$I31/$AD31)+IF(ISERROR($AL31*INDEX('DIN EN 16258'!$F:$F,MATCH('mobitool-Faktoren v2.0'!$AJ31,'DIN EN 16258'!$A:$A,0))*$J31/$AE31),0,$AL31*INDEX('DIN EN 16258'!$F:$F,MATCH('mobitool-Faktoren v2.0'!$AJ31,'DIN EN 16258'!$A:$A,0))*$J31/$AE31))),0))*$AC31/$F31</f>
        <v>62.208086823312499</v>
      </c>
      <c r="W31" s="6" t="s">
        <v>892</v>
      </c>
      <c r="X31" s="39" t="s">
        <v>162</v>
      </c>
      <c r="Y31" s="336">
        <v>3</v>
      </c>
      <c r="Z31" s="336">
        <v>25</v>
      </c>
      <c r="AA31" s="337">
        <v>500</v>
      </c>
      <c r="AB31" s="299">
        <v>3500</v>
      </c>
      <c r="AC31" s="300">
        <f>1/0.629</f>
        <v>1.589825119236884</v>
      </c>
      <c r="AD31" s="298">
        <v>9.65</v>
      </c>
      <c r="AE31" s="298"/>
      <c r="AF31" s="299">
        <v>1600</v>
      </c>
      <c r="AG31" s="299"/>
      <c r="AH31" s="299">
        <v>150000</v>
      </c>
      <c r="AI31" s="301" t="s">
        <v>35</v>
      </c>
      <c r="AJ31" s="301"/>
      <c r="AK31" s="329">
        <f>0.067319/AC31</f>
        <v>4.2343651000000003E-2</v>
      </c>
      <c r="AL31" s="329"/>
      <c r="AM31" s="202" t="s">
        <v>335</v>
      </c>
      <c r="AN31" s="202" t="s">
        <v>81</v>
      </c>
      <c r="AO31" s="202" t="s">
        <v>334</v>
      </c>
      <c r="AP31" s="202" t="s">
        <v>81</v>
      </c>
      <c r="AQ31" s="330" t="s">
        <v>976</v>
      </c>
      <c r="AR31" s="330" t="s">
        <v>977</v>
      </c>
      <c r="AS31" s="330" t="s">
        <v>978</v>
      </c>
      <c r="AT31" s="202" t="s">
        <v>330</v>
      </c>
      <c r="AU31" s="303">
        <f ca="1">IF(ISERROR(OFFSET('Daten KEA'!$A$1,MATCH(AU$5,'Daten KEA'!$A:$A,0)-1,MATCH(AM31,'Daten KEA'!$A$424:$ADO$424,0)-1)),0,OFFSET('Daten KEA'!$A$1,MATCH(AU$5,'Daten KEA'!$A:$A,0)-1,MATCH(AM31,'Daten KEA'!$A$424:$ADO$424,0)-1))+IF(ISERROR(AK31*INDEX('Energiefaktoren Ecoinvent'!$D:$D,MATCH('mobitool-Faktoren v2.0'!AI31,'Energiefaktoren Ecoinvent'!$A:$A,0))),0,AK31*INDEX('Energiefaktoren Ecoinvent'!$D:$D,MATCH('mobitool-Faktoren v2.0'!AI31,'Energiefaktoren Ecoinvent'!$A:$A,0)))+IF(OR(AJ31="Benzin",AJ31="Diesel"),IF(ISERROR(OFFSET('Daten KEA'!$A$1,MATCH(AV$5,'Daten KEA'!$A:$A,0)-1,MATCH(AN31,'Daten KEA'!$A$424:$ADO$424,0)-1)),0,OFFSET('Daten KEA'!$A$1,MATCH(AV$5,'Daten KEA'!$A:$A,0)-1,MATCH(AN31,'Daten KEA'!$A$424:$ADO$424,0)-1))+IF(ISERROR(AL31*INDEX('Energiefaktoren Ecoinvent'!$D:$D,MATCH('mobitool-Faktoren v2.0'!AJ31,'Energiefaktoren Ecoinvent'!$A:$A,0))),0,AL31*INDEX('Energiefaktoren Ecoinvent'!$D:$D,MATCH('mobitool-Faktoren v2.0'!AJ31,'Energiefaktoren Ecoinvent'!$A:$A,0))),0)</f>
        <v>4.8903336999999998E-4</v>
      </c>
      <c r="AV31" s="303">
        <f ca="1">IF(OR(AJ31="Benzin",AJ31="Diesel"),0,IF(ISERROR(OFFSET('Daten KEA'!$A$1,MATCH(AV$5,'Daten KEA'!$A:$A,0)-1,MATCH(AN31,'Daten KEA'!$A$424:$ADO$424,0)-1)),0,OFFSET('Daten KEA'!$A$1,MATCH(AV$5,'Daten KEA'!$A:$A,0)-1,MATCH(AN31,'Daten KEA'!$A$424:$ADO$424,0)-1))+IF(ISERROR(AL31*INDEX('Energiefaktoren Ecoinvent'!$D:$D,MATCH('mobitool-Faktoren v2.0'!AJ31,'Energiefaktoren Ecoinvent'!$A:$A,0))),0,AL31*INDEX('Energiefaktoren Ecoinvent'!$D:$D,MATCH('mobitool-Faktoren v2.0'!AJ31,'Energiefaktoren Ecoinvent'!$A:$A,0))))</f>
        <v>0</v>
      </c>
      <c r="AW31" s="303">
        <f ca="1">IF(ISERROR(OFFSET('Daten KEA'!$A$1,MATCH(AW$5,'Daten KEA'!$A:$A,0)-1,MATCH(AO31,'Daten KEA'!$A$424:$ADO$424,0)-1)),0,OFFSET('Daten KEA'!$A$1,MATCH(AW$5,'Daten KEA'!$A:$A,0)-1,MATCH(AO31,'Daten KEA'!$A$424:$ADO$424,0)-1))-IF(ISERROR(AK31*INDEX('Energiefaktoren Ecoinvent'!$D:$D,MATCH('mobitool-Faktoren v2.0'!AI31,'Energiefaktoren Ecoinvent'!$A:$A,0))),0,AK31*INDEX('Energiefaktoren Ecoinvent'!$D:$D,MATCH('mobitool-Faktoren v2.0'!AI31,'Energiefaktoren Ecoinvent'!$A:$A,0)))+IF(OR(AJ31="Benzin",AJ31="Diesel"),IF(ISERROR(OFFSET('Daten KEA'!$A$1,MATCH(AX$5,'Daten KEA'!$A:$A,0)-1,MATCH(AP31,'Daten KEA'!$A$424:$ADO$424,0)-1)),0,OFFSET('Daten KEA'!$A$1,MATCH(AX$5,'Daten KEA'!$A:$A,0)-1,MATCH(AP31,'Daten KEA'!$A$424:$ADO$424,0)-1))-IF(ISERROR(AL31*INDEX('Energiefaktoren Ecoinvent'!$D:$D,MATCH('mobitool-Faktoren v2.0'!AJ31,'Energiefaktoren Ecoinvent'!$A:$A,0))),0,AL31*INDEX('Energiefaktoren Ecoinvent'!$D:$D,MATCH('mobitool-Faktoren v2.0'!AJ31,'Energiefaktoren Ecoinvent'!$A:$A,0))),0)</f>
        <v>0.73879905000000001</v>
      </c>
      <c r="AX31" s="303">
        <f ca="1">IF(OR(AJ31="Benzin",AJ31="Diesel"),0,IF(ISERROR(OFFSET('Daten KEA'!$A$1,MATCH(AX$5,'Daten KEA'!$A:$A,0)-1,MATCH(AP31,'Daten KEA'!$A$424:$ADO$424,0)-1)),0,OFFSET('Daten KEA'!$A$1,MATCH(AX$5,'Daten KEA'!$A:$A,0)-1,MATCH(AP31,'Daten KEA'!$A$424:$ADO$424,0)-1))-IF(ISERROR(AL31*INDEX('Energiefaktoren Ecoinvent'!$D:$D,MATCH('mobitool-Faktoren v2.0'!AJ31,'Energiefaktoren Ecoinvent'!$A:$A,0))),0,AL31*INDEX('Energiefaktoren Ecoinvent'!$D:$D,MATCH('mobitool-Faktoren v2.0'!AJ31,'Energiefaktoren Ecoinvent'!$A:$A,0))))</f>
        <v>0</v>
      </c>
      <c r="AY31" s="303">
        <f t="shared" ca="1" si="5"/>
        <v>0.73928808336999996</v>
      </c>
      <c r="AZ31" s="303">
        <f ca="1">IF(ISERROR(OFFSET('Daten KEA'!$A$1,MATCH(AZ$5,'Daten KEA'!$A:$A,0)-1,MATCH(AQ31,'Daten KEA'!$A$424:$ADO$424,0)-1)),0,OFFSET('Daten KEA'!$A$1,MATCH(AZ$5,'Daten KEA'!$A:$A,0)-1,MATCH(AQ31,'Daten KEA'!$A$424:$ADO$424,0)-1))</f>
        <v>0.18482304999999999</v>
      </c>
      <c r="BA31" s="303">
        <f ca="1">IF(ISERROR(OFFSET('Daten KEA'!$A$1,MATCH(BA$5,'Daten KEA'!$A:$A,0)-1,MATCH(AR31,'Daten KEA'!$A$424:$ADO$424,0)-1)),0,OFFSET('Daten KEA'!$A$1,MATCH(BA$5,'Daten KEA'!$A:$A,0)-1,MATCH(AR31,'Daten KEA'!$A$424:$ADO$424,0)-1))</f>
        <v>1.0023063000000001</v>
      </c>
      <c r="BB31" s="303">
        <f ca="1">IF(ISERROR(OFFSET('Daten KEA'!$A$1,MATCH(BB$5,'Daten KEA'!$A:$A,0)-1,MATCH(AS31,'Daten KEA'!$A$424:$ADO$424,0)-1)),0,OFFSET('Daten KEA'!$A$1,MATCH(BB$5,'Daten KEA'!$A:$A,0)-1,MATCH(AS31,'Daten KEA'!$A$424:$ADO$424,0)-1))</f>
        <v>0.84415227999999998</v>
      </c>
      <c r="BC31" s="304">
        <f t="shared" ca="1" si="46"/>
        <v>2.77056971337</v>
      </c>
      <c r="BD31" s="303">
        <f ca="1">IF(ISERROR(OFFSET('Daten KEA'!$A$1,MATCH(BD$5,'Daten KEA'!$A:$A,0)-1,MATCH(AT31,'Daten KEA'!$A$424:$ADO$424,0)-1)),0,OFFSET('Daten KEA'!$A$1,MATCH(BD$5,'Daten KEA'!$A:$A,0)-1,MATCH(AT31,'Daten KEA'!$A$424:$ADO$424,0)-1))</f>
        <v>1.7158872000000001</v>
      </c>
      <c r="BE31" s="305">
        <f t="shared" ca="1" si="7"/>
        <v>0.61932648426769588</v>
      </c>
      <c r="BF31" s="306">
        <f ca="1">IF(ISERROR(OFFSET('Daten KEA'!$A$1,MATCH(BF$5,'Daten KEA'!$A:$A,0)-1,MATCH(AM31,'Daten KEA'!$A$424:$ADO$424,0)-1)),0,OFFSET('Daten KEA'!$A$1,MATCH(BF$5,'Daten KEA'!$A:$A,0)-1,MATCH(AM31,'Daten KEA'!$A$424:$ADO$424,0)-1))+IF(ISERROR($AK31*INDEX('Energiefaktoren Ecoinvent'!$H:$H,MATCH('mobitool-Faktoren v2.0'!$AI31,'Energiefaktoren Ecoinvent'!$A:$A,0))),0,$AK31*INDEX('Energiefaktoren Ecoinvent'!$H:$H,MATCH('mobitool-Faktoren v2.0'!$AI31,'Energiefaktoren Ecoinvent'!$A:$A,0)))+IF(OR(AJ31="Benzin",AJ31="Diesel"),IF(ISERROR(OFFSET('Daten KEA'!$A$1,MATCH(BG$5,'Daten KEA'!$A:$A,0)-1,MATCH(AN31,'Daten KEA'!$A$424:$ADO$424,0)-1)),0,OFFSET('Daten KEA'!$A$1,MATCH(BG$5,'Daten KEA'!$A:$A,0)-1,MATCH(AN31,'Daten KEA'!$A$424:$ADO$424,0)-1))+IF(ISERROR($AL31*INDEX('Energiefaktoren Ecoinvent'!$H:$H,MATCH('mobitool-Faktoren v2.0'!$AJ31,'Energiefaktoren Ecoinvent'!$A:$A,0))),0,$AL31*INDEX('Energiefaktoren Ecoinvent'!$H:$H,MATCH('mobitool-Faktoren v2.0'!$AJ31,'Energiefaktoren Ecoinvent'!$A:$A,0))),0)</f>
        <v>4.7056632054306004E-4</v>
      </c>
      <c r="BG31" s="306">
        <f ca="1">IF(OR(AJ31="Benzin",AJ31="Diesel"),0,IF(ISERROR(OFFSET('Daten KEA'!$A$1,MATCH(BG$5,'Daten KEA'!$A:$A,0)-1,MATCH(AN31,'Daten KEA'!$A$424:$ADO$424,0)-1)),0,OFFSET('Daten KEA'!$A$1,MATCH(BG$5,'Daten KEA'!$A:$A,0)-1,MATCH(AN31,'Daten KEA'!$A$424:$ADO$424,0)-1))+IF(ISERROR($AL31*INDEX('Energiefaktoren Ecoinvent'!$H:$H,MATCH('mobitool-Faktoren v2.0'!$AJ31,'Energiefaktoren Ecoinvent'!$A:$A,0))),0,$AL31*INDEX('Energiefaktoren Ecoinvent'!$H:$H,MATCH('mobitool-Faktoren v2.0'!$AJ31,'Energiefaktoren Ecoinvent'!$A:$A,0))))</f>
        <v>0</v>
      </c>
      <c r="BH31" s="306">
        <f ca="1">IF(ISERROR(OFFSET('Daten KEA'!$A$1,MATCH(BH$5,'Daten KEA'!$A:$A,0)-1,MATCH(AO31,'Daten KEA'!$A$424:$ADO$424,0)-1)),0,OFFSET('Daten KEA'!$A$1,MATCH(BH$5,'Daten KEA'!$A:$A,0)-1,MATCH(AO31,'Daten KEA'!$A$424:$ADO$424,0)-1))-IF(ISERROR($AK31*INDEX('Energiefaktoren Ecoinvent'!$H:$H,MATCH('mobitool-Faktoren v2.0'!$AI31,'Energiefaktoren Ecoinvent'!$A:$A,0))),0,$AK31*INDEX('Energiefaktoren Ecoinvent'!$H:$H,MATCH('mobitool-Faktoren v2.0'!$AI31,'Energiefaktoren Ecoinvent'!$A:$A,0)))+IF(OR(AJ31="Benzin",AJ31="Diesel"),IF(ISERROR(OFFSET('Daten KEA'!$A$1,MATCH(BI$5,'Daten KEA'!$A:$A,0)-1,MATCH(AP31,'Daten KEA'!$A$424:$ADO$424,0)-1)),0,OFFSET('Daten KEA'!$A$1,MATCH(BI$5,'Daten KEA'!$A:$A,0)-1,MATCH(AP31,'Daten KEA'!$A$424:$ADO$424,0)-1))-IF(ISERROR($AL31*INDEX('Energiefaktoren Ecoinvent'!$H:$H,MATCH('mobitool-Faktoren v2.0'!$AJ31,'Energiefaktoren Ecoinvent'!$A:$A,0))),0,$AL31*INDEX('Energiefaktoren Ecoinvent'!$H:$H,MATCH('mobitool-Faktoren v2.0'!$AJ31,'Energiefaktoren Ecoinvent'!$A:$A,0))),0)</f>
        <v>0.66096107697931006</v>
      </c>
      <c r="BI31" s="306">
        <f ca="1">IF(OR(AJ31="Benzin",AJ31="Diesel"),0,IF(ISERROR(OFFSET('Daten KEA'!$A$1,MATCH(BI$5,'Daten KEA'!$A:$A,0)-1,MATCH(AP31,'Daten KEA'!$A$424:$ADO$424,0)-1)),0,OFFSET('Daten KEA'!$A$1,MATCH(BI$5,'Daten KEA'!$A:$A,0)-1,MATCH(AP31,'Daten KEA'!$A$424:$ADO$424,0)-1))-IF(ISERROR($AL31*INDEX('Energiefaktoren Ecoinvent'!$H:$H,MATCH('mobitool-Faktoren v2.0'!$AJ31,'Energiefaktoren Ecoinvent'!$A:$A,0))),0,$AL31*INDEX('Energiefaktoren Ecoinvent'!$H:$H,MATCH('mobitool-Faktoren v2.0'!$AJ31,'Energiefaktoren Ecoinvent'!$A:$A,0))))</f>
        <v>0</v>
      </c>
      <c r="BJ31" s="306">
        <f t="shared" ca="1" si="41"/>
        <v>0.66143164329985316</v>
      </c>
      <c r="BK31" s="306">
        <f ca="1">IF(ISERROR(OFFSET('Daten KEA'!$A$1,MATCH(BK$5,'Daten KEA'!$A:$A,0)-1,MATCH(AQ31,'Daten KEA'!$A$424:$ADO$424,0)-1)),0,OFFSET('Daten KEA'!$A$1,MATCH(BK$5,'Daten KEA'!$A:$A,0)-1,MATCH(AQ31,'Daten KEA'!$A$424:$ADO$424,0)-1))</f>
        <v>0.17631837758306998</v>
      </c>
      <c r="BL31" s="306">
        <f ca="1">IF(ISERROR(OFFSET('Daten KEA'!$A$1,MATCH(BL$5,'Daten KEA'!$A:$A,0)-1,MATCH(AR31,'Daten KEA'!$A$424:$ADO$424,0)-1)),0,OFFSET('Daten KEA'!$A$1,MATCH(BL$5,'Daten KEA'!$A:$A,0)-1,MATCH(AR31,'Daten KEA'!$A$424:$ADO$424,0)-1))</f>
        <v>0.91292618585179997</v>
      </c>
      <c r="BM31" s="306">
        <f ca="1">IF(ISERROR(OFFSET('Daten KEA'!$A$1,MATCH(BM$5,'Daten KEA'!$A:$A,0)-1,MATCH(AS31,'Daten KEA'!$A$424:$ADO$424,0)-1)),0,OFFSET('Daten KEA'!$A$1,MATCH(BM$5,'Daten KEA'!$A:$A,0)-1,MATCH(AS31,'Daten KEA'!$A$424:$ADO$424,0)-1))</f>
        <v>0.74347970396926988</v>
      </c>
      <c r="BN31" s="307">
        <f t="shared" ca="1" si="43"/>
        <v>2.4941559107039928</v>
      </c>
      <c r="BO31" s="306">
        <f ca="1">IF(ISERROR(OFFSET('Daten KEA'!$A$1,MATCH(BO$5,'Daten KEA'!$A:$A,0)-1,MATCH(AT31,'Daten KEA'!$A$424:$ADO$424,0)-1)),0,OFFSET('Daten KEA'!$A$1,MATCH(BO$5,'Daten KEA'!$A:$A,0)-1,MATCH(AT31,'Daten KEA'!$A$424:$ADO$424,0)-1))</f>
        <v>1.5446045307588998</v>
      </c>
      <c r="BP31" s="305">
        <f t="shared" ca="1" si="8"/>
        <v>0.61928948552495444</v>
      </c>
      <c r="BQ31" s="308">
        <f ca="1">IF(ISERROR(OFFSET('Daten GWP'!$A$1,MATCH(BQ$5,'Daten GWP'!$A:$A,0)-1,MATCH(AM31,'Daten GWP'!$A$424:$ADO$424,0)-1)),0,OFFSET('Daten GWP'!$A$1,MATCH(BQ$5,'Daten GWP'!$A:$A,0)-1,MATCH(AM31,'Daten GWP'!$A$424:$ADO$424,0)-1))*1000</f>
        <v>5.3212922999999996</v>
      </c>
      <c r="BR31" s="308">
        <f ca="1">IF(ISERROR(OFFSET('Daten GWP'!$A$1,MATCH(BR$5,'Daten GWP'!$A:$A,0)-1,MATCH(AN31,'Daten GWP'!$A$424:$ADO$424,0)-1)),0,OFFSET('Daten GWP'!$A$1,MATCH(BR$5,'Daten GWP'!$A:$A,0)-1,MATCH(AN31,'Daten GWP'!$A$424:$ADO$424,0)-1))*1000</f>
        <v>0</v>
      </c>
      <c r="BS31" s="308">
        <f ca="1">IF(ISERROR(OFFSET('Daten GWP'!$A$1,MATCH(BS$5,'Daten GWP'!$A:$A,0)-1,MATCH(AO31,'Daten GWP'!$A$424:$ADO$424,0)-1)),0,OFFSET('Daten GWP'!$A$1,MATCH(BS$5,'Daten GWP'!$A:$A,0)-1,MATCH(AO31,'Daten GWP'!$A$424:$ADO$424,0)-1))*1000</f>
        <v>67.096198000000001</v>
      </c>
      <c r="BT31" s="308">
        <f ca="1">IF(ISERROR(OFFSET('Daten GWP'!$A$1,MATCH(BT$5,'Daten GWP'!$A:$A,0)-1,MATCH(AP31,'Daten GWP'!$A$424:$ADO$424,0)-1)),0,OFFSET('Daten GWP'!$A$1,MATCH(BT$5,'Daten GWP'!$A:$A,0)-1,MATCH(AP31,'Daten GWP'!$A$424:$ADO$424,0)-1))*1000</f>
        <v>0</v>
      </c>
      <c r="BU31" s="308">
        <f t="shared" ca="1" si="9"/>
        <v>72.417490299999997</v>
      </c>
      <c r="BV31" s="308">
        <f ca="1">IF(ISERROR(OFFSET('Daten GWP'!$A$1,MATCH(BV$5,'Daten GWP'!$A:$A,0)-1,MATCH(AQ31,'Daten GWP'!$A$424:$ADO$424,0)-1)),0,OFFSET('Daten GWP'!$A$1,MATCH(BV$5,'Daten GWP'!$A:$A,0)-1,MATCH(AQ31,'Daten GWP'!$A$424:$ADO$424,0)-1))*1000</f>
        <v>6.4299441000000002</v>
      </c>
      <c r="BW31" s="308">
        <f ca="1">IF(ISERROR(OFFSET('Daten GWP'!$A$1,MATCH(BW$5,'Daten GWP'!$A:$A,0)-1,MATCH(AR31,'Daten GWP'!$A$424:$ADO$424,0)-1)),0,OFFSET('Daten GWP'!$A$1,MATCH(BW$5,'Daten GWP'!$A:$A,0)-1,MATCH(AR31,'Daten GWP'!$A$424:$ADO$424,0)-1))*1000</f>
        <v>60.633606</v>
      </c>
      <c r="BX31" s="308">
        <f ca="1">IF(ISERROR(OFFSET('Daten GWP'!$A$1,MATCH(BX$5,'Daten GWP'!$A:$A,0)-1,MATCH(AS31,'Daten GWP'!$A$424:$ADO$424,0)-1)),0,OFFSET('Daten GWP'!$A$1,MATCH(BX$5,'Daten GWP'!$A:$A,0)-1,MATCH(AS31,'Daten GWP'!$A$424:$ADO$424,0)-1))*1000</f>
        <v>14.358938999999999</v>
      </c>
      <c r="BY31" s="309">
        <f t="shared" ca="1" si="44"/>
        <v>153.83997939999998</v>
      </c>
      <c r="BZ31" s="308">
        <f ca="1">IF(ISERROR(OFFSET('Daten GWP'!$A$1,MATCH(BZ$5,'Daten GWP'!$A:$A,0)-1,MATCH(AT31,'Daten GWP'!$A$424:$ADO$424,0)-1)),0,OFFSET('Daten GWP'!$A$1,MATCH(BZ$5,'Daten GWP'!$A:$A,0)-1,MATCH(AT31,'Daten GWP'!$A$424:$ADO$424,0)-1))*1000</f>
        <v>102.36074000000001</v>
      </c>
      <c r="CA31" s="305">
        <f t="shared" ca="1" si="11"/>
        <v>0.66537151395380401</v>
      </c>
      <c r="CB31" s="310">
        <f ca="1">IF(ISERROR(OFFSET('Daten Elementary'!$A$1,MATCH(CB$5,'Daten Elementary'!$A:$A,0)-1,MATCH(AM31,'Daten Elementary'!$A$424:$ADO$424,0)-1)),0,OFFSET('Daten Elementary'!$A$1,MATCH(CB$5,'Daten Elementary'!$A:$A,0)-1,MATCH(AM31,'Daten Elementary'!$A$424:$ADO$424,0)-1))*1000000</f>
        <v>13.083238</v>
      </c>
      <c r="CC31" s="310">
        <f ca="1">IF(ISERROR(OFFSET('Daten Elementary'!$A$1,MATCH(CC$5,'Daten Elementary'!$A:$A,0)-1,MATCH(AN31,'Daten Elementary'!$A$424:$ADO$424,0)-1)),0,OFFSET('Daten Elementary'!$A$1,MATCH(CC$5,'Daten Elementary'!$A:$A,0)-1,MATCH(AN31,'Daten Elementary'!$A$424:$ADO$424,0)-1))*1000000</f>
        <v>0</v>
      </c>
      <c r="CD31" s="310">
        <f ca="1">IF(ISERROR(OFFSET('Daten Elementary'!$A$1,MATCH(CD$5,'Daten Elementary'!$A:$A,0)-1,MATCH(AO31,'Daten Elementary'!$A$424:$ADO$424,0)-1)),0,OFFSET('Daten Elementary'!$A$1,MATCH(CD$5,'Daten Elementary'!$A:$A,0)-1,MATCH(AO31,'Daten Elementary'!$A$424:$ADO$424,0)-1))*1000000</f>
        <v>8.9965004000000004</v>
      </c>
      <c r="CE31" s="310">
        <f ca="1">IF(ISERROR(OFFSET('Daten Elementary'!$A$1,MATCH(CE$5,'Daten Elementary'!$A:$A,0)-1,MATCH(AP31,'Daten Elementary'!$A$424:$ADO$424,0)-1)),0,OFFSET('Daten Elementary'!$A$1,MATCH(CE$5,'Daten Elementary'!$A:$A,0)-1,MATCH(AP31,'Daten Elementary'!$A$424:$ADO$424,0)-1))*1000000</f>
        <v>0</v>
      </c>
      <c r="CF31" s="310">
        <f t="shared" ca="1" si="12"/>
        <v>22.0797384</v>
      </c>
      <c r="CG31" s="310">
        <f ca="1">IF(ISERROR(OFFSET('Daten Elementary'!$A$1,MATCH(CG$5,'Daten Elementary'!$A:$A,0)-1,MATCH(AQ31,'Daten Elementary'!$A$424:$ADO$424,0)-1)),0,OFFSET('Daten Elementary'!$A$1,MATCH(CG$5,'Daten Elementary'!$A:$A,0)-1,MATCH(AQ31,'Daten Elementary'!$A$424:$ADO$424,0)-1))*1000000</f>
        <v>2.5342876999999997</v>
      </c>
      <c r="CH31" s="310">
        <f ca="1">IF(ISERROR(OFFSET('Daten Elementary'!$A$1,MATCH(CH$5,'Daten Elementary'!$A:$A,0)-1,MATCH(AR31,'Daten Elementary'!$A$424:$ADO$424,0)-1)),0,OFFSET('Daten Elementary'!$A$1,MATCH(CH$5,'Daten Elementary'!$A:$A,0)-1,MATCH(AR31,'Daten Elementary'!$A$424:$ADO$424,0)-1))*1000000</f>
        <v>55.794156000000001</v>
      </c>
      <c r="CI31" s="310">
        <f ca="1">IF(ISERROR(OFFSET('Daten Elementary'!$A$1,MATCH(CI$5,'Daten Elementary'!$A:$A,0)-1,MATCH(AS31,'Daten Elementary'!$A$424:$ADO$424,0)-1)),0,OFFSET('Daten Elementary'!$A$1,MATCH(CI$5,'Daten Elementary'!$A:$A,0)-1,MATCH(AS31,'Daten Elementary'!$A$424:$ADO$424,0)-1))*1000000</f>
        <v>12.323541000000001</v>
      </c>
      <c r="CJ31" s="311">
        <f t="shared" ca="1" si="13"/>
        <v>92.731723100000011</v>
      </c>
      <c r="CK31" s="310">
        <f ca="1">IF(ISERROR(OFFSET('Daten Elementary'!$A$1,MATCH(CK$5,'Daten Elementary'!$A:$A,0)-1,MATCH($AT31,'Daten Elementary'!$A$424:$ADO$424,0)-1)),0,OFFSET('Daten Elementary'!$A$1,MATCH(CK$5,'Daten Elementary'!$A:$A,0)-1,MATCH($AT31,'Daten Elementary'!$A$424:$ADO$424,0)-1))*1000000</f>
        <v>50.044077000000001</v>
      </c>
      <c r="CL31" s="305">
        <f t="shared" ca="1" si="14"/>
        <v>0.53966512566614866</v>
      </c>
      <c r="CM31" s="312">
        <f ca="1">IF(ISERROR(OFFSET('Daten Elementary'!$A$1,MATCH(CM$5,'Daten Elementary'!$A:$A,0)-1,MATCH(AM31,'Daten Elementary'!$A$424:$ADO$424,0)-1)),0,OFFSET('Daten Elementary'!$A$1,MATCH(CM$5,'Daten Elementary'!$A:$A,0)-1,MATCH(AM31,'Daten Elementary'!$A$424:$ADO$424,0)-1))*1000000</f>
        <v>4.6424813</v>
      </c>
      <c r="CN31" s="312">
        <f ca="1">IF(ISERROR(OFFSET('Daten Elementary'!$A$1,MATCH(CN$5,'Daten Elementary'!$A:$A,0)-1,MATCH(AN31,'Daten Elementary'!$A$424:$ADO$424,0)-1)),0,OFFSET('Daten Elementary'!$A$1,MATCH(CN$5,'Daten Elementary'!$A:$A,0)-1,MATCH(AN31,'Daten Elementary'!$A$424:$ADO$424,0)-1))*1000000</f>
        <v>0</v>
      </c>
      <c r="CO31" s="312">
        <f ca="1">IF(ISERROR(OFFSET('Daten Elementary'!$A$1,MATCH(CO$5,'Daten Elementary'!$A:$A,0)-1,MATCH(AO31,'Daten Elementary'!$A$424:$ADO$424,0)-1)),0,OFFSET('Daten Elementary'!$A$1,MATCH(CO$5,'Daten Elementary'!$A:$A,0)-1,MATCH(AO31,'Daten Elementary'!$A$424:$ADO$424,0)-1))*1000000</f>
        <v>4.8689608</v>
      </c>
      <c r="CP31" s="312">
        <f ca="1">IF(ISERROR(OFFSET('Daten Elementary'!$A$1,MATCH(CP$5,'Daten Elementary'!$A:$A,0)-1,MATCH(AP31,'Daten Elementary'!$A$424:$ADO$424,0)-1)),0,OFFSET('Daten Elementary'!$A$1,MATCH(CP$5,'Daten Elementary'!$A:$A,0)-1,MATCH(AP31,'Daten Elementary'!$A$424:$ADO$424,0)-1))*1000000</f>
        <v>0</v>
      </c>
      <c r="CQ31" s="312">
        <f t="shared" ca="1" si="15"/>
        <v>9.5114421</v>
      </c>
      <c r="CR31" s="312">
        <f ca="1">IF(ISERROR(OFFSET('Daten Elementary'!$A$1,MATCH(CR$5,'Daten Elementary'!$A:$A,0)-1,MATCH(AQ31,'Daten Elementary'!$A$424:$ADO$424,0)-1)),0,OFFSET('Daten Elementary'!$A$1,MATCH(CR$5,'Daten Elementary'!$A:$A,0)-1,MATCH(AQ31,'Daten Elementary'!$A$424:$ADO$424,0)-1))*1000000</f>
        <v>1.6960850999999999</v>
      </c>
      <c r="CS31" s="312">
        <f ca="1">IF(ISERROR(OFFSET('Daten Elementary'!$A$1,MATCH(CS$5,'Daten Elementary'!$A:$A,0)-1,MATCH(AR31,'Daten Elementary'!$A$424:$ADO$424,0)-1)),0,OFFSET('Daten Elementary'!$A$1,MATCH(CS$5,'Daten Elementary'!$A:$A,0)-1,MATCH(AR31,'Daten Elementary'!$A$424:$ADO$424,0)-1))*1000000</f>
        <v>21.365215000000003</v>
      </c>
      <c r="CT31" s="312">
        <f ca="1">IF(ISERROR(OFFSET('Daten Elementary'!$A$1,MATCH(CT$5,'Daten Elementary'!$A:$A,0)-1,MATCH(AS31,'Daten Elementary'!$A$424:$ADO$424,0)-1)),0,OFFSET('Daten Elementary'!$A$1,MATCH(CT$5,'Daten Elementary'!$A:$A,0)-1,MATCH(AS31,'Daten Elementary'!$A$424:$ADO$424,0)-1))*1000000</f>
        <v>6.9625197999999999</v>
      </c>
      <c r="CU31" s="313">
        <f t="shared" ca="1" si="16"/>
        <v>39.535262000000003</v>
      </c>
      <c r="CV31" s="312">
        <f ca="1">IF(ISERROR(OFFSET('Daten Elementary'!$A$1,MATCH(CV$5,'Daten Elementary'!$A:$A,0)-1,MATCH($AT31,'Daten Elementary'!$A$424:$ADO$424,0)-1)),0,OFFSET('Daten Elementary'!$A$1,MATCH(CV$5,'Daten Elementary'!$A:$A,0)-1,MATCH($AT31,'Daten Elementary'!$A$424:$ADO$424,0)-1))*1000000</f>
        <v>20.976590000000002</v>
      </c>
      <c r="CW31" s="305">
        <f t="shared" ca="1" si="17"/>
        <v>0.53057925858692934</v>
      </c>
      <c r="CX31" s="314">
        <f ca="1">IF(ISERROR(OFFSET('Daten Elementary'!$A$1,MATCH(CX$5,'Daten Elementary'!$A:$A,0)-1,MATCH(AM31,'Daten Elementary'!$A$424:$ADO$424,0)-1)),0,OFFSET('Daten Elementary'!$A$1,MATCH(CX$5,'Daten Elementary'!$A:$A,0)-1,MATCH(AM31,'Daten Elementary'!$A$424:$ADO$424,0)-1))*1000000</f>
        <v>17.163173</v>
      </c>
      <c r="CY31" s="314">
        <f ca="1">IF(ISERROR(OFFSET('Daten Elementary'!$A$1,MATCH(CY$5,'Daten Elementary'!$A:$A,0)-1,MATCH(AN31,'Daten Elementary'!$A$424:$ADO$424,0)-1)),0,OFFSET('Daten Elementary'!$A$1,MATCH(CY$5,'Daten Elementary'!$A:$A,0)-1,MATCH(AN31,'Daten Elementary'!$A$424:$ADO$424,0)-1))*1000000</f>
        <v>0</v>
      </c>
      <c r="CZ31" s="314">
        <f ca="1">IF(ISERROR(OFFSET('Daten Elementary'!$A$1,MATCH(CZ$5,'Daten Elementary'!$A:$A,0)-1,MATCH(AO31,'Daten Elementary'!$A$424:$ADO$424,0)-1)),0,OFFSET('Daten Elementary'!$A$1,MATCH(CZ$5,'Daten Elementary'!$A:$A,0)-1,MATCH(AO31,'Daten Elementary'!$A$424:$ADO$424,0)-1))*1000000</f>
        <v>188.99336</v>
      </c>
      <c r="DA31" s="314">
        <f ca="1">IF(ISERROR(OFFSET('Daten Elementary'!$A$1,MATCH(DA$5,'Daten Elementary'!$A:$A,0)-1,MATCH(AP31,'Daten Elementary'!$A$424:$ADO$424,0)-1)),0,OFFSET('Daten Elementary'!$A$1,MATCH(DA$5,'Daten Elementary'!$A:$A,0)-1,MATCH(AP31,'Daten Elementary'!$A$424:$ADO$424,0)-1))*1000000</f>
        <v>0</v>
      </c>
      <c r="DB31" s="314">
        <f t="shared" ca="1" si="18"/>
        <v>206.156533</v>
      </c>
      <c r="DC31" s="314">
        <f ca="1">IF(ISERROR(OFFSET('Daten Elementary'!$A$1,MATCH(DC$5,'Daten Elementary'!$A:$A,0)-1,MATCH(AQ31,'Daten Elementary'!$A$424:$ADO$424,0)-1)),0,OFFSET('Daten Elementary'!$A$1,MATCH(DC$5,'Daten Elementary'!$A:$A,0)-1,MATCH(AQ31,'Daten Elementary'!$A$424:$ADO$424,0)-1))*1000000</f>
        <v>6.4210890999999997</v>
      </c>
      <c r="DD31" s="314">
        <f ca="1">IF(ISERROR(OFFSET('Daten Elementary'!$A$1,MATCH(DD$5,'Daten Elementary'!$A:$A,0)-1,MATCH(AR31,'Daten Elementary'!$A$424:$ADO$424,0)-1)),0,OFFSET('Daten Elementary'!$A$1,MATCH(DD$5,'Daten Elementary'!$A:$A,0)-1,MATCH(AR31,'Daten Elementary'!$A$424:$ADO$424,0)-1))*1000000</f>
        <v>92.359469000000004</v>
      </c>
      <c r="DE31" s="314">
        <f ca="1">IF(ISERROR(OFFSET('Daten Elementary'!$A$1,MATCH(DE$5,'Daten Elementary'!$A:$A,0)-1,MATCH(AS31,'Daten Elementary'!$A$424:$ADO$424,0)-1)),0,OFFSET('Daten Elementary'!$A$1,MATCH(DE$5,'Daten Elementary'!$A:$A,0)-1,MATCH(AS31,'Daten Elementary'!$A$424:$ADO$424,0)-1))*1000000</f>
        <v>55.370537000000006</v>
      </c>
      <c r="DF31" s="315">
        <f t="shared" ca="1" si="19"/>
        <v>360.30762809999999</v>
      </c>
      <c r="DG31" s="314">
        <f ca="1">IF(ISERROR(OFFSET('Daten Elementary'!$A$1,MATCH(DG$5,'Daten Elementary'!$A:$A,0)-1,MATCH($AT31,'Daten Elementary'!$A$424:$ADO$424,0)-1)),0,OFFSET('Daten Elementary'!$A$1,MATCH(DG$5,'Daten Elementary'!$A:$A,0)-1,MATCH($AT31,'Daten Elementary'!$A$424:$ADO$424,0)-1))*1000000</f>
        <v>272.28861000000001</v>
      </c>
      <c r="DH31" s="305">
        <f t="shared" ca="1" si="20"/>
        <v>0.75571147753893475</v>
      </c>
      <c r="DI31" s="316">
        <f ca="1">IF(ISERROR(OFFSET('Daten Elementary'!$A$1,MATCH(DI$5,'Daten Elementary'!$A:$A,0)-1,MATCH(AM31,'Daten Elementary'!$A$424:$ADO$424,0)-1)),0,OFFSET('Daten Elementary'!$A$1,MATCH(DI$5,'Daten Elementary'!$A:$A,0)-1,MATCH(AM31,'Daten Elementary'!$A$424:$ADO$424,0)-1))*1000000</f>
        <v>13.066516999999999</v>
      </c>
      <c r="DJ31" s="316">
        <f ca="1">IF(ISERROR(OFFSET('Daten Elementary'!$A$1,MATCH(DJ$5,'Daten Elementary'!$A:$A,0)-1,MATCH(AN31,'Daten Elementary'!$A$424:$ADO$424,0)-1)),0,OFFSET('Daten Elementary'!$A$1,MATCH(DJ$5,'Daten Elementary'!$A:$A,0)-1,MATCH(AN31,'Daten Elementary'!$A$424:$ADO$424,0)-1))*1000000</f>
        <v>0</v>
      </c>
      <c r="DK31" s="316">
        <f ca="1">IF(ISERROR(OFFSET('Daten Elementary'!$A$1,MATCH(DK$5,'Daten Elementary'!$A:$A,0)-1,MATCH(AO31,'Daten Elementary'!$A$424:$ADO$424,0)-1)),0,OFFSET('Daten Elementary'!$A$1,MATCH(DK$5,'Daten Elementary'!$A:$A,0)-1,MATCH(AO31,'Daten Elementary'!$A$424:$ADO$424,0)-1))*1000000</f>
        <v>39.662405999999997</v>
      </c>
      <c r="DL31" s="316">
        <f ca="1">IF(ISERROR(OFFSET('Daten Elementary'!$A$1,MATCH(DL$5,'Daten Elementary'!$A:$A,0)-1,MATCH(AP31,'Daten Elementary'!$A$424:$ADO$424,0)-1)),0,OFFSET('Daten Elementary'!$A$1,MATCH(DL$5,'Daten Elementary'!$A:$A,0)-1,MATCH(AP31,'Daten Elementary'!$A$424:$ADO$424,0)-1))*1000000</f>
        <v>0</v>
      </c>
      <c r="DM31" s="316">
        <f t="shared" ca="1" si="21"/>
        <v>52.728922999999995</v>
      </c>
      <c r="DN31" s="316">
        <f ca="1">IF(ISERROR(OFFSET('Daten Elementary'!$A$1,MATCH(DN$5,'Daten Elementary'!$A:$A,0)-1,MATCH(AQ31,'Daten Elementary'!$A$424:$ADO$424,0)-1)),0,OFFSET('Daten Elementary'!$A$1,MATCH(DN$5,'Daten Elementary'!$A:$A,0)-1,MATCH(AQ31,'Daten Elementary'!$A$424:$ADO$424,0)-1))*1000000</f>
        <v>11.709254000000001</v>
      </c>
      <c r="DO31" s="316">
        <f ca="1">IF(ISERROR(OFFSET('Daten Elementary'!$A$1,MATCH(DO$5,'Daten Elementary'!$A:$A,0)-1,MATCH(AR31,'Daten Elementary'!$A$424:$ADO$424,0)-1)),0,OFFSET('Daten Elementary'!$A$1,MATCH(DO$5,'Daten Elementary'!$A:$A,0)-1,MATCH(AR31,'Daten Elementary'!$A$424:$ADO$424,0)-1))*1000000</f>
        <v>109.19866999999999</v>
      </c>
      <c r="DP31" s="316">
        <f ca="1">IF(ISERROR(OFFSET('Daten Elementary'!$A$1,MATCH(DP$5,'Daten Elementary'!$A:$A,0)-1,MATCH(AS31,'Daten Elementary'!$A$424:$ADO$424,0)-1)),0,OFFSET('Daten Elementary'!$A$1,MATCH(DP$5,'Daten Elementary'!$A:$A,0)-1,MATCH(AS31,'Daten Elementary'!$A$424:$ADO$424,0)-1))*1000000</f>
        <v>62.518711000000003</v>
      </c>
      <c r="DQ31" s="317">
        <f t="shared" ca="1" si="22"/>
        <v>236.15555799999998</v>
      </c>
      <c r="DR31" s="316">
        <f ca="1">IF(ISERROR(OFFSET('Daten Elementary'!$A$1,MATCH(DR$5,'Daten Elementary'!$A:$A,0)-1,MATCH($AT31,'Daten Elementary'!$A$424:$ADO$424,0)-1)),0,OFFSET('Daten Elementary'!$A$1,MATCH(DR$5,'Daten Elementary'!$A:$A,0)-1,MATCH($AT31,'Daten Elementary'!$A$424:$ADO$424,0)-1))*1000000</f>
        <v>126.54934</v>
      </c>
      <c r="DS31" s="305">
        <f t="shared" ca="1" si="23"/>
        <v>0.535872799572221</v>
      </c>
      <c r="DT31" s="318">
        <f ca="1">IF(ISERROR(OFFSET('Daten UBP13'!$A$1,MATCH(DT$5,'Daten UBP13'!$A:$A,0)-1,MATCH(AM31,'Daten UBP13'!$A$424:$AEG$424,0)-1)),0,OFFSET('Daten UBP13'!$A$1,MATCH(DT$5,'Daten UBP13'!$A:$A,0)-1,MATCH(AM31,'Daten UBP13'!$A$424:$AEG$424,0)-1))</f>
        <v>38.296224000000002</v>
      </c>
      <c r="DU31" s="318">
        <f ca="1">IF(ISERROR(OFFSET('Daten UBP13'!$A$1,MATCH(DU$5,'Daten UBP13'!$A:$A,0)-1,MATCH(AN31,'Daten UBP13'!$A$424:$AEG$424,0)-1)),0,OFFSET('Daten UBP13'!$A$1,MATCH(DU$5,'Daten UBP13'!$A:$A,0)-1,MATCH(AN31,'Daten UBP13'!$A$424:$AEG$424,0)-1))</f>
        <v>0</v>
      </c>
      <c r="DV31" s="318">
        <f ca="1">IF(ISERROR(OFFSET('Daten UBP13'!$A$1,MATCH(DV$5,'Daten UBP13'!$A:$A,0)-1,MATCH(AO31,'Daten UBP13'!$A$424:$AEG$424,0)-1)),0,OFFSET('Daten UBP13'!$A$1,MATCH(DV$5,'Daten UBP13'!$A:$A,0)-1,MATCH(AO31,'Daten UBP13'!$A$424:$AEG$424,0)-1))</f>
        <v>59.466549999999998</v>
      </c>
      <c r="DW31" s="318">
        <f ca="1">IF(ISERROR(OFFSET('Daten UBP13'!$A$1,MATCH(DW$5,'Daten UBP13'!$A:$A,0)-1,MATCH(AP31,'Daten UBP13'!$A$424:$AEG$424,0)-1)),0,OFFSET('Daten UBP13'!$A$1,MATCH(DW$5,'Daten UBP13'!$A:$A,0)-1,MATCH(AP31,'Daten UBP13'!$A$424:$AEG$424,0)-1))</f>
        <v>0</v>
      </c>
      <c r="DX31" s="318">
        <f t="shared" ca="1" si="24"/>
        <v>97.762774000000007</v>
      </c>
      <c r="DY31" s="318">
        <f ca="1">IF(ISERROR(OFFSET('Daten UBP13'!$A$1,MATCH(DY$5,'Daten UBP13'!$A:$A,0)-1,MATCH(AQ31,'Daten UBP13'!$A$424:$AEG$424,0)-1)),0,OFFSET('Daten UBP13'!$A$1,MATCH(DY$5,'Daten UBP13'!$A:$A,0)-1,MATCH(AQ31,'Daten UBP13'!$A$424:$AEG$424,0)-1))</f>
        <v>9.4186382999999996</v>
      </c>
      <c r="DZ31" s="318">
        <f ca="1">IF(ISERROR(OFFSET('Daten UBP13'!$A$1,MATCH(DZ$5,'Daten UBP13'!$A:$A,0)-1,MATCH(AR31,'Daten UBP13'!$A$424:$AEG$424,0)-1)),0,OFFSET('Daten UBP13'!$A$1,MATCH(DZ$5,'Daten UBP13'!$A:$A,0)-1,MATCH(AR31,'Daten UBP13'!$A$424:$AEG$424,0)-1))</f>
        <v>107.58223</v>
      </c>
      <c r="EA31" s="318">
        <f ca="1">IF(ISERROR(OFFSET('Daten UBP13'!$A$1,MATCH(EA$5,'Daten UBP13'!$A:$A,0)-1,MATCH(AS31,'Daten UBP13'!$A$424:$AEG$424,0)-1)),0,OFFSET('Daten UBP13'!$A$1,MATCH(EA$5,'Daten UBP13'!$A:$A,0)-1,MATCH(AS31,'Daten UBP13'!$A$424:$AEG$424,0)-1))</f>
        <v>37.606847999999999</v>
      </c>
      <c r="EB31" s="319">
        <f t="shared" ca="1" si="25"/>
        <v>252.37049030000003</v>
      </c>
      <c r="EC31" s="318">
        <f ca="1">IF(ISERROR(OFFSET('Daten UBP13'!$A$1,MATCH(EC$5,'Daten UBP13'!$A:$A,0)-1,MATCH(AT31,'Daten UBP13'!$A$424:$AEG$424,0)-1)),0,OFFSET('Daten UBP13'!$A$1,MATCH(EC$5,'Daten UBP13'!$A:$A,0)-1,MATCH(AT31,'Daten UBP13'!$A$424:$AEG$424,0)-1))</f>
        <v>156.39877999999999</v>
      </c>
      <c r="ED31" s="305">
        <f t="shared" ca="1" si="26"/>
        <v>0.61971896878309451</v>
      </c>
      <c r="EE31" s="320">
        <f ca="1">IF(ISERROR(OFFSET('Daten ReCiPe'!$A$1,MATCH(EE$5,'Daten ReCiPe'!$A:$A,0)-1,MATCH(AM31,'Daten ReCiPe'!$A$424:$ADO$424,0)-1)),0,OFFSET('Daten ReCiPe'!$A$1,MATCH(EE$5,'Daten ReCiPe'!$A:$A,0)-1,MATCH(AM31,'Daten ReCiPe'!$A$424:$ADO$424,0)-1))*1000</f>
        <v>0.45152240000000005</v>
      </c>
      <c r="EF31" s="320">
        <f ca="1">IF(ISERROR(OFFSET('Daten ReCiPe'!$A$1,MATCH(EF$5,'Daten ReCiPe'!$A:$A,0)-1,MATCH(AN31,'Daten ReCiPe'!$A$424:$ADO$424,0)-1)),0,OFFSET('Daten ReCiPe'!$A$1,MATCH(EF$5,'Daten ReCiPe'!$A:$A,0)-1,MATCH(AN31,'Daten ReCiPe'!$A$424:$ADO$424,0)-1))*1000</f>
        <v>0</v>
      </c>
      <c r="EG31" s="320">
        <f ca="1">IF(ISERROR(OFFSET('Daten ReCiPe'!$A$1,MATCH(EG$5,'Daten ReCiPe'!$A:$A,0)-1,MATCH(AO31,'Daten ReCiPe'!$A$424:$ADO$424,0)-1)),0,OFFSET('Daten ReCiPe'!$A$1,MATCH(EG$5,'Daten ReCiPe'!$A:$A,0)-1,MATCH(AO31,'Daten ReCiPe'!$A$424:$ADO$424,0)-1))*1000</f>
        <v>4.3291835000000001</v>
      </c>
      <c r="EH31" s="320">
        <f ca="1">IF(ISERROR(OFFSET('Daten ReCiPe'!$A$1,MATCH(EH$5,'Daten ReCiPe'!$A:$A,0)-1,MATCH(AP31,'Daten ReCiPe'!$A$424:$ADO$424,0)-1)),0,OFFSET('Daten ReCiPe'!$A$1,MATCH(EH$5,'Daten ReCiPe'!$A:$A,0)-1,MATCH(AP31,'Daten ReCiPe'!$A$424:$ADO$424,0)-1))*1000</f>
        <v>0</v>
      </c>
      <c r="EI31" s="320">
        <f t="shared" ca="1" si="27"/>
        <v>4.7807059000000001</v>
      </c>
      <c r="EJ31" s="320">
        <f ca="1">IF(ISERROR(OFFSET('Daten ReCiPe'!$A$1,MATCH(EJ$5,'Daten ReCiPe'!$A:$A,0)-1,MATCH(AQ31,'Daten ReCiPe'!$A$424:$ADO$424,0)-1)),0,OFFSET('Daten ReCiPe'!$A$1,MATCH(EJ$5,'Daten ReCiPe'!$A:$A,0)-1,MATCH(AQ31,'Daten ReCiPe'!$A$424:$ADO$424,0)-1))*1000</f>
        <v>0.86290067000000004</v>
      </c>
      <c r="EK31" s="320">
        <f ca="1">IF(ISERROR(OFFSET('Daten ReCiPe'!$A$1,MATCH(EK$5,'Daten ReCiPe'!$A:$A,0)-1,MATCH(AR31,'Daten ReCiPe'!$A$424:$ADO$424,0)-1)),0,OFFSET('Daten ReCiPe'!$A$1,MATCH(EK$5,'Daten ReCiPe'!$A:$A,0)-1,MATCH(AR31,'Daten ReCiPe'!$A$424:$ADO$424,0)-1))*1000</f>
        <v>7.5963000000000003</v>
      </c>
      <c r="EL31" s="320">
        <f ca="1">IF(ISERROR(OFFSET('Daten ReCiPe'!$A$1,MATCH(EL$5,'Daten ReCiPe'!$A:$A,0)-1,MATCH(AS31,'Daten ReCiPe'!$A$424:$ADO$424,0)-1)),0,OFFSET('Daten ReCiPe'!$A$1,MATCH(EL$5,'Daten ReCiPe'!$A:$A,0)-1,MATCH(AS31,'Daten ReCiPe'!$A$424:$ADO$424,0)-1))*1000</f>
        <v>2.0148036</v>
      </c>
      <c r="EM31" s="321">
        <f t="shared" ca="1" si="28"/>
        <v>15.254710170000001</v>
      </c>
      <c r="EN31" s="320">
        <f ca="1">IF(ISERROR(OFFSET('Daten ReCiPe'!$A$1,MATCH(EN$5,'Daten ReCiPe'!$A:$A,0)-1,MATCH(AT31,'Daten ReCiPe'!$A$424:$ADO$424,0)-1)),0,OFFSET('Daten ReCiPe'!$A$1,MATCH(EN$5,'Daten ReCiPe'!$A:$A,0)-1,MATCH(AT31,'Daten ReCiPe'!$A$424:$ADO$424,0)-1))*1000</f>
        <v>8.8690350999999996</v>
      </c>
      <c r="EO31" s="305">
        <f t="shared" ca="1" si="29"/>
        <v>0.58139649991134501</v>
      </c>
      <c r="EP31" s="322">
        <f ca="1">IF(ISERROR(OFFSET('Daten Elementary'!$A$1,MATCH(EP$5,'Daten Elementary'!$A:$A,0)-1,MATCH(AM31,'Daten Elementary'!$A$424:$ADO$424,0)-1)),0,OFFSET('Daten Elementary'!$A$1,MATCH(EP$5,'Daten Elementary'!$A:$A,0)-1,MATCH(AM31,'Daten Elementary'!$A$424:$ADO$424,0)-1))*1000000</f>
        <v>0.85141991000000006</v>
      </c>
      <c r="EQ31" s="322">
        <f ca="1">IF(ISERROR(OFFSET('Daten Elementary'!$A$1,MATCH(EQ$5,'Daten Elementary'!$A:$A,0)-1,MATCH(AN31,'Daten Elementary'!$A$424:$ADO$424,0)-1)),0,OFFSET('Daten Elementary'!$A$1,MATCH(EQ$5,'Daten Elementary'!$A:$A,0)-1,MATCH(AN31,'Daten Elementary'!$A$424:$ADO$424,0)-1))*1000000</f>
        <v>0</v>
      </c>
      <c r="ER31" s="322">
        <f ca="1">IF(ISERROR(OFFSET('Daten Elementary'!$A$1,MATCH(ER$5,'Daten Elementary'!$A:$A,0)-1,MATCH(AO31,'Daten Elementary'!$A$424:$ADO$424,0)-1)),0,OFFSET('Daten Elementary'!$A$1,MATCH(ER$5,'Daten Elementary'!$A:$A,0)-1,MATCH(AO31,'Daten Elementary'!$A$424:$ADO$424,0)-1))*1000000</f>
        <v>32.918416999999998</v>
      </c>
      <c r="ES31" s="322">
        <f ca="1">IF(ISERROR(OFFSET('Daten Elementary'!$A$1,MATCH(ES$5,'Daten Elementary'!$A:$A,0)-1,MATCH(AP31,'Daten Elementary'!$A$424:$ADO$424,0)-1)),0,OFFSET('Daten Elementary'!$A$1,MATCH(ES$5,'Daten Elementary'!$A:$A,0)-1,MATCH(AP31,'Daten Elementary'!$A$424:$ADO$424,0)-1))*1000000</f>
        <v>0</v>
      </c>
      <c r="ET31" s="322">
        <f t="shared" ca="1" si="30"/>
        <v>33.769836909999995</v>
      </c>
      <c r="EU31" s="322">
        <f ca="1">IF(ISERROR(OFFSET('Daten Elementary'!$A$1,MATCH(EU$5,'Daten Elementary'!$A:$A,0)-1,MATCH(AQ31,'Daten Elementary'!$A$424:$ADO$424,0)-1)),0,OFFSET('Daten Elementary'!$A$1,MATCH(EU$5,'Daten Elementary'!$A:$A,0)-1,MATCH(AQ31,'Daten Elementary'!$A$424:$ADO$424,0)-1))*1000000</f>
        <v>19.751365</v>
      </c>
      <c r="EV31" s="322">
        <f ca="1">IF(ISERROR(OFFSET('Daten Elementary'!$A$1,MATCH(EV$5,'Daten Elementary'!$A:$A,0)-1,MATCH(AR31,'Daten Elementary'!$A$424:$ADO$424,0)-1)),0,OFFSET('Daten Elementary'!$A$1,MATCH(EV$5,'Daten Elementary'!$A:$A,0)-1,MATCH(AR31,'Daten Elementary'!$A$424:$ADO$424,0)-1))*1000000</f>
        <v>204.54883000000001</v>
      </c>
      <c r="EW31" s="322">
        <f ca="1">IF(ISERROR(OFFSET('Daten Elementary'!$A$1,MATCH(EW$5,'Daten Elementary'!$A:$A,0)-1,MATCH(AS31,'Daten Elementary'!$A$424:$ADO$424,0)-1)),0,OFFSET('Daten Elementary'!$A$1,MATCH(EW$5,'Daten Elementary'!$A:$A,0)-1,MATCH(AS31,'Daten Elementary'!$A$424:$ADO$424,0)-1))*1000000</f>
        <v>34.145203000000002</v>
      </c>
      <c r="EX31" s="323">
        <f t="shared" ca="1" si="31"/>
        <v>292.21523490999999</v>
      </c>
      <c r="EY31" s="322">
        <f ca="1">IF(ISERROR(OFFSET('Daten Elementary'!$A$1,MATCH(EY$5,'Daten Elementary'!$A:$A,0)-1,MATCH($AT31,'Daten Elementary'!$A$424:$ADO$424,0)-1)),0,OFFSET('Daten Elementary'!$A$1,MATCH(EY$5,'Daten Elementary'!$A:$A,0)-1,MATCH($AT31,'Daten Elementary'!$A$424:$ADO$424,0)-1))*1000000</f>
        <v>139.98988</v>
      </c>
      <c r="EZ31" s="305">
        <f t="shared" ca="1" si="32"/>
        <v>0.4790642761768249</v>
      </c>
      <c r="FA31" s="314">
        <f ca="1">IF(ISERROR(OFFSET('Daten Elementary'!$A$1,MATCH(FA$5,'Daten Elementary'!$A:$A,0)-1,MATCH(AM31,'Daten Elementary'!$A$424:$ADO$424,0)-1)),0,OFFSET('Daten Elementary'!$A$1,MATCH(FA$5,'Daten Elementary'!$A:$A,0)-1,MATCH(AM31,'Daten Elementary'!$A$424:$ADO$424,0)-1))*1000</f>
        <v>1.966884E-2</v>
      </c>
      <c r="FB31" s="314">
        <f ca="1">IF(ISERROR(OFFSET('Daten Elementary'!$A$1,MATCH(FB$5,'Daten Elementary'!$A:$A,0)-1,MATCH(AN31,'Daten Elementary'!$A$424:$ADO$424,0)-1)),0,OFFSET('Daten Elementary'!$A$1,MATCH(FB$5,'Daten Elementary'!$A:$A,0)-1,MATCH(AN31,'Daten Elementary'!$A$424:$ADO$424,0)-1))*1000</f>
        <v>0</v>
      </c>
      <c r="FC31" s="314">
        <f ca="1">IF(ISERROR(OFFSET('Daten Elementary'!$A$1,MATCH(FC$5,'Daten Elementary'!$A:$A,0)-1,MATCH(AO31,'Daten Elementary'!$A$424:$ADO$424,0)-1)),0,OFFSET('Daten Elementary'!$A$1,MATCH(FC$5,'Daten Elementary'!$A:$A,0)-1,MATCH(AO31,'Daten Elementary'!$A$424:$ADO$424,0)-1))*1000</f>
        <v>22.416995</v>
      </c>
      <c r="FD31" s="314">
        <f ca="1">IF(ISERROR(OFFSET('Daten Elementary'!$A$1,MATCH(FD$5,'Daten Elementary'!$A:$A,0)-1,MATCH(AP31,'Daten Elementary'!$A$424:$ADO$424,0)-1)),0,OFFSET('Daten Elementary'!$A$1,MATCH(FD$5,'Daten Elementary'!$A:$A,0)-1,MATCH(AP31,'Daten Elementary'!$A$424:$ADO$424,0)-1))*1000</f>
        <v>0</v>
      </c>
      <c r="FE31" s="314">
        <f t="shared" ca="1" si="33"/>
        <v>22.436663840000001</v>
      </c>
      <c r="FF31" s="314">
        <f ca="1">IF(ISERROR(OFFSET('Daten Elementary'!$A$1,MATCH(FF$5,'Daten Elementary'!$A:$A,0)-1,MATCH(AQ31,'Daten Elementary'!$A$424:$ADO$424,0)-1)),0,OFFSET('Daten Elementary'!$A$1,MATCH(FF$5,'Daten Elementary'!$A:$A,0)-1,MATCH(AQ31,'Daten Elementary'!$A$424:$ADO$424,0)-1))*1000</f>
        <v>5.7711579999999998</v>
      </c>
      <c r="FG31" s="314">
        <f ca="1">IF(ISERROR(OFFSET('Daten Elementary'!$A$1,MATCH(FG$5,'Daten Elementary'!$A:$A,0)-1,MATCH(AR31,'Daten Elementary'!$A$424:$ADO$424,0)-1)),0,OFFSET('Daten Elementary'!$A$1,MATCH(FG$5,'Daten Elementary'!$A:$A,0)-1,MATCH(AR31,'Daten Elementary'!$A$424:$ADO$424,0)-1))*1000</f>
        <v>54.344138999999998</v>
      </c>
      <c r="FH31" s="314">
        <f ca="1">IF(ISERROR(OFFSET('Daten Elementary'!$A$1,MATCH(FH$5,'Daten Elementary'!$A:$A,0)-1,MATCH(AS31,'Daten Elementary'!$A$424:$ADO$424,0)-1)),0,OFFSET('Daten Elementary'!$A$1,MATCH(FH$5,'Daten Elementary'!$A:$A,0)-1,MATCH(AS31,'Daten Elementary'!$A$424:$ADO$424,0)-1))*1000</f>
        <v>12.916036999999999</v>
      </c>
      <c r="FI31" s="315">
        <f t="shared" ca="1" si="34"/>
        <v>95.467997839999995</v>
      </c>
      <c r="FJ31" s="314">
        <f ca="1">IF(ISERROR(OFFSET('Daten Elementary'!$A$1,MATCH(FJ$5,'Daten Elementary'!$A:$A,0)-1,MATCH($AT31,'Daten Elementary'!$A$424:$ADO$424,0)-1)),0,OFFSET('Daten Elementary'!$A$1,MATCH(FJ$5,'Daten Elementary'!$A:$A,0)-1,MATCH($AT31,'Daten Elementary'!$A$424:$ADO$424,0)-1))*1000</f>
        <v>49.453116000000001</v>
      </c>
      <c r="FK31" s="305">
        <f t="shared" ca="1" si="35"/>
        <v>0.51800726022222821</v>
      </c>
      <c r="FL31" s="314">
        <f ca="1">IF(ISERROR(OFFSET('Daten Elementary'!$A$1,MATCH(FL$5,'Daten Elementary'!$A:$A,0)-1,MATCH(AM31,'Daten Elementary'!$A$424:$ADO$424,0)-1)),0,OFFSET('Daten Elementary'!$A$1,MATCH(FL$5,'Daten Elementary'!$A:$A,0)-1,MATCH(AM31,'Daten Elementary'!$A$424:$ADO$424,0)-1))</f>
        <v>0</v>
      </c>
      <c r="FM31" s="314">
        <f ca="1">IF(ISERROR(OFFSET('Daten Elementary'!$A$1,MATCH(FM$5,'Daten Elementary'!$A:$A,0)-1,MATCH(AN31,'Daten Elementary'!$A$424:$ADO$424,0)-1)),0,OFFSET('Daten Elementary'!$A$1,MATCH(FM$5,'Daten Elementary'!$A:$A,0)-1,MATCH(AN31,'Daten Elementary'!$A$424:$ADO$424,0)-1))</f>
        <v>0</v>
      </c>
      <c r="FN31" s="314">
        <f ca="1">IF(ISERROR(OFFSET('Daten Elementary'!$A$1,MATCH(FN$5,'Daten Elementary'!$A:$A,0)-1,MATCH(AO31,'Daten Elementary'!$A$424:$ADO$424,0)-1)),0,OFFSET('Daten Elementary'!$A$1,MATCH(FN$5,'Daten Elementary'!$A:$A,0)-1,MATCH(AO31,'Daten Elementary'!$A$424:$ADO$424,0)-1))</f>
        <v>0</v>
      </c>
      <c r="FO31" s="314">
        <f ca="1">IF(ISERROR(OFFSET('Daten Elementary'!$A$1,MATCH(FO$5,'Daten Elementary'!$A:$A,0)-1,MATCH(AP31,'Daten Elementary'!$A$424:$ADO$424,0)-1)),0,OFFSET('Daten Elementary'!$A$1,MATCH(FO$5,'Daten Elementary'!$A:$A,0)-1,MATCH(AP31,'Daten Elementary'!$A$424:$ADO$424,0)-1))</f>
        <v>0</v>
      </c>
      <c r="FP31" s="314">
        <f t="shared" ca="1" si="36"/>
        <v>0</v>
      </c>
      <c r="FQ31" s="314">
        <f ca="1">IF(ISERROR(OFFSET('Daten Elementary'!$A$1,MATCH(FQ$5,'Daten Elementary'!$A:$A,0)-1,MATCH(AQ31,'Daten Elementary'!$A$424:$ADO$424,0)-1)),0,OFFSET('Daten Elementary'!$A$1,MATCH(FQ$5,'Daten Elementary'!$A:$A,0)-1,MATCH(AQ31,'Daten Elementary'!$A$424:$ADO$424,0)-1))</f>
        <v>0</v>
      </c>
      <c r="FR31" s="314">
        <f ca="1">IF(ISERROR(OFFSET('Daten Elementary'!$A$1,MATCH(FR$5,'Daten Elementary'!$A:$A,0)-1,MATCH(AR31,'Daten Elementary'!$A$424:$ADO$424,0)-1)),0,OFFSET('Daten Elementary'!$A$1,MATCH(FR$5,'Daten Elementary'!$A:$A,0)-1,MATCH(AR31,'Daten Elementary'!$A$424:$ADO$424,0)-1))</f>
        <v>0</v>
      </c>
      <c r="FS31" s="314">
        <f ca="1">IF(ISERROR(OFFSET('Daten Elementary'!$A$1,MATCH(FS$5,'Daten Elementary'!$A:$A,0)-1,MATCH(AS31,'Daten Elementary'!$A$424:$ADO$424,0)-1)),0,OFFSET('Daten Elementary'!$A$1,MATCH(FS$5,'Daten Elementary'!$A:$A,0)-1,MATCH(AS31,'Daten Elementary'!$A$424:$ADO$424,0)-1))</f>
        <v>0</v>
      </c>
      <c r="FT31" s="315">
        <f t="shared" ca="1" si="37"/>
        <v>0</v>
      </c>
      <c r="FU31" s="314">
        <f ca="1">IF(ISERROR(OFFSET('Daten Elementary'!$A$1,MATCH(FU$5,'Daten Elementary'!$A:$A,0)-1,MATCH($AT31,'Daten Elementary'!$A$424:$ADO$424,0)-1)),0,OFFSET('Daten Elementary'!$A$1,MATCH(FU$5,'Daten Elementary'!$A:$A,0)-1,MATCH($AT31,'Daten Elementary'!$A$424:$ADO$424,0)-1))</f>
        <v>0</v>
      </c>
      <c r="FV31" s="305">
        <f t="shared" ca="1" si="38"/>
        <v>0</v>
      </c>
      <c r="FW31" s="324"/>
      <c r="FX31" s="231" t="str">
        <f t="shared" si="39"/>
        <v>Personenwagen, Biogas (optimiert auf Gasbetrieb, Verbrauch entspricht EURO 3-Kategorie)</v>
      </c>
      <c r="FY31" s="231" t="str">
        <f t="shared" si="2"/>
        <v>Personenwagen</v>
      </c>
      <c r="FZ31" s="231" t="str">
        <f t="shared" si="3"/>
        <v>, Biogas</v>
      </c>
      <c r="GA31" s="231" t="str">
        <f t="shared" si="4"/>
        <v xml:space="preserve"> (optimiert auf Gasbetrieb, Verbrauch entspricht EURO 3-Kategorie)</v>
      </c>
      <c r="GB31" s="231"/>
    </row>
    <row r="32" spans="1:184" ht="16.5" customHeight="1">
      <c r="A32" s="295"/>
      <c r="B32" s="344"/>
      <c r="C32" s="332" t="s">
        <v>385</v>
      </c>
      <c r="D32" s="326" t="s">
        <v>37</v>
      </c>
      <c r="E32" s="345" t="s">
        <v>2300</v>
      </c>
      <c r="F32" s="102">
        <v>1.6</v>
      </c>
      <c r="G32" s="31">
        <v>5</v>
      </c>
      <c r="H32" s="87">
        <f t="shared" ref="H32:H40" si="47">F32/G32</f>
        <v>0.32</v>
      </c>
      <c r="I32" s="99">
        <v>9.65</v>
      </c>
      <c r="J32" s="101"/>
      <c r="K32" s="100">
        <v>1380</v>
      </c>
      <c r="L32" s="86"/>
      <c r="M32" s="86"/>
      <c r="N32" s="38" t="s">
        <v>99</v>
      </c>
      <c r="O32" s="6">
        <f ca="1">(IF(ISERROR(INDEX(INDIRECT($D$268),MATCH($AM32,$AM$4:$AM$275,0),MATCH(O$304,INDIRECT($E$268),0))*$I32/$AD32),0,INDEX(INDIRECT($D$268),MATCH($AM32,$AM$4:$AM$275,0),MATCH(O$304,INDIRECT($E$268),0))*$I32/$AD32)+IF(ISERROR(INDEX(INDIRECT($D$268),MATCH($AN32,$AN$4:$AN$275,0),MATCH(O$305,INDIRECT($E$268),0))*$J32/$AE32),0,INDEX(INDIRECT($D$268),MATCH($AN32,$AN$4:$AN$275,0),MATCH(O$305,INDIRECT($E$268),0))*$J32/$AE32))*$AC32/$F32</f>
        <v>112.99444554848964</v>
      </c>
      <c r="P32" s="6">
        <f ca="1">(IF(ISERROR(INDEX(INDIRECT($D$268),MATCH($AO32,$AO$4:$AO$275,0),MATCH(P$304,INDIRECT($E$268),0))*$I32/$AD32),0,INDEX(INDIRECT($D$268),MATCH($AO32,$AO$4:$AO$275,0),MATCH(P$304,INDIRECT($E$268),0))*$I32/$AD32)+IF(ISERROR(INDEX(INDIRECT($D$268),MATCH($AP32,$AP$4:$AP$275,0),MATCH(P$305,INDIRECT($E$268),0))*$J32/$AE32),0,INDEX(INDIRECT($D$268),MATCH($AP32,$AP$4:$AP$275,0),MATCH(P$305,INDIRECT($E$268),0))*$J32/$AE32))*$AC32/$F32</f>
        <v>20.187661963434021</v>
      </c>
      <c r="Q32" s="6">
        <f ca="1">INDEX(INDIRECT($D$268),MATCH($AQ32,$AQ$4:$AQ$284,0),MATCH(Q$4,INDIRECT($E$268),0))*$K32/$F32/$AF32</f>
        <v>3.4661417414062496</v>
      </c>
      <c r="R32" s="6">
        <f ca="1">INDEX(INDIRECT($D$268),MATCH($AR32,$AR$4:$AR$284,0),MATCH(R$4,INDIRECT($E$268),0))*$K32/$F32/$AF32</f>
        <v>32.685303234374999</v>
      </c>
      <c r="S32" s="6">
        <f ca="1">INDEX(INDIRECT($D$268),MATCH($AS32,$AS$4:$AS$284,0),MATCH(S$4,INDIRECT($E$268),0))*$K32/$F32/$AF32</f>
        <v>7.7403655546874992</v>
      </c>
      <c r="T32" s="7">
        <f t="shared" ca="1" si="1"/>
        <v>177.07391804239239</v>
      </c>
      <c r="U32" s="6">
        <f>IF($B$268=6,(IF(OR(AJ32="Benzin",AJ32="Diesel"),$AK32*INDEX('DIN EN 16258'!$I:$I,MATCH('mobitool-Faktoren v2.0'!$AI32,'DIN EN 16258'!$A:$A,0))*$I32/$AD32+$AL32*INDEX('DIN EN 16258'!$I:$I,MATCH('mobitool-Faktoren v2.0'!$AJ32,'DIN EN 16258'!$A:$A,0))*$I32/$AD32,IF(ISERROR($AK32*INDEX('DIN EN 16258'!$I:$I,MATCH('mobitool-Faktoren v2.0'!$AI32,'DIN EN 16258'!$A:$A,0))*$I32/$AD32),0,$AK32*INDEX('DIN EN 16258'!$I:$I,MATCH('mobitool-Faktoren v2.0'!$AI32,'DIN EN 16258'!$A:$A,0))*$I32/$AD32)+IF(ISERROR($AL32*INDEX('DIN EN 16258'!$I:$I,MATCH('mobitool-Faktoren v2.0'!$AJ32,'DIN EN 16258'!$A:$A,0))*$J32/$AE32),0,$AL32*INDEX('DIN EN 16258'!$I:$I,MATCH('mobitool-Faktoren v2.0'!$AJ32,'DIN EN 16258'!$A:$A,0))*$J32/$AE32)))*1000,
IF($B$268=1,(IF(OR(AJ32="Benzin",AJ32="Diesel"),$AK32*INDEX('DIN EN 16258'!$D:$D,MATCH('mobitool-Faktoren v2.0'!$AI32,'DIN EN 16258'!$A:$A,0))*$I32/$AD32+$AL32*INDEX('DIN EN 16258'!$D:$D,MATCH('mobitool-Faktoren v2.0'!$AJ32,'DIN EN 16258'!$A:$A,0))*$I32/$AD32,IF(ISERROR($AK32*INDEX('DIN EN 16258'!$D:$D,MATCH('mobitool-Faktoren v2.0'!$AI32,'DIN EN 16258'!$A:$A,0))*$I32/$AD32),0,$AK32*INDEX('DIN EN 16258'!$D:$D,MATCH('mobitool-Faktoren v2.0'!$AI32,'DIN EN 16258'!$A:$A,0))*$I32/$AD32)+IF(ISERROR($AL32*INDEX('DIN EN 16258'!$D:$D,MATCH('mobitool-Faktoren v2.0'!$AJ32,'DIN EN 16258'!$A:$A,0))*$J32/$AE32),0,$AL32*INDEX('DIN EN 16258'!$D:$D,MATCH('mobitool-Faktoren v2.0'!$AJ32,'DIN EN 16258'!$A:$A,0))*$J32/$AE32))),0))*$AC32/$F32</f>
        <v>107.35074999999999</v>
      </c>
      <c r="V32" s="6">
        <f>IF($B$268=6,(IF(OR(AJ32="Benzin",AJ32="Diesel"),$AK32*INDEX('DIN EN 16258'!$L:$L,MATCH('mobitool-Faktoren v2.0'!$AI32,'DIN EN 16258'!$A:$A,0))*$I32/$AD32+$AL32*INDEX('DIN EN 16258'!$L:$L,MATCH('mobitool-Faktoren v2.0'!$AJ32,'DIN EN 16258'!$A:$A,0))*$I32/$AD32,IF(ISERROR($AK32*INDEX('DIN EN 16258'!$L:$L,MATCH('mobitool-Faktoren v2.0'!$AI32,'DIN EN 16258'!$A:$A,0))*$I32/$AD32),0,$AK32*INDEX('DIN EN 16258'!$L:$L,MATCH('mobitool-Faktoren v2.0'!$AI32,'DIN EN 16258'!$A:$A,0))*$I32/$AD32)+IF(ISERROR($AL32*INDEX('DIN EN 16258'!$L:$L,MATCH('mobitool-Faktoren v2.0'!$AJ32,'DIN EN 16258'!$A:$A,0))*$J32/$AE32),0,$AL32*INDEX('DIN EN 16258'!$L:$L,MATCH('mobitool-Faktoren v2.0'!$AJ32,'DIN EN 16258'!$A:$A,0))*$J32/$AE32)))*1000,
IF($B$268=1,(IF(OR(AJ32="Benzin",AJ32="Diesel"),$AK32*INDEX('DIN EN 16258'!$F:$F,MATCH('mobitool-Faktoren v2.0'!$AI32,'DIN EN 16258'!$A:$A,0))*$I32/$AD32+$AL32*INDEX('DIN EN 16258'!$F:$F,MATCH('mobitool-Faktoren v2.0'!$AJ32,'DIN EN 16258'!$A:$A,0))*$I32/$AD32,IF(ISERROR($AK32*INDEX('DIN EN 16258'!$F:$F,MATCH('mobitool-Faktoren v2.0'!$AI32,'DIN EN 16258'!$A:$A,0))*$I32/$AD32),0,$AK32*INDEX('DIN EN 16258'!$F:$F,MATCH('mobitool-Faktoren v2.0'!$AI32,'DIN EN 16258'!$A:$A,0))*$I32/$AD32)+IF(ISERROR($AL32*INDEX('DIN EN 16258'!$F:$F,MATCH('mobitool-Faktoren v2.0'!$AJ32,'DIN EN 16258'!$A:$A,0))*$J32/$AE32),0,$AL32*INDEX('DIN EN 16258'!$F:$F,MATCH('mobitool-Faktoren v2.0'!$AJ32,'DIN EN 16258'!$A:$A,0))*$J32/$AE32))),0))*$AC32/$F32</f>
        <v>122.97268750000001</v>
      </c>
      <c r="W32" s="6" t="s">
        <v>892</v>
      </c>
      <c r="X32" s="39" t="s">
        <v>162</v>
      </c>
      <c r="Y32" s="336">
        <v>3</v>
      </c>
      <c r="Z32" s="336">
        <v>25</v>
      </c>
      <c r="AA32" s="337">
        <v>500</v>
      </c>
      <c r="AB32" s="299">
        <v>3500</v>
      </c>
      <c r="AC32" s="300">
        <f>1/0.629</f>
        <v>1.589825119236884</v>
      </c>
      <c r="AD32" s="298">
        <v>9.65</v>
      </c>
      <c r="AE32" s="298"/>
      <c r="AF32" s="299">
        <v>1600</v>
      </c>
      <c r="AG32" s="299"/>
      <c r="AH32" s="299">
        <v>150000</v>
      </c>
      <c r="AI32" s="301" t="s">
        <v>600</v>
      </c>
      <c r="AJ32" s="301"/>
      <c r="AK32" s="329">
        <f>0.06409/AC32</f>
        <v>4.0312609999999999E-2</v>
      </c>
      <c r="AL32" s="329"/>
      <c r="AM32" s="202" t="s">
        <v>336</v>
      </c>
      <c r="AN32" s="202" t="s">
        <v>81</v>
      </c>
      <c r="AO32" s="202" t="s">
        <v>337</v>
      </c>
      <c r="AP32" s="202" t="s">
        <v>81</v>
      </c>
      <c r="AQ32" s="330" t="s">
        <v>976</v>
      </c>
      <c r="AR32" s="330" t="s">
        <v>977</v>
      </c>
      <c r="AS32" s="330" t="s">
        <v>978</v>
      </c>
      <c r="AT32" s="202" t="s">
        <v>341</v>
      </c>
      <c r="AU32" s="303">
        <f ca="1">IF(ISERROR(OFFSET('Daten KEA'!$A$1,MATCH(AU$5,'Daten KEA'!$A:$A,0)-1,MATCH(AM32,'Daten KEA'!$A$424:$ADO$424,0)-1)),0,OFFSET('Daten KEA'!$A$1,MATCH(AU$5,'Daten KEA'!$A:$A,0)-1,MATCH(AM32,'Daten KEA'!$A$424:$ADO$424,0)-1))+IF(ISERROR(AK32*INDEX('Energiefaktoren Ecoinvent'!$D:$D,MATCH('mobitool-Faktoren v2.0'!AI32,'Energiefaktoren Ecoinvent'!$A:$A,0))),0,AK32*INDEX('Energiefaktoren Ecoinvent'!$D:$D,MATCH('mobitool-Faktoren v2.0'!AI32,'Energiefaktoren Ecoinvent'!$A:$A,0)))+IF(OR(AJ32="Benzin",AJ32="Diesel"),IF(ISERROR(OFFSET('Daten KEA'!$A$1,MATCH(AV$5,'Daten KEA'!$A:$A,0)-1,MATCH(AN32,'Daten KEA'!$A$424:$ADO$424,0)-1)),0,OFFSET('Daten KEA'!$A$1,MATCH(AV$5,'Daten KEA'!$A:$A,0)-1,MATCH(AN32,'Daten KEA'!$A$424:$ADO$424,0)-1))+IF(ISERROR(AL32*INDEX('Energiefaktoren Ecoinvent'!$D:$D,MATCH('mobitool-Faktoren v2.0'!AJ32,'Energiefaktoren Ecoinvent'!$A:$A,0))),0,AL32*INDEX('Energiefaktoren Ecoinvent'!$D:$D,MATCH('mobitool-Faktoren v2.0'!AJ32,'Energiefaktoren Ecoinvent'!$A:$A,0))),0)</f>
        <v>1.8347127883700001</v>
      </c>
      <c r="AV32" s="303">
        <f ca="1">IF(OR(AJ32="Benzin",AJ32="Diesel"),0,IF(ISERROR(OFFSET('Daten KEA'!$A$1,MATCH(AV$5,'Daten KEA'!$A:$A,0)-1,MATCH(AN32,'Daten KEA'!$A$424:$ADO$424,0)-1)),0,OFFSET('Daten KEA'!$A$1,MATCH(AV$5,'Daten KEA'!$A:$A,0)-1,MATCH(AN32,'Daten KEA'!$A$424:$ADO$424,0)-1))+IF(ISERROR(AL32*INDEX('Energiefaktoren Ecoinvent'!$D:$D,MATCH('mobitool-Faktoren v2.0'!AJ32,'Energiefaktoren Ecoinvent'!$A:$A,0))),0,AL32*INDEX('Energiefaktoren Ecoinvent'!$D:$D,MATCH('mobitool-Faktoren v2.0'!AJ32,'Energiefaktoren Ecoinvent'!$A:$A,0))))</f>
        <v>0</v>
      </c>
      <c r="AW32" s="303">
        <f ca="1">IF(ISERROR(OFFSET('Daten KEA'!$A$1,MATCH(AW$5,'Daten KEA'!$A:$A,0)-1,MATCH(AO32,'Daten KEA'!$A$424:$ADO$424,0)-1)),0,OFFSET('Daten KEA'!$A$1,MATCH(AW$5,'Daten KEA'!$A:$A,0)-1,MATCH(AO32,'Daten KEA'!$A$424:$ADO$424,0)-1))-IF(ISERROR(AK32*INDEX('Energiefaktoren Ecoinvent'!$D:$D,MATCH('mobitool-Faktoren v2.0'!AI32,'Energiefaktoren Ecoinvent'!$A:$A,0))),0,AK32*INDEX('Energiefaktoren Ecoinvent'!$D:$D,MATCH('mobitool-Faktoren v2.0'!AI32,'Energiefaktoren Ecoinvent'!$A:$A,0)))+IF(OR(AJ32="Benzin",AJ32="Diesel"),IF(ISERROR(OFFSET('Daten KEA'!$A$1,MATCH(AX$5,'Daten KEA'!$A:$A,0)-1,MATCH(AP32,'Daten KEA'!$A$424:$ADO$424,0)-1)),0,OFFSET('Daten KEA'!$A$1,MATCH(AX$5,'Daten KEA'!$A:$A,0)-1,MATCH(AP32,'Daten KEA'!$A$424:$ADO$424,0)-1))-IF(ISERROR(AL32*INDEX('Energiefaktoren Ecoinvent'!$D:$D,MATCH('mobitool-Faktoren v2.0'!AJ32,'Energiefaktoren Ecoinvent'!$A:$A,0))),0,AL32*INDEX('Energiefaktoren Ecoinvent'!$D:$D,MATCH('mobitool-Faktoren v2.0'!AJ32,'Energiefaktoren Ecoinvent'!$A:$A,0))),0)</f>
        <v>0.46805864500000016</v>
      </c>
      <c r="AX32" s="303">
        <f ca="1">IF(OR(AJ32="Benzin",AJ32="Diesel"),0,IF(ISERROR(OFFSET('Daten KEA'!$A$1,MATCH(AX$5,'Daten KEA'!$A:$A,0)-1,MATCH(AP32,'Daten KEA'!$A$424:$ADO$424,0)-1)),0,OFFSET('Daten KEA'!$A$1,MATCH(AX$5,'Daten KEA'!$A:$A,0)-1,MATCH(AP32,'Daten KEA'!$A$424:$ADO$424,0)-1))-IF(ISERROR(AL32*INDEX('Energiefaktoren Ecoinvent'!$D:$D,MATCH('mobitool-Faktoren v2.0'!AJ32,'Energiefaktoren Ecoinvent'!$A:$A,0))),0,AL32*INDEX('Energiefaktoren Ecoinvent'!$D:$D,MATCH('mobitool-Faktoren v2.0'!AJ32,'Energiefaktoren Ecoinvent'!$A:$A,0))))</f>
        <v>0</v>
      </c>
      <c r="AY32" s="303">
        <f t="shared" ca="1" si="5"/>
        <v>2.3027714333700002</v>
      </c>
      <c r="AZ32" s="303">
        <f ca="1">IF(ISERROR(OFFSET('Daten KEA'!$A$1,MATCH(AZ$5,'Daten KEA'!$A:$A,0)-1,MATCH(AQ32,'Daten KEA'!$A$424:$ADO$424,0)-1)),0,OFFSET('Daten KEA'!$A$1,MATCH(AZ$5,'Daten KEA'!$A:$A,0)-1,MATCH(AQ32,'Daten KEA'!$A$424:$ADO$424,0)-1))</f>
        <v>0.18482304999999999</v>
      </c>
      <c r="BA32" s="303">
        <f ca="1">IF(ISERROR(OFFSET('Daten KEA'!$A$1,MATCH(BA$5,'Daten KEA'!$A:$A,0)-1,MATCH(AR32,'Daten KEA'!$A$424:$ADO$424,0)-1)),0,OFFSET('Daten KEA'!$A$1,MATCH(BA$5,'Daten KEA'!$A:$A,0)-1,MATCH(AR32,'Daten KEA'!$A$424:$ADO$424,0)-1))</f>
        <v>1.0023063000000001</v>
      </c>
      <c r="BB32" s="303">
        <f ca="1">IF(ISERROR(OFFSET('Daten KEA'!$A$1,MATCH(BB$5,'Daten KEA'!$A:$A,0)-1,MATCH(AS32,'Daten KEA'!$A$424:$ADO$424,0)-1)),0,OFFSET('Daten KEA'!$A$1,MATCH(BB$5,'Daten KEA'!$A:$A,0)-1,MATCH(AS32,'Daten KEA'!$A$424:$ADO$424,0)-1))</f>
        <v>0.84415227999999998</v>
      </c>
      <c r="BC32" s="304">
        <f t="shared" ca="1" si="46"/>
        <v>4.3340530633700007</v>
      </c>
      <c r="BD32" s="303">
        <f ca="1">IF(ISERROR(OFFSET('Daten KEA'!$A$1,MATCH(BD$5,'Daten KEA'!$A:$A,0)-1,MATCH(AT32,'Daten KEA'!$A$424:$ADO$424,0)-1)),0,OFFSET('Daten KEA'!$A$1,MATCH(BD$5,'Daten KEA'!$A:$A,0)-1,MATCH(AT32,'Daten KEA'!$A$424:$ADO$424,0)-1))</f>
        <v>3.2793705000000002</v>
      </c>
      <c r="BE32" s="305">
        <f t="shared" ca="1" si="7"/>
        <v>0.7566521341688609</v>
      </c>
      <c r="BF32" s="306">
        <f ca="1">IF(ISERROR(OFFSET('Daten KEA'!$A$1,MATCH(BF$5,'Daten KEA'!$A:$A,0)-1,MATCH(AM32,'Daten KEA'!$A$424:$ADO$424,0)-1)),0,OFFSET('Daten KEA'!$A$1,MATCH(BF$5,'Daten KEA'!$A:$A,0)-1,MATCH(AM32,'Daten KEA'!$A$424:$ADO$424,0)-1))+IF(ISERROR($AK32*INDEX('Energiefaktoren Ecoinvent'!$H:$H,MATCH('mobitool-Faktoren v2.0'!$AI32,'Energiefaktoren Ecoinvent'!$A:$A,0))),0,$AK32*INDEX('Energiefaktoren Ecoinvent'!$H:$H,MATCH('mobitool-Faktoren v2.0'!$AI32,'Energiefaktoren Ecoinvent'!$A:$A,0)))+IF(OR(AJ32="Benzin",AJ32="Diesel"),IF(ISERROR(OFFSET('Daten KEA'!$A$1,MATCH(BG$5,'Daten KEA'!$A:$A,0)-1,MATCH(AN32,'Daten KEA'!$A$424:$ADO$424,0)-1)),0,OFFSET('Daten KEA'!$A$1,MATCH(BG$5,'Daten KEA'!$A:$A,0)-1,MATCH(AN32,'Daten KEA'!$A$424:$ADO$424,0)-1))+IF(ISERROR($AL32*INDEX('Energiefaktoren Ecoinvent'!$H:$H,MATCH('mobitool-Faktoren v2.0'!$AJ32,'Energiefaktoren Ecoinvent'!$A:$A,0))),0,$AL32*INDEX('Energiefaktoren Ecoinvent'!$H:$H,MATCH('mobitool-Faktoren v2.0'!$AJ32,'Energiefaktoren Ecoinvent'!$A:$A,0))),0)</f>
        <v>1.8346943213205431</v>
      </c>
      <c r="BG32" s="306">
        <f ca="1">IF(OR(AJ32="Benzin",AJ32="Diesel"),0,IF(ISERROR(OFFSET('Daten KEA'!$A$1,MATCH(BG$5,'Daten KEA'!$A:$A,0)-1,MATCH(AN32,'Daten KEA'!$A$424:$ADO$424,0)-1)),0,OFFSET('Daten KEA'!$A$1,MATCH(BG$5,'Daten KEA'!$A:$A,0)-1,MATCH(AN32,'Daten KEA'!$A$424:$ADO$424,0)-1))+IF(ISERROR($AL32*INDEX('Energiefaktoren Ecoinvent'!$H:$H,MATCH('mobitool-Faktoren v2.0'!$AJ32,'Energiefaktoren Ecoinvent'!$A:$A,0))),0,$AL32*INDEX('Energiefaktoren Ecoinvent'!$H:$H,MATCH('mobitool-Faktoren v2.0'!$AJ32,'Energiefaktoren Ecoinvent'!$A:$A,0))))</f>
        <v>0</v>
      </c>
      <c r="BH32" s="306">
        <f ca="1">IF(ISERROR(OFFSET('Daten KEA'!$A$1,MATCH(BH$5,'Daten KEA'!$A:$A,0)-1,MATCH(AO32,'Daten KEA'!$A$424:$ADO$424,0)-1)),0,OFFSET('Daten KEA'!$A$1,MATCH(BH$5,'Daten KEA'!$A:$A,0)-1,MATCH(AO32,'Daten KEA'!$A$424:$ADO$424,0)-1))-IF(ISERROR($AK32*INDEX('Energiefaktoren Ecoinvent'!$H:$H,MATCH('mobitool-Faktoren v2.0'!$AI32,'Energiefaktoren Ecoinvent'!$A:$A,0))),0,$AK32*INDEX('Energiefaktoren Ecoinvent'!$H:$H,MATCH('mobitool-Faktoren v2.0'!$AI32,'Energiefaktoren Ecoinvent'!$A:$A,0)))+IF(OR(AJ32="Benzin",AJ32="Diesel"),IF(ISERROR(OFFSET('Daten KEA'!$A$1,MATCH(BI$5,'Daten KEA'!$A:$A,0)-1,MATCH(AP32,'Daten KEA'!$A$424:$ADO$424,0)-1)),0,OFFSET('Daten KEA'!$A$1,MATCH(BI$5,'Daten KEA'!$A:$A,0)-1,MATCH(AP32,'Daten KEA'!$A$424:$ADO$424,0)-1))-IF(ISERROR($AL32*INDEX('Energiefaktoren Ecoinvent'!$H:$H,MATCH('mobitool-Faktoren v2.0'!$AJ32,'Energiefaktoren Ecoinvent'!$A:$A,0))),0,$AL32*INDEX('Energiefaktoren Ecoinvent'!$H:$H,MATCH('mobitool-Faktoren v2.0'!$AJ32,'Energiefaktoren Ecoinvent'!$A:$A,0))),0)</f>
        <v>0.44941147669140014</v>
      </c>
      <c r="BI32" s="306">
        <f ca="1">IF(OR(AJ32="Benzin",AJ32="Diesel"),0,IF(ISERROR(OFFSET('Daten KEA'!$A$1,MATCH(BI$5,'Daten KEA'!$A:$A,0)-1,MATCH(AP32,'Daten KEA'!$A$424:$ADO$424,0)-1)),0,OFFSET('Daten KEA'!$A$1,MATCH(BI$5,'Daten KEA'!$A:$A,0)-1,MATCH(AP32,'Daten KEA'!$A$424:$ADO$424,0)-1))-IF(ISERROR($AL32*INDEX('Energiefaktoren Ecoinvent'!$H:$H,MATCH('mobitool-Faktoren v2.0'!$AJ32,'Energiefaktoren Ecoinvent'!$A:$A,0))),0,$AL32*INDEX('Energiefaktoren Ecoinvent'!$H:$H,MATCH('mobitool-Faktoren v2.0'!$AJ32,'Energiefaktoren Ecoinvent'!$A:$A,0))))</f>
        <v>0</v>
      </c>
      <c r="BJ32" s="306">
        <f t="shared" ca="1" si="41"/>
        <v>2.284105798011943</v>
      </c>
      <c r="BK32" s="306">
        <f ca="1">IF(ISERROR(OFFSET('Daten KEA'!$A$1,MATCH(BK$5,'Daten KEA'!$A:$A,0)-1,MATCH(AQ32,'Daten KEA'!$A$424:$ADO$424,0)-1)),0,OFFSET('Daten KEA'!$A$1,MATCH(BK$5,'Daten KEA'!$A:$A,0)-1,MATCH(AQ32,'Daten KEA'!$A$424:$ADO$424,0)-1))</f>
        <v>0.17631837758306998</v>
      </c>
      <c r="BL32" s="306">
        <f ca="1">IF(ISERROR(OFFSET('Daten KEA'!$A$1,MATCH(BL$5,'Daten KEA'!$A:$A,0)-1,MATCH(AR32,'Daten KEA'!$A$424:$ADO$424,0)-1)),0,OFFSET('Daten KEA'!$A$1,MATCH(BL$5,'Daten KEA'!$A:$A,0)-1,MATCH(AR32,'Daten KEA'!$A$424:$ADO$424,0)-1))</f>
        <v>0.91292618585179997</v>
      </c>
      <c r="BM32" s="306">
        <f ca="1">IF(ISERROR(OFFSET('Daten KEA'!$A$1,MATCH(BM$5,'Daten KEA'!$A:$A,0)-1,MATCH(AS32,'Daten KEA'!$A$424:$ADO$424,0)-1)),0,OFFSET('Daten KEA'!$A$1,MATCH(BM$5,'Daten KEA'!$A:$A,0)-1,MATCH(AS32,'Daten KEA'!$A$424:$ADO$424,0)-1))</f>
        <v>0.74347970396926988</v>
      </c>
      <c r="BN32" s="307">
        <f t="shared" ca="1" si="43"/>
        <v>4.1168300654160825</v>
      </c>
      <c r="BO32" s="306">
        <f ca="1">IF(ISERROR(OFFSET('Daten KEA'!$A$1,MATCH(BO$5,'Daten KEA'!$A:$A,0)-1,MATCH(AT32,'Daten KEA'!$A$424:$ADO$424,0)-1)),0,OFFSET('Daten KEA'!$A$1,MATCH(BO$5,'Daten KEA'!$A:$A,0)-1,MATCH(AT32,'Daten KEA'!$A$424:$ADO$424,0)-1))</f>
        <v>3.167278653471</v>
      </c>
      <c r="BP32" s="305">
        <f t="shared" ca="1" si="8"/>
        <v>0.76934889299368914</v>
      </c>
      <c r="BQ32" s="308">
        <f ca="1">IF(ISERROR(OFFSET('Daten GWP'!$A$1,MATCH(BQ$5,'Daten GWP'!$A:$A,0)-1,MATCH(AM32,'Daten GWP'!$A$424:$ADO$424,0)-1)),0,OFFSET('Daten GWP'!$A$1,MATCH(BQ$5,'Daten GWP'!$A:$A,0)-1,MATCH(AM32,'Daten GWP'!$A$424:$ADO$424,0)-1))*1000</f>
        <v>113.71760999999999</v>
      </c>
      <c r="BR32" s="308">
        <f ca="1">IF(ISERROR(OFFSET('Daten GWP'!$A$1,MATCH(BR$5,'Daten GWP'!$A:$A,0)-1,MATCH(AN32,'Daten GWP'!$A$424:$ADO$424,0)-1)),0,OFFSET('Daten GWP'!$A$1,MATCH(BR$5,'Daten GWP'!$A:$A,0)-1,MATCH(AN32,'Daten GWP'!$A$424:$ADO$424,0)-1))*1000</f>
        <v>0</v>
      </c>
      <c r="BS32" s="308">
        <f ca="1">IF(ISERROR(OFFSET('Daten GWP'!$A$1,MATCH(BS$5,'Daten GWP'!$A:$A,0)-1,MATCH(AO32,'Daten GWP'!$A$424:$ADO$424,0)-1)),0,OFFSET('Daten GWP'!$A$1,MATCH(BS$5,'Daten GWP'!$A:$A,0)-1,MATCH(AO32,'Daten GWP'!$A$424:$ADO$424,0)-1))*1000</f>
        <v>20.316863000000001</v>
      </c>
      <c r="BT32" s="308">
        <f ca="1">IF(ISERROR(OFFSET('Daten GWP'!$A$1,MATCH(BT$5,'Daten GWP'!$A:$A,0)-1,MATCH(AP32,'Daten GWP'!$A$424:$ADO$424,0)-1)),0,OFFSET('Daten GWP'!$A$1,MATCH(BT$5,'Daten GWP'!$A:$A,0)-1,MATCH(AP32,'Daten GWP'!$A$424:$ADO$424,0)-1))*1000</f>
        <v>0</v>
      </c>
      <c r="BU32" s="308">
        <f t="shared" ca="1" si="9"/>
        <v>134.03447299999999</v>
      </c>
      <c r="BV32" s="308">
        <f ca="1">IF(ISERROR(OFFSET('Daten GWP'!$A$1,MATCH(BV$5,'Daten GWP'!$A:$A,0)-1,MATCH(AQ32,'Daten GWP'!$A$424:$ADO$424,0)-1)),0,OFFSET('Daten GWP'!$A$1,MATCH(BV$5,'Daten GWP'!$A:$A,0)-1,MATCH(AQ32,'Daten GWP'!$A$424:$ADO$424,0)-1))*1000</f>
        <v>6.4299441000000002</v>
      </c>
      <c r="BW32" s="308">
        <f ca="1">IF(ISERROR(OFFSET('Daten GWP'!$A$1,MATCH(BW$5,'Daten GWP'!$A:$A,0)-1,MATCH(AR32,'Daten GWP'!$A$424:$ADO$424,0)-1)),0,OFFSET('Daten GWP'!$A$1,MATCH(BW$5,'Daten GWP'!$A:$A,0)-1,MATCH(AR32,'Daten GWP'!$A$424:$ADO$424,0)-1))*1000</f>
        <v>60.633606</v>
      </c>
      <c r="BX32" s="308">
        <f ca="1">IF(ISERROR(OFFSET('Daten GWP'!$A$1,MATCH(BX$5,'Daten GWP'!$A:$A,0)-1,MATCH(AS32,'Daten GWP'!$A$424:$ADO$424,0)-1)),0,OFFSET('Daten GWP'!$A$1,MATCH(BX$5,'Daten GWP'!$A:$A,0)-1,MATCH(AS32,'Daten GWP'!$A$424:$ADO$424,0)-1))*1000</f>
        <v>14.358938999999999</v>
      </c>
      <c r="BY32" s="309">
        <f t="shared" ca="1" si="44"/>
        <v>215.45696209999997</v>
      </c>
      <c r="BZ32" s="308">
        <f ca="1">IF(ISERROR(OFFSET('Daten GWP'!$A$1,MATCH(BZ$5,'Daten GWP'!$A:$A,0)-1,MATCH(AT32,'Daten GWP'!$A$424:$ADO$424,0)-1)),0,OFFSET('Daten GWP'!$A$1,MATCH(BZ$5,'Daten GWP'!$A:$A,0)-1,MATCH(AT32,'Daten GWP'!$A$424:$ADO$424,0)-1))*1000</f>
        <v>163.97772000000001</v>
      </c>
      <c r="CA32" s="305">
        <f t="shared" ca="1" si="11"/>
        <v>0.76106948878214054</v>
      </c>
      <c r="CB32" s="310">
        <f ca="1">IF(ISERROR(OFFSET('Daten Elementary'!$A$1,MATCH(CB$5,'Daten Elementary'!$A:$A,0)-1,MATCH(AM32,'Daten Elementary'!$A$424:$ADO$424,0)-1)),0,OFFSET('Daten Elementary'!$A$1,MATCH(CB$5,'Daten Elementary'!$A:$A,0)-1,MATCH(AM32,'Daten Elementary'!$A$424:$ADO$424,0)-1))*1000000</f>
        <v>13.083238</v>
      </c>
      <c r="CC32" s="310">
        <f ca="1">IF(ISERROR(OFFSET('Daten Elementary'!$A$1,MATCH(CC$5,'Daten Elementary'!$A:$A,0)-1,MATCH(AN32,'Daten Elementary'!$A$424:$ADO$424,0)-1)),0,OFFSET('Daten Elementary'!$A$1,MATCH(CC$5,'Daten Elementary'!$A:$A,0)-1,MATCH(AN32,'Daten Elementary'!$A$424:$ADO$424,0)-1))*1000000</f>
        <v>0</v>
      </c>
      <c r="CD32" s="310">
        <f ca="1">IF(ISERROR(OFFSET('Daten Elementary'!$A$1,MATCH(CD$5,'Daten Elementary'!$A:$A,0)-1,MATCH(AO32,'Daten Elementary'!$A$424:$ADO$424,0)-1)),0,OFFSET('Daten Elementary'!$A$1,MATCH(CD$5,'Daten Elementary'!$A:$A,0)-1,MATCH(AO32,'Daten Elementary'!$A$424:$ADO$424,0)-1))*1000000</f>
        <v>2.6780575</v>
      </c>
      <c r="CE32" s="310">
        <f ca="1">IF(ISERROR(OFFSET('Daten Elementary'!$A$1,MATCH(CE$5,'Daten Elementary'!$A:$A,0)-1,MATCH(AP32,'Daten Elementary'!$A$424:$ADO$424,0)-1)),0,OFFSET('Daten Elementary'!$A$1,MATCH(CE$5,'Daten Elementary'!$A:$A,0)-1,MATCH(AP32,'Daten Elementary'!$A$424:$ADO$424,0)-1))*1000000</f>
        <v>0</v>
      </c>
      <c r="CF32" s="310">
        <f t="shared" ca="1" si="12"/>
        <v>15.761295499999999</v>
      </c>
      <c r="CG32" s="310">
        <f ca="1">IF(ISERROR(OFFSET('Daten Elementary'!$A$1,MATCH(CG$5,'Daten Elementary'!$A:$A,0)-1,MATCH(AQ32,'Daten Elementary'!$A$424:$ADO$424,0)-1)),0,OFFSET('Daten Elementary'!$A$1,MATCH(CG$5,'Daten Elementary'!$A:$A,0)-1,MATCH(AQ32,'Daten Elementary'!$A$424:$ADO$424,0)-1))*1000000</f>
        <v>2.5342876999999997</v>
      </c>
      <c r="CH32" s="310">
        <f ca="1">IF(ISERROR(OFFSET('Daten Elementary'!$A$1,MATCH(CH$5,'Daten Elementary'!$A:$A,0)-1,MATCH(AR32,'Daten Elementary'!$A$424:$ADO$424,0)-1)),0,OFFSET('Daten Elementary'!$A$1,MATCH(CH$5,'Daten Elementary'!$A:$A,0)-1,MATCH(AR32,'Daten Elementary'!$A$424:$ADO$424,0)-1))*1000000</f>
        <v>55.794156000000001</v>
      </c>
      <c r="CI32" s="310">
        <f ca="1">IF(ISERROR(OFFSET('Daten Elementary'!$A$1,MATCH(CI$5,'Daten Elementary'!$A:$A,0)-1,MATCH(AS32,'Daten Elementary'!$A$424:$ADO$424,0)-1)),0,OFFSET('Daten Elementary'!$A$1,MATCH(CI$5,'Daten Elementary'!$A:$A,0)-1,MATCH(AS32,'Daten Elementary'!$A$424:$ADO$424,0)-1))*1000000</f>
        <v>12.323541000000001</v>
      </c>
      <c r="CJ32" s="311">
        <f t="shared" ca="1" si="13"/>
        <v>86.413280200000003</v>
      </c>
      <c r="CK32" s="310">
        <f ca="1">IF(ISERROR(OFFSET('Daten Elementary'!$A$1,MATCH(CK$5,'Daten Elementary'!$A:$A,0)-1,MATCH($AT32,'Daten Elementary'!$A$424:$ADO$424,0)-1)),0,OFFSET('Daten Elementary'!$A$1,MATCH(CK$5,'Daten Elementary'!$A:$A,0)-1,MATCH($AT32,'Daten Elementary'!$A$424:$ADO$424,0)-1))*1000000</f>
        <v>43.725633999999999</v>
      </c>
      <c r="CL32" s="305">
        <f t="shared" ca="1" si="14"/>
        <v>0.5060059506918243</v>
      </c>
      <c r="CM32" s="312">
        <f ca="1">IF(ISERROR(OFFSET('Daten Elementary'!$A$1,MATCH(CM$5,'Daten Elementary'!$A:$A,0)-1,MATCH(AM32,'Daten Elementary'!$A$424:$ADO$424,0)-1)),0,OFFSET('Daten Elementary'!$A$1,MATCH(CM$5,'Daten Elementary'!$A:$A,0)-1,MATCH(AM32,'Daten Elementary'!$A$424:$ADO$424,0)-1))*1000000</f>
        <v>4.6424813</v>
      </c>
      <c r="CN32" s="312">
        <f ca="1">IF(ISERROR(OFFSET('Daten Elementary'!$A$1,MATCH(CN$5,'Daten Elementary'!$A:$A,0)-1,MATCH(AN32,'Daten Elementary'!$A$424:$ADO$424,0)-1)),0,OFFSET('Daten Elementary'!$A$1,MATCH(CN$5,'Daten Elementary'!$A:$A,0)-1,MATCH(AN32,'Daten Elementary'!$A$424:$ADO$424,0)-1))*1000000</f>
        <v>0</v>
      </c>
      <c r="CO32" s="312">
        <f ca="1">IF(ISERROR(OFFSET('Daten Elementary'!$A$1,MATCH(CO$5,'Daten Elementary'!$A:$A,0)-1,MATCH(AO32,'Daten Elementary'!$A$424:$ADO$424,0)-1)),0,OFFSET('Daten Elementary'!$A$1,MATCH(CO$5,'Daten Elementary'!$A:$A,0)-1,MATCH(AO32,'Daten Elementary'!$A$424:$ADO$424,0)-1))*1000000</f>
        <v>1.4950431</v>
      </c>
      <c r="CP32" s="312">
        <f ca="1">IF(ISERROR(OFFSET('Daten Elementary'!$A$1,MATCH(CP$5,'Daten Elementary'!$A:$A,0)-1,MATCH(AP32,'Daten Elementary'!$A$424:$ADO$424,0)-1)),0,OFFSET('Daten Elementary'!$A$1,MATCH(CP$5,'Daten Elementary'!$A:$A,0)-1,MATCH(AP32,'Daten Elementary'!$A$424:$ADO$424,0)-1))*1000000</f>
        <v>0</v>
      </c>
      <c r="CQ32" s="312">
        <f t="shared" ca="1" si="15"/>
        <v>6.1375244000000002</v>
      </c>
      <c r="CR32" s="312">
        <f ca="1">IF(ISERROR(OFFSET('Daten Elementary'!$A$1,MATCH(CR$5,'Daten Elementary'!$A:$A,0)-1,MATCH(AQ32,'Daten Elementary'!$A$424:$ADO$424,0)-1)),0,OFFSET('Daten Elementary'!$A$1,MATCH(CR$5,'Daten Elementary'!$A:$A,0)-1,MATCH(AQ32,'Daten Elementary'!$A$424:$ADO$424,0)-1))*1000000</f>
        <v>1.6960850999999999</v>
      </c>
      <c r="CS32" s="312">
        <f ca="1">IF(ISERROR(OFFSET('Daten Elementary'!$A$1,MATCH(CS$5,'Daten Elementary'!$A:$A,0)-1,MATCH(AR32,'Daten Elementary'!$A$424:$ADO$424,0)-1)),0,OFFSET('Daten Elementary'!$A$1,MATCH(CS$5,'Daten Elementary'!$A:$A,0)-1,MATCH(AR32,'Daten Elementary'!$A$424:$ADO$424,0)-1))*1000000</f>
        <v>21.365215000000003</v>
      </c>
      <c r="CT32" s="312">
        <f ca="1">IF(ISERROR(OFFSET('Daten Elementary'!$A$1,MATCH(CT$5,'Daten Elementary'!$A:$A,0)-1,MATCH(AS32,'Daten Elementary'!$A$424:$ADO$424,0)-1)),0,OFFSET('Daten Elementary'!$A$1,MATCH(CT$5,'Daten Elementary'!$A:$A,0)-1,MATCH(AS32,'Daten Elementary'!$A$424:$ADO$424,0)-1))*1000000</f>
        <v>6.9625197999999999</v>
      </c>
      <c r="CU32" s="313">
        <f t="shared" ca="1" si="16"/>
        <v>36.161344300000003</v>
      </c>
      <c r="CV32" s="312">
        <f ca="1">IF(ISERROR(OFFSET('Daten Elementary'!$A$1,MATCH(CV$5,'Daten Elementary'!$A:$A,0)-1,MATCH($AT32,'Daten Elementary'!$A$424:$ADO$424,0)-1)),0,OFFSET('Daten Elementary'!$A$1,MATCH(CV$5,'Daten Elementary'!$A:$A,0)-1,MATCH($AT32,'Daten Elementary'!$A$424:$ADO$424,0)-1))*1000000</f>
        <v>17.602672000000002</v>
      </c>
      <c r="CW32" s="305">
        <f t="shared" ca="1" si="17"/>
        <v>0.48678146072130402</v>
      </c>
      <c r="CX32" s="314">
        <f ca="1">IF(ISERROR(OFFSET('Daten Elementary'!$A$1,MATCH(CX$5,'Daten Elementary'!$A:$A,0)-1,MATCH(AM32,'Daten Elementary'!$A$424:$ADO$424,0)-1)),0,OFFSET('Daten Elementary'!$A$1,MATCH(CX$5,'Daten Elementary'!$A:$A,0)-1,MATCH(AM32,'Daten Elementary'!$A$424:$ADO$424,0)-1))*1000000</f>
        <v>17.163173</v>
      </c>
      <c r="CY32" s="314">
        <f ca="1">IF(ISERROR(OFFSET('Daten Elementary'!$A$1,MATCH(CY$5,'Daten Elementary'!$A:$A,0)-1,MATCH(AN32,'Daten Elementary'!$A$424:$ADO$424,0)-1)),0,OFFSET('Daten Elementary'!$A$1,MATCH(CY$5,'Daten Elementary'!$A:$A,0)-1,MATCH(AN32,'Daten Elementary'!$A$424:$ADO$424,0)-1))*1000000</f>
        <v>0</v>
      </c>
      <c r="CZ32" s="314">
        <f ca="1">IF(ISERROR(OFFSET('Daten Elementary'!$A$1,MATCH(CZ$5,'Daten Elementary'!$A:$A,0)-1,MATCH(AO32,'Daten Elementary'!$A$424:$ADO$424,0)-1)),0,OFFSET('Daten Elementary'!$A$1,MATCH(CZ$5,'Daten Elementary'!$A:$A,0)-1,MATCH(AO32,'Daten Elementary'!$A$424:$ADO$424,0)-1))*1000000</f>
        <v>46.331198999999998</v>
      </c>
      <c r="DA32" s="314">
        <f ca="1">IF(ISERROR(OFFSET('Daten Elementary'!$A$1,MATCH(DA$5,'Daten Elementary'!$A:$A,0)-1,MATCH(AP32,'Daten Elementary'!$A$424:$ADO$424,0)-1)),0,OFFSET('Daten Elementary'!$A$1,MATCH(DA$5,'Daten Elementary'!$A:$A,0)-1,MATCH(AP32,'Daten Elementary'!$A$424:$ADO$424,0)-1))*1000000</f>
        <v>0</v>
      </c>
      <c r="DB32" s="314">
        <f t="shared" ca="1" si="18"/>
        <v>63.494371999999998</v>
      </c>
      <c r="DC32" s="314">
        <f ca="1">IF(ISERROR(OFFSET('Daten Elementary'!$A$1,MATCH(DC$5,'Daten Elementary'!$A:$A,0)-1,MATCH(AQ32,'Daten Elementary'!$A$424:$ADO$424,0)-1)),0,OFFSET('Daten Elementary'!$A$1,MATCH(DC$5,'Daten Elementary'!$A:$A,0)-1,MATCH(AQ32,'Daten Elementary'!$A$424:$ADO$424,0)-1))*1000000</f>
        <v>6.4210890999999997</v>
      </c>
      <c r="DD32" s="314">
        <f ca="1">IF(ISERROR(OFFSET('Daten Elementary'!$A$1,MATCH(DD$5,'Daten Elementary'!$A:$A,0)-1,MATCH(AR32,'Daten Elementary'!$A$424:$ADO$424,0)-1)),0,OFFSET('Daten Elementary'!$A$1,MATCH(DD$5,'Daten Elementary'!$A:$A,0)-1,MATCH(AR32,'Daten Elementary'!$A$424:$ADO$424,0)-1))*1000000</f>
        <v>92.359469000000004</v>
      </c>
      <c r="DE32" s="314">
        <f ca="1">IF(ISERROR(OFFSET('Daten Elementary'!$A$1,MATCH(DE$5,'Daten Elementary'!$A:$A,0)-1,MATCH(AS32,'Daten Elementary'!$A$424:$ADO$424,0)-1)),0,OFFSET('Daten Elementary'!$A$1,MATCH(DE$5,'Daten Elementary'!$A:$A,0)-1,MATCH(AS32,'Daten Elementary'!$A$424:$ADO$424,0)-1))*1000000</f>
        <v>55.370537000000006</v>
      </c>
      <c r="DF32" s="315">
        <f t="shared" ca="1" si="19"/>
        <v>217.64546710000002</v>
      </c>
      <c r="DG32" s="314">
        <f ca="1">IF(ISERROR(OFFSET('Daten Elementary'!$A$1,MATCH(DG$5,'Daten Elementary'!$A:$A,0)-1,MATCH($AT32,'Daten Elementary'!$A$424:$ADO$424,0)-1)),0,OFFSET('Daten Elementary'!$A$1,MATCH(DG$5,'Daten Elementary'!$A:$A,0)-1,MATCH($AT32,'Daten Elementary'!$A$424:$ADO$424,0)-1))*1000000</f>
        <v>129.62645000000001</v>
      </c>
      <c r="DH32" s="305">
        <f t="shared" ca="1" si="20"/>
        <v>0.59558534219525672</v>
      </c>
      <c r="DI32" s="316">
        <f ca="1">IF(ISERROR(OFFSET('Daten Elementary'!$A$1,MATCH(DI$5,'Daten Elementary'!$A:$A,0)-1,MATCH(AM32,'Daten Elementary'!$A$424:$ADO$424,0)-1)),0,OFFSET('Daten Elementary'!$A$1,MATCH(DI$5,'Daten Elementary'!$A:$A,0)-1,MATCH(AM32,'Daten Elementary'!$A$424:$ADO$424,0)-1))*1000000</f>
        <v>13.066516999999999</v>
      </c>
      <c r="DJ32" s="316">
        <f ca="1">IF(ISERROR(OFFSET('Daten Elementary'!$A$1,MATCH(DJ$5,'Daten Elementary'!$A:$A,0)-1,MATCH(AN32,'Daten Elementary'!$A$424:$ADO$424,0)-1)),0,OFFSET('Daten Elementary'!$A$1,MATCH(DJ$5,'Daten Elementary'!$A:$A,0)-1,MATCH(AN32,'Daten Elementary'!$A$424:$ADO$424,0)-1))*1000000</f>
        <v>0</v>
      </c>
      <c r="DK32" s="316">
        <f ca="1">IF(ISERROR(OFFSET('Daten Elementary'!$A$1,MATCH(DK$5,'Daten Elementary'!$A:$A,0)-1,MATCH(AO32,'Daten Elementary'!$A$424:$ADO$424,0)-1)),0,OFFSET('Daten Elementary'!$A$1,MATCH(DK$5,'Daten Elementary'!$A:$A,0)-1,MATCH(AO32,'Daten Elementary'!$A$424:$ADO$424,0)-1))*1000000</f>
        <v>38.028525000000002</v>
      </c>
      <c r="DL32" s="316">
        <f ca="1">IF(ISERROR(OFFSET('Daten Elementary'!$A$1,MATCH(DL$5,'Daten Elementary'!$A:$A,0)-1,MATCH(AP32,'Daten Elementary'!$A$424:$ADO$424,0)-1)),0,OFFSET('Daten Elementary'!$A$1,MATCH(DL$5,'Daten Elementary'!$A:$A,0)-1,MATCH(AP32,'Daten Elementary'!$A$424:$ADO$424,0)-1))*1000000</f>
        <v>0</v>
      </c>
      <c r="DM32" s="316">
        <f t="shared" ca="1" si="21"/>
        <v>51.095041999999999</v>
      </c>
      <c r="DN32" s="316">
        <f ca="1">IF(ISERROR(OFFSET('Daten Elementary'!$A$1,MATCH(DN$5,'Daten Elementary'!$A:$A,0)-1,MATCH(AQ32,'Daten Elementary'!$A$424:$ADO$424,0)-1)),0,OFFSET('Daten Elementary'!$A$1,MATCH(DN$5,'Daten Elementary'!$A:$A,0)-1,MATCH(AQ32,'Daten Elementary'!$A$424:$ADO$424,0)-1))*1000000</f>
        <v>11.709254000000001</v>
      </c>
      <c r="DO32" s="316">
        <f ca="1">IF(ISERROR(OFFSET('Daten Elementary'!$A$1,MATCH(DO$5,'Daten Elementary'!$A:$A,0)-1,MATCH(AR32,'Daten Elementary'!$A$424:$ADO$424,0)-1)),0,OFFSET('Daten Elementary'!$A$1,MATCH(DO$5,'Daten Elementary'!$A:$A,0)-1,MATCH(AR32,'Daten Elementary'!$A$424:$ADO$424,0)-1))*1000000</f>
        <v>109.19866999999999</v>
      </c>
      <c r="DP32" s="316">
        <f ca="1">IF(ISERROR(OFFSET('Daten Elementary'!$A$1,MATCH(DP$5,'Daten Elementary'!$A:$A,0)-1,MATCH(AS32,'Daten Elementary'!$A$424:$ADO$424,0)-1)),0,OFFSET('Daten Elementary'!$A$1,MATCH(DP$5,'Daten Elementary'!$A:$A,0)-1,MATCH(AS32,'Daten Elementary'!$A$424:$ADO$424,0)-1))*1000000</f>
        <v>62.518711000000003</v>
      </c>
      <c r="DQ32" s="317">
        <f t="shared" ca="1" si="22"/>
        <v>234.52167699999998</v>
      </c>
      <c r="DR32" s="316">
        <f ca="1">IF(ISERROR(OFFSET('Daten Elementary'!$A$1,MATCH(DR$5,'Daten Elementary'!$A:$A,0)-1,MATCH($AT32,'Daten Elementary'!$A$424:$ADO$424,0)-1)),0,OFFSET('Daten Elementary'!$A$1,MATCH(DR$5,'Daten Elementary'!$A:$A,0)-1,MATCH($AT32,'Daten Elementary'!$A$424:$ADO$424,0)-1))*1000000</f>
        <v>124.91546</v>
      </c>
      <c r="DS32" s="305">
        <f t="shared" ca="1" si="23"/>
        <v>0.53263929201734306</v>
      </c>
      <c r="DT32" s="318">
        <f ca="1">IF(ISERROR(OFFSET('Daten UBP13'!$A$1,MATCH(DT$5,'Daten UBP13'!$A:$A,0)-1,MATCH(AM32,'Daten UBP13'!$A$424:$AEG$424,0)-1)),0,OFFSET('Daten UBP13'!$A$1,MATCH(DT$5,'Daten UBP13'!$A:$A,0)-1,MATCH(AM32,'Daten UBP13'!$A$424:$AEG$424,0)-1))</f>
        <v>88.132897</v>
      </c>
      <c r="DU32" s="318">
        <f ca="1">IF(ISERROR(OFFSET('Daten UBP13'!$A$1,MATCH(DU$5,'Daten UBP13'!$A:$A,0)-1,MATCH(AN32,'Daten UBP13'!$A$424:$AEG$424,0)-1)),0,OFFSET('Daten UBP13'!$A$1,MATCH(DU$5,'Daten UBP13'!$A:$A,0)-1,MATCH(AN32,'Daten UBP13'!$A$424:$AEG$424,0)-1))</f>
        <v>0</v>
      </c>
      <c r="DV32" s="318">
        <f ca="1">IF(ISERROR(OFFSET('Daten UBP13'!$A$1,MATCH(DV$5,'Daten UBP13'!$A:$A,0)-1,MATCH(AO32,'Daten UBP13'!$A$424:$AEG$424,0)-1)),0,OFFSET('Daten UBP13'!$A$1,MATCH(DV$5,'Daten UBP13'!$A:$A,0)-1,MATCH(AO32,'Daten UBP13'!$A$424:$AEG$424,0)-1))</f>
        <v>27.165512</v>
      </c>
      <c r="DW32" s="318">
        <f ca="1">IF(ISERROR(OFFSET('Daten UBP13'!$A$1,MATCH(DW$5,'Daten UBP13'!$A:$A,0)-1,MATCH(AP32,'Daten UBP13'!$A$424:$AEG$424,0)-1)),0,OFFSET('Daten UBP13'!$A$1,MATCH(DW$5,'Daten UBP13'!$A:$A,0)-1,MATCH(AP32,'Daten UBP13'!$A$424:$AEG$424,0)-1))</f>
        <v>0</v>
      </c>
      <c r="DX32" s="318">
        <f t="shared" ca="1" si="24"/>
        <v>115.29840899999999</v>
      </c>
      <c r="DY32" s="318">
        <f ca="1">IF(ISERROR(OFFSET('Daten UBP13'!$A$1,MATCH(DY$5,'Daten UBP13'!$A:$A,0)-1,MATCH(AQ32,'Daten UBP13'!$A$424:$AEG$424,0)-1)),0,OFFSET('Daten UBP13'!$A$1,MATCH(DY$5,'Daten UBP13'!$A:$A,0)-1,MATCH(AQ32,'Daten UBP13'!$A$424:$AEG$424,0)-1))</f>
        <v>9.4186382999999996</v>
      </c>
      <c r="DZ32" s="318">
        <f ca="1">IF(ISERROR(OFFSET('Daten UBP13'!$A$1,MATCH(DZ$5,'Daten UBP13'!$A:$A,0)-1,MATCH(AR32,'Daten UBP13'!$A$424:$AEG$424,0)-1)),0,OFFSET('Daten UBP13'!$A$1,MATCH(DZ$5,'Daten UBP13'!$A:$A,0)-1,MATCH(AR32,'Daten UBP13'!$A$424:$AEG$424,0)-1))</f>
        <v>107.58223</v>
      </c>
      <c r="EA32" s="318">
        <f ca="1">IF(ISERROR(OFFSET('Daten UBP13'!$A$1,MATCH(EA$5,'Daten UBP13'!$A:$A,0)-1,MATCH(AS32,'Daten UBP13'!$A$424:$AEG$424,0)-1)),0,OFFSET('Daten UBP13'!$A$1,MATCH(EA$5,'Daten UBP13'!$A:$A,0)-1,MATCH(AS32,'Daten UBP13'!$A$424:$AEG$424,0)-1))</f>
        <v>37.606847999999999</v>
      </c>
      <c r="EB32" s="319">
        <f t="shared" ca="1" si="25"/>
        <v>269.90612529999999</v>
      </c>
      <c r="EC32" s="318">
        <f ca="1">IF(ISERROR(OFFSET('Daten UBP13'!$A$1,MATCH(EC$5,'Daten UBP13'!$A:$A,0)-1,MATCH(AT32,'Daten UBP13'!$A$424:$AEG$424,0)-1)),0,OFFSET('Daten UBP13'!$A$1,MATCH(EC$5,'Daten UBP13'!$A:$A,0)-1,MATCH(AT32,'Daten UBP13'!$A$424:$AEG$424,0)-1))</f>
        <v>173.93441999999999</v>
      </c>
      <c r="ED32" s="305">
        <f t="shared" ca="1" si="26"/>
        <v>0.64442561207780047</v>
      </c>
      <c r="EE32" s="320">
        <f ca="1">IF(ISERROR(OFFSET('Daten ReCiPe'!$A$1,MATCH(EE$5,'Daten ReCiPe'!$A:$A,0)-1,MATCH(AM32,'Daten ReCiPe'!$A$424:$ADO$424,0)-1)),0,OFFSET('Daten ReCiPe'!$A$1,MATCH(EE$5,'Daten ReCiPe'!$A:$A,0)-1,MATCH(AM32,'Daten ReCiPe'!$A$424:$ADO$424,0)-1))*1000</f>
        <v>5.2571144000000007</v>
      </c>
      <c r="EF32" s="320">
        <f ca="1">IF(ISERROR(OFFSET('Daten ReCiPe'!$A$1,MATCH(EF$5,'Daten ReCiPe'!$A:$A,0)-1,MATCH(AN32,'Daten ReCiPe'!$A$424:$ADO$424,0)-1)),0,OFFSET('Daten ReCiPe'!$A$1,MATCH(EF$5,'Daten ReCiPe'!$A:$A,0)-1,MATCH(AN32,'Daten ReCiPe'!$A$424:$ADO$424,0)-1))*1000</f>
        <v>0</v>
      </c>
      <c r="EG32" s="320">
        <f ca="1">IF(ISERROR(OFFSET('Daten ReCiPe'!$A$1,MATCH(EG$5,'Daten ReCiPe'!$A:$A,0)-1,MATCH(AO32,'Daten ReCiPe'!$A$424:$ADO$424,0)-1)),0,OFFSET('Daten ReCiPe'!$A$1,MATCH(EG$5,'Daten ReCiPe'!$A:$A,0)-1,MATCH(AO32,'Daten ReCiPe'!$A$424:$ADO$424,0)-1))*1000</f>
        <v>7.4502978000000004</v>
      </c>
      <c r="EH32" s="320">
        <f ca="1">IF(ISERROR(OFFSET('Daten ReCiPe'!$A$1,MATCH(EH$5,'Daten ReCiPe'!$A:$A,0)-1,MATCH(AP32,'Daten ReCiPe'!$A$424:$ADO$424,0)-1)),0,OFFSET('Daten ReCiPe'!$A$1,MATCH(EH$5,'Daten ReCiPe'!$A:$A,0)-1,MATCH(AP32,'Daten ReCiPe'!$A$424:$ADO$424,0)-1))*1000</f>
        <v>0</v>
      </c>
      <c r="EI32" s="320">
        <f t="shared" ca="1" si="27"/>
        <v>12.7074122</v>
      </c>
      <c r="EJ32" s="320">
        <f ca="1">IF(ISERROR(OFFSET('Daten ReCiPe'!$A$1,MATCH(EJ$5,'Daten ReCiPe'!$A:$A,0)-1,MATCH(AQ32,'Daten ReCiPe'!$A$424:$ADO$424,0)-1)),0,OFFSET('Daten ReCiPe'!$A$1,MATCH(EJ$5,'Daten ReCiPe'!$A:$A,0)-1,MATCH(AQ32,'Daten ReCiPe'!$A$424:$ADO$424,0)-1))*1000</f>
        <v>0.86290067000000004</v>
      </c>
      <c r="EK32" s="320">
        <f ca="1">IF(ISERROR(OFFSET('Daten ReCiPe'!$A$1,MATCH(EK$5,'Daten ReCiPe'!$A:$A,0)-1,MATCH(AR32,'Daten ReCiPe'!$A$424:$ADO$424,0)-1)),0,OFFSET('Daten ReCiPe'!$A$1,MATCH(EK$5,'Daten ReCiPe'!$A:$A,0)-1,MATCH(AR32,'Daten ReCiPe'!$A$424:$ADO$424,0)-1))*1000</f>
        <v>7.5963000000000003</v>
      </c>
      <c r="EL32" s="320">
        <f ca="1">IF(ISERROR(OFFSET('Daten ReCiPe'!$A$1,MATCH(EL$5,'Daten ReCiPe'!$A:$A,0)-1,MATCH(AS32,'Daten ReCiPe'!$A$424:$ADO$424,0)-1)),0,OFFSET('Daten ReCiPe'!$A$1,MATCH(EL$5,'Daten ReCiPe'!$A:$A,0)-1,MATCH(AS32,'Daten ReCiPe'!$A$424:$ADO$424,0)-1))*1000</f>
        <v>2.0148036</v>
      </c>
      <c r="EM32" s="321">
        <f t="shared" ca="1" si="28"/>
        <v>23.181416470000002</v>
      </c>
      <c r="EN32" s="320">
        <f ca="1">IF(ISERROR(OFFSET('Daten ReCiPe'!$A$1,MATCH(EN$5,'Daten ReCiPe'!$A:$A,0)-1,MATCH(AT32,'Daten ReCiPe'!$A$424:$ADO$424,0)-1)),0,OFFSET('Daten ReCiPe'!$A$1,MATCH(EN$5,'Daten ReCiPe'!$A:$A,0)-1,MATCH(AT32,'Daten ReCiPe'!$A$424:$ADO$424,0)-1))*1000</f>
        <v>16.795741</v>
      </c>
      <c r="EO32" s="305">
        <f t="shared" ca="1" si="29"/>
        <v>0.72453471606172293</v>
      </c>
      <c r="EP32" s="322">
        <f ca="1">IF(ISERROR(OFFSET('Daten Elementary'!$A$1,MATCH(EP$5,'Daten Elementary'!$A:$A,0)-1,MATCH(AM32,'Daten Elementary'!$A$424:$ADO$424,0)-1)),0,OFFSET('Daten Elementary'!$A$1,MATCH(EP$5,'Daten Elementary'!$A:$A,0)-1,MATCH(AM32,'Daten Elementary'!$A$424:$ADO$424,0)-1))*1000000</f>
        <v>0.90277775999999998</v>
      </c>
      <c r="EQ32" s="322">
        <f ca="1">IF(ISERROR(OFFSET('Daten Elementary'!$A$1,MATCH(EQ$5,'Daten Elementary'!$A:$A,0)-1,MATCH(AN32,'Daten Elementary'!$A$424:$ADO$424,0)-1)),0,OFFSET('Daten Elementary'!$A$1,MATCH(EQ$5,'Daten Elementary'!$A:$A,0)-1,MATCH(AN32,'Daten Elementary'!$A$424:$ADO$424,0)-1))*1000000</f>
        <v>0</v>
      </c>
      <c r="ER32" s="322">
        <f ca="1">IF(ISERROR(OFFSET('Daten Elementary'!$A$1,MATCH(ER$5,'Daten Elementary'!$A:$A,0)-1,MATCH(AO32,'Daten Elementary'!$A$424:$ADO$424,0)-1)),0,OFFSET('Daten Elementary'!$A$1,MATCH(ER$5,'Daten Elementary'!$A:$A,0)-1,MATCH(AO32,'Daten Elementary'!$A$424:$ADO$424,0)-1))*1000000</f>
        <v>43.542662999999997</v>
      </c>
      <c r="ES32" s="322">
        <f ca="1">IF(ISERROR(OFFSET('Daten Elementary'!$A$1,MATCH(ES$5,'Daten Elementary'!$A:$A,0)-1,MATCH(AP32,'Daten Elementary'!$A$424:$ADO$424,0)-1)),0,OFFSET('Daten Elementary'!$A$1,MATCH(ES$5,'Daten Elementary'!$A:$A,0)-1,MATCH(AP32,'Daten Elementary'!$A$424:$ADO$424,0)-1))*1000000</f>
        <v>0</v>
      </c>
      <c r="ET32" s="322">
        <f t="shared" ca="1" si="30"/>
        <v>44.445440759999997</v>
      </c>
      <c r="EU32" s="322">
        <f ca="1">IF(ISERROR(OFFSET('Daten Elementary'!$A$1,MATCH(EU$5,'Daten Elementary'!$A:$A,0)-1,MATCH(AQ32,'Daten Elementary'!$A$424:$ADO$424,0)-1)),0,OFFSET('Daten Elementary'!$A$1,MATCH(EU$5,'Daten Elementary'!$A:$A,0)-1,MATCH(AQ32,'Daten Elementary'!$A$424:$ADO$424,0)-1))*1000000</f>
        <v>19.751365</v>
      </c>
      <c r="EV32" s="322">
        <f ca="1">IF(ISERROR(OFFSET('Daten Elementary'!$A$1,MATCH(EV$5,'Daten Elementary'!$A:$A,0)-1,MATCH(AR32,'Daten Elementary'!$A$424:$ADO$424,0)-1)),0,OFFSET('Daten Elementary'!$A$1,MATCH(EV$5,'Daten Elementary'!$A:$A,0)-1,MATCH(AR32,'Daten Elementary'!$A$424:$ADO$424,0)-1))*1000000</f>
        <v>204.54883000000001</v>
      </c>
      <c r="EW32" s="322">
        <f ca="1">IF(ISERROR(OFFSET('Daten Elementary'!$A$1,MATCH(EW$5,'Daten Elementary'!$A:$A,0)-1,MATCH(AS32,'Daten Elementary'!$A$424:$ADO$424,0)-1)),0,OFFSET('Daten Elementary'!$A$1,MATCH(EW$5,'Daten Elementary'!$A:$A,0)-1,MATCH(AS32,'Daten Elementary'!$A$424:$ADO$424,0)-1))*1000000</f>
        <v>34.145203000000002</v>
      </c>
      <c r="EX32" s="323">
        <f t="shared" ca="1" si="31"/>
        <v>302.89083876000001</v>
      </c>
      <c r="EY32" s="322">
        <f ca="1">IF(ISERROR(OFFSET('Daten Elementary'!$A$1,MATCH(EY$5,'Daten Elementary'!$A:$A,0)-1,MATCH($AT32,'Daten Elementary'!$A$424:$ADO$424,0)-1)),0,OFFSET('Daten Elementary'!$A$1,MATCH(EY$5,'Daten Elementary'!$A:$A,0)-1,MATCH($AT32,'Daten Elementary'!$A$424:$ADO$424,0)-1))*1000000</f>
        <v>150.66548</v>
      </c>
      <c r="EZ32" s="305">
        <f t="shared" ca="1" si="32"/>
        <v>0.49742501495524599</v>
      </c>
      <c r="FA32" s="314">
        <f ca="1">IF(ISERROR(OFFSET('Daten Elementary'!$A$1,MATCH(FA$5,'Daten Elementary'!$A:$A,0)-1,MATCH(AM32,'Daten Elementary'!$A$424:$ADO$424,0)-1)),0,OFFSET('Daten Elementary'!$A$1,MATCH(FA$5,'Daten Elementary'!$A:$A,0)-1,MATCH(AM32,'Daten Elementary'!$A$424:$ADO$424,0)-1))*1000</f>
        <v>107.91833000000001</v>
      </c>
      <c r="FB32" s="314">
        <f ca="1">IF(ISERROR(OFFSET('Daten Elementary'!$A$1,MATCH(FB$5,'Daten Elementary'!$A:$A,0)-1,MATCH(AN32,'Daten Elementary'!$A$424:$ADO$424,0)-1)),0,OFFSET('Daten Elementary'!$A$1,MATCH(FB$5,'Daten Elementary'!$A:$A,0)-1,MATCH(AN32,'Daten Elementary'!$A$424:$ADO$424,0)-1))*1000</f>
        <v>0</v>
      </c>
      <c r="FC32" s="314">
        <f ca="1">IF(ISERROR(OFFSET('Daten Elementary'!$A$1,MATCH(FC$5,'Daten Elementary'!$A:$A,0)-1,MATCH(AO32,'Daten Elementary'!$A$424:$ADO$424,0)-1)),0,OFFSET('Daten Elementary'!$A$1,MATCH(FC$5,'Daten Elementary'!$A:$A,0)-1,MATCH(AO32,'Daten Elementary'!$A$424:$ADO$424,0)-1))*1000</f>
        <v>12.673696</v>
      </c>
      <c r="FD32" s="314">
        <f ca="1">IF(ISERROR(OFFSET('Daten Elementary'!$A$1,MATCH(FD$5,'Daten Elementary'!$A:$A,0)-1,MATCH(AP32,'Daten Elementary'!$A$424:$ADO$424,0)-1)),0,OFFSET('Daten Elementary'!$A$1,MATCH(FD$5,'Daten Elementary'!$A:$A,0)-1,MATCH(AP32,'Daten Elementary'!$A$424:$ADO$424,0)-1))*1000</f>
        <v>0</v>
      </c>
      <c r="FE32" s="314">
        <f t="shared" ca="1" si="33"/>
        <v>120.592026</v>
      </c>
      <c r="FF32" s="314">
        <f ca="1">IF(ISERROR(OFFSET('Daten Elementary'!$A$1,MATCH(FF$5,'Daten Elementary'!$A:$A,0)-1,MATCH(AQ32,'Daten Elementary'!$A$424:$ADO$424,0)-1)),0,OFFSET('Daten Elementary'!$A$1,MATCH(FF$5,'Daten Elementary'!$A:$A,0)-1,MATCH(AQ32,'Daten Elementary'!$A$424:$ADO$424,0)-1))*1000</f>
        <v>5.7711579999999998</v>
      </c>
      <c r="FG32" s="314">
        <f ca="1">IF(ISERROR(OFFSET('Daten Elementary'!$A$1,MATCH(FG$5,'Daten Elementary'!$A:$A,0)-1,MATCH(AR32,'Daten Elementary'!$A$424:$ADO$424,0)-1)),0,OFFSET('Daten Elementary'!$A$1,MATCH(FG$5,'Daten Elementary'!$A:$A,0)-1,MATCH(AR32,'Daten Elementary'!$A$424:$ADO$424,0)-1))*1000</f>
        <v>54.344138999999998</v>
      </c>
      <c r="FH32" s="314">
        <f ca="1">IF(ISERROR(OFFSET('Daten Elementary'!$A$1,MATCH(FH$5,'Daten Elementary'!$A:$A,0)-1,MATCH(AS32,'Daten Elementary'!$A$424:$ADO$424,0)-1)),0,OFFSET('Daten Elementary'!$A$1,MATCH(FH$5,'Daten Elementary'!$A:$A,0)-1,MATCH(AS32,'Daten Elementary'!$A$424:$ADO$424,0)-1))*1000</f>
        <v>12.916036999999999</v>
      </c>
      <c r="FI32" s="315">
        <f t="shared" ca="1" si="34"/>
        <v>193.62335999999999</v>
      </c>
      <c r="FJ32" s="314">
        <f ca="1">IF(ISERROR(OFFSET('Daten Elementary'!$A$1,MATCH(FJ$5,'Daten Elementary'!$A:$A,0)-1,MATCH($AT32,'Daten Elementary'!$A$424:$ADO$424,0)-1)),0,OFFSET('Daten Elementary'!$A$1,MATCH(FJ$5,'Daten Elementary'!$A:$A,0)-1,MATCH($AT32,'Daten Elementary'!$A$424:$ADO$424,0)-1))*1000</f>
        <v>147.60847999999999</v>
      </c>
      <c r="FK32" s="305">
        <f t="shared" ca="1" si="35"/>
        <v>0.76234851001449411</v>
      </c>
      <c r="FL32" s="314">
        <f ca="1">IF(ISERROR(OFFSET('Daten Elementary'!$A$1,MATCH(FL$5,'Daten Elementary'!$A:$A,0)-1,MATCH(AM32,'Daten Elementary'!$A$424:$ADO$424,0)-1)),0,OFFSET('Daten Elementary'!$A$1,MATCH(FL$5,'Daten Elementary'!$A:$A,0)-1,MATCH(AM32,'Daten Elementary'!$A$424:$ADO$424,0)-1))</f>
        <v>0</v>
      </c>
      <c r="FM32" s="314">
        <f ca="1">IF(ISERROR(OFFSET('Daten Elementary'!$A$1,MATCH(FM$5,'Daten Elementary'!$A:$A,0)-1,MATCH(AN32,'Daten Elementary'!$A$424:$ADO$424,0)-1)),0,OFFSET('Daten Elementary'!$A$1,MATCH(FM$5,'Daten Elementary'!$A:$A,0)-1,MATCH(AN32,'Daten Elementary'!$A$424:$ADO$424,0)-1))</f>
        <v>0</v>
      </c>
      <c r="FN32" s="314">
        <f ca="1">IF(ISERROR(OFFSET('Daten Elementary'!$A$1,MATCH(FN$5,'Daten Elementary'!$A:$A,0)-1,MATCH(AO32,'Daten Elementary'!$A$424:$ADO$424,0)-1)),0,OFFSET('Daten Elementary'!$A$1,MATCH(FN$5,'Daten Elementary'!$A:$A,0)-1,MATCH(AO32,'Daten Elementary'!$A$424:$ADO$424,0)-1))</f>
        <v>0</v>
      </c>
      <c r="FO32" s="314">
        <f ca="1">IF(ISERROR(OFFSET('Daten Elementary'!$A$1,MATCH(FO$5,'Daten Elementary'!$A:$A,0)-1,MATCH(AP32,'Daten Elementary'!$A$424:$ADO$424,0)-1)),0,OFFSET('Daten Elementary'!$A$1,MATCH(FO$5,'Daten Elementary'!$A:$A,0)-1,MATCH(AP32,'Daten Elementary'!$A$424:$ADO$424,0)-1))</f>
        <v>0</v>
      </c>
      <c r="FP32" s="314">
        <f t="shared" ca="1" si="36"/>
        <v>0</v>
      </c>
      <c r="FQ32" s="314">
        <f ca="1">IF(ISERROR(OFFSET('Daten Elementary'!$A$1,MATCH(FQ$5,'Daten Elementary'!$A:$A,0)-1,MATCH(AQ32,'Daten Elementary'!$A$424:$ADO$424,0)-1)),0,OFFSET('Daten Elementary'!$A$1,MATCH(FQ$5,'Daten Elementary'!$A:$A,0)-1,MATCH(AQ32,'Daten Elementary'!$A$424:$ADO$424,0)-1))</f>
        <v>0</v>
      </c>
      <c r="FR32" s="314">
        <f ca="1">IF(ISERROR(OFFSET('Daten Elementary'!$A$1,MATCH(FR$5,'Daten Elementary'!$A:$A,0)-1,MATCH(AR32,'Daten Elementary'!$A$424:$ADO$424,0)-1)),0,OFFSET('Daten Elementary'!$A$1,MATCH(FR$5,'Daten Elementary'!$A:$A,0)-1,MATCH(AR32,'Daten Elementary'!$A$424:$ADO$424,0)-1))</f>
        <v>0</v>
      </c>
      <c r="FS32" s="314">
        <f ca="1">IF(ISERROR(OFFSET('Daten Elementary'!$A$1,MATCH(FS$5,'Daten Elementary'!$A:$A,0)-1,MATCH(AS32,'Daten Elementary'!$A$424:$ADO$424,0)-1)),0,OFFSET('Daten Elementary'!$A$1,MATCH(FS$5,'Daten Elementary'!$A:$A,0)-1,MATCH(AS32,'Daten Elementary'!$A$424:$ADO$424,0)-1))</f>
        <v>0</v>
      </c>
      <c r="FT32" s="315">
        <f t="shared" ca="1" si="37"/>
        <v>0</v>
      </c>
      <c r="FU32" s="314">
        <f ca="1">IF(ISERROR(OFFSET('Daten Elementary'!$A$1,MATCH(FU$5,'Daten Elementary'!$A:$A,0)-1,MATCH($AT32,'Daten Elementary'!$A$424:$ADO$424,0)-1)),0,OFFSET('Daten Elementary'!$A$1,MATCH(FU$5,'Daten Elementary'!$A:$A,0)-1,MATCH($AT32,'Daten Elementary'!$A$424:$ADO$424,0)-1))</f>
        <v>0</v>
      </c>
      <c r="FV32" s="305">
        <f t="shared" ca="1" si="38"/>
        <v>0</v>
      </c>
      <c r="FW32" s="324"/>
      <c r="FX32" s="231" t="str">
        <f t="shared" si="39"/>
        <v>Personenwagen, Erdgas (optimiert auf Gasbetrieb, Verbrauch entspricht EURO 3-Kategorie)</v>
      </c>
      <c r="FY32" s="231" t="str">
        <f t="shared" si="2"/>
        <v>Personenwagen</v>
      </c>
      <c r="FZ32" s="231" t="str">
        <f t="shared" si="3"/>
        <v>, Erdgas</v>
      </c>
      <c r="GA32" s="231" t="str">
        <f t="shared" si="4"/>
        <v xml:space="preserve"> (optimiert auf Gasbetrieb, Verbrauch entspricht EURO 3-Kategorie)</v>
      </c>
      <c r="GB32" s="231"/>
    </row>
    <row r="33" spans="1:184" ht="16.5" customHeight="1">
      <c r="A33" s="295"/>
      <c r="B33" s="344"/>
      <c r="C33" s="332" t="s">
        <v>385</v>
      </c>
      <c r="D33" s="328" t="s">
        <v>678</v>
      </c>
      <c r="E33" s="345" t="s">
        <v>22</v>
      </c>
      <c r="F33" s="102">
        <v>1.6</v>
      </c>
      <c r="G33" s="31">
        <v>5</v>
      </c>
      <c r="H33" s="87">
        <f t="shared" si="47"/>
        <v>0.32</v>
      </c>
      <c r="I33" s="99">
        <v>5.5380000000000003</v>
      </c>
      <c r="J33" s="189"/>
      <c r="K33" s="100">
        <v>1460</v>
      </c>
      <c r="L33" s="100">
        <v>41</v>
      </c>
      <c r="M33" s="99">
        <v>0.5</v>
      </c>
      <c r="N33" s="38" t="s">
        <v>99</v>
      </c>
      <c r="O33" s="6">
        <f ca="1">(IF(ISERROR(INDEX(INDIRECT($D$268),MATCH($AM33,$AM$4:$AM$275,0),MATCH(O$304,INDIRECT($E$268),0))*$I33/$AD33),0,INDEX(INDIRECT($D$268),MATCH($AM33,$AM$4:$AM$275,0),MATCH(O$304,INDIRECT($E$268),0))*$I33/$AD33)+IF(ISERROR(INDEX(INDIRECT($D$268),MATCH($AN33,$AN$4:$AN$275,0),MATCH(O$305,INDIRECT($E$268),0))*$J33/$AE33),0,INDEX(INDIRECT($D$268),MATCH($AN33,$AN$4:$AN$275,0),MATCH(O$305,INDIRECT($E$268),0))*$J33/$AE33))*$AC33/$F33</f>
        <v>86.219456249999993</v>
      </c>
      <c r="P33" s="6">
        <f ca="1">(IF(ISERROR(INDEX(INDIRECT($D$268),MATCH($AO33,$AO$4:$AO$275,0),MATCH(P$304,INDIRECT($E$268),0))*$I33/$AD33),0,INDEX(INDIRECT($D$268),MATCH($AO33,$AO$4:$AO$275,0),MATCH(P$304,INDIRECT($E$268),0))*$I33/$AD33)+IF(ISERROR(INDEX(INDIRECT($D$268),MATCH($AP33,$AP$4:$AP$275,0),MATCH(P$305,INDIRECT($E$268),0))*$J33/$AE33),0,INDEX(INDIRECT($D$268),MATCH($AP33,$AP$4:$AP$275,0),MATCH(P$305,INDIRECT($E$268),0))*$J33/$AE33))*$AC33/$F33</f>
        <v>20.959613750000003</v>
      </c>
      <c r="Q33" s="6">
        <f ca="1">INDEX(INDIRECT($D$268),MATCH($AQ33,$AQ$4:$AQ$284,0),MATCH(Q$4,INDIRECT($E$268),0))*$K33*$AC33/$F33/$AF33</f>
        <v>4.787196891725352</v>
      </c>
      <c r="R33" s="6">
        <f ca="1">INDEX(INDIRECT($D$268),MATCH($AR33,$AR$4:$AR$284,0),MATCH(R$4,INDIRECT($E$268),0))*IF($K33=1,$K33/$AF33,($K33-$L33)/($AF33-$AG33))*$AC33/$F33+$L33*(1+$M33)*INDEX(INDIRECT($D$268),MATCH($AR$223,$AR$4:$AR$284,0),MATCH(R$4,INDIRECT($E$268),0))/$AH33/$F33</f>
        <v>37.300245611194711</v>
      </c>
      <c r="S33" s="6">
        <f ca="1">INDEX(INDIRECT($D$268),MATCH($AS33,$AS$4:$AS$284,0),MATCH(S$4,INDIRECT($E$268),0))*$K33*$AC33/$F33/$AF33</f>
        <v>8.7931205369718306</v>
      </c>
      <c r="T33" s="7">
        <f t="shared" ca="1" si="1"/>
        <v>158.05963303989188</v>
      </c>
      <c r="U33" s="6">
        <f>IF($B$268=6,(IF(OR(AJ33="Benzin",AJ33="Diesel"),$AK33*INDEX('DIN EN 16258'!$I:$I,MATCH('mobitool-Faktoren v2.0'!$AI33,'DIN EN 16258'!$A:$A,0))*$I33/$AD33+$AL33*INDEX('DIN EN 16258'!$I:$I,MATCH('mobitool-Faktoren v2.0'!$AJ33,'DIN EN 16258'!$A:$A,0))*$I33/$AD33,IF(ISERROR($AK33*INDEX('DIN EN 16258'!$I:$I,MATCH('mobitool-Faktoren v2.0'!$AI33,'DIN EN 16258'!$A:$A,0))*$I33/$AD33),0,$AK33*INDEX('DIN EN 16258'!$I:$I,MATCH('mobitool-Faktoren v2.0'!$AI33,'DIN EN 16258'!$A:$A,0))*$I33/$AD33)+IF(ISERROR($AL33*INDEX('DIN EN 16258'!$I:$I,MATCH('mobitool-Faktoren v2.0'!$AJ33,'DIN EN 16258'!$A:$A,0))*$J33/$AE33),0,$AL33*INDEX('DIN EN 16258'!$I:$I,MATCH('mobitool-Faktoren v2.0'!$AJ33,'DIN EN 16258'!$A:$A,0))*$J33/$AE33)))*1000,
IF($B$268=1,(IF(OR(AJ33="Benzin",AJ33="Diesel"),$AK33*INDEX('DIN EN 16258'!$D:$D,MATCH('mobitool-Faktoren v2.0'!$AI33,'DIN EN 16258'!$A:$A,0))*$I33/$AD33+$AL33*INDEX('DIN EN 16258'!$D:$D,MATCH('mobitool-Faktoren v2.0'!$AJ33,'DIN EN 16258'!$A:$A,0))*$I33/$AD33,IF(ISERROR($AK33*INDEX('DIN EN 16258'!$D:$D,MATCH('mobitool-Faktoren v2.0'!$AI33,'DIN EN 16258'!$A:$A,0))*$I33/$AD33),0,$AK33*INDEX('DIN EN 16258'!$D:$D,MATCH('mobitool-Faktoren v2.0'!$AI33,'DIN EN 16258'!$A:$A,0))*$I33/$AD33)+IF(ISERROR($AL33*INDEX('DIN EN 16258'!$D:$D,MATCH('mobitool-Faktoren v2.0'!$AJ33,'DIN EN 16258'!$A:$A,0))*$J33/$AE33),0,$AL33*INDEX('DIN EN 16258'!$D:$D,MATCH('mobitool-Faktoren v2.0'!$AJ33,'DIN EN 16258'!$A:$A,0))*$J33/$AE33))),0))*$AC33/$F33</f>
        <v>84.367968750000003</v>
      </c>
      <c r="V33" s="6">
        <f>IF($B$268=6,(IF(OR(AJ33="Benzin",AJ33="Diesel"),$AK33*INDEX('DIN EN 16258'!$L:$L,MATCH('mobitool-Faktoren v2.0'!$AI33,'DIN EN 16258'!$A:$A,0))*$I33/$AD33+$AL33*INDEX('DIN EN 16258'!$L:$L,MATCH('mobitool-Faktoren v2.0'!$AJ33,'DIN EN 16258'!$A:$A,0))*$I33/$AD33,IF(ISERROR($AK33*INDEX('DIN EN 16258'!$L:$L,MATCH('mobitool-Faktoren v2.0'!$AI33,'DIN EN 16258'!$A:$A,0))*$I33/$AD33),0,$AK33*INDEX('DIN EN 16258'!$L:$L,MATCH('mobitool-Faktoren v2.0'!$AI33,'DIN EN 16258'!$A:$A,0))*$I33/$AD33)+IF(ISERROR($AL33*INDEX('DIN EN 16258'!$L:$L,MATCH('mobitool-Faktoren v2.0'!$AJ33,'DIN EN 16258'!$A:$A,0))*$J33/$AE33),0,$AL33*INDEX('DIN EN 16258'!$L:$L,MATCH('mobitool-Faktoren v2.0'!$AJ33,'DIN EN 16258'!$A:$A,0))*$J33/$AE33)))*1000,
IF($B$268=1,(IF(OR(AJ33="Benzin",AJ33="Diesel"),$AK33*INDEX('DIN EN 16258'!$F:$F,MATCH('mobitool-Faktoren v2.0'!$AI33,'DIN EN 16258'!$A:$A,0))*$I33/$AD33+$AL33*INDEX('DIN EN 16258'!$F:$F,MATCH('mobitool-Faktoren v2.0'!$AJ33,'DIN EN 16258'!$A:$A,0))*$I33/$AD33,IF(ISERROR($AK33*INDEX('DIN EN 16258'!$F:$F,MATCH('mobitool-Faktoren v2.0'!$AI33,'DIN EN 16258'!$A:$A,0))*$I33/$AD33),0,$AK33*INDEX('DIN EN 16258'!$F:$F,MATCH('mobitool-Faktoren v2.0'!$AI33,'DIN EN 16258'!$A:$A,0))*$I33/$AD33)+IF(ISERROR($AL33*INDEX('DIN EN 16258'!$F:$F,MATCH('mobitool-Faktoren v2.0'!$AJ33,'DIN EN 16258'!$A:$A,0))*$J33/$AE33),0,$AL33*INDEX('DIN EN 16258'!$F:$F,MATCH('mobitool-Faktoren v2.0'!$AJ33,'DIN EN 16258'!$A:$A,0))*$J33/$AE33))),0))*$AC33/$F33</f>
        <v>100.20318749999998</v>
      </c>
      <c r="W33" s="6" t="s">
        <v>672</v>
      </c>
      <c r="X33" s="39" t="s">
        <v>162</v>
      </c>
      <c r="Y33" s="336">
        <v>3</v>
      </c>
      <c r="Z33" s="336">
        <v>25</v>
      </c>
      <c r="AA33" s="337">
        <v>500</v>
      </c>
      <c r="AB33" s="299">
        <v>3500</v>
      </c>
      <c r="AC33" s="300">
        <v>1</v>
      </c>
      <c r="AD33" s="298">
        <f>0.041535/0.75*100</f>
        <v>5.5380000000000003</v>
      </c>
      <c r="AE33" s="298"/>
      <c r="AF33" s="299">
        <v>1420</v>
      </c>
      <c r="AG33" s="299">
        <v>41</v>
      </c>
      <c r="AH33" s="299">
        <v>150000</v>
      </c>
      <c r="AI33" s="301" t="s">
        <v>34</v>
      </c>
      <c r="AJ33" s="301"/>
      <c r="AK33" s="329">
        <v>4.1535000000000002E-2</v>
      </c>
      <c r="AL33" s="329"/>
      <c r="AM33" s="331" t="s">
        <v>927</v>
      </c>
      <c r="AN33" s="202" t="s">
        <v>81</v>
      </c>
      <c r="AO33" s="331" t="s">
        <v>928</v>
      </c>
      <c r="AP33" s="202" t="s">
        <v>81</v>
      </c>
      <c r="AQ33" s="202" t="s">
        <v>893</v>
      </c>
      <c r="AR33" s="202" t="s">
        <v>921</v>
      </c>
      <c r="AS33" s="202" t="s">
        <v>894</v>
      </c>
      <c r="AT33" s="202" t="s">
        <v>923</v>
      </c>
      <c r="AU33" s="303">
        <f ca="1">IF(ISERROR(OFFSET('Daten KEA'!$A$1,MATCH(AU$5,'Daten KEA'!$A:$A,0)-1,MATCH(AM33,'Daten KEA'!$A$424:$ADO$424,0)-1)),0,OFFSET('Daten KEA'!$A$1,MATCH(AU$5,'Daten KEA'!$A:$A,0)-1,MATCH(AM33,'Daten KEA'!$A$424:$ADO$424,0)-1))+IF(ISERROR(AK33*INDEX('Energiefaktoren Ecoinvent'!$D:$D,MATCH('mobitool-Faktoren v2.0'!AI33,'Energiefaktoren Ecoinvent'!$A:$A,0))),0,AK33*INDEX('Energiefaktoren Ecoinvent'!$D:$D,MATCH('mobitool-Faktoren v2.0'!AI33,'Energiefaktoren Ecoinvent'!$A:$A,0)))+IF(OR(AJ33="Benzin",AJ33="Diesel"),IF(ISERROR(OFFSET('Daten KEA'!$A$1,MATCH(AV$5,'Daten KEA'!$A:$A,0)-1,MATCH(AN33,'Daten KEA'!$A$424:$ADO$424,0)-1)),0,OFFSET('Daten KEA'!$A$1,MATCH(AV$5,'Daten KEA'!$A:$A,0)-1,MATCH(AN33,'Daten KEA'!$A$424:$ADO$424,0)-1))+IF(ISERROR(AL33*INDEX('Energiefaktoren Ecoinvent'!$D:$D,MATCH('mobitool-Faktoren v2.0'!AJ33,'Energiefaktoren Ecoinvent'!$A:$A,0))),0,AL33*INDEX('Energiefaktoren Ecoinvent'!$D:$D,MATCH('mobitool-Faktoren v2.0'!AJ33,'Energiefaktoren Ecoinvent'!$A:$A,0))),0)</f>
        <v>1.7652375</v>
      </c>
      <c r="AV33" s="303">
        <f ca="1">IF(OR(AJ33="Benzin",AJ33="Diesel"),0,IF(ISERROR(OFFSET('Daten KEA'!$A$1,MATCH(AV$5,'Daten KEA'!$A:$A,0)-1,MATCH(AN33,'Daten KEA'!$A$424:$ADO$424,0)-1)),0,OFFSET('Daten KEA'!$A$1,MATCH(AV$5,'Daten KEA'!$A:$A,0)-1,MATCH(AN33,'Daten KEA'!$A$424:$ADO$424,0)-1))+IF(ISERROR(AL33*INDEX('Energiefaktoren Ecoinvent'!$D:$D,MATCH('mobitool-Faktoren v2.0'!AJ33,'Energiefaktoren Ecoinvent'!$A:$A,0))),0,AL33*INDEX('Energiefaktoren Ecoinvent'!$D:$D,MATCH('mobitool-Faktoren v2.0'!AJ33,'Energiefaktoren Ecoinvent'!$A:$A,0))))</f>
        <v>0</v>
      </c>
      <c r="AW33" s="303">
        <f ca="1">IF(ISERROR(OFFSET('Daten KEA'!$A$1,MATCH(AW$5,'Daten KEA'!$A:$A,0)-1,MATCH(AO33,'Daten KEA'!$A$424:$ADO$424,0)-1)),0,OFFSET('Daten KEA'!$A$1,MATCH(AW$5,'Daten KEA'!$A:$A,0)-1,MATCH(AO33,'Daten KEA'!$A$424:$ADO$424,0)-1))-IF(ISERROR(AK33*INDEX('Energiefaktoren Ecoinvent'!$D:$D,MATCH('mobitool-Faktoren v2.0'!AI33,'Energiefaktoren Ecoinvent'!$A:$A,0))),0,AK33*INDEX('Energiefaktoren Ecoinvent'!$D:$D,MATCH('mobitool-Faktoren v2.0'!AI33,'Energiefaktoren Ecoinvent'!$A:$A,0)))+IF(OR(AJ33="Benzin",AJ33="Diesel"),IF(ISERROR(OFFSET('Daten KEA'!$A$1,MATCH(AX$5,'Daten KEA'!$A:$A,0)-1,MATCH(AP33,'Daten KEA'!$A$424:$ADO$424,0)-1)),0,OFFSET('Daten KEA'!$A$1,MATCH(AX$5,'Daten KEA'!$A:$A,0)-1,MATCH(AP33,'Daten KEA'!$A$424:$ADO$424,0)-1))-IF(ISERROR(AL33*INDEX('Energiefaktoren Ecoinvent'!$D:$D,MATCH('mobitool-Faktoren v2.0'!AJ33,'Energiefaktoren Ecoinvent'!$A:$A,0))),0,AL33*INDEX('Energiefaktoren Ecoinvent'!$D:$D,MATCH('mobitool-Faktoren v2.0'!AJ33,'Energiefaktoren Ecoinvent'!$A:$A,0))),0)</f>
        <v>0.62210130000000019</v>
      </c>
      <c r="AX33" s="303">
        <f ca="1">IF(OR(AJ33="Benzin",AJ33="Diesel"),0,IF(ISERROR(OFFSET('Daten KEA'!$A$1,MATCH(AX$5,'Daten KEA'!$A:$A,0)-1,MATCH(AP33,'Daten KEA'!$A$424:$ADO$424,0)-1)),0,OFFSET('Daten KEA'!$A$1,MATCH(AX$5,'Daten KEA'!$A:$A,0)-1,MATCH(AP33,'Daten KEA'!$A$424:$ADO$424,0)-1))-IF(ISERROR(AL33*INDEX('Energiefaktoren Ecoinvent'!$D:$D,MATCH('mobitool-Faktoren v2.0'!AJ33,'Energiefaktoren Ecoinvent'!$A:$A,0))),0,AL33*INDEX('Energiefaktoren Ecoinvent'!$D:$D,MATCH('mobitool-Faktoren v2.0'!AJ33,'Energiefaktoren Ecoinvent'!$A:$A,0))))</f>
        <v>0</v>
      </c>
      <c r="AY33" s="303">
        <f t="shared" ca="1" si="5"/>
        <v>2.3873388000000002</v>
      </c>
      <c r="AZ33" s="347">
        <f ca="1">IF(ISERROR(OFFSET('Daten KEA'!$A$1,MATCH(AZ$5,'Daten KEA'!$A:$A,0)-1,MATCH(AQ33,'Daten KEA'!$A$424:$ADO$424,0)-1)),0,OFFSET('Daten KEA'!$A$1,MATCH(AZ$5,'Daten KEA'!$A:$A,0)-1,MATCH(AQ33,'Daten KEA'!$A$424:$ADO$424,0)-1))</f>
        <v>0.21453198000000001</v>
      </c>
      <c r="BA33" s="347">
        <f ca="1">IF(ISERROR(OFFSET('Daten KEA'!$A$1,MATCH(BA$5,'Daten KEA'!$A:$A,0)-1,MATCH(AR33,'Daten KEA'!$A$424:$ADO$424,0)-1)),0,OFFSET('Daten KEA'!$A$1,MATCH(BA$5,'Daten KEA'!$A:$A,0)-1,MATCH(AR33,'Daten KEA'!$A$424:$ADO$424,0)-1))</f>
        <v>0.84847834</v>
      </c>
      <c r="BB33" s="347">
        <f ca="1">IF(ISERROR(OFFSET('Daten KEA'!$A$1,MATCH(BB$5,'Daten KEA'!$A:$A,0)-1,MATCH(AS33,'Daten KEA'!$A$424:$ADO$424,0)-1)),0,OFFSET('Daten KEA'!$A$1,MATCH(BB$5,'Daten KEA'!$A:$A,0)-1,MATCH(AS33,'Daten KEA'!$A$424:$ADO$424,0)-1))</f>
        <v>0.82352296999999997</v>
      </c>
      <c r="BC33" s="348">
        <f t="shared" ref="BC33:BC40" ca="1" si="48">AY33+AZ33+BA33+BB33</f>
        <v>4.2738720900000002</v>
      </c>
      <c r="BD33" s="347">
        <f ca="1">IF(ISERROR(OFFSET('Daten KEA'!$A$1,MATCH(BD$5,'Daten KEA'!$A:$A,0)-1,MATCH(AT33,'Daten KEA'!$A$424:$ADO$424,0)-1)),0,OFFSET('Daten KEA'!$A$1,MATCH(BD$5,'Daten KEA'!$A:$A,0)-1,MATCH(AT33,'Daten KEA'!$A$424:$ADO$424,0)-1))</f>
        <v>4.2738721000000002</v>
      </c>
      <c r="BE33" s="305">
        <f t="shared" ca="1" si="7"/>
        <v>1.0000000023397986</v>
      </c>
      <c r="BF33" s="306">
        <f ca="1">IF(ISERROR(OFFSET('Daten KEA'!$A$1,MATCH(BF$5,'Daten KEA'!$A:$A,0)-1,MATCH(AM33,'Daten KEA'!$A$424:$ADO$424,0)-1)),0,OFFSET('Daten KEA'!$A$1,MATCH(BF$5,'Daten KEA'!$A:$A,0)-1,MATCH(AM33,'Daten KEA'!$A$424:$ADO$424,0)-1))+IF(ISERROR($AK33*INDEX('Energiefaktoren Ecoinvent'!$H:$H,MATCH('mobitool-Faktoren v2.0'!$AI33,'Energiefaktoren Ecoinvent'!$A:$A,0))),0,$AK33*INDEX('Energiefaktoren Ecoinvent'!$H:$H,MATCH('mobitool-Faktoren v2.0'!$AI33,'Energiefaktoren Ecoinvent'!$A:$A,0)))+IF(OR(AJ33="Benzin",AJ33="Diesel"),IF(ISERROR(OFFSET('Daten KEA'!$A$1,MATCH(BG$5,'Daten KEA'!$A:$A,0)-1,MATCH(AN33,'Daten KEA'!$A$424:$ADO$424,0)-1)),0,OFFSET('Daten KEA'!$A$1,MATCH(BG$5,'Daten KEA'!$A:$A,0)-1,MATCH(AN33,'Daten KEA'!$A$424:$ADO$424,0)-1))+IF(ISERROR($AL33*INDEX('Energiefaktoren Ecoinvent'!$H:$H,MATCH('mobitool-Faktoren v2.0'!$AJ33,'Energiefaktoren Ecoinvent'!$A:$A,0))),0,$AL33*INDEX('Energiefaktoren Ecoinvent'!$H:$H,MATCH('mobitool-Faktoren v2.0'!$AJ33,'Energiefaktoren Ecoinvent'!$A:$A,0))),0)</f>
        <v>1.7652375</v>
      </c>
      <c r="BG33" s="306">
        <f ca="1">IF(OR(AJ33="Benzin",AJ33="Diesel"),0,IF(ISERROR(OFFSET('Daten KEA'!$A$1,MATCH(BG$5,'Daten KEA'!$A:$A,0)-1,MATCH(AN33,'Daten KEA'!$A$424:$ADO$424,0)-1)),0,OFFSET('Daten KEA'!$A$1,MATCH(BG$5,'Daten KEA'!$A:$A,0)-1,MATCH(AN33,'Daten KEA'!$A$424:$ADO$424,0)-1))+IF(ISERROR($AL33*INDEX('Energiefaktoren Ecoinvent'!$H:$H,MATCH('mobitool-Faktoren v2.0'!$AJ33,'Energiefaktoren Ecoinvent'!$A:$A,0))),0,$AL33*INDEX('Energiefaktoren Ecoinvent'!$H:$H,MATCH('mobitool-Faktoren v2.0'!$AJ33,'Energiefaktoren Ecoinvent'!$A:$A,0))))</f>
        <v>0</v>
      </c>
      <c r="BH33" s="306">
        <f ca="1">IF(ISERROR(OFFSET('Daten KEA'!$A$1,MATCH(BH$5,'Daten KEA'!$A:$A,0)-1,MATCH(AO33,'Daten KEA'!$A$424:$ADO$424,0)-1)),0,OFFSET('Daten KEA'!$A$1,MATCH(BH$5,'Daten KEA'!$A:$A,0)-1,MATCH(AO33,'Daten KEA'!$A$424:$ADO$424,0)-1))-IF(ISERROR($AK33*INDEX('Energiefaktoren Ecoinvent'!$H:$H,MATCH('mobitool-Faktoren v2.0'!$AI33,'Energiefaktoren Ecoinvent'!$A:$A,0))),0,$AK33*INDEX('Energiefaktoren Ecoinvent'!$H:$H,MATCH('mobitool-Faktoren v2.0'!$AI33,'Energiefaktoren Ecoinvent'!$A:$A,0)))+IF(OR(AJ33="Benzin",AJ33="Diesel"),IF(ISERROR(OFFSET('Daten KEA'!$A$1,MATCH(BI$5,'Daten KEA'!$A:$A,0)-1,MATCH(AP33,'Daten KEA'!$A$424:$ADO$424,0)-1)),0,OFFSET('Daten KEA'!$A$1,MATCH(BI$5,'Daten KEA'!$A:$A,0)-1,MATCH(AP33,'Daten KEA'!$A$424:$ADO$424,0)-1))-IF(ISERROR($AL33*INDEX('Energiefaktoren Ecoinvent'!$H:$H,MATCH('mobitool-Faktoren v2.0'!$AJ33,'Energiefaktoren Ecoinvent'!$A:$A,0))),0,$AL33*INDEX('Energiefaktoren Ecoinvent'!$H:$H,MATCH('mobitool-Faktoren v2.0'!$AJ33,'Energiefaktoren Ecoinvent'!$A:$A,0))),0)</f>
        <v>0.61430822519570016</v>
      </c>
      <c r="BI33" s="306">
        <f ca="1">IF(OR(AJ33="Benzin",AJ33="Diesel"),0,IF(ISERROR(OFFSET('Daten KEA'!$A$1,MATCH(BI$5,'Daten KEA'!$A:$A,0)-1,MATCH(AP33,'Daten KEA'!$A$424:$ADO$424,0)-1)),0,OFFSET('Daten KEA'!$A$1,MATCH(BI$5,'Daten KEA'!$A:$A,0)-1,MATCH(AP33,'Daten KEA'!$A$424:$ADO$424,0)-1))-IF(ISERROR($AL33*INDEX('Energiefaktoren Ecoinvent'!$H:$H,MATCH('mobitool-Faktoren v2.0'!$AJ33,'Energiefaktoren Ecoinvent'!$A:$A,0))),0,$AL33*INDEX('Energiefaktoren Ecoinvent'!$H:$H,MATCH('mobitool-Faktoren v2.0'!$AJ33,'Energiefaktoren Ecoinvent'!$A:$A,0))))</f>
        <v>0</v>
      </c>
      <c r="BJ33" s="306">
        <f t="shared" ca="1" si="41"/>
        <v>2.3795457251957002</v>
      </c>
      <c r="BK33" s="349">
        <f ca="1">IF(ISERROR(OFFSET('Daten KEA'!$A$1,MATCH(BK$5,'Daten KEA'!$A:$A,0)-1,MATCH(AQ33,'Daten KEA'!$A$424:$ADO$424,0)-1)),0,OFFSET('Daten KEA'!$A$1,MATCH(BK$5,'Daten KEA'!$A:$A,0)-1,MATCH(AQ33,'Daten KEA'!$A$424:$ADO$424,0)-1))</f>
        <v>0.20490561593225501</v>
      </c>
      <c r="BL33" s="349">
        <f ca="1">IF(ISERROR(OFFSET('Daten KEA'!$A$1,MATCH(BL$5,'Daten KEA'!$A:$A,0)-1,MATCH(AR33,'Daten KEA'!$A$424:$ADO$424,0)-1)),0,OFFSET('Daten KEA'!$A$1,MATCH(BL$5,'Daten KEA'!$A:$A,0)-1,MATCH(AR33,'Daten KEA'!$A$424:$ADO$424,0)-1))</f>
        <v>0.78080136397911004</v>
      </c>
      <c r="BM33" s="349">
        <f ca="1">IF(ISERROR(OFFSET('Daten KEA'!$A$1,MATCH(BM$5,'Daten KEA'!$A:$A,0)-1,MATCH(AS33,'Daten KEA'!$A$424:$ADO$424,0)-1)),0,OFFSET('Daten KEA'!$A$1,MATCH(BM$5,'Daten KEA'!$A:$A,0)-1,MATCH(AS33,'Daten KEA'!$A$424:$ADO$424,0)-1))</f>
        <v>0.72331103422285004</v>
      </c>
      <c r="BN33" s="350">
        <f t="shared" ref="BN33:BN40" ca="1" si="49">BJ33+BK33+BL33+BM33</f>
        <v>4.0885637393299152</v>
      </c>
      <c r="BO33" s="349">
        <f ca="1">IF(ISERROR(OFFSET('Daten KEA'!$A$1,MATCH(BO$5,'Daten KEA'!$A:$A,0)-1,MATCH(AT33,'Daten KEA'!$A$424:$ADO$424,0)-1)),0,OFFSET('Daten KEA'!$A$1,MATCH(BO$5,'Daten KEA'!$A:$A,0)-1,MATCH(AT33,'Daten KEA'!$A$424:$ADO$424,0)-1))</f>
        <v>4.0885637323300008</v>
      </c>
      <c r="BP33" s="305">
        <f t="shared" ca="1" si="8"/>
        <v>0.99999999828792829</v>
      </c>
      <c r="BQ33" s="351">
        <f ca="1">IF(ISERROR(OFFSET('Daten GWP'!$A$1,MATCH(BQ$5,'Daten GWP'!$A:$A,0)-1,MATCH(AM33,'Daten GWP'!$A$424:$ADO$424,0)-1)),0,OFFSET('Daten GWP'!$A$1,MATCH(BQ$5,'Daten GWP'!$A:$A,0)-1,MATCH(AM33,'Daten GWP'!$A$424:$ADO$424,0)-1))*1000</f>
        <v>137.95113000000001</v>
      </c>
      <c r="BR33" s="351">
        <f ca="1">IF(ISERROR(OFFSET('Daten GWP'!$A$1,MATCH(BR$5,'Daten GWP'!$A:$A,0)-1,MATCH(AN33,'Daten GWP'!$A$424:$ADO$424,0)-1)),0,OFFSET('Daten GWP'!$A$1,MATCH(BR$5,'Daten GWP'!$A:$A,0)-1,MATCH(AN33,'Daten GWP'!$A$424:$ADO$424,0)-1))*1000</f>
        <v>0</v>
      </c>
      <c r="BS33" s="351">
        <f ca="1">IF(ISERROR(OFFSET('Daten GWP'!$A$1,MATCH(BS$5,'Daten GWP'!$A:$A,0)-1,MATCH(AO33,'Daten GWP'!$A$424:$ADO$424,0)-1)),0,OFFSET('Daten GWP'!$A$1,MATCH(BS$5,'Daten GWP'!$A:$A,0)-1,MATCH(AO33,'Daten GWP'!$A$424:$ADO$424,0)-1))*1000</f>
        <v>33.535382000000006</v>
      </c>
      <c r="BT33" s="351">
        <f ca="1">IF(ISERROR(OFFSET('Daten GWP'!$A$1,MATCH(BT$5,'Daten GWP'!$A:$A,0)-1,MATCH(AP33,'Daten GWP'!$A$424:$ADO$424,0)-1)),0,OFFSET('Daten GWP'!$A$1,MATCH(BT$5,'Daten GWP'!$A:$A,0)-1,MATCH(AP33,'Daten GWP'!$A$424:$ADO$424,0)-1))*1000</f>
        <v>0</v>
      </c>
      <c r="BU33" s="308">
        <f t="shared" ca="1" si="9"/>
        <v>171.486512</v>
      </c>
      <c r="BV33" s="351">
        <f ca="1">IF(ISERROR(OFFSET('Daten GWP'!$A$1,MATCH(BV$5,'Daten GWP'!$A:$A,0)-1,MATCH(AQ33,'Daten GWP'!$A$424:$ADO$424,0)-1)),0,OFFSET('Daten GWP'!$A$1,MATCH(BV$5,'Daten GWP'!$A:$A,0)-1,MATCH(AQ33,'Daten GWP'!$A$424:$ADO$424,0)-1))*1000</f>
        <v>7.4496653000000004</v>
      </c>
      <c r="BW33" s="351">
        <f ca="1">IF(ISERROR(OFFSET('Daten GWP'!$A$1,MATCH(BW$5,'Daten GWP'!$A:$A,0)-1,MATCH(AR33,'Daten GWP'!$A$424:$ADO$424,0)-1)),0,OFFSET('Daten GWP'!$A$1,MATCH(BW$5,'Daten GWP'!$A:$A,0)-1,MATCH(AR33,'Daten GWP'!$A$424:$ADO$424,0)-1))*1000</f>
        <v>51.607376000000002</v>
      </c>
      <c r="BX33" s="351">
        <f ca="1">IF(ISERROR(OFFSET('Daten GWP'!$A$1,MATCH(BX$5,'Daten GWP'!$A:$A,0)-1,MATCH(AS33,'Daten GWP'!$A$424:$ADO$424,0)-1)),0,OFFSET('Daten GWP'!$A$1,MATCH(BX$5,'Daten GWP'!$A:$A,0)-1,MATCH(AS33,'Daten GWP'!$A$424:$ADO$424,0)-1))*1000</f>
        <v>13.683541</v>
      </c>
      <c r="BY33" s="352">
        <f t="shared" ref="BY33:BY40" ca="1" si="50">BU33+BV33+BW33+BX33</f>
        <v>244.22709429999998</v>
      </c>
      <c r="BZ33" s="351">
        <f ca="1">IF(ISERROR(OFFSET('Daten GWP'!$A$1,MATCH(BZ$5,'Daten GWP'!$A:$A,0)-1,MATCH(AT33,'Daten GWP'!$A$424:$ADO$424,0)-1)),0,OFFSET('Daten GWP'!$A$1,MATCH(BZ$5,'Daten GWP'!$A:$A,0)-1,MATCH(AT33,'Daten GWP'!$A$424:$ADO$424,0)-1))*1000</f>
        <v>244.22710000000001</v>
      </c>
      <c r="CA33" s="305">
        <f t="shared" ca="1" si="11"/>
        <v>1.0000000233389339</v>
      </c>
      <c r="CB33" s="310">
        <f ca="1">IF(ISERROR(OFFSET('Daten Elementary'!$A$1,MATCH(CB$5,'Daten Elementary'!$A:$A,0)-1,MATCH(AM33,'Daten Elementary'!$A$424:$ADO$424,0)-1)),0,OFFSET('Daten Elementary'!$A$1,MATCH(CB$5,'Daten Elementary'!$A:$A,0)-1,MATCH(AM33,'Daten Elementary'!$A$424:$ADO$424,0)-1))*1000000</f>
        <v>16.191279999999999</v>
      </c>
      <c r="CC33" s="310">
        <f ca="1">IF(ISERROR(OFFSET('Daten Elementary'!$A$1,MATCH(CC$5,'Daten Elementary'!$A:$A,0)-1,MATCH(AN33,'Daten Elementary'!$A$424:$ADO$424,0)-1)),0,OFFSET('Daten Elementary'!$A$1,MATCH(CC$5,'Daten Elementary'!$A:$A,0)-1,MATCH(AN33,'Daten Elementary'!$A$424:$ADO$424,0)-1))*1000000</f>
        <v>0</v>
      </c>
      <c r="CD33" s="310">
        <f ca="1">IF(ISERROR(OFFSET('Daten Elementary'!$A$1,MATCH(CD$5,'Daten Elementary'!$A:$A,0)-1,MATCH(AO33,'Daten Elementary'!$A$424:$ADO$424,0)-1)),0,OFFSET('Daten Elementary'!$A$1,MATCH(CD$5,'Daten Elementary'!$A:$A,0)-1,MATCH(AO33,'Daten Elementary'!$A$424:$ADO$424,0)-1))*1000000</f>
        <v>11.304838</v>
      </c>
      <c r="CE33" s="310">
        <f ca="1">IF(ISERROR(OFFSET('Daten Elementary'!$A$1,MATCH(CE$5,'Daten Elementary'!$A:$A,0)-1,MATCH(AP33,'Daten Elementary'!$A$424:$ADO$424,0)-1)),0,OFFSET('Daten Elementary'!$A$1,MATCH(CE$5,'Daten Elementary'!$A:$A,0)-1,MATCH(AP33,'Daten Elementary'!$A$424:$ADO$424,0)-1))*1000000</f>
        <v>0</v>
      </c>
      <c r="CF33" s="310">
        <f t="shared" ca="1" si="12"/>
        <v>27.496117999999999</v>
      </c>
      <c r="CG33" s="310">
        <f ca="1">IF(ISERROR(OFFSET('Daten Elementary'!$A$1,MATCH(CG$5,'Daten Elementary'!$A:$A,0)-1,MATCH(AQ33,'Daten Elementary'!$A$424:$ADO$424,0)-1)),0,OFFSET('Daten Elementary'!$A$1,MATCH(CG$5,'Daten Elementary'!$A:$A,0)-1,MATCH(AQ33,'Daten Elementary'!$A$424:$ADO$424,0)-1))*1000000</f>
        <v>2.8177561999999998</v>
      </c>
      <c r="CH33" s="310">
        <f ca="1">IF(ISERROR(OFFSET('Daten Elementary'!$A$1,MATCH(CH$5,'Daten Elementary'!$A:$A,0)-1,MATCH(AR33,'Daten Elementary'!$A$424:$ADO$424,0)-1)),0,OFFSET('Daten Elementary'!$A$1,MATCH(CH$5,'Daten Elementary'!$A:$A,0)-1,MATCH(AR33,'Daten Elementary'!$A$424:$ADO$424,0)-1))*1000000</f>
        <v>50.950947999999997</v>
      </c>
      <c r="CI33" s="310">
        <f ca="1">IF(ISERROR(OFFSET('Daten Elementary'!$A$1,MATCH(CI$5,'Daten Elementary'!$A:$A,0)-1,MATCH(AS33,'Daten Elementary'!$A$424:$ADO$424,0)-1)),0,OFFSET('Daten Elementary'!$A$1,MATCH(CI$5,'Daten Elementary'!$A:$A,0)-1,MATCH(AS33,'Daten Elementary'!$A$424:$ADO$424,0)-1))*1000000</f>
        <v>11.592067999999999</v>
      </c>
      <c r="CJ33" s="311">
        <f t="shared" ca="1" si="13"/>
        <v>92.856890199999995</v>
      </c>
      <c r="CK33" s="310">
        <f ca="1">IF(ISERROR(OFFSET('Daten Elementary'!$A$1,MATCH(CK$5,'Daten Elementary'!$A:$A,0)-1,MATCH($AT33,'Daten Elementary'!$A$424:$ADO$424,0)-1)),0,OFFSET('Daten Elementary'!$A$1,MATCH(CK$5,'Daten Elementary'!$A:$A,0)-1,MATCH($AT33,'Daten Elementary'!$A$424:$ADO$424,0)-1))*1000000</f>
        <v>92.856890000000007</v>
      </c>
      <c r="CL33" s="305">
        <f t="shared" ca="1" si="14"/>
        <v>0.99999999784614813</v>
      </c>
      <c r="CM33" s="312">
        <f ca="1">IF(ISERROR(OFFSET('Daten Elementary'!$A$1,MATCH(CM$5,'Daten Elementary'!$A:$A,0)-1,MATCH(AM33,'Daten Elementary'!$A$424:$ADO$424,0)-1)),0,OFFSET('Daten Elementary'!$A$1,MATCH(CM$5,'Daten Elementary'!$A:$A,0)-1,MATCH(AM33,'Daten Elementary'!$A$424:$ADO$424,0)-1))*1000000</f>
        <v>10.37753</v>
      </c>
      <c r="CN33" s="312">
        <f ca="1">IF(ISERROR(OFFSET('Daten Elementary'!$A$1,MATCH(CN$5,'Daten Elementary'!$A:$A,0)-1,MATCH(AN33,'Daten Elementary'!$A$424:$ADO$424,0)-1)),0,OFFSET('Daten Elementary'!$A$1,MATCH(CN$5,'Daten Elementary'!$A:$A,0)-1,MATCH(AN33,'Daten Elementary'!$A$424:$ADO$424,0)-1))*1000000</f>
        <v>0</v>
      </c>
      <c r="CO33" s="312">
        <f ca="1">IF(ISERROR(OFFSET('Daten Elementary'!$A$1,MATCH(CO$5,'Daten Elementary'!$A:$A,0)-1,MATCH(AO33,'Daten Elementary'!$A$424:$ADO$424,0)-1)),0,OFFSET('Daten Elementary'!$A$1,MATCH(CO$5,'Daten Elementary'!$A:$A,0)-1,MATCH(AO33,'Daten Elementary'!$A$424:$ADO$424,0)-1))*1000000</f>
        <v>8.9700232999999994</v>
      </c>
      <c r="CP33" s="312">
        <f ca="1">IF(ISERROR(OFFSET('Daten Elementary'!$A$1,MATCH(CP$5,'Daten Elementary'!$A:$A,0)-1,MATCH(AP33,'Daten Elementary'!$A$424:$ADO$424,0)-1)),0,OFFSET('Daten Elementary'!$A$1,MATCH(CP$5,'Daten Elementary'!$A:$A,0)-1,MATCH(AP33,'Daten Elementary'!$A$424:$ADO$424,0)-1))*1000000</f>
        <v>0</v>
      </c>
      <c r="CQ33" s="312">
        <f t="shared" ca="1" si="15"/>
        <v>19.347553300000001</v>
      </c>
      <c r="CR33" s="312">
        <f ca="1">IF(ISERROR(OFFSET('Daten Elementary'!$A$1,MATCH(CR$5,'Daten Elementary'!$A:$A,0)-1,MATCH(AQ33,'Daten Elementary'!$A$424:$ADO$424,0)-1)),0,OFFSET('Daten Elementary'!$A$1,MATCH(CR$5,'Daten Elementary'!$A:$A,0)-1,MATCH(AQ33,'Daten Elementary'!$A$424:$ADO$424,0)-1))*1000000</f>
        <v>1.8879055999999999</v>
      </c>
      <c r="CS33" s="312">
        <f ca="1">IF(ISERROR(OFFSET('Daten Elementary'!$A$1,MATCH(CS$5,'Daten Elementary'!$A:$A,0)-1,MATCH(AR33,'Daten Elementary'!$A$424:$ADO$424,0)-1)),0,OFFSET('Daten Elementary'!$A$1,MATCH(CS$5,'Daten Elementary'!$A:$A,0)-1,MATCH(AR33,'Daten Elementary'!$A$424:$ADO$424,0)-1))*1000000</f>
        <v>19.524953</v>
      </c>
      <c r="CT33" s="312">
        <f ca="1">IF(ISERROR(OFFSET('Daten Elementary'!$A$1,MATCH(CT$5,'Daten Elementary'!$A:$A,0)-1,MATCH(AS33,'Daten Elementary'!$A$424:$ADO$424,0)-1)),0,OFFSET('Daten Elementary'!$A$1,MATCH(CT$5,'Daten Elementary'!$A:$A,0)-1,MATCH(AS33,'Daten Elementary'!$A$424:$ADO$424,0)-1))*1000000</f>
        <v>6.5488434999999994</v>
      </c>
      <c r="CU33" s="313">
        <f t="shared" ca="1" si="16"/>
        <v>47.309255399999998</v>
      </c>
      <c r="CV33" s="312">
        <f ca="1">IF(ISERROR(OFFSET('Daten Elementary'!$A$1,MATCH(CV$5,'Daten Elementary'!$A:$A,0)-1,MATCH($AT33,'Daten Elementary'!$A$424:$ADO$424,0)-1)),0,OFFSET('Daten Elementary'!$A$1,MATCH(CV$5,'Daten Elementary'!$A:$A,0)-1,MATCH($AT33,'Daten Elementary'!$A$424:$ADO$424,0)-1))*1000000</f>
        <v>47.309255</v>
      </c>
      <c r="CW33" s="305">
        <f t="shared" ca="1" si="17"/>
        <v>0.99999999154499486</v>
      </c>
      <c r="CX33" s="314">
        <f ca="1">IF(ISERROR(OFFSET('Daten Elementary'!$A$1,MATCH(CX$5,'Daten Elementary'!$A:$A,0)-1,MATCH(AM33,'Daten Elementary'!$A$424:$ADO$424,0)-1)),0,OFFSET('Daten Elementary'!$A$1,MATCH(CX$5,'Daten Elementary'!$A:$A,0)-1,MATCH(AM33,'Daten Elementary'!$A$424:$ADO$424,0)-1))*1000000</f>
        <v>55.057294999999996</v>
      </c>
      <c r="CY33" s="314">
        <f ca="1">IF(ISERROR(OFFSET('Daten Elementary'!$A$1,MATCH(CY$5,'Daten Elementary'!$A:$A,0)-1,MATCH(AN33,'Daten Elementary'!$A$424:$ADO$424,0)-1)),0,OFFSET('Daten Elementary'!$A$1,MATCH(CY$5,'Daten Elementary'!$A:$A,0)-1,MATCH(AN33,'Daten Elementary'!$A$424:$ADO$424,0)-1))*1000000</f>
        <v>0</v>
      </c>
      <c r="CZ33" s="314">
        <f ca="1">IF(ISERROR(OFFSET('Daten Elementary'!$A$1,MATCH(CZ$5,'Daten Elementary'!$A:$A,0)-1,MATCH(AO33,'Daten Elementary'!$A$424:$ADO$424,0)-1)),0,OFFSET('Daten Elementary'!$A$1,MATCH(CZ$5,'Daten Elementary'!$A:$A,0)-1,MATCH(AO33,'Daten Elementary'!$A$424:$ADO$424,0)-1))*1000000</f>
        <v>130.10741000000002</v>
      </c>
      <c r="DA33" s="314">
        <f ca="1">IF(ISERROR(OFFSET('Daten Elementary'!$A$1,MATCH(DA$5,'Daten Elementary'!$A:$A,0)-1,MATCH(AP33,'Daten Elementary'!$A$424:$ADO$424,0)-1)),0,OFFSET('Daten Elementary'!$A$1,MATCH(DA$5,'Daten Elementary'!$A:$A,0)-1,MATCH(AP33,'Daten Elementary'!$A$424:$ADO$424,0)-1))*1000000</f>
        <v>0</v>
      </c>
      <c r="DB33" s="314">
        <f t="shared" ca="1" si="18"/>
        <v>185.16470500000003</v>
      </c>
      <c r="DC33" s="314">
        <f ca="1">IF(ISERROR(OFFSET('Daten Elementary'!$A$1,MATCH(DC$5,'Daten Elementary'!$A:$A,0)-1,MATCH(AQ33,'Daten Elementary'!$A$424:$ADO$424,0)-1)),0,OFFSET('Daten Elementary'!$A$1,MATCH(DC$5,'Daten Elementary'!$A:$A,0)-1,MATCH(AQ33,'Daten Elementary'!$A$424:$ADO$424,0)-1))*1000000</f>
        <v>399.03487999999999</v>
      </c>
      <c r="DD33" s="314">
        <f ca="1">IF(ISERROR(OFFSET('Daten Elementary'!$A$1,MATCH(DD$5,'Daten Elementary'!$A:$A,0)-1,MATCH(AR33,'Daten Elementary'!$A$424:$ADO$424,0)-1)),0,OFFSET('Daten Elementary'!$A$1,MATCH(DD$5,'Daten Elementary'!$A:$A,0)-1,MATCH(AR33,'Daten Elementary'!$A$424:$ADO$424,0)-1))*1000000</f>
        <v>84.170282999999998</v>
      </c>
      <c r="DE33" s="314">
        <f ca="1">IF(ISERROR(OFFSET('Daten Elementary'!$A$1,MATCH(DE$5,'Daten Elementary'!$A:$A,0)-1,MATCH(AS33,'Daten Elementary'!$A$424:$ADO$424,0)-1)),0,OFFSET('Daten Elementary'!$A$1,MATCH(DE$5,'Daten Elementary'!$A:$A,0)-1,MATCH(AS33,'Daten Elementary'!$A$424:$ADO$424,0)-1))*1000000</f>
        <v>51.522223000000004</v>
      </c>
      <c r="DF33" s="315">
        <f t="shared" ca="1" si="19"/>
        <v>719.89209100000016</v>
      </c>
      <c r="DG33" s="314">
        <f ca="1">IF(ISERROR(OFFSET('Daten Elementary'!$A$1,MATCH(DG$5,'Daten Elementary'!$A:$A,0)-1,MATCH($AT33,'Daten Elementary'!$A$424:$ADO$424,0)-1)),0,OFFSET('Daten Elementary'!$A$1,MATCH(DG$5,'Daten Elementary'!$A:$A,0)-1,MATCH($AT33,'Daten Elementary'!$A$424:$ADO$424,0)-1))*1000000</f>
        <v>719.89210000000003</v>
      </c>
      <c r="DH33" s="305">
        <f t="shared" ca="1" si="20"/>
        <v>1.0000000125018735</v>
      </c>
      <c r="DI33" s="316">
        <f ca="1">IF(ISERROR(OFFSET('Daten Elementary'!$A$1,MATCH(DI$5,'Daten Elementary'!$A:$A,0)-1,MATCH(AM33,'Daten Elementary'!$A$424:$ADO$424,0)-1)),0,OFFSET('Daten Elementary'!$A$1,MATCH(DI$5,'Daten Elementary'!$A:$A,0)-1,MATCH(AM33,'Daten Elementary'!$A$424:$ADO$424,0)-1))*1000000</f>
        <v>22.815999999999999</v>
      </c>
      <c r="DJ33" s="316">
        <f ca="1">IF(ISERROR(OFFSET('Daten Elementary'!$A$1,MATCH(DJ$5,'Daten Elementary'!$A:$A,0)-1,MATCH(AN33,'Daten Elementary'!$A$424:$ADO$424,0)-1)),0,OFFSET('Daten Elementary'!$A$1,MATCH(DJ$5,'Daten Elementary'!$A:$A,0)-1,MATCH(AN33,'Daten Elementary'!$A$424:$ADO$424,0)-1))*1000000</f>
        <v>0</v>
      </c>
      <c r="DK33" s="316">
        <f ca="1">IF(ISERROR(OFFSET('Daten Elementary'!$A$1,MATCH(DK$5,'Daten Elementary'!$A:$A,0)-1,MATCH(AO33,'Daten Elementary'!$A$424:$ADO$424,0)-1)),0,OFFSET('Daten Elementary'!$A$1,MATCH(DK$5,'Daten Elementary'!$A:$A,0)-1,MATCH(AO33,'Daten Elementary'!$A$424:$ADO$424,0)-1))*1000000</f>
        <v>124.20773</v>
      </c>
      <c r="DL33" s="316">
        <f ca="1">IF(ISERROR(OFFSET('Daten Elementary'!$A$1,MATCH(DL$5,'Daten Elementary'!$A:$A,0)-1,MATCH(AP33,'Daten Elementary'!$A$424:$ADO$424,0)-1)),0,OFFSET('Daten Elementary'!$A$1,MATCH(DL$5,'Daten Elementary'!$A:$A,0)-1,MATCH(AP33,'Daten Elementary'!$A$424:$ADO$424,0)-1))*1000000</f>
        <v>0</v>
      </c>
      <c r="DM33" s="316">
        <f t="shared" ca="1" si="21"/>
        <v>147.02373</v>
      </c>
      <c r="DN33" s="316">
        <f ca="1">IF(ISERROR(OFFSET('Daten Elementary'!$A$1,MATCH(DN$5,'Daten Elementary'!$A:$A,0)-1,MATCH(AQ33,'Daten Elementary'!$A$424:$ADO$424,0)-1)),0,OFFSET('Daten Elementary'!$A$1,MATCH(DN$5,'Daten Elementary'!$A:$A,0)-1,MATCH(AQ33,'Daten Elementary'!$A$424:$ADO$424,0)-1))*1000000</f>
        <v>12.656601</v>
      </c>
      <c r="DO33" s="316">
        <f ca="1">IF(ISERROR(OFFSET('Daten Elementary'!$A$1,MATCH(DO$5,'Daten Elementary'!$A:$A,0)-1,MATCH(AR33,'Daten Elementary'!$A$424:$ADO$424,0)-1)),0,OFFSET('Daten Elementary'!$A$1,MATCH(DO$5,'Daten Elementary'!$A:$A,0)-1,MATCH(AR33,'Daten Elementary'!$A$424:$ADO$424,0)-1))*1000000</f>
        <v>97.962358999999992</v>
      </c>
      <c r="DP33" s="316">
        <f ca="1">IF(ISERROR(OFFSET('Daten Elementary'!$A$1,MATCH(DP$5,'Daten Elementary'!$A:$A,0)-1,MATCH(AS33,'Daten Elementary'!$A$424:$ADO$424,0)-1)),0,OFFSET('Daten Elementary'!$A$1,MATCH(DP$5,'Daten Elementary'!$A:$A,0)-1,MATCH(AS33,'Daten Elementary'!$A$424:$ADO$424,0)-1))*1000000</f>
        <v>58.202885999999999</v>
      </c>
      <c r="DQ33" s="317">
        <f t="shared" ca="1" si="22"/>
        <v>315.84557599999999</v>
      </c>
      <c r="DR33" s="316">
        <f ca="1">IF(ISERROR(OFFSET('Daten Elementary'!$A$1,MATCH(DR$5,'Daten Elementary'!$A:$A,0)-1,MATCH($AT33,'Daten Elementary'!$A$424:$ADO$424,0)-1)),0,OFFSET('Daten Elementary'!$A$1,MATCH(DR$5,'Daten Elementary'!$A:$A,0)-1,MATCH($AT33,'Daten Elementary'!$A$424:$ADO$424,0)-1))*1000000</f>
        <v>315.84557999999998</v>
      </c>
      <c r="DS33" s="305">
        <f t="shared" ca="1" si="23"/>
        <v>1.0000000126644166</v>
      </c>
      <c r="DT33" s="318">
        <f ca="1">IF(ISERROR(OFFSET('Daten UBP13'!$A$1,MATCH(DT$5,'Daten UBP13'!$A:$A,0)-1,MATCH(AM33,'Daten UBP13'!$A$424:$AEG$424,0)-1)),0,OFFSET('Daten UBP13'!$A$1,MATCH(DT$5,'Daten UBP13'!$A:$A,0)-1,MATCH(AM33,'Daten UBP13'!$A$424:$AEG$424,0)-1))</f>
        <v>96.889024000000006</v>
      </c>
      <c r="DU33" s="318">
        <f ca="1">IF(ISERROR(OFFSET('Daten UBP13'!$A$1,MATCH(DU$5,'Daten UBP13'!$A:$A,0)-1,MATCH(AN33,'Daten UBP13'!$A$424:$AEG$424,0)-1)),0,OFFSET('Daten UBP13'!$A$1,MATCH(DU$5,'Daten UBP13'!$A:$A,0)-1,MATCH(AN33,'Daten UBP13'!$A$424:$AEG$424,0)-1))</f>
        <v>0</v>
      </c>
      <c r="DV33" s="318">
        <f ca="1">IF(ISERROR(OFFSET('Daten UBP13'!$A$1,MATCH(DV$5,'Daten UBP13'!$A:$A,0)-1,MATCH(AO33,'Daten UBP13'!$A$424:$AEG$424,0)-1)),0,OFFSET('Daten UBP13'!$A$1,MATCH(DV$5,'Daten UBP13'!$A:$A,0)-1,MATCH(AO33,'Daten UBP13'!$A$424:$AEG$424,0)-1))</f>
        <v>58.585225999999999</v>
      </c>
      <c r="DW33" s="318">
        <f ca="1">IF(ISERROR(OFFSET('Daten UBP13'!$A$1,MATCH(DW$5,'Daten UBP13'!$A:$A,0)-1,MATCH(AP33,'Daten UBP13'!$A$424:$AEG$424,0)-1)),0,OFFSET('Daten UBP13'!$A$1,MATCH(DW$5,'Daten UBP13'!$A:$A,0)-1,MATCH(AP33,'Daten UBP13'!$A$424:$AEG$424,0)-1))</f>
        <v>0</v>
      </c>
      <c r="DX33" s="318">
        <f t="shared" ca="1" si="24"/>
        <v>155.47425000000001</v>
      </c>
      <c r="DY33" s="318">
        <f ca="1">IF(ISERROR(OFFSET('Daten UBP13'!$A$1,MATCH(DY$5,'Daten UBP13'!$A:$A,0)-1,MATCH(AQ33,'Daten UBP13'!$A$424:$AEG$424,0)-1)),0,OFFSET('Daten UBP13'!$A$1,MATCH(DY$5,'Daten UBP13'!$A:$A,0)-1,MATCH(AQ33,'Daten UBP13'!$A$424:$AEG$424,0)-1))</f>
        <v>15.635809</v>
      </c>
      <c r="DZ33" s="318">
        <f ca="1">IF(ISERROR(OFFSET('Daten UBP13'!$A$1,MATCH(DZ$5,'Daten UBP13'!$A:$A,0)-1,MATCH(AR33,'Daten UBP13'!$A$424:$AEG$424,0)-1)),0,OFFSET('Daten UBP13'!$A$1,MATCH(DZ$5,'Daten UBP13'!$A:$A,0)-1,MATCH(AR33,'Daten UBP13'!$A$424:$AEG$424,0)-1))</f>
        <v>96.804969999999997</v>
      </c>
      <c r="EA33" s="318">
        <f ca="1">IF(ISERROR(OFFSET('Daten UBP13'!$A$1,MATCH(EA$5,'Daten UBP13'!$A:$A,0)-1,MATCH(AS33,'Daten UBP13'!$A$424:$AEG$424,0)-1)),0,OFFSET('Daten UBP13'!$A$1,MATCH(EA$5,'Daten UBP13'!$A:$A,0)-1,MATCH(AS33,'Daten UBP13'!$A$424:$AEG$424,0)-1))</f>
        <v>36.250447000000001</v>
      </c>
      <c r="EB33" s="319">
        <f t="shared" ca="1" si="25"/>
        <v>304.16547600000001</v>
      </c>
      <c r="EC33" s="318">
        <f ca="1">IF(ISERROR(OFFSET('Daten UBP13'!$A$1,MATCH(EC$5,'Daten UBP13'!$A:$A,0)-1,MATCH(AT33,'Daten UBP13'!$A$424:$AEG$424,0)-1)),0,OFFSET('Daten UBP13'!$A$1,MATCH(EC$5,'Daten UBP13'!$A:$A,0)-1,MATCH(AT33,'Daten UBP13'!$A$424:$AEG$424,0)-1))</f>
        <v>304.16548</v>
      </c>
      <c r="ED33" s="305">
        <f t="shared" ca="1" si="26"/>
        <v>1.0000000131507363</v>
      </c>
      <c r="EE33" s="320">
        <f ca="1">IF(ISERROR(OFFSET('Daten ReCiPe'!$A$1,MATCH(EE$5,'Daten ReCiPe'!$A:$A,0)-1,MATCH(AM33,'Daten ReCiPe'!$A$424:$ADO$424,0)-1)),0,OFFSET('Daten ReCiPe'!$A$1,MATCH(EE$5,'Daten ReCiPe'!$A:$A,0)-1,MATCH(AM33,'Daten ReCiPe'!$A$424:$ADO$424,0)-1))*1000</f>
        <v>6.4043816999999992</v>
      </c>
      <c r="EF33" s="320">
        <f ca="1">IF(ISERROR(OFFSET('Daten ReCiPe'!$A$1,MATCH(EF$5,'Daten ReCiPe'!$A:$A,0)-1,MATCH(AN33,'Daten ReCiPe'!$A$424:$ADO$424,0)-1)),0,OFFSET('Daten ReCiPe'!$A$1,MATCH(EF$5,'Daten ReCiPe'!$A:$A,0)-1,MATCH(AN33,'Daten ReCiPe'!$A$424:$ADO$424,0)-1))*1000</f>
        <v>0</v>
      </c>
      <c r="EG33" s="320">
        <f ca="1">IF(ISERROR(OFFSET('Daten ReCiPe'!$A$1,MATCH(EG$5,'Daten ReCiPe'!$A:$A,0)-1,MATCH(AO33,'Daten ReCiPe'!$A$424:$ADO$424,0)-1)),0,OFFSET('Daten ReCiPe'!$A$1,MATCH(EG$5,'Daten ReCiPe'!$A:$A,0)-1,MATCH(AO33,'Daten ReCiPe'!$A$424:$ADO$424,0)-1))*1000</f>
        <v>9.3963164999999993</v>
      </c>
      <c r="EH33" s="320">
        <f ca="1">IF(ISERROR(OFFSET('Daten ReCiPe'!$A$1,MATCH(EH$5,'Daten ReCiPe'!$A:$A,0)-1,MATCH(AP33,'Daten ReCiPe'!$A$424:$ADO$424,0)-1)),0,OFFSET('Daten ReCiPe'!$A$1,MATCH(EH$5,'Daten ReCiPe'!$A:$A,0)-1,MATCH(AP33,'Daten ReCiPe'!$A$424:$ADO$424,0)-1))*1000</f>
        <v>0</v>
      </c>
      <c r="EI33" s="320">
        <f t="shared" ca="1" si="27"/>
        <v>15.800698199999999</v>
      </c>
      <c r="EJ33" s="320">
        <f ca="1">IF(ISERROR(OFFSET('Daten ReCiPe'!$A$1,MATCH(EJ$5,'Daten ReCiPe'!$A:$A,0)-1,MATCH(AQ33,'Daten ReCiPe'!$A$424:$ADO$424,0)-1)),0,OFFSET('Daten ReCiPe'!$A$1,MATCH(EJ$5,'Daten ReCiPe'!$A:$A,0)-1,MATCH(AQ33,'Daten ReCiPe'!$A$424:$ADO$424,0)-1))*1000</f>
        <v>0.96596199999999999</v>
      </c>
      <c r="EK33" s="320">
        <f ca="1">IF(ISERROR(OFFSET('Daten ReCiPe'!$A$1,MATCH(EK$5,'Daten ReCiPe'!$A:$A,0)-1,MATCH(AR33,'Daten ReCiPe'!$A$424:$ADO$424,0)-1)),0,OFFSET('Daten ReCiPe'!$A$1,MATCH(EK$5,'Daten ReCiPe'!$A:$A,0)-1,MATCH(AR33,'Daten ReCiPe'!$A$424:$ADO$424,0)-1))*1000</f>
        <v>6.9038978999999996</v>
      </c>
      <c r="EL33" s="320">
        <f ca="1">IF(ISERROR(OFFSET('Daten ReCiPe'!$A$1,MATCH(EL$5,'Daten ReCiPe'!$A:$A,0)-1,MATCH(AS33,'Daten ReCiPe'!$A$424:$ADO$424,0)-1)),0,OFFSET('Daten ReCiPe'!$A$1,MATCH(EL$5,'Daten ReCiPe'!$A:$A,0)-1,MATCH(AS33,'Daten ReCiPe'!$A$424:$ADO$424,0)-1))*1000</f>
        <v>1.9056734</v>
      </c>
      <c r="EM33" s="321">
        <f t="shared" ca="1" si="28"/>
        <v>25.576231500000002</v>
      </c>
      <c r="EN33" s="320">
        <f ca="1">IF(ISERROR(OFFSET('Daten ReCiPe'!$A$1,MATCH(EN$5,'Daten ReCiPe'!$A:$A,0)-1,MATCH(AT33,'Daten ReCiPe'!$A$424:$ADO$424,0)-1)),0,OFFSET('Daten ReCiPe'!$A$1,MATCH(EN$5,'Daten ReCiPe'!$A:$A,0)-1,MATCH(AT33,'Daten ReCiPe'!$A$424:$ADO$424,0)-1))*1000</f>
        <v>25.576232000000001</v>
      </c>
      <c r="EO33" s="305">
        <f t="shared" ca="1" si="29"/>
        <v>1.0000000195494008</v>
      </c>
      <c r="EP33" s="322">
        <f ca="1">IF(ISERROR(OFFSET('Daten Elementary'!$A$1,MATCH(EP$5,'Daten Elementary'!$A:$A,0)-1,MATCH(AM33,'Daten Elementary'!$A$424:$ADO$424,0)-1)),0,OFFSET('Daten Elementary'!$A$1,MATCH(EP$5,'Daten Elementary'!$A:$A,0)-1,MATCH(AM33,'Daten Elementary'!$A$424:$ADO$424,0)-1))*1000000</f>
        <v>0.66008960000000005</v>
      </c>
      <c r="EQ33" s="322">
        <f ca="1">IF(ISERROR(OFFSET('Daten Elementary'!$A$1,MATCH(EQ$5,'Daten Elementary'!$A:$A,0)-1,MATCH(AN33,'Daten Elementary'!$A$424:$ADO$424,0)-1)),0,OFFSET('Daten Elementary'!$A$1,MATCH(EQ$5,'Daten Elementary'!$A:$A,0)-1,MATCH(AN33,'Daten Elementary'!$A$424:$ADO$424,0)-1))*1000000</f>
        <v>0</v>
      </c>
      <c r="ER33" s="322">
        <f ca="1">IF(ISERROR(OFFSET('Daten Elementary'!$A$1,MATCH(ER$5,'Daten Elementary'!$A:$A,0)-1,MATCH(AO33,'Daten Elementary'!$A$424:$ADO$424,0)-1)),0,OFFSET('Daten Elementary'!$A$1,MATCH(ER$5,'Daten Elementary'!$A:$A,0)-1,MATCH(AO33,'Daten Elementary'!$A$424:$ADO$424,0)-1))*1000000</f>
        <v>235.86458999999999</v>
      </c>
      <c r="ES33" s="322">
        <f ca="1">IF(ISERROR(OFFSET('Daten Elementary'!$A$1,MATCH(ES$5,'Daten Elementary'!$A:$A,0)-1,MATCH(AP33,'Daten Elementary'!$A$424:$ADO$424,0)-1)),0,OFFSET('Daten Elementary'!$A$1,MATCH(ES$5,'Daten Elementary'!$A:$A,0)-1,MATCH(AP33,'Daten Elementary'!$A$424:$ADO$424,0)-1))*1000000</f>
        <v>0</v>
      </c>
      <c r="ET33" s="322">
        <f t="shared" ca="1" si="30"/>
        <v>236.52467959999998</v>
      </c>
      <c r="EU33" s="322">
        <f ca="1">IF(ISERROR(OFFSET('Daten Elementary'!$A$1,MATCH(EU$5,'Daten Elementary'!$A:$A,0)-1,MATCH(AQ33,'Daten Elementary'!$A$424:$ADO$424,0)-1)),0,OFFSET('Daten Elementary'!$A$1,MATCH(EU$5,'Daten Elementary'!$A:$A,0)-1,MATCH(AQ33,'Daten Elementary'!$A$424:$ADO$424,0)-1))*1000000</f>
        <v>17.931219000000002</v>
      </c>
      <c r="EV33" s="322">
        <f ca="1">IF(ISERROR(OFFSET('Daten Elementary'!$A$1,MATCH(EV$5,'Daten Elementary'!$A:$A,0)-1,MATCH(AR33,'Daten Elementary'!$A$424:$ADO$424,0)-1)),0,OFFSET('Daten Elementary'!$A$1,MATCH(EV$5,'Daten Elementary'!$A:$A,0)-1,MATCH(AR33,'Daten Elementary'!$A$424:$ADO$424,0)-1))*1000000</f>
        <v>160.6464</v>
      </c>
      <c r="EW33" s="322">
        <f ca="1">IF(ISERROR(OFFSET('Daten Elementary'!$A$1,MATCH(EW$5,'Daten Elementary'!$A:$A,0)-1,MATCH(AS33,'Daten Elementary'!$A$424:$ADO$424,0)-1)),0,OFFSET('Daten Elementary'!$A$1,MATCH(EW$5,'Daten Elementary'!$A:$A,0)-1,MATCH(AS33,'Daten Elementary'!$A$424:$ADO$424,0)-1))*1000000</f>
        <v>32.559168999999997</v>
      </c>
      <c r="EX33" s="323">
        <f t="shared" ca="1" si="31"/>
        <v>447.66146759999998</v>
      </c>
      <c r="EY33" s="322">
        <f ca="1">IF(ISERROR(OFFSET('Daten Elementary'!$A$1,MATCH(EY$5,'Daten Elementary'!$A:$A,0)-1,MATCH($AT33,'Daten Elementary'!$A$424:$ADO$424,0)-1)),0,OFFSET('Daten Elementary'!$A$1,MATCH(EY$5,'Daten Elementary'!$A:$A,0)-1,MATCH($AT33,'Daten Elementary'!$A$424:$ADO$424,0)-1))*1000000</f>
        <v>447.66147000000001</v>
      </c>
      <c r="EZ33" s="305">
        <f t="shared" ca="1" si="32"/>
        <v>1.0000000053611942</v>
      </c>
      <c r="FA33" s="314">
        <f ca="1">IF(ISERROR(OFFSET('Daten Elementary'!$A$1,MATCH(FA$5,'Daten Elementary'!$A:$A,0)-1,MATCH(AM33,'Daten Elementary'!$A$424:$ADO$424,0)-1)),0,OFFSET('Daten Elementary'!$A$1,MATCH(FA$5,'Daten Elementary'!$A:$A,0)-1,MATCH(AM33,'Daten Elementary'!$A$424:$ADO$424,0)-1))*1000</f>
        <v>130.22</v>
      </c>
      <c r="FB33" s="314">
        <f ca="1">IF(ISERROR(OFFSET('Daten Elementary'!$A$1,MATCH(FB$5,'Daten Elementary'!$A:$A,0)-1,MATCH(AN33,'Daten Elementary'!$A$424:$ADO$424,0)-1)),0,OFFSET('Daten Elementary'!$A$1,MATCH(FB$5,'Daten Elementary'!$A:$A,0)-1,MATCH(AN33,'Daten Elementary'!$A$424:$ADO$424,0)-1))*1000</f>
        <v>0</v>
      </c>
      <c r="FC33" s="314">
        <f ca="1">IF(ISERROR(OFFSET('Daten Elementary'!$A$1,MATCH(FC$5,'Daten Elementary'!$A:$A,0)-1,MATCH(AO33,'Daten Elementary'!$A$424:$ADO$424,0)-1)),0,OFFSET('Daten Elementary'!$A$1,MATCH(FC$5,'Daten Elementary'!$A:$A,0)-1,MATCH(AO33,'Daten Elementary'!$A$424:$ADO$424,0)-1))*1000</f>
        <v>27.663180000000001</v>
      </c>
      <c r="FD33" s="314">
        <f ca="1">IF(ISERROR(OFFSET('Daten Elementary'!$A$1,MATCH(FD$5,'Daten Elementary'!$A:$A,0)-1,MATCH(AP33,'Daten Elementary'!$A$424:$ADO$424,0)-1)),0,OFFSET('Daten Elementary'!$A$1,MATCH(FD$5,'Daten Elementary'!$A:$A,0)-1,MATCH(AP33,'Daten Elementary'!$A$424:$ADO$424,0)-1))*1000</f>
        <v>0</v>
      </c>
      <c r="FE33" s="314">
        <f t="shared" ca="1" si="33"/>
        <v>157.88318000000001</v>
      </c>
      <c r="FF33" s="314">
        <f ca="1">IF(ISERROR(OFFSET('Daten Elementary'!$A$1,MATCH(FF$5,'Daten Elementary'!$A:$A,0)-1,MATCH(AQ33,'Daten Elementary'!$A$424:$ADO$424,0)-1)),0,OFFSET('Daten Elementary'!$A$1,MATCH(FF$5,'Daten Elementary'!$A:$A,0)-1,MATCH(AQ33,'Daten Elementary'!$A$424:$ADO$424,0)-1))*1000</f>
        <v>6.5948663999999999</v>
      </c>
      <c r="FG33" s="314">
        <f ca="1">IF(ISERROR(OFFSET('Daten Elementary'!$A$1,MATCH(FG$5,'Daten Elementary'!$A:$A,0)-1,MATCH(AR33,'Daten Elementary'!$A$424:$ADO$424,0)-1)),0,OFFSET('Daten Elementary'!$A$1,MATCH(FG$5,'Daten Elementary'!$A:$A,0)-1,MATCH(AR33,'Daten Elementary'!$A$424:$ADO$424,0)-1))*1000</f>
        <v>46.130008000000004</v>
      </c>
      <c r="FH33" s="314">
        <f ca="1">IF(ISERROR(OFFSET('Daten Elementary'!$A$1,MATCH(FH$5,'Daten Elementary'!$A:$A,0)-1,MATCH(AS33,'Daten Elementary'!$A$424:$ADO$424,0)-1)),0,OFFSET('Daten Elementary'!$A$1,MATCH(FH$5,'Daten Elementary'!$A:$A,0)-1,MATCH(AS33,'Daten Elementary'!$A$424:$ADO$424,0)-1))*1000</f>
        <v>12.307102</v>
      </c>
      <c r="FI33" s="315">
        <f t="shared" ca="1" si="34"/>
        <v>222.9151564</v>
      </c>
      <c r="FJ33" s="314">
        <f ca="1">IF(ISERROR(OFFSET('Daten Elementary'!$A$1,MATCH(FJ$5,'Daten Elementary'!$A:$A,0)-1,MATCH($AT33,'Daten Elementary'!$A$424:$ADO$424,0)-1)),0,OFFSET('Daten Elementary'!$A$1,MATCH(FJ$5,'Daten Elementary'!$A:$A,0)-1,MATCH($AT33,'Daten Elementary'!$A$424:$ADO$424,0)-1))*1000</f>
        <v>222.91516000000001</v>
      </c>
      <c r="FK33" s="305">
        <f t="shared" ca="1" si="35"/>
        <v>1.0000000161496423</v>
      </c>
      <c r="FL33" s="314">
        <f ca="1">IF(ISERROR(OFFSET('Daten Elementary'!$A$1,MATCH(FL$5,'Daten Elementary'!$A:$A,0)-1,MATCH(AM33,'Daten Elementary'!$A$424:$ADO$424,0)-1)),0,OFFSET('Daten Elementary'!$A$1,MATCH(FL$5,'Daten Elementary'!$A:$A,0)-1,MATCH(AM33,'Daten Elementary'!$A$424:$ADO$424,0)-1))</f>
        <v>0</v>
      </c>
      <c r="FM33" s="314">
        <f ca="1">IF(ISERROR(OFFSET('Daten Elementary'!$A$1,MATCH(FM$5,'Daten Elementary'!$A:$A,0)-1,MATCH(AN33,'Daten Elementary'!$A$424:$ADO$424,0)-1)),0,OFFSET('Daten Elementary'!$A$1,MATCH(FM$5,'Daten Elementary'!$A:$A,0)-1,MATCH(AN33,'Daten Elementary'!$A$424:$ADO$424,0)-1))</f>
        <v>0</v>
      </c>
      <c r="FN33" s="314">
        <f ca="1">IF(ISERROR(OFFSET('Daten Elementary'!$A$1,MATCH(FN$5,'Daten Elementary'!$A:$A,0)-1,MATCH(AO33,'Daten Elementary'!$A$424:$ADO$424,0)-1)),0,OFFSET('Daten Elementary'!$A$1,MATCH(FN$5,'Daten Elementary'!$A:$A,0)-1,MATCH(AO33,'Daten Elementary'!$A$424:$ADO$424,0)-1))</f>
        <v>0</v>
      </c>
      <c r="FO33" s="314">
        <f ca="1">IF(ISERROR(OFFSET('Daten Elementary'!$A$1,MATCH(FO$5,'Daten Elementary'!$A:$A,0)-1,MATCH(AP33,'Daten Elementary'!$A$424:$ADO$424,0)-1)),0,OFFSET('Daten Elementary'!$A$1,MATCH(FO$5,'Daten Elementary'!$A:$A,0)-1,MATCH(AP33,'Daten Elementary'!$A$424:$ADO$424,0)-1))</f>
        <v>0</v>
      </c>
      <c r="FP33" s="314">
        <f t="shared" ca="1" si="36"/>
        <v>0</v>
      </c>
      <c r="FQ33" s="314">
        <f ca="1">IF(ISERROR(OFFSET('Daten Elementary'!$A$1,MATCH(FQ$5,'Daten Elementary'!$A:$A,0)-1,MATCH(AQ33,'Daten Elementary'!$A$424:$ADO$424,0)-1)),0,OFFSET('Daten Elementary'!$A$1,MATCH(FQ$5,'Daten Elementary'!$A:$A,0)-1,MATCH(AQ33,'Daten Elementary'!$A$424:$ADO$424,0)-1))</f>
        <v>0</v>
      </c>
      <c r="FR33" s="314">
        <f ca="1">IF(ISERROR(OFFSET('Daten Elementary'!$A$1,MATCH(FR$5,'Daten Elementary'!$A:$A,0)-1,MATCH(AR33,'Daten Elementary'!$A$424:$ADO$424,0)-1)),0,OFFSET('Daten Elementary'!$A$1,MATCH(FR$5,'Daten Elementary'!$A:$A,0)-1,MATCH(AR33,'Daten Elementary'!$A$424:$ADO$424,0)-1))</f>
        <v>0</v>
      </c>
      <c r="FS33" s="314">
        <f ca="1">IF(ISERROR(OFFSET('Daten Elementary'!$A$1,MATCH(FS$5,'Daten Elementary'!$A:$A,0)-1,MATCH(AS33,'Daten Elementary'!$A$424:$ADO$424,0)-1)),0,OFFSET('Daten Elementary'!$A$1,MATCH(FS$5,'Daten Elementary'!$A:$A,0)-1,MATCH(AS33,'Daten Elementary'!$A$424:$ADO$424,0)-1))</f>
        <v>0</v>
      </c>
      <c r="FT33" s="315">
        <f t="shared" ca="1" si="37"/>
        <v>0</v>
      </c>
      <c r="FU33" s="314">
        <f ca="1">IF(ISERROR(OFFSET('Daten Elementary'!$A$1,MATCH(FU$5,'Daten Elementary'!$A:$A,0)-1,MATCH($AT33,'Daten Elementary'!$A$424:$ADO$424,0)-1)),0,OFFSET('Daten Elementary'!$A$1,MATCH(FU$5,'Daten Elementary'!$A:$A,0)-1,MATCH($AT33,'Daten Elementary'!$A$424:$ADO$424,0)-1))</f>
        <v>0</v>
      </c>
      <c r="FV33" s="305">
        <f t="shared" ca="1" si="38"/>
        <v>0</v>
      </c>
      <c r="FW33" s="324"/>
      <c r="FX33" s="231" t="str">
        <f t="shared" si="39"/>
        <v>Personenwagen, Hybrid (durchschnittliche Flotte)</v>
      </c>
      <c r="FY33" s="231" t="str">
        <f t="shared" si="2"/>
        <v>Personenwagen</v>
      </c>
      <c r="FZ33" s="231" t="str">
        <f t="shared" si="3"/>
        <v>, Hybrid</v>
      </c>
      <c r="GA33" s="231" t="str">
        <f t="shared" si="4"/>
        <v xml:space="preserve"> (durchschnittliche Flotte)</v>
      </c>
      <c r="GB33" s="231"/>
    </row>
    <row r="34" spans="1:184" ht="16.5" customHeight="1">
      <c r="A34" s="295"/>
      <c r="B34" s="344"/>
      <c r="C34" s="332" t="s">
        <v>385</v>
      </c>
      <c r="D34" s="334" t="s">
        <v>678</v>
      </c>
      <c r="E34" s="327" t="s">
        <v>320</v>
      </c>
      <c r="F34" s="102">
        <v>1.6</v>
      </c>
      <c r="G34" s="31">
        <v>5</v>
      </c>
      <c r="H34" s="87">
        <f t="shared" si="47"/>
        <v>0.32</v>
      </c>
      <c r="I34" s="99">
        <v>5.2237333333333327</v>
      </c>
      <c r="J34" s="189"/>
      <c r="K34" s="100">
        <v>1460</v>
      </c>
      <c r="L34" s="100">
        <v>41</v>
      </c>
      <c r="M34" s="99">
        <v>0.5</v>
      </c>
      <c r="N34" s="38" t="s">
        <v>99</v>
      </c>
      <c r="O34" s="6">
        <f ca="1">(IF(ISERROR(INDEX(INDIRECT($D$268),MATCH($AM34,$AM$4:$AM$275,0),MATCH(O$304,INDIRECT($E$268),0))*$I34/$AD34),0,INDEX(INDIRECT($D$268),MATCH($AM34,$AM$4:$AM$275,0),MATCH(O$304,INDIRECT($E$268),0))*$I34/$AD34)+IF(ISERROR(INDEX(INDIRECT($D$268),MATCH($AN34,$AN$4:$AN$275,0),MATCH(O$305,INDIRECT($E$268),0))*$J34/$AE34),0,INDEX(INDIRECT($D$268),MATCH($AN34,$AN$4:$AN$275,0),MATCH(O$305,INDIRECT($E$268),0))*$J34/$AE34))*$AC34/$F34</f>
        <v>81.591618749999981</v>
      </c>
      <c r="P34" s="6">
        <f ca="1">(IF(ISERROR(INDEX(INDIRECT($D$268),MATCH($AO34,$AO$4:$AO$275,0),MATCH(P$304,INDIRECT($E$268),0))*$I34/$AD34),0,INDEX(INDIRECT($D$268),MATCH($AO34,$AO$4:$AO$275,0),MATCH(P$304,INDIRECT($E$268),0))*$I34/$AD34)+IF(ISERROR(INDEX(INDIRECT($D$268),MATCH($AP34,$AP$4:$AP$275,0),MATCH(P$305,INDIRECT($E$268),0))*$J34/$AE34),0,INDEX(INDIRECT($D$268),MATCH($AP34,$AP$4:$AP$275,0),MATCH(P$305,INDIRECT($E$268),0))*$J34/$AE34))*$AC34/$F34</f>
        <v>19.770211874999998</v>
      </c>
      <c r="Q34" s="6">
        <f ca="1">INDEX(INDIRECT($D$268),MATCH($AQ34,$AQ$4:$AQ$284,0),MATCH(Q$4,INDIRECT($E$268),0))*$K34*$AC34/$F34/$AF34</f>
        <v>4.787196891725352</v>
      </c>
      <c r="R34" s="6">
        <f ca="1">INDEX(INDIRECT($D$268),MATCH($AR34,$AR$4:$AR$284,0),MATCH(R$4,INDIRECT($E$268),0))*IF($K34=1,$K34/$AF34,($K34-$L34)/($AF34-$AG34))*$AC34/$F34+$L34*(1+$M34)*INDEX(INDIRECT($D$268),MATCH($AR$223,$AR$4:$AR$284,0),MATCH(R$4,INDIRECT($E$268),0))/$AH34/$F34</f>
        <v>37.300245611194711</v>
      </c>
      <c r="S34" s="6">
        <f ca="1">INDEX(INDIRECT($D$268),MATCH($AS34,$AS$4:$AS$284,0),MATCH(S$4,INDIRECT($E$268),0))*$K34*$AC34/$F34/$AF34</f>
        <v>8.7931205369718306</v>
      </c>
      <c r="T34" s="7">
        <f ca="1">S34+R34+Q34+P34+O34</f>
        <v>152.24239366489186</v>
      </c>
      <c r="U34" s="6">
        <f>IF($B$268=6,(IF(OR(AJ34="Benzin",AJ34="Diesel"),$AK34*INDEX('DIN EN 16258'!$I:$I,MATCH('mobitool-Faktoren v2.0'!$AI34,'DIN EN 16258'!$A:$A,0))*$I34/$AD34+$AL34*INDEX('DIN EN 16258'!$I:$I,MATCH('mobitool-Faktoren v2.0'!$AJ34,'DIN EN 16258'!$A:$A,0))*$I34/$AD34,IF(ISERROR($AK34*INDEX('DIN EN 16258'!$I:$I,MATCH('mobitool-Faktoren v2.0'!$AI34,'DIN EN 16258'!$A:$A,0))*$I34/$AD34),0,$AK34*INDEX('DIN EN 16258'!$I:$I,MATCH('mobitool-Faktoren v2.0'!$AI34,'DIN EN 16258'!$A:$A,0))*$I34/$AD34)+IF(ISERROR($AL34*INDEX('DIN EN 16258'!$I:$I,MATCH('mobitool-Faktoren v2.0'!$AJ34,'DIN EN 16258'!$A:$A,0))*$J34/$AE34),0,$AL34*INDEX('DIN EN 16258'!$I:$I,MATCH('mobitool-Faktoren v2.0'!$AJ34,'DIN EN 16258'!$A:$A,0))*$J34/$AE34)))*1000,
IF($B$268=1,(IF(OR(AJ34="Benzin",AJ34="Diesel"),$AK34*INDEX('DIN EN 16258'!$D:$D,MATCH('mobitool-Faktoren v2.0'!$AI34,'DIN EN 16258'!$A:$A,0))*$I34/$AD34+$AL34*INDEX('DIN EN 16258'!$D:$D,MATCH('mobitool-Faktoren v2.0'!$AJ34,'DIN EN 16258'!$A:$A,0))*$I34/$AD34,IF(ISERROR($AK34*INDEX('DIN EN 16258'!$D:$D,MATCH('mobitool-Faktoren v2.0'!$AI34,'DIN EN 16258'!$A:$A,0))*$I34/$AD34),0,$AK34*INDEX('DIN EN 16258'!$D:$D,MATCH('mobitool-Faktoren v2.0'!$AI34,'DIN EN 16258'!$A:$A,0))*$I34/$AD34)+IF(ISERROR($AL34*INDEX('DIN EN 16258'!$D:$D,MATCH('mobitool-Faktoren v2.0'!$AJ34,'DIN EN 16258'!$A:$A,0))*$J34/$AE34),0,$AL34*INDEX('DIN EN 16258'!$D:$D,MATCH('mobitool-Faktoren v2.0'!$AJ34,'DIN EN 16258'!$A:$A,0))*$J34/$AE34))),0))*$AC34/$F34</f>
        <v>79.580312499999977</v>
      </c>
      <c r="V34" s="6">
        <f>IF($B$268=6,(IF(OR(AJ34="Benzin",AJ34="Diesel"),$AK34*INDEX('DIN EN 16258'!$L:$L,MATCH('mobitool-Faktoren v2.0'!$AI34,'DIN EN 16258'!$A:$A,0))*$I34/$AD34+$AL34*INDEX('DIN EN 16258'!$L:$L,MATCH('mobitool-Faktoren v2.0'!$AJ34,'DIN EN 16258'!$A:$A,0))*$I34/$AD34,IF(ISERROR($AK34*INDEX('DIN EN 16258'!$L:$L,MATCH('mobitool-Faktoren v2.0'!$AI34,'DIN EN 16258'!$A:$A,0))*$I34/$AD34),0,$AK34*INDEX('DIN EN 16258'!$L:$L,MATCH('mobitool-Faktoren v2.0'!$AI34,'DIN EN 16258'!$A:$A,0))*$I34/$AD34)+IF(ISERROR($AL34*INDEX('DIN EN 16258'!$L:$L,MATCH('mobitool-Faktoren v2.0'!$AJ34,'DIN EN 16258'!$A:$A,0))*$J34/$AE34),0,$AL34*INDEX('DIN EN 16258'!$L:$L,MATCH('mobitool-Faktoren v2.0'!$AJ34,'DIN EN 16258'!$A:$A,0))*$J34/$AE34)))*1000,
IF($B$268=1,(IF(OR(AJ34="Benzin",AJ34="Diesel"),$AK34*INDEX('DIN EN 16258'!$F:$F,MATCH('mobitool-Faktoren v2.0'!$AI34,'DIN EN 16258'!$A:$A,0))*$I34/$AD34+$AL34*INDEX('DIN EN 16258'!$F:$F,MATCH('mobitool-Faktoren v2.0'!$AJ34,'DIN EN 16258'!$A:$A,0))*$I34/$AD34,IF(ISERROR($AK34*INDEX('DIN EN 16258'!$F:$F,MATCH('mobitool-Faktoren v2.0'!$AI34,'DIN EN 16258'!$A:$A,0))*$I34/$AD34),0,$AK34*INDEX('DIN EN 16258'!$F:$F,MATCH('mobitool-Faktoren v2.0'!$AI34,'DIN EN 16258'!$A:$A,0))*$I34/$AD34)+IF(ISERROR($AL34*INDEX('DIN EN 16258'!$F:$F,MATCH('mobitool-Faktoren v2.0'!$AJ34,'DIN EN 16258'!$A:$A,0))*$J34/$AE34),0,$AL34*INDEX('DIN EN 16258'!$F:$F,MATCH('mobitool-Faktoren v2.0'!$AJ34,'DIN EN 16258'!$A:$A,0))*$J34/$AE34))),0))*$AC34/$F34</f>
        <v>94.516924999999972</v>
      </c>
      <c r="W34" s="6" t="s">
        <v>672</v>
      </c>
      <c r="X34" s="39" t="s">
        <v>162</v>
      </c>
      <c r="Y34" s="336">
        <v>3</v>
      </c>
      <c r="Z34" s="336">
        <v>25</v>
      </c>
      <c r="AA34" s="337">
        <v>500</v>
      </c>
      <c r="AB34" s="299">
        <v>3500</v>
      </c>
      <c r="AC34" s="300">
        <v>1</v>
      </c>
      <c r="AD34" s="298">
        <f>0.039178/0.75*100</f>
        <v>5.2237333333333327</v>
      </c>
      <c r="AE34" s="298"/>
      <c r="AF34" s="299">
        <v>1420</v>
      </c>
      <c r="AG34" s="299">
        <v>41</v>
      </c>
      <c r="AH34" s="299">
        <v>150000</v>
      </c>
      <c r="AI34" s="301" t="s">
        <v>34</v>
      </c>
      <c r="AJ34" s="301"/>
      <c r="AK34" s="329">
        <v>3.9177999999999998E-2</v>
      </c>
      <c r="AL34" s="329"/>
      <c r="AM34" s="331" t="s">
        <v>931</v>
      </c>
      <c r="AN34" s="202" t="s">
        <v>81</v>
      </c>
      <c r="AO34" s="331" t="s">
        <v>932</v>
      </c>
      <c r="AP34" s="202" t="s">
        <v>81</v>
      </c>
      <c r="AQ34" s="202" t="s">
        <v>893</v>
      </c>
      <c r="AR34" s="202" t="s">
        <v>921</v>
      </c>
      <c r="AS34" s="202" t="s">
        <v>894</v>
      </c>
      <c r="AT34" s="202" t="s">
        <v>925</v>
      </c>
      <c r="AU34" s="303">
        <f ca="1">IF(ISERROR(OFFSET('Daten KEA'!$A$1,MATCH(AU$5,'Daten KEA'!$A:$A,0)-1,MATCH(AM34,'Daten KEA'!$A$424:$ADO$424,0)-1)),0,OFFSET('Daten KEA'!$A$1,MATCH(AU$5,'Daten KEA'!$A:$A,0)-1,MATCH(AM34,'Daten KEA'!$A$424:$ADO$424,0)-1))+IF(ISERROR(AK34*INDEX('Energiefaktoren Ecoinvent'!$D:$D,MATCH('mobitool-Faktoren v2.0'!AI34,'Energiefaktoren Ecoinvent'!$A:$A,0))),0,AK34*INDEX('Energiefaktoren Ecoinvent'!$D:$D,MATCH('mobitool-Faktoren v2.0'!AI34,'Energiefaktoren Ecoinvent'!$A:$A,0)))+IF(OR(AJ34="Benzin",AJ34="Diesel"),IF(ISERROR(OFFSET('Daten KEA'!$A$1,MATCH(AV$5,'Daten KEA'!$A:$A,0)-1,MATCH(AN34,'Daten KEA'!$A$424:$ADO$424,0)-1)),0,OFFSET('Daten KEA'!$A$1,MATCH(AV$5,'Daten KEA'!$A:$A,0)-1,MATCH(AN34,'Daten KEA'!$A$424:$ADO$424,0)-1))+IF(ISERROR(AL34*INDEX('Energiefaktoren Ecoinvent'!$D:$D,MATCH('mobitool-Faktoren v2.0'!AJ34,'Energiefaktoren Ecoinvent'!$A:$A,0))),0,AL34*INDEX('Energiefaktoren Ecoinvent'!$D:$D,MATCH('mobitool-Faktoren v2.0'!AJ34,'Energiefaktoren Ecoinvent'!$A:$A,0))),0)</f>
        <v>1.6650649999999998</v>
      </c>
      <c r="AV34" s="303">
        <f ca="1">IF(OR(AJ34="Benzin",AJ34="Diesel"),0,IF(ISERROR(OFFSET('Daten KEA'!$A$1,MATCH(AV$5,'Daten KEA'!$A:$A,0)-1,MATCH(AN34,'Daten KEA'!$A$424:$ADO$424,0)-1)),0,OFFSET('Daten KEA'!$A$1,MATCH(AV$5,'Daten KEA'!$A:$A,0)-1,MATCH(AN34,'Daten KEA'!$A$424:$ADO$424,0)-1))+IF(ISERROR(AL34*INDEX('Energiefaktoren Ecoinvent'!$D:$D,MATCH('mobitool-Faktoren v2.0'!AJ34,'Energiefaktoren Ecoinvent'!$A:$A,0))),0,AL34*INDEX('Energiefaktoren Ecoinvent'!$D:$D,MATCH('mobitool-Faktoren v2.0'!AJ34,'Energiefaktoren Ecoinvent'!$A:$A,0))))</f>
        <v>0</v>
      </c>
      <c r="AW34" s="303">
        <f ca="1">IF(ISERROR(OFFSET('Daten KEA'!$A$1,MATCH(AW$5,'Daten KEA'!$A:$A,0)-1,MATCH(AO34,'Daten KEA'!$A$424:$ADO$424,0)-1)),0,OFFSET('Daten KEA'!$A$1,MATCH(AW$5,'Daten KEA'!$A:$A,0)-1,MATCH(AO34,'Daten KEA'!$A$424:$ADO$424,0)-1))-IF(ISERROR(AK34*INDEX('Energiefaktoren Ecoinvent'!$D:$D,MATCH('mobitool-Faktoren v2.0'!AI34,'Energiefaktoren Ecoinvent'!$A:$A,0))),0,AK34*INDEX('Energiefaktoren Ecoinvent'!$D:$D,MATCH('mobitool-Faktoren v2.0'!AI34,'Energiefaktoren Ecoinvent'!$A:$A,0)))+IF(OR(AJ34="Benzin",AJ34="Diesel"),IF(ISERROR(OFFSET('Daten KEA'!$A$1,MATCH(AX$5,'Daten KEA'!$A:$A,0)-1,MATCH(AP34,'Daten KEA'!$A$424:$ADO$424,0)-1)),0,OFFSET('Daten KEA'!$A$1,MATCH(AX$5,'Daten KEA'!$A:$A,0)-1,MATCH(AP34,'Daten KEA'!$A$424:$ADO$424,0)-1))-IF(ISERROR(AL34*INDEX('Energiefaktoren Ecoinvent'!$D:$D,MATCH('mobitool-Faktoren v2.0'!AJ34,'Energiefaktoren Ecoinvent'!$A:$A,0))),0,AL34*INDEX('Energiefaktoren Ecoinvent'!$D:$D,MATCH('mobitool-Faktoren v2.0'!AJ34,'Energiefaktoren Ecoinvent'!$A:$A,0))),0)</f>
        <v>0.58679870000000012</v>
      </c>
      <c r="AX34" s="303">
        <f ca="1">IF(OR(AJ34="Benzin",AJ34="Diesel"),0,IF(ISERROR(OFFSET('Daten KEA'!$A$1,MATCH(AX$5,'Daten KEA'!$A:$A,0)-1,MATCH(AP34,'Daten KEA'!$A$424:$ADO$424,0)-1)),0,OFFSET('Daten KEA'!$A$1,MATCH(AX$5,'Daten KEA'!$A:$A,0)-1,MATCH(AP34,'Daten KEA'!$A$424:$ADO$424,0)-1))-IF(ISERROR(AL34*INDEX('Energiefaktoren Ecoinvent'!$D:$D,MATCH('mobitool-Faktoren v2.0'!AJ34,'Energiefaktoren Ecoinvent'!$A:$A,0))),0,AL34*INDEX('Energiefaktoren Ecoinvent'!$D:$D,MATCH('mobitool-Faktoren v2.0'!AJ34,'Energiefaktoren Ecoinvent'!$A:$A,0))))</f>
        <v>0</v>
      </c>
      <c r="AY34" s="303">
        <f t="shared" ca="1" si="5"/>
        <v>2.2518636999999999</v>
      </c>
      <c r="AZ34" s="347">
        <f ca="1">IF(ISERROR(OFFSET('Daten KEA'!$A$1,MATCH(AZ$5,'Daten KEA'!$A:$A,0)-1,MATCH(AQ34,'Daten KEA'!$A$424:$ADO$424,0)-1)),0,OFFSET('Daten KEA'!$A$1,MATCH(AZ$5,'Daten KEA'!$A:$A,0)-1,MATCH(AQ34,'Daten KEA'!$A$424:$ADO$424,0)-1))</f>
        <v>0.21453198000000001</v>
      </c>
      <c r="BA34" s="347">
        <f ca="1">IF(ISERROR(OFFSET('Daten KEA'!$A$1,MATCH(BA$5,'Daten KEA'!$A:$A,0)-1,MATCH(AR34,'Daten KEA'!$A$424:$ADO$424,0)-1)),0,OFFSET('Daten KEA'!$A$1,MATCH(BA$5,'Daten KEA'!$A:$A,0)-1,MATCH(AR34,'Daten KEA'!$A$424:$ADO$424,0)-1))</f>
        <v>0.84847834</v>
      </c>
      <c r="BB34" s="347">
        <f ca="1">IF(ISERROR(OFFSET('Daten KEA'!$A$1,MATCH(BB$5,'Daten KEA'!$A:$A,0)-1,MATCH(AS34,'Daten KEA'!$A$424:$ADO$424,0)-1)),0,OFFSET('Daten KEA'!$A$1,MATCH(BB$5,'Daten KEA'!$A:$A,0)-1,MATCH(AS34,'Daten KEA'!$A$424:$ADO$424,0)-1))</f>
        <v>0.82352296999999997</v>
      </c>
      <c r="BC34" s="348">
        <f t="shared" ca="1" si="48"/>
        <v>4.1383969899999995</v>
      </c>
      <c r="BD34" s="347">
        <f ca="1">IF(ISERROR(OFFSET('Daten KEA'!$A$1,MATCH(BD$5,'Daten KEA'!$A:$A,0)-1,MATCH(AT34,'Daten KEA'!$A$424:$ADO$424,0)-1)),0,OFFSET('Daten KEA'!$A$1,MATCH(BD$5,'Daten KEA'!$A:$A,0)-1,MATCH(AT34,'Daten KEA'!$A$424:$ADO$424,0)-1))</f>
        <v>4.1383970000000003</v>
      </c>
      <c r="BE34" s="305">
        <f t="shared" ca="1" si="7"/>
        <v>1.0000000024163949</v>
      </c>
      <c r="BF34" s="306">
        <f ca="1">IF(ISERROR(OFFSET('Daten KEA'!$A$1,MATCH(BF$5,'Daten KEA'!$A:$A,0)-1,MATCH(AM34,'Daten KEA'!$A$424:$ADO$424,0)-1)),0,OFFSET('Daten KEA'!$A$1,MATCH(BF$5,'Daten KEA'!$A:$A,0)-1,MATCH(AM34,'Daten KEA'!$A$424:$ADO$424,0)-1))+IF(ISERROR($AK34*INDEX('Energiefaktoren Ecoinvent'!$H:$H,MATCH('mobitool-Faktoren v2.0'!$AI34,'Energiefaktoren Ecoinvent'!$A:$A,0))),0,$AK34*INDEX('Energiefaktoren Ecoinvent'!$H:$H,MATCH('mobitool-Faktoren v2.0'!$AI34,'Energiefaktoren Ecoinvent'!$A:$A,0)))+IF(OR(AJ34="Benzin",AJ34="Diesel"),IF(ISERROR(OFFSET('Daten KEA'!$A$1,MATCH(BG$5,'Daten KEA'!$A:$A,0)-1,MATCH(AN34,'Daten KEA'!$A$424:$ADO$424,0)-1)),0,OFFSET('Daten KEA'!$A$1,MATCH(BG$5,'Daten KEA'!$A:$A,0)-1,MATCH(AN34,'Daten KEA'!$A$424:$ADO$424,0)-1))+IF(ISERROR($AL34*INDEX('Energiefaktoren Ecoinvent'!$H:$H,MATCH('mobitool-Faktoren v2.0'!$AJ34,'Energiefaktoren Ecoinvent'!$A:$A,0))),0,$AL34*INDEX('Energiefaktoren Ecoinvent'!$H:$H,MATCH('mobitool-Faktoren v2.0'!$AJ34,'Energiefaktoren Ecoinvent'!$A:$A,0))),0)</f>
        <v>1.6650649999999998</v>
      </c>
      <c r="BG34" s="306">
        <f ca="1">IF(OR(AJ34="Benzin",AJ34="Diesel"),0,IF(ISERROR(OFFSET('Daten KEA'!$A$1,MATCH(BG$5,'Daten KEA'!$A:$A,0)-1,MATCH(AN34,'Daten KEA'!$A$424:$ADO$424,0)-1)),0,OFFSET('Daten KEA'!$A$1,MATCH(BG$5,'Daten KEA'!$A:$A,0)-1,MATCH(AN34,'Daten KEA'!$A$424:$ADO$424,0)-1))+IF(ISERROR($AL34*INDEX('Energiefaktoren Ecoinvent'!$H:$H,MATCH('mobitool-Faktoren v2.0'!$AJ34,'Energiefaktoren Ecoinvent'!$A:$A,0))),0,$AL34*INDEX('Energiefaktoren Ecoinvent'!$H:$H,MATCH('mobitool-Faktoren v2.0'!$AJ34,'Energiefaktoren Ecoinvent'!$A:$A,0))))</f>
        <v>0</v>
      </c>
      <c r="BH34" s="306">
        <f ca="1">IF(ISERROR(OFFSET('Daten KEA'!$A$1,MATCH(BH$5,'Daten KEA'!$A:$A,0)-1,MATCH(AO34,'Daten KEA'!$A$424:$ADO$424,0)-1)),0,OFFSET('Daten KEA'!$A$1,MATCH(BH$5,'Daten KEA'!$A:$A,0)-1,MATCH(AO34,'Daten KEA'!$A$424:$ADO$424,0)-1))-IF(ISERROR($AK34*INDEX('Energiefaktoren Ecoinvent'!$H:$H,MATCH('mobitool-Faktoren v2.0'!$AI34,'Energiefaktoren Ecoinvent'!$A:$A,0))),0,$AK34*INDEX('Energiefaktoren Ecoinvent'!$H:$H,MATCH('mobitool-Faktoren v2.0'!$AI34,'Energiefaktoren Ecoinvent'!$A:$A,0)))+IF(OR(AJ34="Benzin",AJ34="Diesel"),IF(ISERROR(OFFSET('Daten KEA'!$A$1,MATCH(BI$5,'Daten KEA'!$A:$A,0)-1,MATCH(AP34,'Daten KEA'!$A$424:$ADO$424,0)-1)),0,OFFSET('Daten KEA'!$A$1,MATCH(BI$5,'Daten KEA'!$A:$A,0)-1,MATCH(AP34,'Daten KEA'!$A$424:$ADO$424,0)-1))-IF(ISERROR($AL34*INDEX('Energiefaktoren Ecoinvent'!$H:$H,MATCH('mobitool-Faktoren v2.0'!$AJ34,'Energiefaktoren Ecoinvent'!$A:$A,0))),0,$AL34*INDEX('Energiefaktoren Ecoinvent'!$H:$H,MATCH('mobitool-Faktoren v2.0'!$AJ34,'Energiefaktoren Ecoinvent'!$A:$A,0))),0)</f>
        <v>0.57944787397170039</v>
      </c>
      <c r="BI34" s="306">
        <f ca="1">IF(OR(AJ34="Benzin",AJ34="Diesel"),0,IF(ISERROR(OFFSET('Daten KEA'!$A$1,MATCH(BI$5,'Daten KEA'!$A:$A,0)-1,MATCH(AP34,'Daten KEA'!$A$424:$ADO$424,0)-1)),0,OFFSET('Daten KEA'!$A$1,MATCH(BI$5,'Daten KEA'!$A:$A,0)-1,MATCH(AP34,'Daten KEA'!$A$424:$ADO$424,0)-1))-IF(ISERROR($AL34*INDEX('Energiefaktoren Ecoinvent'!$H:$H,MATCH('mobitool-Faktoren v2.0'!$AJ34,'Energiefaktoren Ecoinvent'!$A:$A,0))),0,$AL34*INDEX('Energiefaktoren Ecoinvent'!$H:$H,MATCH('mobitool-Faktoren v2.0'!$AJ34,'Energiefaktoren Ecoinvent'!$A:$A,0))))</f>
        <v>0</v>
      </c>
      <c r="BJ34" s="306">
        <f t="shared" ca="1" si="41"/>
        <v>2.2445128739717002</v>
      </c>
      <c r="BK34" s="349">
        <f ca="1">IF(ISERROR(OFFSET('Daten KEA'!$A$1,MATCH(BK$5,'Daten KEA'!$A:$A,0)-1,MATCH(AQ34,'Daten KEA'!$A$424:$ADO$424,0)-1)),0,OFFSET('Daten KEA'!$A$1,MATCH(BK$5,'Daten KEA'!$A:$A,0)-1,MATCH(AQ34,'Daten KEA'!$A$424:$ADO$424,0)-1))</f>
        <v>0.20490561593225501</v>
      </c>
      <c r="BL34" s="349">
        <f ca="1">IF(ISERROR(OFFSET('Daten KEA'!$A$1,MATCH(BL$5,'Daten KEA'!$A:$A,0)-1,MATCH(AR34,'Daten KEA'!$A$424:$ADO$424,0)-1)),0,OFFSET('Daten KEA'!$A$1,MATCH(BL$5,'Daten KEA'!$A:$A,0)-1,MATCH(AR34,'Daten KEA'!$A$424:$ADO$424,0)-1))</f>
        <v>0.78080136397911004</v>
      </c>
      <c r="BM34" s="349">
        <f ca="1">IF(ISERROR(OFFSET('Daten KEA'!$A$1,MATCH(BM$5,'Daten KEA'!$A:$A,0)-1,MATCH(AS34,'Daten KEA'!$A$424:$ADO$424,0)-1)),0,OFFSET('Daten KEA'!$A$1,MATCH(BM$5,'Daten KEA'!$A:$A,0)-1,MATCH(AS34,'Daten KEA'!$A$424:$ADO$424,0)-1))</f>
        <v>0.72331103422285004</v>
      </c>
      <c r="BN34" s="350">
        <f t="shared" ca="1" si="49"/>
        <v>3.9535308881059157</v>
      </c>
      <c r="BO34" s="349">
        <f ca="1">IF(ISERROR(OFFSET('Daten KEA'!$A$1,MATCH(BO$5,'Daten KEA'!$A:$A,0)-1,MATCH(AT34,'Daten KEA'!$A$424:$ADO$424,0)-1)),0,OFFSET('Daten KEA'!$A$1,MATCH(BO$5,'Daten KEA'!$A:$A,0)-1,MATCH(AT34,'Daten KEA'!$A$424:$ADO$424,0)-1))</f>
        <v>3.9535308761059</v>
      </c>
      <c r="BP34" s="305">
        <f t="shared" ca="1" si="8"/>
        <v>0.99999999696473452</v>
      </c>
      <c r="BQ34" s="351">
        <f ca="1">IF(ISERROR(OFFSET('Daten GWP'!$A$1,MATCH(BQ$5,'Daten GWP'!$A:$A,0)-1,MATCH(AM34,'Daten GWP'!$A$424:$ADO$424,0)-1)),0,OFFSET('Daten GWP'!$A$1,MATCH(BQ$5,'Daten GWP'!$A:$A,0)-1,MATCH(AM34,'Daten GWP'!$A$424:$ADO$424,0)-1))*1000</f>
        <v>130.54658999999998</v>
      </c>
      <c r="BR34" s="351">
        <f ca="1">IF(ISERROR(OFFSET('Daten GWP'!$A$1,MATCH(BR$5,'Daten GWP'!$A:$A,0)-1,MATCH(AN34,'Daten GWP'!$A$424:$ADO$424,0)-1)),0,OFFSET('Daten GWP'!$A$1,MATCH(BR$5,'Daten GWP'!$A:$A,0)-1,MATCH(AN34,'Daten GWP'!$A$424:$ADO$424,0)-1))*1000</f>
        <v>0</v>
      </c>
      <c r="BS34" s="351">
        <f ca="1">IF(ISERROR(OFFSET('Daten GWP'!$A$1,MATCH(BS$5,'Daten GWP'!$A:$A,0)-1,MATCH(AO34,'Daten GWP'!$A$424:$ADO$424,0)-1)),0,OFFSET('Daten GWP'!$A$1,MATCH(BS$5,'Daten GWP'!$A:$A,0)-1,MATCH(AO34,'Daten GWP'!$A$424:$ADO$424,0)-1))*1000</f>
        <v>31.632339000000002</v>
      </c>
      <c r="BT34" s="351">
        <f ca="1">IF(ISERROR(OFFSET('Daten GWP'!$A$1,MATCH(BT$5,'Daten GWP'!$A:$A,0)-1,MATCH(AP34,'Daten GWP'!$A$424:$ADO$424,0)-1)),0,OFFSET('Daten GWP'!$A$1,MATCH(BT$5,'Daten GWP'!$A:$A,0)-1,MATCH(AP34,'Daten GWP'!$A$424:$ADO$424,0)-1))*1000</f>
        <v>0</v>
      </c>
      <c r="BU34" s="308">
        <f t="shared" ca="1" si="9"/>
        <v>162.17892899999998</v>
      </c>
      <c r="BV34" s="351">
        <f ca="1">IF(ISERROR(OFFSET('Daten GWP'!$A$1,MATCH(BV$5,'Daten GWP'!$A:$A,0)-1,MATCH(AQ34,'Daten GWP'!$A$424:$ADO$424,0)-1)),0,OFFSET('Daten GWP'!$A$1,MATCH(BV$5,'Daten GWP'!$A:$A,0)-1,MATCH(AQ34,'Daten GWP'!$A$424:$ADO$424,0)-1))*1000</f>
        <v>7.4496653000000004</v>
      </c>
      <c r="BW34" s="351">
        <f ca="1">IF(ISERROR(OFFSET('Daten GWP'!$A$1,MATCH(BW$5,'Daten GWP'!$A:$A,0)-1,MATCH(AR34,'Daten GWP'!$A$424:$ADO$424,0)-1)),0,OFFSET('Daten GWP'!$A$1,MATCH(BW$5,'Daten GWP'!$A:$A,0)-1,MATCH(AR34,'Daten GWP'!$A$424:$ADO$424,0)-1))*1000</f>
        <v>51.607376000000002</v>
      </c>
      <c r="BX34" s="351">
        <f ca="1">IF(ISERROR(OFFSET('Daten GWP'!$A$1,MATCH(BX$5,'Daten GWP'!$A:$A,0)-1,MATCH(AS34,'Daten GWP'!$A$424:$ADO$424,0)-1)),0,OFFSET('Daten GWP'!$A$1,MATCH(BX$5,'Daten GWP'!$A:$A,0)-1,MATCH(AS34,'Daten GWP'!$A$424:$ADO$424,0)-1))*1000</f>
        <v>13.683541</v>
      </c>
      <c r="BY34" s="352">
        <f t="shared" ca="1" si="50"/>
        <v>234.91951129999995</v>
      </c>
      <c r="BZ34" s="351">
        <f ca="1">IF(ISERROR(OFFSET('Daten GWP'!$A$1,MATCH(BZ$5,'Daten GWP'!$A:$A,0)-1,MATCH(AT34,'Daten GWP'!$A$424:$ADO$424,0)-1)),0,OFFSET('Daten GWP'!$A$1,MATCH(BZ$5,'Daten GWP'!$A:$A,0)-1,MATCH(AT34,'Daten GWP'!$A$424:$ADO$424,0)-1))*1000</f>
        <v>234.91951</v>
      </c>
      <c r="CA34" s="305">
        <f t="shared" ca="1" si="11"/>
        <v>0.99999999446618992</v>
      </c>
      <c r="CB34" s="310">
        <f ca="1">IF(ISERROR(OFFSET('Daten Elementary'!$A$1,MATCH(CB$5,'Daten Elementary'!$A:$A,0)-1,MATCH(AM34,'Daten Elementary'!$A$424:$ADO$424,0)-1)),0,OFFSET('Daten Elementary'!$A$1,MATCH(CB$5,'Daten Elementary'!$A:$A,0)-1,MATCH(AM34,'Daten Elementary'!$A$424:$ADO$424,0)-1))*1000000</f>
        <v>16.191279999999999</v>
      </c>
      <c r="CC34" s="310">
        <f ca="1">IF(ISERROR(OFFSET('Daten Elementary'!$A$1,MATCH(CC$5,'Daten Elementary'!$A:$A,0)-1,MATCH(AN34,'Daten Elementary'!$A$424:$ADO$424,0)-1)),0,OFFSET('Daten Elementary'!$A$1,MATCH(CC$5,'Daten Elementary'!$A:$A,0)-1,MATCH(AN34,'Daten Elementary'!$A$424:$ADO$424,0)-1))*1000000</f>
        <v>0</v>
      </c>
      <c r="CD34" s="310">
        <f ca="1">IF(ISERROR(OFFSET('Daten Elementary'!$A$1,MATCH(CD$5,'Daten Elementary'!$A:$A,0)-1,MATCH(AO34,'Daten Elementary'!$A$424:$ADO$424,0)-1)),0,OFFSET('Daten Elementary'!$A$1,MATCH(CD$5,'Daten Elementary'!$A:$A,0)-1,MATCH(AO34,'Daten Elementary'!$A$424:$ADO$424,0)-1))*1000000</f>
        <v>10.663317999999999</v>
      </c>
      <c r="CE34" s="310">
        <f ca="1">IF(ISERROR(OFFSET('Daten Elementary'!$A$1,MATCH(CE$5,'Daten Elementary'!$A:$A,0)-1,MATCH(AP34,'Daten Elementary'!$A$424:$ADO$424,0)-1)),0,OFFSET('Daten Elementary'!$A$1,MATCH(CE$5,'Daten Elementary'!$A:$A,0)-1,MATCH(AP34,'Daten Elementary'!$A$424:$ADO$424,0)-1))*1000000</f>
        <v>0</v>
      </c>
      <c r="CF34" s="310">
        <f t="shared" ca="1" si="12"/>
        <v>26.854597999999996</v>
      </c>
      <c r="CG34" s="310">
        <f ca="1">IF(ISERROR(OFFSET('Daten Elementary'!$A$1,MATCH(CG$5,'Daten Elementary'!$A:$A,0)-1,MATCH(AQ34,'Daten Elementary'!$A$424:$ADO$424,0)-1)),0,OFFSET('Daten Elementary'!$A$1,MATCH(CG$5,'Daten Elementary'!$A:$A,0)-1,MATCH(AQ34,'Daten Elementary'!$A$424:$ADO$424,0)-1))*1000000</f>
        <v>2.8177561999999998</v>
      </c>
      <c r="CH34" s="310">
        <f ca="1">IF(ISERROR(OFFSET('Daten Elementary'!$A$1,MATCH(CH$5,'Daten Elementary'!$A:$A,0)-1,MATCH(AR34,'Daten Elementary'!$A$424:$ADO$424,0)-1)),0,OFFSET('Daten Elementary'!$A$1,MATCH(CH$5,'Daten Elementary'!$A:$A,0)-1,MATCH(AR34,'Daten Elementary'!$A$424:$ADO$424,0)-1))*1000000</f>
        <v>50.950947999999997</v>
      </c>
      <c r="CI34" s="310">
        <f ca="1">IF(ISERROR(OFFSET('Daten Elementary'!$A$1,MATCH(CI$5,'Daten Elementary'!$A:$A,0)-1,MATCH(AS34,'Daten Elementary'!$A$424:$ADO$424,0)-1)),0,OFFSET('Daten Elementary'!$A$1,MATCH(CI$5,'Daten Elementary'!$A:$A,0)-1,MATCH(AS34,'Daten Elementary'!$A$424:$ADO$424,0)-1))*1000000</f>
        <v>11.592067999999999</v>
      </c>
      <c r="CJ34" s="311">
        <f t="shared" ca="1" si="13"/>
        <v>92.215370199999981</v>
      </c>
      <c r="CK34" s="310">
        <f ca="1">IF(ISERROR(OFFSET('Daten Elementary'!$A$1,MATCH(CK$5,'Daten Elementary'!$A:$A,0)-1,MATCH($AT34,'Daten Elementary'!$A$424:$ADO$424,0)-1)),0,OFFSET('Daten Elementary'!$A$1,MATCH(CK$5,'Daten Elementary'!$A:$A,0)-1,MATCH($AT34,'Daten Elementary'!$A$424:$ADO$424,0)-1))*1000000</f>
        <v>92.215371000000005</v>
      </c>
      <c r="CL34" s="305">
        <f t="shared" ca="1" si="14"/>
        <v>1.0000000086753436</v>
      </c>
      <c r="CM34" s="312">
        <f ca="1">IF(ISERROR(OFFSET('Daten Elementary'!$A$1,MATCH(CM$5,'Daten Elementary'!$A:$A,0)-1,MATCH(AM34,'Daten Elementary'!$A$424:$ADO$424,0)-1)),0,OFFSET('Daten Elementary'!$A$1,MATCH(CM$5,'Daten Elementary'!$A:$A,0)-1,MATCH(AM34,'Daten Elementary'!$A$424:$ADO$424,0)-1))*1000000</f>
        <v>10.37753</v>
      </c>
      <c r="CN34" s="312">
        <f ca="1">IF(ISERROR(OFFSET('Daten Elementary'!$A$1,MATCH(CN$5,'Daten Elementary'!$A:$A,0)-1,MATCH(AN34,'Daten Elementary'!$A$424:$ADO$424,0)-1)),0,OFFSET('Daten Elementary'!$A$1,MATCH(CN$5,'Daten Elementary'!$A:$A,0)-1,MATCH(AN34,'Daten Elementary'!$A$424:$ADO$424,0)-1))*1000000</f>
        <v>0</v>
      </c>
      <c r="CO34" s="312">
        <f ca="1">IF(ISERROR(OFFSET('Daten Elementary'!$A$1,MATCH(CO$5,'Daten Elementary'!$A:$A,0)-1,MATCH(AO34,'Daten Elementary'!$A$424:$ADO$424,0)-1)),0,OFFSET('Daten Elementary'!$A$1,MATCH(CO$5,'Daten Elementary'!$A:$A,0)-1,MATCH(AO34,'Daten Elementary'!$A$424:$ADO$424,0)-1))*1000000</f>
        <v>8.4609985000000005</v>
      </c>
      <c r="CP34" s="312">
        <f ca="1">IF(ISERROR(OFFSET('Daten Elementary'!$A$1,MATCH(CP$5,'Daten Elementary'!$A:$A,0)-1,MATCH(AP34,'Daten Elementary'!$A$424:$ADO$424,0)-1)),0,OFFSET('Daten Elementary'!$A$1,MATCH(CP$5,'Daten Elementary'!$A:$A,0)-1,MATCH(AP34,'Daten Elementary'!$A$424:$ADO$424,0)-1))*1000000</f>
        <v>0</v>
      </c>
      <c r="CQ34" s="312">
        <f t="shared" ca="1" si="15"/>
        <v>18.838528500000002</v>
      </c>
      <c r="CR34" s="312">
        <f ca="1">IF(ISERROR(OFFSET('Daten Elementary'!$A$1,MATCH(CR$5,'Daten Elementary'!$A:$A,0)-1,MATCH(AQ34,'Daten Elementary'!$A$424:$ADO$424,0)-1)),0,OFFSET('Daten Elementary'!$A$1,MATCH(CR$5,'Daten Elementary'!$A:$A,0)-1,MATCH(AQ34,'Daten Elementary'!$A$424:$ADO$424,0)-1))*1000000</f>
        <v>1.8879055999999999</v>
      </c>
      <c r="CS34" s="312">
        <f ca="1">IF(ISERROR(OFFSET('Daten Elementary'!$A$1,MATCH(CS$5,'Daten Elementary'!$A:$A,0)-1,MATCH(AR34,'Daten Elementary'!$A$424:$ADO$424,0)-1)),0,OFFSET('Daten Elementary'!$A$1,MATCH(CS$5,'Daten Elementary'!$A:$A,0)-1,MATCH(AR34,'Daten Elementary'!$A$424:$ADO$424,0)-1))*1000000</f>
        <v>19.524953</v>
      </c>
      <c r="CT34" s="312">
        <f ca="1">IF(ISERROR(OFFSET('Daten Elementary'!$A$1,MATCH(CT$5,'Daten Elementary'!$A:$A,0)-1,MATCH(AS34,'Daten Elementary'!$A$424:$ADO$424,0)-1)),0,OFFSET('Daten Elementary'!$A$1,MATCH(CT$5,'Daten Elementary'!$A:$A,0)-1,MATCH(AS34,'Daten Elementary'!$A$424:$ADO$424,0)-1))*1000000</f>
        <v>6.5488434999999994</v>
      </c>
      <c r="CU34" s="313">
        <f t="shared" ca="1" si="16"/>
        <v>46.800230599999999</v>
      </c>
      <c r="CV34" s="312">
        <f ca="1">IF(ISERROR(OFFSET('Daten Elementary'!$A$1,MATCH(CV$5,'Daten Elementary'!$A:$A,0)-1,MATCH($AT34,'Daten Elementary'!$A$424:$ADO$424,0)-1)),0,OFFSET('Daten Elementary'!$A$1,MATCH(CV$5,'Daten Elementary'!$A:$A,0)-1,MATCH($AT34,'Daten Elementary'!$A$424:$ADO$424,0)-1))*1000000</f>
        <v>46.800229999999999</v>
      </c>
      <c r="CW34" s="305">
        <f t="shared" ca="1" si="17"/>
        <v>0.9999999871795503</v>
      </c>
      <c r="CX34" s="314">
        <f ca="1">IF(ISERROR(OFFSET('Daten Elementary'!$A$1,MATCH(CX$5,'Daten Elementary'!$A:$A,0)-1,MATCH(AM34,'Daten Elementary'!$A$424:$ADO$424,0)-1)),0,OFFSET('Daten Elementary'!$A$1,MATCH(CX$5,'Daten Elementary'!$A:$A,0)-1,MATCH(AM34,'Daten Elementary'!$A$424:$ADO$424,0)-1))*1000000</f>
        <v>50.518910000000005</v>
      </c>
      <c r="CY34" s="314">
        <f ca="1">IF(ISERROR(OFFSET('Daten Elementary'!$A$1,MATCH(CY$5,'Daten Elementary'!$A:$A,0)-1,MATCH(AN34,'Daten Elementary'!$A$424:$ADO$424,0)-1)),0,OFFSET('Daten Elementary'!$A$1,MATCH(CY$5,'Daten Elementary'!$A:$A,0)-1,MATCH(AN34,'Daten Elementary'!$A$424:$ADO$424,0)-1))*1000000</f>
        <v>0</v>
      </c>
      <c r="CZ34" s="314">
        <f ca="1">IF(ISERROR(OFFSET('Daten Elementary'!$A$1,MATCH(CZ$5,'Daten Elementary'!$A:$A,0)-1,MATCH(AO34,'Daten Elementary'!$A$424:$ADO$424,0)-1)),0,OFFSET('Daten Elementary'!$A$1,MATCH(CZ$5,'Daten Elementary'!$A:$A,0)-1,MATCH(AO34,'Daten Elementary'!$A$424:$ADO$424,0)-1))*1000000</f>
        <v>122.72417</v>
      </c>
      <c r="DA34" s="314">
        <f ca="1">IF(ISERROR(OFFSET('Daten Elementary'!$A$1,MATCH(DA$5,'Daten Elementary'!$A:$A,0)-1,MATCH(AP34,'Daten Elementary'!$A$424:$ADO$424,0)-1)),0,OFFSET('Daten Elementary'!$A$1,MATCH(DA$5,'Daten Elementary'!$A:$A,0)-1,MATCH(AP34,'Daten Elementary'!$A$424:$ADO$424,0)-1))*1000000</f>
        <v>0</v>
      </c>
      <c r="DB34" s="314">
        <f t="shared" ca="1" si="18"/>
        <v>173.24308000000002</v>
      </c>
      <c r="DC34" s="314">
        <f ca="1">IF(ISERROR(OFFSET('Daten Elementary'!$A$1,MATCH(DC$5,'Daten Elementary'!$A:$A,0)-1,MATCH(AQ34,'Daten Elementary'!$A$424:$ADO$424,0)-1)),0,OFFSET('Daten Elementary'!$A$1,MATCH(DC$5,'Daten Elementary'!$A:$A,0)-1,MATCH(AQ34,'Daten Elementary'!$A$424:$ADO$424,0)-1))*1000000</f>
        <v>399.03487999999999</v>
      </c>
      <c r="DD34" s="314">
        <f ca="1">IF(ISERROR(OFFSET('Daten Elementary'!$A$1,MATCH(DD$5,'Daten Elementary'!$A:$A,0)-1,MATCH(AR34,'Daten Elementary'!$A$424:$ADO$424,0)-1)),0,OFFSET('Daten Elementary'!$A$1,MATCH(DD$5,'Daten Elementary'!$A:$A,0)-1,MATCH(AR34,'Daten Elementary'!$A$424:$ADO$424,0)-1))*1000000</f>
        <v>84.170282999999998</v>
      </c>
      <c r="DE34" s="314">
        <f ca="1">IF(ISERROR(OFFSET('Daten Elementary'!$A$1,MATCH(DE$5,'Daten Elementary'!$A:$A,0)-1,MATCH(AS34,'Daten Elementary'!$A$424:$ADO$424,0)-1)),0,OFFSET('Daten Elementary'!$A$1,MATCH(DE$5,'Daten Elementary'!$A:$A,0)-1,MATCH(AS34,'Daten Elementary'!$A$424:$ADO$424,0)-1))*1000000</f>
        <v>51.522223000000004</v>
      </c>
      <c r="DF34" s="315">
        <f t="shared" ca="1" si="19"/>
        <v>707.9704660000001</v>
      </c>
      <c r="DG34" s="314">
        <f ca="1">IF(ISERROR(OFFSET('Daten Elementary'!$A$1,MATCH(DG$5,'Daten Elementary'!$A:$A,0)-1,MATCH($AT34,'Daten Elementary'!$A$424:$ADO$424,0)-1)),0,OFFSET('Daten Elementary'!$A$1,MATCH(DG$5,'Daten Elementary'!$A:$A,0)-1,MATCH($AT34,'Daten Elementary'!$A$424:$ADO$424,0)-1))*1000000</f>
        <v>707.97046999999998</v>
      </c>
      <c r="DH34" s="305">
        <f t="shared" ca="1" si="20"/>
        <v>1.0000000056499529</v>
      </c>
      <c r="DI34" s="316">
        <f ca="1">IF(ISERROR(OFFSET('Daten Elementary'!$A$1,MATCH(DI$5,'Daten Elementary'!$A:$A,0)-1,MATCH(AM34,'Daten Elementary'!$A$424:$ADO$424,0)-1)),0,OFFSET('Daten Elementary'!$A$1,MATCH(DI$5,'Daten Elementary'!$A:$A,0)-1,MATCH(AM34,'Daten Elementary'!$A$424:$ADO$424,0)-1))*1000000</f>
        <v>21.94</v>
      </c>
      <c r="DJ34" s="316">
        <f ca="1">IF(ISERROR(OFFSET('Daten Elementary'!$A$1,MATCH(DJ$5,'Daten Elementary'!$A:$A,0)-1,MATCH(AN34,'Daten Elementary'!$A$424:$ADO$424,0)-1)),0,OFFSET('Daten Elementary'!$A$1,MATCH(DJ$5,'Daten Elementary'!$A:$A,0)-1,MATCH(AN34,'Daten Elementary'!$A$424:$ADO$424,0)-1))*1000000</f>
        <v>0</v>
      </c>
      <c r="DK34" s="316">
        <f ca="1">IF(ISERROR(OFFSET('Daten Elementary'!$A$1,MATCH(DK$5,'Daten Elementary'!$A:$A,0)-1,MATCH(AO34,'Daten Elementary'!$A$424:$ADO$424,0)-1)),0,OFFSET('Daten Elementary'!$A$1,MATCH(DK$5,'Daten Elementary'!$A:$A,0)-1,MATCH(AO34,'Daten Elementary'!$A$424:$ADO$424,0)-1))*1000000</f>
        <v>117.15928</v>
      </c>
      <c r="DL34" s="316">
        <f ca="1">IF(ISERROR(OFFSET('Daten Elementary'!$A$1,MATCH(DL$5,'Daten Elementary'!$A:$A,0)-1,MATCH(AP34,'Daten Elementary'!$A$424:$ADO$424,0)-1)),0,OFFSET('Daten Elementary'!$A$1,MATCH(DL$5,'Daten Elementary'!$A:$A,0)-1,MATCH(AP34,'Daten Elementary'!$A$424:$ADO$424,0)-1))*1000000</f>
        <v>0</v>
      </c>
      <c r="DM34" s="316">
        <f t="shared" ca="1" si="21"/>
        <v>139.09927999999999</v>
      </c>
      <c r="DN34" s="316">
        <f ca="1">IF(ISERROR(OFFSET('Daten Elementary'!$A$1,MATCH(DN$5,'Daten Elementary'!$A:$A,0)-1,MATCH(AQ34,'Daten Elementary'!$A$424:$ADO$424,0)-1)),0,OFFSET('Daten Elementary'!$A$1,MATCH(DN$5,'Daten Elementary'!$A:$A,0)-1,MATCH(AQ34,'Daten Elementary'!$A$424:$ADO$424,0)-1))*1000000</f>
        <v>12.656601</v>
      </c>
      <c r="DO34" s="316">
        <f ca="1">IF(ISERROR(OFFSET('Daten Elementary'!$A$1,MATCH(DO$5,'Daten Elementary'!$A:$A,0)-1,MATCH(AR34,'Daten Elementary'!$A$424:$ADO$424,0)-1)),0,OFFSET('Daten Elementary'!$A$1,MATCH(DO$5,'Daten Elementary'!$A:$A,0)-1,MATCH(AR34,'Daten Elementary'!$A$424:$ADO$424,0)-1))*1000000</f>
        <v>97.962358999999992</v>
      </c>
      <c r="DP34" s="316">
        <f ca="1">IF(ISERROR(OFFSET('Daten Elementary'!$A$1,MATCH(DP$5,'Daten Elementary'!$A:$A,0)-1,MATCH(AS34,'Daten Elementary'!$A$424:$ADO$424,0)-1)),0,OFFSET('Daten Elementary'!$A$1,MATCH(DP$5,'Daten Elementary'!$A:$A,0)-1,MATCH(AS34,'Daten Elementary'!$A$424:$ADO$424,0)-1))*1000000</f>
        <v>58.202885999999999</v>
      </c>
      <c r="DQ34" s="317">
        <f t="shared" ca="1" si="22"/>
        <v>307.92112599999996</v>
      </c>
      <c r="DR34" s="316">
        <f ca="1">IF(ISERROR(OFFSET('Daten Elementary'!$A$1,MATCH(DR$5,'Daten Elementary'!$A:$A,0)-1,MATCH($AT34,'Daten Elementary'!$A$424:$ADO$424,0)-1)),0,OFFSET('Daten Elementary'!$A$1,MATCH(DR$5,'Daten Elementary'!$A:$A,0)-1,MATCH($AT34,'Daten Elementary'!$A$424:$ADO$424,0)-1))*1000000</f>
        <v>307.92112000000003</v>
      </c>
      <c r="DS34" s="305">
        <f t="shared" ca="1" si="23"/>
        <v>0.99999998051449079</v>
      </c>
      <c r="DT34" s="318">
        <f ca="1">IF(ISERROR(OFFSET('Daten UBP13'!$A$1,MATCH(DT$5,'Daten UBP13'!$A:$A,0)-1,MATCH(AM34,'Daten UBP13'!$A$424:$AEG$424,0)-1)),0,OFFSET('Daten UBP13'!$A$1,MATCH(DT$5,'Daten UBP13'!$A:$A,0)-1,MATCH(AM34,'Daten UBP13'!$A$424:$AEG$424,0)-1))</f>
        <v>93.130292999999995</v>
      </c>
      <c r="DU34" s="318">
        <f ca="1">IF(ISERROR(OFFSET('Daten UBP13'!$A$1,MATCH(DU$5,'Daten UBP13'!$A:$A,0)-1,MATCH(AN34,'Daten UBP13'!$A$424:$AEG$424,0)-1)),0,OFFSET('Daten UBP13'!$A$1,MATCH(DU$5,'Daten UBP13'!$A:$A,0)-1,MATCH(AN34,'Daten UBP13'!$A$424:$AEG$424,0)-1))</f>
        <v>0</v>
      </c>
      <c r="DV34" s="318">
        <f ca="1">IF(ISERROR(OFFSET('Daten UBP13'!$A$1,MATCH(DV$5,'Daten UBP13'!$A:$A,0)-1,MATCH(AO34,'Daten UBP13'!$A$424:$AEG$424,0)-1)),0,OFFSET('Daten UBP13'!$A$1,MATCH(DV$5,'Daten UBP13'!$A:$A,0)-1,MATCH(AO34,'Daten UBP13'!$A$424:$AEG$424,0)-1))</f>
        <v>55.260671000000002</v>
      </c>
      <c r="DW34" s="318">
        <f ca="1">IF(ISERROR(OFFSET('Daten UBP13'!$A$1,MATCH(DW$5,'Daten UBP13'!$A:$A,0)-1,MATCH(AP34,'Daten UBP13'!$A$424:$AEG$424,0)-1)),0,OFFSET('Daten UBP13'!$A$1,MATCH(DW$5,'Daten UBP13'!$A:$A,0)-1,MATCH(AP34,'Daten UBP13'!$A$424:$AEG$424,0)-1))</f>
        <v>0</v>
      </c>
      <c r="DX34" s="318">
        <f t="shared" ca="1" si="24"/>
        <v>148.390964</v>
      </c>
      <c r="DY34" s="318">
        <f ca="1">IF(ISERROR(OFFSET('Daten UBP13'!$A$1,MATCH(DY$5,'Daten UBP13'!$A:$A,0)-1,MATCH(AQ34,'Daten UBP13'!$A$424:$AEG$424,0)-1)),0,OFFSET('Daten UBP13'!$A$1,MATCH(DY$5,'Daten UBP13'!$A:$A,0)-1,MATCH(AQ34,'Daten UBP13'!$A$424:$AEG$424,0)-1))</f>
        <v>15.635809</v>
      </c>
      <c r="DZ34" s="318">
        <f ca="1">IF(ISERROR(OFFSET('Daten UBP13'!$A$1,MATCH(DZ$5,'Daten UBP13'!$A:$A,0)-1,MATCH(AR34,'Daten UBP13'!$A$424:$AEG$424,0)-1)),0,OFFSET('Daten UBP13'!$A$1,MATCH(DZ$5,'Daten UBP13'!$A:$A,0)-1,MATCH(AR34,'Daten UBP13'!$A$424:$AEG$424,0)-1))</f>
        <v>96.804969999999997</v>
      </c>
      <c r="EA34" s="318">
        <f ca="1">IF(ISERROR(OFFSET('Daten UBP13'!$A$1,MATCH(EA$5,'Daten UBP13'!$A:$A,0)-1,MATCH(AS34,'Daten UBP13'!$A$424:$AEG$424,0)-1)),0,OFFSET('Daten UBP13'!$A$1,MATCH(EA$5,'Daten UBP13'!$A:$A,0)-1,MATCH(AS34,'Daten UBP13'!$A$424:$AEG$424,0)-1))</f>
        <v>36.250447000000001</v>
      </c>
      <c r="EB34" s="319">
        <f t="shared" ca="1" si="25"/>
        <v>297.08218999999997</v>
      </c>
      <c r="EC34" s="318">
        <f ca="1">IF(ISERROR(OFFSET('Daten UBP13'!$A$1,MATCH(EC$5,'Daten UBP13'!$A:$A,0)-1,MATCH(AT34,'Daten UBP13'!$A$424:$AEG$424,0)-1)),0,OFFSET('Daten UBP13'!$A$1,MATCH(EC$5,'Daten UBP13'!$A:$A,0)-1,MATCH(AT34,'Daten UBP13'!$A$424:$AEG$424,0)-1))</f>
        <v>297.08219000000003</v>
      </c>
      <c r="ED34" s="305">
        <f t="shared" ca="1" si="26"/>
        <v>1.0000000000000002</v>
      </c>
      <c r="EE34" s="320">
        <f ca="1">IF(ISERROR(OFFSET('Daten ReCiPe'!$A$1,MATCH(EE$5,'Daten ReCiPe'!$A:$A,0)-1,MATCH(AM34,'Daten ReCiPe'!$A$424:$ADO$424,0)-1)),0,OFFSET('Daten ReCiPe'!$A$1,MATCH(EE$5,'Daten ReCiPe'!$A:$A,0)-1,MATCH(AM34,'Daten ReCiPe'!$A$424:$ADO$424,0)-1))*1000</f>
        <v>6.0715713999999998</v>
      </c>
      <c r="EF34" s="320">
        <f ca="1">IF(ISERROR(OFFSET('Daten ReCiPe'!$A$1,MATCH(EF$5,'Daten ReCiPe'!$A:$A,0)-1,MATCH(AN34,'Daten ReCiPe'!$A$424:$ADO$424,0)-1)),0,OFFSET('Daten ReCiPe'!$A$1,MATCH(EF$5,'Daten ReCiPe'!$A:$A,0)-1,MATCH(AN34,'Daten ReCiPe'!$A$424:$ADO$424,0)-1))*1000</f>
        <v>0</v>
      </c>
      <c r="EG34" s="320">
        <f ca="1">IF(ISERROR(OFFSET('Daten ReCiPe'!$A$1,MATCH(EG$5,'Daten ReCiPe'!$A:$A,0)-1,MATCH(AO34,'Daten ReCiPe'!$A$424:$ADO$424,0)-1)),0,OFFSET('Daten ReCiPe'!$A$1,MATCH(EG$5,'Daten ReCiPe'!$A:$A,0)-1,MATCH(AO34,'Daten ReCiPe'!$A$424:$ADO$424,0)-1))*1000</f>
        <v>8.8631006999999986</v>
      </c>
      <c r="EH34" s="320">
        <f ca="1">IF(ISERROR(OFFSET('Daten ReCiPe'!$A$1,MATCH(EH$5,'Daten ReCiPe'!$A:$A,0)-1,MATCH(AP34,'Daten ReCiPe'!$A$424:$ADO$424,0)-1)),0,OFFSET('Daten ReCiPe'!$A$1,MATCH(EH$5,'Daten ReCiPe'!$A:$A,0)-1,MATCH(AP34,'Daten ReCiPe'!$A$424:$ADO$424,0)-1))*1000</f>
        <v>0</v>
      </c>
      <c r="EI34" s="320">
        <f t="shared" ca="1" si="27"/>
        <v>14.934672099999998</v>
      </c>
      <c r="EJ34" s="320">
        <f ca="1">IF(ISERROR(OFFSET('Daten ReCiPe'!$A$1,MATCH(EJ$5,'Daten ReCiPe'!$A:$A,0)-1,MATCH(AQ34,'Daten ReCiPe'!$A$424:$ADO$424,0)-1)),0,OFFSET('Daten ReCiPe'!$A$1,MATCH(EJ$5,'Daten ReCiPe'!$A:$A,0)-1,MATCH(AQ34,'Daten ReCiPe'!$A$424:$ADO$424,0)-1))*1000</f>
        <v>0.96596199999999999</v>
      </c>
      <c r="EK34" s="320">
        <f ca="1">IF(ISERROR(OFFSET('Daten ReCiPe'!$A$1,MATCH(EK$5,'Daten ReCiPe'!$A:$A,0)-1,MATCH(AR34,'Daten ReCiPe'!$A$424:$ADO$424,0)-1)),0,OFFSET('Daten ReCiPe'!$A$1,MATCH(EK$5,'Daten ReCiPe'!$A:$A,0)-1,MATCH(AR34,'Daten ReCiPe'!$A$424:$ADO$424,0)-1))*1000</f>
        <v>6.9038978999999996</v>
      </c>
      <c r="EL34" s="320">
        <f ca="1">IF(ISERROR(OFFSET('Daten ReCiPe'!$A$1,MATCH(EL$5,'Daten ReCiPe'!$A:$A,0)-1,MATCH(AS34,'Daten ReCiPe'!$A$424:$ADO$424,0)-1)),0,OFFSET('Daten ReCiPe'!$A$1,MATCH(EL$5,'Daten ReCiPe'!$A:$A,0)-1,MATCH(AS34,'Daten ReCiPe'!$A$424:$ADO$424,0)-1))*1000</f>
        <v>1.9056734</v>
      </c>
      <c r="EM34" s="321">
        <f t="shared" ca="1" si="28"/>
        <v>24.7102054</v>
      </c>
      <c r="EN34" s="320">
        <f ca="1">IF(ISERROR(OFFSET('Daten ReCiPe'!$A$1,MATCH(EN$5,'Daten ReCiPe'!$A:$A,0)-1,MATCH(AT34,'Daten ReCiPe'!$A$424:$ADO$424,0)-1)),0,OFFSET('Daten ReCiPe'!$A$1,MATCH(EN$5,'Daten ReCiPe'!$A:$A,0)-1,MATCH(AT34,'Daten ReCiPe'!$A$424:$ADO$424,0)-1))*1000</f>
        <v>24.710205999999999</v>
      </c>
      <c r="EO34" s="305">
        <f t="shared" ca="1" si="29"/>
        <v>1.0000000242814655</v>
      </c>
      <c r="EP34" s="322">
        <f ca="1">IF(ISERROR(OFFSET('Daten Elementary'!$A$1,MATCH(EP$5,'Daten Elementary'!$A:$A,0)-1,MATCH(AM34,'Daten Elementary'!$A$424:$ADO$424,0)-1)),0,OFFSET('Daten Elementary'!$A$1,MATCH(EP$5,'Daten Elementary'!$A:$A,0)-1,MATCH(AM34,'Daten Elementary'!$A$424:$ADO$424,0)-1))*1000000</f>
        <v>0.6265096</v>
      </c>
      <c r="EQ34" s="322">
        <f ca="1">IF(ISERROR(OFFSET('Daten Elementary'!$A$1,MATCH(EQ$5,'Daten Elementary'!$A:$A,0)-1,MATCH(AN34,'Daten Elementary'!$A$424:$ADO$424,0)-1)),0,OFFSET('Daten Elementary'!$A$1,MATCH(EQ$5,'Daten Elementary'!$A:$A,0)-1,MATCH(AN34,'Daten Elementary'!$A$424:$ADO$424,0)-1))*1000000</f>
        <v>0</v>
      </c>
      <c r="ER34" s="322">
        <f ca="1">IF(ISERROR(OFFSET('Daten Elementary'!$A$1,MATCH(ER$5,'Daten Elementary'!$A:$A,0)-1,MATCH(AO34,'Daten Elementary'!$A$424:$ADO$424,0)-1)),0,OFFSET('Daten Elementary'!$A$1,MATCH(ER$5,'Daten Elementary'!$A:$A,0)-1,MATCH(AO34,'Daten Elementary'!$A$424:$ADO$424,0)-1))*1000000</f>
        <v>222.47991000000002</v>
      </c>
      <c r="ES34" s="322">
        <f ca="1">IF(ISERROR(OFFSET('Daten Elementary'!$A$1,MATCH(ES$5,'Daten Elementary'!$A:$A,0)-1,MATCH(AP34,'Daten Elementary'!$A$424:$ADO$424,0)-1)),0,OFFSET('Daten Elementary'!$A$1,MATCH(ES$5,'Daten Elementary'!$A:$A,0)-1,MATCH(AP34,'Daten Elementary'!$A$424:$ADO$424,0)-1))*1000000</f>
        <v>0</v>
      </c>
      <c r="ET34" s="322">
        <f t="shared" ca="1" si="30"/>
        <v>223.10641960000001</v>
      </c>
      <c r="EU34" s="322">
        <f ca="1">IF(ISERROR(OFFSET('Daten Elementary'!$A$1,MATCH(EU$5,'Daten Elementary'!$A:$A,0)-1,MATCH(AQ34,'Daten Elementary'!$A$424:$ADO$424,0)-1)),0,OFFSET('Daten Elementary'!$A$1,MATCH(EU$5,'Daten Elementary'!$A:$A,0)-1,MATCH(AQ34,'Daten Elementary'!$A$424:$ADO$424,0)-1))*1000000</f>
        <v>17.931219000000002</v>
      </c>
      <c r="EV34" s="322">
        <f ca="1">IF(ISERROR(OFFSET('Daten Elementary'!$A$1,MATCH(EV$5,'Daten Elementary'!$A:$A,0)-1,MATCH(AR34,'Daten Elementary'!$A$424:$ADO$424,0)-1)),0,OFFSET('Daten Elementary'!$A$1,MATCH(EV$5,'Daten Elementary'!$A:$A,0)-1,MATCH(AR34,'Daten Elementary'!$A$424:$ADO$424,0)-1))*1000000</f>
        <v>160.6464</v>
      </c>
      <c r="EW34" s="322">
        <f ca="1">IF(ISERROR(OFFSET('Daten Elementary'!$A$1,MATCH(EW$5,'Daten Elementary'!$A:$A,0)-1,MATCH(AS34,'Daten Elementary'!$A$424:$ADO$424,0)-1)),0,OFFSET('Daten Elementary'!$A$1,MATCH(EW$5,'Daten Elementary'!$A:$A,0)-1,MATCH(AS34,'Daten Elementary'!$A$424:$ADO$424,0)-1))*1000000</f>
        <v>32.559168999999997</v>
      </c>
      <c r="EX34" s="323">
        <f t="shared" ca="1" si="31"/>
        <v>434.24320760000001</v>
      </c>
      <c r="EY34" s="322">
        <f ca="1">IF(ISERROR(OFFSET('Daten Elementary'!$A$1,MATCH(EY$5,'Daten Elementary'!$A:$A,0)-1,MATCH($AT34,'Daten Elementary'!$A$424:$ADO$424,0)-1)),0,OFFSET('Daten Elementary'!$A$1,MATCH(EY$5,'Daten Elementary'!$A:$A,0)-1,MATCH($AT34,'Daten Elementary'!$A$424:$ADO$424,0)-1))*1000000</f>
        <v>434.24320999999998</v>
      </c>
      <c r="EZ34" s="305">
        <f t="shared" ca="1" si="32"/>
        <v>1.0000000055268568</v>
      </c>
      <c r="FA34" s="314">
        <f ca="1">IF(ISERROR(OFFSET('Daten Elementary'!$A$1,MATCH(FA$5,'Daten Elementary'!$A:$A,0)-1,MATCH(AM34,'Daten Elementary'!$A$424:$ADO$424,0)-1)),0,OFFSET('Daten Elementary'!$A$1,MATCH(FA$5,'Daten Elementary'!$A:$A,0)-1,MATCH(AM34,'Daten Elementary'!$A$424:$ADO$424,0)-1))*1000</f>
        <v>122.83</v>
      </c>
      <c r="FB34" s="314">
        <f ca="1">IF(ISERROR(OFFSET('Daten Elementary'!$A$1,MATCH(FB$5,'Daten Elementary'!$A:$A,0)-1,MATCH(AN34,'Daten Elementary'!$A$424:$ADO$424,0)-1)),0,OFFSET('Daten Elementary'!$A$1,MATCH(FB$5,'Daten Elementary'!$A:$A,0)-1,MATCH(AN34,'Daten Elementary'!$A$424:$ADO$424,0)-1))*1000</f>
        <v>0</v>
      </c>
      <c r="FC34" s="314">
        <f ca="1">IF(ISERROR(OFFSET('Daten Elementary'!$A$1,MATCH(FC$5,'Daten Elementary'!$A:$A,0)-1,MATCH(AO34,'Daten Elementary'!$A$424:$ADO$424,0)-1)),0,OFFSET('Daten Elementary'!$A$1,MATCH(FC$5,'Daten Elementary'!$A:$A,0)-1,MATCH(AO34,'Daten Elementary'!$A$424:$ADO$424,0)-1))*1000</f>
        <v>26.093369000000003</v>
      </c>
      <c r="FD34" s="314">
        <f ca="1">IF(ISERROR(OFFSET('Daten Elementary'!$A$1,MATCH(FD$5,'Daten Elementary'!$A:$A,0)-1,MATCH(AP34,'Daten Elementary'!$A$424:$ADO$424,0)-1)),0,OFFSET('Daten Elementary'!$A$1,MATCH(FD$5,'Daten Elementary'!$A:$A,0)-1,MATCH(AP34,'Daten Elementary'!$A$424:$ADO$424,0)-1))*1000</f>
        <v>0</v>
      </c>
      <c r="FE34" s="314">
        <f t="shared" ca="1" si="33"/>
        <v>148.92336900000001</v>
      </c>
      <c r="FF34" s="314">
        <f ca="1">IF(ISERROR(OFFSET('Daten Elementary'!$A$1,MATCH(FF$5,'Daten Elementary'!$A:$A,0)-1,MATCH(AQ34,'Daten Elementary'!$A$424:$ADO$424,0)-1)),0,OFFSET('Daten Elementary'!$A$1,MATCH(FF$5,'Daten Elementary'!$A:$A,0)-1,MATCH(AQ34,'Daten Elementary'!$A$424:$ADO$424,0)-1))*1000</f>
        <v>6.5948663999999999</v>
      </c>
      <c r="FG34" s="314">
        <f ca="1">IF(ISERROR(OFFSET('Daten Elementary'!$A$1,MATCH(FG$5,'Daten Elementary'!$A:$A,0)-1,MATCH(AR34,'Daten Elementary'!$A$424:$ADO$424,0)-1)),0,OFFSET('Daten Elementary'!$A$1,MATCH(FG$5,'Daten Elementary'!$A:$A,0)-1,MATCH(AR34,'Daten Elementary'!$A$424:$ADO$424,0)-1))*1000</f>
        <v>46.130008000000004</v>
      </c>
      <c r="FH34" s="314">
        <f ca="1">IF(ISERROR(OFFSET('Daten Elementary'!$A$1,MATCH(FH$5,'Daten Elementary'!$A:$A,0)-1,MATCH(AS34,'Daten Elementary'!$A$424:$ADO$424,0)-1)),0,OFFSET('Daten Elementary'!$A$1,MATCH(FH$5,'Daten Elementary'!$A:$A,0)-1,MATCH(AS34,'Daten Elementary'!$A$424:$ADO$424,0)-1))*1000</f>
        <v>12.307102</v>
      </c>
      <c r="FI34" s="315">
        <f t="shared" ca="1" si="34"/>
        <v>213.9553454</v>
      </c>
      <c r="FJ34" s="314">
        <f ca="1">IF(ISERROR(OFFSET('Daten Elementary'!$A$1,MATCH(FJ$5,'Daten Elementary'!$A:$A,0)-1,MATCH($AT34,'Daten Elementary'!$A$424:$ADO$424,0)-1)),0,OFFSET('Daten Elementary'!$A$1,MATCH(FJ$5,'Daten Elementary'!$A:$A,0)-1,MATCH($AT34,'Daten Elementary'!$A$424:$ADO$424,0)-1))*1000</f>
        <v>213.95534000000001</v>
      </c>
      <c r="FK34" s="305">
        <f t="shared" ca="1" si="35"/>
        <v>0.99999997476108871</v>
      </c>
      <c r="FL34" s="314">
        <f ca="1">IF(ISERROR(OFFSET('Daten Elementary'!$A$1,MATCH(FL$5,'Daten Elementary'!$A:$A,0)-1,MATCH(AM34,'Daten Elementary'!$A$424:$ADO$424,0)-1)),0,OFFSET('Daten Elementary'!$A$1,MATCH(FL$5,'Daten Elementary'!$A:$A,0)-1,MATCH(AM34,'Daten Elementary'!$A$424:$ADO$424,0)-1))</f>
        <v>0</v>
      </c>
      <c r="FM34" s="314">
        <f ca="1">IF(ISERROR(OFFSET('Daten Elementary'!$A$1,MATCH(FM$5,'Daten Elementary'!$A:$A,0)-1,MATCH(AN34,'Daten Elementary'!$A$424:$ADO$424,0)-1)),0,OFFSET('Daten Elementary'!$A$1,MATCH(FM$5,'Daten Elementary'!$A:$A,0)-1,MATCH(AN34,'Daten Elementary'!$A$424:$ADO$424,0)-1))</f>
        <v>0</v>
      </c>
      <c r="FN34" s="314">
        <f ca="1">IF(ISERROR(OFFSET('Daten Elementary'!$A$1,MATCH(FN$5,'Daten Elementary'!$A:$A,0)-1,MATCH(AO34,'Daten Elementary'!$A$424:$ADO$424,0)-1)),0,OFFSET('Daten Elementary'!$A$1,MATCH(FN$5,'Daten Elementary'!$A:$A,0)-1,MATCH(AO34,'Daten Elementary'!$A$424:$ADO$424,0)-1))</f>
        <v>0</v>
      </c>
      <c r="FO34" s="314">
        <f ca="1">IF(ISERROR(OFFSET('Daten Elementary'!$A$1,MATCH(FO$5,'Daten Elementary'!$A:$A,0)-1,MATCH(AP34,'Daten Elementary'!$A$424:$ADO$424,0)-1)),0,OFFSET('Daten Elementary'!$A$1,MATCH(FO$5,'Daten Elementary'!$A:$A,0)-1,MATCH(AP34,'Daten Elementary'!$A$424:$ADO$424,0)-1))</f>
        <v>0</v>
      </c>
      <c r="FP34" s="314">
        <f t="shared" ca="1" si="36"/>
        <v>0</v>
      </c>
      <c r="FQ34" s="314">
        <f ca="1">IF(ISERROR(OFFSET('Daten Elementary'!$A$1,MATCH(FQ$5,'Daten Elementary'!$A:$A,0)-1,MATCH(AQ34,'Daten Elementary'!$A$424:$ADO$424,0)-1)),0,OFFSET('Daten Elementary'!$A$1,MATCH(FQ$5,'Daten Elementary'!$A:$A,0)-1,MATCH(AQ34,'Daten Elementary'!$A$424:$ADO$424,0)-1))</f>
        <v>0</v>
      </c>
      <c r="FR34" s="314">
        <f ca="1">IF(ISERROR(OFFSET('Daten Elementary'!$A$1,MATCH(FR$5,'Daten Elementary'!$A:$A,0)-1,MATCH(AR34,'Daten Elementary'!$A$424:$ADO$424,0)-1)),0,OFFSET('Daten Elementary'!$A$1,MATCH(FR$5,'Daten Elementary'!$A:$A,0)-1,MATCH(AR34,'Daten Elementary'!$A$424:$ADO$424,0)-1))</f>
        <v>0</v>
      </c>
      <c r="FS34" s="314">
        <f ca="1">IF(ISERROR(OFFSET('Daten Elementary'!$A$1,MATCH(FS$5,'Daten Elementary'!$A:$A,0)-1,MATCH(AS34,'Daten Elementary'!$A$424:$ADO$424,0)-1)),0,OFFSET('Daten Elementary'!$A$1,MATCH(FS$5,'Daten Elementary'!$A:$A,0)-1,MATCH(AS34,'Daten Elementary'!$A$424:$ADO$424,0)-1))</f>
        <v>0</v>
      </c>
      <c r="FT34" s="315">
        <f t="shared" ca="1" si="37"/>
        <v>0</v>
      </c>
      <c r="FU34" s="314">
        <f ca="1">IF(ISERROR(OFFSET('Daten Elementary'!$A$1,MATCH(FU$5,'Daten Elementary'!$A:$A,0)-1,MATCH($AT34,'Daten Elementary'!$A$424:$ADO$424,0)-1)),0,OFFSET('Daten Elementary'!$A$1,MATCH(FU$5,'Daten Elementary'!$A:$A,0)-1,MATCH($AT34,'Daten Elementary'!$A$424:$ADO$424,0)-1))</f>
        <v>0</v>
      </c>
      <c r="FV34" s="305">
        <f t="shared" ca="1" si="38"/>
        <v>0</v>
      </c>
      <c r="FW34" s="324"/>
      <c r="FX34" s="231" t="str">
        <f t="shared" si="39"/>
        <v>Personenwagen, Hybrid (EURO 6)</v>
      </c>
      <c r="FY34" s="231" t="str">
        <f t="shared" si="2"/>
        <v>Personenwagen</v>
      </c>
      <c r="FZ34" s="231" t="str">
        <f t="shared" si="3"/>
        <v>, Hybrid</v>
      </c>
      <c r="GA34" s="231" t="str">
        <f t="shared" si="4"/>
        <v xml:space="preserve"> (EURO 6)</v>
      </c>
      <c r="GB34" s="231"/>
    </row>
    <row r="35" spans="1:184" ht="16.5" customHeight="1">
      <c r="A35" s="295"/>
      <c r="B35" s="344"/>
      <c r="C35" s="332" t="s">
        <v>385</v>
      </c>
      <c r="D35" s="328" t="s">
        <v>679</v>
      </c>
      <c r="E35" s="345" t="s">
        <v>1041</v>
      </c>
      <c r="F35" s="102">
        <v>1.6</v>
      </c>
      <c r="G35" s="31">
        <v>5</v>
      </c>
      <c r="H35" s="87">
        <f t="shared" si="47"/>
        <v>0.32</v>
      </c>
      <c r="I35" s="99">
        <f>5.5*0.2</f>
        <v>1.1000000000000001</v>
      </c>
      <c r="J35" s="99">
        <f t="shared" ref="J35:J40" si="51">20*0.8</f>
        <v>16</v>
      </c>
      <c r="K35" s="100">
        <v>1500</v>
      </c>
      <c r="L35" s="100">
        <v>80</v>
      </c>
      <c r="M35" s="99">
        <v>0.5</v>
      </c>
      <c r="N35" s="38" t="s">
        <v>99</v>
      </c>
      <c r="O35" s="6">
        <f ca="1">(IF(ISERROR(INDEX(INDIRECT($D$268),MATCH($AM35,$AM$4:$AM$275,0),MATCH(O$304,INDIRECT($E$268),0))*$I35/$AD35),0,INDEX(INDIRECT($D$268),MATCH($AM35,$AM$4:$AM$275,0),MATCH(O$304,INDIRECT($E$268),0))*$I35/$AD35)+IF(ISERROR(INDEX(INDIRECT($D$268),MATCH($AN35,$AN$4:$AN$275,0),MATCH(O$305,INDIRECT($E$268),0))*$J35/$AE35),0,INDEX(INDIRECT($D$268),MATCH($AN35,$AN$4:$AN$275,0),MATCH(O$305,INDIRECT($E$268),0))*$J35/$AE35))*$AC35/$F35</f>
        <v>20.345573706663053</v>
      </c>
      <c r="P35" s="6">
        <f ca="1">(IF(ISERROR(INDEX(INDIRECT($D$268),MATCH($AO35,$AO$4:$AO$275,0),MATCH(P$304,INDIRECT($E$268),0))*$I35/$AD35),0,INDEX(INDIRECT($D$268),MATCH($AO35,$AO$4:$AO$275,0),MATCH(P$304,INDIRECT($E$268),0))*$I35/$AD35)+IF(ISERROR(INDEX(INDIRECT($D$268),MATCH($AP35,$AP$4:$AP$275,0),MATCH(P$305,INDIRECT($E$268),0))*$J35/$AE35),0,INDEX(INDIRECT($D$268),MATCH($AP35,$AP$4:$AP$275,0),MATCH(P$305,INDIRECT($E$268),0))*$J35/$AE35))*$AC35/$F35</f>
        <v>5.6788184802726613</v>
      </c>
      <c r="Q35" s="6">
        <f ca="1">INDEX(INDIRECT($D$268),MATCH($AQ35,$AQ$4:$AQ$284,0),MATCH(Q$4,INDIRECT($E$268),0))*$K35*$AC35/$F35/$AF35</f>
        <v>4.9183529709507043</v>
      </c>
      <c r="R35" s="6">
        <f ca="1">INDEX(INDIRECT($D$268),MATCH($AR35,$AR$4:$AR$284,0),MATCH(R$4,INDIRECT($E$268),0))*IF($K35=1,$K35/$AF35,($K35-$L35)/($AF35-$AG35))*$AC35/$F35+$L35*(1+$M35)*INDEX(INDIRECT($D$268),MATCH($AR$223,$AR$4:$AR$284,0),MATCH(R$4,INDIRECT($E$268),0))/$AH35/$F35</f>
        <v>42.199851358208953</v>
      </c>
      <c r="S35" s="6">
        <f ca="1">INDEX(INDIRECT($D$268),MATCH($AS35,$AS$4:$AS$284,0),MATCH(S$4,INDIRECT($E$268),0))*$K35*$AC35/$F35/$AF35</f>
        <v>9.1566846390845065</v>
      </c>
      <c r="T35" s="7">
        <f t="shared" ca="1" si="1"/>
        <v>82.299281155179884</v>
      </c>
      <c r="U35" s="6">
        <f>IF($B$268=6,(IF(OR(AJ35="Benzin",AJ35="Diesel"),$AK35*INDEX('DIN EN 16258'!$I:$I,MATCH('mobitool-Faktoren v2.0'!$AI35,'DIN EN 16258'!$A:$A,0))*$I35/$AD35+$AL35*INDEX('DIN EN 16258'!$I:$I,MATCH('mobitool-Faktoren v2.0'!$AJ35,'DIN EN 16258'!$A:$A,0))*$I35/$AD35,IF(ISERROR($AK35*INDEX('DIN EN 16258'!$I:$I,MATCH('mobitool-Faktoren v2.0'!$AI35,'DIN EN 16258'!$A:$A,0))*$I35/$AD35),0,$AK35*INDEX('DIN EN 16258'!$I:$I,MATCH('mobitool-Faktoren v2.0'!$AI35,'DIN EN 16258'!$A:$A,0))*$I35/$AD35)+IF(ISERROR($AL35*INDEX('DIN EN 16258'!$I:$I,MATCH('mobitool-Faktoren v2.0'!$AJ35,'DIN EN 16258'!$A:$A,0))*$J35/$AE35),0,$AL35*INDEX('DIN EN 16258'!$I:$I,MATCH('mobitool-Faktoren v2.0'!$AJ35,'DIN EN 16258'!$A:$A,0))*$J35/$AE35)))*1000,
IF($B$268=1,(IF(OR(AJ35="Benzin",AJ35="Diesel"),$AK35*INDEX('DIN EN 16258'!$D:$D,MATCH('mobitool-Faktoren v2.0'!$AI35,'DIN EN 16258'!$A:$A,0))*$I35/$AD35+$AL35*INDEX('DIN EN 16258'!$D:$D,MATCH('mobitool-Faktoren v2.0'!$AJ35,'DIN EN 16258'!$A:$A,0))*$I35/$AD35,IF(ISERROR($AK35*INDEX('DIN EN 16258'!$D:$D,MATCH('mobitool-Faktoren v2.0'!$AI35,'DIN EN 16258'!$A:$A,0))*$I35/$AD35),0,$AK35*INDEX('DIN EN 16258'!$D:$D,MATCH('mobitool-Faktoren v2.0'!$AI35,'DIN EN 16258'!$A:$A,0))*$I35/$AD35)+IF(ISERROR($AL35*INDEX('DIN EN 16258'!$D:$D,MATCH('mobitool-Faktoren v2.0'!$AJ35,'DIN EN 16258'!$A:$A,0))*$J35/$AE35),0,$AL35*INDEX('DIN EN 16258'!$D:$D,MATCH('mobitool-Faktoren v2.0'!$AJ35,'DIN EN 16258'!$A:$A,0))*$J35/$AE35))),0))*$AC35/$F35</f>
        <v>16.7578125</v>
      </c>
      <c r="V35" s="6">
        <f>IF($B$268=6,(IF(OR(AJ35="Benzin",AJ35="Diesel"),$AK35*INDEX('DIN EN 16258'!$L:$L,MATCH('mobitool-Faktoren v2.0'!$AI35,'DIN EN 16258'!$A:$A,0))*$I35/$AD35+$AL35*INDEX('DIN EN 16258'!$L:$L,MATCH('mobitool-Faktoren v2.0'!$AJ35,'DIN EN 16258'!$A:$A,0))*$I35/$AD35,IF(ISERROR($AK35*INDEX('DIN EN 16258'!$L:$L,MATCH('mobitool-Faktoren v2.0'!$AI35,'DIN EN 16258'!$A:$A,0))*$I35/$AD35),0,$AK35*INDEX('DIN EN 16258'!$L:$L,MATCH('mobitool-Faktoren v2.0'!$AI35,'DIN EN 16258'!$A:$A,0))*$I35/$AD35)+IF(ISERROR($AL35*INDEX('DIN EN 16258'!$L:$L,MATCH('mobitool-Faktoren v2.0'!$AJ35,'DIN EN 16258'!$A:$A,0))*$J35/$AE35),0,$AL35*INDEX('DIN EN 16258'!$L:$L,MATCH('mobitool-Faktoren v2.0'!$AJ35,'DIN EN 16258'!$A:$A,0))*$J35/$AE35)))*1000,
IF($B$268=1,(IF(OR(AJ35="Benzin",AJ35="Diesel"),$AK35*INDEX('DIN EN 16258'!$F:$F,MATCH('mobitool-Faktoren v2.0'!$AI35,'DIN EN 16258'!$A:$A,0))*$I35/$AD35+$AL35*INDEX('DIN EN 16258'!$F:$F,MATCH('mobitool-Faktoren v2.0'!$AJ35,'DIN EN 16258'!$A:$A,0))*$I35/$AD35,IF(ISERROR($AK35*INDEX('DIN EN 16258'!$F:$F,MATCH('mobitool-Faktoren v2.0'!$AI35,'DIN EN 16258'!$A:$A,0))*$I35/$AD35),0,$AK35*INDEX('DIN EN 16258'!$F:$F,MATCH('mobitool-Faktoren v2.0'!$AI35,'DIN EN 16258'!$A:$A,0))*$I35/$AD35)+IF(ISERROR($AL35*INDEX('DIN EN 16258'!$F:$F,MATCH('mobitool-Faktoren v2.0'!$AJ35,'DIN EN 16258'!$A:$A,0))*$J35/$AE35),0,$AL35*INDEX('DIN EN 16258'!$F:$F,MATCH('mobitool-Faktoren v2.0'!$AJ35,'DIN EN 16258'!$A:$A,0))*$J35/$AE35))),0))*$AC35/$F35</f>
        <v>20.507845859999996</v>
      </c>
      <c r="W35" s="6" t="s">
        <v>672</v>
      </c>
      <c r="X35" s="39" t="s">
        <v>162</v>
      </c>
      <c r="Y35" s="336">
        <v>0.1</v>
      </c>
      <c r="Z35" s="336">
        <v>10</v>
      </c>
      <c r="AA35" s="337">
        <v>500</v>
      </c>
      <c r="AB35" s="299">
        <v>3500</v>
      </c>
      <c r="AC35" s="300">
        <v>1</v>
      </c>
      <c r="AD35" s="298">
        <f>0.008307/0.75*100</f>
        <v>1.1076000000000001</v>
      </c>
      <c r="AE35" s="298">
        <v>16</v>
      </c>
      <c r="AF35" s="299">
        <v>1420</v>
      </c>
      <c r="AG35" s="299">
        <v>80</v>
      </c>
      <c r="AH35" s="299">
        <v>150000</v>
      </c>
      <c r="AI35" s="301" t="s">
        <v>34</v>
      </c>
      <c r="AJ35" s="301" t="s">
        <v>626</v>
      </c>
      <c r="AK35" s="329">
        <v>8.3070000000000001E-3</v>
      </c>
      <c r="AL35" s="329">
        <v>0.16000000000000003</v>
      </c>
      <c r="AM35" s="331" t="s">
        <v>2463</v>
      </c>
      <c r="AN35" s="202" t="s">
        <v>2464</v>
      </c>
      <c r="AO35" s="331" t="s">
        <v>2377</v>
      </c>
      <c r="AP35" s="202" t="s">
        <v>2378</v>
      </c>
      <c r="AQ35" s="202" t="s">
        <v>895</v>
      </c>
      <c r="AR35" s="202" t="s">
        <v>922</v>
      </c>
      <c r="AS35" s="202" t="s">
        <v>930</v>
      </c>
      <c r="AT35" s="331" t="s">
        <v>929</v>
      </c>
      <c r="AU35" s="303">
        <f ca="1">IF(ISERROR(OFFSET('Daten KEA'!$A$1,MATCH(AU$5,'Daten KEA'!$A:$A,0)-1,MATCH(AM35,'Daten KEA'!$A$424:$ADO$424,0)-1)),0,OFFSET('Daten KEA'!$A$1,MATCH(AU$5,'Daten KEA'!$A:$A,0)-1,MATCH(AM35,'Daten KEA'!$A$424:$ADO$424,0)-1))+IF(ISERROR(AK35*INDEX('Energiefaktoren Ecoinvent'!$D:$D,MATCH('mobitool-Faktoren v2.0'!AI35,'Energiefaktoren Ecoinvent'!$A:$A,0))),0,AK35*INDEX('Energiefaktoren Ecoinvent'!$D:$D,MATCH('mobitool-Faktoren v2.0'!AI35,'Energiefaktoren Ecoinvent'!$A:$A,0)))+IF(OR(AJ35="Benzin",AJ35="Diesel"),IF(ISERROR(OFFSET('Daten KEA'!$A$1,MATCH(AV$5,'Daten KEA'!$A:$A,0)-1,MATCH(AN35,'Daten KEA'!$A$424:$ADO$424,0)-1)),0,OFFSET('Daten KEA'!$A$1,MATCH(AV$5,'Daten KEA'!$A:$A,0)-1,MATCH(AN35,'Daten KEA'!$A$424:$ADO$424,0)-1))+IF(ISERROR(AL35*INDEX('Energiefaktoren Ecoinvent'!$D:$D,MATCH('mobitool-Faktoren v2.0'!AJ35,'Energiefaktoren Ecoinvent'!$A:$A,0))),0,AL35*INDEX('Energiefaktoren Ecoinvent'!$D:$D,MATCH('mobitool-Faktoren v2.0'!AJ35,'Energiefaktoren Ecoinvent'!$A:$A,0))),0)</f>
        <v>0.35304750000000001</v>
      </c>
      <c r="AV35" s="303">
        <f ca="1">IF(OR(AJ35="Benzin",AJ35="Diesel"),0,IF(ISERROR(OFFSET('Daten KEA'!$A$1,MATCH(AV$5,'Daten KEA'!$A:$A,0)-1,MATCH(AN35,'Daten KEA'!$A$424:$ADO$424,0)-1)),0,OFFSET('Daten KEA'!$A$1,MATCH(AV$5,'Daten KEA'!$A:$A,0)-1,MATCH(AN35,'Daten KEA'!$A$424:$ADO$424,0)-1))+IF(ISERROR(AL35*INDEX('Energiefaktoren Ecoinvent'!$D:$D,MATCH('mobitool-Faktoren v2.0'!AJ35,'Energiefaktoren Ecoinvent'!$A:$A,0))),0,AL35*INDEX('Energiefaktoren Ecoinvent'!$D:$D,MATCH('mobitool-Faktoren v2.0'!AJ35,'Energiefaktoren Ecoinvent'!$A:$A,0))))</f>
        <v>0.57600000000000018</v>
      </c>
      <c r="AW35" s="303">
        <f ca="1">IF(ISERROR(OFFSET('Daten KEA'!$A$1,MATCH(AW$5,'Daten KEA'!$A:$A,0)-1,MATCH(AO35,'Daten KEA'!$A$424:$ADO$424,0)-1)),0,OFFSET('Daten KEA'!$A$1,MATCH(AW$5,'Daten KEA'!$A:$A,0)-1,MATCH(AO35,'Daten KEA'!$A$424:$ADO$424,0)-1))-IF(ISERROR(AK35*INDEX('Energiefaktoren Ecoinvent'!$D:$D,MATCH('mobitool-Faktoren v2.0'!AI35,'Energiefaktoren Ecoinvent'!$A:$A,0))),0,AK35*INDEX('Energiefaktoren Ecoinvent'!$D:$D,MATCH('mobitool-Faktoren v2.0'!AI35,'Energiefaktoren Ecoinvent'!$A:$A,0)))+IF(OR(AJ35="Benzin",AJ35="Diesel"),IF(ISERROR(OFFSET('Daten KEA'!$A$1,MATCH(AX$5,'Daten KEA'!$A:$A,0)-1,MATCH(AP35,'Daten KEA'!$A$424:$ADO$424,0)-1)),0,OFFSET('Daten KEA'!$A$1,MATCH(AX$5,'Daten KEA'!$A:$A,0)-1,MATCH(AP35,'Daten KEA'!$A$424:$ADO$424,0)-1))-IF(ISERROR(AL35*INDEX('Energiefaktoren Ecoinvent'!$D:$D,MATCH('mobitool-Faktoren v2.0'!AJ35,'Energiefaktoren Ecoinvent'!$A:$A,0))),0,AL35*INDEX('Energiefaktoren Ecoinvent'!$D:$D,MATCH('mobitool-Faktoren v2.0'!AJ35,'Energiefaktoren Ecoinvent'!$A:$A,0))),0)</f>
        <v>0.12442026</v>
      </c>
      <c r="AX35" s="303">
        <f ca="1">IF(OR(AJ35="Benzin",AJ35="Diesel"),0,IF(ISERROR(OFFSET('Daten KEA'!$A$1,MATCH(AX$5,'Daten KEA'!$A:$A,0)-1,MATCH(AP35,'Daten KEA'!$A$424:$ADO$424,0)-1)),0,OFFSET('Daten KEA'!$A$1,MATCH(AX$5,'Daten KEA'!$A:$A,0)-1,MATCH(AP35,'Daten KEA'!$A$424:$ADO$424,0)-1))-IF(ISERROR(AL35*INDEX('Energiefaktoren Ecoinvent'!$D:$D,MATCH('mobitool-Faktoren v2.0'!AJ35,'Energiefaktoren Ecoinvent'!$A:$A,0))),0,AL35*INDEX('Energiefaktoren Ecoinvent'!$D:$D,MATCH('mobitool-Faktoren v2.0'!AJ35,'Energiefaktoren Ecoinvent'!$A:$A,0))))</f>
        <v>0.12042366999999987</v>
      </c>
      <c r="AY35" s="303">
        <f t="shared" ca="1" si="5"/>
        <v>1.1738914300000001</v>
      </c>
      <c r="AZ35" s="347">
        <f ca="1">IF(ISERROR(OFFSET('Daten KEA'!$A$1,MATCH(AZ$5,'Daten KEA'!$A:$A,0)-1,MATCH(AQ35,'Daten KEA'!$A$424:$ADO$424,0)-1)),0,OFFSET('Daten KEA'!$A$1,MATCH(AZ$5,'Daten KEA'!$A:$A,0)-1,MATCH(AQ35,'Daten KEA'!$A$424:$ADO$424,0)-1))</f>
        <v>0.21453198000000001</v>
      </c>
      <c r="BA35" s="347">
        <f ca="1">IF(ISERROR(OFFSET('Daten KEA'!$A$1,MATCH(BA$5,'Daten KEA'!$A:$A,0)-1,MATCH(AR35,'Daten KEA'!$A$424:$ADO$424,0)-1)),0,OFFSET('Daten KEA'!$A$1,MATCH(BA$5,'Daten KEA'!$A:$A,0)-1,MATCH(AR35,'Daten KEA'!$A$424:$ADO$424,0)-1))</f>
        <v>0.84847834</v>
      </c>
      <c r="BB35" s="347">
        <f ca="1">IF(ISERROR(OFFSET('Daten KEA'!$A$1,MATCH(BB$5,'Daten KEA'!$A:$A,0)-1,MATCH(AS35,'Daten KEA'!$A$424:$ADO$424,0)-1)),0,OFFSET('Daten KEA'!$A$1,MATCH(BB$5,'Daten KEA'!$A:$A,0)-1,MATCH(AS35,'Daten KEA'!$A$424:$ADO$424,0)-1))</f>
        <v>0.82906073000000002</v>
      </c>
      <c r="BC35" s="348">
        <f t="shared" ca="1" si="48"/>
        <v>3.0659624800000005</v>
      </c>
      <c r="BD35" s="347">
        <f ca="1">IF(ISERROR(OFFSET('Daten KEA'!$A$1,MATCH(BD$5,'Daten KEA'!$A:$A,0)-1,MATCH(AT35,'Daten KEA'!$A$424:$ADO$424,0)-1)),0,OFFSET('Daten KEA'!$A$1,MATCH(BD$5,'Daten KEA'!$A:$A,0)-1,MATCH(AT35,'Daten KEA'!$A$424:$ADO$424,0)-1))</f>
        <v>3.0659624999999999</v>
      </c>
      <c r="BE35" s="305">
        <f t="shared" ca="1" si="7"/>
        <v>1.0000000065232368</v>
      </c>
      <c r="BF35" s="306">
        <f ca="1">IF(ISERROR(OFFSET('Daten KEA'!$A$1,MATCH(BF$5,'Daten KEA'!$A:$A,0)-1,MATCH(AM35,'Daten KEA'!$A$424:$ADO$424,0)-1)),0,OFFSET('Daten KEA'!$A$1,MATCH(BF$5,'Daten KEA'!$A:$A,0)-1,MATCH(AM35,'Daten KEA'!$A$424:$ADO$424,0)-1))+IF(ISERROR($AK35*INDEX('Energiefaktoren Ecoinvent'!$H:$H,MATCH('mobitool-Faktoren v2.0'!$AI35,'Energiefaktoren Ecoinvent'!$A:$A,0))),0,$AK35*INDEX('Energiefaktoren Ecoinvent'!$H:$H,MATCH('mobitool-Faktoren v2.0'!$AI35,'Energiefaktoren Ecoinvent'!$A:$A,0)))+IF(OR(AJ35="Benzin",AJ35="Diesel"),IF(ISERROR(OFFSET('Daten KEA'!$A$1,MATCH(BG$5,'Daten KEA'!$A:$A,0)-1,MATCH(AN35,'Daten KEA'!$A$424:$ADO$424,0)-1)),0,OFFSET('Daten KEA'!$A$1,MATCH(BG$5,'Daten KEA'!$A:$A,0)-1,MATCH(AN35,'Daten KEA'!$A$424:$ADO$424,0)-1))+IF(ISERROR($AL35*INDEX('Energiefaktoren Ecoinvent'!$H:$H,MATCH('mobitool-Faktoren v2.0'!$AJ35,'Energiefaktoren Ecoinvent'!$A:$A,0))),0,$AL35*INDEX('Energiefaktoren Ecoinvent'!$H:$H,MATCH('mobitool-Faktoren v2.0'!$AJ35,'Energiefaktoren Ecoinvent'!$A:$A,0))),0)</f>
        <v>0.35304750000000001</v>
      </c>
      <c r="BG35" s="306">
        <f ca="1">IF(OR(AJ35="Benzin",AJ35="Diesel"),0,IF(ISERROR(OFFSET('Daten KEA'!$A$1,MATCH(BG$5,'Daten KEA'!$A:$A,0)-1,MATCH(AN35,'Daten KEA'!$A$424:$ADO$424,0)-1)),0,OFFSET('Daten KEA'!$A$1,MATCH(BG$5,'Daten KEA'!$A:$A,0)-1,MATCH(AN35,'Daten KEA'!$A$424:$ADO$424,0)-1))+IF(ISERROR($AL35*INDEX('Energiefaktoren Ecoinvent'!$H:$H,MATCH('mobitool-Faktoren v2.0'!$AJ35,'Energiefaktoren Ecoinvent'!$A:$A,0))),0,$AL35*INDEX('Energiefaktoren Ecoinvent'!$H:$H,MATCH('mobitool-Faktoren v2.0'!$AJ35,'Energiefaktoren Ecoinvent'!$A:$A,0))))</f>
        <v>0</v>
      </c>
      <c r="BH35" s="306">
        <f ca="1">IF(ISERROR(OFFSET('Daten KEA'!$A$1,MATCH(BH$5,'Daten KEA'!$A:$A,0)-1,MATCH(AO35,'Daten KEA'!$A$424:$ADO$424,0)-1)),0,OFFSET('Daten KEA'!$A$1,MATCH(BH$5,'Daten KEA'!$A:$A,0)-1,MATCH(AO35,'Daten KEA'!$A$424:$ADO$424,0)-1))-IF(ISERROR($AK35*INDEX('Energiefaktoren Ecoinvent'!$H:$H,MATCH('mobitool-Faktoren v2.0'!$AI35,'Energiefaktoren Ecoinvent'!$A:$A,0))),0,$AK35*INDEX('Energiefaktoren Ecoinvent'!$H:$H,MATCH('mobitool-Faktoren v2.0'!$AI35,'Energiefaktoren Ecoinvent'!$A:$A,0)))+IF(OR(AJ35="Benzin",AJ35="Diesel"),IF(ISERROR(OFFSET('Daten KEA'!$A$1,MATCH(BI$5,'Daten KEA'!$A:$A,0)-1,MATCH(AP35,'Daten KEA'!$A$424:$ADO$424,0)-1)),0,OFFSET('Daten KEA'!$A$1,MATCH(BI$5,'Daten KEA'!$A:$A,0)-1,MATCH(AP35,'Daten KEA'!$A$424:$ADO$424,0)-1))-IF(ISERROR($AL35*INDEX('Energiefaktoren Ecoinvent'!$H:$H,MATCH('mobitool-Faktoren v2.0'!$AJ35,'Energiefaktoren Ecoinvent'!$A:$A,0))),0,$AL35*INDEX('Energiefaktoren Ecoinvent'!$H:$H,MATCH('mobitool-Faktoren v2.0'!$AJ35,'Energiefaktoren Ecoinvent'!$A:$A,0))),0)</f>
        <v>0.12286165503913998</v>
      </c>
      <c r="BI35" s="306">
        <f ca="1">IF(OR(AJ35="Benzin",AJ35="Diesel"),0,IF(ISERROR(OFFSET('Daten KEA'!$A$1,MATCH(BI$5,'Daten KEA'!$A:$A,0)-1,MATCH(AP35,'Daten KEA'!$A$424:$ADO$424,0)-1)),0,OFFSET('Daten KEA'!$A$1,MATCH(BI$5,'Daten KEA'!$A:$A,0)-1,MATCH(AP35,'Daten KEA'!$A$424:$ADO$424,0)-1))-IF(ISERROR($AL35*INDEX('Energiefaktoren Ecoinvent'!$H:$H,MATCH('mobitool-Faktoren v2.0'!$AJ35,'Energiefaktoren Ecoinvent'!$A:$A,0))),0,$AL35*INDEX('Energiefaktoren Ecoinvent'!$H:$H,MATCH('mobitool-Faktoren v2.0'!$AJ35,'Energiefaktoren Ecoinvent'!$A:$A,0))))</f>
        <v>2.0172062563693999E-2</v>
      </c>
      <c r="BJ35" s="306">
        <f t="shared" ca="1" si="41"/>
        <v>0.49608121760283397</v>
      </c>
      <c r="BK35" s="349">
        <f ca="1">IF(ISERROR(OFFSET('Daten KEA'!$A$1,MATCH(BK$5,'Daten KEA'!$A:$A,0)-1,MATCH(AQ35,'Daten KEA'!$A$424:$ADO$424,0)-1)),0,OFFSET('Daten KEA'!$A$1,MATCH(BK$5,'Daten KEA'!$A:$A,0)-1,MATCH(AQ35,'Daten KEA'!$A$424:$ADO$424,0)-1))</f>
        <v>0.20490561593225501</v>
      </c>
      <c r="BL35" s="349">
        <f ca="1">IF(ISERROR(OFFSET('Daten KEA'!$A$1,MATCH(BL$5,'Daten KEA'!$A:$A,0)-1,MATCH(AR35,'Daten KEA'!$A$424:$ADO$424,0)-1)),0,OFFSET('Daten KEA'!$A$1,MATCH(BL$5,'Daten KEA'!$A:$A,0)-1,MATCH(AR35,'Daten KEA'!$A$424:$ADO$424,0)-1))</f>
        <v>0.78080136397911004</v>
      </c>
      <c r="BM35" s="349">
        <f ca="1">IF(ISERROR(OFFSET('Daten KEA'!$A$1,MATCH(BM$5,'Daten KEA'!$A:$A,0)-1,MATCH(AS35,'Daten KEA'!$A$424:$ADO$424,0)-1)),0,OFFSET('Daten KEA'!$A$1,MATCH(BM$5,'Daten KEA'!$A:$A,0)-1,MATCH(AS35,'Daten KEA'!$A$424:$ADO$424,0)-1))</f>
        <v>0.7287527424722301</v>
      </c>
      <c r="BN35" s="350">
        <f t="shared" ca="1" si="49"/>
        <v>2.2105409399864291</v>
      </c>
      <c r="BO35" s="349">
        <f ca="1">IF(ISERROR(OFFSET('Daten KEA'!$A$1,MATCH(BO$5,'Daten KEA'!$A:$A,0)-1,MATCH(AT35,'Daten KEA'!$A$424:$ADO$424,0)-1)),0,OFFSET('Daten KEA'!$A$1,MATCH(BO$5,'Daten KEA'!$A:$A,0)-1,MATCH(AT35,'Daten KEA'!$A$424:$ADO$424,0)-1))</f>
        <v>2.2105409559863998</v>
      </c>
      <c r="BP35" s="305">
        <f t="shared" ca="1" si="8"/>
        <v>1.0000000072380342</v>
      </c>
      <c r="BQ35" s="351">
        <f ca="1">IF(ISERROR(OFFSET('Daten GWP'!$A$1,MATCH(BQ$5,'Daten GWP'!$A:$A,0)-1,MATCH(AM35,'Daten GWP'!$A$424:$ADO$424,0)-1)),0,OFFSET('Daten GWP'!$A$1,MATCH(BQ$5,'Daten GWP'!$A:$A,0)-1,MATCH(AM35,'Daten GWP'!$A$424:$ADO$424,0)-1))*1000</f>
        <v>32.777829000000004</v>
      </c>
      <c r="BR35" s="351">
        <f ca="1">IF(ISERROR(OFFSET('Daten GWP'!$A$1,MATCH(BR$5,'Daten GWP'!$A:$A,0)-1,MATCH(AN35,'Daten GWP'!$A$424:$ADO$424,0)-1)),0,OFFSET('Daten GWP'!$A$1,MATCH(BR$5,'Daten GWP'!$A:$A,0)-1,MATCH(AN35,'Daten GWP'!$A$424:$ADO$424,0)-1))*1000</f>
        <v>0</v>
      </c>
      <c r="BS35" s="351">
        <f ca="1">IF(ISERROR(OFFSET('Daten GWP'!$A$1,MATCH(BS$5,'Daten GWP'!$A:$A,0)-1,MATCH(AO35,'Daten GWP'!$A$424:$ADO$424,0)-1)),0,OFFSET('Daten GWP'!$A$1,MATCH(BS$5,'Daten GWP'!$A:$A,0)-1,MATCH(AO35,'Daten GWP'!$A$424:$ADO$424,0)-1))*1000</f>
        <v>6.7070764</v>
      </c>
      <c r="BT35" s="351">
        <f ca="1">IF(ISERROR(OFFSET('Daten GWP'!$A$1,MATCH(BT$5,'Daten GWP'!$A:$A,0)-1,MATCH(AP35,'Daten GWP'!$A$424:$ADO$424,0)-1)),0,OFFSET('Daten GWP'!$A$1,MATCH(BT$5,'Daten GWP'!$A:$A,0)-1,MATCH(AP35,'Daten GWP'!$A$424:$ADO$424,0)-1))*1000</f>
        <v>2.425055</v>
      </c>
      <c r="BU35" s="308">
        <f t="shared" ca="1" si="9"/>
        <v>41.909960400000003</v>
      </c>
      <c r="BV35" s="351">
        <f ca="1">IF(ISERROR(OFFSET('Daten GWP'!$A$1,MATCH(BV$5,'Daten GWP'!$A:$A,0)-1,MATCH(AQ35,'Daten GWP'!$A$424:$ADO$424,0)-1)),0,OFFSET('Daten GWP'!$A$1,MATCH(BV$5,'Daten GWP'!$A:$A,0)-1,MATCH(AQ35,'Daten GWP'!$A$424:$ADO$424,0)-1))*1000</f>
        <v>7.4496653000000004</v>
      </c>
      <c r="BW35" s="351">
        <f ca="1">IF(ISERROR(OFFSET('Daten GWP'!$A$1,MATCH(BW$5,'Daten GWP'!$A:$A,0)-1,MATCH(AR35,'Daten GWP'!$A$424:$ADO$424,0)-1)),0,OFFSET('Daten GWP'!$A$1,MATCH(BW$5,'Daten GWP'!$A:$A,0)-1,MATCH(AR35,'Daten GWP'!$A$424:$ADO$424,0)-1))*1000</f>
        <v>51.607376000000002</v>
      </c>
      <c r="BX35" s="351">
        <f ca="1">IF(ISERROR(OFFSET('Daten GWP'!$A$1,MATCH(BX$5,'Daten GWP'!$A:$A,0)-1,MATCH(AS35,'Daten GWP'!$A$424:$ADO$424,0)-1)),0,OFFSET('Daten GWP'!$A$1,MATCH(BX$5,'Daten GWP'!$A:$A,0)-1,MATCH(AS35,'Daten GWP'!$A$424:$ADO$424,0)-1))*1000</f>
        <v>13.869325</v>
      </c>
      <c r="BY35" s="352">
        <f t="shared" ca="1" si="50"/>
        <v>114.8363267</v>
      </c>
      <c r="BZ35" s="351">
        <f ca="1">IF(ISERROR(OFFSET('Daten GWP'!$A$1,MATCH(BZ$5,'Daten GWP'!$A:$A,0)-1,MATCH(AT35,'Daten GWP'!$A$424:$ADO$424,0)-1)),0,OFFSET('Daten GWP'!$A$1,MATCH(BZ$5,'Daten GWP'!$A:$A,0)-1,MATCH(AT35,'Daten GWP'!$A$424:$ADO$424,0)-1))*1000</f>
        <v>114.83633</v>
      </c>
      <c r="CA35" s="305">
        <f t="shared" ca="1" si="11"/>
        <v>1.0000000287365514</v>
      </c>
      <c r="CB35" s="310">
        <f ca="1">IF(ISERROR(OFFSET('Daten Elementary'!$A$1,MATCH(CB$5,'Daten Elementary'!$A:$A,0)-1,MATCH(AM35,'Daten Elementary'!$A$424:$ADO$424,0)-1)),0,OFFSET('Daten Elementary'!$A$1,MATCH(CB$5,'Daten Elementary'!$A:$A,0)-1,MATCH(AM35,'Daten Elementary'!$A$424:$ADO$424,0)-1))*1000000</f>
        <v>3.3143400000000001</v>
      </c>
      <c r="CC35" s="310">
        <f ca="1">IF(ISERROR(OFFSET('Daten Elementary'!$A$1,MATCH(CC$5,'Daten Elementary'!$A:$A,0)-1,MATCH(AN35,'Daten Elementary'!$A$424:$ADO$424,0)-1)),0,OFFSET('Daten Elementary'!$A$1,MATCH(CC$5,'Daten Elementary'!$A:$A,0)-1,MATCH(AN35,'Daten Elementary'!$A$424:$ADO$424,0)-1))*1000000</f>
        <v>12.01848</v>
      </c>
      <c r="CD35" s="310">
        <f ca="1">IF(ISERROR(OFFSET('Daten Elementary'!$A$1,MATCH(CD$5,'Daten Elementary'!$A:$A,0)-1,MATCH(AO35,'Daten Elementary'!$A$424:$ADO$424,0)-1)),0,OFFSET('Daten Elementary'!$A$1,MATCH(CD$5,'Daten Elementary'!$A:$A,0)-1,MATCH(AO35,'Daten Elementary'!$A$424:$ADO$424,0)-1))*1000000</f>
        <v>2.2609675</v>
      </c>
      <c r="CE35" s="310">
        <f ca="1">IF(ISERROR(OFFSET('Daten Elementary'!$A$1,MATCH(CE$5,'Daten Elementary'!$A:$A,0)-1,MATCH(AP35,'Daten Elementary'!$A$424:$ADO$424,0)-1)),0,OFFSET('Daten Elementary'!$A$1,MATCH(CE$5,'Daten Elementary'!$A:$A,0)-1,MATCH(AP35,'Daten Elementary'!$A$424:$ADO$424,0)-1))*1000000</f>
        <v>3.0259581</v>
      </c>
      <c r="CF35" s="310">
        <f t="shared" ca="1" si="12"/>
        <v>20.619745600000002</v>
      </c>
      <c r="CG35" s="310">
        <f ca="1">IF(ISERROR(OFFSET('Daten Elementary'!$A$1,MATCH(CG$5,'Daten Elementary'!$A:$A,0)-1,MATCH(AQ35,'Daten Elementary'!$A$424:$ADO$424,0)-1)),0,OFFSET('Daten Elementary'!$A$1,MATCH(CG$5,'Daten Elementary'!$A:$A,0)-1,MATCH(AQ35,'Daten Elementary'!$A$424:$ADO$424,0)-1))*1000000</f>
        <v>2.8177561999999998</v>
      </c>
      <c r="CH35" s="310">
        <f ca="1">IF(ISERROR(OFFSET('Daten Elementary'!$A$1,MATCH(CH$5,'Daten Elementary'!$A:$A,0)-1,MATCH(AR35,'Daten Elementary'!$A$424:$ADO$424,0)-1)),0,OFFSET('Daten Elementary'!$A$1,MATCH(CH$5,'Daten Elementary'!$A:$A,0)-1,MATCH(AR35,'Daten Elementary'!$A$424:$ADO$424,0)-1))*1000000</f>
        <v>50.950947999999997</v>
      </c>
      <c r="CI35" s="310">
        <f ca="1">IF(ISERROR(OFFSET('Daten Elementary'!$A$1,MATCH(CI$5,'Daten Elementary'!$A:$A,0)-1,MATCH(AS35,'Daten Elementary'!$A$424:$ADO$424,0)-1)),0,OFFSET('Daten Elementary'!$A$1,MATCH(CI$5,'Daten Elementary'!$A:$A,0)-1,MATCH(AS35,'Daten Elementary'!$A$424:$ADO$424,0)-1))*1000000</f>
        <v>11.794364999999999</v>
      </c>
      <c r="CJ35" s="311">
        <f t="shared" ca="1" si="13"/>
        <v>86.182814799999989</v>
      </c>
      <c r="CK35" s="310">
        <f ca="1">IF(ISERROR(OFFSET('Daten Elementary'!$A$1,MATCH(CK$5,'Daten Elementary'!$A:$A,0)-1,MATCH($AT35,'Daten Elementary'!$A$424:$ADO$424,0)-1)),0,OFFSET('Daten Elementary'!$A$1,MATCH(CK$5,'Daten Elementary'!$A:$A,0)-1,MATCH($AT35,'Daten Elementary'!$A$424:$ADO$424,0)-1))*1000000</f>
        <v>86.181266000000008</v>
      </c>
      <c r="CL35" s="305">
        <f t="shared" ca="1" si="14"/>
        <v>0.99998202889980359</v>
      </c>
      <c r="CM35" s="312">
        <f ca="1">IF(ISERROR(OFFSET('Daten Elementary'!$A$1,MATCH(CM$5,'Daten Elementary'!$A:$A,0)-1,MATCH(AM35,'Daten Elementary'!$A$424:$ADO$424,0)-1)),0,OFFSET('Daten Elementary'!$A$1,MATCH(CM$5,'Daten Elementary'!$A:$A,0)-1,MATCH(AM35,'Daten Elementary'!$A$424:$ADO$424,0)-1))*1000000</f>
        <v>2.12134</v>
      </c>
      <c r="CN35" s="312">
        <f ca="1">IF(ISERROR(OFFSET('Daten Elementary'!$A$1,MATCH(CN$5,'Daten Elementary'!$A:$A,0)-1,MATCH(AN35,'Daten Elementary'!$A$424:$ADO$424,0)-1)),0,OFFSET('Daten Elementary'!$A$1,MATCH(CN$5,'Daten Elementary'!$A:$A,0)-1,MATCH(AN35,'Daten Elementary'!$A$424:$ADO$424,0)-1))*1000000</f>
        <v>7.2418800000000001</v>
      </c>
      <c r="CO35" s="312">
        <f ca="1">IF(ISERROR(OFFSET('Daten Elementary'!$A$1,MATCH(CO$5,'Daten Elementary'!$A:$A,0)-1,MATCH(AO35,'Daten Elementary'!$A$424:$ADO$424,0)-1)),0,OFFSET('Daten Elementary'!$A$1,MATCH(CO$5,'Daten Elementary'!$A:$A,0)-1,MATCH(AO35,'Daten Elementary'!$A$424:$ADO$424,0)-1))*1000000</f>
        <v>1.7940046999999999</v>
      </c>
      <c r="CP35" s="312">
        <f ca="1">IF(ISERROR(OFFSET('Daten Elementary'!$A$1,MATCH(CP$5,'Daten Elementary'!$A:$A,0)-1,MATCH(AP35,'Daten Elementary'!$A$424:$ADO$424,0)-1)),0,OFFSET('Daten Elementary'!$A$1,MATCH(CP$5,'Daten Elementary'!$A:$A,0)-1,MATCH(AP35,'Daten Elementary'!$A$424:$ADO$424,0)-1))*1000000</f>
        <v>1.4617754000000001</v>
      </c>
      <c r="CQ35" s="312">
        <f t="shared" ca="1" si="15"/>
        <v>12.619000100000001</v>
      </c>
      <c r="CR35" s="312">
        <f ca="1">IF(ISERROR(OFFSET('Daten Elementary'!$A$1,MATCH(CR$5,'Daten Elementary'!$A:$A,0)-1,MATCH(AQ35,'Daten Elementary'!$A$424:$ADO$424,0)-1)),0,OFFSET('Daten Elementary'!$A$1,MATCH(CR$5,'Daten Elementary'!$A:$A,0)-1,MATCH(AQ35,'Daten Elementary'!$A$424:$ADO$424,0)-1))*1000000</f>
        <v>1.8879055999999999</v>
      </c>
      <c r="CS35" s="312">
        <f ca="1">IF(ISERROR(OFFSET('Daten Elementary'!$A$1,MATCH(CS$5,'Daten Elementary'!$A:$A,0)-1,MATCH(AR35,'Daten Elementary'!$A$424:$ADO$424,0)-1)),0,OFFSET('Daten Elementary'!$A$1,MATCH(CS$5,'Daten Elementary'!$A:$A,0)-1,MATCH(AR35,'Daten Elementary'!$A$424:$ADO$424,0)-1))*1000000</f>
        <v>19.524953</v>
      </c>
      <c r="CT35" s="312">
        <f ca="1">IF(ISERROR(OFFSET('Daten Elementary'!$A$1,MATCH(CT$5,'Daten Elementary'!$A:$A,0)-1,MATCH(AS35,'Daten Elementary'!$A$424:$ADO$424,0)-1)),0,OFFSET('Daten Elementary'!$A$1,MATCH(CT$5,'Daten Elementary'!$A:$A,0)-1,MATCH(AS35,'Daten Elementary'!$A$424:$ADO$424,0)-1))*1000000</f>
        <v>6.6632528000000004</v>
      </c>
      <c r="CU35" s="313">
        <f t="shared" ca="1" si="16"/>
        <v>40.695111500000003</v>
      </c>
      <c r="CV35" s="312">
        <f ca="1">IF(ISERROR(OFFSET('Daten Elementary'!$A$1,MATCH(CV$5,'Daten Elementary'!$A:$A,0)-1,MATCH($AT35,'Daten Elementary'!$A$424:$ADO$424,0)-1)),0,OFFSET('Daten Elementary'!$A$1,MATCH(CV$5,'Daten Elementary'!$A:$A,0)-1,MATCH($AT35,'Daten Elementary'!$A$424:$ADO$424,0)-1))*1000000</f>
        <v>40.693852</v>
      </c>
      <c r="CW35" s="305">
        <f t="shared" ca="1" si="17"/>
        <v>0.99996905033667238</v>
      </c>
      <c r="CX35" s="314">
        <f ca="1">IF(ISERROR(OFFSET('Daten Elementary'!$A$1,MATCH(CX$5,'Daten Elementary'!$A:$A,0)-1,MATCH(AM35,'Daten Elementary'!$A$424:$ADO$424,0)-1)),0,OFFSET('Daten Elementary'!$A$1,MATCH(CX$5,'Daten Elementary'!$A:$A,0)-1,MATCH(AM35,'Daten Elementary'!$A$424:$ADO$424,0)-1))*1000000</f>
        <v>14.999635</v>
      </c>
      <c r="CY35" s="314">
        <f ca="1">IF(ISERROR(OFFSET('Daten Elementary'!$A$1,MATCH(CY$5,'Daten Elementary'!$A:$A,0)-1,MATCH(AN35,'Daten Elementary'!$A$424:$ADO$424,0)-1)),0,OFFSET('Daten Elementary'!$A$1,MATCH(CY$5,'Daten Elementary'!$A:$A,0)-1,MATCH(AN35,'Daten Elementary'!$A$424:$ADO$424,0)-1))*1000000</f>
        <v>6.4867359999999999E-5</v>
      </c>
      <c r="CZ35" s="314">
        <f ca="1">IF(ISERROR(OFFSET('Daten Elementary'!$A$1,MATCH(CZ$5,'Daten Elementary'!$A:$A,0)-1,MATCH(AO35,'Daten Elementary'!$A$424:$ADO$424,0)-1)),0,OFFSET('Daten Elementary'!$A$1,MATCH(CZ$5,'Daten Elementary'!$A:$A,0)-1,MATCH(AO35,'Daten Elementary'!$A$424:$ADO$424,0)-1))*1000000</f>
        <v>26.021483</v>
      </c>
      <c r="DA35" s="314">
        <f ca="1">IF(ISERROR(OFFSET('Daten Elementary'!$A$1,MATCH(DA$5,'Daten Elementary'!$A:$A,0)-1,MATCH(AP35,'Daten Elementary'!$A$424:$ADO$424,0)-1)),0,OFFSET('Daten Elementary'!$A$1,MATCH(DA$5,'Daten Elementary'!$A:$A,0)-1,MATCH(AP35,'Daten Elementary'!$A$424:$ADO$424,0)-1))*1000000</f>
        <v>1.9041899</v>
      </c>
      <c r="DB35" s="314">
        <f t="shared" ca="1" si="18"/>
        <v>42.925372767359995</v>
      </c>
      <c r="DC35" s="314">
        <f ca="1">IF(ISERROR(OFFSET('Daten Elementary'!$A$1,MATCH(DC$5,'Daten Elementary'!$A:$A,0)-1,MATCH(AQ35,'Daten Elementary'!$A$424:$ADO$424,0)-1)),0,OFFSET('Daten Elementary'!$A$1,MATCH(DC$5,'Daten Elementary'!$A:$A,0)-1,MATCH(AQ35,'Daten Elementary'!$A$424:$ADO$424,0)-1))*1000000</f>
        <v>399.03487999999999</v>
      </c>
      <c r="DD35" s="314">
        <f ca="1">IF(ISERROR(OFFSET('Daten Elementary'!$A$1,MATCH(DD$5,'Daten Elementary'!$A:$A,0)-1,MATCH(AR35,'Daten Elementary'!$A$424:$ADO$424,0)-1)),0,OFFSET('Daten Elementary'!$A$1,MATCH(DD$5,'Daten Elementary'!$A:$A,0)-1,MATCH(AR35,'Daten Elementary'!$A$424:$ADO$424,0)-1))*1000000</f>
        <v>84.170282999999998</v>
      </c>
      <c r="DE35" s="314">
        <f ca="1">IF(ISERROR(OFFSET('Daten Elementary'!$A$1,MATCH(DE$5,'Daten Elementary'!$A:$A,0)-1,MATCH(AS35,'Daten Elementary'!$A$424:$ADO$424,0)-1)),0,OFFSET('Daten Elementary'!$A$1,MATCH(DE$5,'Daten Elementary'!$A:$A,0)-1,MATCH(AS35,'Daten Elementary'!$A$424:$ADO$424,0)-1))*1000000</f>
        <v>52.589711000000001</v>
      </c>
      <c r="DF35" s="315">
        <f t="shared" ca="1" si="19"/>
        <v>578.72024676735998</v>
      </c>
      <c r="DG35" s="314">
        <f ca="1">IF(ISERROR(OFFSET('Daten Elementary'!$A$1,MATCH(DG$5,'Daten Elementary'!$A:$A,0)-1,MATCH($AT35,'Daten Elementary'!$A$424:$ADO$424,0)-1)),0,OFFSET('Daten Elementary'!$A$1,MATCH(DG$5,'Daten Elementary'!$A:$A,0)-1,MATCH($AT35,'Daten Elementary'!$A$424:$ADO$424,0)-1))*1000000</f>
        <v>578.72024999999996</v>
      </c>
      <c r="DH35" s="305">
        <f t="shared" ca="1" si="20"/>
        <v>1.0000000055858422</v>
      </c>
      <c r="DI35" s="316">
        <f ca="1">IF(ISERROR(OFFSET('Daten Elementary'!$A$1,MATCH(DI$5,'Daten Elementary'!$A:$A,0)-1,MATCH(AM35,'Daten Elementary'!$A$424:$ADO$424,0)-1)),0,OFFSET('Daten Elementary'!$A$1,MATCH(DI$5,'Daten Elementary'!$A:$A,0)-1,MATCH(AM35,'Daten Elementary'!$A$424:$ADO$424,0)-1))*1000000</f>
        <v>4.5632999999999999</v>
      </c>
      <c r="DJ35" s="316">
        <f ca="1">IF(ISERROR(OFFSET('Daten Elementary'!$A$1,MATCH(DJ$5,'Daten Elementary'!$A:$A,0)-1,MATCH(AN35,'Daten Elementary'!$A$424:$ADO$424,0)-1)),0,OFFSET('Daten Elementary'!$A$1,MATCH(DJ$5,'Daten Elementary'!$A:$A,0)-1,MATCH(AN35,'Daten Elementary'!$A$424:$ADO$424,0)-1))*1000000</f>
        <v>0</v>
      </c>
      <c r="DK35" s="316">
        <f ca="1">IF(ISERROR(OFFSET('Daten Elementary'!$A$1,MATCH(DK$5,'Daten Elementary'!$A:$A,0)-1,MATCH(AO35,'Daten Elementary'!$A$424:$ADO$424,0)-1)),0,OFFSET('Daten Elementary'!$A$1,MATCH(DK$5,'Daten Elementary'!$A:$A,0)-1,MATCH(AO35,'Daten Elementary'!$A$424:$ADO$424,0)-1))*1000000</f>
        <v>24.841545999999997</v>
      </c>
      <c r="DL35" s="316">
        <f ca="1">IF(ISERROR(OFFSET('Daten Elementary'!$A$1,MATCH(DL$5,'Daten Elementary'!$A:$A,0)-1,MATCH(AP35,'Daten Elementary'!$A$424:$ADO$424,0)-1)),0,OFFSET('Daten Elementary'!$A$1,MATCH(DL$5,'Daten Elementary'!$A:$A,0)-1,MATCH(AP35,'Daten Elementary'!$A$424:$ADO$424,0)-1))*1000000</f>
        <v>6.4881339000000002</v>
      </c>
      <c r="DM35" s="316">
        <f t="shared" ca="1" si="21"/>
        <v>35.8929799</v>
      </c>
      <c r="DN35" s="316">
        <f ca="1">IF(ISERROR(OFFSET('Daten Elementary'!$A$1,MATCH(DN$5,'Daten Elementary'!$A:$A,0)-1,MATCH(AQ35,'Daten Elementary'!$A$424:$ADO$424,0)-1)),0,OFFSET('Daten Elementary'!$A$1,MATCH(DN$5,'Daten Elementary'!$A:$A,0)-1,MATCH(AQ35,'Daten Elementary'!$A$424:$ADO$424,0)-1))*1000000</f>
        <v>12.656601</v>
      </c>
      <c r="DO35" s="316">
        <f ca="1">IF(ISERROR(OFFSET('Daten Elementary'!$A$1,MATCH(DO$5,'Daten Elementary'!$A:$A,0)-1,MATCH(AR35,'Daten Elementary'!$A$424:$ADO$424,0)-1)),0,OFFSET('Daten Elementary'!$A$1,MATCH(DO$5,'Daten Elementary'!$A:$A,0)-1,MATCH(AR35,'Daten Elementary'!$A$424:$ADO$424,0)-1))*1000000</f>
        <v>97.962358999999992</v>
      </c>
      <c r="DP35" s="316">
        <f ca="1">IF(ISERROR(OFFSET('Daten Elementary'!$A$1,MATCH(DP$5,'Daten Elementary'!$A:$A,0)-1,MATCH(AS35,'Daten Elementary'!$A$424:$ADO$424,0)-1)),0,OFFSET('Daten Elementary'!$A$1,MATCH(DP$5,'Daten Elementary'!$A:$A,0)-1,MATCH(AS35,'Daten Elementary'!$A$424:$ADO$424,0)-1))*1000000</f>
        <v>59.399915</v>
      </c>
      <c r="DQ35" s="317">
        <f t="shared" ca="1" si="22"/>
        <v>205.91185489999998</v>
      </c>
      <c r="DR35" s="316">
        <f ca="1">IF(ISERROR(OFFSET('Daten Elementary'!$A$1,MATCH(DR$5,'Daten Elementary'!$A:$A,0)-1,MATCH($AT35,'Daten Elementary'!$A$424:$ADO$424,0)-1)),0,OFFSET('Daten Elementary'!$A$1,MATCH(DR$5,'Daten Elementary'!$A:$A,0)-1,MATCH($AT35,'Daten Elementary'!$A$424:$ADO$424,0)-1))*1000000</f>
        <v>205.91184999999999</v>
      </c>
      <c r="DS35" s="305">
        <f t="shared" ca="1" si="23"/>
        <v>0.99999997620340997</v>
      </c>
      <c r="DT35" s="318">
        <f ca="1">IF(ISERROR(OFFSET('Daten UBP13'!$A$1,MATCH(DT$5,'Daten UBP13'!$A:$A,0)-1,MATCH(AM35,'Daten UBP13'!$A$424:$AEG$424,0)-1)),0,OFFSET('Daten UBP13'!$A$1,MATCH(DT$5,'Daten UBP13'!$A:$A,0)-1,MATCH(AM35,'Daten UBP13'!$A$424:$AEG$424,0)-1))</f>
        <v>22.036462</v>
      </c>
      <c r="DU35" s="318">
        <f ca="1">IF(ISERROR(OFFSET('Daten UBP13'!$A$1,MATCH(DU$5,'Daten UBP13'!$A:$A,0)-1,MATCH(AN35,'Daten UBP13'!$A$424:$AEG$424,0)-1)),0,OFFSET('Daten UBP13'!$A$1,MATCH(DU$5,'Daten UBP13'!$A:$A,0)-1,MATCH(AN35,'Daten UBP13'!$A$424:$AEG$424,0)-1))</f>
        <v>21.079246000000001</v>
      </c>
      <c r="DV35" s="318">
        <f ca="1">IF(ISERROR(OFFSET('Daten UBP13'!$A$1,MATCH(DV$5,'Daten UBP13'!$A:$A,0)-1,MATCH(AO35,'Daten UBP13'!$A$424:$AEG$424,0)-1)),0,OFFSET('Daten UBP13'!$A$1,MATCH(DV$5,'Daten UBP13'!$A:$A,0)-1,MATCH(AO35,'Daten UBP13'!$A$424:$AEG$424,0)-1))</f>
        <v>11.717045000000001</v>
      </c>
      <c r="DW35" s="318">
        <f ca="1">IF(ISERROR(OFFSET('Daten UBP13'!$A$1,MATCH(DW$5,'Daten UBP13'!$A:$A,0)-1,MATCH(AP35,'Daten UBP13'!$A$424:$AEG$424,0)-1)),0,OFFSET('Daten UBP13'!$A$1,MATCH(DW$5,'Daten UBP13'!$A:$A,0)-1,MATCH(AP35,'Daten UBP13'!$A$424:$AEG$424,0)-1))</f>
        <v>7.5873327000000002</v>
      </c>
      <c r="DX35" s="318">
        <f t="shared" ca="1" si="24"/>
        <v>62.420085699999994</v>
      </c>
      <c r="DY35" s="318">
        <f ca="1">IF(ISERROR(OFFSET('Daten UBP13'!$A$1,MATCH(DY$5,'Daten UBP13'!$A:$A,0)-1,MATCH(AQ35,'Daten UBP13'!$A$424:$AEG$424,0)-1)),0,OFFSET('Daten UBP13'!$A$1,MATCH(DY$5,'Daten UBP13'!$A:$A,0)-1,MATCH(AQ35,'Daten UBP13'!$A$424:$AEG$424,0)-1))</f>
        <v>15.635809</v>
      </c>
      <c r="DZ35" s="318">
        <f ca="1">IF(ISERROR(OFFSET('Daten UBP13'!$A$1,MATCH(DZ$5,'Daten UBP13'!$A:$A,0)-1,MATCH(AR35,'Daten UBP13'!$A$424:$AEG$424,0)-1)),0,OFFSET('Daten UBP13'!$A$1,MATCH(DZ$5,'Daten UBP13'!$A:$A,0)-1,MATCH(AR35,'Daten UBP13'!$A$424:$AEG$424,0)-1))</f>
        <v>96.804969999999997</v>
      </c>
      <c r="EA35" s="318">
        <f ca="1">IF(ISERROR(OFFSET('Daten UBP13'!$A$1,MATCH(EA$5,'Daten UBP13'!$A:$A,0)-1,MATCH(AS35,'Daten UBP13'!$A$424:$AEG$424,0)-1)),0,OFFSET('Daten UBP13'!$A$1,MATCH(EA$5,'Daten UBP13'!$A:$A,0)-1,MATCH(AS35,'Daten UBP13'!$A$424:$AEG$424,0)-1))</f>
        <v>36.620598000000001</v>
      </c>
      <c r="EB35" s="319">
        <f t="shared" ca="1" si="25"/>
        <v>211.48146269999998</v>
      </c>
      <c r="EC35" s="318">
        <f ca="1">IF(ISERROR(OFFSET('Daten UBP13'!$A$1,MATCH(EC$5,'Daten UBP13'!$A:$A,0)-1,MATCH(AT35,'Daten UBP13'!$A$424:$AEG$424,0)-1)),0,OFFSET('Daten UBP13'!$A$1,MATCH(EC$5,'Daten UBP13'!$A:$A,0)-1,MATCH(AT35,'Daten UBP13'!$A$424:$AEG$424,0)-1))</f>
        <v>211.48</v>
      </c>
      <c r="ED35" s="305">
        <f t="shared" ca="1" si="26"/>
        <v>0.99999308355455219</v>
      </c>
      <c r="EE35" s="320">
        <f ca="1">IF(ISERROR(OFFSET('Daten ReCiPe'!$A$1,MATCH(EE$5,'Daten ReCiPe'!$A:$A,0)-1,MATCH(AM35,'Daten ReCiPe'!$A$424:$ADO$424,0)-1)),0,OFFSET('Daten ReCiPe'!$A$1,MATCH(EE$5,'Daten ReCiPe'!$A:$A,0)-1,MATCH(AM35,'Daten ReCiPe'!$A$424:$ADO$424,0)-1))*1000</f>
        <v>1.5350746</v>
      </c>
      <c r="EF35" s="320">
        <f ca="1">IF(ISERROR(OFFSET('Daten ReCiPe'!$A$1,MATCH(EF$5,'Daten ReCiPe'!$A:$A,0)-1,MATCH(AN35,'Daten ReCiPe'!$A$424:$ADO$424,0)-1)),0,OFFSET('Daten ReCiPe'!$A$1,MATCH(EF$5,'Daten ReCiPe'!$A:$A,0)-1,MATCH(AN35,'Daten ReCiPe'!$A$424:$ADO$424,0)-1))*1000</f>
        <v>0.11396072</v>
      </c>
      <c r="EG35" s="320">
        <f ca="1">IF(ISERROR(OFFSET('Daten ReCiPe'!$A$1,MATCH(EG$5,'Daten ReCiPe'!$A:$A,0)-1,MATCH(AO35,'Daten ReCiPe'!$A$424:$ADO$424,0)-1)),0,OFFSET('Daten ReCiPe'!$A$1,MATCH(EG$5,'Daten ReCiPe'!$A:$A,0)-1,MATCH(AO35,'Daten ReCiPe'!$A$424:$ADO$424,0)-1))*1000</f>
        <v>1.8792633000000001</v>
      </c>
      <c r="EH35" s="320">
        <f ca="1">IF(ISERROR(OFFSET('Daten ReCiPe'!$A$1,MATCH(EH$5,'Daten ReCiPe'!$A:$A,0)-1,MATCH(AP35,'Daten ReCiPe'!$A$424:$ADO$424,0)-1)),0,OFFSET('Daten ReCiPe'!$A$1,MATCH(EH$5,'Daten ReCiPe'!$A:$A,0)-1,MATCH(AP35,'Daten ReCiPe'!$A$424:$ADO$424,0)-1))*1000</f>
        <v>0.42196087000000004</v>
      </c>
      <c r="EI35" s="320">
        <f t="shared" ca="1" si="27"/>
        <v>3.9502594900000001</v>
      </c>
      <c r="EJ35" s="320">
        <f ca="1">IF(ISERROR(OFFSET('Daten ReCiPe'!$A$1,MATCH(EJ$5,'Daten ReCiPe'!$A:$A,0)-1,MATCH(AQ35,'Daten ReCiPe'!$A$424:$ADO$424,0)-1)),0,OFFSET('Daten ReCiPe'!$A$1,MATCH(EJ$5,'Daten ReCiPe'!$A:$A,0)-1,MATCH(AQ35,'Daten ReCiPe'!$A$424:$ADO$424,0)-1))*1000</f>
        <v>0.96596199999999999</v>
      </c>
      <c r="EK35" s="320">
        <f ca="1">IF(ISERROR(OFFSET('Daten ReCiPe'!$A$1,MATCH(EK$5,'Daten ReCiPe'!$A:$A,0)-1,MATCH(AR35,'Daten ReCiPe'!$A$424:$ADO$424,0)-1)),0,OFFSET('Daten ReCiPe'!$A$1,MATCH(EK$5,'Daten ReCiPe'!$A:$A,0)-1,MATCH(AR35,'Daten ReCiPe'!$A$424:$ADO$424,0)-1))*1000</f>
        <v>6.9038978999999996</v>
      </c>
      <c r="EL35" s="320">
        <f ca="1">IF(ISERROR(OFFSET('Daten ReCiPe'!$A$1,MATCH(EL$5,'Daten ReCiPe'!$A:$A,0)-1,MATCH(AS35,'Daten ReCiPe'!$A$424:$ADO$424,0)-1)),0,OFFSET('Daten ReCiPe'!$A$1,MATCH(EL$5,'Daten ReCiPe'!$A:$A,0)-1,MATCH(AS35,'Daten ReCiPe'!$A$424:$ADO$424,0)-1))*1000</f>
        <v>1.9357952</v>
      </c>
      <c r="EM35" s="321">
        <f t="shared" ca="1" si="28"/>
        <v>13.755914589999998</v>
      </c>
      <c r="EN35" s="320">
        <f ca="1">IF(ISERROR(OFFSET('Daten ReCiPe'!$A$1,MATCH(EN$5,'Daten ReCiPe'!$A:$A,0)-1,MATCH(AT35,'Daten ReCiPe'!$A$424:$ADO$424,0)-1)),0,OFFSET('Daten ReCiPe'!$A$1,MATCH(EN$5,'Daten ReCiPe'!$A:$A,0)-1,MATCH(AT35,'Daten ReCiPe'!$A$424:$ADO$424,0)-1))*1000</f>
        <v>13.755898</v>
      </c>
      <c r="EO35" s="305">
        <f t="shared" ca="1" si="29"/>
        <v>0.99999879397332037</v>
      </c>
      <c r="EP35" s="322">
        <f ca="1">IF(ISERROR(OFFSET('Daten Elementary'!$A$1,MATCH(EP$5,'Daten Elementary'!$A:$A,0)-1,MATCH(AM35,'Daten Elementary'!$A$424:$ADO$424,0)-1)),0,OFFSET('Daten Elementary'!$A$1,MATCH(EP$5,'Daten Elementary'!$A:$A,0)-1,MATCH(AM35,'Daten Elementary'!$A$424:$ADO$424,0)-1))*1000000</f>
        <v>0.13236389999999998</v>
      </c>
      <c r="EQ35" s="322">
        <f ca="1">IF(ISERROR(OFFSET('Daten Elementary'!$A$1,MATCH(EQ$5,'Daten Elementary'!$A:$A,0)-1,MATCH(AN35,'Daten Elementary'!$A$424:$ADO$424,0)-1)),0,OFFSET('Daten Elementary'!$A$1,MATCH(EQ$5,'Daten Elementary'!$A:$A,0)-1,MATCH(AN35,'Daten Elementary'!$A$424:$ADO$424,0)-1))*1000000</f>
        <v>5.6015599999999999E-2</v>
      </c>
      <c r="ER35" s="322">
        <f ca="1">IF(ISERROR(OFFSET('Daten Elementary'!$A$1,MATCH(ER$5,'Daten Elementary'!$A:$A,0)-1,MATCH(AO35,'Daten Elementary'!$A$424:$ADO$424,0)-1)),0,OFFSET('Daten Elementary'!$A$1,MATCH(ER$5,'Daten Elementary'!$A:$A,0)-1,MATCH(AO35,'Daten Elementary'!$A$424:$ADO$424,0)-1))*1000000</f>
        <v>47.172919</v>
      </c>
      <c r="ES35" s="322">
        <f ca="1">IF(ISERROR(OFFSET('Daten Elementary'!$A$1,MATCH(ES$5,'Daten Elementary'!$A:$A,0)-1,MATCH(AP35,'Daten Elementary'!$A$424:$ADO$424,0)-1)),0,OFFSET('Daten Elementary'!$A$1,MATCH(ES$5,'Daten Elementary'!$A:$A,0)-1,MATCH(AP35,'Daten Elementary'!$A$424:$ADO$424,0)-1))*1000000</f>
        <v>10.94819</v>
      </c>
      <c r="ET35" s="322">
        <f t="shared" ca="1" si="30"/>
        <v>58.3094885</v>
      </c>
      <c r="EU35" s="322">
        <f ca="1">IF(ISERROR(OFFSET('Daten Elementary'!$A$1,MATCH(EU$5,'Daten Elementary'!$A:$A,0)-1,MATCH(AQ35,'Daten Elementary'!$A$424:$ADO$424,0)-1)),0,OFFSET('Daten Elementary'!$A$1,MATCH(EU$5,'Daten Elementary'!$A:$A,0)-1,MATCH(AQ35,'Daten Elementary'!$A$424:$ADO$424,0)-1))*1000000</f>
        <v>17.931219000000002</v>
      </c>
      <c r="EV35" s="322">
        <f ca="1">IF(ISERROR(OFFSET('Daten Elementary'!$A$1,MATCH(EV$5,'Daten Elementary'!$A:$A,0)-1,MATCH(AR35,'Daten Elementary'!$A$424:$ADO$424,0)-1)),0,OFFSET('Daten Elementary'!$A$1,MATCH(EV$5,'Daten Elementary'!$A:$A,0)-1,MATCH(AR35,'Daten Elementary'!$A$424:$ADO$424,0)-1))*1000000</f>
        <v>160.6464</v>
      </c>
      <c r="EW35" s="322">
        <f ca="1">IF(ISERROR(OFFSET('Daten Elementary'!$A$1,MATCH(EW$5,'Daten Elementary'!$A:$A,0)-1,MATCH(AS35,'Daten Elementary'!$A$424:$ADO$424,0)-1)),0,OFFSET('Daten Elementary'!$A$1,MATCH(EW$5,'Daten Elementary'!$A:$A,0)-1,MATCH(AS35,'Daten Elementary'!$A$424:$ADO$424,0)-1))*1000000</f>
        <v>32.9953</v>
      </c>
      <c r="EX35" s="323">
        <f t="shared" ca="1" si="31"/>
        <v>269.8824075</v>
      </c>
      <c r="EY35" s="322">
        <f ca="1">IF(ISERROR(OFFSET('Daten Elementary'!$A$1,MATCH(EY$5,'Daten Elementary'!$A:$A,0)-1,MATCH($AT35,'Daten Elementary'!$A$424:$ADO$424,0)-1)),0,OFFSET('Daten Elementary'!$A$1,MATCH(EY$5,'Daten Elementary'!$A:$A,0)-1,MATCH($AT35,'Daten Elementary'!$A$424:$ADO$424,0)-1))*1000000</f>
        <v>269.88238999999999</v>
      </c>
      <c r="EZ35" s="305">
        <f t="shared" ca="1" si="32"/>
        <v>0.99999993515694419</v>
      </c>
      <c r="FA35" s="314">
        <f ca="1">IF(ISERROR(OFFSET('Daten Elementary'!$A$1,MATCH(FA$5,'Daten Elementary'!$A:$A,0)-1,MATCH(AM35,'Daten Elementary'!$A$424:$ADO$424,0)-1)),0,OFFSET('Daten Elementary'!$A$1,MATCH(FA$5,'Daten Elementary'!$A:$A,0)-1,MATCH(AM35,'Daten Elementary'!$A$424:$ADO$424,0)-1))*1000</f>
        <v>26.042999999999999</v>
      </c>
      <c r="FB35" s="314">
        <f ca="1">IF(ISERROR(OFFSET('Daten Elementary'!$A$1,MATCH(FB$5,'Daten Elementary'!$A:$A,0)-1,MATCH(AN35,'Daten Elementary'!$A$424:$ADO$424,0)-1)),0,OFFSET('Daten Elementary'!$A$1,MATCH(FB$5,'Daten Elementary'!$A:$A,0)-1,MATCH(AN35,'Daten Elementary'!$A$424:$ADO$424,0)-1))*1000</f>
        <v>0</v>
      </c>
      <c r="FC35" s="314">
        <f ca="1">IF(ISERROR(OFFSET('Daten Elementary'!$A$1,MATCH(FC$5,'Daten Elementary'!$A:$A,0)-1,MATCH(AO35,'Daten Elementary'!$A$424:$ADO$424,0)-1)),0,OFFSET('Daten Elementary'!$A$1,MATCH(FC$5,'Daten Elementary'!$A:$A,0)-1,MATCH(AO35,'Daten Elementary'!$A$424:$ADO$424,0)-1))*1000</f>
        <v>5.5326359999999992</v>
      </c>
      <c r="FD35" s="314">
        <f ca="1">IF(ISERROR(OFFSET('Daten Elementary'!$A$1,MATCH(FD$5,'Daten Elementary'!$A:$A,0)-1,MATCH(AP35,'Daten Elementary'!$A$424:$ADO$424,0)-1)),0,OFFSET('Daten Elementary'!$A$1,MATCH(FD$5,'Daten Elementary'!$A:$A,0)-1,MATCH(AP35,'Daten Elementary'!$A$424:$ADO$424,0)-1))*1000</f>
        <v>1.5580427999999999</v>
      </c>
      <c r="FE35" s="314">
        <f t="shared" ca="1" si="33"/>
        <v>33.133678799999998</v>
      </c>
      <c r="FF35" s="314">
        <f ca="1">IF(ISERROR(OFFSET('Daten Elementary'!$A$1,MATCH(FF$5,'Daten Elementary'!$A:$A,0)-1,MATCH(AQ35,'Daten Elementary'!$A$424:$ADO$424,0)-1)),0,OFFSET('Daten Elementary'!$A$1,MATCH(FF$5,'Daten Elementary'!$A:$A,0)-1,MATCH(AQ35,'Daten Elementary'!$A$424:$ADO$424,0)-1))*1000</f>
        <v>6.5948663999999999</v>
      </c>
      <c r="FG35" s="314">
        <f ca="1">IF(ISERROR(OFFSET('Daten Elementary'!$A$1,MATCH(FG$5,'Daten Elementary'!$A:$A,0)-1,MATCH(AR35,'Daten Elementary'!$A$424:$ADO$424,0)-1)),0,OFFSET('Daten Elementary'!$A$1,MATCH(FG$5,'Daten Elementary'!$A:$A,0)-1,MATCH(AR35,'Daten Elementary'!$A$424:$ADO$424,0)-1))*1000</f>
        <v>46.130008000000004</v>
      </c>
      <c r="FH35" s="314">
        <f ca="1">IF(ISERROR(OFFSET('Daten Elementary'!$A$1,MATCH(FH$5,'Daten Elementary'!$A:$A,0)-1,MATCH(AS35,'Daten Elementary'!$A$424:$ADO$424,0)-1)),0,OFFSET('Daten Elementary'!$A$1,MATCH(FH$5,'Daten Elementary'!$A:$A,0)-1,MATCH(AS35,'Daten Elementary'!$A$424:$ADO$424,0)-1))*1000</f>
        <v>12.474614000000001</v>
      </c>
      <c r="FI35" s="315">
        <f t="shared" ca="1" si="34"/>
        <v>98.333167200000005</v>
      </c>
      <c r="FJ35" s="314">
        <f ca="1">IF(ISERROR(OFFSET('Daten Elementary'!$A$1,MATCH(FJ$5,'Daten Elementary'!$A:$A,0)-1,MATCH($AT35,'Daten Elementary'!$A$424:$ADO$424,0)-1)),0,OFFSET('Daten Elementary'!$A$1,MATCH(FJ$5,'Daten Elementary'!$A:$A,0)-1,MATCH($AT35,'Daten Elementary'!$A$424:$ADO$424,0)-1))*1000</f>
        <v>98.333166000000006</v>
      </c>
      <c r="FK35" s="305">
        <f t="shared" ca="1" si="35"/>
        <v>0.99999998779658961</v>
      </c>
      <c r="FL35" s="314">
        <f ca="1">IF(ISERROR(OFFSET('Daten Elementary'!$A$1,MATCH(FL$5,'Daten Elementary'!$A:$A,0)-1,MATCH(AM35,'Daten Elementary'!$A$424:$ADO$424,0)-1)),0,OFFSET('Daten Elementary'!$A$1,MATCH(FL$5,'Daten Elementary'!$A:$A,0)-1,MATCH(AM35,'Daten Elementary'!$A$424:$ADO$424,0)-1))</f>
        <v>0</v>
      </c>
      <c r="FM35" s="314">
        <f ca="1">IF(ISERROR(OFFSET('Daten Elementary'!$A$1,MATCH(FM$5,'Daten Elementary'!$A:$A,0)-1,MATCH(AN35,'Daten Elementary'!$A$424:$ADO$424,0)-1)),0,OFFSET('Daten Elementary'!$A$1,MATCH(FM$5,'Daten Elementary'!$A:$A,0)-1,MATCH(AN35,'Daten Elementary'!$A$424:$ADO$424,0)-1))</f>
        <v>0</v>
      </c>
      <c r="FN35" s="314">
        <f ca="1">IF(ISERROR(OFFSET('Daten Elementary'!$A$1,MATCH(FN$5,'Daten Elementary'!$A:$A,0)-1,MATCH(AO35,'Daten Elementary'!$A$424:$ADO$424,0)-1)),0,OFFSET('Daten Elementary'!$A$1,MATCH(FN$5,'Daten Elementary'!$A:$A,0)-1,MATCH(AO35,'Daten Elementary'!$A$424:$ADO$424,0)-1))</f>
        <v>0</v>
      </c>
      <c r="FO35" s="314">
        <f ca="1">IF(ISERROR(OFFSET('Daten Elementary'!$A$1,MATCH(FO$5,'Daten Elementary'!$A:$A,0)-1,MATCH(AP35,'Daten Elementary'!$A$424:$ADO$424,0)-1)),0,OFFSET('Daten Elementary'!$A$1,MATCH(FO$5,'Daten Elementary'!$A:$A,0)-1,MATCH(AP35,'Daten Elementary'!$A$424:$ADO$424,0)-1))</f>
        <v>0</v>
      </c>
      <c r="FP35" s="314">
        <f t="shared" ca="1" si="36"/>
        <v>0</v>
      </c>
      <c r="FQ35" s="314">
        <f ca="1">IF(ISERROR(OFFSET('Daten Elementary'!$A$1,MATCH(FQ$5,'Daten Elementary'!$A:$A,0)-1,MATCH(AQ35,'Daten Elementary'!$A$424:$ADO$424,0)-1)),0,OFFSET('Daten Elementary'!$A$1,MATCH(FQ$5,'Daten Elementary'!$A:$A,0)-1,MATCH(AQ35,'Daten Elementary'!$A$424:$ADO$424,0)-1))</f>
        <v>0</v>
      </c>
      <c r="FR35" s="314">
        <f ca="1">IF(ISERROR(OFFSET('Daten Elementary'!$A$1,MATCH(FR$5,'Daten Elementary'!$A:$A,0)-1,MATCH(AR35,'Daten Elementary'!$A$424:$ADO$424,0)-1)),0,OFFSET('Daten Elementary'!$A$1,MATCH(FR$5,'Daten Elementary'!$A:$A,0)-1,MATCH(AR35,'Daten Elementary'!$A$424:$ADO$424,0)-1))</f>
        <v>0</v>
      </c>
      <c r="FS35" s="314">
        <f ca="1">IF(ISERROR(OFFSET('Daten Elementary'!$A$1,MATCH(FS$5,'Daten Elementary'!$A:$A,0)-1,MATCH(AS35,'Daten Elementary'!$A$424:$ADO$424,0)-1)),0,OFFSET('Daten Elementary'!$A$1,MATCH(FS$5,'Daten Elementary'!$A:$A,0)-1,MATCH(AS35,'Daten Elementary'!$A$424:$ADO$424,0)-1))</f>
        <v>0</v>
      </c>
      <c r="FT35" s="315">
        <f t="shared" ca="1" si="37"/>
        <v>0</v>
      </c>
      <c r="FU35" s="314">
        <f ca="1">IF(ISERROR(OFFSET('Daten Elementary'!$A$1,MATCH(FU$5,'Daten Elementary'!$A:$A,0)-1,MATCH($AT35,'Daten Elementary'!$A$424:$ADO$424,0)-1)),0,OFFSET('Daten Elementary'!$A$1,MATCH(FU$5,'Daten Elementary'!$A:$A,0)-1,MATCH($AT35,'Daten Elementary'!$A$424:$ADO$424,0)-1))</f>
        <v>0</v>
      </c>
      <c r="FV35" s="305">
        <f t="shared" ca="1" si="38"/>
        <v>0</v>
      </c>
      <c r="FW35" s="324"/>
      <c r="FX35" s="231" t="str">
        <f t="shared" si="39"/>
        <v>Personenwagen, Plug-In Hybrid (durchschnittliche Flotte, Ökostrommix CH)</v>
      </c>
      <c r="FY35" s="231" t="str">
        <f t="shared" si="2"/>
        <v>Personenwagen</v>
      </c>
      <c r="FZ35" s="231" t="str">
        <f t="shared" si="3"/>
        <v>, Plug-In Hybrid</v>
      </c>
      <c r="GA35" s="231" t="str">
        <f t="shared" si="4"/>
        <v xml:space="preserve"> (durchschnittliche Flotte, Ökostrommix CH)</v>
      </c>
      <c r="GB35" s="231"/>
    </row>
    <row r="36" spans="1:184" ht="16.5" customHeight="1">
      <c r="A36" s="295"/>
      <c r="B36" s="344"/>
      <c r="C36" s="332" t="s">
        <v>385</v>
      </c>
      <c r="D36" s="332" t="s">
        <v>679</v>
      </c>
      <c r="E36" s="345" t="s">
        <v>1042</v>
      </c>
      <c r="F36" s="102">
        <v>1.6</v>
      </c>
      <c r="G36" s="31">
        <v>5</v>
      </c>
      <c r="H36" s="87">
        <f t="shared" si="47"/>
        <v>0.32</v>
      </c>
      <c r="I36" s="99">
        <f>5.5*0.2</f>
        <v>1.1000000000000001</v>
      </c>
      <c r="J36" s="99">
        <f t="shared" si="51"/>
        <v>16</v>
      </c>
      <c r="K36" s="100">
        <v>1500</v>
      </c>
      <c r="L36" s="100">
        <v>80</v>
      </c>
      <c r="M36" s="99">
        <v>0.5</v>
      </c>
      <c r="N36" s="38" t="s">
        <v>99</v>
      </c>
      <c r="O36" s="6">
        <f ca="1">(IF(ISERROR(INDEX(INDIRECT($D$268),MATCH($AM36,$AM$4:$AM$275,0),MATCH(O$304,INDIRECT($E$268),0))*$I36/$AD36),0,INDEX(INDIRECT($D$268),MATCH($AM36,$AM$4:$AM$275,0),MATCH(O$304,INDIRECT($E$268),0))*$I36/$AD36)+IF(ISERROR(INDEX(INDIRECT($D$268),MATCH($AN36,$AN$4:$AN$275,0),MATCH(O$305,INDIRECT($E$268),0))*$J36/$AE36),0,INDEX(INDIRECT($D$268),MATCH($AN36,$AN$4:$AN$275,0),MATCH(O$305,INDIRECT($E$268),0))*$J36/$AE36))*$AC36/$F36</f>
        <v>20.345573706663053</v>
      </c>
      <c r="P36" s="6">
        <f ca="1">(IF(ISERROR(INDEX(INDIRECT($D$268),MATCH($AO36,$AO$4:$AO$275,0),MATCH(P$304,INDIRECT($E$268),0))*$I36/$AD36),0,INDEX(INDIRECT($D$268),MATCH($AO36,$AO$4:$AO$275,0),MATCH(P$304,INDIRECT($E$268),0))*$I36/$AD36)+IF(ISERROR(INDEX(INDIRECT($D$268),MATCH($AP36,$AP$4:$AP$275,0),MATCH(P$305,INDIRECT($E$268),0))*$J36/$AE36),0,INDEX(INDIRECT($D$268),MATCH($AP36,$AP$4:$AP$275,0),MATCH(P$305,INDIRECT($E$268),0))*$J36/$AE36))*$AC36/$F36</f>
        <v>14.30634160527266</v>
      </c>
      <c r="Q36" s="6">
        <f ca="1">INDEX(INDIRECT($D$268),MATCH($AQ36,$AQ$4:$AQ$284,0),MATCH(Q$4,INDIRECT($E$268),0))*$K36*$AC36/$F36/$AF36</f>
        <v>4.9183529709507043</v>
      </c>
      <c r="R36" s="6">
        <f ca="1">INDEX(INDIRECT($D$268),MATCH($AR36,$AR$4:$AR$284,0),MATCH(R$4,INDIRECT($E$268),0))*IF($K36=1,$K36/$AF36,($K36-$L36)/($AF36-$AG36))*$AC36/$F36+$L36*(1+$M36)*INDEX(INDIRECT($D$268),MATCH($AR$223,$AR$4:$AR$284,0),MATCH(R$4,INDIRECT($E$268),0))/$AH36/$F36</f>
        <v>42.199851358208953</v>
      </c>
      <c r="S36" s="6">
        <f ca="1">INDEX(INDIRECT($D$268),MATCH($AS36,$AS$4:$AS$284,0),MATCH(S$4,INDIRECT($E$268),0))*$K36*$AC36/$F36/$AF36</f>
        <v>9.1566846390845065</v>
      </c>
      <c r="T36" s="7">
        <f t="shared" ca="1" si="1"/>
        <v>90.92680428017988</v>
      </c>
      <c r="U36" s="6">
        <f>IF($B$268=6,(IF(OR(AJ36="Benzin",AJ36="Diesel"),$AK36*INDEX('DIN EN 16258'!$I:$I,MATCH('mobitool-Faktoren v2.0'!$AI36,'DIN EN 16258'!$A:$A,0))*$I36/$AD36+$AL36*INDEX('DIN EN 16258'!$I:$I,MATCH('mobitool-Faktoren v2.0'!$AJ36,'DIN EN 16258'!$A:$A,0))*$I36/$AD36,IF(ISERROR($AK36*INDEX('DIN EN 16258'!$I:$I,MATCH('mobitool-Faktoren v2.0'!$AI36,'DIN EN 16258'!$A:$A,0))*$I36/$AD36),0,$AK36*INDEX('DIN EN 16258'!$I:$I,MATCH('mobitool-Faktoren v2.0'!$AI36,'DIN EN 16258'!$A:$A,0))*$I36/$AD36)+IF(ISERROR($AL36*INDEX('DIN EN 16258'!$I:$I,MATCH('mobitool-Faktoren v2.0'!$AJ36,'DIN EN 16258'!$A:$A,0))*$J36/$AE36),0,$AL36*INDEX('DIN EN 16258'!$I:$I,MATCH('mobitool-Faktoren v2.0'!$AJ36,'DIN EN 16258'!$A:$A,0))*$J36/$AE36)))*1000,
IF($B$268=1,(IF(OR(AJ36="Benzin",AJ36="Diesel"),$AK36*INDEX('DIN EN 16258'!$D:$D,MATCH('mobitool-Faktoren v2.0'!$AI36,'DIN EN 16258'!$A:$A,0))*$I36/$AD36+$AL36*INDEX('DIN EN 16258'!$D:$D,MATCH('mobitool-Faktoren v2.0'!$AJ36,'DIN EN 16258'!$A:$A,0))*$I36/$AD36,IF(ISERROR($AK36*INDEX('DIN EN 16258'!$D:$D,MATCH('mobitool-Faktoren v2.0'!$AI36,'DIN EN 16258'!$A:$A,0))*$I36/$AD36),0,$AK36*INDEX('DIN EN 16258'!$D:$D,MATCH('mobitool-Faktoren v2.0'!$AI36,'DIN EN 16258'!$A:$A,0))*$I36/$AD36)+IF(ISERROR($AL36*INDEX('DIN EN 16258'!$D:$D,MATCH('mobitool-Faktoren v2.0'!$AJ36,'DIN EN 16258'!$A:$A,0))*$J36/$AE36),0,$AL36*INDEX('DIN EN 16258'!$D:$D,MATCH('mobitool-Faktoren v2.0'!$AJ36,'DIN EN 16258'!$A:$A,0))*$J36/$AE36))),0))*$AC36/$F36</f>
        <v>16.7578125</v>
      </c>
      <c r="V36" s="6">
        <f>IF($B$268=6,(IF(OR(AJ36="Benzin",AJ36="Diesel"),$AK36*INDEX('DIN EN 16258'!$L:$L,MATCH('mobitool-Faktoren v2.0'!$AI36,'DIN EN 16258'!$A:$A,0))*$I36/$AD36+$AL36*INDEX('DIN EN 16258'!$L:$L,MATCH('mobitool-Faktoren v2.0'!$AJ36,'DIN EN 16258'!$A:$A,0))*$I36/$AD36,IF(ISERROR($AK36*INDEX('DIN EN 16258'!$L:$L,MATCH('mobitool-Faktoren v2.0'!$AI36,'DIN EN 16258'!$A:$A,0))*$I36/$AD36),0,$AK36*INDEX('DIN EN 16258'!$L:$L,MATCH('mobitool-Faktoren v2.0'!$AI36,'DIN EN 16258'!$A:$A,0))*$I36/$AD36)+IF(ISERROR($AL36*INDEX('DIN EN 16258'!$L:$L,MATCH('mobitool-Faktoren v2.0'!$AJ36,'DIN EN 16258'!$A:$A,0))*$J36/$AE36),0,$AL36*INDEX('DIN EN 16258'!$L:$L,MATCH('mobitool-Faktoren v2.0'!$AJ36,'DIN EN 16258'!$A:$A,0))*$J36/$AE36)))*1000,
IF($B$268=1,(IF(OR(AJ36="Benzin",AJ36="Diesel"),$AK36*INDEX('DIN EN 16258'!$F:$F,MATCH('mobitool-Faktoren v2.0'!$AI36,'DIN EN 16258'!$A:$A,0))*$I36/$AD36+$AL36*INDEX('DIN EN 16258'!$F:$F,MATCH('mobitool-Faktoren v2.0'!$AJ36,'DIN EN 16258'!$A:$A,0))*$I36/$AD36,IF(ISERROR($AK36*INDEX('DIN EN 16258'!$F:$F,MATCH('mobitool-Faktoren v2.0'!$AI36,'DIN EN 16258'!$A:$A,0))*$I36/$AD36),0,$AK36*INDEX('DIN EN 16258'!$F:$F,MATCH('mobitool-Faktoren v2.0'!$AI36,'DIN EN 16258'!$A:$A,0))*$I36/$AD36)+IF(ISERROR($AL36*INDEX('DIN EN 16258'!$F:$F,MATCH('mobitool-Faktoren v2.0'!$AJ36,'DIN EN 16258'!$A:$A,0))*$J36/$AE36),0,$AL36*INDEX('DIN EN 16258'!$F:$F,MATCH('mobitool-Faktoren v2.0'!$AJ36,'DIN EN 16258'!$A:$A,0))*$J36/$AE36))),0))*$AC36/$F36</f>
        <v>29.230632299999996</v>
      </c>
      <c r="W36" s="6" t="s">
        <v>672</v>
      </c>
      <c r="X36" s="39" t="s">
        <v>162</v>
      </c>
      <c r="Y36" s="336">
        <v>0.1</v>
      </c>
      <c r="Z36" s="336">
        <v>10</v>
      </c>
      <c r="AA36" s="337">
        <v>500</v>
      </c>
      <c r="AB36" s="299">
        <v>3500</v>
      </c>
      <c r="AC36" s="300">
        <v>1</v>
      </c>
      <c r="AD36" s="298">
        <f>0.008307/0.75*100</f>
        <v>1.1076000000000001</v>
      </c>
      <c r="AE36" s="298">
        <v>16</v>
      </c>
      <c r="AF36" s="299">
        <v>1420</v>
      </c>
      <c r="AG36" s="299">
        <v>80</v>
      </c>
      <c r="AH36" s="299">
        <v>150000</v>
      </c>
      <c r="AI36" s="301" t="s">
        <v>34</v>
      </c>
      <c r="AJ36" s="301" t="s">
        <v>625</v>
      </c>
      <c r="AK36" s="329">
        <v>8.3070000000000001E-3</v>
      </c>
      <c r="AL36" s="329">
        <v>0.16000000000000003</v>
      </c>
      <c r="AM36" s="331" t="s">
        <v>2374</v>
      </c>
      <c r="AN36" s="202" t="s">
        <v>2375</v>
      </c>
      <c r="AO36" s="331" t="s">
        <v>2376</v>
      </c>
      <c r="AP36" s="202" t="s">
        <v>2399</v>
      </c>
      <c r="AQ36" s="202" t="s">
        <v>895</v>
      </c>
      <c r="AR36" s="202" t="s">
        <v>922</v>
      </c>
      <c r="AS36" s="202" t="s">
        <v>930</v>
      </c>
      <c r="AT36" s="202" t="s">
        <v>924</v>
      </c>
      <c r="AU36" s="303">
        <f ca="1">IF(ISERROR(OFFSET('Daten KEA'!$A$1,MATCH(AU$5,'Daten KEA'!$A:$A,0)-1,MATCH(AM36,'Daten KEA'!$A$424:$ADO$424,0)-1)),0,OFFSET('Daten KEA'!$A$1,MATCH(AU$5,'Daten KEA'!$A:$A,0)-1,MATCH(AM36,'Daten KEA'!$A$424:$ADO$424,0)-1))+IF(ISERROR(AK36*INDEX('Energiefaktoren Ecoinvent'!$D:$D,MATCH('mobitool-Faktoren v2.0'!AI36,'Energiefaktoren Ecoinvent'!$A:$A,0))),0,AK36*INDEX('Energiefaktoren Ecoinvent'!$D:$D,MATCH('mobitool-Faktoren v2.0'!AI36,'Energiefaktoren Ecoinvent'!$A:$A,0)))+IF(OR(AJ36="Benzin",AJ36="Diesel"),IF(ISERROR(OFFSET('Daten KEA'!$A$1,MATCH(AV$5,'Daten KEA'!$A:$A,0)-1,MATCH(AN36,'Daten KEA'!$A$424:$ADO$424,0)-1)),0,OFFSET('Daten KEA'!$A$1,MATCH(AV$5,'Daten KEA'!$A:$A,0)-1,MATCH(AN36,'Daten KEA'!$A$424:$ADO$424,0)-1))+IF(ISERROR(AL36*INDEX('Energiefaktoren Ecoinvent'!$D:$D,MATCH('mobitool-Faktoren v2.0'!AJ36,'Energiefaktoren Ecoinvent'!$A:$A,0))),0,AL36*INDEX('Energiefaktoren Ecoinvent'!$D:$D,MATCH('mobitool-Faktoren v2.0'!AJ36,'Energiefaktoren Ecoinvent'!$A:$A,0))),0)</f>
        <v>0.35304750000000001</v>
      </c>
      <c r="AV36" s="303">
        <f ca="1">IF(OR(AJ36="Benzin",AJ36="Diesel"),0,IF(ISERROR(OFFSET('Daten KEA'!$A$1,MATCH(AV$5,'Daten KEA'!$A:$A,0)-1,MATCH(AN36,'Daten KEA'!$A$424:$ADO$424,0)-1)),0,OFFSET('Daten KEA'!$A$1,MATCH(AV$5,'Daten KEA'!$A:$A,0)-1,MATCH(AN36,'Daten KEA'!$A$424:$ADO$424,0)-1))+IF(ISERROR(AL36*INDEX('Energiefaktoren Ecoinvent'!$D:$D,MATCH('mobitool-Faktoren v2.0'!AJ36,'Energiefaktoren Ecoinvent'!$A:$A,0))),0,AL36*INDEX('Energiefaktoren Ecoinvent'!$D:$D,MATCH('mobitool-Faktoren v2.0'!AJ36,'Energiefaktoren Ecoinvent'!$A:$A,0))))</f>
        <v>0.57600000000000018</v>
      </c>
      <c r="AW36" s="303">
        <f ca="1">IF(ISERROR(OFFSET('Daten KEA'!$A$1,MATCH(AW$5,'Daten KEA'!$A:$A,0)-1,MATCH(AO36,'Daten KEA'!$A$424:$ADO$424,0)-1)),0,OFFSET('Daten KEA'!$A$1,MATCH(AW$5,'Daten KEA'!$A:$A,0)-1,MATCH(AO36,'Daten KEA'!$A$424:$ADO$424,0)-1))-IF(ISERROR(AK36*INDEX('Energiefaktoren Ecoinvent'!$D:$D,MATCH('mobitool-Faktoren v2.0'!AI36,'Energiefaktoren Ecoinvent'!$A:$A,0))),0,AK36*INDEX('Energiefaktoren Ecoinvent'!$D:$D,MATCH('mobitool-Faktoren v2.0'!AI36,'Energiefaktoren Ecoinvent'!$A:$A,0)))+IF(OR(AJ36="Benzin",AJ36="Diesel"),IF(ISERROR(OFFSET('Daten KEA'!$A$1,MATCH(AX$5,'Daten KEA'!$A:$A,0)-1,MATCH(AP36,'Daten KEA'!$A$424:$ADO$424,0)-1)),0,OFFSET('Daten KEA'!$A$1,MATCH(AX$5,'Daten KEA'!$A:$A,0)-1,MATCH(AP36,'Daten KEA'!$A$424:$ADO$424,0)-1))-IF(ISERROR(AL36*INDEX('Energiefaktoren Ecoinvent'!$D:$D,MATCH('mobitool-Faktoren v2.0'!AJ36,'Energiefaktoren Ecoinvent'!$A:$A,0))),0,AL36*INDEX('Energiefaktoren Ecoinvent'!$D:$D,MATCH('mobitool-Faktoren v2.0'!AJ36,'Energiefaktoren Ecoinvent'!$A:$A,0))),0)</f>
        <v>0.12442026</v>
      </c>
      <c r="AX36" s="303">
        <f ca="1">IF(OR(AJ36="Benzin",AJ36="Diesel"),0,IF(ISERROR(OFFSET('Daten KEA'!$A$1,MATCH(AX$5,'Daten KEA'!$A:$A,0)-1,MATCH(AP36,'Daten KEA'!$A$424:$ADO$424,0)-1)),0,OFFSET('Daten KEA'!$A$1,MATCH(AX$5,'Daten KEA'!$A:$A,0)-1,MATCH(AP36,'Daten KEA'!$A$424:$ADO$424,0)-1))-IF(ISERROR(AL36*INDEX('Energiefaktoren Ecoinvent'!$D:$D,MATCH('mobitool-Faktoren v2.0'!AJ36,'Energiefaktoren Ecoinvent'!$A:$A,0))),0,AL36*INDEX('Energiefaktoren Ecoinvent'!$D:$D,MATCH('mobitool-Faktoren v2.0'!AJ36,'Energiefaktoren Ecoinvent'!$A:$A,0))))</f>
        <v>1.1533783999999998</v>
      </c>
      <c r="AY36" s="303">
        <f t="shared" ca="1" si="5"/>
        <v>2.20684616</v>
      </c>
      <c r="AZ36" s="347">
        <f ca="1">IF(ISERROR(OFFSET('Daten KEA'!$A$1,MATCH(AZ$5,'Daten KEA'!$A:$A,0)-1,MATCH(AQ36,'Daten KEA'!$A$424:$ADO$424,0)-1)),0,OFFSET('Daten KEA'!$A$1,MATCH(AZ$5,'Daten KEA'!$A:$A,0)-1,MATCH(AQ36,'Daten KEA'!$A$424:$ADO$424,0)-1))</f>
        <v>0.21453198000000001</v>
      </c>
      <c r="BA36" s="347">
        <f ca="1">IF(ISERROR(OFFSET('Daten KEA'!$A$1,MATCH(BA$5,'Daten KEA'!$A:$A,0)-1,MATCH(AR36,'Daten KEA'!$A$424:$ADO$424,0)-1)),0,OFFSET('Daten KEA'!$A$1,MATCH(BA$5,'Daten KEA'!$A:$A,0)-1,MATCH(AR36,'Daten KEA'!$A$424:$ADO$424,0)-1))</f>
        <v>0.84847834</v>
      </c>
      <c r="BB36" s="347">
        <f ca="1">IF(ISERROR(OFFSET('Daten KEA'!$A$1,MATCH(BB$5,'Daten KEA'!$A:$A,0)-1,MATCH(AS36,'Daten KEA'!$A$424:$ADO$424,0)-1)),0,OFFSET('Daten KEA'!$A$1,MATCH(BB$5,'Daten KEA'!$A:$A,0)-1,MATCH(AS36,'Daten KEA'!$A$424:$ADO$424,0)-1))</f>
        <v>0.82906073000000002</v>
      </c>
      <c r="BC36" s="348">
        <f t="shared" ca="1" si="48"/>
        <v>4.0989172099999998</v>
      </c>
      <c r="BD36" s="347">
        <f ca="1">IF(ISERROR(OFFSET('Daten KEA'!$A$1,MATCH(BD$5,'Daten KEA'!$A:$A,0)-1,MATCH(AT36,'Daten KEA'!$A$424:$ADO$424,0)-1)),0,OFFSET('Daten KEA'!$A$1,MATCH(BD$5,'Daten KEA'!$A:$A,0)-1,MATCH(AT36,'Daten KEA'!$A$424:$ADO$424,0)-1))</f>
        <v>4.0989171999999998</v>
      </c>
      <c r="BE36" s="305">
        <f t="shared" ca="1" si="7"/>
        <v>0.99999999756033131</v>
      </c>
      <c r="BF36" s="306">
        <f ca="1">IF(ISERROR(OFFSET('Daten KEA'!$A$1,MATCH(BF$5,'Daten KEA'!$A:$A,0)-1,MATCH(AM36,'Daten KEA'!$A$424:$ADO$424,0)-1)),0,OFFSET('Daten KEA'!$A$1,MATCH(BF$5,'Daten KEA'!$A:$A,0)-1,MATCH(AM36,'Daten KEA'!$A$424:$ADO$424,0)-1))+IF(ISERROR($AK36*INDEX('Energiefaktoren Ecoinvent'!$H:$H,MATCH('mobitool-Faktoren v2.0'!$AI36,'Energiefaktoren Ecoinvent'!$A:$A,0))),0,$AK36*INDEX('Energiefaktoren Ecoinvent'!$H:$H,MATCH('mobitool-Faktoren v2.0'!$AI36,'Energiefaktoren Ecoinvent'!$A:$A,0)))+IF(OR(AJ36="Benzin",AJ36="Diesel"),IF(ISERROR(OFFSET('Daten KEA'!$A$1,MATCH(BG$5,'Daten KEA'!$A:$A,0)-1,MATCH(AN36,'Daten KEA'!$A$424:$ADO$424,0)-1)),0,OFFSET('Daten KEA'!$A$1,MATCH(BG$5,'Daten KEA'!$A:$A,0)-1,MATCH(AN36,'Daten KEA'!$A$424:$ADO$424,0)-1))+IF(ISERROR($AL36*INDEX('Energiefaktoren Ecoinvent'!$H:$H,MATCH('mobitool-Faktoren v2.0'!$AJ36,'Energiefaktoren Ecoinvent'!$A:$A,0))),0,$AL36*INDEX('Energiefaktoren Ecoinvent'!$H:$H,MATCH('mobitool-Faktoren v2.0'!$AJ36,'Energiefaktoren Ecoinvent'!$A:$A,0))),0)</f>
        <v>0.35304750000000001</v>
      </c>
      <c r="BG36" s="306">
        <f ca="1">IF(OR(AJ36="Benzin",AJ36="Diesel"),0,IF(ISERROR(OFFSET('Daten KEA'!$A$1,MATCH(BG$5,'Daten KEA'!$A:$A,0)-1,MATCH(AN36,'Daten KEA'!$A$424:$ADO$424,0)-1)),0,OFFSET('Daten KEA'!$A$1,MATCH(BG$5,'Daten KEA'!$A:$A,0)-1,MATCH(AN36,'Daten KEA'!$A$424:$ADO$424,0)-1))+IF(ISERROR($AL36*INDEX('Energiefaktoren Ecoinvent'!$H:$H,MATCH('mobitool-Faktoren v2.0'!$AJ36,'Energiefaktoren Ecoinvent'!$A:$A,0))),0,$AL36*INDEX('Energiefaktoren Ecoinvent'!$H:$H,MATCH('mobitool-Faktoren v2.0'!$AJ36,'Energiefaktoren Ecoinvent'!$A:$A,0))))</f>
        <v>0.3404822464820757</v>
      </c>
      <c r="BH36" s="306">
        <f ca="1">IF(ISERROR(OFFSET('Daten KEA'!$A$1,MATCH(BH$5,'Daten KEA'!$A:$A,0)-1,MATCH(AO36,'Daten KEA'!$A$424:$ADO$424,0)-1)),0,OFFSET('Daten KEA'!$A$1,MATCH(BH$5,'Daten KEA'!$A:$A,0)-1,MATCH(AO36,'Daten KEA'!$A$424:$ADO$424,0)-1))-IF(ISERROR($AK36*INDEX('Energiefaktoren Ecoinvent'!$H:$H,MATCH('mobitool-Faktoren v2.0'!$AI36,'Energiefaktoren Ecoinvent'!$A:$A,0))),0,$AK36*INDEX('Energiefaktoren Ecoinvent'!$H:$H,MATCH('mobitool-Faktoren v2.0'!$AI36,'Energiefaktoren Ecoinvent'!$A:$A,0)))+IF(OR(AJ36="Benzin",AJ36="Diesel"),IF(ISERROR(OFFSET('Daten KEA'!$A$1,MATCH(BI$5,'Daten KEA'!$A:$A,0)-1,MATCH(AP36,'Daten KEA'!$A$424:$ADO$424,0)-1)),0,OFFSET('Daten KEA'!$A$1,MATCH(BI$5,'Daten KEA'!$A:$A,0)-1,MATCH(AP36,'Daten KEA'!$A$424:$ADO$424,0)-1))-IF(ISERROR($AL36*INDEX('Energiefaktoren Ecoinvent'!$H:$H,MATCH('mobitool-Faktoren v2.0'!$AJ36,'Energiefaktoren Ecoinvent'!$A:$A,0))),0,$AL36*INDEX('Energiefaktoren Ecoinvent'!$H:$H,MATCH('mobitool-Faktoren v2.0'!$AJ36,'Energiefaktoren Ecoinvent'!$A:$A,0))),0)</f>
        <v>0.12286165503913998</v>
      </c>
      <c r="BI36" s="306">
        <f ca="1">IF(OR(AJ36="Benzin",AJ36="Diesel"),0,IF(ISERROR(OFFSET('Daten KEA'!$A$1,MATCH(BI$5,'Daten KEA'!$A:$A,0)-1,MATCH(AP36,'Daten KEA'!$A$424:$ADO$424,0)-1)),0,OFFSET('Daten KEA'!$A$1,MATCH(BI$5,'Daten KEA'!$A:$A,0)-1,MATCH(AP36,'Daten KEA'!$A$424:$ADO$424,0)-1))-IF(ISERROR($AL36*INDEX('Energiefaktoren Ecoinvent'!$H:$H,MATCH('mobitool-Faktoren v2.0'!$AJ36,'Energiefaktoren Ecoinvent'!$A:$A,0))),0,$AL36*INDEX('Energiefaktoren Ecoinvent'!$H:$H,MATCH('mobitool-Faktoren v2.0'!$AJ36,'Energiefaktoren Ecoinvent'!$A:$A,0))))</f>
        <v>1.1080860598990743</v>
      </c>
      <c r="BJ36" s="306">
        <f t="shared" ca="1" si="41"/>
        <v>1.92447746142029</v>
      </c>
      <c r="BK36" s="349">
        <f ca="1">IF(ISERROR(OFFSET('Daten KEA'!$A$1,MATCH(BK$5,'Daten KEA'!$A:$A,0)-1,MATCH(AQ36,'Daten KEA'!$A$424:$ADO$424,0)-1)),0,OFFSET('Daten KEA'!$A$1,MATCH(BK$5,'Daten KEA'!$A:$A,0)-1,MATCH(AQ36,'Daten KEA'!$A$424:$ADO$424,0)-1))</f>
        <v>0.20490561593225501</v>
      </c>
      <c r="BL36" s="349">
        <f ca="1">IF(ISERROR(OFFSET('Daten KEA'!$A$1,MATCH(BL$5,'Daten KEA'!$A:$A,0)-1,MATCH(AR36,'Daten KEA'!$A$424:$ADO$424,0)-1)),0,OFFSET('Daten KEA'!$A$1,MATCH(BL$5,'Daten KEA'!$A:$A,0)-1,MATCH(AR36,'Daten KEA'!$A$424:$ADO$424,0)-1))</f>
        <v>0.78080136397911004</v>
      </c>
      <c r="BM36" s="349">
        <f ca="1">IF(ISERROR(OFFSET('Daten KEA'!$A$1,MATCH(BM$5,'Daten KEA'!$A:$A,0)-1,MATCH(AS36,'Daten KEA'!$A$424:$ADO$424,0)-1)),0,OFFSET('Daten KEA'!$A$1,MATCH(BM$5,'Daten KEA'!$A:$A,0)-1,MATCH(AS36,'Daten KEA'!$A$424:$ADO$424,0)-1))</f>
        <v>0.7287527424722301</v>
      </c>
      <c r="BN36" s="350">
        <f t="shared" ca="1" si="49"/>
        <v>3.6389371838038849</v>
      </c>
      <c r="BO36" s="349">
        <f ca="1">IF(ISERROR(OFFSET('Daten KEA'!$A$1,MATCH(BO$5,'Daten KEA'!$A:$A,0)-1,MATCH(AT36,'Daten KEA'!$A$424:$ADO$424,0)-1)),0,OFFSET('Daten KEA'!$A$1,MATCH(BO$5,'Daten KEA'!$A:$A,0)-1,MATCH(AT36,'Daten KEA'!$A$424:$ADO$424,0)-1))</f>
        <v>3.6389372836039002</v>
      </c>
      <c r="BP36" s="305">
        <f t="shared" ca="1" si="8"/>
        <v>1.0000000274255945</v>
      </c>
      <c r="BQ36" s="351">
        <f ca="1">IF(ISERROR(OFFSET('Daten GWP'!$A$1,MATCH(BQ$5,'Daten GWP'!$A:$A,0)-1,MATCH(AM36,'Daten GWP'!$A$424:$ADO$424,0)-1)),0,OFFSET('Daten GWP'!$A$1,MATCH(BQ$5,'Daten GWP'!$A:$A,0)-1,MATCH(AM36,'Daten GWP'!$A$424:$ADO$424,0)-1))*1000</f>
        <v>32.777829000000004</v>
      </c>
      <c r="BR36" s="351">
        <f ca="1">IF(ISERROR(OFFSET('Daten GWP'!$A$1,MATCH(BR$5,'Daten GWP'!$A:$A,0)-1,MATCH(AN36,'Daten GWP'!$A$424:$ADO$424,0)-1)),0,OFFSET('Daten GWP'!$A$1,MATCH(BR$5,'Daten GWP'!$A:$A,0)-1,MATCH(AN36,'Daten GWP'!$A$424:$ADO$424,0)-1))*1000</f>
        <v>0</v>
      </c>
      <c r="BS36" s="351">
        <f ca="1">IF(ISERROR(OFFSET('Daten GWP'!$A$1,MATCH(BS$5,'Daten GWP'!$A:$A,0)-1,MATCH(AO36,'Daten GWP'!$A$424:$ADO$424,0)-1)),0,OFFSET('Daten GWP'!$A$1,MATCH(BS$5,'Daten GWP'!$A:$A,0)-1,MATCH(AO36,'Daten GWP'!$A$424:$ADO$424,0)-1))*1000</f>
        <v>6.7070764</v>
      </c>
      <c r="BT36" s="351">
        <f ca="1">IF(ISERROR(OFFSET('Daten GWP'!$A$1,MATCH(BT$5,'Daten GWP'!$A:$A,0)-1,MATCH(AP36,'Daten GWP'!$A$424:$ADO$424,0)-1)),0,OFFSET('Daten GWP'!$A$1,MATCH(BT$5,'Daten GWP'!$A:$A,0)-1,MATCH(AP36,'Daten GWP'!$A$424:$ADO$424,0)-1))*1000</f>
        <v>16.229092000000001</v>
      </c>
      <c r="BU36" s="308">
        <f t="shared" ca="1" si="9"/>
        <v>55.713997400000004</v>
      </c>
      <c r="BV36" s="351">
        <f ca="1">IF(ISERROR(OFFSET('Daten GWP'!$A$1,MATCH(BV$5,'Daten GWP'!$A:$A,0)-1,MATCH(AQ36,'Daten GWP'!$A$424:$ADO$424,0)-1)),0,OFFSET('Daten GWP'!$A$1,MATCH(BV$5,'Daten GWP'!$A:$A,0)-1,MATCH(AQ36,'Daten GWP'!$A$424:$ADO$424,0)-1))*1000</f>
        <v>7.4496653000000004</v>
      </c>
      <c r="BW36" s="351">
        <f ca="1">IF(ISERROR(OFFSET('Daten GWP'!$A$1,MATCH(BW$5,'Daten GWP'!$A:$A,0)-1,MATCH(AR36,'Daten GWP'!$A$424:$ADO$424,0)-1)),0,OFFSET('Daten GWP'!$A$1,MATCH(BW$5,'Daten GWP'!$A:$A,0)-1,MATCH(AR36,'Daten GWP'!$A$424:$ADO$424,0)-1))*1000</f>
        <v>51.607376000000002</v>
      </c>
      <c r="BX36" s="351">
        <f ca="1">IF(ISERROR(OFFSET('Daten GWP'!$A$1,MATCH(BX$5,'Daten GWP'!$A:$A,0)-1,MATCH(AS36,'Daten GWP'!$A$424:$ADO$424,0)-1)),0,OFFSET('Daten GWP'!$A$1,MATCH(BX$5,'Daten GWP'!$A:$A,0)-1,MATCH(AS36,'Daten GWP'!$A$424:$ADO$424,0)-1))*1000</f>
        <v>13.869325</v>
      </c>
      <c r="BY36" s="352">
        <f t="shared" ca="1" si="50"/>
        <v>128.64036369999999</v>
      </c>
      <c r="BZ36" s="351">
        <f ca="1">IF(ISERROR(OFFSET('Daten GWP'!$A$1,MATCH(BZ$5,'Daten GWP'!$A:$A,0)-1,MATCH(AT36,'Daten GWP'!$A$424:$ADO$424,0)-1)),0,OFFSET('Daten GWP'!$A$1,MATCH(BZ$5,'Daten GWP'!$A:$A,0)-1,MATCH(AT36,'Daten GWP'!$A$424:$ADO$424,0)-1))*1000</f>
        <v>128.64036000000002</v>
      </c>
      <c r="CA36" s="305">
        <f t="shared" ca="1" si="11"/>
        <v>0.99999997123764361</v>
      </c>
      <c r="CB36" s="310">
        <f ca="1">IF(ISERROR(OFFSET('Daten Elementary'!$A$1,MATCH(CB$5,'Daten Elementary'!$A:$A,0)-1,MATCH(AM36,'Daten Elementary'!$A$424:$ADO$424,0)-1)),0,OFFSET('Daten Elementary'!$A$1,MATCH(CB$5,'Daten Elementary'!$A:$A,0)-1,MATCH(AM36,'Daten Elementary'!$A$424:$ADO$424,0)-1))*1000000</f>
        <v>3.3143400000000001</v>
      </c>
      <c r="CC36" s="310">
        <f ca="1">IF(ISERROR(OFFSET('Daten Elementary'!$A$1,MATCH(CC$5,'Daten Elementary'!$A:$A,0)-1,MATCH(AN36,'Daten Elementary'!$A$424:$ADO$424,0)-1)),0,OFFSET('Daten Elementary'!$A$1,MATCH(CC$5,'Daten Elementary'!$A:$A,0)-1,MATCH(AN36,'Daten Elementary'!$A$424:$ADO$424,0)-1))*1000000</f>
        <v>12.01848</v>
      </c>
      <c r="CD36" s="310">
        <f ca="1">IF(ISERROR(OFFSET('Daten Elementary'!$A$1,MATCH(CD$5,'Daten Elementary'!$A:$A,0)-1,MATCH(AO36,'Daten Elementary'!$A$424:$ADO$424,0)-1)),0,OFFSET('Daten Elementary'!$A$1,MATCH(CD$5,'Daten Elementary'!$A:$A,0)-1,MATCH(AO36,'Daten Elementary'!$A$424:$ADO$424,0)-1))*1000000</f>
        <v>2.2609675</v>
      </c>
      <c r="CE36" s="310">
        <f ca="1">IF(ISERROR(OFFSET('Daten Elementary'!$A$1,MATCH(CE$5,'Daten Elementary'!$A:$A,0)-1,MATCH(AP36,'Daten Elementary'!$A$424:$ADO$424,0)-1)),0,OFFSET('Daten Elementary'!$A$1,MATCH(CE$5,'Daten Elementary'!$A:$A,0)-1,MATCH(AP36,'Daten Elementary'!$A$424:$ADO$424,0)-1))*1000000</f>
        <v>10.344609</v>
      </c>
      <c r="CF36" s="310">
        <f t="shared" ca="1" si="12"/>
        <v>27.938396500000003</v>
      </c>
      <c r="CG36" s="310">
        <f ca="1">IF(ISERROR(OFFSET('Daten Elementary'!$A$1,MATCH(CG$5,'Daten Elementary'!$A:$A,0)-1,MATCH(AQ36,'Daten Elementary'!$A$424:$ADO$424,0)-1)),0,OFFSET('Daten Elementary'!$A$1,MATCH(CG$5,'Daten Elementary'!$A:$A,0)-1,MATCH(AQ36,'Daten Elementary'!$A$424:$ADO$424,0)-1))*1000000</f>
        <v>2.8177561999999998</v>
      </c>
      <c r="CH36" s="310">
        <f ca="1">IF(ISERROR(OFFSET('Daten Elementary'!$A$1,MATCH(CH$5,'Daten Elementary'!$A:$A,0)-1,MATCH(AR36,'Daten Elementary'!$A$424:$ADO$424,0)-1)),0,OFFSET('Daten Elementary'!$A$1,MATCH(CH$5,'Daten Elementary'!$A:$A,0)-1,MATCH(AR36,'Daten Elementary'!$A$424:$ADO$424,0)-1))*1000000</f>
        <v>50.950947999999997</v>
      </c>
      <c r="CI36" s="310">
        <f ca="1">IF(ISERROR(OFFSET('Daten Elementary'!$A$1,MATCH(CI$5,'Daten Elementary'!$A:$A,0)-1,MATCH(AS36,'Daten Elementary'!$A$424:$ADO$424,0)-1)),0,OFFSET('Daten Elementary'!$A$1,MATCH(CI$5,'Daten Elementary'!$A:$A,0)-1,MATCH(AS36,'Daten Elementary'!$A$424:$ADO$424,0)-1))*1000000</f>
        <v>11.794364999999999</v>
      </c>
      <c r="CJ36" s="311">
        <f t="shared" ca="1" si="13"/>
        <v>93.501465699999997</v>
      </c>
      <c r="CK36" s="310">
        <f ca="1">IF(ISERROR(OFFSET('Daten Elementary'!$A$1,MATCH(CK$5,'Daten Elementary'!$A:$A,0)-1,MATCH($AT36,'Daten Elementary'!$A$424:$ADO$424,0)-1)),0,OFFSET('Daten Elementary'!$A$1,MATCH(CK$5,'Daten Elementary'!$A:$A,0)-1,MATCH($AT36,'Daten Elementary'!$A$424:$ADO$424,0)-1))*1000000</f>
        <v>93.499916999999996</v>
      </c>
      <c r="CL36" s="305">
        <f t="shared" ca="1" si="14"/>
        <v>0.99998343662328282</v>
      </c>
      <c r="CM36" s="312">
        <f ca="1">IF(ISERROR(OFFSET('Daten Elementary'!$A$1,MATCH(CM$5,'Daten Elementary'!$A:$A,0)-1,MATCH(AM36,'Daten Elementary'!$A$424:$ADO$424,0)-1)),0,OFFSET('Daten Elementary'!$A$1,MATCH(CM$5,'Daten Elementary'!$A:$A,0)-1,MATCH(AM36,'Daten Elementary'!$A$424:$ADO$424,0)-1))*1000000</f>
        <v>2.12134</v>
      </c>
      <c r="CN36" s="312">
        <f ca="1">IF(ISERROR(OFFSET('Daten Elementary'!$A$1,MATCH(CN$5,'Daten Elementary'!$A:$A,0)-1,MATCH(AN36,'Daten Elementary'!$A$424:$ADO$424,0)-1)),0,OFFSET('Daten Elementary'!$A$1,MATCH(CN$5,'Daten Elementary'!$A:$A,0)-1,MATCH(AN36,'Daten Elementary'!$A$424:$ADO$424,0)-1))*1000000</f>
        <v>7.2418800000000001</v>
      </c>
      <c r="CO36" s="312">
        <f ca="1">IF(ISERROR(OFFSET('Daten Elementary'!$A$1,MATCH(CO$5,'Daten Elementary'!$A:$A,0)-1,MATCH(AO36,'Daten Elementary'!$A$424:$ADO$424,0)-1)),0,OFFSET('Daten Elementary'!$A$1,MATCH(CO$5,'Daten Elementary'!$A:$A,0)-1,MATCH(AO36,'Daten Elementary'!$A$424:$ADO$424,0)-1))*1000000</f>
        <v>1.7940046999999999</v>
      </c>
      <c r="CP36" s="312">
        <f ca="1">IF(ISERROR(OFFSET('Daten Elementary'!$A$1,MATCH(CP$5,'Daten Elementary'!$A:$A,0)-1,MATCH(AP36,'Daten Elementary'!$A$424:$ADO$424,0)-1)),0,OFFSET('Daten Elementary'!$A$1,MATCH(CP$5,'Daten Elementary'!$A:$A,0)-1,MATCH(AP36,'Daten Elementary'!$A$424:$ADO$424,0)-1))*1000000</f>
        <v>5.8898406999999997</v>
      </c>
      <c r="CQ36" s="312">
        <f t="shared" ca="1" si="15"/>
        <v>17.047065400000001</v>
      </c>
      <c r="CR36" s="312">
        <f ca="1">IF(ISERROR(OFFSET('Daten Elementary'!$A$1,MATCH(CR$5,'Daten Elementary'!$A:$A,0)-1,MATCH(AQ36,'Daten Elementary'!$A$424:$ADO$424,0)-1)),0,OFFSET('Daten Elementary'!$A$1,MATCH(CR$5,'Daten Elementary'!$A:$A,0)-1,MATCH(AQ36,'Daten Elementary'!$A$424:$ADO$424,0)-1))*1000000</f>
        <v>1.8879055999999999</v>
      </c>
      <c r="CS36" s="312">
        <f ca="1">IF(ISERROR(OFFSET('Daten Elementary'!$A$1,MATCH(CS$5,'Daten Elementary'!$A:$A,0)-1,MATCH(AR36,'Daten Elementary'!$A$424:$ADO$424,0)-1)),0,OFFSET('Daten Elementary'!$A$1,MATCH(CS$5,'Daten Elementary'!$A:$A,0)-1,MATCH(AR36,'Daten Elementary'!$A$424:$ADO$424,0)-1))*1000000</f>
        <v>19.524953</v>
      </c>
      <c r="CT36" s="312">
        <f ca="1">IF(ISERROR(OFFSET('Daten Elementary'!$A$1,MATCH(CT$5,'Daten Elementary'!$A:$A,0)-1,MATCH(AS36,'Daten Elementary'!$A$424:$ADO$424,0)-1)),0,OFFSET('Daten Elementary'!$A$1,MATCH(CT$5,'Daten Elementary'!$A:$A,0)-1,MATCH(AS36,'Daten Elementary'!$A$424:$ADO$424,0)-1))*1000000</f>
        <v>6.6632528000000004</v>
      </c>
      <c r="CU36" s="313">
        <f t="shared" ca="1" si="16"/>
        <v>45.123176800000003</v>
      </c>
      <c r="CV36" s="312">
        <f ca="1">IF(ISERROR(OFFSET('Daten Elementary'!$A$1,MATCH(CV$5,'Daten Elementary'!$A:$A,0)-1,MATCH($AT36,'Daten Elementary'!$A$424:$ADO$424,0)-1)),0,OFFSET('Daten Elementary'!$A$1,MATCH(CV$5,'Daten Elementary'!$A:$A,0)-1,MATCH($AT36,'Daten Elementary'!$A$424:$ADO$424,0)-1))*1000000</f>
        <v>45.121918000000001</v>
      </c>
      <c r="CW36" s="305">
        <f t="shared" ca="1" si="17"/>
        <v>0.99997210302799422</v>
      </c>
      <c r="CX36" s="314">
        <f ca="1">IF(ISERROR(OFFSET('Daten Elementary'!$A$1,MATCH(CX$5,'Daten Elementary'!$A:$A,0)-1,MATCH(AM36,'Daten Elementary'!$A$424:$ADO$424,0)-1)),0,OFFSET('Daten Elementary'!$A$1,MATCH(CX$5,'Daten Elementary'!$A:$A,0)-1,MATCH(AM36,'Daten Elementary'!$A$424:$ADO$424,0)-1))*1000000</f>
        <v>14.999635</v>
      </c>
      <c r="CY36" s="314">
        <f ca="1">IF(ISERROR(OFFSET('Daten Elementary'!$A$1,MATCH(CY$5,'Daten Elementary'!$A:$A,0)-1,MATCH(AN36,'Daten Elementary'!$A$424:$ADO$424,0)-1)),0,OFFSET('Daten Elementary'!$A$1,MATCH(CY$5,'Daten Elementary'!$A:$A,0)-1,MATCH(AN36,'Daten Elementary'!$A$424:$ADO$424,0)-1))*1000000</f>
        <v>6.4867359999999999E-5</v>
      </c>
      <c r="CZ36" s="314">
        <f ca="1">IF(ISERROR(OFFSET('Daten Elementary'!$A$1,MATCH(CZ$5,'Daten Elementary'!$A:$A,0)-1,MATCH(AO36,'Daten Elementary'!$A$424:$ADO$424,0)-1)),0,OFFSET('Daten Elementary'!$A$1,MATCH(CZ$5,'Daten Elementary'!$A:$A,0)-1,MATCH(AO36,'Daten Elementary'!$A$424:$ADO$424,0)-1))*1000000</f>
        <v>26.021483</v>
      </c>
      <c r="DA36" s="314">
        <f ca="1">IF(ISERROR(OFFSET('Daten Elementary'!$A$1,MATCH(DA$5,'Daten Elementary'!$A:$A,0)-1,MATCH(AP36,'Daten Elementary'!$A$424:$ADO$424,0)-1)),0,OFFSET('Daten Elementary'!$A$1,MATCH(DA$5,'Daten Elementary'!$A:$A,0)-1,MATCH(AP36,'Daten Elementary'!$A$424:$ADO$424,0)-1))*1000000</f>
        <v>5.6580657999999993</v>
      </c>
      <c r="DB36" s="314">
        <f t="shared" ca="1" si="18"/>
        <v>46.67924866736</v>
      </c>
      <c r="DC36" s="314">
        <f ca="1">IF(ISERROR(OFFSET('Daten Elementary'!$A$1,MATCH(DC$5,'Daten Elementary'!$A:$A,0)-1,MATCH(AQ36,'Daten Elementary'!$A$424:$ADO$424,0)-1)),0,OFFSET('Daten Elementary'!$A$1,MATCH(DC$5,'Daten Elementary'!$A:$A,0)-1,MATCH(AQ36,'Daten Elementary'!$A$424:$ADO$424,0)-1))*1000000</f>
        <v>399.03487999999999</v>
      </c>
      <c r="DD36" s="314">
        <f ca="1">IF(ISERROR(OFFSET('Daten Elementary'!$A$1,MATCH(DD$5,'Daten Elementary'!$A:$A,0)-1,MATCH(AR36,'Daten Elementary'!$A$424:$ADO$424,0)-1)),0,OFFSET('Daten Elementary'!$A$1,MATCH(DD$5,'Daten Elementary'!$A:$A,0)-1,MATCH(AR36,'Daten Elementary'!$A$424:$ADO$424,0)-1))*1000000</f>
        <v>84.170282999999998</v>
      </c>
      <c r="DE36" s="314">
        <f ca="1">IF(ISERROR(OFFSET('Daten Elementary'!$A$1,MATCH(DE$5,'Daten Elementary'!$A:$A,0)-1,MATCH(AS36,'Daten Elementary'!$A$424:$ADO$424,0)-1)),0,OFFSET('Daten Elementary'!$A$1,MATCH(DE$5,'Daten Elementary'!$A:$A,0)-1,MATCH(AS36,'Daten Elementary'!$A$424:$ADO$424,0)-1))*1000000</f>
        <v>52.589711000000001</v>
      </c>
      <c r="DF36" s="315">
        <f t="shared" ca="1" si="19"/>
        <v>582.47412266736001</v>
      </c>
      <c r="DG36" s="314">
        <f ca="1">IF(ISERROR(OFFSET('Daten Elementary'!$A$1,MATCH(DG$5,'Daten Elementary'!$A:$A,0)-1,MATCH($AT36,'Daten Elementary'!$A$424:$ADO$424,0)-1)),0,OFFSET('Daten Elementary'!$A$1,MATCH(DG$5,'Daten Elementary'!$A:$A,0)-1,MATCH($AT36,'Daten Elementary'!$A$424:$ADO$424,0)-1))*1000000</f>
        <v>582.47412999999995</v>
      </c>
      <c r="DH36" s="305">
        <f t="shared" ca="1" si="20"/>
        <v>1.0000000125887822</v>
      </c>
      <c r="DI36" s="316">
        <f ca="1">IF(ISERROR(OFFSET('Daten Elementary'!$A$1,MATCH(DI$5,'Daten Elementary'!$A:$A,0)-1,MATCH(AM36,'Daten Elementary'!$A$424:$ADO$424,0)-1)),0,OFFSET('Daten Elementary'!$A$1,MATCH(DI$5,'Daten Elementary'!$A:$A,0)-1,MATCH(AM36,'Daten Elementary'!$A$424:$ADO$424,0)-1))*1000000</f>
        <v>4.5632999999999999</v>
      </c>
      <c r="DJ36" s="316">
        <f ca="1">IF(ISERROR(OFFSET('Daten Elementary'!$A$1,MATCH(DJ$5,'Daten Elementary'!$A:$A,0)-1,MATCH(AN36,'Daten Elementary'!$A$424:$ADO$424,0)-1)),0,OFFSET('Daten Elementary'!$A$1,MATCH(DJ$5,'Daten Elementary'!$A:$A,0)-1,MATCH(AN36,'Daten Elementary'!$A$424:$ADO$424,0)-1))*1000000</f>
        <v>0</v>
      </c>
      <c r="DK36" s="316">
        <f ca="1">IF(ISERROR(OFFSET('Daten Elementary'!$A$1,MATCH(DK$5,'Daten Elementary'!$A:$A,0)-1,MATCH(AO36,'Daten Elementary'!$A$424:$ADO$424,0)-1)),0,OFFSET('Daten Elementary'!$A$1,MATCH(DK$5,'Daten Elementary'!$A:$A,0)-1,MATCH(AO36,'Daten Elementary'!$A$424:$ADO$424,0)-1))*1000000</f>
        <v>24.841545999999997</v>
      </c>
      <c r="DL36" s="316">
        <f ca="1">IF(ISERROR(OFFSET('Daten Elementary'!$A$1,MATCH(DL$5,'Daten Elementary'!$A:$A,0)-1,MATCH(AP36,'Daten Elementary'!$A$424:$ADO$424,0)-1)),0,OFFSET('Daten Elementary'!$A$1,MATCH(DL$5,'Daten Elementary'!$A:$A,0)-1,MATCH(AP36,'Daten Elementary'!$A$424:$ADO$424,0)-1))*1000000</f>
        <v>27.166352</v>
      </c>
      <c r="DM36" s="316">
        <f t="shared" ca="1" si="21"/>
        <v>56.571197999999995</v>
      </c>
      <c r="DN36" s="316">
        <f ca="1">IF(ISERROR(OFFSET('Daten Elementary'!$A$1,MATCH(DN$5,'Daten Elementary'!$A:$A,0)-1,MATCH(AQ36,'Daten Elementary'!$A$424:$ADO$424,0)-1)),0,OFFSET('Daten Elementary'!$A$1,MATCH(DN$5,'Daten Elementary'!$A:$A,0)-1,MATCH(AQ36,'Daten Elementary'!$A$424:$ADO$424,0)-1))*1000000</f>
        <v>12.656601</v>
      </c>
      <c r="DO36" s="316">
        <f ca="1">IF(ISERROR(OFFSET('Daten Elementary'!$A$1,MATCH(DO$5,'Daten Elementary'!$A:$A,0)-1,MATCH(AR36,'Daten Elementary'!$A$424:$ADO$424,0)-1)),0,OFFSET('Daten Elementary'!$A$1,MATCH(DO$5,'Daten Elementary'!$A:$A,0)-1,MATCH(AR36,'Daten Elementary'!$A$424:$ADO$424,0)-1))*1000000</f>
        <v>97.962358999999992</v>
      </c>
      <c r="DP36" s="316">
        <f ca="1">IF(ISERROR(OFFSET('Daten Elementary'!$A$1,MATCH(DP$5,'Daten Elementary'!$A:$A,0)-1,MATCH(AS36,'Daten Elementary'!$A$424:$ADO$424,0)-1)),0,OFFSET('Daten Elementary'!$A$1,MATCH(DP$5,'Daten Elementary'!$A:$A,0)-1,MATCH(AS36,'Daten Elementary'!$A$424:$ADO$424,0)-1))*1000000</f>
        <v>59.399915</v>
      </c>
      <c r="DQ36" s="317">
        <f t="shared" ca="1" si="22"/>
        <v>226.59007299999999</v>
      </c>
      <c r="DR36" s="316">
        <f ca="1">IF(ISERROR(OFFSET('Daten Elementary'!$A$1,MATCH(DR$5,'Daten Elementary'!$A:$A,0)-1,MATCH($AT36,'Daten Elementary'!$A$424:$ADO$424,0)-1)),0,OFFSET('Daten Elementary'!$A$1,MATCH(DR$5,'Daten Elementary'!$A:$A,0)-1,MATCH($AT36,'Daten Elementary'!$A$424:$ADO$424,0)-1))*1000000</f>
        <v>226.59007</v>
      </c>
      <c r="DS36" s="305">
        <f t="shared" ca="1" si="23"/>
        <v>0.99999998676023205</v>
      </c>
      <c r="DT36" s="318">
        <f ca="1">IF(ISERROR(OFFSET('Daten UBP13'!$A$1,MATCH(DT$5,'Daten UBP13'!$A:$A,0)-1,MATCH(AM36,'Daten UBP13'!$A$424:$AEG$424,0)-1)),0,OFFSET('Daten UBP13'!$A$1,MATCH(DT$5,'Daten UBP13'!$A:$A,0)-1,MATCH(AM36,'Daten UBP13'!$A$424:$AEG$424,0)-1))</f>
        <v>22.036462</v>
      </c>
      <c r="DU36" s="318">
        <f ca="1">IF(ISERROR(OFFSET('Daten UBP13'!$A$1,MATCH(DU$5,'Daten UBP13'!$A:$A,0)-1,MATCH(AN36,'Daten UBP13'!$A$424:$AEG$424,0)-1)),0,OFFSET('Daten UBP13'!$A$1,MATCH(DU$5,'Daten UBP13'!$A:$A,0)-1,MATCH(AN36,'Daten UBP13'!$A$424:$AEG$424,0)-1))</f>
        <v>21.079246000000001</v>
      </c>
      <c r="DV36" s="318">
        <f ca="1">IF(ISERROR(OFFSET('Daten UBP13'!$A$1,MATCH(DV$5,'Daten UBP13'!$A:$A,0)-1,MATCH(AO36,'Daten UBP13'!$A$424:$AEG$424,0)-1)),0,OFFSET('Daten UBP13'!$A$1,MATCH(DV$5,'Daten UBP13'!$A:$A,0)-1,MATCH(AO36,'Daten UBP13'!$A$424:$AEG$424,0)-1))</f>
        <v>11.717045000000001</v>
      </c>
      <c r="DW36" s="318">
        <f ca="1">IF(ISERROR(OFFSET('Daten UBP13'!$A$1,MATCH(DW$5,'Daten UBP13'!$A:$A,0)-1,MATCH(AP36,'Daten UBP13'!$A$424:$AEG$424,0)-1)),0,OFFSET('Daten UBP13'!$A$1,MATCH(DW$5,'Daten UBP13'!$A:$A,0)-1,MATCH(AP36,'Daten UBP13'!$A$424:$AEG$424,0)-1))</f>
        <v>55.435406999999998</v>
      </c>
      <c r="DX36" s="318">
        <f t="shared" ca="1" si="24"/>
        <v>110.26815999999999</v>
      </c>
      <c r="DY36" s="318">
        <f ca="1">IF(ISERROR(OFFSET('Daten UBP13'!$A$1,MATCH(DY$5,'Daten UBP13'!$A:$A,0)-1,MATCH(AQ36,'Daten UBP13'!$A$424:$AEG$424,0)-1)),0,OFFSET('Daten UBP13'!$A$1,MATCH(DY$5,'Daten UBP13'!$A:$A,0)-1,MATCH(AQ36,'Daten UBP13'!$A$424:$AEG$424,0)-1))</f>
        <v>15.635809</v>
      </c>
      <c r="DZ36" s="318">
        <f ca="1">IF(ISERROR(OFFSET('Daten UBP13'!$A$1,MATCH(DZ$5,'Daten UBP13'!$A:$A,0)-1,MATCH(AR36,'Daten UBP13'!$A$424:$AEG$424,0)-1)),0,OFFSET('Daten UBP13'!$A$1,MATCH(DZ$5,'Daten UBP13'!$A:$A,0)-1,MATCH(AR36,'Daten UBP13'!$A$424:$AEG$424,0)-1))</f>
        <v>96.804969999999997</v>
      </c>
      <c r="EA36" s="318">
        <f ca="1">IF(ISERROR(OFFSET('Daten UBP13'!$A$1,MATCH(EA$5,'Daten UBP13'!$A:$A,0)-1,MATCH(AS36,'Daten UBP13'!$A$424:$AEG$424,0)-1)),0,OFFSET('Daten UBP13'!$A$1,MATCH(EA$5,'Daten UBP13'!$A:$A,0)-1,MATCH(AS36,'Daten UBP13'!$A$424:$AEG$424,0)-1))</f>
        <v>36.620598000000001</v>
      </c>
      <c r="EB36" s="319">
        <f t="shared" ca="1" si="25"/>
        <v>259.32953699999996</v>
      </c>
      <c r="EC36" s="318">
        <f ca="1">IF(ISERROR(OFFSET('Daten UBP13'!$A$1,MATCH(EC$5,'Daten UBP13'!$A:$A,0)-1,MATCH(AT36,'Daten UBP13'!$A$424:$AEG$424,0)-1)),0,OFFSET('Daten UBP13'!$A$1,MATCH(EC$5,'Daten UBP13'!$A:$A,0)-1,MATCH(AT36,'Daten UBP13'!$A$424:$AEG$424,0)-1))</f>
        <v>259.32808</v>
      </c>
      <c r="ED36" s="305">
        <f t="shared" ca="1" si="26"/>
        <v>0.99999438166582633</v>
      </c>
      <c r="EE36" s="320">
        <f ca="1">IF(ISERROR(OFFSET('Daten ReCiPe'!$A$1,MATCH(EE$5,'Daten ReCiPe'!$A:$A,0)-1,MATCH(AM36,'Daten ReCiPe'!$A$424:$ADO$424,0)-1)),0,OFFSET('Daten ReCiPe'!$A$1,MATCH(EE$5,'Daten ReCiPe'!$A:$A,0)-1,MATCH(AM36,'Daten ReCiPe'!$A$424:$ADO$424,0)-1))*1000</f>
        <v>1.5350746</v>
      </c>
      <c r="EF36" s="320">
        <f ca="1">IF(ISERROR(OFFSET('Daten ReCiPe'!$A$1,MATCH(EF$5,'Daten ReCiPe'!$A:$A,0)-1,MATCH(AN36,'Daten ReCiPe'!$A$424:$ADO$424,0)-1)),0,OFFSET('Daten ReCiPe'!$A$1,MATCH(EF$5,'Daten ReCiPe'!$A:$A,0)-1,MATCH(AN36,'Daten ReCiPe'!$A$424:$ADO$424,0)-1))*1000</f>
        <v>0.11396072</v>
      </c>
      <c r="EG36" s="320">
        <f ca="1">IF(ISERROR(OFFSET('Daten ReCiPe'!$A$1,MATCH(EG$5,'Daten ReCiPe'!$A:$A,0)-1,MATCH(AO36,'Daten ReCiPe'!$A$424:$ADO$424,0)-1)),0,OFFSET('Daten ReCiPe'!$A$1,MATCH(EG$5,'Daten ReCiPe'!$A:$A,0)-1,MATCH(AO36,'Daten ReCiPe'!$A$424:$ADO$424,0)-1))*1000</f>
        <v>1.8792633000000001</v>
      </c>
      <c r="EH36" s="320">
        <f ca="1">IF(ISERROR(OFFSET('Daten ReCiPe'!$A$1,MATCH(EH$5,'Daten ReCiPe'!$A:$A,0)-1,MATCH(AP36,'Daten ReCiPe'!$A$424:$ADO$424,0)-1)),0,OFFSET('Daten ReCiPe'!$A$1,MATCH(EH$5,'Daten ReCiPe'!$A:$A,0)-1,MATCH(AP36,'Daten ReCiPe'!$A$424:$ADO$424,0)-1))*1000</f>
        <v>1.7309044</v>
      </c>
      <c r="EI36" s="320">
        <f t="shared" ca="1" si="27"/>
        <v>5.2592030200000002</v>
      </c>
      <c r="EJ36" s="320">
        <f ca="1">IF(ISERROR(OFFSET('Daten ReCiPe'!$A$1,MATCH(EJ$5,'Daten ReCiPe'!$A:$A,0)-1,MATCH(AQ36,'Daten ReCiPe'!$A$424:$ADO$424,0)-1)),0,OFFSET('Daten ReCiPe'!$A$1,MATCH(EJ$5,'Daten ReCiPe'!$A:$A,0)-1,MATCH(AQ36,'Daten ReCiPe'!$A$424:$ADO$424,0)-1))*1000</f>
        <v>0.96596199999999999</v>
      </c>
      <c r="EK36" s="320">
        <f ca="1">IF(ISERROR(OFFSET('Daten ReCiPe'!$A$1,MATCH(EK$5,'Daten ReCiPe'!$A:$A,0)-1,MATCH(AR36,'Daten ReCiPe'!$A$424:$ADO$424,0)-1)),0,OFFSET('Daten ReCiPe'!$A$1,MATCH(EK$5,'Daten ReCiPe'!$A:$A,0)-1,MATCH(AR36,'Daten ReCiPe'!$A$424:$ADO$424,0)-1))*1000</f>
        <v>6.9038978999999996</v>
      </c>
      <c r="EL36" s="320">
        <f ca="1">IF(ISERROR(OFFSET('Daten ReCiPe'!$A$1,MATCH(EL$5,'Daten ReCiPe'!$A:$A,0)-1,MATCH(AS36,'Daten ReCiPe'!$A$424:$ADO$424,0)-1)),0,OFFSET('Daten ReCiPe'!$A$1,MATCH(EL$5,'Daten ReCiPe'!$A:$A,0)-1,MATCH(AS36,'Daten ReCiPe'!$A$424:$ADO$424,0)-1))*1000</f>
        <v>1.9357952</v>
      </c>
      <c r="EM36" s="321">
        <f t="shared" ca="1" si="28"/>
        <v>15.064858119999998</v>
      </c>
      <c r="EN36" s="320">
        <f ca="1">IF(ISERROR(OFFSET('Daten ReCiPe'!$A$1,MATCH(EN$5,'Daten ReCiPe'!$A:$A,0)-1,MATCH(AT36,'Daten ReCiPe'!$A$424:$ADO$424,0)-1)),0,OFFSET('Daten ReCiPe'!$A$1,MATCH(EN$5,'Daten ReCiPe'!$A:$A,0)-1,MATCH(AT36,'Daten ReCiPe'!$A$424:$ADO$424,0)-1))*1000</f>
        <v>15.064842000000001</v>
      </c>
      <c r="EO36" s="305">
        <f t="shared" ca="1" si="29"/>
        <v>0.99999892996005213</v>
      </c>
      <c r="EP36" s="322">
        <f ca="1">IF(ISERROR(OFFSET('Daten Elementary'!$A$1,MATCH(EP$5,'Daten Elementary'!$A:$A,0)-1,MATCH(AM36,'Daten Elementary'!$A$424:$ADO$424,0)-1)),0,OFFSET('Daten Elementary'!$A$1,MATCH(EP$5,'Daten Elementary'!$A:$A,0)-1,MATCH(AM36,'Daten Elementary'!$A$424:$ADO$424,0)-1))*1000000</f>
        <v>0.13236389999999998</v>
      </c>
      <c r="EQ36" s="322">
        <f ca="1">IF(ISERROR(OFFSET('Daten Elementary'!$A$1,MATCH(EQ$5,'Daten Elementary'!$A:$A,0)-1,MATCH(AN36,'Daten Elementary'!$A$424:$ADO$424,0)-1)),0,OFFSET('Daten Elementary'!$A$1,MATCH(EQ$5,'Daten Elementary'!$A:$A,0)-1,MATCH(AN36,'Daten Elementary'!$A$424:$ADO$424,0)-1))*1000000</f>
        <v>5.6015599999999999E-2</v>
      </c>
      <c r="ER36" s="322">
        <f ca="1">IF(ISERROR(OFFSET('Daten Elementary'!$A$1,MATCH(ER$5,'Daten Elementary'!$A:$A,0)-1,MATCH(AO36,'Daten Elementary'!$A$424:$ADO$424,0)-1)),0,OFFSET('Daten Elementary'!$A$1,MATCH(ER$5,'Daten Elementary'!$A:$A,0)-1,MATCH(AO36,'Daten Elementary'!$A$424:$ADO$424,0)-1))*1000000</f>
        <v>47.172919</v>
      </c>
      <c r="ES36" s="322">
        <f ca="1">IF(ISERROR(OFFSET('Daten Elementary'!$A$1,MATCH(ES$5,'Daten Elementary'!$A:$A,0)-1,MATCH(AP36,'Daten Elementary'!$A$424:$ADO$424,0)-1)),0,OFFSET('Daten Elementary'!$A$1,MATCH(ES$5,'Daten Elementary'!$A:$A,0)-1,MATCH(AP36,'Daten Elementary'!$A$424:$ADO$424,0)-1))*1000000</f>
        <v>44.686364000000005</v>
      </c>
      <c r="ET36" s="322">
        <f t="shared" ca="1" si="30"/>
        <v>92.047662500000001</v>
      </c>
      <c r="EU36" s="322">
        <f ca="1">IF(ISERROR(OFFSET('Daten Elementary'!$A$1,MATCH(EU$5,'Daten Elementary'!$A:$A,0)-1,MATCH(AQ36,'Daten Elementary'!$A$424:$ADO$424,0)-1)),0,OFFSET('Daten Elementary'!$A$1,MATCH(EU$5,'Daten Elementary'!$A:$A,0)-1,MATCH(AQ36,'Daten Elementary'!$A$424:$ADO$424,0)-1))*1000000</f>
        <v>17.931219000000002</v>
      </c>
      <c r="EV36" s="322">
        <f ca="1">IF(ISERROR(OFFSET('Daten Elementary'!$A$1,MATCH(EV$5,'Daten Elementary'!$A:$A,0)-1,MATCH(AR36,'Daten Elementary'!$A$424:$ADO$424,0)-1)),0,OFFSET('Daten Elementary'!$A$1,MATCH(EV$5,'Daten Elementary'!$A:$A,0)-1,MATCH(AR36,'Daten Elementary'!$A$424:$ADO$424,0)-1))*1000000</f>
        <v>160.6464</v>
      </c>
      <c r="EW36" s="322">
        <f ca="1">IF(ISERROR(OFFSET('Daten Elementary'!$A$1,MATCH(EW$5,'Daten Elementary'!$A:$A,0)-1,MATCH(AS36,'Daten Elementary'!$A$424:$ADO$424,0)-1)),0,OFFSET('Daten Elementary'!$A$1,MATCH(EW$5,'Daten Elementary'!$A:$A,0)-1,MATCH(AS36,'Daten Elementary'!$A$424:$ADO$424,0)-1))*1000000</f>
        <v>32.9953</v>
      </c>
      <c r="EX36" s="323">
        <f t="shared" ca="1" si="31"/>
        <v>303.62058150000001</v>
      </c>
      <c r="EY36" s="322">
        <f ca="1">IF(ISERROR(OFFSET('Daten Elementary'!$A$1,MATCH(EY$5,'Daten Elementary'!$A:$A,0)-1,MATCH($AT36,'Daten Elementary'!$A$424:$ADO$424,0)-1)),0,OFFSET('Daten Elementary'!$A$1,MATCH(EY$5,'Daten Elementary'!$A:$A,0)-1,MATCH($AT36,'Daten Elementary'!$A$424:$ADO$424,0)-1))*1000000</f>
        <v>303.62055999999995</v>
      </c>
      <c r="EZ36" s="305">
        <f t="shared" ca="1" si="32"/>
        <v>0.99999992918793601</v>
      </c>
      <c r="FA36" s="314">
        <f ca="1">IF(ISERROR(OFFSET('Daten Elementary'!$A$1,MATCH(FA$5,'Daten Elementary'!$A:$A,0)-1,MATCH(AM36,'Daten Elementary'!$A$424:$ADO$424,0)-1)),0,OFFSET('Daten Elementary'!$A$1,MATCH(FA$5,'Daten Elementary'!$A:$A,0)-1,MATCH(AM36,'Daten Elementary'!$A$424:$ADO$424,0)-1))*1000</f>
        <v>26.042999999999999</v>
      </c>
      <c r="FB36" s="314">
        <f ca="1">IF(ISERROR(OFFSET('Daten Elementary'!$A$1,MATCH(FB$5,'Daten Elementary'!$A:$A,0)-1,MATCH(AN36,'Daten Elementary'!$A$424:$ADO$424,0)-1)),0,OFFSET('Daten Elementary'!$A$1,MATCH(FB$5,'Daten Elementary'!$A:$A,0)-1,MATCH(AN36,'Daten Elementary'!$A$424:$ADO$424,0)-1))*1000</f>
        <v>0</v>
      </c>
      <c r="FC36" s="314">
        <f ca="1">IF(ISERROR(OFFSET('Daten Elementary'!$A$1,MATCH(FC$5,'Daten Elementary'!$A:$A,0)-1,MATCH(AO36,'Daten Elementary'!$A$424:$ADO$424,0)-1)),0,OFFSET('Daten Elementary'!$A$1,MATCH(FC$5,'Daten Elementary'!$A:$A,0)-1,MATCH(AO36,'Daten Elementary'!$A$424:$ADO$424,0)-1))*1000</f>
        <v>5.5326359999999992</v>
      </c>
      <c r="FD36" s="314">
        <f ca="1">IF(ISERROR(OFFSET('Daten Elementary'!$A$1,MATCH(FD$5,'Daten Elementary'!$A:$A,0)-1,MATCH(AP36,'Daten Elementary'!$A$424:$ADO$424,0)-1)),0,OFFSET('Daten Elementary'!$A$1,MATCH(FD$5,'Daten Elementary'!$A:$A,0)-1,MATCH(AP36,'Daten Elementary'!$A$424:$ADO$424,0)-1))*1000</f>
        <v>14.506541</v>
      </c>
      <c r="FE36" s="314">
        <f t="shared" ca="1" si="33"/>
        <v>46.082177000000001</v>
      </c>
      <c r="FF36" s="314">
        <f ca="1">IF(ISERROR(OFFSET('Daten Elementary'!$A$1,MATCH(FF$5,'Daten Elementary'!$A:$A,0)-1,MATCH(AQ36,'Daten Elementary'!$A$424:$ADO$424,0)-1)),0,OFFSET('Daten Elementary'!$A$1,MATCH(FF$5,'Daten Elementary'!$A:$A,0)-1,MATCH(AQ36,'Daten Elementary'!$A$424:$ADO$424,0)-1))*1000</f>
        <v>6.5948663999999999</v>
      </c>
      <c r="FG36" s="314">
        <f ca="1">IF(ISERROR(OFFSET('Daten Elementary'!$A$1,MATCH(FG$5,'Daten Elementary'!$A:$A,0)-1,MATCH(AR36,'Daten Elementary'!$A$424:$ADO$424,0)-1)),0,OFFSET('Daten Elementary'!$A$1,MATCH(FG$5,'Daten Elementary'!$A:$A,0)-1,MATCH(AR36,'Daten Elementary'!$A$424:$ADO$424,0)-1))*1000</f>
        <v>46.130008000000004</v>
      </c>
      <c r="FH36" s="314">
        <f ca="1">IF(ISERROR(OFFSET('Daten Elementary'!$A$1,MATCH(FH$5,'Daten Elementary'!$A:$A,0)-1,MATCH(AS36,'Daten Elementary'!$A$424:$ADO$424,0)-1)),0,OFFSET('Daten Elementary'!$A$1,MATCH(FH$5,'Daten Elementary'!$A:$A,0)-1,MATCH(AS36,'Daten Elementary'!$A$424:$ADO$424,0)-1))*1000</f>
        <v>12.474614000000001</v>
      </c>
      <c r="FI36" s="315">
        <f t="shared" ca="1" si="34"/>
        <v>111.28166540000001</v>
      </c>
      <c r="FJ36" s="314">
        <f ca="1">IF(ISERROR(OFFSET('Daten Elementary'!$A$1,MATCH(FJ$5,'Daten Elementary'!$A:$A,0)-1,MATCH($AT36,'Daten Elementary'!$A$424:$ADO$424,0)-1)),0,OFFSET('Daten Elementary'!$A$1,MATCH(FJ$5,'Daten Elementary'!$A:$A,0)-1,MATCH($AT36,'Daten Elementary'!$A$424:$ADO$424,0)-1))*1000</f>
        <v>111.28166</v>
      </c>
      <c r="FK36" s="305">
        <f t="shared" ca="1" si="35"/>
        <v>0.99999995147448606</v>
      </c>
      <c r="FL36" s="314">
        <f ca="1">IF(ISERROR(OFFSET('Daten Elementary'!$A$1,MATCH(FL$5,'Daten Elementary'!$A:$A,0)-1,MATCH(AM36,'Daten Elementary'!$A$424:$ADO$424,0)-1)),0,OFFSET('Daten Elementary'!$A$1,MATCH(FL$5,'Daten Elementary'!$A:$A,0)-1,MATCH(AM36,'Daten Elementary'!$A$424:$ADO$424,0)-1))</f>
        <v>0</v>
      </c>
      <c r="FM36" s="314">
        <f ca="1">IF(ISERROR(OFFSET('Daten Elementary'!$A$1,MATCH(FM$5,'Daten Elementary'!$A:$A,0)-1,MATCH(AN36,'Daten Elementary'!$A$424:$ADO$424,0)-1)),0,OFFSET('Daten Elementary'!$A$1,MATCH(FM$5,'Daten Elementary'!$A:$A,0)-1,MATCH(AN36,'Daten Elementary'!$A$424:$ADO$424,0)-1))</f>
        <v>0</v>
      </c>
      <c r="FN36" s="314">
        <f ca="1">IF(ISERROR(OFFSET('Daten Elementary'!$A$1,MATCH(FN$5,'Daten Elementary'!$A:$A,0)-1,MATCH(AO36,'Daten Elementary'!$A$424:$ADO$424,0)-1)),0,OFFSET('Daten Elementary'!$A$1,MATCH(FN$5,'Daten Elementary'!$A:$A,0)-1,MATCH(AO36,'Daten Elementary'!$A$424:$ADO$424,0)-1))</f>
        <v>0</v>
      </c>
      <c r="FO36" s="314">
        <f ca="1">IF(ISERROR(OFFSET('Daten Elementary'!$A$1,MATCH(FO$5,'Daten Elementary'!$A:$A,0)-1,MATCH(AP36,'Daten Elementary'!$A$424:$ADO$424,0)-1)),0,OFFSET('Daten Elementary'!$A$1,MATCH(FO$5,'Daten Elementary'!$A:$A,0)-1,MATCH(AP36,'Daten Elementary'!$A$424:$ADO$424,0)-1))</f>
        <v>0</v>
      </c>
      <c r="FP36" s="314">
        <f t="shared" ca="1" si="36"/>
        <v>0</v>
      </c>
      <c r="FQ36" s="314">
        <f ca="1">IF(ISERROR(OFFSET('Daten Elementary'!$A$1,MATCH(FQ$5,'Daten Elementary'!$A:$A,0)-1,MATCH(AQ36,'Daten Elementary'!$A$424:$ADO$424,0)-1)),0,OFFSET('Daten Elementary'!$A$1,MATCH(FQ$5,'Daten Elementary'!$A:$A,0)-1,MATCH(AQ36,'Daten Elementary'!$A$424:$ADO$424,0)-1))</f>
        <v>0</v>
      </c>
      <c r="FR36" s="314">
        <f ca="1">IF(ISERROR(OFFSET('Daten Elementary'!$A$1,MATCH(FR$5,'Daten Elementary'!$A:$A,0)-1,MATCH(AR36,'Daten Elementary'!$A$424:$ADO$424,0)-1)),0,OFFSET('Daten Elementary'!$A$1,MATCH(FR$5,'Daten Elementary'!$A:$A,0)-1,MATCH(AR36,'Daten Elementary'!$A$424:$ADO$424,0)-1))</f>
        <v>0</v>
      </c>
      <c r="FS36" s="314">
        <f ca="1">IF(ISERROR(OFFSET('Daten Elementary'!$A$1,MATCH(FS$5,'Daten Elementary'!$A:$A,0)-1,MATCH(AS36,'Daten Elementary'!$A$424:$ADO$424,0)-1)),0,OFFSET('Daten Elementary'!$A$1,MATCH(FS$5,'Daten Elementary'!$A:$A,0)-1,MATCH(AS36,'Daten Elementary'!$A$424:$ADO$424,0)-1))</f>
        <v>0</v>
      </c>
      <c r="FT36" s="315">
        <f t="shared" ca="1" si="37"/>
        <v>0</v>
      </c>
      <c r="FU36" s="314">
        <f ca="1">IF(ISERROR(OFFSET('Daten Elementary'!$A$1,MATCH(FU$5,'Daten Elementary'!$A:$A,0)-1,MATCH($AT36,'Daten Elementary'!$A$424:$ADO$424,0)-1)),0,OFFSET('Daten Elementary'!$A$1,MATCH(FU$5,'Daten Elementary'!$A:$A,0)-1,MATCH($AT36,'Daten Elementary'!$A$424:$ADO$424,0)-1))</f>
        <v>0</v>
      </c>
      <c r="FV36" s="305">
        <f t="shared" ca="1" si="38"/>
        <v>0</v>
      </c>
      <c r="FW36" s="324"/>
      <c r="FX36" s="231" t="str">
        <f t="shared" si="39"/>
        <v>Personenwagen, Plug-In Hybrid (durchschnittliche Flotte, Verbrauchermix CH)</v>
      </c>
      <c r="FY36" s="231" t="str">
        <f t="shared" si="2"/>
        <v>Personenwagen</v>
      </c>
      <c r="FZ36" s="231" t="str">
        <f t="shared" si="3"/>
        <v>, Plug-In Hybrid</v>
      </c>
      <c r="GA36" s="231" t="str">
        <f t="shared" si="4"/>
        <v xml:space="preserve"> (durchschnittliche Flotte, Verbrauchermix CH)</v>
      </c>
      <c r="GB36" s="231"/>
    </row>
    <row r="37" spans="1:184" ht="16.5" customHeight="1">
      <c r="A37" s="295"/>
      <c r="B37" s="344"/>
      <c r="C37" s="332" t="s">
        <v>385</v>
      </c>
      <c r="D37" s="332" t="s">
        <v>679</v>
      </c>
      <c r="E37" s="345" t="s">
        <v>2303</v>
      </c>
      <c r="F37" s="102">
        <v>1.6</v>
      </c>
      <c r="G37" s="31">
        <v>5</v>
      </c>
      <c r="H37" s="87">
        <f t="shared" si="47"/>
        <v>0.32</v>
      </c>
      <c r="I37" s="99">
        <f>5.5*0.2</f>
        <v>1.1000000000000001</v>
      </c>
      <c r="J37" s="99">
        <f t="shared" si="51"/>
        <v>16</v>
      </c>
      <c r="K37" s="100">
        <v>1500</v>
      </c>
      <c r="L37" s="100">
        <v>80</v>
      </c>
      <c r="M37" s="99">
        <v>0.5</v>
      </c>
      <c r="N37" s="38" t="s">
        <v>99</v>
      </c>
      <c r="O37" s="6">
        <f ca="1">(IF(ISERROR(INDEX(INDIRECT($D$268),MATCH($AM37,$AM$4:$AM$275,0),MATCH(O$304,INDIRECT($E$268),0))*$I37/$AD37),0,INDEX(INDIRECT($D$268),MATCH($AM37,$AM$4:$AM$275,0),MATCH(O$304,INDIRECT($E$268),0))*$I37/$AD37)+IF(ISERROR(INDEX(INDIRECT($D$268),MATCH($AN37,$AN$4:$AN$275,0),MATCH(O$305,INDIRECT($E$268),0))*$J37/$AE37),0,INDEX(INDIRECT($D$268),MATCH($AN37,$AN$4:$AN$275,0),MATCH(O$305,INDIRECT($E$268),0))*$J37/$AE37))*$AC37/$F37</f>
        <v>20.345573706663053</v>
      </c>
      <c r="P37" s="6">
        <f ca="1">(IF(ISERROR(INDEX(INDIRECT($D$268),MATCH($AO37,$AO$4:$AO$275,0),MATCH(P$304,INDIRECT($E$268),0))*$I37/$AD37),0,INDEX(INDIRECT($D$268),MATCH($AO37,$AO$4:$AO$275,0),MATCH(P$304,INDIRECT($E$268),0))*$I37/$AD37)*$AC37/$F37+IF($B$268=1,($J37/100*($S$230-INDEX('Energiefaktoren Ecoinvent'!$D:$D,MATCH('mobitool-Faktoren v2.0'!$AJ37,'Energiefaktoren Ecoinvent'!$A:$A,0)))/$F37),IF($B$268=7,($J37/100*($S$230-INDEX('Energiefaktoren Ecoinvent'!$H:$H,MATCH('mobitool-Faktoren v2.0'!$AJ37,'Energiefaktoren Ecoinvent'!$A:$A,0)))/$F37),(($J37/100*($S$230))/$F37))))</f>
        <v>14.328404475279431</v>
      </c>
      <c r="Q37" s="6">
        <f ca="1">INDEX(INDIRECT($D$268),MATCH($AQ37,$AQ$4:$AQ$284,0),MATCH(Q$4,INDIRECT($E$268),0))*$K37*$AC37/$F37/$AF37</f>
        <v>4.9183529709507043</v>
      </c>
      <c r="R37" s="6">
        <f ca="1">INDEX(INDIRECT($D$268),MATCH($AR37,$AR$4:$AR$284,0),MATCH(R$4,INDIRECT($E$268),0))*IF($K37=1,$K37/$AF37,($K37-$L37)/($AF37-$AG37))*$AC37/$F37+$L37*(1+$M37)*INDEX(INDIRECT($D$268),MATCH($AR$223,$AR$4:$AR$284,0),MATCH(R$4,INDIRECT($E$268),0))/$AH37/$F37</f>
        <v>42.199851358208953</v>
      </c>
      <c r="S37" s="6">
        <f ca="1">INDEX(INDIRECT($D$268),MATCH($AS37,$AS$4:$AS$284,0),MATCH(S$4,INDIRECT($E$268),0))*$K37*$AC37/$F37/$AF37</f>
        <v>9.1566846390845065</v>
      </c>
      <c r="T37" s="7">
        <f t="shared" ca="1" si="1"/>
        <v>90.948867150186658</v>
      </c>
      <c r="U37" s="6">
        <f>IF($B$268=6,(IF(OR(AJ37="Benzin",AJ37="Diesel"),$AK37*INDEX('DIN EN 16258'!$I:$I,MATCH('mobitool-Faktoren v2.0'!$AI37,'DIN EN 16258'!$A:$A,0))*$I37/$AD37+$AL37*INDEX('DIN EN 16258'!$I:$I,MATCH('mobitool-Faktoren v2.0'!$AJ37,'DIN EN 16258'!$A:$A,0))*$I37/$AD37,IF(ISERROR($AK37*INDEX('DIN EN 16258'!$I:$I,MATCH('mobitool-Faktoren v2.0'!$AI37,'DIN EN 16258'!$A:$A,0))*$I37/$AD37),0,$AK37*INDEX('DIN EN 16258'!$I:$I,MATCH('mobitool-Faktoren v2.0'!$AI37,'DIN EN 16258'!$A:$A,0))*$I37/$AD37)+IF(ISERROR($AL37*INDEX('DIN EN 16258'!$I:$I,MATCH('mobitool-Faktoren v2.0'!$AJ37,'DIN EN 16258'!$A:$A,0))*$J37/$AE37),0,$AL37*INDEX('DIN EN 16258'!$I:$I,MATCH('mobitool-Faktoren v2.0'!$AJ37,'DIN EN 16258'!$A:$A,0))*$J37/$AE37)))*1000,
IF($B$268=1,(IF(OR(AJ37="Benzin",AJ37="Diesel"),$AK37*INDEX('DIN EN 16258'!$D:$D,MATCH('mobitool-Faktoren v2.0'!$AI37,'DIN EN 16258'!$A:$A,0))*$I37/$AD37+$AL37*INDEX('DIN EN 16258'!$D:$D,MATCH('mobitool-Faktoren v2.0'!$AJ37,'DIN EN 16258'!$A:$A,0))*$I37/$AD37,IF(ISERROR($AK37*INDEX('DIN EN 16258'!$D:$D,MATCH('mobitool-Faktoren v2.0'!$AI37,'DIN EN 16258'!$A:$A,0))*$I37/$AD37),0,$AK37*INDEX('DIN EN 16258'!$D:$D,MATCH('mobitool-Faktoren v2.0'!$AI37,'DIN EN 16258'!$A:$A,0))*$I37/$AD37)+IF(ISERROR($AL37*INDEX('DIN EN 16258'!$D:$D,MATCH('mobitool-Faktoren v2.0'!$AJ37,'DIN EN 16258'!$A:$A,0))*$J37/$AE37),0,$AL37*INDEX('DIN EN 16258'!$D:$D,MATCH('mobitool-Faktoren v2.0'!$AJ37,'DIN EN 16258'!$A:$A,0))*$J37/$AE37))),0))*$AC37/$F37</f>
        <v>16.7578125</v>
      </c>
      <c r="V37" s="6">
        <f>IF($B$268=6,(IF(OR(AJ37="Benzin",AJ37="Diesel"),$AK37*INDEX('DIN EN 16258'!$L:$L,MATCH('mobitool-Faktoren v2.0'!$AI37,'DIN EN 16258'!$A:$A,0))*$I37/$AD37+$AL37*INDEX('DIN EN 16258'!$L:$L,MATCH('mobitool-Faktoren v2.0'!$AJ37,'DIN EN 16258'!$A:$A,0))*$I37/$AD37,IF(ISERROR($AK37*INDEX('DIN EN 16258'!$L:$L,MATCH('mobitool-Faktoren v2.0'!$AI37,'DIN EN 16258'!$A:$A,0))*$I37/$AD37),0,$AK37*INDEX('DIN EN 16258'!$L:$L,MATCH('mobitool-Faktoren v2.0'!$AI37,'DIN EN 16258'!$A:$A,0))*$I37/$AD37)+IF(ISERROR($AL37*INDEX('DIN EN 16258'!$L:$L,MATCH('mobitool-Faktoren v2.0'!$AJ37,'DIN EN 16258'!$A:$A,0))*$J37/$AE37),0,$AL37*INDEX('DIN EN 16258'!$L:$L,MATCH('mobitool-Faktoren v2.0'!$AJ37,'DIN EN 16258'!$A:$A,0))*$J37/$AE37)))*1000,
IF($B$268=1,(IF(OR(AJ37="Benzin",AJ37="Diesel"),$AK37*INDEX('DIN EN 16258'!$F:$F,MATCH('mobitool-Faktoren v2.0'!$AI37,'DIN EN 16258'!$A:$A,0))*$I37/$AD37+$AL37*INDEX('DIN EN 16258'!$F:$F,MATCH('mobitool-Faktoren v2.0'!$AJ37,'DIN EN 16258'!$A:$A,0))*$I37/$AD37,IF(ISERROR($AK37*INDEX('DIN EN 16258'!$F:$F,MATCH('mobitool-Faktoren v2.0'!$AI37,'DIN EN 16258'!$A:$A,0))*$I37/$AD37),0,$AK37*INDEX('DIN EN 16258'!$F:$F,MATCH('mobitool-Faktoren v2.0'!$AI37,'DIN EN 16258'!$A:$A,0))*$I37/$AD37)+IF(ISERROR($AL37*INDEX('DIN EN 16258'!$F:$F,MATCH('mobitool-Faktoren v2.0'!$AJ37,'DIN EN 16258'!$A:$A,0))*$J37/$AE37),0,$AL37*INDEX('DIN EN 16258'!$F:$F,MATCH('mobitool-Faktoren v2.0'!$AJ37,'DIN EN 16258'!$A:$A,0))*$J37/$AE37))),0))*$AC37/$F37</f>
        <v>29.249271519428195</v>
      </c>
      <c r="W37" s="6" t="s">
        <v>143</v>
      </c>
      <c r="X37" s="39" t="s">
        <v>162</v>
      </c>
      <c r="Y37" s="336">
        <v>0.1</v>
      </c>
      <c r="Z37" s="336">
        <v>10</v>
      </c>
      <c r="AA37" s="337">
        <v>500</v>
      </c>
      <c r="AB37" s="299">
        <v>3500</v>
      </c>
      <c r="AC37" s="300">
        <v>1</v>
      </c>
      <c r="AD37" s="298">
        <f>0.008307/0.75*100</f>
        <v>1.1076000000000001</v>
      </c>
      <c r="AE37" s="298">
        <v>16</v>
      </c>
      <c r="AF37" s="299">
        <v>1420</v>
      </c>
      <c r="AG37" s="299">
        <v>80</v>
      </c>
      <c r="AH37" s="299">
        <v>150000</v>
      </c>
      <c r="AI37" s="301" t="s">
        <v>34</v>
      </c>
      <c r="AJ37" s="301" t="s">
        <v>627</v>
      </c>
      <c r="AK37" s="329">
        <v>8.3070000000000001E-3</v>
      </c>
      <c r="AL37" s="329">
        <v>0.16000000000000003</v>
      </c>
      <c r="AM37" s="331" t="s">
        <v>2465</v>
      </c>
      <c r="AN37" s="202" t="s">
        <v>2466</v>
      </c>
      <c r="AO37" s="331" t="s">
        <v>2376</v>
      </c>
      <c r="AP37" s="330" t="s">
        <v>2408</v>
      </c>
      <c r="AQ37" s="202" t="s">
        <v>895</v>
      </c>
      <c r="AR37" s="202" t="s">
        <v>922</v>
      </c>
      <c r="AS37" s="202" t="s">
        <v>930</v>
      </c>
      <c r="AT37" s="202" t="s">
        <v>924</v>
      </c>
      <c r="AU37" s="303">
        <f ca="1">IF(ISERROR(OFFSET('Daten KEA'!$A$1,MATCH(AU$5,'Daten KEA'!$A:$A,0)-1,MATCH(AM37,'Daten KEA'!$A$424:$ADO$424,0)-1)),0,OFFSET('Daten KEA'!$A$1,MATCH(AU$5,'Daten KEA'!$A:$A,0)-1,MATCH(AM37,'Daten KEA'!$A$424:$ADO$424,0)-1))+IF(ISERROR(AK37*INDEX('Energiefaktoren Ecoinvent'!$D:$D,MATCH('mobitool-Faktoren v2.0'!AI37,'Energiefaktoren Ecoinvent'!$A:$A,0))),0,AK37*INDEX('Energiefaktoren Ecoinvent'!$D:$D,MATCH('mobitool-Faktoren v2.0'!AI37,'Energiefaktoren Ecoinvent'!$A:$A,0)))+IF(OR(AJ37="Benzin",AJ37="Diesel"),IF(ISERROR(OFFSET('Daten KEA'!$A$1,MATCH(AV$5,'Daten KEA'!$A:$A,0)-1,MATCH(AN37,'Daten KEA'!$A$424:$ADO$424,0)-1)),0,OFFSET('Daten KEA'!$A$1,MATCH(AV$5,'Daten KEA'!$A:$A,0)-1,MATCH(AN37,'Daten KEA'!$A$424:$ADO$424,0)-1))+IF(ISERROR(AL37*INDEX('Energiefaktoren Ecoinvent'!$D:$D,MATCH('mobitool-Faktoren v2.0'!AJ37,'Energiefaktoren Ecoinvent'!$A:$A,0))),0,AL37*INDEX('Energiefaktoren Ecoinvent'!$D:$D,MATCH('mobitool-Faktoren v2.0'!AJ37,'Energiefaktoren Ecoinvent'!$A:$A,0))),0)</f>
        <v>0.35304750000000001</v>
      </c>
      <c r="AV37" s="303">
        <f ca="1">IF(OR(AJ37="Benzin",AJ37="Diesel"),0,IF(ISERROR(OFFSET('Daten KEA'!$A$1,MATCH(AV$5,'Daten KEA'!$A:$A,0)-1,MATCH(AN37,'Daten KEA'!$A$424:$ADO$424,0)-1)),0,OFFSET('Daten KEA'!$A$1,MATCH(AV$5,'Daten KEA'!$A:$A,0)-1,MATCH(AN37,'Daten KEA'!$A$424:$ADO$424,0)-1))+IF(ISERROR(AL37*INDEX('Energiefaktoren Ecoinvent'!$D:$D,MATCH('mobitool-Faktoren v2.0'!AJ37,'Energiefaktoren Ecoinvent'!$A:$A,0))),0,AL37*INDEX('Energiefaktoren Ecoinvent'!$D:$D,MATCH('mobitool-Faktoren v2.0'!AJ37,'Energiefaktoren Ecoinvent'!$A:$A,0))))</f>
        <v>0.57600000000000018</v>
      </c>
      <c r="AW37" s="303">
        <f ca="1">IF(ISERROR(OFFSET('Daten KEA'!$A$1,MATCH(AW$5,'Daten KEA'!$A:$A,0)-1,MATCH(AO37,'Daten KEA'!$A$424:$ADO$424,0)-1)),0,OFFSET('Daten KEA'!$A$1,MATCH(AW$5,'Daten KEA'!$A:$A,0)-1,MATCH(AO37,'Daten KEA'!$A$424:$ADO$424,0)-1))-IF(ISERROR(AK37*INDEX('Energiefaktoren Ecoinvent'!$D:$D,MATCH('mobitool-Faktoren v2.0'!AI37,'Energiefaktoren Ecoinvent'!$A:$A,0))),0,AK37*INDEX('Energiefaktoren Ecoinvent'!$D:$D,MATCH('mobitool-Faktoren v2.0'!AI37,'Energiefaktoren Ecoinvent'!$A:$A,0)))+IF(OR(AJ37="Benzin",AJ37="Diesel"),IF(ISERROR(OFFSET('Daten KEA'!$A$1,MATCH(AX$5,'Daten KEA'!$A:$A,0)-1,MATCH(AP37,'Daten KEA'!$A$424:$ADO$424,0)-1)),0,OFFSET('Daten KEA'!$A$1,MATCH(AX$5,'Daten KEA'!$A:$A,0)-1,MATCH(AP37,'Daten KEA'!$A$424:$ADO$424,0)-1))-IF(ISERROR(AL37*INDEX('Energiefaktoren Ecoinvent'!$D:$D,MATCH('mobitool-Faktoren v2.0'!AJ37,'Energiefaktoren Ecoinvent'!$A:$A,0))),0,AL37*INDEX('Energiefaktoren Ecoinvent'!$D:$D,MATCH('mobitool-Faktoren v2.0'!AJ37,'Energiefaktoren Ecoinvent'!$A:$A,0))),0)</f>
        <v>0.12442026</v>
      </c>
      <c r="AX37" s="303">
        <f ca="1">IF(OR(AJ37="Benzin",AJ37="Diesel"),0,IF(ISERROR(OFFSET('Daten KEA'!$A$1,MATCH(AX$5,'Daten KEA'!$A:$A,0)-1,MATCH(AP37,'Daten KEA'!$A$424:$ADO$424,0)-1)),0,OFFSET('Daten KEA'!$A$1,MATCH(AX$5,'Daten KEA'!$A:$A,0)-1,MATCH(AP37,'Daten KEA'!$A$424:$ADO$424,0)-1))-IF(ISERROR(AL37*INDEX('Energiefaktoren Ecoinvent'!$D:$D,MATCH('mobitool-Faktoren v2.0'!AJ37,'Energiefaktoren Ecoinvent'!$A:$A,0))),0,AL37*INDEX('Energiefaktoren Ecoinvent'!$D:$D,MATCH('mobitool-Faktoren v2.0'!AJ37,'Energiefaktoren Ecoinvent'!$A:$A,0))))</f>
        <v>-0.57600000000000018</v>
      </c>
      <c r="AY37" s="303">
        <f t="shared" ca="1" si="5"/>
        <v>0.47746776000000002</v>
      </c>
      <c r="AZ37" s="347">
        <f ca="1">IF(ISERROR(OFFSET('Daten KEA'!$A$1,MATCH(AZ$5,'Daten KEA'!$A:$A,0)-1,MATCH(AQ37,'Daten KEA'!$A$424:$ADO$424,0)-1)),0,OFFSET('Daten KEA'!$A$1,MATCH(AZ$5,'Daten KEA'!$A:$A,0)-1,MATCH(AQ37,'Daten KEA'!$A$424:$ADO$424,0)-1))</f>
        <v>0.21453198000000001</v>
      </c>
      <c r="BA37" s="347">
        <f ca="1">IF(ISERROR(OFFSET('Daten KEA'!$A$1,MATCH(BA$5,'Daten KEA'!$A:$A,0)-1,MATCH(AR37,'Daten KEA'!$A$424:$ADO$424,0)-1)),0,OFFSET('Daten KEA'!$A$1,MATCH(BA$5,'Daten KEA'!$A:$A,0)-1,MATCH(AR37,'Daten KEA'!$A$424:$ADO$424,0)-1))</f>
        <v>0.84847834</v>
      </c>
      <c r="BB37" s="347">
        <f ca="1">IF(ISERROR(OFFSET('Daten KEA'!$A$1,MATCH(BB$5,'Daten KEA'!$A:$A,0)-1,MATCH(AS37,'Daten KEA'!$A$424:$ADO$424,0)-1)),0,OFFSET('Daten KEA'!$A$1,MATCH(BB$5,'Daten KEA'!$A:$A,0)-1,MATCH(AS37,'Daten KEA'!$A$424:$ADO$424,0)-1))</f>
        <v>0.82906073000000002</v>
      </c>
      <c r="BC37" s="348">
        <f t="shared" ca="1" si="48"/>
        <v>2.3695388099999999</v>
      </c>
      <c r="BD37" s="347">
        <f ca="1">IF(ISERROR(OFFSET('Daten KEA'!$A$1,MATCH(BD$5,'Daten KEA'!$A:$A,0)-1,MATCH(AT37,'Daten KEA'!$A$424:$ADO$424,0)-1)),0,OFFSET('Daten KEA'!$A$1,MATCH(BD$5,'Daten KEA'!$A:$A,0)-1,MATCH(AT37,'Daten KEA'!$A$424:$ADO$424,0)-1))</f>
        <v>4.0989171999999998</v>
      </c>
      <c r="BE37" s="305">
        <f t="shared" ca="1" si="7"/>
        <v>1.7298375458978028</v>
      </c>
      <c r="BF37" s="306">
        <f ca="1">IF(ISERROR(OFFSET('Daten KEA'!$A$1,MATCH(BF$5,'Daten KEA'!$A:$A,0)-1,MATCH(AM37,'Daten KEA'!$A$424:$ADO$424,0)-1)),0,OFFSET('Daten KEA'!$A$1,MATCH(BF$5,'Daten KEA'!$A:$A,0)-1,MATCH(AM37,'Daten KEA'!$A$424:$ADO$424,0)-1))+IF(ISERROR($AK37*INDEX('Energiefaktoren Ecoinvent'!$H:$H,MATCH('mobitool-Faktoren v2.0'!$AI37,'Energiefaktoren Ecoinvent'!$A:$A,0))),0,$AK37*INDEX('Energiefaktoren Ecoinvent'!$H:$H,MATCH('mobitool-Faktoren v2.0'!$AI37,'Energiefaktoren Ecoinvent'!$A:$A,0)))+IF(OR(AJ37="Benzin",AJ37="Diesel"),IF(ISERROR(OFFSET('Daten KEA'!$A$1,MATCH(BG$5,'Daten KEA'!$A:$A,0)-1,MATCH(AN37,'Daten KEA'!$A$424:$ADO$424,0)-1)),0,OFFSET('Daten KEA'!$A$1,MATCH(BG$5,'Daten KEA'!$A:$A,0)-1,MATCH(AN37,'Daten KEA'!$A$424:$ADO$424,0)-1))+IF(ISERROR($AL37*INDEX('Energiefaktoren Ecoinvent'!$H:$H,MATCH('mobitool-Faktoren v2.0'!$AJ37,'Energiefaktoren Ecoinvent'!$A:$A,0))),0,$AL37*INDEX('Energiefaktoren Ecoinvent'!$H:$H,MATCH('mobitool-Faktoren v2.0'!$AJ37,'Energiefaktoren Ecoinvent'!$A:$A,0))),0)</f>
        <v>0.35304750000000001</v>
      </c>
      <c r="BG37" s="306">
        <f ca="1">IF(OR(AJ37="Benzin",AJ37="Diesel"),0,IF(ISERROR(OFFSET('Daten KEA'!$A$1,MATCH(BG$5,'Daten KEA'!$A:$A,0)-1,MATCH(AN37,'Daten KEA'!$A$424:$ADO$424,0)-1)),0,OFFSET('Daten KEA'!$A$1,MATCH(BG$5,'Daten KEA'!$A:$A,0)-1,MATCH(AN37,'Daten KEA'!$A$424:$ADO$424,0)-1))+IF(ISERROR($AL37*INDEX('Energiefaktoren Ecoinvent'!$H:$H,MATCH('mobitool-Faktoren v2.0'!$AJ37,'Energiefaktoren Ecoinvent'!$A:$A,0))),0,$AL37*INDEX('Energiefaktoren Ecoinvent'!$H:$H,MATCH('mobitool-Faktoren v2.0'!$AJ37,'Energiefaktoren Ecoinvent'!$A:$A,0))))</f>
        <v>0.34048277093376006</v>
      </c>
      <c r="BH37" s="306">
        <f ca="1">IF(ISERROR(OFFSET('Daten KEA'!$A$1,MATCH(BH$5,'Daten KEA'!$A:$A,0)-1,MATCH(AO37,'Daten KEA'!$A$424:$ADO$424,0)-1)),0,OFFSET('Daten KEA'!$A$1,MATCH(BH$5,'Daten KEA'!$A:$A,0)-1,MATCH(AO37,'Daten KEA'!$A$424:$ADO$424,0)-1))-IF(ISERROR($AK37*INDEX('Energiefaktoren Ecoinvent'!$H:$H,MATCH('mobitool-Faktoren v2.0'!$AI37,'Energiefaktoren Ecoinvent'!$A:$A,0))),0,$AK37*INDEX('Energiefaktoren Ecoinvent'!$H:$H,MATCH('mobitool-Faktoren v2.0'!$AI37,'Energiefaktoren Ecoinvent'!$A:$A,0)))+IF(OR(AJ37="Benzin",AJ37="Diesel"),IF(ISERROR(OFFSET('Daten KEA'!$A$1,MATCH(BI$5,'Daten KEA'!$A:$A,0)-1,MATCH(AP37,'Daten KEA'!$A$424:$ADO$424,0)-1)),0,OFFSET('Daten KEA'!$A$1,MATCH(BI$5,'Daten KEA'!$A:$A,0)-1,MATCH(AP37,'Daten KEA'!$A$424:$ADO$424,0)-1))-IF(ISERROR($AL37*INDEX('Energiefaktoren Ecoinvent'!$H:$H,MATCH('mobitool-Faktoren v2.0'!$AJ37,'Energiefaktoren Ecoinvent'!$A:$A,0))),0,$AL37*INDEX('Energiefaktoren Ecoinvent'!$H:$H,MATCH('mobitool-Faktoren v2.0'!$AJ37,'Energiefaktoren Ecoinvent'!$A:$A,0))),0)</f>
        <v>0.12286165503913998</v>
      </c>
      <c r="BI37" s="306">
        <f ca="1">IF(OR(AJ37="Benzin",AJ37="Diesel"),0,IF(ISERROR(OFFSET('Daten KEA'!$A$1,MATCH(BI$5,'Daten KEA'!$A:$A,0)-1,MATCH(AP37,'Daten KEA'!$A$424:$ADO$424,0)-1)),0,OFFSET('Daten KEA'!$A$1,MATCH(BI$5,'Daten KEA'!$A:$A,0)-1,MATCH(AP37,'Daten KEA'!$A$424:$ADO$424,0)-1))-IF(ISERROR($AL37*INDEX('Energiefaktoren Ecoinvent'!$H:$H,MATCH('mobitool-Faktoren v2.0'!$AJ37,'Energiefaktoren Ecoinvent'!$A:$A,0))),0,$AL37*INDEX('Energiefaktoren Ecoinvent'!$H:$H,MATCH('mobitool-Faktoren v2.0'!$AJ37,'Energiefaktoren Ecoinvent'!$A:$A,0))))</f>
        <v>-0.34048277093376006</v>
      </c>
      <c r="BJ37" s="306">
        <f t="shared" ca="1" si="41"/>
        <v>0.47590915503913994</v>
      </c>
      <c r="BK37" s="349">
        <f ca="1">IF(ISERROR(OFFSET('Daten KEA'!$A$1,MATCH(BK$5,'Daten KEA'!$A:$A,0)-1,MATCH(AQ37,'Daten KEA'!$A$424:$ADO$424,0)-1)),0,OFFSET('Daten KEA'!$A$1,MATCH(BK$5,'Daten KEA'!$A:$A,0)-1,MATCH(AQ37,'Daten KEA'!$A$424:$ADO$424,0)-1))</f>
        <v>0.20490561593225501</v>
      </c>
      <c r="BL37" s="349">
        <f ca="1">IF(ISERROR(OFFSET('Daten KEA'!$A$1,MATCH(BL$5,'Daten KEA'!$A:$A,0)-1,MATCH(AR37,'Daten KEA'!$A$424:$ADO$424,0)-1)),0,OFFSET('Daten KEA'!$A$1,MATCH(BL$5,'Daten KEA'!$A:$A,0)-1,MATCH(AR37,'Daten KEA'!$A$424:$ADO$424,0)-1))</f>
        <v>0.78080136397911004</v>
      </c>
      <c r="BM37" s="349">
        <f ca="1">IF(ISERROR(OFFSET('Daten KEA'!$A$1,MATCH(BM$5,'Daten KEA'!$A:$A,0)-1,MATCH(AS37,'Daten KEA'!$A$424:$ADO$424,0)-1)),0,OFFSET('Daten KEA'!$A$1,MATCH(BM$5,'Daten KEA'!$A:$A,0)-1,MATCH(AS37,'Daten KEA'!$A$424:$ADO$424,0)-1))</f>
        <v>0.7287527424722301</v>
      </c>
      <c r="BN37" s="350">
        <f t="shared" ca="1" si="49"/>
        <v>2.1903688774227352</v>
      </c>
      <c r="BO37" s="349">
        <f ca="1">IF(ISERROR(OFFSET('Daten KEA'!$A$1,MATCH(BO$5,'Daten KEA'!$A:$A,0)-1,MATCH(AT37,'Daten KEA'!$A$424:$ADO$424,0)-1)),0,OFFSET('Daten KEA'!$A$1,MATCH(BO$5,'Daten KEA'!$A:$A,0)-1,MATCH(AT37,'Daten KEA'!$A$424:$ADO$424,0)-1))</f>
        <v>3.6389372836039002</v>
      </c>
      <c r="BP37" s="305">
        <f t="shared" ca="1" si="8"/>
        <v>1.6613353673494491</v>
      </c>
      <c r="BQ37" s="351">
        <f ca="1">IF(ISERROR(OFFSET('Daten GWP'!$A$1,MATCH(BQ$5,'Daten GWP'!$A:$A,0)-1,MATCH(AM37,'Daten GWP'!$A$424:$ADO$424,0)-1)),0,OFFSET('Daten GWP'!$A$1,MATCH(BQ$5,'Daten GWP'!$A:$A,0)-1,MATCH(AM37,'Daten GWP'!$A$424:$ADO$424,0)-1))*1000</f>
        <v>32.777829000000004</v>
      </c>
      <c r="BR37" s="351">
        <f ca="1">IF(ISERROR(OFFSET('Daten GWP'!$A$1,MATCH(BR$5,'Daten GWP'!$A:$A,0)-1,MATCH(AN37,'Daten GWP'!$A$424:$ADO$424,0)-1)),0,OFFSET('Daten GWP'!$A$1,MATCH(BR$5,'Daten GWP'!$A:$A,0)-1,MATCH(AN37,'Daten GWP'!$A$424:$ADO$424,0)-1))*1000</f>
        <v>0</v>
      </c>
      <c r="BS37" s="351">
        <f ca="1">IF(ISERROR(OFFSET('Daten GWP'!$A$1,MATCH(BS$5,'Daten GWP'!$A:$A,0)-1,MATCH(AO37,'Daten GWP'!$A$424:$ADO$424,0)-1)),0,OFFSET('Daten GWP'!$A$1,MATCH(BS$5,'Daten GWP'!$A:$A,0)-1,MATCH(AO37,'Daten GWP'!$A$424:$ADO$424,0)-1))*1000</f>
        <v>6.7070764</v>
      </c>
      <c r="BT37" s="351">
        <f ca="1">IF(ISERROR(OFFSET('Daten GWP'!$A$1,MATCH(BT$5,'Daten GWP'!$A:$A,0)-1,MATCH(AP37,'Daten GWP'!$A$424:$ADO$424,0)-1)),0,OFFSET('Daten GWP'!$A$1,MATCH(BT$5,'Daten GWP'!$A:$A,0)-1,MATCH(AP37,'Daten GWP'!$A$424:$ADO$424,0)-1))*1000</f>
        <v>0</v>
      </c>
      <c r="BU37" s="308">
        <f t="shared" ca="1" si="9"/>
        <v>39.484905400000002</v>
      </c>
      <c r="BV37" s="351">
        <f ca="1">IF(ISERROR(OFFSET('Daten GWP'!$A$1,MATCH(BV$5,'Daten GWP'!$A:$A,0)-1,MATCH(AQ37,'Daten GWP'!$A$424:$ADO$424,0)-1)),0,OFFSET('Daten GWP'!$A$1,MATCH(BV$5,'Daten GWP'!$A:$A,0)-1,MATCH(AQ37,'Daten GWP'!$A$424:$ADO$424,0)-1))*1000</f>
        <v>7.4496653000000004</v>
      </c>
      <c r="BW37" s="351">
        <f ca="1">IF(ISERROR(OFFSET('Daten GWP'!$A$1,MATCH(BW$5,'Daten GWP'!$A:$A,0)-1,MATCH(AR37,'Daten GWP'!$A$424:$ADO$424,0)-1)),0,OFFSET('Daten GWP'!$A$1,MATCH(BW$5,'Daten GWP'!$A:$A,0)-1,MATCH(AR37,'Daten GWP'!$A$424:$ADO$424,0)-1))*1000</f>
        <v>51.607376000000002</v>
      </c>
      <c r="BX37" s="351">
        <f ca="1">IF(ISERROR(OFFSET('Daten GWP'!$A$1,MATCH(BX$5,'Daten GWP'!$A:$A,0)-1,MATCH(AS37,'Daten GWP'!$A$424:$ADO$424,0)-1)),0,OFFSET('Daten GWP'!$A$1,MATCH(BX$5,'Daten GWP'!$A:$A,0)-1,MATCH(AS37,'Daten GWP'!$A$424:$ADO$424,0)-1))*1000</f>
        <v>13.869325</v>
      </c>
      <c r="BY37" s="352">
        <f t="shared" ca="1" si="50"/>
        <v>112.41127170000001</v>
      </c>
      <c r="BZ37" s="351">
        <f ca="1">IF(ISERROR(OFFSET('Daten GWP'!$A$1,MATCH(BZ$5,'Daten GWP'!$A:$A,0)-1,MATCH(AT37,'Daten GWP'!$A$424:$ADO$424,0)-1)),0,OFFSET('Daten GWP'!$A$1,MATCH(BZ$5,'Daten GWP'!$A:$A,0)-1,MATCH(AT37,'Daten GWP'!$A$424:$ADO$424,0)-1))*1000</f>
        <v>128.64036000000002</v>
      </c>
      <c r="CA37" s="305">
        <f t="shared" ca="1" si="11"/>
        <v>1.1443724286236323</v>
      </c>
      <c r="CB37" s="310">
        <f ca="1">IF(ISERROR(OFFSET('Daten Elementary'!$A$1,MATCH(CB$5,'Daten Elementary'!$A:$A,0)-1,MATCH(AM37,'Daten Elementary'!$A$424:$ADO$424,0)-1)),0,OFFSET('Daten Elementary'!$A$1,MATCH(CB$5,'Daten Elementary'!$A:$A,0)-1,MATCH(AM37,'Daten Elementary'!$A$424:$ADO$424,0)-1))*1000000</f>
        <v>3.3143400000000001</v>
      </c>
      <c r="CC37" s="310">
        <f ca="1">IF(ISERROR(OFFSET('Daten Elementary'!$A$1,MATCH(CC$5,'Daten Elementary'!$A:$A,0)-1,MATCH(AN37,'Daten Elementary'!$A$424:$ADO$424,0)-1)),0,OFFSET('Daten Elementary'!$A$1,MATCH(CC$5,'Daten Elementary'!$A:$A,0)-1,MATCH(AN37,'Daten Elementary'!$A$424:$ADO$424,0)-1))*1000000</f>
        <v>12.01848</v>
      </c>
      <c r="CD37" s="310">
        <f ca="1">IF(ISERROR(OFFSET('Daten Elementary'!$A$1,MATCH(CD$5,'Daten Elementary'!$A:$A,0)-1,MATCH(AO37,'Daten Elementary'!$A$424:$ADO$424,0)-1)),0,OFFSET('Daten Elementary'!$A$1,MATCH(CD$5,'Daten Elementary'!$A:$A,0)-1,MATCH(AO37,'Daten Elementary'!$A$424:$ADO$424,0)-1))*1000000</f>
        <v>2.2609675</v>
      </c>
      <c r="CE37" s="310">
        <f ca="1">IF(ISERROR(OFFSET('Daten Elementary'!$A$1,MATCH(CE$5,'Daten Elementary'!$A:$A,0)-1,MATCH(AP37,'Daten Elementary'!$A$424:$ADO$424,0)-1)),0,OFFSET('Daten Elementary'!$A$1,MATCH(CE$5,'Daten Elementary'!$A:$A,0)-1,MATCH(AP37,'Daten Elementary'!$A$424:$ADO$424,0)-1))*1000000</f>
        <v>0</v>
      </c>
      <c r="CF37" s="310">
        <f t="shared" ca="1" si="12"/>
        <v>17.593787500000001</v>
      </c>
      <c r="CG37" s="310">
        <f ca="1">IF(ISERROR(OFFSET('Daten Elementary'!$A$1,MATCH(CG$5,'Daten Elementary'!$A:$A,0)-1,MATCH(AQ37,'Daten Elementary'!$A$424:$ADO$424,0)-1)),0,OFFSET('Daten Elementary'!$A$1,MATCH(CG$5,'Daten Elementary'!$A:$A,0)-1,MATCH(AQ37,'Daten Elementary'!$A$424:$ADO$424,0)-1))*1000000</f>
        <v>2.8177561999999998</v>
      </c>
      <c r="CH37" s="310">
        <f ca="1">IF(ISERROR(OFFSET('Daten Elementary'!$A$1,MATCH(CH$5,'Daten Elementary'!$A:$A,0)-1,MATCH(AR37,'Daten Elementary'!$A$424:$ADO$424,0)-1)),0,OFFSET('Daten Elementary'!$A$1,MATCH(CH$5,'Daten Elementary'!$A:$A,0)-1,MATCH(AR37,'Daten Elementary'!$A$424:$ADO$424,0)-1))*1000000</f>
        <v>50.950947999999997</v>
      </c>
      <c r="CI37" s="310">
        <f ca="1">IF(ISERROR(OFFSET('Daten Elementary'!$A$1,MATCH(CI$5,'Daten Elementary'!$A:$A,0)-1,MATCH(AS37,'Daten Elementary'!$A$424:$ADO$424,0)-1)),0,OFFSET('Daten Elementary'!$A$1,MATCH(CI$5,'Daten Elementary'!$A:$A,0)-1,MATCH(AS37,'Daten Elementary'!$A$424:$ADO$424,0)-1))*1000000</f>
        <v>11.794364999999999</v>
      </c>
      <c r="CJ37" s="311">
        <f t="shared" ca="1" si="13"/>
        <v>83.156856699999992</v>
      </c>
      <c r="CK37" s="310">
        <f ca="1">IF(ISERROR(OFFSET('Daten Elementary'!$A$1,MATCH(CK$5,'Daten Elementary'!$A:$A,0)-1,MATCH($AT37,'Daten Elementary'!$A$424:$ADO$424,0)-1)),0,OFFSET('Daten Elementary'!$A$1,MATCH(CK$5,'Daten Elementary'!$A:$A,0)-1,MATCH($AT37,'Daten Elementary'!$A$424:$ADO$424,0)-1))*1000000</f>
        <v>93.499916999999996</v>
      </c>
      <c r="CL37" s="305">
        <f t="shared" ca="1" si="14"/>
        <v>1.1243801258303214</v>
      </c>
      <c r="CM37" s="312">
        <f ca="1">IF(ISERROR(OFFSET('Daten Elementary'!$A$1,MATCH(CM$5,'Daten Elementary'!$A:$A,0)-1,MATCH(AM37,'Daten Elementary'!$A$424:$ADO$424,0)-1)),0,OFFSET('Daten Elementary'!$A$1,MATCH(CM$5,'Daten Elementary'!$A:$A,0)-1,MATCH(AM37,'Daten Elementary'!$A$424:$ADO$424,0)-1))*1000000</f>
        <v>2.12134</v>
      </c>
      <c r="CN37" s="312">
        <f ca="1">IF(ISERROR(OFFSET('Daten Elementary'!$A$1,MATCH(CN$5,'Daten Elementary'!$A:$A,0)-1,MATCH(AN37,'Daten Elementary'!$A$424:$ADO$424,0)-1)),0,OFFSET('Daten Elementary'!$A$1,MATCH(CN$5,'Daten Elementary'!$A:$A,0)-1,MATCH(AN37,'Daten Elementary'!$A$424:$ADO$424,0)-1))*1000000</f>
        <v>7.2418800000000001</v>
      </c>
      <c r="CO37" s="312">
        <f ca="1">IF(ISERROR(OFFSET('Daten Elementary'!$A$1,MATCH(CO$5,'Daten Elementary'!$A:$A,0)-1,MATCH(AO37,'Daten Elementary'!$A$424:$ADO$424,0)-1)),0,OFFSET('Daten Elementary'!$A$1,MATCH(CO$5,'Daten Elementary'!$A:$A,0)-1,MATCH(AO37,'Daten Elementary'!$A$424:$ADO$424,0)-1))*1000000</f>
        <v>1.7940046999999999</v>
      </c>
      <c r="CP37" s="312">
        <f ca="1">IF(ISERROR(OFFSET('Daten Elementary'!$A$1,MATCH(CP$5,'Daten Elementary'!$A:$A,0)-1,MATCH(AP37,'Daten Elementary'!$A$424:$ADO$424,0)-1)),0,OFFSET('Daten Elementary'!$A$1,MATCH(CP$5,'Daten Elementary'!$A:$A,0)-1,MATCH(AP37,'Daten Elementary'!$A$424:$ADO$424,0)-1))*1000000</f>
        <v>0</v>
      </c>
      <c r="CQ37" s="312">
        <f t="shared" ca="1" si="15"/>
        <v>11.1572247</v>
      </c>
      <c r="CR37" s="312">
        <f ca="1">IF(ISERROR(OFFSET('Daten Elementary'!$A$1,MATCH(CR$5,'Daten Elementary'!$A:$A,0)-1,MATCH(AQ37,'Daten Elementary'!$A$424:$ADO$424,0)-1)),0,OFFSET('Daten Elementary'!$A$1,MATCH(CR$5,'Daten Elementary'!$A:$A,0)-1,MATCH(AQ37,'Daten Elementary'!$A$424:$ADO$424,0)-1))*1000000</f>
        <v>1.8879055999999999</v>
      </c>
      <c r="CS37" s="312">
        <f ca="1">IF(ISERROR(OFFSET('Daten Elementary'!$A$1,MATCH(CS$5,'Daten Elementary'!$A:$A,0)-1,MATCH(AR37,'Daten Elementary'!$A$424:$ADO$424,0)-1)),0,OFFSET('Daten Elementary'!$A$1,MATCH(CS$5,'Daten Elementary'!$A:$A,0)-1,MATCH(AR37,'Daten Elementary'!$A$424:$ADO$424,0)-1))*1000000</f>
        <v>19.524953</v>
      </c>
      <c r="CT37" s="312">
        <f ca="1">IF(ISERROR(OFFSET('Daten Elementary'!$A$1,MATCH(CT$5,'Daten Elementary'!$A:$A,0)-1,MATCH(AS37,'Daten Elementary'!$A$424:$ADO$424,0)-1)),0,OFFSET('Daten Elementary'!$A$1,MATCH(CT$5,'Daten Elementary'!$A:$A,0)-1,MATCH(AS37,'Daten Elementary'!$A$424:$ADO$424,0)-1))*1000000</f>
        <v>6.6632528000000004</v>
      </c>
      <c r="CU37" s="313">
        <f t="shared" ca="1" si="16"/>
        <v>39.233336100000002</v>
      </c>
      <c r="CV37" s="312">
        <f ca="1">IF(ISERROR(OFFSET('Daten Elementary'!$A$1,MATCH(CV$5,'Daten Elementary'!$A:$A,0)-1,MATCH($AT37,'Daten Elementary'!$A$424:$ADO$424,0)-1)),0,OFFSET('Daten Elementary'!$A$1,MATCH(CV$5,'Daten Elementary'!$A:$A,0)-1,MATCH($AT37,'Daten Elementary'!$A$424:$ADO$424,0)-1))*1000000</f>
        <v>45.121918000000001</v>
      </c>
      <c r="CW37" s="305">
        <f t="shared" ca="1" si="17"/>
        <v>1.1500912867820077</v>
      </c>
      <c r="CX37" s="314">
        <f ca="1">IF(ISERROR(OFFSET('Daten Elementary'!$A$1,MATCH(CX$5,'Daten Elementary'!$A:$A,0)-1,MATCH(AM37,'Daten Elementary'!$A$424:$ADO$424,0)-1)),0,OFFSET('Daten Elementary'!$A$1,MATCH(CX$5,'Daten Elementary'!$A:$A,0)-1,MATCH(AM37,'Daten Elementary'!$A$424:$ADO$424,0)-1))*1000000</f>
        <v>14.999635</v>
      </c>
      <c r="CY37" s="314">
        <f ca="1">IF(ISERROR(OFFSET('Daten Elementary'!$A$1,MATCH(CY$5,'Daten Elementary'!$A:$A,0)-1,MATCH(AN37,'Daten Elementary'!$A$424:$ADO$424,0)-1)),0,OFFSET('Daten Elementary'!$A$1,MATCH(CY$5,'Daten Elementary'!$A:$A,0)-1,MATCH(AN37,'Daten Elementary'!$A$424:$ADO$424,0)-1))*1000000</f>
        <v>6.4867359999999999E-5</v>
      </c>
      <c r="CZ37" s="314">
        <f ca="1">IF(ISERROR(OFFSET('Daten Elementary'!$A$1,MATCH(CZ$5,'Daten Elementary'!$A:$A,0)-1,MATCH(AO37,'Daten Elementary'!$A$424:$ADO$424,0)-1)),0,OFFSET('Daten Elementary'!$A$1,MATCH(CZ$5,'Daten Elementary'!$A:$A,0)-1,MATCH(AO37,'Daten Elementary'!$A$424:$ADO$424,0)-1))*1000000</f>
        <v>26.021483</v>
      </c>
      <c r="DA37" s="314">
        <f ca="1">IF(ISERROR(OFFSET('Daten Elementary'!$A$1,MATCH(DA$5,'Daten Elementary'!$A:$A,0)-1,MATCH(AP37,'Daten Elementary'!$A$424:$ADO$424,0)-1)),0,OFFSET('Daten Elementary'!$A$1,MATCH(DA$5,'Daten Elementary'!$A:$A,0)-1,MATCH(AP37,'Daten Elementary'!$A$424:$ADO$424,0)-1))*1000000</f>
        <v>0</v>
      </c>
      <c r="DB37" s="314">
        <f t="shared" ca="1" si="18"/>
        <v>41.021182867359997</v>
      </c>
      <c r="DC37" s="314">
        <f ca="1">IF(ISERROR(OFFSET('Daten Elementary'!$A$1,MATCH(DC$5,'Daten Elementary'!$A:$A,0)-1,MATCH(AQ37,'Daten Elementary'!$A$424:$ADO$424,0)-1)),0,OFFSET('Daten Elementary'!$A$1,MATCH(DC$5,'Daten Elementary'!$A:$A,0)-1,MATCH(AQ37,'Daten Elementary'!$A$424:$ADO$424,0)-1))*1000000</f>
        <v>399.03487999999999</v>
      </c>
      <c r="DD37" s="314">
        <f ca="1">IF(ISERROR(OFFSET('Daten Elementary'!$A$1,MATCH(DD$5,'Daten Elementary'!$A:$A,0)-1,MATCH(AR37,'Daten Elementary'!$A$424:$ADO$424,0)-1)),0,OFFSET('Daten Elementary'!$A$1,MATCH(DD$5,'Daten Elementary'!$A:$A,0)-1,MATCH(AR37,'Daten Elementary'!$A$424:$ADO$424,0)-1))*1000000</f>
        <v>84.170282999999998</v>
      </c>
      <c r="DE37" s="314">
        <f ca="1">IF(ISERROR(OFFSET('Daten Elementary'!$A$1,MATCH(DE$5,'Daten Elementary'!$A:$A,0)-1,MATCH(AS37,'Daten Elementary'!$A$424:$ADO$424,0)-1)),0,OFFSET('Daten Elementary'!$A$1,MATCH(DE$5,'Daten Elementary'!$A:$A,0)-1,MATCH(AS37,'Daten Elementary'!$A$424:$ADO$424,0)-1))*1000000</f>
        <v>52.589711000000001</v>
      </c>
      <c r="DF37" s="315">
        <f t="shared" ca="1" si="19"/>
        <v>576.81605686735998</v>
      </c>
      <c r="DG37" s="314">
        <f ca="1">IF(ISERROR(OFFSET('Daten Elementary'!$A$1,MATCH(DG$5,'Daten Elementary'!$A:$A,0)-1,MATCH($AT37,'Daten Elementary'!$A$424:$ADO$424,0)-1)),0,OFFSET('Daten Elementary'!$A$1,MATCH(DG$5,'Daten Elementary'!$A:$A,0)-1,MATCH($AT37,'Daten Elementary'!$A$424:$ADO$424,0)-1))*1000000</f>
        <v>582.47412999999995</v>
      </c>
      <c r="DH37" s="305">
        <f t="shared" ca="1" si="20"/>
        <v>1.0098091463739212</v>
      </c>
      <c r="DI37" s="316">
        <f ca="1">IF(ISERROR(OFFSET('Daten Elementary'!$A$1,MATCH(DI$5,'Daten Elementary'!$A:$A,0)-1,MATCH(AM37,'Daten Elementary'!$A$424:$ADO$424,0)-1)),0,OFFSET('Daten Elementary'!$A$1,MATCH(DI$5,'Daten Elementary'!$A:$A,0)-1,MATCH(AM37,'Daten Elementary'!$A$424:$ADO$424,0)-1))*1000000</f>
        <v>4.5632999999999999</v>
      </c>
      <c r="DJ37" s="316">
        <f ca="1">IF(ISERROR(OFFSET('Daten Elementary'!$A$1,MATCH(DJ$5,'Daten Elementary'!$A:$A,0)-1,MATCH(AN37,'Daten Elementary'!$A$424:$ADO$424,0)-1)),0,OFFSET('Daten Elementary'!$A$1,MATCH(DJ$5,'Daten Elementary'!$A:$A,0)-1,MATCH(AN37,'Daten Elementary'!$A$424:$ADO$424,0)-1))*1000000</f>
        <v>0</v>
      </c>
      <c r="DK37" s="316">
        <f ca="1">IF(ISERROR(OFFSET('Daten Elementary'!$A$1,MATCH(DK$5,'Daten Elementary'!$A:$A,0)-1,MATCH(AO37,'Daten Elementary'!$A$424:$ADO$424,0)-1)),0,OFFSET('Daten Elementary'!$A$1,MATCH(DK$5,'Daten Elementary'!$A:$A,0)-1,MATCH(AO37,'Daten Elementary'!$A$424:$ADO$424,0)-1))*1000000</f>
        <v>24.841545999999997</v>
      </c>
      <c r="DL37" s="316">
        <f ca="1">IF(ISERROR(OFFSET('Daten Elementary'!$A$1,MATCH(DL$5,'Daten Elementary'!$A:$A,0)-1,MATCH(AP37,'Daten Elementary'!$A$424:$ADO$424,0)-1)),0,OFFSET('Daten Elementary'!$A$1,MATCH(DL$5,'Daten Elementary'!$A:$A,0)-1,MATCH(AP37,'Daten Elementary'!$A$424:$ADO$424,0)-1))*1000000</f>
        <v>0</v>
      </c>
      <c r="DM37" s="316">
        <f t="shared" ca="1" si="21"/>
        <v>29.404845999999999</v>
      </c>
      <c r="DN37" s="316">
        <f ca="1">IF(ISERROR(OFFSET('Daten Elementary'!$A$1,MATCH(DN$5,'Daten Elementary'!$A:$A,0)-1,MATCH(AQ37,'Daten Elementary'!$A$424:$ADO$424,0)-1)),0,OFFSET('Daten Elementary'!$A$1,MATCH(DN$5,'Daten Elementary'!$A:$A,0)-1,MATCH(AQ37,'Daten Elementary'!$A$424:$ADO$424,0)-1))*1000000</f>
        <v>12.656601</v>
      </c>
      <c r="DO37" s="316">
        <f ca="1">IF(ISERROR(OFFSET('Daten Elementary'!$A$1,MATCH(DO$5,'Daten Elementary'!$A:$A,0)-1,MATCH(AR37,'Daten Elementary'!$A$424:$ADO$424,0)-1)),0,OFFSET('Daten Elementary'!$A$1,MATCH(DO$5,'Daten Elementary'!$A:$A,0)-1,MATCH(AR37,'Daten Elementary'!$A$424:$ADO$424,0)-1))*1000000</f>
        <v>97.962358999999992</v>
      </c>
      <c r="DP37" s="316">
        <f ca="1">IF(ISERROR(OFFSET('Daten Elementary'!$A$1,MATCH(DP$5,'Daten Elementary'!$A:$A,0)-1,MATCH(AS37,'Daten Elementary'!$A$424:$ADO$424,0)-1)),0,OFFSET('Daten Elementary'!$A$1,MATCH(DP$5,'Daten Elementary'!$A:$A,0)-1,MATCH(AS37,'Daten Elementary'!$A$424:$ADO$424,0)-1))*1000000</f>
        <v>59.399915</v>
      </c>
      <c r="DQ37" s="317">
        <f t="shared" ca="1" si="22"/>
        <v>199.42372099999997</v>
      </c>
      <c r="DR37" s="316">
        <f ca="1">IF(ISERROR(OFFSET('Daten Elementary'!$A$1,MATCH(DR$5,'Daten Elementary'!$A:$A,0)-1,MATCH($AT37,'Daten Elementary'!$A$424:$ADO$424,0)-1)),0,OFFSET('Daten Elementary'!$A$1,MATCH(DR$5,'Daten Elementary'!$A:$A,0)-1,MATCH($AT37,'Daten Elementary'!$A$424:$ADO$424,0)-1))*1000000</f>
        <v>226.59007</v>
      </c>
      <c r="DS37" s="305">
        <f t="shared" ca="1" si="23"/>
        <v>1.1362242609042483</v>
      </c>
      <c r="DT37" s="318">
        <f ca="1">IF(ISERROR(OFFSET('Daten UBP13'!$A$1,MATCH(DT$5,'Daten UBP13'!$A:$A,0)-1,MATCH(AM37,'Daten UBP13'!$A$424:$AEG$424,0)-1)),0,OFFSET('Daten UBP13'!$A$1,MATCH(DT$5,'Daten UBP13'!$A:$A,0)-1,MATCH(AM37,'Daten UBP13'!$A$424:$AEG$424,0)-1))</f>
        <v>22.036462</v>
      </c>
      <c r="DU37" s="318">
        <f ca="1">IF(ISERROR(OFFSET('Daten UBP13'!$A$1,MATCH(DU$5,'Daten UBP13'!$A:$A,0)-1,MATCH(AN37,'Daten UBP13'!$A$424:$AEG$424,0)-1)),0,OFFSET('Daten UBP13'!$A$1,MATCH(DU$5,'Daten UBP13'!$A:$A,0)-1,MATCH(AN37,'Daten UBP13'!$A$424:$AEG$424,0)-1))</f>
        <v>21.079246000000001</v>
      </c>
      <c r="DV37" s="318">
        <f ca="1">IF(ISERROR(OFFSET('Daten UBP13'!$A$1,MATCH(DV$5,'Daten UBP13'!$A:$A,0)-1,MATCH(AO37,'Daten UBP13'!$A$424:$AEG$424,0)-1)),0,OFFSET('Daten UBP13'!$A$1,MATCH(DV$5,'Daten UBP13'!$A:$A,0)-1,MATCH(AO37,'Daten UBP13'!$A$424:$AEG$424,0)-1))</f>
        <v>11.717045000000001</v>
      </c>
      <c r="DW37" s="318">
        <f ca="1">IF(ISERROR(OFFSET('Daten UBP13'!$A$1,MATCH(DW$5,'Daten UBP13'!$A:$A,0)-1,MATCH(AP37,'Daten UBP13'!$A$424:$AEG$424,0)-1)),0,OFFSET('Daten UBP13'!$A$1,MATCH(DW$5,'Daten UBP13'!$A:$A,0)-1,MATCH(AP37,'Daten UBP13'!$A$424:$AEG$424,0)-1))</f>
        <v>0</v>
      </c>
      <c r="DX37" s="318">
        <f t="shared" ca="1" si="24"/>
        <v>54.832752999999997</v>
      </c>
      <c r="DY37" s="318">
        <f ca="1">IF(ISERROR(OFFSET('Daten UBP13'!$A$1,MATCH(DY$5,'Daten UBP13'!$A:$A,0)-1,MATCH(AQ37,'Daten UBP13'!$A$424:$AEG$424,0)-1)),0,OFFSET('Daten UBP13'!$A$1,MATCH(DY$5,'Daten UBP13'!$A:$A,0)-1,MATCH(AQ37,'Daten UBP13'!$A$424:$AEG$424,0)-1))</f>
        <v>15.635809</v>
      </c>
      <c r="DZ37" s="318">
        <f ca="1">IF(ISERROR(OFFSET('Daten UBP13'!$A$1,MATCH(DZ$5,'Daten UBP13'!$A:$A,0)-1,MATCH(AR37,'Daten UBP13'!$A$424:$AEG$424,0)-1)),0,OFFSET('Daten UBP13'!$A$1,MATCH(DZ$5,'Daten UBP13'!$A:$A,0)-1,MATCH(AR37,'Daten UBP13'!$A$424:$AEG$424,0)-1))</f>
        <v>96.804969999999997</v>
      </c>
      <c r="EA37" s="318">
        <f ca="1">IF(ISERROR(OFFSET('Daten UBP13'!$A$1,MATCH(EA$5,'Daten UBP13'!$A:$A,0)-1,MATCH(AS37,'Daten UBP13'!$A$424:$AEG$424,0)-1)),0,OFFSET('Daten UBP13'!$A$1,MATCH(EA$5,'Daten UBP13'!$A:$A,0)-1,MATCH(AS37,'Daten UBP13'!$A$424:$AEG$424,0)-1))</f>
        <v>36.620598000000001</v>
      </c>
      <c r="EB37" s="319">
        <f t="shared" ca="1" si="25"/>
        <v>203.89412999999999</v>
      </c>
      <c r="EC37" s="318">
        <f ca="1">IF(ISERROR(OFFSET('Daten UBP13'!$A$1,MATCH(EC$5,'Daten UBP13'!$A:$A,0)-1,MATCH(AT37,'Daten UBP13'!$A$424:$AEG$424,0)-1)),0,OFFSET('Daten UBP13'!$A$1,MATCH(EC$5,'Daten UBP13'!$A:$A,0)-1,MATCH(AT37,'Daten UBP13'!$A$424:$AEG$424,0)-1))</f>
        <v>259.32808</v>
      </c>
      <c r="ED37" s="305">
        <f t="shared" ca="1" si="26"/>
        <v>1.2718761447423721</v>
      </c>
      <c r="EE37" s="320">
        <f ca="1">IF(ISERROR(OFFSET('Daten ReCiPe'!$A$1,MATCH(EE$5,'Daten ReCiPe'!$A:$A,0)-1,MATCH(AM37,'Daten ReCiPe'!$A$424:$ADO$424,0)-1)),0,OFFSET('Daten ReCiPe'!$A$1,MATCH(EE$5,'Daten ReCiPe'!$A:$A,0)-1,MATCH(AM37,'Daten ReCiPe'!$A$424:$ADO$424,0)-1))*1000</f>
        <v>1.5350746</v>
      </c>
      <c r="EF37" s="320">
        <f ca="1">IF(ISERROR(OFFSET('Daten ReCiPe'!$A$1,MATCH(EF$5,'Daten ReCiPe'!$A:$A,0)-1,MATCH(AN37,'Daten ReCiPe'!$A$424:$ADO$424,0)-1)),0,OFFSET('Daten ReCiPe'!$A$1,MATCH(EF$5,'Daten ReCiPe'!$A:$A,0)-1,MATCH(AN37,'Daten ReCiPe'!$A$424:$ADO$424,0)-1))*1000</f>
        <v>0.11396072</v>
      </c>
      <c r="EG37" s="320">
        <f ca="1">IF(ISERROR(OFFSET('Daten ReCiPe'!$A$1,MATCH(EG$5,'Daten ReCiPe'!$A:$A,0)-1,MATCH(AO37,'Daten ReCiPe'!$A$424:$ADO$424,0)-1)),0,OFFSET('Daten ReCiPe'!$A$1,MATCH(EG$5,'Daten ReCiPe'!$A:$A,0)-1,MATCH(AO37,'Daten ReCiPe'!$A$424:$ADO$424,0)-1))*1000</f>
        <v>1.8792633000000001</v>
      </c>
      <c r="EH37" s="320">
        <f ca="1">IF(ISERROR(OFFSET('Daten ReCiPe'!$A$1,MATCH(EH$5,'Daten ReCiPe'!$A:$A,0)-1,MATCH(AP37,'Daten ReCiPe'!$A$424:$ADO$424,0)-1)),0,OFFSET('Daten ReCiPe'!$A$1,MATCH(EH$5,'Daten ReCiPe'!$A:$A,0)-1,MATCH(AP37,'Daten ReCiPe'!$A$424:$ADO$424,0)-1))*1000</f>
        <v>0</v>
      </c>
      <c r="EI37" s="320">
        <f t="shared" ca="1" si="27"/>
        <v>3.5282986200000002</v>
      </c>
      <c r="EJ37" s="320">
        <f ca="1">IF(ISERROR(OFFSET('Daten ReCiPe'!$A$1,MATCH(EJ$5,'Daten ReCiPe'!$A:$A,0)-1,MATCH(AQ37,'Daten ReCiPe'!$A$424:$ADO$424,0)-1)),0,OFFSET('Daten ReCiPe'!$A$1,MATCH(EJ$5,'Daten ReCiPe'!$A:$A,0)-1,MATCH(AQ37,'Daten ReCiPe'!$A$424:$ADO$424,0)-1))*1000</f>
        <v>0.96596199999999999</v>
      </c>
      <c r="EK37" s="320">
        <f ca="1">IF(ISERROR(OFFSET('Daten ReCiPe'!$A$1,MATCH(EK$5,'Daten ReCiPe'!$A:$A,0)-1,MATCH(AR37,'Daten ReCiPe'!$A$424:$ADO$424,0)-1)),0,OFFSET('Daten ReCiPe'!$A$1,MATCH(EK$5,'Daten ReCiPe'!$A:$A,0)-1,MATCH(AR37,'Daten ReCiPe'!$A$424:$ADO$424,0)-1))*1000</f>
        <v>6.9038978999999996</v>
      </c>
      <c r="EL37" s="320">
        <f ca="1">IF(ISERROR(OFFSET('Daten ReCiPe'!$A$1,MATCH(EL$5,'Daten ReCiPe'!$A:$A,0)-1,MATCH(AS37,'Daten ReCiPe'!$A$424:$ADO$424,0)-1)),0,OFFSET('Daten ReCiPe'!$A$1,MATCH(EL$5,'Daten ReCiPe'!$A:$A,0)-1,MATCH(AS37,'Daten ReCiPe'!$A$424:$ADO$424,0)-1))*1000</f>
        <v>1.9357952</v>
      </c>
      <c r="EM37" s="321">
        <f t="shared" ca="1" si="28"/>
        <v>13.333953719999998</v>
      </c>
      <c r="EN37" s="320">
        <f ca="1">IF(ISERROR(OFFSET('Daten ReCiPe'!$A$1,MATCH(EN$5,'Daten ReCiPe'!$A:$A,0)-1,MATCH(AT37,'Daten ReCiPe'!$A$424:$ADO$424,0)-1)),0,OFFSET('Daten ReCiPe'!$A$1,MATCH(EN$5,'Daten ReCiPe'!$A:$A,0)-1,MATCH(AT37,'Daten ReCiPe'!$A$424:$ADO$424,0)-1))*1000</f>
        <v>15.064842000000001</v>
      </c>
      <c r="EO37" s="305">
        <f t="shared" ca="1" si="29"/>
        <v>1.1298105810434749</v>
      </c>
      <c r="EP37" s="322">
        <f ca="1">IF(ISERROR(OFFSET('Daten Elementary'!$A$1,MATCH(EP$5,'Daten Elementary'!$A:$A,0)-1,MATCH(AM37,'Daten Elementary'!$A$424:$ADO$424,0)-1)),0,OFFSET('Daten Elementary'!$A$1,MATCH(EP$5,'Daten Elementary'!$A:$A,0)-1,MATCH(AM37,'Daten Elementary'!$A$424:$ADO$424,0)-1))*1000000</f>
        <v>0.13236389999999998</v>
      </c>
      <c r="EQ37" s="322">
        <f ca="1">IF(ISERROR(OFFSET('Daten Elementary'!$A$1,MATCH(EQ$5,'Daten Elementary'!$A:$A,0)-1,MATCH(AN37,'Daten Elementary'!$A$424:$ADO$424,0)-1)),0,OFFSET('Daten Elementary'!$A$1,MATCH(EQ$5,'Daten Elementary'!$A:$A,0)-1,MATCH(AN37,'Daten Elementary'!$A$424:$ADO$424,0)-1))*1000000</f>
        <v>5.6015599999999999E-2</v>
      </c>
      <c r="ER37" s="322">
        <f ca="1">IF(ISERROR(OFFSET('Daten Elementary'!$A$1,MATCH(ER$5,'Daten Elementary'!$A:$A,0)-1,MATCH(AO37,'Daten Elementary'!$A$424:$ADO$424,0)-1)),0,OFFSET('Daten Elementary'!$A$1,MATCH(ER$5,'Daten Elementary'!$A:$A,0)-1,MATCH(AO37,'Daten Elementary'!$A$424:$ADO$424,0)-1))*1000000</f>
        <v>47.172919</v>
      </c>
      <c r="ES37" s="322">
        <f ca="1">IF(ISERROR(OFFSET('Daten Elementary'!$A$1,MATCH(ES$5,'Daten Elementary'!$A:$A,0)-1,MATCH(AP37,'Daten Elementary'!$A$424:$ADO$424,0)-1)),0,OFFSET('Daten Elementary'!$A$1,MATCH(ES$5,'Daten Elementary'!$A:$A,0)-1,MATCH(AP37,'Daten Elementary'!$A$424:$ADO$424,0)-1))*1000000</f>
        <v>0</v>
      </c>
      <c r="ET37" s="322">
        <f t="shared" ca="1" si="30"/>
        <v>47.361298500000004</v>
      </c>
      <c r="EU37" s="322">
        <f ca="1">IF(ISERROR(OFFSET('Daten Elementary'!$A$1,MATCH(EU$5,'Daten Elementary'!$A:$A,0)-1,MATCH(AQ37,'Daten Elementary'!$A$424:$ADO$424,0)-1)),0,OFFSET('Daten Elementary'!$A$1,MATCH(EU$5,'Daten Elementary'!$A:$A,0)-1,MATCH(AQ37,'Daten Elementary'!$A$424:$ADO$424,0)-1))*1000000</f>
        <v>17.931219000000002</v>
      </c>
      <c r="EV37" s="322">
        <f ca="1">IF(ISERROR(OFFSET('Daten Elementary'!$A$1,MATCH(EV$5,'Daten Elementary'!$A:$A,0)-1,MATCH(AR37,'Daten Elementary'!$A$424:$ADO$424,0)-1)),0,OFFSET('Daten Elementary'!$A$1,MATCH(EV$5,'Daten Elementary'!$A:$A,0)-1,MATCH(AR37,'Daten Elementary'!$A$424:$ADO$424,0)-1))*1000000</f>
        <v>160.6464</v>
      </c>
      <c r="EW37" s="322">
        <f ca="1">IF(ISERROR(OFFSET('Daten Elementary'!$A$1,MATCH(EW$5,'Daten Elementary'!$A:$A,0)-1,MATCH(AS37,'Daten Elementary'!$A$424:$ADO$424,0)-1)),0,OFFSET('Daten Elementary'!$A$1,MATCH(EW$5,'Daten Elementary'!$A:$A,0)-1,MATCH(AS37,'Daten Elementary'!$A$424:$ADO$424,0)-1))*1000000</f>
        <v>32.9953</v>
      </c>
      <c r="EX37" s="323">
        <f t="shared" ca="1" si="31"/>
        <v>258.93421749999999</v>
      </c>
      <c r="EY37" s="322">
        <f ca="1">IF(ISERROR(OFFSET('Daten Elementary'!$A$1,MATCH(EY$5,'Daten Elementary'!$A:$A,0)-1,MATCH($AT37,'Daten Elementary'!$A$424:$ADO$424,0)-1)),0,OFFSET('Daten Elementary'!$A$1,MATCH(EY$5,'Daten Elementary'!$A:$A,0)-1,MATCH($AT37,'Daten Elementary'!$A$424:$ADO$424,0)-1))*1000000</f>
        <v>303.62055999999995</v>
      </c>
      <c r="EZ37" s="305">
        <f t="shared" ca="1" si="32"/>
        <v>1.1725779733997497</v>
      </c>
      <c r="FA37" s="314">
        <f ca="1">IF(ISERROR(OFFSET('Daten Elementary'!$A$1,MATCH(FA$5,'Daten Elementary'!$A:$A,0)-1,MATCH(AM37,'Daten Elementary'!$A$424:$ADO$424,0)-1)),0,OFFSET('Daten Elementary'!$A$1,MATCH(FA$5,'Daten Elementary'!$A:$A,0)-1,MATCH(AM37,'Daten Elementary'!$A$424:$ADO$424,0)-1))*1000</f>
        <v>26.042999999999999</v>
      </c>
      <c r="FB37" s="314">
        <f ca="1">IF(ISERROR(OFFSET('Daten Elementary'!$A$1,MATCH(FB$5,'Daten Elementary'!$A:$A,0)-1,MATCH(AN37,'Daten Elementary'!$A$424:$ADO$424,0)-1)),0,OFFSET('Daten Elementary'!$A$1,MATCH(FB$5,'Daten Elementary'!$A:$A,0)-1,MATCH(AN37,'Daten Elementary'!$A$424:$ADO$424,0)-1))*1000</f>
        <v>0</v>
      </c>
      <c r="FC37" s="314">
        <f ca="1">IF(ISERROR(OFFSET('Daten Elementary'!$A$1,MATCH(FC$5,'Daten Elementary'!$A:$A,0)-1,MATCH(AO37,'Daten Elementary'!$A$424:$ADO$424,0)-1)),0,OFFSET('Daten Elementary'!$A$1,MATCH(FC$5,'Daten Elementary'!$A:$A,0)-1,MATCH(AO37,'Daten Elementary'!$A$424:$ADO$424,0)-1))*1000</f>
        <v>5.5326359999999992</v>
      </c>
      <c r="FD37" s="314">
        <f ca="1">IF(ISERROR(OFFSET('Daten Elementary'!$A$1,MATCH(FD$5,'Daten Elementary'!$A:$A,0)-1,MATCH(AP37,'Daten Elementary'!$A$424:$ADO$424,0)-1)),0,OFFSET('Daten Elementary'!$A$1,MATCH(FD$5,'Daten Elementary'!$A:$A,0)-1,MATCH(AP37,'Daten Elementary'!$A$424:$ADO$424,0)-1))*1000</f>
        <v>0</v>
      </c>
      <c r="FE37" s="314">
        <f t="shared" ca="1" si="33"/>
        <v>31.575635999999999</v>
      </c>
      <c r="FF37" s="314">
        <f ca="1">IF(ISERROR(OFFSET('Daten Elementary'!$A$1,MATCH(FF$5,'Daten Elementary'!$A:$A,0)-1,MATCH(AQ37,'Daten Elementary'!$A$424:$ADO$424,0)-1)),0,OFFSET('Daten Elementary'!$A$1,MATCH(FF$5,'Daten Elementary'!$A:$A,0)-1,MATCH(AQ37,'Daten Elementary'!$A$424:$ADO$424,0)-1))*1000</f>
        <v>6.5948663999999999</v>
      </c>
      <c r="FG37" s="314">
        <f ca="1">IF(ISERROR(OFFSET('Daten Elementary'!$A$1,MATCH(FG$5,'Daten Elementary'!$A:$A,0)-1,MATCH(AR37,'Daten Elementary'!$A$424:$ADO$424,0)-1)),0,OFFSET('Daten Elementary'!$A$1,MATCH(FG$5,'Daten Elementary'!$A:$A,0)-1,MATCH(AR37,'Daten Elementary'!$A$424:$ADO$424,0)-1))*1000</f>
        <v>46.130008000000004</v>
      </c>
      <c r="FH37" s="314">
        <f ca="1">IF(ISERROR(OFFSET('Daten Elementary'!$A$1,MATCH(FH$5,'Daten Elementary'!$A:$A,0)-1,MATCH(AS37,'Daten Elementary'!$A$424:$ADO$424,0)-1)),0,OFFSET('Daten Elementary'!$A$1,MATCH(FH$5,'Daten Elementary'!$A:$A,0)-1,MATCH(AS37,'Daten Elementary'!$A$424:$ADO$424,0)-1))*1000</f>
        <v>12.474614000000001</v>
      </c>
      <c r="FI37" s="315">
        <f t="shared" ca="1" si="34"/>
        <v>96.77512440000001</v>
      </c>
      <c r="FJ37" s="314">
        <f ca="1">IF(ISERROR(OFFSET('Daten Elementary'!$A$1,MATCH(FJ$5,'Daten Elementary'!$A:$A,0)-1,MATCH($AT37,'Daten Elementary'!$A$424:$ADO$424,0)-1)),0,OFFSET('Daten Elementary'!$A$1,MATCH(FJ$5,'Daten Elementary'!$A:$A,0)-1,MATCH($AT37,'Daten Elementary'!$A$424:$ADO$424,0)-1))*1000</f>
        <v>111.28166</v>
      </c>
      <c r="FK37" s="305">
        <f t="shared" ca="1" si="35"/>
        <v>1.1498994260140676</v>
      </c>
      <c r="FL37" s="314">
        <f ca="1">IF(ISERROR(OFFSET('Daten Elementary'!$A$1,MATCH(FL$5,'Daten Elementary'!$A:$A,0)-1,MATCH(AM37,'Daten Elementary'!$A$424:$ADO$424,0)-1)),0,OFFSET('Daten Elementary'!$A$1,MATCH(FL$5,'Daten Elementary'!$A:$A,0)-1,MATCH(AM37,'Daten Elementary'!$A$424:$ADO$424,0)-1))</f>
        <v>0</v>
      </c>
      <c r="FM37" s="314">
        <f ca="1">IF(ISERROR(OFFSET('Daten Elementary'!$A$1,MATCH(FM$5,'Daten Elementary'!$A:$A,0)-1,MATCH(AN37,'Daten Elementary'!$A$424:$ADO$424,0)-1)),0,OFFSET('Daten Elementary'!$A$1,MATCH(FM$5,'Daten Elementary'!$A:$A,0)-1,MATCH(AN37,'Daten Elementary'!$A$424:$ADO$424,0)-1))</f>
        <v>0</v>
      </c>
      <c r="FN37" s="314">
        <f ca="1">IF(ISERROR(OFFSET('Daten Elementary'!$A$1,MATCH(FN$5,'Daten Elementary'!$A:$A,0)-1,MATCH(AO37,'Daten Elementary'!$A$424:$ADO$424,0)-1)),0,OFFSET('Daten Elementary'!$A$1,MATCH(FN$5,'Daten Elementary'!$A:$A,0)-1,MATCH(AO37,'Daten Elementary'!$A$424:$ADO$424,0)-1))</f>
        <v>0</v>
      </c>
      <c r="FO37" s="314">
        <f ca="1">IF(ISERROR(OFFSET('Daten Elementary'!$A$1,MATCH(FO$5,'Daten Elementary'!$A:$A,0)-1,MATCH(AP37,'Daten Elementary'!$A$424:$ADO$424,0)-1)),0,OFFSET('Daten Elementary'!$A$1,MATCH(FO$5,'Daten Elementary'!$A:$A,0)-1,MATCH(AP37,'Daten Elementary'!$A$424:$ADO$424,0)-1))</f>
        <v>0</v>
      </c>
      <c r="FP37" s="314">
        <f t="shared" ca="1" si="36"/>
        <v>0</v>
      </c>
      <c r="FQ37" s="314">
        <f ca="1">IF(ISERROR(OFFSET('Daten Elementary'!$A$1,MATCH(FQ$5,'Daten Elementary'!$A:$A,0)-1,MATCH(AQ37,'Daten Elementary'!$A$424:$ADO$424,0)-1)),0,OFFSET('Daten Elementary'!$A$1,MATCH(FQ$5,'Daten Elementary'!$A:$A,0)-1,MATCH(AQ37,'Daten Elementary'!$A$424:$ADO$424,0)-1))</f>
        <v>0</v>
      </c>
      <c r="FR37" s="314">
        <f ca="1">IF(ISERROR(OFFSET('Daten Elementary'!$A$1,MATCH(FR$5,'Daten Elementary'!$A:$A,0)-1,MATCH(AR37,'Daten Elementary'!$A$424:$ADO$424,0)-1)),0,OFFSET('Daten Elementary'!$A$1,MATCH(FR$5,'Daten Elementary'!$A:$A,0)-1,MATCH(AR37,'Daten Elementary'!$A$424:$ADO$424,0)-1))</f>
        <v>0</v>
      </c>
      <c r="FS37" s="314">
        <f ca="1">IF(ISERROR(OFFSET('Daten Elementary'!$A$1,MATCH(FS$5,'Daten Elementary'!$A:$A,0)-1,MATCH(AS37,'Daten Elementary'!$A$424:$ADO$424,0)-1)),0,OFFSET('Daten Elementary'!$A$1,MATCH(FS$5,'Daten Elementary'!$A:$A,0)-1,MATCH(AS37,'Daten Elementary'!$A$424:$ADO$424,0)-1))</f>
        <v>0</v>
      </c>
      <c r="FT37" s="315">
        <f t="shared" ca="1" si="37"/>
        <v>0</v>
      </c>
      <c r="FU37" s="314">
        <f ca="1">IF(ISERROR(OFFSET('Daten Elementary'!$A$1,MATCH(FU$5,'Daten Elementary'!$A:$A,0)-1,MATCH($AT37,'Daten Elementary'!$A$424:$ADO$424,0)-1)),0,OFFSET('Daten Elementary'!$A$1,MATCH(FU$5,'Daten Elementary'!$A:$A,0)-1,MATCH($AT37,'Daten Elementary'!$A$424:$ADO$424,0)-1))</f>
        <v>0</v>
      </c>
      <c r="FV37" s="305">
        <f t="shared" ca="1" si="38"/>
        <v>0</v>
      </c>
      <c r="FW37" s="324"/>
      <c r="FX37" s="231" t="str">
        <f t="shared" si="39"/>
        <v>Personenwagen, Plug-In Hybrid (durchschnittliche Flotte, firmenspezifischer Verbrauchermix (siehe unten))</v>
      </c>
      <c r="FY37" s="231" t="str">
        <f t="shared" si="2"/>
        <v>Personenwagen</v>
      </c>
      <c r="FZ37" s="231" t="str">
        <f t="shared" si="3"/>
        <v>, Plug-In Hybrid</v>
      </c>
      <c r="GA37" s="231" t="str">
        <f t="shared" si="4"/>
        <v xml:space="preserve"> (durchschnittliche Flotte, firmenspezifischer Verbrauchermix (siehe unten))</v>
      </c>
      <c r="GB37" s="231"/>
    </row>
    <row r="38" spans="1:184" ht="16.5" customHeight="1">
      <c r="A38" s="295"/>
      <c r="B38" s="344"/>
      <c r="C38" s="332" t="s">
        <v>385</v>
      </c>
      <c r="D38" s="332" t="s">
        <v>679</v>
      </c>
      <c r="E38" s="345" t="s">
        <v>2301</v>
      </c>
      <c r="F38" s="102">
        <v>1.6</v>
      </c>
      <c r="G38" s="31">
        <v>5</v>
      </c>
      <c r="H38" s="87">
        <f t="shared" si="47"/>
        <v>0.32</v>
      </c>
      <c r="I38" s="99">
        <f>5.2*0.2</f>
        <v>1.04</v>
      </c>
      <c r="J38" s="99">
        <f t="shared" si="51"/>
        <v>16</v>
      </c>
      <c r="K38" s="100">
        <v>1500</v>
      </c>
      <c r="L38" s="100">
        <v>80</v>
      </c>
      <c r="M38" s="99">
        <v>0.5</v>
      </c>
      <c r="N38" s="38" t="s">
        <v>99</v>
      </c>
      <c r="O38" s="6">
        <f ca="1">(IF(ISERROR(INDEX(INDIRECT($D$268),MATCH($AM38,$AM$4:$AM$275,0),MATCH(O$304,INDIRECT($E$268),0))*$I38/$AD38),0,INDEX(INDIRECT($D$268),MATCH($AM38,$AM$4:$AM$275,0),MATCH(O$304,INDIRECT($E$268),0))*$I38/$AD38)+IF(ISERROR(INDEX(INDIRECT($D$268),MATCH($AN38,$AN$4:$AN$275,0),MATCH(O$305,INDIRECT($E$268),0))*$J38/$AE38),0,INDEX(INDIRECT($D$268),MATCH($AN38,$AN$4:$AN$275,0),MATCH(O$305,INDIRECT($E$268),0))*$J38/$AE38))*$AC38/$F38</f>
        <v>19.47207468700946</v>
      </c>
      <c r="P38" s="6">
        <f ca="1">(IF(ISERROR(INDEX(INDIRECT($D$268),MATCH($AO38,$AO$4:$AO$275,0),MATCH(P$304,INDIRECT($E$268),0))*$I38/$AD38),0,INDEX(INDIRECT($D$268),MATCH($AO38,$AO$4:$AO$275,0),MATCH(P$304,INDIRECT($E$268),0))*$I38/$AD38)+IF(ISERROR(INDEX(INDIRECT($D$268),MATCH($AP38,$AP$4:$AP$275,0),MATCH(P$305,INDIRECT($E$268),0))*$J38/$AE38),0,INDEX(INDIRECT($D$268),MATCH($AP38,$AP$4:$AP$275,0),MATCH(P$305,INDIRECT($E$268),0))*$J38/$AE38))*$AC38/$F38</f>
        <v>5.4517370626986104</v>
      </c>
      <c r="Q38" s="6">
        <f ca="1">INDEX(INDIRECT($D$268),MATCH($AQ38,$AQ$4:$AQ$284,0),MATCH(Q$4,INDIRECT($E$268),0))*$K38*$AC38/$F38/$AF38</f>
        <v>4.9183529709507043</v>
      </c>
      <c r="R38" s="6">
        <f ca="1">INDEX(INDIRECT($D$268),MATCH($AR38,$AR$4:$AR$284,0),MATCH(R$4,INDIRECT($E$268),0))*IF($K38=1,$K38/$AF38,($K38-$L38)/($AF38-$AG38))*$AC38/$F38+$L38*(1+$M38)*INDEX(INDIRECT($D$268),MATCH($AR$223,$AR$4:$AR$284,0),MATCH(R$4,INDIRECT($E$268),0))/$AH38/$F38</f>
        <v>42.199851358208953</v>
      </c>
      <c r="S38" s="6">
        <f ca="1">INDEX(INDIRECT($D$268),MATCH($AS38,$AS$4:$AS$284,0),MATCH(S$4,INDIRECT($E$268),0))*$K38*$AC38/$F38/$AF38</f>
        <v>9.1566846390845065</v>
      </c>
      <c r="T38" s="7">
        <f ca="1">S38+R38+Q38+P38+O38</f>
        <v>81.198700717952249</v>
      </c>
      <c r="U38" s="6">
        <f>IF($B$268=6,(IF(OR(AJ38="Benzin",AJ38="Diesel"),$AK38*INDEX('DIN EN 16258'!$I:$I,MATCH('mobitool-Faktoren v2.0'!$AI38,'DIN EN 16258'!$A:$A,0))*$I38/$AD38+$AL38*INDEX('DIN EN 16258'!$I:$I,MATCH('mobitool-Faktoren v2.0'!$AJ38,'DIN EN 16258'!$A:$A,0))*$I38/$AD38,IF(ISERROR($AK38*INDEX('DIN EN 16258'!$I:$I,MATCH('mobitool-Faktoren v2.0'!$AI38,'DIN EN 16258'!$A:$A,0))*$I38/$AD38),0,$AK38*INDEX('DIN EN 16258'!$I:$I,MATCH('mobitool-Faktoren v2.0'!$AI38,'DIN EN 16258'!$A:$A,0))*$I38/$AD38)+IF(ISERROR($AL38*INDEX('DIN EN 16258'!$I:$I,MATCH('mobitool-Faktoren v2.0'!$AJ38,'DIN EN 16258'!$A:$A,0))*$J38/$AE38),0,$AL38*INDEX('DIN EN 16258'!$I:$I,MATCH('mobitool-Faktoren v2.0'!$AJ38,'DIN EN 16258'!$A:$A,0))*$J38/$AE38)))*1000,
IF($B$268=1,(IF(OR(AJ38="Benzin",AJ38="Diesel"),$AK38*INDEX('DIN EN 16258'!$D:$D,MATCH('mobitool-Faktoren v2.0'!$AI38,'DIN EN 16258'!$A:$A,0))*$I38/$AD38+$AL38*INDEX('DIN EN 16258'!$D:$D,MATCH('mobitool-Faktoren v2.0'!$AJ38,'DIN EN 16258'!$A:$A,0))*$I38/$AD38,IF(ISERROR($AK38*INDEX('DIN EN 16258'!$D:$D,MATCH('mobitool-Faktoren v2.0'!$AI38,'DIN EN 16258'!$A:$A,0))*$I38/$AD38),0,$AK38*INDEX('DIN EN 16258'!$D:$D,MATCH('mobitool-Faktoren v2.0'!$AI38,'DIN EN 16258'!$A:$A,0))*$I38/$AD38)+IF(ISERROR($AL38*INDEX('DIN EN 16258'!$D:$D,MATCH('mobitool-Faktoren v2.0'!$AJ38,'DIN EN 16258'!$A:$A,0))*$J38/$AE38),0,$AL38*INDEX('DIN EN 16258'!$D:$D,MATCH('mobitool-Faktoren v2.0'!$AJ38,'DIN EN 16258'!$A:$A,0))*$J38/$AE38))),0))*$AC38/$F38</f>
        <v>15.84375</v>
      </c>
      <c r="V38" s="6">
        <f>IF($B$268=6,(IF(OR(AJ38="Benzin",AJ38="Diesel"),$AK38*INDEX('DIN EN 16258'!$L:$L,MATCH('mobitool-Faktoren v2.0'!$AI38,'DIN EN 16258'!$A:$A,0))*$I38/$AD38+$AL38*INDEX('DIN EN 16258'!$L:$L,MATCH('mobitool-Faktoren v2.0'!$AJ38,'DIN EN 16258'!$A:$A,0))*$I38/$AD38,IF(ISERROR($AK38*INDEX('DIN EN 16258'!$L:$L,MATCH('mobitool-Faktoren v2.0'!$AI38,'DIN EN 16258'!$A:$A,0))*$I38/$AD38),0,$AK38*INDEX('DIN EN 16258'!$L:$L,MATCH('mobitool-Faktoren v2.0'!$AI38,'DIN EN 16258'!$A:$A,0))*$I38/$AD38)+IF(ISERROR($AL38*INDEX('DIN EN 16258'!$L:$L,MATCH('mobitool-Faktoren v2.0'!$AJ38,'DIN EN 16258'!$A:$A,0))*$J38/$AE38),0,$AL38*INDEX('DIN EN 16258'!$L:$L,MATCH('mobitool-Faktoren v2.0'!$AJ38,'DIN EN 16258'!$A:$A,0))*$J38/$AE38)))*1000,
IF($B$268=1,(IF(OR(AJ38="Benzin",AJ38="Diesel"),$AK38*INDEX('DIN EN 16258'!$F:$F,MATCH('mobitool-Faktoren v2.0'!$AI38,'DIN EN 16258'!$A:$A,0))*$I38/$AD38+$AL38*INDEX('DIN EN 16258'!$F:$F,MATCH('mobitool-Faktoren v2.0'!$AJ38,'DIN EN 16258'!$A:$A,0))*$I38/$AD38,IF(ISERROR($AK38*INDEX('DIN EN 16258'!$F:$F,MATCH('mobitool-Faktoren v2.0'!$AI38,'DIN EN 16258'!$A:$A,0))*$I38/$AD38),0,$AK38*INDEX('DIN EN 16258'!$F:$F,MATCH('mobitool-Faktoren v2.0'!$AI38,'DIN EN 16258'!$A:$A,0))*$I38/$AD38)+IF(ISERROR($AL38*INDEX('DIN EN 16258'!$F:$F,MATCH('mobitool-Faktoren v2.0'!$AJ38,'DIN EN 16258'!$A:$A,0))*$J38/$AE38),0,$AL38*INDEX('DIN EN 16258'!$F:$F,MATCH('mobitool-Faktoren v2.0'!$AJ38,'DIN EN 16258'!$A:$A,0))*$J38/$AE38))),0))*$AC38/$F38</f>
        <v>19.422220859999999</v>
      </c>
      <c r="W38" s="6" t="s">
        <v>672</v>
      </c>
      <c r="X38" s="39" t="s">
        <v>162</v>
      </c>
      <c r="Y38" s="336">
        <v>0.1</v>
      </c>
      <c r="Z38" s="336">
        <v>10</v>
      </c>
      <c r="AA38" s="337">
        <v>500</v>
      </c>
      <c r="AB38" s="299">
        <v>3500</v>
      </c>
      <c r="AC38" s="300">
        <v>1</v>
      </c>
      <c r="AD38" s="298">
        <f>0.0078357/0.75*100</f>
        <v>1.0447599999999999</v>
      </c>
      <c r="AE38" s="298">
        <v>16</v>
      </c>
      <c r="AF38" s="299">
        <v>1420</v>
      </c>
      <c r="AG38" s="299">
        <v>80</v>
      </c>
      <c r="AH38" s="299">
        <v>150000</v>
      </c>
      <c r="AI38" s="301" t="s">
        <v>34</v>
      </c>
      <c r="AJ38" s="301" t="s">
        <v>626</v>
      </c>
      <c r="AK38" s="329">
        <v>7.8356999999999993E-3</v>
      </c>
      <c r="AL38" s="329">
        <v>0.16000000000000003</v>
      </c>
      <c r="AM38" s="331" t="s">
        <v>2467</v>
      </c>
      <c r="AN38" s="202" t="s">
        <v>2468</v>
      </c>
      <c r="AO38" s="331" t="s">
        <v>2394</v>
      </c>
      <c r="AP38" s="202" t="s">
        <v>2400</v>
      </c>
      <c r="AQ38" s="202" t="s">
        <v>895</v>
      </c>
      <c r="AR38" s="202" t="s">
        <v>922</v>
      </c>
      <c r="AS38" s="202" t="s">
        <v>930</v>
      </c>
      <c r="AT38" s="331" t="s">
        <v>933</v>
      </c>
      <c r="AU38" s="303">
        <f ca="1">IF(ISERROR(OFFSET('Daten KEA'!$A$1,MATCH(AU$5,'Daten KEA'!$A:$A,0)-1,MATCH(AM38,'Daten KEA'!$A$424:$ADO$424,0)-1)),0,OFFSET('Daten KEA'!$A$1,MATCH(AU$5,'Daten KEA'!$A:$A,0)-1,MATCH(AM38,'Daten KEA'!$A$424:$ADO$424,0)-1))+IF(ISERROR(AK38*INDEX('Energiefaktoren Ecoinvent'!$D:$D,MATCH('mobitool-Faktoren v2.0'!AI38,'Energiefaktoren Ecoinvent'!$A:$A,0))),0,AK38*INDEX('Energiefaktoren Ecoinvent'!$D:$D,MATCH('mobitool-Faktoren v2.0'!AI38,'Energiefaktoren Ecoinvent'!$A:$A,0)))+IF(OR(AJ38="Benzin",AJ38="Diesel"),IF(ISERROR(OFFSET('Daten KEA'!$A$1,MATCH(AV$5,'Daten KEA'!$A:$A,0)-1,MATCH(AN38,'Daten KEA'!$A$424:$ADO$424,0)-1)),0,OFFSET('Daten KEA'!$A$1,MATCH(AV$5,'Daten KEA'!$A:$A,0)-1,MATCH(AN38,'Daten KEA'!$A$424:$ADO$424,0)-1))+IF(ISERROR(AL38*INDEX('Energiefaktoren Ecoinvent'!$D:$D,MATCH('mobitool-Faktoren v2.0'!AJ38,'Energiefaktoren Ecoinvent'!$A:$A,0))),0,AL38*INDEX('Energiefaktoren Ecoinvent'!$D:$D,MATCH('mobitool-Faktoren v2.0'!AJ38,'Energiefaktoren Ecoinvent'!$A:$A,0))),0)</f>
        <v>0.33301724999999999</v>
      </c>
      <c r="AV38" s="303">
        <f ca="1">IF(OR(AJ38="Benzin",AJ38="Diesel"),0,IF(ISERROR(OFFSET('Daten KEA'!$A$1,MATCH(AV$5,'Daten KEA'!$A:$A,0)-1,MATCH(AN38,'Daten KEA'!$A$424:$ADO$424,0)-1)),0,OFFSET('Daten KEA'!$A$1,MATCH(AV$5,'Daten KEA'!$A:$A,0)-1,MATCH(AN38,'Daten KEA'!$A$424:$ADO$424,0)-1))+IF(ISERROR(AL38*INDEX('Energiefaktoren Ecoinvent'!$D:$D,MATCH('mobitool-Faktoren v2.0'!AJ38,'Energiefaktoren Ecoinvent'!$A:$A,0))),0,AL38*INDEX('Energiefaktoren Ecoinvent'!$D:$D,MATCH('mobitool-Faktoren v2.0'!AJ38,'Energiefaktoren Ecoinvent'!$A:$A,0))))</f>
        <v>0.57600000000000018</v>
      </c>
      <c r="AW38" s="303">
        <f ca="1">IF(ISERROR(OFFSET('Daten KEA'!$A$1,MATCH(AW$5,'Daten KEA'!$A:$A,0)-1,MATCH(AO38,'Daten KEA'!$A$424:$ADO$424,0)-1)),0,OFFSET('Daten KEA'!$A$1,MATCH(AW$5,'Daten KEA'!$A:$A,0)-1,MATCH(AO38,'Daten KEA'!$A$424:$ADO$424,0)-1))-IF(ISERROR(AK38*INDEX('Energiefaktoren Ecoinvent'!$D:$D,MATCH('mobitool-Faktoren v2.0'!AI38,'Energiefaktoren Ecoinvent'!$A:$A,0))),0,AK38*INDEX('Energiefaktoren Ecoinvent'!$D:$D,MATCH('mobitool-Faktoren v2.0'!AI38,'Energiefaktoren Ecoinvent'!$A:$A,0)))+IF(OR(AJ38="Benzin",AJ38="Diesel"),IF(ISERROR(OFFSET('Daten KEA'!$A$1,MATCH(AX$5,'Daten KEA'!$A:$A,0)-1,MATCH(AP38,'Daten KEA'!$A$424:$ADO$424,0)-1)),0,OFFSET('Daten KEA'!$A$1,MATCH(AX$5,'Daten KEA'!$A:$A,0)-1,MATCH(AP38,'Daten KEA'!$A$424:$ADO$424,0)-1))-IF(ISERROR(AL38*INDEX('Energiefaktoren Ecoinvent'!$D:$D,MATCH('mobitool-Faktoren v2.0'!AJ38,'Energiefaktoren Ecoinvent'!$A:$A,0))),0,AL38*INDEX('Energiefaktoren Ecoinvent'!$D:$D,MATCH('mobitool-Faktoren v2.0'!AJ38,'Energiefaktoren Ecoinvent'!$A:$A,0))),0)</f>
        <v>0.11736124000000003</v>
      </c>
      <c r="AX38" s="303">
        <f ca="1">IF(OR(AJ38="Benzin",AJ38="Diesel"),0,IF(ISERROR(OFFSET('Daten KEA'!$A$1,MATCH(AX$5,'Daten KEA'!$A:$A,0)-1,MATCH(AP38,'Daten KEA'!$A$424:$ADO$424,0)-1)),0,OFFSET('Daten KEA'!$A$1,MATCH(AX$5,'Daten KEA'!$A:$A,0)-1,MATCH(AP38,'Daten KEA'!$A$424:$ADO$424,0)-1))-IF(ISERROR(AL38*INDEX('Energiefaktoren Ecoinvent'!$D:$D,MATCH('mobitool-Faktoren v2.0'!AJ38,'Energiefaktoren Ecoinvent'!$A:$A,0))),0,AL38*INDEX('Energiefaktoren Ecoinvent'!$D:$D,MATCH('mobitool-Faktoren v2.0'!AJ38,'Energiefaktoren Ecoinvent'!$A:$A,0))))</f>
        <v>0.12042366999999987</v>
      </c>
      <c r="AY38" s="303">
        <f t="shared" ca="1" si="5"/>
        <v>1.1468021600000002</v>
      </c>
      <c r="AZ38" s="347">
        <f ca="1">IF(ISERROR(OFFSET('Daten KEA'!$A$1,MATCH(AZ$5,'Daten KEA'!$A:$A,0)-1,MATCH(AQ38,'Daten KEA'!$A$424:$ADO$424,0)-1)),0,OFFSET('Daten KEA'!$A$1,MATCH(AZ$5,'Daten KEA'!$A:$A,0)-1,MATCH(AQ38,'Daten KEA'!$A$424:$ADO$424,0)-1))</f>
        <v>0.21453198000000001</v>
      </c>
      <c r="BA38" s="347">
        <f ca="1">IF(ISERROR(OFFSET('Daten KEA'!$A$1,MATCH(BA$5,'Daten KEA'!$A:$A,0)-1,MATCH(AR38,'Daten KEA'!$A$424:$ADO$424,0)-1)),0,OFFSET('Daten KEA'!$A$1,MATCH(BA$5,'Daten KEA'!$A:$A,0)-1,MATCH(AR38,'Daten KEA'!$A$424:$ADO$424,0)-1))</f>
        <v>0.84847834</v>
      </c>
      <c r="BB38" s="347">
        <f ca="1">IF(ISERROR(OFFSET('Daten KEA'!$A$1,MATCH(BB$5,'Daten KEA'!$A:$A,0)-1,MATCH(AS38,'Daten KEA'!$A$424:$ADO$424,0)-1)),0,OFFSET('Daten KEA'!$A$1,MATCH(BB$5,'Daten KEA'!$A:$A,0)-1,MATCH(AS38,'Daten KEA'!$A$424:$ADO$424,0)-1))</f>
        <v>0.82906073000000002</v>
      </c>
      <c r="BC38" s="348">
        <f t="shared" ca="1" si="48"/>
        <v>3.0388732100000002</v>
      </c>
      <c r="BD38" s="347">
        <f ca="1">IF(ISERROR(OFFSET('Daten KEA'!$A$1,MATCH(BD$5,'Daten KEA'!$A:$A,0)-1,MATCH(AT38,'Daten KEA'!$A$424:$ADO$424,0)-1)),0,OFFSET('Daten KEA'!$A$1,MATCH(BD$5,'Daten KEA'!$A:$A,0)-1,MATCH(AT38,'Daten KEA'!$A$424:$ADO$424,0)-1))</f>
        <v>3.0388731999999998</v>
      </c>
      <c r="BE38" s="305">
        <f t="shared" ca="1" si="7"/>
        <v>0.9999999967093065</v>
      </c>
      <c r="BF38" s="306">
        <f ca="1">IF(ISERROR(OFFSET('Daten KEA'!$A$1,MATCH(BF$5,'Daten KEA'!$A:$A,0)-1,MATCH(AM38,'Daten KEA'!$A$424:$ADO$424,0)-1)),0,OFFSET('Daten KEA'!$A$1,MATCH(BF$5,'Daten KEA'!$A:$A,0)-1,MATCH(AM38,'Daten KEA'!$A$424:$ADO$424,0)-1))+IF(ISERROR($AK38*INDEX('Energiefaktoren Ecoinvent'!$H:$H,MATCH('mobitool-Faktoren v2.0'!$AI38,'Energiefaktoren Ecoinvent'!$A:$A,0))),0,$AK38*INDEX('Energiefaktoren Ecoinvent'!$H:$H,MATCH('mobitool-Faktoren v2.0'!$AI38,'Energiefaktoren Ecoinvent'!$A:$A,0)))+IF(OR(AJ38="Benzin",AJ38="Diesel"),IF(ISERROR(OFFSET('Daten KEA'!$A$1,MATCH(BG$5,'Daten KEA'!$A:$A,0)-1,MATCH(AN38,'Daten KEA'!$A$424:$ADO$424,0)-1)),0,OFFSET('Daten KEA'!$A$1,MATCH(BG$5,'Daten KEA'!$A:$A,0)-1,MATCH(AN38,'Daten KEA'!$A$424:$ADO$424,0)-1))+IF(ISERROR($AL38*INDEX('Energiefaktoren Ecoinvent'!$H:$H,MATCH('mobitool-Faktoren v2.0'!$AJ38,'Energiefaktoren Ecoinvent'!$A:$A,0))),0,$AL38*INDEX('Energiefaktoren Ecoinvent'!$H:$H,MATCH('mobitool-Faktoren v2.0'!$AJ38,'Energiefaktoren Ecoinvent'!$A:$A,0))),0)</f>
        <v>0.33301724999999999</v>
      </c>
      <c r="BG38" s="306">
        <f ca="1">IF(OR(AJ38="Benzin",AJ38="Diesel"),0,IF(ISERROR(OFFSET('Daten KEA'!$A$1,MATCH(BG$5,'Daten KEA'!$A:$A,0)-1,MATCH(AN38,'Daten KEA'!$A$424:$ADO$424,0)-1)),0,OFFSET('Daten KEA'!$A$1,MATCH(BG$5,'Daten KEA'!$A:$A,0)-1,MATCH(AN38,'Daten KEA'!$A$424:$ADO$424,0)-1))+IF(ISERROR($AL38*INDEX('Energiefaktoren Ecoinvent'!$H:$H,MATCH('mobitool-Faktoren v2.0'!$AJ38,'Energiefaktoren Ecoinvent'!$A:$A,0))),0,$AL38*INDEX('Energiefaktoren Ecoinvent'!$H:$H,MATCH('mobitool-Faktoren v2.0'!$AJ38,'Energiefaktoren Ecoinvent'!$A:$A,0))))</f>
        <v>0</v>
      </c>
      <c r="BH38" s="306">
        <f ca="1">IF(ISERROR(OFFSET('Daten KEA'!$A$1,MATCH(BH$5,'Daten KEA'!$A:$A,0)-1,MATCH(AO38,'Daten KEA'!$A$424:$ADO$424,0)-1)),0,OFFSET('Daten KEA'!$A$1,MATCH(BH$5,'Daten KEA'!$A:$A,0)-1,MATCH(AO38,'Daten KEA'!$A$424:$ADO$424,0)-1))-IF(ISERROR($AK38*INDEX('Energiefaktoren Ecoinvent'!$H:$H,MATCH('mobitool-Faktoren v2.0'!$AI38,'Energiefaktoren Ecoinvent'!$A:$A,0))),0,$AK38*INDEX('Energiefaktoren Ecoinvent'!$H:$H,MATCH('mobitool-Faktoren v2.0'!$AI38,'Energiefaktoren Ecoinvent'!$A:$A,0)))+IF(OR(AJ38="Benzin",AJ38="Diesel"),IF(ISERROR(OFFSET('Daten KEA'!$A$1,MATCH(BI$5,'Daten KEA'!$A:$A,0)-1,MATCH(AP38,'Daten KEA'!$A$424:$ADO$424,0)-1)),0,OFFSET('Daten KEA'!$A$1,MATCH(BI$5,'Daten KEA'!$A:$A,0)-1,MATCH(AP38,'Daten KEA'!$A$424:$ADO$424,0)-1))-IF(ISERROR($AL38*INDEX('Energiefaktoren Ecoinvent'!$H:$H,MATCH('mobitool-Faktoren v2.0'!$AJ38,'Energiefaktoren Ecoinvent'!$A:$A,0))),0,$AL38*INDEX('Energiefaktoren Ecoinvent'!$H:$H,MATCH('mobitool-Faktoren v2.0'!$AJ38,'Energiefaktoren Ecoinvent'!$A:$A,0))),0)</f>
        <v>0.11589106380139003</v>
      </c>
      <c r="BI38" s="306">
        <f ca="1">IF(OR(AJ38="Benzin",AJ38="Diesel"),0,IF(ISERROR(OFFSET('Daten KEA'!$A$1,MATCH(BI$5,'Daten KEA'!$A:$A,0)-1,MATCH(AP38,'Daten KEA'!$A$424:$ADO$424,0)-1)),0,OFFSET('Daten KEA'!$A$1,MATCH(BI$5,'Daten KEA'!$A:$A,0)-1,MATCH(AP38,'Daten KEA'!$A$424:$ADO$424,0)-1))-IF(ISERROR($AL38*INDEX('Energiefaktoren Ecoinvent'!$H:$H,MATCH('mobitool-Faktoren v2.0'!$AJ38,'Energiefaktoren Ecoinvent'!$A:$A,0))),0,$AL38*INDEX('Energiefaktoren Ecoinvent'!$H:$H,MATCH('mobitool-Faktoren v2.0'!$AJ38,'Energiefaktoren Ecoinvent'!$A:$A,0))))</f>
        <v>2.0172062563693999E-2</v>
      </c>
      <c r="BJ38" s="306">
        <f t="shared" ca="1" si="41"/>
        <v>0.46908037636508404</v>
      </c>
      <c r="BK38" s="349">
        <f ca="1">IF(ISERROR(OFFSET('Daten KEA'!$A$1,MATCH(BK$5,'Daten KEA'!$A:$A,0)-1,MATCH(AQ38,'Daten KEA'!$A$424:$ADO$424,0)-1)),0,OFFSET('Daten KEA'!$A$1,MATCH(BK$5,'Daten KEA'!$A:$A,0)-1,MATCH(AQ38,'Daten KEA'!$A$424:$ADO$424,0)-1))</f>
        <v>0.20490561593225501</v>
      </c>
      <c r="BL38" s="349">
        <f ca="1">IF(ISERROR(OFFSET('Daten KEA'!$A$1,MATCH(BL$5,'Daten KEA'!$A:$A,0)-1,MATCH(AR38,'Daten KEA'!$A$424:$ADO$424,0)-1)),0,OFFSET('Daten KEA'!$A$1,MATCH(BL$5,'Daten KEA'!$A:$A,0)-1,MATCH(AR38,'Daten KEA'!$A$424:$ADO$424,0)-1))</f>
        <v>0.78080136397911004</v>
      </c>
      <c r="BM38" s="349">
        <f ca="1">IF(ISERROR(OFFSET('Daten KEA'!$A$1,MATCH(BM$5,'Daten KEA'!$A:$A,0)-1,MATCH(AS38,'Daten KEA'!$A$424:$ADO$424,0)-1)),0,OFFSET('Daten KEA'!$A$1,MATCH(BM$5,'Daten KEA'!$A:$A,0)-1,MATCH(AS38,'Daten KEA'!$A$424:$ADO$424,0)-1))</f>
        <v>0.7287527424722301</v>
      </c>
      <c r="BN38" s="350">
        <f t="shared" ca="1" si="49"/>
        <v>2.1835400987486793</v>
      </c>
      <c r="BO38" s="349">
        <f ca="1">IF(ISERROR(OFFSET('Daten KEA'!$A$1,MATCH(BO$5,'Daten KEA'!$A:$A,0)-1,MATCH(AT38,'Daten KEA'!$A$424:$ADO$424,0)-1)),0,OFFSET('Daten KEA'!$A$1,MATCH(BO$5,'Daten KEA'!$A:$A,0)-1,MATCH(AT38,'Daten KEA'!$A$424:$ADO$424,0)-1))</f>
        <v>2.1835400727487002</v>
      </c>
      <c r="BP38" s="305">
        <f t="shared" ca="1" si="8"/>
        <v>0.99999998809274027</v>
      </c>
      <c r="BQ38" s="351">
        <f ca="1">IF(ISERROR(OFFSET('Daten GWP'!$A$1,MATCH(BQ$5,'Daten GWP'!$A:$A,0)-1,MATCH(AM38,'Daten GWP'!$A$424:$ADO$424,0)-1)),0,OFFSET('Daten GWP'!$A$1,MATCH(BQ$5,'Daten GWP'!$A:$A,0)-1,MATCH(AM38,'Daten GWP'!$A$424:$ADO$424,0)-1))*1000</f>
        <v>31.297915000000003</v>
      </c>
      <c r="BR38" s="351">
        <f ca="1">IF(ISERROR(OFFSET('Daten GWP'!$A$1,MATCH(BR$5,'Daten GWP'!$A:$A,0)-1,MATCH(AN38,'Daten GWP'!$A$424:$ADO$424,0)-1)),0,OFFSET('Daten GWP'!$A$1,MATCH(BR$5,'Daten GWP'!$A:$A,0)-1,MATCH(AN38,'Daten GWP'!$A$424:$ADO$424,0)-1))*1000</f>
        <v>0</v>
      </c>
      <c r="BS38" s="351">
        <f ca="1">IF(ISERROR(OFFSET('Daten GWP'!$A$1,MATCH(BS$5,'Daten GWP'!$A:$A,0)-1,MATCH(AO38,'Daten GWP'!$A$424:$ADO$424,0)-1)),0,OFFSET('Daten GWP'!$A$1,MATCH(BS$5,'Daten GWP'!$A:$A,0)-1,MATCH(AO38,'Daten GWP'!$A$424:$ADO$424,0)-1))*1000</f>
        <v>6.3265485000000004</v>
      </c>
      <c r="BT38" s="351">
        <f ca="1">IF(ISERROR(OFFSET('Daten GWP'!$A$1,MATCH(BT$5,'Daten GWP'!$A:$A,0)-1,MATCH(AP38,'Daten GWP'!$A$424:$ADO$424,0)-1)),0,OFFSET('Daten GWP'!$A$1,MATCH(BT$5,'Daten GWP'!$A:$A,0)-1,MATCH(AP38,'Daten GWP'!$A$424:$ADO$424,0)-1))*1000</f>
        <v>2.425055</v>
      </c>
      <c r="BU38" s="308">
        <f t="shared" ca="1" si="9"/>
        <v>40.049518500000005</v>
      </c>
      <c r="BV38" s="351">
        <f ca="1">IF(ISERROR(OFFSET('Daten GWP'!$A$1,MATCH(BV$5,'Daten GWP'!$A:$A,0)-1,MATCH(AQ38,'Daten GWP'!$A$424:$ADO$424,0)-1)),0,OFFSET('Daten GWP'!$A$1,MATCH(BV$5,'Daten GWP'!$A:$A,0)-1,MATCH(AQ38,'Daten GWP'!$A$424:$ADO$424,0)-1))*1000</f>
        <v>7.4496653000000004</v>
      </c>
      <c r="BW38" s="351">
        <f ca="1">IF(ISERROR(OFFSET('Daten GWP'!$A$1,MATCH(BW$5,'Daten GWP'!$A:$A,0)-1,MATCH(AR38,'Daten GWP'!$A$424:$ADO$424,0)-1)),0,OFFSET('Daten GWP'!$A$1,MATCH(BW$5,'Daten GWP'!$A:$A,0)-1,MATCH(AR38,'Daten GWP'!$A$424:$ADO$424,0)-1))*1000</f>
        <v>51.607376000000002</v>
      </c>
      <c r="BX38" s="351">
        <f ca="1">IF(ISERROR(OFFSET('Daten GWP'!$A$1,MATCH(BX$5,'Daten GWP'!$A:$A,0)-1,MATCH(AS38,'Daten GWP'!$A$424:$ADO$424,0)-1)),0,OFFSET('Daten GWP'!$A$1,MATCH(BX$5,'Daten GWP'!$A:$A,0)-1,MATCH(AS38,'Daten GWP'!$A$424:$ADO$424,0)-1))*1000</f>
        <v>13.869325</v>
      </c>
      <c r="BY38" s="352">
        <f t="shared" ca="1" si="50"/>
        <v>112.97588480000002</v>
      </c>
      <c r="BZ38" s="351">
        <f ca="1">IF(ISERROR(OFFSET('Daten GWP'!$A$1,MATCH(BZ$5,'Daten GWP'!$A:$A,0)-1,MATCH(AT38,'Daten GWP'!$A$424:$ADO$424,0)-1)),0,OFFSET('Daten GWP'!$A$1,MATCH(BZ$5,'Daten GWP'!$A:$A,0)-1,MATCH(AT38,'Daten GWP'!$A$424:$ADO$424,0)-1))*1000</f>
        <v>112.97588</v>
      </c>
      <c r="CA38" s="305">
        <f t="shared" ca="1" si="11"/>
        <v>0.9999999575130567</v>
      </c>
      <c r="CB38" s="310">
        <f ca="1">IF(ISERROR(OFFSET('Daten Elementary'!$A$1,MATCH(CB$5,'Daten Elementary'!$A:$A,0)-1,MATCH(AM38,'Daten Elementary'!$A$424:$ADO$424,0)-1)),0,OFFSET('Daten Elementary'!$A$1,MATCH(CB$5,'Daten Elementary'!$A:$A,0)-1,MATCH(AM38,'Daten Elementary'!$A$424:$ADO$424,0)-1))*1000000</f>
        <v>3.3143400000000001</v>
      </c>
      <c r="CC38" s="310">
        <f ca="1">IF(ISERROR(OFFSET('Daten Elementary'!$A$1,MATCH(CC$5,'Daten Elementary'!$A:$A,0)-1,MATCH(AN38,'Daten Elementary'!$A$424:$ADO$424,0)-1)),0,OFFSET('Daten Elementary'!$A$1,MATCH(CC$5,'Daten Elementary'!$A:$A,0)-1,MATCH(AN38,'Daten Elementary'!$A$424:$ADO$424,0)-1))*1000000</f>
        <v>12.01848</v>
      </c>
      <c r="CD38" s="310">
        <f ca="1">IF(ISERROR(OFFSET('Daten Elementary'!$A$1,MATCH(CD$5,'Daten Elementary'!$A:$A,0)-1,MATCH(AO38,'Daten Elementary'!$A$424:$ADO$424,0)-1)),0,OFFSET('Daten Elementary'!$A$1,MATCH(CD$5,'Daten Elementary'!$A:$A,0)-1,MATCH(AO38,'Daten Elementary'!$A$424:$ADO$424,0)-1))*1000000</f>
        <v>2.1326909000000001</v>
      </c>
      <c r="CE38" s="310">
        <f ca="1">IF(ISERROR(OFFSET('Daten Elementary'!$A$1,MATCH(CE$5,'Daten Elementary'!$A:$A,0)-1,MATCH(AP38,'Daten Elementary'!$A$424:$ADO$424,0)-1)),0,OFFSET('Daten Elementary'!$A$1,MATCH(CE$5,'Daten Elementary'!$A:$A,0)-1,MATCH(AP38,'Daten Elementary'!$A$424:$ADO$424,0)-1))*1000000</f>
        <v>3.0259581</v>
      </c>
      <c r="CF38" s="310">
        <f t="shared" ca="1" si="12"/>
        <v>20.491468999999999</v>
      </c>
      <c r="CG38" s="310">
        <f ca="1">IF(ISERROR(OFFSET('Daten Elementary'!$A$1,MATCH(CG$5,'Daten Elementary'!$A:$A,0)-1,MATCH(AQ38,'Daten Elementary'!$A$424:$ADO$424,0)-1)),0,OFFSET('Daten Elementary'!$A$1,MATCH(CG$5,'Daten Elementary'!$A:$A,0)-1,MATCH(AQ38,'Daten Elementary'!$A$424:$ADO$424,0)-1))*1000000</f>
        <v>2.8177561999999998</v>
      </c>
      <c r="CH38" s="310">
        <f ca="1">IF(ISERROR(OFFSET('Daten Elementary'!$A$1,MATCH(CH$5,'Daten Elementary'!$A:$A,0)-1,MATCH(AR38,'Daten Elementary'!$A$424:$ADO$424,0)-1)),0,OFFSET('Daten Elementary'!$A$1,MATCH(CH$5,'Daten Elementary'!$A:$A,0)-1,MATCH(AR38,'Daten Elementary'!$A$424:$ADO$424,0)-1))*1000000</f>
        <v>50.950947999999997</v>
      </c>
      <c r="CI38" s="310">
        <f ca="1">IF(ISERROR(OFFSET('Daten Elementary'!$A$1,MATCH(CI$5,'Daten Elementary'!$A:$A,0)-1,MATCH(AS38,'Daten Elementary'!$A$424:$ADO$424,0)-1)),0,OFFSET('Daten Elementary'!$A$1,MATCH(CI$5,'Daten Elementary'!$A:$A,0)-1,MATCH(AS38,'Daten Elementary'!$A$424:$ADO$424,0)-1))*1000000</f>
        <v>11.794364999999999</v>
      </c>
      <c r="CJ38" s="311">
        <f t="shared" ca="1" si="13"/>
        <v>86.054538199999996</v>
      </c>
      <c r="CK38" s="310">
        <f ca="1">IF(ISERROR(OFFSET('Daten Elementary'!$A$1,MATCH(CK$5,'Daten Elementary'!$A:$A,0)-1,MATCH($AT38,'Daten Elementary'!$A$424:$ADO$424,0)-1)),0,OFFSET('Daten Elementary'!$A$1,MATCH(CK$5,'Daten Elementary'!$A:$A,0)-1,MATCH($AT38,'Daten Elementary'!$A$424:$ADO$424,0)-1))*1000000</f>
        <v>86.052989999999994</v>
      </c>
      <c r="CL38" s="305">
        <f t="shared" ca="1" si="14"/>
        <v>0.99998200908363011</v>
      </c>
      <c r="CM38" s="312">
        <f ca="1">IF(ISERROR(OFFSET('Daten Elementary'!$A$1,MATCH(CM$5,'Daten Elementary'!$A:$A,0)-1,MATCH(AM38,'Daten Elementary'!$A$424:$ADO$424,0)-1)),0,OFFSET('Daten Elementary'!$A$1,MATCH(CM$5,'Daten Elementary'!$A:$A,0)-1,MATCH(AM38,'Daten Elementary'!$A$424:$ADO$424,0)-1))*1000000</f>
        <v>2.12134</v>
      </c>
      <c r="CN38" s="312">
        <f ca="1">IF(ISERROR(OFFSET('Daten Elementary'!$A$1,MATCH(CN$5,'Daten Elementary'!$A:$A,0)-1,MATCH(AN38,'Daten Elementary'!$A$424:$ADO$424,0)-1)),0,OFFSET('Daten Elementary'!$A$1,MATCH(CN$5,'Daten Elementary'!$A:$A,0)-1,MATCH(AN38,'Daten Elementary'!$A$424:$ADO$424,0)-1))*1000000</f>
        <v>7.2418800000000001</v>
      </c>
      <c r="CO38" s="312">
        <f ca="1">IF(ISERROR(OFFSET('Daten Elementary'!$A$1,MATCH(CO$5,'Daten Elementary'!$A:$A,0)-1,MATCH(AO38,'Daten Elementary'!$A$424:$ADO$424,0)-1)),0,OFFSET('Daten Elementary'!$A$1,MATCH(CO$5,'Daten Elementary'!$A:$A,0)-1,MATCH(AO38,'Daten Elementary'!$A$424:$ADO$424,0)-1))*1000000</f>
        <v>1.6922213000000002</v>
      </c>
      <c r="CP38" s="312">
        <f ca="1">IF(ISERROR(OFFSET('Daten Elementary'!$A$1,MATCH(CP$5,'Daten Elementary'!$A:$A,0)-1,MATCH(AP38,'Daten Elementary'!$A$424:$ADO$424,0)-1)),0,OFFSET('Daten Elementary'!$A$1,MATCH(CP$5,'Daten Elementary'!$A:$A,0)-1,MATCH(AP38,'Daten Elementary'!$A$424:$ADO$424,0)-1))*1000000</f>
        <v>1.4617754000000001</v>
      </c>
      <c r="CQ38" s="312">
        <f t="shared" ca="1" si="15"/>
        <v>12.517216700000001</v>
      </c>
      <c r="CR38" s="312">
        <f ca="1">IF(ISERROR(OFFSET('Daten Elementary'!$A$1,MATCH(CR$5,'Daten Elementary'!$A:$A,0)-1,MATCH(AQ38,'Daten Elementary'!$A$424:$ADO$424,0)-1)),0,OFFSET('Daten Elementary'!$A$1,MATCH(CR$5,'Daten Elementary'!$A:$A,0)-1,MATCH(AQ38,'Daten Elementary'!$A$424:$ADO$424,0)-1))*1000000</f>
        <v>1.8879055999999999</v>
      </c>
      <c r="CS38" s="312">
        <f ca="1">IF(ISERROR(OFFSET('Daten Elementary'!$A$1,MATCH(CS$5,'Daten Elementary'!$A:$A,0)-1,MATCH(AR38,'Daten Elementary'!$A$424:$ADO$424,0)-1)),0,OFFSET('Daten Elementary'!$A$1,MATCH(CS$5,'Daten Elementary'!$A:$A,0)-1,MATCH(AR38,'Daten Elementary'!$A$424:$ADO$424,0)-1))*1000000</f>
        <v>19.524953</v>
      </c>
      <c r="CT38" s="312">
        <f ca="1">IF(ISERROR(OFFSET('Daten Elementary'!$A$1,MATCH(CT$5,'Daten Elementary'!$A:$A,0)-1,MATCH(AS38,'Daten Elementary'!$A$424:$ADO$424,0)-1)),0,OFFSET('Daten Elementary'!$A$1,MATCH(CT$5,'Daten Elementary'!$A:$A,0)-1,MATCH(AS38,'Daten Elementary'!$A$424:$ADO$424,0)-1))*1000000</f>
        <v>6.6632528000000004</v>
      </c>
      <c r="CU38" s="313">
        <f t="shared" ca="1" si="16"/>
        <v>40.593328100000001</v>
      </c>
      <c r="CV38" s="312">
        <f ca="1">IF(ISERROR(OFFSET('Daten Elementary'!$A$1,MATCH(CV$5,'Daten Elementary'!$A:$A,0)-1,MATCH($AT38,'Daten Elementary'!$A$424:$ADO$424,0)-1)),0,OFFSET('Daten Elementary'!$A$1,MATCH(CV$5,'Daten Elementary'!$A:$A,0)-1,MATCH($AT38,'Daten Elementary'!$A$424:$ADO$424,0)-1))*1000000</f>
        <v>40.592069000000002</v>
      </c>
      <c r="CW38" s="305">
        <f t="shared" ca="1" si="17"/>
        <v>0.99996898258755984</v>
      </c>
      <c r="CX38" s="314">
        <f ca="1">IF(ISERROR(OFFSET('Daten Elementary'!$A$1,MATCH(CX$5,'Daten Elementary'!$A:$A,0)-1,MATCH(AM38,'Daten Elementary'!$A$424:$ADO$424,0)-1)),0,OFFSET('Daten Elementary'!$A$1,MATCH(CX$5,'Daten Elementary'!$A:$A,0)-1,MATCH(AM38,'Daten Elementary'!$A$424:$ADO$424,0)-1))*1000000</f>
        <v>14.091963</v>
      </c>
      <c r="CY38" s="314">
        <f ca="1">IF(ISERROR(OFFSET('Daten Elementary'!$A$1,MATCH(CY$5,'Daten Elementary'!$A:$A,0)-1,MATCH(AN38,'Daten Elementary'!$A$424:$ADO$424,0)-1)),0,OFFSET('Daten Elementary'!$A$1,MATCH(CY$5,'Daten Elementary'!$A:$A,0)-1,MATCH(AN38,'Daten Elementary'!$A$424:$ADO$424,0)-1))*1000000</f>
        <v>6.4867359999999999E-5</v>
      </c>
      <c r="CZ38" s="314">
        <f ca="1">IF(ISERROR(OFFSET('Daten Elementary'!$A$1,MATCH(CZ$5,'Daten Elementary'!$A:$A,0)-1,MATCH(AO38,'Daten Elementary'!$A$424:$ADO$424,0)-1)),0,OFFSET('Daten Elementary'!$A$1,MATCH(CZ$5,'Daten Elementary'!$A:$A,0)-1,MATCH(AO38,'Daten Elementary'!$A$424:$ADO$424,0)-1))*1000000</f>
        <v>24.545147</v>
      </c>
      <c r="DA38" s="314">
        <f ca="1">IF(ISERROR(OFFSET('Daten Elementary'!$A$1,MATCH(DA$5,'Daten Elementary'!$A:$A,0)-1,MATCH(AP38,'Daten Elementary'!$A$424:$ADO$424,0)-1)),0,OFFSET('Daten Elementary'!$A$1,MATCH(DA$5,'Daten Elementary'!$A:$A,0)-1,MATCH(AP38,'Daten Elementary'!$A$424:$ADO$424,0)-1))*1000000</f>
        <v>1.9041899</v>
      </c>
      <c r="DB38" s="314">
        <f t="shared" ca="1" si="18"/>
        <v>40.541364767360001</v>
      </c>
      <c r="DC38" s="314">
        <f ca="1">IF(ISERROR(OFFSET('Daten Elementary'!$A$1,MATCH(DC$5,'Daten Elementary'!$A:$A,0)-1,MATCH(AQ38,'Daten Elementary'!$A$424:$ADO$424,0)-1)),0,OFFSET('Daten Elementary'!$A$1,MATCH(DC$5,'Daten Elementary'!$A:$A,0)-1,MATCH(AQ38,'Daten Elementary'!$A$424:$ADO$424,0)-1))*1000000</f>
        <v>399.03487999999999</v>
      </c>
      <c r="DD38" s="314">
        <f ca="1">IF(ISERROR(OFFSET('Daten Elementary'!$A$1,MATCH(DD$5,'Daten Elementary'!$A:$A,0)-1,MATCH(AR38,'Daten Elementary'!$A$424:$ADO$424,0)-1)),0,OFFSET('Daten Elementary'!$A$1,MATCH(DD$5,'Daten Elementary'!$A:$A,0)-1,MATCH(AR38,'Daten Elementary'!$A$424:$ADO$424,0)-1))*1000000</f>
        <v>84.170282999999998</v>
      </c>
      <c r="DE38" s="314">
        <f ca="1">IF(ISERROR(OFFSET('Daten Elementary'!$A$1,MATCH(DE$5,'Daten Elementary'!$A:$A,0)-1,MATCH(AS38,'Daten Elementary'!$A$424:$ADO$424,0)-1)),0,OFFSET('Daten Elementary'!$A$1,MATCH(DE$5,'Daten Elementary'!$A:$A,0)-1,MATCH(AS38,'Daten Elementary'!$A$424:$ADO$424,0)-1))*1000000</f>
        <v>52.589711000000001</v>
      </c>
      <c r="DF38" s="315">
        <f t="shared" ca="1" si="19"/>
        <v>576.33623876735999</v>
      </c>
      <c r="DG38" s="314">
        <f ca="1">IF(ISERROR(OFFSET('Daten Elementary'!$A$1,MATCH(DG$5,'Daten Elementary'!$A:$A,0)-1,MATCH($AT38,'Daten Elementary'!$A$424:$ADO$424,0)-1)),0,OFFSET('Daten Elementary'!$A$1,MATCH(DG$5,'Daten Elementary'!$A:$A,0)-1,MATCH($AT38,'Daten Elementary'!$A$424:$ADO$424,0)-1))*1000000</f>
        <v>576.33623999999998</v>
      </c>
      <c r="DH38" s="305">
        <f t="shared" ca="1" si="20"/>
        <v>1.0000000021387514</v>
      </c>
      <c r="DI38" s="316">
        <f ca="1">IF(ISERROR(OFFSET('Daten Elementary'!$A$1,MATCH(DI$5,'Daten Elementary'!$A:$A,0)-1,MATCH(AM38,'Daten Elementary'!$A$424:$ADO$424,0)-1)),0,OFFSET('Daten Elementary'!$A$1,MATCH(DI$5,'Daten Elementary'!$A:$A,0)-1,MATCH(AM38,'Daten Elementary'!$A$424:$ADO$424,0)-1))*1000000</f>
        <v>4.3879999999999999</v>
      </c>
      <c r="DJ38" s="316">
        <f ca="1">IF(ISERROR(OFFSET('Daten Elementary'!$A$1,MATCH(DJ$5,'Daten Elementary'!$A:$A,0)-1,MATCH(AN38,'Daten Elementary'!$A$424:$ADO$424,0)-1)),0,OFFSET('Daten Elementary'!$A$1,MATCH(DJ$5,'Daten Elementary'!$A:$A,0)-1,MATCH(AN38,'Daten Elementary'!$A$424:$ADO$424,0)-1))*1000000</f>
        <v>0</v>
      </c>
      <c r="DK38" s="316">
        <f ca="1">IF(ISERROR(OFFSET('Daten Elementary'!$A$1,MATCH(DK$5,'Daten Elementary'!$A:$A,0)-1,MATCH(AO38,'Daten Elementary'!$A$424:$ADO$424,0)-1)),0,OFFSET('Daten Elementary'!$A$1,MATCH(DK$5,'Daten Elementary'!$A:$A,0)-1,MATCH(AO38,'Daten Elementary'!$A$424:$ADO$424,0)-1))*1000000</f>
        <v>23.432154000000001</v>
      </c>
      <c r="DL38" s="316">
        <f ca="1">IF(ISERROR(OFFSET('Daten Elementary'!$A$1,MATCH(DL$5,'Daten Elementary'!$A:$A,0)-1,MATCH(AP38,'Daten Elementary'!$A$424:$ADO$424,0)-1)),0,OFFSET('Daten Elementary'!$A$1,MATCH(DL$5,'Daten Elementary'!$A:$A,0)-1,MATCH(AP38,'Daten Elementary'!$A$424:$ADO$424,0)-1))*1000000</f>
        <v>6.4881339000000002</v>
      </c>
      <c r="DM38" s="316">
        <f t="shared" ca="1" si="21"/>
        <v>34.308287900000003</v>
      </c>
      <c r="DN38" s="316">
        <f ca="1">IF(ISERROR(OFFSET('Daten Elementary'!$A$1,MATCH(DN$5,'Daten Elementary'!$A:$A,0)-1,MATCH(AQ38,'Daten Elementary'!$A$424:$ADO$424,0)-1)),0,OFFSET('Daten Elementary'!$A$1,MATCH(DN$5,'Daten Elementary'!$A:$A,0)-1,MATCH(AQ38,'Daten Elementary'!$A$424:$ADO$424,0)-1))*1000000</f>
        <v>12.656601</v>
      </c>
      <c r="DO38" s="316">
        <f ca="1">IF(ISERROR(OFFSET('Daten Elementary'!$A$1,MATCH(DO$5,'Daten Elementary'!$A:$A,0)-1,MATCH(AR38,'Daten Elementary'!$A$424:$ADO$424,0)-1)),0,OFFSET('Daten Elementary'!$A$1,MATCH(DO$5,'Daten Elementary'!$A:$A,0)-1,MATCH(AR38,'Daten Elementary'!$A$424:$ADO$424,0)-1))*1000000</f>
        <v>97.962358999999992</v>
      </c>
      <c r="DP38" s="316">
        <f ca="1">IF(ISERROR(OFFSET('Daten Elementary'!$A$1,MATCH(DP$5,'Daten Elementary'!$A:$A,0)-1,MATCH(AS38,'Daten Elementary'!$A$424:$ADO$424,0)-1)),0,OFFSET('Daten Elementary'!$A$1,MATCH(DP$5,'Daten Elementary'!$A:$A,0)-1,MATCH(AS38,'Daten Elementary'!$A$424:$ADO$424,0)-1))*1000000</f>
        <v>59.399915</v>
      </c>
      <c r="DQ38" s="317">
        <f t="shared" ca="1" si="22"/>
        <v>204.32716289999999</v>
      </c>
      <c r="DR38" s="316">
        <f ca="1">IF(ISERROR(OFFSET('Daten Elementary'!$A$1,MATCH(DR$5,'Daten Elementary'!$A:$A,0)-1,MATCH($AT38,'Daten Elementary'!$A$424:$ADO$424,0)-1)),0,OFFSET('Daten Elementary'!$A$1,MATCH(DR$5,'Daten Elementary'!$A:$A,0)-1,MATCH($AT38,'Daten Elementary'!$A$424:$ADO$424,0)-1))*1000000</f>
        <v>204.32716000000002</v>
      </c>
      <c r="DS38" s="305">
        <f t="shared" ca="1" si="23"/>
        <v>0.99999998580707561</v>
      </c>
      <c r="DT38" s="318">
        <f ca="1">IF(ISERROR(OFFSET('Daten UBP13'!$A$1,MATCH(DT$5,'Daten UBP13'!$A:$A,0)-1,MATCH(AM38,'Daten UBP13'!$A$424:$AEG$424,0)-1)),0,OFFSET('Daten UBP13'!$A$1,MATCH(DT$5,'Daten UBP13'!$A:$A,0)-1,MATCH(AM38,'Daten UBP13'!$A$424:$AEG$424,0)-1))</f>
        <v>21.285177000000001</v>
      </c>
      <c r="DU38" s="318">
        <f ca="1">IF(ISERROR(OFFSET('Daten UBP13'!$A$1,MATCH(DU$5,'Daten UBP13'!$A:$A,0)-1,MATCH(AN38,'Daten UBP13'!$A$424:$AEG$424,0)-1)),0,OFFSET('Daten UBP13'!$A$1,MATCH(DU$5,'Daten UBP13'!$A:$A,0)-1,MATCH(AN38,'Daten UBP13'!$A$424:$AEG$424,0)-1))</f>
        <v>21.079246000000001</v>
      </c>
      <c r="DV38" s="318">
        <f ca="1">IF(ISERROR(OFFSET('Daten UBP13'!$A$1,MATCH(DV$5,'Daten UBP13'!$A:$A,0)-1,MATCH(AO38,'Daten UBP13'!$A$424:$AEG$424,0)-1)),0,OFFSET('Daten UBP13'!$A$1,MATCH(DV$5,'Daten UBP13'!$A:$A,0)-1,MATCH(AO38,'Daten UBP13'!$A$424:$AEG$424,0)-1))</f>
        <v>11.052275</v>
      </c>
      <c r="DW38" s="318">
        <f ca="1">IF(ISERROR(OFFSET('Daten UBP13'!$A$1,MATCH(DW$5,'Daten UBP13'!$A:$A,0)-1,MATCH(AP38,'Daten UBP13'!$A$424:$AEG$424,0)-1)),0,OFFSET('Daten UBP13'!$A$1,MATCH(DW$5,'Daten UBP13'!$A:$A,0)-1,MATCH(AP38,'Daten UBP13'!$A$424:$AEG$424,0)-1))</f>
        <v>7.5873327000000002</v>
      </c>
      <c r="DX38" s="318">
        <f t="shared" ca="1" si="24"/>
        <v>61.004030700000001</v>
      </c>
      <c r="DY38" s="318">
        <f ca="1">IF(ISERROR(OFFSET('Daten UBP13'!$A$1,MATCH(DY$5,'Daten UBP13'!$A:$A,0)-1,MATCH(AQ38,'Daten UBP13'!$A$424:$AEG$424,0)-1)),0,OFFSET('Daten UBP13'!$A$1,MATCH(DY$5,'Daten UBP13'!$A:$A,0)-1,MATCH(AQ38,'Daten UBP13'!$A$424:$AEG$424,0)-1))</f>
        <v>15.635809</v>
      </c>
      <c r="DZ38" s="318">
        <f ca="1">IF(ISERROR(OFFSET('Daten UBP13'!$A$1,MATCH(DZ$5,'Daten UBP13'!$A:$A,0)-1,MATCH(AR38,'Daten UBP13'!$A$424:$AEG$424,0)-1)),0,OFFSET('Daten UBP13'!$A$1,MATCH(DZ$5,'Daten UBP13'!$A:$A,0)-1,MATCH(AR38,'Daten UBP13'!$A$424:$AEG$424,0)-1))</f>
        <v>96.804969999999997</v>
      </c>
      <c r="EA38" s="318">
        <f ca="1">IF(ISERROR(OFFSET('Daten UBP13'!$A$1,MATCH(EA$5,'Daten UBP13'!$A:$A,0)-1,MATCH(AS38,'Daten UBP13'!$A$424:$AEG$424,0)-1)),0,OFFSET('Daten UBP13'!$A$1,MATCH(EA$5,'Daten UBP13'!$A:$A,0)-1,MATCH(AS38,'Daten UBP13'!$A$424:$AEG$424,0)-1))</f>
        <v>36.620598000000001</v>
      </c>
      <c r="EB38" s="319">
        <f t="shared" ca="1" si="25"/>
        <v>210.06540770000001</v>
      </c>
      <c r="EC38" s="318">
        <f ca="1">IF(ISERROR(OFFSET('Daten UBP13'!$A$1,MATCH(EC$5,'Daten UBP13'!$A:$A,0)-1,MATCH(AT38,'Daten UBP13'!$A$424:$AEG$424,0)-1)),0,OFFSET('Daten UBP13'!$A$1,MATCH(EC$5,'Daten UBP13'!$A:$A,0)-1,MATCH(AT38,'Daten UBP13'!$A$424:$AEG$424,0)-1))</f>
        <v>210.06395000000001</v>
      </c>
      <c r="ED38" s="305">
        <f t="shared" ca="1" si="26"/>
        <v>0.99999306073276906</v>
      </c>
      <c r="EE38" s="320">
        <f ca="1">IF(ISERROR(OFFSET('Daten ReCiPe'!$A$1,MATCH(EE$5,'Daten ReCiPe'!$A:$A,0)-1,MATCH(AM38,'Daten ReCiPe'!$A$424:$ADO$424,0)-1)),0,OFFSET('Daten ReCiPe'!$A$1,MATCH(EE$5,'Daten ReCiPe'!$A:$A,0)-1,MATCH(AM38,'Daten ReCiPe'!$A$424:$ADO$424,0)-1))*1000</f>
        <v>1.4685569999999999</v>
      </c>
      <c r="EF38" s="320">
        <f ca="1">IF(ISERROR(OFFSET('Daten ReCiPe'!$A$1,MATCH(EF$5,'Daten ReCiPe'!$A:$A,0)-1,MATCH(AN38,'Daten ReCiPe'!$A$424:$ADO$424,0)-1)),0,OFFSET('Daten ReCiPe'!$A$1,MATCH(EF$5,'Daten ReCiPe'!$A:$A,0)-1,MATCH(AN38,'Daten ReCiPe'!$A$424:$ADO$424,0)-1))*1000</f>
        <v>0.11396072</v>
      </c>
      <c r="EG38" s="320">
        <f ca="1">IF(ISERROR(OFFSET('Daten ReCiPe'!$A$1,MATCH(EG$5,'Daten ReCiPe'!$A:$A,0)-1,MATCH(AO38,'Daten ReCiPe'!$A$424:$ADO$424,0)-1)),0,OFFSET('Daten ReCiPe'!$A$1,MATCH(EG$5,'Daten ReCiPe'!$A:$A,0)-1,MATCH(AO38,'Daten ReCiPe'!$A$424:$ADO$424,0)-1))*1000</f>
        <v>1.7726427999999999</v>
      </c>
      <c r="EH38" s="320">
        <f ca="1">IF(ISERROR(OFFSET('Daten ReCiPe'!$A$1,MATCH(EH$5,'Daten ReCiPe'!$A:$A,0)-1,MATCH(AP38,'Daten ReCiPe'!$A$424:$ADO$424,0)-1)),0,OFFSET('Daten ReCiPe'!$A$1,MATCH(EH$5,'Daten ReCiPe'!$A:$A,0)-1,MATCH(AP38,'Daten ReCiPe'!$A$424:$ADO$424,0)-1))*1000</f>
        <v>0.42196087000000004</v>
      </c>
      <c r="EI38" s="320">
        <f t="shared" ca="1" si="27"/>
        <v>3.7771213899999996</v>
      </c>
      <c r="EJ38" s="320">
        <f ca="1">IF(ISERROR(OFFSET('Daten ReCiPe'!$A$1,MATCH(EJ$5,'Daten ReCiPe'!$A:$A,0)-1,MATCH(AQ38,'Daten ReCiPe'!$A$424:$ADO$424,0)-1)),0,OFFSET('Daten ReCiPe'!$A$1,MATCH(EJ$5,'Daten ReCiPe'!$A:$A,0)-1,MATCH(AQ38,'Daten ReCiPe'!$A$424:$ADO$424,0)-1))*1000</f>
        <v>0.96596199999999999</v>
      </c>
      <c r="EK38" s="320">
        <f ca="1">IF(ISERROR(OFFSET('Daten ReCiPe'!$A$1,MATCH(EK$5,'Daten ReCiPe'!$A:$A,0)-1,MATCH(AR38,'Daten ReCiPe'!$A$424:$ADO$424,0)-1)),0,OFFSET('Daten ReCiPe'!$A$1,MATCH(EK$5,'Daten ReCiPe'!$A:$A,0)-1,MATCH(AR38,'Daten ReCiPe'!$A$424:$ADO$424,0)-1))*1000</f>
        <v>6.9038978999999996</v>
      </c>
      <c r="EL38" s="320">
        <f ca="1">IF(ISERROR(OFFSET('Daten ReCiPe'!$A$1,MATCH(EL$5,'Daten ReCiPe'!$A:$A,0)-1,MATCH(AS38,'Daten ReCiPe'!$A$424:$ADO$424,0)-1)),0,OFFSET('Daten ReCiPe'!$A$1,MATCH(EL$5,'Daten ReCiPe'!$A:$A,0)-1,MATCH(AS38,'Daten ReCiPe'!$A$424:$ADO$424,0)-1))*1000</f>
        <v>1.9357952</v>
      </c>
      <c r="EM38" s="321">
        <f t="shared" ca="1" si="28"/>
        <v>13.582776489999999</v>
      </c>
      <c r="EN38" s="320">
        <f ca="1">IF(ISERROR(OFFSET('Daten ReCiPe'!$A$1,MATCH(EN$5,'Daten ReCiPe'!$A:$A,0)-1,MATCH(AT38,'Daten ReCiPe'!$A$424:$ADO$424,0)-1)),0,OFFSET('Daten ReCiPe'!$A$1,MATCH(EN$5,'Daten ReCiPe'!$A:$A,0)-1,MATCH(AT38,'Daten ReCiPe'!$A$424:$ADO$424,0)-1))*1000</f>
        <v>13.582759999999999</v>
      </c>
      <c r="EO38" s="305">
        <f t="shared" ca="1" si="29"/>
        <v>0.99999878596250091</v>
      </c>
      <c r="EP38" s="322">
        <f ca="1">IF(ISERROR(OFFSET('Daten Elementary'!$A$1,MATCH(EP$5,'Daten Elementary'!$A:$A,0)-1,MATCH(AM38,'Daten Elementary'!$A$424:$ADO$424,0)-1)),0,OFFSET('Daten Elementary'!$A$1,MATCH(EP$5,'Daten Elementary'!$A:$A,0)-1,MATCH(AM38,'Daten Elementary'!$A$424:$ADO$424,0)-1))*1000000</f>
        <v>0.1256439</v>
      </c>
      <c r="EQ38" s="322">
        <f ca="1">IF(ISERROR(OFFSET('Daten Elementary'!$A$1,MATCH(EQ$5,'Daten Elementary'!$A:$A,0)-1,MATCH(AN38,'Daten Elementary'!$A$424:$ADO$424,0)-1)),0,OFFSET('Daten Elementary'!$A$1,MATCH(EQ$5,'Daten Elementary'!$A:$A,0)-1,MATCH(AN38,'Daten Elementary'!$A$424:$ADO$424,0)-1))*1000000</f>
        <v>5.6015599999999999E-2</v>
      </c>
      <c r="ER38" s="322">
        <f ca="1">IF(ISERROR(OFFSET('Daten Elementary'!$A$1,MATCH(ER$5,'Daten Elementary'!$A:$A,0)-1,MATCH(AO38,'Daten Elementary'!$A$424:$ADO$424,0)-1)),0,OFFSET('Daten Elementary'!$A$1,MATCH(ER$5,'Daten Elementary'!$A:$A,0)-1,MATCH(AO38,'Daten Elementary'!$A$424:$ADO$424,0)-1))*1000000</f>
        <v>44.496549999999999</v>
      </c>
      <c r="ES38" s="322">
        <f ca="1">IF(ISERROR(OFFSET('Daten Elementary'!$A$1,MATCH(ES$5,'Daten Elementary'!$A:$A,0)-1,MATCH(AP38,'Daten Elementary'!$A$424:$ADO$424,0)-1)),0,OFFSET('Daten Elementary'!$A$1,MATCH(ES$5,'Daten Elementary'!$A:$A,0)-1,MATCH(AP38,'Daten Elementary'!$A$424:$ADO$424,0)-1))*1000000</f>
        <v>10.94819</v>
      </c>
      <c r="ET38" s="322">
        <f t="shared" ca="1" si="30"/>
        <v>55.626399500000005</v>
      </c>
      <c r="EU38" s="322">
        <f ca="1">IF(ISERROR(OFFSET('Daten Elementary'!$A$1,MATCH(EU$5,'Daten Elementary'!$A:$A,0)-1,MATCH(AQ38,'Daten Elementary'!$A$424:$ADO$424,0)-1)),0,OFFSET('Daten Elementary'!$A$1,MATCH(EU$5,'Daten Elementary'!$A:$A,0)-1,MATCH(AQ38,'Daten Elementary'!$A$424:$ADO$424,0)-1))*1000000</f>
        <v>17.931219000000002</v>
      </c>
      <c r="EV38" s="322">
        <f ca="1">IF(ISERROR(OFFSET('Daten Elementary'!$A$1,MATCH(EV$5,'Daten Elementary'!$A:$A,0)-1,MATCH(AR38,'Daten Elementary'!$A$424:$ADO$424,0)-1)),0,OFFSET('Daten Elementary'!$A$1,MATCH(EV$5,'Daten Elementary'!$A:$A,0)-1,MATCH(AR38,'Daten Elementary'!$A$424:$ADO$424,0)-1))*1000000</f>
        <v>160.6464</v>
      </c>
      <c r="EW38" s="322">
        <f ca="1">IF(ISERROR(OFFSET('Daten Elementary'!$A$1,MATCH(EW$5,'Daten Elementary'!$A:$A,0)-1,MATCH(AS38,'Daten Elementary'!$A$424:$ADO$424,0)-1)),0,OFFSET('Daten Elementary'!$A$1,MATCH(EW$5,'Daten Elementary'!$A:$A,0)-1,MATCH(AS38,'Daten Elementary'!$A$424:$ADO$424,0)-1))*1000000</f>
        <v>32.9953</v>
      </c>
      <c r="EX38" s="323">
        <f t="shared" ca="1" si="31"/>
        <v>267.1993185</v>
      </c>
      <c r="EY38" s="322">
        <f ca="1">IF(ISERROR(OFFSET('Daten Elementary'!$A$1,MATCH(EY$5,'Daten Elementary'!$A:$A,0)-1,MATCH($AT38,'Daten Elementary'!$A$424:$ADO$424,0)-1)),0,OFFSET('Daten Elementary'!$A$1,MATCH(EY$5,'Daten Elementary'!$A:$A,0)-1,MATCH($AT38,'Daten Elementary'!$A$424:$ADO$424,0)-1))*1000000</f>
        <v>267.19929999999999</v>
      </c>
      <c r="EZ38" s="305">
        <f t="shared" ca="1" si="32"/>
        <v>0.99999993076329641</v>
      </c>
      <c r="FA38" s="314">
        <f ca="1">IF(ISERROR(OFFSET('Daten Elementary'!$A$1,MATCH(FA$5,'Daten Elementary'!$A:$A,0)-1,MATCH(AM38,'Daten Elementary'!$A$424:$ADO$424,0)-1)),0,OFFSET('Daten Elementary'!$A$1,MATCH(FA$5,'Daten Elementary'!$A:$A,0)-1,MATCH(AM38,'Daten Elementary'!$A$424:$ADO$424,0)-1))*1000</f>
        <v>24.566000000000003</v>
      </c>
      <c r="FB38" s="314">
        <f ca="1">IF(ISERROR(OFFSET('Daten Elementary'!$A$1,MATCH(FB$5,'Daten Elementary'!$A:$A,0)-1,MATCH(AN38,'Daten Elementary'!$A$424:$ADO$424,0)-1)),0,OFFSET('Daten Elementary'!$A$1,MATCH(FB$5,'Daten Elementary'!$A:$A,0)-1,MATCH(AN38,'Daten Elementary'!$A$424:$ADO$424,0)-1))*1000</f>
        <v>0</v>
      </c>
      <c r="FC38" s="314">
        <f ca="1">IF(ISERROR(OFFSET('Daten Elementary'!$A$1,MATCH(FC$5,'Daten Elementary'!$A:$A,0)-1,MATCH(AO38,'Daten Elementary'!$A$424:$ADO$424,0)-1)),0,OFFSET('Daten Elementary'!$A$1,MATCH(FC$5,'Daten Elementary'!$A:$A,0)-1,MATCH(AO38,'Daten Elementary'!$A$424:$ADO$424,0)-1))*1000</f>
        <v>5.2187403000000003</v>
      </c>
      <c r="FD38" s="314">
        <f ca="1">IF(ISERROR(OFFSET('Daten Elementary'!$A$1,MATCH(FD$5,'Daten Elementary'!$A:$A,0)-1,MATCH(AP38,'Daten Elementary'!$A$424:$ADO$424,0)-1)),0,OFFSET('Daten Elementary'!$A$1,MATCH(FD$5,'Daten Elementary'!$A:$A,0)-1,MATCH(AP38,'Daten Elementary'!$A$424:$ADO$424,0)-1))*1000</f>
        <v>1.5580427999999999</v>
      </c>
      <c r="FE38" s="314">
        <f t="shared" ca="1" si="33"/>
        <v>31.342783100000002</v>
      </c>
      <c r="FF38" s="314">
        <f ca="1">IF(ISERROR(OFFSET('Daten Elementary'!$A$1,MATCH(FF$5,'Daten Elementary'!$A:$A,0)-1,MATCH(AQ38,'Daten Elementary'!$A$424:$ADO$424,0)-1)),0,OFFSET('Daten Elementary'!$A$1,MATCH(FF$5,'Daten Elementary'!$A:$A,0)-1,MATCH(AQ38,'Daten Elementary'!$A$424:$ADO$424,0)-1))*1000</f>
        <v>6.5948663999999999</v>
      </c>
      <c r="FG38" s="314">
        <f ca="1">IF(ISERROR(OFFSET('Daten Elementary'!$A$1,MATCH(FG$5,'Daten Elementary'!$A:$A,0)-1,MATCH(AR38,'Daten Elementary'!$A$424:$ADO$424,0)-1)),0,OFFSET('Daten Elementary'!$A$1,MATCH(FG$5,'Daten Elementary'!$A:$A,0)-1,MATCH(AR38,'Daten Elementary'!$A$424:$ADO$424,0)-1))*1000</f>
        <v>46.130008000000004</v>
      </c>
      <c r="FH38" s="314">
        <f ca="1">IF(ISERROR(OFFSET('Daten Elementary'!$A$1,MATCH(FH$5,'Daten Elementary'!$A:$A,0)-1,MATCH(AS38,'Daten Elementary'!$A$424:$ADO$424,0)-1)),0,OFFSET('Daten Elementary'!$A$1,MATCH(FH$5,'Daten Elementary'!$A:$A,0)-1,MATCH(AS38,'Daten Elementary'!$A$424:$ADO$424,0)-1))*1000</f>
        <v>12.474614000000001</v>
      </c>
      <c r="FI38" s="315">
        <f t="shared" ca="1" si="34"/>
        <v>96.542271499999998</v>
      </c>
      <c r="FJ38" s="314">
        <f ca="1">IF(ISERROR(OFFSET('Daten Elementary'!$A$1,MATCH(FJ$5,'Daten Elementary'!$A:$A,0)-1,MATCH($AT38,'Daten Elementary'!$A$424:$ADO$424,0)-1)),0,OFFSET('Daten Elementary'!$A$1,MATCH(FJ$5,'Daten Elementary'!$A:$A,0)-1,MATCH($AT38,'Daten Elementary'!$A$424:$ADO$424,0)-1))*1000</f>
        <v>96.542270000000002</v>
      </c>
      <c r="FK38" s="305">
        <f t="shared" ca="1" si="35"/>
        <v>0.99999998446276461</v>
      </c>
      <c r="FL38" s="314">
        <f ca="1">IF(ISERROR(OFFSET('Daten Elementary'!$A$1,MATCH(FL$5,'Daten Elementary'!$A:$A,0)-1,MATCH(AM38,'Daten Elementary'!$A$424:$ADO$424,0)-1)),0,OFFSET('Daten Elementary'!$A$1,MATCH(FL$5,'Daten Elementary'!$A:$A,0)-1,MATCH(AM38,'Daten Elementary'!$A$424:$ADO$424,0)-1))</f>
        <v>0</v>
      </c>
      <c r="FM38" s="314">
        <f ca="1">IF(ISERROR(OFFSET('Daten Elementary'!$A$1,MATCH(FM$5,'Daten Elementary'!$A:$A,0)-1,MATCH(AN38,'Daten Elementary'!$A$424:$ADO$424,0)-1)),0,OFFSET('Daten Elementary'!$A$1,MATCH(FM$5,'Daten Elementary'!$A:$A,0)-1,MATCH(AN38,'Daten Elementary'!$A$424:$ADO$424,0)-1))</f>
        <v>0</v>
      </c>
      <c r="FN38" s="314">
        <f ca="1">IF(ISERROR(OFFSET('Daten Elementary'!$A$1,MATCH(FN$5,'Daten Elementary'!$A:$A,0)-1,MATCH(AO38,'Daten Elementary'!$A$424:$ADO$424,0)-1)),0,OFFSET('Daten Elementary'!$A$1,MATCH(FN$5,'Daten Elementary'!$A:$A,0)-1,MATCH(AO38,'Daten Elementary'!$A$424:$ADO$424,0)-1))</f>
        <v>0</v>
      </c>
      <c r="FO38" s="314">
        <f ca="1">IF(ISERROR(OFFSET('Daten Elementary'!$A$1,MATCH(FO$5,'Daten Elementary'!$A:$A,0)-1,MATCH(AP38,'Daten Elementary'!$A$424:$ADO$424,0)-1)),0,OFFSET('Daten Elementary'!$A$1,MATCH(FO$5,'Daten Elementary'!$A:$A,0)-1,MATCH(AP38,'Daten Elementary'!$A$424:$ADO$424,0)-1))</f>
        <v>0</v>
      </c>
      <c r="FP38" s="314">
        <f t="shared" ca="1" si="36"/>
        <v>0</v>
      </c>
      <c r="FQ38" s="314">
        <f ca="1">IF(ISERROR(OFFSET('Daten Elementary'!$A$1,MATCH(FQ$5,'Daten Elementary'!$A:$A,0)-1,MATCH(AQ38,'Daten Elementary'!$A$424:$ADO$424,0)-1)),0,OFFSET('Daten Elementary'!$A$1,MATCH(FQ$5,'Daten Elementary'!$A:$A,0)-1,MATCH(AQ38,'Daten Elementary'!$A$424:$ADO$424,0)-1))</f>
        <v>0</v>
      </c>
      <c r="FR38" s="314">
        <f ca="1">IF(ISERROR(OFFSET('Daten Elementary'!$A$1,MATCH(FR$5,'Daten Elementary'!$A:$A,0)-1,MATCH(AR38,'Daten Elementary'!$A$424:$ADO$424,0)-1)),0,OFFSET('Daten Elementary'!$A$1,MATCH(FR$5,'Daten Elementary'!$A:$A,0)-1,MATCH(AR38,'Daten Elementary'!$A$424:$ADO$424,0)-1))</f>
        <v>0</v>
      </c>
      <c r="FS38" s="314">
        <f ca="1">IF(ISERROR(OFFSET('Daten Elementary'!$A$1,MATCH(FS$5,'Daten Elementary'!$A:$A,0)-1,MATCH(AS38,'Daten Elementary'!$A$424:$ADO$424,0)-1)),0,OFFSET('Daten Elementary'!$A$1,MATCH(FS$5,'Daten Elementary'!$A:$A,0)-1,MATCH(AS38,'Daten Elementary'!$A$424:$ADO$424,0)-1))</f>
        <v>0</v>
      </c>
      <c r="FT38" s="315">
        <f t="shared" ca="1" si="37"/>
        <v>0</v>
      </c>
      <c r="FU38" s="314">
        <f ca="1">IF(ISERROR(OFFSET('Daten Elementary'!$A$1,MATCH(FU$5,'Daten Elementary'!$A:$A,0)-1,MATCH($AT38,'Daten Elementary'!$A$424:$ADO$424,0)-1)),0,OFFSET('Daten Elementary'!$A$1,MATCH(FU$5,'Daten Elementary'!$A:$A,0)-1,MATCH($AT38,'Daten Elementary'!$A$424:$ADO$424,0)-1))</f>
        <v>0</v>
      </c>
      <c r="FV38" s="305">
        <f t="shared" ca="1" si="38"/>
        <v>0</v>
      </c>
      <c r="FW38" s="324"/>
      <c r="FX38" s="231" t="str">
        <f t="shared" si="39"/>
        <v>Personenwagen, Plug-In Hybrid (EURO 6, Ökostrommix CH)</v>
      </c>
      <c r="FY38" s="231" t="str">
        <f t="shared" si="2"/>
        <v>Personenwagen</v>
      </c>
      <c r="FZ38" s="231" t="str">
        <f t="shared" si="3"/>
        <v>, Plug-In Hybrid</v>
      </c>
      <c r="GA38" s="231" t="str">
        <f t="shared" si="4"/>
        <v xml:space="preserve"> (EURO 6, Ökostrommix CH)</v>
      </c>
      <c r="GB38" s="231"/>
    </row>
    <row r="39" spans="1:184" ht="16.5" customHeight="1">
      <c r="A39" s="295"/>
      <c r="B39" s="344"/>
      <c r="C39" s="332" t="s">
        <v>385</v>
      </c>
      <c r="D39" s="332" t="s">
        <v>679</v>
      </c>
      <c r="E39" s="345" t="s">
        <v>2302</v>
      </c>
      <c r="F39" s="102">
        <v>1.6</v>
      </c>
      <c r="G39" s="31">
        <v>5</v>
      </c>
      <c r="H39" s="87">
        <f t="shared" si="47"/>
        <v>0.32</v>
      </c>
      <c r="I39" s="99">
        <f>5.2*0.2</f>
        <v>1.04</v>
      </c>
      <c r="J39" s="99">
        <f t="shared" si="51"/>
        <v>16</v>
      </c>
      <c r="K39" s="100">
        <v>1500</v>
      </c>
      <c r="L39" s="100">
        <v>80</v>
      </c>
      <c r="M39" s="99">
        <v>0.5</v>
      </c>
      <c r="N39" s="38" t="s">
        <v>99</v>
      </c>
      <c r="O39" s="6">
        <f ca="1">(IF(ISERROR(INDEX(INDIRECT($D$268),MATCH($AM39,$AM$4:$AM$275,0),MATCH(O$304,INDIRECT($E$268),0))*$I39/$AD39),0,INDEX(INDIRECT($D$268),MATCH($AM39,$AM$4:$AM$275,0),MATCH(O$304,INDIRECT($E$268),0))*$I39/$AD39)+IF(ISERROR(INDEX(INDIRECT($D$268),MATCH($AN39,$AN$4:$AN$275,0),MATCH(O$305,INDIRECT($E$268),0))*$J39/$AE39),0,INDEX(INDIRECT($D$268),MATCH($AN39,$AN$4:$AN$275,0),MATCH(O$305,INDIRECT($E$268),0))*$J39/$AE39))*$AC39/$F39</f>
        <v>19.47207468700946</v>
      </c>
      <c r="P39" s="6">
        <f ca="1">(IF(ISERROR(INDEX(INDIRECT($D$268),MATCH($AO39,$AO$4:$AO$275,0),MATCH(P$304,INDIRECT($E$268),0))*$I39/$AD39),0,INDEX(INDIRECT($D$268),MATCH($AO39,$AO$4:$AO$275,0),MATCH(P$304,INDIRECT($E$268),0))*$I39/$AD39)+IF(ISERROR(INDEX(INDIRECT($D$268),MATCH($AP39,$AP$4:$AP$275,0),MATCH(P$305,INDIRECT($E$268),0))*$J39/$AE39),0,INDEX(INDIRECT($D$268),MATCH($AP39,$AP$4:$AP$275,0),MATCH(P$305,INDIRECT($E$268),0))*$J39/$AE39))*$AC39/$F39</f>
        <v>14.079260187698612</v>
      </c>
      <c r="Q39" s="6">
        <f ca="1">INDEX(INDIRECT($D$268),MATCH($AQ39,$AQ$4:$AQ$284,0),MATCH(Q$4,INDIRECT($E$268),0))*$K39*$AC39/$F39/$AF39</f>
        <v>4.9183529709507043</v>
      </c>
      <c r="R39" s="6">
        <f ca="1">INDEX(INDIRECT($D$268),MATCH($AR39,$AR$4:$AR$284,0),MATCH(R$4,INDIRECT($E$268),0))*IF($K39=1,$K39/$AF39,($K39-$L39)/($AF39-$AG39))*$AC39/$F39+$L39*(1+$M39)*INDEX(INDIRECT($D$268),MATCH($AR$223,$AR$4:$AR$284,0),MATCH(R$4,INDIRECT($E$268),0))/$AH39/$F39</f>
        <v>42.199851358208953</v>
      </c>
      <c r="S39" s="6">
        <f ca="1">INDEX(INDIRECT($D$268),MATCH($AS39,$AS$4:$AS$284,0),MATCH(S$4,INDIRECT($E$268),0))*$K39*$AC39/$F39/$AF39</f>
        <v>9.1566846390845065</v>
      </c>
      <c r="T39" s="7">
        <f ca="1">S39+R39+Q39+P39+O39</f>
        <v>89.826223842952231</v>
      </c>
      <c r="U39" s="6">
        <f>IF($B$268=6,(IF(OR(AJ39="Benzin",AJ39="Diesel"),$AK39*INDEX('DIN EN 16258'!$I:$I,MATCH('mobitool-Faktoren v2.0'!$AI39,'DIN EN 16258'!$A:$A,0))*$I39/$AD39+$AL39*INDEX('DIN EN 16258'!$I:$I,MATCH('mobitool-Faktoren v2.0'!$AJ39,'DIN EN 16258'!$A:$A,0))*$I39/$AD39,IF(ISERROR($AK39*INDEX('DIN EN 16258'!$I:$I,MATCH('mobitool-Faktoren v2.0'!$AI39,'DIN EN 16258'!$A:$A,0))*$I39/$AD39),0,$AK39*INDEX('DIN EN 16258'!$I:$I,MATCH('mobitool-Faktoren v2.0'!$AI39,'DIN EN 16258'!$A:$A,0))*$I39/$AD39)+IF(ISERROR($AL39*INDEX('DIN EN 16258'!$I:$I,MATCH('mobitool-Faktoren v2.0'!$AJ39,'DIN EN 16258'!$A:$A,0))*$J39/$AE39),0,$AL39*INDEX('DIN EN 16258'!$I:$I,MATCH('mobitool-Faktoren v2.0'!$AJ39,'DIN EN 16258'!$A:$A,0))*$J39/$AE39)))*1000,
IF($B$268=1,(IF(OR(AJ39="Benzin",AJ39="Diesel"),$AK39*INDEX('DIN EN 16258'!$D:$D,MATCH('mobitool-Faktoren v2.0'!$AI39,'DIN EN 16258'!$A:$A,0))*$I39/$AD39+$AL39*INDEX('DIN EN 16258'!$D:$D,MATCH('mobitool-Faktoren v2.0'!$AJ39,'DIN EN 16258'!$A:$A,0))*$I39/$AD39,IF(ISERROR($AK39*INDEX('DIN EN 16258'!$D:$D,MATCH('mobitool-Faktoren v2.0'!$AI39,'DIN EN 16258'!$A:$A,0))*$I39/$AD39),0,$AK39*INDEX('DIN EN 16258'!$D:$D,MATCH('mobitool-Faktoren v2.0'!$AI39,'DIN EN 16258'!$A:$A,0))*$I39/$AD39)+IF(ISERROR($AL39*INDEX('DIN EN 16258'!$D:$D,MATCH('mobitool-Faktoren v2.0'!$AJ39,'DIN EN 16258'!$A:$A,0))*$J39/$AE39),0,$AL39*INDEX('DIN EN 16258'!$D:$D,MATCH('mobitool-Faktoren v2.0'!$AJ39,'DIN EN 16258'!$A:$A,0))*$J39/$AE39))),0))*$AC39/$F39</f>
        <v>15.84375</v>
      </c>
      <c r="V39" s="6">
        <f>IF($B$268=6,(IF(OR(AJ39="Benzin",AJ39="Diesel"),$AK39*INDEX('DIN EN 16258'!$L:$L,MATCH('mobitool-Faktoren v2.0'!$AI39,'DIN EN 16258'!$A:$A,0))*$I39/$AD39+$AL39*INDEX('DIN EN 16258'!$L:$L,MATCH('mobitool-Faktoren v2.0'!$AJ39,'DIN EN 16258'!$A:$A,0))*$I39/$AD39,IF(ISERROR($AK39*INDEX('DIN EN 16258'!$L:$L,MATCH('mobitool-Faktoren v2.0'!$AI39,'DIN EN 16258'!$A:$A,0))*$I39/$AD39),0,$AK39*INDEX('DIN EN 16258'!$L:$L,MATCH('mobitool-Faktoren v2.0'!$AI39,'DIN EN 16258'!$A:$A,0))*$I39/$AD39)+IF(ISERROR($AL39*INDEX('DIN EN 16258'!$L:$L,MATCH('mobitool-Faktoren v2.0'!$AJ39,'DIN EN 16258'!$A:$A,0))*$J39/$AE39),0,$AL39*INDEX('DIN EN 16258'!$L:$L,MATCH('mobitool-Faktoren v2.0'!$AJ39,'DIN EN 16258'!$A:$A,0))*$J39/$AE39)))*1000,
IF($B$268=1,(IF(OR(AJ39="Benzin",AJ39="Diesel"),$AK39*INDEX('DIN EN 16258'!$F:$F,MATCH('mobitool-Faktoren v2.0'!$AI39,'DIN EN 16258'!$A:$A,0))*$I39/$AD39+$AL39*INDEX('DIN EN 16258'!$F:$F,MATCH('mobitool-Faktoren v2.0'!$AJ39,'DIN EN 16258'!$A:$A,0))*$I39/$AD39,IF(ISERROR($AK39*INDEX('DIN EN 16258'!$F:$F,MATCH('mobitool-Faktoren v2.0'!$AI39,'DIN EN 16258'!$A:$A,0))*$I39/$AD39),0,$AK39*INDEX('DIN EN 16258'!$F:$F,MATCH('mobitool-Faktoren v2.0'!$AI39,'DIN EN 16258'!$A:$A,0))*$I39/$AD39)+IF(ISERROR($AL39*INDEX('DIN EN 16258'!$F:$F,MATCH('mobitool-Faktoren v2.0'!$AJ39,'DIN EN 16258'!$A:$A,0))*$J39/$AE39),0,$AL39*INDEX('DIN EN 16258'!$F:$F,MATCH('mobitool-Faktoren v2.0'!$AJ39,'DIN EN 16258'!$A:$A,0))*$J39/$AE39))),0))*$AC39/$F39</f>
        <v>28.1450073</v>
      </c>
      <c r="W39" s="6" t="s">
        <v>672</v>
      </c>
      <c r="X39" s="39" t="s">
        <v>162</v>
      </c>
      <c r="Y39" s="336">
        <v>0.1</v>
      </c>
      <c r="Z39" s="336">
        <v>10</v>
      </c>
      <c r="AA39" s="337">
        <v>500</v>
      </c>
      <c r="AB39" s="299">
        <v>3500</v>
      </c>
      <c r="AC39" s="300">
        <v>1</v>
      </c>
      <c r="AD39" s="298">
        <f>0.0078357/0.75*100</f>
        <v>1.0447599999999999</v>
      </c>
      <c r="AE39" s="298">
        <v>16</v>
      </c>
      <c r="AF39" s="299">
        <v>1420</v>
      </c>
      <c r="AG39" s="299">
        <v>80</v>
      </c>
      <c r="AH39" s="299">
        <v>150000</v>
      </c>
      <c r="AI39" s="301" t="s">
        <v>34</v>
      </c>
      <c r="AJ39" s="301" t="s">
        <v>625</v>
      </c>
      <c r="AK39" s="329">
        <v>7.8356999999999993E-3</v>
      </c>
      <c r="AL39" s="329">
        <v>0.16000000000000003</v>
      </c>
      <c r="AM39" s="331" t="s">
        <v>2395</v>
      </c>
      <c r="AN39" s="202" t="s">
        <v>2398</v>
      </c>
      <c r="AO39" s="331" t="s">
        <v>2396</v>
      </c>
      <c r="AP39" s="202" t="s">
        <v>2397</v>
      </c>
      <c r="AQ39" s="202" t="s">
        <v>895</v>
      </c>
      <c r="AR39" s="202" t="s">
        <v>922</v>
      </c>
      <c r="AS39" s="202" t="s">
        <v>930</v>
      </c>
      <c r="AT39" s="202" t="s">
        <v>926</v>
      </c>
      <c r="AU39" s="303">
        <f ca="1">IF(ISERROR(OFFSET('Daten KEA'!$A$1,MATCH(AU$5,'Daten KEA'!$A:$A,0)-1,MATCH(AM39,'Daten KEA'!$A$424:$ADO$424,0)-1)),0,OFFSET('Daten KEA'!$A$1,MATCH(AU$5,'Daten KEA'!$A:$A,0)-1,MATCH(AM39,'Daten KEA'!$A$424:$ADO$424,0)-1))+IF(ISERROR(AK39*INDEX('Energiefaktoren Ecoinvent'!$D:$D,MATCH('mobitool-Faktoren v2.0'!AI39,'Energiefaktoren Ecoinvent'!$A:$A,0))),0,AK39*INDEX('Energiefaktoren Ecoinvent'!$D:$D,MATCH('mobitool-Faktoren v2.0'!AI39,'Energiefaktoren Ecoinvent'!$A:$A,0)))+IF(OR(AJ39="Benzin",AJ39="Diesel"),IF(ISERROR(OFFSET('Daten KEA'!$A$1,MATCH(AV$5,'Daten KEA'!$A:$A,0)-1,MATCH(AN39,'Daten KEA'!$A$424:$ADO$424,0)-1)),0,OFFSET('Daten KEA'!$A$1,MATCH(AV$5,'Daten KEA'!$A:$A,0)-1,MATCH(AN39,'Daten KEA'!$A$424:$ADO$424,0)-1))+IF(ISERROR(AL39*INDEX('Energiefaktoren Ecoinvent'!$D:$D,MATCH('mobitool-Faktoren v2.0'!AJ39,'Energiefaktoren Ecoinvent'!$A:$A,0))),0,AL39*INDEX('Energiefaktoren Ecoinvent'!$D:$D,MATCH('mobitool-Faktoren v2.0'!AJ39,'Energiefaktoren Ecoinvent'!$A:$A,0))),0)</f>
        <v>0.33301724999999999</v>
      </c>
      <c r="AV39" s="303">
        <f ca="1">IF(OR(AJ39="Benzin",AJ39="Diesel"),0,IF(ISERROR(OFFSET('Daten KEA'!$A$1,MATCH(AV$5,'Daten KEA'!$A:$A,0)-1,MATCH(AN39,'Daten KEA'!$A$424:$ADO$424,0)-1)),0,OFFSET('Daten KEA'!$A$1,MATCH(AV$5,'Daten KEA'!$A:$A,0)-1,MATCH(AN39,'Daten KEA'!$A$424:$ADO$424,0)-1))+IF(ISERROR(AL39*INDEX('Energiefaktoren Ecoinvent'!$D:$D,MATCH('mobitool-Faktoren v2.0'!AJ39,'Energiefaktoren Ecoinvent'!$A:$A,0))),0,AL39*INDEX('Energiefaktoren Ecoinvent'!$D:$D,MATCH('mobitool-Faktoren v2.0'!AJ39,'Energiefaktoren Ecoinvent'!$A:$A,0))))</f>
        <v>0.57600000000000018</v>
      </c>
      <c r="AW39" s="303">
        <f ca="1">IF(ISERROR(OFFSET('Daten KEA'!$A$1,MATCH(AW$5,'Daten KEA'!$A:$A,0)-1,MATCH(AO39,'Daten KEA'!$A$424:$ADO$424,0)-1)),0,OFFSET('Daten KEA'!$A$1,MATCH(AW$5,'Daten KEA'!$A:$A,0)-1,MATCH(AO39,'Daten KEA'!$A$424:$ADO$424,0)-1))-IF(ISERROR(AK39*INDEX('Energiefaktoren Ecoinvent'!$D:$D,MATCH('mobitool-Faktoren v2.0'!AI39,'Energiefaktoren Ecoinvent'!$A:$A,0))),0,AK39*INDEX('Energiefaktoren Ecoinvent'!$D:$D,MATCH('mobitool-Faktoren v2.0'!AI39,'Energiefaktoren Ecoinvent'!$A:$A,0)))+IF(OR(AJ39="Benzin",AJ39="Diesel"),IF(ISERROR(OFFSET('Daten KEA'!$A$1,MATCH(AX$5,'Daten KEA'!$A:$A,0)-1,MATCH(AP39,'Daten KEA'!$A$424:$ADO$424,0)-1)),0,OFFSET('Daten KEA'!$A$1,MATCH(AX$5,'Daten KEA'!$A:$A,0)-1,MATCH(AP39,'Daten KEA'!$A$424:$ADO$424,0)-1))-IF(ISERROR(AL39*INDEX('Energiefaktoren Ecoinvent'!$D:$D,MATCH('mobitool-Faktoren v2.0'!AJ39,'Energiefaktoren Ecoinvent'!$A:$A,0))),0,AL39*INDEX('Energiefaktoren Ecoinvent'!$D:$D,MATCH('mobitool-Faktoren v2.0'!AJ39,'Energiefaktoren Ecoinvent'!$A:$A,0))),0)</f>
        <v>0.11736124000000003</v>
      </c>
      <c r="AX39" s="303">
        <f ca="1">IF(OR(AJ39="Benzin",AJ39="Diesel"),0,IF(ISERROR(OFFSET('Daten KEA'!$A$1,MATCH(AX$5,'Daten KEA'!$A:$A,0)-1,MATCH(AP39,'Daten KEA'!$A$424:$ADO$424,0)-1)),0,OFFSET('Daten KEA'!$A$1,MATCH(AX$5,'Daten KEA'!$A:$A,0)-1,MATCH(AP39,'Daten KEA'!$A$424:$ADO$424,0)-1))-IF(ISERROR(AL39*INDEX('Energiefaktoren Ecoinvent'!$D:$D,MATCH('mobitool-Faktoren v2.0'!AJ39,'Energiefaktoren Ecoinvent'!$A:$A,0))),0,AL39*INDEX('Energiefaktoren Ecoinvent'!$D:$D,MATCH('mobitool-Faktoren v2.0'!AJ39,'Energiefaktoren Ecoinvent'!$A:$A,0))))</f>
        <v>1.1533783999999998</v>
      </c>
      <c r="AY39" s="303">
        <f t="shared" ca="1" si="5"/>
        <v>2.1797568900000002</v>
      </c>
      <c r="AZ39" s="347">
        <f ca="1">IF(ISERROR(OFFSET('Daten KEA'!$A$1,MATCH(AZ$5,'Daten KEA'!$A:$A,0)-1,MATCH(AQ39,'Daten KEA'!$A$424:$ADO$424,0)-1)),0,OFFSET('Daten KEA'!$A$1,MATCH(AZ$5,'Daten KEA'!$A:$A,0)-1,MATCH(AQ39,'Daten KEA'!$A$424:$ADO$424,0)-1))</f>
        <v>0.21453198000000001</v>
      </c>
      <c r="BA39" s="347">
        <f ca="1">IF(ISERROR(OFFSET('Daten KEA'!$A$1,MATCH(BA$5,'Daten KEA'!$A:$A,0)-1,MATCH(AR39,'Daten KEA'!$A$424:$ADO$424,0)-1)),0,OFFSET('Daten KEA'!$A$1,MATCH(BA$5,'Daten KEA'!$A:$A,0)-1,MATCH(AR39,'Daten KEA'!$A$424:$ADO$424,0)-1))</f>
        <v>0.84847834</v>
      </c>
      <c r="BB39" s="347">
        <f ca="1">IF(ISERROR(OFFSET('Daten KEA'!$A$1,MATCH(BB$5,'Daten KEA'!$A:$A,0)-1,MATCH(AS39,'Daten KEA'!$A$424:$ADO$424,0)-1)),0,OFFSET('Daten KEA'!$A$1,MATCH(BB$5,'Daten KEA'!$A:$A,0)-1,MATCH(AS39,'Daten KEA'!$A$424:$ADO$424,0)-1))</f>
        <v>0.82906073000000002</v>
      </c>
      <c r="BC39" s="348">
        <f t="shared" ca="1" si="48"/>
        <v>4.0718279400000004</v>
      </c>
      <c r="BD39" s="347">
        <f ca="1">IF(ISERROR(OFFSET('Daten KEA'!$A$1,MATCH(BD$5,'Daten KEA'!$A:$A,0)-1,MATCH(AT39,'Daten KEA'!$A$424:$ADO$424,0)-1)),0,OFFSET('Daten KEA'!$A$1,MATCH(BD$5,'Daten KEA'!$A:$A,0)-1,MATCH(AT39,'Daten KEA'!$A$424:$ADO$424,0)-1))</f>
        <v>4.0718278999999997</v>
      </c>
      <c r="BE39" s="305">
        <f t="shared" ca="1" si="7"/>
        <v>0.99999999017640206</v>
      </c>
      <c r="BF39" s="306">
        <f ca="1">IF(ISERROR(OFFSET('Daten KEA'!$A$1,MATCH(BF$5,'Daten KEA'!$A:$A,0)-1,MATCH(AM39,'Daten KEA'!$A$424:$ADO$424,0)-1)),0,OFFSET('Daten KEA'!$A$1,MATCH(BF$5,'Daten KEA'!$A:$A,0)-1,MATCH(AM39,'Daten KEA'!$A$424:$ADO$424,0)-1))+IF(ISERROR($AK39*INDEX('Energiefaktoren Ecoinvent'!$H:$H,MATCH('mobitool-Faktoren v2.0'!$AI39,'Energiefaktoren Ecoinvent'!$A:$A,0))),0,$AK39*INDEX('Energiefaktoren Ecoinvent'!$H:$H,MATCH('mobitool-Faktoren v2.0'!$AI39,'Energiefaktoren Ecoinvent'!$A:$A,0)))+IF(OR(AJ39="Benzin",AJ39="Diesel"),IF(ISERROR(OFFSET('Daten KEA'!$A$1,MATCH(BG$5,'Daten KEA'!$A:$A,0)-1,MATCH(AN39,'Daten KEA'!$A$424:$ADO$424,0)-1)),0,OFFSET('Daten KEA'!$A$1,MATCH(BG$5,'Daten KEA'!$A:$A,0)-1,MATCH(AN39,'Daten KEA'!$A$424:$ADO$424,0)-1))+IF(ISERROR($AL39*INDEX('Energiefaktoren Ecoinvent'!$H:$H,MATCH('mobitool-Faktoren v2.0'!$AJ39,'Energiefaktoren Ecoinvent'!$A:$A,0))),0,$AL39*INDEX('Energiefaktoren Ecoinvent'!$H:$H,MATCH('mobitool-Faktoren v2.0'!$AJ39,'Energiefaktoren Ecoinvent'!$A:$A,0))),0)</f>
        <v>0.33301724999999999</v>
      </c>
      <c r="BG39" s="306">
        <f ca="1">IF(OR(AJ39="Benzin",AJ39="Diesel"),0,IF(ISERROR(OFFSET('Daten KEA'!$A$1,MATCH(BG$5,'Daten KEA'!$A:$A,0)-1,MATCH(AN39,'Daten KEA'!$A$424:$ADO$424,0)-1)),0,OFFSET('Daten KEA'!$A$1,MATCH(BG$5,'Daten KEA'!$A:$A,0)-1,MATCH(AN39,'Daten KEA'!$A$424:$ADO$424,0)-1))+IF(ISERROR($AL39*INDEX('Energiefaktoren Ecoinvent'!$H:$H,MATCH('mobitool-Faktoren v2.0'!$AJ39,'Energiefaktoren Ecoinvent'!$A:$A,0))),0,$AL39*INDEX('Energiefaktoren Ecoinvent'!$H:$H,MATCH('mobitool-Faktoren v2.0'!$AJ39,'Energiefaktoren Ecoinvent'!$A:$A,0))))</f>
        <v>0.3404822464820757</v>
      </c>
      <c r="BH39" s="306">
        <f ca="1">IF(ISERROR(OFFSET('Daten KEA'!$A$1,MATCH(BH$5,'Daten KEA'!$A:$A,0)-1,MATCH(AO39,'Daten KEA'!$A$424:$ADO$424,0)-1)),0,OFFSET('Daten KEA'!$A$1,MATCH(BH$5,'Daten KEA'!$A:$A,0)-1,MATCH(AO39,'Daten KEA'!$A$424:$ADO$424,0)-1))-IF(ISERROR($AK39*INDEX('Energiefaktoren Ecoinvent'!$H:$H,MATCH('mobitool-Faktoren v2.0'!$AI39,'Energiefaktoren Ecoinvent'!$A:$A,0))),0,$AK39*INDEX('Energiefaktoren Ecoinvent'!$H:$H,MATCH('mobitool-Faktoren v2.0'!$AI39,'Energiefaktoren Ecoinvent'!$A:$A,0)))+IF(OR(AJ39="Benzin",AJ39="Diesel"),IF(ISERROR(OFFSET('Daten KEA'!$A$1,MATCH(BI$5,'Daten KEA'!$A:$A,0)-1,MATCH(AP39,'Daten KEA'!$A$424:$ADO$424,0)-1)),0,OFFSET('Daten KEA'!$A$1,MATCH(BI$5,'Daten KEA'!$A:$A,0)-1,MATCH(AP39,'Daten KEA'!$A$424:$ADO$424,0)-1))-IF(ISERROR($AL39*INDEX('Energiefaktoren Ecoinvent'!$H:$H,MATCH('mobitool-Faktoren v2.0'!$AJ39,'Energiefaktoren Ecoinvent'!$A:$A,0))),0,$AL39*INDEX('Energiefaktoren Ecoinvent'!$H:$H,MATCH('mobitool-Faktoren v2.0'!$AJ39,'Energiefaktoren Ecoinvent'!$A:$A,0))),0)</f>
        <v>0.11589106380139003</v>
      </c>
      <c r="BI39" s="306">
        <f ca="1">IF(OR(AJ39="Benzin",AJ39="Diesel"),0,IF(ISERROR(OFFSET('Daten KEA'!$A$1,MATCH(BI$5,'Daten KEA'!$A:$A,0)-1,MATCH(AP39,'Daten KEA'!$A$424:$ADO$424,0)-1)),0,OFFSET('Daten KEA'!$A$1,MATCH(BI$5,'Daten KEA'!$A:$A,0)-1,MATCH(AP39,'Daten KEA'!$A$424:$ADO$424,0)-1))-IF(ISERROR($AL39*INDEX('Energiefaktoren Ecoinvent'!$H:$H,MATCH('mobitool-Faktoren v2.0'!$AJ39,'Energiefaktoren Ecoinvent'!$A:$A,0))),0,$AL39*INDEX('Energiefaktoren Ecoinvent'!$H:$H,MATCH('mobitool-Faktoren v2.0'!$AJ39,'Energiefaktoren Ecoinvent'!$A:$A,0))))</f>
        <v>1.1080860598990743</v>
      </c>
      <c r="BJ39" s="306">
        <f t="shared" ca="1" si="41"/>
        <v>1.8974766201825402</v>
      </c>
      <c r="BK39" s="349">
        <f ca="1">IF(ISERROR(OFFSET('Daten KEA'!$A$1,MATCH(BK$5,'Daten KEA'!$A:$A,0)-1,MATCH(AQ39,'Daten KEA'!$A$424:$ADO$424,0)-1)),0,OFFSET('Daten KEA'!$A$1,MATCH(BK$5,'Daten KEA'!$A:$A,0)-1,MATCH(AQ39,'Daten KEA'!$A$424:$ADO$424,0)-1))</f>
        <v>0.20490561593225501</v>
      </c>
      <c r="BL39" s="349">
        <f ca="1">IF(ISERROR(OFFSET('Daten KEA'!$A$1,MATCH(BL$5,'Daten KEA'!$A:$A,0)-1,MATCH(AR39,'Daten KEA'!$A$424:$ADO$424,0)-1)),0,OFFSET('Daten KEA'!$A$1,MATCH(BL$5,'Daten KEA'!$A:$A,0)-1,MATCH(AR39,'Daten KEA'!$A$424:$ADO$424,0)-1))</f>
        <v>0.78080136397911004</v>
      </c>
      <c r="BM39" s="349">
        <f ca="1">IF(ISERROR(OFFSET('Daten KEA'!$A$1,MATCH(BM$5,'Daten KEA'!$A:$A,0)-1,MATCH(AS39,'Daten KEA'!$A$424:$ADO$424,0)-1)),0,OFFSET('Daten KEA'!$A$1,MATCH(BM$5,'Daten KEA'!$A:$A,0)-1,MATCH(AS39,'Daten KEA'!$A$424:$ADO$424,0)-1))</f>
        <v>0.7287527424722301</v>
      </c>
      <c r="BN39" s="350">
        <f t="shared" ca="1" si="49"/>
        <v>3.611936342566135</v>
      </c>
      <c r="BO39" s="349">
        <f ca="1">IF(ISERROR(OFFSET('Daten KEA'!$A$1,MATCH(BO$5,'Daten KEA'!$A:$A,0)-1,MATCH(AT39,'Daten KEA'!$A$424:$ADO$424,0)-1)),0,OFFSET('Daten KEA'!$A$1,MATCH(BO$5,'Daten KEA'!$A:$A,0)-1,MATCH(AT39,'Daten KEA'!$A$424:$ADO$424,0)-1))</f>
        <v>3.6119363503660997</v>
      </c>
      <c r="BP39" s="305">
        <f t="shared" ca="1" si="8"/>
        <v>1.0000000021594968</v>
      </c>
      <c r="BQ39" s="351">
        <f ca="1">IF(ISERROR(OFFSET('Daten GWP'!$A$1,MATCH(BQ$5,'Daten GWP'!$A:$A,0)-1,MATCH(AM39,'Daten GWP'!$A$424:$ADO$424,0)-1)),0,OFFSET('Daten GWP'!$A$1,MATCH(BQ$5,'Daten GWP'!$A:$A,0)-1,MATCH(AM39,'Daten GWP'!$A$424:$ADO$424,0)-1))*1000</f>
        <v>31.297915000000003</v>
      </c>
      <c r="BR39" s="351">
        <f ca="1">IF(ISERROR(OFFSET('Daten GWP'!$A$1,MATCH(BR$5,'Daten GWP'!$A:$A,0)-1,MATCH(AN39,'Daten GWP'!$A$424:$ADO$424,0)-1)),0,OFFSET('Daten GWP'!$A$1,MATCH(BR$5,'Daten GWP'!$A:$A,0)-1,MATCH(AN39,'Daten GWP'!$A$424:$ADO$424,0)-1))*1000</f>
        <v>0</v>
      </c>
      <c r="BS39" s="351">
        <f ca="1">IF(ISERROR(OFFSET('Daten GWP'!$A$1,MATCH(BS$5,'Daten GWP'!$A:$A,0)-1,MATCH(AO39,'Daten GWP'!$A$424:$ADO$424,0)-1)),0,OFFSET('Daten GWP'!$A$1,MATCH(BS$5,'Daten GWP'!$A:$A,0)-1,MATCH(AO39,'Daten GWP'!$A$424:$ADO$424,0)-1))*1000</f>
        <v>6.3265485000000004</v>
      </c>
      <c r="BT39" s="351">
        <f ca="1">IF(ISERROR(OFFSET('Daten GWP'!$A$1,MATCH(BT$5,'Daten GWP'!$A:$A,0)-1,MATCH(AP39,'Daten GWP'!$A$424:$ADO$424,0)-1)),0,OFFSET('Daten GWP'!$A$1,MATCH(BT$5,'Daten GWP'!$A:$A,0)-1,MATCH(AP39,'Daten GWP'!$A$424:$ADO$424,0)-1))*1000</f>
        <v>16.229092000000001</v>
      </c>
      <c r="BU39" s="308">
        <f t="shared" ca="1" si="9"/>
        <v>53.853555500000006</v>
      </c>
      <c r="BV39" s="351">
        <f ca="1">IF(ISERROR(OFFSET('Daten GWP'!$A$1,MATCH(BV$5,'Daten GWP'!$A:$A,0)-1,MATCH(AQ39,'Daten GWP'!$A$424:$ADO$424,0)-1)),0,OFFSET('Daten GWP'!$A$1,MATCH(BV$5,'Daten GWP'!$A:$A,0)-1,MATCH(AQ39,'Daten GWP'!$A$424:$ADO$424,0)-1))*1000</f>
        <v>7.4496653000000004</v>
      </c>
      <c r="BW39" s="351">
        <f ca="1">IF(ISERROR(OFFSET('Daten GWP'!$A$1,MATCH(BW$5,'Daten GWP'!$A:$A,0)-1,MATCH(AR39,'Daten GWP'!$A$424:$ADO$424,0)-1)),0,OFFSET('Daten GWP'!$A$1,MATCH(BW$5,'Daten GWP'!$A:$A,0)-1,MATCH(AR39,'Daten GWP'!$A$424:$ADO$424,0)-1))*1000</f>
        <v>51.607376000000002</v>
      </c>
      <c r="BX39" s="351">
        <f ca="1">IF(ISERROR(OFFSET('Daten GWP'!$A$1,MATCH(BX$5,'Daten GWP'!$A:$A,0)-1,MATCH(AS39,'Daten GWP'!$A$424:$ADO$424,0)-1)),0,OFFSET('Daten GWP'!$A$1,MATCH(BX$5,'Daten GWP'!$A:$A,0)-1,MATCH(AS39,'Daten GWP'!$A$424:$ADO$424,0)-1))*1000</f>
        <v>13.869325</v>
      </c>
      <c r="BY39" s="352">
        <f t="shared" ca="1" si="50"/>
        <v>126.77992180000001</v>
      </c>
      <c r="BZ39" s="351">
        <f ca="1">IF(ISERROR(OFFSET('Daten GWP'!$A$1,MATCH(BZ$5,'Daten GWP'!$A:$A,0)-1,MATCH(AT39,'Daten GWP'!$A$424:$ADO$424,0)-1)),0,OFFSET('Daten GWP'!$A$1,MATCH(BZ$5,'Daten GWP'!$A:$A,0)-1,MATCH(AT39,'Daten GWP'!$A$424:$ADO$424,0)-1))*1000</f>
        <v>126.77991999999999</v>
      </c>
      <c r="CA39" s="305">
        <f t="shared" ca="1" si="11"/>
        <v>0.99999998580216809</v>
      </c>
      <c r="CB39" s="310">
        <f ca="1">IF(ISERROR(OFFSET('Daten Elementary'!$A$1,MATCH(CB$5,'Daten Elementary'!$A:$A,0)-1,MATCH(AM39,'Daten Elementary'!$A$424:$ADO$424,0)-1)),0,OFFSET('Daten Elementary'!$A$1,MATCH(CB$5,'Daten Elementary'!$A:$A,0)-1,MATCH(AM39,'Daten Elementary'!$A$424:$ADO$424,0)-1))*1000000</f>
        <v>3.3143400000000001</v>
      </c>
      <c r="CC39" s="310">
        <f ca="1">IF(ISERROR(OFFSET('Daten Elementary'!$A$1,MATCH(CC$5,'Daten Elementary'!$A:$A,0)-1,MATCH(AN39,'Daten Elementary'!$A$424:$ADO$424,0)-1)),0,OFFSET('Daten Elementary'!$A$1,MATCH(CC$5,'Daten Elementary'!$A:$A,0)-1,MATCH(AN39,'Daten Elementary'!$A$424:$ADO$424,0)-1))*1000000</f>
        <v>12.01848</v>
      </c>
      <c r="CD39" s="310">
        <f ca="1">IF(ISERROR(OFFSET('Daten Elementary'!$A$1,MATCH(CD$5,'Daten Elementary'!$A:$A,0)-1,MATCH(AO39,'Daten Elementary'!$A$424:$ADO$424,0)-1)),0,OFFSET('Daten Elementary'!$A$1,MATCH(CD$5,'Daten Elementary'!$A:$A,0)-1,MATCH(AO39,'Daten Elementary'!$A$424:$ADO$424,0)-1))*1000000</f>
        <v>2.1326909000000001</v>
      </c>
      <c r="CE39" s="310">
        <f ca="1">IF(ISERROR(OFFSET('Daten Elementary'!$A$1,MATCH(CE$5,'Daten Elementary'!$A:$A,0)-1,MATCH(AP39,'Daten Elementary'!$A$424:$ADO$424,0)-1)),0,OFFSET('Daten Elementary'!$A$1,MATCH(CE$5,'Daten Elementary'!$A:$A,0)-1,MATCH(AP39,'Daten Elementary'!$A$424:$ADO$424,0)-1))*1000000</f>
        <v>10.344609</v>
      </c>
      <c r="CF39" s="310">
        <f t="shared" ca="1" si="12"/>
        <v>27.810119899999997</v>
      </c>
      <c r="CG39" s="310">
        <f ca="1">IF(ISERROR(OFFSET('Daten Elementary'!$A$1,MATCH(CG$5,'Daten Elementary'!$A:$A,0)-1,MATCH(AQ39,'Daten Elementary'!$A$424:$ADO$424,0)-1)),0,OFFSET('Daten Elementary'!$A$1,MATCH(CG$5,'Daten Elementary'!$A:$A,0)-1,MATCH(AQ39,'Daten Elementary'!$A$424:$ADO$424,0)-1))*1000000</f>
        <v>2.8177561999999998</v>
      </c>
      <c r="CH39" s="310">
        <f ca="1">IF(ISERROR(OFFSET('Daten Elementary'!$A$1,MATCH(CH$5,'Daten Elementary'!$A:$A,0)-1,MATCH(AR39,'Daten Elementary'!$A$424:$ADO$424,0)-1)),0,OFFSET('Daten Elementary'!$A$1,MATCH(CH$5,'Daten Elementary'!$A:$A,0)-1,MATCH(AR39,'Daten Elementary'!$A$424:$ADO$424,0)-1))*1000000</f>
        <v>50.950947999999997</v>
      </c>
      <c r="CI39" s="310">
        <f ca="1">IF(ISERROR(OFFSET('Daten Elementary'!$A$1,MATCH(CI$5,'Daten Elementary'!$A:$A,0)-1,MATCH(AS39,'Daten Elementary'!$A$424:$ADO$424,0)-1)),0,OFFSET('Daten Elementary'!$A$1,MATCH(CI$5,'Daten Elementary'!$A:$A,0)-1,MATCH(AS39,'Daten Elementary'!$A$424:$ADO$424,0)-1))*1000000</f>
        <v>11.794364999999999</v>
      </c>
      <c r="CJ39" s="311">
        <f t="shared" ca="1" si="13"/>
        <v>93.373189099999991</v>
      </c>
      <c r="CK39" s="310">
        <f ca="1">IF(ISERROR(OFFSET('Daten Elementary'!$A$1,MATCH(CK$5,'Daten Elementary'!$A:$A,0)-1,MATCH($AT39,'Daten Elementary'!$A$424:$ADO$424,0)-1)),0,OFFSET('Daten Elementary'!$A$1,MATCH(CK$5,'Daten Elementary'!$A:$A,0)-1,MATCH($AT39,'Daten Elementary'!$A$424:$ADO$424,0)-1))*1000000</f>
        <v>93.371640999999997</v>
      </c>
      <c r="CL39" s="305">
        <f t="shared" ca="1" si="14"/>
        <v>0.99998342029425236</v>
      </c>
      <c r="CM39" s="312">
        <f ca="1">IF(ISERROR(OFFSET('Daten Elementary'!$A$1,MATCH(CM$5,'Daten Elementary'!$A:$A,0)-1,MATCH(AM39,'Daten Elementary'!$A$424:$ADO$424,0)-1)),0,OFFSET('Daten Elementary'!$A$1,MATCH(CM$5,'Daten Elementary'!$A:$A,0)-1,MATCH(AM39,'Daten Elementary'!$A$424:$ADO$424,0)-1))*1000000</f>
        <v>2.12134</v>
      </c>
      <c r="CN39" s="312">
        <f ca="1">IF(ISERROR(OFFSET('Daten Elementary'!$A$1,MATCH(CN$5,'Daten Elementary'!$A:$A,0)-1,MATCH(AN39,'Daten Elementary'!$A$424:$ADO$424,0)-1)),0,OFFSET('Daten Elementary'!$A$1,MATCH(CN$5,'Daten Elementary'!$A:$A,0)-1,MATCH(AN39,'Daten Elementary'!$A$424:$ADO$424,0)-1))*1000000</f>
        <v>7.2418800000000001</v>
      </c>
      <c r="CO39" s="312">
        <f ca="1">IF(ISERROR(OFFSET('Daten Elementary'!$A$1,MATCH(CO$5,'Daten Elementary'!$A:$A,0)-1,MATCH(AO39,'Daten Elementary'!$A$424:$ADO$424,0)-1)),0,OFFSET('Daten Elementary'!$A$1,MATCH(CO$5,'Daten Elementary'!$A:$A,0)-1,MATCH(AO39,'Daten Elementary'!$A$424:$ADO$424,0)-1))*1000000</f>
        <v>1.6922213000000002</v>
      </c>
      <c r="CP39" s="312">
        <f ca="1">IF(ISERROR(OFFSET('Daten Elementary'!$A$1,MATCH(CP$5,'Daten Elementary'!$A:$A,0)-1,MATCH(AP39,'Daten Elementary'!$A$424:$ADO$424,0)-1)),0,OFFSET('Daten Elementary'!$A$1,MATCH(CP$5,'Daten Elementary'!$A:$A,0)-1,MATCH(AP39,'Daten Elementary'!$A$424:$ADO$424,0)-1))*1000000</f>
        <v>5.8898406999999997</v>
      </c>
      <c r="CQ39" s="312">
        <f t="shared" ca="1" si="15"/>
        <v>16.945281999999999</v>
      </c>
      <c r="CR39" s="312">
        <f ca="1">IF(ISERROR(OFFSET('Daten Elementary'!$A$1,MATCH(CR$5,'Daten Elementary'!$A:$A,0)-1,MATCH(AQ39,'Daten Elementary'!$A$424:$ADO$424,0)-1)),0,OFFSET('Daten Elementary'!$A$1,MATCH(CR$5,'Daten Elementary'!$A:$A,0)-1,MATCH(AQ39,'Daten Elementary'!$A$424:$ADO$424,0)-1))*1000000</f>
        <v>1.8879055999999999</v>
      </c>
      <c r="CS39" s="312">
        <f ca="1">IF(ISERROR(OFFSET('Daten Elementary'!$A$1,MATCH(CS$5,'Daten Elementary'!$A:$A,0)-1,MATCH(AR39,'Daten Elementary'!$A$424:$ADO$424,0)-1)),0,OFFSET('Daten Elementary'!$A$1,MATCH(CS$5,'Daten Elementary'!$A:$A,0)-1,MATCH(AR39,'Daten Elementary'!$A$424:$ADO$424,0)-1))*1000000</f>
        <v>19.524953</v>
      </c>
      <c r="CT39" s="312">
        <f ca="1">IF(ISERROR(OFFSET('Daten Elementary'!$A$1,MATCH(CT$5,'Daten Elementary'!$A:$A,0)-1,MATCH(AS39,'Daten Elementary'!$A$424:$ADO$424,0)-1)),0,OFFSET('Daten Elementary'!$A$1,MATCH(CT$5,'Daten Elementary'!$A:$A,0)-1,MATCH(AS39,'Daten Elementary'!$A$424:$ADO$424,0)-1))*1000000</f>
        <v>6.6632528000000004</v>
      </c>
      <c r="CU39" s="313">
        <f t="shared" ca="1" si="16"/>
        <v>45.021393400000001</v>
      </c>
      <c r="CV39" s="312">
        <f ca="1">IF(ISERROR(OFFSET('Daten Elementary'!$A$1,MATCH(CV$5,'Daten Elementary'!$A:$A,0)-1,MATCH($AT39,'Daten Elementary'!$A$424:$ADO$424,0)-1)),0,OFFSET('Daten Elementary'!$A$1,MATCH(CV$5,'Daten Elementary'!$A:$A,0)-1,MATCH($AT39,'Daten Elementary'!$A$424:$ADO$424,0)-1))*1000000</f>
        <v>45.020133999999999</v>
      </c>
      <c r="CW39" s="305">
        <f t="shared" ca="1" si="17"/>
        <v>0.99997202663212104</v>
      </c>
      <c r="CX39" s="314">
        <f ca="1">IF(ISERROR(OFFSET('Daten Elementary'!$A$1,MATCH(CX$5,'Daten Elementary'!$A:$A,0)-1,MATCH(AM39,'Daten Elementary'!$A$424:$ADO$424,0)-1)),0,OFFSET('Daten Elementary'!$A$1,MATCH(CX$5,'Daten Elementary'!$A:$A,0)-1,MATCH(AM39,'Daten Elementary'!$A$424:$ADO$424,0)-1))*1000000</f>
        <v>14.091963</v>
      </c>
      <c r="CY39" s="314">
        <f ca="1">IF(ISERROR(OFFSET('Daten Elementary'!$A$1,MATCH(CY$5,'Daten Elementary'!$A:$A,0)-1,MATCH(AN39,'Daten Elementary'!$A$424:$ADO$424,0)-1)),0,OFFSET('Daten Elementary'!$A$1,MATCH(CY$5,'Daten Elementary'!$A:$A,0)-1,MATCH(AN39,'Daten Elementary'!$A$424:$ADO$424,0)-1))*1000000</f>
        <v>6.4867359999999999E-5</v>
      </c>
      <c r="CZ39" s="314">
        <f ca="1">IF(ISERROR(OFFSET('Daten Elementary'!$A$1,MATCH(CZ$5,'Daten Elementary'!$A:$A,0)-1,MATCH(AO39,'Daten Elementary'!$A$424:$ADO$424,0)-1)),0,OFFSET('Daten Elementary'!$A$1,MATCH(CZ$5,'Daten Elementary'!$A:$A,0)-1,MATCH(AO39,'Daten Elementary'!$A$424:$ADO$424,0)-1))*1000000</f>
        <v>24.545147</v>
      </c>
      <c r="DA39" s="314">
        <f ca="1">IF(ISERROR(OFFSET('Daten Elementary'!$A$1,MATCH(DA$5,'Daten Elementary'!$A:$A,0)-1,MATCH(AP39,'Daten Elementary'!$A$424:$ADO$424,0)-1)),0,OFFSET('Daten Elementary'!$A$1,MATCH(DA$5,'Daten Elementary'!$A:$A,0)-1,MATCH(AP39,'Daten Elementary'!$A$424:$ADO$424,0)-1))*1000000</f>
        <v>5.6580657999999993</v>
      </c>
      <c r="DB39" s="314">
        <f t="shared" ca="1" si="18"/>
        <v>44.295240667360005</v>
      </c>
      <c r="DC39" s="314">
        <f ca="1">IF(ISERROR(OFFSET('Daten Elementary'!$A$1,MATCH(DC$5,'Daten Elementary'!$A:$A,0)-1,MATCH(AQ39,'Daten Elementary'!$A$424:$ADO$424,0)-1)),0,OFFSET('Daten Elementary'!$A$1,MATCH(DC$5,'Daten Elementary'!$A:$A,0)-1,MATCH(AQ39,'Daten Elementary'!$A$424:$ADO$424,0)-1))*1000000</f>
        <v>399.03487999999999</v>
      </c>
      <c r="DD39" s="314">
        <f ca="1">IF(ISERROR(OFFSET('Daten Elementary'!$A$1,MATCH(DD$5,'Daten Elementary'!$A:$A,0)-1,MATCH(AR39,'Daten Elementary'!$A$424:$ADO$424,0)-1)),0,OFFSET('Daten Elementary'!$A$1,MATCH(DD$5,'Daten Elementary'!$A:$A,0)-1,MATCH(AR39,'Daten Elementary'!$A$424:$ADO$424,0)-1))*1000000</f>
        <v>84.170282999999998</v>
      </c>
      <c r="DE39" s="314">
        <f ca="1">IF(ISERROR(OFFSET('Daten Elementary'!$A$1,MATCH(DE$5,'Daten Elementary'!$A:$A,0)-1,MATCH(AS39,'Daten Elementary'!$A$424:$ADO$424,0)-1)),0,OFFSET('Daten Elementary'!$A$1,MATCH(DE$5,'Daten Elementary'!$A:$A,0)-1,MATCH(AS39,'Daten Elementary'!$A$424:$ADO$424,0)-1))*1000000</f>
        <v>52.589711000000001</v>
      </c>
      <c r="DF39" s="315">
        <f t="shared" ca="1" si="19"/>
        <v>580.09011466736001</v>
      </c>
      <c r="DG39" s="314">
        <f ca="1">IF(ISERROR(OFFSET('Daten Elementary'!$A$1,MATCH(DG$5,'Daten Elementary'!$A:$A,0)-1,MATCH($AT39,'Daten Elementary'!$A$424:$ADO$424,0)-1)),0,OFFSET('Daten Elementary'!$A$1,MATCH(DG$5,'Daten Elementary'!$A:$A,0)-1,MATCH($AT39,'Daten Elementary'!$A$424:$ADO$424,0)-1))*1000000</f>
        <v>580.09011999999996</v>
      </c>
      <c r="DH39" s="305">
        <f t="shared" ca="1" si="20"/>
        <v>1.0000000091927785</v>
      </c>
      <c r="DI39" s="316">
        <f ca="1">IF(ISERROR(OFFSET('Daten Elementary'!$A$1,MATCH(DI$5,'Daten Elementary'!$A:$A,0)-1,MATCH(AM39,'Daten Elementary'!$A$424:$ADO$424,0)-1)),0,OFFSET('Daten Elementary'!$A$1,MATCH(DI$5,'Daten Elementary'!$A:$A,0)-1,MATCH(AM39,'Daten Elementary'!$A$424:$ADO$424,0)-1))*1000000</f>
        <v>4.3879999999999999</v>
      </c>
      <c r="DJ39" s="316">
        <f ca="1">IF(ISERROR(OFFSET('Daten Elementary'!$A$1,MATCH(DJ$5,'Daten Elementary'!$A:$A,0)-1,MATCH(AN39,'Daten Elementary'!$A$424:$ADO$424,0)-1)),0,OFFSET('Daten Elementary'!$A$1,MATCH(DJ$5,'Daten Elementary'!$A:$A,0)-1,MATCH(AN39,'Daten Elementary'!$A$424:$ADO$424,0)-1))*1000000</f>
        <v>0</v>
      </c>
      <c r="DK39" s="316">
        <f ca="1">IF(ISERROR(OFFSET('Daten Elementary'!$A$1,MATCH(DK$5,'Daten Elementary'!$A:$A,0)-1,MATCH(AO39,'Daten Elementary'!$A$424:$ADO$424,0)-1)),0,OFFSET('Daten Elementary'!$A$1,MATCH(DK$5,'Daten Elementary'!$A:$A,0)-1,MATCH(AO39,'Daten Elementary'!$A$424:$ADO$424,0)-1))*1000000</f>
        <v>23.432154000000001</v>
      </c>
      <c r="DL39" s="316">
        <f ca="1">IF(ISERROR(OFFSET('Daten Elementary'!$A$1,MATCH(DL$5,'Daten Elementary'!$A:$A,0)-1,MATCH(AP39,'Daten Elementary'!$A$424:$ADO$424,0)-1)),0,OFFSET('Daten Elementary'!$A$1,MATCH(DL$5,'Daten Elementary'!$A:$A,0)-1,MATCH(AP39,'Daten Elementary'!$A$424:$ADO$424,0)-1))*1000000</f>
        <v>27.166352</v>
      </c>
      <c r="DM39" s="316">
        <f t="shared" ca="1" si="21"/>
        <v>54.986506000000006</v>
      </c>
      <c r="DN39" s="316">
        <f ca="1">IF(ISERROR(OFFSET('Daten Elementary'!$A$1,MATCH(DN$5,'Daten Elementary'!$A:$A,0)-1,MATCH(AQ39,'Daten Elementary'!$A$424:$ADO$424,0)-1)),0,OFFSET('Daten Elementary'!$A$1,MATCH(DN$5,'Daten Elementary'!$A:$A,0)-1,MATCH(AQ39,'Daten Elementary'!$A$424:$ADO$424,0)-1))*1000000</f>
        <v>12.656601</v>
      </c>
      <c r="DO39" s="316">
        <f ca="1">IF(ISERROR(OFFSET('Daten Elementary'!$A$1,MATCH(DO$5,'Daten Elementary'!$A:$A,0)-1,MATCH(AR39,'Daten Elementary'!$A$424:$ADO$424,0)-1)),0,OFFSET('Daten Elementary'!$A$1,MATCH(DO$5,'Daten Elementary'!$A:$A,0)-1,MATCH(AR39,'Daten Elementary'!$A$424:$ADO$424,0)-1))*1000000</f>
        <v>97.962358999999992</v>
      </c>
      <c r="DP39" s="316">
        <f ca="1">IF(ISERROR(OFFSET('Daten Elementary'!$A$1,MATCH(DP$5,'Daten Elementary'!$A:$A,0)-1,MATCH(AS39,'Daten Elementary'!$A$424:$ADO$424,0)-1)),0,OFFSET('Daten Elementary'!$A$1,MATCH(DP$5,'Daten Elementary'!$A:$A,0)-1,MATCH(AS39,'Daten Elementary'!$A$424:$ADO$424,0)-1))*1000000</f>
        <v>59.399915</v>
      </c>
      <c r="DQ39" s="317">
        <f t="shared" ca="1" si="22"/>
        <v>225.00538099999997</v>
      </c>
      <c r="DR39" s="316">
        <f ca="1">IF(ISERROR(OFFSET('Daten Elementary'!$A$1,MATCH(DR$5,'Daten Elementary'!$A:$A,0)-1,MATCH($AT39,'Daten Elementary'!$A$424:$ADO$424,0)-1)),0,OFFSET('Daten Elementary'!$A$1,MATCH(DR$5,'Daten Elementary'!$A:$A,0)-1,MATCH($AT39,'Daten Elementary'!$A$424:$ADO$424,0)-1))*1000000</f>
        <v>225.00538</v>
      </c>
      <c r="DS39" s="305">
        <f t="shared" ca="1" si="23"/>
        <v>0.99999999555566199</v>
      </c>
      <c r="DT39" s="318">
        <f ca="1">IF(ISERROR(OFFSET('Daten UBP13'!$A$1,MATCH(DT$5,'Daten UBP13'!$A:$A,0)-1,MATCH(AM39,'Daten UBP13'!$A$424:$AEG$424,0)-1)),0,OFFSET('Daten UBP13'!$A$1,MATCH(DT$5,'Daten UBP13'!$A:$A,0)-1,MATCH(AM39,'Daten UBP13'!$A$424:$AEG$424,0)-1))</f>
        <v>21.285177000000001</v>
      </c>
      <c r="DU39" s="318">
        <f ca="1">IF(ISERROR(OFFSET('Daten UBP13'!$A$1,MATCH(DU$5,'Daten UBP13'!$A:$A,0)-1,MATCH(AN39,'Daten UBP13'!$A$424:$AEG$424,0)-1)),0,OFFSET('Daten UBP13'!$A$1,MATCH(DU$5,'Daten UBP13'!$A:$A,0)-1,MATCH(AN39,'Daten UBP13'!$A$424:$AEG$424,0)-1))</f>
        <v>21.079246000000001</v>
      </c>
      <c r="DV39" s="318">
        <f ca="1">IF(ISERROR(OFFSET('Daten UBP13'!$A$1,MATCH(DV$5,'Daten UBP13'!$A:$A,0)-1,MATCH(AO39,'Daten UBP13'!$A$424:$AEG$424,0)-1)),0,OFFSET('Daten UBP13'!$A$1,MATCH(DV$5,'Daten UBP13'!$A:$A,0)-1,MATCH(AO39,'Daten UBP13'!$A$424:$AEG$424,0)-1))</f>
        <v>11.052275</v>
      </c>
      <c r="DW39" s="318">
        <f ca="1">IF(ISERROR(OFFSET('Daten UBP13'!$A$1,MATCH(DW$5,'Daten UBP13'!$A:$A,0)-1,MATCH(AP39,'Daten UBP13'!$A$424:$AEG$424,0)-1)),0,OFFSET('Daten UBP13'!$A$1,MATCH(DW$5,'Daten UBP13'!$A:$A,0)-1,MATCH(AP39,'Daten UBP13'!$A$424:$AEG$424,0)-1))</f>
        <v>55.435406999999998</v>
      </c>
      <c r="DX39" s="318">
        <f t="shared" ca="1" si="24"/>
        <v>108.85210499999999</v>
      </c>
      <c r="DY39" s="318">
        <f ca="1">IF(ISERROR(OFFSET('Daten UBP13'!$A$1,MATCH(DY$5,'Daten UBP13'!$A:$A,0)-1,MATCH(AQ39,'Daten UBP13'!$A$424:$AEG$424,0)-1)),0,OFFSET('Daten UBP13'!$A$1,MATCH(DY$5,'Daten UBP13'!$A:$A,0)-1,MATCH(AQ39,'Daten UBP13'!$A$424:$AEG$424,0)-1))</f>
        <v>15.635809</v>
      </c>
      <c r="DZ39" s="318">
        <f ca="1">IF(ISERROR(OFFSET('Daten UBP13'!$A$1,MATCH(DZ$5,'Daten UBP13'!$A:$A,0)-1,MATCH(AR39,'Daten UBP13'!$A$424:$AEG$424,0)-1)),0,OFFSET('Daten UBP13'!$A$1,MATCH(DZ$5,'Daten UBP13'!$A:$A,0)-1,MATCH(AR39,'Daten UBP13'!$A$424:$AEG$424,0)-1))</f>
        <v>96.804969999999997</v>
      </c>
      <c r="EA39" s="318">
        <f ca="1">IF(ISERROR(OFFSET('Daten UBP13'!$A$1,MATCH(EA$5,'Daten UBP13'!$A:$A,0)-1,MATCH(AS39,'Daten UBP13'!$A$424:$AEG$424,0)-1)),0,OFFSET('Daten UBP13'!$A$1,MATCH(EA$5,'Daten UBP13'!$A:$A,0)-1,MATCH(AS39,'Daten UBP13'!$A$424:$AEG$424,0)-1))</f>
        <v>36.620598000000001</v>
      </c>
      <c r="EB39" s="319">
        <f t="shared" ca="1" si="25"/>
        <v>257.91348199999999</v>
      </c>
      <c r="EC39" s="318">
        <f ca="1">IF(ISERROR(OFFSET('Daten UBP13'!$A$1,MATCH(EC$5,'Daten UBP13'!$A:$A,0)-1,MATCH(AT39,'Daten UBP13'!$A$424:$AEG$424,0)-1)),0,OFFSET('Daten UBP13'!$A$1,MATCH(EC$5,'Daten UBP13'!$A:$A,0)-1,MATCH(AT39,'Daten UBP13'!$A$424:$AEG$424,0)-1))</f>
        <v>257.91201999999998</v>
      </c>
      <c r="ED39" s="305">
        <f t="shared" ca="1" si="26"/>
        <v>0.99999433143242977</v>
      </c>
      <c r="EE39" s="320">
        <f ca="1">IF(ISERROR(OFFSET('Daten ReCiPe'!$A$1,MATCH(EE$5,'Daten ReCiPe'!$A:$A,0)-1,MATCH(AM39,'Daten ReCiPe'!$A$424:$ADO$424,0)-1)),0,OFFSET('Daten ReCiPe'!$A$1,MATCH(EE$5,'Daten ReCiPe'!$A:$A,0)-1,MATCH(AM39,'Daten ReCiPe'!$A$424:$ADO$424,0)-1))*1000</f>
        <v>1.4685569999999999</v>
      </c>
      <c r="EF39" s="320">
        <f ca="1">IF(ISERROR(OFFSET('Daten ReCiPe'!$A$1,MATCH(EF$5,'Daten ReCiPe'!$A:$A,0)-1,MATCH(AN39,'Daten ReCiPe'!$A$424:$ADO$424,0)-1)),0,OFFSET('Daten ReCiPe'!$A$1,MATCH(EF$5,'Daten ReCiPe'!$A:$A,0)-1,MATCH(AN39,'Daten ReCiPe'!$A$424:$ADO$424,0)-1))*1000</f>
        <v>0.11396072</v>
      </c>
      <c r="EG39" s="320">
        <f ca="1">IF(ISERROR(OFFSET('Daten ReCiPe'!$A$1,MATCH(EG$5,'Daten ReCiPe'!$A:$A,0)-1,MATCH(AO39,'Daten ReCiPe'!$A$424:$ADO$424,0)-1)),0,OFFSET('Daten ReCiPe'!$A$1,MATCH(EG$5,'Daten ReCiPe'!$A:$A,0)-1,MATCH(AO39,'Daten ReCiPe'!$A$424:$ADO$424,0)-1))*1000</f>
        <v>1.7726427999999999</v>
      </c>
      <c r="EH39" s="320">
        <f ca="1">IF(ISERROR(OFFSET('Daten ReCiPe'!$A$1,MATCH(EH$5,'Daten ReCiPe'!$A:$A,0)-1,MATCH(AP39,'Daten ReCiPe'!$A$424:$ADO$424,0)-1)),0,OFFSET('Daten ReCiPe'!$A$1,MATCH(EH$5,'Daten ReCiPe'!$A:$A,0)-1,MATCH(AP39,'Daten ReCiPe'!$A$424:$ADO$424,0)-1))*1000</f>
        <v>1.7309044</v>
      </c>
      <c r="EI39" s="320">
        <f t="shared" ca="1" si="27"/>
        <v>5.0860649200000001</v>
      </c>
      <c r="EJ39" s="320">
        <f ca="1">IF(ISERROR(OFFSET('Daten ReCiPe'!$A$1,MATCH(EJ$5,'Daten ReCiPe'!$A:$A,0)-1,MATCH(AQ39,'Daten ReCiPe'!$A$424:$ADO$424,0)-1)),0,OFFSET('Daten ReCiPe'!$A$1,MATCH(EJ$5,'Daten ReCiPe'!$A:$A,0)-1,MATCH(AQ39,'Daten ReCiPe'!$A$424:$ADO$424,0)-1))*1000</f>
        <v>0.96596199999999999</v>
      </c>
      <c r="EK39" s="320">
        <f ca="1">IF(ISERROR(OFFSET('Daten ReCiPe'!$A$1,MATCH(EK$5,'Daten ReCiPe'!$A:$A,0)-1,MATCH(AR39,'Daten ReCiPe'!$A$424:$ADO$424,0)-1)),0,OFFSET('Daten ReCiPe'!$A$1,MATCH(EK$5,'Daten ReCiPe'!$A:$A,0)-1,MATCH(AR39,'Daten ReCiPe'!$A$424:$ADO$424,0)-1))*1000</f>
        <v>6.9038978999999996</v>
      </c>
      <c r="EL39" s="320">
        <f ca="1">IF(ISERROR(OFFSET('Daten ReCiPe'!$A$1,MATCH(EL$5,'Daten ReCiPe'!$A:$A,0)-1,MATCH(AS39,'Daten ReCiPe'!$A$424:$ADO$424,0)-1)),0,OFFSET('Daten ReCiPe'!$A$1,MATCH(EL$5,'Daten ReCiPe'!$A:$A,0)-1,MATCH(AS39,'Daten ReCiPe'!$A$424:$ADO$424,0)-1))*1000</f>
        <v>1.9357952</v>
      </c>
      <c r="EM39" s="321">
        <f t="shared" ca="1" si="28"/>
        <v>14.891720019999999</v>
      </c>
      <c r="EN39" s="320">
        <f ca="1">IF(ISERROR(OFFSET('Daten ReCiPe'!$A$1,MATCH(EN$5,'Daten ReCiPe'!$A:$A,0)-1,MATCH(AT39,'Daten ReCiPe'!$A$424:$ADO$424,0)-1)),0,OFFSET('Daten ReCiPe'!$A$1,MATCH(EN$5,'Daten ReCiPe'!$A:$A,0)-1,MATCH(AT39,'Daten ReCiPe'!$A$424:$ADO$424,0)-1))*1000</f>
        <v>14.891704000000001</v>
      </c>
      <c r="EO39" s="305">
        <f t="shared" ca="1" si="29"/>
        <v>0.99999892423440828</v>
      </c>
      <c r="EP39" s="322">
        <f ca="1">IF(ISERROR(OFFSET('Daten Elementary'!$A$1,MATCH(EP$5,'Daten Elementary'!$A:$A,0)-1,MATCH(AM39,'Daten Elementary'!$A$424:$ADO$424,0)-1)),0,OFFSET('Daten Elementary'!$A$1,MATCH(EP$5,'Daten Elementary'!$A:$A,0)-1,MATCH(AM39,'Daten Elementary'!$A$424:$ADO$424,0)-1))*1000000</f>
        <v>0.1256439</v>
      </c>
      <c r="EQ39" s="322">
        <f ca="1">IF(ISERROR(OFFSET('Daten Elementary'!$A$1,MATCH(EQ$5,'Daten Elementary'!$A:$A,0)-1,MATCH(AN39,'Daten Elementary'!$A$424:$ADO$424,0)-1)),0,OFFSET('Daten Elementary'!$A$1,MATCH(EQ$5,'Daten Elementary'!$A:$A,0)-1,MATCH(AN39,'Daten Elementary'!$A$424:$ADO$424,0)-1))*1000000</f>
        <v>5.6015599999999999E-2</v>
      </c>
      <c r="ER39" s="322">
        <f ca="1">IF(ISERROR(OFFSET('Daten Elementary'!$A$1,MATCH(ER$5,'Daten Elementary'!$A:$A,0)-1,MATCH(AO39,'Daten Elementary'!$A$424:$ADO$424,0)-1)),0,OFFSET('Daten Elementary'!$A$1,MATCH(ER$5,'Daten Elementary'!$A:$A,0)-1,MATCH(AO39,'Daten Elementary'!$A$424:$ADO$424,0)-1))*1000000</f>
        <v>44.496549999999999</v>
      </c>
      <c r="ES39" s="322">
        <f ca="1">IF(ISERROR(OFFSET('Daten Elementary'!$A$1,MATCH(ES$5,'Daten Elementary'!$A:$A,0)-1,MATCH(AP39,'Daten Elementary'!$A$424:$ADO$424,0)-1)),0,OFFSET('Daten Elementary'!$A$1,MATCH(ES$5,'Daten Elementary'!$A:$A,0)-1,MATCH(AP39,'Daten Elementary'!$A$424:$ADO$424,0)-1))*1000000</f>
        <v>44.686364000000005</v>
      </c>
      <c r="ET39" s="322">
        <f t="shared" ca="1" si="30"/>
        <v>89.364573500000006</v>
      </c>
      <c r="EU39" s="322">
        <f ca="1">IF(ISERROR(OFFSET('Daten Elementary'!$A$1,MATCH(EU$5,'Daten Elementary'!$A:$A,0)-1,MATCH(AQ39,'Daten Elementary'!$A$424:$ADO$424,0)-1)),0,OFFSET('Daten Elementary'!$A$1,MATCH(EU$5,'Daten Elementary'!$A:$A,0)-1,MATCH(AQ39,'Daten Elementary'!$A$424:$ADO$424,0)-1))*1000000</f>
        <v>17.931219000000002</v>
      </c>
      <c r="EV39" s="322">
        <f ca="1">IF(ISERROR(OFFSET('Daten Elementary'!$A$1,MATCH(EV$5,'Daten Elementary'!$A:$A,0)-1,MATCH(AR39,'Daten Elementary'!$A$424:$ADO$424,0)-1)),0,OFFSET('Daten Elementary'!$A$1,MATCH(EV$5,'Daten Elementary'!$A:$A,0)-1,MATCH(AR39,'Daten Elementary'!$A$424:$ADO$424,0)-1))*1000000</f>
        <v>160.6464</v>
      </c>
      <c r="EW39" s="322">
        <f ca="1">IF(ISERROR(OFFSET('Daten Elementary'!$A$1,MATCH(EW$5,'Daten Elementary'!$A:$A,0)-1,MATCH(AS39,'Daten Elementary'!$A$424:$ADO$424,0)-1)),0,OFFSET('Daten Elementary'!$A$1,MATCH(EW$5,'Daten Elementary'!$A:$A,0)-1,MATCH(AS39,'Daten Elementary'!$A$424:$ADO$424,0)-1))*1000000</f>
        <v>32.9953</v>
      </c>
      <c r="EX39" s="323">
        <f t="shared" ca="1" si="31"/>
        <v>300.93749250000002</v>
      </c>
      <c r="EY39" s="322">
        <f ca="1">IF(ISERROR(OFFSET('Daten Elementary'!$A$1,MATCH(EY$5,'Daten Elementary'!$A:$A,0)-1,MATCH($AT39,'Daten Elementary'!$A$424:$ADO$424,0)-1)),0,OFFSET('Daten Elementary'!$A$1,MATCH(EY$5,'Daten Elementary'!$A:$A,0)-1,MATCH($AT39,'Daten Elementary'!$A$424:$ADO$424,0)-1))*1000000</f>
        <v>300.93747000000002</v>
      </c>
      <c r="EZ39" s="305">
        <f t="shared" ca="1" si="32"/>
        <v>0.99999992523364301</v>
      </c>
      <c r="FA39" s="314">
        <f ca="1">IF(ISERROR(OFFSET('Daten Elementary'!$A$1,MATCH(FA$5,'Daten Elementary'!$A:$A,0)-1,MATCH(AM39,'Daten Elementary'!$A$424:$ADO$424,0)-1)),0,OFFSET('Daten Elementary'!$A$1,MATCH(FA$5,'Daten Elementary'!$A:$A,0)-1,MATCH(AM39,'Daten Elementary'!$A$424:$ADO$424,0)-1))*1000</f>
        <v>24.566000000000003</v>
      </c>
      <c r="FB39" s="314">
        <f ca="1">IF(ISERROR(OFFSET('Daten Elementary'!$A$1,MATCH(FB$5,'Daten Elementary'!$A:$A,0)-1,MATCH(AN39,'Daten Elementary'!$A$424:$ADO$424,0)-1)),0,OFFSET('Daten Elementary'!$A$1,MATCH(FB$5,'Daten Elementary'!$A:$A,0)-1,MATCH(AN39,'Daten Elementary'!$A$424:$ADO$424,0)-1))*1000</f>
        <v>0</v>
      </c>
      <c r="FC39" s="314">
        <f ca="1">IF(ISERROR(OFFSET('Daten Elementary'!$A$1,MATCH(FC$5,'Daten Elementary'!$A:$A,0)-1,MATCH(AO39,'Daten Elementary'!$A$424:$ADO$424,0)-1)),0,OFFSET('Daten Elementary'!$A$1,MATCH(FC$5,'Daten Elementary'!$A:$A,0)-1,MATCH(AO39,'Daten Elementary'!$A$424:$ADO$424,0)-1))*1000</f>
        <v>5.2187403000000003</v>
      </c>
      <c r="FD39" s="314">
        <f ca="1">IF(ISERROR(OFFSET('Daten Elementary'!$A$1,MATCH(FD$5,'Daten Elementary'!$A:$A,0)-1,MATCH(AP39,'Daten Elementary'!$A$424:$ADO$424,0)-1)),0,OFFSET('Daten Elementary'!$A$1,MATCH(FD$5,'Daten Elementary'!$A:$A,0)-1,MATCH(AP39,'Daten Elementary'!$A$424:$ADO$424,0)-1))*1000</f>
        <v>14.506541</v>
      </c>
      <c r="FE39" s="314">
        <f t="shared" ca="1" si="33"/>
        <v>44.291281300000001</v>
      </c>
      <c r="FF39" s="314">
        <f ca="1">IF(ISERROR(OFFSET('Daten Elementary'!$A$1,MATCH(FF$5,'Daten Elementary'!$A:$A,0)-1,MATCH(AQ39,'Daten Elementary'!$A$424:$ADO$424,0)-1)),0,OFFSET('Daten Elementary'!$A$1,MATCH(FF$5,'Daten Elementary'!$A:$A,0)-1,MATCH(AQ39,'Daten Elementary'!$A$424:$ADO$424,0)-1))*1000</f>
        <v>6.5948663999999999</v>
      </c>
      <c r="FG39" s="314">
        <f ca="1">IF(ISERROR(OFFSET('Daten Elementary'!$A$1,MATCH(FG$5,'Daten Elementary'!$A:$A,0)-1,MATCH(AR39,'Daten Elementary'!$A$424:$ADO$424,0)-1)),0,OFFSET('Daten Elementary'!$A$1,MATCH(FG$5,'Daten Elementary'!$A:$A,0)-1,MATCH(AR39,'Daten Elementary'!$A$424:$ADO$424,0)-1))*1000</f>
        <v>46.130008000000004</v>
      </c>
      <c r="FH39" s="314">
        <f ca="1">IF(ISERROR(OFFSET('Daten Elementary'!$A$1,MATCH(FH$5,'Daten Elementary'!$A:$A,0)-1,MATCH(AS39,'Daten Elementary'!$A$424:$ADO$424,0)-1)),0,OFFSET('Daten Elementary'!$A$1,MATCH(FH$5,'Daten Elementary'!$A:$A,0)-1,MATCH(AS39,'Daten Elementary'!$A$424:$ADO$424,0)-1))*1000</f>
        <v>12.474614000000001</v>
      </c>
      <c r="FI39" s="315">
        <f t="shared" ca="1" si="34"/>
        <v>109.49076970000002</v>
      </c>
      <c r="FJ39" s="314">
        <f ca="1">IF(ISERROR(OFFSET('Daten Elementary'!$A$1,MATCH(FJ$5,'Daten Elementary'!$A:$A,0)-1,MATCH($AT39,'Daten Elementary'!$A$424:$ADO$424,0)-1)),0,OFFSET('Daten Elementary'!$A$1,MATCH(FJ$5,'Daten Elementary'!$A:$A,0)-1,MATCH($AT39,'Daten Elementary'!$A$424:$ADO$424,0)-1))*1000</f>
        <v>109.49077</v>
      </c>
      <c r="FK39" s="305">
        <f t="shared" ca="1" si="35"/>
        <v>1.0000000027399569</v>
      </c>
      <c r="FL39" s="314">
        <f ca="1">IF(ISERROR(OFFSET('Daten Elementary'!$A$1,MATCH(FL$5,'Daten Elementary'!$A:$A,0)-1,MATCH(AM39,'Daten Elementary'!$A$424:$ADO$424,0)-1)),0,OFFSET('Daten Elementary'!$A$1,MATCH(FL$5,'Daten Elementary'!$A:$A,0)-1,MATCH(AM39,'Daten Elementary'!$A$424:$ADO$424,0)-1))</f>
        <v>0</v>
      </c>
      <c r="FM39" s="314">
        <f ca="1">IF(ISERROR(OFFSET('Daten Elementary'!$A$1,MATCH(FM$5,'Daten Elementary'!$A:$A,0)-1,MATCH(AN39,'Daten Elementary'!$A$424:$ADO$424,0)-1)),0,OFFSET('Daten Elementary'!$A$1,MATCH(FM$5,'Daten Elementary'!$A:$A,0)-1,MATCH(AN39,'Daten Elementary'!$A$424:$ADO$424,0)-1))</f>
        <v>0</v>
      </c>
      <c r="FN39" s="314">
        <f ca="1">IF(ISERROR(OFFSET('Daten Elementary'!$A$1,MATCH(FN$5,'Daten Elementary'!$A:$A,0)-1,MATCH(AO39,'Daten Elementary'!$A$424:$ADO$424,0)-1)),0,OFFSET('Daten Elementary'!$A$1,MATCH(FN$5,'Daten Elementary'!$A:$A,0)-1,MATCH(AO39,'Daten Elementary'!$A$424:$ADO$424,0)-1))</f>
        <v>0</v>
      </c>
      <c r="FO39" s="314">
        <f ca="1">IF(ISERROR(OFFSET('Daten Elementary'!$A$1,MATCH(FO$5,'Daten Elementary'!$A:$A,0)-1,MATCH(AP39,'Daten Elementary'!$A$424:$ADO$424,0)-1)),0,OFFSET('Daten Elementary'!$A$1,MATCH(FO$5,'Daten Elementary'!$A:$A,0)-1,MATCH(AP39,'Daten Elementary'!$A$424:$ADO$424,0)-1))</f>
        <v>0</v>
      </c>
      <c r="FP39" s="314">
        <f t="shared" ca="1" si="36"/>
        <v>0</v>
      </c>
      <c r="FQ39" s="314">
        <f ca="1">IF(ISERROR(OFFSET('Daten Elementary'!$A$1,MATCH(FQ$5,'Daten Elementary'!$A:$A,0)-1,MATCH(AQ39,'Daten Elementary'!$A$424:$ADO$424,0)-1)),0,OFFSET('Daten Elementary'!$A$1,MATCH(FQ$5,'Daten Elementary'!$A:$A,0)-1,MATCH(AQ39,'Daten Elementary'!$A$424:$ADO$424,0)-1))</f>
        <v>0</v>
      </c>
      <c r="FR39" s="314">
        <f ca="1">IF(ISERROR(OFFSET('Daten Elementary'!$A$1,MATCH(FR$5,'Daten Elementary'!$A:$A,0)-1,MATCH(AR39,'Daten Elementary'!$A$424:$ADO$424,0)-1)),0,OFFSET('Daten Elementary'!$A$1,MATCH(FR$5,'Daten Elementary'!$A:$A,0)-1,MATCH(AR39,'Daten Elementary'!$A$424:$ADO$424,0)-1))</f>
        <v>0</v>
      </c>
      <c r="FS39" s="314">
        <f ca="1">IF(ISERROR(OFFSET('Daten Elementary'!$A$1,MATCH(FS$5,'Daten Elementary'!$A:$A,0)-1,MATCH(AS39,'Daten Elementary'!$A$424:$ADO$424,0)-1)),0,OFFSET('Daten Elementary'!$A$1,MATCH(FS$5,'Daten Elementary'!$A:$A,0)-1,MATCH(AS39,'Daten Elementary'!$A$424:$ADO$424,0)-1))</f>
        <v>0</v>
      </c>
      <c r="FT39" s="315">
        <f t="shared" ca="1" si="37"/>
        <v>0</v>
      </c>
      <c r="FU39" s="314">
        <f ca="1">IF(ISERROR(OFFSET('Daten Elementary'!$A$1,MATCH(FU$5,'Daten Elementary'!$A:$A,0)-1,MATCH($AT39,'Daten Elementary'!$A$424:$ADO$424,0)-1)),0,OFFSET('Daten Elementary'!$A$1,MATCH(FU$5,'Daten Elementary'!$A:$A,0)-1,MATCH($AT39,'Daten Elementary'!$A$424:$ADO$424,0)-1))</f>
        <v>0</v>
      </c>
      <c r="FV39" s="305">
        <f t="shared" ca="1" si="38"/>
        <v>0</v>
      </c>
      <c r="FW39" s="324"/>
      <c r="FX39" s="231" t="str">
        <f t="shared" si="39"/>
        <v>Personenwagen, Plug-In Hybrid (EURO 6, Verbrauchermix CH)</v>
      </c>
      <c r="FY39" s="231" t="str">
        <f t="shared" si="2"/>
        <v>Personenwagen</v>
      </c>
      <c r="FZ39" s="231" t="str">
        <f t="shared" si="3"/>
        <v>, Plug-In Hybrid</v>
      </c>
      <c r="GA39" s="231" t="str">
        <f t="shared" si="4"/>
        <v xml:space="preserve"> (EURO 6, Verbrauchermix CH)</v>
      </c>
      <c r="GB39" s="231"/>
    </row>
    <row r="40" spans="1:184" ht="16.5" customHeight="1">
      <c r="A40" s="295"/>
      <c r="B40" s="344"/>
      <c r="C40" s="332" t="s">
        <v>385</v>
      </c>
      <c r="D40" s="334" t="s">
        <v>679</v>
      </c>
      <c r="E40" s="345" t="s">
        <v>2304</v>
      </c>
      <c r="F40" s="102">
        <v>1.6</v>
      </c>
      <c r="G40" s="31">
        <v>5</v>
      </c>
      <c r="H40" s="87">
        <f t="shared" si="47"/>
        <v>0.32</v>
      </c>
      <c r="I40" s="99">
        <f>5.2*0.2</f>
        <v>1.04</v>
      </c>
      <c r="J40" s="99">
        <f t="shared" si="51"/>
        <v>16</v>
      </c>
      <c r="K40" s="100">
        <v>1500</v>
      </c>
      <c r="L40" s="100">
        <v>80</v>
      </c>
      <c r="M40" s="99">
        <v>0.5</v>
      </c>
      <c r="N40" s="38" t="s">
        <v>99</v>
      </c>
      <c r="O40" s="6">
        <f ca="1">(IF(ISERROR(INDEX(INDIRECT($D$268),MATCH($AM40,$AM$4:$AM$275,0),MATCH(O$304,INDIRECT($E$268),0))*$I40/$AD40),0,INDEX(INDIRECT($D$268),MATCH($AM40,$AM$4:$AM$275,0),MATCH(O$304,INDIRECT($E$268),0))*$I40/$AD40)+IF(ISERROR(INDEX(INDIRECT($D$268),MATCH($AN40,$AN$4:$AN$275,0),MATCH(O$305,INDIRECT($E$268),0))*$J40/$AE40),0,INDEX(INDIRECT($D$268),MATCH($AN40,$AN$4:$AN$275,0),MATCH(O$305,INDIRECT($E$268),0))*$J40/$AE40))*$AC40/$F40</f>
        <v>19.47207468700946</v>
      </c>
      <c r="P40" s="6">
        <f ca="1">(IF(ISERROR(INDEX(INDIRECT($D$268),MATCH($AO40,$AO$4:$AO$275,0),MATCH(P$304,INDIRECT($E$268),0))*$I40/$AD40),0,INDEX(INDIRECT($D$268),MATCH($AO40,$AO$4:$AO$275,0),MATCH(P$304,INDIRECT($E$268),0))*$I40/$AD40)*$AC40/$F40+IF($B$268=1,($J40/100*($S$230-INDEX('Energiefaktoren Ecoinvent'!$D:$D,MATCH('mobitool-Faktoren v2.0'!$AJ40,'Energiefaktoren Ecoinvent'!$A:$A,0)))/$F40),IF($B$268=7,($J40/100*($S$230-INDEX('Energiefaktoren Ecoinvent'!$H:$H,MATCH('mobitool-Faktoren v2.0'!$AJ40,'Energiefaktoren Ecoinvent'!$A:$A,0)))/$F40),(($J40/100*($S$230))/$F40))))</f>
        <v>14.101323057705379</v>
      </c>
      <c r="Q40" s="6">
        <f ca="1">INDEX(INDIRECT($D$268),MATCH($AQ40,$AQ$4:$AQ$284,0),MATCH(Q$4,INDIRECT($E$268),0))*$K40*$AC40/$F40/$AF40</f>
        <v>4.9183529709507043</v>
      </c>
      <c r="R40" s="6">
        <f ca="1">INDEX(INDIRECT($D$268),MATCH($AR40,$AR$4:$AR$284,0),MATCH(R$4,INDIRECT($E$268),0))*IF($K40=1,$K40/$AF40,($K40-$L40)/($AF40-$AG40))*$AC40/$F40+$L40*(1+$M40)*INDEX(INDIRECT($D$268),MATCH($AR$223,$AR$4:$AR$284,0),MATCH(R$4,INDIRECT($E$268),0))/$AH40/$F40</f>
        <v>42.199851358208953</v>
      </c>
      <c r="S40" s="6">
        <f ca="1">INDEX(INDIRECT($D$268),MATCH($AS40,$AS$4:$AS$284,0),MATCH(S$4,INDIRECT($E$268),0))*$K40*$AC40/$F40/$AF40</f>
        <v>9.1566846390845065</v>
      </c>
      <c r="T40" s="7">
        <f ca="1">S40+R40+Q40+P40+O40</f>
        <v>89.848286712959009</v>
      </c>
      <c r="U40" s="6">
        <f>IF($B$268=6,(IF(OR(AJ40="Benzin",AJ40="Diesel"),$AK40*INDEX('DIN EN 16258'!$I:$I,MATCH('mobitool-Faktoren v2.0'!$AI40,'DIN EN 16258'!$A:$A,0))*$I40/$AD40+$AL40*INDEX('DIN EN 16258'!$I:$I,MATCH('mobitool-Faktoren v2.0'!$AJ40,'DIN EN 16258'!$A:$A,0))*$I40/$AD40,IF(ISERROR($AK40*INDEX('DIN EN 16258'!$I:$I,MATCH('mobitool-Faktoren v2.0'!$AI40,'DIN EN 16258'!$A:$A,0))*$I40/$AD40),0,$AK40*INDEX('DIN EN 16258'!$I:$I,MATCH('mobitool-Faktoren v2.0'!$AI40,'DIN EN 16258'!$A:$A,0))*$I40/$AD40)+IF(ISERROR($AL40*INDEX('DIN EN 16258'!$I:$I,MATCH('mobitool-Faktoren v2.0'!$AJ40,'DIN EN 16258'!$A:$A,0))*$J40/$AE40),0,$AL40*INDEX('DIN EN 16258'!$I:$I,MATCH('mobitool-Faktoren v2.0'!$AJ40,'DIN EN 16258'!$A:$A,0))*$J40/$AE40)))*1000,
IF($B$268=1,(IF(OR(AJ40="Benzin",AJ40="Diesel"),$AK40*INDEX('DIN EN 16258'!$D:$D,MATCH('mobitool-Faktoren v2.0'!$AI40,'DIN EN 16258'!$A:$A,0))*$I40/$AD40+$AL40*INDEX('DIN EN 16258'!$D:$D,MATCH('mobitool-Faktoren v2.0'!$AJ40,'DIN EN 16258'!$A:$A,0))*$I40/$AD40,IF(ISERROR($AK40*INDEX('DIN EN 16258'!$D:$D,MATCH('mobitool-Faktoren v2.0'!$AI40,'DIN EN 16258'!$A:$A,0))*$I40/$AD40),0,$AK40*INDEX('DIN EN 16258'!$D:$D,MATCH('mobitool-Faktoren v2.0'!$AI40,'DIN EN 16258'!$A:$A,0))*$I40/$AD40)+IF(ISERROR($AL40*INDEX('DIN EN 16258'!$D:$D,MATCH('mobitool-Faktoren v2.0'!$AJ40,'DIN EN 16258'!$A:$A,0))*$J40/$AE40),0,$AL40*INDEX('DIN EN 16258'!$D:$D,MATCH('mobitool-Faktoren v2.0'!$AJ40,'DIN EN 16258'!$A:$A,0))*$J40/$AE40))),0))*$AC40/$F40</f>
        <v>15.84375</v>
      </c>
      <c r="V40" s="6">
        <f>IF($B$268=6,(IF(OR(AJ40="Benzin",AJ40="Diesel"),$AK40*INDEX('DIN EN 16258'!$L:$L,MATCH('mobitool-Faktoren v2.0'!$AI40,'DIN EN 16258'!$A:$A,0))*$I40/$AD40+$AL40*INDEX('DIN EN 16258'!$L:$L,MATCH('mobitool-Faktoren v2.0'!$AJ40,'DIN EN 16258'!$A:$A,0))*$I40/$AD40,IF(ISERROR($AK40*INDEX('DIN EN 16258'!$L:$L,MATCH('mobitool-Faktoren v2.0'!$AI40,'DIN EN 16258'!$A:$A,0))*$I40/$AD40),0,$AK40*INDEX('DIN EN 16258'!$L:$L,MATCH('mobitool-Faktoren v2.0'!$AI40,'DIN EN 16258'!$A:$A,0))*$I40/$AD40)+IF(ISERROR($AL40*INDEX('DIN EN 16258'!$L:$L,MATCH('mobitool-Faktoren v2.0'!$AJ40,'DIN EN 16258'!$A:$A,0))*$J40/$AE40),0,$AL40*INDEX('DIN EN 16258'!$L:$L,MATCH('mobitool-Faktoren v2.0'!$AJ40,'DIN EN 16258'!$A:$A,0))*$J40/$AE40)))*1000,
IF($B$268=1,(IF(OR(AJ40="Benzin",AJ40="Diesel"),$AK40*INDEX('DIN EN 16258'!$F:$F,MATCH('mobitool-Faktoren v2.0'!$AI40,'DIN EN 16258'!$A:$A,0))*$I40/$AD40+$AL40*INDEX('DIN EN 16258'!$F:$F,MATCH('mobitool-Faktoren v2.0'!$AJ40,'DIN EN 16258'!$A:$A,0))*$I40/$AD40,IF(ISERROR($AK40*INDEX('DIN EN 16258'!$F:$F,MATCH('mobitool-Faktoren v2.0'!$AI40,'DIN EN 16258'!$A:$A,0))*$I40/$AD40),0,$AK40*INDEX('DIN EN 16258'!$F:$F,MATCH('mobitool-Faktoren v2.0'!$AI40,'DIN EN 16258'!$A:$A,0))*$I40/$AD40)+IF(ISERROR($AL40*INDEX('DIN EN 16258'!$F:$F,MATCH('mobitool-Faktoren v2.0'!$AJ40,'DIN EN 16258'!$A:$A,0))*$J40/$AE40),0,$AL40*INDEX('DIN EN 16258'!$F:$F,MATCH('mobitool-Faktoren v2.0'!$AJ40,'DIN EN 16258'!$A:$A,0))*$J40/$AE40))),0))*$AC40/$F40</f>
        <v>28.163646519428191</v>
      </c>
      <c r="W40" s="6" t="s">
        <v>143</v>
      </c>
      <c r="X40" s="39" t="s">
        <v>162</v>
      </c>
      <c r="Y40" s="336">
        <v>0.1</v>
      </c>
      <c r="Z40" s="336">
        <v>10</v>
      </c>
      <c r="AA40" s="337">
        <v>500</v>
      </c>
      <c r="AB40" s="299">
        <v>3500</v>
      </c>
      <c r="AC40" s="300">
        <v>1</v>
      </c>
      <c r="AD40" s="298">
        <f>0.0078357/0.75*100</f>
        <v>1.0447599999999999</v>
      </c>
      <c r="AE40" s="298">
        <v>16</v>
      </c>
      <c r="AF40" s="299">
        <v>1420</v>
      </c>
      <c r="AG40" s="299">
        <v>80</v>
      </c>
      <c r="AH40" s="299">
        <v>150000</v>
      </c>
      <c r="AI40" s="301" t="s">
        <v>34</v>
      </c>
      <c r="AJ40" s="301" t="s">
        <v>627</v>
      </c>
      <c r="AK40" s="329">
        <v>7.8356999999999993E-3</v>
      </c>
      <c r="AL40" s="329">
        <v>0.16000000000000003</v>
      </c>
      <c r="AM40" s="331" t="s">
        <v>2469</v>
      </c>
      <c r="AN40" s="202" t="s">
        <v>2470</v>
      </c>
      <c r="AO40" s="331" t="s">
        <v>2396</v>
      </c>
      <c r="AP40" s="330" t="s">
        <v>2408</v>
      </c>
      <c r="AQ40" s="202" t="s">
        <v>895</v>
      </c>
      <c r="AR40" s="202" t="s">
        <v>922</v>
      </c>
      <c r="AS40" s="202" t="s">
        <v>930</v>
      </c>
      <c r="AT40" s="202" t="s">
        <v>926</v>
      </c>
      <c r="AU40" s="303">
        <f ca="1">IF(ISERROR(OFFSET('Daten KEA'!$A$1,MATCH(AU$5,'Daten KEA'!$A:$A,0)-1,MATCH(AM40,'Daten KEA'!$A$424:$ADO$424,0)-1)),0,OFFSET('Daten KEA'!$A$1,MATCH(AU$5,'Daten KEA'!$A:$A,0)-1,MATCH(AM40,'Daten KEA'!$A$424:$ADO$424,0)-1))+IF(ISERROR(AK40*INDEX('Energiefaktoren Ecoinvent'!$D:$D,MATCH('mobitool-Faktoren v2.0'!AI40,'Energiefaktoren Ecoinvent'!$A:$A,0))),0,AK40*INDEX('Energiefaktoren Ecoinvent'!$D:$D,MATCH('mobitool-Faktoren v2.0'!AI40,'Energiefaktoren Ecoinvent'!$A:$A,0)))+IF(OR(AJ40="Benzin",AJ40="Diesel"),IF(ISERROR(OFFSET('Daten KEA'!$A$1,MATCH(AV$5,'Daten KEA'!$A:$A,0)-1,MATCH(AN40,'Daten KEA'!$A$424:$ADO$424,0)-1)),0,OFFSET('Daten KEA'!$A$1,MATCH(AV$5,'Daten KEA'!$A:$A,0)-1,MATCH(AN40,'Daten KEA'!$A$424:$ADO$424,0)-1))+IF(ISERROR(AL40*INDEX('Energiefaktoren Ecoinvent'!$D:$D,MATCH('mobitool-Faktoren v2.0'!AJ40,'Energiefaktoren Ecoinvent'!$A:$A,0))),0,AL40*INDEX('Energiefaktoren Ecoinvent'!$D:$D,MATCH('mobitool-Faktoren v2.0'!AJ40,'Energiefaktoren Ecoinvent'!$A:$A,0))),0)</f>
        <v>0.33301724999999999</v>
      </c>
      <c r="AV40" s="303">
        <f ca="1">IF(OR(AJ40="Benzin",AJ40="Diesel"),0,IF(ISERROR(OFFSET('Daten KEA'!$A$1,MATCH(AV$5,'Daten KEA'!$A:$A,0)-1,MATCH(AN40,'Daten KEA'!$A$424:$ADO$424,0)-1)),0,OFFSET('Daten KEA'!$A$1,MATCH(AV$5,'Daten KEA'!$A:$A,0)-1,MATCH(AN40,'Daten KEA'!$A$424:$ADO$424,0)-1))+IF(ISERROR(AL40*INDEX('Energiefaktoren Ecoinvent'!$D:$D,MATCH('mobitool-Faktoren v2.0'!AJ40,'Energiefaktoren Ecoinvent'!$A:$A,0))),0,AL40*INDEX('Energiefaktoren Ecoinvent'!$D:$D,MATCH('mobitool-Faktoren v2.0'!AJ40,'Energiefaktoren Ecoinvent'!$A:$A,0))))</f>
        <v>0.57600000000000018</v>
      </c>
      <c r="AW40" s="303">
        <f ca="1">IF(ISERROR(OFFSET('Daten KEA'!$A$1,MATCH(AW$5,'Daten KEA'!$A:$A,0)-1,MATCH(AO40,'Daten KEA'!$A$424:$ADO$424,0)-1)),0,OFFSET('Daten KEA'!$A$1,MATCH(AW$5,'Daten KEA'!$A:$A,0)-1,MATCH(AO40,'Daten KEA'!$A$424:$ADO$424,0)-1))-IF(ISERROR(AK40*INDEX('Energiefaktoren Ecoinvent'!$D:$D,MATCH('mobitool-Faktoren v2.0'!AI40,'Energiefaktoren Ecoinvent'!$A:$A,0))),0,AK40*INDEX('Energiefaktoren Ecoinvent'!$D:$D,MATCH('mobitool-Faktoren v2.0'!AI40,'Energiefaktoren Ecoinvent'!$A:$A,0)))+IF(OR(AJ40="Benzin",AJ40="Diesel"),IF(ISERROR(OFFSET('Daten KEA'!$A$1,MATCH(AX$5,'Daten KEA'!$A:$A,0)-1,MATCH(AP40,'Daten KEA'!$A$424:$ADO$424,0)-1)),0,OFFSET('Daten KEA'!$A$1,MATCH(AX$5,'Daten KEA'!$A:$A,0)-1,MATCH(AP40,'Daten KEA'!$A$424:$ADO$424,0)-1))-IF(ISERROR(AL40*INDEX('Energiefaktoren Ecoinvent'!$D:$D,MATCH('mobitool-Faktoren v2.0'!AJ40,'Energiefaktoren Ecoinvent'!$A:$A,0))),0,AL40*INDEX('Energiefaktoren Ecoinvent'!$D:$D,MATCH('mobitool-Faktoren v2.0'!AJ40,'Energiefaktoren Ecoinvent'!$A:$A,0))),0)</f>
        <v>0.11736124000000003</v>
      </c>
      <c r="AX40" s="303">
        <f ca="1">IF(OR(AJ40="Benzin",AJ40="Diesel"),0,IF(ISERROR(OFFSET('Daten KEA'!$A$1,MATCH(AX$5,'Daten KEA'!$A:$A,0)-1,MATCH(AP40,'Daten KEA'!$A$424:$ADO$424,0)-1)),0,OFFSET('Daten KEA'!$A$1,MATCH(AX$5,'Daten KEA'!$A:$A,0)-1,MATCH(AP40,'Daten KEA'!$A$424:$ADO$424,0)-1))-IF(ISERROR(AL40*INDEX('Energiefaktoren Ecoinvent'!$D:$D,MATCH('mobitool-Faktoren v2.0'!AJ40,'Energiefaktoren Ecoinvent'!$A:$A,0))),0,AL40*INDEX('Energiefaktoren Ecoinvent'!$D:$D,MATCH('mobitool-Faktoren v2.0'!AJ40,'Energiefaktoren Ecoinvent'!$A:$A,0))))</f>
        <v>-0.57600000000000018</v>
      </c>
      <c r="AY40" s="303">
        <f t="shared" ca="1" si="5"/>
        <v>0.45037849000000019</v>
      </c>
      <c r="AZ40" s="347">
        <f ca="1">IF(ISERROR(OFFSET('Daten KEA'!$A$1,MATCH(AZ$5,'Daten KEA'!$A:$A,0)-1,MATCH(AQ40,'Daten KEA'!$A$424:$ADO$424,0)-1)),0,OFFSET('Daten KEA'!$A$1,MATCH(AZ$5,'Daten KEA'!$A:$A,0)-1,MATCH(AQ40,'Daten KEA'!$A$424:$ADO$424,0)-1))</f>
        <v>0.21453198000000001</v>
      </c>
      <c r="BA40" s="347">
        <f ca="1">IF(ISERROR(OFFSET('Daten KEA'!$A$1,MATCH(BA$5,'Daten KEA'!$A:$A,0)-1,MATCH(AR40,'Daten KEA'!$A$424:$ADO$424,0)-1)),0,OFFSET('Daten KEA'!$A$1,MATCH(BA$5,'Daten KEA'!$A:$A,0)-1,MATCH(AR40,'Daten KEA'!$A$424:$ADO$424,0)-1))</f>
        <v>0.84847834</v>
      </c>
      <c r="BB40" s="347">
        <f ca="1">IF(ISERROR(OFFSET('Daten KEA'!$A$1,MATCH(BB$5,'Daten KEA'!$A:$A,0)-1,MATCH(AS40,'Daten KEA'!$A$424:$ADO$424,0)-1)),0,OFFSET('Daten KEA'!$A$1,MATCH(BB$5,'Daten KEA'!$A:$A,0)-1,MATCH(AS40,'Daten KEA'!$A$424:$ADO$424,0)-1))</f>
        <v>0.82906073000000002</v>
      </c>
      <c r="BC40" s="348">
        <f t="shared" ca="1" si="48"/>
        <v>2.3424495400000001</v>
      </c>
      <c r="BD40" s="347">
        <f ca="1">IF(ISERROR(OFFSET('Daten KEA'!$A$1,MATCH(BD$5,'Daten KEA'!$A:$A,0)-1,MATCH(AT40,'Daten KEA'!$A$424:$ADO$424,0)-1)),0,OFFSET('Daten KEA'!$A$1,MATCH(BD$5,'Daten KEA'!$A:$A,0)-1,MATCH(AT40,'Daten KEA'!$A$424:$ADO$424,0)-1))</f>
        <v>4.0718278999999997</v>
      </c>
      <c r="BE40" s="305">
        <f t="shared" ca="1" si="7"/>
        <v>1.7382777432208847</v>
      </c>
      <c r="BF40" s="306">
        <f ca="1">IF(ISERROR(OFFSET('Daten KEA'!$A$1,MATCH(BF$5,'Daten KEA'!$A:$A,0)-1,MATCH(AM40,'Daten KEA'!$A$424:$ADO$424,0)-1)),0,OFFSET('Daten KEA'!$A$1,MATCH(BF$5,'Daten KEA'!$A:$A,0)-1,MATCH(AM40,'Daten KEA'!$A$424:$ADO$424,0)-1))+IF(ISERROR($AK40*INDEX('Energiefaktoren Ecoinvent'!$H:$H,MATCH('mobitool-Faktoren v2.0'!$AI40,'Energiefaktoren Ecoinvent'!$A:$A,0))),0,$AK40*INDEX('Energiefaktoren Ecoinvent'!$H:$H,MATCH('mobitool-Faktoren v2.0'!$AI40,'Energiefaktoren Ecoinvent'!$A:$A,0)))+IF(OR(AJ40="Benzin",AJ40="Diesel"),IF(ISERROR(OFFSET('Daten KEA'!$A$1,MATCH(BG$5,'Daten KEA'!$A:$A,0)-1,MATCH(AN40,'Daten KEA'!$A$424:$ADO$424,0)-1)),0,OFFSET('Daten KEA'!$A$1,MATCH(BG$5,'Daten KEA'!$A:$A,0)-1,MATCH(AN40,'Daten KEA'!$A$424:$ADO$424,0)-1))+IF(ISERROR($AL40*INDEX('Energiefaktoren Ecoinvent'!$H:$H,MATCH('mobitool-Faktoren v2.0'!$AJ40,'Energiefaktoren Ecoinvent'!$A:$A,0))),0,$AL40*INDEX('Energiefaktoren Ecoinvent'!$H:$H,MATCH('mobitool-Faktoren v2.0'!$AJ40,'Energiefaktoren Ecoinvent'!$A:$A,0))),0)</f>
        <v>0.33301724999999999</v>
      </c>
      <c r="BG40" s="306">
        <f ca="1">IF(OR(AJ40="Benzin",AJ40="Diesel"),0,IF(ISERROR(OFFSET('Daten KEA'!$A$1,MATCH(BG$5,'Daten KEA'!$A:$A,0)-1,MATCH(AN40,'Daten KEA'!$A$424:$ADO$424,0)-1)),0,OFFSET('Daten KEA'!$A$1,MATCH(BG$5,'Daten KEA'!$A:$A,0)-1,MATCH(AN40,'Daten KEA'!$A$424:$ADO$424,0)-1))+IF(ISERROR($AL40*INDEX('Energiefaktoren Ecoinvent'!$H:$H,MATCH('mobitool-Faktoren v2.0'!$AJ40,'Energiefaktoren Ecoinvent'!$A:$A,0))),0,$AL40*INDEX('Energiefaktoren Ecoinvent'!$H:$H,MATCH('mobitool-Faktoren v2.0'!$AJ40,'Energiefaktoren Ecoinvent'!$A:$A,0))))</f>
        <v>0.34048277093376006</v>
      </c>
      <c r="BH40" s="306">
        <f ca="1">IF(ISERROR(OFFSET('Daten KEA'!$A$1,MATCH(BH$5,'Daten KEA'!$A:$A,0)-1,MATCH(AO40,'Daten KEA'!$A$424:$ADO$424,0)-1)),0,OFFSET('Daten KEA'!$A$1,MATCH(BH$5,'Daten KEA'!$A:$A,0)-1,MATCH(AO40,'Daten KEA'!$A$424:$ADO$424,0)-1))-IF(ISERROR($AK40*INDEX('Energiefaktoren Ecoinvent'!$H:$H,MATCH('mobitool-Faktoren v2.0'!$AI40,'Energiefaktoren Ecoinvent'!$A:$A,0))),0,$AK40*INDEX('Energiefaktoren Ecoinvent'!$H:$H,MATCH('mobitool-Faktoren v2.0'!$AI40,'Energiefaktoren Ecoinvent'!$A:$A,0)))+IF(OR(AJ40="Benzin",AJ40="Diesel"),IF(ISERROR(OFFSET('Daten KEA'!$A$1,MATCH(BI$5,'Daten KEA'!$A:$A,0)-1,MATCH(AP40,'Daten KEA'!$A$424:$ADO$424,0)-1)),0,OFFSET('Daten KEA'!$A$1,MATCH(BI$5,'Daten KEA'!$A:$A,0)-1,MATCH(AP40,'Daten KEA'!$A$424:$ADO$424,0)-1))-IF(ISERROR($AL40*INDEX('Energiefaktoren Ecoinvent'!$H:$H,MATCH('mobitool-Faktoren v2.0'!$AJ40,'Energiefaktoren Ecoinvent'!$A:$A,0))),0,$AL40*INDEX('Energiefaktoren Ecoinvent'!$H:$H,MATCH('mobitool-Faktoren v2.0'!$AJ40,'Energiefaktoren Ecoinvent'!$A:$A,0))),0)</f>
        <v>0.11589106380139003</v>
      </c>
      <c r="BI40" s="306">
        <f ca="1">IF(OR(AJ40="Benzin",AJ40="Diesel"),0,IF(ISERROR(OFFSET('Daten KEA'!$A$1,MATCH(BI$5,'Daten KEA'!$A:$A,0)-1,MATCH(AP40,'Daten KEA'!$A$424:$ADO$424,0)-1)),0,OFFSET('Daten KEA'!$A$1,MATCH(BI$5,'Daten KEA'!$A:$A,0)-1,MATCH(AP40,'Daten KEA'!$A$424:$ADO$424,0)-1))-IF(ISERROR($AL40*INDEX('Energiefaktoren Ecoinvent'!$H:$H,MATCH('mobitool-Faktoren v2.0'!$AJ40,'Energiefaktoren Ecoinvent'!$A:$A,0))),0,$AL40*INDEX('Energiefaktoren Ecoinvent'!$H:$H,MATCH('mobitool-Faktoren v2.0'!$AJ40,'Energiefaktoren Ecoinvent'!$A:$A,0))))</f>
        <v>-0.34048277093376006</v>
      </c>
      <c r="BJ40" s="306">
        <f t="shared" ca="1" si="41"/>
        <v>0.44890831380139001</v>
      </c>
      <c r="BK40" s="349">
        <f ca="1">IF(ISERROR(OFFSET('Daten KEA'!$A$1,MATCH(BK$5,'Daten KEA'!$A:$A,0)-1,MATCH(AQ40,'Daten KEA'!$A$424:$ADO$424,0)-1)),0,OFFSET('Daten KEA'!$A$1,MATCH(BK$5,'Daten KEA'!$A:$A,0)-1,MATCH(AQ40,'Daten KEA'!$A$424:$ADO$424,0)-1))</f>
        <v>0.20490561593225501</v>
      </c>
      <c r="BL40" s="349">
        <f ca="1">IF(ISERROR(OFFSET('Daten KEA'!$A$1,MATCH(BL$5,'Daten KEA'!$A:$A,0)-1,MATCH(AR40,'Daten KEA'!$A$424:$ADO$424,0)-1)),0,OFFSET('Daten KEA'!$A$1,MATCH(BL$5,'Daten KEA'!$A:$A,0)-1,MATCH(AR40,'Daten KEA'!$A$424:$ADO$424,0)-1))</f>
        <v>0.78080136397911004</v>
      </c>
      <c r="BM40" s="349">
        <f ca="1">IF(ISERROR(OFFSET('Daten KEA'!$A$1,MATCH(BM$5,'Daten KEA'!$A:$A,0)-1,MATCH(AS40,'Daten KEA'!$A$424:$ADO$424,0)-1)),0,OFFSET('Daten KEA'!$A$1,MATCH(BM$5,'Daten KEA'!$A:$A,0)-1,MATCH(AS40,'Daten KEA'!$A$424:$ADO$424,0)-1))</f>
        <v>0.7287527424722301</v>
      </c>
      <c r="BN40" s="350">
        <f t="shared" ca="1" si="49"/>
        <v>2.163368036184985</v>
      </c>
      <c r="BO40" s="349">
        <f ca="1">IF(ISERROR(OFFSET('Daten KEA'!$A$1,MATCH(BO$5,'Daten KEA'!$A:$A,0)-1,MATCH(AT40,'Daten KEA'!$A$424:$ADO$424,0)-1)),0,OFFSET('Daten KEA'!$A$1,MATCH(BO$5,'Daten KEA'!$A:$A,0)-1,MATCH(AT40,'Daten KEA'!$A$424:$ADO$424,0)-1))</f>
        <v>3.6119363503660997</v>
      </c>
      <c r="BP40" s="305">
        <f t="shared" ca="1" si="8"/>
        <v>1.6695894040921526</v>
      </c>
      <c r="BQ40" s="351">
        <f ca="1">IF(ISERROR(OFFSET('Daten GWP'!$A$1,MATCH(BQ$5,'Daten GWP'!$A:$A,0)-1,MATCH(AM40,'Daten GWP'!$A$424:$ADO$424,0)-1)),0,OFFSET('Daten GWP'!$A$1,MATCH(BQ$5,'Daten GWP'!$A:$A,0)-1,MATCH(AM40,'Daten GWP'!$A$424:$ADO$424,0)-1))*1000</f>
        <v>31.297915000000003</v>
      </c>
      <c r="BR40" s="351">
        <f ca="1">IF(ISERROR(OFFSET('Daten GWP'!$A$1,MATCH(BR$5,'Daten GWP'!$A:$A,0)-1,MATCH(AN40,'Daten GWP'!$A$424:$ADO$424,0)-1)),0,OFFSET('Daten GWP'!$A$1,MATCH(BR$5,'Daten GWP'!$A:$A,0)-1,MATCH(AN40,'Daten GWP'!$A$424:$ADO$424,0)-1))*1000</f>
        <v>0</v>
      </c>
      <c r="BS40" s="351">
        <f ca="1">IF(ISERROR(OFFSET('Daten GWP'!$A$1,MATCH(BS$5,'Daten GWP'!$A:$A,0)-1,MATCH(AO40,'Daten GWP'!$A$424:$ADO$424,0)-1)),0,OFFSET('Daten GWP'!$A$1,MATCH(BS$5,'Daten GWP'!$A:$A,0)-1,MATCH(AO40,'Daten GWP'!$A$424:$ADO$424,0)-1))*1000</f>
        <v>6.3265485000000004</v>
      </c>
      <c r="BT40" s="351">
        <f ca="1">IF(ISERROR(OFFSET('Daten GWP'!$A$1,MATCH(BT$5,'Daten GWP'!$A:$A,0)-1,MATCH(AP40,'Daten GWP'!$A$424:$ADO$424,0)-1)),0,OFFSET('Daten GWP'!$A$1,MATCH(BT$5,'Daten GWP'!$A:$A,0)-1,MATCH(AP40,'Daten GWP'!$A$424:$ADO$424,0)-1))*1000</f>
        <v>0</v>
      </c>
      <c r="BU40" s="308">
        <f t="shared" ca="1" si="9"/>
        <v>37.624463500000005</v>
      </c>
      <c r="BV40" s="351">
        <f ca="1">IF(ISERROR(OFFSET('Daten GWP'!$A$1,MATCH(BV$5,'Daten GWP'!$A:$A,0)-1,MATCH(AQ40,'Daten GWP'!$A$424:$ADO$424,0)-1)),0,OFFSET('Daten GWP'!$A$1,MATCH(BV$5,'Daten GWP'!$A:$A,0)-1,MATCH(AQ40,'Daten GWP'!$A$424:$ADO$424,0)-1))*1000</f>
        <v>7.4496653000000004</v>
      </c>
      <c r="BW40" s="351">
        <f ca="1">IF(ISERROR(OFFSET('Daten GWP'!$A$1,MATCH(BW$5,'Daten GWP'!$A:$A,0)-1,MATCH(AR40,'Daten GWP'!$A$424:$ADO$424,0)-1)),0,OFFSET('Daten GWP'!$A$1,MATCH(BW$5,'Daten GWP'!$A:$A,0)-1,MATCH(AR40,'Daten GWP'!$A$424:$ADO$424,0)-1))*1000</f>
        <v>51.607376000000002</v>
      </c>
      <c r="BX40" s="351">
        <f ca="1">IF(ISERROR(OFFSET('Daten GWP'!$A$1,MATCH(BX$5,'Daten GWP'!$A:$A,0)-1,MATCH(AS40,'Daten GWP'!$A$424:$ADO$424,0)-1)),0,OFFSET('Daten GWP'!$A$1,MATCH(BX$5,'Daten GWP'!$A:$A,0)-1,MATCH(AS40,'Daten GWP'!$A$424:$ADO$424,0)-1))*1000</f>
        <v>13.869325</v>
      </c>
      <c r="BY40" s="352">
        <f t="shared" ca="1" si="50"/>
        <v>110.5508298</v>
      </c>
      <c r="BZ40" s="351">
        <f ca="1">IF(ISERROR(OFFSET('Daten GWP'!$A$1,MATCH(BZ$5,'Daten GWP'!$A:$A,0)-1,MATCH(AT40,'Daten GWP'!$A$424:$ADO$424,0)-1)),0,OFFSET('Daten GWP'!$A$1,MATCH(BZ$5,'Daten GWP'!$A:$A,0)-1,MATCH(AT40,'Daten GWP'!$A$424:$ADO$424,0)-1))*1000</f>
        <v>126.77991999999999</v>
      </c>
      <c r="CA40" s="305">
        <f t="shared" ca="1" si="11"/>
        <v>1.1468020658855334</v>
      </c>
      <c r="CB40" s="310">
        <f ca="1">IF(ISERROR(OFFSET('Daten Elementary'!$A$1,MATCH(CB$5,'Daten Elementary'!$A:$A,0)-1,MATCH(AM40,'Daten Elementary'!$A$424:$ADO$424,0)-1)),0,OFFSET('Daten Elementary'!$A$1,MATCH(CB$5,'Daten Elementary'!$A:$A,0)-1,MATCH(AM40,'Daten Elementary'!$A$424:$ADO$424,0)-1))*1000000</f>
        <v>3.3143400000000001</v>
      </c>
      <c r="CC40" s="310">
        <f ca="1">IF(ISERROR(OFFSET('Daten Elementary'!$A$1,MATCH(CC$5,'Daten Elementary'!$A:$A,0)-1,MATCH(AN40,'Daten Elementary'!$A$424:$ADO$424,0)-1)),0,OFFSET('Daten Elementary'!$A$1,MATCH(CC$5,'Daten Elementary'!$A:$A,0)-1,MATCH(AN40,'Daten Elementary'!$A$424:$ADO$424,0)-1))*1000000</f>
        <v>12.01848</v>
      </c>
      <c r="CD40" s="310">
        <f ca="1">IF(ISERROR(OFFSET('Daten Elementary'!$A$1,MATCH(CD$5,'Daten Elementary'!$A:$A,0)-1,MATCH(AO40,'Daten Elementary'!$A$424:$ADO$424,0)-1)),0,OFFSET('Daten Elementary'!$A$1,MATCH(CD$5,'Daten Elementary'!$A:$A,0)-1,MATCH(AO40,'Daten Elementary'!$A$424:$ADO$424,0)-1))*1000000</f>
        <v>2.1326909000000001</v>
      </c>
      <c r="CE40" s="310">
        <f ca="1">IF(ISERROR(OFFSET('Daten Elementary'!$A$1,MATCH(CE$5,'Daten Elementary'!$A:$A,0)-1,MATCH(AP40,'Daten Elementary'!$A$424:$ADO$424,0)-1)),0,OFFSET('Daten Elementary'!$A$1,MATCH(CE$5,'Daten Elementary'!$A:$A,0)-1,MATCH(AP40,'Daten Elementary'!$A$424:$ADO$424,0)-1))*1000000</f>
        <v>0</v>
      </c>
      <c r="CF40" s="310">
        <f t="shared" ca="1" si="12"/>
        <v>17.465510899999998</v>
      </c>
      <c r="CG40" s="310">
        <f ca="1">IF(ISERROR(OFFSET('Daten Elementary'!$A$1,MATCH(CG$5,'Daten Elementary'!$A:$A,0)-1,MATCH(AQ40,'Daten Elementary'!$A$424:$ADO$424,0)-1)),0,OFFSET('Daten Elementary'!$A$1,MATCH(CG$5,'Daten Elementary'!$A:$A,0)-1,MATCH(AQ40,'Daten Elementary'!$A$424:$ADO$424,0)-1))*1000000</f>
        <v>2.8177561999999998</v>
      </c>
      <c r="CH40" s="310">
        <f ca="1">IF(ISERROR(OFFSET('Daten Elementary'!$A$1,MATCH(CH$5,'Daten Elementary'!$A:$A,0)-1,MATCH(AR40,'Daten Elementary'!$A$424:$ADO$424,0)-1)),0,OFFSET('Daten Elementary'!$A$1,MATCH(CH$5,'Daten Elementary'!$A:$A,0)-1,MATCH(AR40,'Daten Elementary'!$A$424:$ADO$424,0)-1))*1000000</f>
        <v>50.950947999999997</v>
      </c>
      <c r="CI40" s="310">
        <f ca="1">IF(ISERROR(OFFSET('Daten Elementary'!$A$1,MATCH(CI$5,'Daten Elementary'!$A:$A,0)-1,MATCH(AS40,'Daten Elementary'!$A$424:$ADO$424,0)-1)),0,OFFSET('Daten Elementary'!$A$1,MATCH(CI$5,'Daten Elementary'!$A:$A,0)-1,MATCH(AS40,'Daten Elementary'!$A$424:$ADO$424,0)-1))*1000000</f>
        <v>11.794364999999999</v>
      </c>
      <c r="CJ40" s="311">
        <f t="shared" ca="1" si="13"/>
        <v>83.028580099999999</v>
      </c>
      <c r="CK40" s="310">
        <f ca="1">IF(ISERROR(OFFSET('Daten Elementary'!$A$1,MATCH(CK$5,'Daten Elementary'!$A:$A,0)-1,MATCH($AT40,'Daten Elementary'!$A$424:$ADO$424,0)-1)),0,OFFSET('Daten Elementary'!$A$1,MATCH(CK$5,'Daten Elementary'!$A:$A,0)-1,MATCH($AT40,'Daten Elementary'!$A$424:$ADO$424,0)-1))*1000000</f>
        <v>93.371640999999997</v>
      </c>
      <c r="CL40" s="305">
        <f t="shared" ca="1" si="14"/>
        <v>1.1245722965217853</v>
      </c>
      <c r="CM40" s="312">
        <f ca="1">IF(ISERROR(OFFSET('Daten Elementary'!$A$1,MATCH(CM$5,'Daten Elementary'!$A:$A,0)-1,MATCH(AM40,'Daten Elementary'!$A$424:$ADO$424,0)-1)),0,OFFSET('Daten Elementary'!$A$1,MATCH(CM$5,'Daten Elementary'!$A:$A,0)-1,MATCH(AM40,'Daten Elementary'!$A$424:$ADO$424,0)-1))*1000000</f>
        <v>2.12134</v>
      </c>
      <c r="CN40" s="312">
        <f ca="1">IF(ISERROR(OFFSET('Daten Elementary'!$A$1,MATCH(CN$5,'Daten Elementary'!$A:$A,0)-1,MATCH(AN40,'Daten Elementary'!$A$424:$ADO$424,0)-1)),0,OFFSET('Daten Elementary'!$A$1,MATCH(CN$5,'Daten Elementary'!$A:$A,0)-1,MATCH(AN40,'Daten Elementary'!$A$424:$ADO$424,0)-1))*1000000</f>
        <v>7.2418800000000001</v>
      </c>
      <c r="CO40" s="312">
        <f ca="1">IF(ISERROR(OFFSET('Daten Elementary'!$A$1,MATCH(CO$5,'Daten Elementary'!$A:$A,0)-1,MATCH(AO40,'Daten Elementary'!$A$424:$ADO$424,0)-1)),0,OFFSET('Daten Elementary'!$A$1,MATCH(CO$5,'Daten Elementary'!$A:$A,0)-1,MATCH(AO40,'Daten Elementary'!$A$424:$ADO$424,0)-1))*1000000</f>
        <v>1.6922213000000002</v>
      </c>
      <c r="CP40" s="312">
        <f ca="1">IF(ISERROR(OFFSET('Daten Elementary'!$A$1,MATCH(CP$5,'Daten Elementary'!$A:$A,0)-1,MATCH(AP40,'Daten Elementary'!$A$424:$ADO$424,0)-1)),0,OFFSET('Daten Elementary'!$A$1,MATCH(CP$5,'Daten Elementary'!$A:$A,0)-1,MATCH(AP40,'Daten Elementary'!$A$424:$ADO$424,0)-1))*1000000</f>
        <v>0</v>
      </c>
      <c r="CQ40" s="312">
        <f t="shared" ca="1" si="15"/>
        <v>11.0554413</v>
      </c>
      <c r="CR40" s="312">
        <f ca="1">IF(ISERROR(OFFSET('Daten Elementary'!$A$1,MATCH(CR$5,'Daten Elementary'!$A:$A,0)-1,MATCH(AQ40,'Daten Elementary'!$A$424:$ADO$424,0)-1)),0,OFFSET('Daten Elementary'!$A$1,MATCH(CR$5,'Daten Elementary'!$A:$A,0)-1,MATCH(AQ40,'Daten Elementary'!$A$424:$ADO$424,0)-1))*1000000</f>
        <v>1.8879055999999999</v>
      </c>
      <c r="CS40" s="312">
        <f ca="1">IF(ISERROR(OFFSET('Daten Elementary'!$A$1,MATCH(CS$5,'Daten Elementary'!$A:$A,0)-1,MATCH(AR40,'Daten Elementary'!$A$424:$ADO$424,0)-1)),0,OFFSET('Daten Elementary'!$A$1,MATCH(CS$5,'Daten Elementary'!$A:$A,0)-1,MATCH(AR40,'Daten Elementary'!$A$424:$ADO$424,0)-1))*1000000</f>
        <v>19.524953</v>
      </c>
      <c r="CT40" s="312">
        <f ca="1">IF(ISERROR(OFFSET('Daten Elementary'!$A$1,MATCH(CT$5,'Daten Elementary'!$A:$A,0)-1,MATCH(AS40,'Daten Elementary'!$A$424:$ADO$424,0)-1)),0,OFFSET('Daten Elementary'!$A$1,MATCH(CT$5,'Daten Elementary'!$A:$A,0)-1,MATCH(AS40,'Daten Elementary'!$A$424:$ADO$424,0)-1))*1000000</f>
        <v>6.6632528000000004</v>
      </c>
      <c r="CU40" s="313">
        <f t="shared" ca="1" si="16"/>
        <v>39.1315527</v>
      </c>
      <c r="CV40" s="312">
        <f ca="1">IF(ISERROR(OFFSET('Daten Elementary'!$A$1,MATCH(CV$5,'Daten Elementary'!$A:$A,0)-1,MATCH($AT40,'Daten Elementary'!$A$424:$ADO$424,0)-1)),0,OFFSET('Daten Elementary'!$A$1,MATCH(CV$5,'Daten Elementary'!$A:$A,0)-1,MATCH($AT40,'Daten Elementary'!$A$424:$ADO$424,0)-1))*1000000</f>
        <v>45.020133999999999</v>
      </c>
      <c r="CW40" s="305">
        <f t="shared" ca="1" si="17"/>
        <v>1.1504816674447982</v>
      </c>
      <c r="CX40" s="314">
        <f ca="1">IF(ISERROR(OFFSET('Daten Elementary'!$A$1,MATCH(CX$5,'Daten Elementary'!$A:$A,0)-1,MATCH(AM40,'Daten Elementary'!$A$424:$ADO$424,0)-1)),0,OFFSET('Daten Elementary'!$A$1,MATCH(CX$5,'Daten Elementary'!$A:$A,0)-1,MATCH(AM40,'Daten Elementary'!$A$424:$ADO$424,0)-1))*1000000</f>
        <v>14.091963</v>
      </c>
      <c r="CY40" s="314">
        <f ca="1">IF(ISERROR(OFFSET('Daten Elementary'!$A$1,MATCH(CY$5,'Daten Elementary'!$A:$A,0)-1,MATCH(AN40,'Daten Elementary'!$A$424:$ADO$424,0)-1)),0,OFFSET('Daten Elementary'!$A$1,MATCH(CY$5,'Daten Elementary'!$A:$A,0)-1,MATCH(AN40,'Daten Elementary'!$A$424:$ADO$424,0)-1))*1000000</f>
        <v>6.4867359999999999E-5</v>
      </c>
      <c r="CZ40" s="314">
        <f ca="1">IF(ISERROR(OFFSET('Daten Elementary'!$A$1,MATCH(CZ$5,'Daten Elementary'!$A:$A,0)-1,MATCH(AO40,'Daten Elementary'!$A$424:$ADO$424,0)-1)),0,OFFSET('Daten Elementary'!$A$1,MATCH(CZ$5,'Daten Elementary'!$A:$A,0)-1,MATCH(AO40,'Daten Elementary'!$A$424:$ADO$424,0)-1))*1000000</f>
        <v>24.545147</v>
      </c>
      <c r="DA40" s="314">
        <f ca="1">IF(ISERROR(OFFSET('Daten Elementary'!$A$1,MATCH(DA$5,'Daten Elementary'!$A:$A,0)-1,MATCH(AP40,'Daten Elementary'!$A$424:$ADO$424,0)-1)),0,OFFSET('Daten Elementary'!$A$1,MATCH(DA$5,'Daten Elementary'!$A:$A,0)-1,MATCH(AP40,'Daten Elementary'!$A$424:$ADO$424,0)-1))*1000000</f>
        <v>0</v>
      </c>
      <c r="DB40" s="314">
        <f t="shared" ca="1" si="18"/>
        <v>38.637174867360002</v>
      </c>
      <c r="DC40" s="314">
        <f ca="1">IF(ISERROR(OFFSET('Daten Elementary'!$A$1,MATCH(DC$5,'Daten Elementary'!$A:$A,0)-1,MATCH(AQ40,'Daten Elementary'!$A$424:$ADO$424,0)-1)),0,OFFSET('Daten Elementary'!$A$1,MATCH(DC$5,'Daten Elementary'!$A:$A,0)-1,MATCH(AQ40,'Daten Elementary'!$A$424:$ADO$424,0)-1))*1000000</f>
        <v>399.03487999999999</v>
      </c>
      <c r="DD40" s="314">
        <f ca="1">IF(ISERROR(OFFSET('Daten Elementary'!$A$1,MATCH(DD$5,'Daten Elementary'!$A:$A,0)-1,MATCH(AR40,'Daten Elementary'!$A$424:$ADO$424,0)-1)),0,OFFSET('Daten Elementary'!$A$1,MATCH(DD$5,'Daten Elementary'!$A:$A,0)-1,MATCH(AR40,'Daten Elementary'!$A$424:$ADO$424,0)-1))*1000000</f>
        <v>84.170282999999998</v>
      </c>
      <c r="DE40" s="314">
        <f ca="1">IF(ISERROR(OFFSET('Daten Elementary'!$A$1,MATCH(DE$5,'Daten Elementary'!$A:$A,0)-1,MATCH(AS40,'Daten Elementary'!$A$424:$ADO$424,0)-1)),0,OFFSET('Daten Elementary'!$A$1,MATCH(DE$5,'Daten Elementary'!$A:$A,0)-1,MATCH(AS40,'Daten Elementary'!$A$424:$ADO$424,0)-1))*1000000</f>
        <v>52.589711000000001</v>
      </c>
      <c r="DF40" s="315">
        <f t="shared" ca="1" si="19"/>
        <v>574.43204886735998</v>
      </c>
      <c r="DG40" s="314">
        <f ca="1">IF(ISERROR(OFFSET('Daten Elementary'!$A$1,MATCH(DG$5,'Daten Elementary'!$A:$A,0)-1,MATCH($AT40,'Daten Elementary'!$A$424:$ADO$424,0)-1)),0,OFFSET('Daten Elementary'!$A$1,MATCH(DG$5,'Daten Elementary'!$A:$A,0)-1,MATCH($AT40,'Daten Elementary'!$A$424:$ADO$424,0)-1))*1000000</f>
        <v>580.09011999999996</v>
      </c>
      <c r="DH40" s="305">
        <f t="shared" ca="1" si="20"/>
        <v>1.0098498528133941</v>
      </c>
      <c r="DI40" s="316">
        <f ca="1">IF(ISERROR(OFFSET('Daten Elementary'!$A$1,MATCH(DI$5,'Daten Elementary'!$A:$A,0)-1,MATCH(AM40,'Daten Elementary'!$A$424:$ADO$424,0)-1)),0,OFFSET('Daten Elementary'!$A$1,MATCH(DI$5,'Daten Elementary'!$A:$A,0)-1,MATCH(AM40,'Daten Elementary'!$A$424:$ADO$424,0)-1))*1000000</f>
        <v>4.3879999999999999</v>
      </c>
      <c r="DJ40" s="316">
        <f ca="1">IF(ISERROR(OFFSET('Daten Elementary'!$A$1,MATCH(DJ$5,'Daten Elementary'!$A:$A,0)-1,MATCH(AN40,'Daten Elementary'!$A$424:$ADO$424,0)-1)),0,OFFSET('Daten Elementary'!$A$1,MATCH(DJ$5,'Daten Elementary'!$A:$A,0)-1,MATCH(AN40,'Daten Elementary'!$A$424:$ADO$424,0)-1))*1000000</f>
        <v>0</v>
      </c>
      <c r="DK40" s="316">
        <f ca="1">IF(ISERROR(OFFSET('Daten Elementary'!$A$1,MATCH(DK$5,'Daten Elementary'!$A:$A,0)-1,MATCH(AO40,'Daten Elementary'!$A$424:$ADO$424,0)-1)),0,OFFSET('Daten Elementary'!$A$1,MATCH(DK$5,'Daten Elementary'!$A:$A,0)-1,MATCH(AO40,'Daten Elementary'!$A$424:$ADO$424,0)-1))*1000000</f>
        <v>23.432154000000001</v>
      </c>
      <c r="DL40" s="316">
        <f ca="1">IF(ISERROR(OFFSET('Daten Elementary'!$A$1,MATCH(DL$5,'Daten Elementary'!$A:$A,0)-1,MATCH(AP40,'Daten Elementary'!$A$424:$ADO$424,0)-1)),0,OFFSET('Daten Elementary'!$A$1,MATCH(DL$5,'Daten Elementary'!$A:$A,0)-1,MATCH(AP40,'Daten Elementary'!$A$424:$ADO$424,0)-1))*1000000</f>
        <v>0</v>
      </c>
      <c r="DM40" s="316">
        <f t="shared" ca="1" si="21"/>
        <v>27.820154000000002</v>
      </c>
      <c r="DN40" s="316">
        <f ca="1">IF(ISERROR(OFFSET('Daten Elementary'!$A$1,MATCH(DN$5,'Daten Elementary'!$A:$A,0)-1,MATCH(AQ40,'Daten Elementary'!$A$424:$ADO$424,0)-1)),0,OFFSET('Daten Elementary'!$A$1,MATCH(DN$5,'Daten Elementary'!$A:$A,0)-1,MATCH(AQ40,'Daten Elementary'!$A$424:$ADO$424,0)-1))*1000000</f>
        <v>12.656601</v>
      </c>
      <c r="DO40" s="316">
        <f ca="1">IF(ISERROR(OFFSET('Daten Elementary'!$A$1,MATCH(DO$5,'Daten Elementary'!$A:$A,0)-1,MATCH(AR40,'Daten Elementary'!$A$424:$ADO$424,0)-1)),0,OFFSET('Daten Elementary'!$A$1,MATCH(DO$5,'Daten Elementary'!$A:$A,0)-1,MATCH(AR40,'Daten Elementary'!$A$424:$ADO$424,0)-1))*1000000</f>
        <v>97.962358999999992</v>
      </c>
      <c r="DP40" s="316">
        <f ca="1">IF(ISERROR(OFFSET('Daten Elementary'!$A$1,MATCH(DP$5,'Daten Elementary'!$A:$A,0)-1,MATCH(AS40,'Daten Elementary'!$A$424:$ADO$424,0)-1)),0,OFFSET('Daten Elementary'!$A$1,MATCH(DP$5,'Daten Elementary'!$A:$A,0)-1,MATCH(AS40,'Daten Elementary'!$A$424:$ADO$424,0)-1))*1000000</f>
        <v>59.399915</v>
      </c>
      <c r="DQ40" s="317">
        <f t="shared" ca="1" si="22"/>
        <v>197.83902899999998</v>
      </c>
      <c r="DR40" s="316">
        <f ca="1">IF(ISERROR(OFFSET('Daten Elementary'!$A$1,MATCH(DR$5,'Daten Elementary'!$A:$A,0)-1,MATCH($AT40,'Daten Elementary'!$A$424:$ADO$424,0)-1)),0,OFFSET('Daten Elementary'!$A$1,MATCH(DR$5,'Daten Elementary'!$A:$A,0)-1,MATCH($AT40,'Daten Elementary'!$A$424:$ADO$424,0)-1))*1000000</f>
        <v>225.00538</v>
      </c>
      <c r="DS40" s="305">
        <f t="shared" ca="1" si="23"/>
        <v>1.1373154282919575</v>
      </c>
      <c r="DT40" s="318">
        <f ca="1">IF(ISERROR(OFFSET('Daten UBP13'!$A$1,MATCH(DT$5,'Daten UBP13'!$A:$A,0)-1,MATCH(AM40,'Daten UBP13'!$A$424:$AEG$424,0)-1)),0,OFFSET('Daten UBP13'!$A$1,MATCH(DT$5,'Daten UBP13'!$A:$A,0)-1,MATCH(AM40,'Daten UBP13'!$A$424:$AEG$424,0)-1))</f>
        <v>21.285177000000001</v>
      </c>
      <c r="DU40" s="318">
        <f ca="1">IF(ISERROR(OFFSET('Daten UBP13'!$A$1,MATCH(DU$5,'Daten UBP13'!$A:$A,0)-1,MATCH(AN40,'Daten UBP13'!$A$424:$AEG$424,0)-1)),0,OFFSET('Daten UBP13'!$A$1,MATCH(DU$5,'Daten UBP13'!$A:$A,0)-1,MATCH(AN40,'Daten UBP13'!$A$424:$AEG$424,0)-1))</f>
        <v>21.079246000000001</v>
      </c>
      <c r="DV40" s="318">
        <f ca="1">IF(ISERROR(OFFSET('Daten UBP13'!$A$1,MATCH(DV$5,'Daten UBP13'!$A:$A,0)-1,MATCH(AO40,'Daten UBP13'!$A$424:$AEG$424,0)-1)),0,OFFSET('Daten UBP13'!$A$1,MATCH(DV$5,'Daten UBP13'!$A:$A,0)-1,MATCH(AO40,'Daten UBP13'!$A$424:$AEG$424,0)-1))</f>
        <v>11.052275</v>
      </c>
      <c r="DW40" s="318">
        <f ca="1">IF(ISERROR(OFFSET('Daten UBP13'!$A$1,MATCH(DW$5,'Daten UBP13'!$A:$A,0)-1,MATCH(AP40,'Daten UBP13'!$A$424:$AEG$424,0)-1)),0,OFFSET('Daten UBP13'!$A$1,MATCH(DW$5,'Daten UBP13'!$A:$A,0)-1,MATCH(AP40,'Daten UBP13'!$A$424:$AEG$424,0)-1))</f>
        <v>0</v>
      </c>
      <c r="DX40" s="318">
        <f t="shared" ca="1" si="24"/>
        <v>53.416698000000004</v>
      </c>
      <c r="DY40" s="318">
        <f ca="1">IF(ISERROR(OFFSET('Daten UBP13'!$A$1,MATCH(DY$5,'Daten UBP13'!$A:$A,0)-1,MATCH(AQ40,'Daten UBP13'!$A$424:$AEG$424,0)-1)),0,OFFSET('Daten UBP13'!$A$1,MATCH(DY$5,'Daten UBP13'!$A:$A,0)-1,MATCH(AQ40,'Daten UBP13'!$A$424:$AEG$424,0)-1))</f>
        <v>15.635809</v>
      </c>
      <c r="DZ40" s="318">
        <f ca="1">IF(ISERROR(OFFSET('Daten UBP13'!$A$1,MATCH(DZ$5,'Daten UBP13'!$A:$A,0)-1,MATCH(AR40,'Daten UBP13'!$A$424:$AEG$424,0)-1)),0,OFFSET('Daten UBP13'!$A$1,MATCH(DZ$5,'Daten UBP13'!$A:$A,0)-1,MATCH(AR40,'Daten UBP13'!$A$424:$AEG$424,0)-1))</f>
        <v>96.804969999999997</v>
      </c>
      <c r="EA40" s="318">
        <f ca="1">IF(ISERROR(OFFSET('Daten UBP13'!$A$1,MATCH(EA$5,'Daten UBP13'!$A:$A,0)-1,MATCH(AS40,'Daten UBP13'!$A$424:$AEG$424,0)-1)),0,OFFSET('Daten UBP13'!$A$1,MATCH(EA$5,'Daten UBP13'!$A:$A,0)-1,MATCH(AS40,'Daten UBP13'!$A$424:$AEG$424,0)-1))</f>
        <v>36.620598000000001</v>
      </c>
      <c r="EB40" s="319">
        <f t="shared" ca="1" si="25"/>
        <v>202.47807500000002</v>
      </c>
      <c r="EC40" s="318">
        <f ca="1">IF(ISERROR(OFFSET('Daten UBP13'!$A$1,MATCH(EC$5,'Daten UBP13'!$A:$A,0)-1,MATCH(AT40,'Daten UBP13'!$A$424:$AEG$424,0)-1)),0,OFFSET('Daten UBP13'!$A$1,MATCH(EC$5,'Daten UBP13'!$A:$A,0)-1,MATCH(AT40,'Daten UBP13'!$A$424:$AEG$424,0)-1))</f>
        <v>257.91201999999998</v>
      </c>
      <c r="ED40" s="305">
        <f t="shared" ca="1" si="26"/>
        <v>1.2737775188745744</v>
      </c>
      <c r="EE40" s="320">
        <f ca="1">IF(ISERROR(OFFSET('Daten ReCiPe'!$A$1,MATCH(EE$5,'Daten ReCiPe'!$A:$A,0)-1,MATCH(AM40,'Daten ReCiPe'!$A$424:$ADO$424,0)-1)),0,OFFSET('Daten ReCiPe'!$A$1,MATCH(EE$5,'Daten ReCiPe'!$A:$A,0)-1,MATCH(AM40,'Daten ReCiPe'!$A$424:$ADO$424,0)-1))*1000</f>
        <v>1.4685569999999999</v>
      </c>
      <c r="EF40" s="320">
        <f ca="1">IF(ISERROR(OFFSET('Daten ReCiPe'!$A$1,MATCH(EF$5,'Daten ReCiPe'!$A:$A,0)-1,MATCH(AN40,'Daten ReCiPe'!$A$424:$ADO$424,0)-1)),0,OFFSET('Daten ReCiPe'!$A$1,MATCH(EF$5,'Daten ReCiPe'!$A:$A,0)-1,MATCH(AN40,'Daten ReCiPe'!$A$424:$ADO$424,0)-1))*1000</f>
        <v>0.11396072</v>
      </c>
      <c r="EG40" s="320">
        <f ca="1">IF(ISERROR(OFFSET('Daten ReCiPe'!$A$1,MATCH(EG$5,'Daten ReCiPe'!$A:$A,0)-1,MATCH(AO40,'Daten ReCiPe'!$A$424:$ADO$424,0)-1)),0,OFFSET('Daten ReCiPe'!$A$1,MATCH(EG$5,'Daten ReCiPe'!$A:$A,0)-1,MATCH(AO40,'Daten ReCiPe'!$A$424:$ADO$424,0)-1))*1000</f>
        <v>1.7726427999999999</v>
      </c>
      <c r="EH40" s="320">
        <f ca="1">IF(ISERROR(OFFSET('Daten ReCiPe'!$A$1,MATCH(EH$5,'Daten ReCiPe'!$A:$A,0)-1,MATCH(AP40,'Daten ReCiPe'!$A$424:$ADO$424,0)-1)),0,OFFSET('Daten ReCiPe'!$A$1,MATCH(EH$5,'Daten ReCiPe'!$A:$A,0)-1,MATCH(AP40,'Daten ReCiPe'!$A$424:$ADO$424,0)-1))*1000</f>
        <v>0</v>
      </c>
      <c r="EI40" s="320">
        <f t="shared" ca="1" si="27"/>
        <v>3.3551605199999996</v>
      </c>
      <c r="EJ40" s="320">
        <f ca="1">IF(ISERROR(OFFSET('Daten ReCiPe'!$A$1,MATCH(EJ$5,'Daten ReCiPe'!$A:$A,0)-1,MATCH(AQ40,'Daten ReCiPe'!$A$424:$ADO$424,0)-1)),0,OFFSET('Daten ReCiPe'!$A$1,MATCH(EJ$5,'Daten ReCiPe'!$A:$A,0)-1,MATCH(AQ40,'Daten ReCiPe'!$A$424:$ADO$424,0)-1))*1000</f>
        <v>0.96596199999999999</v>
      </c>
      <c r="EK40" s="320">
        <f ca="1">IF(ISERROR(OFFSET('Daten ReCiPe'!$A$1,MATCH(EK$5,'Daten ReCiPe'!$A:$A,0)-1,MATCH(AR40,'Daten ReCiPe'!$A$424:$ADO$424,0)-1)),0,OFFSET('Daten ReCiPe'!$A$1,MATCH(EK$5,'Daten ReCiPe'!$A:$A,0)-1,MATCH(AR40,'Daten ReCiPe'!$A$424:$ADO$424,0)-1))*1000</f>
        <v>6.9038978999999996</v>
      </c>
      <c r="EL40" s="320">
        <f ca="1">IF(ISERROR(OFFSET('Daten ReCiPe'!$A$1,MATCH(EL$5,'Daten ReCiPe'!$A:$A,0)-1,MATCH(AS40,'Daten ReCiPe'!$A$424:$ADO$424,0)-1)),0,OFFSET('Daten ReCiPe'!$A$1,MATCH(EL$5,'Daten ReCiPe'!$A:$A,0)-1,MATCH(AS40,'Daten ReCiPe'!$A$424:$ADO$424,0)-1))*1000</f>
        <v>1.9357952</v>
      </c>
      <c r="EM40" s="321">
        <f t="shared" ca="1" si="28"/>
        <v>13.160815619999999</v>
      </c>
      <c r="EN40" s="320">
        <f ca="1">IF(ISERROR(OFFSET('Daten ReCiPe'!$A$1,MATCH(EN$5,'Daten ReCiPe'!$A:$A,0)-1,MATCH(AT40,'Daten ReCiPe'!$A$424:$ADO$424,0)-1)),0,OFFSET('Daten ReCiPe'!$A$1,MATCH(EN$5,'Daten ReCiPe'!$A:$A,0)-1,MATCH(AT40,'Daten ReCiPe'!$A$424:$ADO$424,0)-1))*1000</f>
        <v>14.891704000000001</v>
      </c>
      <c r="EO40" s="305">
        <f t="shared" ca="1" si="29"/>
        <v>1.1315183215065816</v>
      </c>
      <c r="EP40" s="322">
        <f ca="1">IF(ISERROR(OFFSET('Daten Elementary'!$A$1,MATCH(EP$5,'Daten Elementary'!$A:$A,0)-1,MATCH(AM40,'Daten Elementary'!$A$424:$ADO$424,0)-1)),0,OFFSET('Daten Elementary'!$A$1,MATCH(EP$5,'Daten Elementary'!$A:$A,0)-1,MATCH(AM40,'Daten Elementary'!$A$424:$ADO$424,0)-1))*1000000</f>
        <v>0.1256439</v>
      </c>
      <c r="EQ40" s="322">
        <f ca="1">IF(ISERROR(OFFSET('Daten Elementary'!$A$1,MATCH(EQ$5,'Daten Elementary'!$A:$A,0)-1,MATCH(AN40,'Daten Elementary'!$A$424:$ADO$424,0)-1)),0,OFFSET('Daten Elementary'!$A$1,MATCH(EQ$5,'Daten Elementary'!$A:$A,0)-1,MATCH(AN40,'Daten Elementary'!$A$424:$ADO$424,0)-1))*1000000</f>
        <v>5.6015599999999999E-2</v>
      </c>
      <c r="ER40" s="322">
        <f ca="1">IF(ISERROR(OFFSET('Daten Elementary'!$A$1,MATCH(ER$5,'Daten Elementary'!$A:$A,0)-1,MATCH(AO40,'Daten Elementary'!$A$424:$ADO$424,0)-1)),0,OFFSET('Daten Elementary'!$A$1,MATCH(ER$5,'Daten Elementary'!$A:$A,0)-1,MATCH(AO40,'Daten Elementary'!$A$424:$ADO$424,0)-1))*1000000</f>
        <v>44.496549999999999</v>
      </c>
      <c r="ES40" s="322">
        <f ca="1">IF(ISERROR(OFFSET('Daten Elementary'!$A$1,MATCH(ES$5,'Daten Elementary'!$A:$A,0)-1,MATCH(AP40,'Daten Elementary'!$A$424:$ADO$424,0)-1)),0,OFFSET('Daten Elementary'!$A$1,MATCH(ES$5,'Daten Elementary'!$A:$A,0)-1,MATCH(AP40,'Daten Elementary'!$A$424:$ADO$424,0)-1))*1000000</f>
        <v>0</v>
      </c>
      <c r="ET40" s="322">
        <f t="shared" ca="1" si="30"/>
        <v>44.678209500000001</v>
      </c>
      <c r="EU40" s="322">
        <f ca="1">IF(ISERROR(OFFSET('Daten Elementary'!$A$1,MATCH(EU$5,'Daten Elementary'!$A:$A,0)-1,MATCH(AQ40,'Daten Elementary'!$A$424:$ADO$424,0)-1)),0,OFFSET('Daten Elementary'!$A$1,MATCH(EU$5,'Daten Elementary'!$A:$A,0)-1,MATCH(AQ40,'Daten Elementary'!$A$424:$ADO$424,0)-1))*1000000</f>
        <v>17.931219000000002</v>
      </c>
      <c r="EV40" s="322">
        <f ca="1">IF(ISERROR(OFFSET('Daten Elementary'!$A$1,MATCH(EV$5,'Daten Elementary'!$A:$A,0)-1,MATCH(AR40,'Daten Elementary'!$A$424:$ADO$424,0)-1)),0,OFFSET('Daten Elementary'!$A$1,MATCH(EV$5,'Daten Elementary'!$A:$A,0)-1,MATCH(AR40,'Daten Elementary'!$A$424:$ADO$424,0)-1))*1000000</f>
        <v>160.6464</v>
      </c>
      <c r="EW40" s="322">
        <f ca="1">IF(ISERROR(OFFSET('Daten Elementary'!$A$1,MATCH(EW$5,'Daten Elementary'!$A:$A,0)-1,MATCH(AS40,'Daten Elementary'!$A$424:$ADO$424,0)-1)),0,OFFSET('Daten Elementary'!$A$1,MATCH(EW$5,'Daten Elementary'!$A:$A,0)-1,MATCH(AS40,'Daten Elementary'!$A$424:$ADO$424,0)-1))*1000000</f>
        <v>32.9953</v>
      </c>
      <c r="EX40" s="323">
        <f t="shared" ca="1" si="31"/>
        <v>256.25112849999999</v>
      </c>
      <c r="EY40" s="322">
        <f ca="1">IF(ISERROR(OFFSET('Daten Elementary'!$A$1,MATCH(EY$5,'Daten Elementary'!$A:$A,0)-1,MATCH($AT40,'Daten Elementary'!$A$424:$ADO$424,0)-1)),0,OFFSET('Daten Elementary'!$A$1,MATCH(EY$5,'Daten Elementary'!$A:$A,0)-1,MATCH($AT40,'Daten Elementary'!$A$424:$ADO$424,0)-1))*1000000</f>
        <v>300.93747000000002</v>
      </c>
      <c r="EZ40" s="305">
        <f t="shared" ca="1" si="32"/>
        <v>1.1743849549525009</v>
      </c>
      <c r="FA40" s="314">
        <f ca="1">IF(ISERROR(OFFSET('Daten Elementary'!$A$1,MATCH(FA$5,'Daten Elementary'!$A:$A,0)-1,MATCH(AM40,'Daten Elementary'!$A$424:$ADO$424,0)-1)),0,OFFSET('Daten Elementary'!$A$1,MATCH(FA$5,'Daten Elementary'!$A:$A,0)-1,MATCH(AM40,'Daten Elementary'!$A$424:$ADO$424,0)-1))*1000</f>
        <v>24.566000000000003</v>
      </c>
      <c r="FB40" s="314">
        <f ca="1">IF(ISERROR(OFFSET('Daten Elementary'!$A$1,MATCH(FB$5,'Daten Elementary'!$A:$A,0)-1,MATCH(AN40,'Daten Elementary'!$A$424:$ADO$424,0)-1)),0,OFFSET('Daten Elementary'!$A$1,MATCH(FB$5,'Daten Elementary'!$A:$A,0)-1,MATCH(AN40,'Daten Elementary'!$A$424:$ADO$424,0)-1))*1000</f>
        <v>0</v>
      </c>
      <c r="FC40" s="314">
        <f ca="1">IF(ISERROR(OFFSET('Daten Elementary'!$A$1,MATCH(FC$5,'Daten Elementary'!$A:$A,0)-1,MATCH(AO40,'Daten Elementary'!$A$424:$ADO$424,0)-1)),0,OFFSET('Daten Elementary'!$A$1,MATCH(FC$5,'Daten Elementary'!$A:$A,0)-1,MATCH(AO40,'Daten Elementary'!$A$424:$ADO$424,0)-1))*1000</f>
        <v>5.2187403000000003</v>
      </c>
      <c r="FD40" s="314">
        <f ca="1">IF(ISERROR(OFFSET('Daten Elementary'!$A$1,MATCH(FD$5,'Daten Elementary'!$A:$A,0)-1,MATCH(AP40,'Daten Elementary'!$A$424:$ADO$424,0)-1)),0,OFFSET('Daten Elementary'!$A$1,MATCH(FD$5,'Daten Elementary'!$A:$A,0)-1,MATCH(AP40,'Daten Elementary'!$A$424:$ADO$424,0)-1))*1000</f>
        <v>0</v>
      </c>
      <c r="FE40" s="314">
        <f t="shared" ca="1" si="33"/>
        <v>29.784740300000003</v>
      </c>
      <c r="FF40" s="314">
        <f ca="1">IF(ISERROR(OFFSET('Daten Elementary'!$A$1,MATCH(FF$5,'Daten Elementary'!$A:$A,0)-1,MATCH(AQ40,'Daten Elementary'!$A$424:$ADO$424,0)-1)),0,OFFSET('Daten Elementary'!$A$1,MATCH(FF$5,'Daten Elementary'!$A:$A,0)-1,MATCH(AQ40,'Daten Elementary'!$A$424:$ADO$424,0)-1))*1000</f>
        <v>6.5948663999999999</v>
      </c>
      <c r="FG40" s="314">
        <f ca="1">IF(ISERROR(OFFSET('Daten Elementary'!$A$1,MATCH(FG$5,'Daten Elementary'!$A:$A,0)-1,MATCH(AR40,'Daten Elementary'!$A$424:$ADO$424,0)-1)),0,OFFSET('Daten Elementary'!$A$1,MATCH(FG$5,'Daten Elementary'!$A:$A,0)-1,MATCH(AR40,'Daten Elementary'!$A$424:$ADO$424,0)-1))*1000</f>
        <v>46.130008000000004</v>
      </c>
      <c r="FH40" s="314">
        <f ca="1">IF(ISERROR(OFFSET('Daten Elementary'!$A$1,MATCH(FH$5,'Daten Elementary'!$A:$A,0)-1,MATCH(AS40,'Daten Elementary'!$A$424:$ADO$424,0)-1)),0,OFFSET('Daten Elementary'!$A$1,MATCH(FH$5,'Daten Elementary'!$A:$A,0)-1,MATCH(AS40,'Daten Elementary'!$A$424:$ADO$424,0)-1))*1000</f>
        <v>12.474614000000001</v>
      </c>
      <c r="FI40" s="315">
        <f t="shared" ca="1" si="34"/>
        <v>94.984228700000017</v>
      </c>
      <c r="FJ40" s="314">
        <f ca="1">IF(ISERROR(OFFSET('Daten Elementary'!$A$1,MATCH(FJ$5,'Daten Elementary'!$A:$A,0)-1,MATCH($AT40,'Daten Elementary'!$A$424:$ADO$424,0)-1)),0,OFFSET('Daten Elementary'!$A$1,MATCH(FJ$5,'Daten Elementary'!$A:$A,0)-1,MATCH($AT40,'Daten Elementary'!$A$424:$ADO$424,0)-1))*1000</f>
        <v>109.49077</v>
      </c>
      <c r="FK40" s="305">
        <f t="shared" ca="1" si="35"/>
        <v>1.1527257893077989</v>
      </c>
      <c r="FL40" s="314">
        <f ca="1">IF(ISERROR(OFFSET('Daten Elementary'!$A$1,MATCH(FL$5,'Daten Elementary'!$A:$A,0)-1,MATCH(AM40,'Daten Elementary'!$A$424:$ADO$424,0)-1)),0,OFFSET('Daten Elementary'!$A$1,MATCH(FL$5,'Daten Elementary'!$A:$A,0)-1,MATCH(AM40,'Daten Elementary'!$A$424:$ADO$424,0)-1))</f>
        <v>0</v>
      </c>
      <c r="FM40" s="314">
        <f ca="1">IF(ISERROR(OFFSET('Daten Elementary'!$A$1,MATCH(FM$5,'Daten Elementary'!$A:$A,0)-1,MATCH(AN40,'Daten Elementary'!$A$424:$ADO$424,0)-1)),0,OFFSET('Daten Elementary'!$A$1,MATCH(FM$5,'Daten Elementary'!$A:$A,0)-1,MATCH(AN40,'Daten Elementary'!$A$424:$ADO$424,0)-1))</f>
        <v>0</v>
      </c>
      <c r="FN40" s="314">
        <f ca="1">IF(ISERROR(OFFSET('Daten Elementary'!$A$1,MATCH(FN$5,'Daten Elementary'!$A:$A,0)-1,MATCH(AO40,'Daten Elementary'!$A$424:$ADO$424,0)-1)),0,OFFSET('Daten Elementary'!$A$1,MATCH(FN$5,'Daten Elementary'!$A:$A,0)-1,MATCH(AO40,'Daten Elementary'!$A$424:$ADO$424,0)-1))</f>
        <v>0</v>
      </c>
      <c r="FO40" s="314">
        <f ca="1">IF(ISERROR(OFFSET('Daten Elementary'!$A$1,MATCH(FO$5,'Daten Elementary'!$A:$A,0)-1,MATCH(AP40,'Daten Elementary'!$A$424:$ADO$424,0)-1)),0,OFFSET('Daten Elementary'!$A$1,MATCH(FO$5,'Daten Elementary'!$A:$A,0)-1,MATCH(AP40,'Daten Elementary'!$A$424:$ADO$424,0)-1))</f>
        <v>0</v>
      </c>
      <c r="FP40" s="314">
        <f t="shared" ca="1" si="36"/>
        <v>0</v>
      </c>
      <c r="FQ40" s="314">
        <f ca="1">IF(ISERROR(OFFSET('Daten Elementary'!$A$1,MATCH(FQ$5,'Daten Elementary'!$A:$A,0)-1,MATCH(AQ40,'Daten Elementary'!$A$424:$ADO$424,0)-1)),0,OFFSET('Daten Elementary'!$A$1,MATCH(FQ$5,'Daten Elementary'!$A:$A,0)-1,MATCH(AQ40,'Daten Elementary'!$A$424:$ADO$424,0)-1))</f>
        <v>0</v>
      </c>
      <c r="FR40" s="314">
        <f ca="1">IF(ISERROR(OFFSET('Daten Elementary'!$A$1,MATCH(FR$5,'Daten Elementary'!$A:$A,0)-1,MATCH(AR40,'Daten Elementary'!$A$424:$ADO$424,0)-1)),0,OFFSET('Daten Elementary'!$A$1,MATCH(FR$5,'Daten Elementary'!$A:$A,0)-1,MATCH(AR40,'Daten Elementary'!$A$424:$ADO$424,0)-1))</f>
        <v>0</v>
      </c>
      <c r="FS40" s="314">
        <f ca="1">IF(ISERROR(OFFSET('Daten Elementary'!$A$1,MATCH(FS$5,'Daten Elementary'!$A:$A,0)-1,MATCH(AS40,'Daten Elementary'!$A$424:$ADO$424,0)-1)),0,OFFSET('Daten Elementary'!$A$1,MATCH(FS$5,'Daten Elementary'!$A:$A,0)-1,MATCH(AS40,'Daten Elementary'!$A$424:$ADO$424,0)-1))</f>
        <v>0</v>
      </c>
      <c r="FT40" s="315">
        <f t="shared" ca="1" si="37"/>
        <v>0</v>
      </c>
      <c r="FU40" s="314">
        <f ca="1">IF(ISERROR(OFFSET('Daten Elementary'!$A$1,MATCH(FU$5,'Daten Elementary'!$A:$A,0)-1,MATCH($AT40,'Daten Elementary'!$A$424:$ADO$424,0)-1)),0,OFFSET('Daten Elementary'!$A$1,MATCH(FU$5,'Daten Elementary'!$A:$A,0)-1,MATCH($AT40,'Daten Elementary'!$A$424:$ADO$424,0)-1))</f>
        <v>0</v>
      </c>
      <c r="FV40" s="305">
        <f t="shared" ca="1" si="38"/>
        <v>0</v>
      </c>
      <c r="FW40" s="324"/>
      <c r="FX40" s="231" t="str">
        <f t="shared" si="39"/>
        <v>Personenwagen, Plug-In Hybrid (EURO 6, firmenspezifischer Verbrauchermix (siehe unten))</v>
      </c>
      <c r="FY40" s="231" t="str">
        <f t="shared" si="2"/>
        <v>Personenwagen</v>
      </c>
      <c r="FZ40" s="231" t="str">
        <f t="shared" si="3"/>
        <v>, Plug-In Hybrid</v>
      </c>
      <c r="GA40" s="231" t="str">
        <f t="shared" si="4"/>
        <v xml:space="preserve"> (EURO 6, firmenspezifischer Verbrauchermix (siehe unten))</v>
      </c>
      <c r="GB40" s="231"/>
    </row>
    <row r="41" spans="1:184" ht="16.5" customHeight="1">
      <c r="A41" s="295"/>
      <c r="B41" s="295"/>
      <c r="C41" s="332" t="s">
        <v>385</v>
      </c>
      <c r="D41" s="328" t="s">
        <v>38</v>
      </c>
      <c r="E41" s="327" t="s">
        <v>128</v>
      </c>
      <c r="F41" s="102">
        <v>1.6</v>
      </c>
      <c r="G41" s="33">
        <v>5</v>
      </c>
      <c r="H41" s="87">
        <f t="shared" ref="H41:H47" si="52">F41/G41</f>
        <v>0.32</v>
      </c>
      <c r="I41" s="101"/>
      <c r="J41" s="99">
        <f>20</f>
        <v>20</v>
      </c>
      <c r="K41" s="100">
        <v>1580</v>
      </c>
      <c r="L41" s="100">
        <v>318</v>
      </c>
      <c r="M41" s="99">
        <v>0.5</v>
      </c>
      <c r="N41" s="38" t="s">
        <v>99</v>
      </c>
      <c r="O41" s="6">
        <f ca="1">(IF(ISERROR(INDEX(INDIRECT($D$268),MATCH($AM41,$AM$4:$AM$275,0),MATCH(O$304,INDIRECT($E$268),0))*$I41/$AD41),0,INDEX(INDIRECT($D$268),MATCH($AM41,$AM$4:$AM$275,0),MATCH(O$304,INDIRECT($E$268),0))*$I41/$AD41)+IF(ISERROR(INDEX(INDIRECT($D$268),MATCH($AN41,$AN$4:$AN$275,0),MATCH(O$305,INDIRECT($E$268),0))*$J41/$AE41),0,INDEX(INDIRECT($D$268),MATCH($AN41,$AN$4:$AN$275,0),MATCH(O$305,INDIRECT($E$268),0))*$J41/$AE41))*$AC41/$F41</f>
        <v>4.0739605527638183</v>
      </c>
      <c r="P41" s="6">
        <f ca="1">(IF(ISERROR(INDEX(INDIRECT($D$268),MATCH($AO41,$AO$4:$AO$275,0),MATCH(P$304,INDIRECT($E$268),0))*$I41/$AD41),0,INDEX(INDIRECT($D$268),MATCH($AO41,$AO$4:$AO$275,0),MATCH(P$304,INDIRECT($E$268),0))*$I41/$AD41)+IF(ISERROR(INDEX(INDIRECT($D$268),MATCH($AP41,$AP$4:$AP$275,0),MATCH(P$305,INDIRECT($E$268),0))*$J41/$AE41),0,INDEX(INDIRECT($D$268),MATCH($AP41,$AP$4:$AP$275,0),MATCH(P$305,INDIRECT($E$268),0))*$J41/$AE41))*$AC41/$F41</f>
        <v>1.8945741834170853</v>
      </c>
      <c r="Q41" s="6">
        <f ca="1">INDEX(INDIRECT($D$268),MATCH($AQ41,$AQ$4:$AQ$284,0),MATCH(Q$4,INDIRECT($E$268),0))*$K41*$AC41/$F41/$AF41</f>
        <v>4.1450079487381704</v>
      </c>
      <c r="R41" s="6">
        <f ca="1">INDEX(INDIRECT($D$268),MATCH($AR41,$AR$4:$AR$284,0),MATCH(R$4,INDIRECT($E$268),0))*IF($K41=1,$K41/$AF41,($K41-$L41)/($AF41-$AG41))*$AC41/$F41+$L41*(1+$M41)*INDEX(INDIRECT($D$268),MATCH($AR$223,$AR$4:$AR$284,0),MATCH(R$4,INDIRECT($E$268),0))/$AH41/$F41</f>
        <v>62.574936515962904</v>
      </c>
      <c r="S41" s="6">
        <f ca="1">INDEX(INDIRECT($D$268),MATCH($AS41,$AS$4:$AS$284,0),MATCH(S$4,INDIRECT($E$268),0))*$K41*$AC41/$F41/$AF41</f>
        <v>8.896194361198738</v>
      </c>
      <c r="T41" s="7">
        <f ca="1">S41+R41+Q41+P41+O41</f>
        <v>81.584673562080724</v>
      </c>
      <c r="U41" s="6">
        <f>IF($B$268=6,(IF(OR(AJ41="Benzin",AJ41="Diesel"),$AK41*INDEX('DIN EN 16258'!$I:$I,MATCH('mobitool-Faktoren v2.0'!$AI41,'DIN EN 16258'!$A:$A,0))*$I41/$AD41+$AL41*INDEX('DIN EN 16258'!$I:$I,MATCH('mobitool-Faktoren v2.0'!$AJ41,'DIN EN 16258'!$A:$A,0))*$I41/$AD41,IF(ISERROR($AK41*INDEX('DIN EN 16258'!$I:$I,MATCH('mobitool-Faktoren v2.0'!$AI41,'DIN EN 16258'!$A:$A,0))*$I41/$AD41),0,$AK41*INDEX('DIN EN 16258'!$I:$I,MATCH('mobitool-Faktoren v2.0'!$AI41,'DIN EN 16258'!$A:$A,0))*$I41/$AD41)+IF(ISERROR($AL41*INDEX('DIN EN 16258'!$I:$I,MATCH('mobitool-Faktoren v2.0'!$AJ41,'DIN EN 16258'!$A:$A,0))*$J41/$AE41),0,$AL41*INDEX('DIN EN 16258'!$I:$I,MATCH('mobitool-Faktoren v2.0'!$AJ41,'DIN EN 16258'!$A:$A,0))*$J41/$AE41)))*1000,
IF($B$268=1,(IF(OR(AJ41="Benzin",AJ41="Diesel"),$AK41*INDEX('DIN EN 16258'!$D:$D,MATCH('mobitool-Faktoren v2.0'!$AI41,'DIN EN 16258'!$A:$A,0))*$I41/$AD41+$AL41*INDEX('DIN EN 16258'!$D:$D,MATCH('mobitool-Faktoren v2.0'!$AJ41,'DIN EN 16258'!$A:$A,0))*$I41/$AD41,IF(ISERROR($AK41*INDEX('DIN EN 16258'!$D:$D,MATCH('mobitool-Faktoren v2.0'!$AI41,'DIN EN 16258'!$A:$A,0))*$I41/$AD41),0,$AK41*INDEX('DIN EN 16258'!$D:$D,MATCH('mobitool-Faktoren v2.0'!$AI41,'DIN EN 16258'!$A:$A,0))*$I41/$AD41)+IF(ISERROR($AL41*INDEX('DIN EN 16258'!$D:$D,MATCH('mobitool-Faktoren v2.0'!$AJ41,'DIN EN 16258'!$A:$A,0))*$J41/$AE41),0,$AL41*INDEX('DIN EN 16258'!$D:$D,MATCH('mobitool-Faktoren v2.0'!$AJ41,'DIN EN 16258'!$A:$A,0))*$J41/$AE41))),0))*$AC41/$F41</f>
        <v>0</v>
      </c>
      <c r="V41" s="6">
        <f>IF($B$268=6,(IF(OR(AJ41="Benzin",AJ41="Diesel"),$AK41*INDEX('DIN EN 16258'!$L:$L,MATCH('mobitool-Faktoren v2.0'!$AI41,'DIN EN 16258'!$A:$A,0))*$I41/$AD41+$AL41*INDEX('DIN EN 16258'!$L:$L,MATCH('mobitool-Faktoren v2.0'!$AJ41,'DIN EN 16258'!$A:$A,0))*$I41/$AD41,IF(ISERROR($AK41*INDEX('DIN EN 16258'!$L:$L,MATCH('mobitool-Faktoren v2.0'!$AI41,'DIN EN 16258'!$A:$A,0))*$I41/$AD41),0,$AK41*INDEX('DIN EN 16258'!$L:$L,MATCH('mobitool-Faktoren v2.0'!$AI41,'DIN EN 16258'!$A:$A,0))*$I41/$AD41)+IF(ISERROR($AL41*INDEX('DIN EN 16258'!$L:$L,MATCH('mobitool-Faktoren v2.0'!$AJ41,'DIN EN 16258'!$A:$A,0))*$J41/$AE41),0,$AL41*INDEX('DIN EN 16258'!$L:$L,MATCH('mobitool-Faktoren v2.0'!$AJ41,'DIN EN 16258'!$A:$A,0))*$J41/$AE41)))*1000,
IF($B$268=1,(IF(OR(AJ41="Benzin",AJ41="Diesel"),$AK41*INDEX('DIN EN 16258'!$F:$F,MATCH('mobitool-Faktoren v2.0'!$AI41,'DIN EN 16258'!$A:$A,0))*$I41/$AD41+$AL41*INDEX('DIN EN 16258'!$F:$F,MATCH('mobitool-Faktoren v2.0'!$AJ41,'DIN EN 16258'!$A:$A,0))*$I41/$AD41,IF(ISERROR($AK41*INDEX('DIN EN 16258'!$F:$F,MATCH('mobitool-Faktoren v2.0'!$AI41,'DIN EN 16258'!$A:$A,0))*$I41/$AD41),0,$AK41*INDEX('DIN EN 16258'!$F:$F,MATCH('mobitool-Faktoren v2.0'!$AI41,'DIN EN 16258'!$A:$A,0))*$I41/$AD41)+IF(ISERROR($AL41*INDEX('DIN EN 16258'!$F:$F,MATCH('mobitool-Faktoren v2.0'!$AJ41,'DIN EN 16258'!$A:$A,0))*$J41/$AE41),0,$AL41*INDEX('DIN EN 16258'!$F:$F,MATCH('mobitool-Faktoren v2.0'!$AJ41,'DIN EN 16258'!$A:$A,0))*$J41/$AE41))),0))*$AC41/$F41</f>
        <v>0.75590107500000014</v>
      </c>
      <c r="W41" s="39" t="s">
        <v>672</v>
      </c>
      <c r="X41" s="6" t="s">
        <v>163</v>
      </c>
      <c r="Y41" s="336">
        <v>10</v>
      </c>
      <c r="Z41" s="336">
        <v>30</v>
      </c>
      <c r="AA41" s="337">
        <v>500</v>
      </c>
      <c r="AB41" s="299">
        <v>3500</v>
      </c>
      <c r="AC41" s="300">
        <v>1</v>
      </c>
      <c r="AD41" s="298"/>
      <c r="AE41" s="298">
        <v>19.899999999999999</v>
      </c>
      <c r="AF41" s="299">
        <v>1585</v>
      </c>
      <c r="AG41" s="299">
        <v>318</v>
      </c>
      <c r="AH41" s="299">
        <v>150000</v>
      </c>
      <c r="AI41" s="301"/>
      <c r="AJ41" s="301" t="s">
        <v>626</v>
      </c>
      <c r="AK41" s="329"/>
      <c r="AL41" s="329">
        <v>0.19900000000000001</v>
      </c>
      <c r="AM41" s="202" t="s">
        <v>81</v>
      </c>
      <c r="AN41" s="202" t="s">
        <v>2473</v>
      </c>
      <c r="AO41" s="202" t="s">
        <v>81</v>
      </c>
      <c r="AP41" s="202" t="s">
        <v>2471</v>
      </c>
      <c r="AQ41" s="202" t="s">
        <v>874</v>
      </c>
      <c r="AR41" s="331" t="s">
        <v>914</v>
      </c>
      <c r="AS41" s="202" t="s">
        <v>875</v>
      </c>
      <c r="AT41" s="331" t="s">
        <v>916</v>
      </c>
      <c r="AU41" s="303">
        <f ca="1">IF(ISERROR(OFFSET('Daten KEA'!$A$1,MATCH(AU$5,'Daten KEA'!$A:$A,0)-1,MATCH(AM41,'Daten KEA'!$A$424:$ADO$424,0)-1)),0,OFFSET('Daten KEA'!$A$1,MATCH(AU$5,'Daten KEA'!$A:$A,0)-1,MATCH(AM41,'Daten KEA'!$A$424:$ADO$424,0)-1))+IF(ISERROR(AK41*INDEX('Energiefaktoren Ecoinvent'!$D:$D,MATCH('mobitool-Faktoren v2.0'!AI41,'Energiefaktoren Ecoinvent'!$A:$A,0))),0,AK41*INDEX('Energiefaktoren Ecoinvent'!$D:$D,MATCH('mobitool-Faktoren v2.0'!AI41,'Energiefaktoren Ecoinvent'!$A:$A,0)))+IF(OR(AJ41="Benzin",AJ41="Diesel"),IF(ISERROR(OFFSET('Daten KEA'!$A$1,MATCH(AV$5,'Daten KEA'!$A:$A,0)-1,MATCH(AN41,'Daten KEA'!$A$424:$ADO$424,0)-1)),0,OFFSET('Daten KEA'!$A$1,MATCH(AV$5,'Daten KEA'!$A:$A,0)-1,MATCH(AN41,'Daten KEA'!$A$424:$ADO$424,0)-1))+IF(ISERROR(AL41*INDEX('Energiefaktoren Ecoinvent'!$D:$D,MATCH('mobitool-Faktoren v2.0'!AJ41,'Energiefaktoren Ecoinvent'!$A:$A,0))),0,AL41*INDEX('Energiefaktoren Ecoinvent'!$D:$D,MATCH('mobitool-Faktoren v2.0'!AJ41,'Energiefaktoren Ecoinvent'!$A:$A,0))),0)</f>
        <v>0</v>
      </c>
      <c r="AV41" s="303">
        <f ca="1">IF(OR(AJ41="Benzin",AJ41="Diesel"),0,IF(ISERROR(OFFSET('Daten KEA'!$A$1,MATCH(AV$5,'Daten KEA'!$A:$A,0)-1,MATCH(AN41,'Daten KEA'!$A$424:$ADO$424,0)-1)),0,OFFSET('Daten KEA'!$A$1,MATCH(AV$5,'Daten KEA'!$A:$A,0)-1,MATCH(AN41,'Daten KEA'!$A$424:$ADO$424,0)-1))+IF(ISERROR(AL41*INDEX('Energiefaktoren Ecoinvent'!$D:$D,MATCH('mobitool-Faktoren v2.0'!AJ41,'Energiefaktoren Ecoinvent'!$A:$A,0))),0,AL41*INDEX('Energiefaktoren Ecoinvent'!$D:$D,MATCH('mobitool-Faktoren v2.0'!AJ41,'Energiefaktoren Ecoinvent'!$A:$A,0))))</f>
        <v>0.71640000000000004</v>
      </c>
      <c r="AW41" s="303">
        <f ca="1">IF(ISERROR(OFFSET('Daten KEA'!$A$1,MATCH(AW$5,'Daten KEA'!$A:$A,0)-1,MATCH(AO41,'Daten KEA'!$A$424:$ADO$424,0)-1)),0,OFFSET('Daten KEA'!$A$1,MATCH(AW$5,'Daten KEA'!$A:$A,0)-1,MATCH(AO41,'Daten KEA'!$A$424:$ADO$424,0)-1))-IF(ISERROR(AK41*INDEX('Energiefaktoren Ecoinvent'!$D:$D,MATCH('mobitool-Faktoren v2.0'!AI41,'Energiefaktoren Ecoinvent'!$A:$A,0))),0,AK41*INDEX('Energiefaktoren Ecoinvent'!$D:$D,MATCH('mobitool-Faktoren v2.0'!AI41,'Energiefaktoren Ecoinvent'!$A:$A,0)))+IF(OR(AJ41="Benzin",AJ41="Diesel"),IF(ISERROR(OFFSET('Daten KEA'!$A$1,MATCH(AX$5,'Daten KEA'!$A:$A,0)-1,MATCH(AP41,'Daten KEA'!$A$424:$ADO$424,0)-1)),0,OFFSET('Daten KEA'!$A$1,MATCH(AX$5,'Daten KEA'!$A:$A,0)-1,MATCH(AP41,'Daten KEA'!$A$424:$ADO$424,0)-1))-IF(ISERROR(AL41*INDEX('Energiefaktoren Ecoinvent'!$D:$D,MATCH('mobitool-Faktoren v2.0'!AJ41,'Energiefaktoren Ecoinvent'!$A:$A,0))),0,AL41*INDEX('Energiefaktoren Ecoinvent'!$D:$D,MATCH('mobitool-Faktoren v2.0'!AJ41,'Energiefaktoren Ecoinvent'!$A:$A,0))),0)</f>
        <v>0</v>
      </c>
      <c r="AX41" s="303">
        <f ca="1">IF(OR(AJ41="Benzin",AJ41="Diesel"),0,IF(ISERROR(OFFSET('Daten KEA'!$A$1,MATCH(AX$5,'Daten KEA'!$A:$A,0)-1,MATCH(AP41,'Daten KEA'!$A$424:$ADO$424,0)-1)),0,OFFSET('Daten KEA'!$A$1,MATCH(AX$5,'Daten KEA'!$A:$A,0)-1,MATCH(AP41,'Daten KEA'!$A$424:$ADO$424,0)-1))-IF(ISERROR(AL41*INDEX('Energiefaktoren Ecoinvent'!$D:$D,MATCH('mobitool-Faktoren v2.0'!AJ41,'Energiefaktoren Ecoinvent'!$A:$A,0))),0,AL41*INDEX('Energiefaktoren Ecoinvent'!$D:$D,MATCH('mobitool-Faktoren v2.0'!AJ41,'Energiefaktoren Ecoinvent'!$A:$A,0))))</f>
        <v>0.14977693999999997</v>
      </c>
      <c r="AY41" s="303">
        <f t="shared" ca="1" si="5"/>
        <v>0.86617694000000001</v>
      </c>
      <c r="AZ41" s="303">
        <f ca="1">IF(ISERROR(OFFSET('Daten KEA'!$A$1,MATCH(AZ$5,'Daten KEA'!$A:$A,0)-1,MATCH(AQ41,'Daten KEA'!$A$424:$ADO$424,0)-1)),0,OFFSET('Daten KEA'!$A$1,MATCH(AZ$5,'Daten KEA'!$A:$A,0)-1,MATCH(AQ41,'Daten KEA'!$A$424:$ADO$424,0)-1))</f>
        <v>0.19158998999999999</v>
      </c>
      <c r="BA41" s="303">
        <f ca="1">IF(ISERROR(OFFSET('Daten KEA'!$A$1,MATCH(BA$5,'Daten KEA'!$A:$A,0)-1,MATCH(AR41,'Daten KEA'!$A$424:$ADO$424,0)-1)),0,OFFSET('Daten KEA'!$A$1,MATCH(BA$5,'Daten KEA'!$A:$A,0)-1,MATCH(AR41,'Daten KEA'!$A$424:$ADO$424,0)-1))</f>
        <v>0.79161212999999997</v>
      </c>
      <c r="BB41" s="303">
        <f ca="1">IF(ISERROR(OFFSET('Daten KEA'!$A$1,MATCH(BB$5,'Daten KEA'!$A:$A,0)-1,MATCH(AS41,'Daten KEA'!$A$424:$ADO$424,0)-1)),0,OFFSET('Daten KEA'!$A$1,MATCH(BB$5,'Daten KEA'!$A:$A,0)-1,MATCH(AS41,'Daten KEA'!$A$424:$ADO$424,0)-1))</f>
        <v>0.84127081000000004</v>
      </c>
      <c r="BC41" s="304">
        <f t="shared" ca="1" si="46"/>
        <v>2.6906498700000001</v>
      </c>
      <c r="BD41" s="303">
        <f ca="1">IF(ISERROR(OFFSET('Daten KEA'!$A$1,MATCH(BD$5,'Daten KEA'!$A:$A,0)-1,MATCH(AT41,'Daten KEA'!$A$424:$ADO$424,0)-1)),0,OFFSET('Daten KEA'!$A$1,MATCH(BD$5,'Daten KEA'!$A:$A,0)-1,MATCH(AT41,'Daten KEA'!$A$424:$ADO$424,0)-1))</f>
        <v>2.6906498999999999</v>
      </c>
      <c r="BE41" s="305">
        <f t="shared" ca="1" si="7"/>
        <v>1.0000000111497227</v>
      </c>
      <c r="BF41" s="306">
        <f ca="1">IF(ISERROR(OFFSET('Daten KEA'!$A$1,MATCH(BF$5,'Daten KEA'!$A:$A,0)-1,MATCH(AM41,'Daten KEA'!$A$424:$ADO$424,0)-1)),0,OFFSET('Daten KEA'!$A$1,MATCH(BF$5,'Daten KEA'!$A:$A,0)-1,MATCH(AM41,'Daten KEA'!$A$424:$ADO$424,0)-1))+IF(ISERROR($AK41*INDEX('Energiefaktoren Ecoinvent'!$H:$H,MATCH('mobitool-Faktoren v2.0'!$AI41,'Energiefaktoren Ecoinvent'!$A:$A,0))),0,$AK41*INDEX('Energiefaktoren Ecoinvent'!$H:$H,MATCH('mobitool-Faktoren v2.0'!$AI41,'Energiefaktoren Ecoinvent'!$A:$A,0)))+IF(OR(AJ41="Benzin",AJ41="Diesel"),IF(ISERROR(OFFSET('Daten KEA'!$A$1,MATCH(BG$5,'Daten KEA'!$A:$A,0)-1,MATCH(AN41,'Daten KEA'!$A$424:$ADO$424,0)-1)),0,OFFSET('Daten KEA'!$A$1,MATCH(BG$5,'Daten KEA'!$A:$A,0)-1,MATCH(AN41,'Daten KEA'!$A$424:$ADO$424,0)-1))+IF(ISERROR($AL41*INDEX('Energiefaktoren Ecoinvent'!$H:$H,MATCH('mobitool-Faktoren v2.0'!$AJ41,'Energiefaktoren Ecoinvent'!$A:$A,0))),0,$AL41*INDEX('Energiefaktoren Ecoinvent'!$H:$H,MATCH('mobitool-Faktoren v2.0'!$AJ41,'Energiefaktoren Ecoinvent'!$A:$A,0))),0)</f>
        <v>0</v>
      </c>
      <c r="BG41" s="306">
        <f ca="1">IF(OR(AJ41="Benzin",AJ41="Diesel"),0,IF(ISERROR(OFFSET('Daten KEA'!$A$1,MATCH(BG$5,'Daten KEA'!$A:$A,0)-1,MATCH(AN41,'Daten KEA'!$A$424:$ADO$424,0)-1)),0,OFFSET('Daten KEA'!$A$1,MATCH(BG$5,'Daten KEA'!$A:$A,0)-1,MATCH(AN41,'Daten KEA'!$A$424:$ADO$424,0)-1))+IF(ISERROR($AL41*INDEX('Energiefaktoren Ecoinvent'!$H:$H,MATCH('mobitool-Faktoren v2.0'!$AJ41,'Energiefaktoren Ecoinvent'!$A:$A,0))),0,$AL41*INDEX('Energiefaktoren Ecoinvent'!$H:$H,MATCH('mobitool-Faktoren v2.0'!$AJ41,'Energiefaktoren Ecoinvent'!$A:$A,0))))</f>
        <v>0</v>
      </c>
      <c r="BH41" s="306">
        <f ca="1">IF(ISERROR(OFFSET('Daten KEA'!$A$1,MATCH(BH$5,'Daten KEA'!$A:$A,0)-1,MATCH(AO41,'Daten KEA'!$A$424:$ADO$424,0)-1)),0,OFFSET('Daten KEA'!$A$1,MATCH(BH$5,'Daten KEA'!$A:$A,0)-1,MATCH(AO41,'Daten KEA'!$A$424:$ADO$424,0)-1))-IF(ISERROR($AK41*INDEX('Energiefaktoren Ecoinvent'!$H:$H,MATCH('mobitool-Faktoren v2.0'!$AI41,'Energiefaktoren Ecoinvent'!$A:$A,0))),0,$AK41*INDEX('Energiefaktoren Ecoinvent'!$H:$H,MATCH('mobitool-Faktoren v2.0'!$AI41,'Energiefaktoren Ecoinvent'!$A:$A,0)))+IF(OR(AJ41="Benzin",AJ41="Diesel"),IF(ISERROR(OFFSET('Daten KEA'!$A$1,MATCH(BI$5,'Daten KEA'!$A:$A,0)-1,MATCH(AP41,'Daten KEA'!$A$424:$ADO$424,0)-1)),0,OFFSET('Daten KEA'!$A$1,MATCH(BI$5,'Daten KEA'!$A:$A,0)-1,MATCH(AP41,'Daten KEA'!$A$424:$ADO$424,0)-1))-IF(ISERROR($AL41*INDEX('Energiefaktoren Ecoinvent'!$H:$H,MATCH('mobitool-Faktoren v2.0'!$AJ41,'Energiefaktoren Ecoinvent'!$A:$A,0))),0,$AL41*INDEX('Energiefaktoren Ecoinvent'!$H:$H,MATCH('mobitool-Faktoren v2.0'!$AJ41,'Energiefaktoren Ecoinvent'!$A:$A,0))),0)</f>
        <v>0</v>
      </c>
      <c r="BI41" s="306">
        <f ca="1">IF(OR(AJ41="Benzin",AJ41="Diesel"),0,IF(ISERROR(OFFSET('Daten KEA'!$A$1,MATCH(BI$5,'Daten KEA'!$A:$A,0)-1,MATCH(AP41,'Daten KEA'!$A$424:$ADO$424,0)-1)),0,OFFSET('Daten KEA'!$A$1,MATCH(BI$5,'Daten KEA'!$A:$A,0)-1,MATCH(AP41,'Daten KEA'!$A$424:$ADO$424,0)-1))-IF(ISERROR($AL41*INDEX('Energiefaktoren Ecoinvent'!$H:$H,MATCH('mobitool-Faktoren v2.0'!$AJ41,'Energiefaktoren Ecoinvent'!$A:$A,0))),0,$AL41*INDEX('Energiefaktoren Ecoinvent'!$H:$H,MATCH('mobitool-Faktoren v2.0'!$AJ41,'Energiefaktoren Ecoinvent'!$A:$A,0))))</f>
        <v>2.5089002587343999E-2</v>
      </c>
      <c r="BJ41" s="306">
        <f t="shared" ca="1" si="41"/>
        <v>2.5089002587343999E-2</v>
      </c>
      <c r="BK41" s="306">
        <f ca="1">IF(ISERROR(OFFSET('Daten KEA'!$A$1,MATCH(BK$5,'Daten KEA'!$A:$A,0)-1,MATCH(AQ41,'Daten KEA'!$A$424:$ADO$424,0)-1)),0,OFFSET('Daten KEA'!$A$1,MATCH(BK$5,'Daten KEA'!$A:$A,0)-1,MATCH(AQ41,'Daten KEA'!$A$424:$ADO$424,0)-1))</f>
        <v>0.18299306691902001</v>
      </c>
      <c r="BL41" s="306">
        <f ca="1">IF(ISERROR(OFFSET('Daten KEA'!$A$1,MATCH(BL$5,'Daten KEA'!$A:$A,0)-1,MATCH(AR41,'Daten KEA'!$A$424:$ADO$424,0)-1)),0,OFFSET('Daten KEA'!$A$1,MATCH(BL$5,'Daten KEA'!$A:$A,0)-1,MATCH(AR41,'Daten KEA'!$A$424:$ADO$424,0)-1))</f>
        <v>0.72913459945055004</v>
      </c>
      <c r="BM41" s="306">
        <f ca="1">IF(ISERROR(OFFSET('Daten KEA'!$A$1,MATCH(BM$5,'Daten KEA'!$A:$A,0)-1,MATCH(AS41,'Daten KEA'!$A$424:$ADO$424,0)-1)),0,OFFSET('Daten KEA'!$A$1,MATCH(BM$5,'Daten KEA'!$A:$A,0)-1,MATCH(AS41,'Daten KEA'!$A$424:$ADO$424,0)-1))</f>
        <v>0.74075103066108994</v>
      </c>
      <c r="BN41" s="307">
        <f t="shared" ca="1" si="43"/>
        <v>1.677967699618004</v>
      </c>
      <c r="BO41" s="306">
        <f ca="1">IF(ISERROR(OFFSET('Daten KEA'!$A$1,MATCH(BO$5,'Daten KEA'!$A:$A,0)-1,MATCH(AT41,'Daten KEA'!$A$424:$ADO$424,0)-1)),0,OFFSET('Daten KEA'!$A$1,MATCH(BO$5,'Daten KEA'!$A:$A,0)-1,MATCH(AT41,'Daten KEA'!$A$424:$ADO$424,0)-1))</f>
        <v>1.6779676901180001</v>
      </c>
      <c r="BP41" s="305">
        <f t="shared" ca="1" si="8"/>
        <v>0.99999999433838693</v>
      </c>
      <c r="BQ41" s="308">
        <f ca="1">IF(ISERROR(OFFSET('Daten GWP'!$A$1,MATCH(BQ$5,'Daten GWP'!$A:$A,0)-1,MATCH(AM41,'Daten GWP'!$A$424:$ADO$424,0)-1)),0,OFFSET('Daten GWP'!$A$1,MATCH(BQ$5,'Daten GWP'!$A:$A,0)-1,MATCH(AM41,'Daten GWP'!$A$424:$ADO$424,0)-1))*1000</f>
        <v>0</v>
      </c>
      <c r="BR41" s="308">
        <f ca="1">IF(ISERROR(OFFSET('Daten GWP'!$A$1,MATCH(BR$5,'Daten GWP'!$A:$A,0)-1,MATCH(AN41,'Daten GWP'!$A$424:$ADO$424,0)-1)),0,OFFSET('Daten GWP'!$A$1,MATCH(BR$5,'Daten GWP'!$A:$A,0)-1,MATCH(AN41,'Daten GWP'!$A$424:$ADO$424,0)-1))*1000</f>
        <v>6.4857452000000002</v>
      </c>
      <c r="BS41" s="308">
        <f ca="1">IF(ISERROR(OFFSET('Daten GWP'!$A$1,MATCH(BS$5,'Daten GWP'!$A:$A,0)-1,MATCH(AO41,'Daten GWP'!$A$424:$ADO$424,0)-1)),0,OFFSET('Daten GWP'!$A$1,MATCH(BS$5,'Daten GWP'!$A:$A,0)-1,MATCH(AO41,'Daten GWP'!$A$424:$ADO$424,0)-1))*1000</f>
        <v>0</v>
      </c>
      <c r="BT41" s="308">
        <f ca="1">IF(ISERROR(OFFSET('Daten GWP'!$A$1,MATCH(BT$5,'Daten GWP'!$A:$A,0)-1,MATCH(AP41,'Daten GWP'!$A$424:$ADO$424,0)-1)),0,OFFSET('Daten GWP'!$A$1,MATCH(BT$5,'Daten GWP'!$A:$A,0)-1,MATCH(AP41,'Daten GWP'!$A$424:$ADO$424,0)-1))*1000</f>
        <v>3.0161620999999998</v>
      </c>
      <c r="BU41" s="308">
        <f t="shared" ca="1" si="9"/>
        <v>9.5019072999999992</v>
      </c>
      <c r="BV41" s="308">
        <f ca="1">IF(ISERROR(OFFSET('Daten GWP'!$A$1,MATCH(BV$5,'Daten GWP'!$A:$A,0)-1,MATCH(AQ41,'Daten GWP'!$A$424:$ADO$424,0)-1)),0,OFFSET('Daten GWP'!$A$1,MATCH(BV$5,'Daten GWP'!$A:$A,0)-1,MATCH(AQ41,'Daten GWP'!$A$424:$ADO$424,0)-1))*1000</f>
        <v>6.6530000999999999</v>
      </c>
      <c r="BW41" s="308">
        <f ca="1">IF(ISERROR(OFFSET('Daten GWP'!$A$1,MATCH(BW$5,'Daten GWP'!$A:$A,0)-1,MATCH(AR41,'Daten GWP'!$A$424:$ADO$424,0)-1)),0,OFFSET('Daten GWP'!$A$1,MATCH(BW$5,'Daten GWP'!$A:$A,0)-1,MATCH(AR41,'Daten GWP'!$A$424:$ADO$424,0)-1))*1000</f>
        <v>49.30988</v>
      </c>
      <c r="BX41" s="308">
        <f ca="1">IF(ISERROR(OFFSET('Daten GWP'!$A$1,MATCH(BX$5,'Daten GWP'!$A:$A,0)-1,MATCH(AS41,'Daten GWP'!$A$424:$ADO$424,0)-1)),0,OFFSET('Daten GWP'!$A$1,MATCH(BX$5,'Daten GWP'!$A:$A,0)-1,MATCH(AS41,'Daten GWP'!$A$424:$ADO$424,0)-1))*1000</f>
        <v>14.278955</v>
      </c>
      <c r="BY41" s="309">
        <f t="shared" ca="1" si="44"/>
        <v>79.743742400000002</v>
      </c>
      <c r="BZ41" s="308">
        <f ca="1">IF(ISERROR(OFFSET('Daten GWP'!$A$1,MATCH(BZ$5,'Daten GWP'!$A:$A,0)-1,MATCH(AT41,'Daten GWP'!$A$424:$ADO$424,0)-1)),0,OFFSET('Daten GWP'!$A$1,MATCH(BZ$5,'Daten GWP'!$A:$A,0)-1,MATCH(AT41,'Daten GWP'!$A$424:$ADO$424,0)-1))*1000</f>
        <v>79.743742000000012</v>
      </c>
      <c r="CA41" s="305">
        <f t="shared" ca="1" si="11"/>
        <v>0.99999999498393255</v>
      </c>
      <c r="CB41" s="310">
        <f ca="1">IF(ISERROR(OFFSET('Daten Elementary'!$A$1,MATCH(CB$5,'Daten Elementary'!$A:$A,0)-1,MATCH(AM41,'Daten Elementary'!$A$424:$ADO$424,0)-1)),0,OFFSET('Daten Elementary'!$A$1,MATCH(CB$5,'Daten Elementary'!$A:$A,0)-1,MATCH(AM41,'Daten Elementary'!$A$424:$ADO$424,0)-1))*1000000</f>
        <v>0</v>
      </c>
      <c r="CC41" s="310">
        <f ca="1">IF(ISERROR(OFFSET('Daten Elementary'!$A$1,MATCH(CC$5,'Daten Elementary'!$A:$A,0)-1,MATCH(AN41,'Daten Elementary'!$A$424:$ADO$424,0)-1)),0,OFFSET('Daten Elementary'!$A$1,MATCH(CC$5,'Daten Elementary'!$A:$A,0)-1,MATCH(AN41,'Daten Elementary'!$A$424:$ADO$424,0)-1))*1000000</f>
        <v>15.826967999999999</v>
      </c>
      <c r="CD41" s="310">
        <f ca="1">IF(ISERROR(OFFSET('Daten Elementary'!$A$1,MATCH(CD$5,'Daten Elementary'!$A:$A,0)-1,MATCH(AO41,'Daten Elementary'!$A$424:$ADO$424,0)-1)),0,OFFSET('Daten Elementary'!$A$1,MATCH(CD$5,'Daten Elementary'!$A:$A,0)-1,MATCH(AO41,'Daten Elementary'!$A$424:$ADO$424,0)-1))*1000000</f>
        <v>0</v>
      </c>
      <c r="CE41" s="310">
        <f ca="1">IF(ISERROR(OFFSET('Daten Elementary'!$A$1,MATCH(CE$5,'Daten Elementary'!$A:$A,0)-1,MATCH(AP41,'Daten Elementary'!$A$424:$ADO$424,0)-1)),0,OFFSET('Daten Elementary'!$A$1,MATCH(CE$5,'Daten Elementary'!$A:$A,0)-1,MATCH(AP41,'Daten Elementary'!$A$424:$ADO$424,0)-1))*1000000</f>
        <v>3.7635354000000003</v>
      </c>
      <c r="CF41" s="310">
        <f t="shared" ca="1" si="12"/>
        <v>19.590503399999999</v>
      </c>
      <c r="CG41" s="310">
        <f ca="1">IF(ISERROR(OFFSET('Daten Elementary'!$A$1,MATCH(CG$5,'Daten Elementary'!$A:$A,0)-1,MATCH(AQ41,'Daten Elementary'!$A$424:$ADO$424,0)-1)),0,OFFSET('Daten Elementary'!$A$1,MATCH(CG$5,'Daten Elementary'!$A:$A,0)-1,MATCH(AQ41,'Daten Elementary'!$A$424:$ADO$424,0)-1))*1000000</f>
        <v>2.5164260999999999</v>
      </c>
      <c r="CH41" s="310">
        <f ca="1">IF(ISERROR(OFFSET('Daten Elementary'!$A$1,MATCH(CH$5,'Daten Elementary'!$A:$A,0)-1,MATCH(AR41,'Daten Elementary'!$A$424:$ADO$424,0)-1)),0,OFFSET('Daten Elementary'!$A$1,MATCH(CH$5,'Daten Elementary'!$A:$A,0)-1,MATCH(AR41,'Daten Elementary'!$A$424:$ADO$424,0)-1))*1000000</f>
        <v>46.471190999999997</v>
      </c>
      <c r="CI41" s="310">
        <f ca="1">IF(ISERROR(OFFSET('Daten Elementary'!$A$1,MATCH(CI$5,'Daten Elementary'!$A:$A,0)-1,MATCH(AS41,'Daten Elementary'!$A$424:$ADO$424,0)-1)),0,OFFSET('Daten Elementary'!$A$1,MATCH(CI$5,'Daten Elementary'!$A:$A,0)-1,MATCH(AS41,'Daten Elementary'!$A$424:$ADO$424,0)-1))*1000000</f>
        <v>12.240406</v>
      </c>
      <c r="CJ41" s="311">
        <f t="shared" ca="1" si="13"/>
        <v>80.81852649999999</v>
      </c>
      <c r="CK41" s="310">
        <f ca="1">IF(ISERROR(OFFSET('Daten Elementary'!$A$1,MATCH(CK$5,'Daten Elementary'!$A:$A,0)-1,MATCH($AT41,'Daten Elementary'!$A$424:$ADO$424,0)-1)),0,OFFSET('Daten Elementary'!$A$1,MATCH(CK$5,'Daten Elementary'!$A:$A,0)-1,MATCH($AT41,'Daten Elementary'!$A$424:$ADO$424,0)-1))*1000000</f>
        <v>80.818525999999991</v>
      </c>
      <c r="CL41" s="305">
        <f t="shared" ca="1" si="14"/>
        <v>0.99999999381329974</v>
      </c>
      <c r="CM41" s="312">
        <f ca="1">IF(ISERROR(OFFSET('Daten Elementary'!$A$1,MATCH(CM$5,'Daten Elementary'!$A:$A,0)-1,MATCH(AM41,'Daten Elementary'!$A$424:$ADO$424,0)-1)),0,OFFSET('Daten Elementary'!$A$1,MATCH(CM$5,'Daten Elementary'!$A:$A,0)-1,MATCH(AM41,'Daten Elementary'!$A$424:$ADO$424,0)-1))*1000000</f>
        <v>0</v>
      </c>
      <c r="CN41" s="312">
        <f ca="1">IF(ISERROR(OFFSET('Daten Elementary'!$A$1,MATCH(CN$5,'Daten Elementary'!$A:$A,0)-1,MATCH(AN41,'Daten Elementary'!$A$424:$ADO$424,0)-1)),0,OFFSET('Daten Elementary'!$A$1,MATCH(CN$5,'Daten Elementary'!$A:$A,0)-1,MATCH(AN41,'Daten Elementary'!$A$424:$ADO$424,0)-1))*1000000</f>
        <v>9.5364941999999999</v>
      </c>
      <c r="CO41" s="312">
        <f ca="1">IF(ISERROR(OFFSET('Daten Elementary'!$A$1,MATCH(CO$5,'Daten Elementary'!$A:$A,0)-1,MATCH(AO41,'Daten Elementary'!$A$424:$ADO$424,0)-1)),0,OFFSET('Daten Elementary'!$A$1,MATCH(CO$5,'Daten Elementary'!$A:$A,0)-1,MATCH(AO41,'Daten Elementary'!$A$424:$ADO$424,0)-1))*1000000</f>
        <v>0</v>
      </c>
      <c r="CP41" s="312">
        <f ca="1">IF(ISERROR(OFFSET('Daten Elementary'!$A$1,MATCH(CP$5,'Daten Elementary'!$A:$A,0)-1,MATCH(AP41,'Daten Elementary'!$A$424:$ADO$424,0)-1)),0,OFFSET('Daten Elementary'!$A$1,MATCH(CP$5,'Daten Elementary'!$A:$A,0)-1,MATCH(AP41,'Daten Elementary'!$A$424:$ADO$424,0)-1))*1000000</f>
        <v>1.8180831</v>
      </c>
      <c r="CQ41" s="312">
        <f t="shared" ca="1" si="15"/>
        <v>11.354577299999999</v>
      </c>
      <c r="CR41" s="312">
        <f ca="1">IF(ISERROR(OFFSET('Daten Elementary'!$A$1,MATCH(CR$5,'Daten Elementary'!$A:$A,0)-1,MATCH(AQ41,'Daten Elementary'!$A$424:$ADO$424,0)-1)),0,OFFSET('Daten Elementary'!$A$1,MATCH(CR$5,'Daten Elementary'!$A:$A,0)-1,MATCH(AQ41,'Daten Elementary'!$A$424:$ADO$424,0)-1))*1000000</f>
        <v>1.6860135000000001</v>
      </c>
      <c r="CS41" s="312">
        <f ca="1">IF(ISERROR(OFFSET('Daten Elementary'!$A$1,MATCH(CS$5,'Daten Elementary'!$A:$A,0)-1,MATCH(AR41,'Daten Elementary'!$A$424:$ADO$424,0)-1)),0,OFFSET('Daten Elementary'!$A$1,MATCH(CS$5,'Daten Elementary'!$A:$A,0)-1,MATCH(AR41,'Daten Elementary'!$A$424:$ADO$424,0)-1))*1000000</f>
        <v>17.939973999999999</v>
      </c>
      <c r="CT41" s="312">
        <f ca="1">IF(ISERROR(OFFSET('Daten Elementary'!$A$1,MATCH(CT$5,'Daten Elementary'!$A:$A,0)-1,MATCH(AS41,'Daten Elementary'!$A$424:$ADO$424,0)-1)),0,OFFSET('Daten Elementary'!$A$1,MATCH(CT$5,'Daten Elementary'!$A:$A,0)-1,MATCH(AS41,'Daten Elementary'!$A$424:$ADO$424,0)-1))*1000000</f>
        <v>6.9155112000000001</v>
      </c>
      <c r="CU41" s="313">
        <f t="shared" ca="1" si="16"/>
        <v>37.896075999999994</v>
      </c>
      <c r="CV41" s="312">
        <f ca="1">IF(ISERROR(OFFSET('Daten Elementary'!$A$1,MATCH(CV$5,'Daten Elementary'!$A:$A,0)-1,MATCH($AT41,'Daten Elementary'!$A$424:$ADO$424,0)-1)),0,OFFSET('Daten Elementary'!$A$1,MATCH(CV$5,'Daten Elementary'!$A:$A,0)-1,MATCH($AT41,'Daten Elementary'!$A$424:$ADO$424,0)-1))*1000000</f>
        <v>37.896076000000001</v>
      </c>
      <c r="CW41" s="305">
        <f t="shared" ca="1" si="17"/>
        <v>1.0000000000000002</v>
      </c>
      <c r="CX41" s="314">
        <f ca="1">IF(ISERROR(OFFSET('Daten Elementary'!$A$1,MATCH(CX$5,'Daten Elementary'!$A:$A,0)-1,MATCH(AM41,'Daten Elementary'!$A$424:$ADO$424,0)-1)),0,OFFSET('Daten Elementary'!$A$1,MATCH(CX$5,'Daten Elementary'!$A:$A,0)-1,MATCH(AM41,'Daten Elementary'!$A$424:$ADO$424,0)-1))*1000000</f>
        <v>0</v>
      </c>
      <c r="CY41" s="314">
        <f ca="1">IF(ISERROR(OFFSET('Daten Elementary'!$A$1,MATCH(CY$5,'Daten Elementary'!$A:$A,0)-1,MATCH(AN41,'Daten Elementary'!$A$424:$ADO$424,0)-1)),0,OFFSET('Daten Elementary'!$A$1,MATCH(CY$5,'Daten Elementary'!$A:$A,0)-1,MATCH(AN41,'Daten Elementary'!$A$424:$ADO$424,0)-1))*1000000</f>
        <v>4.9852853999999995</v>
      </c>
      <c r="CZ41" s="314">
        <f ca="1">IF(ISERROR(OFFSET('Daten Elementary'!$A$1,MATCH(CZ$5,'Daten Elementary'!$A:$A,0)-1,MATCH(AO41,'Daten Elementary'!$A$424:$ADO$424,0)-1)),0,OFFSET('Daten Elementary'!$A$1,MATCH(CZ$5,'Daten Elementary'!$A:$A,0)-1,MATCH(AO41,'Daten Elementary'!$A$424:$ADO$424,0)-1))*1000000</f>
        <v>0</v>
      </c>
      <c r="DA41" s="314">
        <f ca="1">IF(ISERROR(OFFSET('Daten Elementary'!$A$1,MATCH(DA$5,'Daten Elementary'!$A:$A,0)-1,MATCH(AP41,'Daten Elementary'!$A$424:$ADO$424,0)-1)),0,OFFSET('Daten Elementary'!$A$1,MATCH(DA$5,'Daten Elementary'!$A:$A,0)-1,MATCH(AP41,'Daten Elementary'!$A$424:$ADO$424,0)-1))*1000000</f>
        <v>2.3683361999999999</v>
      </c>
      <c r="DB41" s="314">
        <f t="shared" ca="1" si="18"/>
        <v>7.3536215999999994</v>
      </c>
      <c r="DC41" s="314">
        <f ca="1">IF(ISERROR(OFFSET('Daten Elementary'!$A$1,MATCH(DC$5,'Daten Elementary'!$A:$A,0)-1,MATCH(AQ41,'Daten Elementary'!$A$424:$ADO$424,0)-1)),0,OFFSET('Daten Elementary'!$A$1,MATCH(DC$5,'Daten Elementary'!$A:$A,0)-1,MATCH(AQ41,'Daten Elementary'!$A$424:$ADO$424,0)-1))*1000000</f>
        <v>356.36219999999997</v>
      </c>
      <c r="DD41" s="314">
        <f ca="1">IF(ISERROR(OFFSET('Daten Elementary'!$A$1,MATCH(DD$5,'Daten Elementary'!$A:$A,0)-1,MATCH(AR41,'Daten Elementary'!$A$424:$ADO$424,0)-1)),0,OFFSET('Daten Elementary'!$A$1,MATCH(DD$5,'Daten Elementary'!$A:$A,0)-1,MATCH(AR41,'Daten Elementary'!$A$424:$ADO$424,0)-1))*1000000</f>
        <v>69.452700000000007</v>
      </c>
      <c r="DE41" s="314">
        <f ca="1">IF(ISERROR(OFFSET('Daten Elementary'!$A$1,MATCH(DE$5,'Daten Elementary'!$A:$A,0)-1,MATCH(AS41,'Daten Elementary'!$A$424:$ADO$424,0)-1)),0,OFFSET('Daten Elementary'!$A$1,MATCH(DE$5,'Daten Elementary'!$A:$A,0)-1,MATCH(AS41,'Daten Elementary'!$A$424:$ADO$424,0)-1))*1000000</f>
        <v>54.943391000000005</v>
      </c>
      <c r="DF41" s="315">
        <f t="shared" ca="1" si="19"/>
        <v>488.11191259999998</v>
      </c>
      <c r="DG41" s="314">
        <f ca="1">IF(ISERROR(OFFSET('Daten Elementary'!$A$1,MATCH(DG$5,'Daten Elementary'!$A:$A,0)-1,MATCH($AT41,'Daten Elementary'!$A$424:$ADO$424,0)-1)),0,OFFSET('Daten Elementary'!$A$1,MATCH(DG$5,'Daten Elementary'!$A:$A,0)-1,MATCH($AT41,'Daten Elementary'!$A$424:$ADO$424,0)-1))*1000000</f>
        <v>488.11192</v>
      </c>
      <c r="DH41" s="305">
        <f t="shared" ca="1" si="20"/>
        <v>1.0000000151604578</v>
      </c>
      <c r="DI41" s="316">
        <f ca="1">IF(ISERROR(OFFSET('Daten Elementary'!$A$1,MATCH(DI$5,'Daten Elementary'!$A:$A,0)-1,MATCH(AM41,'Daten Elementary'!$A$424:$ADO$424,0)-1)),0,OFFSET('Daten Elementary'!$A$1,MATCH(DI$5,'Daten Elementary'!$A:$A,0)-1,MATCH(AM41,'Daten Elementary'!$A$424:$ADO$424,0)-1))*1000000</f>
        <v>0</v>
      </c>
      <c r="DJ41" s="316">
        <f ca="1">IF(ISERROR(OFFSET('Daten Elementary'!$A$1,MATCH(DJ$5,'Daten Elementary'!$A:$A,0)-1,MATCH(AN41,'Daten Elementary'!$A$424:$ADO$424,0)-1)),0,OFFSET('Daten Elementary'!$A$1,MATCH(DJ$5,'Daten Elementary'!$A:$A,0)-1,MATCH(AN41,'Daten Elementary'!$A$424:$ADO$424,0)-1))*1000000</f>
        <v>0</v>
      </c>
      <c r="DK41" s="316">
        <f ca="1">IF(ISERROR(OFFSET('Daten Elementary'!$A$1,MATCH(DK$5,'Daten Elementary'!$A:$A,0)-1,MATCH(AO41,'Daten Elementary'!$A$424:$ADO$424,0)-1)),0,OFFSET('Daten Elementary'!$A$1,MATCH(DK$5,'Daten Elementary'!$A:$A,0)-1,MATCH(AO41,'Daten Elementary'!$A$424:$ADO$424,0)-1))*1000000</f>
        <v>0</v>
      </c>
      <c r="DL41" s="316">
        <f ca="1">IF(ISERROR(OFFSET('Daten Elementary'!$A$1,MATCH(DL$5,'Daten Elementary'!$A:$A,0)-1,MATCH(AP41,'Daten Elementary'!$A$424:$ADO$424,0)-1)),0,OFFSET('Daten Elementary'!$A$1,MATCH(DL$5,'Daten Elementary'!$A:$A,0)-1,MATCH(AP41,'Daten Elementary'!$A$424:$ADO$424,0)-1))*1000000</f>
        <v>8.0696165000000004</v>
      </c>
      <c r="DM41" s="316">
        <f t="shared" ca="1" si="21"/>
        <v>8.0696165000000004</v>
      </c>
      <c r="DN41" s="316">
        <f ca="1">IF(ISERROR(OFFSET('Daten Elementary'!$A$1,MATCH(DN$5,'Daten Elementary'!$A:$A,0)-1,MATCH(AQ41,'Daten Elementary'!$A$424:$ADO$424,0)-1)),0,OFFSET('Daten Elementary'!$A$1,MATCH(DN$5,'Daten Elementary'!$A:$A,0)-1,MATCH(AQ41,'Daten Elementary'!$A$424:$ADO$424,0)-1))*1000000</f>
        <v>11.303108</v>
      </c>
      <c r="DO41" s="316">
        <f ca="1">IF(ISERROR(OFFSET('Daten Elementary'!$A$1,MATCH(DO$5,'Daten Elementary'!$A:$A,0)-1,MATCH(AR41,'Daten Elementary'!$A$424:$ADO$424,0)-1)),0,OFFSET('Daten Elementary'!$A$1,MATCH(DO$5,'Daten Elementary'!$A:$A,0)-1,MATCH(AR41,'Daten Elementary'!$A$424:$ADO$424,0)-1))*1000000</f>
        <v>91.508590999999996</v>
      </c>
      <c r="DP41" s="316">
        <f ca="1">IF(ISERROR(OFFSET('Daten Elementary'!$A$1,MATCH(DP$5,'Daten Elementary'!$A:$A,0)-1,MATCH(AS41,'Daten Elementary'!$A$424:$ADO$424,0)-1)),0,OFFSET('Daten Elementary'!$A$1,MATCH(DP$5,'Daten Elementary'!$A:$A,0)-1,MATCH(AS41,'Daten Elementary'!$A$424:$ADO$424,0)-1))*1000000</f>
        <v>62.039218000000005</v>
      </c>
      <c r="DQ41" s="317">
        <f t="shared" ca="1" si="22"/>
        <v>172.9205335</v>
      </c>
      <c r="DR41" s="316">
        <f ca="1">IF(ISERROR(OFFSET('Daten Elementary'!$A$1,MATCH(DR$5,'Daten Elementary'!$A:$A,0)-1,MATCH($AT41,'Daten Elementary'!$A$424:$ADO$424,0)-1)),0,OFFSET('Daten Elementary'!$A$1,MATCH(DR$5,'Daten Elementary'!$A:$A,0)-1,MATCH($AT41,'Daten Elementary'!$A$424:$ADO$424,0)-1))*1000000</f>
        <v>172.92052999999999</v>
      </c>
      <c r="DS41" s="305">
        <f t="shared" ca="1" si="23"/>
        <v>0.99999997975948862</v>
      </c>
      <c r="DT41" s="318">
        <f ca="1">IF(ISERROR(OFFSET('Daten UBP13'!$A$1,MATCH(DT$5,'Daten UBP13'!$A:$A,0)-1,MATCH(AM41,'Daten UBP13'!$A$424:$AEG$424,0)-1)),0,OFFSET('Daten UBP13'!$A$1,MATCH(DT$5,'Daten UBP13'!$A:$A,0)-1,MATCH(AM41,'Daten UBP13'!$A$424:$AEG$424,0)-1))</f>
        <v>0</v>
      </c>
      <c r="DU41" s="318">
        <f ca="1">IF(ISERROR(OFFSET('Daten UBP13'!$A$1,MATCH(DU$5,'Daten UBP13'!$A:$A,0)-1,MATCH(AN41,'Daten UBP13'!$A$424:$AEG$424,0)-1)),0,OFFSET('Daten UBP13'!$A$1,MATCH(DU$5,'Daten UBP13'!$A:$A,0)-1,MATCH(AN41,'Daten UBP13'!$A$424:$AEG$424,0)-1))</f>
        <v>19.425190000000001</v>
      </c>
      <c r="DV41" s="318">
        <f ca="1">IF(ISERROR(OFFSET('Daten UBP13'!$A$1,MATCH(DV$5,'Daten UBP13'!$A:$A,0)-1,MATCH(AO41,'Daten UBP13'!$A$424:$AEG$424,0)-1)),0,OFFSET('Daten UBP13'!$A$1,MATCH(DV$5,'Daten UBP13'!$A:$A,0)-1,MATCH(AO41,'Daten UBP13'!$A$424:$AEG$424,0)-1))</f>
        <v>0</v>
      </c>
      <c r="DW41" s="318">
        <f ca="1">IF(ISERROR(OFFSET('Daten UBP13'!$A$1,MATCH(DW$5,'Daten UBP13'!$A:$A,0)-1,MATCH(AP41,'Daten UBP13'!$A$424:$AEG$424,0)-1)),0,OFFSET('Daten UBP13'!$A$1,MATCH(DW$5,'Daten UBP13'!$A:$A,0)-1,MATCH(AP41,'Daten UBP13'!$A$424:$AEG$424,0)-1))</f>
        <v>9.4367450999999996</v>
      </c>
      <c r="DX41" s="318">
        <f t="shared" ca="1" si="24"/>
        <v>28.8619351</v>
      </c>
      <c r="DY41" s="318">
        <f ca="1">IF(ISERROR(OFFSET('Daten UBP13'!$A$1,MATCH(DY$5,'Daten UBP13'!$A:$A,0)-1,MATCH(AQ41,'Daten UBP13'!$A$424:$AEG$424,0)-1)),0,OFFSET('Daten UBP13'!$A$1,MATCH(DY$5,'Daten UBP13'!$A:$A,0)-1,MATCH(AQ41,'Daten UBP13'!$A$424:$AEG$424,0)-1))</f>
        <v>13.963718999999999</v>
      </c>
      <c r="DZ41" s="318">
        <f ca="1">IF(ISERROR(OFFSET('Daten UBP13'!$A$1,MATCH(DZ$5,'Daten UBP13'!$A:$A,0)-1,MATCH(AR41,'Daten UBP13'!$A$424:$AEG$424,0)-1)),0,OFFSET('Daten UBP13'!$A$1,MATCH(DZ$5,'Daten UBP13'!$A:$A,0)-1,MATCH(AR41,'Daten UBP13'!$A$424:$AEG$424,0)-1))</f>
        <v>87.369682999999995</v>
      </c>
      <c r="EA41" s="318">
        <f ca="1">IF(ISERROR(OFFSET('Daten UBP13'!$A$1,MATCH(EA$5,'Daten UBP13'!$A:$A,0)-1,MATCH(AS41,'Daten UBP13'!$A$424:$AEG$424,0)-1)),0,OFFSET('Daten UBP13'!$A$1,MATCH(EA$5,'Daten UBP13'!$A:$A,0)-1,MATCH(AS41,'Daten UBP13'!$A$424:$AEG$424,0)-1))</f>
        <v>37.436736000000003</v>
      </c>
      <c r="EB41" s="319">
        <f t="shared" ca="1" si="25"/>
        <v>167.63207309999999</v>
      </c>
      <c r="EC41" s="318">
        <f ca="1">IF(ISERROR(OFFSET('Daten UBP13'!$A$1,MATCH(EC$5,'Daten UBP13'!$A:$A,0)-1,MATCH(AT41,'Daten UBP13'!$A$424:$AEG$424,0)-1)),0,OFFSET('Daten UBP13'!$A$1,MATCH(EC$5,'Daten UBP13'!$A:$A,0)-1,MATCH(AT41,'Daten UBP13'!$A$424:$AEG$424,0)-1))</f>
        <v>167.63207</v>
      </c>
      <c r="ED41" s="305">
        <f t="shared" ca="1" si="26"/>
        <v>0.999999981507119</v>
      </c>
      <c r="EE41" s="320">
        <f ca="1">IF(ISERROR(OFFSET('Daten ReCiPe'!$A$1,MATCH(EE$5,'Daten ReCiPe'!$A:$A,0)-1,MATCH(AM41,'Daten ReCiPe'!$A$424:$ADO$424,0)-1)),0,OFFSET('Daten ReCiPe'!$A$1,MATCH(EE$5,'Daten ReCiPe'!$A:$A,0)-1,MATCH(AM41,'Daten ReCiPe'!$A$424:$ADO$424,0)-1))*1000</f>
        <v>0</v>
      </c>
      <c r="EF41" s="320">
        <f ca="1">IF(ISERROR(OFFSET('Daten ReCiPe'!$A$1,MATCH(EF$5,'Daten ReCiPe'!$A:$A,0)-1,MATCH(AN41,'Daten ReCiPe'!$A$424:$ADO$424,0)-1)),0,OFFSET('Daten ReCiPe'!$A$1,MATCH(EF$5,'Daten ReCiPe'!$A:$A,0)-1,MATCH(AN41,'Daten ReCiPe'!$A$424:$ADO$424,0)-1))*1000</f>
        <v>0.46699257999999999</v>
      </c>
      <c r="EG41" s="320">
        <f ca="1">IF(ISERROR(OFFSET('Daten ReCiPe'!$A$1,MATCH(EG$5,'Daten ReCiPe'!$A:$A,0)-1,MATCH(AO41,'Daten ReCiPe'!$A$424:$ADO$424,0)-1)),0,OFFSET('Daten ReCiPe'!$A$1,MATCH(EG$5,'Daten ReCiPe'!$A:$A,0)-1,MATCH(AO41,'Daten ReCiPe'!$A$424:$ADO$424,0)-1))*1000</f>
        <v>0</v>
      </c>
      <c r="EH41" s="320">
        <f ca="1">IF(ISERROR(OFFSET('Daten ReCiPe'!$A$1,MATCH(EH$5,'Daten ReCiPe'!$A:$A,0)-1,MATCH(AP41,'Daten ReCiPe'!$A$424:$ADO$424,0)-1)),0,OFFSET('Daten ReCiPe'!$A$1,MATCH(EH$5,'Daten ReCiPe'!$A:$A,0)-1,MATCH(AP41,'Daten ReCiPe'!$A$424:$ADO$424,0)-1))*1000</f>
        <v>0.52481383000000004</v>
      </c>
      <c r="EI41" s="320">
        <f t="shared" ca="1" si="27"/>
        <v>0.99180641000000003</v>
      </c>
      <c r="EJ41" s="320">
        <f ca="1">IF(ISERROR(OFFSET('Daten ReCiPe'!$A$1,MATCH(EJ$5,'Daten ReCiPe'!$A:$A,0)-1,MATCH(AQ41,'Daten ReCiPe'!$A$424:$ADO$424,0)-1)),0,OFFSET('Daten ReCiPe'!$A$1,MATCH(EJ$5,'Daten ReCiPe'!$A:$A,0)-1,MATCH(AQ41,'Daten ReCiPe'!$A$424:$ADO$424,0)-1))*1000</f>
        <v>0.86266228999999994</v>
      </c>
      <c r="EK41" s="320">
        <f ca="1">IF(ISERROR(OFFSET('Daten ReCiPe'!$A$1,MATCH(EK$5,'Daten ReCiPe'!$A:$A,0)-1,MATCH(AR41,'Daten ReCiPe'!$A$424:$ADO$424,0)-1)),0,OFFSET('Daten ReCiPe'!$A$1,MATCH(EK$5,'Daten ReCiPe'!$A:$A,0)-1,MATCH(AR41,'Daten ReCiPe'!$A$424:$ADO$424,0)-1))*1000</f>
        <v>6.3677098000000001</v>
      </c>
      <c r="EL41" s="320">
        <f ca="1">IF(ISERROR(OFFSET('Daten ReCiPe'!$A$1,MATCH(EL$5,'Daten ReCiPe'!$A:$A,0)-1,MATCH(AS41,'Daten ReCiPe'!$A$424:$ADO$424,0)-1)),0,OFFSET('Daten ReCiPe'!$A$1,MATCH(EL$5,'Daten ReCiPe'!$A:$A,0)-1,MATCH(AS41,'Daten ReCiPe'!$A$424:$ADO$424,0)-1))*1000</f>
        <v>2.0022099999999998</v>
      </c>
      <c r="EM41" s="321">
        <f t="shared" ca="1" si="28"/>
        <v>10.2243885</v>
      </c>
      <c r="EN41" s="320">
        <f ca="1">IF(ISERROR(OFFSET('Daten ReCiPe'!$A$1,MATCH(EN$5,'Daten ReCiPe'!$A:$A,0)-1,MATCH(AT41,'Daten ReCiPe'!$A$424:$ADO$424,0)-1)),0,OFFSET('Daten ReCiPe'!$A$1,MATCH(EN$5,'Daten ReCiPe'!$A:$A,0)-1,MATCH(AT41,'Daten ReCiPe'!$A$424:$ADO$424,0)-1))*1000</f>
        <v>10.224389</v>
      </c>
      <c r="EO41" s="305">
        <f t="shared" ca="1" si="29"/>
        <v>1.0000000489026801</v>
      </c>
      <c r="EP41" s="322">
        <f ca="1">IF(ISERROR(OFFSET('Daten Elementary'!$A$1,MATCH(EP$5,'Daten Elementary'!$A:$A,0)-1,MATCH(AM41,'Daten Elementary'!$A$424:$ADO$424,0)-1)),0,OFFSET('Daten Elementary'!$A$1,MATCH(EP$5,'Daten Elementary'!$A:$A,0)-1,MATCH(AM41,'Daten Elementary'!$A$424:$ADO$424,0)-1))*1000000</f>
        <v>0</v>
      </c>
      <c r="EQ41" s="322">
        <f ca="1">IF(ISERROR(OFFSET('Daten Elementary'!$A$1,MATCH(EQ$5,'Daten Elementary'!$A:$A,0)-1,MATCH(AN41,'Daten Elementary'!$A$424:$ADO$424,0)-1)),0,OFFSET('Daten Elementary'!$A$1,MATCH(EQ$5,'Daten Elementary'!$A:$A,0)-1,MATCH(AN41,'Daten Elementary'!$A$424:$ADO$424,0)-1))*1000000</f>
        <v>7.3778822000000008E-2</v>
      </c>
      <c r="ER41" s="322">
        <f ca="1">IF(ISERROR(OFFSET('Daten Elementary'!$A$1,MATCH(ER$5,'Daten Elementary'!$A:$A,0)-1,MATCH(AO41,'Daten Elementary'!$A$424:$ADO$424,0)-1)),0,OFFSET('Daten Elementary'!$A$1,MATCH(ER$5,'Daten Elementary'!$A:$A,0)-1,MATCH(AO41,'Daten Elementary'!$A$424:$ADO$424,0)-1))*1000000</f>
        <v>0</v>
      </c>
      <c r="ES41" s="322">
        <f ca="1">IF(ISERROR(OFFSET('Daten Elementary'!$A$1,MATCH(ES$5,'Daten Elementary'!$A:$A,0)-1,MATCH(AP41,'Daten Elementary'!$A$424:$ADO$424,0)-1)),0,OFFSET('Daten Elementary'!$A$1,MATCH(ES$5,'Daten Elementary'!$A:$A,0)-1,MATCH(AP41,'Daten Elementary'!$A$424:$ADO$424,0)-1))*1000000</f>
        <v>13.616811</v>
      </c>
      <c r="ET41" s="322">
        <f t="shared" ca="1" si="30"/>
        <v>13.690589822</v>
      </c>
      <c r="EU41" s="322">
        <f ca="1">IF(ISERROR(OFFSET('Daten Elementary'!$A$1,MATCH(EU$5,'Daten Elementary'!$A:$A,0)-1,MATCH(AQ41,'Daten Elementary'!$A$424:$ADO$424,0)-1)),0,OFFSET('Daten Elementary'!$A$1,MATCH(EU$5,'Daten Elementary'!$A:$A,0)-1,MATCH(AQ41,'Daten Elementary'!$A$424:$ADO$424,0)-1))*1000000</f>
        <v>16.013659000000001</v>
      </c>
      <c r="EV41" s="322">
        <f ca="1">IF(ISERROR(OFFSET('Daten Elementary'!$A$1,MATCH(EV$5,'Daten Elementary'!$A:$A,0)-1,MATCH(AR41,'Daten Elementary'!$A$424:$ADO$424,0)-1)),0,OFFSET('Daten Elementary'!$A$1,MATCH(EV$5,'Daten Elementary'!$A:$A,0)-1,MATCH(AR41,'Daten Elementary'!$A$424:$ADO$424,0)-1))*1000000</f>
        <v>124.56574000000001</v>
      </c>
      <c r="EW41" s="322">
        <f ca="1">IF(ISERROR(OFFSET('Daten Elementary'!$A$1,MATCH(EW$5,'Daten Elementary'!$A:$A,0)-1,MATCH(AS41,'Daten Elementary'!$A$424:$ADO$424,0)-1)),0,OFFSET('Daten Elementary'!$A$1,MATCH(EW$5,'Daten Elementary'!$A:$A,0)-1,MATCH(AS41,'Daten Elementary'!$A$424:$ADO$424,0)-1))*1000000</f>
        <v>33.956916999999997</v>
      </c>
      <c r="EX41" s="323">
        <f t="shared" ca="1" si="31"/>
        <v>188.22690582200002</v>
      </c>
      <c r="EY41" s="322">
        <f ca="1">IF(ISERROR(OFFSET('Daten Elementary'!$A$1,MATCH(EY$5,'Daten Elementary'!$A:$A,0)-1,MATCH($AT41,'Daten Elementary'!$A$424:$ADO$424,0)-1)),0,OFFSET('Daten Elementary'!$A$1,MATCH(EY$5,'Daten Elementary'!$A:$A,0)-1,MATCH($AT41,'Daten Elementary'!$A$424:$ADO$424,0)-1))*1000000</f>
        <v>188.2269</v>
      </c>
      <c r="EZ41" s="305">
        <f t="shared" ca="1" si="32"/>
        <v>0.99999996906924649</v>
      </c>
      <c r="FA41" s="314">
        <f ca="1">IF(ISERROR(OFFSET('Daten Elementary'!$A$1,MATCH(FA$5,'Daten Elementary'!$A:$A,0)-1,MATCH(AM41,'Daten Elementary'!$A$424:$ADO$424,0)-1)),0,OFFSET('Daten Elementary'!$A$1,MATCH(FA$5,'Daten Elementary'!$A:$A,0)-1,MATCH(AM41,'Daten Elementary'!$A$424:$ADO$424,0)-1))*1000</f>
        <v>0</v>
      </c>
      <c r="FB41" s="314">
        <f ca="1">IF(ISERROR(OFFSET('Daten Elementary'!$A$1,MATCH(FB$5,'Daten Elementary'!$A:$A,0)-1,MATCH(AN41,'Daten Elementary'!$A$424:$ADO$424,0)-1)),0,OFFSET('Daten Elementary'!$A$1,MATCH(FB$5,'Daten Elementary'!$A:$A,0)-1,MATCH(AN41,'Daten Elementary'!$A$424:$ADO$424,0)-1))*1000</f>
        <v>0</v>
      </c>
      <c r="FC41" s="314">
        <f ca="1">IF(ISERROR(OFFSET('Daten Elementary'!$A$1,MATCH(FC$5,'Daten Elementary'!$A:$A,0)-1,MATCH(AO41,'Daten Elementary'!$A$424:$ADO$424,0)-1)),0,OFFSET('Daten Elementary'!$A$1,MATCH(FC$5,'Daten Elementary'!$A:$A,0)-1,MATCH(AO41,'Daten Elementary'!$A$424:$ADO$424,0)-1))*1000</f>
        <v>0</v>
      </c>
      <c r="FD41" s="314">
        <f ca="1">IF(ISERROR(OFFSET('Daten Elementary'!$A$1,MATCH(FD$5,'Daten Elementary'!$A:$A,0)-1,MATCH(AP41,'Daten Elementary'!$A$424:$ADO$424,0)-1)),0,OFFSET('Daten Elementary'!$A$1,MATCH(FD$5,'Daten Elementary'!$A:$A,0)-1,MATCH(AP41,'Daten Elementary'!$A$424:$ADO$424,0)-1))*1000</f>
        <v>1.9378157999999999</v>
      </c>
      <c r="FE41" s="314">
        <f t="shared" ca="1" si="33"/>
        <v>1.9378157999999999</v>
      </c>
      <c r="FF41" s="314">
        <f ca="1">IF(ISERROR(OFFSET('Daten Elementary'!$A$1,MATCH(FF$5,'Daten Elementary'!$A:$A,0)-1,MATCH(AQ41,'Daten Elementary'!$A$424:$ADO$424,0)-1)),0,OFFSET('Daten Elementary'!$A$1,MATCH(FF$5,'Daten Elementary'!$A:$A,0)-1,MATCH(AQ41,'Daten Elementary'!$A$424:$ADO$424,0)-1))*1000</f>
        <v>5.8896132000000003</v>
      </c>
      <c r="FG41" s="314">
        <f ca="1">IF(ISERROR(OFFSET('Daten Elementary'!$A$1,MATCH(FG$5,'Daten Elementary'!$A:$A,0)-1,MATCH(AR41,'Daten Elementary'!$A$424:$ADO$424,0)-1)),0,OFFSET('Daten Elementary'!$A$1,MATCH(FG$5,'Daten Elementary'!$A:$A,0)-1,MATCH(AR41,'Daten Elementary'!$A$424:$ADO$424,0)-1))*1000</f>
        <v>44.176506999999994</v>
      </c>
      <c r="FH41" s="314">
        <f ca="1">IF(ISERROR(OFFSET('Daten Elementary'!$A$1,MATCH(FH$5,'Daten Elementary'!$A:$A,0)-1,MATCH(AS41,'Daten Elementary'!$A$424:$ADO$424,0)-1)),0,OFFSET('Daten Elementary'!$A$1,MATCH(FH$5,'Daten Elementary'!$A:$A,0)-1,MATCH(AS41,'Daten Elementary'!$A$424:$ADO$424,0)-1))*1000</f>
        <v>12.843957</v>
      </c>
      <c r="FI41" s="315">
        <f t="shared" ca="1" si="34"/>
        <v>64.847892999999999</v>
      </c>
      <c r="FJ41" s="314">
        <f ca="1">IF(ISERROR(OFFSET('Daten Elementary'!$A$1,MATCH(FJ$5,'Daten Elementary'!$A:$A,0)-1,MATCH($AT41,'Daten Elementary'!$A$424:$ADO$424,0)-1)),0,OFFSET('Daten Elementary'!$A$1,MATCH(FJ$5,'Daten Elementary'!$A:$A,0)-1,MATCH($AT41,'Daten Elementary'!$A$424:$ADO$424,0)-1))*1000</f>
        <v>64.847892999999999</v>
      </c>
      <c r="FK41" s="305">
        <f t="shared" ca="1" si="35"/>
        <v>1</v>
      </c>
      <c r="FL41" s="314">
        <f ca="1">IF(ISERROR(OFFSET('Daten Elementary'!$A$1,MATCH(FL$5,'Daten Elementary'!$A:$A,0)-1,MATCH(AM41,'Daten Elementary'!$A$424:$ADO$424,0)-1)),0,OFFSET('Daten Elementary'!$A$1,MATCH(FL$5,'Daten Elementary'!$A:$A,0)-1,MATCH(AM41,'Daten Elementary'!$A$424:$ADO$424,0)-1))</f>
        <v>0</v>
      </c>
      <c r="FM41" s="314">
        <f ca="1">IF(ISERROR(OFFSET('Daten Elementary'!$A$1,MATCH(FM$5,'Daten Elementary'!$A:$A,0)-1,MATCH(AN41,'Daten Elementary'!$A$424:$ADO$424,0)-1)),0,OFFSET('Daten Elementary'!$A$1,MATCH(FM$5,'Daten Elementary'!$A:$A,0)-1,MATCH(AN41,'Daten Elementary'!$A$424:$ADO$424,0)-1))</f>
        <v>0</v>
      </c>
      <c r="FN41" s="314">
        <f ca="1">IF(ISERROR(OFFSET('Daten Elementary'!$A$1,MATCH(FN$5,'Daten Elementary'!$A:$A,0)-1,MATCH(AO41,'Daten Elementary'!$A$424:$ADO$424,0)-1)),0,OFFSET('Daten Elementary'!$A$1,MATCH(FN$5,'Daten Elementary'!$A:$A,0)-1,MATCH(AO41,'Daten Elementary'!$A$424:$ADO$424,0)-1))</f>
        <v>0</v>
      </c>
      <c r="FO41" s="314">
        <f ca="1">IF(ISERROR(OFFSET('Daten Elementary'!$A$1,MATCH(FO$5,'Daten Elementary'!$A:$A,0)-1,MATCH(AP41,'Daten Elementary'!$A$424:$ADO$424,0)-1)),0,OFFSET('Daten Elementary'!$A$1,MATCH(FO$5,'Daten Elementary'!$A:$A,0)-1,MATCH(AP41,'Daten Elementary'!$A$424:$ADO$424,0)-1))</f>
        <v>0</v>
      </c>
      <c r="FP41" s="314">
        <f t="shared" ca="1" si="36"/>
        <v>0</v>
      </c>
      <c r="FQ41" s="314">
        <f ca="1">IF(ISERROR(OFFSET('Daten Elementary'!$A$1,MATCH(FQ$5,'Daten Elementary'!$A:$A,0)-1,MATCH(AQ41,'Daten Elementary'!$A$424:$ADO$424,0)-1)),0,OFFSET('Daten Elementary'!$A$1,MATCH(FQ$5,'Daten Elementary'!$A:$A,0)-1,MATCH(AQ41,'Daten Elementary'!$A$424:$ADO$424,0)-1))</f>
        <v>0</v>
      </c>
      <c r="FR41" s="314">
        <f ca="1">IF(ISERROR(OFFSET('Daten Elementary'!$A$1,MATCH(FR$5,'Daten Elementary'!$A:$A,0)-1,MATCH(AR41,'Daten Elementary'!$A$424:$ADO$424,0)-1)),0,OFFSET('Daten Elementary'!$A$1,MATCH(FR$5,'Daten Elementary'!$A:$A,0)-1,MATCH(AR41,'Daten Elementary'!$A$424:$ADO$424,0)-1))</f>
        <v>0</v>
      </c>
      <c r="FS41" s="314">
        <f ca="1">IF(ISERROR(OFFSET('Daten Elementary'!$A$1,MATCH(FS$5,'Daten Elementary'!$A:$A,0)-1,MATCH(AS41,'Daten Elementary'!$A$424:$ADO$424,0)-1)),0,OFFSET('Daten Elementary'!$A$1,MATCH(FS$5,'Daten Elementary'!$A:$A,0)-1,MATCH(AS41,'Daten Elementary'!$A$424:$ADO$424,0)-1))</f>
        <v>0</v>
      </c>
      <c r="FT41" s="315">
        <f t="shared" ca="1" si="37"/>
        <v>0</v>
      </c>
      <c r="FU41" s="314">
        <f ca="1">IF(ISERROR(OFFSET('Daten Elementary'!$A$1,MATCH(FU$5,'Daten Elementary'!$A:$A,0)-1,MATCH($AT41,'Daten Elementary'!$A$424:$ADO$424,0)-1)),0,OFFSET('Daten Elementary'!$A$1,MATCH(FU$5,'Daten Elementary'!$A:$A,0)-1,MATCH($AT41,'Daten Elementary'!$A$424:$ADO$424,0)-1))</f>
        <v>0</v>
      </c>
      <c r="FV41" s="305">
        <f t="shared" ca="1" si="38"/>
        <v>0</v>
      </c>
      <c r="FW41" s="324"/>
      <c r="FX41" s="231" t="str">
        <f t="shared" si="39"/>
        <v>Personenwagen, Elektrizität (Ökostrommix CH)</v>
      </c>
      <c r="FY41" s="231" t="str">
        <f t="shared" si="2"/>
        <v>Personenwagen</v>
      </c>
      <c r="FZ41" s="231" t="str">
        <f t="shared" si="3"/>
        <v>, Elektrizität</v>
      </c>
      <c r="GA41" s="231" t="str">
        <f t="shared" si="4"/>
        <v xml:space="preserve"> (Ökostrommix CH)</v>
      </c>
      <c r="GB41" s="231"/>
    </row>
    <row r="42" spans="1:184" ht="16.5" customHeight="1">
      <c r="A42" s="295"/>
      <c r="B42" s="295"/>
      <c r="C42" s="332" t="s">
        <v>385</v>
      </c>
      <c r="D42" s="332" t="s">
        <v>10</v>
      </c>
      <c r="E42" s="327" t="s">
        <v>216</v>
      </c>
      <c r="F42" s="102">
        <v>1.6</v>
      </c>
      <c r="G42" s="33">
        <v>5</v>
      </c>
      <c r="H42" s="87">
        <f t="shared" si="52"/>
        <v>0.32</v>
      </c>
      <c r="I42" s="101"/>
      <c r="J42" s="99">
        <f>20</f>
        <v>20</v>
      </c>
      <c r="K42" s="100">
        <v>1580</v>
      </c>
      <c r="L42" s="100">
        <v>318</v>
      </c>
      <c r="M42" s="99">
        <v>0.5</v>
      </c>
      <c r="N42" s="38" t="s">
        <v>99</v>
      </c>
      <c r="O42" s="6">
        <f ca="1">(IF(ISERROR(INDEX(INDIRECT($D$268),MATCH($AM42,$AM$4:$AM$275,0),MATCH(O$304,INDIRECT($E$268),0))*$I42/$AD42),0,INDEX(INDIRECT($D$268),MATCH($AM42,$AM$4:$AM$275,0),MATCH(O$304,INDIRECT($E$268),0))*$I42/$AD42)+IF(ISERROR(INDEX(INDIRECT($D$268),MATCH($AN42,$AN$4:$AN$275,0),MATCH(O$305,INDIRECT($E$268),0))*$J42/$AE42),0,INDEX(INDIRECT($D$268),MATCH($AN42,$AN$4:$AN$275,0),MATCH(O$305,INDIRECT($E$268),0))*$J42/$AE42))*$AC42/$F42</f>
        <v>4.0739605527638183</v>
      </c>
      <c r="P42" s="6">
        <f ca="1">(IF(ISERROR(INDEX(INDIRECT($D$268),MATCH($AO42,$AO$4:$AO$275,0),MATCH(P$304,INDIRECT($E$268),0))*$I42/$AD42),0,INDEX(INDIRECT($D$268),MATCH($AO42,$AO$4:$AO$275,0),MATCH(P$304,INDIRECT($E$268),0))*$I42/$AD42)+IF(ISERROR(INDEX(INDIRECT($D$268),MATCH($AP42,$AP$4:$AP$275,0),MATCH(P$305,INDIRECT($E$268),0))*$J42/$AE42),0,INDEX(INDIRECT($D$268),MATCH($AP42,$AP$4:$AP$275,0),MATCH(P$305,INDIRECT($E$268),0))*$J42/$AE42))*$AC42/$F42</f>
        <v>12.678978015075376</v>
      </c>
      <c r="Q42" s="6">
        <f ca="1">INDEX(INDIRECT($D$268),MATCH($AQ42,$AQ$4:$AQ$284,0),MATCH(Q$4,INDIRECT($E$268),0))*$K42*$AC42/$F42/$AF42</f>
        <v>4.1450079487381704</v>
      </c>
      <c r="R42" s="6">
        <f ca="1">INDEX(INDIRECT($D$268),MATCH($AR42,$AR$4:$AR$284,0),MATCH(R$4,INDIRECT($E$268),0))*IF($K42=1,$K42/$AF42,($K42-$L42)/($AF42-$AG42))*$AC42/$F42+$L42*(1+$M42)*INDEX(INDIRECT($D$268),MATCH($AR$223,$AR$4:$AR$284,0),MATCH(R$4,INDIRECT($E$268),0))/$AH42/$F42</f>
        <v>62.574936515962904</v>
      </c>
      <c r="S42" s="6">
        <f ca="1">INDEX(INDIRECT($D$268),MATCH($AS42,$AS$4:$AS$284,0),MATCH(S$4,INDIRECT($E$268),0))*$K42*$AC42/$F42/$AF42</f>
        <v>8.896194361198738</v>
      </c>
      <c r="T42" s="7">
        <f t="shared" ca="1" si="1"/>
        <v>92.369077393739005</v>
      </c>
      <c r="U42" s="6">
        <f>IF($B$268=6,(IF(OR(AJ42="Benzin",AJ42="Diesel"),$AK42*INDEX('DIN EN 16258'!$I:$I,MATCH('mobitool-Faktoren v2.0'!$AI42,'DIN EN 16258'!$A:$A,0))*$I42/$AD42+$AL42*INDEX('DIN EN 16258'!$I:$I,MATCH('mobitool-Faktoren v2.0'!$AJ42,'DIN EN 16258'!$A:$A,0))*$I42/$AD42,IF(ISERROR($AK42*INDEX('DIN EN 16258'!$I:$I,MATCH('mobitool-Faktoren v2.0'!$AI42,'DIN EN 16258'!$A:$A,0))*$I42/$AD42),0,$AK42*INDEX('DIN EN 16258'!$I:$I,MATCH('mobitool-Faktoren v2.0'!$AI42,'DIN EN 16258'!$A:$A,0))*$I42/$AD42)+IF(ISERROR($AL42*INDEX('DIN EN 16258'!$I:$I,MATCH('mobitool-Faktoren v2.0'!$AJ42,'DIN EN 16258'!$A:$A,0))*$J42/$AE42),0,$AL42*INDEX('DIN EN 16258'!$I:$I,MATCH('mobitool-Faktoren v2.0'!$AJ42,'DIN EN 16258'!$A:$A,0))*$J42/$AE42)))*1000,
IF($B$268=1,(IF(OR(AJ42="Benzin",AJ42="Diesel"),$AK42*INDEX('DIN EN 16258'!$D:$D,MATCH('mobitool-Faktoren v2.0'!$AI42,'DIN EN 16258'!$A:$A,0))*$I42/$AD42+$AL42*INDEX('DIN EN 16258'!$D:$D,MATCH('mobitool-Faktoren v2.0'!$AJ42,'DIN EN 16258'!$A:$A,0))*$I42/$AD42,IF(ISERROR($AK42*INDEX('DIN EN 16258'!$D:$D,MATCH('mobitool-Faktoren v2.0'!$AI42,'DIN EN 16258'!$A:$A,0))*$I42/$AD42),0,$AK42*INDEX('DIN EN 16258'!$D:$D,MATCH('mobitool-Faktoren v2.0'!$AI42,'DIN EN 16258'!$A:$A,0))*$I42/$AD42)+IF(ISERROR($AL42*INDEX('DIN EN 16258'!$D:$D,MATCH('mobitool-Faktoren v2.0'!$AJ42,'DIN EN 16258'!$A:$A,0))*$J42/$AE42),0,$AL42*INDEX('DIN EN 16258'!$D:$D,MATCH('mobitool-Faktoren v2.0'!$AJ42,'DIN EN 16258'!$A:$A,0))*$J42/$AE42))),0))*$AC42/$F42</f>
        <v>0</v>
      </c>
      <c r="V42" s="6">
        <f>IF($B$268=6,(IF(OR(AJ42="Benzin",AJ42="Diesel"),$AK42*INDEX('DIN EN 16258'!$L:$L,MATCH('mobitool-Faktoren v2.0'!$AI42,'DIN EN 16258'!$A:$A,0))*$I42/$AD42+$AL42*INDEX('DIN EN 16258'!$L:$L,MATCH('mobitool-Faktoren v2.0'!$AJ42,'DIN EN 16258'!$A:$A,0))*$I42/$AD42,IF(ISERROR($AK42*INDEX('DIN EN 16258'!$L:$L,MATCH('mobitool-Faktoren v2.0'!$AI42,'DIN EN 16258'!$A:$A,0))*$I42/$AD42),0,$AK42*INDEX('DIN EN 16258'!$L:$L,MATCH('mobitool-Faktoren v2.0'!$AI42,'DIN EN 16258'!$A:$A,0))*$I42/$AD42)+IF(ISERROR($AL42*INDEX('DIN EN 16258'!$L:$L,MATCH('mobitool-Faktoren v2.0'!$AJ42,'DIN EN 16258'!$A:$A,0))*$J42/$AE42),0,$AL42*INDEX('DIN EN 16258'!$L:$L,MATCH('mobitool-Faktoren v2.0'!$AJ42,'DIN EN 16258'!$A:$A,0))*$J42/$AE42)))*1000,
IF($B$268=1,(IF(OR(AJ42="Benzin",AJ42="Diesel"),$AK42*INDEX('DIN EN 16258'!$F:$F,MATCH('mobitool-Faktoren v2.0'!$AI42,'DIN EN 16258'!$A:$A,0))*$I42/$AD42+$AL42*INDEX('DIN EN 16258'!$F:$F,MATCH('mobitool-Faktoren v2.0'!$AJ42,'DIN EN 16258'!$A:$A,0))*$I42/$AD42,IF(ISERROR($AK42*INDEX('DIN EN 16258'!$F:$F,MATCH('mobitool-Faktoren v2.0'!$AI42,'DIN EN 16258'!$A:$A,0))*$I42/$AD42),0,$AK42*INDEX('DIN EN 16258'!$F:$F,MATCH('mobitool-Faktoren v2.0'!$AI42,'DIN EN 16258'!$A:$A,0))*$I42/$AD42)+IF(ISERROR($AL42*INDEX('DIN EN 16258'!$F:$F,MATCH('mobitool-Faktoren v2.0'!$AJ42,'DIN EN 16258'!$A:$A,0))*$J42/$AE42),0,$AL42*INDEX('DIN EN 16258'!$F:$F,MATCH('mobitool-Faktoren v2.0'!$AJ42,'DIN EN 16258'!$A:$A,0))*$J42/$AE42))),0))*$AC42/$F42</f>
        <v>11.659384124999997</v>
      </c>
      <c r="W42" s="39" t="s">
        <v>672</v>
      </c>
      <c r="X42" s="6" t="s">
        <v>163</v>
      </c>
      <c r="Y42" s="336">
        <v>10</v>
      </c>
      <c r="Z42" s="336">
        <v>30</v>
      </c>
      <c r="AA42" s="337">
        <v>500</v>
      </c>
      <c r="AB42" s="299">
        <v>3500</v>
      </c>
      <c r="AC42" s="300">
        <v>1</v>
      </c>
      <c r="AD42" s="298"/>
      <c r="AE42" s="298">
        <v>19.899999999999999</v>
      </c>
      <c r="AF42" s="299">
        <v>1585</v>
      </c>
      <c r="AG42" s="299">
        <v>318</v>
      </c>
      <c r="AH42" s="299">
        <v>150000</v>
      </c>
      <c r="AI42" s="301"/>
      <c r="AJ42" s="301" t="s">
        <v>625</v>
      </c>
      <c r="AK42" s="329"/>
      <c r="AL42" s="329">
        <v>0.19900000000000001</v>
      </c>
      <c r="AM42" s="202" t="s">
        <v>81</v>
      </c>
      <c r="AN42" s="202" t="s">
        <v>873</v>
      </c>
      <c r="AO42" s="202" t="s">
        <v>81</v>
      </c>
      <c r="AP42" s="202" t="s">
        <v>876</v>
      </c>
      <c r="AQ42" s="202" t="s">
        <v>874</v>
      </c>
      <c r="AR42" s="331" t="s">
        <v>914</v>
      </c>
      <c r="AS42" s="202" t="s">
        <v>875</v>
      </c>
      <c r="AT42" s="331" t="s">
        <v>915</v>
      </c>
      <c r="AU42" s="303">
        <f ca="1">IF(ISERROR(OFFSET('Daten KEA'!$A$1,MATCH(AU$5,'Daten KEA'!$A:$A,0)-1,MATCH(AM42,'Daten KEA'!$A$424:$ADO$424,0)-1)),0,OFFSET('Daten KEA'!$A$1,MATCH(AU$5,'Daten KEA'!$A:$A,0)-1,MATCH(AM42,'Daten KEA'!$A$424:$ADO$424,0)-1))+IF(ISERROR(AK42*INDEX('Energiefaktoren Ecoinvent'!$D:$D,MATCH('mobitool-Faktoren v2.0'!AI42,'Energiefaktoren Ecoinvent'!$A:$A,0))),0,AK42*INDEX('Energiefaktoren Ecoinvent'!$D:$D,MATCH('mobitool-Faktoren v2.0'!AI42,'Energiefaktoren Ecoinvent'!$A:$A,0)))+IF(OR(AJ42="Benzin",AJ42="Diesel"),IF(ISERROR(OFFSET('Daten KEA'!$A$1,MATCH(AV$5,'Daten KEA'!$A:$A,0)-1,MATCH(AN42,'Daten KEA'!$A$424:$ADO$424,0)-1)),0,OFFSET('Daten KEA'!$A$1,MATCH(AV$5,'Daten KEA'!$A:$A,0)-1,MATCH(AN42,'Daten KEA'!$A$424:$ADO$424,0)-1))+IF(ISERROR(AL42*INDEX('Energiefaktoren Ecoinvent'!$D:$D,MATCH('mobitool-Faktoren v2.0'!AJ42,'Energiefaktoren Ecoinvent'!$A:$A,0))),0,AL42*INDEX('Energiefaktoren Ecoinvent'!$D:$D,MATCH('mobitool-Faktoren v2.0'!AJ42,'Energiefaktoren Ecoinvent'!$A:$A,0))),0)</f>
        <v>0</v>
      </c>
      <c r="AV42" s="303">
        <f ca="1">IF(OR(AJ42="Benzin",AJ42="Diesel"),0,IF(ISERROR(OFFSET('Daten KEA'!$A$1,MATCH(AV$5,'Daten KEA'!$A:$A,0)-1,MATCH(AN42,'Daten KEA'!$A$424:$ADO$424,0)-1)),0,OFFSET('Daten KEA'!$A$1,MATCH(AV$5,'Daten KEA'!$A:$A,0)-1,MATCH(AN42,'Daten KEA'!$A$424:$ADO$424,0)-1))+IF(ISERROR(AL42*INDEX('Energiefaktoren Ecoinvent'!$D:$D,MATCH('mobitool-Faktoren v2.0'!AJ42,'Energiefaktoren Ecoinvent'!$A:$A,0))),0,AL42*INDEX('Energiefaktoren Ecoinvent'!$D:$D,MATCH('mobitool-Faktoren v2.0'!AJ42,'Energiefaktoren Ecoinvent'!$A:$A,0))))</f>
        <v>0.71640000000000004</v>
      </c>
      <c r="AW42" s="303">
        <f ca="1">IF(ISERROR(OFFSET('Daten KEA'!$A$1,MATCH(AW$5,'Daten KEA'!$A:$A,0)-1,MATCH(AO42,'Daten KEA'!$A$424:$ADO$424,0)-1)),0,OFFSET('Daten KEA'!$A$1,MATCH(AW$5,'Daten KEA'!$A:$A,0)-1,MATCH(AO42,'Daten KEA'!$A$424:$ADO$424,0)-1))-IF(ISERROR(AK42*INDEX('Energiefaktoren Ecoinvent'!$D:$D,MATCH('mobitool-Faktoren v2.0'!AI42,'Energiefaktoren Ecoinvent'!$A:$A,0))),0,AK42*INDEX('Energiefaktoren Ecoinvent'!$D:$D,MATCH('mobitool-Faktoren v2.0'!AI42,'Energiefaktoren Ecoinvent'!$A:$A,0)))+IF(OR(AJ42="Benzin",AJ42="Diesel"),IF(ISERROR(OFFSET('Daten KEA'!$A$1,MATCH(AX$5,'Daten KEA'!$A:$A,0)-1,MATCH(AP42,'Daten KEA'!$A$424:$ADO$424,0)-1)),0,OFFSET('Daten KEA'!$A$1,MATCH(AX$5,'Daten KEA'!$A:$A,0)-1,MATCH(AP42,'Daten KEA'!$A$424:$ADO$424,0)-1))-IF(ISERROR(AL42*INDEX('Energiefaktoren Ecoinvent'!$D:$D,MATCH('mobitool-Faktoren v2.0'!AJ42,'Energiefaktoren Ecoinvent'!$A:$A,0))),0,AL42*INDEX('Energiefaktoren Ecoinvent'!$D:$D,MATCH('mobitool-Faktoren v2.0'!AJ42,'Energiefaktoren Ecoinvent'!$A:$A,0))),0)</f>
        <v>0</v>
      </c>
      <c r="AX42" s="303">
        <f ca="1">IF(OR(AJ42="Benzin",AJ42="Diesel"),0,IF(ISERROR(OFFSET('Daten KEA'!$A$1,MATCH(AX$5,'Daten KEA'!$A:$A,0)-1,MATCH(AP42,'Daten KEA'!$A$424:$ADO$424,0)-1)),0,OFFSET('Daten KEA'!$A$1,MATCH(AX$5,'Daten KEA'!$A:$A,0)-1,MATCH(AP42,'Daten KEA'!$A$424:$ADO$424,0)-1))-IF(ISERROR(AL42*INDEX('Energiefaktoren Ecoinvent'!$D:$D,MATCH('mobitool-Faktoren v2.0'!AJ42,'Energiefaktoren Ecoinvent'!$A:$A,0))),0,AL42*INDEX('Energiefaktoren Ecoinvent'!$D:$D,MATCH('mobitool-Faktoren v2.0'!AJ42,'Energiefaktoren Ecoinvent'!$A:$A,0))))</f>
        <v>1.4345143</v>
      </c>
      <c r="AY42" s="303">
        <f t="shared" ca="1" si="5"/>
        <v>2.1509143000000002</v>
      </c>
      <c r="AZ42" s="303">
        <f ca="1">IF(ISERROR(OFFSET('Daten KEA'!$A$1,MATCH(AZ$5,'Daten KEA'!$A:$A,0)-1,MATCH(AQ42,'Daten KEA'!$A$424:$ADO$424,0)-1)),0,OFFSET('Daten KEA'!$A$1,MATCH(AZ$5,'Daten KEA'!$A:$A,0)-1,MATCH(AQ42,'Daten KEA'!$A$424:$ADO$424,0)-1))</f>
        <v>0.19158998999999999</v>
      </c>
      <c r="BA42" s="303">
        <f ca="1">IF(ISERROR(OFFSET('Daten KEA'!$A$1,MATCH(BA$5,'Daten KEA'!$A:$A,0)-1,MATCH(AR42,'Daten KEA'!$A$424:$ADO$424,0)-1)),0,OFFSET('Daten KEA'!$A$1,MATCH(BA$5,'Daten KEA'!$A:$A,0)-1,MATCH(AR42,'Daten KEA'!$A$424:$ADO$424,0)-1))</f>
        <v>0.79161212999999997</v>
      </c>
      <c r="BB42" s="303">
        <f ca="1">IF(ISERROR(OFFSET('Daten KEA'!$A$1,MATCH(BB$5,'Daten KEA'!$A:$A,0)-1,MATCH(AS42,'Daten KEA'!$A$424:$ADO$424,0)-1)),0,OFFSET('Daten KEA'!$A$1,MATCH(BB$5,'Daten KEA'!$A:$A,0)-1,MATCH(AS42,'Daten KEA'!$A$424:$ADO$424,0)-1))</f>
        <v>0.84127081000000004</v>
      </c>
      <c r="BC42" s="304">
        <f t="shared" ca="1" si="46"/>
        <v>3.9753872299999999</v>
      </c>
      <c r="BD42" s="303">
        <f ca="1">IF(ISERROR(OFFSET('Daten KEA'!$A$1,MATCH(BD$5,'Daten KEA'!$A:$A,0)-1,MATCH(AT42,'Daten KEA'!$A$424:$ADO$424,0)-1)),0,OFFSET('Daten KEA'!$A$1,MATCH(BD$5,'Daten KEA'!$A:$A,0)-1,MATCH(AT42,'Daten KEA'!$A$424:$ADO$424,0)-1))</f>
        <v>3.9753873</v>
      </c>
      <c r="BE42" s="305">
        <f t="shared" ca="1" si="7"/>
        <v>1.0000000176083474</v>
      </c>
      <c r="BF42" s="306">
        <f ca="1">IF(ISERROR(OFFSET('Daten KEA'!$A$1,MATCH(BF$5,'Daten KEA'!$A:$A,0)-1,MATCH(AM42,'Daten KEA'!$A$424:$ADO$424,0)-1)),0,OFFSET('Daten KEA'!$A$1,MATCH(BF$5,'Daten KEA'!$A:$A,0)-1,MATCH(AM42,'Daten KEA'!$A$424:$ADO$424,0)-1))+IF(ISERROR($AK42*INDEX('Energiefaktoren Ecoinvent'!$H:$H,MATCH('mobitool-Faktoren v2.0'!$AI42,'Energiefaktoren Ecoinvent'!$A:$A,0))),0,$AK42*INDEX('Energiefaktoren Ecoinvent'!$H:$H,MATCH('mobitool-Faktoren v2.0'!$AI42,'Energiefaktoren Ecoinvent'!$A:$A,0)))+IF(OR(AJ42="Benzin",AJ42="Diesel"),IF(ISERROR(OFFSET('Daten KEA'!$A$1,MATCH(BG$5,'Daten KEA'!$A:$A,0)-1,MATCH(AN42,'Daten KEA'!$A$424:$ADO$424,0)-1)),0,OFFSET('Daten KEA'!$A$1,MATCH(BG$5,'Daten KEA'!$A:$A,0)-1,MATCH(AN42,'Daten KEA'!$A$424:$ADO$424,0)-1))+IF(ISERROR($AL42*INDEX('Energiefaktoren Ecoinvent'!$H:$H,MATCH('mobitool-Faktoren v2.0'!$AJ42,'Energiefaktoren Ecoinvent'!$A:$A,0))),0,$AL42*INDEX('Energiefaktoren Ecoinvent'!$H:$H,MATCH('mobitool-Faktoren v2.0'!$AJ42,'Energiefaktoren Ecoinvent'!$A:$A,0))),0)</f>
        <v>0</v>
      </c>
      <c r="BG42" s="306">
        <f ca="1">IF(OR(AJ42="Benzin",AJ42="Diesel"),0,IF(ISERROR(OFFSET('Daten KEA'!$A$1,MATCH(BG$5,'Daten KEA'!$A:$A,0)-1,MATCH(AN42,'Daten KEA'!$A$424:$ADO$424,0)-1)),0,OFFSET('Daten KEA'!$A$1,MATCH(BG$5,'Daten KEA'!$A:$A,0)-1,MATCH(AN42,'Daten KEA'!$A$424:$ADO$424,0)-1))+IF(ISERROR($AL42*INDEX('Energiefaktoren Ecoinvent'!$H:$H,MATCH('mobitool-Faktoren v2.0'!$AJ42,'Energiefaktoren Ecoinvent'!$A:$A,0))),0,$AL42*INDEX('Energiefaktoren Ecoinvent'!$H:$H,MATCH('mobitool-Faktoren v2.0'!$AJ42,'Energiefaktoren Ecoinvent'!$A:$A,0))))</f>
        <v>0.42347479406208161</v>
      </c>
      <c r="BH42" s="306">
        <f ca="1">IF(ISERROR(OFFSET('Daten KEA'!$A$1,MATCH(BH$5,'Daten KEA'!$A:$A,0)-1,MATCH(AO42,'Daten KEA'!$A$424:$ADO$424,0)-1)),0,OFFSET('Daten KEA'!$A$1,MATCH(BH$5,'Daten KEA'!$A:$A,0)-1,MATCH(AO42,'Daten KEA'!$A$424:$ADO$424,0)-1))-IF(ISERROR($AK42*INDEX('Energiefaktoren Ecoinvent'!$H:$H,MATCH('mobitool-Faktoren v2.0'!$AI42,'Energiefaktoren Ecoinvent'!$A:$A,0))),0,$AK42*INDEX('Energiefaktoren Ecoinvent'!$H:$H,MATCH('mobitool-Faktoren v2.0'!$AI42,'Energiefaktoren Ecoinvent'!$A:$A,0)))+IF(OR(AJ42="Benzin",AJ42="Diesel"),IF(ISERROR(OFFSET('Daten KEA'!$A$1,MATCH(BI$5,'Daten KEA'!$A:$A,0)-1,MATCH(AP42,'Daten KEA'!$A$424:$ADO$424,0)-1)),0,OFFSET('Daten KEA'!$A$1,MATCH(BI$5,'Daten KEA'!$A:$A,0)-1,MATCH(AP42,'Daten KEA'!$A$424:$ADO$424,0)-1))-IF(ISERROR($AL42*INDEX('Energiefaktoren Ecoinvent'!$H:$H,MATCH('mobitool-Faktoren v2.0'!$AJ42,'Energiefaktoren Ecoinvent'!$A:$A,0))),0,$AL42*INDEX('Energiefaktoren Ecoinvent'!$H:$H,MATCH('mobitool-Faktoren v2.0'!$AJ42,'Energiefaktoren Ecoinvent'!$A:$A,0))),0)</f>
        <v>0</v>
      </c>
      <c r="BI42" s="306">
        <f ca="1">IF(OR(AJ42="Benzin",AJ42="Diesel"),0,IF(ISERROR(OFFSET('Daten KEA'!$A$1,MATCH(BI$5,'Daten KEA'!$A:$A,0)-1,MATCH(AP42,'Daten KEA'!$A$424:$ADO$424,0)-1)),0,OFFSET('Daten KEA'!$A$1,MATCH(BI$5,'Daten KEA'!$A:$A,0)-1,MATCH(AP42,'Daten KEA'!$A$424:$ADO$424,0)-1))-IF(ISERROR($AL42*INDEX('Energiefaktoren Ecoinvent'!$H:$H,MATCH('mobitool-Faktoren v2.0'!$AJ42,'Energiefaktoren Ecoinvent'!$A:$A,0))),0,$AL42*INDEX('Energiefaktoren Ecoinvent'!$H:$H,MATCH('mobitool-Faktoren v2.0'!$AJ42,'Energiefaktoren Ecoinvent'!$A:$A,0))))</f>
        <v>1.3781820204369786</v>
      </c>
      <c r="BJ42" s="306">
        <f t="shared" ca="1" si="41"/>
        <v>1.8016568144990601</v>
      </c>
      <c r="BK42" s="306">
        <f ca="1">IF(ISERROR(OFFSET('Daten KEA'!$A$1,MATCH(BK$5,'Daten KEA'!$A:$A,0)-1,MATCH(AQ42,'Daten KEA'!$A$424:$ADO$424,0)-1)),0,OFFSET('Daten KEA'!$A$1,MATCH(BK$5,'Daten KEA'!$A:$A,0)-1,MATCH(AQ42,'Daten KEA'!$A$424:$ADO$424,0)-1))</f>
        <v>0.18299306691902001</v>
      </c>
      <c r="BL42" s="306">
        <f ca="1">IF(ISERROR(OFFSET('Daten KEA'!$A$1,MATCH(BL$5,'Daten KEA'!$A:$A,0)-1,MATCH(AR42,'Daten KEA'!$A$424:$ADO$424,0)-1)),0,OFFSET('Daten KEA'!$A$1,MATCH(BL$5,'Daten KEA'!$A:$A,0)-1,MATCH(AR42,'Daten KEA'!$A$424:$ADO$424,0)-1))</f>
        <v>0.72913459945055004</v>
      </c>
      <c r="BM42" s="306">
        <f ca="1">IF(ISERROR(OFFSET('Daten KEA'!$A$1,MATCH(BM$5,'Daten KEA'!$A:$A,0)-1,MATCH(AS42,'Daten KEA'!$A$424:$ADO$424,0)-1)),0,OFFSET('Daten KEA'!$A$1,MATCH(BM$5,'Daten KEA'!$A:$A,0)-1,MATCH(AS42,'Daten KEA'!$A$424:$ADO$424,0)-1))</f>
        <v>0.74075103066108994</v>
      </c>
      <c r="BN42" s="307">
        <f t="shared" ca="1" si="43"/>
        <v>3.4545355115297203</v>
      </c>
      <c r="BO42" s="306">
        <f ca="1">IF(ISERROR(OFFSET('Daten KEA'!$A$1,MATCH(BO$5,'Daten KEA'!$A:$A,0)-1,MATCH(AT42,'Daten KEA'!$A$424:$ADO$424,0)-1)),0,OFFSET('Daten KEA'!$A$1,MATCH(BO$5,'Daten KEA'!$A:$A,0)-1,MATCH(AT42,'Daten KEA'!$A$424:$ADO$424,0)-1))</f>
        <v>3.4545355715296999</v>
      </c>
      <c r="BP42" s="305">
        <f t="shared" ca="1" si="8"/>
        <v>1.0000000173684651</v>
      </c>
      <c r="BQ42" s="308">
        <f ca="1">IF(ISERROR(OFFSET('Daten GWP'!$A$1,MATCH(BQ$5,'Daten GWP'!$A:$A,0)-1,MATCH(AM42,'Daten GWP'!$A$424:$ADO$424,0)-1)),0,OFFSET('Daten GWP'!$A$1,MATCH(BQ$5,'Daten GWP'!$A:$A,0)-1,MATCH(AM42,'Daten GWP'!$A$424:$ADO$424,0)-1))*1000</f>
        <v>0</v>
      </c>
      <c r="BR42" s="308">
        <f ca="1">IF(ISERROR(OFFSET('Daten GWP'!$A$1,MATCH(BR$5,'Daten GWP'!$A:$A,0)-1,MATCH(AN42,'Daten GWP'!$A$424:$ADO$424,0)-1)),0,OFFSET('Daten GWP'!$A$1,MATCH(BR$5,'Daten GWP'!$A:$A,0)-1,MATCH(AN42,'Daten GWP'!$A$424:$ADO$424,0)-1))*1000</f>
        <v>6.4857452000000002</v>
      </c>
      <c r="BS42" s="308">
        <f ca="1">IF(ISERROR(OFFSET('Daten GWP'!$A$1,MATCH(BS$5,'Daten GWP'!$A:$A,0)-1,MATCH(AO42,'Daten GWP'!$A$424:$ADO$424,0)-1)),0,OFFSET('Daten GWP'!$A$1,MATCH(BS$5,'Daten GWP'!$A:$A,0)-1,MATCH(AO42,'Daten GWP'!$A$424:$ADO$424,0)-1))*1000</f>
        <v>0</v>
      </c>
      <c r="BT42" s="308">
        <f ca="1">IF(ISERROR(OFFSET('Daten GWP'!$A$1,MATCH(BT$5,'Daten GWP'!$A:$A,0)-1,MATCH(AP42,'Daten GWP'!$A$424:$ADO$424,0)-1)),0,OFFSET('Daten GWP'!$A$1,MATCH(BT$5,'Daten GWP'!$A:$A,0)-1,MATCH(AP42,'Daten GWP'!$A$424:$ADO$424,0)-1))*1000</f>
        <v>20.184932999999997</v>
      </c>
      <c r="BU42" s="308">
        <f t="shared" ca="1" si="9"/>
        <v>26.670678199999998</v>
      </c>
      <c r="BV42" s="308">
        <f ca="1">IF(ISERROR(OFFSET('Daten GWP'!$A$1,MATCH(BV$5,'Daten GWP'!$A:$A,0)-1,MATCH(AQ42,'Daten GWP'!$A$424:$ADO$424,0)-1)),0,OFFSET('Daten GWP'!$A$1,MATCH(BV$5,'Daten GWP'!$A:$A,0)-1,MATCH(AQ42,'Daten GWP'!$A$424:$ADO$424,0)-1))*1000</f>
        <v>6.6530000999999999</v>
      </c>
      <c r="BW42" s="308">
        <f ca="1">IF(ISERROR(OFFSET('Daten GWP'!$A$1,MATCH(BW$5,'Daten GWP'!$A:$A,0)-1,MATCH(AR42,'Daten GWP'!$A$424:$ADO$424,0)-1)),0,OFFSET('Daten GWP'!$A$1,MATCH(BW$5,'Daten GWP'!$A:$A,0)-1,MATCH(AR42,'Daten GWP'!$A$424:$ADO$424,0)-1))*1000</f>
        <v>49.30988</v>
      </c>
      <c r="BX42" s="308">
        <f ca="1">IF(ISERROR(OFFSET('Daten GWP'!$A$1,MATCH(BX$5,'Daten GWP'!$A:$A,0)-1,MATCH(AS42,'Daten GWP'!$A$424:$ADO$424,0)-1)),0,OFFSET('Daten GWP'!$A$1,MATCH(BX$5,'Daten GWP'!$A:$A,0)-1,MATCH(AS42,'Daten GWP'!$A$424:$ADO$424,0)-1))*1000</f>
        <v>14.278955</v>
      </c>
      <c r="BY42" s="309">
        <f t="shared" ca="1" si="44"/>
        <v>96.912513300000001</v>
      </c>
      <c r="BZ42" s="308">
        <f ca="1">IF(ISERROR(OFFSET('Daten GWP'!$A$1,MATCH(BZ$5,'Daten GWP'!$A:$A,0)-1,MATCH(AT42,'Daten GWP'!$A$424:$ADO$424,0)-1)),0,OFFSET('Daten GWP'!$A$1,MATCH(BZ$5,'Daten GWP'!$A:$A,0)-1,MATCH(AT42,'Daten GWP'!$A$424:$ADO$424,0)-1))*1000</f>
        <v>96.912513000000004</v>
      </c>
      <c r="CA42" s="305">
        <f t="shared" ca="1" si="11"/>
        <v>0.99999999690442454</v>
      </c>
      <c r="CB42" s="310">
        <f ca="1">IF(ISERROR(OFFSET('Daten Elementary'!$A$1,MATCH(CB$5,'Daten Elementary'!$A:$A,0)-1,MATCH(AM42,'Daten Elementary'!$A$424:$ADO$424,0)-1)),0,OFFSET('Daten Elementary'!$A$1,MATCH(CB$5,'Daten Elementary'!$A:$A,0)-1,MATCH(AM42,'Daten Elementary'!$A$424:$ADO$424,0)-1))*1000000</f>
        <v>0</v>
      </c>
      <c r="CC42" s="310">
        <f ca="1">IF(ISERROR(OFFSET('Daten Elementary'!$A$1,MATCH(CC$5,'Daten Elementary'!$A:$A,0)-1,MATCH(AN42,'Daten Elementary'!$A$424:$ADO$424,0)-1)),0,OFFSET('Daten Elementary'!$A$1,MATCH(CC$5,'Daten Elementary'!$A:$A,0)-1,MATCH(AN42,'Daten Elementary'!$A$424:$ADO$424,0)-1))*1000000</f>
        <v>15.826967999999999</v>
      </c>
      <c r="CD42" s="310">
        <f ca="1">IF(ISERROR(OFFSET('Daten Elementary'!$A$1,MATCH(CD$5,'Daten Elementary'!$A:$A,0)-1,MATCH(AO42,'Daten Elementary'!$A$424:$ADO$424,0)-1)),0,OFFSET('Daten Elementary'!$A$1,MATCH(CD$5,'Daten Elementary'!$A:$A,0)-1,MATCH(AO42,'Daten Elementary'!$A$424:$ADO$424,0)-1))*1000000</f>
        <v>0</v>
      </c>
      <c r="CE42" s="310">
        <f ca="1">IF(ISERROR(OFFSET('Daten Elementary'!$A$1,MATCH(CE$5,'Daten Elementary'!$A:$A,0)-1,MATCH(AP42,'Daten Elementary'!$A$424:$ADO$424,0)-1)),0,OFFSET('Daten Elementary'!$A$1,MATCH(CE$5,'Daten Elementary'!$A:$A,0)-1,MATCH(AP42,'Daten Elementary'!$A$424:$ADO$424,0)-1))*1000000</f>
        <v>12.866108000000001</v>
      </c>
      <c r="CF42" s="310">
        <f t="shared" ca="1" si="12"/>
        <v>28.693075999999998</v>
      </c>
      <c r="CG42" s="310">
        <f ca="1">IF(ISERROR(OFFSET('Daten Elementary'!$A$1,MATCH(CG$5,'Daten Elementary'!$A:$A,0)-1,MATCH(AQ42,'Daten Elementary'!$A$424:$ADO$424,0)-1)),0,OFFSET('Daten Elementary'!$A$1,MATCH(CG$5,'Daten Elementary'!$A:$A,0)-1,MATCH(AQ42,'Daten Elementary'!$A$424:$ADO$424,0)-1))*1000000</f>
        <v>2.5164260999999999</v>
      </c>
      <c r="CH42" s="310">
        <f ca="1">IF(ISERROR(OFFSET('Daten Elementary'!$A$1,MATCH(CH$5,'Daten Elementary'!$A:$A,0)-1,MATCH(AR42,'Daten Elementary'!$A$424:$ADO$424,0)-1)),0,OFFSET('Daten Elementary'!$A$1,MATCH(CH$5,'Daten Elementary'!$A:$A,0)-1,MATCH(AR42,'Daten Elementary'!$A$424:$ADO$424,0)-1))*1000000</f>
        <v>46.471190999999997</v>
      </c>
      <c r="CI42" s="310">
        <f ca="1">IF(ISERROR(OFFSET('Daten Elementary'!$A$1,MATCH(CI$5,'Daten Elementary'!$A:$A,0)-1,MATCH(AS42,'Daten Elementary'!$A$424:$ADO$424,0)-1)),0,OFFSET('Daten Elementary'!$A$1,MATCH(CI$5,'Daten Elementary'!$A:$A,0)-1,MATCH(AS42,'Daten Elementary'!$A$424:$ADO$424,0)-1))*1000000</f>
        <v>12.240406</v>
      </c>
      <c r="CJ42" s="311">
        <f t="shared" ca="1" si="13"/>
        <v>89.921099099999992</v>
      </c>
      <c r="CK42" s="310">
        <f ca="1">IF(ISERROR(OFFSET('Daten Elementary'!$A$1,MATCH(CK$5,'Daten Elementary'!$A:$A,0)-1,MATCH($AT42,'Daten Elementary'!$A$424:$ADO$424,0)-1)),0,OFFSET('Daten Elementary'!$A$1,MATCH(CK$5,'Daten Elementary'!$A:$A,0)-1,MATCH($AT42,'Daten Elementary'!$A$424:$ADO$424,0)-1))*1000000</f>
        <v>89.921099000000012</v>
      </c>
      <c r="CL42" s="305">
        <f t="shared" ca="1" si="14"/>
        <v>0.99999999888791413</v>
      </c>
      <c r="CM42" s="312">
        <f ca="1">IF(ISERROR(OFFSET('Daten Elementary'!$A$1,MATCH(CM$5,'Daten Elementary'!$A:$A,0)-1,MATCH(AM42,'Daten Elementary'!$A$424:$ADO$424,0)-1)),0,OFFSET('Daten Elementary'!$A$1,MATCH(CM$5,'Daten Elementary'!$A:$A,0)-1,MATCH(AM42,'Daten Elementary'!$A$424:$ADO$424,0)-1))*1000000</f>
        <v>0</v>
      </c>
      <c r="CN42" s="312">
        <f ca="1">IF(ISERROR(OFFSET('Daten Elementary'!$A$1,MATCH(CN$5,'Daten Elementary'!$A:$A,0)-1,MATCH(AN42,'Daten Elementary'!$A$424:$ADO$424,0)-1)),0,OFFSET('Daten Elementary'!$A$1,MATCH(CN$5,'Daten Elementary'!$A:$A,0)-1,MATCH(AN42,'Daten Elementary'!$A$424:$ADO$424,0)-1))*1000000</f>
        <v>9.5364941999999999</v>
      </c>
      <c r="CO42" s="312">
        <f ca="1">IF(ISERROR(OFFSET('Daten Elementary'!$A$1,MATCH(CO$5,'Daten Elementary'!$A:$A,0)-1,MATCH(AO42,'Daten Elementary'!$A$424:$ADO$424,0)-1)),0,OFFSET('Daten Elementary'!$A$1,MATCH(CO$5,'Daten Elementary'!$A:$A,0)-1,MATCH(AO42,'Daten Elementary'!$A$424:$ADO$424,0)-1))*1000000</f>
        <v>0</v>
      </c>
      <c r="CP42" s="312">
        <f ca="1">IF(ISERROR(OFFSET('Daten Elementary'!$A$1,MATCH(CP$5,'Daten Elementary'!$A:$A,0)-1,MATCH(AP42,'Daten Elementary'!$A$424:$ADO$424,0)-1)),0,OFFSET('Daten Elementary'!$A$1,MATCH(CP$5,'Daten Elementary'!$A:$A,0)-1,MATCH(AP42,'Daten Elementary'!$A$424:$ADO$424,0)-1))*1000000</f>
        <v>7.3254894000000004</v>
      </c>
      <c r="CQ42" s="312">
        <f t="shared" ca="1" si="15"/>
        <v>16.861983600000002</v>
      </c>
      <c r="CR42" s="312">
        <f ca="1">IF(ISERROR(OFFSET('Daten Elementary'!$A$1,MATCH(CR$5,'Daten Elementary'!$A:$A,0)-1,MATCH(AQ42,'Daten Elementary'!$A$424:$ADO$424,0)-1)),0,OFFSET('Daten Elementary'!$A$1,MATCH(CR$5,'Daten Elementary'!$A:$A,0)-1,MATCH(AQ42,'Daten Elementary'!$A$424:$ADO$424,0)-1))*1000000</f>
        <v>1.6860135000000001</v>
      </c>
      <c r="CS42" s="312">
        <f ca="1">IF(ISERROR(OFFSET('Daten Elementary'!$A$1,MATCH(CS$5,'Daten Elementary'!$A:$A,0)-1,MATCH(AR42,'Daten Elementary'!$A$424:$ADO$424,0)-1)),0,OFFSET('Daten Elementary'!$A$1,MATCH(CS$5,'Daten Elementary'!$A:$A,0)-1,MATCH(AR42,'Daten Elementary'!$A$424:$ADO$424,0)-1))*1000000</f>
        <v>17.939973999999999</v>
      </c>
      <c r="CT42" s="312">
        <f ca="1">IF(ISERROR(OFFSET('Daten Elementary'!$A$1,MATCH(CT$5,'Daten Elementary'!$A:$A,0)-1,MATCH(AS42,'Daten Elementary'!$A$424:$ADO$424,0)-1)),0,OFFSET('Daten Elementary'!$A$1,MATCH(CT$5,'Daten Elementary'!$A:$A,0)-1,MATCH(AS42,'Daten Elementary'!$A$424:$ADO$424,0)-1))*1000000</f>
        <v>6.9155112000000001</v>
      </c>
      <c r="CU42" s="313">
        <f t="shared" ca="1" si="16"/>
        <v>43.4034823</v>
      </c>
      <c r="CV42" s="312">
        <f ca="1">IF(ISERROR(OFFSET('Daten Elementary'!$A$1,MATCH(CV$5,'Daten Elementary'!$A:$A,0)-1,MATCH($AT42,'Daten Elementary'!$A$424:$ADO$424,0)-1)),0,OFFSET('Daten Elementary'!$A$1,MATCH(CV$5,'Daten Elementary'!$A:$A,0)-1,MATCH($AT42,'Daten Elementary'!$A$424:$ADO$424,0)-1))*1000000</f>
        <v>43.403482000000004</v>
      </c>
      <c r="CW42" s="305">
        <f t="shared" ca="1" si="17"/>
        <v>0.99999999308811227</v>
      </c>
      <c r="CX42" s="314">
        <f ca="1">IF(ISERROR(OFFSET('Daten Elementary'!$A$1,MATCH(CX$5,'Daten Elementary'!$A:$A,0)-1,MATCH(AM42,'Daten Elementary'!$A$424:$ADO$424,0)-1)),0,OFFSET('Daten Elementary'!$A$1,MATCH(CX$5,'Daten Elementary'!$A:$A,0)-1,MATCH(AM42,'Daten Elementary'!$A$424:$ADO$424,0)-1))*1000000</f>
        <v>0</v>
      </c>
      <c r="CY42" s="314">
        <f ca="1">IF(ISERROR(OFFSET('Daten Elementary'!$A$1,MATCH(CY$5,'Daten Elementary'!$A:$A,0)-1,MATCH(AN42,'Daten Elementary'!$A$424:$ADO$424,0)-1)),0,OFFSET('Daten Elementary'!$A$1,MATCH(CY$5,'Daten Elementary'!$A:$A,0)-1,MATCH(AN42,'Daten Elementary'!$A$424:$ADO$424,0)-1))*1000000</f>
        <v>4.9852853999999995</v>
      </c>
      <c r="CZ42" s="314">
        <f ca="1">IF(ISERROR(OFFSET('Daten Elementary'!$A$1,MATCH(CZ$5,'Daten Elementary'!$A:$A,0)-1,MATCH(AO42,'Daten Elementary'!$A$424:$ADO$424,0)-1)),0,OFFSET('Daten Elementary'!$A$1,MATCH(CZ$5,'Daten Elementary'!$A:$A,0)-1,MATCH(AO42,'Daten Elementary'!$A$424:$ADO$424,0)-1))*1000000</f>
        <v>0</v>
      </c>
      <c r="DA42" s="314">
        <f ca="1">IF(ISERROR(OFFSET('Daten Elementary'!$A$1,MATCH(DA$5,'Daten Elementary'!$A:$A,0)-1,MATCH(AP42,'Daten Elementary'!$A$424:$ADO$424,0)-1)),0,OFFSET('Daten Elementary'!$A$1,MATCH(DA$5,'Daten Elementary'!$A:$A,0)-1,MATCH(AP42,'Daten Elementary'!$A$424:$ADO$424,0)-1))*1000000</f>
        <v>7.0372193000000003</v>
      </c>
      <c r="DB42" s="314">
        <f t="shared" ca="1" si="18"/>
        <v>12.022504699999999</v>
      </c>
      <c r="DC42" s="314">
        <f ca="1">IF(ISERROR(OFFSET('Daten Elementary'!$A$1,MATCH(DC$5,'Daten Elementary'!$A:$A,0)-1,MATCH(AQ42,'Daten Elementary'!$A$424:$ADO$424,0)-1)),0,OFFSET('Daten Elementary'!$A$1,MATCH(DC$5,'Daten Elementary'!$A:$A,0)-1,MATCH(AQ42,'Daten Elementary'!$A$424:$ADO$424,0)-1))*1000000</f>
        <v>356.36219999999997</v>
      </c>
      <c r="DD42" s="314">
        <f ca="1">IF(ISERROR(OFFSET('Daten Elementary'!$A$1,MATCH(DD$5,'Daten Elementary'!$A:$A,0)-1,MATCH(AR42,'Daten Elementary'!$A$424:$ADO$424,0)-1)),0,OFFSET('Daten Elementary'!$A$1,MATCH(DD$5,'Daten Elementary'!$A:$A,0)-1,MATCH(AR42,'Daten Elementary'!$A$424:$ADO$424,0)-1))*1000000</f>
        <v>69.452700000000007</v>
      </c>
      <c r="DE42" s="314">
        <f ca="1">IF(ISERROR(OFFSET('Daten Elementary'!$A$1,MATCH(DE$5,'Daten Elementary'!$A:$A,0)-1,MATCH(AS42,'Daten Elementary'!$A$424:$ADO$424,0)-1)),0,OFFSET('Daten Elementary'!$A$1,MATCH(DE$5,'Daten Elementary'!$A:$A,0)-1,MATCH(AS42,'Daten Elementary'!$A$424:$ADO$424,0)-1))*1000000</f>
        <v>54.943391000000005</v>
      </c>
      <c r="DF42" s="315">
        <f t="shared" ca="1" si="19"/>
        <v>492.7807957</v>
      </c>
      <c r="DG42" s="314">
        <f ca="1">IF(ISERROR(OFFSET('Daten Elementary'!$A$1,MATCH(DG$5,'Daten Elementary'!$A:$A,0)-1,MATCH($AT42,'Daten Elementary'!$A$424:$ADO$424,0)-1)),0,OFFSET('Daten Elementary'!$A$1,MATCH(DG$5,'Daten Elementary'!$A:$A,0)-1,MATCH($AT42,'Daten Elementary'!$A$424:$ADO$424,0)-1))*1000000</f>
        <v>492.7808</v>
      </c>
      <c r="DH42" s="305">
        <f t="shared" ca="1" si="20"/>
        <v>1.0000000087259895</v>
      </c>
      <c r="DI42" s="316">
        <f ca="1">IF(ISERROR(OFFSET('Daten Elementary'!$A$1,MATCH(DI$5,'Daten Elementary'!$A:$A,0)-1,MATCH(AM42,'Daten Elementary'!$A$424:$ADO$424,0)-1)),0,OFFSET('Daten Elementary'!$A$1,MATCH(DI$5,'Daten Elementary'!$A:$A,0)-1,MATCH(AM42,'Daten Elementary'!$A$424:$ADO$424,0)-1))*1000000</f>
        <v>0</v>
      </c>
      <c r="DJ42" s="316">
        <f ca="1">IF(ISERROR(OFFSET('Daten Elementary'!$A$1,MATCH(DJ$5,'Daten Elementary'!$A:$A,0)-1,MATCH(AN42,'Daten Elementary'!$A$424:$ADO$424,0)-1)),0,OFFSET('Daten Elementary'!$A$1,MATCH(DJ$5,'Daten Elementary'!$A:$A,0)-1,MATCH(AN42,'Daten Elementary'!$A$424:$ADO$424,0)-1))*1000000</f>
        <v>0</v>
      </c>
      <c r="DK42" s="316">
        <f ca="1">IF(ISERROR(OFFSET('Daten Elementary'!$A$1,MATCH(DK$5,'Daten Elementary'!$A:$A,0)-1,MATCH(AO42,'Daten Elementary'!$A$424:$ADO$424,0)-1)),0,OFFSET('Daten Elementary'!$A$1,MATCH(DK$5,'Daten Elementary'!$A:$A,0)-1,MATCH(AO42,'Daten Elementary'!$A$424:$ADO$424,0)-1))*1000000</f>
        <v>0</v>
      </c>
      <c r="DL42" s="316">
        <f ca="1">IF(ISERROR(OFFSET('Daten Elementary'!$A$1,MATCH(DL$5,'Daten Elementary'!$A:$A,0)-1,MATCH(AP42,'Daten Elementary'!$A$424:$ADO$424,0)-1)),0,OFFSET('Daten Elementary'!$A$1,MATCH(DL$5,'Daten Elementary'!$A:$A,0)-1,MATCH(AP42,'Daten Elementary'!$A$424:$ADO$424,0)-1))*1000000</f>
        <v>33.788150000000002</v>
      </c>
      <c r="DM42" s="316">
        <f t="shared" ca="1" si="21"/>
        <v>33.788150000000002</v>
      </c>
      <c r="DN42" s="316">
        <f ca="1">IF(ISERROR(OFFSET('Daten Elementary'!$A$1,MATCH(DN$5,'Daten Elementary'!$A:$A,0)-1,MATCH(AQ42,'Daten Elementary'!$A$424:$ADO$424,0)-1)),0,OFFSET('Daten Elementary'!$A$1,MATCH(DN$5,'Daten Elementary'!$A:$A,0)-1,MATCH(AQ42,'Daten Elementary'!$A$424:$ADO$424,0)-1))*1000000</f>
        <v>11.303108</v>
      </c>
      <c r="DO42" s="316">
        <f ca="1">IF(ISERROR(OFFSET('Daten Elementary'!$A$1,MATCH(DO$5,'Daten Elementary'!$A:$A,0)-1,MATCH(AR42,'Daten Elementary'!$A$424:$ADO$424,0)-1)),0,OFFSET('Daten Elementary'!$A$1,MATCH(DO$5,'Daten Elementary'!$A:$A,0)-1,MATCH(AR42,'Daten Elementary'!$A$424:$ADO$424,0)-1))*1000000</f>
        <v>91.508590999999996</v>
      </c>
      <c r="DP42" s="316">
        <f ca="1">IF(ISERROR(OFFSET('Daten Elementary'!$A$1,MATCH(DP$5,'Daten Elementary'!$A:$A,0)-1,MATCH(AS42,'Daten Elementary'!$A$424:$ADO$424,0)-1)),0,OFFSET('Daten Elementary'!$A$1,MATCH(DP$5,'Daten Elementary'!$A:$A,0)-1,MATCH(AS42,'Daten Elementary'!$A$424:$ADO$424,0)-1))*1000000</f>
        <v>62.039218000000005</v>
      </c>
      <c r="DQ42" s="317">
        <f t="shared" ca="1" si="22"/>
        <v>198.63906700000001</v>
      </c>
      <c r="DR42" s="316">
        <f ca="1">IF(ISERROR(OFFSET('Daten Elementary'!$A$1,MATCH(DR$5,'Daten Elementary'!$A:$A,0)-1,MATCH($AT42,'Daten Elementary'!$A$424:$ADO$424,0)-1)),0,OFFSET('Daten Elementary'!$A$1,MATCH(DR$5,'Daten Elementary'!$A:$A,0)-1,MATCH($AT42,'Daten Elementary'!$A$424:$ADO$424,0)-1))*1000000</f>
        <v>198.63907</v>
      </c>
      <c r="DS42" s="305">
        <f t="shared" ca="1" si="23"/>
        <v>1.0000000151027693</v>
      </c>
      <c r="DT42" s="318">
        <f ca="1">IF(ISERROR(OFFSET('Daten UBP13'!$A$1,MATCH(DT$5,'Daten UBP13'!$A:$A,0)-1,MATCH(AM42,'Daten UBP13'!$A$424:$AEG$424,0)-1)),0,OFFSET('Daten UBP13'!$A$1,MATCH(DT$5,'Daten UBP13'!$A:$A,0)-1,MATCH(AM42,'Daten UBP13'!$A$424:$AEG$424,0)-1))</f>
        <v>0</v>
      </c>
      <c r="DU42" s="318">
        <f ca="1">IF(ISERROR(OFFSET('Daten UBP13'!$A$1,MATCH(DU$5,'Daten UBP13'!$A:$A,0)-1,MATCH(AN42,'Daten UBP13'!$A$424:$AEG$424,0)-1)),0,OFFSET('Daten UBP13'!$A$1,MATCH(DU$5,'Daten UBP13'!$A:$A,0)-1,MATCH(AN42,'Daten UBP13'!$A$424:$AEG$424,0)-1))</f>
        <v>19.425190000000001</v>
      </c>
      <c r="DV42" s="318">
        <f ca="1">IF(ISERROR(OFFSET('Daten UBP13'!$A$1,MATCH(DV$5,'Daten UBP13'!$A:$A,0)-1,MATCH(AO42,'Daten UBP13'!$A$424:$AEG$424,0)-1)),0,OFFSET('Daten UBP13'!$A$1,MATCH(DV$5,'Daten UBP13'!$A:$A,0)-1,MATCH(AO42,'Daten UBP13'!$A$424:$AEG$424,0)-1))</f>
        <v>0</v>
      </c>
      <c r="DW42" s="318">
        <f ca="1">IF(ISERROR(OFFSET('Daten UBP13'!$A$1,MATCH(DW$5,'Daten UBP13'!$A:$A,0)-1,MATCH(AP42,'Daten UBP13'!$A$424:$AEG$424,0)-1)),0,OFFSET('Daten UBP13'!$A$1,MATCH(DW$5,'Daten UBP13'!$A:$A,0)-1,MATCH(AP42,'Daten UBP13'!$A$424:$AEG$424,0)-1))</f>
        <v>68.947787000000005</v>
      </c>
      <c r="DX42" s="318">
        <f t="shared" ca="1" si="24"/>
        <v>88.372977000000006</v>
      </c>
      <c r="DY42" s="318">
        <f ca="1">IF(ISERROR(OFFSET('Daten UBP13'!$A$1,MATCH(DY$5,'Daten UBP13'!$A:$A,0)-1,MATCH(AQ42,'Daten UBP13'!$A$424:$AEG$424,0)-1)),0,OFFSET('Daten UBP13'!$A$1,MATCH(DY$5,'Daten UBP13'!$A:$A,0)-1,MATCH(AQ42,'Daten UBP13'!$A$424:$AEG$424,0)-1))</f>
        <v>13.963718999999999</v>
      </c>
      <c r="DZ42" s="318">
        <f ca="1">IF(ISERROR(OFFSET('Daten UBP13'!$A$1,MATCH(DZ$5,'Daten UBP13'!$A:$A,0)-1,MATCH(AR42,'Daten UBP13'!$A$424:$AEG$424,0)-1)),0,OFFSET('Daten UBP13'!$A$1,MATCH(DZ$5,'Daten UBP13'!$A:$A,0)-1,MATCH(AR42,'Daten UBP13'!$A$424:$AEG$424,0)-1))</f>
        <v>87.369682999999995</v>
      </c>
      <c r="EA42" s="318">
        <f ca="1">IF(ISERROR(OFFSET('Daten UBP13'!$A$1,MATCH(EA$5,'Daten UBP13'!$A:$A,0)-1,MATCH(AS42,'Daten UBP13'!$A$424:$AEG$424,0)-1)),0,OFFSET('Daten UBP13'!$A$1,MATCH(EA$5,'Daten UBP13'!$A:$A,0)-1,MATCH(AS42,'Daten UBP13'!$A$424:$AEG$424,0)-1))</f>
        <v>37.436736000000003</v>
      </c>
      <c r="EB42" s="319">
        <f t="shared" ca="1" si="25"/>
        <v>227.14311499999999</v>
      </c>
      <c r="EC42" s="318">
        <f ca="1">IF(ISERROR(OFFSET('Daten UBP13'!$A$1,MATCH(EC$5,'Daten UBP13'!$A:$A,0)-1,MATCH(AT42,'Daten UBP13'!$A$424:$AEG$424,0)-1)),0,OFFSET('Daten UBP13'!$A$1,MATCH(EC$5,'Daten UBP13'!$A:$A,0)-1,MATCH(AT42,'Daten UBP13'!$A$424:$AEG$424,0)-1))</f>
        <v>227.14312000000001</v>
      </c>
      <c r="ED42" s="305">
        <f t="shared" ca="1" si="26"/>
        <v>1.0000000220125538</v>
      </c>
      <c r="EE42" s="320">
        <f ca="1">IF(ISERROR(OFFSET('Daten ReCiPe'!$A$1,MATCH(EE$5,'Daten ReCiPe'!$A:$A,0)-1,MATCH(AM42,'Daten ReCiPe'!$A$424:$ADO$424,0)-1)),0,OFFSET('Daten ReCiPe'!$A$1,MATCH(EE$5,'Daten ReCiPe'!$A:$A,0)-1,MATCH(AM42,'Daten ReCiPe'!$A$424:$ADO$424,0)-1))*1000</f>
        <v>0</v>
      </c>
      <c r="EF42" s="320">
        <f ca="1">IF(ISERROR(OFFSET('Daten ReCiPe'!$A$1,MATCH(EF$5,'Daten ReCiPe'!$A:$A,0)-1,MATCH(AN42,'Daten ReCiPe'!$A$424:$ADO$424,0)-1)),0,OFFSET('Daten ReCiPe'!$A$1,MATCH(EF$5,'Daten ReCiPe'!$A:$A,0)-1,MATCH(AN42,'Daten ReCiPe'!$A$424:$ADO$424,0)-1))*1000</f>
        <v>0.46699257999999999</v>
      </c>
      <c r="EG42" s="320">
        <f ca="1">IF(ISERROR(OFFSET('Daten ReCiPe'!$A$1,MATCH(EG$5,'Daten ReCiPe'!$A:$A,0)-1,MATCH(AO42,'Daten ReCiPe'!$A$424:$ADO$424,0)-1)),0,OFFSET('Daten ReCiPe'!$A$1,MATCH(EG$5,'Daten ReCiPe'!$A:$A,0)-1,MATCH(AO42,'Daten ReCiPe'!$A$424:$ADO$424,0)-1))*1000</f>
        <v>0</v>
      </c>
      <c r="EH42" s="320">
        <f ca="1">IF(ISERROR(OFFSET('Daten ReCiPe'!$A$1,MATCH(EH$5,'Daten ReCiPe'!$A:$A,0)-1,MATCH(AP42,'Daten ReCiPe'!$A$424:$ADO$424,0)-1)),0,OFFSET('Daten ReCiPe'!$A$1,MATCH(EH$5,'Daten ReCiPe'!$A:$A,0)-1,MATCH(AP42,'Daten ReCiPe'!$A$424:$ADO$424,0)-1))*1000</f>
        <v>2.1528124000000002</v>
      </c>
      <c r="EI42" s="320">
        <f t="shared" ca="1" si="27"/>
        <v>2.6198049800000001</v>
      </c>
      <c r="EJ42" s="320">
        <f ca="1">IF(ISERROR(OFFSET('Daten ReCiPe'!$A$1,MATCH(EJ$5,'Daten ReCiPe'!$A:$A,0)-1,MATCH(AQ42,'Daten ReCiPe'!$A$424:$ADO$424,0)-1)),0,OFFSET('Daten ReCiPe'!$A$1,MATCH(EJ$5,'Daten ReCiPe'!$A:$A,0)-1,MATCH(AQ42,'Daten ReCiPe'!$A$424:$ADO$424,0)-1))*1000</f>
        <v>0.86266228999999994</v>
      </c>
      <c r="EK42" s="320">
        <f ca="1">IF(ISERROR(OFFSET('Daten ReCiPe'!$A$1,MATCH(EK$5,'Daten ReCiPe'!$A:$A,0)-1,MATCH(AR42,'Daten ReCiPe'!$A$424:$ADO$424,0)-1)),0,OFFSET('Daten ReCiPe'!$A$1,MATCH(EK$5,'Daten ReCiPe'!$A:$A,0)-1,MATCH(AR42,'Daten ReCiPe'!$A$424:$ADO$424,0)-1))*1000</f>
        <v>6.3677098000000001</v>
      </c>
      <c r="EL42" s="320">
        <f ca="1">IF(ISERROR(OFFSET('Daten ReCiPe'!$A$1,MATCH(EL$5,'Daten ReCiPe'!$A:$A,0)-1,MATCH(AS42,'Daten ReCiPe'!$A$424:$ADO$424,0)-1)),0,OFFSET('Daten ReCiPe'!$A$1,MATCH(EL$5,'Daten ReCiPe'!$A:$A,0)-1,MATCH(AS42,'Daten ReCiPe'!$A$424:$ADO$424,0)-1))*1000</f>
        <v>2.0022099999999998</v>
      </c>
      <c r="EM42" s="321">
        <f t="shared" ca="1" si="28"/>
        <v>11.852387070000001</v>
      </c>
      <c r="EN42" s="320">
        <f ca="1">IF(ISERROR(OFFSET('Daten ReCiPe'!$A$1,MATCH(EN$5,'Daten ReCiPe'!$A:$A,0)-1,MATCH(AT42,'Daten ReCiPe'!$A$424:$ADO$424,0)-1)),0,OFFSET('Daten ReCiPe'!$A$1,MATCH(EN$5,'Daten ReCiPe'!$A:$A,0)-1,MATCH(AT42,'Daten ReCiPe'!$A$424:$ADO$424,0)-1))*1000</f>
        <v>11.852387</v>
      </c>
      <c r="EO42" s="305">
        <f t="shared" ca="1" si="29"/>
        <v>0.99999999409401663</v>
      </c>
      <c r="EP42" s="322">
        <f ca="1">IF(ISERROR(OFFSET('Daten Elementary'!$A$1,MATCH(EP$5,'Daten Elementary'!$A:$A,0)-1,MATCH(AM42,'Daten Elementary'!$A$424:$ADO$424,0)-1)),0,OFFSET('Daten Elementary'!$A$1,MATCH(EP$5,'Daten Elementary'!$A:$A,0)-1,MATCH(AM42,'Daten Elementary'!$A$424:$ADO$424,0)-1))*1000000</f>
        <v>0</v>
      </c>
      <c r="EQ42" s="322">
        <f ca="1">IF(ISERROR(OFFSET('Daten Elementary'!$A$1,MATCH(EQ$5,'Daten Elementary'!$A:$A,0)-1,MATCH(AN42,'Daten Elementary'!$A$424:$ADO$424,0)-1)),0,OFFSET('Daten Elementary'!$A$1,MATCH(EQ$5,'Daten Elementary'!$A:$A,0)-1,MATCH(AN42,'Daten Elementary'!$A$424:$ADO$424,0)-1))*1000000</f>
        <v>7.3778822000000008E-2</v>
      </c>
      <c r="ER42" s="322">
        <f ca="1">IF(ISERROR(OFFSET('Daten Elementary'!$A$1,MATCH(ER$5,'Daten Elementary'!$A:$A,0)-1,MATCH(AO42,'Daten Elementary'!$A$424:$ADO$424,0)-1)),0,OFFSET('Daten Elementary'!$A$1,MATCH(ER$5,'Daten Elementary'!$A:$A,0)-1,MATCH(AO42,'Daten Elementary'!$A$424:$ADO$424,0)-1))*1000000</f>
        <v>0</v>
      </c>
      <c r="ES42" s="322">
        <f ca="1">IF(ISERROR(OFFSET('Daten Elementary'!$A$1,MATCH(ES$5,'Daten Elementary'!$A:$A,0)-1,MATCH(AP42,'Daten Elementary'!$A$424:$ADO$424,0)-1)),0,OFFSET('Daten Elementary'!$A$1,MATCH(ES$5,'Daten Elementary'!$A:$A,0)-1,MATCH(AP42,'Daten Elementary'!$A$424:$ADO$424,0)-1))*1000000</f>
        <v>55.578665000000001</v>
      </c>
      <c r="ET42" s="322">
        <f t="shared" ca="1" si="30"/>
        <v>55.652443822000002</v>
      </c>
      <c r="EU42" s="322">
        <f ca="1">IF(ISERROR(OFFSET('Daten Elementary'!$A$1,MATCH(EU$5,'Daten Elementary'!$A:$A,0)-1,MATCH(AQ42,'Daten Elementary'!$A$424:$ADO$424,0)-1)),0,OFFSET('Daten Elementary'!$A$1,MATCH(EU$5,'Daten Elementary'!$A:$A,0)-1,MATCH(AQ42,'Daten Elementary'!$A$424:$ADO$424,0)-1))*1000000</f>
        <v>16.013659000000001</v>
      </c>
      <c r="EV42" s="322">
        <f ca="1">IF(ISERROR(OFFSET('Daten Elementary'!$A$1,MATCH(EV$5,'Daten Elementary'!$A:$A,0)-1,MATCH(AR42,'Daten Elementary'!$A$424:$ADO$424,0)-1)),0,OFFSET('Daten Elementary'!$A$1,MATCH(EV$5,'Daten Elementary'!$A:$A,0)-1,MATCH(AR42,'Daten Elementary'!$A$424:$ADO$424,0)-1))*1000000</f>
        <v>124.56574000000001</v>
      </c>
      <c r="EW42" s="322">
        <f ca="1">IF(ISERROR(OFFSET('Daten Elementary'!$A$1,MATCH(EW$5,'Daten Elementary'!$A:$A,0)-1,MATCH(AS42,'Daten Elementary'!$A$424:$ADO$424,0)-1)),0,OFFSET('Daten Elementary'!$A$1,MATCH(EW$5,'Daten Elementary'!$A:$A,0)-1,MATCH(AS42,'Daten Elementary'!$A$424:$ADO$424,0)-1))*1000000</f>
        <v>33.956916999999997</v>
      </c>
      <c r="EX42" s="323">
        <f t="shared" ca="1" si="31"/>
        <v>230.18875982200001</v>
      </c>
      <c r="EY42" s="322">
        <f ca="1">IF(ISERROR(OFFSET('Daten Elementary'!$A$1,MATCH(EY$5,'Daten Elementary'!$A:$A,0)-1,MATCH($AT42,'Daten Elementary'!$A$424:$ADO$424,0)-1)),0,OFFSET('Daten Elementary'!$A$1,MATCH(EY$5,'Daten Elementary'!$A:$A,0)-1,MATCH($AT42,'Daten Elementary'!$A$424:$ADO$424,0)-1))*1000000</f>
        <v>230.18876</v>
      </c>
      <c r="EZ42" s="305">
        <f t="shared" ca="1" si="32"/>
        <v>1.0000000007732783</v>
      </c>
      <c r="FA42" s="314">
        <f ca="1">IF(ISERROR(OFFSET('Daten Elementary'!$A$1,MATCH(FA$5,'Daten Elementary'!$A:$A,0)-1,MATCH(AM42,'Daten Elementary'!$A$424:$ADO$424,0)-1)),0,OFFSET('Daten Elementary'!$A$1,MATCH(FA$5,'Daten Elementary'!$A:$A,0)-1,MATCH(AM42,'Daten Elementary'!$A$424:$ADO$424,0)-1))*1000</f>
        <v>0</v>
      </c>
      <c r="FB42" s="314">
        <f ca="1">IF(ISERROR(OFFSET('Daten Elementary'!$A$1,MATCH(FB$5,'Daten Elementary'!$A:$A,0)-1,MATCH(AN42,'Daten Elementary'!$A$424:$ADO$424,0)-1)),0,OFFSET('Daten Elementary'!$A$1,MATCH(FB$5,'Daten Elementary'!$A:$A,0)-1,MATCH(AN42,'Daten Elementary'!$A$424:$ADO$424,0)-1))*1000</f>
        <v>0</v>
      </c>
      <c r="FC42" s="314">
        <f ca="1">IF(ISERROR(OFFSET('Daten Elementary'!$A$1,MATCH(FC$5,'Daten Elementary'!$A:$A,0)-1,MATCH(AO42,'Daten Elementary'!$A$424:$ADO$424,0)-1)),0,OFFSET('Daten Elementary'!$A$1,MATCH(FC$5,'Daten Elementary'!$A:$A,0)-1,MATCH(AO42,'Daten Elementary'!$A$424:$ADO$424,0)-1))*1000</f>
        <v>0</v>
      </c>
      <c r="FD42" s="314">
        <f ca="1">IF(ISERROR(OFFSET('Daten Elementary'!$A$1,MATCH(FD$5,'Daten Elementary'!$A:$A,0)-1,MATCH(AP42,'Daten Elementary'!$A$424:$ADO$424,0)-1)),0,OFFSET('Daten Elementary'!$A$1,MATCH(FD$5,'Daten Elementary'!$A:$A,0)-1,MATCH(AP42,'Daten Elementary'!$A$424:$ADO$424,0)-1))*1000</f>
        <v>18.04251</v>
      </c>
      <c r="FE42" s="314">
        <f t="shared" ca="1" si="33"/>
        <v>18.04251</v>
      </c>
      <c r="FF42" s="314">
        <f ca="1">IF(ISERROR(OFFSET('Daten Elementary'!$A$1,MATCH(FF$5,'Daten Elementary'!$A:$A,0)-1,MATCH(AQ42,'Daten Elementary'!$A$424:$ADO$424,0)-1)),0,OFFSET('Daten Elementary'!$A$1,MATCH(FF$5,'Daten Elementary'!$A:$A,0)-1,MATCH(AQ42,'Daten Elementary'!$A$424:$ADO$424,0)-1))*1000</f>
        <v>5.8896132000000003</v>
      </c>
      <c r="FG42" s="314">
        <f ca="1">IF(ISERROR(OFFSET('Daten Elementary'!$A$1,MATCH(FG$5,'Daten Elementary'!$A:$A,0)-1,MATCH(AR42,'Daten Elementary'!$A$424:$ADO$424,0)-1)),0,OFFSET('Daten Elementary'!$A$1,MATCH(FG$5,'Daten Elementary'!$A:$A,0)-1,MATCH(AR42,'Daten Elementary'!$A$424:$ADO$424,0)-1))*1000</f>
        <v>44.176506999999994</v>
      </c>
      <c r="FH42" s="314">
        <f ca="1">IF(ISERROR(OFFSET('Daten Elementary'!$A$1,MATCH(FH$5,'Daten Elementary'!$A:$A,0)-1,MATCH(AS42,'Daten Elementary'!$A$424:$ADO$424,0)-1)),0,OFFSET('Daten Elementary'!$A$1,MATCH(FH$5,'Daten Elementary'!$A:$A,0)-1,MATCH(AS42,'Daten Elementary'!$A$424:$ADO$424,0)-1))*1000</f>
        <v>12.843957</v>
      </c>
      <c r="FI42" s="315">
        <f t="shared" ca="1" si="34"/>
        <v>80.952587199999996</v>
      </c>
      <c r="FJ42" s="314">
        <f ca="1">IF(ISERROR(OFFSET('Daten Elementary'!$A$1,MATCH(FJ$5,'Daten Elementary'!$A:$A,0)-1,MATCH($AT42,'Daten Elementary'!$A$424:$ADO$424,0)-1)),0,OFFSET('Daten Elementary'!$A$1,MATCH(FJ$5,'Daten Elementary'!$A:$A,0)-1,MATCH($AT42,'Daten Elementary'!$A$424:$ADO$424,0)-1))*1000</f>
        <v>80.952587000000008</v>
      </c>
      <c r="FK42" s="305">
        <f t="shared" ca="1" si="35"/>
        <v>0.99999999752941826</v>
      </c>
      <c r="FL42" s="314">
        <f ca="1">IF(ISERROR(OFFSET('Daten Elementary'!$A$1,MATCH(FL$5,'Daten Elementary'!$A:$A,0)-1,MATCH(AM42,'Daten Elementary'!$A$424:$ADO$424,0)-1)),0,OFFSET('Daten Elementary'!$A$1,MATCH(FL$5,'Daten Elementary'!$A:$A,0)-1,MATCH(AM42,'Daten Elementary'!$A$424:$ADO$424,0)-1))</f>
        <v>0</v>
      </c>
      <c r="FM42" s="314">
        <f ca="1">IF(ISERROR(OFFSET('Daten Elementary'!$A$1,MATCH(FM$5,'Daten Elementary'!$A:$A,0)-1,MATCH(AN42,'Daten Elementary'!$A$424:$ADO$424,0)-1)),0,OFFSET('Daten Elementary'!$A$1,MATCH(FM$5,'Daten Elementary'!$A:$A,0)-1,MATCH(AN42,'Daten Elementary'!$A$424:$ADO$424,0)-1))</f>
        <v>0</v>
      </c>
      <c r="FN42" s="314">
        <f ca="1">IF(ISERROR(OFFSET('Daten Elementary'!$A$1,MATCH(FN$5,'Daten Elementary'!$A:$A,0)-1,MATCH(AO42,'Daten Elementary'!$A$424:$ADO$424,0)-1)),0,OFFSET('Daten Elementary'!$A$1,MATCH(FN$5,'Daten Elementary'!$A:$A,0)-1,MATCH(AO42,'Daten Elementary'!$A$424:$ADO$424,0)-1))</f>
        <v>0</v>
      </c>
      <c r="FO42" s="314">
        <f ca="1">IF(ISERROR(OFFSET('Daten Elementary'!$A$1,MATCH(FO$5,'Daten Elementary'!$A:$A,0)-1,MATCH(AP42,'Daten Elementary'!$A$424:$ADO$424,0)-1)),0,OFFSET('Daten Elementary'!$A$1,MATCH(FO$5,'Daten Elementary'!$A:$A,0)-1,MATCH(AP42,'Daten Elementary'!$A$424:$ADO$424,0)-1))</f>
        <v>0</v>
      </c>
      <c r="FP42" s="314">
        <f t="shared" ca="1" si="36"/>
        <v>0</v>
      </c>
      <c r="FQ42" s="314">
        <f ca="1">IF(ISERROR(OFFSET('Daten Elementary'!$A$1,MATCH(FQ$5,'Daten Elementary'!$A:$A,0)-1,MATCH(AQ42,'Daten Elementary'!$A$424:$ADO$424,0)-1)),0,OFFSET('Daten Elementary'!$A$1,MATCH(FQ$5,'Daten Elementary'!$A:$A,0)-1,MATCH(AQ42,'Daten Elementary'!$A$424:$ADO$424,0)-1))</f>
        <v>0</v>
      </c>
      <c r="FR42" s="314">
        <f ca="1">IF(ISERROR(OFFSET('Daten Elementary'!$A$1,MATCH(FR$5,'Daten Elementary'!$A:$A,0)-1,MATCH(AR42,'Daten Elementary'!$A$424:$ADO$424,0)-1)),0,OFFSET('Daten Elementary'!$A$1,MATCH(FR$5,'Daten Elementary'!$A:$A,0)-1,MATCH(AR42,'Daten Elementary'!$A$424:$ADO$424,0)-1))</f>
        <v>0</v>
      </c>
      <c r="FS42" s="314">
        <f ca="1">IF(ISERROR(OFFSET('Daten Elementary'!$A$1,MATCH(FS$5,'Daten Elementary'!$A:$A,0)-1,MATCH(AS42,'Daten Elementary'!$A$424:$ADO$424,0)-1)),0,OFFSET('Daten Elementary'!$A$1,MATCH(FS$5,'Daten Elementary'!$A:$A,0)-1,MATCH(AS42,'Daten Elementary'!$A$424:$ADO$424,0)-1))</f>
        <v>0</v>
      </c>
      <c r="FT42" s="315">
        <f t="shared" ca="1" si="37"/>
        <v>0</v>
      </c>
      <c r="FU42" s="314">
        <f ca="1">IF(ISERROR(OFFSET('Daten Elementary'!$A$1,MATCH(FU$5,'Daten Elementary'!$A:$A,0)-1,MATCH($AT42,'Daten Elementary'!$A$424:$ADO$424,0)-1)),0,OFFSET('Daten Elementary'!$A$1,MATCH(FU$5,'Daten Elementary'!$A:$A,0)-1,MATCH($AT42,'Daten Elementary'!$A$424:$ADO$424,0)-1))</f>
        <v>0</v>
      </c>
      <c r="FV42" s="305">
        <f t="shared" ca="1" si="38"/>
        <v>0</v>
      </c>
      <c r="FW42" s="324"/>
      <c r="FX42" s="231" t="str">
        <f t="shared" si="39"/>
        <v>Personenwagen (Verbrauchermix CH)</v>
      </c>
      <c r="FY42" s="231" t="str">
        <f t="shared" si="2"/>
        <v>Personenwagen</v>
      </c>
      <c r="FZ42" s="231" t="str">
        <f t="shared" si="3"/>
        <v/>
      </c>
      <c r="GA42" s="231" t="str">
        <f t="shared" si="4"/>
        <v xml:space="preserve"> (Verbrauchermix CH)</v>
      </c>
      <c r="GB42" s="231"/>
    </row>
    <row r="43" spans="1:184" ht="16.5" customHeight="1">
      <c r="A43" s="295"/>
      <c r="B43" s="295"/>
      <c r="C43" s="334" t="s">
        <v>385</v>
      </c>
      <c r="D43" s="334" t="s">
        <v>10</v>
      </c>
      <c r="E43" s="327" t="s">
        <v>293</v>
      </c>
      <c r="F43" s="102">
        <v>1.6</v>
      </c>
      <c r="G43" s="33">
        <v>5</v>
      </c>
      <c r="H43" s="87">
        <f t="shared" si="52"/>
        <v>0.32</v>
      </c>
      <c r="I43" s="101"/>
      <c r="J43" s="99">
        <f>20</f>
        <v>20</v>
      </c>
      <c r="K43" s="100">
        <v>1580</v>
      </c>
      <c r="L43" s="100">
        <v>318</v>
      </c>
      <c r="M43" s="99">
        <v>0.5</v>
      </c>
      <c r="N43" s="38" t="s">
        <v>99</v>
      </c>
      <c r="O43" s="6">
        <f ca="1">(IF(ISERROR(INDEX(INDIRECT($D$268),MATCH($AM43,$AM$4:$AM$275,0),MATCH(O$304,INDIRECT($E$268),0))*$I43/$AD43),0,INDEX(INDIRECT($D$268),MATCH($AM43,$AM$4:$AM$275,0),MATCH(O$304,INDIRECT($E$268),0))*$I43/$AD43)+IF(ISERROR(INDEX(INDIRECT($D$268),MATCH($AN43,$AN$4:$AN$275,0),MATCH(O$305,INDIRECT($E$268),0))*$J43/$AE43),0,INDEX(INDIRECT($D$268),MATCH($AN43,$AN$4:$AN$275,0),MATCH(O$305,INDIRECT($E$268),0))*$J43/$AE43))*$AC43/$F43</f>
        <v>4.0739605527638183</v>
      </c>
      <c r="P43" s="6">
        <f ca="1">IF($B$268=1,($J43/100*($S$230-INDEX('Energiefaktoren Ecoinvent'!$D:$D,MATCH('mobitool-Faktoren v2.0'!$AJ43,'Energiefaktoren Ecoinvent'!$A:$A,0)))/$F43),IF($B$268=7,($J43/100*($S$230-INDEX('Energiefaktoren Ecoinvent'!$H:$H,MATCH('mobitool-Faktoren v2.0'!$AJ43,'Energiefaktoren Ecoinvent'!$A:$A,0)))/$F43),(($J43/100*($S$230))/$F43)))</f>
        <v>12.706556712508462</v>
      </c>
      <c r="Q43" s="6">
        <f ca="1">INDEX(INDIRECT($D$268),MATCH($AQ43,$AQ$4:$AQ$284,0),MATCH(Q$4,INDIRECT($E$268),0))*$K43*$AC43/$F43/$AF43</f>
        <v>4.1450079487381704</v>
      </c>
      <c r="R43" s="6">
        <f ca="1">INDEX(INDIRECT($D$268),MATCH($AR43,$AR$4:$AR$284,0),MATCH(R$4,INDIRECT($E$268),0))*IF($K43=1,$K43/$AF43,($K43-$L43)/($AF43-$AG43))*$AC43/$F43+$L43*(1+$M43)*INDEX(INDIRECT($D$268),MATCH($AR$223,$AR$4:$AR$284,0),MATCH(R$4,INDIRECT($E$268),0))/$AH43/$F43</f>
        <v>62.574936515962904</v>
      </c>
      <c r="S43" s="6">
        <f ca="1">INDEX(INDIRECT($D$268),MATCH($AS43,$AS$4:$AS$284,0),MATCH(S$4,INDIRECT($E$268),0))*$K43*$AC43/$F43/$AF43</f>
        <v>8.896194361198738</v>
      </c>
      <c r="T43" s="7">
        <f t="shared" ca="1" si="1"/>
        <v>92.39665609117209</v>
      </c>
      <c r="U43" s="6">
        <f>IF($B$268=6,(IF(OR(AJ43="Benzin",AJ43="Diesel"),$AK43*INDEX('DIN EN 16258'!$I:$I,MATCH('mobitool-Faktoren v2.0'!$AI43,'DIN EN 16258'!$A:$A,0))*$I43/$AD43+$AL43*INDEX('DIN EN 16258'!$I:$I,MATCH('mobitool-Faktoren v2.0'!$AJ43,'DIN EN 16258'!$A:$A,0))*$I43/$AD43,IF(ISERROR($AK43*INDEX('DIN EN 16258'!$I:$I,MATCH('mobitool-Faktoren v2.0'!$AI43,'DIN EN 16258'!$A:$A,0))*$I43/$AD43),0,$AK43*INDEX('DIN EN 16258'!$I:$I,MATCH('mobitool-Faktoren v2.0'!$AI43,'DIN EN 16258'!$A:$A,0))*$I43/$AD43)+IF(ISERROR($AL43*INDEX('DIN EN 16258'!$I:$I,MATCH('mobitool-Faktoren v2.0'!$AJ43,'DIN EN 16258'!$A:$A,0))*$J43/$AE43),0,$AL43*INDEX('DIN EN 16258'!$I:$I,MATCH('mobitool-Faktoren v2.0'!$AJ43,'DIN EN 16258'!$A:$A,0))*$J43/$AE43)))*1000,
IF($B$268=1,(IF(OR(AJ43="Benzin",AJ43="Diesel"),$AK43*INDEX('DIN EN 16258'!$D:$D,MATCH('mobitool-Faktoren v2.0'!$AI43,'DIN EN 16258'!$A:$A,0))*$I43/$AD43+$AL43*INDEX('DIN EN 16258'!$D:$D,MATCH('mobitool-Faktoren v2.0'!$AJ43,'DIN EN 16258'!$A:$A,0))*$I43/$AD43,IF(ISERROR($AK43*INDEX('DIN EN 16258'!$D:$D,MATCH('mobitool-Faktoren v2.0'!$AI43,'DIN EN 16258'!$A:$A,0))*$I43/$AD43),0,$AK43*INDEX('DIN EN 16258'!$D:$D,MATCH('mobitool-Faktoren v2.0'!$AI43,'DIN EN 16258'!$A:$A,0))*$I43/$AD43)+IF(ISERROR($AL43*INDEX('DIN EN 16258'!$D:$D,MATCH('mobitool-Faktoren v2.0'!$AJ43,'DIN EN 16258'!$A:$A,0))*$J43/$AE43),0,$AL43*INDEX('DIN EN 16258'!$D:$D,MATCH('mobitool-Faktoren v2.0'!$AJ43,'DIN EN 16258'!$A:$A,0))*$J43/$AE43))),0))*$AC43/$F43</f>
        <v>0</v>
      </c>
      <c r="V43" s="6">
        <f>IF($B$268=6,(IF(OR(AJ43="Benzin",AJ43="Diesel"),$AK43*INDEX('DIN EN 16258'!$L:$L,MATCH('mobitool-Faktoren v2.0'!$AI43,'DIN EN 16258'!$A:$A,0))*$I43/$AD43+$AL43*INDEX('DIN EN 16258'!$L:$L,MATCH('mobitool-Faktoren v2.0'!$AJ43,'DIN EN 16258'!$A:$A,0))*$I43/$AD43,IF(ISERROR($AK43*INDEX('DIN EN 16258'!$L:$L,MATCH('mobitool-Faktoren v2.0'!$AI43,'DIN EN 16258'!$A:$A,0))*$I43/$AD43),0,$AK43*INDEX('DIN EN 16258'!$L:$L,MATCH('mobitool-Faktoren v2.0'!$AI43,'DIN EN 16258'!$A:$A,0))*$I43/$AD43)+IF(ISERROR($AL43*INDEX('DIN EN 16258'!$L:$L,MATCH('mobitool-Faktoren v2.0'!$AJ43,'DIN EN 16258'!$A:$A,0))*$J43/$AE43),0,$AL43*INDEX('DIN EN 16258'!$L:$L,MATCH('mobitool-Faktoren v2.0'!$AJ43,'DIN EN 16258'!$A:$A,0))*$J43/$AE43)))*1000,
IF($B$268=1,(IF(OR(AJ43="Benzin",AJ43="Diesel"),$AK43*INDEX('DIN EN 16258'!$F:$F,MATCH('mobitool-Faktoren v2.0'!$AI43,'DIN EN 16258'!$A:$A,0))*$I43/$AD43+$AL43*INDEX('DIN EN 16258'!$F:$F,MATCH('mobitool-Faktoren v2.0'!$AJ43,'DIN EN 16258'!$A:$A,0))*$I43/$AD43,IF(ISERROR($AK43*INDEX('DIN EN 16258'!$F:$F,MATCH('mobitool-Faktoren v2.0'!$AI43,'DIN EN 16258'!$A:$A,0))*$I43/$AD43),0,$AK43*INDEX('DIN EN 16258'!$F:$F,MATCH('mobitool-Faktoren v2.0'!$AI43,'DIN EN 16258'!$A:$A,0))*$I43/$AD43)+IF(ISERROR($AL43*INDEX('DIN EN 16258'!$F:$F,MATCH('mobitool-Faktoren v2.0'!$AJ43,'DIN EN 16258'!$A:$A,0))*$J43/$AE43),0,$AL43*INDEX('DIN EN 16258'!$F:$F,MATCH('mobitool-Faktoren v2.0'!$AJ43,'DIN EN 16258'!$A:$A,0))*$J43/$AE43))),0))*$AC43/$F43</f>
        <v>11.682683149285237</v>
      </c>
      <c r="W43" s="6" t="s">
        <v>143</v>
      </c>
      <c r="X43" s="6" t="s">
        <v>163</v>
      </c>
      <c r="Y43" s="336">
        <v>10</v>
      </c>
      <c r="Z43" s="336">
        <v>30</v>
      </c>
      <c r="AA43" s="337">
        <v>500</v>
      </c>
      <c r="AB43" s="299">
        <v>3500</v>
      </c>
      <c r="AC43" s="300">
        <v>1</v>
      </c>
      <c r="AD43" s="298"/>
      <c r="AE43" s="298">
        <v>19.899999999999999</v>
      </c>
      <c r="AF43" s="299">
        <v>1585</v>
      </c>
      <c r="AG43" s="299">
        <v>318</v>
      </c>
      <c r="AH43" s="299">
        <v>150000</v>
      </c>
      <c r="AI43" s="301"/>
      <c r="AJ43" s="301" t="s">
        <v>627</v>
      </c>
      <c r="AK43" s="329"/>
      <c r="AL43" s="329">
        <v>0.19900000000000001</v>
      </c>
      <c r="AM43" s="202" t="s">
        <v>81</v>
      </c>
      <c r="AN43" s="202" t="s">
        <v>2472</v>
      </c>
      <c r="AO43" s="202" t="s">
        <v>81</v>
      </c>
      <c r="AP43" s="330" t="s">
        <v>2408</v>
      </c>
      <c r="AQ43" s="202" t="s">
        <v>874</v>
      </c>
      <c r="AR43" s="331" t="s">
        <v>914</v>
      </c>
      <c r="AS43" s="202" t="s">
        <v>875</v>
      </c>
      <c r="AT43" s="331" t="s">
        <v>915</v>
      </c>
      <c r="AU43" s="303">
        <f ca="1">IF(ISERROR(OFFSET('Daten KEA'!$A$1,MATCH(AU$5,'Daten KEA'!$A:$A,0)-1,MATCH(AM43,'Daten KEA'!$A$424:$ADO$424,0)-1)),0,OFFSET('Daten KEA'!$A$1,MATCH(AU$5,'Daten KEA'!$A:$A,0)-1,MATCH(AM43,'Daten KEA'!$A$424:$ADO$424,0)-1))+IF(ISERROR(AK43*INDEX('Energiefaktoren Ecoinvent'!$D:$D,MATCH('mobitool-Faktoren v2.0'!AI43,'Energiefaktoren Ecoinvent'!$A:$A,0))),0,AK43*INDEX('Energiefaktoren Ecoinvent'!$D:$D,MATCH('mobitool-Faktoren v2.0'!AI43,'Energiefaktoren Ecoinvent'!$A:$A,0)))+IF(OR(AJ43="Benzin",AJ43="Diesel"),IF(ISERROR(OFFSET('Daten KEA'!$A$1,MATCH(AV$5,'Daten KEA'!$A:$A,0)-1,MATCH(AN43,'Daten KEA'!$A$424:$ADO$424,0)-1)),0,OFFSET('Daten KEA'!$A$1,MATCH(AV$5,'Daten KEA'!$A:$A,0)-1,MATCH(AN43,'Daten KEA'!$A$424:$ADO$424,0)-1))+IF(ISERROR(AL43*INDEX('Energiefaktoren Ecoinvent'!$D:$D,MATCH('mobitool-Faktoren v2.0'!AJ43,'Energiefaktoren Ecoinvent'!$A:$A,0))),0,AL43*INDEX('Energiefaktoren Ecoinvent'!$D:$D,MATCH('mobitool-Faktoren v2.0'!AJ43,'Energiefaktoren Ecoinvent'!$A:$A,0))),0)</f>
        <v>0</v>
      </c>
      <c r="AV43" s="303">
        <f ca="1">IF(OR(AJ43="Benzin",AJ43="Diesel"),0,IF(ISERROR(OFFSET('Daten KEA'!$A$1,MATCH(AV$5,'Daten KEA'!$A:$A,0)-1,MATCH(AN43,'Daten KEA'!$A$424:$ADO$424,0)-1)),0,OFFSET('Daten KEA'!$A$1,MATCH(AV$5,'Daten KEA'!$A:$A,0)-1,MATCH(AN43,'Daten KEA'!$A$424:$ADO$424,0)-1))+IF(ISERROR(AL43*INDEX('Energiefaktoren Ecoinvent'!$D:$D,MATCH('mobitool-Faktoren v2.0'!AJ43,'Energiefaktoren Ecoinvent'!$A:$A,0))),0,AL43*INDEX('Energiefaktoren Ecoinvent'!$D:$D,MATCH('mobitool-Faktoren v2.0'!AJ43,'Energiefaktoren Ecoinvent'!$A:$A,0))))</f>
        <v>0.71640000000000004</v>
      </c>
      <c r="AW43" s="303">
        <f ca="1">IF(ISERROR(OFFSET('Daten KEA'!$A$1,MATCH(AW$5,'Daten KEA'!$A:$A,0)-1,MATCH(AO43,'Daten KEA'!$A$424:$ADO$424,0)-1)),0,OFFSET('Daten KEA'!$A$1,MATCH(AW$5,'Daten KEA'!$A:$A,0)-1,MATCH(AO43,'Daten KEA'!$A$424:$ADO$424,0)-1))-IF(ISERROR(AK43*INDEX('Energiefaktoren Ecoinvent'!$D:$D,MATCH('mobitool-Faktoren v2.0'!AI43,'Energiefaktoren Ecoinvent'!$A:$A,0))),0,AK43*INDEX('Energiefaktoren Ecoinvent'!$D:$D,MATCH('mobitool-Faktoren v2.0'!AI43,'Energiefaktoren Ecoinvent'!$A:$A,0)))+IF(OR(AJ43="Benzin",AJ43="Diesel"),IF(ISERROR(OFFSET('Daten KEA'!$A$1,MATCH(AX$5,'Daten KEA'!$A:$A,0)-1,MATCH(AP43,'Daten KEA'!$A$424:$ADO$424,0)-1)),0,OFFSET('Daten KEA'!$A$1,MATCH(AX$5,'Daten KEA'!$A:$A,0)-1,MATCH(AP43,'Daten KEA'!$A$424:$ADO$424,0)-1))-IF(ISERROR(AL43*INDEX('Energiefaktoren Ecoinvent'!$D:$D,MATCH('mobitool-Faktoren v2.0'!AJ43,'Energiefaktoren Ecoinvent'!$A:$A,0))),0,AL43*INDEX('Energiefaktoren Ecoinvent'!$D:$D,MATCH('mobitool-Faktoren v2.0'!AJ43,'Energiefaktoren Ecoinvent'!$A:$A,0))),0)</f>
        <v>0</v>
      </c>
      <c r="AX43" s="303">
        <f ca="1">IF(OR(AJ43="Benzin",AJ43="Diesel"),0,IF(ISERROR(OFFSET('Daten KEA'!$A$1,MATCH(AX$5,'Daten KEA'!$A:$A,0)-1,MATCH(AP43,'Daten KEA'!$A$424:$ADO$424,0)-1)),0,OFFSET('Daten KEA'!$A$1,MATCH(AX$5,'Daten KEA'!$A:$A,0)-1,MATCH(AP43,'Daten KEA'!$A$424:$ADO$424,0)-1))-IF(ISERROR(AL43*INDEX('Energiefaktoren Ecoinvent'!$D:$D,MATCH('mobitool-Faktoren v2.0'!AJ43,'Energiefaktoren Ecoinvent'!$A:$A,0))),0,AL43*INDEX('Energiefaktoren Ecoinvent'!$D:$D,MATCH('mobitool-Faktoren v2.0'!AJ43,'Energiefaktoren Ecoinvent'!$A:$A,0))))</f>
        <v>-0.71640000000000004</v>
      </c>
      <c r="AY43" s="303">
        <f t="shared" ca="1" si="5"/>
        <v>0</v>
      </c>
      <c r="AZ43" s="303">
        <f ca="1">IF(ISERROR(OFFSET('Daten KEA'!$A$1,MATCH(AZ$5,'Daten KEA'!$A:$A,0)-1,MATCH(AQ43,'Daten KEA'!$A$424:$ADO$424,0)-1)),0,OFFSET('Daten KEA'!$A$1,MATCH(AZ$5,'Daten KEA'!$A:$A,0)-1,MATCH(AQ43,'Daten KEA'!$A$424:$ADO$424,0)-1))</f>
        <v>0.19158998999999999</v>
      </c>
      <c r="BA43" s="303">
        <f ca="1">IF(ISERROR(OFFSET('Daten KEA'!$A$1,MATCH(BA$5,'Daten KEA'!$A:$A,0)-1,MATCH(AR43,'Daten KEA'!$A$424:$ADO$424,0)-1)),0,OFFSET('Daten KEA'!$A$1,MATCH(BA$5,'Daten KEA'!$A:$A,0)-1,MATCH(AR43,'Daten KEA'!$A$424:$ADO$424,0)-1))</f>
        <v>0.79161212999999997</v>
      </c>
      <c r="BB43" s="303">
        <f ca="1">IF(ISERROR(OFFSET('Daten KEA'!$A$1,MATCH(BB$5,'Daten KEA'!$A:$A,0)-1,MATCH(AS43,'Daten KEA'!$A$424:$ADO$424,0)-1)),0,OFFSET('Daten KEA'!$A$1,MATCH(BB$5,'Daten KEA'!$A:$A,0)-1,MATCH(AS43,'Daten KEA'!$A$424:$ADO$424,0)-1))</f>
        <v>0.84127081000000004</v>
      </c>
      <c r="BC43" s="304">
        <f t="shared" ca="1" si="46"/>
        <v>1.82447293</v>
      </c>
      <c r="BD43" s="303">
        <f ca="1">IF(ISERROR(OFFSET('Daten KEA'!$A$1,MATCH(BD$5,'Daten KEA'!$A:$A,0)-1,MATCH(AT43,'Daten KEA'!$A$424:$ADO$424,0)-1)),0,OFFSET('Daten KEA'!$A$1,MATCH(BD$5,'Daten KEA'!$A:$A,0)-1,MATCH(AT43,'Daten KEA'!$A$424:$ADO$424,0)-1))</f>
        <v>3.9753873</v>
      </c>
      <c r="BE43" s="305">
        <f t="shared" ca="1" si="7"/>
        <v>2.1789236960616347</v>
      </c>
      <c r="BF43" s="306">
        <f ca="1">IF(ISERROR(OFFSET('Daten KEA'!$A$1,MATCH(BF$5,'Daten KEA'!$A:$A,0)-1,MATCH(AM43,'Daten KEA'!$A$424:$ADO$424,0)-1)),0,OFFSET('Daten KEA'!$A$1,MATCH(BF$5,'Daten KEA'!$A:$A,0)-1,MATCH(AM43,'Daten KEA'!$A$424:$ADO$424,0)-1))+IF(ISERROR($AK43*INDEX('Energiefaktoren Ecoinvent'!$H:$H,MATCH('mobitool-Faktoren v2.0'!$AI43,'Energiefaktoren Ecoinvent'!$A:$A,0))),0,$AK43*INDEX('Energiefaktoren Ecoinvent'!$H:$H,MATCH('mobitool-Faktoren v2.0'!$AI43,'Energiefaktoren Ecoinvent'!$A:$A,0)))+IF(OR(AJ43="Benzin",AJ43="Diesel"),IF(ISERROR(OFFSET('Daten KEA'!$A$1,MATCH(BG$5,'Daten KEA'!$A:$A,0)-1,MATCH(AN43,'Daten KEA'!$A$424:$ADO$424,0)-1)),0,OFFSET('Daten KEA'!$A$1,MATCH(BG$5,'Daten KEA'!$A:$A,0)-1,MATCH(AN43,'Daten KEA'!$A$424:$ADO$424,0)-1))+IF(ISERROR($AL43*INDEX('Energiefaktoren Ecoinvent'!$H:$H,MATCH('mobitool-Faktoren v2.0'!$AJ43,'Energiefaktoren Ecoinvent'!$A:$A,0))),0,$AL43*INDEX('Energiefaktoren Ecoinvent'!$H:$H,MATCH('mobitool-Faktoren v2.0'!$AJ43,'Energiefaktoren Ecoinvent'!$A:$A,0))),0)</f>
        <v>0</v>
      </c>
      <c r="BG43" s="306">
        <f ca="1">IF(OR(AJ43="Benzin",AJ43="Diesel"),0,IF(ISERROR(OFFSET('Daten KEA'!$A$1,MATCH(BG$5,'Daten KEA'!$A:$A,0)-1,MATCH(AN43,'Daten KEA'!$A$424:$ADO$424,0)-1)),0,OFFSET('Daten KEA'!$A$1,MATCH(BG$5,'Daten KEA'!$A:$A,0)-1,MATCH(AN43,'Daten KEA'!$A$424:$ADO$424,0)-1))+IF(ISERROR($AL43*INDEX('Energiefaktoren Ecoinvent'!$H:$H,MATCH('mobitool-Faktoren v2.0'!$AJ43,'Energiefaktoren Ecoinvent'!$A:$A,0))),0,$AL43*INDEX('Energiefaktoren Ecoinvent'!$H:$H,MATCH('mobitool-Faktoren v2.0'!$AJ43,'Energiefaktoren Ecoinvent'!$A:$A,0))))</f>
        <v>0.42347544634886403</v>
      </c>
      <c r="BH43" s="306">
        <f ca="1">IF(ISERROR(OFFSET('Daten KEA'!$A$1,MATCH(BH$5,'Daten KEA'!$A:$A,0)-1,MATCH(AO43,'Daten KEA'!$A$424:$ADO$424,0)-1)),0,OFFSET('Daten KEA'!$A$1,MATCH(BH$5,'Daten KEA'!$A:$A,0)-1,MATCH(AO43,'Daten KEA'!$A$424:$ADO$424,0)-1))-IF(ISERROR($AK43*INDEX('Energiefaktoren Ecoinvent'!$H:$H,MATCH('mobitool-Faktoren v2.0'!$AI43,'Energiefaktoren Ecoinvent'!$A:$A,0))),0,$AK43*INDEX('Energiefaktoren Ecoinvent'!$H:$H,MATCH('mobitool-Faktoren v2.0'!$AI43,'Energiefaktoren Ecoinvent'!$A:$A,0)))+IF(OR(AJ43="Benzin",AJ43="Diesel"),IF(ISERROR(OFFSET('Daten KEA'!$A$1,MATCH(BI$5,'Daten KEA'!$A:$A,0)-1,MATCH(AP43,'Daten KEA'!$A$424:$ADO$424,0)-1)),0,OFFSET('Daten KEA'!$A$1,MATCH(BI$5,'Daten KEA'!$A:$A,0)-1,MATCH(AP43,'Daten KEA'!$A$424:$ADO$424,0)-1))-IF(ISERROR($AL43*INDEX('Energiefaktoren Ecoinvent'!$H:$H,MATCH('mobitool-Faktoren v2.0'!$AJ43,'Energiefaktoren Ecoinvent'!$A:$A,0))),0,$AL43*INDEX('Energiefaktoren Ecoinvent'!$H:$H,MATCH('mobitool-Faktoren v2.0'!$AJ43,'Energiefaktoren Ecoinvent'!$A:$A,0))),0)</f>
        <v>0</v>
      </c>
      <c r="BI43" s="306">
        <f ca="1">IF(OR(AJ43="Benzin",AJ43="Diesel"),0,IF(ISERROR(OFFSET('Daten KEA'!$A$1,MATCH(BI$5,'Daten KEA'!$A:$A,0)-1,MATCH(AP43,'Daten KEA'!$A$424:$ADO$424,0)-1)),0,OFFSET('Daten KEA'!$A$1,MATCH(BI$5,'Daten KEA'!$A:$A,0)-1,MATCH(AP43,'Daten KEA'!$A$424:$ADO$424,0)-1))-IF(ISERROR($AL43*INDEX('Energiefaktoren Ecoinvent'!$H:$H,MATCH('mobitool-Faktoren v2.0'!$AJ43,'Energiefaktoren Ecoinvent'!$A:$A,0))),0,$AL43*INDEX('Energiefaktoren Ecoinvent'!$H:$H,MATCH('mobitool-Faktoren v2.0'!$AJ43,'Energiefaktoren Ecoinvent'!$A:$A,0))))</f>
        <v>-0.42347544634886403</v>
      </c>
      <c r="BJ43" s="306">
        <f t="shared" ca="1" si="41"/>
        <v>0</v>
      </c>
      <c r="BK43" s="306">
        <f ca="1">IF(ISERROR(OFFSET('Daten KEA'!$A$1,MATCH(BK$5,'Daten KEA'!$A:$A,0)-1,MATCH(AQ43,'Daten KEA'!$A$424:$ADO$424,0)-1)),0,OFFSET('Daten KEA'!$A$1,MATCH(BK$5,'Daten KEA'!$A:$A,0)-1,MATCH(AQ43,'Daten KEA'!$A$424:$ADO$424,0)-1))</f>
        <v>0.18299306691902001</v>
      </c>
      <c r="BL43" s="306">
        <f ca="1">IF(ISERROR(OFFSET('Daten KEA'!$A$1,MATCH(BL$5,'Daten KEA'!$A:$A,0)-1,MATCH(AR43,'Daten KEA'!$A$424:$ADO$424,0)-1)),0,OFFSET('Daten KEA'!$A$1,MATCH(BL$5,'Daten KEA'!$A:$A,0)-1,MATCH(AR43,'Daten KEA'!$A$424:$ADO$424,0)-1))</f>
        <v>0.72913459945055004</v>
      </c>
      <c r="BM43" s="306">
        <f ca="1">IF(ISERROR(OFFSET('Daten KEA'!$A$1,MATCH(BM$5,'Daten KEA'!$A:$A,0)-1,MATCH(AS43,'Daten KEA'!$A$424:$ADO$424,0)-1)),0,OFFSET('Daten KEA'!$A$1,MATCH(BM$5,'Daten KEA'!$A:$A,0)-1,MATCH(AS43,'Daten KEA'!$A$424:$ADO$424,0)-1))</f>
        <v>0.74075103066108994</v>
      </c>
      <c r="BN43" s="307">
        <f t="shared" ca="1" si="43"/>
        <v>1.6528786970306601</v>
      </c>
      <c r="BO43" s="306">
        <f ca="1">IF(ISERROR(OFFSET('Daten KEA'!$A$1,MATCH(BO$5,'Daten KEA'!$A:$A,0)-1,MATCH(AT43,'Daten KEA'!$A$424:$ADO$424,0)-1)),0,OFFSET('Daten KEA'!$A$1,MATCH(BO$5,'Daten KEA'!$A:$A,0)-1,MATCH(AT43,'Daten KEA'!$A$424:$ADO$424,0)-1))</f>
        <v>3.4545355715296999</v>
      </c>
      <c r="BP43" s="305">
        <f t="shared" ca="1" si="8"/>
        <v>2.0900115524119554</v>
      </c>
      <c r="BQ43" s="308">
        <f ca="1">IF(ISERROR(OFFSET('Daten GWP'!$A$1,MATCH(BQ$5,'Daten GWP'!$A:$A,0)-1,MATCH(AM43,'Daten GWP'!$A$424:$ADO$424,0)-1)),0,OFFSET('Daten GWP'!$A$1,MATCH(BQ$5,'Daten GWP'!$A:$A,0)-1,MATCH(AM43,'Daten GWP'!$A$424:$ADO$424,0)-1))*1000</f>
        <v>0</v>
      </c>
      <c r="BR43" s="308">
        <f ca="1">IF(ISERROR(OFFSET('Daten GWP'!$A$1,MATCH(BR$5,'Daten GWP'!$A:$A,0)-1,MATCH(AN43,'Daten GWP'!$A$424:$ADO$424,0)-1)),0,OFFSET('Daten GWP'!$A$1,MATCH(BR$5,'Daten GWP'!$A:$A,0)-1,MATCH(AN43,'Daten GWP'!$A$424:$ADO$424,0)-1))*1000</f>
        <v>6.4857452000000002</v>
      </c>
      <c r="BS43" s="308">
        <f ca="1">IF(ISERROR(OFFSET('Daten GWP'!$A$1,MATCH(BS$5,'Daten GWP'!$A:$A,0)-1,MATCH(AO43,'Daten GWP'!$A$424:$ADO$424,0)-1)),0,OFFSET('Daten GWP'!$A$1,MATCH(BS$5,'Daten GWP'!$A:$A,0)-1,MATCH(AO43,'Daten GWP'!$A$424:$ADO$424,0)-1))*1000</f>
        <v>0</v>
      </c>
      <c r="BT43" s="308">
        <f ca="1">IF(ISERROR(OFFSET('Daten GWP'!$A$1,MATCH(BT$5,'Daten GWP'!$A:$A,0)-1,MATCH(AP43,'Daten GWP'!$A$424:$ADO$424,0)-1)),0,OFFSET('Daten GWP'!$A$1,MATCH(BT$5,'Daten GWP'!$A:$A,0)-1,MATCH(AP43,'Daten GWP'!$A$424:$ADO$424,0)-1))*1000</f>
        <v>0</v>
      </c>
      <c r="BU43" s="308">
        <f t="shared" ca="1" si="9"/>
        <v>6.4857452000000002</v>
      </c>
      <c r="BV43" s="308">
        <f ca="1">IF(ISERROR(OFFSET('Daten GWP'!$A$1,MATCH(BV$5,'Daten GWP'!$A:$A,0)-1,MATCH(AQ43,'Daten GWP'!$A$424:$ADO$424,0)-1)),0,OFFSET('Daten GWP'!$A$1,MATCH(BV$5,'Daten GWP'!$A:$A,0)-1,MATCH(AQ43,'Daten GWP'!$A$424:$ADO$424,0)-1))*1000</f>
        <v>6.6530000999999999</v>
      </c>
      <c r="BW43" s="308">
        <f ca="1">IF(ISERROR(OFFSET('Daten GWP'!$A$1,MATCH(BW$5,'Daten GWP'!$A:$A,0)-1,MATCH(AR43,'Daten GWP'!$A$424:$ADO$424,0)-1)),0,OFFSET('Daten GWP'!$A$1,MATCH(BW$5,'Daten GWP'!$A:$A,0)-1,MATCH(AR43,'Daten GWP'!$A$424:$ADO$424,0)-1))*1000</f>
        <v>49.30988</v>
      </c>
      <c r="BX43" s="308">
        <f ca="1">IF(ISERROR(OFFSET('Daten GWP'!$A$1,MATCH(BX$5,'Daten GWP'!$A:$A,0)-1,MATCH(AS43,'Daten GWP'!$A$424:$ADO$424,0)-1)),0,OFFSET('Daten GWP'!$A$1,MATCH(BX$5,'Daten GWP'!$A:$A,0)-1,MATCH(AS43,'Daten GWP'!$A$424:$ADO$424,0)-1))*1000</f>
        <v>14.278955</v>
      </c>
      <c r="BY43" s="309">
        <f t="shared" ca="1" si="44"/>
        <v>76.7275803</v>
      </c>
      <c r="BZ43" s="308">
        <f ca="1">IF(ISERROR(OFFSET('Daten GWP'!$A$1,MATCH(BZ$5,'Daten GWP'!$A:$A,0)-1,MATCH(AT43,'Daten GWP'!$A$424:$ADO$424,0)-1)),0,OFFSET('Daten GWP'!$A$1,MATCH(BZ$5,'Daten GWP'!$A:$A,0)-1,MATCH(AT43,'Daten GWP'!$A$424:$ADO$424,0)-1))*1000</f>
        <v>96.912513000000004</v>
      </c>
      <c r="CA43" s="305">
        <f t="shared" ca="1" si="11"/>
        <v>1.2630727128508183</v>
      </c>
      <c r="CB43" s="310">
        <f ca="1">IF(ISERROR(OFFSET('Daten Elementary'!$A$1,MATCH(CB$5,'Daten Elementary'!$A:$A,0)-1,MATCH(AM43,'Daten Elementary'!$A$424:$ADO$424,0)-1)),0,OFFSET('Daten Elementary'!$A$1,MATCH(CB$5,'Daten Elementary'!$A:$A,0)-1,MATCH(AM43,'Daten Elementary'!$A$424:$ADO$424,0)-1))*1000000</f>
        <v>0</v>
      </c>
      <c r="CC43" s="310">
        <f ca="1">IF(ISERROR(OFFSET('Daten Elementary'!$A$1,MATCH(CC$5,'Daten Elementary'!$A:$A,0)-1,MATCH(AN43,'Daten Elementary'!$A$424:$ADO$424,0)-1)),0,OFFSET('Daten Elementary'!$A$1,MATCH(CC$5,'Daten Elementary'!$A:$A,0)-1,MATCH(AN43,'Daten Elementary'!$A$424:$ADO$424,0)-1))*1000000</f>
        <v>15.826967999999999</v>
      </c>
      <c r="CD43" s="310">
        <f ca="1">IF(ISERROR(OFFSET('Daten Elementary'!$A$1,MATCH(CD$5,'Daten Elementary'!$A:$A,0)-1,MATCH(AO43,'Daten Elementary'!$A$424:$ADO$424,0)-1)),0,OFFSET('Daten Elementary'!$A$1,MATCH(CD$5,'Daten Elementary'!$A:$A,0)-1,MATCH(AO43,'Daten Elementary'!$A$424:$ADO$424,0)-1))*1000000</f>
        <v>0</v>
      </c>
      <c r="CE43" s="310">
        <f ca="1">IF(ISERROR(OFFSET('Daten Elementary'!$A$1,MATCH(CE$5,'Daten Elementary'!$A:$A,0)-1,MATCH(AP43,'Daten Elementary'!$A$424:$ADO$424,0)-1)),0,OFFSET('Daten Elementary'!$A$1,MATCH(CE$5,'Daten Elementary'!$A:$A,0)-1,MATCH(AP43,'Daten Elementary'!$A$424:$ADO$424,0)-1))*1000000</f>
        <v>0</v>
      </c>
      <c r="CF43" s="310">
        <f t="shared" ca="1" si="12"/>
        <v>15.826967999999999</v>
      </c>
      <c r="CG43" s="310">
        <f ca="1">IF(ISERROR(OFFSET('Daten Elementary'!$A$1,MATCH(CG$5,'Daten Elementary'!$A:$A,0)-1,MATCH(AQ43,'Daten Elementary'!$A$424:$ADO$424,0)-1)),0,OFFSET('Daten Elementary'!$A$1,MATCH(CG$5,'Daten Elementary'!$A:$A,0)-1,MATCH(AQ43,'Daten Elementary'!$A$424:$ADO$424,0)-1))*1000000</f>
        <v>2.5164260999999999</v>
      </c>
      <c r="CH43" s="310">
        <f ca="1">IF(ISERROR(OFFSET('Daten Elementary'!$A$1,MATCH(CH$5,'Daten Elementary'!$A:$A,0)-1,MATCH(AR43,'Daten Elementary'!$A$424:$ADO$424,0)-1)),0,OFFSET('Daten Elementary'!$A$1,MATCH(CH$5,'Daten Elementary'!$A:$A,0)-1,MATCH(AR43,'Daten Elementary'!$A$424:$ADO$424,0)-1))*1000000</f>
        <v>46.471190999999997</v>
      </c>
      <c r="CI43" s="310">
        <f ca="1">IF(ISERROR(OFFSET('Daten Elementary'!$A$1,MATCH(CI$5,'Daten Elementary'!$A:$A,0)-1,MATCH(AS43,'Daten Elementary'!$A$424:$ADO$424,0)-1)),0,OFFSET('Daten Elementary'!$A$1,MATCH(CI$5,'Daten Elementary'!$A:$A,0)-1,MATCH(AS43,'Daten Elementary'!$A$424:$ADO$424,0)-1))*1000000</f>
        <v>12.240406</v>
      </c>
      <c r="CJ43" s="311">
        <f t="shared" ca="1" si="13"/>
        <v>77.054991099999995</v>
      </c>
      <c r="CK43" s="310">
        <f ca="1">IF(ISERROR(OFFSET('Daten Elementary'!$A$1,MATCH(CK$5,'Daten Elementary'!$A:$A,0)-1,MATCH($AT43,'Daten Elementary'!$A$424:$ADO$424,0)-1)),0,OFFSET('Daten Elementary'!$A$1,MATCH(CK$5,'Daten Elementary'!$A:$A,0)-1,MATCH($AT43,'Daten Elementary'!$A$424:$ADO$424,0)-1))*1000000</f>
        <v>89.921099000000012</v>
      </c>
      <c r="CL43" s="305">
        <f t="shared" ca="1" si="14"/>
        <v>1.1669730632153692</v>
      </c>
      <c r="CM43" s="312">
        <f ca="1">IF(ISERROR(OFFSET('Daten Elementary'!$A$1,MATCH(CM$5,'Daten Elementary'!$A:$A,0)-1,MATCH(AM43,'Daten Elementary'!$A$424:$ADO$424,0)-1)),0,OFFSET('Daten Elementary'!$A$1,MATCH(CM$5,'Daten Elementary'!$A:$A,0)-1,MATCH(AM43,'Daten Elementary'!$A$424:$ADO$424,0)-1))*1000000</f>
        <v>0</v>
      </c>
      <c r="CN43" s="312">
        <f ca="1">IF(ISERROR(OFFSET('Daten Elementary'!$A$1,MATCH(CN$5,'Daten Elementary'!$A:$A,0)-1,MATCH(AN43,'Daten Elementary'!$A$424:$ADO$424,0)-1)),0,OFFSET('Daten Elementary'!$A$1,MATCH(CN$5,'Daten Elementary'!$A:$A,0)-1,MATCH(AN43,'Daten Elementary'!$A$424:$ADO$424,0)-1))*1000000</f>
        <v>9.5364941999999999</v>
      </c>
      <c r="CO43" s="312">
        <f ca="1">IF(ISERROR(OFFSET('Daten Elementary'!$A$1,MATCH(CO$5,'Daten Elementary'!$A:$A,0)-1,MATCH(AO43,'Daten Elementary'!$A$424:$ADO$424,0)-1)),0,OFFSET('Daten Elementary'!$A$1,MATCH(CO$5,'Daten Elementary'!$A:$A,0)-1,MATCH(AO43,'Daten Elementary'!$A$424:$ADO$424,0)-1))*1000000</f>
        <v>0</v>
      </c>
      <c r="CP43" s="312">
        <f ca="1">IF(ISERROR(OFFSET('Daten Elementary'!$A$1,MATCH(CP$5,'Daten Elementary'!$A:$A,0)-1,MATCH(AP43,'Daten Elementary'!$A$424:$ADO$424,0)-1)),0,OFFSET('Daten Elementary'!$A$1,MATCH(CP$5,'Daten Elementary'!$A:$A,0)-1,MATCH(AP43,'Daten Elementary'!$A$424:$ADO$424,0)-1))*1000000</f>
        <v>0</v>
      </c>
      <c r="CQ43" s="312">
        <f t="shared" ca="1" si="15"/>
        <v>9.5364941999999999</v>
      </c>
      <c r="CR43" s="312">
        <f ca="1">IF(ISERROR(OFFSET('Daten Elementary'!$A$1,MATCH(CR$5,'Daten Elementary'!$A:$A,0)-1,MATCH(AQ43,'Daten Elementary'!$A$424:$ADO$424,0)-1)),0,OFFSET('Daten Elementary'!$A$1,MATCH(CR$5,'Daten Elementary'!$A:$A,0)-1,MATCH(AQ43,'Daten Elementary'!$A$424:$ADO$424,0)-1))*1000000</f>
        <v>1.6860135000000001</v>
      </c>
      <c r="CS43" s="312">
        <f ca="1">IF(ISERROR(OFFSET('Daten Elementary'!$A$1,MATCH(CS$5,'Daten Elementary'!$A:$A,0)-1,MATCH(AR43,'Daten Elementary'!$A$424:$ADO$424,0)-1)),0,OFFSET('Daten Elementary'!$A$1,MATCH(CS$5,'Daten Elementary'!$A:$A,0)-1,MATCH(AR43,'Daten Elementary'!$A$424:$ADO$424,0)-1))*1000000</f>
        <v>17.939973999999999</v>
      </c>
      <c r="CT43" s="312">
        <f ca="1">IF(ISERROR(OFFSET('Daten Elementary'!$A$1,MATCH(CT$5,'Daten Elementary'!$A:$A,0)-1,MATCH(AS43,'Daten Elementary'!$A$424:$ADO$424,0)-1)),0,OFFSET('Daten Elementary'!$A$1,MATCH(CT$5,'Daten Elementary'!$A:$A,0)-1,MATCH(AS43,'Daten Elementary'!$A$424:$ADO$424,0)-1))*1000000</f>
        <v>6.9155112000000001</v>
      </c>
      <c r="CU43" s="313">
        <f t="shared" ca="1" si="16"/>
        <v>36.077992899999998</v>
      </c>
      <c r="CV43" s="312">
        <f ca="1">IF(ISERROR(OFFSET('Daten Elementary'!$A$1,MATCH(CV$5,'Daten Elementary'!$A:$A,0)-1,MATCH($AT43,'Daten Elementary'!$A$424:$ADO$424,0)-1)),0,OFFSET('Daten Elementary'!$A$1,MATCH(CV$5,'Daten Elementary'!$A:$A,0)-1,MATCH($AT43,'Daten Elementary'!$A$424:$ADO$424,0)-1))*1000000</f>
        <v>43.403482000000004</v>
      </c>
      <c r="CW43" s="305">
        <f t="shared" ca="1" si="17"/>
        <v>1.2030459155614504</v>
      </c>
      <c r="CX43" s="314">
        <f ca="1">IF(ISERROR(OFFSET('Daten Elementary'!$A$1,MATCH(CX$5,'Daten Elementary'!$A:$A,0)-1,MATCH(AM43,'Daten Elementary'!$A$424:$ADO$424,0)-1)),0,OFFSET('Daten Elementary'!$A$1,MATCH(CX$5,'Daten Elementary'!$A:$A,0)-1,MATCH(AM43,'Daten Elementary'!$A$424:$ADO$424,0)-1))*1000000</f>
        <v>0</v>
      </c>
      <c r="CY43" s="314">
        <f ca="1">IF(ISERROR(OFFSET('Daten Elementary'!$A$1,MATCH(CY$5,'Daten Elementary'!$A:$A,0)-1,MATCH(AN43,'Daten Elementary'!$A$424:$ADO$424,0)-1)),0,OFFSET('Daten Elementary'!$A$1,MATCH(CY$5,'Daten Elementary'!$A:$A,0)-1,MATCH(AN43,'Daten Elementary'!$A$424:$ADO$424,0)-1))*1000000</f>
        <v>4.9852853999999995</v>
      </c>
      <c r="CZ43" s="314">
        <f ca="1">IF(ISERROR(OFFSET('Daten Elementary'!$A$1,MATCH(CZ$5,'Daten Elementary'!$A:$A,0)-1,MATCH(AO43,'Daten Elementary'!$A$424:$ADO$424,0)-1)),0,OFFSET('Daten Elementary'!$A$1,MATCH(CZ$5,'Daten Elementary'!$A:$A,0)-1,MATCH(AO43,'Daten Elementary'!$A$424:$ADO$424,0)-1))*1000000</f>
        <v>0</v>
      </c>
      <c r="DA43" s="314">
        <f ca="1">IF(ISERROR(OFFSET('Daten Elementary'!$A$1,MATCH(DA$5,'Daten Elementary'!$A:$A,0)-1,MATCH(AP43,'Daten Elementary'!$A$424:$ADO$424,0)-1)),0,OFFSET('Daten Elementary'!$A$1,MATCH(DA$5,'Daten Elementary'!$A:$A,0)-1,MATCH(AP43,'Daten Elementary'!$A$424:$ADO$424,0)-1))*1000000</f>
        <v>0</v>
      </c>
      <c r="DB43" s="314">
        <f t="shared" ca="1" si="18"/>
        <v>4.9852853999999995</v>
      </c>
      <c r="DC43" s="314">
        <f ca="1">IF(ISERROR(OFFSET('Daten Elementary'!$A$1,MATCH(DC$5,'Daten Elementary'!$A:$A,0)-1,MATCH(AQ43,'Daten Elementary'!$A$424:$ADO$424,0)-1)),0,OFFSET('Daten Elementary'!$A$1,MATCH(DC$5,'Daten Elementary'!$A:$A,0)-1,MATCH(AQ43,'Daten Elementary'!$A$424:$ADO$424,0)-1))*1000000</f>
        <v>356.36219999999997</v>
      </c>
      <c r="DD43" s="314">
        <f ca="1">IF(ISERROR(OFFSET('Daten Elementary'!$A$1,MATCH(DD$5,'Daten Elementary'!$A:$A,0)-1,MATCH(AR43,'Daten Elementary'!$A$424:$ADO$424,0)-1)),0,OFFSET('Daten Elementary'!$A$1,MATCH(DD$5,'Daten Elementary'!$A:$A,0)-1,MATCH(AR43,'Daten Elementary'!$A$424:$ADO$424,0)-1))*1000000</f>
        <v>69.452700000000007</v>
      </c>
      <c r="DE43" s="314">
        <f ca="1">IF(ISERROR(OFFSET('Daten Elementary'!$A$1,MATCH(DE$5,'Daten Elementary'!$A:$A,0)-1,MATCH(AS43,'Daten Elementary'!$A$424:$ADO$424,0)-1)),0,OFFSET('Daten Elementary'!$A$1,MATCH(DE$5,'Daten Elementary'!$A:$A,0)-1,MATCH(AS43,'Daten Elementary'!$A$424:$ADO$424,0)-1))*1000000</f>
        <v>54.943391000000005</v>
      </c>
      <c r="DF43" s="315">
        <f t="shared" ca="1" si="19"/>
        <v>485.74357639999999</v>
      </c>
      <c r="DG43" s="314">
        <f ca="1">IF(ISERROR(OFFSET('Daten Elementary'!$A$1,MATCH(DG$5,'Daten Elementary'!$A:$A,0)-1,MATCH($AT43,'Daten Elementary'!$A$424:$ADO$424,0)-1)),0,OFFSET('Daten Elementary'!$A$1,MATCH(DG$5,'Daten Elementary'!$A:$A,0)-1,MATCH($AT43,'Daten Elementary'!$A$424:$ADO$424,0)-1))*1000000</f>
        <v>492.7808</v>
      </c>
      <c r="DH43" s="305">
        <f t="shared" ca="1" si="20"/>
        <v>1.014487527868418</v>
      </c>
      <c r="DI43" s="316">
        <f ca="1">IF(ISERROR(OFFSET('Daten Elementary'!$A$1,MATCH(DI$5,'Daten Elementary'!$A:$A,0)-1,MATCH(AM43,'Daten Elementary'!$A$424:$ADO$424,0)-1)),0,OFFSET('Daten Elementary'!$A$1,MATCH(DI$5,'Daten Elementary'!$A:$A,0)-1,MATCH(AM43,'Daten Elementary'!$A$424:$ADO$424,0)-1))*1000000</f>
        <v>0</v>
      </c>
      <c r="DJ43" s="316">
        <f ca="1">IF(ISERROR(OFFSET('Daten Elementary'!$A$1,MATCH(DJ$5,'Daten Elementary'!$A:$A,0)-1,MATCH(AN43,'Daten Elementary'!$A$424:$ADO$424,0)-1)),0,OFFSET('Daten Elementary'!$A$1,MATCH(DJ$5,'Daten Elementary'!$A:$A,0)-1,MATCH(AN43,'Daten Elementary'!$A$424:$ADO$424,0)-1))*1000000</f>
        <v>0</v>
      </c>
      <c r="DK43" s="316">
        <f ca="1">IF(ISERROR(OFFSET('Daten Elementary'!$A$1,MATCH(DK$5,'Daten Elementary'!$A:$A,0)-1,MATCH(AO43,'Daten Elementary'!$A$424:$ADO$424,0)-1)),0,OFFSET('Daten Elementary'!$A$1,MATCH(DK$5,'Daten Elementary'!$A:$A,0)-1,MATCH(AO43,'Daten Elementary'!$A$424:$ADO$424,0)-1))*1000000</f>
        <v>0</v>
      </c>
      <c r="DL43" s="316">
        <f ca="1">IF(ISERROR(OFFSET('Daten Elementary'!$A$1,MATCH(DL$5,'Daten Elementary'!$A:$A,0)-1,MATCH(AP43,'Daten Elementary'!$A$424:$ADO$424,0)-1)),0,OFFSET('Daten Elementary'!$A$1,MATCH(DL$5,'Daten Elementary'!$A:$A,0)-1,MATCH(AP43,'Daten Elementary'!$A$424:$ADO$424,0)-1))*1000000</f>
        <v>0</v>
      </c>
      <c r="DM43" s="316">
        <f t="shared" ca="1" si="21"/>
        <v>0</v>
      </c>
      <c r="DN43" s="316">
        <f ca="1">IF(ISERROR(OFFSET('Daten Elementary'!$A$1,MATCH(DN$5,'Daten Elementary'!$A:$A,0)-1,MATCH(AQ43,'Daten Elementary'!$A$424:$ADO$424,0)-1)),0,OFFSET('Daten Elementary'!$A$1,MATCH(DN$5,'Daten Elementary'!$A:$A,0)-1,MATCH(AQ43,'Daten Elementary'!$A$424:$ADO$424,0)-1))*1000000</f>
        <v>11.303108</v>
      </c>
      <c r="DO43" s="316">
        <f ca="1">IF(ISERROR(OFFSET('Daten Elementary'!$A$1,MATCH(DO$5,'Daten Elementary'!$A:$A,0)-1,MATCH(AR43,'Daten Elementary'!$A$424:$ADO$424,0)-1)),0,OFFSET('Daten Elementary'!$A$1,MATCH(DO$5,'Daten Elementary'!$A:$A,0)-1,MATCH(AR43,'Daten Elementary'!$A$424:$ADO$424,0)-1))*1000000</f>
        <v>91.508590999999996</v>
      </c>
      <c r="DP43" s="316">
        <f ca="1">IF(ISERROR(OFFSET('Daten Elementary'!$A$1,MATCH(DP$5,'Daten Elementary'!$A:$A,0)-1,MATCH(AS43,'Daten Elementary'!$A$424:$ADO$424,0)-1)),0,OFFSET('Daten Elementary'!$A$1,MATCH(DP$5,'Daten Elementary'!$A:$A,0)-1,MATCH(AS43,'Daten Elementary'!$A$424:$ADO$424,0)-1))*1000000</f>
        <v>62.039218000000005</v>
      </c>
      <c r="DQ43" s="317">
        <f t="shared" ca="1" si="22"/>
        <v>164.85091699999998</v>
      </c>
      <c r="DR43" s="316">
        <f ca="1">IF(ISERROR(OFFSET('Daten Elementary'!$A$1,MATCH(DR$5,'Daten Elementary'!$A:$A,0)-1,MATCH($AT43,'Daten Elementary'!$A$424:$ADO$424,0)-1)),0,OFFSET('Daten Elementary'!$A$1,MATCH(DR$5,'Daten Elementary'!$A:$A,0)-1,MATCH($AT43,'Daten Elementary'!$A$424:$ADO$424,0)-1))*1000000</f>
        <v>198.63907</v>
      </c>
      <c r="DS43" s="305">
        <f t="shared" ca="1" si="23"/>
        <v>1.20496187473437</v>
      </c>
      <c r="DT43" s="318">
        <f ca="1">IF(ISERROR(OFFSET('Daten UBP13'!$A$1,MATCH(DT$5,'Daten UBP13'!$A:$A,0)-1,MATCH(AM43,'Daten UBP13'!$A$424:$AEG$424,0)-1)),0,OFFSET('Daten UBP13'!$A$1,MATCH(DT$5,'Daten UBP13'!$A:$A,0)-1,MATCH(AM43,'Daten UBP13'!$A$424:$AEG$424,0)-1))</f>
        <v>0</v>
      </c>
      <c r="DU43" s="318">
        <f ca="1">IF(ISERROR(OFFSET('Daten UBP13'!$A$1,MATCH(DU$5,'Daten UBP13'!$A:$A,0)-1,MATCH(AN43,'Daten UBP13'!$A$424:$AEG$424,0)-1)),0,OFFSET('Daten UBP13'!$A$1,MATCH(DU$5,'Daten UBP13'!$A:$A,0)-1,MATCH(AN43,'Daten UBP13'!$A$424:$AEG$424,0)-1))</f>
        <v>19.425190000000001</v>
      </c>
      <c r="DV43" s="318">
        <f ca="1">IF(ISERROR(OFFSET('Daten UBP13'!$A$1,MATCH(DV$5,'Daten UBP13'!$A:$A,0)-1,MATCH(AO43,'Daten UBP13'!$A$424:$AEG$424,0)-1)),0,OFFSET('Daten UBP13'!$A$1,MATCH(DV$5,'Daten UBP13'!$A:$A,0)-1,MATCH(AO43,'Daten UBP13'!$A$424:$AEG$424,0)-1))</f>
        <v>0</v>
      </c>
      <c r="DW43" s="318">
        <f ca="1">IF(ISERROR(OFFSET('Daten UBP13'!$A$1,MATCH(DW$5,'Daten UBP13'!$A:$A,0)-1,MATCH(AP43,'Daten UBP13'!$A$424:$AEG$424,0)-1)),0,OFFSET('Daten UBP13'!$A$1,MATCH(DW$5,'Daten UBP13'!$A:$A,0)-1,MATCH(AP43,'Daten UBP13'!$A$424:$AEG$424,0)-1))</f>
        <v>0</v>
      </c>
      <c r="DX43" s="318">
        <f t="shared" ca="1" si="24"/>
        <v>19.425190000000001</v>
      </c>
      <c r="DY43" s="318">
        <f ca="1">IF(ISERROR(OFFSET('Daten UBP13'!$A$1,MATCH(DY$5,'Daten UBP13'!$A:$A,0)-1,MATCH(AQ43,'Daten UBP13'!$A$424:$AEG$424,0)-1)),0,OFFSET('Daten UBP13'!$A$1,MATCH(DY$5,'Daten UBP13'!$A:$A,0)-1,MATCH(AQ43,'Daten UBP13'!$A$424:$AEG$424,0)-1))</f>
        <v>13.963718999999999</v>
      </c>
      <c r="DZ43" s="318">
        <f ca="1">IF(ISERROR(OFFSET('Daten UBP13'!$A$1,MATCH(DZ$5,'Daten UBP13'!$A:$A,0)-1,MATCH(AR43,'Daten UBP13'!$A$424:$AEG$424,0)-1)),0,OFFSET('Daten UBP13'!$A$1,MATCH(DZ$5,'Daten UBP13'!$A:$A,0)-1,MATCH(AR43,'Daten UBP13'!$A$424:$AEG$424,0)-1))</f>
        <v>87.369682999999995</v>
      </c>
      <c r="EA43" s="318">
        <f ca="1">IF(ISERROR(OFFSET('Daten UBP13'!$A$1,MATCH(EA$5,'Daten UBP13'!$A:$A,0)-1,MATCH(AS43,'Daten UBP13'!$A$424:$AEG$424,0)-1)),0,OFFSET('Daten UBP13'!$A$1,MATCH(EA$5,'Daten UBP13'!$A:$A,0)-1,MATCH(AS43,'Daten UBP13'!$A$424:$AEG$424,0)-1))</f>
        <v>37.436736000000003</v>
      </c>
      <c r="EB43" s="319">
        <f t="shared" ca="1" si="25"/>
        <v>158.19532799999999</v>
      </c>
      <c r="EC43" s="318">
        <f ca="1">IF(ISERROR(OFFSET('Daten UBP13'!$A$1,MATCH(EC$5,'Daten UBP13'!$A:$A,0)-1,MATCH(AT43,'Daten UBP13'!$A$424:$AEG$424,0)-1)),0,OFFSET('Daten UBP13'!$A$1,MATCH(EC$5,'Daten UBP13'!$A:$A,0)-1,MATCH(AT43,'Daten UBP13'!$A$424:$AEG$424,0)-1))</f>
        <v>227.14312000000001</v>
      </c>
      <c r="ED43" s="305">
        <f t="shared" ca="1" si="26"/>
        <v>1.4358396222674794</v>
      </c>
      <c r="EE43" s="320">
        <f ca="1">IF(ISERROR(OFFSET('Daten ReCiPe'!$A$1,MATCH(EE$5,'Daten ReCiPe'!$A:$A,0)-1,MATCH(AM43,'Daten ReCiPe'!$A$424:$ADO$424,0)-1)),0,OFFSET('Daten ReCiPe'!$A$1,MATCH(EE$5,'Daten ReCiPe'!$A:$A,0)-1,MATCH(AM43,'Daten ReCiPe'!$A$424:$ADO$424,0)-1))*1000</f>
        <v>0</v>
      </c>
      <c r="EF43" s="320">
        <f ca="1">IF(ISERROR(OFFSET('Daten ReCiPe'!$A$1,MATCH(EF$5,'Daten ReCiPe'!$A:$A,0)-1,MATCH(AN43,'Daten ReCiPe'!$A$424:$ADO$424,0)-1)),0,OFFSET('Daten ReCiPe'!$A$1,MATCH(EF$5,'Daten ReCiPe'!$A:$A,0)-1,MATCH(AN43,'Daten ReCiPe'!$A$424:$ADO$424,0)-1))*1000</f>
        <v>0.46699257999999999</v>
      </c>
      <c r="EG43" s="320">
        <f ca="1">IF(ISERROR(OFFSET('Daten ReCiPe'!$A$1,MATCH(EG$5,'Daten ReCiPe'!$A:$A,0)-1,MATCH(AO43,'Daten ReCiPe'!$A$424:$ADO$424,0)-1)),0,OFFSET('Daten ReCiPe'!$A$1,MATCH(EG$5,'Daten ReCiPe'!$A:$A,0)-1,MATCH(AO43,'Daten ReCiPe'!$A$424:$ADO$424,0)-1))*1000</f>
        <v>0</v>
      </c>
      <c r="EH43" s="320">
        <f ca="1">IF(ISERROR(OFFSET('Daten ReCiPe'!$A$1,MATCH(EH$5,'Daten ReCiPe'!$A:$A,0)-1,MATCH(AP43,'Daten ReCiPe'!$A$424:$ADO$424,0)-1)),0,OFFSET('Daten ReCiPe'!$A$1,MATCH(EH$5,'Daten ReCiPe'!$A:$A,0)-1,MATCH(AP43,'Daten ReCiPe'!$A$424:$ADO$424,0)-1))*1000</f>
        <v>0</v>
      </c>
      <c r="EI43" s="320">
        <f t="shared" ca="1" si="27"/>
        <v>0.46699257999999999</v>
      </c>
      <c r="EJ43" s="320">
        <f ca="1">IF(ISERROR(OFFSET('Daten ReCiPe'!$A$1,MATCH(EJ$5,'Daten ReCiPe'!$A:$A,0)-1,MATCH(AQ43,'Daten ReCiPe'!$A$424:$ADO$424,0)-1)),0,OFFSET('Daten ReCiPe'!$A$1,MATCH(EJ$5,'Daten ReCiPe'!$A:$A,0)-1,MATCH(AQ43,'Daten ReCiPe'!$A$424:$ADO$424,0)-1))*1000</f>
        <v>0.86266228999999994</v>
      </c>
      <c r="EK43" s="320">
        <f ca="1">IF(ISERROR(OFFSET('Daten ReCiPe'!$A$1,MATCH(EK$5,'Daten ReCiPe'!$A:$A,0)-1,MATCH(AR43,'Daten ReCiPe'!$A$424:$ADO$424,0)-1)),0,OFFSET('Daten ReCiPe'!$A$1,MATCH(EK$5,'Daten ReCiPe'!$A:$A,0)-1,MATCH(AR43,'Daten ReCiPe'!$A$424:$ADO$424,0)-1))*1000</f>
        <v>6.3677098000000001</v>
      </c>
      <c r="EL43" s="320">
        <f ca="1">IF(ISERROR(OFFSET('Daten ReCiPe'!$A$1,MATCH(EL$5,'Daten ReCiPe'!$A:$A,0)-1,MATCH(AS43,'Daten ReCiPe'!$A$424:$ADO$424,0)-1)),0,OFFSET('Daten ReCiPe'!$A$1,MATCH(EL$5,'Daten ReCiPe'!$A:$A,0)-1,MATCH(AS43,'Daten ReCiPe'!$A$424:$ADO$424,0)-1))*1000</f>
        <v>2.0022099999999998</v>
      </c>
      <c r="EM43" s="321">
        <f t="shared" ca="1" si="28"/>
        <v>9.6995746700000005</v>
      </c>
      <c r="EN43" s="320">
        <f ca="1">IF(ISERROR(OFFSET('Daten ReCiPe'!$A$1,MATCH(EN$5,'Daten ReCiPe'!$A:$A,0)-1,MATCH(AT43,'Daten ReCiPe'!$A$424:$ADO$424,0)-1)),0,OFFSET('Daten ReCiPe'!$A$1,MATCH(EN$5,'Daten ReCiPe'!$A:$A,0)-1,MATCH(AT43,'Daten ReCiPe'!$A$424:$ADO$424,0)-1))*1000</f>
        <v>11.852387</v>
      </c>
      <c r="EO43" s="305">
        <f t="shared" ca="1" si="29"/>
        <v>1.2219491475908191</v>
      </c>
      <c r="EP43" s="322">
        <f ca="1">IF(ISERROR(OFFSET('Daten Elementary'!$A$1,MATCH(EP$5,'Daten Elementary'!$A:$A,0)-1,MATCH(AM43,'Daten Elementary'!$A$424:$ADO$424,0)-1)),0,OFFSET('Daten Elementary'!$A$1,MATCH(EP$5,'Daten Elementary'!$A:$A,0)-1,MATCH(AM43,'Daten Elementary'!$A$424:$ADO$424,0)-1))*1000000</f>
        <v>0</v>
      </c>
      <c r="EQ43" s="322">
        <f ca="1">IF(ISERROR(OFFSET('Daten Elementary'!$A$1,MATCH(EQ$5,'Daten Elementary'!$A:$A,0)-1,MATCH(AN43,'Daten Elementary'!$A$424:$ADO$424,0)-1)),0,OFFSET('Daten Elementary'!$A$1,MATCH(EQ$5,'Daten Elementary'!$A:$A,0)-1,MATCH(AN43,'Daten Elementary'!$A$424:$ADO$424,0)-1))*1000000</f>
        <v>7.3778822000000008E-2</v>
      </c>
      <c r="ER43" s="322">
        <f ca="1">IF(ISERROR(OFFSET('Daten Elementary'!$A$1,MATCH(ER$5,'Daten Elementary'!$A:$A,0)-1,MATCH(AO43,'Daten Elementary'!$A$424:$ADO$424,0)-1)),0,OFFSET('Daten Elementary'!$A$1,MATCH(ER$5,'Daten Elementary'!$A:$A,0)-1,MATCH(AO43,'Daten Elementary'!$A$424:$ADO$424,0)-1))*1000000</f>
        <v>0</v>
      </c>
      <c r="ES43" s="322">
        <f ca="1">IF(ISERROR(OFFSET('Daten Elementary'!$A$1,MATCH(ES$5,'Daten Elementary'!$A:$A,0)-1,MATCH(AP43,'Daten Elementary'!$A$424:$ADO$424,0)-1)),0,OFFSET('Daten Elementary'!$A$1,MATCH(ES$5,'Daten Elementary'!$A:$A,0)-1,MATCH(AP43,'Daten Elementary'!$A$424:$ADO$424,0)-1))*1000000</f>
        <v>0</v>
      </c>
      <c r="ET43" s="322">
        <f t="shared" ca="1" si="30"/>
        <v>7.3778822000000008E-2</v>
      </c>
      <c r="EU43" s="322">
        <f ca="1">IF(ISERROR(OFFSET('Daten Elementary'!$A$1,MATCH(EU$5,'Daten Elementary'!$A:$A,0)-1,MATCH(AQ43,'Daten Elementary'!$A$424:$ADO$424,0)-1)),0,OFFSET('Daten Elementary'!$A$1,MATCH(EU$5,'Daten Elementary'!$A:$A,0)-1,MATCH(AQ43,'Daten Elementary'!$A$424:$ADO$424,0)-1))*1000000</f>
        <v>16.013659000000001</v>
      </c>
      <c r="EV43" s="322">
        <f ca="1">IF(ISERROR(OFFSET('Daten Elementary'!$A$1,MATCH(EV$5,'Daten Elementary'!$A:$A,0)-1,MATCH(AR43,'Daten Elementary'!$A$424:$ADO$424,0)-1)),0,OFFSET('Daten Elementary'!$A$1,MATCH(EV$5,'Daten Elementary'!$A:$A,0)-1,MATCH(AR43,'Daten Elementary'!$A$424:$ADO$424,0)-1))*1000000</f>
        <v>124.56574000000001</v>
      </c>
      <c r="EW43" s="322">
        <f ca="1">IF(ISERROR(OFFSET('Daten Elementary'!$A$1,MATCH(EW$5,'Daten Elementary'!$A:$A,0)-1,MATCH(AS43,'Daten Elementary'!$A$424:$ADO$424,0)-1)),0,OFFSET('Daten Elementary'!$A$1,MATCH(EW$5,'Daten Elementary'!$A:$A,0)-1,MATCH(AS43,'Daten Elementary'!$A$424:$ADO$424,0)-1))*1000000</f>
        <v>33.956916999999997</v>
      </c>
      <c r="EX43" s="323">
        <f t="shared" ca="1" si="31"/>
        <v>174.61009482200001</v>
      </c>
      <c r="EY43" s="322">
        <f ca="1">IF(ISERROR(OFFSET('Daten Elementary'!$A$1,MATCH(EY$5,'Daten Elementary'!$A:$A,0)-1,MATCH($AT43,'Daten Elementary'!$A$424:$ADO$424,0)-1)),0,OFFSET('Daten Elementary'!$A$1,MATCH(EY$5,'Daten Elementary'!$A:$A,0)-1,MATCH($AT43,'Daten Elementary'!$A$424:$ADO$424,0)-1))*1000000</f>
        <v>230.18876</v>
      </c>
      <c r="EZ43" s="305">
        <f t="shared" ca="1" si="32"/>
        <v>1.318301557734435</v>
      </c>
      <c r="FA43" s="314">
        <f ca="1">IF(ISERROR(OFFSET('Daten Elementary'!$A$1,MATCH(FA$5,'Daten Elementary'!$A:$A,0)-1,MATCH(AM43,'Daten Elementary'!$A$424:$ADO$424,0)-1)),0,OFFSET('Daten Elementary'!$A$1,MATCH(FA$5,'Daten Elementary'!$A:$A,0)-1,MATCH(AM43,'Daten Elementary'!$A$424:$ADO$424,0)-1))*1000</f>
        <v>0</v>
      </c>
      <c r="FB43" s="314">
        <f ca="1">IF(ISERROR(OFFSET('Daten Elementary'!$A$1,MATCH(FB$5,'Daten Elementary'!$A:$A,0)-1,MATCH(AN43,'Daten Elementary'!$A$424:$ADO$424,0)-1)),0,OFFSET('Daten Elementary'!$A$1,MATCH(FB$5,'Daten Elementary'!$A:$A,0)-1,MATCH(AN43,'Daten Elementary'!$A$424:$ADO$424,0)-1))*1000</f>
        <v>0</v>
      </c>
      <c r="FC43" s="314">
        <f ca="1">IF(ISERROR(OFFSET('Daten Elementary'!$A$1,MATCH(FC$5,'Daten Elementary'!$A:$A,0)-1,MATCH(AO43,'Daten Elementary'!$A$424:$ADO$424,0)-1)),0,OFFSET('Daten Elementary'!$A$1,MATCH(FC$5,'Daten Elementary'!$A:$A,0)-1,MATCH(AO43,'Daten Elementary'!$A$424:$ADO$424,0)-1))*1000</f>
        <v>0</v>
      </c>
      <c r="FD43" s="314">
        <f ca="1">IF(ISERROR(OFFSET('Daten Elementary'!$A$1,MATCH(FD$5,'Daten Elementary'!$A:$A,0)-1,MATCH(AP43,'Daten Elementary'!$A$424:$ADO$424,0)-1)),0,OFFSET('Daten Elementary'!$A$1,MATCH(FD$5,'Daten Elementary'!$A:$A,0)-1,MATCH(AP43,'Daten Elementary'!$A$424:$ADO$424,0)-1))*1000</f>
        <v>0</v>
      </c>
      <c r="FE43" s="314">
        <f t="shared" ca="1" si="33"/>
        <v>0</v>
      </c>
      <c r="FF43" s="314">
        <f ca="1">IF(ISERROR(OFFSET('Daten Elementary'!$A$1,MATCH(FF$5,'Daten Elementary'!$A:$A,0)-1,MATCH(AQ43,'Daten Elementary'!$A$424:$ADO$424,0)-1)),0,OFFSET('Daten Elementary'!$A$1,MATCH(FF$5,'Daten Elementary'!$A:$A,0)-1,MATCH(AQ43,'Daten Elementary'!$A$424:$ADO$424,0)-1))*1000</f>
        <v>5.8896132000000003</v>
      </c>
      <c r="FG43" s="314">
        <f ca="1">IF(ISERROR(OFFSET('Daten Elementary'!$A$1,MATCH(FG$5,'Daten Elementary'!$A:$A,0)-1,MATCH(AR43,'Daten Elementary'!$A$424:$ADO$424,0)-1)),0,OFFSET('Daten Elementary'!$A$1,MATCH(FG$5,'Daten Elementary'!$A:$A,0)-1,MATCH(AR43,'Daten Elementary'!$A$424:$ADO$424,0)-1))*1000</f>
        <v>44.176506999999994</v>
      </c>
      <c r="FH43" s="314">
        <f ca="1">IF(ISERROR(OFFSET('Daten Elementary'!$A$1,MATCH(FH$5,'Daten Elementary'!$A:$A,0)-1,MATCH(AS43,'Daten Elementary'!$A$424:$ADO$424,0)-1)),0,OFFSET('Daten Elementary'!$A$1,MATCH(FH$5,'Daten Elementary'!$A:$A,0)-1,MATCH(AS43,'Daten Elementary'!$A$424:$ADO$424,0)-1))*1000</f>
        <v>12.843957</v>
      </c>
      <c r="FI43" s="315">
        <f t="shared" ca="1" si="34"/>
        <v>62.910077199999989</v>
      </c>
      <c r="FJ43" s="314">
        <f ca="1">IF(ISERROR(OFFSET('Daten Elementary'!$A$1,MATCH(FJ$5,'Daten Elementary'!$A:$A,0)-1,MATCH($AT43,'Daten Elementary'!$A$424:$ADO$424,0)-1)),0,OFFSET('Daten Elementary'!$A$1,MATCH(FJ$5,'Daten Elementary'!$A:$A,0)-1,MATCH($AT43,'Daten Elementary'!$A$424:$ADO$424,0)-1))*1000</f>
        <v>80.952587000000008</v>
      </c>
      <c r="FK43" s="305">
        <f t="shared" ca="1" si="35"/>
        <v>1.2867984050097465</v>
      </c>
      <c r="FL43" s="314">
        <f ca="1">IF(ISERROR(OFFSET('Daten Elementary'!$A$1,MATCH(FL$5,'Daten Elementary'!$A:$A,0)-1,MATCH(AM43,'Daten Elementary'!$A$424:$ADO$424,0)-1)),0,OFFSET('Daten Elementary'!$A$1,MATCH(FL$5,'Daten Elementary'!$A:$A,0)-1,MATCH(AM43,'Daten Elementary'!$A$424:$ADO$424,0)-1))</f>
        <v>0</v>
      </c>
      <c r="FM43" s="314">
        <f ca="1">IF(ISERROR(OFFSET('Daten Elementary'!$A$1,MATCH(FM$5,'Daten Elementary'!$A:$A,0)-1,MATCH(AN43,'Daten Elementary'!$A$424:$ADO$424,0)-1)),0,OFFSET('Daten Elementary'!$A$1,MATCH(FM$5,'Daten Elementary'!$A:$A,0)-1,MATCH(AN43,'Daten Elementary'!$A$424:$ADO$424,0)-1))</f>
        <v>0</v>
      </c>
      <c r="FN43" s="314">
        <f ca="1">IF(ISERROR(OFFSET('Daten Elementary'!$A$1,MATCH(FN$5,'Daten Elementary'!$A:$A,0)-1,MATCH(AO43,'Daten Elementary'!$A$424:$ADO$424,0)-1)),0,OFFSET('Daten Elementary'!$A$1,MATCH(FN$5,'Daten Elementary'!$A:$A,0)-1,MATCH(AO43,'Daten Elementary'!$A$424:$ADO$424,0)-1))</f>
        <v>0</v>
      </c>
      <c r="FO43" s="314">
        <f ca="1">IF(ISERROR(OFFSET('Daten Elementary'!$A$1,MATCH(FO$5,'Daten Elementary'!$A:$A,0)-1,MATCH(AP43,'Daten Elementary'!$A$424:$ADO$424,0)-1)),0,OFFSET('Daten Elementary'!$A$1,MATCH(FO$5,'Daten Elementary'!$A:$A,0)-1,MATCH(AP43,'Daten Elementary'!$A$424:$ADO$424,0)-1))</f>
        <v>0</v>
      </c>
      <c r="FP43" s="314">
        <f t="shared" ca="1" si="36"/>
        <v>0</v>
      </c>
      <c r="FQ43" s="314">
        <f ca="1">IF(ISERROR(OFFSET('Daten Elementary'!$A$1,MATCH(FQ$5,'Daten Elementary'!$A:$A,0)-1,MATCH(AQ43,'Daten Elementary'!$A$424:$ADO$424,0)-1)),0,OFFSET('Daten Elementary'!$A$1,MATCH(FQ$5,'Daten Elementary'!$A:$A,0)-1,MATCH(AQ43,'Daten Elementary'!$A$424:$ADO$424,0)-1))</f>
        <v>0</v>
      </c>
      <c r="FR43" s="314">
        <f ca="1">IF(ISERROR(OFFSET('Daten Elementary'!$A$1,MATCH(FR$5,'Daten Elementary'!$A:$A,0)-1,MATCH(AR43,'Daten Elementary'!$A$424:$ADO$424,0)-1)),0,OFFSET('Daten Elementary'!$A$1,MATCH(FR$5,'Daten Elementary'!$A:$A,0)-1,MATCH(AR43,'Daten Elementary'!$A$424:$ADO$424,0)-1))</f>
        <v>0</v>
      </c>
      <c r="FS43" s="314">
        <f ca="1">IF(ISERROR(OFFSET('Daten Elementary'!$A$1,MATCH(FS$5,'Daten Elementary'!$A:$A,0)-1,MATCH(AS43,'Daten Elementary'!$A$424:$ADO$424,0)-1)),0,OFFSET('Daten Elementary'!$A$1,MATCH(FS$5,'Daten Elementary'!$A:$A,0)-1,MATCH(AS43,'Daten Elementary'!$A$424:$ADO$424,0)-1))</f>
        <v>0</v>
      </c>
      <c r="FT43" s="315">
        <f t="shared" ca="1" si="37"/>
        <v>0</v>
      </c>
      <c r="FU43" s="314">
        <f ca="1">IF(ISERROR(OFFSET('Daten Elementary'!$A$1,MATCH(FU$5,'Daten Elementary'!$A:$A,0)-1,MATCH($AT43,'Daten Elementary'!$A$424:$ADO$424,0)-1)),0,OFFSET('Daten Elementary'!$A$1,MATCH(FU$5,'Daten Elementary'!$A:$A,0)-1,MATCH($AT43,'Daten Elementary'!$A$424:$ADO$424,0)-1))</f>
        <v>0</v>
      </c>
      <c r="FV43" s="305">
        <f t="shared" ca="1" si="38"/>
        <v>0</v>
      </c>
      <c r="FW43" s="324"/>
      <c r="FX43" s="231" t="str">
        <f t="shared" si="39"/>
        <v>Personenwagen (firmenspezifischer Verbrauchermix (siehe unten))</v>
      </c>
      <c r="FY43" s="231" t="str">
        <f t="shared" si="2"/>
        <v>Personenwagen</v>
      </c>
      <c r="FZ43" s="231" t="str">
        <f t="shared" si="3"/>
        <v/>
      </c>
      <c r="GA43" s="231" t="str">
        <f t="shared" si="4"/>
        <v xml:space="preserve"> (firmenspezifischer Verbrauchermix (siehe unten))</v>
      </c>
      <c r="GB43" s="231"/>
    </row>
    <row r="44" spans="1:184" ht="16.5" customHeight="1">
      <c r="A44" s="295"/>
      <c r="B44" s="295"/>
      <c r="C44" s="328" t="s">
        <v>387</v>
      </c>
      <c r="D44" s="328" t="s">
        <v>38</v>
      </c>
      <c r="E44" s="327" t="s">
        <v>128</v>
      </c>
      <c r="F44" s="102">
        <v>1.6</v>
      </c>
      <c r="G44" s="33">
        <v>4</v>
      </c>
      <c r="H44" s="87">
        <f t="shared" si="52"/>
        <v>0.4</v>
      </c>
      <c r="I44" s="88"/>
      <c r="J44" s="99">
        <f>11.9</f>
        <v>11.9</v>
      </c>
      <c r="K44" s="100">
        <v>720</v>
      </c>
      <c r="L44" s="100">
        <v>100</v>
      </c>
      <c r="M44" s="99">
        <v>0</v>
      </c>
      <c r="N44" s="38" t="s">
        <v>99</v>
      </c>
      <c r="O44" s="6">
        <f ca="1">(IF(ISERROR(INDEX(INDIRECT($D$268),MATCH($AM44,$AM$4:$AM$275,0),MATCH(O$304,INDIRECT($E$268),0))*$I44/$AD44),0,INDEX(INDIRECT($D$268),MATCH($AM44,$AM$4:$AM$275,0),MATCH(O$304,INDIRECT($E$268),0))*$I44/$AD44)+IF(ISERROR(INDEX(INDIRECT($D$268),MATCH($AN44,$AN$4:$AN$275,0),MATCH(O$305,INDIRECT($E$268),0))*$J44/$AE44),0,INDEX(INDIRECT($D$268),MATCH($AN44,$AN$4:$AN$275,0),MATCH(O$305,INDIRECT($E$268),0))*$J44/$AE44))*$AC44/$F44</f>
        <v>4.0574937999999996</v>
      </c>
      <c r="P44" s="6">
        <f ca="1">(IF(ISERROR(INDEX(INDIRECT($D$268),MATCH($AO44,$AO$4:$AO$275,0),MATCH(P$304,INDIRECT($E$268),0))*$I44/$AD44),0,INDEX(INDIRECT($D$268),MATCH($AO44,$AO$4:$AO$275,0),MATCH(P$304,INDIRECT($E$268),0))*$I44/$AD44)+IF(ISERROR(INDEX(INDIRECT($D$268),MATCH($AP44,$AP$4:$AP$275,0),MATCH(P$305,INDIRECT($E$268),0))*$J44/$AE44),0,INDEX(INDIRECT($D$268),MATCH($AP44,$AP$4:$AP$275,0),MATCH(P$305,INDIRECT($E$268),0))*$J44/$AE44))*$AC44/$F44</f>
        <v>1.1272716</v>
      </c>
      <c r="Q44" s="6">
        <f ca="1">INDEX(INDIRECT($D$268),MATCH($AQ44,$AQ$4:$AQ$284,0),MATCH(Q$4,INDIRECT($E$268),0))*$K44*$AC44/$F44/$AF44</f>
        <v>1.5586983138461541</v>
      </c>
      <c r="R44" s="6">
        <f ca="1">INDEX(INDIRECT($D$268),MATCH($AR44,$AR$4:$AR$284,0),MATCH(R$4,INDIRECT($E$268),0))*IF($K44=1,$K44/$AF44,($K44-$L44)/($AF44-$AG44))*$AC44/$F44+$L44*(1+$M44)*INDEX(INDIRECT($D$268),MATCH($AR$223,$AR$4:$AR$284,0),MATCH(R$4,INDIRECT($E$268),0))/$AH44/$F44</f>
        <v>16.402412893939392</v>
      </c>
      <c r="S44" s="6">
        <f ca="1">INDEX(INDIRECT($D$268),MATCH($AS44,$AS$4:$AS$284,0),MATCH(S$4,INDIRECT($E$268),0))*$K44*$AC44/$F44/$AF44</f>
        <v>4.1774826461538463</v>
      </c>
      <c r="T44" s="7">
        <f t="shared" ca="1" si="1"/>
        <v>27.323359253939394</v>
      </c>
      <c r="U44" s="6">
        <f>IF($B$268=6,(IF(OR(AJ44="Benzin",AJ44="Diesel"),$AK44*INDEX('DIN EN 16258'!$I:$I,MATCH('mobitool-Faktoren v2.0'!$AI44,'DIN EN 16258'!$A:$A,0))*$I44/$AD44+$AL44*INDEX('DIN EN 16258'!$I:$I,MATCH('mobitool-Faktoren v2.0'!$AJ44,'DIN EN 16258'!$A:$A,0))*$I44/$AD44,IF(ISERROR($AK44*INDEX('DIN EN 16258'!$I:$I,MATCH('mobitool-Faktoren v2.0'!$AI44,'DIN EN 16258'!$A:$A,0))*$I44/$AD44),0,$AK44*INDEX('DIN EN 16258'!$I:$I,MATCH('mobitool-Faktoren v2.0'!$AI44,'DIN EN 16258'!$A:$A,0))*$I44/$AD44)+IF(ISERROR($AL44*INDEX('DIN EN 16258'!$I:$I,MATCH('mobitool-Faktoren v2.0'!$AJ44,'DIN EN 16258'!$A:$A,0))*$J44/$AE44),0,$AL44*INDEX('DIN EN 16258'!$I:$I,MATCH('mobitool-Faktoren v2.0'!$AJ44,'DIN EN 16258'!$A:$A,0))*$J44/$AE44)))*1000,
IF($B$268=1,(IF(OR(AJ44="Benzin",AJ44="Diesel"),$AK44*INDEX('DIN EN 16258'!$D:$D,MATCH('mobitool-Faktoren v2.0'!$AI44,'DIN EN 16258'!$A:$A,0))*$I44/$AD44+$AL44*INDEX('DIN EN 16258'!$D:$D,MATCH('mobitool-Faktoren v2.0'!$AJ44,'DIN EN 16258'!$A:$A,0))*$I44/$AD44,IF(ISERROR($AK44*INDEX('DIN EN 16258'!$D:$D,MATCH('mobitool-Faktoren v2.0'!$AI44,'DIN EN 16258'!$A:$A,0))*$I44/$AD44),0,$AK44*INDEX('DIN EN 16258'!$D:$D,MATCH('mobitool-Faktoren v2.0'!$AI44,'DIN EN 16258'!$A:$A,0))*$I44/$AD44)+IF(ISERROR($AL44*INDEX('DIN EN 16258'!$D:$D,MATCH('mobitool-Faktoren v2.0'!$AJ44,'DIN EN 16258'!$A:$A,0))*$J44/$AE44),0,$AL44*INDEX('DIN EN 16258'!$D:$D,MATCH('mobitool-Faktoren v2.0'!$AJ44,'DIN EN 16258'!$A:$A,0))*$J44/$AE44))),0))*$AC44/$F44</f>
        <v>0</v>
      </c>
      <c r="V44" s="6">
        <f>IF($B$268=6,(IF(OR(AJ44="Benzin",AJ44="Diesel"),$AK44*INDEX('DIN EN 16258'!$L:$L,MATCH('mobitool-Faktoren v2.0'!$AI44,'DIN EN 16258'!$A:$A,0))*$I44/$AD44+$AL44*INDEX('DIN EN 16258'!$L:$L,MATCH('mobitool-Faktoren v2.0'!$AJ44,'DIN EN 16258'!$A:$A,0))*$I44/$AD44,IF(ISERROR($AK44*INDEX('DIN EN 16258'!$L:$L,MATCH('mobitool-Faktoren v2.0'!$AI44,'DIN EN 16258'!$A:$A,0))*$I44/$AD44),0,$AK44*INDEX('DIN EN 16258'!$L:$L,MATCH('mobitool-Faktoren v2.0'!$AI44,'DIN EN 16258'!$A:$A,0))*$I44/$AD44)+IF(ISERROR($AL44*INDEX('DIN EN 16258'!$L:$L,MATCH('mobitool-Faktoren v2.0'!$AJ44,'DIN EN 16258'!$A:$A,0))*$J44/$AE44),0,$AL44*INDEX('DIN EN 16258'!$L:$L,MATCH('mobitool-Faktoren v2.0'!$AJ44,'DIN EN 16258'!$A:$A,0))*$J44/$AE44)))*1000,
IF($B$268=1,(IF(OR(AJ44="Benzin",AJ44="Diesel"),$AK44*INDEX('DIN EN 16258'!$F:$F,MATCH('mobitool-Faktoren v2.0'!$AI44,'DIN EN 16258'!$A:$A,0))*$I44/$AD44+$AL44*INDEX('DIN EN 16258'!$F:$F,MATCH('mobitool-Faktoren v2.0'!$AJ44,'DIN EN 16258'!$A:$A,0))*$I44/$AD44,IF(ISERROR($AK44*INDEX('DIN EN 16258'!$F:$F,MATCH('mobitool-Faktoren v2.0'!$AI44,'DIN EN 16258'!$A:$A,0))*$I44/$AD44),0,$AK44*INDEX('DIN EN 16258'!$F:$F,MATCH('mobitool-Faktoren v2.0'!$AI44,'DIN EN 16258'!$A:$A,0))*$I44/$AD44)+IF(ISERROR($AL44*INDEX('DIN EN 16258'!$F:$F,MATCH('mobitool-Faktoren v2.0'!$AJ44,'DIN EN 16258'!$A:$A,0))*$J44/$AE44),0,$AL44*INDEX('DIN EN 16258'!$F:$F,MATCH('mobitool-Faktoren v2.0'!$AJ44,'DIN EN 16258'!$A:$A,0))*$J44/$AE44))),0))*$AC44/$F44</f>
        <v>0.44976113962500008</v>
      </c>
      <c r="W44" s="6" t="s">
        <v>892</v>
      </c>
      <c r="X44" s="6" t="s">
        <v>164</v>
      </c>
      <c r="Y44" s="336">
        <v>5</v>
      </c>
      <c r="Z44" s="336">
        <v>30</v>
      </c>
      <c r="AA44" s="337">
        <v>400</v>
      </c>
      <c r="AB44" s="299">
        <v>1000</v>
      </c>
      <c r="AC44" s="300">
        <f>1/0.625</f>
        <v>1.6</v>
      </c>
      <c r="AD44" s="298"/>
      <c r="AE44" s="298">
        <v>11.9</v>
      </c>
      <c r="AF44" s="299">
        <v>650</v>
      </c>
      <c r="AG44" s="299">
        <v>100</v>
      </c>
      <c r="AH44" s="299">
        <v>150000</v>
      </c>
      <c r="AI44" s="301"/>
      <c r="AJ44" s="301" t="s">
        <v>626</v>
      </c>
      <c r="AK44" s="329"/>
      <c r="AL44" s="329">
        <f>0.119/AC44</f>
        <v>7.4374999999999997E-2</v>
      </c>
      <c r="AM44" s="202" t="s">
        <v>81</v>
      </c>
      <c r="AN44" s="202" t="s">
        <v>2474</v>
      </c>
      <c r="AO44" s="202" t="s">
        <v>81</v>
      </c>
      <c r="AP44" s="202" t="s">
        <v>2341</v>
      </c>
      <c r="AQ44" s="202" t="s">
        <v>2342</v>
      </c>
      <c r="AR44" s="331" t="s">
        <v>917</v>
      </c>
      <c r="AS44" s="202" t="s">
        <v>2343</v>
      </c>
      <c r="AT44" s="331" t="s">
        <v>2345</v>
      </c>
      <c r="AU44" s="303">
        <f ca="1">IF(ISERROR(OFFSET('Daten KEA'!$A$1,MATCH(AU$5,'Daten KEA'!$A:$A,0)-1,MATCH(AM44,'Daten KEA'!$A$424:$ADO$424,0)-1)),0,OFFSET('Daten KEA'!$A$1,MATCH(AU$5,'Daten KEA'!$A:$A,0)-1,MATCH(AM44,'Daten KEA'!$A$424:$ADO$424,0)-1))+IF(ISERROR(AK44*INDEX('Energiefaktoren Ecoinvent'!$D:$D,MATCH('mobitool-Faktoren v2.0'!AI44,'Energiefaktoren Ecoinvent'!$A:$A,0))),0,AK44*INDEX('Energiefaktoren Ecoinvent'!$D:$D,MATCH('mobitool-Faktoren v2.0'!AI44,'Energiefaktoren Ecoinvent'!$A:$A,0)))+IF(OR(AJ44="Benzin",AJ44="Diesel"),IF(ISERROR(OFFSET('Daten KEA'!$A$1,MATCH(AV$5,'Daten KEA'!$A:$A,0)-1,MATCH(AN44,'Daten KEA'!$A$424:$ADO$424,0)-1)),0,OFFSET('Daten KEA'!$A$1,MATCH(AV$5,'Daten KEA'!$A:$A,0)-1,MATCH(AN44,'Daten KEA'!$A$424:$ADO$424,0)-1))+IF(ISERROR(AL44*INDEX('Energiefaktoren Ecoinvent'!$D:$D,MATCH('mobitool-Faktoren v2.0'!AJ44,'Energiefaktoren Ecoinvent'!$A:$A,0))),0,AL44*INDEX('Energiefaktoren Ecoinvent'!$D:$D,MATCH('mobitool-Faktoren v2.0'!AJ44,'Energiefaktoren Ecoinvent'!$A:$A,0))),0)</f>
        <v>0</v>
      </c>
      <c r="AV44" s="303">
        <f ca="1">IF(OR(AJ44="Benzin",AJ44="Diesel"),0,IF(ISERROR(OFFSET('Daten KEA'!$A$1,MATCH(AV$5,'Daten KEA'!$A:$A,0)-1,MATCH(AN44,'Daten KEA'!$A$424:$ADO$424,0)-1)),0,OFFSET('Daten KEA'!$A$1,MATCH(AV$5,'Daten KEA'!$A:$A,0)-1,MATCH(AN44,'Daten KEA'!$A$424:$ADO$424,0)-1))+IF(ISERROR(AL44*INDEX('Energiefaktoren Ecoinvent'!$D:$D,MATCH('mobitool-Faktoren v2.0'!AJ44,'Energiefaktoren Ecoinvent'!$A:$A,0))),0,AL44*INDEX('Energiefaktoren Ecoinvent'!$D:$D,MATCH('mobitool-Faktoren v2.0'!AJ44,'Energiefaktoren Ecoinvent'!$A:$A,0))))</f>
        <v>0.26774999999999999</v>
      </c>
      <c r="AW44" s="303">
        <f ca="1">IF(ISERROR(OFFSET('Daten KEA'!$A$1,MATCH(AW$5,'Daten KEA'!$A:$A,0)-1,MATCH(AO44,'Daten KEA'!$A$424:$ADO$424,0)-1)),0,OFFSET('Daten KEA'!$A$1,MATCH(AW$5,'Daten KEA'!$A:$A,0)-1,MATCH(AO44,'Daten KEA'!$A$424:$ADO$424,0)-1))-IF(ISERROR(AK44*INDEX('Energiefaktoren Ecoinvent'!$D:$D,MATCH('mobitool-Faktoren v2.0'!AI44,'Energiefaktoren Ecoinvent'!$A:$A,0))),0,AK44*INDEX('Energiefaktoren Ecoinvent'!$D:$D,MATCH('mobitool-Faktoren v2.0'!AI44,'Energiefaktoren Ecoinvent'!$A:$A,0)))+IF(OR(AJ44="Benzin",AJ44="Diesel"),IF(ISERROR(OFFSET('Daten KEA'!$A$1,MATCH(AX$5,'Daten KEA'!$A:$A,0)-1,MATCH(AP44,'Daten KEA'!$A$424:$ADO$424,0)-1)),0,OFFSET('Daten KEA'!$A$1,MATCH(AX$5,'Daten KEA'!$A:$A,0)-1,MATCH(AP44,'Daten KEA'!$A$424:$ADO$424,0)-1))-IF(ISERROR(AL44*INDEX('Energiefaktoren Ecoinvent'!$D:$D,MATCH('mobitool-Faktoren v2.0'!AJ44,'Energiefaktoren Ecoinvent'!$A:$A,0))),0,AL44*INDEX('Energiefaktoren Ecoinvent'!$D:$D,MATCH('mobitool-Faktoren v2.0'!AJ44,'Energiefaktoren Ecoinvent'!$A:$A,0))),0)</f>
        <v>0</v>
      </c>
      <c r="AX44" s="303">
        <f ca="1">IF(OR(AJ44="Benzin",AJ44="Diesel"),0,IF(ISERROR(OFFSET('Daten KEA'!$A$1,MATCH(AX$5,'Daten KEA'!$A:$A,0)-1,MATCH(AP44,'Daten KEA'!$A$424:$ADO$424,0)-1)),0,OFFSET('Daten KEA'!$A$1,MATCH(AX$5,'Daten KEA'!$A:$A,0)-1,MATCH(AP44,'Daten KEA'!$A$424:$ADO$424,0)-1))-IF(ISERROR(AL44*INDEX('Energiefaktoren Ecoinvent'!$D:$D,MATCH('mobitool-Faktoren v2.0'!AJ44,'Energiefaktoren Ecoinvent'!$A:$A,0))),0,AL44*INDEX('Energiefaktoren Ecoinvent'!$D:$D,MATCH('mobitool-Faktoren v2.0'!AJ44,'Energiefaktoren Ecoinvent'!$A:$A,0))))</f>
        <v>5.5978190000000039E-2</v>
      </c>
      <c r="AY44" s="303">
        <f t="shared" ca="1" si="5"/>
        <v>0.32372819000000003</v>
      </c>
      <c r="AZ44" s="303">
        <f ca="1">IF(ISERROR(OFFSET('Daten KEA'!$A$1,MATCH(AZ$5,'Daten KEA'!$A:$A,0)-1,MATCH(AQ44,'Daten KEA'!$A$424:$ADO$424,0)-1)),0,OFFSET('Daten KEA'!$A$1,MATCH(AZ$5,'Daten KEA'!$A:$A,0)-1,MATCH(AQ44,'Daten KEA'!$A$424:$ADO$424,0)-1))</f>
        <v>4.1464979999999999E-2</v>
      </c>
      <c r="BA44" s="303">
        <f ca="1">IF(ISERROR(OFFSET('Daten KEA'!$A$1,MATCH(BA$5,'Daten KEA'!$A:$A,0)-1,MATCH(AR44,'Daten KEA'!$A$424:$ADO$424,0)-1)),0,OFFSET('Daten KEA'!$A$1,MATCH(BA$5,'Daten KEA'!$A:$A,0)-1,MATCH(AR44,'Daten KEA'!$A$424:$ADO$424,0)-1))</f>
        <v>0.15673855</v>
      </c>
      <c r="BB44" s="303">
        <f ca="1">IF(ISERROR(OFFSET('Daten KEA'!$A$1,MATCH(BB$5,'Daten KEA'!$A:$A,0)-1,MATCH(AS44,'Daten KEA'!$A$424:$ADO$424,0)-1)),0,OFFSET('Daten KEA'!$A$1,MATCH(BB$5,'Daten KEA'!$A:$A,0)-1,MATCH(AS44,'Daten KEA'!$A$424:$ADO$424,0)-1))</f>
        <v>0.23540417999999999</v>
      </c>
      <c r="BC44" s="304">
        <f t="shared" ca="1" si="46"/>
        <v>0.75733589999999995</v>
      </c>
      <c r="BD44" s="303">
        <f ca="1">IF(ISERROR(OFFSET('Daten KEA'!$A$1,MATCH(BD$5,'Daten KEA'!$A:$A,0)-1,MATCH(AT44,'Daten KEA'!$A$424:$ADO$424,0)-1)),0,OFFSET('Daten KEA'!$A$1,MATCH(BD$5,'Daten KEA'!$A:$A,0)-1,MATCH(AT44,'Daten KEA'!$A$424:$ADO$424,0)-1))</f>
        <v>0.75733589999999995</v>
      </c>
      <c r="BE44" s="305">
        <f t="shared" ca="1" si="7"/>
        <v>1</v>
      </c>
      <c r="BF44" s="306">
        <f ca="1">IF(ISERROR(OFFSET('Daten KEA'!$A$1,MATCH(BF$5,'Daten KEA'!$A:$A,0)-1,MATCH(AM44,'Daten KEA'!$A$424:$ADO$424,0)-1)),0,OFFSET('Daten KEA'!$A$1,MATCH(BF$5,'Daten KEA'!$A:$A,0)-1,MATCH(AM44,'Daten KEA'!$A$424:$ADO$424,0)-1))+IF(ISERROR($AK44*INDEX('Energiefaktoren Ecoinvent'!$H:$H,MATCH('mobitool-Faktoren v2.0'!$AI44,'Energiefaktoren Ecoinvent'!$A:$A,0))),0,$AK44*INDEX('Energiefaktoren Ecoinvent'!$H:$H,MATCH('mobitool-Faktoren v2.0'!$AI44,'Energiefaktoren Ecoinvent'!$A:$A,0)))+IF(OR(AJ44="Benzin",AJ44="Diesel"),IF(ISERROR(OFFSET('Daten KEA'!$A$1,MATCH(BG$5,'Daten KEA'!$A:$A,0)-1,MATCH(AN44,'Daten KEA'!$A$424:$ADO$424,0)-1)),0,OFFSET('Daten KEA'!$A$1,MATCH(BG$5,'Daten KEA'!$A:$A,0)-1,MATCH(AN44,'Daten KEA'!$A$424:$ADO$424,0)-1))+IF(ISERROR($AL44*INDEX('Energiefaktoren Ecoinvent'!$H:$H,MATCH('mobitool-Faktoren v2.0'!$AJ44,'Energiefaktoren Ecoinvent'!$A:$A,0))),0,$AL44*INDEX('Energiefaktoren Ecoinvent'!$H:$H,MATCH('mobitool-Faktoren v2.0'!$AJ44,'Energiefaktoren Ecoinvent'!$A:$A,0))),0)</f>
        <v>0</v>
      </c>
      <c r="BG44" s="306">
        <f ca="1">IF(OR(AJ44="Benzin",AJ44="Diesel"),0,IF(ISERROR(OFFSET('Daten KEA'!$A$1,MATCH(BG$5,'Daten KEA'!$A:$A,0)-1,MATCH(AN44,'Daten KEA'!$A$424:$ADO$424,0)-1)),0,OFFSET('Daten KEA'!$A$1,MATCH(BG$5,'Daten KEA'!$A:$A,0)-1,MATCH(AN44,'Daten KEA'!$A$424:$ADO$424,0)-1))+IF(ISERROR($AL44*INDEX('Energiefaktoren Ecoinvent'!$H:$H,MATCH('mobitool-Faktoren v2.0'!$AJ44,'Energiefaktoren Ecoinvent'!$A:$A,0))),0,$AL44*INDEX('Energiefaktoren Ecoinvent'!$H:$H,MATCH('mobitool-Faktoren v2.0'!$AJ44,'Energiefaktoren Ecoinvent'!$A:$A,0))))</f>
        <v>0</v>
      </c>
      <c r="BH44" s="306">
        <f ca="1">IF(ISERROR(OFFSET('Daten KEA'!$A$1,MATCH(BH$5,'Daten KEA'!$A:$A,0)-1,MATCH(AO44,'Daten KEA'!$A$424:$ADO$424,0)-1)),0,OFFSET('Daten KEA'!$A$1,MATCH(BH$5,'Daten KEA'!$A:$A,0)-1,MATCH(AO44,'Daten KEA'!$A$424:$ADO$424,0)-1))-IF(ISERROR($AK44*INDEX('Energiefaktoren Ecoinvent'!$H:$H,MATCH('mobitool-Faktoren v2.0'!$AI44,'Energiefaktoren Ecoinvent'!$A:$A,0))),0,$AK44*INDEX('Energiefaktoren Ecoinvent'!$H:$H,MATCH('mobitool-Faktoren v2.0'!$AI44,'Energiefaktoren Ecoinvent'!$A:$A,0)))+IF(OR(AJ44="Benzin",AJ44="Diesel"),IF(ISERROR(OFFSET('Daten KEA'!$A$1,MATCH(BI$5,'Daten KEA'!$A:$A,0)-1,MATCH(AP44,'Daten KEA'!$A$424:$ADO$424,0)-1)),0,OFFSET('Daten KEA'!$A$1,MATCH(BI$5,'Daten KEA'!$A:$A,0)-1,MATCH(AP44,'Daten KEA'!$A$424:$ADO$424,0)-1))-IF(ISERROR($AL44*INDEX('Energiefaktoren Ecoinvent'!$H:$H,MATCH('mobitool-Faktoren v2.0'!$AJ44,'Energiefaktoren Ecoinvent'!$A:$A,0))),0,$AL44*INDEX('Energiefaktoren Ecoinvent'!$H:$H,MATCH('mobitool-Faktoren v2.0'!$AJ44,'Energiefaktoren Ecoinvent'!$A:$A,0))),0)</f>
        <v>0</v>
      </c>
      <c r="BI44" s="306">
        <f ca="1">IF(OR(AJ44="Benzin",AJ44="Diesel"),0,IF(ISERROR(OFFSET('Daten KEA'!$A$1,MATCH(BI$5,'Daten KEA'!$A:$A,0)-1,MATCH(AP44,'Daten KEA'!$A$424:$ADO$424,0)-1)),0,OFFSET('Daten KEA'!$A$1,MATCH(BI$5,'Daten KEA'!$A:$A,0)-1,MATCH(AP44,'Daten KEA'!$A$424:$ADO$424,0)-1))-IF(ISERROR($AL44*INDEX('Energiefaktoren Ecoinvent'!$H:$H,MATCH('mobitool-Faktoren v2.0'!$AJ44,'Energiefaktoren Ecoinvent'!$A:$A,0))),0,$AL44*INDEX('Energiefaktoren Ecoinvent'!$H:$H,MATCH('mobitool-Faktoren v2.0'!$AJ44,'Energiefaktoren Ecoinvent'!$A:$A,0))))</f>
        <v>9.3768571159359992E-3</v>
      </c>
      <c r="BJ44" s="306">
        <f t="shared" ca="1" si="41"/>
        <v>9.3768571159359992E-3</v>
      </c>
      <c r="BK44" s="306">
        <f ca="1">IF(ISERROR(OFFSET('Daten KEA'!$A$1,MATCH(BK$5,'Daten KEA'!$A:$A,0)-1,MATCH(AQ44,'Daten KEA'!$A$424:$ADO$424,0)-1)),0,OFFSET('Daten KEA'!$A$1,MATCH(BK$5,'Daten KEA'!$A:$A,0)-1,MATCH(AQ44,'Daten KEA'!$A$424:$ADO$424,0)-1))</f>
        <v>3.9563080478190002E-2</v>
      </c>
      <c r="BL44" s="306">
        <f ca="1">IF(ISERROR(OFFSET('Daten KEA'!$A$1,MATCH(BL$5,'Daten KEA'!$A:$A,0)-1,MATCH(AR44,'Daten KEA'!$A$424:$ADO$424,0)-1)),0,OFFSET('Daten KEA'!$A$1,MATCH(BL$5,'Daten KEA'!$A:$A,0)-1,MATCH(AR44,'Daten KEA'!$A$424:$ADO$424,0)-1))</f>
        <v>0.14698356813049998</v>
      </c>
      <c r="BM44" s="306">
        <f ca="1">IF(ISERROR(OFFSET('Daten KEA'!$A$1,MATCH(BM$5,'Daten KEA'!$A:$A,0)-1,MATCH(AS44,'Daten KEA'!$A$424:$ADO$424,0)-1)),0,OFFSET('Daten KEA'!$A$1,MATCH(BM$5,'Daten KEA'!$A:$A,0)-1,MATCH(AS44,'Daten KEA'!$A$424:$ADO$424,0)-1))</f>
        <v>0.20589523528281997</v>
      </c>
      <c r="BN44" s="307">
        <f t="shared" ca="1" si="43"/>
        <v>0.40181874100744597</v>
      </c>
      <c r="BO44" s="306">
        <f ca="1">IF(ISERROR(OFFSET('Daten KEA'!$A$1,MATCH(BO$5,'Daten KEA'!$A:$A,0)-1,MATCH(AT44,'Daten KEA'!$A$424:$ADO$424,0)-1)),0,OFFSET('Daten KEA'!$A$1,MATCH(BO$5,'Daten KEA'!$A:$A,0)-1,MATCH(AT44,'Daten KEA'!$A$424:$ADO$424,0)-1))</f>
        <v>0.40181875020749996</v>
      </c>
      <c r="BP44" s="305">
        <f t="shared" ca="1" si="8"/>
        <v>1.0000000228960302</v>
      </c>
      <c r="BQ44" s="308">
        <f ca="1">IF(ISERROR(OFFSET('Daten GWP'!$A$1,MATCH(BQ$5,'Daten GWP'!$A:$A,0)-1,MATCH(AM44,'Daten GWP'!$A$424:$ADO$424,0)-1)),0,OFFSET('Daten GWP'!$A$1,MATCH(BQ$5,'Daten GWP'!$A:$A,0)-1,MATCH(AM44,'Daten GWP'!$A$424:$ADO$424,0)-1))*1000</f>
        <v>0</v>
      </c>
      <c r="BR44" s="308">
        <f ca="1">IF(ISERROR(OFFSET('Daten GWP'!$A$1,MATCH(BR$5,'Daten GWP'!$A:$A,0)-1,MATCH(AN44,'Daten GWP'!$A$424:$ADO$424,0)-1)),0,OFFSET('Daten GWP'!$A$1,MATCH(BR$5,'Daten GWP'!$A:$A,0)-1,MATCH(AN44,'Daten GWP'!$A$424:$ADO$424,0)-1))*1000</f>
        <v>4.0574937999999996</v>
      </c>
      <c r="BS44" s="308">
        <f ca="1">IF(ISERROR(OFFSET('Daten GWP'!$A$1,MATCH(BS$5,'Daten GWP'!$A:$A,0)-1,MATCH(AO44,'Daten GWP'!$A$424:$ADO$424,0)-1)),0,OFFSET('Daten GWP'!$A$1,MATCH(BS$5,'Daten GWP'!$A:$A,0)-1,MATCH(AO44,'Daten GWP'!$A$424:$ADO$424,0)-1))*1000</f>
        <v>0</v>
      </c>
      <c r="BT44" s="308">
        <f ca="1">IF(ISERROR(OFFSET('Daten GWP'!$A$1,MATCH(BT$5,'Daten GWP'!$A:$A,0)-1,MATCH(AP44,'Daten GWP'!$A$424:$ADO$424,0)-1)),0,OFFSET('Daten GWP'!$A$1,MATCH(BT$5,'Daten GWP'!$A:$A,0)-1,MATCH(AP44,'Daten GWP'!$A$424:$ADO$424,0)-1))*1000</f>
        <v>1.1272716</v>
      </c>
      <c r="BU44" s="308">
        <f t="shared" ca="1" si="9"/>
        <v>5.1847653999999999</v>
      </c>
      <c r="BV44" s="308">
        <f ca="1">IF(ISERROR(OFFSET('Daten GWP'!$A$1,MATCH(BV$5,'Daten GWP'!$A:$A,0)-1,MATCH(AQ44,'Daten GWP'!$A$424:$ADO$424,0)-1)),0,OFFSET('Daten GWP'!$A$1,MATCH(BV$5,'Daten GWP'!$A:$A,0)-1,MATCH(AQ44,'Daten GWP'!$A$424:$ADO$424,0)-1))*1000</f>
        <v>1.4071582</v>
      </c>
      <c r="BW44" s="308">
        <f ca="1">IF(ISERROR(OFFSET('Daten GWP'!$A$1,MATCH(BW$5,'Daten GWP'!$A:$A,0)-1,MATCH(AR44,'Daten GWP'!$A$424:$ADO$424,0)-1)),0,OFFSET('Daten GWP'!$A$1,MATCH(BW$5,'Daten GWP'!$A:$A,0)-1,MATCH(AR44,'Daten GWP'!$A$424:$ADO$424,0)-1))*1000</f>
        <v>8.6220649999999992</v>
      </c>
      <c r="BX44" s="308">
        <f ca="1">IF(ISERROR(OFFSET('Daten GWP'!$A$1,MATCH(BX$5,'Daten GWP'!$A:$A,0)-1,MATCH(AS44,'Daten GWP'!$A$424:$ADO$424,0)-1)),0,OFFSET('Daten GWP'!$A$1,MATCH(BX$5,'Daten GWP'!$A:$A,0)-1,MATCH(AS44,'Daten GWP'!$A$424:$ADO$424,0)-1))*1000</f>
        <v>3.7713385000000001</v>
      </c>
      <c r="BY44" s="309">
        <f t="shared" ca="1" si="44"/>
        <v>18.985327099999999</v>
      </c>
      <c r="BZ44" s="308">
        <f ca="1">IF(ISERROR(OFFSET('Daten GWP'!$A$1,MATCH(BZ$5,'Daten GWP'!$A:$A,0)-1,MATCH(AT44,'Daten GWP'!$A$424:$ADO$424,0)-1)),0,OFFSET('Daten GWP'!$A$1,MATCH(BZ$5,'Daten GWP'!$A:$A,0)-1,MATCH(AT44,'Daten GWP'!$A$424:$ADO$424,0)-1))*1000</f>
        <v>18.985326999999998</v>
      </c>
      <c r="CA44" s="305">
        <f t="shared" ca="1" si="11"/>
        <v>0.99999999473277434</v>
      </c>
      <c r="CB44" s="310">
        <f ca="1">IF(ISERROR(OFFSET('Daten Elementary'!$A$1,MATCH(CB$5,'Daten Elementary'!$A:$A,0)-1,MATCH(AM44,'Daten Elementary'!$A$424:$ADO$424,0)-1)),0,OFFSET('Daten Elementary'!$A$1,MATCH(CB$5,'Daten Elementary'!$A:$A,0)-1,MATCH(AM44,'Daten Elementary'!$A$424:$ADO$424,0)-1))*1000000</f>
        <v>0</v>
      </c>
      <c r="CC44" s="310">
        <f ca="1">IF(ISERROR(OFFSET('Daten Elementary'!$A$1,MATCH(CC$5,'Daten Elementary'!$A:$A,0)-1,MATCH(AN44,'Daten Elementary'!$A$424:$ADO$424,0)-1)),0,OFFSET('Daten Elementary'!$A$1,MATCH(CC$5,'Daten Elementary'!$A:$A,0)-1,MATCH(AN44,'Daten Elementary'!$A$424:$ADO$424,0)-1))*1000000</f>
        <v>6.5553749999999997</v>
      </c>
      <c r="CD44" s="310">
        <f ca="1">IF(ISERROR(OFFSET('Daten Elementary'!$A$1,MATCH(CD$5,'Daten Elementary'!$A:$A,0)-1,MATCH(AO44,'Daten Elementary'!$A$424:$ADO$424,0)-1)),0,OFFSET('Daten Elementary'!$A$1,MATCH(CD$5,'Daten Elementary'!$A:$A,0)-1,MATCH(AO44,'Daten Elementary'!$A$424:$ADO$424,0)-1))*1000000</f>
        <v>0</v>
      </c>
      <c r="CE44" s="310">
        <f ca="1">IF(ISERROR(OFFSET('Daten Elementary'!$A$1,MATCH(CE$5,'Daten Elementary'!$A:$A,0)-1,MATCH(AP44,'Daten Elementary'!$A$424:$ADO$424,0)-1)),0,OFFSET('Daten Elementary'!$A$1,MATCH(CE$5,'Daten Elementary'!$A:$A,0)-1,MATCH(AP44,'Daten Elementary'!$A$424:$ADO$424,0)-1))*1000000</f>
        <v>1.4065976999999998</v>
      </c>
      <c r="CF44" s="310">
        <f t="shared" ca="1" si="12"/>
        <v>7.9619726999999996</v>
      </c>
      <c r="CG44" s="310">
        <f ca="1">IF(ISERROR(OFFSET('Daten Elementary'!$A$1,MATCH(CG$5,'Daten Elementary'!$A:$A,0)-1,MATCH(AQ44,'Daten Elementary'!$A$424:$ADO$424,0)-1)),0,OFFSET('Daten Elementary'!$A$1,MATCH(CG$5,'Daten Elementary'!$A:$A,0)-1,MATCH(AQ44,'Daten Elementary'!$A$424:$ADO$424,0)-1))*1000000</f>
        <v>0.54086310999999998</v>
      </c>
      <c r="CH44" s="310">
        <f ca="1">IF(ISERROR(OFFSET('Daten Elementary'!$A$1,MATCH(CH$5,'Daten Elementary'!$A:$A,0)-1,MATCH(AR44,'Daten Elementary'!$A$424:$ADO$424,0)-1)),0,OFFSET('Daten Elementary'!$A$1,MATCH(CH$5,'Daten Elementary'!$A:$A,0)-1,MATCH(AR44,'Daten Elementary'!$A$424:$ADO$424,0)-1))*1000000</f>
        <v>10.013928</v>
      </c>
      <c r="CI44" s="310">
        <f ca="1">IF(ISERROR(OFFSET('Daten Elementary'!$A$1,MATCH(CI$5,'Daten Elementary'!$A:$A,0)-1,MATCH(AS44,'Daten Elementary'!$A$424:$ADO$424,0)-1)),0,OFFSET('Daten Elementary'!$A$1,MATCH(CI$5,'Daten Elementary'!$A:$A,0)-1,MATCH(AS44,'Daten Elementary'!$A$424:$ADO$424,0)-1))*1000000</f>
        <v>3.1278036999999999</v>
      </c>
      <c r="CJ44" s="311">
        <f t="shared" ca="1" si="13"/>
        <v>21.644567510000002</v>
      </c>
      <c r="CK44" s="310">
        <f ca="1">IF(ISERROR(OFFSET('Daten Elementary'!$A$1,MATCH(CK$5,'Daten Elementary'!$A:$A,0)-1,MATCH($AT44,'Daten Elementary'!$A$424:$ADO$424,0)-1)),0,OFFSET('Daten Elementary'!$A$1,MATCH(CK$5,'Daten Elementary'!$A:$A,0)-1,MATCH($AT44,'Daten Elementary'!$A$424:$ADO$424,0)-1))*1000000</f>
        <v>21.644566999999999</v>
      </c>
      <c r="CL44" s="305">
        <f t="shared" ca="1" si="14"/>
        <v>0.99999997643750549</v>
      </c>
      <c r="CM44" s="312">
        <f ca="1">IF(ISERROR(OFFSET('Daten Elementary'!$A$1,MATCH(CM$5,'Daten Elementary'!$A:$A,0)-1,MATCH(AM44,'Daten Elementary'!$A$424:$ADO$424,0)-1)),0,OFFSET('Daten Elementary'!$A$1,MATCH(CM$5,'Daten Elementary'!$A:$A,0)-1,MATCH(AM44,'Daten Elementary'!$A$424:$ADO$424,0)-1))*1000000</f>
        <v>0</v>
      </c>
      <c r="CN44" s="312">
        <f ca="1">IF(ISERROR(OFFSET('Daten Elementary'!$A$1,MATCH(CN$5,'Daten Elementary'!$A:$A,0)-1,MATCH(AN44,'Daten Elementary'!$A$424:$ADO$424,0)-1)),0,OFFSET('Daten Elementary'!$A$1,MATCH(CN$5,'Daten Elementary'!$A:$A,0)-1,MATCH(AN44,'Daten Elementary'!$A$424:$ADO$424,0)-1))*1000000</f>
        <v>2.4005624999999999</v>
      </c>
      <c r="CO44" s="312">
        <f ca="1">IF(ISERROR(OFFSET('Daten Elementary'!$A$1,MATCH(CO$5,'Daten Elementary'!$A:$A,0)-1,MATCH(AO44,'Daten Elementary'!$A$424:$ADO$424,0)-1)),0,OFFSET('Daten Elementary'!$A$1,MATCH(CO$5,'Daten Elementary'!$A:$A,0)-1,MATCH(AO44,'Daten Elementary'!$A$424:$ADO$424,0)-1))*1000000</f>
        <v>0</v>
      </c>
      <c r="CP44" s="312">
        <f ca="1">IF(ISERROR(OFFSET('Daten Elementary'!$A$1,MATCH(CP$5,'Daten Elementary'!$A:$A,0)-1,MATCH(AP44,'Daten Elementary'!$A$424:$ADO$424,0)-1)),0,OFFSET('Daten Elementary'!$A$1,MATCH(CP$5,'Daten Elementary'!$A:$A,0)-1,MATCH(AP44,'Daten Elementary'!$A$424:$ADO$424,0)-1))*1000000</f>
        <v>0.67949714999999999</v>
      </c>
      <c r="CQ44" s="312">
        <f t="shared" ca="1" si="15"/>
        <v>3.0800596499999999</v>
      </c>
      <c r="CR44" s="312">
        <f ca="1">IF(ISERROR(OFFSET('Daten Elementary'!$A$1,MATCH(CR$5,'Daten Elementary'!$A:$A,0)-1,MATCH(AQ44,'Daten Elementary'!$A$424:$ADO$424,0)-1)),0,OFFSET('Daten Elementary'!$A$1,MATCH(CR$5,'Daten Elementary'!$A:$A,0)-1,MATCH(AQ44,'Daten Elementary'!$A$424:$ADO$424,0)-1))*1000000</f>
        <v>0.36365913</v>
      </c>
      <c r="CS44" s="312">
        <f ca="1">IF(ISERROR(OFFSET('Daten Elementary'!$A$1,MATCH(CS$5,'Daten Elementary'!$A:$A,0)-1,MATCH(AR44,'Daten Elementary'!$A$424:$ADO$424,0)-1)),0,OFFSET('Daten Elementary'!$A$1,MATCH(CS$5,'Daten Elementary'!$A:$A,0)-1,MATCH(AR44,'Daten Elementary'!$A$424:$ADO$424,0)-1))*1000000</f>
        <v>3.5112751000000002</v>
      </c>
      <c r="CT44" s="312">
        <f ca="1">IF(ISERROR(OFFSET('Daten Elementary'!$A$1,MATCH(CT$5,'Daten Elementary'!$A:$A,0)-1,MATCH(AS44,'Daten Elementary'!$A$424:$ADO$424,0)-1)),0,OFFSET('Daten Elementary'!$A$1,MATCH(CT$5,'Daten Elementary'!$A:$A,0)-1,MATCH(AS44,'Daten Elementary'!$A$424:$ADO$424,0)-1))*1000000</f>
        <v>1.7668431</v>
      </c>
      <c r="CU44" s="313">
        <f t="shared" ca="1" si="16"/>
        <v>8.7218369799999991</v>
      </c>
      <c r="CV44" s="312">
        <f ca="1">IF(ISERROR(OFFSET('Daten Elementary'!$A$1,MATCH(CV$5,'Daten Elementary'!$A:$A,0)-1,MATCH($AT44,'Daten Elementary'!$A$424:$ADO$424,0)-1)),0,OFFSET('Daten Elementary'!$A$1,MATCH(CV$5,'Daten Elementary'!$A:$A,0)-1,MATCH($AT44,'Daten Elementary'!$A$424:$ADO$424,0)-1))*1000000</f>
        <v>8.721836999999999</v>
      </c>
      <c r="CW44" s="305">
        <f t="shared" ca="1" si="17"/>
        <v>1.0000000022930948</v>
      </c>
      <c r="CX44" s="314">
        <f ca="1">IF(ISERROR(OFFSET('Daten Elementary'!$A$1,MATCH(CX$5,'Daten Elementary'!$A:$A,0)-1,MATCH(AM44,'Daten Elementary'!$A$424:$ADO$424,0)-1)),0,OFFSET('Daten Elementary'!$A$1,MATCH(CX$5,'Daten Elementary'!$A:$A,0)-1,MATCH(AM44,'Daten Elementary'!$A$424:$ADO$424,0)-1))*1000000</f>
        <v>0</v>
      </c>
      <c r="CY44" s="314">
        <f ca="1">IF(ISERROR(OFFSET('Daten Elementary'!$A$1,MATCH(CY$5,'Daten Elementary'!$A:$A,0)-1,MATCH(AN44,'Daten Elementary'!$A$424:$ADO$424,0)-1)),0,OFFSET('Daten Elementary'!$A$1,MATCH(CY$5,'Daten Elementary'!$A:$A,0)-1,MATCH(AN44,'Daten Elementary'!$A$424:$ADO$424,0)-1))*1000000</f>
        <v>3.1187499999999999</v>
      </c>
      <c r="CZ44" s="314">
        <f ca="1">IF(ISERROR(OFFSET('Daten Elementary'!$A$1,MATCH(CZ$5,'Daten Elementary'!$A:$A,0)-1,MATCH(AO44,'Daten Elementary'!$A$424:$ADO$424,0)-1)),0,OFFSET('Daten Elementary'!$A$1,MATCH(CZ$5,'Daten Elementary'!$A:$A,0)-1,MATCH(AO44,'Daten Elementary'!$A$424:$ADO$424,0)-1))*1000000</f>
        <v>0</v>
      </c>
      <c r="DA44" s="314">
        <f ca="1">IF(ISERROR(OFFSET('Daten Elementary'!$A$1,MATCH(DA$5,'Daten Elementary'!$A:$A,0)-1,MATCH(AP44,'Daten Elementary'!$A$424:$ADO$424,0)-1)),0,OFFSET('Daten Elementary'!$A$1,MATCH(DA$5,'Daten Elementary'!$A:$A,0)-1,MATCH(AP44,'Daten Elementary'!$A$424:$ADO$424,0)-1))*1000000</f>
        <v>0.88515080000000002</v>
      </c>
      <c r="DB44" s="314">
        <f t="shared" ca="1" si="18"/>
        <v>4.0039008000000003</v>
      </c>
      <c r="DC44" s="314">
        <f ca="1">IF(ISERROR(OFFSET('Daten Elementary'!$A$1,MATCH(DC$5,'Daten Elementary'!$A:$A,0)-1,MATCH(AQ44,'Daten Elementary'!$A$424:$ADO$424,0)-1)),0,OFFSET('Daten Elementary'!$A$1,MATCH(DC$5,'Daten Elementary'!$A:$A,0)-1,MATCH(AQ44,'Daten Elementary'!$A$424:$ADO$424,0)-1))*1000000</f>
        <v>1.4457160999999998</v>
      </c>
      <c r="DD44" s="314">
        <f ca="1">IF(ISERROR(OFFSET('Daten Elementary'!$A$1,MATCH(DD$5,'Daten Elementary'!$A:$A,0)-1,MATCH(AR44,'Daten Elementary'!$A$424:$ADO$424,0)-1)),0,OFFSET('Daten Elementary'!$A$1,MATCH(DD$5,'Daten Elementary'!$A:$A,0)-1,MATCH(AR44,'Daten Elementary'!$A$424:$ADO$424,0)-1))*1000000</f>
        <v>14.855693</v>
      </c>
      <c r="DE44" s="314">
        <f ca="1">IF(ISERROR(OFFSET('Daten Elementary'!$A$1,MATCH(DE$5,'Daten Elementary'!$A:$A,0)-1,MATCH(AS44,'Daten Elementary'!$A$424:$ADO$424,0)-1)),0,OFFSET('Daten Elementary'!$A$1,MATCH(DE$5,'Daten Elementary'!$A:$A,0)-1,MATCH(AS44,'Daten Elementary'!$A$424:$ADO$424,0)-1))*1000000</f>
        <v>13.650322000000001</v>
      </c>
      <c r="DF44" s="315">
        <f t="shared" ca="1" si="19"/>
        <v>33.9556319</v>
      </c>
      <c r="DG44" s="314">
        <f ca="1">IF(ISERROR(OFFSET('Daten Elementary'!$A$1,MATCH(DG$5,'Daten Elementary'!$A:$A,0)-1,MATCH($AT44,'Daten Elementary'!$A$424:$ADO$424,0)-1)),0,OFFSET('Daten Elementary'!$A$1,MATCH(DG$5,'Daten Elementary'!$A:$A,0)-1,MATCH($AT44,'Daten Elementary'!$A$424:$ADO$424,0)-1))*1000000</f>
        <v>33.955632000000001</v>
      </c>
      <c r="DH44" s="305">
        <f t="shared" ca="1" si="20"/>
        <v>1.0000000029450196</v>
      </c>
      <c r="DI44" s="316">
        <f ca="1">IF(ISERROR(OFFSET('Daten Elementary'!$A$1,MATCH(DI$5,'Daten Elementary'!$A:$A,0)-1,MATCH(AM44,'Daten Elementary'!$A$424:$ADO$424,0)-1)),0,OFFSET('Daten Elementary'!$A$1,MATCH(DI$5,'Daten Elementary'!$A:$A,0)-1,MATCH(AM44,'Daten Elementary'!$A$424:$ADO$424,0)-1))*1000000</f>
        <v>0</v>
      </c>
      <c r="DJ44" s="316">
        <f ca="1">IF(ISERROR(OFFSET('Daten Elementary'!$A$1,MATCH(DJ$5,'Daten Elementary'!$A:$A,0)-1,MATCH(AN44,'Daten Elementary'!$A$424:$ADO$424,0)-1)),0,OFFSET('Daten Elementary'!$A$1,MATCH(DJ$5,'Daten Elementary'!$A:$A,0)-1,MATCH(AN44,'Daten Elementary'!$A$424:$ADO$424,0)-1))*1000000</f>
        <v>0</v>
      </c>
      <c r="DK44" s="316">
        <f ca="1">IF(ISERROR(OFFSET('Daten Elementary'!$A$1,MATCH(DK$5,'Daten Elementary'!$A:$A,0)-1,MATCH(AO44,'Daten Elementary'!$A$424:$ADO$424,0)-1)),0,OFFSET('Daten Elementary'!$A$1,MATCH(DK$5,'Daten Elementary'!$A:$A,0)-1,MATCH(AO44,'Daten Elementary'!$A$424:$ADO$424,0)-1))*1000000</f>
        <v>0</v>
      </c>
      <c r="DL44" s="316">
        <f ca="1">IF(ISERROR(OFFSET('Daten Elementary'!$A$1,MATCH(DL$5,'Daten Elementary'!$A:$A,0)-1,MATCH(AP44,'Daten Elementary'!$A$424:$ADO$424,0)-1)),0,OFFSET('Daten Elementary'!$A$1,MATCH(DL$5,'Daten Elementary'!$A:$A,0)-1,MATCH(AP44,'Daten Elementary'!$A$424:$ADO$424,0)-1))*1000000</f>
        <v>3.0159685000000001</v>
      </c>
      <c r="DM44" s="316">
        <f t="shared" ca="1" si="21"/>
        <v>3.0159685000000001</v>
      </c>
      <c r="DN44" s="316">
        <f ca="1">IF(ISERROR(OFFSET('Daten Elementary'!$A$1,MATCH(DN$5,'Daten Elementary'!$A:$A,0)-1,MATCH(AQ44,'Daten Elementary'!$A$424:$ADO$424,0)-1)),0,OFFSET('Daten Elementary'!$A$1,MATCH(DN$5,'Daten Elementary'!$A:$A,0)-1,MATCH(AQ44,'Daten Elementary'!$A$424:$ADO$424,0)-1))*1000000</f>
        <v>2.4391935</v>
      </c>
      <c r="DO44" s="316">
        <f ca="1">IF(ISERROR(OFFSET('Daten Elementary'!$A$1,MATCH(DO$5,'Daten Elementary'!$A:$A,0)-1,MATCH(AR44,'Daten Elementary'!$A$424:$ADO$424,0)-1)),0,OFFSET('Daten Elementary'!$A$1,MATCH(DO$5,'Daten Elementary'!$A:$A,0)-1,MATCH(AR44,'Daten Elementary'!$A$424:$ADO$424,0)-1))*1000000</f>
        <v>15.437994999999999</v>
      </c>
      <c r="DP44" s="316">
        <f ca="1">IF(ISERROR(OFFSET('Daten Elementary'!$A$1,MATCH(DP$5,'Daten Elementary'!$A:$A,0)-1,MATCH(AS44,'Daten Elementary'!$A$424:$ADO$424,0)-1)),0,OFFSET('Daten Elementary'!$A$1,MATCH(DP$5,'Daten Elementary'!$A:$A,0)-1,MATCH(AS44,'Daten Elementary'!$A$424:$ADO$424,0)-1))*1000000</f>
        <v>15.433561000000001</v>
      </c>
      <c r="DQ44" s="317">
        <f t="shared" ca="1" si="22"/>
        <v>36.326718</v>
      </c>
      <c r="DR44" s="316">
        <f ca="1">IF(ISERROR(OFFSET('Daten Elementary'!$A$1,MATCH(DR$5,'Daten Elementary'!$A:$A,0)-1,MATCH($AT44,'Daten Elementary'!$A$424:$ADO$424,0)-1)),0,OFFSET('Daten Elementary'!$A$1,MATCH(DR$5,'Daten Elementary'!$A:$A,0)-1,MATCH($AT44,'Daten Elementary'!$A$424:$ADO$424,0)-1))*1000000</f>
        <v>36.326718</v>
      </c>
      <c r="DS44" s="305">
        <f t="shared" ca="1" si="23"/>
        <v>1</v>
      </c>
      <c r="DT44" s="318">
        <f ca="1">IF(ISERROR(OFFSET('Daten UBP13'!$A$1,MATCH(DT$5,'Daten UBP13'!$A:$A,0)-1,MATCH(AM44,'Daten UBP13'!$A$424:$AEG$424,0)-1)),0,OFFSET('Daten UBP13'!$A$1,MATCH(DT$5,'Daten UBP13'!$A:$A,0)-1,MATCH(AM44,'Daten UBP13'!$A$424:$AEG$424,0)-1))</f>
        <v>0</v>
      </c>
      <c r="DU44" s="318">
        <f ca="1">IF(ISERROR(OFFSET('Daten UBP13'!$A$1,MATCH(DU$5,'Daten UBP13'!$A:$A,0)-1,MATCH(AN44,'Daten UBP13'!$A$424:$AEG$424,0)-1)),0,OFFSET('Daten UBP13'!$A$1,MATCH(DU$5,'Daten UBP13'!$A:$A,0)-1,MATCH(AN44,'Daten UBP13'!$A$424:$AEG$424,0)-1))</f>
        <v>10.918342000000001</v>
      </c>
      <c r="DV44" s="318">
        <f ca="1">IF(ISERROR(OFFSET('Daten UBP13'!$A$1,MATCH(DV$5,'Daten UBP13'!$A:$A,0)-1,MATCH(AO44,'Daten UBP13'!$A$424:$AEG$424,0)-1)),0,OFFSET('Daten UBP13'!$A$1,MATCH(DV$5,'Daten UBP13'!$A:$A,0)-1,MATCH(AO44,'Daten UBP13'!$A$424:$AEG$424,0)-1))</f>
        <v>0</v>
      </c>
      <c r="DW44" s="318">
        <f ca="1">IF(ISERROR(OFFSET('Daten UBP13'!$A$1,MATCH(DW$5,'Daten UBP13'!$A:$A,0)-1,MATCH(AP44,'Daten UBP13'!$A$424:$AEG$424,0)-1)),0,OFFSET('Daten UBP13'!$A$1,MATCH(DW$5,'Daten UBP13'!$A:$A,0)-1,MATCH(AP44,'Daten UBP13'!$A$424:$AEG$424,0)-1))</f>
        <v>3.5269241999999998</v>
      </c>
      <c r="DX44" s="318">
        <f t="shared" ca="1" si="24"/>
        <v>14.445266200000001</v>
      </c>
      <c r="DY44" s="318">
        <f ca="1">IF(ISERROR(OFFSET('Daten UBP13'!$A$1,MATCH(DY$5,'Daten UBP13'!$A:$A,0)-1,MATCH(AQ44,'Daten UBP13'!$A$424:$AEG$424,0)-1)),0,OFFSET('Daten UBP13'!$A$1,MATCH(DY$5,'Daten UBP13'!$A:$A,0)-1,MATCH(AQ44,'Daten UBP13'!$A$424:$AEG$424,0)-1))</f>
        <v>1.5921784000000001</v>
      </c>
      <c r="DZ44" s="318">
        <f ca="1">IF(ISERROR(OFFSET('Daten UBP13'!$A$1,MATCH(DZ$5,'Daten UBP13'!$A:$A,0)-1,MATCH(AR44,'Daten UBP13'!$A$424:$AEG$424,0)-1)),0,OFFSET('Daten UBP13'!$A$1,MATCH(DZ$5,'Daten UBP13'!$A:$A,0)-1,MATCH(AR44,'Daten UBP13'!$A$424:$AEG$424,0)-1))</f>
        <v>15.320937000000001</v>
      </c>
      <c r="EA44" s="318">
        <f ca="1">IF(ISERROR(OFFSET('Daten UBP13'!$A$1,MATCH(EA$5,'Daten UBP13'!$A:$A,0)-1,MATCH(AS44,'Daten UBP13'!$A$424:$AEG$424,0)-1)),0,OFFSET('Daten UBP13'!$A$1,MATCH(EA$5,'Daten UBP13'!$A:$A,0)-1,MATCH(AS44,'Daten UBP13'!$A$424:$AEG$424,0)-1))</f>
        <v>10.173358</v>
      </c>
      <c r="EB44" s="319">
        <f t="shared" ca="1" si="25"/>
        <v>41.531739600000002</v>
      </c>
      <c r="EC44" s="318">
        <f ca="1">IF(ISERROR(OFFSET('Daten UBP13'!$A$1,MATCH(EC$5,'Daten UBP13'!$A:$A,0)-1,MATCH(AT44,'Daten UBP13'!$A$424:$AEG$424,0)-1)),0,OFFSET('Daten UBP13'!$A$1,MATCH(EC$5,'Daten UBP13'!$A:$A,0)-1,MATCH(AT44,'Daten UBP13'!$A$424:$AEG$424,0)-1))</f>
        <v>41.531739999999999</v>
      </c>
      <c r="ED44" s="305">
        <f t="shared" ca="1" si="26"/>
        <v>1.0000000096311881</v>
      </c>
      <c r="EE44" s="320">
        <f ca="1">IF(ISERROR(OFFSET('Daten ReCiPe'!$A$1,MATCH(EE$5,'Daten ReCiPe'!$A:$A,0)-1,MATCH(AM44,'Daten ReCiPe'!$A$424:$ADO$424,0)-1)),0,OFFSET('Daten ReCiPe'!$A$1,MATCH(EE$5,'Daten ReCiPe'!$A:$A,0)-1,MATCH(AM44,'Daten ReCiPe'!$A$424:$ADO$424,0)-1))*1000</f>
        <v>0</v>
      </c>
      <c r="EF44" s="320">
        <f ca="1">IF(ISERROR(OFFSET('Daten ReCiPe'!$A$1,MATCH(EF$5,'Daten ReCiPe'!$A:$A,0)-1,MATCH(AN44,'Daten ReCiPe'!$A$424:$ADO$424,0)-1)),0,OFFSET('Daten ReCiPe'!$A$1,MATCH(EF$5,'Daten ReCiPe'!$A:$A,0)-1,MATCH(AN44,'Daten ReCiPe'!$A$424:$ADO$424,0)-1))*1000</f>
        <v>0.25242119000000002</v>
      </c>
      <c r="EG44" s="320">
        <f ca="1">IF(ISERROR(OFFSET('Daten ReCiPe'!$A$1,MATCH(EG$5,'Daten ReCiPe'!$A:$A,0)-1,MATCH(AO44,'Daten ReCiPe'!$A$424:$ADO$424,0)-1)),0,OFFSET('Daten ReCiPe'!$A$1,MATCH(EG$5,'Daten ReCiPe'!$A:$A,0)-1,MATCH(AO44,'Daten ReCiPe'!$A$424:$ADO$424,0)-1))*1000</f>
        <v>0</v>
      </c>
      <c r="EH44" s="320">
        <f ca="1">IF(ISERROR(OFFSET('Daten ReCiPe'!$A$1,MATCH(EH$5,'Daten ReCiPe'!$A:$A,0)-1,MATCH(AP44,'Daten ReCiPe'!$A$424:$ADO$424,0)-1)),0,OFFSET('Daten ReCiPe'!$A$1,MATCH(EH$5,'Daten ReCiPe'!$A:$A,0)-1,MATCH(AP44,'Daten ReCiPe'!$A$424:$ADO$424,0)-1))*1000</f>
        <v>0.19614587</v>
      </c>
      <c r="EI44" s="320">
        <f t="shared" ca="1" si="27"/>
        <v>0.44856706000000002</v>
      </c>
      <c r="EJ44" s="320">
        <f ca="1">IF(ISERROR(OFFSET('Daten ReCiPe'!$A$1,MATCH(EJ$5,'Daten ReCiPe'!$A:$A,0)-1,MATCH(AQ44,'Daten ReCiPe'!$A$424:$ADO$424,0)-1)),0,OFFSET('Daten ReCiPe'!$A$1,MATCH(EJ$5,'Daten ReCiPe'!$A:$A,0)-1,MATCH(AQ44,'Daten ReCiPe'!$A$424:$ADO$424,0)-1))*1000</f>
        <v>0.18502726</v>
      </c>
      <c r="EK44" s="320">
        <f ca="1">IF(ISERROR(OFFSET('Daten ReCiPe'!$A$1,MATCH(EK$5,'Daten ReCiPe'!$A:$A,0)-1,MATCH(AR44,'Daten ReCiPe'!$A$424:$ADO$424,0)-1)),0,OFFSET('Daten ReCiPe'!$A$1,MATCH(EK$5,'Daten ReCiPe'!$A:$A,0)-1,MATCH(AR44,'Daten ReCiPe'!$A$424:$ADO$424,0)-1))*1000</f>
        <v>1.2027554999999999</v>
      </c>
      <c r="EL44" s="320">
        <f ca="1">IF(ISERROR(OFFSET('Daten ReCiPe'!$A$1,MATCH(EL$5,'Daten ReCiPe'!$A:$A,0)-1,MATCH(AS44,'Daten ReCiPe'!$A$424:$ADO$424,0)-1)),0,OFFSET('Daten ReCiPe'!$A$1,MATCH(EL$5,'Daten ReCiPe'!$A:$A,0)-1,MATCH(AS44,'Daten ReCiPe'!$A$424:$ADO$424,0)-1))*1000</f>
        <v>0.51887788999999995</v>
      </c>
      <c r="EM44" s="321">
        <f t="shared" ca="1" si="28"/>
        <v>2.3552277099999999</v>
      </c>
      <c r="EN44" s="320">
        <f ca="1">IF(ISERROR(OFFSET('Daten ReCiPe'!$A$1,MATCH(EN$5,'Daten ReCiPe'!$A:$A,0)-1,MATCH(AT44,'Daten ReCiPe'!$A$424:$ADO$424,0)-1)),0,OFFSET('Daten ReCiPe'!$A$1,MATCH(EN$5,'Daten ReCiPe'!$A:$A,0)-1,MATCH(AT44,'Daten ReCiPe'!$A$424:$ADO$424,0)-1))*1000</f>
        <v>2.3552276999999999</v>
      </c>
      <c r="EO44" s="305">
        <f t="shared" ca="1" si="29"/>
        <v>0.99999999575412601</v>
      </c>
      <c r="EP44" s="322">
        <f ca="1">IF(ISERROR(OFFSET('Daten Elementary'!$A$1,MATCH(EP$5,'Daten Elementary'!$A:$A,0)-1,MATCH(AM44,'Daten Elementary'!$A$424:$ADO$424,0)-1)),0,OFFSET('Daten Elementary'!$A$1,MATCH(EP$5,'Daten Elementary'!$A:$A,0)-1,MATCH(AM44,'Daten Elementary'!$A$424:$ADO$424,0)-1))*1000000</f>
        <v>0</v>
      </c>
      <c r="EQ44" s="322">
        <f ca="1">IF(ISERROR(OFFSET('Daten Elementary'!$A$1,MATCH(EQ$5,'Daten Elementary'!$A:$A,0)-1,MATCH(AN44,'Daten Elementary'!$A$424:$ADO$424,0)-1)),0,OFFSET('Daten Elementary'!$A$1,MATCH(EQ$5,'Daten Elementary'!$A:$A,0)-1,MATCH(AN44,'Daten Elementary'!$A$424:$ADO$424,0)-1))*1000000</f>
        <v>0</v>
      </c>
      <c r="ER44" s="322">
        <f ca="1">IF(ISERROR(OFFSET('Daten Elementary'!$A$1,MATCH(ER$5,'Daten Elementary'!$A:$A,0)-1,MATCH(AO44,'Daten Elementary'!$A$424:$ADO$424,0)-1)),0,OFFSET('Daten Elementary'!$A$1,MATCH(ER$5,'Daten Elementary'!$A:$A,0)-1,MATCH(AO44,'Daten Elementary'!$A$424:$ADO$424,0)-1))*1000000</f>
        <v>0</v>
      </c>
      <c r="ES44" s="322">
        <f ca="1">IF(ISERROR(OFFSET('Daten Elementary'!$A$1,MATCH(ES$5,'Daten Elementary'!$A:$A,0)-1,MATCH(AP44,'Daten Elementary'!$A$424:$ADO$424,0)-1)),0,OFFSET('Daten Elementary'!$A$1,MATCH(ES$5,'Daten Elementary'!$A:$A,0)-1,MATCH(AP44,'Daten Elementary'!$A$424:$ADO$424,0)-1))*1000000</f>
        <v>5.0891975</v>
      </c>
      <c r="ET44" s="322">
        <f t="shared" ca="1" si="30"/>
        <v>5.0891975</v>
      </c>
      <c r="EU44" s="322">
        <f ca="1">IF(ISERROR(OFFSET('Daten Elementary'!$A$1,MATCH(EU$5,'Daten Elementary'!$A:$A,0)-1,MATCH(AQ44,'Daten Elementary'!$A$424:$ADO$424,0)-1)),0,OFFSET('Daten Elementary'!$A$1,MATCH(EU$5,'Daten Elementary'!$A:$A,0)-1,MATCH(AQ44,'Daten Elementary'!$A$424:$ADO$424,0)-1))*1000000</f>
        <v>3.4664338000000003</v>
      </c>
      <c r="EV44" s="322">
        <f ca="1">IF(ISERROR(OFFSET('Daten Elementary'!$A$1,MATCH(EV$5,'Daten Elementary'!$A:$A,0)-1,MATCH(AR44,'Daten Elementary'!$A$424:$ADO$424,0)-1)),0,OFFSET('Daten Elementary'!$A$1,MATCH(EV$5,'Daten Elementary'!$A:$A,0)-1,MATCH(AR44,'Daten Elementary'!$A$424:$ADO$424,0)-1))*1000000</f>
        <v>25.067986000000001</v>
      </c>
      <c r="EW44" s="322">
        <f ca="1">IF(ISERROR(OFFSET('Daten Elementary'!$A$1,MATCH(EW$5,'Daten Elementary'!$A:$A,0)-1,MATCH(AS44,'Daten Elementary'!$A$424:$ADO$424,0)-1)),0,OFFSET('Daten Elementary'!$A$1,MATCH(EW$5,'Daten Elementary'!$A:$A,0)-1,MATCH(AS44,'Daten Elementary'!$A$424:$ADO$424,0)-1))*1000000</f>
        <v>8.9825347999999998</v>
      </c>
      <c r="EX44" s="323">
        <f t="shared" ca="1" si="31"/>
        <v>42.606152100000003</v>
      </c>
      <c r="EY44" s="322">
        <f ca="1">IF(ISERROR(OFFSET('Daten Elementary'!$A$1,MATCH(EY$5,'Daten Elementary'!$A:$A,0)-1,MATCH($AT44,'Daten Elementary'!$A$424:$ADO$424,0)-1)),0,OFFSET('Daten Elementary'!$A$1,MATCH(EY$5,'Daten Elementary'!$A:$A,0)-1,MATCH($AT44,'Daten Elementary'!$A$424:$ADO$424,0)-1))*1000000</f>
        <v>42.606152000000002</v>
      </c>
      <c r="EZ44" s="305">
        <f t="shared" ca="1" si="32"/>
        <v>0.99999999765292114</v>
      </c>
      <c r="FA44" s="314">
        <f ca="1">IF(ISERROR(OFFSET('Daten Elementary'!$A$1,MATCH(FA$5,'Daten Elementary'!$A:$A,0)-1,MATCH(AM44,'Daten Elementary'!$A$424:$ADO$424,0)-1)),0,OFFSET('Daten Elementary'!$A$1,MATCH(FA$5,'Daten Elementary'!$A:$A,0)-1,MATCH(AM44,'Daten Elementary'!$A$424:$ADO$424,0)-1))*1000</f>
        <v>0</v>
      </c>
      <c r="FB44" s="314">
        <f ca="1">IF(ISERROR(OFFSET('Daten Elementary'!$A$1,MATCH(FB$5,'Daten Elementary'!$A:$A,0)-1,MATCH(AN44,'Daten Elementary'!$A$424:$ADO$424,0)-1)),0,OFFSET('Daten Elementary'!$A$1,MATCH(FB$5,'Daten Elementary'!$A:$A,0)-1,MATCH(AN44,'Daten Elementary'!$A$424:$ADO$424,0)-1))*1000</f>
        <v>0</v>
      </c>
      <c r="FC44" s="314">
        <f ca="1">IF(ISERROR(OFFSET('Daten Elementary'!$A$1,MATCH(FC$5,'Daten Elementary'!$A:$A,0)-1,MATCH(AO44,'Daten Elementary'!$A$424:$ADO$424,0)-1)),0,OFFSET('Daten Elementary'!$A$1,MATCH(FC$5,'Daten Elementary'!$A:$A,0)-1,MATCH(AO44,'Daten Elementary'!$A$424:$ADO$424,0)-1))*1000</f>
        <v>0</v>
      </c>
      <c r="FD44" s="314">
        <f ca="1">IF(ISERROR(OFFSET('Daten Elementary'!$A$1,MATCH(FD$5,'Daten Elementary'!$A:$A,0)-1,MATCH(AP44,'Daten Elementary'!$A$424:$ADO$424,0)-1)),0,OFFSET('Daten Elementary'!$A$1,MATCH(FD$5,'Daten Elementary'!$A:$A,0)-1,MATCH(AP44,'Daten Elementary'!$A$424:$ADO$424,0)-1))*1000</f>
        <v>0.72424646999999998</v>
      </c>
      <c r="FE44" s="314">
        <f t="shared" ca="1" si="33"/>
        <v>0.72424646999999998</v>
      </c>
      <c r="FF44" s="314">
        <f ca="1">IF(ISERROR(OFFSET('Daten Elementary'!$A$1,MATCH(FF$5,'Daten Elementary'!$A:$A,0)-1,MATCH(AQ44,'Daten Elementary'!$A$424:$ADO$424,0)-1)),0,OFFSET('Daten Elementary'!$A$1,MATCH(FF$5,'Daten Elementary'!$A:$A,0)-1,MATCH(AQ44,'Daten Elementary'!$A$424:$ADO$424,0)-1))*1000</f>
        <v>1.2608239999999999</v>
      </c>
      <c r="FG44" s="314">
        <f ca="1">IF(ISERROR(OFFSET('Daten Elementary'!$A$1,MATCH(FG$5,'Daten Elementary'!$A:$A,0)-1,MATCH(AR44,'Daten Elementary'!$A$424:$ADO$424,0)-1)),0,OFFSET('Daten Elementary'!$A$1,MATCH(FG$5,'Daten Elementary'!$A:$A,0)-1,MATCH(AR44,'Daten Elementary'!$A$424:$ADO$424,0)-1))*1000</f>
        <v>7.5564346000000002</v>
      </c>
      <c r="FH44" s="314">
        <f ca="1">IF(ISERROR(OFFSET('Daten Elementary'!$A$1,MATCH(FH$5,'Daten Elementary'!$A:$A,0)-1,MATCH(AS44,'Daten Elementary'!$A$424:$ADO$424,0)-1)),0,OFFSET('Daten Elementary'!$A$1,MATCH(FH$5,'Daten Elementary'!$A:$A,0)-1,MATCH(AS44,'Daten Elementary'!$A$424:$ADO$424,0)-1))*1000</f>
        <v>3.3913543000000002</v>
      </c>
      <c r="FI44" s="315">
        <f t="shared" ca="1" si="34"/>
        <v>12.932859369999999</v>
      </c>
      <c r="FJ44" s="314">
        <f ca="1">IF(ISERROR(OFFSET('Daten Elementary'!$A$1,MATCH(FJ$5,'Daten Elementary'!$A:$A,0)-1,MATCH($AT44,'Daten Elementary'!$A$424:$ADO$424,0)-1)),0,OFFSET('Daten Elementary'!$A$1,MATCH(FJ$5,'Daten Elementary'!$A:$A,0)-1,MATCH($AT44,'Daten Elementary'!$A$424:$ADO$424,0)-1))*1000</f>
        <v>12.932859000000001</v>
      </c>
      <c r="FK44" s="305">
        <f t="shared" ca="1" si="35"/>
        <v>0.99999997139070429</v>
      </c>
      <c r="FL44" s="314">
        <f ca="1">IF(ISERROR(OFFSET('Daten Elementary'!$A$1,MATCH(FL$5,'Daten Elementary'!$A:$A,0)-1,MATCH(AM44,'Daten Elementary'!$A$424:$ADO$424,0)-1)),0,OFFSET('Daten Elementary'!$A$1,MATCH(FL$5,'Daten Elementary'!$A:$A,0)-1,MATCH(AM44,'Daten Elementary'!$A$424:$ADO$424,0)-1))</f>
        <v>0</v>
      </c>
      <c r="FM44" s="314">
        <f ca="1">IF(ISERROR(OFFSET('Daten Elementary'!$A$1,MATCH(FM$5,'Daten Elementary'!$A:$A,0)-1,MATCH(AN44,'Daten Elementary'!$A$424:$ADO$424,0)-1)),0,OFFSET('Daten Elementary'!$A$1,MATCH(FM$5,'Daten Elementary'!$A:$A,0)-1,MATCH(AN44,'Daten Elementary'!$A$424:$ADO$424,0)-1))</f>
        <v>0</v>
      </c>
      <c r="FN44" s="314">
        <f ca="1">IF(ISERROR(OFFSET('Daten Elementary'!$A$1,MATCH(FN$5,'Daten Elementary'!$A:$A,0)-1,MATCH(AO44,'Daten Elementary'!$A$424:$ADO$424,0)-1)),0,OFFSET('Daten Elementary'!$A$1,MATCH(FN$5,'Daten Elementary'!$A:$A,0)-1,MATCH(AO44,'Daten Elementary'!$A$424:$ADO$424,0)-1))</f>
        <v>0</v>
      </c>
      <c r="FO44" s="314">
        <f ca="1">IF(ISERROR(OFFSET('Daten Elementary'!$A$1,MATCH(FO$5,'Daten Elementary'!$A:$A,0)-1,MATCH(AP44,'Daten Elementary'!$A$424:$ADO$424,0)-1)),0,OFFSET('Daten Elementary'!$A$1,MATCH(FO$5,'Daten Elementary'!$A:$A,0)-1,MATCH(AP44,'Daten Elementary'!$A$424:$ADO$424,0)-1))</f>
        <v>0</v>
      </c>
      <c r="FP44" s="314">
        <f t="shared" ca="1" si="36"/>
        <v>0</v>
      </c>
      <c r="FQ44" s="314">
        <f ca="1">IF(ISERROR(OFFSET('Daten Elementary'!$A$1,MATCH(FQ$5,'Daten Elementary'!$A:$A,0)-1,MATCH(AQ44,'Daten Elementary'!$A$424:$ADO$424,0)-1)),0,OFFSET('Daten Elementary'!$A$1,MATCH(FQ$5,'Daten Elementary'!$A:$A,0)-1,MATCH(AQ44,'Daten Elementary'!$A$424:$ADO$424,0)-1))</f>
        <v>0</v>
      </c>
      <c r="FR44" s="314">
        <f ca="1">IF(ISERROR(OFFSET('Daten Elementary'!$A$1,MATCH(FR$5,'Daten Elementary'!$A:$A,0)-1,MATCH(AR44,'Daten Elementary'!$A$424:$ADO$424,0)-1)),0,OFFSET('Daten Elementary'!$A$1,MATCH(FR$5,'Daten Elementary'!$A:$A,0)-1,MATCH(AR44,'Daten Elementary'!$A$424:$ADO$424,0)-1))</f>
        <v>0</v>
      </c>
      <c r="FS44" s="314">
        <f ca="1">IF(ISERROR(OFFSET('Daten Elementary'!$A$1,MATCH(FS$5,'Daten Elementary'!$A:$A,0)-1,MATCH(AS44,'Daten Elementary'!$A$424:$ADO$424,0)-1)),0,OFFSET('Daten Elementary'!$A$1,MATCH(FS$5,'Daten Elementary'!$A:$A,0)-1,MATCH(AS44,'Daten Elementary'!$A$424:$ADO$424,0)-1))</f>
        <v>0</v>
      </c>
      <c r="FT44" s="315">
        <f t="shared" ca="1" si="37"/>
        <v>0</v>
      </c>
      <c r="FU44" s="314">
        <f ca="1">IF(ISERROR(OFFSET('Daten Elementary'!$A$1,MATCH(FU$5,'Daten Elementary'!$A:$A,0)-1,MATCH($AT44,'Daten Elementary'!$A$424:$ADO$424,0)-1)),0,OFFSET('Daten Elementary'!$A$1,MATCH(FU$5,'Daten Elementary'!$A:$A,0)-1,MATCH($AT44,'Daten Elementary'!$A$424:$ADO$424,0)-1))</f>
        <v>0</v>
      </c>
      <c r="FV44" s="305">
        <f t="shared" ca="1" si="38"/>
        <v>0</v>
      </c>
      <c r="FW44" s="324"/>
      <c r="FX44" s="231" t="str">
        <f t="shared" si="39"/>
        <v>City Car, zukünftiger Leicht-Personenwagen, Elektrizität (Ökostrommix CH)</v>
      </c>
      <c r="FY44" s="231" t="str">
        <f t="shared" si="2"/>
        <v>City Car, zukünftiger Leicht-Personenwagen</v>
      </c>
      <c r="FZ44" s="231" t="str">
        <f t="shared" si="3"/>
        <v>, Elektrizität</v>
      </c>
      <c r="GA44" s="231" t="str">
        <f t="shared" si="4"/>
        <v xml:space="preserve"> (Ökostrommix CH)</v>
      </c>
      <c r="GB44" s="231"/>
    </row>
    <row r="45" spans="1:184" ht="16.5" customHeight="1">
      <c r="A45" s="295"/>
      <c r="B45" s="295"/>
      <c r="C45" s="332" t="s">
        <v>387</v>
      </c>
      <c r="D45" s="332" t="s">
        <v>38</v>
      </c>
      <c r="E45" s="327" t="s">
        <v>216</v>
      </c>
      <c r="F45" s="102">
        <v>1.6</v>
      </c>
      <c r="G45" s="31">
        <v>4</v>
      </c>
      <c r="H45" s="87">
        <f t="shared" si="52"/>
        <v>0.4</v>
      </c>
      <c r="I45" s="88"/>
      <c r="J45" s="99">
        <f>11.9</f>
        <v>11.9</v>
      </c>
      <c r="K45" s="100">
        <v>720</v>
      </c>
      <c r="L45" s="100">
        <v>100</v>
      </c>
      <c r="M45" s="99">
        <v>0</v>
      </c>
      <c r="N45" s="38" t="s">
        <v>99</v>
      </c>
      <c r="O45" s="6">
        <f ca="1">(IF(ISERROR(INDEX(INDIRECT($D$268),MATCH($AM45,$AM$4:$AM$275,0),MATCH(O$304,INDIRECT($E$268),0))*$I45/$AD45),0,INDEX(INDIRECT($D$268),MATCH($AM45,$AM$4:$AM$275,0),MATCH(O$304,INDIRECT($E$268),0))*$I45/$AD45)+IF(ISERROR(INDEX(INDIRECT($D$268),MATCH($AN45,$AN$4:$AN$275,0),MATCH(O$305,INDIRECT($E$268),0))*$J45/$AE45),0,INDEX(INDIRECT($D$268),MATCH($AN45,$AN$4:$AN$275,0),MATCH(O$305,INDIRECT($E$268),0))*$J45/$AE45))*$AC45/$F45</f>
        <v>4.0574937999999996</v>
      </c>
      <c r="P45" s="6">
        <f ca="1">(IF(ISERROR(INDEX(INDIRECT($D$268),MATCH($AO45,$AO$4:$AO$275,0),MATCH(P$304,INDIRECT($E$268),0))*$I45/$AD45),0,INDEX(INDIRECT($D$268),MATCH($AO45,$AO$4:$AO$275,0),MATCH(P$304,INDIRECT($E$268),0))*$I45/$AD45)+IF(ISERROR(INDEX(INDIRECT($D$268),MATCH($AP45,$AP$4:$AP$275,0),MATCH(P$305,INDIRECT($E$268),0))*$J45/$AE45),0,INDEX(INDIRECT($D$268),MATCH($AP45,$AP$4:$AP$275,0),MATCH(P$305,INDIRECT($E$268),0))*$J45/$AE45))*$AC45/$F45</f>
        <v>7.5439920000000011</v>
      </c>
      <c r="Q45" s="6">
        <f ca="1">INDEX(INDIRECT($D$268),MATCH($AQ45,$AQ$4:$AQ$284,0),MATCH(Q$4,INDIRECT($E$268),0))*$K45*$AC45/$F45/$AF45</f>
        <v>1.5586983138461541</v>
      </c>
      <c r="R45" s="6">
        <f ca="1">INDEX(INDIRECT($D$268),MATCH($AR45,$AR$4:$AR$284,0),MATCH(R$4,INDIRECT($E$268),0))*IF($K45=1,$K45/$AF45,($K45-$L45)/($AF45-$AG45))*$AC45/$F45+$L45*(1+$M45)*INDEX(INDIRECT($D$268),MATCH($AR$223,$AR$4:$AR$284,0),MATCH(R$4,INDIRECT($E$268),0))/$AH45/$F45</f>
        <v>16.402412893939392</v>
      </c>
      <c r="S45" s="6">
        <f ca="1">INDEX(INDIRECT($D$268),MATCH($AS45,$AS$4:$AS$284,0),MATCH(S$4,INDIRECT($E$268),0))*$K45*$AC45/$F45/$AF45</f>
        <v>4.1774826461538463</v>
      </c>
      <c r="T45" s="7">
        <f t="shared" ca="1" si="1"/>
        <v>33.740079653939389</v>
      </c>
      <c r="U45" s="6">
        <f>IF($B$268=6,(IF(OR(AJ45="Benzin",AJ45="Diesel"),$AK45*INDEX('DIN EN 16258'!$I:$I,MATCH('mobitool-Faktoren v2.0'!$AI45,'DIN EN 16258'!$A:$A,0))*$I45/$AD45+$AL45*INDEX('DIN EN 16258'!$I:$I,MATCH('mobitool-Faktoren v2.0'!$AJ45,'DIN EN 16258'!$A:$A,0))*$I45/$AD45,IF(ISERROR($AK45*INDEX('DIN EN 16258'!$I:$I,MATCH('mobitool-Faktoren v2.0'!$AI45,'DIN EN 16258'!$A:$A,0))*$I45/$AD45),0,$AK45*INDEX('DIN EN 16258'!$I:$I,MATCH('mobitool-Faktoren v2.0'!$AI45,'DIN EN 16258'!$A:$A,0))*$I45/$AD45)+IF(ISERROR($AL45*INDEX('DIN EN 16258'!$I:$I,MATCH('mobitool-Faktoren v2.0'!$AJ45,'DIN EN 16258'!$A:$A,0))*$J45/$AE45),0,$AL45*INDEX('DIN EN 16258'!$I:$I,MATCH('mobitool-Faktoren v2.0'!$AJ45,'DIN EN 16258'!$A:$A,0))*$J45/$AE45)))*1000,
IF($B$268=1,(IF(OR(AJ45="Benzin",AJ45="Diesel"),$AK45*INDEX('DIN EN 16258'!$D:$D,MATCH('mobitool-Faktoren v2.0'!$AI45,'DIN EN 16258'!$A:$A,0))*$I45/$AD45+$AL45*INDEX('DIN EN 16258'!$D:$D,MATCH('mobitool-Faktoren v2.0'!$AJ45,'DIN EN 16258'!$A:$A,0))*$I45/$AD45,IF(ISERROR($AK45*INDEX('DIN EN 16258'!$D:$D,MATCH('mobitool-Faktoren v2.0'!$AI45,'DIN EN 16258'!$A:$A,0))*$I45/$AD45),0,$AK45*INDEX('DIN EN 16258'!$D:$D,MATCH('mobitool-Faktoren v2.0'!$AI45,'DIN EN 16258'!$A:$A,0))*$I45/$AD45)+IF(ISERROR($AL45*INDEX('DIN EN 16258'!$D:$D,MATCH('mobitool-Faktoren v2.0'!$AJ45,'DIN EN 16258'!$A:$A,0))*$J45/$AE45),0,$AL45*INDEX('DIN EN 16258'!$D:$D,MATCH('mobitool-Faktoren v2.0'!$AJ45,'DIN EN 16258'!$A:$A,0))*$J45/$AE45))),0))*$AC45/$F45</f>
        <v>0</v>
      </c>
      <c r="V45" s="6">
        <f>IF($B$268=6,(IF(OR(AJ45="Benzin",AJ45="Diesel"),$AK45*INDEX('DIN EN 16258'!$L:$L,MATCH('mobitool-Faktoren v2.0'!$AI45,'DIN EN 16258'!$A:$A,0))*$I45/$AD45+$AL45*INDEX('DIN EN 16258'!$L:$L,MATCH('mobitool-Faktoren v2.0'!$AJ45,'DIN EN 16258'!$A:$A,0))*$I45/$AD45,IF(ISERROR($AK45*INDEX('DIN EN 16258'!$L:$L,MATCH('mobitool-Faktoren v2.0'!$AI45,'DIN EN 16258'!$A:$A,0))*$I45/$AD45),0,$AK45*INDEX('DIN EN 16258'!$L:$L,MATCH('mobitool-Faktoren v2.0'!$AI45,'DIN EN 16258'!$A:$A,0))*$I45/$AD45)+IF(ISERROR($AL45*INDEX('DIN EN 16258'!$L:$L,MATCH('mobitool-Faktoren v2.0'!$AJ45,'DIN EN 16258'!$A:$A,0))*$J45/$AE45),0,$AL45*INDEX('DIN EN 16258'!$L:$L,MATCH('mobitool-Faktoren v2.0'!$AJ45,'DIN EN 16258'!$A:$A,0))*$J45/$AE45)))*1000,
IF($B$268=1,(IF(OR(AJ45="Benzin",AJ45="Diesel"),$AK45*INDEX('DIN EN 16258'!$F:$F,MATCH('mobitool-Faktoren v2.0'!$AI45,'DIN EN 16258'!$A:$A,0))*$I45/$AD45+$AL45*INDEX('DIN EN 16258'!$F:$F,MATCH('mobitool-Faktoren v2.0'!$AJ45,'DIN EN 16258'!$A:$A,0))*$I45/$AD45,IF(ISERROR($AK45*INDEX('DIN EN 16258'!$F:$F,MATCH('mobitool-Faktoren v2.0'!$AI45,'DIN EN 16258'!$A:$A,0))*$I45/$AD45),0,$AK45*INDEX('DIN EN 16258'!$F:$F,MATCH('mobitool-Faktoren v2.0'!$AI45,'DIN EN 16258'!$A:$A,0))*$I45/$AD45)+IF(ISERROR($AL45*INDEX('DIN EN 16258'!$F:$F,MATCH('mobitool-Faktoren v2.0'!$AJ45,'DIN EN 16258'!$A:$A,0))*$J45/$AE45),0,$AL45*INDEX('DIN EN 16258'!$F:$F,MATCH('mobitool-Faktoren v2.0'!$AJ45,'DIN EN 16258'!$A:$A,0))*$J45/$AE45))),0))*$AC45/$F45</f>
        <v>6.937333554374999</v>
      </c>
      <c r="W45" s="6" t="s">
        <v>892</v>
      </c>
      <c r="X45" s="6" t="s">
        <v>164</v>
      </c>
      <c r="Y45" s="336">
        <v>5</v>
      </c>
      <c r="Z45" s="336">
        <v>30</v>
      </c>
      <c r="AA45" s="337">
        <v>400</v>
      </c>
      <c r="AB45" s="299">
        <v>1000</v>
      </c>
      <c r="AC45" s="300">
        <f>1/0.625</f>
        <v>1.6</v>
      </c>
      <c r="AD45" s="298"/>
      <c r="AE45" s="298">
        <v>11.9</v>
      </c>
      <c r="AF45" s="299">
        <v>650</v>
      </c>
      <c r="AG45" s="299">
        <v>100</v>
      </c>
      <c r="AH45" s="299">
        <v>150000</v>
      </c>
      <c r="AI45" s="301"/>
      <c r="AJ45" s="301" t="s">
        <v>625</v>
      </c>
      <c r="AK45" s="329"/>
      <c r="AL45" s="329">
        <f>0.119/AC45</f>
        <v>7.4374999999999997E-2</v>
      </c>
      <c r="AM45" s="202" t="s">
        <v>81</v>
      </c>
      <c r="AN45" s="202" t="s">
        <v>2340</v>
      </c>
      <c r="AO45" s="202" t="s">
        <v>81</v>
      </c>
      <c r="AP45" s="202" t="s">
        <v>2344</v>
      </c>
      <c r="AQ45" s="202" t="s">
        <v>2342</v>
      </c>
      <c r="AR45" s="331" t="s">
        <v>917</v>
      </c>
      <c r="AS45" s="202" t="s">
        <v>2343</v>
      </c>
      <c r="AT45" s="331" t="s">
        <v>2346</v>
      </c>
      <c r="AU45" s="303">
        <f ca="1">IF(ISERROR(OFFSET('Daten KEA'!$A$1,MATCH(AU$5,'Daten KEA'!$A:$A,0)-1,MATCH(AM45,'Daten KEA'!$A$424:$ADO$424,0)-1)),0,OFFSET('Daten KEA'!$A$1,MATCH(AU$5,'Daten KEA'!$A:$A,0)-1,MATCH(AM45,'Daten KEA'!$A$424:$ADO$424,0)-1))+IF(ISERROR(AK45*INDEX('Energiefaktoren Ecoinvent'!$D:$D,MATCH('mobitool-Faktoren v2.0'!AI45,'Energiefaktoren Ecoinvent'!$A:$A,0))),0,AK45*INDEX('Energiefaktoren Ecoinvent'!$D:$D,MATCH('mobitool-Faktoren v2.0'!AI45,'Energiefaktoren Ecoinvent'!$A:$A,0)))+IF(OR(AJ45="Benzin",AJ45="Diesel"),IF(ISERROR(OFFSET('Daten KEA'!$A$1,MATCH(AV$5,'Daten KEA'!$A:$A,0)-1,MATCH(AN45,'Daten KEA'!$A$424:$ADO$424,0)-1)),0,OFFSET('Daten KEA'!$A$1,MATCH(AV$5,'Daten KEA'!$A:$A,0)-1,MATCH(AN45,'Daten KEA'!$A$424:$ADO$424,0)-1))+IF(ISERROR(AL45*INDEX('Energiefaktoren Ecoinvent'!$D:$D,MATCH('mobitool-Faktoren v2.0'!AJ45,'Energiefaktoren Ecoinvent'!$A:$A,0))),0,AL45*INDEX('Energiefaktoren Ecoinvent'!$D:$D,MATCH('mobitool-Faktoren v2.0'!AJ45,'Energiefaktoren Ecoinvent'!$A:$A,0))),0)</f>
        <v>0</v>
      </c>
      <c r="AV45" s="303">
        <f ca="1">IF(OR(AJ45="Benzin",AJ45="Diesel"),0,IF(ISERROR(OFFSET('Daten KEA'!$A$1,MATCH(AV$5,'Daten KEA'!$A:$A,0)-1,MATCH(AN45,'Daten KEA'!$A$424:$ADO$424,0)-1)),0,OFFSET('Daten KEA'!$A$1,MATCH(AV$5,'Daten KEA'!$A:$A,0)-1,MATCH(AN45,'Daten KEA'!$A$424:$ADO$424,0)-1))+IF(ISERROR(AL45*INDEX('Energiefaktoren Ecoinvent'!$D:$D,MATCH('mobitool-Faktoren v2.0'!AJ45,'Energiefaktoren Ecoinvent'!$A:$A,0))),0,AL45*INDEX('Energiefaktoren Ecoinvent'!$D:$D,MATCH('mobitool-Faktoren v2.0'!AJ45,'Energiefaktoren Ecoinvent'!$A:$A,0))))</f>
        <v>0.26774999999999999</v>
      </c>
      <c r="AW45" s="303">
        <f ca="1">IF(ISERROR(OFFSET('Daten KEA'!$A$1,MATCH(AW$5,'Daten KEA'!$A:$A,0)-1,MATCH(AO45,'Daten KEA'!$A$424:$ADO$424,0)-1)),0,OFFSET('Daten KEA'!$A$1,MATCH(AW$5,'Daten KEA'!$A:$A,0)-1,MATCH(AO45,'Daten KEA'!$A$424:$ADO$424,0)-1))-IF(ISERROR(AK45*INDEX('Energiefaktoren Ecoinvent'!$D:$D,MATCH('mobitool-Faktoren v2.0'!AI45,'Energiefaktoren Ecoinvent'!$A:$A,0))),0,AK45*INDEX('Energiefaktoren Ecoinvent'!$D:$D,MATCH('mobitool-Faktoren v2.0'!AI45,'Energiefaktoren Ecoinvent'!$A:$A,0)))+IF(OR(AJ45="Benzin",AJ45="Diesel"),IF(ISERROR(OFFSET('Daten KEA'!$A$1,MATCH(AX$5,'Daten KEA'!$A:$A,0)-1,MATCH(AP45,'Daten KEA'!$A$424:$ADO$424,0)-1)),0,OFFSET('Daten KEA'!$A$1,MATCH(AX$5,'Daten KEA'!$A:$A,0)-1,MATCH(AP45,'Daten KEA'!$A$424:$ADO$424,0)-1))-IF(ISERROR(AL45*INDEX('Energiefaktoren Ecoinvent'!$D:$D,MATCH('mobitool-Faktoren v2.0'!AJ45,'Energiefaktoren Ecoinvent'!$A:$A,0))),0,AL45*INDEX('Energiefaktoren Ecoinvent'!$D:$D,MATCH('mobitool-Faktoren v2.0'!AJ45,'Energiefaktoren Ecoinvent'!$A:$A,0))),0)</f>
        <v>0</v>
      </c>
      <c r="AX45" s="303">
        <f ca="1">IF(OR(AJ45="Benzin",AJ45="Diesel"),0,IF(ISERROR(OFFSET('Daten KEA'!$A$1,MATCH(AX$5,'Daten KEA'!$A:$A,0)-1,MATCH(AP45,'Daten KEA'!$A$424:$ADO$424,0)-1)),0,OFFSET('Daten KEA'!$A$1,MATCH(AX$5,'Daten KEA'!$A:$A,0)-1,MATCH(AP45,'Daten KEA'!$A$424:$ADO$424,0)-1))-IF(ISERROR(AL45*INDEX('Energiefaktoren Ecoinvent'!$D:$D,MATCH('mobitool-Faktoren v2.0'!AJ45,'Energiefaktoren Ecoinvent'!$A:$A,0))),0,AL45*INDEX('Energiefaktoren Ecoinvent'!$D:$D,MATCH('mobitool-Faktoren v2.0'!AJ45,'Energiefaktoren Ecoinvent'!$A:$A,0))))</f>
        <v>0.53614074999999994</v>
      </c>
      <c r="AY45" s="303">
        <f t="shared" ca="1" si="5"/>
        <v>0.80389074999999988</v>
      </c>
      <c r="AZ45" s="303">
        <f ca="1">IF(ISERROR(OFFSET('Daten KEA'!$A$1,MATCH(AZ$5,'Daten KEA'!$A:$A,0)-1,MATCH(AQ45,'Daten KEA'!$A$424:$ADO$424,0)-1)),0,OFFSET('Daten KEA'!$A$1,MATCH(AZ$5,'Daten KEA'!$A:$A,0)-1,MATCH(AQ45,'Daten KEA'!$A$424:$ADO$424,0)-1))</f>
        <v>4.1464979999999999E-2</v>
      </c>
      <c r="BA45" s="303">
        <f ca="1">IF(ISERROR(OFFSET('Daten KEA'!$A$1,MATCH(BA$5,'Daten KEA'!$A:$A,0)-1,MATCH(AR45,'Daten KEA'!$A$424:$ADO$424,0)-1)),0,OFFSET('Daten KEA'!$A$1,MATCH(BA$5,'Daten KEA'!$A:$A,0)-1,MATCH(AR45,'Daten KEA'!$A$424:$ADO$424,0)-1))</f>
        <v>0.15673855</v>
      </c>
      <c r="BB45" s="303">
        <f ca="1">IF(ISERROR(OFFSET('Daten KEA'!$A$1,MATCH(BB$5,'Daten KEA'!$A:$A,0)-1,MATCH(AS45,'Daten KEA'!$A$424:$ADO$424,0)-1)),0,OFFSET('Daten KEA'!$A$1,MATCH(BB$5,'Daten KEA'!$A:$A,0)-1,MATCH(AS45,'Daten KEA'!$A$424:$ADO$424,0)-1))</f>
        <v>0.23540417999999999</v>
      </c>
      <c r="BC45" s="304">
        <f t="shared" ca="1" si="46"/>
        <v>1.2374984599999999</v>
      </c>
      <c r="BD45" s="303">
        <f ca="1">IF(ISERROR(OFFSET('Daten KEA'!$A$1,MATCH(BD$5,'Daten KEA'!$A:$A,0)-1,MATCH(AT45,'Daten KEA'!$A$424:$ADO$424,0)-1)),0,OFFSET('Daten KEA'!$A$1,MATCH(BD$5,'Daten KEA'!$A:$A,0)-1,MATCH(AT45,'Daten KEA'!$A$424:$ADO$424,0)-1))</f>
        <v>1.2374984</v>
      </c>
      <c r="BE45" s="305">
        <f t="shared" ca="1" si="7"/>
        <v>0.99999995151509125</v>
      </c>
      <c r="BF45" s="306">
        <f ca="1">IF(ISERROR(OFFSET('Daten KEA'!$A$1,MATCH(BF$5,'Daten KEA'!$A:$A,0)-1,MATCH(AM45,'Daten KEA'!$A$424:$ADO$424,0)-1)),0,OFFSET('Daten KEA'!$A$1,MATCH(BF$5,'Daten KEA'!$A:$A,0)-1,MATCH(AM45,'Daten KEA'!$A$424:$ADO$424,0)-1))+IF(ISERROR($AK45*INDEX('Energiefaktoren Ecoinvent'!$H:$H,MATCH('mobitool-Faktoren v2.0'!$AI45,'Energiefaktoren Ecoinvent'!$A:$A,0))),0,$AK45*INDEX('Energiefaktoren Ecoinvent'!$H:$H,MATCH('mobitool-Faktoren v2.0'!$AI45,'Energiefaktoren Ecoinvent'!$A:$A,0)))+IF(OR(AJ45="Benzin",AJ45="Diesel"),IF(ISERROR(OFFSET('Daten KEA'!$A$1,MATCH(BG$5,'Daten KEA'!$A:$A,0)-1,MATCH(AN45,'Daten KEA'!$A$424:$ADO$424,0)-1)),0,OFFSET('Daten KEA'!$A$1,MATCH(BG$5,'Daten KEA'!$A:$A,0)-1,MATCH(AN45,'Daten KEA'!$A$424:$ADO$424,0)-1))+IF(ISERROR($AL45*INDEX('Energiefaktoren Ecoinvent'!$H:$H,MATCH('mobitool-Faktoren v2.0'!$AJ45,'Energiefaktoren Ecoinvent'!$A:$A,0))),0,$AL45*INDEX('Energiefaktoren Ecoinvent'!$H:$H,MATCH('mobitool-Faktoren v2.0'!$AJ45,'Energiefaktoren Ecoinvent'!$A:$A,0))),0)</f>
        <v>0</v>
      </c>
      <c r="BG45" s="306">
        <f ca="1">IF(OR(AJ45="Benzin",AJ45="Diesel"),0,IF(ISERROR(OFFSET('Daten KEA'!$A$1,MATCH(BG$5,'Daten KEA'!$A:$A,0)-1,MATCH(AN45,'Daten KEA'!$A$424:$ADO$424,0)-1)),0,OFFSET('Daten KEA'!$A$1,MATCH(BG$5,'Daten KEA'!$A:$A,0)-1,MATCH(AN45,'Daten KEA'!$A$424:$ADO$424,0)-1))+IF(ISERROR($AL45*INDEX('Energiefaktoren Ecoinvent'!$H:$H,MATCH('mobitool-Faktoren v2.0'!$AJ45,'Energiefaktoren Ecoinvent'!$A:$A,0))),0,$AL45*INDEX('Energiefaktoren Ecoinvent'!$H:$H,MATCH('mobitool-Faktoren v2.0'!$AJ45,'Energiefaktoren Ecoinvent'!$A:$A,0))))</f>
        <v>0.15827104426315236</v>
      </c>
      <c r="BH45" s="306">
        <f ca="1">IF(ISERROR(OFFSET('Daten KEA'!$A$1,MATCH(BH$5,'Daten KEA'!$A:$A,0)-1,MATCH(AO45,'Daten KEA'!$A$424:$ADO$424,0)-1)),0,OFFSET('Daten KEA'!$A$1,MATCH(BH$5,'Daten KEA'!$A:$A,0)-1,MATCH(AO45,'Daten KEA'!$A$424:$ADO$424,0)-1))-IF(ISERROR($AK45*INDEX('Energiefaktoren Ecoinvent'!$H:$H,MATCH('mobitool-Faktoren v2.0'!$AI45,'Energiefaktoren Ecoinvent'!$A:$A,0))),0,$AK45*INDEX('Energiefaktoren Ecoinvent'!$H:$H,MATCH('mobitool-Faktoren v2.0'!$AI45,'Energiefaktoren Ecoinvent'!$A:$A,0)))+IF(OR(AJ45="Benzin",AJ45="Diesel"),IF(ISERROR(OFFSET('Daten KEA'!$A$1,MATCH(BI$5,'Daten KEA'!$A:$A,0)-1,MATCH(AP45,'Daten KEA'!$A$424:$ADO$424,0)-1)),0,OFFSET('Daten KEA'!$A$1,MATCH(BI$5,'Daten KEA'!$A:$A,0)-1,MATCH(AP45,'Daten KEA'!$A$424:$ADO$424,0)-1))-IF(ISERROR($AL45*INDEX('Energiefaktoren Ecoinvent'!$H:$H,MATCH('mobitool-Faktoren v2.0'!$AJ45,'Energiefaktoren Ecoinvent'!$A:$A,0))),0,$AL45*INDEX('Energiefaktoren Ecoinvent'!$H:$H,MATCH('mobitool-Faktoren v2.0'!$AJ45,'Energiefaktoren Ecoinvent'!$A:$A,0))),0)</f>
        <v>0</v>
      </c>
      <c r="BI45" s="306">
        <f ca="1">IF(OR(AJ45="Benzin",AJ45="Diesel"),0,IF(ISERROR(OFFSET('Daten KEA'!$A$1,MATCH(BI$5,'Daten KEA'!$A:$A,0)-1,MATCH(AP45,'Daten KEA'!$A$424:$ADO$424,0)-1)),0,OFFSET('Daten KEA'!$A$1,MATCH(BI$5,'Daten KEA'!$A:$A,0)-1,MATCH(AP45,'Daten KEA'!$A$424:$ADO$424,0)-1))-IF(ISERROR($AL45*INDEX('Energiefaktoren Ecoinvent'!$H:$H,MATCH('mobitool-Faktoren v2.0'!$AJ45,'Energiefaktoren Ecoinvent'!$A:$A,0))),0,$AL45*INDEX('Energiefaktoren Ecoinvent'!$H:$H,MATCH('mobitool-Faktoren v2.0'!$AJ45,'Energiefaktoren Ecoinvent'!$A:$A,0))))</f>
        <v>0.51508690042964966</v>
      </c>
      <c r="BJ45" s="306">
        <f t="shared" ca="1" si="41"/>
        <v>0.67335794469280197</v>
      </c>
      <c r="BK45" s="306">
        <f ca="1">IF(ISERROR(OFFSET('Daten KEA'!$A$1,MATCH(BK$5,'Daten KEA'!$A:$A,0)-1,MATCH(AQ45,'Daten KEA'!$A$424:$ADO$424,0)-1)),0,OFFSET('Daten KEA'!$A$1,MATCH(BK$5,'Daten KEA'!$A:$A,0)-1,MATCH(AQ45,'Daten KEA'!$A$424:$ADO$424,0)-1))</f>
        <v>3.9563080478190002E-2</v>
      </c>
      <c r="BL45" s="306">
        <f ca="1">IF(ISERROR(OFFSET('Daten KEA'!$A$1,MATCH(BL$5,'Daten KEA'!$A:$A,0)-1,MATCH(AR45,'Daten KEA'!$A$424:$ADO$424,0)-1)),0,OFFSET('Daten KEA'!$A$1,MATCH(BL$5,'Daten KEA'!$A:$A,0)-1,MATCH(AR45,'Daten KEA'!$A$424:$ADO$424,0)-1))</f>
        <v>0.14698356813049998</v>
      </c>
      <c r="BM45" s="306">
        <f ca="1">IF(ISERROR(OFFSET('Daten KEA'!$A$1,MATCH(BM$5,'Daten KEA'!$A:$A,0)-1,MATCH(AS45,'Daten KEA'!$A$424:$ADO$424,0)-1)),0,OFFSET('Daten KEA'!$A$1,MATCH(BM$5,'Daten KEA'!$A:$A,0)-1,MATCH(AS45,'Daten KEA'!$A$424:$ADO$424,0)-1))</f>
        <v>0.20589523528281997</v>
      </c>
      <c r="BN45" s="307">
        <f t="shared" ca="1" si="43"/>
        <v>1.065799828584312</v>
      </c>
      <c r="BO45" s="306">
        <f ca="1">IF(ISERROR(OFFSET('Daten KEA'!$A$1,MATCH(BO$5,'Daten KEA'!$A:$A,0)-1,MATCH(AT45,'Daten KEA'!$A$424:$ADO$424,0)-1)),0,OFFSET('Daten KEA'!$A$1,MATCH(BO$5,'Daten KEA'!$A:$A,0)-1,MATCH(AT45,'Daten KEA'!$A$424:$ADO$424,0)-1))</f>
        <v>1.0657998255843</v>
      </c>
      <c r="BP45" s="305">
        <f t="shared" ca="1" si="8"/>
        <v>0.99999999718520127</v>
      </c>
      <c r="BQ45" s="308">
        <f ca="1">IF(ISERROR(OFFSET('Daten GWP'!$A$1,MATCH(BQ$5,'Daten GWP'!$A:$A,0)-1,MATCH(AM45,'Daten GWP'!$A$424:$ADO$424,0)-1)),0,OFFSET('Daten GWP'!$A$1,MATCH(BQ$5,'Daten GWP'!$A:$A,0)-1,MATCH(AM45,'Daten GWP'!$A$424:$ADO$424,0)-1))*1000</f>
        <v>0</v>
      </c>
      <c r="BR45" s="308">
        <f ca="1">IF(ISERROR(OFFSET('Daten GWP'!$A$1,MATCH(BR$5,'Daten GWP'!$A:$A,0)-1,MATCH(AN45,'Daten GWP'!$A$424:$ADO$424,0)-1)),0,OFFSET('Daten GWP'!$A$1,MATCH(BR$5,'Daten GWP'!$A:$A,0)-1,MATCH(AN45,'Daten GWP'!$A$424:$ADO$424,0)-1))*1000</f>
        <v>4.0574937999999996</v>
      </c>
      <c r="BS45" s="308">
        <f ca="1">IF(ISERROR(OFFSET('Daten GWP'!$A$1,MATCH(BS$5,'Daten GWP'!$A:$A,0)-1,MATCH(AO45,'Daten GWP'!$A$424:$ADO$424,0)-1)),0,OFFSET('Daten GWP'!$A$1,MATCH(BS$5,'Daten GWP'!$A:$A,0)-1,MATCH(AO45,'Daten GWP'!$A$424:$ADO$424,0)-1))*1000</f>
        <v>0</v>
      </c>
      <c r="BT45" s="308">
        <f ca="1">IF(ISERROR(OFFSET('Daten GWP'!$A$1,MATCH(BT$5,'Daten GWP'!$A:$A,0)-1,MATCH(AP45,'Daten GWP'!$A$424:$ADO$424,0)-1)),0,OFFSET('Daten GWP'!$A$1,MATCH(BT$5,'Daten GWP'!$A:$A,0)-1,MATCH(AP45,'Daten GWP'!$A$424:$ADO$424,0)-1))*1000</f>
        <v>7.5439920000000003</v>
      </c>
      <c r="BU45" s="308">
        <f t="shared" ca="1" si="9"/>
        <v>11.601485799999999</v>
      </c>
      <c r="BV45" s="308">
        <f ca="1">IF(ISERROR(OFFSET('Daten GWP'!$A$1,MATCH(BV$5,'Daten GWP'!$A:$A,0)-1,MATCH(AQ45,'Daten GWP'!$A$424:$ADO$424,0)-1)),0,OFFSET('Daten GWP'!$A$1,MATCH(BV$5,'Daten GWP'!$A:$A,0)-1,MATCH(AQ45,'Daten GWP'!$A$424:$ADO$424,0)-1))*1000</f>
        <v>1.4071582</v>
      </c>
      <c r="BW45" s="308">
        <f ca="1">IF(ISERROR(OFFSET('Daten GWP'!$A$1,MATCH(BW$5,'Daten GWP'!$A:$A,0)-1,MATCH(AR45,'Daten GWP'!$A$424:$ADO$424,0)-1)),0,OFFSET('Daten GWP'!$A$1,MATCH(BW$5,'Daten GWP'!$A:$A,0)-1,MATCH(AR45,'Daten GWP'!$A$424:$ADO$424,0)-1))*1000</f>
        <v>8.6220649999999992</v>
      </c>
      <c r="BX45" s="308">
        <f ca="1">IF(ISERROR(OFFSET('Daten GWP'!$A$1,MATCH(BX$5,'Daten GWP'!$A:$A,0)-1,MATCH(AS45,'Daten GWP'!$A$424:$ADO$424,0)-1)),0,OFFSET('Daten GWP'!$A$1,MATCH(BX$5,'Daten GWP'!$A:$A,0)-1,MATCH(AS45,'Daten GWP'!$A$424:$ADO$424,0)-1))*1000</f>
        <v>3.7713385000000001</v>
      </c>
      <c r="BY45" s="309">
        <f t="shared" ca="1" si="44"/>
        <v>25.402047499999995</v>
      </c>
      <c r="BZ45" s="308">
        <f ca="1">IF(ISERROR(OFFSET('Daten GWP'!$A$1,MATCH(BZ$5,'Daten GWP'!$A:$A,0)-1,MATCH(AT45,'Daten GWP'!$A$424:$ADO$424,0)-1)),0,OFFSET('Daten GWP'!$A$1,MATCH(BZ$5,'Daten GWP'!$A:$A,0)-1,MATCH(AT45,'Daten GWP'!$A$424:$ADO$424,0)-1))*1000</f>
        <v>25.402047</v>
      </c>
      <c r="CA45" s="305">
        <f t="shared" ca="1" si="11"/>
        <v>0.99999998031654747</v>
      </c>
      <c r="CB45" s="310">
        <f ca="1">IF(ISERROR(OFFSET('Daten Elementary'!$A$1,MATCH(CB$5,'Daten Elementary'!$A:$A,0)-1,MATCH(AM45,'Daten Elementary'!$A$424:$ADO$424,0)-1)),0,OFFSET('Daten Elementary'!$A$1,MATCH(CB$5,'Daten Elementary'!$A:$A,0)-1,MATCH(AM45,'Daten Elementary'!$A$424:$ADO$424,0)-1))*1000000</f>
        <v>0</v>
      </c>
      <c r="CC45" s="310">
        <f ca="1">IF(ISERROR(OFFSET('Daten Elementary'!$A$1,MATCH(CC$5,'Daten Elementary'!$A:$A,0)-1,MATCH(AN45,'Daten Elementary'!$A$424:$ADO$424,0)-1)),0,OFFSET('Daten Elementary'!$A$1,MATCH(CC$5,'Daten Elementary'!$A:$A,0)-1,MATCH(AN45,'Daten Elementary'!$A$424:$ADO$424,0)-1))*1000000</f>
        <v>6.5553749999999997</v>
      </c>
      <c r="CD45" s="310">
        <f ca="1">IF(ISERROR(OFFSET('Daten Elementary'!$A$1,MATCH(CD$5,'Daten Elementary'!$A:$A,0)-1,MATCH(AO45,'Daten Elementary'!$A$424:$ADO$424,0)-1)),0,OFFSET('Daten Elementary'!$A$1,MATCH(CD$5,'Daten Elementary'!$A:$A,0)-1,MATCH(AO45,'Daten Elementary'!$A$424:$ADO$424,0)-1))*1000000</f>
        <v>0</v>
      </c>
      <c r="CE45" s="310">
        <f ca="1">IF(ISERROR(OFFSET('Daten Elementary'!$A$1,MATCH(CE$5,'Daten Elementary'!$A:$A,0)-1,MATCH(AP45,'Daten Elementary'!$A$424:$ADO$424,0)-1)),0,OFFSET('Daten Elementary'!$A$1,MATCH(CE$5,'Daten Elementary'!$A:$A,0)-1,MATCH(AP45,'Daten Elementary'!$A$424:$ADO$424,0)-1))*1000000</f>
        <v>4.8086270999999998</v>
      </c>
      <c r="CF45" s="310">
        <f t="shared" ca="1" si="12"/>
        <v>11.3640021</v>
      </c>
      <c r="CG45" s="310">
        <f ca="1">IF(ISERROR(OFFSET('Daten Elementary'!$A$1,MATCH(CG$5,'Daten Elementary'!$A:$A,0)-1,MATCH(AQ45,'Daten Elementary'!$A$424:$ADO$424,0)-1)),0,OFFSET('Daten Elementary'!$A$1,MATCH(CG$5,'Daten Elementary'!$A:$A,0)-1,MATCH(AQ45,'Daten Elementary'!$A$424:$ADO$424,0)-1))*1000000</f>
        <v>0.54086310999999998</v>
      </c>
      <c r="CH45" s="310">
        <f ca="1">IF(ISERROR(OFFSET('Daten Elementary'!$A$1,MATCH(CH$5,'Daten Elementary'!$A:$A,0)-1,MATCH(AR45,'Daten Elementary'!$A$424:$ADO$424,0)-1)),0,OFFSET('Daten Elementary'!$A$1,MATCH(CH$5,'Daten Elementary'!$A:$A,0)-1,MATCH(AR45,'Daten Elementary'!$A$424:$ADO$424,0)-1))*1000000</f>
        <v>10.013928</v>
      </c>
      <c r="CI45" s="310">
        <f ca="1">IF(ISERROR(OFFSET('Daten Elementary'!$A$1,MATCH(CI$5,'Daten Elementary'!$A:$A,0)-1,MATCH(AS45,'Daten Elementary'!$A$424:$ADO$424,0)-1)),0,OFFSET('Daten Elementary'!$A$1,MATCH(CI$5,'Daten Elementary'!$A:$A,0)-1,MATCH(AS45,'Daten Elementary'!$A$424:$ADO$424,0)-1))*1000000</f>
        <v>3.1278036999999999</v>
      </c>
      <c r="CJ45" s="311">
        <f t="shared" ca="1" si="13"/>
        <v>25.046596910000002</v>
      </c>
      <c r="CK45" s="310">
        <f ca="1">IF(ISERROR(OFFSET('Daten Elementary'!$A$1,MATCH(CK$5,'Daten Elementary'!$A:$A,0)-1,MATCH($AT45,'Daten Elementary'!$A$424:$ADO$424,0)-1)),0,OFFSET('Daten Elementary'!$A$1,MATCH(CK$5,'Daten Elementary'!$A:$A,0)-1,MATCH($AT45,'Daten Elementary'!$A$424:$ADO$424,0)-1))*1000000</f>
        <v>25.046596000000001</v>
      </c>
      <c r="CL45" s="305">
        <f t="shared" ca="1" si="14"/>
        <v>0.99999996366771882</v>
      </c>
      <c r="CM45" s="312">
        <f ca="1">IF(ISERROR(OFFSET('Daten Elementary'!$A$1,MATCH(CM$5,'Daten Elementary'!$A:$A,0)-1,MATCH(AM45,'Daten Elementary'!$A$424:$ADO$424,0)-1)),0,OFFSET('Daten Elementary'!$A$1,MATCH(CM$5,'Daten Elementary'!$A:$A,0)-1,MATCH(AM45,'Daten Elementary'!$A$424:$ADO$424,0)-1))*1000000</f>
        <v>0</v>
      </c>
      <c r="CN45" s="312">
        <f ca="1">IF(ISERROR(OFFSET('Daten Elementary'!$A$1,MATCH(CN$5,'Daten Elementary'!$A:$A,0)-1,MATCH(AN45,'Daten Elementary'!$A$424:$ADO$424,0)-1)),0,OFFSET('Daten Elementary'!$A$1,MATCH(CN$5,'Daten Elementary'!$A:$A,0)-1,MATCH(AN45,'Daten Elementary'!$A$424:$ADO$424,0)-1))*1000000</f>
        <v>2.4005624999999999</v>
      </c>
      <c r="CO45" s="312">
        <f ca="1">IF(ISERROR(OFFSET('Daten Elementary'!$A$1,MATCH(CO$5,'Daten Elementary'!$A:$A,0)-1,MATCH(AO45,'Daten Elementary'!$A$424:$ADO$424,0)-1)),0,OFFSET('Daten Elementary'!$A$1,MATCH(CO$5,'Daten Elementary'!$A:$A,0)-1,MATCH(AO45,'Daten Elementary'!$A$424:$ADO$424,0)-1))*1000000</f>
        <v>0</v>
      </c>
      <c r="CP45" s="312">
        <f ca="1">IF(ISERROR(OFFSET('Daten Elementary'!$A$1,MATCH(CP$5,'Daten Elementary'!$A:$A,0)-1,MATCH(AP45,'Daten Elementary'!$A$424:$ADO$424,0)-1)),0,OFFSET('Daten Elementary'!$A$1,MATCH(CP$5,'Daten Elementary'!$A:$A,0)-1,MATCH(AP45,'Daten Elementary'!$A$424:$ADO$424,0)-1))*1000000</f>
        <v>2.7378556999999999</v>
      </c>
      <c r="CQ45" s="312">
        <f t="shared" ca="1" si="15"/>
        <v>5.1384182000000003</v>
      </c>
      <c r="CR45" s="312">
        <f ca="1">IF(ISERROR(OFFSET('Daten Elementary'!$A$1,MATCH(CR$5,'Daten Elementary'!$A:$A,0)-1,MATCH(AQ45,'Daten Elementary'!$A$424:$ADO$424,0)-1)),0,OFFSET('Daten Elementary'!$A$1,MATCH(CR$5,'Daten Elementary'!$A:$A,0)-1,MATCH(AQ45,'Daten Elementary'!$A$424:$ADO$424,0)-1))*1000000</f>
        <v>0.36365913</v>
      </c>
      <c r="CS45" s="312">
        <f ca="1">IF(ISERROR(OFFSET('Daten Elementary'!$A$1,MATCH(CS$5,'Daten Elementary'!$A:$A,0)-1,MATCH(AR45,'Daten Elementary'!$A$424:$ADO$424,0)-1)),0,OFFSET('Daten Elementary'!$A$1,MATCH(CS$5,'Daten Elementary'!$A:$A,0)-1,MATCH(AR45,'Daten Elementary'!$A$424:$ADO$424,0)-1))*1000000</f>
        <v>3.5112751000000002</v>
      </c>
      <c r="CT45" s="312">
        <f ca="1">IF(ISERROR(OFFSET('Daten Elementary'!$A$1,MATCH(CT$5,'Daten Elementary'!$A:$A,0)-1,MATCH(AS45,'Daten Elementary'!$A$424:$ADO$424,0)-1)),0,OFFSET('Daten Elementary'!$A$1,MATCH(CT$5,'Daten Elementary'!$A:$A,0)-1,MATCH(AS45,'Daten Elementary'!$A$424:$ADO$424,0)-1))*1000000</f>
        <v>1.7668431</v>
      </c>
      <c r="CU45" s="313">
        <f t="shared" ca="1" si="16"/>
        <v>10.78019553</v>
      </c>
      <c r="CV45" s="312">
        <f ca="1">IF(ISERROR(OFFSET('Daten Elementary'!$A$1,MATCH(CV$5,'Daten Elementary'!$A:$A,0)-1,MATCH($AT45,'Daten Elementary'!$A$424:$ADO$424,0)-1)),0,OFFSET('Daten Elementary'!$A$1,MATCH(CV$5,'Daten Elementary'!$A:$A,0)-1,MATCH($AT45,'Daten Elementary'!$A$424:$ADO$424,0)-1))*1000000</f>
        <v>10.780195000000001</v>
      </c>
      <c r="CW45" s="305">
        <f t="shared" ca="1" si="17"/>
        <v>0.9999999508357712</v>
      </c>
      <c r="CX45" s="314">
        <f ca="1">IF(ISERROR(OFFSET('Daten Elementary'!$A$1,MATCH(CX$5,'Daten Elementary'!$A:$A,0)-1,MATCH(AM45,'Daten Elementary'!$A$424:$ADO$424,0)-1)),0,OFFSET('Daten Elementary'!$A$1,MATCH(CX$5,'Daten Elementary'!$A:$A,0)-1,MATCH(AM45,'Daten Elementary'!$A$424:$ADO$424,0)-1))*1000000</f>
        <v>0</v>
      </c>
      <c r="CY45" s="314">
        <f ca="1">IF(ISERROR(OFFSET('Daten Elementary'!$A$1,MATCH(CY$5,'Daten Elementary'!$A:$A,0)-1,MATCH(AN45,'Daten Elementary'!$A$424:$ADO$424,0)-1)),0,OFFSET('Daten Elementary'!$A$1,MATCH(CY$5,'Daten Elementary'!$A:$A,0)-1,MATCH(AN45,'Daten Elementary'!$A$424:$ADO$424,0)-1))*1000000</f>
        <v>3.1187499999999999</v>
      </c>
      <c r="CZ45" s="314">
        <f ca="1">IF(ISERROR(OFFSET('Daten Elementary'!$A$1,MATCH(CZ$5,'Daten Elementary'!$A:$A,0)-1,MATCH(AO45,'Daten Elementary'!$A$424:$ADO$424,0)-1)),0,OFFSET('Daten Elementary'!$A$1,MATCH(CZ$5,'Daten Elementary'!$A:$A,0)-1,MATCH(AO45,'Daten Elementary'!$A$424:$ADO$424,0)-1))*1000000</f>
        <v>0</v>
      </c>
      <c r="DA45" s="314">
        <f ca="1">IF(ISERROR(OFFSET('Daten Elementary'!$A$1,MATCH(DA$5,'Daten Elementary'!$A:$A,0)-1,MATCH(AP45,'Daten Elementary'!$A$424:$ADO$424,0)-1)),0,OFFSET('Daten Elementary'!$A$1,MATCH(DA$5,'Daten Elementary'!$A:$A,0)-1,MATCH(AP45,'Daten Elementary'!$A$424:$ADO$424,0)-1))*1000000</f>
        <v>2.6301166</v>
      </c>
      <c r="DB45" s="314">
        <f t="shared" ca="1" si="18"/>
        <v>5.7488665999999995</v>
      </c>
      <c r="DC45" s="314">
        <f ca="1">IF(ISERROR(OFFSET('Daten Elementary'!$A$1,MATCH(DC$5,'Daten Elementary'!$A:$A,0)-1,MATCH(AQ45,'Daten Elementary'!$A$424:$ADO$424,0)-1)),0,OFFSET('Daten Elementary'!$A$1,MATCH(DC$5,'Daten Elementary'!$A:$A,0)-1,MATCH(AQ45,'Daten Elementary'!$A$424:$ADO$424,0)-1))*1000000</f>
        <v>1.4457160999999998</v>
      </c>
      <c r="DD45" s="314">
        <f ca="1">IF(ISERROR(OFFSET('Daten Elementary'!$A$1,MATCH(DD$5,'Daten Elementary'!$A:$A,0)-1,MATCH(AR45,'Daten Elementary'!$A$424:$ADO$424,0)-1)),0,OFFSET('Daten Elementary'!$A$1,MATCH(DD$5,'Daten Elementary'!$A:$A,0)-1,MATCH(AR45,'Daten Elementary'!$A$424:$ADO$424,0)-1))*1000000</f>
        <v>14.855693</v>
      </c>
      <c r="DE45" s="314">
        <f ca="1">IF(ISERROR(OFFSET('Daten Elementary'!$A$1,MATCH(DE$5,'Daten Elementary'!$A:$A,0)-1,MATCH(AS45,'Daten Elementary'!$A$424:$ADO$424,0)-1)),0,OFFSET('Daten Elementary'!$A$1,MATCH(DE$5,'Daten Elementary'!$A:$A,0)-1,MATCH(AS45,'Daten Elementary'!$A$424:$ADO$424,0)-1))*1000000</f>
        <v>13.650322000000001</v>
      </c>
      <c r="DF45" s="315">
        <f t="shared" ca="1" si="19"/>
        <v>35.700597700000003</v>
      </c>
      <c r="DG45" s="314">
        <f ca="1">IF(ISERROR(OFFSET('Daten Elementary'!$A$1,MATCH(DG$5,'Daten Elementary'!$A:$A,0)-1,MATCH($AT45,'Daten Elementary'!$A$424:$ADO$424,0)-1)),0,OFFSET('Daten Elementary'!$A$1,MATCH(DG$5,'Daten Elementary'!$A:$A,0)-1,MATCH($AT45,'Daten Elementary'!$A$424:$ADO$424,0)-1))*1000000</f>
        <v>35.700597000000002</v>
      </c>
      <c r="DH45" s="305">
        <f t="shared" ca="1" si="20"/>
        <v>0.99999998039248505</v>
      </c>
      <c r="DI45" s="316">
        <f ca="1">IF(ISERROR(OFFSET('Daten Elementary'!$A$1,MATCH(DI$5,'Daten Elementary'!$A:$A,0)-1,MATCH(AM45,'Daten Elementary'!$A$424:$ADO$424,0)-1)),0,OFFSET('Daten Elementary'!$A$1,MATCH(DI$5,'Daten Elementary'!$A:$A,0)-1,MATCH(AM45,'Daten Elementary'!$A$424:$ADO$424,0)-1))*1000000</f>
        <v>0</v>
      </c>
      <c r="DJ45" s="316">
        <f ca="1">IF(ISERROR(OFFSET('Daten Elementary'!$A$1,MATCH(DJ$5,'Daten Elementary'!$A:$A,0)-1,MATCH(AN45,'Daten Elementary'!$A$424:$ADO$424,0)-1)),0,OFFSET('Daten Elementary'!$A$1,MATCH(DJ$5,'Daten Elementary'!$A:$A,0)-1,MATCH(AN45,'Daten Elementary'!$A$424:$ADO$424,0)-1))*1000000</f>
        <v>0</v>
      </c>
      <c r="DK45" s="316">
        <f ca="1">IF(ISERROR(OFFSET('Daten Elementary'!$A$1,MATCH(DK$5,'Daten Elementary'!$A:$A,0)-1,MATCH(AO45,'Daten Elementary'!$A$424:$ADO$424,0)-1)),0,OFFSET('Daten Elementary'!$A$1,MATCH(DK$5,'Daten Elementary'!$A:$A,0)-1,MATCH(AO45,'Daten Elementary'!$A$424:$ADO$424,0)-1))*1000000</f>
        <v>0</v>
      </c>
      <c r="DL45" s="316">
        <f ca="1">IF(ISERROR(OFFSET('Daten Elementary'!$A$1,MATCH(DL$5,'Daten Elementary'!$A:$A,0)-1,MATCH(AP45,'Daten Elementary'!$A$424:$ADO$424,0)-1)),0,OFFSET('Daten Elementary'!$A$1,MATCH(DL$5,'Daten Elementary'!$A:$A,0)-1,MATCH(AP45,'Daten Elementary'!$A$424:$ADO$424,0)-1))*1000000</f>
        <v>12.628109</v>
      </c>
      <c r="DM45" s="316">
        <f t="shared" ca="1" si="21"/>
        <v>12.628109</v>
      </c>
      <c r="DN45" s="316">
        <f ca="1">IF(ISERROR(OFFSET('Daten Elementary'!$A$1,MATCH(DN$5,'Daten Elementary'!$A:$A,0)-1,MATCH(AQ45,'Daten Elementary'!$A$424:$ADO$424,0)-1)),0,OFFSET('Daten Elementary'!$A$1,MATCH(DN$5,'Daten Elementary'!$A:$A,0)-1,MATCH(AQ45,'Daten Elementary'!$A$424:$ADO$424,0)-1))*1000000</f>
        <v>2.4391935</v>
      </c>
      <c r="DO45" s="316">
        <f ca="1">IF(ISERROR(OFFSET('Daten Elementary'!$A$1,MATCH(DO$5,'Daten Elementary'!$A:$A,0)-1,MATCH(AR45,'Daten Elementary'!$A$424:$ADO$424,0)-1)),0,OFFSET('Daten Elementary'!$A$1,MATCH(DO$5,'Daten Elementary'!$A:$A,0)-1,MATCH(AR45,'Daten Elementary'!$A$424:$ADO$424,0)-1))*1000000</f>
        <v>15.437994999999999</v>
      </c>
      <c r="DP45" s="316">
        <f ca="1">IF(ISERROR(OFFSET('Daten Elementary'!$A$1,MATCH(DP$5,'Daten Elementary'!$A:$A,0)-1,MATCH(AS45,'Daten Elementary'!$A$424:$ADO$424,0)-1)),0,OFFSET('Daten Elementary'!$A$1,MATCH(DP$5,'Daten Elementary'!$A:$A,0)-1,MATCH(AS45,'Daten Elementary'!$A$424:$ADO$424,0)-1))*1000000</f>
        <v>15.433561000000001</v>
      </c>
      <c r="DQ45" s="317">
        <f t="shared" ca="1" si="22"/>
        <v>45.938858499999995</v>
      </c>
      <c r="DR45" s="316">
        <f ca="1">IF(ISERROR(OFFSET('Daten Elementary'!$A$1,MATCH(DR$5,'Daten Elementary'!$A:$A,0)-1,MATCH($AT45,'Daten Elementary'!$A$424:$ADO$424,0)-1)),0,OFFSET('Daten Elementary'!$A$1,MATCH(DR$5,'Daten Elementary'!$A:$A,0)-1,MATCH($AT45,'Daten Elementary'!$A$424:$ADO$424,0)-1))*1000000</f>
        <v>45.938859000000001</v>
      </c>
      <c r="DS45" s="305">
        <f t="shared" ca="1" si="23"/>
        <v>1.0000000108840319</v>
      </c>
      <c r="DT45" s="318">
        <f ca="1">IF(ISERROR(OFFSET('Daten UBP13'!$A$1,MATCH(DT$5,'Daten UBP13'!$A:$A,0)-1,MATCH(AM45,'Daten UBP13'!$A$424:$AEG$424,0)-1)),0,OFFSET('Daten UBP13'!$A$1,MATCH(DT$5,'Daten UBP13'!$A:$A,0)-1,MATCH(AM45,'Daten UBP13'!$A$424:$AEG$424,0)-1))</f>
        <v>0</v>
      </c>
      <c r="DU45" s="318">
        <f ca="1">IF(ISERROR(OFFSET('Daten UBP13'!$A$1,MATCH(DU$5,'Daten UBP13'!$A:$A,0)-1,MATCH(AN45,'Daten UBP13'!$A$424:$AEG$424,0)-1)),0,OFFSET('Daten UBP13'!$A$1,MATCH(DU$5,'Daten UBP13'!$A:$A,0)-1,MATCH(AN45,'Daten UBP13'!$A$424:$AEG$424,0)-1))</f>
        <v>10.918342000000001</v>
      </c>
      <c r="DV45" s="318">
        <f ca="1">IF(ISERROR(OFFSET('Daten UBP13'!$A$1,MATCH(DV$5,'Daten UBP13'!$A:$A,0)-1,MATCH(AO45,'Daten UBP13'!$A$424:$AEG$424,0)-1)),0,OFFSET('Daten UBP13'!$A$1,MATCH(DV$5,'Daten UBP13'!$A:$A,0)-1,MATCH(AO45,'Daten UBP13'!$A$424:$AEG$424,0)-1))</f>
        <v>0</v>
      </c>
      <c r="DW45" s="318">
        <f ca="1">IF(ISERROR(OFFSET('Daten UBP13'!$A$1,MATCH(DW$5,'Daten UBP13'!$A:$A,0)-1,MATCH(AP45,'Daten UBP13'!$A$424:$AEG$424,0)-1)),0,OFFSET('Daten UBP13'!$A$1,MATCH(DW$5,'Daten UBP13'!$A:$A,0)-1,MATCH(AP45,'Daten UBP13'!$A$424:$AEG$424,0)-1))</f>
        <v>25.768802999999998</v>
      </c>
      <c r="DX45" s="318">
        <f t="shared" ca="1" si="24"/>
        <v>36.687145000000001</v>
      </c>
      <c r="DY45" s="318">
        <f ca="1">IF(ISERROR(OFFSET('Daten UBP13'!$A$1,MATCH(DY$5,'Daten UBP13'!$A:$A,0)-1,MATCH(AQ45,'Daten UBP13'!$A$424:$AEG$424,0)-1)),0,OFFSET('Daten UBP13'!$A$1,MATCH(DY$5,'Daten UBP13'!$A:$A,0)-1,MATCH(AQ45,'Daten UBP13'!$A$424:$AEG$424,0)-1))</f>
        <v>1.5921784000000001</v>
      </c>
      <c r="DZ45" s="318">
        <f ca="1">IF(ISERROR(OFFSET('Daten UBP13'!$A$1,MATCH(DZ$5,'Daten UBP13'!$A:$A,0)-1,MATCH(AR45,'Daten UBP13'!$A$424:$AEG$424,0)-1)),0,OFFSET('Daten UBP13'!$A$1,MATCH(DZ$5,'Daten UBP13'!$A:$A,0)-1,MATCH(AR45,'Daten UBP13'!$A$424:$AEG$424,0)-1))</f>
        <v>15.320937000000001</v>
      </c>
      <c r="EA45" s="318">
        <f ca="1">IF(ISERROR(OFFSET('Daten UBP13'!$A$1,MATCH(EA$5,'Daten UBP13'!$A:$A,0)-1,MATCH(AS45,'Daten UBP13'!$A$424:$AEG$424,0)-1)),0,OFFSET('Daten UBP13'!$A$1,MATCH(EA$5,'Daten UBP13'!$A:$A,0)-1,MATCH(AS45,'Daten UBP13'!$A$424:$AEG$424,0)-1))</f>
        <v>10.173358</v>
      </c>
      <c r="EB45" s="319">
        <f t="shared" ca="1" si="25"/>
        <v>63.773618400000004</v>
      </c>
      <c r="EC45" s="318">
        <f ca="1">IF(ISERROR(OFFSET('Daten UBP13'!$A$1,MATCH(EC$5,'Daten UBP13'!$A:$A,0)-1,MATCH(AT45,'Daten UBP13'!$A$424:$AEG$424,0)-1)),0,OFFSET('Daten UBP13'!$A$1,MATCH(EC$5,'Daten UBP13'!$A:$A,0)-1,MATCH(AT45,'Daten UBP13'!$A$424:$AEG$424,0)-1))</f>
        <v>63.773617999999999</v>
      </c>
      <c r="ED45" s="305">
        <f t="shared" ca="1" si="26"/>
        <v>0.9999999937278139</v>
      </c>
      <c r="EE45" s="320">
        <f ca="1">IF(ISERROR(OFFSET('Daten ReCiPe'!$A$1,MATCH(EE$5,'Daten ReCiPe'!$A:$A,0)-1,MATCH(AM45,'Daten ReCiPe'!$A$424:$ADO$424,0)-1)),0,OFFSET('Daten ReCiPe'!$A$1,MATCH(EE$5,'Daten ReCiPe'!$A:$A,0)-1,MATCH(AM45,'Daten ReCiPe'!$A$424:$ADO$424,0)-1))*1000</f>
        <v>0</v>
      </c>
      <c r="EF45" s="320">
        <f ca="1">IF(ISERROR(OFFSET('Daten ReCiPe'!$A$1,MATCH(EF$5,'Daten ReCiPe'!$A:$A,0)-1,MATCH(AN45,'Daten ReCiPe'!$A$424:$ADO$424,0)-1)),0,OFFSET('Daten ReCiPe'!$A$1,MATCH(EF$5,'Daten ReCiPe'!$A:$A,0)-1,MATCH(AN45,'Daten ReCiPe'!$A$424:$ADO$424,0)-1))*1000</f>
        <v>0.25242119000000002</v>
      </c>
      <c r="EG45" s="320">
        <f ca="1">IF(ISERROR(OFFSET('Daten ReCiPe'!$A$1,MATCH(EG$5,'Daten ReCiPe'!$A:$A,0)-1,MATCH(AO45,'Daten ReCiPe'!$A$424:$ADO$424,0)-1)),0,OFFSET('Daten ReCiPe'!$A$1,MATCH(EG$5,'Daten ReCiPe'!$A:$A,0)-1,MATCH(AO45,'Daten ReCiPe'!$A$424:$ADO$424,0)-1))*1000</f>
        <v>0</v>
      </c>
      <c r="EH45" s="320">
        <f ca="1">IF(ISERROR(OFFSET('Daten ReCiPe'!$A$1,MATCH(EH$5,'Daten ReCiPe'!$A:$A,0)-1,MATCH(AP45,'Daten ReCiPe'!$A$424:$ADO$424,0)-1)),0,OFFSET('Daten ReCiPe'!$A$1,MATCH(EH$5,'Daten ReCiPe'!$A:$A,0)-1,MATCH(AP45,'Daten ReCiPe'!$A$424:$ADO$424,0)-1))*1000</f>
        <v>0.80460012999999997</v>
      </c>
      <c r="EI45" s="320">
        <f t="shared" ca="1" si="27"/>
        <v>1.05702132</v>
      </c>
      <c r="EJ45" s="320">
        <f ca="1">IF(ISERROR(OFFSET('Daten ReCiPe'!$A$1,MATCH(EJ$5,'Daten ReCiPe'!$A:$A,0)-1,MATCH(AQ45,'Daten ReCiPe'!$A$424:$ADO$424,0)-1)),0,OFFSET('Daten ReCiPe'!$A$1,MATCH(EJ$5,'Daten ReCiPe'!$A:$A,0)-1,MATCH(AQ45,'Daten ReCiPe'!$A$424:$ADO$424,0)-1))*1000</f>
        <v>0.18502726</v>
      </c>
      <c r="EK45" s="320">
        <f ca="1">IF(ISERROR(OFFSET('Daten ReCiPe'!$A$1,MATCH(EK$5,'Daten ReCiPe'!$A:$A,0)-1,MATCH(AR45,'Daten ReCiPe'!$A$424:$ADO$424,0)-1)),0,OFFSET('Daten ReCiPe'!$A$1,MATCH(EK$5,'Daten ReCiPe'!$A:$A,0)-1,MATCH(AR45,'Daten ReCiPe'!$A$424:$ADO$424,0)-1))*1000</f>
        <v>1.2027554999999999</v>
      </c>
      <c r="EL45" s="320">
        <f ca="1">IF(ISERROR(OFFSET('Daten ReCiPe'!$A$1,MATCH(EL$5,'Daten ReCiPe'!$A:$A,0)-1,MATCH(AS45,'Daten ReCiPe'!$A$424:$ADO$424,0)-1)),0,OFFSET('Daten ReCiPe'!$A$1,MATCH(EL$5,'Daten ReCiPe'!$A:$A,0)-1,MATCH(AS45,'Daten ReCiPe'!$A$424:$ADO$424,0)-1))*1000</f>
        <v>0.51887788999999995</v>
      </c>
      <c r="EM45" s="321">
        <f t="shared" ca="1" si="28"/>
        <v>2.9636819699999997</v>
      </c>
      <c r="EN45" s="320">
        <f ca="1">IF(ISERROR(OFFSET('Daten ReCiPe'!$A$1,MATCH(EN$5,'Daten ReCiPe'!$A:$A,0)-1,MATCH(AT45,'Daten ReCiPe'!$A$424:$ADO$424,0)-1)),0,OFFSET('Daten ReCiPe'!$A$1,MATCH(EN$5,'Daten ReCiPe'!$A:$A,0)-1,MATCH(AT45,'Daten ReCiPe'!$A$424:$ADO$424,0)-1))*1000</f>
        <v>2.9636819000000001</v>
      </c>
      <c r="EO45" s="305">
        <f t="shared" ca="1" si="29"/>
        <v>0.99999997638073168</v>
      </c>
      <c r="EP45" s="322">
        <f ca="1">IF(ISERROR(OFFSET('Daten Elementary'!$A$1,MATCH(EP$5,'Daten Elementary'!$A:$A,0)-1,MATCH(AM45,'Daten Elementary'!$A$424:$ADO$424,0)-1)),0,OFFSET('Daten Elementary'!$A$1,MATCH(EP$5,'Daten Elementary'!$A:$A,0)-1,MATCH(AM45,'Daten Elementary'!$A$424:$ADO$424,0)-1))*1000000</f>
        <v>0</v>
      </c>
      <c r="EQ45" s="322">
        <f ca="1">IF(ISERROR(OFFSET('Daten Elementary'!$A$1,MATCH(EQ$5,'Daten Elementary'!$A:$A,0)-1,MATCH(AN45,'Daten Elementary'!$A$424:$ADO$424,0)-1)),0,OFFSET('Daten Elementary'!$A$1,MATCH(EQ$5,'Daten Elementary'!$A:$A,0)-1,MATCH(AN45,'Daten Elementary'!$A$424:$ADO$424,0)-1))*1000000</f>
        <v>0</v>
      </c>
      <c r="ER45" s="322">
        <f ca="1">IF(ISERROR(OFFSET('Daten Elementary'!$A$1,MATCH(ER$5,'Daten Elementary'!$A:$A,0)-1,MATCH(AO45,'Daten Elementary'!$A$424:$ADO$424,0)-1)),0,OFFSET('Daten Elementary'!$A$1,MATCH(ER$5,'Daten Elementary'!$A:$A,0)-1,MATCH(AO45,'Daten Elementary'!$A$424:$ADO$424,0)-1))*1000000</f>
        <v>0</v>
      </c>
      <c r="ES45" s="322">
        <f ca="1">IF(ISERROR(OFFSET('Daten Elementary'!$A$1,MATCH(ES$5,'Daten Elementary'!$A:$A,0)-1,MATCH(AP45,'Daten Elementary'!$A$424:$ADO$424,0)-1)),0,OFFSET('Daten Elementary'!$A$1,MATCH(ES$5,'Daten Elementary'!$A:$A,0)-1,MATCH(AP45,'Daten Elementary'!$A$424:$ADO$424,0)-1))*1000000</f>
        <v>20.772177000000003</v>
      </c>
      <c r="ET45" s="322">
        <f t="shared" ca="1" si="30"/>
        <v>20.772177000000003</v>
      </c>
      <c r="EU45" s="322">
        <f ca="1">IF(ISERROR(OFFSET('Daten Elementary'!$A$1,MATCH(EU$5,'Daten Elementary'!$A:$A,0)-1,MATCH(AQ45,'Daten Elementary'!$A$424:$ADO$424,0)-1)),0,OFFSET('Daten Elementary'!$A$1,MATCH(EU$5,'Daten Elementary'!$A:$A,0)-1,MATCH(AQ45,'Daten Elementary'!$A$424:$ADO$424,0)-1))*1000000</f>
        <v>3.4664338000000003</v>
      </c>
      <c r="EV45" s="322">
        <f ca="1">IF(ISERROR(OFFSET('Daten Elementary'!$A$1,MATCH(EV$5,'Daten Elementary'!$A:$A,0)-1,MATCH(AR45,'Daten Elementary'!$A$424:$ADO$424,0)-1)),0,OFFSET('Daten Elementary'!$A$1,MATCH(EV$5,'Daten Elementary'!$A:$A,0)-1,MATCH(AR45,'Daten Elementary'!$A$424:$ADO$424,0)-1))*1000000</f>
        <v>25.067986000000001</v>
      </c>
      <c r="EW45" s="322">
        <f ca="1">IF(ISERROR(OFFSET('Daten Elementary'!$A$1,MATCH(EW$5,'Daten Elementary'!$A:$A,0)-1,MATCH(AS45,'Daten Elementary'!$A$424:$ADO$424,0)-1)),0,OFFSET('Daten Elementary'!$A$1,MATCH(EW$5,'Daten Elementary'!$A:$A,0)-1,MATCH(AS45,'Daten Elementary'!$A$424:$ADO$424,0)-1))*1000000</f>
        <v>8.9825347999999998</v>
      </c>
      <c r="EX45" s="323">
        <f t="shared" ca="1" si="31"/>
        <v>58.289131600000005</v>
      </c>
      <c r="EY45" s="322">
        <f ca="1">IF(ISERROR(OFFSET('Daten Elementary'!$A$1,MATCH(EY$5,'Daten Elementary'!$A:$A,0)-1,MATCH($AT45,'Daten Elementary'!$A$424:$ADO$424,0)-1)),0,OFFSET('Daten Elementary'!$A$1,MATCH(EY$5,'Daten Elementary'!$A:$A,0)-1,MATCH($AT45,'Daten Elementary'!$A$424:$ADO$424,0)-1))*1000000</f>
        <v>58.289131999999995</v>
      </c>
      <c r="EZ45" s="305">
        <f t="shared" ca="1" si="32"/>
        <v>1.0000000068623427</v>
      </c>
      <c r="FA45" s="314">
        <f ca="1">IF(ISERROR(OFFSET('Daten Elementary'!$A$1,MATCH(FA$5,'Daten Elementary'!$A:$A,0)-1,MATCH(AM45,'Daten Elementary'!$A$424:$ADO$424,0)-1)),0,OFFSET('Daten Elementary'!$A$1,MATCH(FA$5,'Daten Elementary'!$A:$A,0)-1,MATCH(AM45,'Daten Elementary'!$A$424:$ADO$424,0)-1))*1000</f>
        <v>0</v>
      </c>
      <c r="FB45" s="314">
        <f ca="1">IF(ISERROR(OFFSET('Daten Elementary'!$A$1,MATCH(FB$5,'Daten Elementary'!$A:$A,0)-1,MATCH(AN45,'Daten Elementary'!$A$424:$ADO$424,0)-1)),0,OFFSET('Daten Elementary'!$A$1,MATCH(FB$5,'Daten Elementary'!$A:$A,0)-1,MATCH(AN45,'Daten Elementary'!$A$424:$ADO$424,0)-1))*1000</f>
        <v>0</v>
      </c>
      <c r="FC45" s="314">
        <f ca="1">IF(ISERROR(OFFSET('Daten Elementary'!$A$1,MATCH(FC$5,'Daten Elementary'!$A:$A,0)-1,MATCH(AO45,'Daten Elementary'!$A$424:$ADO$424,0)-1)),0,OFFSET('Daten Elementary'!$A$1,MATCH(FC$5,'Daten Elementary'!$A:$A,0)-1,MATCH(AO45,'Daten Elementary'!$A$424:$ADO$424,0)-1))*1000</f>
        <v>0</v>
      </c>
      <c r="FD45" s="314">
        <f ca="1">IF(ISERROR(OFFSET('Daten Elementary'!$A$1,MATCH(FD$5,'Daten Elementary'!$A:$A,0)-1,MATCH(AP45,'Daten Elementary'!$A$424:$ADO$424,0)-1)),0,OFFSET('Daten Elementary'!$A$1,MATCH(FD$5,'Daten Elementary'!$A:$A,0)-1,MATCH(AP45,'Daten Elementary'!$A$424:$ADO$424,0)-1))*1000</f>
        <v>6.7432749000000003</v>
      </c>
      <c r="FE45" s="314">
        <f t="shared" ca="1" si="33"/>
        <v>6.7432749000000003</v>
      </c>
      <c r="FF45" s="314">
        <f ca="1">IF(ISERROR(OFFSET('Daten Elementary'!$A$1,MATCH(FF$5,'Daten Elementary'!$A:$A,0)-1,MATCH(AQ45,'Daten Elementary'!$A$424:$ADO$424,0)-1)),0,OFFSET('Daten Elementary'!$A$1,MATCH(FF$5,'Daten Elementary'!$A:$A,0)-1,MATCH(AQ45,'Daten Elementary'!$A$424:$ADO$424,0)-1))*1000</f>
        <v>1.2608239999999999</v>
      </c>
      <c r="FG45" s="314">
        <f ca="1">IF(ISERROR(OFFSET('Daten Elementary'!$A$1,MATCH(FG$5,'Daten Elementary'!$A:$A,0)-1,MATCH(AR45,'Daten Elementary'!$A$424:$ADO$424,0)-1)),0,OFFSET('Daten Elementary'!$A$1,MATCH(FG$5,'Daten Elementary'!$A:$A,0)-1,MATCH(AR45,'Daten Elementary'!$A$424:$ADO$424,0)-1))*1000</f>
        <v>7.5564346000000002</v>
      </c>
      <c r="FH45" s="314">
        <f ca="1">IF(ISERROR(OFFSET('Daten Elementary'!$A$1,MATCH(FH$5,'Daten Elementary'!$A:$A,0)-1,MATCH(AS45,'Daten Elementary'!$A$424:$ADO$424,0)-1)),0,OFFSET('Daten Elementary'!$A$1,MATCH(FH$5,'Daten Elementary'!$A:$A,0)-1,MATCH(AS45,'Daten Elementary'!$A$424:$ADO$424,0)-1))*1000</f>
        <v>3.3913543000000002</v>
      </c>
      <c r="FI45" s="315">
        <f t="shared" ca="1" si="34"/>
        <v>18.951887800000002</v>
      </c>
      <c r="FJ45" s="314">
        <f ca="1">IF(ISERROR(OFFSET('Daten Elementary'!$A$1,MATCH(FJ$5,'Daten Elementary'!$A:$A,0)-1,MATCH($AT45,'Daten Elementary'!$A$424:$ADO$424,0)-1)),0,OFFSET('Daten Elementary'!$A$1,MATCH(FJ$5,'Daten Elementary'!$A:$A,0)-1,MATCH($AT45,'Daten Elementary'!$A$424:$ADO$424,0)-1))*1000</f>
        <v>18.951888</v>
      </c>
      <c r="FK45" s="305">
        <f t="shared" ca="1" si="35"/>
        <v>1.0000000105530384</v>
      </c>
      <c r="FL45" s="314">
        <f ca="1">IF(ISERROR(OFFSET('Daten Elementary'!$A$1,MATCH(FL$5,'Daten Elementary'!$A:$A,0)-1,MATCH(AM45,'Daten Elementary'!$A$424:$ADO$424,0)-1)),0,OFFSET('Daten Elementary'!$A$1,MATCH(FL$5,'Daten Elementary'!$A:$A,0)-1,MATCH(AM45,'Daten Elementary'!$A$424:$ADO$424,0)-1))</f>
        <v>0</v>
      </c>
      <c r="FM45" s="314">
        <f ca="1">IF(ISERROR(OFFSET('Daten Elementary'!$A$1,MATCH(FM$5,'Daten Elementary'!$A:$A,0)-1,MATCH(AN45,'Daten Elementary'!$A$424:$ADO$424,0)-1)),0,OFFSET('Daten Elementary'!$A$1,MATCH(FM$5,'Daten Elementary'!$A:$A,0)-1,MATCH(AN45,'Daten Elementary'!$A$424:$ADO$424,0)-1))</f>
        <v>0</v>
      </c>
      <c r="FN45" s="314">
        <f ca="1">IF(ISERROR(OFFSET('Daten Elementary'!$A$1,MATCH(FN$5,'Daten Elementary'!$A:$A,0)-1,MATCH(AO45,'Daten Elementary'!$A$424:$ADO$424,0)-1)),0,OFFSET('Daten Elementary'!$A$1,MATCH(FN$5,'Daten Elementary'!$A:$A,0)-1,MATCH(AO45,'Daten Elementary'!$A$424:$ADO$424,0)-1))</f>
        <v>0</v>
      </c>
      <c r="FO45" s="314">
        <f ca="1">IF(ISERROR(OFFSET('Daten Elementary'!$A$1,MATCH(FO$5,'Daten Elementary'!$A:$A,0)-1,MATCH(AP45,'Daten Elementary'!$A$424:$ADO$424,0)-1)),0,OFFSET('Daten Elementary'!$A$1,MATCH(FO$5,'Daten Elementary'!$A:$A,0)-1,MATCH(AP45,'Daten Elementary'!$A$424:$ADO$424,0)-1))</f>
        <v>0</v>
      </c>
      <c r="FP45" s="314">
        <f t="shared" ca="1" si="36"/>
        <v>0</v>
      </c>
      <c r="FQ45" s="314">
        <f ca="1">IF(ISERROR(OFFSET('Daten Elementary'!$A$1,MATCH(FQ$5,'Daten Elementary'!$A:$A,0)-1,MATCH(AQ45,'Daten Elementary'!$A$424:$ADO$424,0)-1)),0,OFFSET('Daten Elementary'!$A$1,MATCH(FQ$5,'Daten Elementary'!$A:$A,0)-1,MATCH(AQ45,'Daten Elementary'!$A$424:$ADO$424,0)-1))</f>
        <v>0</v>
      </c>
      <c r="FR45" s="314">
        <f ca="1">IF(ISERROR(OFFSET('Daten Elementary'!$A$1,MATCH(FR$5,'Daten Elementary'!$A:$A,0)-1,MATCH(AR45,'Daten Elementary'!$A$424:$ADO$424,0)-1)),0,OFFSET('Daten Elementary'!$A$1,MATCH(FR$5,'Daten Elementary'!$A:$A,0)-1,MATCH(AR45,'Daten Elementary'!$A$424:$ADO$424,0)-1))</f>
        <v>0</v>
      </c>
      <c r="FS45" s="314">
        <f ca="1">IF(ISERROR(OFFSET('Daten Elementary'!$A$1,MATCH(FS$5,'Daten Elementary'!$A:$A,0)-1,MATCH(AS45,'Daten Elementary'!$A$424:$ADO$424,0)-1)),0,OFFSET('Daten Elementary'!$A$1,MATCH(FS$5,'Daten Elementary'!$A:$A,0)-1,MATCH(AS45,'Daten Elementary'!$A$424:$ADO$424,0)-1))</f>
        <v>0</v>
      </c>
      <c r="FT45" s="315">
        <f t="shared" ca="1" si="37"/>
        <v>0</v>
      </c>
      <c r="FU45" s="314">
        <f ca="1">IF(ISERROR(OFFSET('Daten Elementary'!$A$1,MATCH(FU$5,'Daten Elementary'!$A:$A,0)-1,MATCH($AT45,'Daten Elementary'!$A$424:$ADO$424,0)-1)),0,OFFSET('Daten Elementary'!$A$1,MATCH(FU$5,'Daten Elementary'!$A:$A,0)-1,MATCH($AT45,'Daten Elementary'!$A$424:$ADO$424,0)-1))</f>
        <v>0</v>
      </c>
      <c r="FV45" s="305">
        <f t="shared" ca="1" si="38"/>
        <v>0</v>
      </c>
      <c r="FW45" s="324"/>
      <c r="FX45" s="231" t="str">
        <f t="shared" si="39"/>
        <v>City Car, zukünftiger Leicht-Personenwagen, Elektrizität (Verbrauchermix CH)</v>
      </c>
      <c r="FY45" s="231" t="str">
        <f t="shared" si="2"/>
        <v>City Car, zukünftiger Leicht-Personenwagen</v>
      </c>
      <c r="FZ45" s="231" t="str">
        <f t="shared" si="3"/>
        <v>, Elektrizität</v>
      </c>
      <c r="GA45" s="231" t="str">
        <f t="shared" si="4"/>
        <v xml:space="preserve"> (Verbrauchermix CH)</v>
      </c>
      <c r="GB45" s="231"/>
    </row>
    <row r="46" spans="1:184" ht="16.5" customHeight="1">
      <c r="A46" s="295"/>
      <c r="B46" s="295"/>
      <c r="C46" s="332" t="s">
        <v>387</v>
      </c>
      <c r="D46" s="334" t="s">
        <v>10</v>
      </c>
      <c r="E46" s="327" t="s">
        <v>293</v>
      </c>
      <c r="F46" s="102">
        <v>1.6</v>
      </c>
      <c r="G46" s="33">
        <v>4</v>
      </c>
      <c r="H46" s="87">
        <f>F46/G46</f>
        <v>0.4</v>
      </c>
      <c r="I46" s="88"/>
      <c r="J46" s="99">
        <f>11.9</f>
        <v>11.9</v>
      </c>
      <c r="K46" s="100">
        <v>720</v>
      </c>
      <c r="L46" s="100">
        <v>100</v>
      </c>
      <c r="M46" s="99">
        <v>0</v>
      </c>
      <c r="N46" s="38" t="s">
        <v>99</v>
      </c>
      <c r="O46" s="6">
        <f ca="1">(IF(ISERROR(INDEX(INDIRECT($D$268),MATCH($AM46,$AM$4:$AM$275,0),MATCH(O$304,INDIRECT($E$268),0))*$I46/$AD46),0,INDEX(INDIRECT($D$268),MATCH($AM46,$AM$4:$AM$275,0),MATCH(O$304,INDIRECT($E$268),0))*$I46/$AD46)+IF(ISERROR(INDEX(INDIRECT($D$268),MATCH($AN46,$AN$4:$AN$275,0),MATCH(O$305,INDIRECT($E$268),0))*$J46/$AE46),0,INDEX(INDIRECT($D$268),MATCH($AN46,$AN$4:$AN$275,0),MATCH(O$305,INDIRECT($E$268),0))*$J46/$AE46))*$AC46/$F46</f>
        <v>4.0574937999999996</v>
      </c>
      <c r="P46" s="6">
        <f ca="1">IF($B$268=1,($J46/100*($S$230-INDEX('Energiefaktoren Ecoinvent'!$D:$D,MATCH('mobitool-Faktoren v2.0'!$AJ46,'Energiefaktoren Ecoinvent'!$A:$A,0)))/$F46),IF($B$268=7,($J46/100*($S$230-INDEX('Energiefaktoren Ecoinvent'!$H:$H,MATCH('mobitool-Faktoren v2.0'!$AJ46,'Energiefaktoren Ecoinvent'!$A:$A,0)))/$F46),(($J46/100*($S$230))/$F46)))</f>
        <v>7.5604012439425343</v>
      </c>
      <c r="Q46" s="6">
        <f ca="1">INDEX(INDIRECT($D$268),MATCH($AQ46,$AQ$4:$AQ$284,0),MATCH(Q$4,INDIRECT($E$268),0))*$K46*$AC46/$F46/$AF46</f>
        <v>1.5586983138461541</v>
      </c>
      <c r="R46" s="6">
        <f ca="1">INDEX(INDIRECT($D$268),MATCH($AR46,$AR$4:$AR$284,0),MATCH(R$4,INDIRECT($E$268),0))*IF($K46=1,$K46/$AF46,($K46-$L46)/($AF46-$AG46))*$AC46/$F46+$L46*(1+$M46)*INDEX(INDIRECT($D$268),MATCH($AR$223,$AR$4:$AR$284,0),MATCH(R$4,INDIRECT($E$268),0))/$AH46/$F46</f>
        <v>16.402412893939392</v>
      </c>
      <c r="S46" s="6">
        <f ca="1">INDEX(INDIRECT($D$268),MATCH($AS46,$AS$4:$AS$284,0),MATCH(S$4,INDIRECT($E$268),0))*$K46*$AC46/$F46/$AF46</f>
        <v>4.1774826461538463</v>
      </c>
      <c r="T46" s="7">
        <f t="shared" ca="1" si="1"/>
        <v>33.756488897881923</v>
      </c>
      <c r="U46" s="6">
        <f>IF($B$268=6,(IF(OR(AJ46="Benzin",AJ46="Diesel"),$AK46*INDEX('DIN EN 16258'!$I:$I,MATCH('mobitool-Faktoren v2.0'!$AI46,'DIN EN 16258'!$A:$A,0))*$I46/$AD46+$AL46*INDEX('DIN EN 16258'!$I:$I,MATCH('mobitool-Faktoren v2.0'!$AJ46,'DIN EN 16258'!$A:$A,0))*$I46/$AD46,IF(ISERROR($AK46*INDEX('DIN EN 16258'!$I:$I,MATCH('mobitool-Faktoren v2.0'!$AI46,'DIN EN 16258'!$A:$A,0))*$I46/$AD46),0,$AK46*INDEX('DIN EN 16258'!$I:$I,MATCH('mobitool-Faktoren v2.0'!$AI46,'DIN EN 16258'!$A:$A,0))*$I46/$AD46)+IF(ISERROR($AL46*INDEX('DIN EN 16258'!$I:$I,MATCH('mobitool-Faktoren v2.0'!$AJ46,'DIN EN 16258'!$A:$A,0))*$J46/$AE46),0,$AL46*INDEX('DIN EN 16258'!$I:$I,MATCH('mobitool-Faktoren v2.0'!$AJ46,'DIN EN 16258'!$A:$A,0))*$J46/$AE46)))*1000,
IF($B$268=1,(IF(OR(AJ46="Benzin",AJ46="Diesel"),$AK46*INDEX('DIN EN 16258'!$D:$D,MATCH('mobitool-Faktoren v2.0'!$AI46,'DIN EN 16258'!$A:$A,0))*$I46/$AD46+$AL46*INDEX('DIN EN 16258'!$D:$D,MATCH('mobitool-Faktoren v2.0'!$AJ46,'DIN EN 16258'!$A:$A,0))*$I46/$AD46,IF(ISERROR($AK46*INDEX('DIN EN 16258'!$D:$D,MATCH('mobitool-Faktoren v2.0'!$AI46,'DIN EN 16258'!$A:$A,0))*$I46/$AD46),0,$AK46*INDEX('DIN EN 16258'!$D:$D,MATCH('mobitool-Faktoren v2.0'!$AI46,'DIN EN 16258'!$A:$A,0))*$I46/$AD46)+IF(ISERROR($AL46*INDEX('DIN EN 16258'!$D:$D,MATCH('mobitool-Faktoren v2.0'!$AJ46,'DIN EN 16258'!$A:$A,0))*$J46/$AE46),0,$AL46*INDEX('DIN EN 16258'!$D:$D,MATCH('mobitool-Faktoren v2.0'!$AJ46,'DIN EN 16258'!$A:$A,0))*$J46/$AE46))),0))*$AC46/$F46</f>
        <v>0</v>
      </c>
      <c r="V46" s="6">
        <f>IF($B$268=6,(IF(OR(AJ46="Benzin",AJ46="Diesel"),$AK46*INDEX('DIN EN 16258'!$L:$L,MATCH('mobitool-Faktoren v2.0'!$AI46,'DIN EN 16258'!$A:$A,0))*$I46/$AD46+$AL46*INDEX('DIN EN 16258'!$L:$L,MATCH('mobitool-Faktoren v2.0'!$AJ46,'DIN EN 16258'!$A:$A,0))*$I46/$AD46,IF(ISERROR($AK46*INDEX('DIN EN 16258'!$L:$L,MATCH('mobitool-Faktoren v2.0'!$AI46,'DIN EN 16258'!$A:$A,0))*$I46/$AD46),0,$AK46*INDEX('DIN EN 16258'!$L:$L,MATCH('mobitool-Faktoren v2.0'!$AI46,'DIN EN 16258'!$A:$A,0))*$I46/$AD46)+IF(ISERROR($AL46*INDEX('DIN EN 16258'!$L:$L,MATCH('mobitool-Faktoren v2.0'!$AJ46,'DIN EN 16258'!$A:$A,0))*$J46/$AE46),0,$AL46*INDEX('DIN EN 16258'!$L:$L,MATCH('mobitool-Faktoren v2.0'!$AJ46,'DIN EN 16258'!$A:$A,0))*$J46/$AE46)))*1000,
IF($B$268=1,(IF(OR(AJ46="Benzin",AJ46="Diesel"),$AK46*INDEX('DIN EN 16258'!$F:$F,MATCH('mobitool-Faktoren v2.0'!$AI46,'DIN EN 16258'!$A:$A,0))*$I46/$AD46+$AL46*INDEX('DIN EN 16258'!$F:$F,MATCH('mobitool-Faktoren v2.0'!$AJ46,'DIN EN 16258'!$A:$A,0))*$I46/$AD46,IF(ISERROR($AK46*INDEX('DIN EN 16258'!$F:$F,MATCH('mobitool-Faktoren v2.0'!$AI46,'DIN EN 16258'!$A:$A,0))*$I46/$AD46),0,$AK46*INDEX('DIN EN 16258'!$F:$F,MATCH('mobitool-Faktoren v2.0'!$AI46,'DIN EN 16258'!$A:$A,0))*$I46/$AD46)+IF(ISERROR($AL46*INDEX('DIN EN 16258'!$F:$F,MATCH('mobitool-Faktoren v2.0'!$AJ46,'DIN EN 16258'!$A:$A,0))*$J46/$AE46),0,$AL46*INDEX('DIN EN 16258'!$F:$F,MATCH('mobitool-Faktoren v2.0'!$AJ46,'DIN EN 16258'!$A:$A,0))*$J46/$AE46))),0))*$AC46/$F46</f>
        <v>6.9511964738247167</v>
      </c>
      <c r="W46" s="6" t="s">
        <v>143</v>
      </c>
      <c r="X46" s="6" t="s">
        <v>163</v>
      </c>
      <c r="Y46" s="336">
        <v>5</v>
      </c>
      <c r="Z46" s="336">
        <v>30</v>
      </c>
      <c r="AA46" s="337">
        <v>400</v>
      </c>
      <c r="AB46" s="299">
        <v>1000</v>
      </c>
      <c r="AC46" s="300">
        <f>1/0.625</f>
        <v>1.6</v>
      </c>
      <c r="AD46" s="298"/>
      <c r="AE46" s="298">
        <v>11.9</v>
      </c>
      <c r="AF46" s="299">
        <v>650</v>
      </c>
      <c r="AG46" s="299">
        <v>100</v>
      </c>
      <c r="AH46" s="299">
        <v>150000</v>
      </c>
      <c r="AI46" s="301"/>
      <c r="AJ46" s="301" t="s">
        <v>627</v>
      </c>
      <c r="AK46" s="329"/>
      <c r="AL46" s="329">
        <f>0.119/AC46</f>
        <v>7.4374999999999997E-2</v>
      </c>
      <c r="AM46" s="202" t="s">
        <v>81</v>
      </c>
      <c r="AN46" s="202" t="s">
        <v>2475</v>
      </c>
      <c r="AO46" s="202" t="s">
        <v>81</v>
      </c>
      <c r="AP46" s="330" t="s">
        <v>2408</v>
      </c>
      <c r="AQ46" s="202" t="s">
        <v>2342</v>
      </c>
      <c r="AR46" s="331" t="s">
        <v>917</v>
      </c>
      <c r="AS46" s="202" t="s">
        <v>2343</v>
      </c>
      <c r="AT46" s="331" t="s">
        <v>2346</v>
      </c>
      <c r="AU46" s="303">
        <f ca="1">IF(ISERROR(OFFSET('Daten KEA'!$A$1,MATCH(AU$5,'Daten KEA'!$A:$A,0)-1,MATCH(AM46,'Daten KEA'!$A$424:$ADO$424,0)-1)),0,OFFSET('Daten KEA'!$A$1,MATCH(AU$5,'Daten KEA'!$A:$A,0)-1,MATCH(AM46,'Daten KEA'!$A$424:$ADO$424,0)-1))+IF(ISERROR(AK46*INDEX('Energiefaktoren Ecoinvent'!$D:$D,MATCH('mobitool-Faktoren v2.0'!AI46,'Energiefaktoren Ecoinvent'!$A:$A,0))),0,AK46*INDEX('Energiefaktoren Ecoinvent'!$D:$D,MATCH('mobitool-Faktoren v2.0'!AI46,'Energiefaktoren Ecoinvent'!$A:$A,0)))+IF(OR(AJ46="Benzin",AJ46="Diesel"),IF(ISERROR(OFFSET('Daten KEA'!$A$1,MATCH(AV$5,'Daten KEA'!$A:$A,0)-1,MATCH(AN46,'Daten KEA'!$A$424:$ADO$424,0)-1)),0,OFFSET('Daten KEA'!$A$1,MATCH(AV$5,'Daten KEA'!$A:$A,0)-1,MATCH(AN46,'Daten KEA'!$A$424:$ADO$424,0)-1))+IF(ISERROR(AL46*INDEX('Energiefaktoren Ecoinvent'!$D:$D,MATCH('mobitool-Faktoren v2.0'!AJ46,'Energiefaktoren Ecoinvent'!$A:$A,0))),0,AL46*INDEX('Energiefaktoren Ecoinvent'!$D:$D,MATCH('mobitool-Faktoren v2.0'!AJ46,'Energiefaktoren Ecoinvent'!$A:$A,0))),0)</f>
        <v>0</v>
      </c>
      <c r="AV46" s="303">
        <f ca="1">IF(OR(AJ46="Benzin",AJ46="Diesel"),0,IF(ISERROR(OFFSET('Daten KEA'!$A$1,MATCH(AV$5,'Daten KEA'!$A:$A,0)-1,MATCH(AN46,'Daten KEA'!$A$424:$ADO$424,0)-1)),0,OFFSET('Daten KEA'!$A$1,MATCH(AV$5,'Daten KEA'!$A:$A,0)-1,MATCH(AN46,'Daten KEA'!$A$424:$ADO$424,0)-1))+IF(ISERROR(AL46*INDEX('Energiefaktoren Ecoinvent'!$D:$D,MATCH('mobitool-Faktoren v2.0'!AJ46,'Energiefaktoren Ecoinvent'!$A:$A,0))),0,AL46*INDEX('Energiefaktoren Ecoinvent'!$D:$D,MATCH('mobitool-Faktoren v2.0'!AJ46,'Energiefaktoren Ecoinvent'!$A:$A,0))))</f>
        <v>0.26774999999999999</v>
      </c>
      <c r="AW46" s="303">
        <f ca="1">IF(ISERROR(OFFSET('Daten KEA'!$A$1,MATCH(AW$5,'Daten KEA'!$A:$A,0)-1,MATCH(AO46,'Daten KEA'!$A$424:$ADO$424,0)-1)),0,OFFSET('Daten KEA'!$A$1,MATCH(AW$5,'Daten KEA'!$A:$A,0)-1,MATCH(AO46,'Daten KEA'!$A$424:$ADO$424,0)-1))-IF(ISERROR(AK46*INDEX('Energiefaktoren Ecoinvent'!$D:$D,MATCH('mobitool-Faktoren v2.0'!AI46,'Energiefaktoren Ecoinvent'!$A:$A,0))),0,AK46*INDEX('Energiefaktoren Ecoinvent'!$D:$D,MATCH('mobitool-Faktoren v2.0'!AI46,'Energiefaktoren Ecoinvent'!$A:$A,0)))+IF(OR(AJ46="Benzin",AJ46="Diesel"),IF(ISERROR(OFFSET('Daten KEA'!$A$1,MATCH(AX$5,'Daten KEA'!$A:$A,0)-1,MATCH(AP46,'Daten KEA'!$A$424:$ADO$424,0)-1)),0,OFFSET('Daten KEA'!$A$1,MATCH(AX$5,'Daten KEA'!$A:$A,0)-1,MATCH(AP46,'Daten KEA'!$A$424:$ADO$424,0)-1))-IF(ISERROR(AL46*INDEX('Energiefaktoren Ecoinvent'!$D:$D,MATCH('mobitool-Faktoren v2.0'!AJ46,'Energiefaktoren Ecoinvent'!$A:$A,0))),0,AL46*INDEX('Energiefaktoren Ecoinvent'!$D:$D,MATCH('mobitool-Faktoren v2.0'!AJ46,'Energiefaktoren Ecoinvent'!$A:$A,0))),0)</f>
        <v>0</v>
      </c>
      <c r="AX46" s="303">
        <f ca="1">IF(OR(AJ46="Benzin",AJ46="Diesel"),0,IF(ISERROR(OFFSET('Daten KEA'!$A$1,MATCH(AX$5,'Daten KEA'!$A:$A,0)-1,MATCH(AP46,'Daten KEA'!$A$424:$ADO$424,0)-1)),0,OFFSET('Daten KEA'!$A$1,MATCH(AX$5,'Daten KEA'!$A:$A,0)-1,MATCH(AP46,'Daten KEA'!$A$424:$ADO$424,0)-1))-IF(ISERROR(AL46*INDEX('Energiefaktoren Ecoinvent'!$D:$D,MATCH('mobitool-Faktoren v2.0'!AJ46,'Energiefaktoren Ecoinvent'!$A:$A,0))),0,AL46*INDEX('Energiefaktoren Ecoinvent'!$D:$D,MATCH('mobitool-Faktoren v2.0'!AJ46,'Energiefaktoren Ecoinvent'!$A:$A,0))))</f>
        <v>-0.26774999999999999</v>
      </c>
      <c r="AY46" s="303">
        <f t="shared" ca="1" si="5"/>
        <v>0</v>
      </c>
      <c r="AZ46" s="303">
        <f ca="1">IF(ISERROR(OFFSET('Daten KEA'!$A$1,MATCH(AZ$5,'Daten KEA'!$A:$A,0)-1,MATCH(AQ46,'Daten KEA'!$A$424:$ADO$424,0)-1)),0,OFFSET('Daten KEA'!$A$1,MATCH(AZ$5,'Daten KEA'!$A:$A,0)-1,MATCH(AQ46,'Daten KEA'!$A$424:$ADO$424,0)-1))</f>
        <v>4.1464979999999999E-2</v>
      </c>
      <c r="BA46" s="303">
        <f ca="1">IF(ISERROR(OFFSET('Daten KEA'!$A$1,MATCH(BA$5,'Daten KEA'!$A:$A,0)-1,MATCH(AR46,'Daten KEA'!$A$424:$ADO$424,0)-1)),0,OFFSET('Daten KEA'!$A$1,MATCH(BA$5,'Daten KEA'!$A:$A,0)-1,MATCH(AR46,'Daten KEA'!$A$424:$ADO$424,0)-1))</f>
        <v>0.15673855</v>
      </c>
      <c r="BB46" s="303">
        <f ca="1">IF(ISERROR(OFFSET('Daten KEA'!$A$1,MATCH(BB$5,'Daten KEA'!$A:$A,0)-1,MATCH(AS46,'Daten KEA'!$A$424:$ADO$424,0)-1)),0,OFFSET('Daten KEA'!$A$1,MATCH(BB$5,'Daten KEA'!$A:$A,0)-1,MATCH(AS46,'Daten KEA'!$A$424:$ADO$424,0)-1))</f>
        <v>0.23540417999999999</v>
      </c>
      <c r="BC46" s="304">
        <f t="shared" ca="1" si="46"/>
        <v>0.43360770999999998</v>
      </c>
      <c r="BD46" s="303">
        <f ca="1">IF(ISERROR(OFFSET('Daten KEA'!$A$1,MATCH(BD$5,'Daten KEA'!$A:$A,0)-1,MATCH(AT46,'Daten KEA'!$A$424:$ADO$424,0)-1)),0,OFFSET('Daten KEA'!$A$1,MATCH(BD$5,'Daten KEA'!$A:$A,0)-1,MATCH(AT46,'Daten KEA'!$A$424:$ADO$424,0)-1))</f>
        <v>1.2374984</v>
      </c>
      <c r="BE46" s="305">
        <f t="shared" ca="1" si="7"/>
        <v>2.8539584778139671</v>
      </c>
      <c r="BF46" s="306">
        <f ca="1">IF(ISERROR(OFFSET('Daten KEA'!$A$1,MATCH(BF$5,'Daten KEA'!$A:$A,0)-1,MATCH(AM46,'Daten KEA'!$A$424:$ADO$424,0)-1)),0,OFFSET('Daten KEA'!$A$1,MATCH(BF$5,'Daten KEA'!$A:$A,0)-1,MATCH(AM46,'Daten KEA'!$A$424:$ADO$424,0)-1))+IF(ISERROR($AK46*INDEX('Energiefaktoren Ecoinvent'!$H:$H,MATCH('mobitool-Faktoren v2.0'!$AI46,'Energiefaktoren Ecoinvent'!$A:$A,0))),0,$AK46*INDEX('Energiefaktoren Ecoinvent'!$H:$H,MATCH('mobitool-Faktoren v2.0'!$AI46,'Energiefaktoren Ecoinvent'!$A:$A,0)))+IF(OR(AJ46="Benzin",AJ46="Diesel"),IF(ISERROR(OFFSET('Daten KEA'!$A$1,MATCH(BG$5,'Daten KEA'!$A:$A,0)-1,MATCH(AN46,'Daten KEA'!$A$424:$ADO$424,0)-1)),0,OFFSET('Daten KEA'!$A$1,MATCH(BG$5,'Daten KEA'!$A:$A,0)-1,MATCH(AN46,'Daten KEA'!$A$424:$ADO$424,0)-1))+IF(ISERROR($AL46*INDEX('Energiefaktoren Ecoinvent'!$H:$H,MATCH('mobitool-Faktoren v2.0'!$AJ46,'Energiefaktoren Ecoinvent'!$A:$A,0))),0,$AL46*INDEX('Energiefaktoren Ecoinvent'!$H:$H,MATCH('mobitool-Faktoren v2.0'!$AJ46,'Energiefaktoren Ecoinvent'!$A:$A,0))),0)</f>
        <v>0</v>
      </c>
      <c r="BG46" s="306">
        <f ca="1">IF(OR(AJ46="Benzin",AJ46="Diesel"),0,IF(ISERROR(OFFSET('Daten KEA'!$A$1,MATCH(BG$5,'Daten KEA'!$A:$A,0)-1,MATCH(AN46,'Daten KEA'!$A$424:$ADO$424,0)-1)),0,OFFSET('Daten KEA'!$A$1,MATCH(BG$5,'Daten KEA'!$A:$A,0)-1,MATCH(AN46,'Daten KEA'!$A$424:$ADO$424,0)-1))+IF(ISERROR($AL46*INDEX('Energiefaktoren Ecoinvent'!$H:$H,MATCH('mobitool-Faktoren v2.0'!$AJ46,'Energiefaktoren Ecoinvent'!$A:$A,0))),0,$AL46*INDEX('Energiefaktoren Ecoinvent'!$H:$H,MATCH('mobitool-Faktoren v2.0'!$AJ46,'Energiefaktoren Ecoinvent'!$A:$A,0))))</f>
        <v>0.15827128805123999</v>
      </c>
      <c r="BH46" s="306">
        <f ca="1">IF(ISERROR(OFFSET('Daten KEA'!$A$1,MATCH(BH$5,'Daten KEA'!$A:$A,0)-1,MATCH(AO46,'Daten KEA'!$A$424:$ADO$424,0)-1)),0,OFFSET('Daten KEA'!$A$1,MATCH(BH$5,'Daten KEA'!$A:$A,0)-1,MATCH(AO46,'Daten KEA'!$A$424:$ADO$424,0)-1))-IF(ISERROR($AK46*INDEX('Energiefaktoren Ecoinvent'!$H:$H,MATCH('mobitool-Faktoren v2.0'!$AI46,'Energiefaktoren Ecoinvent'!$A:$A,0))),0,$AK46*INDEX('Energiefaktoren Ecoinvent'!$H:$H,MATCH('mobitool-Faktoren v2.0'!$AI46,'Energiefaktoren Ecoinvent'!$A:$A,0)))+IF(OR(AJ46="Benzin",AJ46="Diesel"),IF(ISERROR(OFFSET('Daten KEA'!$A$1,MATCH(BI$5,'Daten KEA'!$A:$A,0)-1,MATCH(AP46,'Daten KEA'!$A$424:$ADO$424,0)-1)),0,OFFSET('Daten KEA'!$A$1,MATCH(BI$5,'Daten KEA'!$A:$A,0)-1,MATCH(AP46,'Daten KEA'!$A$424:$ADO$424,0)-1))-IF(ISERROR($AL46*INDEX('Energiefaktoren Ecoinvent'!$H:$H,MATCH('mobitool-Faktoren v2.0'!$AJ46,'Energiefaktoren Ecoinvent'!$A:$A,0))),0,$AL46*INDEX('Energiefaktoren Ecoinvent'!$H:$H,MATCH('mobitool-Faktoren v2.0'!$AJ46,'Energiefaktoren Ecoinvent'!$A:$A,0))),0)</f>
        <v>0</v>
      </c>
      <c r="BI46" s="306">
        <f ca="1">IF(OR(AJ46="Benzin",AJ46="Diesel"),0,IF(ISERROR(OFFSET('Daten KEA'!$A$1,MATCH(BI$5,'Daten KEA'!$A:$A,0)-1,MATCH(AP46,'Daten KEA'!$A$424:$ADO$424,0)-1)),0,OFFSET('Daten KEA'!$A$1,MATCH(BI$5,'Daten KEA'!$A:$A,0)-1,MATCH(AP46,'Daten KEA'!$A$424:$ADO$424,0)-1))-IF(ISERROR($AL46*INDEX('Energiefaktoren Ecoinvent'!$H:$H,MATCH('mobitool-Faktoren v2.0'!$AJ46,'Energiefaktoren Ecoinvent'!$A:$A,0))),0,$AL46*INDEX('Energiefaktoren Ecoinvent'!$H:$H,MATCH('mobitool-Faktoren v2.0'!$AJ46,'Energiefaktoren Ecoinvent'!$A:$A,0))))</f>
        <v>-0.15827128805123999</v>
      </c>
      <c r="BJ46" s="306">
        <f t="shared" ca="1" si="41"/>
        <v>0</v>
      </c>
      <c r="BK46" s="306">
        <f ca="1">IF(ISERROR(OFFSET('Daten KEA'!$A$1,MATCH(BK$5,'Daten KEA'!$A:$A,0)-1,MATCH(AQ46,'Daten KEA'!$A$424:$ADO$424,0)-1)),0,OFFSET('Daten KEA'!$A$1,MATCH(BK$5,'Daten KEA'!$A:$A,0)-1,MATCH(AQ46,'Daten KEA'!$A$424:$ADO$424,0)-1))</f>
        <v>3.9563080478190002E-2</v>
      </c>
      <c r="BL46" s="306">
        <f ca="1">IF(ISERROR(OFFSET('Daten KEA'!$A$1,MATCH(BL$5,'Daten KEA'!$A:$A,0)-1,MATCH(AR46,'Daten KEA'!$A$424:$ADO$424,0)-1)),0,OFFSET('Daten KEA'!$A$1,MATCH(BL$5,'Daten KEA'!$A:$A,0)-1,MATCH(AR46,'Daten KEA'!$A$424:$ADO$424,0)-1))</f>
        <v>0.14698356813049998</v>
      </c>
      <c r="BM46" s="306">
        <f ca="1">IF(ISERROR(OFFSET('Daten KEA'!$A$1,MATCH(BM$5,'Daten KEA'!$A:$A,0)-1,MATCH(AS46,'Daten KEA'!$A$424:$ADO$424,0)-1)),0,OFFSET('Daten KEA'!$A$1,MATCH(BM$5,'Daten KEA'!$A:$A,0)-1,MATCH(AS46,'Daten KEA'!$A$424:$ADO$424,0)-1))</f>
        <v>0.20589523528281997</v>
      </c>
      <c r="BN46" s="307">
        <f t="shared" ca="1" si="43"/>
        <v>0.39244188389150991</v>
      </c>
      <c r="BO46" s="306">
        <f ca="1">IF(ISERROR(OFFSET('Daten KEA'!$A$1,MATCH(BO$5,'Daten KEA'!$A:$A,0)-1,MATCH(AT46,'Daten KEA'!$A$424:$ADO$424,0)-1)),0,OFFSET('Daten KEA'!$A$1,MATCH(BO$5,'Daten KEA'!$A:$A,0)-1,MATCH(AT46,'Daten KEA'!$A$424:$ADO$424,0)-1))</f>
        <v>1.0657998255843</v>
      </c>
      <c r="BP46" s="305">
        <f t="shared" ca="1" si="8"/>
        <v>2.7158156897415644</v>
      </c>
      <c r="BQ46" s="308">
        <f ca="1">IF(ISERROR(OFFSET('Daten GWP'!$A$1,MATCH(BQ$5,'Daten GWP'!$A:$A,0)-1,MATCH(AM46,'Daten GWP'!$A$424:$ADO$424,0)-1)),0,OFFSET('Daten GWP'!$A$1,MATCH(BQ$5,'Daten GWP'!$A:$A,0)-1,MATCH(AM46,'Daten GWP'!$A$424:$ADO$424,0)-1))*1000</f>
        <v>0</v>
      </c>
      <c r="BR46" s="308">
        <f ca="1">IF(ISERROR(OFFSET('Daten GWP'!$A$1,MATCH(BR$5,'Daten GWP'!$A:$A,0)-1,MATCH(AN46,'Daten GWP'!$A$424:$ADO$424,0)-1)),0,OFFSET('Daten GWP'!$A$1,MATCH(BR$5,'Daten GWP'!$A:$A,0)-1,MATCH(AN46,'Daten GWP'!$A$424:$ADO$424,0)-1))*1000</f>
        <v>4.0574937999999996</v>
      </c>
      <c r="BS46" s="308">
        <f ca="1">IF(ISERROR(OFFSET('Daten GWP'!$A$1,MATCH(BS$5,'Daten GWP'!$A:$A,0)-1,MATCH(AO46,'Daten GWP'!$A$424:$ADO$424,0)-1)),0,OFFSET('Daten GWP'!$A$1,MATCH(BS$5,'Daten GWP'!$A:$A,0)-1,MATCH(AO46,'Daten GWP'!$A$424:$ADO$424,0)-1))*1000</f>
        <v>0</v>
      </c>
      <c r="BT46" s="308">
        <f ca="1">IF(ISERROR(OFFSET('Daten GWP'!$A$1,MATCH(BT$5,'Daten GWP'!$A:$A,0)-1,MATCH(AP46,'Daten GWP'!$A$424:$ADO$424,0)-1)),0,OFFSET('Daten GWP'!$A$1,MATCH(BT$5,'Daten GWP'!$A:$A,0)-1,MATCH(AP46,'Daten GWP'!$A$424:$ADO$424,0)-1))*1000</f>
        <v>0</v>
      </c>
      <c r="BU46" s="308">
        <f t="shared" ca="1" si="9"/>
        <v>4.0574937999999996</v>
      </c>
      <c r="BV46" s="308">
        <f ca="1">IF(ISERROR(OFFSET('Daten GWP'!$A$1,MATCH(BV$5,'Daten GWP'!$A:$A,0)-1,MATCH(AQ46,'Daten GWP'!$A$424:$ADO$424,0)-1)),0,OFFSET('Daten GWP'!$A$1,MATCH(BV$5,'Daten GWP'!$A:$A,0)-1,MATCH(AQ46,'Daten GWP'!$A$424:$ADO$424,0)-1))*1000</f>
        <v>1.4071582</v>
      </c>
      <c r="BW46" s="308">
        <f ca="1">IF(ISERROR(OFFSET('Daten GWP'!$A$1,MATCH(BW$5,'Daten GWP'!$A:$A,0)-1,MATCH(AR46,'Daten GWP'!$A$424:$ADO$424,0)-1)),0,OFFSET('Daten GWP'!$A$1,MATCH(BW$5,'Daten GWP'!$A:$A,0)-1,MATCH(AR46,'Daten GWP'!$A$424:$ADO$424,0)-1))*1000</f>
        <v>8.6220649999999992</v>
      </c>
      <c r="BX46" s="308">
        <f ca="1">IF(ISERROR(OFFSET('Daten GWP'!$A$1,MATCH(BX$5,'Daten GWP'!$A:$A,0)-1,MATCH(AS46,'Daten GWP'!$A$424:$ADO$424,0)-1)),0,OFFSET('Daten GWP'!$A$1,MATCH(BX$5,'Daten GWP'!$A:$A,0)-1,MATCH(AS46,'Daten GWP'!$A$424:$ADO$424,0)-1))*1000</f>
        <v>3.7713385000000001</v>
      </c>
      <c r="BY46" s="309">
        <f t="shared" ca="1" si="44"/>
        <v>17.858055499999999</v>
      </c>
      <c r="BZ46" s="308">
        <f ca="1">IF(ISERROR(OFFSET('Daten GWP'!$A$1,MATCH(BZ$5,'Daten GWP'!$A:$A,0)-1,MATCH(AT46,'Daten GWP'!$A$424:$ADO$424,0)-1)),0,OFFSET('Daten GWP'!$A$1,MATCH(BZ$5,'Daten GWP'!$A:$A,0)-1,MATCH(AT46,'Daten GWP'!$A$424:$ADO$424,0)-1))*1000</f>
        <v>25.402047</v>
      </c>
      <c r="CA46" s="305">
        <f t="shared" ca="1" si="11"/>
        <v>1.4224419338376455</v>
      </c>
      <c r="CB46" s="310">
        <f ca="1">IF(ISERROR(OFFSET('Daten Elementary'!$A$1,MATCH(CB$5,'Daten Elementary'!$A:$A,0)-1,MATCH(AM46,'Daten Elementary'!$A$424:$ADO$424,0)-1)),0,OFFSET('Daten Elementary'!$A$1,MATCH(CB$5,'Daten Elementary'!$A:$A,0)-1,MATCH(AM46,'Daten Elementary'!$A$424:$ADO$424,0)-1))*1000000</f>
        <v>0</v>
      </c>
      <c r="CC46" s="310">
        <f ca="1">IF(ISERROR(OFFSET('Daten Elementary'!$A$1,MATCH(CC$5,'Daten Elementary'!$A:$A,0)-1,MATCH(AN46,'Daten Elementary'!$A$424:$ADO$424,0)-1)),0,OFFSET('Daten Elementary'!$A$1,MATCH(CC$5,'Daten Elementary'!$A:$A,0)-1,MATCH(AN46,'Daten Elementary'!$A$424:$ADO$424,0)-1))*1000000</f>
        <v>6.5553749999999997</v>
      </c>
      <c r="CD46" s="310">
        <f ca="1">IF(ISERROR(OFFSET('Daten Elementary'!$A$1,MATCH(CD$5,'Daten Elementary'!$A:$A,0)-1,MATCH(AO46,'Daten Elementary'!$A$424:$ADO$424,0)-1)),0,OFFSET('Daten Elementary'!$A$1,MATCH(CD$5,'Daten Elementary'!$A:$A,0)-1,MATCH(AO46,'Daten Elementary'!$A$424:$ADO$424,0)-1))*1000000</f>
        <v>0</v>
      </c>
      <c r="CE46" s="310">
        <f ca="1">IF(ISERROR(OFFSET('Daten Elementary'!$A$1,MATCH(CE$5,'Daten Elementary'!$A:$A,0)-1,MATCH(AP46,'Daten Elementary'!$A$424:$ADO$424,0)-1)),0,OFFSET('Daten Elementary'!$A$1,MATCH(CE$5,'Daten Elementary'!$A:$A,0)-1,MATCH(AP46,'Daten Elementary'!$A$424:$ADO$424,0)-1))*1000000</f>
        <v>0</v>
      </c>
      <c r="CF46" s="310">
        <f t="shared" ca="1" si="12"/>
        <v>6.5553749999999997</v>
      </c>
      <c r="CG46" s="310">
        <f ca="1">IF(ISERROR(OFFSET('Daten Elementary'!$A$1,MATCH(CG$5,'Daten Elementary'!$A:$A,0)-1,MATCH(AQ46,'Daten Elementary'!$A$424:$ADO$424,0)-1)),0,OFFSET('Daten Elementary'!$A$1,MATCH(CG$5,'Daten Elementary'!$A:$A,0)-1,MATCH(AQ46,'Daten Elementary'!$A$424:$ADO$424,0)-1))*1000000</f>
        <v>0.54086310999999998</v>
      </c>
      <c r="CH46" s="310">
        <f ca="1">IF(ISERROR(OFFSET('Daten Elementary'!$A$1,MATCH(CH$5,'Daten Elementary'!$A:$A,0)-1,MATCH(AR46,'Daten Elementary'!$A$424:$ADO$424,0)-1)),0,OFFSET('Daten Elementary'!$A$1,MATCH(CH$5,'Daten Elementary'!$A:$A,0)-1,MATCH(AR46,'Daten Elementary'!$A$424:$ADO$424,0)-1))*1000000</f>
        <v>10.013928</v>
      </c>
      <c r="CI46" s="310">
        <f ca="1">IF(ISERROR(OFFSET('Daten Elementary'!$A$1,MATCH(CI$5,'Daten Elementary'!$A:$A,0)-1,MATCH(AS46,'Daten Elementary'!$A$424:$ADO$424,0)-1)),0,OFFSET('Daten Elementary'!$A$1,MATCH(CI$5,'Daten Elementary'!$A:$A,0)-1,MATCH(AS46,'Daten Elementary'!$A$424:$ADO$424,0)-1))*1000000</f>
        <v>3.1278036999999999</v>
      </c>
      <c r="CJ46" s="311">
        <f t="shared" ca="1" si="13"/>
        <v>20.237969810000003</v>
      </c>
      <c r="CK46" s="310">
        <f ca="1">IF(ISERROR(OFFSET('Daten Elementary'!$A$1,MATCH(CK$5,'Daten Elementary'!$A:$A,0)-1,MATCH($AT46,'Daten Elementary'!$A$424:$ADO$424,0)-1)),0,OFFSET('Daten Elementary'!$A$1,MATCH(CK$5,'Daten Elementary'!$A:$A,0)-1,MATCH($AT46,'Daten Elementary'!$A$424:$ADO$424,0)-1))*1000000</f>
        <v>25.046596000000001</v>
      </c>
      <c r="CL46" s="305">
        <f t="shared" ca="1" si="14"/>
        <v>1.2376041784400704</v>
      </c>
      <c r="CM46" s="312">
        <f ca="1">IF(ISERROR(OFFSET('Daten Elementary'!$A$1,MATCH(CM$5,'Daten Elementary'!$A:$A,0)-1,MATCH(AM46,'Daten Elementary'!$A$424:$ADO$424,0)-1)),0,OFFSET('Daten Elementary'!$A$1,MATCH(CM$5,'Daten Elementary'!$A:$A,0)-1,MATCH(AM46,'Daten Elementary'!$A$424:$ADO$424,0)-1))*1000000</f>
        <v>0</v>
      </c>
      <c r="CN46" s="312">
        <f ca="1">IF(ISERROR(OFFSET('Daten Elementary'!$A$1,MATCH(CN$5,'Daten Elementary'!$A:$A,0)-1,MATCH(AN46,'Daten Elementary'!$A$424:$ADO$424,0)-1)),0,OFFSET('Daten Elementary'!$A$1,MATCH(CN$5,'Daten Elementary'!$A:$A,0)-1,MATCH(AN46,'Daten Elementary'!$A$424:$ADO$424,0)-1))*1000000</f>
        <v>2.4005624999999999</v>
      </c>
      <c r="CO46" s="312">
        <f ca="1">IF(ISERROR(OFFSET('Daten Elementary'!$A$1,MATCH(CO$5,'Daten Elementary'!$A:$A,0)-1,MATCH(AO46,'Daten Elementary'!$A$424:$ADO$424,0)-1)),0,OFFSET('Daten Elementary'!$A$1,MATCH(CO$5,'Daten Elementary'!$A:$A,0)-1,MATCH(AO46,'Daten Elementary'!$A$424:$ADO$424,0)-1))*1000000</f>
        <v>0</v>
      </c>
      <c r="CP46" s="312">
        <f ca="1">IF(ISERROR(OFFSET('Daten Elementary'!$A$1,MATCH(CP$5,'Daten Elementary'!$A:$A,0)-1,MATCH(AP46,'Daten Elementary'!$A$424:$ADO$424,0)-1)),0,OFFSET('Daten Elementary'!$A$1,MATCH(CP$5,'Daten Elementary'!$A:$A,0)-1,MATCH(AP46,'Daten Elementary'!$A$424:$ADO$424,0)-1))*1000000</f>
        <v>0</v>
      </c>
      <c r="CQ46" s="312">
        <f t="shared" ca="1" si="15"/>
        <v>2.4005624999999999</v>
      </c>
      <c r="CR46" s="312">
        <f ca="1">IF(ISERROR(OFFSET('Daten Elementary'!$A$1,MATCH(CR$5,'Daten Elementary'!$A:$A,0)-1,MATCH(AQ46,'Daten Elementary'!$A$424:$ADO$424,0)-1)),0,OFFSET('Daten Elementary'!$A$1,MATCH(CR$5,'Daten Elementary'!$A:$A,0)-1,MATCH(AQ46,'Daten Elementary'!$A$424:$ADO$424,0)-1))*1000000</f>
        <v>0.36365913</v>
      </c>
      <c r="CS46" s="312">
        <f ca="1">IF(ISERROR(OFFSET('Daten Elementary'!$A$1,MATCH(CS$5,'Daten Elementary'!$A:$A,0)-1,MATCH(AR46,'Daten Elementary'!$A$424:$ADO$424,0)-1)),0,OFFSET('Daten Elementary'!$A$1,MATCH(CS$5,'Daten Elementary'!$A:$A,0)-1,MATCH(AR46,'Daten Elementary'!$A$424:$ADO$424,0)-1))*1000000</f>
        <v>3.5112751000000002</v>
      </c>
      <c r="CT46" s="312">
        <f ca="1">IF(ISERROR(OFFSET('Daten Elementary'!$A$1,MATCH(CT$5,'Daten Elementary'!$A:$A,0)-1,MATCH(AS46,'Daten Elementary'!$A$424:$ADO$424,0)-1)),0,OFFSET('Daten Elementary'!$A$1,MATCH(CT$5,'Daten Elementary'!$A:$A,0)-1,MATCH(AS46,'Daten Elementary'!$A$424:$ADO$424,0)-1))*1000000</f>
        <v>1.7668431</v>
      </c>
      <c r="CU46" s="313">
        <f t="shared" ca="1" si="16"/>
        <v>8.0423398299999995</v>
      </c>
      <c r="CV46" s="312">
        <f ca="1">IF(ISERROR(OFFSET('Daten Elementary'!$A$1,MATCH(CV$5,'Daten Elementary'!$A:$A,0)-1,MATCH($AT46,'Daten Elementary'!$A$424:$ADO$424,0)-1)),0,OFFSET('Daten Elementary'!$A$1,MATCH(CV$5,'Daten Elementary'!$A:$A,0)-1,MATCH($AT46,'Daten Elementary'!$A$424:$ADO$424,0)-1))*1000000</f>
        <v>10.780195000000001</v>
      </c>
      <c r="CW46" s="305">
        <f t="shared" ca="1" si="17"/>
        <v>1.3404301767735674</v>
      </c>
      <c r="CX46" s="314">
        <f ca="1">IF(ISERROR(OFFSET('Daten Elementary'!$A$1,MATCH(CX$5,'Daten Elementary'!$A:$A,0)-1,MATCH(AM46,'Daten Elementary'!$A$424:$ADO$424,0)-1)),0,OFFSET('Daten Elementary'!$A$1,MATCH(CX$5,'Daten Elementary'!$A:$A,0)-1,MATCH(AM46,'Daten Elementary'!$A$424:$ADO$424,0)-1))*1000000</f>
        <v>0</v>
      </c>
      <c r="CY46" s="314">
        <f ca="1">IF(ISERROR(OFFSET('Daten Elementary'!$A$1,MATCH(CY$5,'Daten Elementary'!$A:$A,0)-1,MATCH(AN46,'Daten Elementary'!$A$424:$ADO$424,0)-1)),0,OFFSET('Daten Elementary'!$A$1,MATCH(CY$5,'Daten Elementary'!$A:$A,0)-1,MATCH(AN46,'Daten Elementary'!$A$424:$ADO$424,0)-1))*1000000</f>
        <v>3.1187499999999999</v>
      </c>
      <c r="CZ46" s="314">
        <f ca="1">IF(ISERROR(OFFSET('Daten Elementary'!$A$1,MATCH(CZ$5,'Daten Elementary'!$A:$A,0)-1,MATCH(AO46,'Daten Elementary'!$A$424:$ADO$424,0)-1)),0,OFFSET('Daten Elementary'!$A$1,MATCH(CZ$5,'Daten Elementary'!$A:$A,0)-1,MATCH(AO46,'Daten Elementary'!$A$424:$ADO$424,0)-1))*1000000</f>
        <v>0</v>
      </c>
      <c r="DA46" s="314">
        <f ca="1">IF(ISERROR(OFFSET('Daten Elementary'!$A$1,MATCH(DA$5,'Daten Elementary'!$A:$A,0)-1,MATCH(AP46,'Daten Elementary'!$A$424:$ADO$424,0)-1)),0,OFFSET('Daten Elementary'!$A$1,MATCH(DA$5,'Daten Elementary'!$A:$A,0)-1,MATCH(AP46,'Daten Elementary'!$A$424:$ADO$424,0)-1))*1000000</f>
        <v>0</v>
      </c>
      <c r="DB46" s="314">
        <f t="shared" ca="1" si="18"/>
        <v>3.1187499999999999</v>
      </c>
      <c r="DC46" s="314">
        <f ca="1">IF(ISERROR(OFFSET('Daten Elementary'!$A$1,MATCH(DC$5,'Daten Elementary'!$A:$A,0)-1,MATCH(AQ46,'Daten Elementary'!$A$424:$ADO$424,0)-1)),0,OFFSET('Daten Elementary'!$A$1,MATCH(DC$5,'Daten Elementary'!$A:$A,0)-1,MATCH(AQ46,'Daten Elementary'!$A$424:$ADO$424,0)-1))*1000000</f>
        <v>1.4457160999999998</v>
      </c>
      <c r="DD46" s="314">
        <f ca="1">IF(ISERROR(OFFSET('Daten Elementary'!$A$1,MATCH(DD$5,'Daten Elementary'!$A:$A,0)-1,MATCH(AR46,'Daten Elementary'!$A$424:$ADO$424,0)-1)),0,OFFSET('Daten Elementary'!$A$1,MATCH(DD$5,'Daten Elementary'!$A:$A,0)-1,MATCH(AR46,'Daten Elementary'!$A$424:$ADO$424,0)-1))*1000000</f>
        <v>14.855693</v>
      </c>
      <c r="DE46" s="314">
        <f ca="1">IF(ISERROR(OFFSET('Daten Elementary'!$A$1,MATCH(DE$5,'Daten Elementary'!$A:$A,0)-1,MATCH(AS46,'Daten Elementary'!$A$424:$ADO$424,0)-1)),0,OFFSET('Daten Elementary'!$A$1,MATCH(DE$5,'Daten Elementary'!$A:$A,0)-1,MATCH(AS46,'Daten Elementary'!$A$424:$ADO$424,0)-1))*1000000</f>
        <v>13.650322000000001</v>
      </c>
      <c r="DF46" s="315">
        <f t="shared" ca="1" si="19"/>
        <v>33.070481100000002</v>
      </c>
      <c r="DG46" s="314">
        <f ca="1">IF(ISERROR(OFFSET('Daten Elementary'!$A$1,MATCH(DG$5,'Daten Elementary'!$A:$A,0)-1,MATCH($AT46,'Daten Elementary'!$A$424:$ADO$424,0)-1)),0,OFFSET('Daten Elementary'!$A$1,MATCH(DG$5,'Daten Elementary'!$A:$A,0)-1,MATCH($AT46,'Daten Elementary'!$A$424:$ADO$424,0)-1))*1000000</f>
        <v>35.700597000000002</v>
      </c>
      <c r="DH46" s="305">
        <f t="shared" ca="1" si="20"/>
        <v>1.0795306210407687</v>
      </c>
      <c r="DI46" s="316">
        <f ca="1">IF(ISERROR(OFFSET('Daten Elementary'!$A$1,MATCH(DI$5,'Daten Elementary'!$A:$A,0)-1,MATCH(AM46,'Daten Elementary'!$A$424:$ADO$424,0)-1)),0,OFFSET('Daten Elementary'!$A$1,MATCH(DI$5,'Daten Elementary'!$A:$A,0)-1,MATCH(AM46,'Daten Elementary'!$A$424:$ADO$424,0)-1))*1000000</f>
        <v>0</v>
      </c>
      <c r="DJ46" s="316">
        <f ca="1">IF(ISERROR(OFFSET('Daten Elementary'!$A$1,MATCH(DJ$5,'Daten Elementary'!$A:$A,0)-1,MATCH(AN46,'Daten Elementary'!$A$424:$ADO$424,0)-1)),0,OFFSET('Daten Elementary'!$A$1,MATCH(DJ$5,'Daten Elementary'!$A:$A,0)-1,MATCH(AN46,'Daten Elementary'!$A$424:$ADO$424,0)-1))*1000000</f>
        <v>0</v>
      </c>
      <c r="DK46" s="316">
        <f ca="1">IF(ISERROR(OFFSET('Daten Elementary'!$A$1,MATCH(DK$5,'Daten Elementary'!$A:$A,0)-1,MATCH(AO46,'Daten Elementary'!$A$424:$ADO$424,0)-1)),0,OFFSET('Daten Elementary'!$A$1,MATCH(DK$5,'Daten Elementary'!$A:$A,0)-1,MATCH(AO46,'Daten Elementary'!$A$424:$ADO$424,0)-1))*1000000</f>
        <v>0</v>
      </c>
      <c r="DL46" s="316">
        <f ca="1">IF(ISERROR(OFFSET('Daten Elementary'!$A$1,MATCH(DL$5,'Daten Elementary'!$A:$A,0)-1,MATCH(AP46,'Daten Elementary'!$A$424:$ADO$424,0)-1)),0,OFFSET('Daten Elementary'!$A$1,MATCH(DL$5,'Daten Elementary'!$A:$A,0)-1,MATCH(AP46,'Daten Elementary'!$A$424:$ADO$424,0)-1))*1000000</f>
        <v>0</v>
      </c>
      <c r="DM46" s="316">
        <f t="shared" ca="1" si="21"/>
        <v>0</v>
      </c>
      <c r="DN46" s="316">
        <f ca="1">IF(ISERROR(OFFSET('Daten Elementary'!$A$1,MATCH(DN$5,'Daten Elementary'!$A:$A,0)-1,MATCH(AQ46,'Daten Elementary'!$A$424:$ADO$424,0)-1)),0,OFFSET('Daten Elementary'!$A$1,MATCH(DN$5,'Daten Elementary'!$A:$A,0)-1,MATCH(AQ46,'Daten Elementary'!$A$424:$ADO$424,0)-1))*1000000</f>
        <v>2.4391935</v>
      </c>
      <c r="DO46" s="316">
        <f ca="1">IF(ISERROR(OFFSET('Daten Elementary'!$A$1,MATCH(DO$5,'Daten Elementary'!$A:$A,0)-1,MATCH(AR46,'Daten Elementary'!$A$424:$ADO$424,0)-1)),0,OFFSET('Daten Elementary'!$A$1,MATCH(DO$5,'Daten Elementary'!$A:$A,0)-1,MATCH(AR46,'Daten Elementary'!$A$424:$ADO$424,0)-1))*1000000</f>
        <v>15.437994999999999</v>
      </c>
      <c r="DP46" s="316">
        <f ca="1">IF(ISERROR(OFFSET('Daten Elementary'!$A$1,MATCH(DP$5,'Daten Elementary'!$A:$A,0)-1,MATCH(AS46,'Daten Elementary'!$A$424:$ADO$424,0)-1)),0,OFFSET('Daten Elementary'!$A$1,MATCH(DP$5,'Daten Elementary'!$A:$A,0)-1,MATCH(AS46,'Daten Elementary'!$A$424:$ADO$424,0)-1))*1000000</f>
        <v>15.433561000000001</v>
      </c>
      <c r="DQ46" s="317">
        <f t="shared" ca="1" si="22"/>
        <v>33.3107495</v>
      </c>
      <c r="DR46" s="316">
        <f ca="1">IF(ISERROR(OFFSET('Daten Elementary'!$A$1,MATCH(DR$5,'Daten Elementary'!$A:$A,0)-1,MATCH($AT46,'Daten Elementary'!$A$424:$ADO$424,0)-1)),0,OFFSET('Daten Elementary'!$A$1,MATCH(DR$5,'Daten Elementary'!$A:$A,0)-1,MATCH($AT46,'Daten Elementary'!$A$424:$ADO$424,0)-1))*1000000</f>
        <v>45.938859000000001</v>
      </c>
      <c r="DS46" s="305">
        <f t="shared" ca="1" si="23"/>
        <v>1.3791001310252715</v>
      </c>
      <c r="DT46" s="318">
        <f ca="1">IF(ISERROR(OFFSET('Daten UBP13'!$A$1,MATCH(DT$5,'Daten UBP13'!$A:$A,0)-1,MATCH(AM46,'Daten UBP13'!$A$424:$AEG$424,0)-1)),0,OFFSET('Daten UBP13'!$A$1,MATCH(DT$5,'Daten UBP13'!$A:$A,0)-1,MATCH(AM46,'Daten UBP13'!$A$424:$AEG$424,0)-1))</f>
        <v>0</v>
      </c>
      <c r="DU46" s="318">
        <f ca="1">IF(ISERROR(OFFSET('Daten UBP13'!$A$1,MATCH(DU$5,'Daten UBP13'!$A:$A,0)-1,MATCH(AN46,'Daten UBP13'!$A$424:$AEG$424,0)-1)),0,OFFSET('Daten UBP13'!$A$1,MATCH(DU$5,'Daten UBP13'!$A:$A,0)-1,MATCH(AN46,'Daten UBP13'!$A$424:$AEG$424,0)-1))</f>
        <v>10.918342000000001</v>
      </c>
      <c r="DV46" s="318">
        <f ca="1">IF(ISERROR(OFFSET('Daten UBP13'!$A$1,MATCH(DV$5,'Daten UBP13'!$A:$A,0)-1,MATCH(AO46,'Daten UBP13'!$A$424:$AEG$424,0)-1)),0,OFFSET('Daten UBP13'!$A$1,MATCH(DV$5,'Daten UBP13'!$A:$A,0)-1,MATCH(AO46,'Daten UBP13'!$A$424:$AEG$424,0)-1))</f>
        <v>0</v>
      </c>
      <c r="DW46" s="318">
        <f ca="1">IF(ISERROR(OFFSET('Daten UBP13'!$A$1,MATCH(DW$5,'Daten UBP13'!$A:$A,0)-1,MATCH(AP46,'Daten UBP13'!$A$424:$AEG$424,0)-1)),0,OFFSET('Daten UBP13'!$A$1,MATCH(DW$5,'Daten UBP13'!$A:$A,0)-1,MATCH(AP46,'Daten UBP13'!$A$424:$AEG$424,0)-1))</f>
        <v>0</v>
      </c>
      <c r="DX46" s="318">
        <f t="shared" ca="1" si="24"/>
        <v>10.918342000000001</v>
      </c>
      <c r="DY46" s="318">
        <f ca="1">IF(ISERROR(OFFSET('Daten UBP13'!$A$1,MATCH(DY$5,'Daten UBP13'!$A:$A,0)-1,MATCH(AQ46,'Daten UBP13'!$A$424:$AEG$424,0)-1)),0,OFFSET('Daten UBP13'!$A$1,MATCH(DY$5,'Daten UBP13'!$A:$A,0)-1,MATCH(AQ46,'Daten UBP13'!$A$424:$AEG$424,0)-1))</f>
        <v>1.5921784000000001</v>
      </c>
      <c r="DZ46" s="318">
        <f ca="1">IF(ISERROR(OFFSET('Daten UBP13'!$A$1,MATCH(DZ$5,'Daten UBP13'!$A:$A,0)-1,MATCH(AR46,'Daten UBP13'!$A$424:$AEG$424,0)-1)),0,OFFSET('Daten UBP13'!$A$1,MATCH(DZ$5,'Daten UBP13'!$A:$A,0)-1,MATCH(AR46,'Daten UBP13'!$A$424:$AEG$424,0)-1))</f>
        <v>15.320937000000001</v>
      </c>
      <c r="EA46" s="318">
        <f ca="1">IF(ISERROR(OFFSET('Daten UBP13'!$A$1,MATCH(EA$5,'Daten UBP13'!$A:$A,0)-1,MATCH(AS46,'Daten UBP13'!$A$424:$AEG$424,0)-1)),0,OFFSET('Daten UBP13'!$A$1,MATCH(EA$5,'Daten UBP13'!$A:$A,0)-1,MATCH(AS46,'Daten UBP13'!$A$424:$AEG$424,0)-1))</f>
        <v>10.173358</v>
      </c>
      <c r="EB46" s="319">
        <f t="shared" ca="1" si="25"/>
        <v>38.004815399999998</v>
      </c>
      <c r="EC46" s="318">
        <f ca="1">IF(ISERROR(OFFSET('Daten UBP13'!$A$1,MATCH(EC$5,'Daten UBP13'!$A:$A,0)-1,MATCH(AT46,'Daten UBP13'!$A$424:$AEG$424,0)-1)),0,OFFSET('Daten UBP13'!$A$1,MATCH(EC$5,'Daten UBP13'!$A:$A,0)-1,MATCH(AT46,'Daten UBP13'!$A$424:$AEG$424,0)-1))</f>
        <v>63.773617999999999</v>
      </c>
      <c r="ED46" s="305">
        <f t="shared" ca="1" si="26"/>
        <v>1.6780404622094285</v>
      </c>
      <c r="EE46" s="320">
        <f ca="1">IF(ISERROR(OFFSET('Daten ReCiPe'!$A$1,MATCH(EE$5,'Daten ReCiPe'!$A:$A,0)-1,MATCH(AM46,'Daten ReCiPe'!$A$424:$ADO$424,0)-1)),0,OFFSET('Daten ReCiPe'!$A$1,MATCH(EE$5,'Daten ReCiPe'!$A:$A,0)-1,MATCH(AM46,'Daten ReCiPe'!$A$424:$ADO$424,0)-1))*1000</f>
        <v>0</v>
      </c>
      <c r="EF46" s="320">
        <f ca="1">IF(ISERROR(OFFSET('Daten ReCiPe'!$A$1,MATCH(EF$5,'Daten ReCiPe'!$A:$A,0)-1,MATCH(AN46,'Daten ReCiPe'!$A$424:$ADO$424,0)-1)),0,OFFSET('Daten ReCiPe'!$A$1,MATCH(EF$5,'Daten ReCiPe'!$A:$A,0)-1,MATCH(AN46,'Daten ReCiPe'!$A$424:$ADO$424,0)-1))*1000</f>
        <v>0.25242119000000002</v>
      </c>
      <c r="EG46" s="320">
        <f ca="1">IF(ISERROR(OFFSET('Daten ReCiPe'!$A$1,MATCH(EG$5,'Daten ReCiPe'!$A:$A,0)-1,MATCH(AO46,'Daten ReCiPe'!$A$424:$ADO$424,0)-1)),0,OFFSET('Daten ReCiPe'!$A$1,MATCH(EG$5,'Daten ReCiPe'!$A:$A,0)-1,MATCH(AO46,'Daten ReCiPe'!$A$424:$ADO$424,0)-1))*1000</f>
        <v>0</v>
      </c>
      <c r="EH46" s="320">
        <f ca="1">IF(ISERROR(OFFSET('Daten ReCiPe'!$A$1,MATCH(EH$5,'Daten ReCiPe'!$A:$A,0)-1,MATCH(AP46,'Daten ReCiPe'!$A$424:$ADO$424,0)-1)),0,OFFSET('Daten ReCiPe'!$A$1,MATCH(EH$5,'Daten ReCiPe'!$A:$A,0)-1,MATCH(AP46,'Daten ReCiPe'!$A$424:$ADO$424,0)-1))*1000</f>
        <v>0</v>
      </c>
      <c r="EI46" s="320">
        <f t="shared" ca="1" si="27"/>
        <v>0.25242119000000002</v>
      </c>
      <c r="EJ46" s="320">
        <f ca="1">IF(ISERROR(OFFSET('Daten ReCiPe'!$A$1,MATCH(EJ$5,'Daten ReCiPe'!$A:$A,0)-1,MATCH(AQ46,'Daten ReCiPe'!$A$424:$ADO$424,0)-1)),0,OFFSET('Daten ReCiPe'!$A$1,MATCH(EJ$5,'Daten ReCiPe'!$A:$A,0)-1,MATCH(AQ46,'Daten ReCiPe'!$A$424:$ADO$424,0)-1))*1000</f>
        <v>0.18502726</v>
      </c>
      <c r="EK46" s="320">
        <f ca="1">IF(ISERROR(OFFSET('Daten ReCiPe'!$A$1,MATCH(EK$5,'Daten ReCiPe'!$A:$A,0)-1,MATCH(AR46,'Daten ReCiPe'!$A$424:$ADO$424,0)-1)),0,OFFSET('Daten ReCiPe'!$A$1,MATCH(EK$5,'Daten ReCiPe'!$A:$A,0)-1,MATCH(AR46,'Daten ReCiPe'!$A$424:$ADO$424,0)-1))*1000</f>
        <v>1.2027554999999999</v>
      </c>
      <c r="EL46" s="320">
        <f ca="1">IF(ISERROR(OFFSET('Daten ReCiPe'!$A$1,MATCH(EL$5,'Daten ReCiPe'!$A:$A,0)-1,MATCH(AS46,'Daten ReCiPe'!$A$424:$ADO$424,0)-1)),0,OFFSET('Daten ReCiPe'!$A$1,MATCH(EL$5,'Daten ReCiPe'!$A:$A,0)-1,MATCH(AS46,'Daten ReCiPe'!$A$424:$ADO$424,0)-1))*1000</f>
        <v>0.51887788999999995</v>
      </c>
      <c r="EM46" s="321">
        <f t="shared" ca="1" si="28"/>
        <v>2.1590818399999998</v>
      </c>
      <c r="EN46" s="320">
        <f ca="1">IF(ISERROR(OFFSET('Daten ReCiPe'!$A$1,MATCH(EN$5,'Daten ReCiPe'!$A:$A,0)-1,MATCH(AT46,'Daten ReCiPe'!$A$424:$ADO$424,0)-1)),0,OFFSET('Daten ReCiPe'!$A$1,MATCH(EN$5,'Daten ReCiPe'!$A:$A,0)-1,MATCH(AT46,'Daten ReCiPe'!$A$424:$ADO$424,0)-1))*1000</f>
        <v>2.9636819000000001</v>
      </c>
      <c r="EO46" s="305">
        <f t="shared" ca="1" si="29"/>
        <v>1.3726584352170736</v>
      </c>
      <c r="EP46" s="322">
        <f ca="1">IF(ISERROR(OFFSET('Daten Elementary'!$A$1,MATCH(EP$5,'Daten Elementary'!$A:$A,0)-1,MATCH(AM46,'Daten Elementary'!$A$424:$ADO$424,0)-1)),0,OFFSET('Daten Elementary'!$A$1,MATCH(EP$5,'Daten Elementary'!$A:$A,0)-1,MATCH(AM46,'Daten Elementary'!$A$424:$ADO$424,0)-1))*1000000</f>
        <v>0</v>
      </c>
      <c r="EQ46" s="322">
        <f ca="1">IF(ISERROR(OFFSET('Daten Elementary'!$A$1,MATCH(EQ$5,'Daten Elementary'!$A:$A,0)-1,MATCH(AN46,'Daten Elementary'!$A$424:$ADO$424,0)-1)),0,OFFSET('Daten Elementary'!$A$1,MATCH(EQ$5,'Daten Elementary'!$A:$A,0)-1,MATCH(AN46,'Daten Elementary'!$A$424:$ADO$424,0)-1))*1000000</f>
        <v>0</v>
      </c>
      <c r="ER46" s="322">
        <f ca="1">IF(ISERROR(OFFSET('Daten Elementary'!$A$1,MATCH(ER$5,'Daten Elementary'!$A:$A,0)-1,MATCH(AO46,'Daten Elementary'!$A$424:$ADO$424,0)-1)),0,OFFSET('Daten Elementary'!$A$1,MATCH(ER$5,'Daten Elementary'!$A:$A,0)-1,MATCH(AO46,'Daten Elementary'!$A$424:$ADO$424,0)-1))*1000000</f>
        <v>0</v>
      </c>
      <c r="ES46" s="322">
        <f ca="1">IF(ISERROR(OFFSET('Daten Elementary'!$A$1,MATCH(ES$5,'Daten Elementary'!$A:$A,0)-1,MATCH(AP46,'Daten Elementary'!$A$424:$ADO$424,0)-1)),0,OFFSET('Daten Elementary'!$A$1,MATCH(ES$5,'Daten Elementary'!$A:$A,0)-1,MATCH(AP46,'Daten Elementary'!$A$424:$ADO$424,0)-1))*1000000</f>
        <v>0</v>
      </c>
      <c r="ET46" s="322">
        <f t="shared" ca="1" si="30"/>
        <v>0</v>
      </c>
      <c r="EU46" s="322">
        <f ca="1">IF(ISERROR(OFFSET('Daten Elementary'!$A$1,MATCH(EU$5,'Daten Elementary'!$A:$A,0)-1,MATCH(AQ46,'Daten Elementary'!$A$424:$ADO$424,0)-1)),0,OFFSET('Daten Elementary'!$A$1,MATCH(EU$5,'Daten Elementary'!$A:$A,0)-1,MATCH(AQ46,'Daten Elementary'!$A$424:$ADO$424,0)-1))*1000000</f>
        <v>3.4664338000000003</v>
      </c>
      <c r="EV46" s="322">
        <f ca="1">IF(ISERROR(OFFSET('Daten Elementary'!$A$1,MATCH(EV$5,'Daten Elementary'!$A:$A,0)-1,MATCH(AR46,'Daten Elementary'!$A$424:$ADO$424,0)-1)),0,OFFSET('Daten Elementary'!$A$1,MATCH(EV$5,'Daten Elementary'!$A:$A,0)-1,MATCH(AR46,'Daten Elementary'!$A$424:$ADO$424,0)-1))*1000000</f>
        <v>25.067986000000001</v>
      </c>
      <c r="EW46" s="322">
        <f ca="1">IF(ISERROR(OFFSET('Daten Elementary'!$A$1,MATCH(EW$5,'Daten Elementary'!$A:$A,0)-1,MATCH(AS46,'Daten Elementary'!$A$424:$ADO$424,0)-1)),0,OFFSET('Daten Elementary'!$A$1,MATCH(EW$5,'Daten Elementary'!$A:$A,0)-1,MATCH(AS46,'Daten Elementary'!$A$424:$ADO$424,0)-1))*1000000</f>
        <v>8.9825347999999998</v>
      </c>
      <c r="EX46" s="323">
        <f t="shared" ca="1" si="31"/>
        <v>37.516954600000005</v>
      </c>
      <c r="EY46" s="322">
        <f ca="1">IF(ISERROR(OFFSET('Daten Elementary'!$A$1,MATCH(EY$5,'Daten Elementary'!$A:$A,0)-1,MATCH($AT46,'Daten Elementary'!$A$424:$ADO$424,0)-1)),0,OFFSET('Daten Elementary'!$A$1,MATCH(EY$5,'Daten Elementary'!$A:$A,0)-1,MATCH($AT46,'Daten Elementary'!$A$424:$ADO$424,0)-1))*1000000</f>
        <v>58.289131999999995</v>
      </c>
      <c r="EZ46" s="305">
        <f t="shared" ca="1" si="32"/>
        <v>1.5536744019196054</v>
      </c>
      <c r="FA46" s="314">
        <f ca="1">IF(ISERROR(OFFSET('Daten Elementary'!$A$1,MATCH(FA$5,'Daten Elementary'!$A:$A,0)-1,MATCH(AM46,'Daten Elementary'!$A$424:$ADO$424,0)-1)),0,OFFSET('Daten Elementary'!$A$1,MATCH(FA$5,'Daten Elementary'!$A:$A,0)-1,MATCH(AM46,'Daten Elementary'!$A$424:$ADO$424,0)-1))*1000</f>
        <v>0</v>
      </c>
      <c r="FB46" s="314">
        <f ca="1">IF(ISERROR(OFFSET('Daten Elementary'!$A$1,MATCH(FB$5,'Daten Elementary'!$A:$A,0)-1,MATCH(AN46,'Daten Elementary'!$A$424:$ADO$424,0)-1)),0,OFFSET('Daten Elementary'!$A$1,MATCH(FB$5,'Daten Elementary'!$A:$A,0)-1,MATCH(AN46,'Daten Elementary'!$A$424:$ADO$424,0)-1))*1000</f>
        <v>0</v>
      </c>
      <c r="FC46" s="314">
        <f ca="1">IF(ISERROR(OFFSET('Daten Elementary'!$A$1,MATCH(FC$5,'Daten Elementary'!$A:$A,0)-1,MATCH(AO46,'Daten Elementary'!$A$424:$ADO$424,0)-1)),0,OFFSET('Daten Elementary'!$A$1,MATCH(FC$5,'Daten Elementary'!$A:$A,0)-1,MATCH(AO46,'Daten Elementary'!$A$424:$ADO$424,0)-1))*1000</f>
        <v>0</v>
      </c>
      <c r="FD46" s="314">
        <f ca="1">IF(ISERROR(OFFSET('Daten Elementary'!$A$1,MATCH(FD$5,'Daten Elementary'!$A:$A,0)-1,MATCH(AP46,'Daten Elementary'!$A$424:$ADO$424,0)-1)),0,OFFSET('Daten Elementary'!$A$1,MATCH(FD$5,'Daten Elementary'!$A:$A,0)-1,MATCH(AP46,'Daten Elementary'!$A$424:$ADO$424,0)-1))*1000</f>
        <v>0</v>
      </c>
      <c r="FE46" s="314">
        <f t="shared" ca="1" si="33"/>
        <v>0</v>
      </c>
      <c r="FF46" s="314">
        <f ca="1">IF(ISERROR(OFFSET('Daten Elementary'!$A$1,MATCH(FF$5,'Daten Elementary'!$A:$A,0)-1,MATCH(AQ46,'Daten Elementary'!$A$424:$ADO$424,0)-1)),0,OFFSET('Daten Elementary'!$A$1,MATCH(FF$5,'Daten Elementary'!$A:$A,0)-1,MATCH(AQ46,'Daten Elementary'!$A$424:$ADO$424,0)-1))*1000</f>
        <v>1.2608239999999999</v>
      </c>
      <c r="FG46" s="314">
        <f ca="1">IF(ISERROR(OFFSET('Daten Elementary'!$A$1,MATCH(FG$5,'Daten Elementary'!$A:$A,0)-1,MATCH(AR46,'Daten Elementary'!$A$424:$ADO$424,0)-1)),0,OFFSET('Daten Elementary'!$A$1,MATCH(FG$5,'Daten Elementary'!$A:$A,0)-1,MATCH(AR46,'Daten Elementary'!$A$424:$ADO$424,0)-1))*1000</f>
        <v>7.5564346000000002</v>
      </c>
      <c r="FH46" s="314">
        <f ca="1">IF(ISERROR(OFFSET('Daten Elementary'!$A$1,MATCH(FH$5,'Daten Elementary'!$A:$A,0)-1,MATCH(AS46,'Daten Elementary'!$A$424:$ADO$424,0)-1)),0,OFFSET('Daten Elementary'!$A$1,MATCH(FH$5,'Daten Elementary'!$A:$A,0)-1,MATCH(AS46,'Daten Elementary'!$A$424:$ADO$424,0)-1))*1000</f>
        <v>3.3913543000000002</v>
      </c>
      <c r="FI46" s="315">
        <f t="shared" ca="1" si="34"/>
        <v>12.2086129</v>
      </c>
      <c r="FJ46" s="314">
        <f ca="1">IF(ISERROR(OFFSET('Daten Elementary'!$A$1,MATCH(FJ$5,'Daten Elementary'!$A:$A,0)-1,MATCH($AT46,'Daten Elementary'!$A$424:$ADO$424,0)-1)),0,OFFSET('Daten Elementary'!$A$1,MATCH(FJ$5,'Daten Elementary'!$A:$A,0)-1,MATCH($AT46,'Daten Elementary'!$A$424:$ADO$424,0)-1))*1000</f>
        <v>18.951888</v>
      </c>
      <c r="FK46" s="305">
        <f t="shared" ca="1" si="35"/>
        <v>1.5523375304986531</v>
      </c>
      <c r="FL46" s="314">
        <f ca="1">IF(ISERROR(OFFSET('Daten Elementary'!$A$1,MATCH(FL$5,'Daten Elementary'!$A:$A,0)-1,MATCH(AM46,'Daten Elementary'!$A$424:$ADO$424,0)-1)),0,OFFSET('Daten Elementary'!$A$1,MATCH(FL$5,'Daten Elementary'!$A:$A,0)-1,MATCH(AM46,'Daten Elementary'!$A$424:$ADO$424,0)-1))</f>
        <v>0</v>
      </c>
      <c r="FM46" s="314">
        <f ca="1">IF(ISERROR(OFFSET('Daten Elementary'!$A$1,MATCH(FM$5,'Daten Elementary'!$A:$A,0)-1,MATCH(AN46,'Daten Elementary'!$A$424:$ADO$424,0)-1)),0,OFFSET('Daten Elementary'!$A$1,MATCH(FM$5,'Daten Elementary'!$A:$A,0)-1,MATCH(AN46,'Daten Elementary'!$A$424:$ADO$424,0)-1))</f>
        <v>0</v>
      </c>
      <c r="FN46" s="314">
        <f ca="1">IF(ISERROR(OFFSET('Daten Elementary'!$A$1,MATCH(FN$5,'Daten Elementary'!$A:$A,0)-1,MATCH(AO46,'Daten Elementary'!$A$424:$ADO$424,0)-1)),0,OFFSET('Daten Elementary'!$A$1,MATCH(FN$5,'Daten Elementary'!$A:$A,0)-1,MATCH(AO46,'Daten Elementary'!$A$424:$ADO$424,0)-1))</f>
        <v>0</v>
      </c>
      <c r="FO46" s="314">
        <f ca="1">IF(ISERROR(OFFSET('Daten Elementary'!$A$1,MATCH(FO$5,'Daten Elementary'!$A:$A,0)-1,MATCH(AP46,'Daten Elementary'!$A$424:$ADO$424,0)-1)),0,OFFSET('Daten Elementary'!$A$1,MATCH(FO$5,'Daten Elementary'!$A:$A,0)-1,MATCH(AP46,'Daten Elementary'!$A$424:$ADO$424,0)-1))</f>
        <v>0</v>
      </c>
      <c r="FP46" s="314">
        <f t="shared" ca="1" si="36"/>
        <v>0</v>
      </c>
      <c r="FQ46" s="314">
        <f ca="1">IF(ISERROR(OFFSET('Daten Elementary'!$A$1,MATCH(FQ$5,'Daten Elementary'!$A:$A,0)-1,MATCH(AQ46,'Daten Elementary'!$A$424:$ADO$424,0)-1)),0,OFFSET('Daten Elementary'!$A$1,MATCH(FQ$5,'Daten Elementary'!$A:$A,0)-1,MATCH(AQ46,'Daten Elementary'!$A$424:$ADO$424,0)-1))</f>
        <v>0</v>
      </c>
      <c r="FR46" s="314">
        <f ca="1">IF(ISERROR(OFFSET('Daten Elementary'!$A$1,MATCH(FR$5,'Daten Elementary'!$A:$A,0)-1,MATCH(AR46,'Daten Elementary'!$A$424:$ADO$424,0)-1)),0,OFFSET('Daten Elementary'!$A$1,MATCH(FR$5,'Daten Elementary'!$A:$A,0)-1,MATCH(AR46,'Daten Elementary'!$A$424:$ADO$424,0)-1))</f>
        <v>0</v>
      </c>
      <c r="FS46" s="314">
        <f ca="1">IF(ISERROR(OFFSET('Daten Elementary'!$A$1,MATCH(FS$5,'Daten Elementary'!$A:$A,0)-1,MATCH(AS46,'Daten Elementary'!$A$424:$ADO$424,0)-1)),0,OFFSET('Daten Elementary'!$A$1,MATCH(FS$5,'Daten Elementary'!$A:$A,0)-1,MATCH(AS46,'Daten Elementary'!$A$424:$ADO$424,0)-1))</f>
        <v>0</v>
      </c>
      <c r="FT46" s="315">
        <f t="shared" ca="1" si="37"/>
        <v>0</v>
      </c>
      <c r="FU46" s="314">
        <f ca="1">IF(ISERROR(OFFSET('Daten Elementary'!$A$1,MATCH(FU$5,'Daten Elementary'!$A:$A,0)-1,MATCH($AT46,'Daten Elementary'!$A$424:$ADO$424,0)-1)),0,OFFSET('Daten Elementary'!$A$1,MATCH(FU$5,'Daten Elementary'!$A:$A,0)-1,MATCH($AT46,'Daten Elementary'!$A$424:$ADO$424,0)-1))</f>
        <v>0</v>
      </c>
      <c r="FV46" s="305">
        <f t="shared" ca="1" si="38"/>
        <v>0</v>
      </c>
      <c r="FW46" s="324"/>
      <c r="FX46" s="231" t="str">
        <f t="shared" si="39"/>
        <v>City Car, zukünftiger Leicht-Personenwagen (firmenspezifischer Verbrauchermix (siehe unten))</v>
      </c>
      <c r="FY46" s="231" t="str">
        <f t="shared" si="2"/>
        <v>City Car, zukünftiger Leicht-Personenwagen</v>
      </c>
      <c r="FZ46" s="231" t="str">
        <f t="shared" si="3"/>
        <v/>
      </c>
      <c r="GA46" s="231" t="str">
        <f t="shared" si="4"/>
        <v xml:space="preserve"> (firmenspezifischer Verbrauchermix (siehe unten))</v>
      </c>
      <c r="GB46" s="231"/>
    </row>
    <row r="47" spans="1:184" ht="16.5" customHeight="1">
      <c r="A47" s="295"/>
      <c r="B47" s="295"/>
      <c r="C47" s="334" t="s">
        <v>387</v>
      </c>
      <c r="D47" s="326" t="s">
        <v>24</v>
      </c>
      <c r="E47" s="327" t="s">
        <v>27</v>
      </c>
      <c r="F47" s="102">
        <v>1.6</v>
      </c>
      <c r="G47" s="31">
        <v>4</v>
      </c>
      <c r="H47" s="87">
        <f t="shared" si="52"/>
        <v>0.4</v>
      </c>
      <c r="I47" s="99">
        <f>2.7</f>
        <v>2.7</v>
      </c>
      <c r="J47" s="101"/>
      <c r="K47" s="100">
        <v>500</v>
      </c>
      <c r="L47" s="86"/>
      <c r="M47" s="86"/>
      <c r="N47" s="38" t="s">
        <v>99</v>
      </c>
      <c r="O47" s="6">
        <f ca="1">(IF(ISERROR(INDEX(INDIRECT($D$268),MATCH($AM47,$AM$4:$AM$275,0),MATCH(O$304,INDIRECT($E$268),0))*$I47/$AD47),0,INDEX(INDIRECT($D$268),MATCH($AM47,$AM$4:$AM$275,0),MATCH(O$304,INDIRECT($E$268),0))*$I47/$AD47)+IF(ISERROR(INDEX(INDIRECT($D$268),MATCH($AN47,$AN$4:$AN$275,0),MATCH(O$305,INDIRECT($E$268),0))*$J47/$AE47),0,INDEX(INDIRECT($D$268),MATCH($AN47,$AN$4:$AN$275,0),MATCH(O$305,INDIRECT($E$268),0))*$J47/$AE47))*$AC47/$F47</f>
        <v>49.529916234939755</v>
      </c>
      <c r="P47" s="6">
        <f ca="1">(IF(ISERROR(INDEX(INDIRECT($D$268),MATCH($AO47,$AO$4:$AO$275,0),MATCH(P$304,INDIRECT($E$268),0))*$I47/$AD47),0,INDEX(INDIRECT($D$268),MATCH($AO47,$AO$4:$AO$275,0),MATCH(P$304,INDIRECT($E$268),0))*$I47/$AD47)+IF(ISERROR(INDEX(INDIRECT($D$268),MATCH($AP47,$AP$4:$AP$275,0),MATCH(P$305,INDIRECT($E$268),0))*$J47/$AE47),0,INDEX(INDIRECT($D$268),MATCH($AP47,$AP$4:$AP$275,0),MATCH(P$305,INDIRECT($E$268),0))*$J47/$AE47))*$AC47/$F47</f>
        <v>8.9823489759036121</v>
      </c>
      <c r="Q47" s="6">
        <f ca="1">INDEX(INDIRECT($D$268),MATCH($AQ47,$AQ$4:$AQ$284,0),MATCH(Q$4,INDIRECT($E$268),0))*$K47*$AC47/$F47/$AF47</f>
        <v>1.1801096022727273</v>
      </c>
      <c r="R47" s="6">
        <f ca="1">INDEX(INDIRECT($D$268),MATCH($AR47,$AR$4:$AR$284,0),MATCH(R$4,INDIRECT($E$268),0))*$K47*$AC47/$F47/$AF47</f>
        <v>7.0819818181818182</v>
      </c>
      <c r="S47" s="6">
        <f ca="1">INDEX(INDIRECT($D$268),MATCH($AS47,$AS$4:$AS$284,0),MATCH(S$4,INDIRECT($E$268),0))*$K47*$AC47/$F47/$AF47</f>
        <v>3.1610382954545457</v>
      </c>
      <c r="T47" s="7">
        <f t="shared" ref="T47:T85" ca="1" si="53">S47+R47+Q47+P47+O47</f>
        <v>69.935394926752451</v>
      </c>
      <c r="U47" s="6">
        <f>IF($B$268=6,(IF(OR(AJ47="Benzin",AJ47="Diesel"),$AK47*INDEX('DIN EN 16258'!$I:$I,MATCH('mobitool-Faktoren v2.0'!$AI47,'DIN EN 16258'!$A:$A,0))*$I47/$AD47+$AL47*INDEX('DIN EN 16258'!$I:$I,MATCH('mobitool-Faktoren v2.0'!$AJ47,'DIN EN 16258'!$A:$A,0))*$I47/$AD47,IF(ISERROR($AK47*INDEX('DIN EN 16258'!$I:$I,MATCH('mobitool-Faktoren v2.0'!$AI47,'DIN EN 16258'!$A:$A,0))*$I47/$AD47),0,$AK47*INDEX('DIN EN 16258'!$I:$I,MATCH('mobitool-Faktoren v2.0'!$AI47,'DIN EN 16258'!$A:$A,0))*$I47/$AD47)+IF(ISERROR($AL47*INDEX('DIN EN 16258'!$I:$I,MATCH('mobitool-Faktoren v2.0'!$AJ47,'DIN EN 16258'!$A:$A,0))*$J47/$AE47),0,$AL47*INDEX('DIN EN 16258'!$I:$I,MATCH('mobitool-Faktoren v2.0'!$AJ47,'DIN EN 16258'!$A:$A,0))*$J47/$AE47)))*1000,
IF($B$268=1,(IF(OR(AJ47="Benzin",AJ47="Diesel"),$AK47*INDEX('DIN EN 16258'!$D:$D,MATCH('mobitool-Faktoren v2.0'!$AI47,'DIN EN 16258'!$A:$A,0))*$I47/$AD47+$AL47*INDEX('DIN EN 16258'!$D:$D,MATCH('mobitool-Faktoren v2.0'!$AJ47,'DIN EN 16258'!$A:$A,0))*$I47/$AD47,IF(ISERROR($AK47*INDEX('DIN EN 16258'!$D:$D,MATCH('mobitool-Faktoren v2.0'!$AI47,'DIN EN 16258'!$A:$A,0))*$I47/$AD47),0,$AK47*INDEX('DIN EN 16258'!$D:$D,MATCH('mobitool-Faktoren v2.0'!$AI47,'DIN EN 16258'!$A:$A,0))*$I47/$AD47)+IF(ISERROR($AL47*INDEX('DIN EN 16258'!$D:$D,MATCH('mobitool-Faktoren v2.0'!$AJ47,'DIN EN 16258'!$A:$A,0))*$J47/$AE47),0,$AL47*INDEX('DIN EN 16258'!$D:$D,MATCH('mobitool-Faktoren v2.0'!$AJ47,'DIN EN 16258'!$A:$A,0))*$J47/$AE47))),0))*$AC47/$F47</f>
        <v>54.168749999999939</v>
      </c>
      <c r="V47" s="6">
        <f>IF($B$268=6,(IF(OR(AJ47="Benzin",AJ47="Diesel"),$AK47*INDEX('DIN EN 16258'!$L:$L,MATCH('mobitool-Faktoren v2.0'!$AI47,'DIN EN 16258'!$A:$A,0))*$I47/$AD47+$AL47*INDEX('DIN EN 16258'!$L:$L,MATCH('mobitool-Faktoren v2.0'!$AJ47,'DIN EN 16258'!$A:$A,0))*$I47/$AD47,IF(ISERROR($AK47*INDEX('DIN EN 16258'!$L:$L,MATCH('mobitool-Faktoren v2.0'!$AI47,'DIN EN 16258'!$A:$A,0))*$I47/$AD47),0,$AK47*INDEX('DIN EN 16258'!$L:$L,MATCH('mobitool-Faktoren v2.0'!$AI47,'DIN EN 16258'!$A:$A,0))*$I47/$AD47)+IF(ISERROR($AL47*INDEX('DIN EN 16258'!$L:$L,MATCH('mobitool-Faktoren v2.0'!$AJ47,'DIN EN 16258'!$A:$A,0))*$J47/$AE47),0,$AL47*INDEX('DIN EN 16258'!$L:$L,MATCH('mobitool-Faktoren v2.0'!$AJ47,'DIN EN 16258'!$A:$A,0))*$J47/$AE47)))*1000,
IF($B$268=1,(IF(OR(AJ47="Benzin",AJ47="Diesel"),$AK47*INDEX('DIN EN 16258'!$F:$F,MATCH('mobitool-Faktoren v2.0'!$AI47,'DIN EN 16258'!$A:$A,0))*$I47/$AD47+$AL47*INDEX('DIN EN 16258'!$F:$F,MATCH('mobitool-Faktoren v2.0'!$AJ47,'DIN EN 16258'!$A:$A,0))*$I47/$AD47,IF(ISERROR($AK47*INDEX('DIN EN 16258'!$F:$F,MATCH('mobitool-Faktoren v2.0'!$AI47,'DIN EN 16258'!$A:$A,0))*$I47/$AD47),0,$AK47*INDEX('DIN EN 16258'!$F:$F,MATCH('mobitool-Faktoren v2.0'!$AI47,'DIN EN 16258'!$A:$A,0))*$I47/$AD47)+IF(ISERROR($AL47*INDEX('DIN EN 16258'!$F:$F,MATCH('mobitool-Faktoren v2.0'!$AJ47,'DIN EN 16258'!$A:$A,0))*$J47/$AE47),0,$AL47*INDEX('DIN EN 16258'!$F:$F,MATCH('mobitool-Faktoren v2.0'!$AJ47,'DIN EN 16258'!$A:$A,0))*$J47/$AE47))),0))*$AC47/$F47</f>
        <v>65.812499999999915</v>
      </c>
      <c r="W47" s="6" t="s">
        <v>892</v>
      </c>
      <c r="X47" s="6" t="s">
        <v>164</v>
      </c>
      <c r="Y47" s="336">
        <v>1</v>
      </c>
      <c r="Z47" s="336">
        <v>10</v>
      </c>
      <c r="AA47" s="337">
        <v>400</v>
      </c>
      <c r="AB47" s="299">
        <v>1000</v>
      </c>
      <c r="AC47" s="300">
        <v>1</v>
      </c>
      <c r="AD47" s="298">
        <f>0.02241/0.84*100</f>
        <v>2.6678571428571431</v>
      </c>
      <c r="AE47" s="298"/>
      <c r="AF47" s="299">
        <v>550</v>
      </c>
      <c r="AG47" s="299"/>
      <c r="AH47" s="299"/>
      <c r="AI47" s="301" t="s">
        <v>24</v>
      </c>
      <c r="AJ47" s="301"/>
      <c r="AK47" s="329">
        <v>2.6678571428571399E-2</v>
      </c>
      <c r="AL47" s="329"/>
      <c r="AM47" s="202" t="s">
        <v>863</v>
      </c>
      <c r="AN47" s="202" t="s">
        <v>81</v>
      </c>
      <c r="AO47" s="202" t="s">
        <v>864</v>
      </c>
      <c r="AP47" s="202" t="s">
        <v>81</v>
      </c>
      <c r="AQ47" s="202" t="s">
        <v>865</v>
      </c>
      <c r="AR47" s="202" t="s">
        <v>866</v>
      </c>
      <c r="AS47" s="202" t="s">
        <v>867</v>
      </c>
      <c r="AT47" s="202" t="s">
        <v>2256</v>
      </c>
      <c r="AU47" s="303">
        <f ca="1">IF(ISERROR(OFFSET('Daten KEA'!$A$1,MATCH(AU$5,'Daten KEA'!$A:$A,0)-1,MATCH(AM47,'Daten KEA'!$A$424:$ADO$424,0)-1)),0,OFFSET('Daten KEA'!$A$1,MATCH(AU$5,'Daten KEA'!$A:$A,0)-1,MATCH(AM47,'Daten KEA'!$A$424:$ADO$424,0)-1))+IF(ISERROR(AK47*INDEX('Energiefaktoren Ecoinvent'!$D:$D,MATCH('mobitool-Faktoren v2.0'!AI47,'Energiefaktoren Ecoinvent'!$A:$A,0))),0,AK47*INDEX('Energiefaktoren Ecoinvent'!$D:$D,MATCH('mobitool-Faktoren v2.0'!AI47,'Energiefaktoren Ecoinvent'!$A:$A,0)))+IF(OR(AJ47="Benzin",AJ47="Diesel"),IF(ISERROR(OFFSET('Daten KEA'!$A$1,MATCH(AV$5,'Daten KEA'!$A:$A,0)-1,MATCH(AN47,'Daten KEA'!$A$424:$ADO$424,0)-1)),0,OFFSET('Daten KEA'!$A$1,MATCH(AV$5,'Daten KEA'!$A:$A,0)-1,MATCH(AN47,'Daten KEA'!$A$424:$ADO$424,0)-1))+IF(ISERROR(AL47*INDEX('Energiefaktoren Ecoinvent'!$D:$D,MATCH('mobitool-Faktoren v2.0'!AJ47,'Energiefaktoren Ecoinvent'!$A:$A,0))),0,AL47*INDEX('Energiefaktoren Ecoinvent'!$D:$D,MATCH('mobitool-Faktoren v2.0'!AJ47,'Energiefaktoren Ecoinvent'!$A:$A,0))),0)</f>
        <v>1.1418428571428558</v>
      </c>
      <c r="AV47" s="303">
        <f ca="1">IF(OR(AJ47="Benzin",AJ47="Diesel"),0,IF(ISERROR(OFFSET('Daten KEA'!$A$1,MATCH(AV$5,'Daten KEA'!$A:$A,0)-1,MATCH(AN47,'Daten KEA'!$A$424:$ADO$424,0)-1)),0,OFFSET('Daten KEA'!$A$1,MATCH(AV$5,'Daten KEA'!$A:$A,0)-1,MATCH(AN47,'Daten KEA'!$A$424:$ADO$424,0)-1))+IF(ISERROR(AL47*INDEX('Energiefaktoren Ecoinvent'!$D:$D,MATCH('mobitool-Faktoren v2.0'!AJ47,'Energiefaktoren Ecoinvent'!$A:$A,0))),0,AL47*INDEX('Energiefaktoren Ecoinvent'!$D:$D,MATCH('mobitool-Faktoren v2.0'!AJ47,'Energiefaktoren Ecoinvent'!$A:$A,0))))</f>
        <v>0</v>
      </c>
      <c r="AW47" s="303">
        <f ca="1">IF(ISERROR(OFFSET('Daten KEA'!$A$1,MATCH(AW$5,'Daten KEA'!$A:$A,0)-1,MATCH(AO47,'Daten KEA'!$A$424:$ADO$424,0)-1)),0,OFFSET('Daten KEA'!$A$1,MATCH(AW$5,'Daten KEA'!$A:$A,0)-1,MATCH(AO47,'Daten KEA'!$A$424:$ADO$424,0)-1))-IF(ISERROR(AK47*INDEX('Energiefaktoren Ecoinvent'!$D:$D,MATCH('mobitool-Faktoren v2.0'!AI47,'Energiefaktoren Ecoinvent'!$A:$A,0))),0,AK47*INDEX('Energiefaktoren Ecoinvent'!$D:$D,MATCH('mobitool-Faktoren v2.0'!AI47,'Energiefaktoren Ecoinvent'!$A:$A,0)))+IF(OR(AJ47="Benzin",AJ47="Diesel"),IF(ISERROR(OFFSET('Daten KEA'!$A$1,MATCH(AX$5,'Daten KEA'!$A:$A,0)-1,MATCH(AP47,'Daten KEA'!$A$424:$ADO$424,0)-1)),0,OFFSET('Daten KEA'!$A$1,MATCH(AX$5,'Daten KEA'!$A:$A,0)-1,MATCH(AP47,'Daten KEA'!$A$424:$ADO$424,0)-1))-IF(ISERROR(AL47*INDEX('Energiefaktoren Ecoinvent'!$D:$D,MATCH('mobitool-Faktoren v2.0'!AJ47,'Energiefaktoren Ecoinvent'!$A:$A,0))),0,AL47*INDEX('Energiefaktoren Ecoinvent'!$D:$D,MATCH('mobitool-Faktoren v2.0'!AJ47,'Energiefaktoren Ecoinvent'!$A:$A,0))),0)</f>
        <v>8.8813042857144087E-2</v>
      </c>
      <c r="AX47" s="303">
        <f ca="1">IF(OR(AJ47="Benzin",AJ47="Diesel"),0,IF(ISERROR(OFFSET('Daten KEA'!$A$1,MATCH(AX$5,'Daten KEA'!$A:$A,0)-1,MATCH(AP47,'Daten KEA'!$A$424:$ADO$424,0)-1)),0,OFFSET('Daten KEA'!$A$1,MATCH(AX$5,'Daten KEA'!$A:$A,0)-1,MATCH(AP47,'Daten KEA'!$A$424:$ADO$424,0)-1))-IF(ISERROR(AL47*INDEX('Energiefaktoren Ecoinvent'!$D:$D,MATCH('mobitool-Faktoren v2.0'!AJ47,'Energiefaktoren Ecoinvent'!$A:$A,0))),0,AL47*INDEX('Energiefaktoren Ecoinvent'!$D:$D,MATCH('mobitool-Faktoren v2.0'!AJ47,'Energiefaktoren Ecoinvent'!$A:$A,0))))</f>
        <v>0</v>
      </c>
      <c r="AY47" s="303">
        <f t="shared" ca="1" si="5"/>
        <v>1.2306558999999999</v>
      </c>
      <c r="AZ47" s="303">
        <f ca="1">IF(ISERROR(OFFSET('Daten KEA'!$A$1,MATCH(AZ$5,'Daten KEA'!$A:$A,0)-1,MATCH(AQ47,'Daten KEA'!$A$424:$ADO$424,0)-1)),0,OFFSET('Daten KEA'!$A$1,MATCH(AZ$5,'Daten KEA'!$A:$A,0)-1,MATCH(AQ47,'Daten KEA'!$A$424:$ADO$424,0)-1))</f>
        <v>5.9738565E-2</v>
      </c>
      <c r="BA47" s="303">
        <f ca="1">IF(ISERROR(OFFSET('Daten KEA'!$A$1,MATCH(BA$5,'Daten KEA'!$A:$A,0)-1,MATCH(AR47,'Daten KEA'!$A$424:$ADO$424,0)-1)),0,OFFSET('Daten KEA'!$A$1,MATCH(BA$5,'Daten KEA'!$A:$A,0)-1,MATCH(AR47,'Daten KEA'!$A$424:$ADO$424,0)-1))</f>
        <v>0.23007949999999999</v>
      </c>
      <c r="BB47" s="303">
        <f ca="1">IF(ISERROR(OFFSET('Daten KEA'!$A$1,MATCH(BB$5,'Daten KEA'!$A:$A,0)-1,MATCH(AS47,'Daten KEA'!$A$424:$ADO$424,0)-1)),0,OFFSET('Daten KEA'!$A$1,MATCH(BB$5,'Daten KEA'!$A:$A,0)-1,MATCH(AS47,'Daten KEA'!$A$424:$ADO$424,0)-1))</f>
        <v>0.34085686999999998</v>
      </c>
      <c r="BC47" s="304">
        <f t="shared" ca="1" si="46"/>
        <v>1.861330835</v>
      </c>
      <c r="BD47" s="303">
        <f ca="1">IF(ISERROR(OFFSET('Daten KEA'!$A$1,MATCH(BD$5,'Daten KEA'!$A:$A,0)-1,MATCH(AT47,'Daten KEA'!$A$424:$ADO$424,0)-1)),0,OFFSET('Daten KEA'!$A$1,MATCH(BD$5,'Daten KEA'!$A:$A,0)-1,MATCH(AT47,'Daten KEA'!$A$424:$ADO$424,0)-1))</f>
        <v>1.8613309</v>
      </c>
      <c r="BE47" s="305">
        <f t="shared" ca="1" si="7"/>
        <v>1.0000000349212503</v>
      </c>
      <c r="BF47" s="306">
        <f ca="1">IF(ISERROR(OFFSET('Daten KEA'!$A$1,MATCH(BF$5,'Daten KEA'!$A:$A,0)-1,MATCH(AM47,'Daten KEA'!$A$424:$ADO$424,0)-1)),0,OFFSET('Daten KEA'!$A$1,MATCH(BF$5,'Daten KEA'!$A:$A,0)-1,MATCH(AM47,'Daten KEA'!$A$424:$ADO$424,0)-1))+IF(ISERROR($AK47*INDEX('Energiefaktoren Ecoinvent'!$H:$H,MATCH('mobitool-Faktoren v2.0'!$AI47,'Energiefaktoren Ecoinvent'!$A:$A,0))),0,$AK47*INDEX('Energiefaktoren Ecoinvent'!$H:$H,MATCH('mobitool-Faktoren v2.0'!$AI47,'Energiefaktoren Ecoinvent'!$A:$A,0)))+IF(OR(AJ47="Benzin",AJ47="Diesel"),IF(ISERROR(OFFSET('Daten KEA'!$A$1,MATCH(BG$5,'Daten KEA'!$A:$A,0)-1,MATCH(AN47,'Daten KEA'!$A$424:$ADO$424,0)-1)),0,OFFSET('Daten KEA'!$A$1,MATCH(BG$5,'Daten KEA'!$A:$A,0)-1,MATCH(AN47,'Daten KEA'!$A$424:$ADO$424,0)-1))+IF(ISERROR($AL47*INDEX('Energiefaktoren Ecoinvent'!$H:$H,MATCH('mobitool-Faktoren v2.0'!$AJ47,'Energiefaktoren Ecoinvent'!$A:$A,0))),0,$AL47*INDEX('Energiefaktoren Ecoinvent'!$H:$H,MATCH('mobitool-Faktoren v2.0'!$AJ47,'Energiefaktoren Ecoinvent'!$A:$A,0))),0)</f>
        <v>1.1418428571428558</v>
      </c>
      <c r="BG47" s="306">
        <f ca="1">IF(OR(AJ47="Benzin",AJ47="Diesel"),0,IF(ISERROR(OFFSET('Daten KEA'!$A$1,MATCH(BG$5,'Daten KEA'!$A:$A,0)-1,MATCH(AN47,'Daten KEA'!$A$424:$ADO$424,0)-1)),0,OFFSET('Daten KEA'!$A$1,MATCH(BG$5,'Daten KEA'!$A:$A,0)-1,MATCH(AN47,'Daten KEA'!$A$424:$ADO$424,0)-1))+IF(ISERROR($AL47*INDEX('Energiefaktoren Ecoinvent'!$H:$H,MATCH('mobitool-Faktoren v2.0'!$AJ47,'Energiefaktoren Ecoinvent'!$A:$A,0))),0,$AL47*INDEX('Energiefaktoren Ecoinvent'!$H:$H,MATCH('mobitool-Faktoren v2.0'!$AJ47,'Energiefaktoren Ecoinvent'!$A:$A,0))))</f>
        <v>0</v>
      </c>
      <c r="BH47" s="306">
        <f ca="1">IF(ISERROR(OFFSET('Daten KEA'!$A$1,MATCH(BH$5,'Daten KEA'!$A:$A,0)-1,MATCH(AO47,'Daten KEA'!$A$424:$ADO$424,0)-1)),0,OFFSET('Daten KEA'!$A$1,MATCH(BH$5,'Daten KEA'!$A:$A,0)-1,MATCH(AO47,'Daten KEA'!$A$424:$ADO$424,0)-1))-IF(ISERROR($AK47*INDEX('Energiefaktoren Ecoinvent'!$H:$H,MATCH('mobitool-Faktoren v2.0'!$AI47,'Energiefaktoren Ecoinvent'!$A:$A,0))),0,$AK47*INDEX('Energiefaktoren Ecoinvent'!$H:$H,MATCH('mobitool-Faktoren v2.0'!$AI47,'Energiefaktoren Ecoinvent'!$A:$A,0)))+IF(OR(AJ47="Benzin",AJ47="Diesel"),IF(ISERROR(OFFSET('Daten KEA'!$A$1,MATCH(BI$5,'Daten KEA'!$A:$A,0)-1,MATCH(AP47,'Daten KEA'!$A$424:$ADO$424,0)-1)),0,OFFSET('Daten KEA'!$A$1,MATCH(BI$5,'Daten KEA'!$A:$A,0)-1,MATCH(AP47,'Daten KEA'!$A$424:$ADO$424,0)-1))-IF(ISERROR($AL47*INDEX('Energiefaktoren Ecoinvent'!$H:$H,MATCH('mobitool-Faktoren v2.0'!$AJ47,'Energiefaktoren Ecoinvent'!$A:$A,0))),0,$AL47*INDEX('Energiefaktoren Ecoinvent'!$H:$H,MATCH('mobitool-Faktoren v2.0'!$AJ47,'Energiefaktoren Ecoinvent'!$A:$A,0))),0)</f>
        <v>8.5677753747644081E-2</v>
      </c>
      <c r="BI47" s="306">
        <f ca="1">IF(OR(AJ47="Benzin",AJ47="Diesel"),0,IF(ISERROR(OFFSET('Daten KEA'!$A$1,MATCH(BI$5,'Daten KEA'!$A:$A,0)-1,MATCH(AP47,'Daten KEA'!$A$424:$ADO$424,0)-1)),0,OFFSET('Daten KEA'!$A$1,MATCH(BI$5,'Daten KEA'!$A:$A,0)-1,MATCH(AP47,'Daten KEA'!$A$424:$ADO$424,0)-1))-IF(ISERROR($AL47*INDEX('Energiefaktoren Ecoinvent'!$H:$H,MATCH('mobitool-Faktoren v2.0'!$AJ47,'Energiefaktoren Ecoinvent'!$A:$A,0))),0,$AL47*INDEX('Energiefaktoren Ecoinvent'!$H:$H,MATCH('mobitool-Faktoren v2.0'!$AJ47,'Energiefaktoren Ecoinvent'!$A:$A,0))))</f>
        <v>0</v>
      </c>
      <c r="BJ47" s="306">
        <f t="shared" ca="1" si="41"/>
        <v>1.2275206108904999</v>
      </c>
      <c r="BK47" s="306">
        <f ca="1">IF(ISERROR(OFFSET('Daten KEA'!$A$1,MATCH(BK$5,'Daten KEA'!$A:$A,0)-1,MATCH(AQ47,'Daten KEA'!$A$424:$ADO$424,0)-1)),0,OFFSET('Daten KEA'!$A$1,MATCH(BK$5,'Daten KEA'!$A:$A,0)-1,MATCH(AQ47,'Daten KEA'!$A$424:$ADO$424,0)-1))</f>
        <v>5.6934798130256002E-2</v>
      </c>
      <c r="BL47" s="306">
        <f ca="1">IF(ISERROR(OFFSET('Daten KEA'!$A$1,MATCH(BL$5,'Daten KEA'!$A:$A,0)-1,MATCH(AR47,'Daten KEA'!$A$424:$ADO$424,0)-1)),0,OFFSET('Daten KEA'!$A$1,MATCH(BL$5,'Daten KEA'!$A:$A,0)-1,MATCH(AR47,'Daten KEA'!$A$424:$ADO$424,0)-1))</f>
        <v>0.21527777451510002</v>
      </c>
      <c r="BM47" s="306">
        <f ca="1">IF(ISERROR(OFFSET('Daten KEA'!$A$1,MATCH(BM$5,'Daten KEA'!$A:$A,0)-1,MATCH(AS47,'Daten KEA'!$A$424:$ADO$424,0)-1)),0,OFFSET('Daten KEA'!$A$1,MATCH(BM$5,'Daten KEA'!$A:$A,0)-1,MATCH(AS47,'Daten KEA'!$A$424:$ADO$424,0)-1))</f>
        <v>0.29876169139795</v>
      </c>
      <c r="BN47" s="307">
        <f t="shared" ca="1" si="43"/>
        <v>1.7984948749338059</v>
      </c>
      <c r="BO47" s="306">
        <f ca="1">IF(ISERROR(OFFSET('Daten KEA'!$A$1,MATCH(BO$5,'Daten KEA'!$A:$A,0)-1,MATCH(AT47,'Daten KEA'!$A$424:$ADO$424,0)-1)),0,OFFSET('Daten KEA'!$A$1,MATCH(BO$5,'Daten KEA'!$A:$A,0)-1,MATCH(AT47,'Daten KEA'!$A$424:$ADO$424,0)-1))</f>
        <v>1.7984948670338998</v>
      </c>
      <c r="BP47" s="305">
        <f t="shared" ca="1" si="8"/>
        <v>0.99999999560749042</v>
      </c>
      <c r="BQ47" s="308">
        <f ca="1">IF(ISERROR(OFFSET('Daten GWP'!$A$1,MATCH(BQ$5,'Daten GWP'!$A:$A,0)-1,MATCH(AM47,'Daten GWP'!$A$424:$ADO$424,0)-1)),0,OFFSET('Daten GWP'!$A$1,MATCH(BQ$5,'Daten GWP'!$A:$A,0)-1,MATCH(AM47,'Daten GWP'!$A$424:$ADO$424,0)-1))*1000</f>
        <v>78.304439000000002</v>
      </c>
      <c r="BR47" s="308">
        <f ca="1">IF(ISERROR(OFFSET('Daten GWP'!$A$1,MATCH(BR$5,'Daten GWP'!$A:$A,0)-1,MATCH(AN47,'Daten GWP'!$A$424:$ADO$424,0)-1)),0,OFFSET('Daten GWP'!$A$1,MATCH(BR$5,'Daten GWP'!$A:$A,0)-1,MATCH(AN47,'Daten GWP'!$A$424:$ADO$424,0)-1))*1000</f>
        <v>0</v>
      </c>
      <c r="BS47" s="308">
        <f ca="1">IF(ISERROR(OFFSET('Daten GWP'!$A$1,MATCH(BS$5,'Daten GWP'!$A:$A,0)-1,MATCH(AO47,'Daten GWP'!$A$424:$ADO$424,0)-1)),0,OFFSET('Daten GWP'!$A$1,MATCH(BS$5,'Daten GWP'!$A:$A,0)-1,MATCH(AO47,'Daten GWP'!$A$424:$ADO$424,0)-1))*1000</f>
        <v>14.200666</v>
      </c>
      <c r="BT47" s="308">
        <f ca="1">IF(ISERROR(OFFSET('Daten GWP'!$A$1,MATCH(BT$5,'Daten GWP'!$A:$A,0)-1,MATCH(AP47,'Daten GWP'!$A$424:$ADO$424,0)-1)),0,OFFSET('Daten GWP'!$A$1,MATCH(BT$5,'Daten GWP'!$A:$A,0)-1,MATCH(AP47,'Daten GWP'!$A$424:$ADO$424,0)-1))*1000</f>
        <v>0</v>
      </c>
      <c r="BU47" s="308">
        <f t="shared" ca="1" si="9"/>
        <v>92.505105</v>
      </c>
      <c r="BV47" s="308">
        <f ca="1">IF(ISERROR(OFFSET('Daten GWP'!$A$1,MATCH(BV$5,'Daten GWP'!$A:$A,0)-1,MATCH(AQ47,'Daten GWP'!$A$424:$ADO$424,0)-1)),0,OFFSET('Daten GWP'!$A$1,MATCH(BV$5,'Daten GWP'!$A:$A,0)-1,MATCH(AQ47,'Daten GWP'!$A$424:$ADO$424,0)-1))*1000</f>
        <v>2.0769929</v>
      </c>
      <c r="BW47" s="308">
        <f ca="1">IF(ISERROR(OFFSET('Daten GWP'!$A$1,MATCH(BW$5,'Daten GWP'!$A:$A,0)-1,MATCH(AR47,'Daten GWP'!$A$424:$ADO$424,0)-1)),0,OFFSET('Daten GWP'!$A$1,MATCH(BW$5,'Daten GWP'!$A:$A,0)-1,MATCH(AR47,'Daten GWP'!$A$424:$ADO$424,0)-1))*1000</f>
        <v>12.464288</v>
      </c>
      <c r="BX47" s="308">
        <f ca="1">IF(ISERROR(OFFSET('Daten GWP'!$A$1,MATCH(BX$5,'Daten GWP'!$A:$A,0)-1,MATCH(AS47,'Daten GWP'!$A$424:$ADO$424,0)-1)),0,OFFSET('Daten GWP'!$A$1,MATCH(BX$5,'Daten GWP'!$A:$A,0)-1,MATCH(AS47,'Daten GWP'!$A$424:$ADO$424,0)-1))*1000</f>
        <v>5.5634274000000001</v>
      </c>
      <c r="BY47" s="309">
        <f t="shared" ca="1" si="44"/>
        <v>112.60981329999998</v>
      </c>
      <c r="BZ47" s="308">
        <f ca="1">IF(ISERROR(OFFSET('Daten GWP'!$A$1,MATCH(BZ$5,'Daten GWP'!$A:$A,0)-1,MATCH(AT47,'Daten GWP'!$A$424:$ADO$424,0)-1)),0,OFFSET('Daten GWP'!$A$1,MATCH(BZ$5,'Daten GWP'!$A:$A,0)-1,MATCH(AT47,'Daten GWP'!$A$424:$ADO$424,0)-1))*1000</f>
        <v>112.60981000000001</v>
      </c>
      <c r="CA47" s="305">
        <f t="shared" ca="1" si="11"/>
        <v>0.9999999706952718</v>
      </c>
      <c r="CB47" s="310">
        <f ca="1">IF(ISERROR(OFFSET('Daten Elementary'!$A$1,MATCH(CB$5,'Daten Elementary'!$A:$A,0)-1,MATCH(AM47,'Daten Elementary'!$A$424:$ADO$424,0)-1)),0,OFFSET('Daten Elementary'!$A$1,MATCH(CB$5,'Daten Elementary'!$A:$A,0)-1,MATCH(AM47,'Daten Elementary'!$A$424:$ADO$424,0)-1))*1000000</f>
        <v>16.915500000000002</v>
      </c>
      <c r="CC47" s="310">
        <f ca="1">IF(ISERROR(OFFSET('Daten Elementary'!$A$1,MATCH(CC$5,'Daten Elementary'!$A:$A,0)-1,MATCH(AN47,'Daten Elementary'!$A$424:$ADO$424,0)-1)),0,OFFSET('Daten Elementary'!$A$1,MATCH(CC$5,'Daten Elementary'!$A:$A,0)-1,MATCH(AN47,'Daten Elementary'!$A$424:$ADO$424,0)-1))*1000000</f>
        <v>0</v>
      </c>
      <c r="CD47" s="310">
        <f ca="1">IF(ISERROR(OFFSET('Daten Elementary'!$A$1,MATCH(CD$5,'Daten Elementary'!$A:$A,0)-1,MATCH(AO47,'Daten Elementary'!$A$424:$ADO$424,0)-1)),0,OFFSET('Daten Elementary'!$A$1,MATCH(CD$5,'Daten Elementary'!$A:$A,0)-1,MATCH(AO47,'Daten Elementary'!$A$424:$ADO$424,0)-1))*1000000</f>
        <v>5.1269413000000004</v>
      </c>
      <c r="CE47" s="310">
        <f ca="1">IF(ISERROR(OFFSET('Daten Elementary'!$A$1,MATCH(CE$5,'Daten Elementary'!$A:$A,0)-1,MATCH(AP47,'Daten Elementary'!$A$424:$ADO$424,0)-1)),0,OFFSET('Daten Elementary'!$A$1,MATCH(CE$5,'Daten Elementary'!$A:$A,0)-1,MATCH(AP47,'Daten Elementary'!$A$424:$ADO$424,0)-1))*1000000</f>
        <v>0</v>
      </c>
      <c r="CF47" s="310">
        <f t="shared" ca="1" si="12"/>
        <v>22.0424413</v>
      </c>
      <c r="CG47" s="310">
        <f ca="1">IF(ISERROR(OFFSET('Daten Elementary'!$A$1,MATCH(CG$5,'Daten Elementary'!$A:$A,0)-1,MATCH(AQ47,'Daten Elementary'!$A$424:$ADO$424,0)-1)),0,OFFSET('Daten Elementary'!$A$1,MATCH(CG$5,'Daten Elementary'!$A:$A,0)-1,MATCH(AQ47,'Daten Elementary'!$A$424:$ADO$424,0)-1))*1000000</f>
        <v>0.82194163000000009</v>
      </c>
      <c r="CH47" s="310">
        <f ca="1">IF(ISERROR(OFFSET('Daten Elementary'!$A$1,MATCH(CH$5,'Daten Elementary'!$A:$A,0)-1,MATCH(AR47,'Daten Elementary'!$A$424:$ADO$424,0)-1)),0,OFFSET('Daten Elementary'!$A$1,MATCH(CH$5,'Daten Elementary'!$A:$A,0)-1,MATCH(AR47,'Daten Elementary'!$A$424:$ADO$424,0)-1))*1000000</f>
        <v>12.872984000000001</v>
      </c>
      <c r="CI47" s="310">
        <f ca="1">IF(ISERROR(OFFSET('Daten Elementary'!$A$1,MATCH(CI$5,'Daten Elementary'!$A:$A,0)-1,MATCH(AS47,'Daten Elementary'!$A$424:$ADO$424,0)-1)),0,OFFSET('Daten Elementary'!$A$1,MATCH(CI$5,'Daten Elementary'!$A:$A,0)-1,MATCH(AS47,'Daten Elementary'!$A$424:$ADO$424,0)-1))*1000000</f>
        <v>4.6651074000000001</v>
      </c>
      <c r="CJ47" s="311">
        <f t="shared" ca="1" si="13"/>
        <v>40.402474330000004</v>
      </c>
      <c r="CK47" s="310">
        <f ca="1">IF(ISERROR(OFFSET('Daten Elementary'!$A$1,MATCH(CK$5,'Daten Elementary'!$A:$A,0)-1,MATCH($AT47,'Daten Elementary'!$A$424:$ADO$424,0)-1)),0,OFFSET('Daten Elementary'!$A$1,MATCH(CK$5,'Daten Elementary'!$A:$A,0)-1,MATCH($AT47,'Daten Elementary'!$A$424:$ADO$424,0)-1))*1000000</f>
        <v>40.402473999999998</v>
      </c>
      <c r="CL47" s="305">
        <f t="shared" ca="1" si="14"/>
        <v>0.99999999183218324</v>
      </c>
      <c r="CM47" s="312">
        <f ca="1">IF(ISERROR(OFFSET('Daten Elementary'!$A$1,MATCH(CM$5,'Daten Elementary'!$A:$A,0)-1,MATCH(AM47,'Daten Elementary'!$A$424:$ADO$424,0)-1)),0,OFFSET('Daten Elementary'!$A$1,MATCH(CM$5,'Daten Elementary'!$A:$A,0)-1,MATCH(AM47,'Daten Elementary'!$A$424:$ADO$424,0)-1))*1000000</f>
        <v>5.6385000000000005</v>
      </c>
      <c r="CN47" s="312">
        <f ca="1">IF(ISERROR(OFFSET('Daten Elementary'!$A$1,MATCH(CN$5,'Daten Elementary'!$A:$A,0)-1,MATCH(AN47,'Daten Elementary'!$A$424:$ADO$424,0)-1)),0,OFFSET('Daten Elementary'!$A$1,MATCH(CN$5,'Daten Elementary'!$A:$A,0)-1,MATCH(AN47,'Daten Elementary'!$A$424:$ADO$424,0)-1))*1000000</f>
        <v>0</v>
      </c>
      <c r="CO47" s="312">
        <f ca="1">IF(ISERROR(OFFSET('Daten Elementary'!$A$1,MATCH(CO$5,'Daten Elementary'!$A:$A,0)-1,MATCH(AO47,'Daten Elementary'!$A$424:$ADO$424,0)-1)),0,OFFSET('Daten Elementary'!$A$1,MATCH(CO$5,'Daten Elementary'!$A:$A,0)-1,MATCH(AO47,'Daten Elementary'!$A$424:$ADO$424,0)-1))*1000000</f>
        <v>4.1222826000000001</v>
      </c>
      <c r="CP47" s="312">
        <f ca="1">IF(ISERROR(OFFSET('Daten Elementary'!$A$1,MATCH(CP$5,'Daten Elementary'!$A:$A,0)-1,MATCH(AP47,'Daten Elementary'!$A$424:$ADO$424,0)-1)),0,OFFSET('Daten Elementary'!$A$1,MATCH(CP$5,'Daten Elementary'!$A:$A,0)-1,MATCH(AP47,'Daten Elementary'!$A$424:$ADO$424,0)-1))*1000000</f>
        <v>0</v>
      </c>
      <c r="CQ47" s="312">
        <f t="shared" ca="1" si="15"/>
        <v>9.7607826000000006</v>
      </c>
      <c r="CR47" s="312">
        <f ca="1">IF(ISERROR(OFFSET('Daten Elementary'!$A$1,MATCH(CR$5,'Daten Elementary'!$A:$A,0)-1,MATCH(AQ47,'Daten Elementary'!$A$424:$ADO$424,0)-1)),0,OFFSET('Daten Elementary'!$A$1,MATCH(CR$5,'Daten Elementary'!$A:$A,0)-1,MATCH(AQ47,'Daten Elementary'!$A$424:$ADO$424,0)-1))*1000000</f>
        <v>0.54908192999999994</v>
      </c>
      <c r="CS47" s="312">
        <f ca="1">IF(ISERROR(OFFSET('Daten Elementary'!$A$1,MATCH(CS$5,'Daten Elementary'!$A:$A,0)-1,MATCH(AR47,'Daten Elementary'!$A$424:$ADO$424,0)-1)),0,OFFSET('Daten Elementary'!$A$1,MATCH(CS$5,'Daten Elementary'!$A:$A,0)-1,MATCH(AR47,'Daten Elementary'!$A$424:$ADO$424,0)-1))*1000000</f>
        <v>4.3655207999999996</v>
      </c>
      <c r="CT47" s="312">
        <f ca="1">IF(ISERROR(OFFSET('Daten Elementary'!$A$1,MATCH(CT$5,'Daten Elementary'!$A:$A,0)-1,MATCH(AS47,'Daten Elementary'!$A$424:$ADO$424,0)-1)),0,OFFSET('Daten Elementary'!$A$1,MATCH(CT$5,'Daten Elementary'!$A:$A,0)-1,MATCH(AS47,'Daten Elementary'!$A$424:$ADO$424,0)-1))*1000000</f>
        <v>2.6353765999999998</v>
      </c>
      <c r="CU47" s="313">
        <f t="shared" ca="1" si="16"/>
        <v>17.310761930000002</v>
      </c>
      <c r="CV47" s="312">
        <f ca="1">IF(ISERROR(OFFSET('Daten Elementary'!$A$1,MATCH(CV$5,'Daten Elementary'!$A:$A,0)-1,MATCH($AT47,'Daten Elementary'!$A$424:$ADO$424,0)-1)),0,OFFSET('Daten Elementary'!$A$1,MATCH(CV$5,'Daten Elementary'!$A:$A,0)-1,MATCH($AT47,'Daten Elementary'!$A$424:$ADO$424,0)-1))*1000000</f>
        <v>17.310762</v>
      </c>
      <c r="CW47" s="305">
        <f t="shared" ca="1" si="17"/>
        <v>1.0000000040437271</v>
      </c>
      <c r="CX47" s="314">
        <f ca="1">IF(ISERROR(OFFSET('Daten Elementary'!$A$1,MATCH(CX$5,'Daten Elementary'!$A:$A,0)-1,MATCH(AM47,'Daten Elementary'!$A$424:$ADO$424,0)-1)),0,OFFSET('Daten Elementary'!$A$1,MATCH(CX$5,'Daten Elementary'!$A:$A,0)-1,MATCH(AM47,'Daten Elementary'!$A$424:$ADO$424,0)-1))*1000000</f>
        <v>52.178836999999994</v>
      </c>
      <c r="CY47" s="314">
        <f ca="1">IF(ISERROR(OFFSET('Daten Elementary'!$A$1,MATCH(CY$5,'Daten Elementary'!$A:$A,0)-1,MATCH(AN47,'Daten Elementary'!$A$424:$ADO$424,0)-1)),0,OFFSET('Daten Elementary'!$A$1,MATCH(CY$5,'Daten Elementary'!$A:$A,0)-1,MATCH(AN47,'Daten Elementary'!$A$424:$ADO$424,0)-1))*1000000</f>
        <v>0</v>
      </c>
      <c r="CZ47" s="314">
        <f ca="1">IF(ISERROR(OFFSET('Daten Elementary'!$A$1,MATCH(CZ$5,'Daten Elementary'!$A:$A,0)-1,MATCH(AO47,'Daten Elementary'!$A$424:$ADO$424,0)-1)),0,OFFSET('Daten Elementary'!$A$1,MATCH(CZ$5,'Daten Elementary'!$A:$A,0)-1,MATCH(AO47,'Daten Elementary'!$A$424:$ADO$424,0)-1))*1000000</f>
        <v>57.259805</v>
      </c>
      <c r="DA47" s="314">
        <f ca="1">IF(ISERROR(OFFSET('Daten Elementary'!$A$1,MATCH(DA$5,'Daten Elementary'!$A:$A,0)-1,MATCH(AP47,'Daten Elementary'!$A$424:$ADO$424,0)-1)),0,OFFSET('Daten Elementary'!$A$1,MATCH(DA$5,'Daten Elementary'!$A:$A,0)-1,MATCH(AP47,'Daten Elementary'!$A$424:$ADO$424,0)-1))*1000000</f>
        <v>0</v>
      </c>
      <c r="DB47" s="314">
        <f t="shared" ca="1" si="18"/>
        <v>109.43864199999999</v>
      </c>
      <c r="DC47" s="314">
        <f ca="1">IF(ISERROR(OFFSET('Daten Elementary'!$A$1,MATCH(DC$5,'Daten Elementary'!$A:$A,0)-1,MATCH(AQ47,'Daten Elementary'!$A$424:$ADO$424,0)-1)),0,OFFSET('Daten Elementary'!$A$1,MATCH(DC$5,'Daten Elementary'!$A:$A,0)-1,MATCH(AQ47,'Daten Elementary'!$A$424:$ADO$424,0)-1))*1000000</f>
        <v>2.0739519</v>
      </c>
      <c r="DD47" s="314">
        <f ca="1">IF(ISERROR(OFFSET('Daten Elementary'!$A$1,MATCH(DD$5,'Daten Elementary'!$A:$A,0)-1,MATCH(AR47,'Daten Elementary'!$A$424:$ADO$424,0)-1)),0,OFFSET('Daten Elementary'!$A$1,MATCH(DD$5,'Daten Elementary'!$A:$A,0)-1,MATCH(AR47,'Daten Elementary'!$A$424:$ADO$424,0)-1))*1000000</f>
        <v>21.475028999999999</v>
      </c>
      <c r="DE47" s="314">
        <f ca="1">IF(ISERROR(OFFSET('Daten Elementary'!$A$1,MATCH(DE$5,'Daten Elementary'!$A:$A,0)-1,MATCH(AS47,'Daten Elementary'!$A$424:$ADO$424,0)-1)),0,OFFSET('Daten Elementary'!$A$1,MATCH(DE$5,'Daten Elementary'!$A:$A,0)-1,MATCH(AS47,'Daten Elementary'!$A$424:$ADO$424,0)-1))*1000000</f>
        <v>20.554779</v>
      </c>
      <c r="DF47" s="315">
        <f t="shared" ca="1" si="19"/>
        <v>153.54240189999999</v>
      </c>
      <c r="DG47" s="314">
        <f ca="1">IF(ISERROR(OFFSET('Daten Elementary'!$A$1,MATCH(DG$5,'Daten Elementary'!$A:$A,0)-1,MATCH($AT47,'Daten Elementary'!$A$424:$ADO$424,0)-1)),0,OFFSET('Daten Elementary'!$A$1,MATCH(DG$5,'Daten Elementary'!$A:$A,0)-1,MATCH($AT47,'Daten Elementary'!$A$424:$ADO$424,0)-1))*1000000</f>
        <v>153.54240000000001</v>
      </c>
      <c r="DH47" s="305">
        <f t="shared" ca="1" si="20"/>
        <v>0.9999999876255683</v>
      </c>
      <c r="DI47" s="316">
        <f ca="1">IF(ISERROR(OFFSET('Daten Elementary'!$A$1,MATCH(DI$5,'Daten Elementary'!$A:$A,0)-1,MATCH(AM47,'Daten Elementary'!$A$424:$ADO$424,0)-1)),0,OFFSET('Daten Elementary'!$A$1,MATCH(DI$5,'Daten Elementary'!$A:$A,0)-1,MATCH(AM47,'Daten Elementary'!$A$424:$ADO$424,0)-1))*1000000</f>
        <v>84.969000000000008</v>
      </c>
      <c r="DJ47" s="316">
        <f ca="1">IF(ISERROR(OFFSET('Daten Elementary'!$A$1,MATCH(DJ$5,'Daten Elementary'!$A:$A,0)-1,MATCH(AN47,'Daten Elementary'!$A$424:$ADO$424,0)-1)),0,OFFSET('Daten Elementary'!$A$1,MATCH(DJ$5,'Daten Elementary'!$A:$A,0)-1,MATCH(AN47,'Daten Elementary'!$A$424:$ADO$424,0)-1))*1000000</f>
        <v>0</v>
      </c>
      <c r="DK47" s="316">
        <f ca="1">IF(ISERROR(OFFSET('Daten Elementary'!$A$1,MATCH(DK$5,'Daten Elementary'!$A:$A,0)-1,MATCH(AO47,'Daten Elementary'!$A$424:$ADO$424,0)-1)),0,OFFSET('Daten Elementary'!$A$1,MATCH(DK$5,'Daten Elementary'!$A:$A,0)-1,MATCH(AO47,'Daten Elementary'!$A$424:$ADO$424,0)-1))*1000000</f>
        <v>61.211805999999996</v>
      </c>
      <c r="DL47" s="316">
        <f ca="1">IF(ISERROR(OFFSET('Daten Elementary'!$A$1,MATCH(DL$5,'Daten Elementary'!$A:$A,0)-1,MATCH(AP47,'Daten Elementary'!$A$424:$ADO$424,0)-1)),0,OFFSET('Daten Elementary'!$A$1,MATCH(DL$5,'Daten Elementary'!$A:$A,0)-1,MATCH(AP47,'Daten Elementary'!$A$424:$ADO$424,0)-1))*1000000</f>
        <v>0</v>
      </c>
      <c r="DM47" s="316">
        <f t="shared" ca="1" si="21"/>
        <v>146.18080600000002</v>
      </c>
      <c r="DN47" s="316">
        <f ca="1">IF(ISERROR(OFFSET('Daten Elementary'!$A$1,MATCH(DN$5,'Daten Elementary'!$A:$A,0)-1,MATCH(AQ47,'Daten Elementary'!$A$424:$ADO$424,0)-1)),0,OFFSET('Daten Elementary'!$A$1,MATCH(DN$5,'Daten Elementary'!$A:$A,0)-1,MATCH(AQ47,'Daten Elementary'!$A$424:$ADO$424,0)-1))*1000000</f>
        <v>3.7829799999999998</v>
      </c>
      <c r="DO47" s="316">
        <f ca="1">IF(ISERROR(OFFSET('Daten Elementary'!$A$1,MATCH(DO$5,'Daten Elementary'!$A:$A,0)-1,MATCH(AR47,'Daten Elementary'!$A$424:$ADO$424,0)-1)),0,OFFSET('Daten Elementary'!$A$1,MATCH(DO$5,'Daten Elementary'!$A:$A,0)-1,MATCH(AR47,'Daten Elementary'!$A$424:$ADO$424,0)-1))*1000000</f>
        <v>21.733657999999998</v>
      </c>
      <c r="DP47" s="316">
        <f ca="1">IF(ISERROR(OFFSET('Daten Elementary'!$A$1,MATCH(DP$5,'Daten Elementary'!$A:$A,0)-1,MATCH(AS47,'Daten Elementary'!$A$424:$ADO$424,0)-1)),0,OFFSET('Daten Elementary'!$A$1,MATCH(DP$5,'Daten Elementary'!$A:$A,0)-1,MATCH(AS47,'Daten Elementary'!$A$424:$ADO$424,0)-1))*1000000</f>
        <v>23.229236999999998</v>
      </c>
      <c r="DQ47" s="317">
        <f t="shared" ca="1" si="22"/>
        <v>194.92668100000003</v>
      </c>
      <c r="DR47" s="316">
        <f ca="1">IF(ISERROR(OFFSET('Daten Elementary'!$A$1,MATCH(DR$5,'Daten Elementary'!$A:$A,0)-1,MATCH($AT47,'Daten Elementary'!$A$424:$ADO$424,0)-1)),0,OFFSET('Daten Elementary'!$A$1,MATCH(DR$5,'Daten Elementary'!$A:$A,0)-1,MATCH($AT47,'Daten Elementary'!$A$424:$ADO$424,0)-1))*1000000</f>
        <v>194.92667999999998</v>
      </c>
      <c r="DS47" s="305">
        <f t="shared" ca="1" si="23"/>
        <v>0.99999999486986568</v>
      </c>
      <c r="DT47" s="318">
        <f ca="1">IF(ISERROR(OFFSET('Daten UBP13'!$A$1,MATCH(DT$5,'Daten UBP13'!$A:$A,0)-1,MATCH(AM47,'Daten UBP13'!$A$424:$AEG$424,0)-1)),0,OFFSET('Daten UBP13'!$A$1,MATCH(DT$5,'Daten UBP13'!$A:$A,0)-1,MATCH(AM47,'Daten UBP13'!$A$424:$AEG$424,0)-1))</f>
        <v>69.425056999999995</v>
      </c>
      <c r="DU47" s="318">
        <f ca="1">IF(ISERROR(OFFSET('Daten UBP13'!$A$1,MATCH(DU$5,'Daten UBP13'!$A:$A,0)-1,MATCH(AN47,'Daten UBP13'!$A$424:$AEG$424,0)-1)),0,OFFSET('Daten UBP13'!$A$1,MATCH(DU$5,'Daten UBP13'!$A:$A,0)-1,MATCH(AN47,'Daten UBP13'!$A$424:$AEG$424,0)-1))</f>
        <v>0</v>
      </c>
      <c r="DV47" s="318">
        <f ca="1">IF(ISERROR(OFFSET('Daten UBP13'!$A$1,MATCH(DV$5,'Daten UBP13'!$A:$A,0)-1,MATCH(AO47,'Daten UBP13'!$A$424:$AEG$424,0)-1)),0,OFFSET('Daten UBP13'!$A$1,MATCH(DV$5,'Daten UBP13'!$A:$A,0)-1,MATCH(AO47,'Daten UBP13'!$A$424:$AEG$424,0)-1))</f>
        <v>27.722349999999999</v>
      </c>
      <c r="DW47" s="318">
        <f ca="1">IF(ISERROR(OFFSET('Daten UBP13'!$A$1,MATCH(DW$5,'Daten UBP13'!$A:$A,0)-1,MATCH(AP47,'Daten UBP13'!$A$424:$AEG$424,0)-1)),0,OFFSET('Daten UBP13'!$A$1,MATCH(DW$5,'Daten UBP13'!$A:$A,0)-1,MATCH(AP47,'Daten UBP13'!$A$424:$AEG$424,0)-1))</f>
        <v>0</v>
      </c>
      <c r="DX47" s="318">
        <f t="shared" ca="1" si="24"/>
        <v>97.147406999999987</v>
      </c>
      <c r="DY47" s="318">
        <f ca="1">IF(ISERROR(OFFSET('Daten UBP13'!$A$1,MATCH(DY$5,'Daten UBP13'!$A:$A,0)-1,MATCH(AQ47,'Daten UBP13'!$A$424:$AEG$424,0)-1)),0,OFFSET('Daten UBP13'!$A$1,MATCH(DY$5,'Daten UBP13'!$A:$A,0)-1,MATCH(AQ47,'Daten UBP13'!$A$424:$AEG$424,0)-1))</f>
        <v>3.0491820000000001</v>
      </c>
      <c r="DZ47" s="318">
        <f ca="1">IF(ISERROR(OFFSET('Daten UBP13'!$A$1,MATCH(DZ$5,'Daten UBP13'!$A:$A,0)-1,MATCH(AR47,'Daten UBP13'!$A$424:$AEG$424,0)-1)),0,OFFSET('Daten UBP13'!$A$1,MATCH(DZ$5,'Daten UBP13'!$A:$A,0)-1,MATCH(AR47,'Daten UBP13'!$A$424:$AEG$424,0)-1))</f>
        <v>20.313846999999999</v>
      </c>
      <c r="EA47" s="318">
        <f ca="1">IF(ISERROR(OFFSET('Daten UBP13'!$A$1,MATCH(EA$5,'Daten UBP13'!$A:$A,0)-1,MATCH(AS47,'Daten UBP13'!$A$424:$AEG$424,0)-1)),0,OFFSET('Daten UBP13'!$A$1,MATCH(EA$5,'Daten UBP13'!$A:$A,0)-1,MATCH(AS47,'Daten UBP13'!$A$424:$AEG$424,0)-1))</f>
        <v>14.869044000000001</v>
      </c>
      <c r="EB47" s="319">
        <f t="shared" ca="1" si="25"/>
        <v>135.37947999999997</v>
      </c>
      <c r="EC47" s="318">
        <f ca="1">IF(ISERROR(OFFSET('Daten UBP13'!$A$1,MATCH(EC$5,'Daten UBP13'!$A:$A,0)-1,MATCH(AT47,'Daten UBP13'!$A$424:$AEG$424,0)-1)),0,OFFSET('Daten UBP13'!$A$1,MATCH(EC$5,'Daten UBP13'!$A:$A,0)-1,MATCH(AT47,'Daten UBP13'!$A$424:$AEG$424,0)-1))</f>
        <v>135.37948</v>
      </c>
      <c r="ED47" s="305">
        <f t="shared" ca="1" si="26"/>
        <v>1.0000000000000002</v>
      </c>
      <c r="EE47" s="320">
        <f ca="1">IF(ISERROR(OFFSET('Daten ReCiPe'!$A$1,MATCH(EE$5,'Daten ReCiPe'!$A:$A,0)-1,MATCH(AM47,'Daten ReCiPe'!$A$424:$ADO$424,0)-1)),0,OFFSET('Daten ReCiPe'!$A$1,MATCH(EE$5,'Daten ReCiPe'!$A:$A,0)-1,MATCH(AM47,'Daten ReCiPe'!$A$424:$ADO$424,0)-1))*1000</f>
        <v>3.7856505</v>
      </c>
      <c r="EF47" s="320">
        <f ca="1">IF(ISERROR(OFFSET('Daten ReCiPe'!$A$1,MATCH(EF$5,'Daten ReCiPe'!$A:$A,0)-1,MATCH(AN47,'Daten ReCiPe'!$A$424:$ADO$424,0)-1)),0,OFFSET('Daten ReCiPe'!$A$1,MATCH(EF$5,'Daten ReCiPe'!$A:$A,0)-1,MATCH(AN47,'Daten ReCiPe'!$A$424:$ADO$424,0)-1))*1000</f>
        <v>0</v>
      </c>
      <c r="EG47" s="320">
        <f ca="1">IF(ISERROR(OFFSET('Daten ReCiPe'!$A$1,MATCH(EG$5,'Daten ReCiPe'!$A:$A,0)-1,MATCH(AO47,'Daten ReCiPe'!$A$424:$ADO$424,0)-1)),0,OFFSET('Daten ReCiPe'!$A$1,MATCH(EG$5,'Daten ReCiPe'!$A:$A,0)-1,MATCH(AO47,'Daten ReCiPe'!$A$424:$ADO$424,0)-1))*1000</f>
        <v>4.6765169000000002</v>
      </c>
      <c r="EH47" s="320">
        <f ca="1">IF(ISERROR(OFFSET('Daten ReCiPe'!$A$1,MATCH(EH$5,'Daten ReCiPe'!$A:$A,0)-1,MATCH(AP47,'Daten ReCiPe'!$A$424:$ADO$424,0)-1)),0,OFFSET('Daten ReCiPe'!$A$1,MATCH(EH$5,'Daten ReCiPe'!$A:$A,0)-1,MATCH(AP47,'Daten ReCiPe'!$A$424:$ADO$424,0)-1))*1000</f>
        <v>0</v>
      </c>
      <c r="EI47" s="320">
        <f t="shared" ca="1" si="27"/>
        <v>8.4621674000000002</v>
      </c>
      <c r="EJ47" s="320">
        <f ca="1">IF(ISERROR(OFFSET('Daten ReCiPe'!$A$1,MATCH(EJ$5,'Daten ReCiPe'!$A:$A,0)-1,MATCH(AQ47,'Daten ReCiPe'!$A$424:$ADO$424,0)-1)),0,OFFSET('Daten ReCiPe'!$A$1,MATCH(EJ$5,'Daten ReCiPe'!$A:$A,0)-1,MATCH(AQ47,'Daten ReCiPe'!$A$424:$ADO$424,0)-1))*1000</f>
        <v>0.27879211999999998</v>
      </c>
      <c r="EK47" s="320">
        <f ca="1">IF(ISERROR(OFFSET('Daten ReCiPe'!$A$1,MATCH(EK$5,'Daten ReCiPe'!$A:$A,0)-1,MATCH(AR47,'Daten ReCiPe'!$A$424:$ADO$424,0)-1)),0,OFFSET('Daten ReCiPe'!$A$1,MATCH(EK$5,'Daten ReCiPe'!$A:$A,0)-1,MATCH(AR47,'Daten ReCiPe'!$A$424:$ADO$424,0)-1))*1000</f>
        <v>1.5949355000000001</v>
      </c>
      <c r="EL47" s="320">
        <f ca="1">IF(ISERROR(OFFSET('Daten ReCiPe'!$A$1,MATCH(EL$5,'Daten ReCiPe'!$A:$A,0)-1,MATCH(AS47,'Daten ReCiPe'!$A$424:$ADO$424,0)-1)),0,OFFSET('Daten ReCiPe'!$A$1,MATCH(EL$5,'Daten ReCiPe'!$A:$A,0)-1,MATCH(AS47,'Daten ReCiPe'!$A$424:$ADO$424,0)-1))*1000</f>
        <v>0.77026742000000004</v>
      </c>
      <c r="EM47" s="321">
        <f t="shared" ca="1" si="28"/>
        <v>11.10616244</v>
      </c>
      <c r="EN47" s="320">
        <f ca="1">IF(ISERROR(OFFSET('Daten ReCiPe'!$A$1,MATCH(EN$5,'Daten ReCiPe'!$A:$A,0)-1,MATCH(AT47,'Daten ReCiPe'!$A$424:$ADO$424,0)-1)),0,OFFSET('Daten ReCiPe'!$A$1,MATCH(EN$5,'Daten ReCiPe'!$A:$A,0)-1,MATCH(AT47,'Daten ReCiPe'!$A$424:$ADO$424,0)-1))*1000</f>
        <v>11.106161999999999</v>
      </c>
      <c r="EO47" s="305">
        <f t="shared" ca="1" si="29"/>
        <v>0.99999996038235495</v>
      </c>
      <c r="EP47" s="322">
        <f ca="1">IF(ISERROR(OFFSET('Daten Elementary'!$A$1,MATCH(EP$5,'Daten Elementary'!$A:$A,0)-1,MATCH(AM47,'Daten Elementary'!$A$424:$ADO$424,0)-1)),0,OFFSET('Daten Elementary'!$A$1,MATCH(EP$5,'Daten Elementary'!$A:$A,0)-1,MATCH(AM47,'Daten Elementary'!$A$424:$ADO$424,0)-1))*1000000</f>
        <v>0.45351999999999998</v>
      </c>
      <c r="EQ47" s="322">
        <f ca="1">IF(ISERROR(OFFSET('Daten Elementary'!$A$1,MATCH(EQ$5,'Daten Elementary'!$A:$A,0)-1,MATCH(AN47,'Daten Elementary'!$A$424:$ADO$424,0)-1)),0,OFFSET('Daten Elementary'!$A$1,MATCH(EQ$5,'Daten Elementary'!$A:$A,0)-1,MATCH(AN47,'Daten Elementary'!$A$424:$ADO$424,0)-1))*1000000</f>
        <v>0</v>
      </c>
      <c r="ER47" s="322">
        <f ca="1">IF(ISERROR(OFFSET('Daten Elementary'!$A$1,MATCH(ER$5,'Daten Elementary'!$A:$A,0)-1,MATCH(AO47,'Daten Elementary'!$A$424:$ADO$424,0)-1)),0,OFFSET('Daten Elementary'!$A$1,MATCH(ER$5,'Daten Elementary'!$A:$A,0)-1,MATCH(AO47,'Daten Elementary'!$A$424:$ADO$424,0)-1))*1000000</f>
        <v>101.93667000000001</v>
      </c>
      <c r="ES47" s="322">
        <f ca="1">IF(ISERROR(OFFSET('Daten Elementary'!$A$1,MATCH(ES$5,'Daten Elementary'!$A:$A,0)-1,MATCH(AP47,'Daten Elementary'!$A$424:$ADO$424,0)-1)),0,OFFSET('Daten Elementary'!$A$1,MATCH(ES$5,'Daten Elementary'!$A:$A,0)-1,MATCH(AP47,'Daten Elementary'!$A$424:$ADO$424,0)-1))*1000000</f>
        <v>0</v>
      </c>
      <c r="ET47" s="322">
        <f t="shared" ca="1" si="30"/>
        <v>102.39019</v>
      </c>
      <c r="EU47" s="322">
        <f ca="1">IF(ISERROR(OFFSET('Daten Elementary'!$A$1,MATCH(EU$5,'Daten Elementary'!$A:$A,0)-1,MATCH(AQ47,'Daten Elementary'!$A$424:$ADO$424,0)-1)),0,OFFSET('Daten Elementary'!$A$1,MATCH(EU$5,'Daten Elementary'!$A:$A,0)-1,MATCH(AQ47,'Daten Elementary'!$A$424:$ADO$424,0)-1))*1000000</f>
        <v>6.3923316000000003</v>
      </c>
      <c r="EV47" s="322">
        <f ca="1">IF(ISERROR(OFFSET('Daten Elementary'!$A$1,MATCH(EV$5,'Daten Elementary'!$A:$A,0)-1,MATCH(AR47,'Daten Elementary'!$A$424:$ADO$424,0)-1)),0,OFFSET('Daten Elementary'!$A$1,MATCH(EV$5,'Daten Elementary'!$A:$A,0)-1,MATCH(AR47,'Daten Elementary'!$A$424:$ADO$424,0)-1))*1000000</f>
        <v>33.653441999999998</v>
      </c>
      <c r="EW47" s="322">
        <f ca="1">IF(ISERROR(OFFSET('Daten Elementary'!$A$1,MATCH(EW$5,'Daten Elementary'!$A:$A,0)-1,MATCH(AS47,'Daten Elementary'!$A$424:$ADO$424,0)-1)),0,OFFSET('Daten Elementary'!$A$1,MATCH(EW$5,'Daten Elementary'!$A:$A,0)-1,MATCH(AS47,'Daten Elementary'!$A$424:$ADO$424,0)-1))*1000000</f>
        <v>13.244208</v>
      </c>
      <c r="EX47" s="323">
        <f t="shared" ca="1" si="31"/>
        <v>155.68017159999999</v>
      </c>
      <c r="EY47" s="322">
        <f ca="1">IF(ISERROR(OFFSET('Daten Elementary'!$A$1,MATCH(EY$5,'Daten Elementary'!$A:$A,0)-1,MATCH($AT47,'Daten Elementary'!$A$424:$ADO$424,0)-1)),0,OFFSET('Daten Elementary'!$A$1,MATCH(EY$5,'Daten Elementary'!$A:$A,0)-1,MATCH($AT47,'Daten Elementary'!$A$424:$ADO$424,0)-1))*1000000</f>
        <v>155.68017</v>
      </c>
      <c r="EZ47" s="305">
        <f t="shared" ca="1" si="32"/>
        <v>0.99999998972251913</v>
      </c>
      <c r="FA47" s="314">
        <f ca="1">IF(ISERROR(OFFSET('Daten Elementary'!$A$1,MATCH(FA$5,'Daten Elementary'!$A:$A,0)-1,MATCH(AM47,'Daten Elementary'!$A$424:$ADO$424,0)-1)),0,OFFSET('Daten Elementary'!$A$1,MATCH(FA$5,'Daten Elementary'!$A:$A,0)-1,MATCH(AM47,'Daten Elementary'!$A$424:$ADO$424,0)-1))*1000</f>
        <v>70.813000000000002</v>
      </c>
      <c r="FB47" s="314">
        <f ca="1">IF(ISERROR(OFFSET('Daten Elementary'!$A$1,MATCH(FB$5,'Daten Elementary'!$A:$A,0)-1,MATCH(AN47,'Daten Elementary'!$A$424:$ADO$424,0)-1)),0,OFFSET('Daten Elementary'!$A$1,MATCH(FB$5,'Daten Elementary'!$A:$A,0)-1,MATCH(AN47,'Daten Elementary'!$A$424:$ADO$424,0)-1))*1000</f>
        <v>0</v>
      </c>
      <c r="FC47" s="314">
        <f ca="1">IF(ISERROR(OFFSET('Daten Elementary'!$A$1,MATCH(FC$5,'Daten Elementary'!$A:$A,0)-1,MATCH(AO47,'Daten Elementary'!$A$424:$ADO$424,0)-1)),0,OFFSET('Daten Elementary'!$A$1,MATCH(FC$5,'Daten Elementary'!$A:$A,0)-1,MATCH(AO47,'Daten Elementary'!$A$424:$ADO$424,0)-1))*1000</f>
        <v>11.200593999999999</v>
      </c>
      <c r="FD47" s="314">
        <f ca="1">IF(ISERROR(OFFSET('Daten Elementary'!$A$1,MATCH(FD$5,'Daten Elementary'!$A:$A,0)-1,MATCH(AP47,'Daten Elementary'!$A$424:$ADO$424,0)-1)),0,OFFSET('Daten Elementary'!$A$1,MATCH(FD$5,'Daten Elementary'!$A:$A,0)-1,MATCH(AP47,'Daten Elementary'!$A$424:$ADO$424,0)-1))*1000</f>
        <v>0</v>
      </c>
      <c r="FE47" s="314">
        <f t="shared" ca="1" si="33"/>
        <v>82.013593999999998</v>
      </c>
      <c r="FF47" s="314">
        <f ca="1">IF(ISERROR(OFFSET('Daten Elementary'!$A$1,MATCH(FF$5,'Daten Elementary'!$A:$A,0)-1,MATCH(AQ47,'Daten Elementary'!$A$424:$ADO$424,0)-1)),0,OFFSET('Daten Elementary'!$A$1,MATCH(FF$5,'Daten Elementary'!$A:$A,0)-1,MATCH(AQ47,'Daten Elementary'!$A$424:$ADO$424,0)-1))*1000</f>
        <v>1.8644825</v>
      </c>
      <c r="FG47" s="314">
        <f ca="1">IF(ISERROR(OFFSET('Daten Elementary'!$A$1,MATCH(FG$5,'Daten Elementary'!$A:$A,0)-1,MATCH(AR47,'Daten Elementary'!$A$424:$ADO$424,0)-1)),0,OFFSET('Daten Elementary'!$A$1,MATCH(FG$5,'Daten Elementary'!$A:$A,0)-1,MATCH(AR47,'Daten Elementary'!$A$424:$ADO$424,0)-1))*1000</f>
        <v>10.867633</v>
      </c>
      <c r="FH47" s="314">
        <f ca="1">IF(ISERROR(OFFSET('Daten Elementary'!$A$1,MATCH(FH$5,'Daten Elementary'!$A:$A,0)-1,MATCH(AS47,'Daten Elementary'!$A$424:$ADO$424,0)-1)),0,OFFSET('Daten Elementary'!$A$1,MATCH(FH$5,'Daten Elementary'!$A:$A,0)-1,MATCH(AS47,'Daten Elementary'!$A$424:$ADO$424,0)-1))*1000</f>
        <v>5.0033509</v>
      </c>
      <c r="FI47" s="315">
        <f t="shared" ca="1" si="34"/>
        <v>99.749060399999991</v>
      </c>
      <c r="FJ47" s="314">
        <f ca="1">IF(ISERROR(OFFSET('Daten Elementary'!$A$1,MATCH(FJ$5,'Daten Elementary'!$A:$A,0)-1,MATCH($AT47,'Daten Elementary'!$A$424:$ADO$424,0)-1)),0,OFFSET('Daten Elementary'!$A$1,MATCH(FJ$5,'Daten Elementary'!$A:$A,0)-1,MATCH($AT47,'Daten Elementary'!$A$424:$ADO$424,0)-1))*1000</f>
        <v>99.74906</v>
      </c>
      <c r="FK47" s="305">
        <f t="shared" ca="1" si="35"/>
        <v>0.99999999598993727</v>
      </c>
      <c r="FL47" s="314">
        <f ca="1">IF(ISERROR(OFFSET('Daten Elementary'!$A$1,MATCH(FL$5,'Daten Elementary'!$A:$A,0)-1,MATCH(AM47,'Daten Elementary'!$A$424:$ADO$424,0)-1)),0,OFFSET('Daten Elementary'!$A$1,MATCH(FL$5,'Daten Elementary'!$A:$A,0)-1,MATCH(AM47,'Daten Elementary'!$A$424:$ADO$424,0)-1))</f>
        <v>0</v>
      </c>
      <c r="FM47" s="314">
        <f ca="1">IF(ISERROR(OFFSET('Daten Elementary'!$A$1,MATCH(FM$5,'Daten Elementary'!$A:$A,0)-1,MATCH(AN47,'Daten Elementary'!$A$424:$ADO$424,0)-1)),0,OFFSET('Daten Elementary'!$A$1,MATCH(FM$5,'Daten Elementary'!$A:$A,0)-1,MATCH(AN47,'Daten Elementary'!$A$424:$ADO$424,0)-1))</f>
        <v>0</v>
      </c>
      <c r="FN47" s="314">
        <f ca="1">IF(ISERROR(OFFSET('Daten Elementary'!$A$1,MATCH(FN$5,'Daten Elementary'!$A:$A,0)-1,MATCH(AO47,'Daten Elementary'!$A$424:$ADO$424,0)-1)),0,OFFSET('Daten Elementary'!$A$1,MATCH(FN$5,'Daten Elementary'!$A:$A,0)-1,MATCH(AO47,'Daten Elementary'!$A$424:$ADO$424,0)-1))</f>
        <v>0</v>
      </c>
      <c r="FO47" s="314">
        <f ca="1">IF(ISERROR(OFFSET('Daten Elementary'!$A$1,MATCH(FO$5,'Daten Elementary'!$A:$A,0)-1,MATCH(AP47,'Daten Elementary'!$A$424:$ADO$424,0)-1)),0,OFFSET('Daten Elementary'!$A$1,MATCH(FO$5,'Daten Elementary'!$A:$A,0)-1,MATCH(AP47,'Daten Elementary'!$A$424:$ADO$424,0)-1))</f>
        <v>0</v>
      </c>
      <c r="FP47" s="314">
        <f t="shared" ca="1" si="36"/>
        <v>0</v>
      </c>
      <c r="FQ47" s="314">
        <f ca="1">IF(ISERROR(OFFSET('Daten Elementary'!$A$1,MATCH(FQ$5,'Daten Elementary'!$A:$A,0)-1,MATCH(AQ47,'Daten Elementary'!$A$424:$ADO$424,0)-1)),0,OFFSET('Daten Elementary'!$A$1,MATCH(FQ$5,'Daten Elementary'!$A:$A,0)-1,MATCH(AQ47,'Daten Elementary'!$A$424:$ADO$424,0)-1))</f>
        <v>0</v>
      </c>
      <c r="FR47" s="314">
        <f ca="1">IF(ISERROR(OFFSET('Daten Elementary'!$A$1,MATCH(FR$5,'Daten Elementary'!$A:$A,0)-1,MATCH(AR47,'Daten Elementary'!$A$424:$ADO$424,0)-1)),0,OFFSET('Daten Elementary'!$A$1,MATCH(FR$5,'Daten Elementary'!$A:$A,0)-1,MATCH(AR47,'Daten Elementary'!$A$424:$ADO$424,0)-1))</f>
        <v>0</v>
      </c>
      <c r="FS47" s="314">
        <f ca="1">IF(ISERROR(OFFSET('Daten Elementary'!$A$1,MATCH(FS$5,'Daten Elementary'!$A:$A,0)-1,MATCH(AS47,'Daten Elementary'!$A$424:$ADO$424,0)-1)),0,OFFSET('Daten Elementary'!$A$1,MATCH(FS$5,'Daten Elementary'!$A:$A,0)-1,MATCH(AS47,'Daten Elementary'!$A$424:$ADO$424,0)-1))</f>
        <v>0</v>
      </c>
      <c r="FT47" s="315">
        <f t="shared" ca="1" si="37"/>
        <v>0</v>
      </c>
      <c r="FU47" s="314">
        <f ca="1">IF(ISERROR(OFFSET('Daten Elementary'!$A$1,MATCH(FU$5,'Daten Elementary'!$A:$A,0)-1,MATCH($AT47,'Daten Elementary'!$A$424:$ADO$424,0)-1)),0,OFFSET('Daten Elementary'!$A$1,MATCH(FU$5,'Daten Elementary'!$A:$A,0)-1,MATCH($AT47,'Daten Elementary'!$A$424:$ADO$424,0)-1))</f>
        <v>0</v>
      </c>
      <c r="FV47" s="305">
        <f t="shared" ca="1" si="38"/>
        <v>0</v>
      </c>
      <c r="FW47" s="324"/>
      <c r="FX47" s="231" t="str">
        <f t="shared" si="39"/>
        <v>City Car, zukünftiger Leicht-Personenwagen, Diesel (EURO 5)</v>
      </c>
      <c r="FY47" s="231" t="str">
        <f t="shared" si="2"/>
        <v>City Car, zukünftiger Leicht-Personenwagen</v>
      </c>
      <c r="FZ47" s="231" t="str">
        <f t="shared" si="3"/>
        <v>, Diesel</v>
      </c>
      <c r="GA47" s="231" t="str">
        <f t="shared" si="4"/>
        <v xml:space="preserve"> (EURO 5)</v>
      </c>
      <c r="GB47" s="231"/>
    </row>
    <row r="48" spans="1:184" ht="16.5" customHeight="1">
      <c r="A48" s="295"/>
      <c r="B48" s="295"/>
      <c r="C48" s="326" t="s">
        <v>359</v>
      </c>
      <c r="D48" s="343" t="s">
        <v>34</v>
      </c>
      <c r="E48" s="327" t="s">
        <v>22</v>
      </c>
      <c r="F48" s="102">
        <v>1.3347844724931459</v>
      </c>
      <c r="G48" s="31">
        <v>2</v>
      </c>
      <c r="H48" s="87">
        <f>F48/G48</f>
        <v>0.66739223624657296</v>
      </c>
      <c r="I48" s="99">
        <v>5.1528769235793055</v>
      </c>
      <c r="J48" s="101"/>
      <c r="K48" s="100">
        <v>205</v>
      </c>
      <c r="L48" s="86"/>
      <c r="M48" s="86"/>
      <c r="N48" s="38" t="s">
        <v>99</v>
      </c>
      <c r="O48" s="6">
        <f ca="1">(IF(ISERROR(INDEX(INDIRECT($D$268),MATCH($AM48,$AM$4:$AM$275,0),MATCH(O$304,INDIRECT($E$268),0))*$I48/$AD48),0,INDEX(INDIRECT($D$268),MATCH($AM48,$AM$4:$AM$275,0),MATCH(O$304,INDIRECT($E$268),0))*$I48/$AD48)+IF(ISERROR(INDEX(INDIRECT($D$268),MATCH($AN48,$AN$4:$AN$275,0),MATCH(O$305,INDIRECT($E$268),0))*$J48/$AE48),0,INDEX(INDIRECT($D$268),MATCH($AN48,$AN$4:$AN$275,0),MATCH(O$305,INDIRECT($E$268),0))*$J48/$AE48))*$AC48/$F48</f>
        <v>97.235525790600207</v>
      </c>
      <c r="P48" s="6">
        <f ca="1">(IF(ISERROR(INDEX(INDIRECT($D$268),MATCH($AO48,$AO$4:$AO$275,0),MATCH(P$304,INDIRECT($E$268),0))*$I48/$AD48),0,INDEX(INDIRECT($D$268),MATCH($AO48,$AO$4:$AO$275,0),MATCH(P$304,INDIRECT($E$268),0))*$I48/$AD48)+IF(ISERROR(INDEX(INDIRECT($D$268),MATCH($AP48,$AP$4:$AP$275,0),MATCH(P$305,INDIRECT($E$268),0))*$J48/$AE48),0,INDEX(INDIRECT($D$268),MATCH($AP48,$AP$4:$AP$275,0),MATCH(P$305,INDIRECT($E$268),0))*$J48/$AE48))*$AC48/$F48</f>
        <v>24.81816029678912</v>
      </c>
      <c r="Q48" s="6">
        <f ca="1">INDEX(INDIRECT($D$268),MATCH($AQ48,$AQ$4:$AQ$284,0),MATCH(Q$4,INDIRECT($E$268),0))*$K48*$AC48/$F48/$AF48</f>
        <v>0.92579668558087125</v>
      </c>
      <c r="R48" s="6">
        <f ca="1">INDEX(INDIRECT($D$268),MATCH($AR48,$AR$4:$AR$284,0),MATCH(R$4,INDIRECT($E$268),0))*$K48*$AC48/$F48/$AF48</f>
        <v>16.36091613792955</v>
      </c>
      <c r="S48" s="6">
        <f ca="1">INDEX(INDIRECT($D$268),MATCH($AS48,$AS$4:$AS$284,0),MATCH(S$4,INDIRECT($E$268),0))*$K48*$AC48/$F48/$AF48</f>
        <v>5.6800104874368218</v>
      </c>
      <c r="T48" s="7">
        <f t="shared" ca="1" si="53"/>
        <v>145.02040939833657</v>
      </c>
      <c r="U48" s="6">
        <f>IF($B$268=6,(IF(OR(AJ48="Benzin",AJ48="Diesel"),$AK48*INDEX('DIN EN 16258'!$I:$I,MATCH('mobitool-Faktoren v2.0'!$AI48,'DIN EN 16258'!$A:$A,0))*$I48/$AD48+$AL48*INDEX('DIN EN 16258'!$I:$I,MATCH('mobitool-Faktoren v2.0'!$AJ48,'DIN EN 16258'!$A:$A,0))*$I48/$AD48,IF(ISERROR($AK48*INDEX('DIN EN 16258'!$I:$I,MATCH('mobitool-Faktoren v2.0'!$AI48,'DIN EN 16258'!$A:$A,0))*$I48/$AD48),0,$AK48*INDEX('DIN EN 16258'!$I:$I,MATCH('mobitool-Faktoren v2.0'!$AI48,'DIN EN 16258'!$A:$A,0))*$I48/$AD48)+IF(ISERROR($AL48*INDEX('DIN EN 16258'!$I:$I,MATCH('mobitool-Faktoren v2.0'!$AJ48,'DIN EN 16258'!$A:$A,0))*$J48/$AE48),0,$AL48*INDEX('DIN EN 16258'!$I:$I,MATCH('mobitool-Faktoren v2.0'!$AJ48,'DIN EN 16258'!$A:$A,0))*$J48/$AE48)))*1000,
IF($B$268=1,(IF(OR(AJ48="Benzin",AJ48="Diesel"),$AK48*INDEX('DIN EN 16258'!$D:$D,MATCH('mobitool-Faktoren v2.0'!$AI48,'DIN EN 16258'!$A:$A,0))*$I48/$AD48+$AL48*INDEX('DIN EN 16258'!$D:$D,MATCH('mobitool-Faktoren v2.0'!$AJ48,'DIN EN 16258'!$A:$A,0))*$I48/$AD48,IF(ISERROR($AK48*INDEX('DIN EN 16258'!$D:$D,MATCH('mobitool-Faktoren v2.0'!$AI48,'DIN EN 16258'!$A:$A,0))*$I48/$AD48),0,$AK48*INDEX('DIN EN 16258'!$D:$D,MATCH('mobitool-Faktoren v2.0'!$AI48,'DIN EN 16258'!$A:$A,0))*$I48/$AD48)+IF(ISERROR($AL48*INDEX('DIN EN 16258'!$D:$D,MATCH('mobitool-Faktoren v2.0'!$AJ48,'DIN EN 16258'!$A:$A,0))*$J48/$AE48),0,$AL48*INDEX('DIN EN 16258'!$D:$D,MATCH('mobitool-Faktoren v2.0'!$AJ48,'DIN EN 16258'!$A:$A,0))*$J48/$AE48))),0))*$AC48/$F48</f>
        <v>94.098227329718867</v>
      </c>
      <c r="V48" s="6">
        <f>IF($B$268=6,(IF(OR(AJ48="Benzin",AJ48="Diesel"),$AK48*INDEX('DIN EN 16258'!$L:$L,MATCH('mobitool-Faktoren v2.0'!$AI48,'DIN EN 16258'!$A:$A,0))*$I48/$AD48+$AL48*INDEX('DIN EN 16258'!$L:$L,MATCH('mobitool-Faktoren v2.0'!$AJ48,'DIN EN 16258'!$A:$A,0))*$I48/$AD48,IF(ISERROR($AK48*INDEX('DIN EN 16258'!$L:$L,MATCH('mobitool-Faktoren v2.0'!$AI48,'DIN EN 16258'!$A:$A,0))*$I48/$AD48),0,$AK48*INDEX('DIN EN 16258'!$L:$L,MATCH('mobitool-Faktoren v2.0'!$AI48,'DIN EN 16258'!$A:$A,0))*$I48/$AD48)+IF(ISERROR($AL48*INDEX('DIN EN 16258'!$L:$L,MATCH('mobitool-Faktoren v2.0'!$AJ48,'DIN EN 16258'!$A:$A,0))*$J48/$AE48),0,$AL48*INDEX('DIN EN 16258'!$L:$L,MATCH('mobitool-Faktoren v2.0'!$AJ48,'DIN EN 16258'!$A:$A,0))*$J48/$AE48)))*1000,
IF($B$268=1,(IF(OR(AJ48="Benzin",AJ48="Diesel"),$AK48*INDEX('DIN EN 16258'!$F:$F,MATCH('mobitool-Faktoren v2.0'!$AI48,'DIN EN 16258'!$A:$A,0))*$I48/$AD48+$AL48*INDEX('DIN EN 16258'!$F:$F,MATCH('mobitool-Faktoren v2.0'!$AJ48,'DIN EN 16258'!$A:$A,0))*$I48/$AD48,IF(ISERROR($AK48*INDEX('DIN EN 16258'!$F:$F,MATCH('mobitool-Faktoren v2.0'!$AI48,'DIN EN 16258'!$A:$A,0))*$I48/$AD48),0,$AK48*INDEX('DIN EN 16258'!$F:$F,MATCH('mobitool-Faktoren v2.0'!$AI48,'DIN EN 16258'!$A:$A,0))*$I48/$AD48)+IF(ISERROR($AL48*INDEX('DIN EN 16258'!$F:$F,MATCH('mobitool-Faktoren v2.0'!$AJ48,'DIN EN 16258'!$A:$A,0))*$J48/$AE48),0,$AL48*INDEX('DIN EN 16258'!$F:$F,MATCH('mobitool-Faktoren v2.0'!$AJ48,'DIN EN 16258'!$A:$A,0))*$J48/$AE48))),0))*$AC48/$F48</f>
        <v>111.75974076698917</v>
      </c>
      <c r="W48" s="39" t="s">
        <v>672</v>
      </c>
      <c r="X48" s="39" t="s">
        <v>162</v>
      </c>
      <c r="Y48" s="336">
        <v>2</v>
      </c>
      <c r="Z48" s="336">
        <v>6</v>
      </c>
      <c r="AA48" s="337">
        <v>100</v>
      </c>
      <c r="AB48" s="299">
        <v>300</v>
      </c>
      <c r="AC48" s="300">
        <v>1</v>
      </c>
      <c r="AD48" s="298">
        <v>5.1528769235793055</v>
      </c>
      <c r="AE48" s="298"/>
      <c r="AF48" s="299">
        <f>'Kennwerte Strassentransporte'!I$44</f>
        <v>205.4036598026151</v>
      </c>
      <c r="AG48" s="299"/>
      <c r="AH48" s="299"/>
      <c r="AI48" s="301" t="s">
        <v>34</v>
      </c>
      <c r="AJ48" s="301"/>
      <c r="AK48" s="329">
        <f>'Kennwerte Strassentransporte'!G$44</f>
        <v>3.8646416224258129E-2</v>
      </c>
      <c r="AL48" s="329"/>
      <c r="AM48" s="202" t="s">
        <v>1079</v>
      </c>
      <c r="AN48" s="202" t="s">
        <v>81</v>
      </c>
      <c r="AO48" s="202" t="s">
        <v>1080</v>
      </c>
      <c r="AP48" s="202" t="s">
        <v>81</v>
      </c>
      <c r="AQ48" s="202" t="s">
        <v>1081</v>
      </c>
      <c r="AR48" s="202" t="s">
        <v>1082</v>
      </c>
      <c r="AS48" s="202" t="s">
        <v>1083</v>
      </c>
      <c r="AT48" s="202" t="s">
        <v>1084</v>
      </c>
      <c r="AU48" s="303">
        <f ca="1">IF(ISERROR(OFFSET('Daten KEA'!$A$1,MATCH(AU$5,'Daten KEA'!$A:$A,0)-1,MATCH(AM48,'Daten KEA'!$A$424:$ADO$424,0)-1)),0,OFFSET('Daten KEA'!$A$1,MATCH(AU$5,'Daten KEA'!$A:$A,0)-1,MATCH(AM48,'Daten KEA'!$A$424:$ADO$424,0)-1))+IF(ISERROR(AK48*INDEX('Energiefaktoren Ecoinvent'!$D:$D,MATCH('mobitool-Faktoren v2.0'!AI48,'Energiefaktoren Ecoinvent'!$A:$A,0))),0,AK48*INDEX('Energiefaktoren Ecoinvent'!$D:$D,MATCH('mobitool-Faktoren v2.0'!AI48,'Energiefaktoren Ecoinvent'!$A:$A,0)))+IF(OR(AJ48="Benzin",AJ48="Diesel"),IF(ISERROR(OFFSET('Daten KEA'!$A$1,MATCH(AV$5,'Daten KEA'!$A:$A,0)-1,MATCH(AN48,'Daten KEA'!$A$424:$ADO$424,0)-1)),0,OFFSET('Daten KEA'!$A$1,MATCH(AV$5,'Daten KEA'!$A:$A,0)-1,MATCH(AN48,'Daten KEA'!$A$424:$ADO$424,0)-1))+IF(ISERROR(AL48*INDEX('Energiefaktoren Ecoinvent'!$D:$D,MATCH('mobitool-Faktoren v2.0'!AJ48,'Energiefaktoren Ecoinvent'!$A:$A,0))),0,AL48*INDEX('Energiefaktoren Ecoinvent'!$D:$D,MATCH('mobitool-Faktoren v2.0'!AJ48,'Energiefaktoren Ecoinvent'!$A:$A,0))),0)</f>
        <v>1.6424726895309705</v>
      </c>
      <c r="AV48" s="303">
        <f ca="1">IF(OR(AJ48="Benzin",AJ48="Diesel"),0,IF(ISERROR(OFFSET('Daten KEA'!$A$1,MATCH(AV$5,'Daten KEA'!$A:$A,0)-1,MATCH(AN48,'Daten KEA'!$A$424:$ADO$424,0)-1)),0,OFFSET('Daten KEA'!$A$1,MATCH(AV$5,'Daten KEA'!$A:$A,0)-1,MATCH(AN48,'Daten KEA'!$A$424:$ADO$424,0)-1))+IF(ISERROR(AL48*INDEX('Energiefaktoren Ecoinvent'!$D:$D,MATCH('mobitool-Faktoren v2.0'!AJ48,'Energiefaktoren Ecoinvent'!$A:$A,0))),0,AL48*INDEX('Energiefaktoren Ecoinvent'!$D:$D,MATCH('mobitool-Faktoren v2.0'!AJ48,'Energiefaktoren Ecoinvent'!$A:$A,0))))</f>
        <v>0</v>
      </c>
      <c r="AW48" s="303">
        <f ca="1">IF(ISERROR(OFFSET('Daten KEA'!$A$1,MATCH(AW$5,'Daten KEA'!$A:$A,0)-1,MATCH(AO48,'Daten KEA'!$A$424:$ADO$424,0)-1)),0,OFFSET('Daten KEA'!$A$1,MATCH(AW$5,'Daten KEA'!$A:$A,0)-1,MATCH(AO48,'Daten KEA'!$A$424:$ADO$424,0)-1))-IF(ISERROR(AK48*INDEX('Energiefaktoren Ecoinvent'!$D:$D,MATCH('mobitool-Faktoren v2.0'!AI48,'Energiefaktoren Ecoinvent'!$A:$A,0))),0,AK48*INDEX('Energiefaktoren Ecoinvent'!$D:$D,MATCH('mobitool-Faktoren v2.0'!AI48,'Energiefaktoren Ecoinvent'!$A:$A,0)))+IF(OR(AJ48="Benzin",AJ48="Diesel"),IF(ISERROR(OFFSET('Daten KEA'!$A$1,MATCH(AX$5,'Daten KEA'!$A:$A,0)-1,MATCH(AP48,'Daten KEA'!$A$424:$ADO$424,0)-1)),0,OFFSET('Daten KEA'!$A$1,MATCH(AX$5,'Daten KEA'!$A:$A,0)-1,MATCH(AP48,'Daten KEA'!$A$424:$ADO$424,0)-1))-IF(ISERROR(AL48*INDEX('Energiefaktoren Ecoinvent'!$D:$D,MATCH('mobitool-Faktoren v2.0'!AJ48,'Energiefaktoren Ecoinvent'!$A:$A,0))),0,AL48*INDEX('Energiefaktoren Ecoinvent'!$D:$D,MATCH('mobitool-Faktoren v2.0'!AJ48,'Energiefaktoren Ecoinvent'!$A:$A,0))),0)</f>
        <v>0.61522411046902969</v>
      </c>
      <c r="AX48" s="303">
        <f ca="1">IF(OR(AJ48="Benzin",AJ48="Diesel"),0,IF(ISERROR(OFFSET('Daten KEA'!$A$1,MATCH(AX$5,'Daten KEA'!$A:$A,0)-1,MATCH(AP48,'Daten KEA'!$A$424:$ADO$424,0)-1)),0,OFFSET('Daten KEA'!$A$1,MATCH(AX$5,'Daten KEA'!$A:$A,0)-1,MATCH(AP48,'Daten KEA'!$A$424:$ADO$424,0)-1))-IF(ISERROR(AL48*INDEX('Energiefaktoren Ecoinvent'!$D:$D,MATCH('mobitool-Faktoren v2.0'!AJ48,'Energiefaktoren Ecoinvent'!$A:$A,0))),0,AL48*INDEX('Energiefaktoren Ecoinvent'!$D:$D,MATCH('mobitool-Faktoren v2.0'!AJ48,'Energiefaktoren Ecoinvent'!$A:$A,0))))</f>
        <v>0</v>
      </c>
      <c r="AY48" s="303">
        <f t="shared" ca="1" si="5"/>
        <v>2.2576968000000002</v>
      </c>
      <c r="AZ48" s="303">
        <f ca="1">IF(ISERROR(OFFSET('Daten KEA'!$A$1,MATCH(AZ$5,'Daten KEA'!$A:$A,0)-1,MATCH(AQ48,'Daten KEA'!$A$424:$ADO$424,0)-1)),0,OFFSET('Daten KEA'!$A$1,MATCH(AZ$5,'Daten KEA'!$A:$A,0)-1,MATCH(AQ48,'Daten KEA'!$A$424:$ADO$424,0)-1))</f>
        <v>3.5590165E-2</v>
      </c>
      <c r="BA48" s="303">
        <f ca="1">IF(ISERROR(OFFSET('Daten KEA'!$A$1,MATCH(BA$5,'Daten KEA'!$A:$A,0)-1,MATCH(AR48,'Daten KEA'!$A$424:$ADO$424,0)-1)),0,OFFSET('Daten KEA'!$A$1,MATCH(BA$5,'Daten KEA'!$A:$A,0)-1,MATCH(AR48,'Daten KEA'!$A$424:$ADO$424,0)-1))</f>
        <v>0.41245736999999999</v>
      </c>
      <c r="BB48" s="303">
        <f ca="1">IF(ISERROR(OFFSET('Daten KEA'!$A$1,MATCH(BB$5,'Daten KEA'!$A:$A,0)-1,MATCH(AS48,'Daten KEA'!$A$424:$ADO$424,0)-1)),0,OFFSET('Daten KEA'!$A$1,MATCH(BB$5,'Daten KEA'!$A:$A,0)-1,MATCH(AS48,'Daten KEA'!$A$424:$ADO$424,0)-1))</f>
        <v>0.64257832000000004</v>
      </c>
      <c r="BC48" s="304">
        <f t="shared" ca="1" si="46"/>
        <v>3.348322655</v>
      </c>
      <c r="BD48" s="303">
        <f ca="1">IF(ISERROR(OFFSET('Daten KEA'!$A$1,MATCH(BD$5,'Daten KEA'!$A:$A,0)-1,MATCH(AT48,'Daten KEA'!$A$424:$ADO$424,0)-1)),0,OFFSET('Daten KEA'!$A$1,MATCH(BD$5,'Daten KEA'!$A:$A,0)-1,MATCH(AT48,'Daten KEA'!$A$424:$ADO$424,0)-1))</f>
        <v>3.3483225999999999</v>
      </c>
      <c r="BE48" s="305">
        <f t="shared" ca="1" si="7"/>
        <v>0.99999998357386499</v>
      </c>
      <c r="BF48" s="306">
        <f ca="1">IF(ISERROR(OFFSET('Daten KEA'!$A$1,MATCH(BF$5,'Daten KEA'!$A:$A,0)-1,MATCH(AM48,'Daten KEA'!$A$424:$ADO$424,0)-1)),0,OFFSET('Daten KEA'!$A$1,MATCH(BF$5,'Daten KEA'!$A:$A,0)-1,MATCH(AM48,'Daten KEA'!$A$424:$ADO$424,0)-1))+IF(ISERROR($AK48*INDEX('Energiefaktoren Ecoinvent'!$H:$H,MATCH('mobitool-Faktoren v2.0'!$AI48,'Energiefaktoren Ecoinvent'!$A:$A,0))),0,$AK48*INDEX('Energiefaktoren Ecoinvent'!$H:$H,MATCH('mobitool-Faktoren v2.0'!$AI48,'Energiefaktoren Ecoinvent'!$A:$A,0)))+IF(OR(AJ48="Benzin",AJ48="Diesel"),IF(ISERROR(OFFSET('Daten KEA'!$A$1,MATCH(BG$5,'Daten KEA'!$A:$A,0)-1,MATCH(AN48,'Daten KEA'!$A$424:$ADO$424,0)-1)),0,OFFSET('Daten KEA'!$A$1,MATCH(BG$5,'Daten KEA'!$A:$A,0)-1,MATCH(AN48,'Daten KEA'!$A$424:$ADO$424,0)-1))+IF(ISERROR($AL48*INDEX('Energiefaktoren Ecoinvent'!$H:$H,MATCH('mobitool-Faktoren v2.0'!$AJ48,'Energiefaktoren Ecoinvent'!$A:$A,0))),0,$AL48*INDEX('Energiefaktoren Ecoinvent'!$H:$H,MATCH('mobitool-Faktoren v2.0'!$AJ48,'Energiefaktoren Ecoinvent'!$A:$A,0))),0)</f>
        <v>1.6424726895309705</v>
      </c>
      <c r="BG48" s="306">
        <f ca="1">IF(OR(AJ48="Benzin",AJ48="Diesel"),0,IF(ISERROR(OFFSET('Daten KEA'!$A$1,MATCH(BG$5,'Daten KEA'!$A:$A,0)-1,MATCH(AN48,'Daten KEA'!$A$424:$ADO$424,0)-1)),0,OFFSET('Daten KEA'!$A$1,MATCH(BG$5,'Daten KEA'!$A:$A,0)-1,MATCH(AN48,'Daten KEA'!$A$424:$ADO$424,0)-1))+IF(ISERROR($AL48*INDEX('Energiefaktoren Ecoinvent'!$H:$H,MATCH('mobitool-Faktoren v2.0'!$AJ48,'Energiefaktoren Ecoinvent'!$A:$A,0))),0,$AL48*INDEX('Energiefaktoren Ecoinvent'!$H:$H,MATCH('mobitool-Faktoren v2.0'!$AJ48,'Energiefaktoren Ecoinvent'!$A:$A,0))))</f>
        <v>0</v>
      </c>
      <c r="BH48" s="306">
        <f ca="1">IF(ISERROR(OFFSET('Daten KEA'!$A$1,MATCH(BH$5,'Daten KEA'!$A:$A,0)-1,MATCH(AO48,'Daten KEA'!$A$424:$ADO$424,0)-1)),0,OFFSET('Daten KEA'!$A$1,MATCH(BH$5,'Daten KEA'!$A:$A,0)-1,MATCH(AO48,'Daten KEA'!$A$424:$ADO$424,0)-1))-IF(ISERROR($AK48*INDEX('Energiefaktoren Ecoinvent'!$H:$H,MATCH('mobitool-Faktoren v2.0'!$AI48,'Energiefaktoren Ecoinvent'!$A:$A,0))),0,$AK48*INDEX('Energiefaktoren Ecoinvent'!$H:$H,MATCH('mobitool-Faktoren v2.0'!$AI48,'Energiefaktoren Ecoinvent'!$A:$A,0)))+IF(OR(AJ48="Benzin",AJ48="Diesel"),IF(ISERROR(OFFSET('Daten KEA'!$A$1,MATCH(BI$5,'Daten KEA'!$A:$A,0)-1,MATCH(AP48,'Daten KEA'!$A$424:$ADO$424,0)-1)),0,OFFSET('Daten KEA'!$A$1,MATCH(BI$5,'Daten KEA'!$A:$A,0)-1,MATCH(AP48,'Daten KEA'!$A$424:$ADO$424,0)-1))-IF(ISERROR($AL48*INDEX('Energiefaktoren Ecoinvent'!$H:$H,MATCH('mobitool-Faktoren v2.0'!$AJ48,'Energiefaktoren Ecoinvent'!$A:$A,0))),0,$AL48*INDEX('Energiefaktoren Ecoinvent'!$H:$H,MATCH('mobitool-Faktoren v2.0'!$AJ48,'Energiefaktoren Ecoinvent'!$A:$A,0))),0)</f>
        <v>0.60787209130052955</v>
      </c>
      <c r="BI48" s="306">
        <f ca="1">IF(OR(AJ48="Benzin",AJ48="Diesel"),0,IF(ISERROR(OFFSET('Daten KEA'!$A$1,MATCH(BI$5,'Daten KEA'!$A:$A,0)-1,MATCH(AP48,'Daten KEA'!$A$424:$ADO$424,0)-1)),0,OFFSET('Daten KEA'!$A$1,MATCH(BI$5,'Daten KEA'!$A:$A,0)-1,MATCH(AP48,'Daten KEA'!$A$424:$ADO$424,0)-1))-IF(ISERROR($AL48*INDEX('Energiefaktoren Ecoinvent'!$H:$H,MATCH('mobitool-Faktoren v2.0'!$AJ48,'Energiefaktoren Ecoinvent'!$A:$A,0))),0,$AL48*INDEX('Energiefaktoren Ecoinvent'!$H:$H,MATCH('mobitool-Faktoren v2.0'!$AJ48,'Energiefaktoren Ecoinvent'!$A:$A,0))))</f>
        <v>0</v>
      </c>
      <c r="BJ48" s="306">
        <f t="shared" ca="1" si="41"/>
        <v>2.2503447808315</v>
      </c>
      <c r="BK48" s="306">
        <f ca="1">IF(ISERROR(OFFSET('Daten KEA'!$A$1,MATCH(BK$5,'Daten KEA'!$A:$A,0)-1,MATCH(AQ48,'Daten KEA'!$A$424:$ADO$424,0)-1)),0,OFFSET('Daten KEA'!$A$1,MATCH(BK$5,'Daten KEA'!$A:$A,0)-1,MATCH(AQ48,'Daten KEA'!$A$424:$ADO$424,0)-1))</f>
        <v>3.3952475706593002E-2</v>
      </c>
      <c r="BL48" s="306">
        <f ca="1">IF(ISERROR(OFFSET('Daten KEA'!$A$1,MATCH(BL$5,'Daten KEA'!$A:$A,0)-1,MATCH(AR48,'Daten KEA'!$A$424:$ADO$424,0)-1)),0,OFFSET('Daten KEA'!$A$1,MATCH(BL$5,'Daten KEA'!$A:$A,0)-1,MATCH(AR48,'Daten KEA'!$A$424:$ADO$424,0)-1))</f>
        <v>0.37606708497524999</v>
      </c>
      <c r="BM48" s="306">
        <f ca="1">IF(ISERROR(OFFSET('Daten KEA'!$A$1,MATCH(BM$5,'Daten KEA'!$A:$A,0)-1,MATCH(AS48,'Daten KEA'!$A$424:$ADO$424,0)-1)),0,OFFSET('Daten KEA'!$A$1,MATCH(BM$5,'Daten KEA'!$A:$A,0)-1,MATCH(AS48,'Daten KEA'!$A$424:$ADO$424,0)-1))</f>
        <v>0.54540258369827999</v>
      </c>
      <c r="BN48" s="307">
        <f t="shared" ca="1" si="43"/>
        <v>3.205766925211623</v>
      </c>
      <c r="BO48" s="306">
        <f ca="1">IF(ISERROR(OFFSET('Daten KEA'!$A$1,MATCH(BO$5,'Daten KEA'!$A:$A,0)-1,MATCH(AT48,'Daten KEA'!$A$424:$ADO$424,0)-1)),0,OFFSET('Daten KEA'!$A$1,MATCH(BO$5,'Daten KEA'!$A:$A,0)-1,MATCH(AT48,'Daten KEA'!$A$424:$ADO$424,0)-1))</f>
        <v>3.2057669577116998</v>
      </c>
      <c r="BP48" s="305">
        <f t="shared" ca="1" si="8"/>
        <v>1.0000000101380038</v>
      </c>
      <c r="BQ48" s="308">
        <f ca="1">IF(ISERROR(OFFSET('Daten GWP'!$A$1,MATCH(BQ$5,'Daten GWP'!$A:$A,0)-1,MATCH(AM48,'Daten GWP'!$A$424:$ADO$424,0)-1)),0,OFFSET('Daten GWP'!$A$1,MATCH(BQ$5,'Daten GWP'!$A:$A,0)-1,MATCH(AM48,'Daten GWP'!$A$424:$ADO$424,0)-1))*1000</f>
        <v>129.78846999999999</v>
      </c>
      <c r="BR48" s="308">
        <f ca="1">IF(ISERROR(OFFSET('Daten GWP'!$A$1,MATCH(BR$5,'Daten GWP'!$A:$A,0)-1,MATCH(AN48,'Daten GWP'!$A$424:$ADO$424,0)-1)),0,OFFSET('Daten GWP'!$A$1,MATCH(BR$5,'Daten GWP'!$A:$A,0)-1,MATCH(AN48,'Daten GWP'!$A$424:$ADO$424,0)-1))*1000</f>
        <v>0</v>
      </c>
      <c r="BS48" s="308">
        <f ca="1">IF(ISERROR(OFFSET('Daten GWP'!$A$1,MATCH(BS$5,'Daten GWP'!$A:$A,0)-1,MATCH(AO48,'Daten GWP'!$A$424:$ADO$424,0)-1)),0,OFFSET('Daten GWP'!$A$1,MATCH(BS$5,'Daten GWP'!$A:$A,0)-1,MATCH(AO48,'Daten GWP'!$A$424:$ADO$424,0)-1))*1000</f>
        <v>33.126895000000005</v>
      </c>
      <c r="BT48" s="308">
        <f ca="1">IF(ISERROR(OFFSET('Daten GWP'!$A$1,MATCH(BT$5,'Daten GWP'!$A:$A,0)-1,MATCH(AP48,'Daten GWP'!$A$424:$ADO$424,0)-1)),0,OFFSET('Daten GWP'!$A$1,MATCH(BT$5,'Daten GWP'!$A:$A,0)-1,MATCH(AP48,'Daten GWP'!$A$424:$ADO$424,0)-1))*1000</f>
        <v>0</v>
      </c>
      <c r="BU48" s="308">
        <f t="shared" ca="1" si="9"/>
        <v>162.91536500000001</v>
      </c>
      <c r="BV48" s="308">
        <f ca="1">IF(ISERROR(OFFSET('Daten GWP'!$A$1,MATCH(BV$5,'Daten GWP'!$A:$A,0)-1,MATCH(AQ48,'Daten GWP'!$A$424:$ADO$424,0)-1)),0,OFFSET('Daten GWP'!$A$1,MATCH(BV$5,'Daten GWP'!$A:$A,0)-1,MATCH(AQ48,'Daten GWP'!$A$424:$ADO$424,0)-1))*1000</f>
        <v>1.2381723</v>
      </c>
      <c r="BW48" s="308">
        <f ca="1">IF(ISERROR(OFFSET('Daten GWP'!$A$1,MATCH(BW$5,'Daten GWP'!$A:$A,0)-1,MATCH(AR48,'Daten GWP'!$A$424:$ADO$424,0)-1)),0,OFFSET('Daten GWP'!$A$1,MATCH(BW$5,'Daten GWP'!$A:$A,0)-1,MATCH(AR48,'Daten GWP'!$A$424:$ADO$424,0)-1))*1000</f>
        <v>21.881298000000001</v>
      </c>
      <c r="BX48" s="308">
        <f ca="1">IF(ISERROR(OFFSET('Daten GWP'!$A$1,MATCH(BX$5,'Daten GWP'!$A:$A,0)-1,MATCH(AS48,'Daten GWP'!$A$424:$ADO$424,0)-1)),0,OFFSET('Daten GWP'!$A$1,MATCH(BX$5,'Daten GWP'!$A:$A,0)-1,MATCH(AS48,'Daten GWP'!$A$424:$ADO$424,0)-1))*1000</f>
        <v>7.5965185000000002</v>
      </c>
      <c r="BY48" s="309">
        <f t="shared" ca="1" si="44"/>
        <v>193.6313538</v>
      </c>
      <c r="BZ48" s="308">
        <f ca="1">IF(ISERROR(OFFSET('Daten GWP'!$A$1,MATCH(BZ$5,'Daten GWP'!$A:$A,0)-1,MATCH(AT48,'Daten GWP'!$A$424:$ADO$424,0)-1)),0,OFFSET('Daten GWP'!$A$1,MATCH(BZ$5,'Daten GWP'!$A:$A,0)-1,MATCH(AT48,'Daten GWP'!$A$424:$ADO$424,0)-1))*1000</f>
        <v>193.63135</v>
      </c>
      <c r="CA48" s="305">
        <f t="shared" ca="1" si="11"/>
        <v>0.99999998037507909</v>
      </c>
      <c r="CB48" s="310">
        <f ca="1">IF(ISERROR(OFFSET('Daten Elementary'!$A$1,MATCH(CB$5,'Daten Elementary'!$A:$A,0)-1,MATCH(AM48,'Daten Elementary'!$A$424:$ADO$424,0)-1)),0,OFFSET('Daten Elementary'!$A$1,MATCH(CB$5,'Daten Elementary'!$A:$A,0)-1,MATCH(AM48,'Daten Elementary'!$A$424:$ADO$424,0)-1))*1000000</f>
        <v>9.8190352000000001</v>
      </c>
      <c r="CC48" s="310">
        <f ca="1">IF(ISERROR(OFFSET('Daten Elementary'!$A$1,MATCH(CC$5,'Daten Elementary'!$A:$A,0)-1,MATCH(AN48,'Daten Elementary'!$A$424:$ADO$424,0)-1)),0,OFFSET('Daten Elementary'!$A$1,MATCH(CC$5,'Daten Elementary'!$A:$A,0)-1,MATCH(AN48,'Daten Elementary'!$A$424:$ADO$424,0)-1))*1000000</f>
        <v>0</v>
      </c>
      <c r="CD48" s="310">
        <f ca="1">IF(ISERROR(OFFSET('Daten Elementary'!$A$1,MATCH(CD$5,'Daten Elementary'!$A:$A,0)-1,MATCH(AO48,'Daten Elementary'!$A$424:$ADO$424,0)-1)),0,OFFSET('Daten Elementary'!$A$1,MATCH(CD$5,'Daten Elementary'!$A:$A,0)-1,MATCH(AO48,'Daten Elementary'!$A$424:$ADO$424,0)-1))*1000000</f>
        <v>12.072512</v>
      </c>
      <c r="CE48" s="310">
        <f ca="1">IF(ISERROR(OFFSET('Daten Elementary'!$A$1,MATCH(CE$5,'Daten Elementary'!$A:$A,0)-1,MATCH(AP48,'Daten Elementary'!$A$424:$ADO$424,0)-1)),0,OFFSET('Daten Elementary'!$A$1,MATCH(CE$5,'Daten Elementary'!$A:$A,0)-1,MATCH(AP48,'Daten Elementary'!$A$424:$ADO$424,0)-1))*1000000</f>
        <v>0</v>
      </c>
      <c r="CF48" s="310">
        <f t="shared" ca="1" si="12"/>
        <v>21.891547199999998</v>
      </c>
      <c r="CG48" s="310">
        <f ca="1">IF(ISERROR(OFFSET('Daten Elementary'!$A$1,MATCH(CG$5,'Daten Elementary'!$A:$A,0)-1,MATCH(AQ48,'Daten Elementary'!$A$424:$ADO$424,0)-1)),0,OFFSET('Daten Elementary'!$A$1,MATCH(CG$5,'Daten Elementary'!$A:$A,0)-1,MATCH(AQ48,'Daten Elementary'!$A$424:$ADO$424,0)-1))*1000000</f>
        <v>0.48801119999999998</v>
      </c>
      <c r="CH48" s="310">
        <f ca="1">IF(ISERROR(OFFSET('Daten Elementary'!$A$1,MATCH(CH$5,'Daten Elementary'!$A:$A,0)-1,MATCH(AR48,'Daten Elementary'!$A$424:$ADO$424,0)-1)),0,OFFSET('Daten Elementary'!$A$1,MATCH(CH$5,'Daten Elementary'!$A:$A,0)-1,MATCH(AR48,'Daten Elementary'!$A$424:$ADO$424,0)-1))*1000000</f>
        <v>12.826362000000001</v>
      </c>
      <c r="CI48" s="310">
        <f ca="1">IF(ISERROR(OFFSET('Daten Elementary'!$A$1,MATCH(CI$5,'Daten Elementary'!$A:$A,0)-1,MATCH(AS48,'Daten Elementary'!$A$424:$ADO$424,0)-1)),0,OFFSET('Daten Elementary'!$A$1,MATCH(CI$5,'Daten Elementary'!$A:$A,0)-1,MATCH(AS48,'Daten Elementary'!$A$424:$ADO$424,0)-1))*1000000</f>
        <v>4.9600609000000002</v>
      </c>
      <c r="CJ48" s="311">
        <f t="shared" ca="1" si="13"/>
        <v>40.165981299999999</v>
      </c>
      <c r="CK48" s="310">
        <f ca="1">IF(ISERROR(OFFSET('Daten Elementary'!$A$1,MATCH(CK$5,'Daten Elementary'!$A:$A,0)-1,MATCH($AT48,'Daten Elementary'!$A$424:$ADO$424,0)-1)),0,OFFSET('Daten Elementary'!$A$1,MATCH(CK$5,'Daten Elementary'!$A:$A,0)-1,MATCH($AT48,'Daten Elementary'!$A$424:$ADO$424,0)-1))*1000000</f>
        <v>40.165982</v>
      </c>
      <c r="CL48" s="305">
        <f t="shared" ca="1" si="14"/>
        <v>1.0000000174276833</v>
      </c>
      <c r="CM48" s="312">
        <f ca="1">IF(ISERROR(OFFSET('Daten Elementary'!$A$1,MATCH(CM$5,'Daten Elementary'!$A:$A,0)-1,MATCH(AM48,'Daten Elementary'!$A$424:$ADO$424,0)-1)),0,OFFSET('Daten Elementary'!$A$1,MATCH(CM$5,'Daten Elementary'!$A:$A,0)-1,MATCH(AM48,'Daten Elementary'!$A$424:$ADO$424,0)-1))*1000000</f>
        <v>8.1108522000000001</v>
      </c>
      <c r="CN48" s="312">
        <f ca="1">IF(ISERROR(OFFSET('Daten Elementary'!$A$1,MATCH(CN$5,'Daten Elementary'!$A:$A,0)-1,MATCH(AN48,'Daten Elementary'!$A$424:$ADO$424,0)-1)),0,OFFSET('Daten Elementary'!$A$1,MATCH(CN$5,'Daten Elementary'!$A:$A,0)-1,MATCH(AN48,'Daten Elementary'!$A$424:$ADO$424,0)-1))*1000000</f>
        <v>0</v>
      </c>
      <c r="CO48" s="312">
        <f ca="1">IF(ISERROR(OFFSET('Daten Elementary'!$A$1,MATCH(CO$5,'Daten Elementary'!$A:$A,0)-1,MATCH(AO48,'Daten Elementary'!$A$424:$ADO$424,0)-1)),0,OFFSET('Daten Elementary'!$A$1,MATCH(CO$5,'Daten Elementary'!$A:$A,0)-1,MATCH(AO48,'Daten Elementary'!$A$424:$ADO$424,0)-1))*1000000</f>
        <v>9.7896195000000006</v>
      </c>
      <c r="CP48" s="312">
        <f ca="1">IF(ISERROR(OFFSET('Daten Elementary'!$A$1,MATCH(CP$5,'Daten Elementary'!$A:$A,0)-1,MATCH(AP48,'Daten Elementary'!$A$424:$ADO$424,0)-1)),0,OFFSET('Daten Elementary'!$A$1,MATCH(CP$5,'Daten Elementary'!$A:$A,0)-1,MATCH(AP48,'Daten Elementary'!$A$424:$ADO$424,0)-1))*1000000</f>
        <v>0</v>
      </c>
      <c r="CQ48" s="312">
        <f t="shared" ca="1" si="15"/>
        <v>17.900471700000001</v>
      </c>
      <c r="CR48" s="312">
        <f ca="1">IF(ISERROR(OFFSET('Daten Elementary'!$A$1,MATCH(CR$5,'Daten Elementary'!$A:$A,0)-1,MATCH(AQ48,'Daten Elementary'!$A$424:$ADO$424,0)-1)),0,OFFSET('Daten Elementary'!$A$1,MATCH(CR$5,'Daten Elementary'!$A:$A,0)-1,MATCH(AQ48,'Daten Elementary'!$A$424:$ADO$424,0)-1))*1000000</f>
        <v>0.32660401999999999</v>
      </c>
      <c r="CS48" s="312">
        <f ca="1">IF(ISERROR(OFFSET('Daten Elementary'!$A$1,MATCH(CS$5,'Daten Elementary'!$A:$A,0)-1,MATCH(AR48,'Daten Elementary'!$A$424:$ADO$424,0)-1)),0,OFFSET('Daten Elementary'!$A$1,MATCH(CS$5,'Daten Elementary'!$A:$A,0)-1,MATCH(AR48,'Daten Elementary'!$A$424:$ADO$424,0)-1))*1000000</f>
        <v>5.9374537999999992</v>
      </c>
      <c r="CT48" s="312">
        <f ca="1">IF(ISERROR(OFFSET('Daten Elementary'!$A$1,MATCH(CT$5,'Daten Elementary'!$A:$A,0)-1,MATCH(AS48,'Daten Elementary'!$A$424:$ADO$424,0)-1)),0,OFFSET('Daten Elementary'!$A$1,MATCH(CT$5,'Daten Elementary'!$A:$A,0)-1,MATCH(AS48,'Daten Elementary'!$A$424:$ADO$424,0)-1))*1000000</f>
        <v>2.7981029999999998</v>
      </c>
      <c r="CU48" s="313">
        <f t="shared" ca="1" si="16"/>
        <v>26.962632520000003</v>
      </c>
      <c r="CV48" s="312">
        <f ca="1">IF(ISERROR(OFFSET('Daten Elementary'!$A$1,MATCH(CV$5,'Daten Elementary'!$A:$A,0)-1,MATCH($AT48,'Daten Elementary'!$A$424:$ADO$424,0)-1)),0,OFFSET('Daten Elementary'!$A$1,MATCH(CV$5,'Daten Elementary'!$A:$A,0)-1,MATCH($AT48,'Daten Elementary'!$A$424:$ADO$424,0)-1))*1000000</f>
        <v>26.962633</v>
      </c>
      <c r="CW48" s="305">
        <f t="shared" ca="1" si="17"/>
        <v>1.0000000178024158</v>
      </c>
      <c r="CX48" s="314">
        <f ca="1">IF(ISERROR(OFFSET('Daten Elementary'!$A$1,MATCH(CX$5,'Daten Elementary'!$A:$A,0)-1,MATCH(AM48,'Daten Elementary'!$A$424:$ADO$424,0)-1)),0,OFFSET('Daten Elementary'!$A$1,MATCH(CX$5,'Daten Elementary'!$A:$A,0)-1,MATCH(AM48,'Daten Elementary'!$A$424:$ADO$424,0)-1))*1000000</f>
        <v>296.40565000000004</v>
      </c>
      <c r="CY48" s="314">
        <f ca="1">IF(ISERROR(OFFSET('Daten Elementary'!$A$1,MATCH(CY$5,'Daten Elementary'!$A:$A,0)-1,MATCH(AN48,'Daten Elementary'!$A$424:$ADO$424,0)-1)),0,OFFSET('Daten Elementary'!$A$1,MATCH(CY$5,'Daten Elementary'!$A:$A,0)-1,MATCH(AN48,'Daten Elementary'!$A$424:$ADO$424,0)-1))*1000000</f>
        <v>0</v>
      </c>
      <c r="CZ48" s="314">
        <f ca="1">IF(ISERROR(OFFSET('Daten Elementary'!$A$1,MATCH(CZ$5,'Daten Elementary'!$A:$A,0)-1,MATCH(AO48,'Daten Elementary'!$A$424:$ADO$424,0)-1)),0,OFFSET('Daten Elementary'!$A$1,MATCH(CZ$5,'Daten Elementary'!$A:$A,0)-1,MATCH(AO48,'Daten Elementary'!$A$424:$ADO$424,0)-1))*1000000</f>
        <v>110.64382999999999</v>
      </c>
      <c r="DA48" s="314">
        <f ca="1">IF(ISERROR(OFFSET('Daten Elementary'!$A$1,MATCH(DA$5,'Daten Elementary'!$A:$A,0)-1,MATCH(AP48,'Daten Elementary'!$A$424:$ADO$424,0)-1)),0,OFFSET('Daten Elementary'!$A$1,MATCH(DA$5,'Daten Elementary'!$A:$A,0)-1,MATCH(AP48,'Daten Elementary'!$A$424:$ADO$424,0)-1))*1000000</f>
        <v>0</v>
      </c>
      <c r="DB48" s="314">
        <f t="shared" ca="1" si="18"/>
        <v>407.04948000000002</v>
      </c>
      <c r="DC48" s="314">
        <f ca="1">IF(ISERROR(OFFSET('Daten Elementary'!$A$1,MATCH(DC$5,'Daten Elementary'!$A:$A,0)-1,MATCH(AQ48,'Daten Elementary'!$A$424:$ADO$424,0)-1)),0,OFFSET('Daten Elementary'!$A$1,MATCH(DC$5,'Daten Elementary'!$A:$A,0)-1,MATCH(AQ48,'Daten Elementary'!$A$424:$ADO$424,0)-1))*1000000</f>
        <v>1.2364671</v>
      </c>
      <c r="DD48" s="314">
        <f ca="1">IF(ISERROR(OFFSET('Daten Elementary'!$A$1,MATCH(DD$5,'Daten Elementary'!$A:$A,0)-1,MATCH(AR48,'Daten Elementary'!$A$424:$ADO$424,0)-1)),0,OFFSET('Daten Elementary'!$A$1,MATCH(DD$5,'Daten Elementary'!$A:$A,0)-1,MATCH(AR48,'Daten Elementary'!$A$424:$ADO$424,0)-1))*1000000</f>
        <v>21.022095</v>
      </c>
      <c r="DE48" s="314">
        <f ca="1">IF(ISERROR(OFFSET('Daten Elementary'!$A$1,MATCH(DE$5,'Daten Elementary'!$A:$A,0)-1,MATCH(AS48,'Daten Elementary'!$A$424:$ADO$424,0)-1)),0,OFFSET('Daten Elementary'!$A$1,MATCH(DE$5,'Daten Elementary'!$A:$A,0)-1,MATCH(AS48,'Daten Elementary'!$A$424:$ADO$424,0)-1))*1000000</f>
        <v>16.514789</v>
      </c>
      <c r="DF48" s="315">
        <f t="shared" ca="1" si="19"/>
        <v>445.82283110000003</v>
      </c>
      <c r="DG48" s="314">
        <f ca="1">IF(ISERROR(OFFSET('Daten Elementary'!$A$1,MATCH(DG$5,'Daten Elementary'!$A:$A,0)-1,MATCH($AT48,'Daten Elementary'!$A$424:$ADO$424,0)-1)),0,OFFSET('Daten Elementary'!$A$1,MATCH(DG$5,'Daten Elementary'!$A:$A,0)-1,MATCH($AT48,'Daten Elementary'!$A$424:$ADO$424,0)-1))*1000000</f>
        <v>445.82284000000004</v>
      </c>
      <c r="DH48" s="305">
        <f t="shared" ca="1" si="20"/>
        <v>1.0000000199630872</v>
      </c>
      <c r="DI48" s="316">
        <f ca="1">IF(ISERROR(OFFSET('Daten Elementary'!$A$1,MATCH(DI$5,'Daten Elementary'!$A:$A,0)-1,MATCH(AM48,'Daten Elementary'!$A$424:$ADO$424,0)-1)),0,OFFSET('Daten Elementary'!$A$1,MATCH(DI$5,'Daten Elementary'!$A:$A,0)-1,MATCH(AM48,'Daten Elementary'!$A$424:$ADO$424,0)-1))*1000000</f>
        <v>189.34881000000001</v>
      </c>
      <c r="DJ48" s="316">
        <f ca="1">IF(ISERROR(OFFSET('Daten Elementary'!$A$1,MATCH(DJ$5,'Daten Elementary'!$A:$A,0)-1,MATCH(AN48,'Daten Elementary'!$A$424:$ADO$424,0)-1)),0,OFFSET('Daten Elementary'!$A$1,MATCH(DJ$5,'Daten Elementary'!$A:$A,0)-1,MATCH(AN48,'Daten Elementary'!$A$424:$ADO$424,0)-1))*1000000</f>
        <v>0</v>
      </c>
      <c r="DK48" s="316">
        <f ca="1">IF(ISERROR(OFFSET('Daten Elementary'!$A$1,MATCH(DK$5,'Daten Elementary'!$A:$A,0)-1,MATCH(AO48,'Daten Elementary'!$A$424:$ADO$424,0)-1)),0,OFFSET('Daten Elementary'!$A$1,MATCH(DK$5,'Daten Elementary'!$A:$A,0)-1,MATCH(AO48,'Daten Elementary'!$A$424:$ADO$424,0)-1))*1000000</f>
        <v>118.40812</v>
      </c>
      <c r="DL48" s="316">
        <f ca="1">IF(ISERROR(OFFSET('Daten Elementary'!$A$1,MATCH(DL$5,'Daten Elementary'!$A:$A,0)-1,MATCH(AP48,'Daten Elementary'!$A$424:$ADO$424,0)-1)),0,OFFSET('Daten Elementary'!$A$1,MATCH(DL$5,'Daten Elementary'!$A:$A,0)-1,MATCH(AP48,'Daten Elementary'!$A$424:$ADO$424,0)-1))*1000000</f>
        <v>0</v>
      </c>
      <c r="DM48" s="316">
        <f t="shared" ca="1" si="21"/>
        <v>307.75693000000001</v>
      </c>
      <c r="DN48" s="316">
        <f ca="1">IF(ISERROR(OFFSET('Daten Elementary'!$A$1,MATCH(DN$5,'Daten Elementary'!$A:$A,0)-1,MATCH(AQ48,'Daten Elementary'!$A$424:$ADO$424,0)-1)),0,OFFSET('Daten Elementary'!$A$1,MATCH(DN$5,'Daten Elementary'!$A:$A,0)-1,MATCH(AQ48,'Daten Elementary'!$A$424:$ADO$424,0)-1))*1000000</f>
        <v>2.2547744000000001</v>
      </c>
      <c r="DO48" s="316">
        <f ca="1">IF(ISERROR(OFFSET('Daten Elementary'!$A$1,MATCH(DO$5,'Daten Elementary'!$A:$A,0)-1,MATCH(AR48,'Daten Elementary'!$A$424:$ADO$424,0)-1)),0,OFFSET('Daten Elementary'!$A$1,MATCH(DO$5,'Daten Elementary'!$A:$A,0)-1,MATCH(AR48,'Daten Elementary'!$A$424:$ADO$424,0)-1))*1000000</f>
        <v>35.589525999999999</v>
      </c>
      <c r="DP48" s="316">
        <f ca="1">IF(ISERROR(OFFSET('Daten Elementary'!$A$1,MATCH(DP$5,'Daten Elementary'!$A:$A,0)-1,MATCH(AS48,'Daten Elementary'!$A$424:$ADO$424,0)-1)),0,OFFSET('Daten Elementary'!$A$1,MATCH(DP$5,'Daten Elementary'!$A:$A,0)-1,MATCH(AS48,'Daten Elementary'!$A$424:$ADO$424,0)-1))*1000000</f>
        <v>18.947758</v>
      </c>
      <c r="DQ48" s="317">
        <f t="shared" ca="1" si="22"/>
        <v>364.54898839999998</v>
      </c>
      <c r="DR48" s="316">
        <f ca="1">IF(ISERROR(OFFSET('Daten Elementary'!$A$1,MATCH(DR$5,'Daten Elementary'!$A:$A,0)-1,MATCH($AT48,'Daten Elementary'!$A$424:$ADO$424,0)-1)),0,OFFSET('Daten Elementary'!$A$1,MATCH(DR$5,'Daten Elementary'!$A:$A,0)-1,MATCH($AT48,'Daten Elementary'!$A$424:$ADO$424,0)-1))*1000000</f>
        <v>364.54899</v>
      </c>
      <c r="DS48" s="305">
        <f t="shared" ca="1" si="23"/>
        <v>1.000000004388985</v>
      </c>
      <c r="DT48" s="318">
        <f ca="1">IF(ISERROR(OFFSET('Daten UBP13'!$A$1,MATCH(DT$5,'Daten UBP13'!$A:$A,0)-1,MATCH(AM48,'Daten UBP13'!$A$424:$AEG$424,0)-1)),0,OFFSET('Daten UBP13'!$A$1,MATCH(DT$5,'Daten UBP13'!$A:$A,0)-1,MATCH(AM48,'Daten UBP13'!$A$424:$AEG$424,0)-1))</f>
        <v>220.11186000000001</v>
      </c>
      <c r="DU48" s="318">
        <f ca="1">IF(ISERROR(OFFSET('Daten UBP13'!$A$1,MATCH(DU$5,'Daten UBP13'!$A:$A,0)-1,MATCH(AN48,'Daten UBP13'!$A$424:$AEG$424,0)-1)),0,OFFSET('Daten UBP13'!$A$1,MATCH(DU$5,'Daten UBP13'!$A:$A,0)-1,MATCH(AN48,'Daten UBP13'!$A$424:$AEG$424,0)-1))</f>
        <v>0</v>
      </c>
      <c r="DV48" s="318">
        <f ca="1">IF(ISERROR(OFFSET('Daten UBP13'!$A$1,MATCH(DV$5,'Daten UBP13'!$A:$A,0)-1,MATCH(AO48,'Daten UBP13'!$A$424:$AEG$424,0)-1)),0,OFFSET('Daten UBP13'!$A$1,MATCH(DV$5,'Daten UBP13'!$A:$A,0)-1,MATCH(AO48,'Daten UBP13'!$A$424:$AEG$424,0)-1))</f>
        <v>60.553660999999998</v>
      </c>
      <c r="DW48" s="318">
        <f ca="1">IF(ISERROR(OFFSET('Daten UBP13'!$A$1,MATCH(DW$5,'Daten UBP13'!$A:$A,0)-1,MATCH(AP48,'Daten UBP13'!$A$424:$AEG$424,0)-1)),0,OFFSET('Daten UBP13'!$A$1,MATCH(DW$5,'Daten UBP13'!$A:$A,0)-1,MATCH(AP48,'Daten UBP13'!$A$424:$AEG$424,0)-1))</f>
        <v>0</v>
      </c>
      <c r="DX48" s="318">
        <f t="shared" ca="1" si="24"/>
        <v>280.66552100000001</v>
      </c>
      <c r="DY48" s="318">
        <f ca="1">IF(ISERROR(OFFSET('Daten UBP13'!$A$1,MATCH(DY$5,'Daten UBP13'!$A:$A,0)-1,MATCH(AQ48,'Daten UBP13'!$A$424:$AEG$424,0)-1)),0,OFFSET('Daten UBP13'!$A$1,MATCH(DY$5,'Daten UBP13'!$A:$A,0)-1,MATCH(AQ48,'Daten UBP13'!$A$424:$AEG$424,0)-1))</f>
        <v>1.8136855000000001</v>
      </c>
      <c r="DZ48" s="318">
        <f ca="1">IF(ISERROR(OFFSET('Daten UBP13'!$A$1,MATCH(DZ$5,'Daten UBP13'!$A:$A,0)-1,MATCH(AR48,'Daten UBP13'!$A$424:$AEG$424,0)-1)),0,OFFSET('Daten UBP13'!$A$1,MATCH(DZ$5,'Daten UBP13'!$A:$A,0)-1,MATCH(AR48,'Daten UBP13'!$A$424:$AEG$424,0)-1))</f>
        <v>31.115963000000001</v>
      </c>
      <c r="EA48" s="318">
        <f ca="1">IF(ISERROR(OFFSET('Daten UBP13'!$A$1,MATCH(EA$5,'Daten UBP13'!$A:$A,0)-1,MATCH(AS48,'Daten UBP13'!$A$424:$AEG$424,0)-1)),0,OFFSET('Daten UBP13'!$A$1,MATCH(EA$5,'Daten UBP13'!$A:$A,0)-1,MATCH(AS48,'Daten UBP13'!$A$424:$AEG$424,0)-1))</f>
        <v>24.133503000000001</v>
      </c>
      <c r="EB48" s="319">
        <f t="shared" ca="1" si="25"/>
        <v>337.72867250000007</v>
      </c>
      <c r="EC48" s="318">
        <f ca="1">IF(ISERROR(OFFSET('Daten UBP13'!$A$1,MATCH(EC$5,'Daten UBP13'!$A:$A,0)-1,MATCH(AT48,'Daten UBP13'!$A$424:$AEG$424,0)-1)),0,OFFSET('Daten UBP13'!$A$1,MATCH(EC$5,'Daten UBP13'!$A:$A,0)-1,MATCH(AT48,'Daten UBP13'!$A$424:$AEG$424,0)-1))</f>
        <v>337.72867000000002</v>
      </c>
      <c r="ED48" s="305">
        <f t="shared" ca="1" si="26"/>
        <v>0.99999999259760797</v>
      </c>
      <c r="EE48" s="320">
        <f ca="1">IF(ISERROR(OFFSET('Daten ReCiPe'!$A$1,MATCH(EE$5,'Daten ReCiPe'!$A:$A,0)-1,MATCH(AM48,'Daten ReCiPe'!$A$424:$ADO$424,0)-1)),0,OFFSET('Daten ReCiPe'!$A$1,MATCH(EE$5,'Daten ReCiPe'!$A:$A,0)-1,MATCH(AM48,'Daten ReCiPe'!$A$424:$ADO$424,0)-1))*1000</f>
        <v>5.9684839999999992</v>
      </c>
      <c r="EF48" s="320">
        <f ca="1">IF(ISERROR(OFFSET('Daten ReCiPe'!$A$1,MATCH(EF$5,'Daten ReCiPe'!$A:$A,0)-1,MATCH(AN48,'Daten ReCiPe'!$A$424:$ADO$424,0)-1)),0,OFFSET('Daten ReCiPe'!$A$1,MATCH(EF$5,'Daten ReCiPe'!$A:$A,0)-1,MATCH(AN48,'Daten ReCiPe'!$A$424:$ADO$424,0)-1))*1000</f>
        <v>0</v>
      </c>
      <c r="EG48" s="320">
        <f ca="1">IF(ISERROR(OFFSET('Daten ReCiPe'!$A$1,MATCH(EG$5,'Daten ReCiPe'!$A:$A,0)-1,MATCH(AO48,'Daten ReCiPe'!$A$424:$ADO$424,0)-1)),0,OFFSET('Daten ReCiPe'!$A$1,MATCH(EG$5,'Daten ReCiPe'!$A:$A,0)-1,MATCH(AO48,'Daten ReCiPe'!$A$424:$ADO$424,0)-1))*1000</f>
        <v>9.0928012999999996</v>
      </c>
      <c r="EH48" s="320">
        <f ca="1">IF(ISERROR(OFFSET('Daten ReCiPe'!$A$1,MATCH(EH$5,'Daten ReCiPe'!$A:$A,0)-1,MATCH(AP48,'Daten ReCiPe'!$A$424:$ADO$424,0)-1)),0,OFFSET('Daten ReCiPe'!$A$1,MATCH(EH$5,'Daten ReCiPe'!$A:$A,0)-1,MATCH(AP48,'Daten ReCiPe'!$A$424:$ADO$424,0)-1))*1000</f>
        <v>0</v>
      </c>
      <c r="EI48" s="320">
        <f t="shared" ca="1" si="27"/>
        <v>15.061285299999998</v>
      </c>
      <c r="EJ48" s="320">
        <f ca="1">IF(ISERROR(OFFSET('Daten ReCiPe'!$A$1,MATCH(EJ$5,'Daten ReCiPe'!$A:$A,0)-1,MATCH(AQ48,'Daten ReCiPe'!$A$424:$ADO$424,0)-1)),0,OFFSET('Daten ReCiPe'!$A$1,MATCH(EJ$5,'Daten ReCiPe'!$A:$A,0)-1,MATCH(AQ48,'Daten ReCiPe'!$A$424:$ADO$424,0)-1))*1000</f>
        <v>0.16616313999999999</v>
      </c>
      <c r="EK48" s="320">
        <f ca="1">IF(ISERROR(OFFSET('Daten ReCiPe'!$A$1,MATCH(EK$5,'Daten ReCiPe'!$A:$A,0)-1,MATCH(AR48,'Daten ReCiPe'!$A$424:$ADO$424,0)-1)),0,OFFSET('Daten ReCiPe'!$A$1,MATCH(EK$5,'Daten ReCiPe'!$A:$A,0)-1,MATCH(AR48,'Daten ReCiPe'!$A$424:$ADO$424,0)-1))*1000</f>
        <v>2.4087364</v>
      </c>
      <c r="EL48" s="320">
        <f ca="1">IF(ISERROR(OFFSET('Daten ReCiPe'!$A$1,MATCH(EL$5,'Daten ReCiPe'!$A:$A,0)-1,MATCH(AS48,'Daten ReCiPe'!$A$424:$ADO$424,0)-1)),0,OFFSET('Daten ReCiPe'!$A$1,MATCH(EL$5,'Daten ReCiPe'!$A:$A,0)-1,MATCH(AS48,'Daten ReCiPe'!$A$424:$ADO$424,0)-1))*1000</f>
        <v>0.91839133000000006</v>
      </c>
      <c r="EM48" s="321">
        <f t="shared" ca="1" si="28"/>
        <v>18.554576169999997</v>
      </c>
      <c r="EN48" s="320">
        <f ca="1">IF(ISERROR(OFFSET('Daten ReCiPe'!$A$1,MATCH(EN$5,'Daten ReCiPe'!$A:$A,0)-1,MATCH(AT48,'Daten ReCiPe'!$A$424:$ADO$424,0)-1)),0,OFFSET('Daten ReCiPe'!$A$1,MATCH(EN$5,'Daten ReCiPe'!$A:$A,0)-1,MATCH(AT48,'Daten ReCiPe'!$A$424:$ADO$424,0)-1))*1000</f>
        <v>18.554576000000001</v>
      </c>
      <c r="EO48" s="305">
        <f t="shared" ca="1" si="29"/>
        <v>0.99999999083783997</v>
      </c>
      <c r="EP48" s="322">
        <f ca="1">IF(ISERROR(OFFSET('Daten Elementary'!$A$1,MATCH(EP$5,'Daten Elementary'!$A:$A,0)-1,MATCH(AM48,'Daten Elementary'!$A$424:$ADO$424,0)-1)),0,OFFSET('Daten Elementary'!$A$1,MATCH(EP$5,'Daten Elementary'!$A:$A,0)-1,MATCH(AM48,'Daten Elementary'!$A$424:$ADO$424,0)-1))*1000000</f>
        <v>0.60282436000000006</v>
      </c>
      <c r="EQ48" s="322">
        <f ca="1">IF(ISERROR(OFFSET('Daten Elementary'!$A$1,MATCH(EQ$5,'Daten Elementary'!$A:$A,0)-1,MATCH(AN48,'Daten Elementary'!$A$424:$ADO$424,0)-1)),0,OFFSET('Daten Elementary'!$A$1,MATCH(EQ$5,'Daten Elementary'!$A:$A,0)-1,MATCH(AN48,'Daten Elementary'!$A$424:$ADO$424,0)-1))*1000000</f>
        <v>0</v>
      </c>
      <c r="ER48" s="322">
        <f ca="1">IF(ISERROR(OFFSET('Daten Elementary'!$A$1,MATCH(ER$5,'Daten Elementary'!$A:$A,0)-1,MATCH(AO48,'Daten Elementary'!$A$424:$ADO$424,0)-1)),0,OFFSET('Daten Elementary'!$A$1,MATCH(ER$5,'Daten Elementary'!$A:$A,0)-1,MATCH(AO48,'Daten Elementary'!$A$424:$ADO$424,0)-1))*1000000</f>
        <v>291.08680000000004</v>
      </c>
      <c r="ES48" s="322">
        <f ca="1">IF(ISERROR(OFFSET('Daten Elementary'!$A$1,MATCH(ES$5,'Daten Elementary'!$A:$A,0)-1,MATCH(AP48,'Daten Elementary'!$A$424:$ADO$424,0)-1)),0,OFFSET('Daten Elementary'!$A$1,MATCH(ES$5,'Daten Elementary'!$A:$A,0)-1,MATCH(AP48,'Daten Elementary'!$A$424:$ADO$424,0)-1))*1000000</f>
        <v>0</v>
      </c>
      <c r="ET48" s="322">
        <f t="shared" ca="1" si="30"/>
        <v>291.68962436000004</v>
      </c>
      <c r="EU48" s="322">
        <f ca="1">IF(ISERROR(OFFSET('Daten Elementary'!$A$1,MATCH(EU$5,'Daten Elementary'!$A:$A,0)-1,MATCH(AQ48,'Daten Elementary'!$A$424:$ADO$424,0)-1)),0,OFFSET('Daten Elementary'!$A$1,MATCH(EU$5,'Daten Elementary'!$A:$A,0)-1,MATCH(AQ48,'Daten Elementary'!$A$424:$ADO$424,0)-1))*1000000</f>
        <v>3.8033912000000001</v>
      </c>
      <c r="EV48" s="322">
        <f ca="1">IF(ISERROR(OFFSET('Daten Elementary'!$A$1,MATCH(EV$5,'Daten Elementary'!$A:$A,0)-1,MATCH(AR48,'Daten Elementary'!$A$424:$ADO$424,0)-1)),0,OFFSET('Daten Elementary'!$A$1,MATCH(EV$5,'Daten Elementary'!$A:$A,0)-1,MATCH(AR48,'Daten Elementary'!$A$424:$ADO$424,0)-1))*1000000</f>
        <v>66.346029999999999</v>
      </c>
      <c r="EW48" s="322">
        <f ca="1">IF(ISERROR(OFFSET('Daten Elementary'!$A$1,MATCH(EW$5,'Daten Elementary'!$A:$A,0)-1,MATCH(AS48,'Daten Elementary'!$A$424:$ADO$424,0)-1)),0,OFFSET('Daten Elementary'!$A$1,MATCH(EW$5,'Daten Elementary'!$A:$A,0)-1,MATCH(AS48,'Daten Elementary'!$A$424:$ADO$424,0)-1))*1000000</f>
        <v>18.270265000000002</v>
      </c>
      <c r="EX48" s="323">
        <f t="shared" ca="1" si="31"/>
        <v>380.10931056000004</v>
      </c>
      <c r="EY48" s="322">
        <f ca="1">IF(ISERROR(OFFSET('Daten Elementary'!$A$1,MATCH(EY$5,'Daten Elementary'!$A:$A,0)-1,MATCH($AT48,'Daten Elementary'!$A$424:$ADO$424,0)-1)),0,OFFSET('Daten Elementary'!$A$1,MATCH(EY$5,'Daten Elementary'!$A:$A,0)-1,MATCH($AT48,'Daten Elementary'!$A$424:$ADO$424,0)-1))*1000000</f>
        <v>380.10932000000003</v>
      </c>
      <c r="EZ48" s="305">
        <f t="shared" ca="1" si="32"/>
        <v>1.0000000248349612</v>
      </c>
      <c r="FA48" s="314">
        <f ca="1">IF(ISERROR(OFFSET('Daten Elementary'!$A$1,MATCH(FA$5,'Daten Elementary'!$A:$A,0)-1,MATCH(AM48,'Daten Elementary'!$A$424:$ADO$424,0)-1)),0,OFFSET('Daten Elementary'!$A$1,MATCH(FA$5,'Daten Elementary'!$A:$A,0)-1,MATCH(AM48,'Daten Elementary'!$A$424:$ADO$424,0)-1))*1000</f>
        <v>121.16243</v>
      </c>
      <c r="FB48" s="314">
        <f ca="1">IF(ISERROR(OFFSET('Daten Elementary'!$A$1,MATCH(FB$5,'Daten Elementary'!$A:$A,0)-1,MATCH(AN48,'Daten Elementary'!$A$424:$ADO$424,0)-1)),0,OFFSET('Daten Elementary'!$A$1,MATCH(FB$5,'Daten Elementary'!$A:$A,0)-1,MATCH(AN48,'Daten Elementary'!$A$424:$ADO$424,0)-1))*1000</f>
        <v>0</v>
      </c>
      <c r="FC48" s="314">
        <f ca="1">IF(ISERROR(OFFSET('Daten Elementary'!$A$1,MATCH(FC$5,'Daten Elementary'!$A:$A,0)-1,MATCH(AO48,'Daten Elementary'!$A$424:$ADO$424,0)-1)),0,OFFSET('Daten Elementary'!$A$1,MATCH(FC$5,'Daten Elementary'!$A:$A,0)-1,MATCH(AO48,'Daten Elementary'!$A$424:$ADO$424,0)-1))*1000</f>
        <v>28.190492000000003</v>
      </c>
      <c r="FD48" s="314">
        <f ca="1">IF(ISERROR(OFFSET('Daten Elementary'!$A$1,MATCH(FD$5,'Daten Elementary'!$A:$A,0)-1,MATCH(AP48,'Daten Elementary'!$A$424:$ADO$424,0)-1)),0,OFFSET('Daten Elementary'!$A$1,MATCH(FD$5,'Daten Elementary'!$A:$A,0)-1,MATCH(AP48,'Daten Elementary'!$A$424:$ADO$424,0)-1))*1000</f>
        <v>0</v>
      </c>
      <c r="FE48" s="314">
        <f t="shared" ca="1" si="33"/>
        <v>149.35292200000001</v>
      </c>
      <c r="FF48" s="314">
        <f ca="1">IF(ISERROR(OFFSET('Daten Elementary'!$A$1,MATCH(FF$5,'Daten Elementary'!$A:$A,0)-1,MATCH(AQ48,'Daten Elementary'!$A$424:$ADO$424,0)-1)),0,OFFSET('Daten Elementary'!$A$1,MATCH(FF$5,'Daten Elementary'!$A:$A,0)-1,MATCH(AQ48,'Daten Elementary'!$A$424:$ADO$424,0)-1))*1000</f>
        <v>1.1113141</v>
      </c>
      <c r="FG48" s="314">
        <f ca="1">IF(ISERROR(OFFSET('Daten Elementary'!$A$1,MATCH(FG$5,'Daten Elementary'!$A:$A,0)-1,MATCH(AR48,'Daten Elementary'!$A$424:$ADO$424,0)-1)),0,OFFSET('Daten Elementary'!$A$1,MATCH(FG$5,'Daten Elementary'!$A:$A,0)-1,MATCH(AR48,'Daten Elementary'!$A$424:$ADO$424,0)-1))*1000</f>
        <v>20.042102999999997</v>
      </c>
      <c r="FH48" s="314">
        <f ca="1">IF(ISERROR(OFFSET('Daten Elementary'!$A$1,MATCH(FH$5,'Daten Elementary'!$A:$A,0)-1,MATCH(AS48,'Daten Elementary'!$A$424:$ADO$424,0)-1)),0,OFFSET('Daten Elementary'!$A$1,MATCH(FH$5,'Daten Elementary'!$A:$A,0)-1,MATCH(AS48,'Daten Elementary'!$A$424:$ADO$424,0)-1))*1000</f>
        <v>6.8187012999999999</v>
      </c>
      <c r="FI48" s="315">
        <f t="shared" ca="1" si="34"/>
        <v>177.32504039999998</v>
      </c>
      <c r="FJ48" s="314">
        <f ca="1">IF(ISERROR(OFFSET('Daten Elementary'!$A$1,MATCH(FJ$5,'Daten Elementary'!$A:$A,0)-1,MATCH($AT48,'Daten Elementary'!$A$424:$ADO$424,0)-1)),0,OFFSET('Daten Elementary'!$A$1,MATCH(FJ$5,'Daten Elementary'!$A:$A,0)-1,MATCH($AT48,'Daten Elementary'!$A$424:$ADO$424,0)-1))*1000</f>
        <v>177.32504</v>
      </c>
      <c r="FK48" s="305">
        <f t="shared" ca="1" si="35"/>
        <v>0.99999999774425552</v>
      </c>
      <c r="FL48" s="314">
        <f ca="1">IF(ISERROR(OFFSET('Daten Elementary'!$A$1,MATCH(FL$5,'Daten Elementary'!$A:$A,0)-1,MATCH(AM48,'Daten Elementary'!$A$424:$ADO$424,0)-1)),0,OFFSET('Daten Elementary'!$A$1,MATCH(FL$5,'Daten Elementary'!$A:$A,0)-1,MATCH(AM48,'Daten Elementary'!$A$424:$ADO$424,0)-1))</f>
        <v>0</v>
      </c>
      <c r="FM48" s="314">
        <f ca="1">IF(ISERROR(OFFSET('Daten Elementary'!$A$1,MATCH(FM$5,'Daten Elementary'!$A:$A,0)-1,MATCH(AN48,'Daten Elementary'!$A$424:$ADO$424,0)-1)),0,OFFSET('Daten Elementary'!$A$1,MATCH(FM$5,'Daten Elementary'!$A:$A,0)-1,MATCH(AN48,'Daten Elementary'!$A$424:$ADO$424,0)-1))</f>
        <v>0</v>
      </c>
      <c r="FN48" s="314">
        <f ca="1">IF(ISERROR(OFFSET('Daten Elementary'!$A$1,MATCH(FN$5,'Daten Elementary'!$A:$A,0)-1,MATCH(AO48,'Daten Elementary'!$A$424:$ADO$424,0)-1)),0,OFFSET('Daten Elementary'!$A$1,MATCH(FN$5,'Daten Elementary'!$A:$A,0)-1,MATCH(AO48,'Daten Elementary'!$A$424:$ADO$424,0)-1))</f>
        <v>0</v>
      </c>
      <c r="FO48" s="314">
        <f ca="1">IF(ISERROR(OFFSET('Daten Elementary'!$A$1,MATCH(FO$5,'Daten Elementary'!$A:$A,0)-1,MATCH(AP48,'Daten Elementary'!$A$424:$ADO$424,0)-1)),0,OFFSET('Daten Elementary'!$A$1,MATCH(FO$5,'Daten Elementary'!$A:$A,0)-1,MATCH(AP48,'Daten Elementary'!$A$424:$ADO$424,0)-1))</f>
        <v>0</v>
      </c>
      <c r="FP48" s="314">
        <f t="shared" ca="1" si="36"/>
        <v>0</v>
      </c>
      <c r="FQ48" s="314">
        <f ca="1">IF(ISERROR(OFFSET('Daten Elementary'!$A$1,MATCH(FQ$5,'Daten Elementary'!$A:$A,0)-1,MATCH(AQ48,'Daten Elementary'!$A$424:$ADO$424,0)-1)),0,OFFSET('Daten Elementary'!$A$1,MATCH(FQ$5,'Daten Elementary'!$A:$A,0)-1,MATCH(AQ48,'Daten Elementary'!$A$424:$ADO$424,0)-1))</f>
        <v>0</v>
      </c>
      <c r="FR48" s="314">
        <f ca="1">IF(ISERROR(OFFSET('Daten Elementary'!$A$1,MATCH(FR$5,'Daten Elementary'!$A:$A,0)-1,MATCH(AR48,'Daten Elementary'!$A$424:$ADO$424,0)-1)),0,OFFSET('Daten Elementary'!$A$1,MATCH(FR$5,'Daten Elementary'!$A:$A,0)-1,MATCH(AR48,'Daten Elementary'!$A$424:$ADO$424,0)-1))</f>
        <v>0</v>
      </c>
      <c r="FS48" s="314">
        <f ca="1">IF(ISERROR(OFFSET('Daten Elementary'!$A$1,MATCH(FS$5,'Daten Elementary'!$A:$A,0)-1,MATCH(AS48,'Daten Elementary'!$A$424:$ADO$424,0)-1)),0,OFFSET('Daten Elementary'!$A$1,MATCH(FS$5,'Daten Elementary'!$A:$A,0)-1,MATCH(AS48,'Daten Elementary'!$A$424:$ADO$424,0)-1))</f>
        <v>0</v>
      </c>
      <c r="FT48" s="315">
        <f t="shared" ca="1" si="37"/>
        <v>0</v>
      </c>
      <c r="FU48" s="314">
        <f ca="1">IF(ISERROR(OFFSET('Daten Elementary'!$A$1,MATCH(FU$5,'Daten Elementary'!$A:$A,0)-1,MATCH($AT48,'Daten Elementary'!$A$424:$ADO$424,0)-1)),0,OFFSET('Daten Elementary'!$A$1,MATCH(FU$5,'Daten Elementary'!$A:$A,0)-1,MATCH($AT48,'Daten Elementary'!$A$424:$ADO$424,0)-1))</f>
        <v>0</v>
      </c>
      <c r="FV48" s="305">
        <f t="shared" ca="1" si="38"/>
        <v>0</v>
      </c>
      <c r="FW48" s="324"/>
      <c r="FX48" s="231" t="str">
        <f t="shared" si="39"/>
        <v>durchschnittliches Motorrad, Benzin (durchschnittliche Flotte)</v>
      </c>
      <c r="FY48" s="231" t="str">
        <f t="shared" si="2"/>
        <v>durchschnittliches Motorrad</v>
      </c>
      <c r="FZ48" s="231" t="str">
        <f t="shared" si="3"/>
        <v>, Benzin</v>
      </c>
      <c r="GA48" s="231" t="str">
        <f t="shared" si="4"/>
        <v xml:space="preserve"> (durchschnittliche Flotte)</v>
      </c>
      <c r="GB48" s="231"/>
    </row>
    <row r="49" spans="1:184" ht="16.5" customHeight="1">
      <c r="A49" s="295"/>
      <c r="B49" s="295"/>
      <c r="C49" s="328" t="s">
        <v>358</v>
      </c>
      <c r="D49" s="342" t="s">
        <v>34</v>
      </c>
      <c r="E49" s="327" t="s">
        <v>22</v>
      </c>
      <c r="F49" s="102">
        <v>1.3347844724931459</v>
      </c>
      <c r="G49" s="31">
        <v>2</v>
      </c>
      <c r="H49" s="87">
        <f t="shared" ref="H49:H59" si="54">F49/G49</f>
        <v>0.66739223624657296</v>
      </c>
      <c r="I49" s="99">
        <v>4.8673338813449547</v>
      </c>
      <c r="J49" s="101"/>
      <c r="K49" s="100">
        <v>180</v>
      </c>
      <c r="L49" s="86"/>
      <c r="M49" s="86"/>
      <c r="N49" s="38" t="s">
        <v>99</v>
      </c>
      <c r="O49" s="6">
        <f ca="1">(IF(ISERROR(INDEX(INDIRECT($D$268),MATCH($AM49,$AM$4:$AM$275,0),MATCH(O$304,INDIRECT($E$268),0))*$I49/$AD49),0,INDEX(INDIRECT($D$268),MATCH($AM49,$AM$4:$AM$275,0),MATCH(O$304,INDIRECT($E$268),0))*$I49/$AD49)+IF(ISERROR(INDEX(INDIRECT($D$268),MATCH($AN49,$AN$4:$AN$275,0),MATCH(O$305,INDIRECT($E$268),0))*$J49/$AE49),0,INDEX(INDIRECT($D$268),MATCH($AN49,$AN$4:$AN$275,0),MATCH(O$305,INDIRECT($E$268),0))*$J49/$AE49))*$AC49/$F49</f>
        <v>93.322684348682102</v>
      </c>
      <c r="P49" s="6">
        <f ca="1">(IF(ISERROR(INDEX(INDIRECT($D$268),MATCH($AO49,$AO$4:$AO$275,0),MATCH(P$304,INDIRECT($E$268),0))*$I49/$AD49),0,INDEX(INDIRECT($D$268),MATCH($AO49,$AO$4:$AO$275,0),MATCH(P$304,INDIRECT($E$268),0))*$I49/$AD49)+IF(ISERROR(INDEX(INDIRECT($D$268),MATCH($AP49,$AP$4:$AP$275,0),MATCH(P$305,INDIRECT($E$268),0))*$J49/$AE49),0,INDEX(INDIRECT($D$268),MATCH($AP49,$AP$4:$AP$275,0),MATCH(P$305,INDIRECT($E$268),0))*$J49/$AE49))*$AC49/$F49</f>
        <v>23.443300881042187</v>
      </c>
      <c r="Q49" s="6">
        <f ca="1">INDEX(INDIRECT($D$268),MATCH($AQ49,$AQ$4:$AQ$284,0),MATCH(Q$4,INDIRECT($E$268),0))*$K49*$AC49/$F49/$AF49</f>
        <v>0.81289400825388436</v>
      </c>
      <c r="R49" s="6">
        <f ca="1">INDEX(INDIRECT($D$268),MATCH($AR49,$AR$4:$AR$284,0),MATCH(R$4,INDIRECT($E$268),0))*$K49*$AC49/$F49/$AF49</f>
        <v>14.36579342594837</v>
      </c>
      <c r="S49" s="6">
        <f ca="1">INDEX(INDIRECT($D$268),MATCH($AS49,$AS$4:$AS$284,0),MATCH(S$4,INDIRECT($E$268),0))*$K49*$AC49/$F49/$AF49</f>
        <v>5.6005917464988979</v>
      </c>
      <c r="T49" s="7">
        <f t="shared" ca="1" si="53"/>
        <v>137.54526441042543</v>
      </c>
      <c r="U49" s="6">
        <f>IF($B$268=6,(IF(OR(AJ49="Benzin",AJ49="Diesel"),$AK49*INDEX('DIN EN 16258'!$I:$I,MATCH('mobitool-Faktoren v2.0'!$AI49,'DIN EN 16258'!$A:$A,0))*$I49/$AD49+$AL49*INDEX('DIN EN 16258'!$I:$I,MATCH('mobitool-Faktoren v2.0'!$AJ49,'DIN EN 16258'!$A:$A,0))*$I49/$AD49,IF(ISERROR($AK49*INDEX('DIN EN 16258'!$I:$I,MATCH('mobitool-Faktoren v2.0'!$AI49,'DIN EN 16258'!$A:$A,0))*$I49/$AD49),0,$AK49*INDEX('DIN EN 16258'!$I:$I,MATCH('mobitool-Faktoren v2.0'!$AI49,'DIN EN 16258'!$A:$A,0))*$I49/$AD49)+IF(ISERROR($AL49*INDEX('DIN EN 16258'!$I:$I,MATCH('mobitool-Faktoren v2.0'!$AJ49,'DIN EN 16258'!$A:$A,0))*$J49/$AE49),0,$AL49*INDEX('DIN EN 16258'!$I:$I,MATCH('mobitool-Faktoren v2.0'!$AJ49,'DIN EN 16258'!$A:$A,0))*$J49/$AE49)))*1000,
IF($B$268=1,(IF(OR(AJ49="Benzin",AJ49="Diesel"),$AK49*INDEX('DIN EN 16258'!$D:$D,MATCH('mobitool-Faktoren v2.0'!$AI49,'DIN EN 16258'!$A:$A,0))*$I49/$AD49+$AL49*INDEX('DIN EN 16258'!$D:$D,MATCH('mobitool-Faktoren v2.0'!$AJ49,'DIN EN 16258'!$A:$A,0))*$I49/$AD49,IF(ISERROR($AK49*INDEX('DIN EN 16258'!$D:$D,MATCH('mobitool-Faktoren v2.0'!$AI49,'DIN EN 16258'!$A:$A,0))*$I49/$AD49),0,$AK49*INDEX('DIN EN 16258'!$D:$D,MATCH('mobitool-Faktoren v2.0'!$AI49,'DIN EN 16258'!$A:$A,0))*$I49/$AD49)+IF(ISERROR($AL49*INDEX('DIN EN 16258'!$D:$D,MATCH('mobitool-Faktoren v2.0'!$AJ49,'DIN EN 16258'!$A:$A,0))*$J49/$AE49),0,$AL49*INDEX('DIN EN 16258'!$D:$D,MATCH('mobitool-Faktoren v2.0'!$AJ49,'DIN EN 16258'!$A:$A,0))*$J49/$AE49))),0))*$AC49/$F49</f>
        <v>88.884729573407213</v>
      </c>
      <c r="V49" s="6">
        <f>IF($B$268=6,(IF(OR(AJ49="Benzin",AJ49="Diesel"),$AK49*INDEX('DIN EN 16258'!$L:$L,MATCH('mobitool-Faktoren v2.0'!$AI49,'DIN EN 16258'!$A:$A,0))*$I49/$AD49+$AL49*INDEX('DIN EN 16258'!$L:$L,MATCH('mobitool-Faktoren v2.0'!$AJ49,'DIN EN 16258'!$A:$A,0))*$I49/$AD49,IF(ISERROR($AK49*INDEX('DIN EN 16258'!$L:$L,MATCH('mobitool-Faktoren v2.0'!$AI49,'DIN EN 16258'!$A:$A,0))*$I49/$AD49),0,$AK49*INDEX('DIN EN 16258'!$L:$L,MATCH('mobitool-Faktoren v2.0'!$AI49,'DIN EN 16258'!$A:$A,0))*$I49/$AD49)+IF(ISERROR($AL49*INDEX('DIN EN 16258'!$L:$L,MATCH('mobitool-Faktoren v2.0'!$AJ49,'DIN EN 16258'!$A:$A,0))*$J49/$AE49),0,$AL49*INDEX('DIN EN 16258'!$L:$L,MATCH('mobitool-Faktoren v2.0'!$AJ49,'DIN EN 16258'!$A:$A,0))*$J49/$AE49)))*1000,
IF($B$268=1,(IF(OR(AJ49="Benzin",AJ49="Diesel"),$AK49*INDEX('DIN EN 16258'!$F:$F,MATCH('mobitool-Faktoren v2.0'!$AI49,'DIN EN 16258'!$A:$A,0))*$I49/$AD49+$AL49*INDEX('DIN EN 16258'!$F:$F,MATCH('mobitool-Faktoren v2.0'!$AJ49,'DIN EN 16258'!$A:$A,0))*$I49/$AD49,IF(ISERROR($AK49*INDEX('DIN EN 16258'!$F:$F,MATCH('mobitool-Faktoren v2.0'!$AI49,'DIN EN 16258'!$A:$A,0))*$I49/$AD49),0,$AK49*INDEX('DIN EN 16258'!$F:$F,MATCH('mobitool-Faktoren v2.0'!$AI49,'DIN EN 16258'!$A:$A,0))*$I49/$AD49)+IF(ISERROR($AL49*INDEX('DIN EN 16258'!$F:$F,MATCH('mobitool-Faktoren v2.0'!$AJ49,'DIN EN 16258'!$A:$A,0))*$J49/$AE49),0,$AL49*INDEX('DIN EN 16258'!$F:$F,MATCH('mobitool-Faktoren v2.0'!$AJ49,'DIN EN 16258'!$A:$A,0))*$J49/$AE49))),0))*$AC49/$F49</f>
        <v>105.56770958564672</v>
      </c>
      <c r="W49" s="39" t="s">
        <v>672</v>
      </c>
      <c r="X49" s="39" t="s">
        <v>162</v>
      </c>
      <c r="Y49" s="336">
        <v>2</v>
      </c>
      <c r="Z49" s="336">
        <v>6</v>
      </c>
      <c r="AA49" s="337">
        <v>100</v>
      </c>
      <c r="AB49" s="299">
        <v>300</v>
      </c>
      <c r="AC49" s="300">
        <v>1</v>
      </c>
      <c r="AD49" s="298">
        <v>4.8673338813449547</v>
      </c>
      <c r="AE49" s="298"/>
      <c r="AF49" s="299">
        <v>180</v>
      </c>
      <c r="AG49" s="299"/>
      <c r="AH49" s="299"/>
      <c r="AI49" s="301" t="s">
        <v>34</v>
      </c>
      <c r="AJ49" s="301"/>
      <c r="AK49" s="329">
        <f>'Kennwerte Strassentransporte'!G$45</f>
        <v>3.6505217500411163E-2</v>
      </c>
      <c r="AL49" s="329"/>
      <c r="AM49" s="202" t="s">
        <v>1085</v>
      </c>
      <c r="AN49" s="202" t="s">
        <v>81</v>
      </c>
      <c r="AO49" s="202" t="s">
        <v>1086</v>
      </c>
      <c r="AP49" s="202" t="s">
        <v>81</v>
      </c>
      <c r="AQ49" s="202" t="s">
        <v>1087</v>
      </c>
      <c r="AR49" s="202" t="s">
        <v>1088</v>
      </c>
      <c r="AS49" s="202" t="s">
        <v>1089</v>
      </c>
      <c r="AT49" s="202" t="s">
        <v>1090</v>
      </c>
      <c r="AU49" s="303">
        <f ca="1">IF(ISERROR(OFFSET('Daten KEA'!$A$1,MATCH(AU$5,'Daten KEA'!$A:$A,0)-1,MATCH(AM49,'Daten KEA'!$A$424:$ADO$424,0)-1)),0,OFFSET('Daten KEA'!$A$1,MATCH(AU$5,'Daten KEA'!$A:$A,0)-1,MATCH(AM49,'Daten KEA'!$A$424:$ADO$424,0)-1))+IF(ISERROR(AK49*INDEX('Energiefaktoren Ecoinvent'!$D:$D,MATCH('mobitool-Faktoren v2.0'!AI49,'Energiefaktoren Ecoinvent'!$A:$A,0))),0,AK49*INDEX('Energiefaktoren Ecoinvent'!$D:$D,MATCH('mobitool-Faktoren v2.0'!AI49,'Energiefaktoren Ecoinvent'!$A:$A,0)))+IF(OR(AJ49="Benzin",AJ49="Diesel"),IF(ISERROR(OFFSET('Daten KEA'!$A$1,MATCH(AV$5,'Daten KEA'!$A:$A,0)-1,MATCH(AN49,'Daten KEA'!$A$424:$ADO$424,0)-1)),0,OFFSET('Daten KEA'!$A$1,MATCH(AV$5,'Daten KEA'!$A:$A,0)-1,MATCH(AN49,'Daten KEA'!$A$424:$ADO$424,0)-1))+IF(ISERROR(AL49*INDEX('Energiefaktoren Ecoinvent'!$D:$D,MATCH('mobitool-Faktoren v2.0'!AJ49,'Energiefaktoren Ecoinvent'!$A:$A,0))),0,AL49*INDEX('Energiefaktoren Ecoinvent'!$D:$D,MATCH('mobitool-Faktoren v2.0'!AJ49,'Energiefaktoren Ecoinvent'!$A:$A,0))),0)</f>
        <v>1.5514717437674745</v>
      </c>
      <c r="AV49" s="303">
        <f ca="1">IF(OR(AJ49="Benzin",AJ49="Diesel"),0,IF(ISERROR(OFFSET('Daten KEA'!$A$1,MATCH(AV$5,'Daten KEA'!$A:$A,0)-1,MATCH(AN49,'Daten KEA'!$A$424:$ADO$424,0)-1)),0,OFFSET('Daten KEA'!$A$1,MATCH(AV$5,'Daten KEA'!$A:$A,0)-1,MATCH(AN49,'Daten KEA'!$A$424:$ADO$424,0)-1))+IF(ISERROR(AL49*INDEX('Energiefaktoren Ecoinvent'!$D:$D,MATCH('mobitool-Faktoren v2.0'!AJ49,'Energiefaktoren Ecoinvent'!$A:$A,0))),0,AL49*INDEX('Energiefaktoren Ecoinvent'!$D:$D,MATCH('mobitool-Faktoren v2.0'!AJ49,'Energiefaktoren Ecoinvent'!$A:$A,0))))</f>
        <v>0</v>
      </c>
      <c r="AW49" s="303">
        <f ca="1">IF(ISERROR(OFFSET('Daten KEA'!$A$1,MATCH(AW$5,'Daten KEA'!$A:$A,0)-1,MATCH(AO49,'Daten KEA'!$A$424:$ADO$424,0)-1)),0,OFFSET('Daten KEA'!$A$1,MATCH(AW$5,'Daten KEA'!$A:$A,0)-1,MATCH(AO49,'Daten KEA'!$A$424:$ADO$424,0)-1))-IF(ISERROR(AK49*INDEX('Energiefaktoren Ecoinvent'!$D:$D,MATCH('mobitool-Faktoren v2.0'!AI49,'Energiefaktoren Ecoinvent'!$A:$A,0))),0,AK49*INDEX('Energiefaktoren Ecoinvent'!$D:$D,MATCH('mobitool-Faktoren v2.0'!AI49,'Energiefaktoren Ecoinvent'!$A:$A,0)))+IF(OR(AJ49="Benzin",AJ49="Diesel"),IF(ISERROR(OFFSET('Daten KEA'!$A$1,MATCH(AX$5,'Daten KEA'!$A:$A,0)-1,MATCH(AP49,'Daten KEA'!$A$424:$ADO$424,0)-1)),0,OFFSET('Daten KEA'!$A$1,MATCH(AX$5,'Daten KEA'!$A:$A,0)-1,MATCH(AP49,'Daten KEA'!$A$424:$ADO$424,0)-1))-IF(ISERROR(AL49*INDEX('Energiefaktoren Ecoinvent'!$D:$D,MATCH('mobitool-Faktoren v2.0'!AJ49,'Energiefaktoren Ecoinvent'!$A:$A,0))),0,AL49*INDEX('Energiefaktoren Ecoinvent'!$D:$D,MATCH('mobitool-Faktoren v2.0'!AJ49,'Energiefaktoren Ecoinvent'!$A:$A,0))),0)</f>
        <v>0.58115475623252566</v>
      </c>
      <c r="AX49" s="303">
        <f ca="1">IF(OR(AJ49="Benzin",AJ49="Diesel"),0,IF(ISERROR(OFFSET('Daten KEA'!$A$1,MATCH(AX$5,'Daten KEA'!$A:$A,0)-1,MATCH(AP49,'Daten KEA'!$A$424:$ADO$424,0)-1)),0,OFFSET('Daten KEA'!$A$1,MATCH(AX$5,'Daten KEA'!$A:$A,0)-1,MATCH(AP49,'Daten KEA'!$A$424:$ADO$424,0)-1))-IF(ISERROR(AL49*INDEX('Energiefaktoren Ecoinvent'!$D:$D,MATCH('mobitool-Faktoren v2.0'!AJ49,'Energiefaktoren Ecoinvent'!$A:$A,0))),0,AL49*INDEX('Energiefaktoren Ecoinvent'!$D:$D,MATCH('mobitool-Faktoren v2.0'!AJ49,'Energiefaktoren Ecoinvent'!$A:$A,0))))</f>
        <v>0</v>
      </c>
      <c r="AY49" s="303">
        <f t="shared" ca="1" si="5"/>
        <v>2.1326265000000002</v>
      </c>
      <c r="AZ49" s="303">
        <f ca="1">IF(ISERROR(OFFSET('Daten KEA'!$A$1,MATCH(AZ$5,'Daten KEA'!$A:$A,0)-1,MATCH(AQ49,'Daten KEA'!$A$424:$ADO$424,0)-1)),0,OFFSET('Daten KEA'!$A$1,MATCH(AZ$5,'Daten KEA'!$A:$A,0)-1,MATCH(AQ49,'Daten KEA'!$A$424:$ADO$424,0)-1))</f>
        <v>3.1188463999999999E-2</v>
      </c>
      <c r="BA49" s="303">
        <f ca="1">IF(ISERROR(OFFSET('Daten KEA'!$A$1,MATCH(BA$5,'Daten KEA'!$A:$A,0)-1,MATCH(AR49,'Daten KEA'!$A$424:$ADO$424,0)-1)),0,OFFSET('Daten KEA'!$A$1,MATCH(BA$5,'Daten KEA'!$A:$A,0)-1,MATCH(AR49,'Daten KEA'!$A$424:$ADO$424,0)-1))</f>
        <v>0.36144876999999997</v>
      </c>
      <c r="BB49" s="303">
        <f ca="1">IF(ISERROR(OFFSET('Daten KEA'!$A$1,MATCH(BB$5,'Daten KEA'!$A:$A,0)-1,MATCH(AS49,'Daten KEA'!$A$424:$ADO$424,0)-1)),0,OFFSET('Daten KEA'!$A$1,MATCH(BB$5,'Daten KEA'!$A:$A,0)-1,MATCH(AS49,'Daten KEA'!$A$424:$ADO$424,0)-1))</f>
        <v>0.63897682</v>
      </c>
      <c r="BC49" s="304">
        <f t="shared" ca="1" si="46"/>
        <v>3.164240554</v>
      </c>
      <c r="BD49" s="303">
        <f ca="1">IF(ISERROR(OFFSET('Daten KEA'!$A$1,MATCH(BD$5,'Daten KEA'!$A:$A,0)-1,MATCH(AT49,'Daten KEA'!$A$424:$ADO$424,0)-1)),0,OFFSET('Daten KEA'!$A$1,MATCH(BD$5,'Daten KEA'!$A:$A,0)-1,MATCH(AT49,'Daten KEA'!$A$424:$ADO$424,0)-1))</f>
        <v>3.1642405</v>
      </c>
      <c r="BE49" s="305">
        <f t="shared" ca="1" si="7"/>
        <v>0.99999998293429371</v>
      </c>
      <c r="BF49" s="306">
        <f ca="1">IF(ISERROR(OFFSET('Daten KEA'!$A$1,MATCH(BF$5,'Daten KEA'!$A:$A,0)-1,MATCH(AM49,'Daten KEA'!$A$424:$ADO$424,0)-1)),0,OFFSET('Daten KEA'!$A$1,MATCH(BF$5,'Daten KEA'!$A:$A,0)-1,MATCH(AM49,'Daten KEA'!$A$424:$ADO$424,0)-1))+IF(ISERROR($AK49*INDEX('Energiefaktoren Ecoinvent'!$H:$H,MATCH('mobitool-Faktoren v2.0'!$AI49,'Energiefaktoren Ecoinvent'!$A:$A,0))),0,$AK49*INDEX('Energiefaktoren Ecoinvent'!$H:$H,MATCH('mobitool-Faktoren v2.0'!$AI49,'Energiefaktoren Ecoinvent'!$A:$A,0)))+IF(OR(AJ49="Benzin",AJ49="Diesel"),IF(ISERROR(OFFSET('Daten KEA'!$A$1,MATCH(BG$5,'Daten KEA'!$A:$A,0)-1,MATCH(AN49,'Daten KEA'!$A$424:$ADO$424,0)-1)),0,OFFSET('Daten KEA'!$A$1,MATCH(BG$5,'Daten KEA'!$A:$A,0)-1,MATCH(AN49,'Daten KEA'!$A$424:$ADO$424,0)-1))+IF(ISERROR($AL49*INDEX('Energiefaktoren Ecoinvent'!$H:$H,MATCH('mobitool-Faktoren v2.0'!$AJ49,'Energiefaktoren Ecoinvent'!$A:$A,0))),0,$AL49*INDEX('Energiefaktoren Ecoinvent'!$H:$H,MATCH('mobitool-Faktoren v2.0'!$AJ49,'Energiefaktoren Ecoinvent'!$A:$A,0))),0)</f>
        <v>1.5514717437674745</v>
      </c>
      <c r="BG49" s="306">
        <f ca="1">IF(OR(AJ49="Benzin",AJ49="Diesel"),0,IF(ISERROR(OFFSET('Daten KEA'!$A$1,MATCH(BG$5,'Daten KEA'!$A:$A,0)-1,MATCH(AN49,'Daten KEA'!$A$424:$ADO$424,0)-1)),0,OFFSET('Daten KEA'!$A$1,MATCH(BG$5,'Daten KEA'!$A:$A,0)-1,MATCH(AN49,'Daten KEA'!$A$424:$ADO$424,0)-1))+IF(ISERROR($AL49*INDEX('Energiefaktoren Ecoinvent'!$H:$H,MATCH('mobitool-Faktoren v2.0'!$AJ49,'Energiefaktoren Ecoinvent'!$A:$A,0))),0,$AL49*INDEX('Energiefaktoren Ecoinvent'!$H:$H,MATCH('mobitool-Faktoren v2.0'!$AJ49,'Energiefaktoren Ecoinvent'!$A:$A,0))))</f>
        <v>0</v>
      </c>
      <c r="BH49" s="306">
        <f ca="1">IF(ISERROR(OFFSET('Daten KEA'!$A$1,MATCH(BH$5,'Daten KEA'!$A:$A,0)-1,MATCH(AO49,'Daten KEA'!$A$424:$ADO$424,0)-1)),0,OFFSET('Daten KEA'!$A$1,MATCH(BH$5,'Daten KEA'!$A:$A,0)-1,MATCH(AO49,'Daten KEA'!$A$424:$ADO$424,0)-1))-IF(ISERROR($AK49*INDEX('Energiefaktoren Ecoinvent'!$H:$H,MATCH('mobitool-Faktoren v2.0'!$AI49,'Energiefaktoren Ecoinvent'!$A:$A,0))),0,$AK49*INDEX('Energiefaktoren Ecoinvent'!$H:$H,MATCH('mobitool-Faktoren v2.0'!$AI49,'Energiefaktoren Ecoinvent'!$A:$A,0)))+IF(OR(AJ49="Benzin",AJ49="Diesel"),IF(ISERROR(OFFSET('Daten KEA'!$A$1,MATCH(BI$5,'Daten KEA'!$A:$A,0)-1,MATCH(AP49,'Daten KEA'!$A$424:$ADO$424,0)-1)),0,OFFSET('Daten KEA'!$A$1,MATCH(BI$5,'Daten KEA'!$A:$A,0)-1,MATCH(AP49,'Daten KEA'!$A$424:$ADO$424,0)-1))-IF(ISERROR($AL49*INDEX('Energiefaktoren Ecoinvent'!$H:$H,MATCH('mobitool-Faktoren v2.0'!$AJ49,'Energiefaktoren Ecoinvent'!$A:$A,0))),0,$AL49*INDEX('Energiefaktoren Ecoinvent'!$H:$H,MATCH('mobitool-Faktoren v2.0'!$AJ49,'Energiefaktoren Ecoinvent'!$A:$A,0))),0)</f>
        <v>0.57421003438452534</v>
      </c>
      <c r="BI49" s="306">
        <f ca="1">IF(OR(AJ49="Benzin",AJ49="Diesel"),0,IF(ISERROR(OFFSET('Daten KEA'!$A$1,MATCH(BI$5,'Daten KEA'!$A:$A,0)-1,MATCH(AP49,'Daten KEA'!$A$424:$ADO$424,0)-1)),0,OFFSET('Daten KEA'!$A$1,MATCH(BI$5,'Daten KEA'!$A:$A,0)-1,MATCH(AP49,'Daten KEA'!$A$424:$ADO$424,0)-1))-IF(ISERROR($AL49*INDEX('Energiefaktoren Ecoinvent'!$H:$H,MATCH('mobitool-Faktoren v2.0'!$AJ49,'Energiefaktoren Ecoinvent'!$A:$A,0))),0,$AL49*INDEX('Energiefaktoren Ecoinvent'!$H:$H,MATCH('mobitool-Faktoren v2.0'!$AJ49,'Energiefaktoren Ecoinvent'!$A:$A,0))))</f>
        <v>0</v>
      </c>
      <c r="BJ49" s="306">
        <f t="shared" ca="1" si="41"/>
        <v>2.1256817781519999</v>
      </c>
      <c r="BK49" s="306">
        <f ca="1">IF(ISERROR(OFFSET('Daten KEA'!$A$1,MATCH(BK$5,'Daten KEA'!$A:$A,0)-1,MATCH(AQ49,'Daten KEA'!$A$424:$ADO$424,0)-1)),0,OFFSET('Daten KEA'!$A$1,MATCH(BK$5,'Daten KEA'!$A:$A,0)-1,MATCH(AQ49,'Daten KEA'!$A$424:$ADO$424,0)-1))</f>
        <v>2.9753319773234997E-2</v>
      </c>
      <c r="BL49" s="306">
        <f ca="1">IF(ISERROR(OFFSET('Daten KEA'!$A$1,MATCH(BL$5,'Daten KEA'!$A:$A,0)-1,MATCH(AR49,'Daten KEA'!$A$424:$ADO$424,0)-1)),0,OFFSET('Daten KEA'!$A$1,MATCH(BL$5,'Daten KEA'!$A:$A,0)-1,MATCH(AR49,'Daten KEA'!$A$424:$ADO$424,0)-1))</f>
        <v>0.32955887899034003</v>
      </c>
      <c r="BM49" s="306">
        <f ca="1">IF(ISERROR(OFFSET('Daten KEA'!$A$1,MATCH(BM$5,'Daten KEA'!$A:$A,0)-1,MATCH(AS49,'Daten KEA'!$A$424:$ADO$424,0)-1)),0,OFFSET('Daten KEA'!$A$1,MATCH(BM$5,'Daten KEA'!$A:$A,0)-1,MATCH(AS49,'Daten KEA'!$A$424:$ADO$424,0)-1))</f>
        <v>0.54186286832675001</v>
      </c>
      <c r="BN49" s="307">
        <f t="shared" ca="1" si="43"/>
        <v>3.026856845242325</v>
      </c>
      <c r="BO49" s="306">
        <f ca="1">IF(ISERROR(OFFSET('Daten KEA'!$A$1,MATCH(BO$5,'Daten KEA'!$A:$A,0)-1,MATCH(AT49,'Daten KEA'!$A$424:$ADO$424,0)-1)),0,OFFSET('Daten KEA'!$A$1,MATCH(BO$5,'Daten KEA'!$A:$A,0)-1,MATCH(AT49,'Daten KEA'!$A$424:$ADO$424,0)-1))</f>
        <v>3.0268568680422998</v>
      </c>
      <c r="BP49" s="305">
        <f t="shared" ca="1" si="8"/>
        <v>1.0000000075325579</v>
      </c>
      <c r="BQ49" s="308">
        <f ca="1">IF(ISERROR(OFFSET('Daten GWP'!$A$1,MATCH(BQ$5,'Daten GWP'!$A:$A,0)-1,MATCH(AM49,'Daten GWP'!$A$424:$ADO$424,0)-1)),0,OFFSET('Daten GWP'!$A$1,MATCH(BQ$5,'Daten GWP'!$A:$A,0)-1,MATCH(AM49,'Daten GWP'!$A$424:$ADO$424,0)-1))*1000</f>
        <v>124.56567</v>
      </c>
      <c r="BR49" s="308">
        <f ca="1">IF(ISERROR(OFFSET('Daten GWP'!$A$1,MATCH(BR$5,'Daten GWP'!$A:$A,0)-1,MATCH(AN49,'Daten GWP'!$A$424:$ADO$424,0)-1)),0,OFFSET('Daten GWP'!$A$1,MATCH(BR$5,'Daten GWP'!$A:$A,0)-1,MATCH(AN49,'Daten GWP'!$A$424:$ADO$424,0)-1))*1000</f>
        <v>0</v>
      </c>
      <c r="BS49" s="308">
        <f ca="1">IF(ISERROR(OFFSET('Daten GWP'!$A$1,MATCH(BS$5,'Daten GWP'!$A:$A,0)-1,MATCH(AO49,'Daten GWP'!$A$424:$ADO$424,0)-1)),0,OFFSET('Daten GWP'!$A$1,MATCH(BS$5,'Daten GWP'!$A:$A,0)-1,MATCH(AO49,'Daten GWP'!$A$424:$ADO$424,0)-1))*1000</f>
        <v>31.291753999999997</v>
      </c>
      <c r="BT49" s="308">
        <f ca="1">IF(ISERROR(OFFSET('Daten GWP'!$A$1,MATCH(BT$5,'Daten GWP'!$A:$A,0)-1,MATCH(AP49,'Daten GWP'!$A$424:$ADO$424,0)-1)),0,OFFSET('Daten GWP'!$A$1,MATCH(BT$5,'Daten GWP'!$A:$A,0)-1,MATCH(AP49,'Daten GWP'!$A$424:$ADO$424,0)-1))*1000</f>
        <v>0</v>
      </c>
      <c r="BU49" s="308">
        <f t="shared" ca="1" si="9"/>
        <v>155.85742399999998</v>
      </c>
      <c r="BV49" s="308">
        <f ca="1">IF(ISERROR(OFFSET('Daten GWP'!$A$1,MATCH(BV$5,'Daten GWP'!$A:$A,0)-1,MATCH(AQ49,'Daten GWP'!$A$424:$ADO$424,0)-1)),0,OFFSET('Daten GWP'!$A$1,MATCH(BV$5,'Daten GWP'!$A:$A,0)-1,MATCH(AQ49,'Daten GWP'!$A$424:$ADO$424,0)-1))*1000</f>
        <v>1.0850383000000001</v>
      </c>
      <c r="BW49" s="308">
        <f ca="1">IF(ISERROR(OFFSET('Daten GWP'!$A$1,MATCH(BW$5,'Daten GWP'!$A:$A,0)-1,MATCH(AR49,'Daten GWP'!$A$424:$ADO$424,0)-1)),0,OFFSET('Daten GWP'!$A$1,MATCH(BW$5,'Daten GWP'!$A:$A,0)-1,MATCH(AR49,'Daten GWP'!$A$424:$ADO$424,0)-1))*1000</f>
        <v>19.175238</v>
      </c>
      <c r="BX49" s="308">
        <f ca="1">IF(ISERROR(OFFSET('Daten GWP'!$A$1,MATCH(BX$5,'Daten GWP'!$A:$A,0)-1,MATCH(AS49,'Daten GWP'!$A$424:$ADO$424,0)-1)),0,OFFSET('Daten GWP'!$A$1,MATCH(BX$5,'Daten GWP'!$A:$A,0)-1,MATCH(AS49,'Daten GWP'!$A$424:$ADO$424,0)-1))*1000</f>
        <v>7.4755828999999991</v>
      </c>
      <c r="BY49" s="309">
        <f t="shared" ca="1" si="44"/>
        <v>183.5932832</v>
      </c>
      <c r="BZ49" s="308">
        <f ca="1">IF(ISERROR(OFFSET('Daten GWP'!$A$1,MATCH(BZ$5,'Daten GWP'!$A:$A,0)-1,MATCH(AT49,'Daten GWP'!$A$424:$ADO$424,0)-1)),0,OFFSET('Daten GWP'!$A$1,MATCH(BZ$5,'Daten GWP'!$A:$A,0)-1,MATCH(AT49,'Daten GWP'!$A$424:$ADO$424,0)-1))*1000</f>
        <v>183.59327999999999</v>
      </c>
      <c r="CA49" s="305">
        <f t="shared" ca="1" si="11"/>
        <v>0.99999998257016842</v>
      </c>
      <c r="CB49" s="310">
        <f ca="1">IF(ISERROR(OFFSET('Daten Elementary'!$A$1,MATCH(CB$5,'Daten Elementary'!$A:$A,0)-1,MATCH(AM49,'Daten Elementary'!$A$424:$ADO$424,0)-1)),0,OFFSET('Daten Elementary'!$A$1,MATCH(CB$5,'Daten Elementary'!$A:$A,0)-1,MATCH(AM49,'Daten Elementary'!$A$424:$ADO$424,0)-1))*1000000</f>
        <v>9.7024702000000005</v>
      </c>
      <c r="CC49" s="310">
        <f ca="1">IF(ISERROR(OFFSET('Daten Elementary'!$A$1,MATCH(CC$5,'Daten Elementary'!$A:$A,0)-1,MATCH(AN49,'Daten Elementary'!$A$424:$ADO$424,0)-1)),0,OFFSET('Daten Elementary'!$A$1,MATCH(CC$5,'Daten Elementary'!$A:$A,0)-1,MATCH(AN49,'Daten Elementary'!$A$424:$ADO$424,0)-1))*1000000</f>
        <v>0</v>
      </c>
      <c r="CD49" s="310">
        <f ca="1">IF(ISERROR(OFFSET('Daten Elementary'!$A$1,MATCH(CD$5,'Daten Elementary'!$A:$A,0)-1,MATCH(AO49,'Daten Elementary'!$A$424:$ADO$424,0)-1)),0,OFFSET('Daten Elementary'!$A$1,MATCH(CD$5,'Daten Elementary'!$A:$A,0)-1,MATCH(AO49,'Daten Elementary'!$A$424:$ADO$424,0)-1))*1000000</f>
        <v>11.403728000000001</v>
      </c>
      <c r="CE49" s="310">
        <f ca="1">IF(ISERROR(OFFSET('Daten Elementary'!$A$1,MATCH(CE$5,'Daten Elementary'!$A:$A,0)-1,MATCH(AP49,'Daten Elementary'!$A$424:$ADO$424,0)-1)),0,OFFSET('Daten Elementary'!$A$1,MATCH(CE$5,'Daten Elementary'!$A:$A,0)-1,MATCH(AP49,'Daten Elementary'!$A$424:$ADO$424,0)-1))*1000000</f>
        <v>0</v>
      </c>
      <c r="CF49" s="310">
        <f t="shared" ca="1" si="12"/>
        <v>21.106198200000001</v>
      </c>
      <c r="CG49" s="310">
        <f ca="1">IF(ISERROR(OFFSET('Daten Elementary'!$A$1,MATCH(CG$5,'Daten Elementary'!$A:$A,0)-1,MATCH(AQ49,'Daten Elementary'!$A$424:$ADO$424,0)-1)),0,OFFSET('Daten Elementary'!$A$1,MATCH(CG$5,'Daten Elementary'!$A:$A,0)-1,MATCH(AQ49,'Daten Elementary'!$A$424:$ADO$424,0)-1))*1000000</f>
        <v>0.42765521000000001</v>
      </c>
      <c r="CH49" s="310">
        <f ca="1">IF(ISERROR(OFFSET('Daten Elementary'!$A$1,MATCH(CH$5,'Daten Elementary'!$A:$A,0)-1,MATCH(AR49,'Daten Elementary'!$A$424:$ADO$424,0)-1)),0,OFFSET('Daten Elementary'!$A$1,MATCH(CH$5,'Daten Elementary'!$A:$A,0)-1,MATCH(AR49,'Daten Elementary'!$A$424:$ADO$424,0)-1))*1000000</f>
        <v>11.240126</v>
      </c>
      <c r="CI49" s="310">
        <f ca="1">IF(ISERROR(OFFSET('Daten Elementary'!$A$1,MATCH(CI$5,'Daten Elementary'!$A:$A,0)-1,MATCH(AS49,'Daten Elementary'!$A$424:$ADO$424,0)-1)),0,OFFSET('Daten Elementary'!$A$1,MATCH(CI$5,'Daten Elementary'!$A:$A,0)-1,MATCH(AS49,'Daten Elementary'!$A$424:$ADO$424,0)-1))*1000000</f>
        <v>4.8283496000000001</v>
      </c>
      <c r="CJ49" s="311">
        <f t="shared" ca="1" si="13"/>
        <v>37.602329010000005</v>
      </c>
      <c r="CK49" s="310">
        <f ca="1">IF(ISERROR(OFFSET('Daten Elementary'!$A$1,MATCH(CK$5,'Daten Elementary'!$A:$A,0)-1,MATCH($AT49,'Daten Elementary'!$A$424:$ADO$424,0)-1)),0,OFFSET('Daten Elementary'!$A$1,MATCH(CK$5,'Daten Elementary'!$A:$A,0)-1,MATCH($AT49,'Daten Elementary'!$A$424:$ADO$424,0)-1))*1000000</f>
        <v>37.602328999999997</v>
      </c>
      <c r="CL49" s="305">
        <f t="shared" ca="1" si="14"/>
        <v>0.99999999973405884</v>
      </c>
      <c r="CM49" s="312">
        <f ca="1">IF(ISERROR(OFFSET('Daten Elementary'!$A$1,MATCH(CM$5,'Daten Elementary'!$A:$A,0)-1,MATCH(AM49,'Daten Elementary'!$A$424:$ADO$424,0)-1)),0,OFFSET('Daten Elementary'!$A$1,MATCH(CM$5,'Daten Elementary'!$A:$A,0)-1,MATCH(AM49,'Daten Elementary'!$A$424:$ADO$424,0)-1))*1000000</f>
        <v>8.1490270000000002</v>
      </c>
      <c r="CN49" s="312">
        <f ca="1">IF(ISERROR(OFFSET('Daten Elementary'!$A$1,MATCH(CN$5,'Daten Elementary'!$A:$A,0)-1,MATCH(AN49,'Daten Elementary'!$A$424:$ADO$424,0)-1)),0,OFFSET('Daten Elementary'!$A$1,MATCH(CN$5,'Daten Elementary'!$A:$A,0)-1,MATCH(AN49,'Daten Elementary'!$A$424:$ADO$424,0)-1))*1000000</f>
        <v>0</v>
      </c>
      <c r="CO49" s="312">
        <f ca="1">IF(ISERROR(OFFSET('Daten Elementary'!$A$1,MATCH(CO$5,'Daten Elementary'!$A:$A,0)-1,MATCH(AO49,'Daten Elementary'!$A$424:$ADO$424,0)-1)),0,OFFSET('Daten Elementary'!$A$1,MATCH(CO$5,'Daten Elementary'!$A:$A,0)-1,MATCH(AO49,'Daten Elementary'!$A$424:$ADO$424,0)-1))*1000000</f>
        <v>9.2473010999999996</v>
      </c>
      <c r="CP49" s="312">
        <f ca="1">IF(ISERROR(OFFSET('Daten Elementary'!$A$1,MATCH(CP$5,'Daten Elementary'!$A:$A,0)-1,MATCH(AP49,'Daten Elementary'!$A$424:$ADO$424,0)-1)),0,OFFSET('Daten Elementary'!$A$1,MATCH(CP$5,'Daten Elementary'!$A:$A,0)-1,MATCH(AP49,'Daten Elementary'!$A$424:$ADO$424,0)-1))*1000000</f>
        <v>0</v>
      </c>
      <c r="CQ49" s="312">
        <f t="shared" ca="1" si="15"/>
        <v>17.396328099999998</v>
      </c>
      <c r="CR49" s="312">
        <f ca="1">IF(ISERROR(OFFSET('Daten Elementary'!$A$1,MATCH(CR$5,'Daten Elementary'!$A:$A,0)-1,MATCH(AQ49,'Daten Elementary'!$A$424:$ADO$424,0)-1)),0,OFFSET('Daten Elementary'!$A$1,MATCH(CR$5,'Daten Elementary'!$A:$A,0)-1,MATCH(AQ49,'Daten Elementary'!$A$424:$ADO$424,0)-1))*1000000</f>
        <v>0.28621046</v>
      </c>
      <c r="CS49" s="312">
        <f ca="1">IF(ISERROR(OFFSET('Daten Elementary'!$A$1,MATCH(CS$5,'Daten Elementary'!$A:$A,0)-1,MATCH(AR49,'Daten Elementary'!$A$424:$ADO$424,0)-1)),0,OFFSET('Daten Elementary'!$A$1,MATCH(CS$5,'Daten Elementary'!$A:$A,0)-1,MATCH(AR49,'Daten Elementary'!$A$424:$ADO$424,0)-1))*1000000</f>
        <v>5.2031689999999999</v>
      </c>
      <c r="CT49" s="312">
        <f ca="1">IF(ISERROR(OFFSET('Daten Elementary'!$A$1,MATCH(CT$5,'Daten Elementary'!$A:$A,0)-1,MATCH(AS49,'Daten Elementary'!$A$424:$ADO$424,0)-1)),0,OFFSET('Daten Elementary'!$A$1,MATCH(CT$5,'Daten Elementary'!$A:$A,0)-1,MATCH(AS49,'Daten Elementary'!$A$424:$ADO$424,0)-1))*1000000</f>
        <v>2.7236135999999997</v>
      </c>
      <c r="CU49" s="313">
        <f t="shared" ca="1" si="16"/>
        <v>25.609321159999997</v>
      </c>
      <c r="CV49" s="312">
        <f ca="1">IF(ISERROR(OFFSET('Daten Elementary'!$A$1,MATCH(CV$5,'Daten Elementary'!$A:$A,0)-1,MATCH($AT49,'Daten Elementary'!$A$424:$ADO$424,0)-1)),0,OFFSET('Daten Elementary'!$A$1,MATCH(CV$5,'Daten Elementary'!$A:$A,0)-1,MATCH($AT49,'Daten Elementary'!$A$424:$ADO$424,0)-1))*1000000</f>
        <v>25.609321000000001</v>
      </c>
      <c r="CW49" s="305">
        <f t="shared" ca="1" si="17"/>
        <v>0.999999993752275</v>
      </c>
      <c r="CX49" s="314">
        <f ca="1">IF(ISERROR(OFFSET('Daten Elementary'!$A$1,MATCH(CX$5,'Daten Elementary'!$A:$A,0)-1,MATCH(AM49,'Daten Elementary'!$A$424:$ADO$424,0)-1)),0,OFFSET('Daten Elementary'!$A$1,MATCH(CX$5,'Daten Elementary'!$A:$A,0)-1,MATCH(AM49,'Daten Elementary'!$A$424:$ADO$424,0)-1))*1000000</f>
        <v>305.97030999999998</v>
      </c>
      <c r="CY49" s="314">
        <f ca="1">IF(ISERROR(OFFSET('Daten Elementary'!$A$1,MATCH(CY$5,'Daten Elementary'!$A:$A,0)-1,MATCH(AN49,'Daten Elementary'!$A$424:$ADO$424,0)-1)),0,OFFSET('Daten Elementary'!$A$1,MATCH(CY$5,'Daten Elementary'!$A:$A,0)-1,MATCH(AN49,'Daten Elementary'!$A$424:$ADO$424,0)-1))*1000000</f>
        <v>0</v>
      </c>
      <c r="CZ49" s="314">
        <f ca="1">IF(ISERROR(OFFSET('Daten Elementary'!$A$1,MATCH(CZ$5,'Daten Elementary'!$A:$A,0)-1,MATCH(AO49,'Daten Elementary'!$A$424:$ADO$424,0)-1)),0,OFFSET('Daten Elementary'!$A$1,MATCH(CZ$5,'Daten Elementary'!$A:$A,0)-1,MATCH(AO49,'Daten Elementary'!$A$424:$ADO$424,0)-1))*1000000</f>
        <v>104.51446</v>
      </c>
      <c r="DA49" s="314">
        <f ca="1">IF(ISERROR(OFFSET('Daten Elementary'!$A$1,MATCH(DA$5,'Daten Elementary'!$A:$A,0)-1,MATCH(AP49,'Daten Elementary'!$A$424:$ADO$424,0)-1)),0,OFFSET('Daten Elementary'!$A$1,MATCH(DA$5,'Daten Elementary'!$A:$A,0)-1,MATCH(AP49,'Daten Elementary'!$A$424:$ADO$424,0)-1))*1000000</f>
        <v>0</v>
      </c>
      <c r="DB49" s="314">
        <f t="shared" ca="1" si="18"/>
        <v>410.48476999999997</v>
      </c>
      <c r="DC49" s="314">
        <f ca="1">IF(ISERROR(OFFSET('Daten Elementary'!$A$1,MATCH(DC$5,'Daten Elementary'!$A:$A,0)-1,MATCH(AQ49,'Daten Elementary'!$A$424:$ADO$424,0)-1)),0,OFFSET('Daten Elementary'!$A$1,MATCH(DC$5,'Daten Elementary'!$A:$A,0)-1,MATCH(AQ49,'Daten Elementary'!$A$424:$ADO$424,0)-1))*1000000</f>
        <v>1.0835440000000001</v>
      </c>
      <c r="DD49" s="314">
        <f ca="1">IF(ISERROR(OFFSET('Daten Elementary'!$A$1,MATCH(DD$5,'Daten Elementary'!$A:$A,0)-1,MATCH(AR49,'Daten Elementary'!$A$424:$ADO$424,0)-1)),0,OFFSET('Daten Elementary'!$A$1,MATCH(DD$5,'Daten Elementary'!$A:$A,0)-1,MATCH(AR49,'Daten Elementary'!$A$424:$ADO$424,0)-1))*1000000</f>
        <v>18.422293</v>
      </c>
      <c r="DE49" s="314">
        <f ca="1">IF(ISERROR(OFFSET('Daten Elementary'!$A$1,MATCH(DE$5,'Daten Elementary'!$A:$A,0)-1,MATCH(AS49,'Daten Elementary'!$A$424:$ADO$424,0)-1)),0,OFFSET('Daten Elementary'!$A$1,MATCH(DE$5,'Daten Elementary'!$A:$A,0)-1,MATCH(AS49,'Daten Elementary'!$A$424:$ADO$424,0)-1))*1000000</f>
        <v>15.819694999999999</v>
      </c>
      <c r="DF49" s="315">
        <f t="shared" ca="1" si="19"/>
        <v>445.81030200000004</v>
      </c>
      <c r="DG49" s="314">
        <f ca="1">IF(ISERROR(OFFSET('Daten Elementary'!$A$1,MATCH(DG$5,'Daten Elementary'!$A:$A,0)-1,MATCH($AT49,'Daten Elementary'!$A$424:$ADO$424,0)-1)),0,OFFSET('Daten Elementary'!$A$1,MATCH(DG$5,'Daten Elementary'!$A:$A,0)-1,MATCH($AT49,'Daten Elementary'!$A$424:$ADO$424,0)-1))*1000000</f>
        <v>445.81029999999998</v>
      </c>
      <c r="DH49" s="305">
        <f t="shared" ca="1" si="20"/>
        <v>0.99999999551378682</v>
      </c>
      <c r="DI49" s="316">
        <f ca="1">IF(ISERROR(OFFSET('Daten Elementary'!$A$1,MATCH(DI$5,'Daten Elementary'!$A:$A,0)-1,MATCH(AM49,'Daten Elementary'!$A$424:$ADO$424,0)-1)),0,OFFSET('Daten Elementary'!$A$1,MATCH(DI$5,'Daten Elementary'!$A:$A,0)-1,MATCH(AM49,'Daten Elementary'!$A$424:$ADO$424,0)-1))*1000000</f>
        <v>201.15071</v>
      </c>
      <c r="DJ49" s="316">
        <f ca="1">IF(ISERROR(OFFSET('Daten Elementary'!$A$1,MATCH(DJ$5,'Daten Elementary'!$A:$A,0)-1,MATCH(AN49,'Daten Elementary'!$A$424:$ADO$424,0)-1)),0,OFFSET('Daten Elementary'!$A$1,MATCH(DJ$5,'Daten Elementary'!$A:$A,0)-1,MATCH(AN49,'Daten Elementary'!$A$424:$ADO$424,0)-1))*1000000</f>
        <v>0</v>
      </c>
      <c r="DK49" s="316">
        <f ca="1">IF(ISERROR(OFFSET('Daten Elementary'!$A$1,MATCH(DK$5,'Daten Elementary'!$A:$A,0)-1,MATCH(AO49,'Daten Elementary'!$A$424:$ADO$424,0)-1)),0,OFFSET('Daten Elementary'!$A$1,MATCH(DK$5,'Daten Elementary'!$A:$A,0)-1,MATCH(AO49,'Daten Elementary'!$A$424:$ADO$424,0)-1))*1000000</f>
        <v>111.84863</v>
      </c>
      <c r="DL49" s="316">
        <f ca="1">IF(ISERROR(OFFSET('Daten Elementary'!$A$1,MATCH(DL$5,'Daten Elementary'!$A:$A,0)-1,MATCH(AP49,'Daten Elementary'!$A$424:$ADO$424,0)-1)),0,OFFSET('Daten Elementary'!$A$1,MATCH(DL$5,'Daten Elementary'!$A:$A,0)-1,MATCH(AP49,'Daten Elementary'!$A$424:$ADO$424,0)-1))*1000000</f>
        <v>0</v>
      </c>
      <c r="DM49" s="316">
        <f t="shared" ca="1" si="21"/>
        <v>312.99934000000002</v>
      </c>
      <c r="DN49" s="316">
        <f ca="1">IF(ISERROR(OFFSET('Daten Elementary'!$A$1,MATCH(DN$5,'Daten Elementary'!$A:$A,0)-1,MATCH(AQ49,'Daten Elementary'!$A$424:$ADO$424,0)-1)),0,OFFSET('Daten Elementary'!$A$1,MATCH(DN$5,'Daten Elementary'!$A:$A,0)-1,MATCH(AQ49,'Daten Elementary'!$A$424:$ADO$424,0)-1))*1000000</f>
        <v>1.9759096</v>
      </c>
      <c r="DO49" s="316">
        <f ca="1">IF(ISERROR(OFFSET('Daten Elementary'!$A$1,MATCH(DO$5,'Daten Elementary'!$A:$A,0)-1,MATCH(AR49,'Daten Elementary'!$A$424:$ADO$424,0)-1)),0,OFFSET('Daten Elementary'!$A$1,MATCH(DO$5,'Daten Elementary'!$A:$A,0)-1,MATCH(AR49,'Daten Elementary'!$A$424:$ADO$424,0)-1))*1000000</f>
        <v>31.18817</v>
      </c>
      <c r="DP49" s="316">
        <f ca="1">IF(ISERROR(OFFSET('Daten Elementary'!$A$1,MATCH(DP$5,'Daten Elementary'!$A:$A,0)-1,MATCH(AS49,'Daten Elementary'!$A$424:$ADO$424,0)-1)),0,OFFSET('Daten Elementary'!$A$1,MATCH(DP$5,'Daten Elementary'!$A:$A,0)-1,MATCH(AS49,'Daten Elementary'!$A$424:$ADO$424,0)-1))*1000000</f>
        <v>18.168316000000001</v>
      </c>
      <c r="DQ49" s="317">
        <f t="shared" ca="1" si="22"/>
        <v>364.33173560000006</v>
      </c>
      <c r="DR49" s="316">
        <f ca="1">IF(ISERROR(OFFSET('Daten Elementary'!$A$1,MATCH(DR$5,'Daten Elementary'!$A:$A,0)-1,MATCH($AT49,'Daten Elementary'!$A$424:$ADO$424,0)-1)),0,OFFSET('Daten Elementary'!$A$1,MATCH(DR$5,'Daten Elementary'!$A:$A,0)-1,MATCH($AT49,'Daten Elementary'!$A$424:$ADO$424,0)-1))*1000000</f>
        <v>364.33173999999997</v>
      </c>
      <c r="DS49" s="305">
        <f t="shared" ca="1" si="23"/>
        <v>1.0000000120769055</v>
      </c>
      <c r="DT49" s="318">
        <f ca="1">IF(ISERROR(OFFSET('Daten UBP13'!$A$1,MATCH(DT$5,'Daten UBP13'!$A:$A,0)-1,MATCH(AM49,'Daten UBP13'!$A$424:$AEG$424,0)-1)),0,OFFSET('Daten UBP13'!$A$1,MATCH(DT$5,'Daten UBP13'!$A:$A,0)-1,MATCH(AM49,'Daten UBP13'!$A$424:$AEG$424,0)-1))</f>
        <v>218.59079</v>
      </c>
      <c r="DU49" s="318">
        <f ca="1">IF(ISERROR(OFFSET('Daten UBP13'!$A$1,MATCH(DU$5,'Daten UBP13'!$A:$A,0)-1,MATCH(AN49,'Daten UBP13'!$A$424:$AEG$424,0)-1)),0,OFFSET('Daten UBP13'!$A$1,MATCH(DU$5,'Daten UBP13'!$A:$A,0)-1,MATCH(AN49,'Daten UBP13'!$A$424:$AEG$424,0)-1))</f>
        <v>0</v>
      </c>
      <c r="DV49" s="318">
        <f ca="1">IF(ISERROR(OFFSET('Daten UBP13'!$A$1,MATCH(DV$5,'Daten UBP13'!$A:$A,0)-1,MATCH(AO49,'Daten UBP13'!$A$424:$AEG$424,0)-1)),0,OFFSET('Daten UBP13'!$A$1,MATCH(DV$5,'Daten UBP13'!$A:$A,0)-1,MATCH(AO49,'Daten UBP13'!$A$424:$AEG$424,0)-1))</f>
        <v>57.199151999999998</v>
      </c>
      <c r="DW49" s="318">
        <f ca="1">IF(ISERROR(OFFSET('Daten UBP13'!$A$1,MATCH(DW$5,'Daten UBP13'!$A:$A,0)-1,MATCH(AP49,'Daten UBP13'!$A$424:$AEG$424,0)-1)),0,OFFSET('Daten UBP13'!$A$1,MATCH(DW$5,'Daten UBP13'!$A:$A,0)-1,MATCH(AP49,'Daten UBP13'!$A$424:$AEG$424,0)-1))</f>
        <v>0</v>
      </c>
      <c r="DX49" s="318">
        <f t="shared" ca="1" si="24"/>
        <v>275.789942</v>
      </c>
      <c r="DY49" s="318">
        <f ca="1">IF(ISERROR(OFFSET('Daten UBP13'!$A$1,MATCH(DY$5,'Daten UBP13'!$A:$A,0)-1,MATCH(AQ49,'Daten UBP13'!$A$424:$AEG$424,0)-1)),0,OFFSET('Daten UBP13'!$A$1,MATCH(DY$5,'Daten UBP13'!$A:$A,0)-1,MATCH(AQ49,'Daten UBP13'!$A$424:$AEG$424,0)-1))</f>
        <v>1.5893735</v>
      </c>
      <c r="DZ49" s="318">
        <f ca="1">IF(ISERROR(OFFSET('Daten UBP13'!$A$1,MATCH(DZ$5,'Daten UBP13'!$A:$A,0)-1,MATCH(AR49,'Daten UBP13'!$A$424:$AEG$424,0)-1)),0,OFFSET('Daten UBP13'!$A$1,MATCH(DZ$5,'Daten UBP13'!$A:$A,0)-1,MATCH(AR49,'Daten UBP13'!$A$424:$AEG$424,0)-1))</f>
        <v>27.267852000000001</v>
      </c>
      <c r="EA49" s="318">
        <f ca="1">IF(ISERROR(OFFSET('Daten UBP13'!$A$1,MATCH(EA$5,'Daten UBP13'!$A:$A,0)-1,MATCH(AS49,'Daten UBP13'!$A$424:$AEG$424,0)-1)),0,OFFSET('Daten UBP13'!$A$1,MATCH(EA$5,'Daten UBP13'!$A:$A,0)-1,MATCH(AS49,'Daten UBP13'!$A$424:$AEG$424,0)-1))</f>
        <v>23.892624999999999</v>
      </c>
      <c r="EB49" s="319">
        <f t="shared" ca="1" si="25"/>
        <v>328.53979250000003</v>
      </c>
      <c r="EC49" s="318">
        <f ca="1">IF(ISERROR(OFFSET('Daten UBP13'!$A$1,MATCH(EC$5,'Daten UBP13'!$A:$A,0)-1,MATCH(AT49,'Daten UBP13'!$A$424:$AEG$424,0)-1)),0,OFFSET('Daten UBP13'!$A$1,MATCH(EC$5,'Daten UBP13'!$A:$A,0)-1,MATCH(AT49,'Daten UBP13'!$A$424:$AEG$424,0)-1))</f>
        <v>328.53978999999998</v>
      </c>
      <c r="ED49" s="305">
        <f t="shared" ca="1" si="26"/>
        <v>0.99999999239057158</v>
      </c>
      <c r="EE49" s="320">
        <f ca="1">IF(ISERROR(OFFSET('Daten ReCiPe'!$A$1,MATCH(EE$5,'Daten ReCiPe'!$A:$A,0)-1,MATCH(AM49,'Daten ReCiPe'!$A$424:$ADO$424,0)-1)),0,OFFSET('Daten ReCiPe'!$A$1,MATCH(EE$5,'Daten ReCiPe'!$A:$A,0)-1,MATCH(AM49,'Daten ReCiPe'!$A$424:$ADO$424,0)-1))*1000</f>
        <v>5.6888994000000004</v>
      </c>
      <c r="EF49" s="320">
        <f ca="1">IF(ISERROR(OFFSET('Daten ReCiPe'!$A$1,MATCH(EF$5,'Daten ReCiPe'!$A:$A,0)-1,MATCH(AN49,'Daten ReCiPe'!$A$424:$ADO$424,0)-1)),0,OFFSET('Daten ReCiPe'!$A$1,MATCH(EF$5,'Daten ReCiPe'!$A:$A,0)-1,MATCH(AN49,'Daten ReCiPe'!$A$424:$ADO$424,0)-1))*1000</f>
        <v>0</v>
      </c>
      <c r="EG49" s="320">
        <f ca="1">IF(ISERROR(OFFSET('Daten ReCiPe'!$A$1,MATCH(EG$5,'Daten ReCiPe'!$A:$A,0)-1,MATCH(AO49,'Daten ReCiPe'!$A$424:$ADO$424,0)-1)),0,OFFSET('Daten ReCiPe'!$A$1,MATCH(EG$5,'Daten ReCiPe'!$A:$A,0)-1,MATCH(AO49,'Daten ReCiPe'!$A$424:$ADO$424,0)-1))*1000</f>
        <v>8.589084699999999</v>
      </c>
      <c r="EH49" s="320">
        <f ca="1">IF(ISERROR(OFFSET('Daten ReCiPe'!$A$1,MATCH(EH$5,'Daten ReCiPe'!$A:$A,0)-1,MATCH(AP49,'Daten ReCiPe'!$A$424:$ADO$424,0)-1)),0,OFFSET('Daten ReCiPe'!$A$1,MATCH(EH$5,'Daten ReCiPe'!$A:$A,0)-1,MATCH(AP49,'Daten ReCiPe'!$A$424:$ADO$424,0)-1))*1000</f>
        <v>0</v>
      </c>
      <c r="EI49" s="320">
        <f t="shared" ca="1" si="27"/>
        <v>14.277984099999999</v>
      </c>
      <c r="EJ49" s="320">
        <f ca="1">IF(ISERROR(OFFSET('Daten ReCiPe'!$A$1,MATCH(EJ$5,'Daten ReCiPe'!$A:$A,0)-1,MATCH(AQ49,'Daten ReCiPe'!$A$424:$ADO$424,0)-1)),0,OFFSET('Daten ReCiPe'!$A$1,MATCH(EJ$5,'Daten ReCiPe'!$A:$A,0)-1,MATCH(AQ49,'Daten ReCiPe'!$A$424:$ADO$424,0)-1))*1000</f>
        <v>0.14561250000000001</v>
      </c>
      <c r="EK49" s="320">
        <f ca="1">IF(ISERROR(OFFSET('Daten ReCiPe'!$A$1,MATCH(EK$5,'Daten ReCiPe'!$A:$A,0)-1,MATCH(AR49,'Daten ReCiPe'!$A$424:$ADO$424,0)-1)),0,OFFSET('Daten ReCiPe'!$A$1,MATCH(EK$5,'Daten ReCiPe'!$A:$A,0)-1,MATCH(AR49,'Daten ReCiPe'!$A$424:$ADO$424,0)-1))*1000</f>
        <v>2.1108479999999998</v>
      </c>
      <c r="EL49" s="320">
        <f ca="1">IF(ISERROR(OFFSET('Daten ReCiPe'!$A$1,MATCH(EL$5,'Daten ReCiPe'!$A:$A,0)-1,MATCH(AS49,'Daten ReCiPe'!$A$424:$ADO$424,0)-1)),0,OFFSET('Daten ReCiPe'!$A$1,MATCH(EL$5,'Daten ReCiPe'!$A:$A,0)-1,MATCH(AS49,'Daten ReCiPe'!$A$424:$ADO$424,0)-1))*1000</f>
        <v>0.89878115000000003</v>
      </c>
      <c r="EM49" s="321">
        <f t="shared" ca="1" si="28"/>
        <v>17.433225750000002</v>
      </c>
      <c r="EN49" s="320">
        <f ca="1">IF(ISERROR(OFFSET('Daten ReCiPe'!$A$1,MATCH(EN$5,'Daten ReCiPe'!$A:$A,0)-1,MATCH(AT49,'Daten ReCiPe'!$A$424:$ADO$424,0)-1)),0,OFFSET('Daten ReCiPe'!$A$1,MATCH(EN$5,'Daten ReCiPe'!$A:$A,0)-1,MATCH(AT49,'Daten ReCiPe'!$A$424:$ADO$424,0)-1))*1000</f>
        <v>17.433226000000001</v>
      </c>
      <c r="EO49" s="305">
        <f t="shared" ca="1" si="29"/>
        <v>1.0000000143404326</v>
      </c>
      <c r="EP49" s="322">
        <f ca="1">IF(ISERROR(OFFSET('Daten Elementary'!$A$1,MATCH(EP$5,'Daten Elementary'!$A:$A,0)-1,MATCH(AM49,'Daten Elementary'!$A$424:$ADO$424,0)-1)),0,OFFSET('Daten Elementary'!$A$1,MATCH(EP$5,'Daten Elementary'!$A:$A,0)-1,MATCH(AM49,'Daten Elementary'!$A$424:$ADO$424,0)-1))*1000000</f>
        <v>0.56759011000000004</v>
      </c>
      <c r="EQ49" s="322">
        <f ca="1">IF(ISERROR(OFFSET('Daten Elementary'!$A$1,MATCH(EQ$5,'Daten Elementary'!$A:$A,0)-1,MATCH(AN49,'Daten Elementary'!$A$424:$ADO$424,0)-1)),0,OFFSET('Daten Elementary'!$A$1,MATCH(EQ$5,'Daten Elementary'!$A:$A,0)-1,MATCH(AN49,'Daten Elementary'!$A$424:$ADO$424,0)-1))*1000000</f>
        <v>0</v>
      </c>
      <c r="ER49" s="322">
        <f ca="1">IF(ISERROR(OFFSET('Daten Elementary'!$A$1,MATCH(ER$5,'Daten Elementary'!$A:$A,0)-1,MATCH(AO49,'Daten Elementary'!$A$424:$ADO$424,0)-1)),0,OFFSET('Daten Elementary'!$A$1,MATCH(ER$5,'Daten Elementary'!$A:$A,0)-1,MATCH(AO49,'Daten Elementary'!$A$424:$ADO$424,0)-1))*1000000</f>
        <v>274.96138000000002</v>
      </c>
      <c r="ES49" s="322">
        <f ca="1">IF(ISERROR(OFFSET('Daten Elementary'!$A$1,MATCH(ES$5,'Daten Elementary'!$A:$A,0)-1,MATCH(AP49,'Daten Elementary'!$A$424:$ADO$424,0)-1)),0,OFFSET('Daten Elementary'!$A$1,MATCH(ES$5,'Daten Elementary'!$A:$A,0)-1,MATCH(AP49,'Daten Elementary'!$A$424:$ADO$424,0)-1))*1000000</f>
        <v>0</v>
      </c>
      <c r="ET49" s="322">
        <f t="shared" ca="1" si="30"/>
        <v>275.52897011000005</v>
      </c>
      <c r="EU49" s="322">
        <f ca="1">IF(ISERROR(OFFSET('Daten Elementary'!$A$1,MATCH(EU$5,'Daten Elementary'!$A:$A,0)-1,MATCH(AQ49,'Daten Elementary'!$A$424:$ADO$424,0)-1)),0,OFFSET('Daten Elementary'!$A$1,MATCH(EU$5,'Daten Elementary'!$A:$A,0)-1,MATCH(AQ49,'Daten Elementary'!$A$424:$ADO$424,0)-1))*1000000</f>
        <v>3.3329974</v>
      </c>
      <c r="EV49" s="322">
        <f ca="1">IF(ISERROR(OFFSET('Daten Elementary'!$A$1,MATCH(EV$5,'Daten Elementary'!$A:$A,0)-1,MATCH(AR49,'Daten Elementary'!$A$424:$ADO$424,0)-1)),0,OFFSET('Daten Elementary'!$A$1,MATCH(EV$5,'Daten Elementary'!$A:$A,0)-1,MATCH(AR49,'Daten Elementary'!$A$424:$ADO$424,0)-1))*1000000</f>
        <v>58.141016999999998</v>
      </c>
      <c r="EW49" s="322">
        <f ca="1">IF(ISERROR(OFFSET('Daten Elementary'!$A$1,MATCH(EW$5,'Daten Elementary'!$A:$A,0)-1,MATCH(AS49,'Daten Elementary'!$A$424:$ADO$424,0)-1)),0,OFFSET('Daten Elementary'!$A$1,MATCH(EW$5,'Daten Elementary'!$A:$A,0)-1,MATCH(AS49,'Daten Elementary'!$A$424:$ADO$424,0)-1))*1000000</f>
        <v>17.986369</v>
      </c>
      <c r="EX49" s="323">
        <f t="shared" ca="1" si="31"/>
        <v>354.98935351000006</v>
      </c>
      <c r="EY49" s="322">
        <f ca="1">IF(ISERROR(OFFSET('Daten Elementary'!$A$1,MATCH(EY$5,'Daten Elementary'!$A:$A,0)-1,MATCH($AT49,'Daten Elementary'!$A$424:$ADO$424,0)-1)),0,OFFSET('Daten Elementary'!$A$1,MATCH(EY$5,'Daten Elementary'!$A:$A,0)-1,MATCH($AT49,'Daten Elementary'!$A$424:$ADO$424,0)-1))*1000000</f>
        <v>354.98936000000003</v>
      </c>
      <c r="EZ49" s="305">
        <f t="shared" ca="1" si="32"/>
        <v>1.0000000182822384</v>
      </c>
      <c r="FA49" s="314">
        <f ca="1">IF(ISERROR(OFFSET('Daten Elementary'!$A$1,MATCH(FA$5,'Daten Elementary'!$A:$A,0)-1,MATCH(AM49,'Daten Elementary'!$A$424:$ADO$424,0)-1)),0,OFFSET('Daten Elementary'!$A$1,MATCH(FA$5,'Daten Elementary'!$A:$A,0)-1,MATCH(AM49,'Daten Elementary'!$A$424:$ADO$424,0)-1))*1000</f>
        <v>114.45092</v>
      </c>
      <c r="FB49" s="314">
        <f ca="1">IF(ISERROR(OFFSET('Daten Elementary'!$A$1,MATCH(FB$5,'Daten Elementary'!$A:$A,0)-1,MATCH(AN49,'Daten Elementary'!$A$424:$ADO$424,0)-1)),0,OFFSET('Daten Elementary'!$A$1,MATCH(FB$5,'Daten Elementary'!$A:$A,0)-1,MATCH(AN49,'Daten Elementary'!$A$424:$ADO$424,0)-1))*1000</f>
        <v>0</v>
      </c>
      <c r="FC49" s="314">
        <f ca="1">IF(ISERROR(OFFSET('Daten Elementary'!$A$1,MATCH(FC$5,'Daten Elementary'!$A:$A,0)-1,MATCH(AO49,'Daten Elementary'!$A$424:$ADO$424,0)-1)),0,OFFSET('Daten Elementary'!$A$1,MATCH(FC$5,'Daten Elementary'!$A:$A,0)-1,MATCH(AO49,'Daten Elementary'!$A$424:$ADO$424,0)-1))*1000</f>
        <v>26.628814999999999</v>
      </c>
      <c r="FD49" s="314">
        <f ca="1">IF(ISERROR(OFFSET('Daten Elementary'!$A$1,MATCH(FD$5,'Daten Elementary'!$A:$A,0)-1,MATCH(AP49,'Daten Elementary'!$A$424:$ADO$424,0)-1)),0,OFFSET('Daten Elementary'!$A$1,MATCH(FD$5,'Daten Elementary'!$A:$A,0)-1,MATCH(AP49,'Daten Elementary'!$A$424:$ADO$424,0)-1))*1000</f>
        <v>0</v>
      </c>
      <c r="FE49" s="314">
        <f t="shared" ca="1" si="33"/>
        <v>141.079735</v>
      </c>
      <c r="FF49" s="314">
        <f ca="1">IF(ISERROR(OFFSET('Daten Elementary'!$A$1,MATCH(FF$5,'Daten Elementary'!$A:$A,0)-1,MATCH(AQ49,'Daten Elementary'!$A$424:$ADO$424,0)-1)),0,OFFSET('Daten Elementary'!$A$1,MATCH(FF$5,'Daten Elementary'!$A:$A,0)-1,MATCH(AQ49,'Daten Elementary'!$A$424:$ADO$424,0)-1))*1000</f>
        <v>0.97386963000000004</v>
      </c>
      <c r="FG49" s="314">
        <f ca="1">IF(ISERROR(OFFSET('Daten Elementary'!$A$1,MATCH(FG$5,'Daten Elementary'!$A:$A,0)-1,MATCH(AR49,'Daten Elementary'!$A$424:$ADO$424,0)-1)),0,OFFSET('Daten Elementary'!$A$1,MATCH(FG$5,'Daten Elementary'!$A:$A,0)-1,MATCH(AR49,'Daten Elementary'!$A$424:$ADO$424,0)-1))*1000</f>
        <v>17.563497000000002</v>
      </c>
      <c r="FH49" s="314">
        <f ca="1">IF(ISERROR(OFFSET('Daten Elementary'!$A$1,MATCH(FH$5,'Daten Elementary'!$A:$A,0)-1,MATCH(AS49,'Daten Elementary'!$A$424:$ADO$424,0)-1)),0,OFFSET('Daten Elementary'!$A$1,MATCH(FH$5,'Daten Elementary'!$A:$A,0)-1,MATCH(AS49,'Daten Elementary'!$A$424:$ADO$424,0)-1))*1000</f>
        <v>6.7096593999999996</v>
      </c>
      <c r="FI49" s="315">
        <f t="shared" ca="1" si="34"/>
        <v>166.32676103</v>
      </c>
      <c r="FJ49" s="314">
        <f ca="1">IF(ISERROR(OFFSET('Daten Elementary'!$A$1,MATCH(FJ$5,'Daten Elementary'!$A:$A,0)-1,MATCH($AT49,'Daten Elementary'!$A$424:$ADO$424,0)-1)),0,OFFSET('Daten Elementary'!$A$1,MATCH(FJ$5,'Daten Elementary'!$A:$A,0)-1,MATCH($AT49,'Daten Elementary'!$A$424:$ADO$424,0)-1))*1000</f>
        <v>166.32675999999998</v>
      </c>
      <c r="FK49" s="305">
        <f t="shared" ca="1" si="35"/>
        <v>0.99999999380737037</v>
      </c>
      <c r="FL49" s="314">
        <f ca="1">IF(ISERROR(OFFSET('Daten Elementary'!$A$1,MATCH(FL$5,'Daten Elementary'!$A:$A,0)-1,MATCH(AM49,'Daten Elementary'!$A$424:$ADO$424,0)-1)),0,OFFSET('Daten Elementary'!$A$1,MATCH(FL$5,'Daten Elementary'!$A:$A,0)-1,MATCH(AM49,'Daten Elementary'!$A$424:$ADO$424,0)-1))</f>
        <v>0</v>
      </c>
      <c r="FM49" s="314">
        <f ca="1">IF(ISERROR(OFFSET('Daten Elementary'!$A$1,MATCH(FM$5,'Daten Elementary'!$A:$A,0)-1,MATCH(AN49,'Daten Elementary'!$A$424:$ADO$424,0)-1)),0,OFFSET('Daten Elementary'!$A$1,MATCH(FM$5,'Daten Elementary'!$A:$A,0)-1,MATCH(AN49,'Daten Elementary'!$A$424:$ADO$424,0)-1))</f>
        <v>0</v>
      </c>
      <c r="FN49" s="314">
        <f ca="1">IF(ISERROR(OFFSET('Daten Elementary'!$A$1,MATCH(FN$5,'Daten Elementary'!$A:$A,0)-1,MATCH(AO49,'Daten Elementary'!$A$424:$ADO$424,0)-1)),0,OFFSET('Daten Elementary'!$A$1,MATCH(FN$5,'Daten Elementary'!$A:$A,0)-1,MATCH(AO49,'Daten Elementary'!$A$424:$ADO$424,0)-1))</f>
        <v>0</v>
      </c>
      <c r="FO49" s="314">
        <f ca="1">IF(ISERROR(OFFSET('Daten Elementary'!$A$1,MATCH(FO$5,'Daten Elementary'!$A:$A,0)-1,MATCH(AP49,'Daten Elementary'!$A$424:$ADO$424,0)-1)),0,OFFSET('Daten Elementary'!$A$1,MATCH(FO$5,'Daten Elementary'!$A:$A,0)-1,MATCH(AP49,'Daten Elementary'!$A$424:$ADO$424,0)-1))</f>
        <v>0</v>
      </c>
      <c r="FP49" s="314">
        <f t="shared" ca="1" si="36"/>
        <v>0</v>
      </c>
      <c r="FQ49" s="314">
        <f ca="1">IF(ISERROR(OFFSET('Daten Elementary'!$A$1,MATCH(FQ$5,'Daten Elementary'!$A:$A,0)-1,MATCH(AQ49,'Daten Elementary'!$A$424:$ADO$424,0)-1)),0,OFFSET('Daten Elementary'!$A$1,MATCH(FQ$5,'Daten Elementary'!$A:$A,0)-1,MATCH(AQ49,'Daten Elementary'!$A$424:$ADO$424,0)-1))</f>
        <v>0</v>
      </c>
      <c r="FR49" s="314">
        <f ca="1">IF(ISERROR(OFFSET('Daten Elementary'!$A$1,MATCH(FR$5,'Daten Elementary'!$A:$A,0)-1,MATCH(AR49,'Daten Elementary'!$A$424:$ADO$424,0)-1)),0,OFFSET('Daten Elementary'!$A$1,MATCH(FR$5,'Daten Elementary'!$A:$A,0)-1,MATCH(AR49,'Daten Elementary'!$A$424:$ADO$424,0)-1))</f>
        <v>0</v>
      </c>
      <c r="FS49" s="314">
        <f ca="1">IF(ISERROR(OFFSET('Daten Elementary'!$A$1,MATCH(FS$5,'Daten Elementary'!$A:$A,0)-1,MATCH(AS49,'Daten Elementary'!$A$424:$ADO$424,0)-1)),0,OFFSET('Daten Elementary'!$A$1,MATCH(FS$5,'Daten Elementary'!$A:$A,0)-1,MATCH(AS49,'Daten Elementary'!$A$424:$ADO$424,0)-1))</f>
        <v>0</v>
      </c>
      <c r="FT49" s="315">
        <f t="shared" ca="1" si="37"/>
        <v>0</v>
      </c>
      <c r="FU49" s="314">
        <f ca="1">IF(ISERROR(OFFSET('Daten Elementary'!$A$1,MATCH(FU$5,'Daten Elementary'!$A:$A,0)-1,MATCH($AT49,'Daten Elementary'!$A$424:$ADO$424,0)-1)),0,OFFSET('Daten Elementary'!$A$1,MATCH(FU$5,'Daten Elementary'!$A:$A,0)-1,MATCH($AT49,'Daten Elementary'!$A$424:$ADO$424,0)-1))</f>
        <v>0</v>
      </c>
      <c r="FV49" s="305">
        <f t="shared" ca="1" si="38"/>
        <v>0</v>
      </c>
      <c r="FW49" s="324"/>
      <c r="FX49" s="231" t="str">
        <f t="shared" si="39"/>
        <v>Motorrad (250ccm-750ccm), Benzin (durchschnittliche Flotte)</v>
      </c>
      <c r="FY49" s="231" t="str">
        <f t="shared" si="2"/>
        <v>Motorrad (250ccm-750ccm)</v>
      </c>
      <c r="FZ49" s="231" t="str">
        <f t="shared" si="3"/>
        <v>, Benzin</v>
      </c>
      <c r="GA49" s="231" t="str">
        <f t="shared" si="4"/>
        <v xml:space="preserve"> (durchschnittliche Flotte)</v>
      </c>
      <c r="GB49" s="231"/>
    </row>
    <row r="50" spans="1:184" ht="16.5" customHeight="1">
      <c r="A50" s="295"/>
      <c r="B50" s="344"/>
      <c r="C50" s="332" t="s">
        <v>358</v>
      </c>
      <c r="D50" s="332" t="s">
        <v>34</v>
      </c>
      <c r="E50" s="327" t="s">
        <v>360</v>
      </c>
      <c r="F50" s="102">
        <v>1.3347844724931459</v>
      </c>
      <c r="G50" s="31">
        <v>2</v>
      </c>
      <c r="H50" s="87">
        <f>F50/G50</f>
        <v>0.66739223624657296</v>
      </c>
      <c r="I50" s="99">
        <v>5.1527333333333329</v>
      </c>
      <c r="J50" s="101"/>
      <c r="K50" s="100">
        <v>180</v>
      </c>
      <c r="L50" s="86"/>
      <c r="M50" s="86"/>
      <c r="N50" s="38" t="s">
        <v>99</v>
      </c>
      <c r="O50" s="6">
        <f ca="1">(IF(ISERROR(INDEX(INDIRECT($D$268),MATCH($AM50,$AM$4:$AM$275,0),MATCH(O$304,INDIRECT($E$268),0))*$I50/$AD50),0,INDEX(INDIRECT($D$268),MATCH($AM50,$AM$4:$AM$275,0),MATCH(O$304,INDIRECT($E$268),0))*$I50/$AD50)+IF(ISERROR(INDEX(INDIRECT($D$268),MATCH($AN50,$AN$4:$AN$275,0),MATCH(O$305,INDIRECT($E$268),0))*$J50/$AE50),0,INDEX(INDIRECT($D$268),MATCH($AN50,$AN$4:$AN$275,0),MATCH(O$305,INDIRECT($E$268),0))*$J50/$AE50))*$AC50/$F50</f>
        <v>116.05941123262166</v>
      </c>
      <c r="P50" s="6">
        <f ca="1">(IF(ISERROR(INDEX(INDIRECT($D$268),MATCH($AO50,$AO$4:$AO$275,0),MATCH(P$304,INDIRECT($E$268),0))*$I50/$AD50),0,INDEX(INDIRECT($D$268),MATCH($AO50,$AO$4:$AO$275,0),MATCH(P$304,INDIRECT($E$268),0))*$I50/$AD50)+IF(ISERROR(INDEX(INDIRECT($D$268),MATCH($AP50,$AP$4:$AP$275,0),MATCH(P$305,INDIRECT($E$268),0))*$J50/$AE50),0,INDEX(INDIRECT($D$268),MATCH($AP50,$AP$4:$AP$275,0),MATCH(P$305,INDIRECT($E$268),0))*$J50/$AE50))*$AC50/$F50</f>
        <v>24.817420851567558</v>
      </c>
      <c r="Q50" s="6">
        <f ca="1">INDEX(INDIRECT($D$268),MATCH($AQ50,$AQ$4:$AQ$284,0),MATCH(Q$4,INDIRECT($E$268),0))*$K50*$AC50/$F50/$AF50</f>
        <v>0.81289318415080047</v>
      </c>
      <c r="R50" s="6">
        <f ca="1">INDEX(INDIRECT($D$268),MATCH($AR50,$AR$4:$AR$284,0),MATCH(R$4,INDIRECT($E$268),0))*$K50*$AC50/$F50/$AF50</f>
        <v>14.365779191440563</v>
      </c>
      <c r="S50" s="6">
        <f ca="1">INDEX(INDIRECT($D$268),MATCH($AS50,$AS$4:$AS$284,0),MATCH(S$4,INDIRECT($E$268),0))*$K50*$AC50/$F50/$AF50</f>
        <v>5.6005861276142364</v>
      </c>
      <c r="T50" s="7">
        <f t="shared" ca="1" si="53"/>
        <v>161.65609058739483</v>
      </c>
      <c r="U50" s="6">
        <f>IF($B$268=6,(IF(OR(AJ50="Benzin",AJ50="Diesel"),$AK50*INDEX('DIN EN 16258'!$I:$I,MATCH('mobitool-Faktoren v2.0'!$AI50,'DIN EN 16258'!$A:$A,0))*$I50/$AD50+$AL50*INDEX('DIN EN 16258'!$I:$I,MATCH('mobitool-Faktoren v2.0'!$AJ50,'DIN EN 16258'!$A:$A,0))*$I50/$AD50,IF(ISERROR($AK50*INDEX('DIN EN 16258'!$I:$I,MATCH('mobitool-Faktoren v2.0'!$AI50,'DIN EN 16258'!$A:$A,0))*$I50/$AD50),0,$AK50*INDEX('DIN EN 16258'!$I:$I,MATCH('mobitool-Faktoren v2.0'!$AI50,'DIN EN 16258'!$A:$A,0))*$I50/$AD50)+IF(ISERROR($AL50*INDEX('DIN EN 16258'!$I:$I,MATCH('mobitool-Faktoren v2.0'!$AJ50,'DIN EN 16258'!$A:$A,0))*$J50/$AE50),0,$AL50*INDEX('DIN EN 16258'!$I:$I,MATCH('mobitool-Faktoren v2.0'!$AJ50,'DIN EN 16258'!$A:$A,0))*$J50/$AE50)))*1000,
IF($B$268=1,(IF(OR(AJ50="Benzin",AJ50="Diesel"),$AK50*INDEX('DIN EN 16258'!$D:$D,MATCH('mobitool-Faktoren v2.0'!$AI50,'DIN EN 16258'!$A:$A,0))*$I50/$AD50+$AL50*INDEX('DIN EN 16258'!$D:$D,MATCH('mobitool-Faktoren v2.0'!$AJ50,'DIN EN 16258'!$A:$A,0))*$I50/$AD50,IF(ISERROR($AK50*INDEX('DIN EN 16258'!$D:$D,MATCH('mobitool-Faktoren v2.0'!$AI50,'DIN EN 16258'!$A:$A,0))*$I50/$AD50),0,$AK50*INDEX('DIN EN 16258'!$D:$D,MATCH('mobitool-Faktoren v2.0'!$AI50,'DIN EN 16258'!$A:$A,0))*$I50/$AD50)+IF(ISERROR($AL50*INDEX('DIN EN 16258'!$D:$D,MATCH('mobitool-Faktoren v2.0'!$AJ50,'DIN EN 16258'!$A:$A,0))*$J50/$AE50),0,$AL50*INDEX('DIN EN 16258'!$D:$D,MATCH('mobitool-Faktoren v2.0'!$AJ50,'DIN EN 16258'!$A:$A,0))*$J50/$AE50))),0))*$AC50/$F50</f>
        <v>94.094779036055144</v>
      </c>
      <c r="V50" s="6">
        <f>IF($B$268=6,(IF(OR(AJ50="Benzin",AJ50="Diesel"),$AK50*INDEX('DIN EN 16258'!$L:$L,MATCH('mobitool-Faktoren v2.0'!$AI50,'DIN EN 16258'!$A:$A,0))*$I50/$AD50+$AL50*INDEX('DIN EN 16258'!$L:$L,MATCH('mobitool-Faktoren v2.0'!$AJ50,'DIN EN 16258'!$A:$A,0))*$I50/$AD50,IF(ISERROR($AK50*INDEX('DIN EN 16258'!$L:$L,MATCH('mobitool-Faktoren v2.0'!$AI50,'DIN EN 16258'!$A:$A,0))*$I50/$AD50),0,$AK50*INDEX('DIN EN 16258'!$L:$L,MATCH('mobitool-Faktoren v2.0'!$AI50,'DIN EN 16258'!$A:$A,0))*$I50/$AD50)+IF(ISERROR($AL50*INDEX('DIN EN 16258'!$L:$L,MATCH('mobitool-Faktoren v2.0'!$AJ50,'DIN EN 16258'!$A:$A,0))*$J50/$AE50),0,$AL50*INDEX('DIN EN 16258'!$L:$L,MATCH('mobitool-Faktoren v2.0'!$AJ50,'DIN EN 16258'!$A:$A,0))*$J50/$AE50)))*1000,
IF($B$268=1,(IF(OR(AJ50="Benzin",AJ50="Diesel"),$AK50*INDEX('DIN EN 16258'!$F:$F,MATCH('mobitool-Faktoren v2.0'!$AI50,'DIN EN 16258'!$A:$A,0))*$I50/$AD50+$AL50*INDEX('DIN EN 16258'!$F:$F,MATCH('mobitool-Faktoren v2.0'!$AJ50,'DIN EN 16258'!$A:$A,0))*$I50/$AD50,IF(ISERROR($AK50*INDEX('DIN EN 16258'!$F:$F,MATCH('mobitool-Faktoren v2.0'!$AI50,'DIN EN 16258'!$A:$A,0))*$I50/$AD50),0,$AK50*INDEX('DIN EN 16258'!$F:$F,MATCH('mobitool-Faktoren v2.0'!$AI50,'DIN EN 16258'!$A:$A,0))*$I50/$AD50)+IF(ISERROR($AL50*INDEX('DIN EN 16258'!$F:$F,MATCH('mobitool-Faktoren v2.0'!$AJ50,'DIN EN 16258'!$A:$A,0))*$J50/$AE50),0,$AL50*INDEX('DIN EN 16258'!$F:$F,MATCH('mobitool-Faktoren v2.0'!$AJ50,'DIN EN 16258'!$A:$A,0))*$J50/$AE50))),0))*$AC50/$F50</f>
        <v>111.7556452551301</v>
      </c>
      <c r="W50" s="39" t="s">
        <v>672</v>
      </c>
      <c r="X50" s="39" t="s">
        <v>162</v>
      </c>
      <c r="Y50" s="336">
        <v>2</v>
      </c>
      <c r="Z50" s="336">
        <v>6</v>
      </c>
      <c r="AA50" s="337">
        <v>100</v>
      </c>
      <c r="AB50" s="299">
        <v>300</v>
      </c>
      <c r="AC50" s="300">
        <v>1</v>
      </c>
      <c r="AD50" s="298">
        <v>5.1527333333333329</v>
      </c>
      <c r="AE50" s="298"/>
      <c r="AF50" s="299">
        <v>180</v>
      </c>
      <c r="AG50" s="299"/>
      <c r="AH50" s="299"/>
      <c r="AI50" s="301" t="s">
        <v>34</v>
      </c>
      <c r="AJ50" s="301"/>
      <c r="AK50" s="329">
        <f>'Kennwerte Strassentransporte'!G$46</f>
        <v>3.8644999999999999E-2</v>
      </c>
      <c r="AL50" s="329"/>
      <c r="AM50" s="202" t="s">
        <v>1011</v>
      </c>
      <c r="AN50" s="202" t="s">
        <v>81</v>
      </c>
      <c r="AO50" s="202" t="s">
        <v>1012</v>
      </c>
      <c r="AP50" s="202" t="s">
        <v>81</v>
      </c>
      <c r="AQ50" s="202" t="s">
        <v>1013</v>
      </c>
      <c r="AR50" s="202" t="s">
        <v>1014</v>
      </c>
      <c r="AS50" s="202" t="s">
        <v>1015</v>
      </c>
      <c r="AT50" s="202" t="s">
        <v>1016</v>
      </c>
      <c r="AU50" s="303">
        <f ca="1">IF(ISERROR(OFFSET('Daten KEA'!$A$1,MATCH(AU$5,'Daten KEA'!$A:$A,0)-1,MATCH(AM50,'Daten KEA'!$A$424:$ADO$424,0)-1)),0,OFFSET('Daten KEA'!$A$1,MATCH(AU$5,'Daten KEA'!$A:$A,0)-1,MATCH(AM50,'Daten KEA'!$A$424:$ADO$424,0)-1))+IF(ISERROR(AK50*INDEX('Energiefaktoren Ecoinvent'!$D:$D,MATCH('mobitool-Faktoren v2.0'!AI50,'Energiefaktoren Ecoinvent'!$A:$A,0))),0,AK50*INDEX('Energiefaktoren Ecoinvent'!$D:$D,MATCH('mobitool-Faktoren v2.0'!AI50,'Energiefaktoren Ecoinvent'!$A:$A,0)))+IF(OR(AJ50="Benzin",AJ50="Diesel"),IF(ISERROR(OFFSET('Daten KEA'!$A$1,MATCH(AV$5,'Daten KEA'!$A:$A,0)-1,MATCH(AN50,'Daten KEA'!$A$424:$ADO$424,0)-1)),0,OFFSET('Daten KEA'!$A$1,MATCH(AV$5,'Daten KEA'!$A:$A,0)-1,MATCH(AN50,'Daten KEA'!$A$424:$ADO$424,0)-1))+IF(ISERROR(AL50*INDEX('Energiefaktoren Ecoinvent'!$D:$D,MATCH('mobitool-Faktoren v2.0'!AJ50,'Energiefaktoren Ecoinvent'!$A:$A,0))),0,AL50*INDEX('Energiefaktoren Ecoinvent'!$D:$D,MATCH('mobitool-Faktoren v2.0'!AJ50,'Energiefaktoren Ecoinvent'!$A:$A,0))),0)</f>
        <v>1.6424125000000001</v>
      </c>
      <c r="AV50" s="303">
        <f ca="1">IF(OR(AJ50="Benzin",AJ50="Diesel"),0,IF(ISERROR(OFFSET('Daten KEA'!$A$1,MATCH(AV$5,'Daten KEA'!$A:$A,0)-1,MATCH(AN50,'Daten KEA'!$A$424:$ADO$424,0)-1)),0,OFFSET('Daten KEA'!$A$1,MATCH(AV$5,'Daten KEA'!$A:$A,0)-1,MATCH(AN50,'Daten KEA'!$A$424:$ADO$424,0)-1))+IF(ISERROR(AL50*INDEX('Energiefaktoren Ecoinvent'!$D:$D,MATCH('mobitool-Faktoren v2.0'!AJ50,'Energiefaktoren Ecoinvent'!$A:$A,0))),0,AL50*INDEX('Energiefaktoren Ecoinvent'!$D:$D,MATCH('mobitool-Faktoren v2.0'!AJ50,'Energiefaktoren Ecoinvent'!$A:$A,0))))</f>
        <v>0</v>
      </c>
      <c r="AW50" s="303">
        <f ca="1">IF(ISERROR(OFFSET('Daten KEA'!$A$1,MATCH(AW$5,'Daten KEA'!$A:$A,0)-1,MATCH(AO50,'Daten KEA'!$A$424:$ADO$424,0)-1)),0,OFFSET('Daten KEA'!$A$1,MATCH(AW$5,'Daten KEA'!$A:$A,0)-1,MATCH(AO50,'Daten KEA'!$A$424:$ADO$424,0)-1))-IF(ISERROR(AK50*INDEX('Energiefaktoren Ecoinvent'!$D:$D,MATCH('mobitool-Faktoren v2.0'!AI50,'Energiefaktoren Ecoinvent'!$A:$A,0))),0,AK50*INDEX('Energiefaktoren Ecoinvent'!$D:$D,MATCH('mobitool-Faktoren v2.0'!AI50,'Energiefaktoren Ecoinvent'!$A:$A,0)))+IF(OR(AJ50="Benzin",AJ50="Diesel"),IF(ISERROR(OFFSET('Daten KEA'!$A$1,MATCH(AX$5,'Daten KEA'!$A:$A,0)-1,MATCH(AP50,'Daten KEA'!$A$424:$ADO$424,0)-1)),0,OFFSET('Daten KEA'!$A$1,MATCH(AX$5,'Daten KEA'!$A:$A,0)-1,MATCH(AP50,'Daten KEA'!$A$424:$ADO$424,0)-1))-IF(ISERROR(AL50*INDEX('Energiefaktoren Ecoinvent'!$D:$D,MATCH('mobitool-Faktoren v2.0'!AJ50,'Energiefaktoren Ecoinvent'!$A:$A,0))),0,AL50*INDEX('Energiefaktoren Ecoinvent'!$D:$D,MATCH('mobitool-Faktoren v2.0'!AJ50,'Energiefaktoren Ecoinvent'!$A:$A,0))),0)</f>
        <v>0.61521700000000012</v>
      </c>
      <c r="AX50" s="303">
        <f ca="1">IF(OR(AJ50="Benzin",AJ50="Diesel"),0,IF(ISERROR(OFFSET('Daten KEA'!$A$1,MATCH(AX$5,'Daten KEA'!$A:$A,0)-1,MATCH(AP50,'Daten KEA'!$A$424:$ADO$424,0)-1)),0,OFFSET('Daten KEA'!$A$1,MATCH(AX$5,'Daten KEA'!$A:$A,0)-1,MATCH(AP50,'Daten KEA'!$A$424:$ADO$424,0)-1))-IF(ISERROR(AL50*INDEX('Energiefaktoren Ecoinvent'!$D:$D,MATCH('mobitool-Faktoren v2.0'!AJ50,'Energiefaktoren Ecoinvent'!$A:$A,0))),0,AL50*INDEX('Energiefaktoren Ecoinvent'!$D:$D,MATCH('mobitool-Faktoren v2.0'!AJ50,'Energiefaktoren Ecoinvent'!$A:$A,0))))</f>
        <v>0</v>
      </c>
      <c r="AY50" s="303">
        <f t="shared" ca="1" si="5"/>
        <v>2.2576295000000002</v>
      </c>
      <c r="AZ50" s="303">
        <f ca="1">IF(ISERROR(OFFSET('Daten KEA'!$A$1,MATCH(AZ$5,'Daten KEA'!$A:$A,0)-1,MATCH(AQ50,'Daten KEA'!$A$424:$ADO$424,0)-1)),0,OFFSET('Daten KEA'!$A$1,MATCH(AZ$5,'Daten KEA'!$A:$A,0)-1,MATCH(AQ50,'Daten KEA'!$A$424:$ADO$424,0)-1))</f>
        <v>3.1188433000000002E-2</v>
      </c>
      <c r="BA50" s="303">
        <f ca="1">IF(ISERROR(OFFSET('Daten KEA'!$A$1,MATCH(BA$5,'Daten KEA'!$A:$A,0)-1,MATCH(AR50,'Daten KEA'!$A$424:$ADO$424,0)-1)),0,OFFSET('Daten KEA'!$A$1,MATCH(BA$5,'Daten KEA'!$A:$A,0)-1,MATCH(AR50,'Daten KEA'!$A$424:$ADO$424,0)-1))</f>
        <v>0.36144841</v>
      </c>
      <c r="BB50" s="303">
        <f ca="1">IF(ISERROR(OFFSET('Daten KEA'!$A$1,MATCH(BB$5,'Daten KEA'!$A:$A,0)-1,MATCH(AS50,'Daten KEA'!$A$424:$ADO$424,0)-1)),0,OFFSET('Daten KEA'!$A$1,MATCH(BB$5,'Daten KEA'!$A:$A,0)-1,MATCH(AS50,'Daten KEA'!$A$424:$ADO$424,0)-1))</f>
        <v>0.63897618</v>
      </c>
      <c r="BC50" s="304">
        <f t="shared" ca="1" si="46"/>
        <v>3.2892425230000004</v>
      </c>
      <c r="BD50" s="303">
        <f ca="1">IF(ISERROR(OFFSET('Daten KEA'!$A$1,MATCH(BD$5,'Daten KEA'!$A:$A,0)-1,MATCH(AT50,'Daten KEA'!$A$424:$ADO$424,0)-1)),0,OFFSET('Daten KEA'!$A$1,MATCH(BD$5,'Daten KEA'!$A:$A,0)-1,MATCH(AT50,'Daten KEA'!$A$424:$ADO$424,0)-1))</f>
        <v>3.2892424999999998</v>
      </c>
      <c r="BE50" s="305">
        <f t="shared" ca="1" si="7"/>
        <v>0.99999999300750841</v>
      </c>
      <c r="BF50" s="306">
        <f ca="1">IF(ISERROR(OFFSET('Daten KEA'!$A$1,MATCH(BF$5,'Daten KEA'!$A:$A,0)-1,MATCH(AM50,'Daten KEA'!$A$424:$ADO$424,0)-1)),0,OFFSET('Daten KEA'!$A$1,MATCH(BF$5,'Daten KEA'!$A:$A,0)-1,MATCH(AM50,'Daten KEA'!$A$424:$ADO$424,0)-1))+IF(ISERROR($AK50*INDEX('Energiefaktoren Ecoinvent'!$H:$H,MATCH('mobitool-Faktoren v2.0'!$AI50,'Energiefaktoren Ecoinvent'!$A:$A,0))),0,$AK50*INDEX('Energiefaktoren Ecoinvent'!$H:$H,MATCH('mobitool-Faktoren v2.0'!$AI50,'Energiefaktoren Ecoinvent'!$A:$A,0)))+IF(OR(AJ50="Benzin",AJ50="Diesel"),IF(ISERROR(OFFSET('Daten KEA'!$A$1,MATCH(BG$5,'Daten KEA'!$A:$A,0)-1,MATCH(AN50,'Daten KEA'!$A$424:$ADO$424,0)-1)),0,OFFSET('Daten KEA'!$A$1,MATCH(BG$5,'Daten KEA'!$A:$A,0)-1,MATCH(AN50,'Daten KEA'!$A$424:$ADO$424,0)-1))+IF(ISERROR($AL50*INDEX('Energiefaktoren Ecoinvent'!$H:$H,MATCH('mobitool-Faktoren v2.0'!$AJ50,'Energiefaktoren Ecoinvent'!$A:$A,0))),0,$AL50*INDEX('Energiefaktoren Ecoinvent'!$H:$H,MATCH('mobitool-Faktoren v2.0'!$AJ50,'Energiefaktoren Ecoinvent'!$A:$A,0))),0)</f>
        <v>1.6424125000000001</v>
      </c>
      <c r="BG50" s="306">
        <f ca="1">IF(OR(AJ50="Benzin",AJ50="Diesel"),0,IF(ISERROR(OFFSET('Daten KEA'!$A$1,MATCH(BG$5,'Daten KEA'!$A:$A,0)-1,MATCH(AN50,'Daten KEA'!$A$424:$ADO$424,0)-1)),0,OFFSET('Daten KEA'!$A$1,MATCH(BG$5,'Daten KEA'!$A:$A,0)-1,MATCH(AN50,'Daten KEA'!$A$424:$ADO$424,0)-1))+IF(ISERROR($AL50*INDEX('Energiefaktoren Ecoinvent'!$H:$H,MATCH('mobitool-Faktoren v2.0'!$AJ50,'Energiefaktoren Ecoinvent'!$A:$A,0))),0,$AL50*INDEX('Energiefaktoren Ecoinvent'!$H:$H,MATCH('mobitool-Faktoren v2.0'!$AJ50,'Energiefaktoren Ecoinvent'!$A:$A,0))))</f>
        <v>0</v>
      </c>
      <c r="BH50" s="306">
        <f ca="1">IF(ISERROR(OFFSET('Daten KEA'!$A$1,MATCH(BH$5,'Daten KEA'!$A:$A,0)-1,MATCH(AO50,'Daten KEA'!$A$424:$ADO$424,0)-1)),0,OFFSET('Daten KEA'!$A$1,MATCH(BH$5,'Daten KEA'!$A:$A,0)-1,MATCH(AO50,'Daten KEA'!$A$424:$ADO$424,0)-1))-IF(ISERROR($AK50*INDEX('Energiefaktoren Ecoinvent'!$H:$H,MATCH('mobitool-Faktoren v2.0'!$AI50,'Energiefaktoren Ecoinvent'!$A:$A,0))),0,$AK50*INDEX('Energiefaktoren Ecoinvent'!$H:$H,MATCH('mobitool-Faktoren v2.0'!$AI50,'Energiefaktoren Ecoinvent'!$A:$A,0)))+IF(OR(AJ50="Benzin",AJ50="Diesel"),IF(ISERROR(OFFSET('Daten KEA'!$A$1,MATCH(BI$5,'Daten KEA'!$A:$A,0)-1,MATCH(AP50,'Daten KEA'!$A$424:$ADO$424,0)-1)),0,OFFSET('Daten KEA'!$A$1,MATCH(BI$5,'Daten KEA'!$A:$A,0)-1,MATCH(AP50,'Daten KEA'!$A$424:$ADO$424,0)-1))-IF(ISERROR($AL50*INDEX('Energiefaktoren Ecoinvent'!$H:$H,MATCH('mobitool-Faktoren v2.0'!$AJ50,'Energiefaktoren Ecoinvent'!$A:$A,0))),0,$AL50*INDEX('Energiefaktoren Ecoinvent'!$H:$H,MATCH('mobitool-Faktoren v2.0'!$AJ50,'Energiefaktoren Ecoinvent'!$A:$A,0))),0)</f>
        <v>0.60786522373109997</v>
      </c>
      <c r="BI50" s="306">
        <f ca="1">IF(OR(AJ50="Benzin",AJ50="Diesel"),0,IF(ISERROR(OFFSET('Daten KEA'!$A$1,MATCH(BI$5,'Daten KEA'!$A:$A,0)-1,MATCH(AP50,'Daten KEA'!$A$424:$ADO$424,0)-1)),0,OFFSET('Daten KEA'!$A$1,MATCH(BI$5,'Daten KEA'!$A:$A,0)-1,MATCH(AP50,'Daten KEA'!$A$424:$ADO$424,0)-1))-IF(ISERROR($AL50*INDEX('Energiefaktoren Ecoinvent'!$H:$H,MATCH('mobitool-Faktoren v2.0'!$AJ50,'Energiefaktoren Ecoinvent'!$A:$A,0))),0,$AL50*INDEX('Energiefaktoren Ecoinvent'!$H:$H,MATCH('mobitool-Faktoren v2.0'!$AJ50,'Energiefaktoren Ecoinvent'!$A:$A,0))))</f>
        <v>0</v>
      </c>
      <c r="BJ50" s="306">
        <f t="shared" ca="1" si="41"/>
        <v>2.2502777237311</v>
      </c>
      <c r="BK50" s="306">
        <f ca="1">IF(ISERROR(OFFSET('Daten KEA'!$A$1,MATCH(BK$5,'Daten KEA'!$A:$A,0)-1,MATCH(AQ50,'Daten KEA'!$A$424:$ADO$424,0)-1)),0,OFFSET('Daten KEA'!$A$1,MATCH(BK$5,'Daten KEA'!$A:$A,0)-1,MATCH(AQ50,'Daten KEA'!$A$424:$ADO$424,0)-1))</f>
        <v>2.9753289973224E-2</v>
      </c>
      <c r="BL50" s="306">
        <f ca="1">IF(ISERROR(OFFSET('Daten KEA'!$A$1,MATCH(BL$5,'Daten KEA'!$A:$A,0)-1,MATCH(AR50,'Daten KEA'!$A$424:$ADO$424,0)-1)),0,OFFSET('Daten KEA'!$A$1,MATCH(BL$5,'Daten KEA'!$A:$A,0)-1,MATCH(AR50,'Daten KEA'!$A$424:$ADO$424,0)-1))</f>
        <v>0.32955854199008999</v>
      </c>
      <c r="BM50" s="306">
        <f ca="1">IF(ISERROR(OFFSET('Daten KEA'!$A$1,MATCH(BM$5,'Daten KEA'!$A:$A,0)-1,MATCH(AS50,'Daten KEA'!$A$424:$ADO$424,0)-1)),0,OFFSET('Daten KEA'!$A$1,MATCH(BM$5,'Daten KEA'!$A:$A,0)-1,MATCH(AS50,'Daten KEA'!$A$424:$ADO$424,0)-1))</f>
        <v>0.54186232832661996</v>
      </c>
      <c r="BN50" s="307">
        <f t="shared" ca="1" si="43"/>
        <v>3.1514518840210339</v>
      </c>
      <c r="BO50" s="306">
        <f ca="1">IF(ISERROR(OFFSET('Daten KEA'!$A$1,MATCH(BO$5,'Daten KEA'!$A:$A,0)-1,MATCH(AT50,'Daten KEA'!$A$424:$ADO$424,0)-1)),0,OFFSET('Daten KEA'!$A$1,MATCH(BO$5,'Daten KEA'!$A:$A,0)-1,MATCH(AT50,'Daten KEA'!$A$424:$ADO$424,0)-1))</f>
        <v>3.1514519046209997</v>
      </c>
      <c r="BP50" s="305">
        <f t="shared" ca="1" si="8"/>
        <v>1.0000000065366588</v>
      </c>
      <c r="BQ50" s="308">
        <f ca="1">IF(ISERROR(OFFSET('Daten GWP'!$A$1,MATCH(BQ$5,'Daten GWP'!$A:$A,0)-1,MATCH(AM50,'Daten GWP'!$A$424:$ADO$424,0)-1)),0,OFFSET('Daten GWP'!$A$1,MATCH(BQ$5,'Daten GWP'!$A:$A,0)-1,MATCH(AM50,'Daten GWP'!$A$424:$ADO$424,0)-1))*1000</f>
        <v>154.9143</v>
      </c>
      <c r="BR50" s="308">
        <f ca="1">IF(ISERROR(OFFSET('Daten GWP'!$A$1,MATCH(BR$5,'Daten GWP'!$A:$A,0)-1,MATCH(AN50,'Daten GWP'!$A$424:$ADO$424,0)-1)),0,OFFSET('Daten GWP'!$A$1,MATCH(BR$5,'Daten GWP'!$A:$A,0)-1,MATCH(AN50,'Daten GWP'!$A$424:$ADO$424,0)-1))*1000</f>
        <v>0</v>
      </c>
      <c r="BS50" s="308">
        <f ca="1">IF(ISERROR(OFFSET('Daten GWP'!$A$1,MATCH(BS$5,'Daten GWP'!$A:$A,0)-1,MATCH(AO50,'Daten GWP'!$A$424:$ADO$424,0)-1)),0,OFFSET('Daten GWP'!$A$1,MATCH(BS$5,'Daten GWP'!$A:$A,0)-1,MATCH(AO50,'Daten GWP'!$A$424:$ADO$424,0)-1))*1000</f>
        <v>33.125908000000003</v>
      </c>
      <c r="BT50" s="308">
        <f ca="1">IF(ISERROR(OFFSET('Daten GWP'!$A$1,MATCH(BT$5,'Daten GWP'!$A:$A,0)-1,MATCH(AP50,'Daten GWP'!$A$424:$ADO$424,0)-1)),0,OFFSET('Daten GWP'!$A$1,MATCH(BT$5,'Daten GWP'!$A:$A,0)-1,MATCH(AP50,'Daten GWP'!$A$424:$ADO$424,0)-1))*1000</f>
        <v>0</v>
      </c>
      <c r="BU50" s="308">
        <f t="shared" ca="1" si="9"/>
        <v>188.04020800000001</v>
      </c>
      <c r="BV50" s="308">
        <f ca="1">IF(ISERROR(OFFSET('Daten GWP'!$A$1,MATCH(BV$5,'Daten GWP'!$A:$A,0)-1,MATCH(AQ50,'Daten GWP'!$A$424:$ADO$424,0)-1)),0,OFFSET('Daten GWP'!$A$1,MATCH(BV$5,'Daten GWP'!$A:$A,0)-1,MATCH(AQ50,'Daten GWP'!$A$424:$ADO$424,0)-1))*1000</f>
        <v>1.0850371999999999</v>
      </c>
      <c r="BW50" s="308">
        <f ca="1">IF(ISERROR(OFFSET('Daten GWP'!$A$1,MATCH(BW$5,'Daten GWP'!$A:$A,0)-1,MATCH(AR50,'Daten GWP'!$A$424:$ADO$424,0)-1)),0,OFFSET('Daten GWP'!$A$1,MATCH(BW$5,'Daten GWP'!$A:$A,0)-1,MATCH(AR50,'Daten GWP'!$A$424:$ADO$424,0)-1))*1000</f>
        <v>19.175219000000002</v>
      </c>
      <c r="BX50" s="308">
        <f ca="1">IF(ISERROR(OFFSET('Daten GWP'!$A$1,MATCH(BX$5,'Daten GWP'!$A:$A,0)-1,MATCH(AS50,'Daten GWP'!$A$424:$ADO$424,0)-1)),0,OFFSET('Daten GWP'!$A$1,MATCH(BX$5,'Daten GWP'!$A:$A,0)-1,MATCH(AS50,'Daten GWP'!$A$424:$ADO$424,0)-1))*1000</f>
        <v>7.4755754000000003</v>
      </c>
      <c r="BY50" s="309">
        <f t="shared" ca="1" si="44"/>
        <v>215.77603959999999</v>
      </c>
      <c r="BZ50" s="308">
        <f ca="1">IF(ISERROR(OFFSET('Daten GWP'!$A$1,MATCH(BZ$5,'Daten GWP'!$A:$A,0)-1,MATCH(AT50,'Daten GWP'!$A$424:$ADO$424,0)-1)),0,OFFSET('Daten GWP'!$A$1,MATCH(BZ$5,'Daten GWP'!$A:$A,0)-1,MATCH(AT50,'Daten GWP'!$A$424:$ADO$424,0)-1))*1000</f>
        <v>215.77603999999999</v>
      </c>
      <c r="CA50" s="305">
        <f t="shared" ca="1" si="11"/>
        <v>1.000000001853774</v>
      </c>
      <c r="CB50" s="310">
        <f ca="1">IF(ISERROR(OFFSET('Daten Elementary'!$A$1,MATCH(CB$5,'Daten Elementary'!$A:$A,0)-1,MATCH(AM50,'Daten Elementary'!$A$424:$ADO$424,0)-1)),0,OFFSET('Daten Elementary'!$A$1,MATCH(CB$5,'Daten Elementary'!$A:$A,0)-1,MATCH(AM50,'Daten Elementary'!$A$424:$ADO$424,0)-1))*1000000</f>
        <v>17.393912999999998</v>
      </c>
      <c r="CC50" s="310">
        <f ca="1">IF(ISERROR(OFFSET('Daten Elementary'!$A$1,MATCH(CC$5,'Daten Elementary'!$A:$A,0)-1,MATCH(AN50,'Daten Elementary'!$A$424:$ADO$424,0)-1)),0,OFFSET('Daten Elementary'!$A$1,MATCH(CC$5,'Daten Elementary'!$A:$A,0)-1,MATCH(AN50,'Daten Elementary'!$A$424:$ADO$424,0)-1))*1000000</f>
        <v>0</v>
      </c>
      <c r="CD50" s="310">
        <f ca="1">IF(ISERROR(OFFSET('Daten Elementary'!$A$1,MATCH(CD$5,'Daten Elementary'!$A:$A,0)-1,MATCH(AO50,'Daten Elementary'!$A$424:$ADO$424,0)-1)),0,OFFSET('Daten Elementary'!$A$1,MATCH(CD$5,'Daten Elementary'!$A:$A,0)-1,MATCH(AO50,'Daten Elementary'!$A$424:$ADO$424,0)-1))*1000000</f>
        <v>12.072153</v>
      </c>
      <c r="CE50" s="310">
        <f ca="1">IF(ISERROR(OFFSET('Daten Elementary'!$A$1,MATCH(CE$5,'Daten Elementary'!$A:$A,0)-1,MATCH(AP50,'Daten Elementary'!$A$424:$ADO$424,0)-1)),0,OFFSET('Daten Elementary'!$A$1,MATCH(CE$5,'Daten Elementary'!$A:$A,0)-1,MATCH(AP50,'Daten Elementary'!$A$424:$ADO$424,0)-1))*1000000</f>
        <v>0</v>
      </c>
      <c r="CF50" s="310">
        <f t="shared" ca="1" si="12"/>
        <v>29.466065999999998</v>
      </c>
      <c r="CG50" s="310">
        <f ca="1">IF(ISERROR(OFFSET('Daten Elementary'!$A$1,MATCH(CG$5,'Daten Elementary'!$A:$A,0)-1,MATCH(AQ50,'Daten Elementary'!$A$424:$ADO$424,0)-1)),0,OFFSET('Daten Elementary'!$A$1,MATCH(CG$5,'Daten Elementary'!$A:$A,0)-1,MATCH(AQ50,'Daten Elementary'!$A$424:$ADO$424,0)-1))*1000000</f>
        <v>0.42765479000000001</v>
      </c>
      <c r="CH50" s="310">
        <f ca="1">IF(ISERROR(OFFSET('Daten Elementary'!$A$1,MATCH(CH$5,'Daten Elementary'!$A:$A,0)-1,MATCH(AR50,'Daten Elementary'!$A$424:$ADO$424,0)-1)),0,OFFSET('Daten Elementary'!$A$1,MATCH(CH$5,'Daten Elementary'!$A:$A,0)-1,MATCH(AR50,'Daten Elementary'!$A$424:$ADO$424,0)-1))*1000000</f>
        <v>11.240115000000001</v>
      </c>
      <c r="CI50" s="310">
        <f ca="1">IF(ISERROR(OFFSET('Daten Elementary'!$A$1,MATCH(CI$5,'Daten Elementary'!$A:$A,0)-1,MATCH(AS50,'Daten Elementary'!$A$424:$ADO$424,0)-1)),0,OFFSET('Daten Elementary'!$A$1,MATCH(CI$5,'Daten Elementary'!$A:$A,0)-1,MATCH(AS50,'Daten Elementary'!$A$424:$ADO$424,0)-1))*1000000</f>
        <v>4.8283448</v>
      </c>
      <c r="CJ50" s="311">
        <f t="shared" ca="1" si="13"/>
        <v>45.962180590000003</v>
      </c>
      <c r="CK50" s="310">
        <f ca="1">IF(ISERROR(OFFSET('Daten Elementary'!$A$1,MATCH(CK$5,'Daten Elementary'!$A:$A,0)-1,MATCH($AT50,'Daten Elementary'!$A$424:$ADO$424,0)-1)),0,OFFSET('Daten Elementary'!$A$1,MATCH(CK$5,'Daten Elementary'!$A:$A,0)-1,MATCH($AT50,'Daten Elementary'!$A$424:$ADO$424,0)-1))*1000000</f>
        <v>45.962179999999996</v>
      </c>
      <c r="CL50" s="305">
        <f t="shared" ca="1" si="14"/>
        <v>0.99999998716335914</v>
      </c>
      <c r="CM50" s="312">
        <f ca="1">IF(ISERROR(OFFSET('Daten Elementary'!$A$1,MATCH(CM$5,'Daten Elementary'!$A:$A,0)-1,MATCH(AM50,'Daten Elementary'!$A$424:$ADO$424,0)-1)),0,OFFSET('Daten Elementary'!$A$1,MATCH(CM$5,'Daten Elementary'!$A:$A,0)-1,MATCH(AM50,'Daten Elementary'!$A$424:$ADO$424,0)-1))*1000000</f>
        <v>15.840470999999999</v>
      </c>
      <c r="CN50" s="312">
        <f ca="1">IF(ISERROR(OFFSET('Daten Elementary'!$A$1,MATCH(CN$5,'Daten Elementary'!$A:$A,0)-1,MATCH(AN50,'Daten Elementary'!$A$424:$ADO$424,0)-1)),0,OFFSET('Daten Elementary'!$A$1,MATCH(CN$5,'Daten Elementary'!$A:$A,0)-1,MATCH(AN50,'Daten Elementary'!$A$424:$ADO$424,0)-1))*1000000</f>
        <v>0</v>
      </c>
      <c r="CO50" s="312">
        <f ca="1">IF(ISERROR(OFFSET('Daten Elementary'!$A$1,MATCH(CO$5,'Daten Elementary'!$A:$A,0)-1,MATCH(AO50,'Daten Elementary'!$A$424:$ADO$424,0)-1)),0,OFFSET('Daten Elementary'!$A$1,MATCH(CO$5,'Daten Elementary'!$A:$A,0)-1,MATCH(AO50,'Daten Elementary'!$A$424:$ADO$424,0)-1))*1000000</f>
        <v>9.7893279</v>
      </c>
      <c r="CP50" s="312">
        <f ca="1">IF(ISERROR(OFFSET('Daten Elementary'!$A$1,MATCH(CP$5,'Daten Elementary'!$A:$A,0)-1,MATCH(AP50,'Daten Elementary'!$A$424:$ADO$424,0)-1)),0,OFFSET('Daten Elementary'!$A$1,MATCH(CP$5,'Daten Elementary'!$A:$A,0)-1,MATCH(AP50,'Daten Elementary'!$A$424:$ADO$424,0)-1))*1000000</f>
        <v>0</v>
      </c>
      <c r="CQ50" s="312">
        <f t="shared" ca="1" si="15"/>
        <v>25.629798899999997</v>
      </c>
      <c r="CR50" s="312">
        <f ca="1">IF(ISERROR(OFFSET('Daten Elementary'!$A$1,MATCH(CR$5,'Daten Elementary'!$A:$A,0)-1,MATCH(AQ50,'Daten Elementary'!$A$424:$ADO$424,0)-1)),0,OFFSET('Daten Elementary'!$A$1,MATCH(CR$5,'Daten Elementary'!$A:$A,0)-1,MATCH(AQ50,'Daten Elementary'!$A$424:$ADO$424,0)-1))*1000000</f>
        <v>0.28621017999999998</v>
      </c>
      <c r="CS50" s="312">
        <f ca="1">IF(ISERROR(OFFSET('Daten Elementary'!$A$1,MATCH(CS$5,'Daten Elementary'!$A:$A,0)-1,MATCH(AR50,'Daten Elementary'!$A$424:$ADO$424,0)-1)),0,OFFSET('Daten Elementary'!$A$1,MATCH(CS$5,'Daten Elementary'!$A:$A,0)-1,MATCH(AR50,'Daten Elementary'!$A$424:$ADO$424,0)-1))*1000000</f>
        <v>5.2031638000000004</v>
      </c>
      <c r="CT50" s="312">
        <f ca="1">IF(ISERROR(OFFSET('Daten Elementary'!$A$1,MATCH(CT$5,'Daten Elementary'!$A:$A,0)-1,MATCH(AS50,'Daten Elementary'!$A$424:$ADO$424,0)-1)),0,OFFSET('Daten Elementary'!$A$1,MATCH(CT$5,'Daten Elementary'!$A:$A,0)-1,MATCH(AS50,'Daten Elementary'!$A$424:$ADO$424,0)-1))*1000000</f>
        <v>2.7236108999999997</v>
      </c>
      <c r="CU50" s="313">
        <f t="shared" ca="1" si="16"/>
        <v>33.842783779999998</v>
      </c>
      <c r="CV50" s="312">
        <f ca="1">IF(ISERROR(OFFSET('Daten Elementary'!$A$1,MATCH(CV$5,'Daten Elementary'!$A:$A,0)-1,MATCH($AT50,'Daten Elementary'!$A$424:$ADO$424,0)-1)),0,OFFSET('Daten Elementary'!$A$1,MATCH(CV$5,'Daten Elementary'!$A:$A,0)-1,MATCH($AT50,'Daten Elementary'!$A$424:$ADO$424,0)-1))*1000000</f>
        <v>33.842783999999995</v>
      </c>
      <c r="CW50" s="305">
        <f t="shared" ca="1" si="17"/>
        <v>1.0000000065006471</v>
      </c>
      <c r="CX50" s="314">
        <f ca="1">IF(ISERROR(OFFSET('Daten Elementary'!$A$1,MATCH(CX$5,'Daten Elementary'!$A:$A,0)-1,MATCH(AM50,'Daten Elementary'!$A$424:$ADO$424,0)-1)),0,OFFSET('Daten Elementary'!$A$1,MATCH(CX$5,'Daten Elementary'!$A:$A,0)-1,MATCH(AM50,'Daten Elementary'!$A$424:$ADO$424,0)-1))*1000000</f>
        <v>1297.9565</v>
      </c>
      <c r="CY50" s="314">
        <f ca="1">IF(ISERROR(OFFSET('Daten Elementary'!$A$1,MATCH(CY$5,'Daten Elementary'!$A:$A,0)-1,MATCH(AN50,'Daten Elementary'!$A$424:$ADO$424,0)-1)),0,OFFSET('Daten Elementary'!$A$1,MATCH(CY$5,'Daten Elementary'!$A:$A,0)-1,MATCH(AN50,'Daten Elementary'!$A$424:$ADO$424,0)-1))*1000000</f>
        <v>0</v>
      </c>
      <c r="CZ50" s="314">
        <f ca="1">IF(ISERROR(OFFSET('Daten Elementary'!$A$1,MATCH(CZ$5,'Daten Elementary'!$A:$A,0)-1,MATCH(AO50,'Daten Elementary'!$A$424:$ADO$424,0)-1)),0,OFFSET('Daten Elementary'!$A$1,MATCH(CZ$5,'Daten Elementary'!$A:$A,0)-1,MATCH(AO50,'Daten Elementary'!$A$424:$ADO$424,0)-1))*1000000</f>
        <v>110.64054</v>
      </c>
      <c r="DA50" s="314">
        <f ca="1">IF(ISERROR(OFFSET('Daten Elementary'!$A$1,MATCH(DA$5,'Daten Elementary'!$A:$A,0)-1,MATCH(AP50,'Daten Elementary'!$A$424:$ADO$424,0)-1)),0,OFFSET('Daten Elementary'!$A$1,MATCH(DA$5,'Daten Elementary'!$A:$A,0)-1,MATCH(AP50,'Daten Elementary'!$A$424:$ADO$424,0)-1))*1000000</f>
        <v>0</v>
      </c>
      <c r="DB50" s="314">
        <f t="shared" ca="1" si="18"/>
        <v>1408.5970400000001</v>
      </c>
      <c r="DC50" s="314">
        <f ca="1">IF(ISERROR(OFFSET('Daten Elementary'!$A$1,MATCH(DC$5,'Daten Elementary'!$A:$A,0)-1,MATCH(AQ50,'Daten Elementary'!$A$424:$ADO$424,0)-1)),0,OFFSET('Daten Elementary'!$A$1,MATCH(DC$5,'Daten Elementary'!$A:$A,0)-1,MATCH(AQ50,'Daten Elementary'!$A$424:$ADO$424,0)-1))*1000000</f>
        <v>1.0835429000000001</v>
      </c>
      <c r="DD50" s="314">
        <f ca="1">IF(ISERROR(OFFSET('Daten Elementary'!$A$1,MATCH(DD$5,'Daten Elementary'!$A:$A,0)-1,MATCH(AR50,'Daten Elementary'!$A$424:$ADO$424,0)-1)),0,OFFSET('Daten Elementary'!$A$1,MATCH(DD$5,'Daten Elementary'!$A:$A,0)-1,MATCH(AR50,'Daten Elementary'!$A$424:$ADO$424,0)-1))*1000000</f>
        <v>18.422274999999999</v>
      </c>
      <c r="DE50" s="314">
        <f ca="1">IF(ISERROR(OFFSET('Daten Elementary'!$A$1,MATCH(DE$5,'Daten Elementary'!$A:$A,0)-1,MATCH(AS50,'Daten Elementary'!$A$424:$ADO$424,0)-1)),0,OFFSET('Daten Elementary'!$A$1,MATCH(DE$5,'Daten Elementary'!$A:$A,0)-1,MATCH(AS50,'Daten Elementary'!$A$424:$ADO$424,0)-1))*1000000</f>
        <v>15.819679999999998</v>
      </c>
      <c r="DF50" s="315">
        <f t="shared" ca="1" si="19"/>
        <v>1443.9225379000002</v>
      </c>
      <c r="DG50" s="314">
        <f ca="1">IF(ISERROR(OFFSET('Daten Elementary'!$A$1,MATCH(DG$5,'Daten Elementary'!$A:$A,0)-1,MATCH($AT50,'Daten Elementary'!$A$424:$ADO$424,0)-1)),0,OFFSET('Daten Elementary'!$A$1,MATCH(DG$5,'Daten Elementary'!$A:$A,0)-1,MATCH($AT50,'Daten Elementary'!$A$424:$ADO$424,0)-1))*1000000</f>
        <v>1443.9226000000001</v>
      </c>
      <c r="DH50" s="305">
        <f t="shared" ca="1" si="20"/>
        <v>1.0000000430078473</v>
      </c>
      <c r="DI50" s="316">
        <f ca="1">IF(ISERROR(OFFSET('Daten Elementary'!$A$1,MATCH(DI$5,'Daten Elementary'!$A:$A,0)-1,MATCH(AM50,'Daten Elementary'!$A$424:$ADO$424,0)-1)),0,OFFSET('Daten Elementary'!$A$1,MATCH(DI$5,'Daten Elementary'!$A:$A,0)-1,MATCH(AM50,'Daten Elementary'!$A$424:$ADO$424,0)-1))*1000000</f>
        <v>311.55</v>
      </c>
      <c r="DJ50" s="316">
        <f ca="1">IF(ISERROR(OFFSET('Daten Elementary'!$A$1,MATCH(DJ$5,'Daten Elementary'!$A:$A,0)-1,MATCH(AN50,'Daten Elementary'!$A$424:$ADO$424,0)-1)),0,OFFSET('Daten Elementary'!$A$1,MATCH(DJ$5,'Daten Elementary'!$A:$A,0)-1,MATCH(AN50,'Daten Elementary'!$A$424:$ADO$424,0)-1))*1000000</f>
        <v>0</v>
      </c>
      <c r="DK50" s="316">
        <f ca="1">IF(ISERROR(OFFSET('Daten Elementary'!$A$1,MATCH(DK$5,'Daten Elementary'!$A:$A,0)-1,MATCH(AO50,'Daten Elementary'!$A$424:$ADO$424,0)-1)),0,OFFSET('Daten Elementary'!$A$1,MATCH(DK$5,'Daten Elementary'!$A:$A,0)-1,MATCH(AO50,'Daten Elementary'!$A$424:$ADO$424,0)-1))*1000000</f>
        <v>118.40459</v>
      </c>
      <c r="DL50" s="316">
        <f ca="1">IF(ISERROR(OFFSET('Daten Elementary'!$A$1,MATCH(DL$5,'Daten Elementary'!$A:$A,0)-1,MATCH(AP50,'Daten Elementary'!$A$424:$ADO$424,0)-1)),0,OFFSET('Daten Elementary'!$A$1,MATCH(DL$5,'Daten Elementary'!$A:$A,0)-1,MATCH(AP50,'Daten Elementary'!$A$424:$ADO$424,0)-1))*1000000</f>
        <v>0</v>
      </c>
      <c r="DM50" s="316">
        <f t="shared" ca="1" si="21"/>
        <v>429.95459</v>
      </c>
      <c r="DN50" s="316">
        <f ca="1">IF(ISERROR(OFFSET('Daten Elementary'!$A$1,MATCH(DN$5,'Daten Elementary'!$A:$A,0)-1,MATCH(AQ50,'Daten Elementary'!$A$424:$ADO$424,0)-1)),0,OFFSET('Daten Elementary'!$A$1,MATCH(DN$5,'Daten Elementary'!$A:$A,0)-1,MATCH(AQ50,'Daten Elementary'!$A$424:$ADO$424,0)-1))*1000000</f>
        <v>1.9759077</v>
      </c>
      <c r="DO50" s="316">
        <f ca="1">IF(ISERROR(OFFSET('Daten Elementary'!$A$1,MATCH(DO$5,'Daten Elementary'!$A:$A,0)-1,MATCH(AR50,'Daten Elementary'!$A$424:$ADO$424,0)-1)),0,OFFSET('Daten Elementary'!$A$1,MATCH(DO$5,'Daten Elementary'!$A:$A,0)-1,MATCH(AR50,'Daten Elementary'!$A$424:$ADO$424,0)-1))*1000000</f>
        <v>31.188137999999999</v>
      </c>
      <c r="DP50" s="316">
        <f ca="1">IF(ISERROR(OFFSET('Daten Elementary'!$A$1,MATCH(DP$5,'Daten Elementary'!$A:$A,0)-1,MATCH(AS50,'Daten Elementary'!$A$424:$ADO$424,0)-1)),0,OFFSET('Daten Elementary'!$A$1,MATCH(DP$5,'Daten Elementary'!$A:$A,0)-1,MATCH(AS50,'Daten Elementary'!$A$424:$ADO$424,0)-1))*1000000</f>
        <v>18.168298</v>
      </c>
      <c r="DQ50" s="317">
        <f t="shared" ca="1" si="22"/>
        <v>481.28693369999996</v>
      </c>
      <c r="DR50" s="316">
        <f ca="1">IF(ISERROR(OFFSET('Daten Elementary'!$A$1,MATCH(DR$5,'Daten Elementary'!$A:$A,0)-1,MATCH($AT50,'Daten Elementary'!$A$424:$ADO$424,0)-1)),0,OFFSET('Daten Elementary'!$A$1,MATCH(DR$5,'Daten Elementary'!$A:$A,0)-1,MATCH($AT50,'Daten Elementary'!$A$424:$ADO$424,0)-1))*1000000</f>
        <v>481.28694000000002</v>
      </c>
      <c r="DS50" s="305">
        <f t="shared" ca="1" si="23"/>
        <v>1.0000000130899047</v>
      </c>
      <c r="DT50" s="318">
        <f ca="1">IF(ISERROR(OFFSET('Daten UBP13'!$A$1,MATCH(DT$5,'Daten UBP13'!$A:$A,0)-1,MATCH(AM50,'Daten UBP13'!$A$424:$AEG$424,0)-1)),0,OFFSET('Daten UBP13'!$A$1,MATCH(DT$5,'Daten UBP13'!$A:$A,0)-1,MATCH(AM50,'Daten UBP13'!$A$424:$AEG$424,0)-1))</f>
        <v>296.09514000000001</v>
      </c>
      <c r="DU50" s="318">
        <f ca="1">IF(ISERROR(OFFSET('Daten UBP13'!$A$1,MATCH(DU$5,'Daten UBP13'!$A:$A,0)-1,MATCH(AN50,'Daten UBP13'!$A$424:$AEG$424,0)-1)),0,OFFSET('Daten UBP13'!$A$1,MATCH(DU$5,'Daten UBP13'!$A:$A,0)-1,MATCH(AN50,'Daten UBP13'!$A$424:$AEG$424,0)-1))</f>
        <v>0</v>
      </c>
      <c r="DV50" s="318">
        <f ca="1">IF(ISERROR(OFFSET('Daten UBP13'!$A$1,MATCH(DV$5,'Daten UBP13'!$A:$A,0)-1,MATCH(AO50,'Daten UBP13'!$A$424:$AEG$424,0)-1)),0,OFFSET('Daten UBP13'!$A$1,MATCH(DV$5,'Daten UBP13'!$A:$A,0)-1,MATCH(AO50,'Daten UBP13'!$A$424:$AEG$424,0)-1))</f>
        <v>60.551856999999998</v>
      </c>
      <c r="DW50" s="318">
        <f ca="1">IF(ISERROR(OFFSET('Daten UBP13'!$A$1,MATCH(DW$5,'Daten UBP13'!$A:$A,0)-1,MATCH(AP50,'Daten UBP13'!$A$424:$AEG$424,0)-1)),0,OFFSET('Daten UBP13'!$A$1,MATCH(DW$5,'Daten UBP13'!$A:$A,0)-1,MATCH(AP50,'Daten UBP13'!$A$424:$AEG$424,0)-1))</f>
        <v>0</v>
      </c>
      <c r="DX50" s="318">
        <f t="shared" ca="1" si="24"/>
        <v>356.646997</v>
      </c>
      <c r="DY50" s="318">
        <f ca="1">IF(ISERROR(OFFSET('Daten UBP13'!$A$1,MATCH(DY$5,'Daten UBP13'!$A:$A,0)-1,MATCH(AQ50,'Daten UBP13'!$A$424:$AEG$424,0)-1)),0,OFFSET('Daten UBP13'!$A$1,MATCH(DY$5,'Daten UBP13'!$A:$A,0)-1,MATCH(AQ50,'Daten UBP13'!$A$424:$AEG$424,0)-1))</f>
        <v>1.5893718999999999</v>
      </c>
      <c r="DZ50" s="318">
        <f ca="1">IF(ISERROR(OFFSET('Daten UBP13'!$A$1,MATCH(DZ$5,'Daten UBP13'!$A:$A,0)-1,MATCH(AR50,'Daten UBP13'!$A$424:$AEG$424,0)-1)),0,OFFSET('Daten UBP13'!$A$1,MATCH(DZ$5,'Daten UBP13'!$A:$A,0)-1,MATCH(AR50,'Daten UBP13'!$A$424:$AEG$424,0)-1))</f>
        <v>27.267824999999998</v>
      </c>
      <c r="EA50" s="318">
        <f ca="1">IF(ISERROR(OFFSET('Daten UBP13'!$A$1,MATCH(EA$5,'Daten UBP13'!$A:$A,0)-1,MATCH(AS50,'Daten UBP13'!$A$424:$AEG$424,0)-1)),0,OFFSET('Daten UBP13'!$A$1,MATCH(EA$5,'Daten UBP13'!$A:$A,0)-1,MATCH(AS50,'Daten UBP13'!$A$424:$AEG$424,0)-1))</f>
        <v>23.892600000000002</v>
      </c>
      <c r="EB50" s="319">
        <f t="shared" ca="1" si="25"/>
        <v>409.39679390000003</v>
      </c>
      <c r="EC50" s="318">
        <f ca="1">IF(ISERROR(OFFSET('Daten UBP13'!$A$1,MATCH(EC$5,'Daten UBP13'!$A:$A,0)-1,MATCH(AT50,'Daten UBP13'!$A$424:$AEG$424,0)-1)),0,OFFSET('Daten UBP13'!$A$1,MATCH(EC$5,'Daten UBP13'!$A:$A,0)-1,MATCH(AT50,'Daten UBP13'!$A$424:$AEG$424,0)-1))</f>
        <v>409.39679000000001</v>
      </c>
      <c r="ED50" s="305">
        <f t="shared" ca="1" si="26"/>
        <v>0.99999999047378951</v>
      </c>
      <c r="EE50" s="320">
        <f ca="1">IF(ISERROR(OFFSET('Daten ReCiPe'!$A$1,MATCH(EE$5,'Daten ReCiPe'!$A:$A,0)-1,MATCH(AM50,'Daten ReCiPe'!$A$424:$ADO$424,0)-1)),0,OFFSET('Daten ReCiPe'!$A$1,MATCH(EE$5,'Daten ReCiPe'!$A:$A,0)-1,MATCH(AM50,'Daten ReCiPe'!$A$424:$ADO$424,0)-1))*1000</f>
        <v>6.5379842000000004</v>
      </c>
      <c r="EF50" s="320">
        <f ca="1">IF(ISERROR(OFFSET('Daten ReCiPe'!$A$1,MATCH(EF$5,'Daten ReCiPe'!$A:$A,0)-1,MATCH(AN50,'Daten ReCiPe'!$A$424:$ADO$424,0)-1)),0,OFFSET('Daten ReCiPe'!$A$1,MATCH(EF$5,'Daten ReCiPe'!$A:$A,0)-1,MATCH(AN50,'Daten ReCiPe'!$A$424:$ADO$424,0)-1))*1000</f>
        <v>0</v>
      </c>
      <c r="EG50" s="320">
        <f ca="1">IF(ISERROR(OFFSET('Daten ReCiPe'!$A$1,MATCH(EG$5,'Daten ReCiPe'!$A:$A,0)-1,MATCH(AO50,'Daten ReCiPe'!$A$424:$ADO$424,0)-1)),0,OFFSET('Daten ReCiPe'!$A$1,MATCH(EG$5,'Daten ReCiPe'!$A:$A,0)-1,MATCH(AO50,'Daten ReCiPe'!$A$424:$ADO$424,0)-1))*1000</f>
        <v>9.0925304999999987</v>
      </c>
      <c r="EH50" s="320">
        <f ca="1">IF(ISERROR(OFFSET('Daten ReCiPe'!$A$1,MATCH(EH$5,'Daten ReCiPe'!$A:$A,0)-1,MATCH(AP50,'Daten ReCiPe'!$A$424:$ADO$424,0)-1)),0,OFFSET('Daten ReCiPe'!$A$1,MATCH(EH$5,'Daten ReCiPe'!$A:$A,0)-1,MATCH(AP50,'Daten ReCiPe'!$A$424:$ADO$424,0)-1))*1000</f>
        <v>0</v>
      </c>
      <c r="EI50" s="320">
        <f t="shared" ca="1" si="27"/>
        <v>15.630514699999999</v>
      </c>
      <c r="EJ50" s="320">
        <f ca="1">IF(ISERROR(OFFSET('Daten ReCiPe'!$A$1,MATCH(EJ$5,'Daten ReCiPe'!$A:$A,0)-1,MATCH(AQ50,'Daten ReCiPe'!$A$424:$ADO$424,0)-1)),0,OFFSET('Daten ReCiPe'!$A$1,MATCH(EJ$5,'Daten ReCiPe'!$A:$A,0)-1,MATCH(AQ50,'Daten ReCiPe'!$A$424:$ADO$424,0)-1))*1000</f>
        <v>0.14561236000000002</v>
      </c>
      <c r="EK50" s="320">
        <f ca="1">IF(ISERROR(OFFSET('Daten ReCiPe'!$A$1,MATCH(EK$5,'Daten ReCiPe'!$A:$A,0)-1,MATCH(AR50,'Daten ReCiPe'!$A$424:$ADO$424,0)-1)),0,OFFSET('Daten ReCiPe'!$A$1,MATCH(EK$5,'Daten ReCiPe'!$A:$A,0)-1,MATCH(AR50,'Daten ReCiPe'!$A$424:$ADO$424,0)-1))*1000</f>
        <v>2.1108459000000002</v>
      </c>
      <c r="EL50" s="320">
        <f ca="1">IF(ISERROR(OFFSET('Daten ReCiPe'!$A$1,MATCH(EL$5,'Daten ReCiPe'!$A:$A,0)-1,MATCH(AS50,'Daten ReCiPe'!$A$424:$ADO$424,0)-1)),0,OFFSET('Daten ReCiPe'!$A$1,MATCH(EL$5,'Daten ReCiPe'!$A:$A,0)-1,MATCH(AS50,'Daten ReCiPe'!$A$424:$ADO$424,0)-1))*1000</f>
        <v>0.89878025000000006</v>
      </c>
      <c r="EM50" s="321">
        <f t="shared" ca="1" si="28"/>
        <v>18.785753209999999</v>
      </c>
      <c r="EN50" s="320">
        <f ca="1">IF(ISERROR(OFFSET('Daten ReCiPe'!$A$1,MATCH(EN$5,'Daten ReCiPe'!$A:$A,0)-1,MATCH(AT50,'Daten ReCiPe'!$A$424:$ADO$424,0)-1)),0,OFFSET('Daten ReCiPe'!$A$1,MATCH(EN$5,'Daten ReCiPe'!$A:$A,0)-1,MATCH(AT50,'Daten ReCiPe'!$A$424:$ADO$424,0)-1))*1000</f>
        <v>18.785753</v>
      </c>
      <c r="EO50" s="305">
        <f t="shared" ca="1" si="29"/>
        <v>0.99999998882131591</v>
      </c>
      <c r="EP50" s="322">
        <f ca="1">IF(ISERROR(OFFSET('Daten Elementary'!$A$1,MATCH(EP$5,'Daten Elementary'!$A:$A,0)-1,MATCH(AM50,'Daten Elementary'!$A$424:$ADO$424,0)-1)),0,OFFSET('Daten Elementary'!$A$1,MATCH(EP$5,'Daten Elementary'!$A:$A,0)-1,MATCH(AM50,'Daten Elementary'!$A$424:$ADO$424,0)-1))*1000000</f>
        <v>0.59808437000000003</v>
      </c>
      <c r="EQ50" s="322">
        <f ca="1">IF(ISERROR(OFFSET('Daten Elementary'!$A$1,MATCH(EQ$5,'Daten Elementary'!$A:$A,0)-1,MATCH(AN50,'Daten Elementary'!$A$424:$ADO$424,0)-1)),0,OFFSET('Daten Elementary'!$A$1,MATCH(EQ$5,'Daten Elementary'!$A:$A,0)-1,MATCH(AN50,'Daten Elementary'!$A$424:$ADO$424,0)-1))*1000000</f>
        <v>0</v>
      </c>
      <c r="ER50" s="322">
        <f ca="1">IF(ISERROR(OFFSET('Daten Elementary'!$A$1,MATCH(ER$5,'Daten Elementary'!$A:$A,0)-1,MATCH(AO50,'Daten Elementary'!$A$424:$ADO$424,0)-1)),0,OFFSET('Daten Elementary'!$A$1,MATCH(ER$5,'Daten Elementary'!$A:$A,0)-1,MATCH(AO50,'Daten Elementary'!$A$424:$ADO$424,0)-1))*1000000</f>
        <v>291.07812999999999</v>
      </c>
      <c r="ES50" s="322">
        <f ca="1">IF(ISERROR(OFFSET('Daten Elementary'!$A$1,MATCH(ES$5,'Daten Elementary'!$A:$A,0)-1,MATCH(AP50,'Daten Elementary'!$A$424:$ADO$424,0)-1)),0,OFFSET('Daten Elementary'!$A$1,MATCH(ES$5,'Daten Elementary'!$A:$A,0)-1,MATCH(AP50,'Daten Elementary'!$A$424:$ADO$424,0)-1))*1000000</f>
        <v>0</v>
      </c>
      <c r="ET50" s="322">
        <f t="shared" ca="1" si="30"/>
        <v>291.67621436999997</v>
      </c>
      <c r="EU50" s="322">
        <f ca="1">IF(ISERROR(OFFSET('Daten Elementary'!$A$1,MATCH(EU$5,'Daten Elementary'!$A:$A,0)-1,MATCH(AQ50,'Daten Elementary'!$A$424:$ADO$424,0)-1)),0,OFFSET('Daten Elementary'!$A$1,MATCH(EU$5,'Daten Elementary'!$A:$A,0)-1,MATCH(AQ50,'Daten Elementary'!$A$424:$ADO$424,0)-1))*1000000</f>
        <v>3.3329941000000001</v>
      </c>
      <c r="EV50" s="322">
        <f ca="1">IF(ISERROR(OFFSET('Daten Elementary'!$A$1,MATCH(EV$5,'Daten Elementary'!$A:$A,0)-1,MATCH(AR50,'Daten Elementary'!$A$424:$ADO$424,0)-1)),0,OFFSET('Daten Elementary'!$A$1,MATCH(EV$5,'Daten Elementary'!$A:$A,0)-1,MATCH(AR50,'Daten Elementary'!$A$424:$ADO$424,0)-1))*1000000</f>
        <v>58.140959000000002</v>
      </c>
      <c r="EW50" s="322">
        <f ca="1">IF(ISERROR(OFFSET('Daten Elementary'!$A$1,MATCH(EW$5,'Daten Elementary'!$A:$A,0)-1,MATCH(AS50,'Daten Elementary'!$A$424:$ADO$424,0)-1)),0,OFFSET('Daten Elementary'!$A$1,MATCH(EW$5,'Daten Elementary'!$A:$A,0)-1,MATCH(AS50,'Daten Elementary'!$A$424:$ADO$424,0)-1))*1000000</f>
        <v>17.986350999999999</v>
      </c>
      <c r="EX50" s="323">
        <f t="shared" ca="1" si="31"/>
        <v>371.13651847</v>
      </c>
      <c r="EY50" s="322">
        <f ca="1">IF(ISERROR(OFFSET('Daten Elementary'!$A$1,MATCH(EY$5,'Daten Elementary'!$A:$A,0)-1,MATCH($AT50,'Daten Elementary'!$A$424:$ADO$424,0)-1)),0,OFFSET('Daten Elementary'!$A$1,MATCH(EY$5,'Daten Elementary'!$A:$A,0)-1,MATCH($AT50,'Daten Elementary'!$A$424:$ADO$424,0)-1))*1000000</f>
        <v>371.13651999999996</v>
      </c>
      <c r="EZ50" s="305">
        <f t="shared" ca="1" si="32"/>
        <v>1.0000000041224721</v>
      </c>
      <c r="FA50" s="314">
        <f ca="1">IF(ISERROR(OFFSET('Daten Elementary'!$A$1,MATCH(FA$5,'Daten Elementary'!$A:$A,0)-1,MATCH(AM50,'Daten Elementary'!$A$424:$ADO$424,0)-1)),0,OFFSET('Daten Elementary'!$A$1,MATCH(FA$5,'Daten Elementary'!$A:$A,0)-1,MATCH(AM50,'Daten Elementary'!$A$424:$ADO$424,0)-1))*1000</f>
        <v>121.16000000000001</v>
      </c>
      <c r="FB50" s="314">
        <f ca="1">IF(ISERROR(OFFSET('Daten Elementary'!$A$1,MATCH(FB$5,'Daten Elementary'!$A:$A,0)-1,MATCH(AN50,'Daten Elementary'!$A$424:$ADO$424,0)-1)),0,OFFSET('Daten Elementary'!$A$1,MATCH(FB$5,'Daten Elementary'!$A:$A,0)-1,MATCH(AN50,'Daten Elementary'!$A$424:$ADO$424,0)-1))*1000</f>
        <v>0</v>
      </c>
      <c r="FC50" s="314">
        <f ca="1">IF(ISERROR(OFFSET('Daten Elementary'!$A$1,MATCH(FC$5,'Daten Elementary'!$A:$A,0)-1,MATCH(AO50,'Daten Elementary'!$A$424:$ADO$424,0)-1)),0,OFFSET('Daten Elementary'!$A$1,MATCH(FC$5,'Daten Elementary'!$A:$A,0)-1,MATCH(AO50,'Daten Elementary'!$A$424:$ADO$424,0)-1))*1000</f>
        <v>28.189651999999999</v>
      </c>
      <c r="FD50" s="314">
        <f ca="1">IF(ISERROR(OFFSET('Daten Elementary'!$A$1,MATCH(FD$5,'Daten Elementary'!$A:$A,0)-1,MATCH(AP50,'Daten Elementary'!$A$424:$ADO$424,0)-1)),0,OFFSET('Daten Elementary'!$A$1,MATCH(FD$5,'Daten Elementary'!$A:$A,0)-1,MATCH(AP50,'Daten Elementary'!$A$424:$ADO$424,0)-1))*1000</f>
        <v>0</v>
      </c>
      <c r="FE50" s="314">
        <f t="shared" ca="1" si="33"/>
        <v>149.34965200000002</v>
      </c>
      <c r="FF50" s="314">
        <f ca="1">IF(ISERROR(OFFSET('Daten Elementary'!$A$1,MATCH(FF$5,'Daten Elementary'!$A:$A,0)-1,MATCH(AQ50,'Daten Elementary'!$A$424:$ADO$424,0)-1)),0,OFFSET('Daten Elementary'!$A$1,MATCH(FF$5,'Daten Elementary'!$A:$A,0)-1,MATCH(AQ50,'Daten Elementary'!$A$424:$ADO$424,0)-1))*1000</f>
        <v>0.97386865999999994</v>
      </c>
      <c r="FG50" s="314">
        <f ca="1">IF(ISERROR(OFFSET('Daten Elementary'!$A$1,MATCH(FG$5,'Daten Elementary'!$A:$A,0)-1,MATCH(AR50,'Daten Elementary'!$A$424:$ADO$424,0)-1)),0,OFFSET('Daten Elementary'!$A$1,MATCH(FG$5,'Daten Elementary'!$A:$A,0)-1,MATCH(AR50,'Daten Elementary'!$A$424:$ADO$424,0)-1))*1000</f>
        <v>17.563479000000001</v>
      </c>
      <c r="FH50" s="314">
        <f ca="1">IF(ISERROR(OFFSET('Daten Elementary'!$A$1,MATCH(FH$5,'Daten Elementary'!$A:$A,0)-1,MATCH(AS50,'Daten Elementary'!$A$424:$ADO$424,0)-1)),0,OFFSET('Daten Elementary'!$A$1,MATCH(FH$5,'Daten Elementary'!$A:$A,0)-1,MATCH(AS50,'Daten Elementary'!$A$424:$ADO$424,0)-1))*1000</f>
        <v>6.7096526999999995</v>
      </c>
      <c r="FI50" s="315">
        <f t="shared" ca="1" si="34"/>
        <v>174.59665236000001</v>
      </c>
      <c r="FJ50" s="314">
        <f ca="1">IF(ISERROR(OFFSET('Daten Elementary'!$A$1,MATCH(FJ$5,'Daten Elementary'!$A:$A,0)-1,MATCH($AT50,'Daten Elementary'!$A$424:$ADO$424,0)-1)),0,OFFSET('Daten Elementary'!$A$1,MATCH(FJ$5,'Daten Elementary'!$A:$A,0)-1,MATCH($AT50,'Daten Elementary'!$A$424:$ADO$424,0)-1))*1000</f>
        <v>174.59664999999998</v>
      </c>
      <c r="FK50" s="305">
        <f t="shared" ca="1" si="35"/>
        <v>0.99999998648313126</v>
      </c>
      <c r="FL50" s="314">
        <f ca="1">IF(ISERROR(OFFSET('Daten Elementary'!$A$1,MATCH(FL$5,'Daten Elementary'!$A:$A,0)-1,MATCH(AM50,'Daten Elementary'!$A$424:$ADO$424,0)-1)),0,OFFSET('Daten Elementary'!$A$1,MATCH(FL$5,'Daten Elementary'!$A:$A,0)-1,MATCH(AM50,'Daten Elementary'!$A$424:$ADO$424,0)-1))</f>
        <v>0</v>
      </c>
      <c r="FM50" s="314">
        <f ca="1">IF(ISERROR(OFFSET('Daten Elementary'!$A$1,MATCH(FM$5,'Daten Elementary'!$A:$A,0)-1,MATCH(AN50,'Daten Elementary'!$A$424:$ADO$424,0)-1)),0,OFFSET('Daten Elementary'!$A$1,MATCH(FM$5,'Daten Elementary'!$A:$A,0)-1,MATCH(AN50,'Daten Elementary'!$A$424:$ADO$424,0)-1))</f>
        <v>0</v>
      </c>
      <c r="FN50" s="314">
        <f ca="1">IF(ISERROR(OFFSET('Daten Elementary'!$A$1,MATCH(FN$5,'Daten Elementary'!$A:$A,0)-1,MATCH(AO50,'Daten Elementary'!$A$424:$ADO$424,0)-1)),0,OFFSET('Daten Elementary'!$A$1,MATCH(FN$5,'Daten Elementary'!$A:$A,0)-1,MATCH(AO50,'Daten Elementary'!$A$424:$ADO$424,0)-1))</f>
        <v>0</v>
      </c>
      <c r="FO50" s="314">
        <f ca="1">IF(ISERROR(OFFSET('Daten Elementary'!$A$1,MATCH(FO$5,'Daten Elementary'!$A:$A,0)-1,MATCH(AP50,'Daten Elementary'!$A$424:$ADO$424,0)-1)),0,OFFSET('Daten Elementary'!$A$1,MATCH(FO$5,'Daten Elementary'!$A:$A,0)-1,MATCH(AP50,'Daten Elementary'!$A$424:$ADO$424,0)-1))</f>
        <v>0</v>
      </c>
      <c r="FP50" s="314">
        <f t="shared" ca="1" si="36"/>
        <v>0</v>
      </c>
      <c r="FQ50" s="314">
        <f ca="1">IF(ISERROR(OFFSET('Daten Elementary'!$A$1,MATCH(FQ$5,'Daten Elementary'!$A:$A,0)-1,MATCH(AQ50,'Daten Elementary'!$A$424:$ADO$424,0)-1)),0,OFFSET('Daten Elementary'!$A$1,MATCH(FQ$5,'Daten Elementary'!$A:$A,0)-1,MATCH(AQ50,'Daten Elementary'!$A$424:$ADO$424,0)-1))</f>
        <v>0</v>
      </c>
      <c r="FR50" s="314">
        <f ca="1">IF(ISERROR(OFFSET('Daten Elementary'!$A$1,MATCH(FR$5,'Daten Elementary'!$A:$A,0)-1,MATCH(AR50,'Daten Elementary'!$A$424:$ADO$424,0)-1)),0,OFFSET('Daten Elementary'!$A$1,MATCH(FR$5,'Daten Elementary'!$A:$A,0)-1,MATCH(AR50,'Daten Elementary'!$A$424:$ADO$424,0)-1))</f>
        <v>0</v>
      </c>
      <c r="FS50" s="314">
        <f ca="1">IF(ISERROR(OFFSET('Daten Elementary'!$A$1,MATCH(FS$5,'Daten Elementary'!$A:$A,0)-1,MATCH(AS50,'Daten Elementary'!$A$424:$ADO$424,0)-1)),0,OFFSET('Daten Elementary'!$A$1,MATCH(FS$5,'Daten Elementary'!$A:$A,0)-1,MATCH(AS50,'Daten Elementary'!$A$424:$ADO$424,0)-1))</f>
        <v>0</v>
      </c>
      <c r="FT50" s="315">
        <f t="shared" ca="1" si="37"/>
        <v>0</v>
      </c>
      <c r="FU50" s="314">
        <f ca="1">IF(ISERROR(OFFSET('Daten Elementary'!$A$1,MATCH(FU$5,'Daten Elementary'!$A:$A,0)-1,MATCH($AT50,'Daten Elementary'!$A$424:$ADO$424,0)-1)),0,OFFSET('Daten Elementary'!$A$1,MATCH(FU$5,'Daten Elementary'!$A:$A,0)-1,MATCH($AT50,'Daten Elementary'!$A$424:$ADO$424,0)-1))</f>
        <v>0</v>
      </c>
      <c r="FV50" s="305">
        <f t="shared" ca="1" si="38"/>
        <v>0</v>
      </c>
      <c r="FW50" s="324"/>
      <c r="FX50" s="231" t="str">
        <f t="shared" si="39"/>
        <v>Motorrad (250ccm-750ccm), Benzin (preEURO)</v>
      </c>
      <c r="FY50" s="231" t="str">
        <f t="shared" si="2"/>
        <v>Motorrad (250ccm-750ccm)</v>
      </c>
      <c r="FZ50" s="231" t="str">
        <f t="shared" si="3"/>
        <v>, Benzin</v>
      </c>
      <c r="GA50" s="231" t="str">
        <f t="shared" si="4"/>
        <v xml:space="preserve"> (preEURO)</v>
      </c>
      <c r="GB50" s="231"/>
    </row>
    <row r="51" spans="1:184" ht="16.5" customHeight="1">
      <c r="A51" s="339"/>
      <c r="B51" s="344"/>
      <c r="C51" s="332" t="s">
        <v>358</v>
      </c>
      <c r="D51" s="332" t="s">
        <v>34</v>
      </c>
      <c r="E51" s="327" t="s">
        <v>361</v>
      </c>
      <c r="F51" s="102">
        <v>1.3347844724931459</v>
      </c>
      <c r="G51" s="31">
        <v>2</v>
      </c>
      <c r="H51" s="87">
        <f t="shared" si="54"/>
        <v>0.66739223624657296</v>
      </c>
      <c r="I51" s="99">
        <v>4.8546226666666668</v>
      </c>
      <c r="J51" s="101"/>
      <c r="K51" s="100">
        <v>180</v>
      </c>
      <c r="L51" s="86"/>
      <c r="M51" s="86"/>
      <c r="N51" s="38" t="s">
        <v>99</v>
      </c>
      <c r="O51" s="6">
        <f ca="1">(IF(ISERROR(INDEX(INDIRECT($D$268),MATCH($AM51,$AM$4:$AM$275,0),MATCH(O$304,INDIRECT($E$268),0))*$I51/$AD51),0,INDEX(INDIRECT($D$268),MATCH($AM51,$AM$4:$AM$275,0),MATCH(O$304,INDIRECT($E$268),0))*$I51/$AD51)+IF(ISERROR(INDEX(INDIRECT($D$268),MATCH($AN51,$AN$4:$AN$275,0),MATCH(O$305,INDIRECT($E$268),0))*$J51/$AE51),0,INDEX(INDIRECT($D$268),MATCH($AN51,$AN$4:$AN$275,0),MATCH(O$305,INDIRECT($E$268),0))*$J51/$AE51))*$AC51/$F51</f>
        <v>105.15264665750801</v>
      </c>
      <c r="P51" s="6">
        <f ca="1">(IF(ISERROR(INDEX(INDIRECT($D$268),MATCH($AO51,$AO$4:$AO$275,0),MATCH(P$304,INDIRECT($E$268),0))*$I51/$AD51),0,INDEX(INDIRECT($D$268),MATCH($AO51,$AO$4:$AO$275,0),MATCH(P$304,INDIRECT($E$268),0))*$I51/$AD51)+IF(ISERROR(INDEX(INDIRECT($D$268),MATCH($AP51,$AP$4:$AP$275,0),MATCH(P$305,INDIRECT($E$268),0))*$J51/$AE51),0,INDEX(INDIRECT($D$268),MATCH($AP51,$AP$4:$AP$275,0),MATCH(P$305,INDIRECT($E$268),0))*$J51/$AE51))*$AC51/$F51</f>
        <v>23.382126959946536</v>
      </c>
      <c r="Q51" s="6">
        <f ca="1">INDEX(INDIRECT($D$268),MATCH($AQ51,$AQ$4:$AQ$284,0),MATCH(Q$4,INDIRECT($E$268),0))*$K51*$AC51/$F51/$AF51</f>
        <v>0.81289318415080047</v>
      </c>
      <c r="R51" s="6">
        <f ca="1">INDEX(INDIRECT($D$268),MATCH($AR51,$AR$4:$AR$284,0),MATCH(R$4,INDIRECT($E$268),0))*$K51*$AC51/$F51/$AF51</f>
        <v>14.365779191440563</v>
      </c>
      <c r="S51" s="6">
        <f ca="1">INDEX(INDIRECT($D$268),MATCH($AS51,$AS$4:$AS$284,0),MATCH(S$4,INDIRECT($E$268),0))*$K51*$AC51/$F51/$AF51</f>
        <v>5.6005861276142364</v>
      </c>
      <c r="T51" s="7">
        <f t="shared" ca="1" si="53"/>
        <v>149.31403212066016</v>
      </c>
      <c r="U51" s="6">
        <f>IF($B$268=6,(IF(OR(AJ51="Benzin",AJ51="Diesel"),$AK51*INDEX('DIN EN 16258'!$I:$I,MATCH('mobitool-Faktoren v2.0'!$AI51,'DIN EN 16258'!$A:$A,0))*$I51/$AD51+$AL51*INDEX('DIN EN 16258'!$I:$I,MATCH('mobitool-Faktoren v2.0'!$AJ51,'DIN EN 16258'!$A:$A,0))*$I51/$AD51,IF(ISERROR($AK51*INDEX('DIN EN 16258'!$I:$I,MATCH('mobitool-Faktoren v2.0'!$AI51,'DIN EN 16258'!$A:$A,0))*$I51/$AD51),0,$AK51*INDEX('DIN EN 16258'!$I:$I,MATCH('mobitool-Faktoren v2.0'!$AI51,'DIN EN 16258'!$A:$A,0))*$I51/$AD51)+IF(ISERROR($AL51*INDEX('DIN EN 16258'!$I:$I,MATCH('mobitool-Faktoren v2.0'!$AJ51,'DIN EN 16258'!$A:$A,0))*$J51/$AE51),0,$AL51*INDEX('DIN EN 16258'!$I:$I,MATCH('mobitool-Faktoren v2.0'!$AJ51,'DIN EN 16258'!$A:$A,0))*$J51/$AE51)))*1000,
IF($B$268=1,(IF(OR(AJ51="Benzin",AJ51="Diesel"),$AK51*INDEX('DIN EN 16258'!$D:$D,MATCH('mobitool-Faktoren v2.0'!$AI51,'DIN EN 16258'!$A:$A,0))*$I51/$AD51+$AL51*INDEX('DIN EN 16258'!$D:$D,MATCH('mobitool-Faktoren v2.0'!$AJ51,'DIN EN 16258'!$A:$A,0))*$I51/$AD51,IF(ISERROR($AK51*INDEX('DIN EN 16258'!$D:$D,MATCH('mobitool-Faktoren v2.0'!$AI51,'DIN EN 16258'!$A:$A,0))*$I51/$AD51),0,$AK51*INDEX('DIN EN 16258'!$D:$D,MATCH('mobitool-Faktoren v2.0'!$AI51,'DIN EN 16258'!$A:$A,0))*$I51/$AD51)+IF(ISERROR($AL51*INDEX('DIN EN 16258'!$D:$D,MATCH('mobitool-Faktoren v2.0'!$AJ51,'DIN EN 16258'!$A:$A,0))*$J51/$AE51),0,$AL51*INDEX('DIN EN 16258'!$D:$D,MATCH('mobitool-Faktoren v2.0'!$AJ51,'DIN EN 16258'!$A:$A,0))*$J51/$AE51))),0))*$AC51/$F51</f>
        <v>88.652889240594334</v>
      </c>
      <c r="V51" s="6">
        <f>IF($B$268=6,(IF(OR(AJ51="Benzin",AJ51="Diesel"),$AK51*INDEX('DIN EN 16258'!$L:$L,MATCH('mobitool-Faktoren v2.0'!$AI51,'DIN EN 16258'!$A:$A,0))*$I51/$AD51+$AL51*INDEX('DIN EN 16258'!$L:$L,MATCH('mobitool-Faktoren v2.0'!$AJ51,'DIN EN 16258'!$A:$A,0))*$I51/$AD51,IF(ISERROR($AK51*INDEX('DIN EN 16258'!$L:$L,MATCH('mobitool-Faktoren v2.0'!$AI51,'DIN EN 16258'!$A:$A,0))*$I51/$AD51),0,$AK51*INDEX('DIN EN 16258'!$L:$L,MATCH('mobitool-Faktoren v2.0'!$AI51,'DIN EN 16258'!$A:$A,0))*$I51/$AD51)+IF(ISERROR($AL51*INDEX('DIN EN 16258'!$L:$L,MATCH('mobitool-Faktoren v2.0'!$AJ51,'DIN EN 16258'!$A:$A,0))*$J51/$AE51),0,$AL51*INDEX('DIN EN 16258'!$L:$L,MATCH('mobitool-Faktoren v2.0'!$AJ51,'DIN EN 16258'!$A:$A,0))*$J51/$AE51)))*1000,
IF($B$268=1,(IF(OR(AJ51="Benzin",AJ51="Diesel"),$AK51*INDEX('DIN EN 16258'!$F:$F,MATCH('mobitool-Faktoren v2.0'!$AI51,'DIN EN 16258'!$A:$A,0))*$I51/$AD51+$AL51*INDEX('DIN EN 16258'!$F:$F,MATCH('mobitool-Faktoren v2.0'!$AJ51,'DIN EN 16258'!$A:$A,0))*$I51/$AD51,IF(ISERROR($AK51*INDEX('DIN EN 16258'!$F:$F,MATCH('mobitool-Faktoren v2.0'!$AI51,'DIN EN 16258'!$A:$A,0))*$I51/$AD51),0,$AK51*INDEX('DIN EN 16258'!$F:$F,MATCH('mobitool-Faktoren v2.0'!$AI51,'DIN EN 16258'!$A:$A,0))*$I51/$AD51)+IF(ISERROR($AL51*INDEX('DIN EN 16258'!$F:$F,MATCH('mobitool-Faktoren v2.0'!$AJ51,'DIN EN 16258'!$A:$A,0))*$J51/$AE51),0,$AL51*INDEX('DIN EN 16258'!$F:$F,MATCH('mobitool-Faktoren v2.0'!$AJ51,'DIN EN 16258'!$A:$A,0))*$J51/$AE51))),0))*$AC51/$F51</f>
        <v>105.29235460575204</v>
      </c>
      <c r="W51" s="39" t="s">
        <v>672</v>
      </c>
      <c r="X51" s="39" t="s">
        <v>162</v>
      </c>
      <c r="Y51" s="336">
        <v>2</v>
      </c>
      <c r="Z51" s="336">
        <v>6</v>
      </c>
      <c r="AA51" s="337">
        <v>100</v>
      </c>
      <c r="AB51" s="299">
        <v>300</v>
      </c>
      <c r="AC51" s="300">
        <v>1</v>
      </c>
      <c r="AD51" s="298">
        <v>4.8546226666666668</v>
      </c>
      <c r="AE51" s="298"/>
      <c r="AF51" s="299">
        <v>180</v>
      </c>
      <c r="AG51" s="299"/>
      <c r="AH51" s="299"/>
      <c r="AI51" s="301" t="s">
        <v>34</v>
      </c>
      <c r="AJ51" s="301"/>
      <c r="AK51" s="329">
        <f>'Kennwerte Strassentransporte'!G$47</f>
        <v>3.6409999999999998E-2</v>
      </c>
      <c r="AL51" s="329"/>
      <c r="AM51" s="202" t="s">
        <v>1017</v>
      </c>
      <c r="AN51" s="202" t="s">
        <v>81</v>
      </c>
      <c r="AO51" s="202" t="s">
        <v>1018</v>
      </c>
      <c r="AP51" s="202" t="s">
        <v>81</v>
      </c>
      <c r="AQ51" s="202" t="s">
        <v>1019</v>
      </c>
      <c r="AR51" s="202" t="s">
        <v>1020</v>
      </c>
      <c r="AS51" s="202" t="s">
        <v>1021</v>
      </c>
      <c r="AT51" s="202" t="s">
        <v>1037</v>
      </c>
      <c r="AU51" s="303">
        <f ca="1">IF(ISERROR(OFFSET('Daten KEA'!$A$1,MATCH(AU$5,'Daten KEA'!$A:$A,0)-1,MATCH(AM51,'Daten KEA'!$A$424:$ADO$424,0)-1)),0,OFFSET('Daten KEA'!$A$1,MATCH(AU$5,'Daten KEA'!$A:$A,0)-1,MATCH(AM51,'Daten KEA'!$A$424:$ADO$424,0)-1))+IF(ISERROR(AK51*INDEX('Energiefaktoren Ecoinvent'!$D:$D,MATCH('mobitool-Faktoren v2.0'!AI51,'Energiefaktoren Ecoinvent'!$A:$A,0))),0,AK51*INDEX('Energiefaktoren Ecoinvent'!$D:$D,MATCH('mobitool-Faktoren v2.0'!AI51,'Energiefaktoren Ecoinvent'!$A:$A,0)))+IF(OR(AJ51="Benzin",AJ51="Diesel"),IF(ISERROR(OFFSET('Daten KEA'!$A$1,MATCH(AV$5,'Daten KEA'!$A:$A,0)-1,MATCH(AN51,'Daten KEA'!$A$424:$ADO$424,0)-1)),0,OFFSET('Daten KEA'!$A$1,MATCH(AV$5,'Daten KEA'!$A:$A,0)-1,MATCH(AN51,'Daten KEA'!$A$424:$ADO$424,0)-1))+IF(ISERROR(AL51*INDEX('Energiefaktoren Ecoinvent'!$D:$D,MATCH('mobitool-Faktoren v2.0'!AJ51,'Energiefaktoren Ecoinvent'!$A:$A,0))),0,AL51*INDEX('Energiefaktoren Ecoinvent'!$D:$D,MATCH('mobitool-Faktoren v2.0'!AJ51,'Energiefaktoren Ecoinvent'!$A:$A,0))),0)</f>
        <v>1.5474249999999998</v>
      </c>
      <c r="AV51" s="303">
        <f ca="1">IF(OR(AJ51="Benzin",AJ51="Diesel"),0,IF(ISERROR(OFFSET('Daten KEA'!$A$1,MATCH(AV$5,'Daten KEA'!$A:$A,0)-1,MATCH(AN51,'Daten KEA'!$A$424:$ADO$424,0)-1)),0,OFFSET('Daten KEA'!$A$1,MATCH(AV$5,'Daten KEA'!$A:$A,0)-1,MATCH(AN51,'Daten KEA'!$A$424:$ADO$424,0)-1))+IF(ISERROR(AL51*INDEX('Energiefaktoren Ecoinvent'!$D:$D,MATCH('mobitool-Faktoren v2.0'!AJ51,'Energiefaktoren Ecoinvent'!$A:$A,0))),0,AL51*INDEX('Energiefaktoren Ecoinvent'!$D:$D,MATCH('mobitool-Faktoren v2.0'!AJ51,'Energiefaktoren Ecoinvent'!$A:$A,0))))</f>
        <v>0</v>
      </c>
      <c r="AW51" s="303">
        <f ca="1">IF(ISERROR(OFFSET('Daten KEA'!$A$1,MATCH(AW$5,'Daten KEA'!$A:$A,0)-1,MATCH(AO51,'Daten KEA'!$A$424:$ADO$424,0)-1)),0,OFFSET('Daten KEA'!$A$1,MATCH(AW$5,'Daten KEA'!$A:$A,0)-1,MATCH(AO51,'Daten KEA'!$A$424:$ADO$424,0)-1))-IF(ISERROR(AK51*INDEX('Energiefaktoren Ecoinvent'!$D:$D,MATCH('mobitool-Faktoren v2.0'!AI51,'Energiefaktoren Ecoinvent'!$A:$A,0))),0,AK51*INDEX('Energiefaktoren Ecoinvent'!$D:$D,MATCH('mobitool-Faktoren v2.0'!AI51,'Energiefaktoren Ecoinvent'!$A:$A,0)))+IF(OR(AJ51="Benzin",AJ51="Diesel"),IF(ISERROR(OFFSET('Daten KEA'!$A$1,MATCH(AX$5,'Daten KEA'!$A:$A,0)-1,MATCH(AP51,'Daten KEA'!$A$424:$ADO$424,0)-1)),0,OFFSET('Daten KEA'!$A$1,MATCH(AX$5,'Daten KEA'!$A:$A,0)-1,MATCH(AP51,'Daten KEA'!$A$424:$ADO$424,0)-1))-IF(ISERROR(AL51*INDEX('Energiefaktoren Ecoinvent'!$D:$D,MATCH('mobitool-Faktoren v2.0'!AJ51,'Energiefaktoren Ecoinvent'!$A:$A,0))),0,AL51*INDEX('Energiefaktoren Ecoinvent'!$D:$D,MATCH('mobitool-Faktoren v2.0'!AJ51,'Energiefaktoren Ecoinvent'!$A:$A,0))),0)</f>
        <v>0.57963650000000011</v>
      </c>
      <c r="AX51" s="303">
        <f ca="1">IF(OR(AJ51="Benzin",AJ51="Diesel"),0,IF(ISERROR(OFFSET('Daten KEA'!$A$1,MATCH(AX$5,'Daten KEA'!$A:$A,0)-1,MATCH(AP51,'Daten KEA'!$A$424:$ADO$424,0)-1)),0,OFFSET('Daten KEA'!$A$1,MATCH(AX$5,'Daten KEA'!$A:$A,0)-1,MATCH(AP51,'Daten KEA'!$A$424:$ADO$424,0)-1))-IF(ISERROR(AL51*INDEX('Energiefaktoren Ecoinvent'!$D:$D,MATCH('mobitool-Faktoren v2.0'!AJ51,'Energiefaktoren Ecoinvent'!$A:$A,0))),0,AL51*INDEX('Energiefaktoren Ecoinvent'!$D:$D,MATCH('mobitool-Faktoren v2.0'!AJ51,'Energiefaktoren Ecoinvent'!$A:$A,0))))</f>
        <v>0</v>
      </c>
      <c r="AY51" s="303">
        <f t="shared" ca="1" si="5"/>
        <v>2.1270614999999999</v>
      </c>
      <c r="AZ51" s="303">
        <f ca="1">IF(ISERROR(OFFSET('Daten KEA'!$A$1,MATCH(AZ$5,'Daten KEA'!$A:$A,0)-1,MATCH(AQ51,'Daten KEA'!$A$424:$ADO$424,0)-1)),0,OFFSET('Daten KEA'!$A$1,MATCH(AZ$5,'Daten KEA'!$A:$A,0)-1,MATCH(AQ51,'Daten KEA'!$A$424:$ADO$424,0)-1))</f>
        <v>3.1188433000000002E-2</v>
      </c>
      <c r="BA51" s="303">
        <f ca="1">IF(ISERROR(OFFSET('Daten KEA'!$A$1,MATCH(BA$5,'Daten KEA'!$A:$A,0)-1,MATCH(AR51,'Daten KEA'!$A$424:$ADO$424,0)-1)),0,OFFSET('Daten KEA'!$A$1,MATCH(BA$5,'Daten KEA'!$A:$A,0)-1,MATCH(AR51,'Daten KEA'!$A$424:$ADO$424,0)-1))</f>
        <v>0.36144841</v>
      </c>
      <c r="BB51" s="303">
        <f ca="1">IF(ISERROR(OFFSET('Daten KEA'!$A$1,MATCH(BB$5,'Daten KEA'!$A:$A,0)-1,MATCH(AS51,'Daten KEA'!$A$424:$ADO$424,0)-1)),0,OFFSET('Daten KEA'!$A$1,MATCH(BB$5,'Daten KEA'!$A:$A,0)-1,MATCH(AS51,'Daten KEA'!$A$424:$ADO$424,0)-1))</f>
        <v>0.63897618</v>
      </c>
      <c r="BC51" s="304">
        <f t="shared" ca="1" si="46"/>
        <v>3.1586745230000002</v>
      </c>
      <c r="BD51" s="303">
        <f ca="1">IF(ISERROR(OFFSET('Daten KEA'!$A$1,MATCH(BD$5,'Daten KEA'!$A:$A,0)-1,MATCH(AT51,'Daten KEA'!$A$424:$ADO$424,0)-1)),0,OFFSET('Daten KEA'!$A$1,MATCH(BD$5,'Daten KEA'!$A:$A,0)-1,MATCH(AT51,'Daten KEA'!$A$424:$ADO$424,0)-1))</f>
        <v>3.1586745000000001</v>
      </c>
      <c r="BE51" s="305">
        <f t="shared" ca="1" si="7"/>
        <v>0.99999999271846463</v>
      </c>
      <c r="BF51" s="306">
        <f ca="1">IF(ISERROR(OFFSET('Daten KEA'!$A$1,MATCH(BF$5,'Daten KEA'!$A:$A,0)-1,MATCH(AM51,'Daten KEA'!$A$424:$ADO$424,0)-1)),0,OFFSET('Daten KEA'!$A$1,MATCH(BF$5,'Daten KEA'!$A:$A,0)-1,MATCH(AM51,'Daten KEA'!$A$424:$ADO$424,0)-1))+IF(ISERROR($AK51*INDEX('Energiefaktoren Ecoinvent'!$H:$H,MATCH('mobitool-Faktoren v2.0'!$AI51,'Energiefaktoren Ecoinvent'!$A:$A,0))),0,$AK51*INDEX('Energiefaktoren Ecoinvent'!$H:$H,MATCH('mobitool-Faktoren v2.0'!$AI51,'Energiefaktoren Ecoinvent'!$A:$A,0)))+IF(OR(AJ51="Benzin",AJ51="Diesel"),IF(ISERROR(OFFSET('Daten KEA'!$A$1,MATCH(BG$5,'Daten KEA'!$A:$A,0)-1,MATCH(AN51,'Daten KEA'!$A$424:$ADO$424,0)-1)),0,OFFSET('Daten KEA'!$A$1,MATCH(BG$5,'Daten KEA'!$A:$A,0)-1,MATCH(AN51,'Daten KEA'!$A$424:$ADO$424,0)-1))+IF(ISERROR($AL51*INDEX('Energiefaktoren Ecoinvent'!$H:$H,MATCH('mobitool-Faktoren v2.0'!$AJ51,'Energiefaktoren Ecoinvent'!$A:$A,0))),0,$AL51*INDEX('Energiefaktoren Ecoinvent'!$H:$H,MATCH('mobitool-Faktoren v2.0'!$AJ51,'Energiefaktoren Ecoinvent'!$A:$A,0))),0)</f>
        <v>1.5474249999999998</v>
      </c>
      <c r="BG51" s="306">
        <f ca="1">IF(OR(AJ51="Benzin",AJ51="Diesel"),0,IF(ISERROR(OFFSET('Daten KEA'!$A$1,MATCH(BG$5,'Daten KEA'!$A:$A,0)-1,MATCH(AN51,'Daten KEA'!$A$424:$ADO$424,0)-1)),0,OFFSET('Daten KEA'!$A$1,MATCH(BG$5,'Daten KEA'!$A:$A,0)-1,MATCH(AN51,'Daten KEA'!$A$424:$ADO$424,0)-1))+IF(ISERROR($AL51*INDEX('Energiefaktoren Ecoinvent'!$H:$H,MATCH('mobitool-Faktoren v2.0'!$AJ51,'Energiefaktoren Ecoinvent'!$A:$A,0))),0,$AL51*INDEX('Energiefaktoren Ecoinvent'!$H:$H,MATCH('mobitool-Faktoren v2.0'!$AJ51,'Energiefaktoren Ecoinvent'!$A:$A,0))))</f>
        <v>0</v>
      </c>
      <c r="BH51" s="306">
        <f ca="1">IF(ISERROR(OFFSET('Daten KEA'!$A$1,MATCH(BH$5,'Daten KEA'!$A:$A,0)-1,MATCH(AO51,'Daten KEA'!$A$424:$ADO$424,0)-1)),0,OFFSET('Daten KEA'!$A$1,MATCH(BH$5,'Daten KEA'!$A:$A,0)-1,MATCH(AO51,'Daten KEA'!$A$424:$ADO$424,0)-1))-IF(ISERROR($AK51*INDEX('Energiefaktoren Ecoinvent'!$H:$H,MATCH('mobitool-Faktoren v2.0'!$AI51,'Energiefaktoren Ecoinvent'!$A:$A,0))),0,$AK51*INDEX('Energiefaktoren Ecoinvent'!$H:$H,MATCH('mobitool-Faktoren v2.0'!$AI51,'Energiefaktoren Ecoinvent'!$A:$A,0)))+IF(OR(AJ51="Benzin",AJ51="Diesel"),IF(ISERROR(OFFSET('Daten KEA'!$A$1,MATCH(BI$5,'Daten KEA'!$A:$A,0)-1,MATCH(AP51,'Daten KEA'!$A$424:$ADO$424,0)-1)),0,OFFSET('Daten KEA'!$A$1,MATCH(BI$5,'Daten KEA'!$A:$A,0)-1,MATCH(AP51,'Daten KEA'!$A$424:$ADO$424,0)-1))-IF(ISERROR($AL51*INDEX('Energiefaktoren Ecoinvent'!$H:$H,MATCH('mobitool-Faktoren v2.0'!$AJ51,'Energiefaktoren Ecoinvent'!$A:$A,0))),0,$AL51*INDEX('Energiefaktoren Ecoinvent'!$H:$H,MATCH('mobitool-Faktoren v2.0'!$AJ51,'Energiefaktoren Ecoinvent'!$A:$A,0))),0)</f>
        <v>0.57270991084560063</v>
      </c>
      <c r="BI51" s="306">
        <f ca="1">IF(OR(AJ51="Benzin",AJ51="Diesel"),0,IF(ISERROR(OFFSET('Daten KEA'!$A$1,MATCH(BI$5,'Daten KEA'!$A:$A,0)-1,MATCH(AP51,'Daten KEA'!$A$424:$ADO$424,0)-1)),0,OFFSET('Daten KEA'!$A$1,MATCH(BI$5,'Daten KEA'!$A:$A,0)-1,MATCH(AP51,'Daten KEA'!$A$424:$ADO$424,0)-1))-IF(ISERROR($AL51*INDEX('Energiefaktoren Ecoinvent'!$H:$H,MATCH('mobitool-Faktoren v2.0'!$AJ51,'Energiefaktoren Ecoinvent'!$A:$A,0))),0,$AL51*INDEX('Energiefaktoren Ecoinvent'!$H:$H,MATCH('mobitool-Faktoren v2.0'!$AJ51,'Energiefaktoren Ecoinvent'!$A:$A,0))))</f>
        <v>0</v>
      </c>
      <c r="BJ51" s="306">
        <f t="shared" ca="1" si="41"/>
        <v>2.1201349108456005</v>
      </c>
      <c r="BK51" s="306">
        <f ca="1">IF(ISERROR(OFFSET('Daten KEA'!$A$1,MATCH(BK$5,'Daten KEA'!$A:$A,0)-1,MATCH(AQ51,'Daten KEA'!$A$424:$ADO$424,0)-1)),0,OFFSET('Daten KEA'!$A$1,MATCH(BK$5,'Daten KEA'!$A:$A,0)-1,MATCH(AQ51,'Daten KEA'!$A$424:$ADO$424,0)-1))</f>
        <v>2.9753289973224E-2</v>
      </c>
      <c r="BL51" s="306">
        <f ca="1">IF(ISERROR(OFFSET('Daten KEA'!$A$1,MATCH(BL$5,'Daten KEA'!$A:$A,0)-1,MATCH(AR51,'Daten KEA'!$A$424:$ADO$424,0)-1)),0,OFFSET('Daten KEA'!$A$1,MATCH(BL$5,'Daten KEA'!$A:$A,0)-1,MATCH(AR51,'Daten KEA'!$A$424:$ADO$424,0)-1))</f>
        <v>0.32955854199008999</v>
      </c>
      <c r="BM51" s="306">
        <f ca="1">IF(ISERROR(OFFSET('Daten KEA'!$A$1,MATCH(BM$5,'Daten KEA'!$A:$A,0)-1,MATCH(AS51,'Daten KEA'!$A$424:$ADO$424,0)-1)),0,OFFSET('Daten KEA'!$A$1,MATCH(BM$5,'Daten KEA'!$A:$A,0)-1,MATCH(AS51,'Daten KEA'!$A$424:$ADO$424,0)-1))</f>
        <v>0.54186232832661996</v>
      </c>
      <c r="BN51" s="307">
        <f t="shared" ca="1" si="43"/>
        <v>3.0213090711355344</v>
      </c>
      <c r="BO51" s="306">
        <f ca="1">IF(ISERROR(OFFSET('Daten KEA'!$A$1,MATCH(BO$5,'Daten KEA'!$A:$A,0)-1,MATCH(AT51,'Daten KEA'!$A$424:$ADO$424,0)-1)),0,OFFSET('Daten KEA'!$A$1,MATCH(BO$5,'Daten KEA'!$A:$A,0)-1,MATCH(AT51,'Daten KEA'!$A$424:$ADO$424,0)-1))</f>
        <v>3.0213090897355999</v>
      </c>
      <c r="BP51" s="305">
        <f t="shared" ca="1" si="8"/>
        <v>1.0000000061562935</v>
      </c>
      <c r="BQ51" s="308">
        <f ca="1">IF(ISERROR(OFFSET('Daten GWP'!$A$1,MATCH(BQ$5,'Daten GWP'!$A:$A,0)-1,MATCH(AM51,'Daten GWP'!$A$424:$ADO$424,0)-1)),0,OFFSET('Daten GWP'!$A$1,MATCH(BQ$5,'Daten GWP'!$A:$A,0)-1,MATCH(AM51,'Daten GWP'!$A$424:$ADO$424,0)-1))*1000</f>
        <v>140.35612</v>
      </c>
      <c r="BR51" s="308">
        <f ca="1">IF(ISERROR(OFFSET('Daten GWP'!$A$1,MATCH(BR$5,'Daten GWP'!$A:$A,0)-1,MATCH(AN51,'Daten GWP'!$A$424:$ADO$424,0)-1)),0,OFFSET('Daten GWP'!$A$1,MATCH(BR$5,'Daten GWP'!$A:$A,0)-1,MATCH(AN51,'Daten GWP'!$A$424:$ADO$424,0)-1))*1000</f>
        <v>0</v>
      </c>
      <c r="BS51" s="308">
        <f ca="1">IF(ISERROR(OFFSET('Daten GWP'!$A$1,MATCH(BS$5,'Daten GWP'!$A:$A,0)-1,MATCH(AO51,'Daten GWP'!$A$424:$ADO$424,0)-1)),0,OFFSET('Daten GWP'!$A$1,MATCH(BS$5,'Daten GWP'!$A:$A,0)-1,MATCH(AO51,'Daten GWP'!$A$424:$ADO$424,0)-1))*1000</f>
        <v>31.210100000000001</v>
      </c>
      <c r="BT51" s="308">
        <f ca="1">IF(ISERROR(OFFSET('Daten GWP'!$A$1,MATCH(BT$5,'Daten GWP'!$A:$A,0)-1,MATCH(AP51,'Daten GWP'!$A$424:$ADO$424,0)-1)),0,OFFSET('Daten GWP'!$A$1,MATCH(BT$5,'Daten GWP'!$A:$A,0)-1,MATCH(AP51,'Daten GWP'!$A$424:$ADO$424,0)-1))*1000</f>
        <v>0</v>
      </c>
      <c r="BU51" s="308">
        <f t="shared" ca="1" si="9"/>
        <v>171.56622000000002</v>
      </c>
      <c r="BV51" s="308">
        <f ca="1">IF(ISERROR(OFFSET('Daten GWP'!$A$1,MATCH(BV$5,'Daten GWP'!$A:$A,0)-1,MATCH(AQ51,'Daten GWP'!$A$424:$ADO$424,0)-1)),0,OFFSET('Daten GWP'!$A$1,MATCH(BV$5,'Daten GWP'!$A:$A,0)-1,MATCH(AQ51,'Daten GWP'!$A$424:$ADO$424,0)-1))*1000</f>
        <v>1.0850371999999999</v>
      </c>
      <c r="BW51" s="308">
        <f ca="1">IF(ISERROR(OFFSET('Daten GWP'!$A$1,MATCH(BW$5,'Daten GWP'!$A:$A,0)-1,MATCH(AR51,'Daten GWP'!$A$424:$ADO$424,0)-1)),0,OFFSET('Daten GWP'!$A$1,MATCH(BW$5,'Daten GWP'!$A:$A,0)-1,MATCH(AR51,'Daten GWP'!$A$424:$ADO$424,0)-1))*1000</f>
        <v>19.175219000000002</v>
      </c>
      <c r="BX51" s="308">
        <f ca="1">IF(ISERROR(OFFSET('Daten GWP'!$A$1,MATCH(BX$5,'Daten GWP'!$A:$A,0)-1,MATCH(AS51,'Daten GWP'!$A$424:$ADO$424,0)-1)),0,OFFSET('Daten GWP'!$A$1,MATCH(BX$5,'Daten GWP'!$A:$A,0)-1,MATCH(AS51,'Daten GWP'!$A$424:$ADO$424,0)-1))*1000</f>
        <v>7.4755754000000003</v>
      </c>
      <c r="BY51" s="309">
        <f t="shared" ca="1" si="44"/>
        <v>199.3020516</v>
      </c>
      <c r="BZ51" s="308">
        <f ca="1">IF(ISERROR(OFFSET('Daten GWP'!$A$1,MATCH(BZ$5,'Daten GWP'!$A:$A,0)-1,MATCH(AT51,'Daten GWP'!$A$424:$ADO$424,0)-1)),0,OFFSET('Daten GWP'!$A$1,MATCH(BZ$5,'Daten GWP'!$A:$A,0)-1,MATCH(AT51,'Daten GWP'!$A$424:$ADO$424,0)-1))*1000</f>
        <v>199.30205000000001</v>
      </c>
      <c r="CA51" s="305">
        <f t="shared" ca="1" si="11"/>
        <v>0.9999999919719843</v>
      </c>
      <c r="CB51" s="310">
        <f ca="1">IF(ISERROR(OFFSET('Daten Elementary'!$A$1,MATCH(CB$5,'Daten Elementary'!$A:$A,0)-1,MATCH(AM51,'Daten Elementary'!$A$424:$ADO$424,0)-1)),0,OFFSET('Daten Elementary'!$A$1,MATCH(CB$5,'Daten Elementary'!$A:$A,0)-1,MATCH(AM51,'Daten Elementary'!$A$424:$ADO$424,0)-1))*1000000</f>
        <v>17.393912999999998</v>
      </c>
      <c r="CC51" s="310">
        <f ca="1">IF(ISERROR(OFFSET('Daten Elementary'!$A$1,MATCH(CC$5,'Daten Elementary'!$A:$A,0)-1,MATCH(AN51,'Daten Elementary'!$A$424:$ADO$424,0)-1)),0,OFFSET('Daten Elementary'!$A$1,MATCH(CC$5,'Daten Elementary'!$A:$A,0)-1,MATCH(AN51,'Daten Elementary'!$A$424:$ADO$424,0)-1))*1000000</f>
        <v>0</v>
      </c>
      <c r="CD51" s="310">
        <f ca="1">IF(ISERROR(OFFSET('Daten Elementary'!$A$1,MATCH(CD$5,'Daten Elementary'!$A:$A,0)-1,MATCH(AO51,'Daten Elementary'!$A$424:$ADO$424,0)-1)),0,OFFSET('Daten Elementary'!$A$1,MATCH(CD$5,'Daten Elementary'!$A:$A,0)-1,MATCH(AO51,'Daten Elementary'!$A$424:$ADO$424,0)-1))*1000000</f>
        <v>11.37397</v>
      </c>
      <c r="CE51" s="310">
        <f ca="1">IF(ISERROR(OFFSET('Daten Elementary'!$A$1,MATCH(CE$5,'Daten Elementary'!$A:$A,0)-1,MATCH(AP51,'Daten Elementary'!$A$424:$ADO$424,0)-1)),0,OFFSET('Daten Elementary'!$A$1,MATCH(CE$5,'Daten Elementary'!$A:$A,0)-1,MATCH(AP51,'Daten Elementary'!$A$424:$ADO$424,0)-1))*1000000</f>
        <v>0</v>
      </c>
      <c r="CF51" s="310">
        <f t="shared" ca="1" si="12"/>
        <v>28.767882999999998</v>
      </c>
      <c r="CG51" s="310">
        <f ca="1">IF(ISERROR(OFFSET('Daten Elementary'!$A$1,MATCH(CG$5,'Daten Elementary'!$A:$A,0)-1,MATCH(AQ51,'Daten Elementary'!$A$424:$ADO$424,0)-1)),0,OFFSET('Daten Elementary'!$A$1,MATCH(CG$5,'Daten Elementary'!$A:$A,0)-1,MATCH(AQ51,'Daten Elementary'!$A$424:$ADO$424,0)-1))*1000000</f>
        <v>0.42765479000000001</v>
      </c>
      <c r="CH51" s="310">
        <f ca="1">IF(ISERROR(OFFSET('Daten Elementary'!$A$1,MATCH(CH$5,'Daten Elementary'!$A:$A,0)-1,MATCH(AR51,'Daten Elementary'!$A$424:$ADO$424,0)-1)),0,OFFSET('Daten Elementary'!$A$1,MATCH(CH$5,'Daten Elementary'!$A:$A,0)-1,MATCH(AR51,'Daten Elementary'!$A$424:$ADO$424,0)-1))*1000000</f>
        <v>11.240115000000001</v>
      </c>
      <c r="CI51" s="310">
        <f ca="1">IF(ISERROR(OFFSET('Daten Elementary'!$A$1,MATCH(CI$5,'Daten Elementary'!$A:$A,0)-1,MATCH(AS51,'Daten Elementary'!$A$424:$ADO$424,0)-1)),0,OFFSET('Daten Elementary'!$A$1,MATCH(CI$5,'Daten Elementary'!$A:$A,0)-1,MATCH(AS51,'Daten Elementary'!$A$424:$ADO$424,0)-1))*1000000</f>
        <v>4.8283448</v>
      </c>
      <c r="CJ51" s="311">
        <f t="shared" ca="1" si="13"/>
        <v>45.263997590000002</v>
      </c>
      <c r="CK51" s="310">
        <f ca="1">IF(ISERROR(OFFSET('Daten Elementary'!$A$1,MATCH(CK$5,'Daten Elementary'!$A:$A,0)-1,MATCH($AT51,'Daten Elementary'!$A$424:$ADO$424,0)-1)),0,OFFSET('Daten Elementary'!$A$1,MATCH(CK$5,'Daten Elementary'!$A:$A,0)-1,MATCH($AT51,'Daten Elementary'!$A$424:$ADO$424,0)-1))*1000000</f>
        <v>45.263998000000001</v>
      </c>
      <c r="CL51" s="305">
        <f t="shared" ca="1" si="14"/>
        <v>1.0000000090579715</v>
      </c>
      <c r="CM51" s="312">
        <f ca="1">IF(ISERROR(OFFSET('Daten Elementary'!$A$1,MATCH(CM$5,'Daten Elementary'!$A:$A,0)-1,MATCH(AM51,'Daten Elementary'!$A$424:$ADO$424,0)-1)),0,OFFSET('Daten Elementary'!$A$1,MATCH(CM$5,'Daten Elementary'!$A:$A,0)-1,MATCH(AM51,'Daten Elementary'!$A$424:$ADO$424,0)-1))*1000000</f>
        <v>15.840470999999999</v>
      </c>
      <c r="CN51" s="312">
        <f ca="1">IF(ISERROR(OFFSET('Daten Elementary'!$A$1,MATCH(CN$5,'Daten Elementary'!$A:$A,0)-1,MATCH(AN51,'Daten Elementary'!$A$424:$ADO$424,0)-1)),0,OFFSET('Daten Elementary'!$A$1,MATCH(CN$5,'Daten Elementary'!$A:$A,0)-1,MATCH(AN51,'Daten Elementary'!$A$424:$ADO$424,0)-1))*1000000</f>
        <v>0</v>
      </c>
      <c r="CO51" s="312">
        <f ca="1">IF(ISERROR(OFFSET('Daten Elementary'!$A$1,MATCH(CO$5,'Daten Elementary'!$A:$A,0)-1,MATCH(AO51,'Daten Elementary'!$A$424:$ADO$424,0)-1)),0,OFFSET('Daten Elementary'!$A$1,MATCH(CO$5,'Daten Elementary'!$A:$A,0)-1,MATCH(AO51,'Daten Elementary'!$A$424:$ADO$424,0)-1))*1000000</f>
        <v>9.2231706999999989</v>
      </c>
      <c r="CP51" s="312">
        <f ca="1">IF(ISERROR(OFFSET('Daten Elementary'!$A$1,MATCH(CP$5,'Daten Elementary'!$A:$A,0)-1,MATCH(AP51,'Daten Elementary'!$A$424:$ADO$424,0)-1)),0,OFFSET('Daten Elementary'!$A$1,MATCH(CP$5,'Daten Elementary'!$A:$A,0)-1,MATCH(AP51,'Daten Elementary'!$A$424:$ADO$424,0)-1))*1000000</f>
        <v>0</v>
      </c>
      <c r="CQ51" s="312">
        <f t="shared" ca="1" si="15"/>
        <v>25.063641699999998</v>
      </c>
      <c r="CR51" s="312">
        <f ca="1">IF(ISERROR(OFFSET('Daten Elementary'!$A$1,MATCH(CR$5,'Daten Elementary'!$A:$A,0)-1,MATCH(AQ51,'Daten Elementary'!$A$424:$ADO$424,0)-1)),0,OFFSET('Daten Elementary'!$A$1,MATCH(CR$5,'Daten Elementary'!$A:$A,0)-1,MATCH(AQ51,'Daten Elementary'!$A$424:$ADO$424,0)-1))*1000000</f>
        <v>0.28621017999999998</v>
      </c>
      <c r="CS51" s="312">
        <f ca="1">IF(ISERROR(OFFSET('Daten Elementary'!$A$1,MATCH(CS$5,'Daten Elementary'!$A:$A,0)-1,MATCH(AR51,'Daten Elementary'!$A$424:$ADO$424,0)-1)),0,OFFSET('Daten Elementary'!$A$1,MATCH(CS$5,'Daten Elementary'!$A:$A,0)-1,MATCH(AR51,'Daten Elementary'!$A$424:$ADO$424,0)-1))*1000000</f>
        <v>5.2031638000000004</v>
      </c>
      <c r="CT51" s="312">
        <f ca="1">IF(ISERROR(OFFSET('Daten Elementary'!$A$1,MATCH(CT$5,'Daten Elementary'!$A:$A,0)-1,MATCH(AS51,'Daten Elementary'!$A$424:$ADO$424,0)-1)),0,OFFSET('Daten Elementary'!$A$1,MATCH(CT$5,'Daten Elementary'!$A:$A,0)-1,MATCH(AS51,'Daten Elementary'!$A$424:$ADO$424,0)-1))*1000000</f>
        <v>2.7236108999999997</v>
      </c>
      <c r="CU51" s="313">
        <f t="shared" ca="1" si="16"/>
        <v>33.276626579999999</v>
      </c>
      <c r="CV51" s="312">
        <f ca="1">IF(ISERROR(OFFSET('Daten Elementary'!$A$1,MATCH(CV$5,'Daten Elementary'!$A:$A,0)-1,MATCH($AT51,'Daten Elementary'!$A$424:$ADO$424,0)-1)),0,OFFSET('Daten Elementary'!$A$1,MATCH(CV$5,'Daten Elementary'!$A:$A,0)-1,MATCH($AT51,'Daten Elementary'!$A$424:$ADO$424,0)-1))*1000000</f>
        <v>33.276626999999998</v>
      </c>
      <c r="CW51" s="305">
        <f t="shared" ca="1" si="17"/>
        <v>1.0000000126214716</v>
      </c>
      <c r="CX51" s="314">
        <f ca="1">IF(ISERROR(OFFSET('Daten Elementary'!$A$1,MATCH(CX$5,'Daten Elementary'!$A:$A,0)-1,MATCH(AM51,'Daten Elementary'!$A$424:$ADO$424,0)-1)),0,OFFSET('Daten Elementary'!$A$1,MATCH(CX$5,'Daten Elementary'!$A:$A,0)-1,MATCH(AM51,'Daten Elementary'!$A$424:$ADO$424,0)-1))*1000000</f>
        <v>610.76079000000004</v>
      </c>
      <c r="CY51" s="314">
        <f ca="1">IF(ISERROR(OFFSET('Daten Elementary'!$A$1,MATCH(CY$5,'Daten Elementary'!$A:$A,0)-1,MATCH(AN51,'Daten Elementary'!$A$424:$ADO$424,0)-1)),0,OFFSET('Daten Elementary'!$A$1,MATCH(CY$5,'Daten Elementary'!$A:$A,0)-1,MATCH(AN51,'Daten Elementary'!$A$424:$ADO$424,0)-1))*1000000</f>
        <v>0</v>
      </c>
      <c r="CZ51" s="314">
        <f ca="1">IF(ISERROR(OFFSET('Daten Elementary'!$A$1,MATCH(CZ$5,'Daten Elementary'!$A:$A,0)-1,MATCH(AO51,'Daten Elementary'!$A$424:$ADO$424,0)-1)),0,OFFSET('Daten Elementary'!$A$1,MATCH(CZ$5,'Daten Elementary'!$A:$A,0)-1,MATCH(AO51,'Daten Elementary'!$A$424:$ADO$424,0)-1))*1000000</f>
        <v>104.24174000000001</v>
      </c>
      <c r="DA51" s="314">
        <f ca="1">IF(ISERROR(OFFSET('Daten Elementary'!$A$1,MATCH(DA$5,'Daten Elementary'!$A:$A,0)-1,MATCH(AP51,'Daten Elementary'!$A$424:$ADO$424,0)-1)),0,OFFSET('Daten Elementary'!$A$1,MATCH(DA$5,'Daten Elementary'!$A:$A,0)-1,MATCH(AP51,'Daten Elementary'!$A$424:$ADO$424,0)-1))*1000000</f>
        <v>0</v>
      </c>
      <c r="DB51" s="314">
        <f t="shared" ca="1" si="18"/>
        <v>715.00253000000009</v>
      </c>
      <c r="DC51" s="314">
        <f ca="1">IF(ISERROR(OFFSET('Daten Elementary'!$A$1,MATCH(DC$5,'Daten Elementary'!$A:$A,0)-1,MATCH(AQ51,'Daten Elementary'!$A$424:$ADO$424,0)-1)),0,OFFSET('Daten Elementary'!$A$1,MATCH(DC$5,'Daten Elementary'!$A:$A,0)-1,MATCH(AQ51,'Daten Elementary'!$A$424:$ADO$424,0)-1))*1000000</f>
        <v>1.0835429000000001</v>
      </c>
      <c r="DD51" s="314">
        <f ca="1">IF(ISERROR(OFFSET('Daten Elementary'!$A$1,MATCH(DD$5,'Daten Elementary'!$A:$A,0)-1,MATCH(AR51,'Daten Elementary'!$A$424:$ADO$424,0)-1)),0,OFFSET('Daten Elementary'!$A$1,MATCH(DD$5,'Daten Elementary'!$A:$A,0)-1,MATCH(AR51,'Daten Elementary'!$A$424:$ADO$424,0)-1))*1000000</f>
        <v>18.422274999999999</v>
      </c>
      <c r="DE51" s="314">
        <f ca="1">IF(ISERROR(OFFSET('Daten Elementary'!$A$1,MATCH(DE$5,'Daten Elementary'!$A:$A,0)-1,MATCH(AS51,'Daten Elementary'!$A$424:$ADO$424,0)-1)),0,OFFSET('Daten Elementary'!$A$1,MATCH(DE$5,'Daten Elementary'!$A:$A,0)-1,MATCH(AS51,'Daten Elementary'!$A$424:$ADO$424,0)-1))*1000000</f>
        <v>15.819679999999998</v>
      </c>
      <c r="DF51" s="315">
        <f t="shared" ca="1" si="19"/>
        <v>750.32802790000005</v>
      </c>
      <c r="DG51" s="314">
        <f ca="1">IF(ISERROR(OFFSET('Daten Elementary'!$A$1,MATCH(DG$5,'Daten Elementary'!$A:$A,0)-1,MATCH($AT51,'Daten Elementary'!$A$424:$ADO$424,0)-1)),0,OFFSET('Daten Elementary'!$A$1,MATCH(DG$5,'Daten Elementary'!$A:$A,0)-1,MATCH($AT51,'Daten Elementary'!$A$424:$ADO$424,0)-1))*1000000</f>
        <v>750.32803000000001</v>
      </c>
      <c r="DH51" s="305">
        <f t="shared" ca="1" si="20"/>
        <v>1.0000000027987759</v>
      </c>
      <c r="DI51" s="316">
        <f ca="1">IF(ISERROR(OFFSET('Daten Elementary'!$A$1,MATCH(DI$5,'Daten Elementary'!$A:$A,0)-1,MATCH(AM51,'Daten Elementary'!$A$424:$ADO$424,0)-1)),0,OFFSET('Daten Elementary'!$A$1,MATCH(DI$5,'Daten Elementary'!$A:$A,0)-1,MATCH(AM51,'Daten Elementary'!$A$424:$ADO$424,0)-1))*1000000</f>
        <v>307.79000000000002</v>
      </c>
      <c r="DJ51" s="316">
        <f ca="1">IF(ISERROR(OFFSET('Daten Elementary'!$A$1,MATCH(DJ$5,'Daten Elementary'!$A:$A,0)-1,MATCH(AN51,'Daten Elementary'!$A$424:$ADO$424,0)-1)),0,OFFSET('Daten Elementary'!$A$1,MATCH(DJ$5,'Daten Elementary'!$A:$A,0)-1,MATCH(AN51,'Daten Elementary'!$A$424:$ADO$424,0)-1))*1000000</f>
        <v>0</v>
      </c>
      <c r="DK51" s="316">
        <f ca="1">IF(ISERROR(OFFSET('Daten Elementary'!$A$1,MATCH(DK$5,'Daten Elementary'!$A:$A,0)-1,MATCH(AO51,'Daten Elementary'!$A$424:$ADO$424,0)-1)),0,OFFSET('Daten Elementary'!$A$1,MATCH(DK$5,'Daten Elementary'!$A:$A,0)-1,MATCH(AO51,'Daten Elementary'!$A$424:$ADO$424,0)-1))*1000000</f>
        <v>111.55677</v>
      </c>
      <c r="DL51" s="316">
        <f ca="1">IF(ISERROR(OFFSET('Daten Elementary'!$A$1,MATCH(DL$5,'Daten Elementary'!$A:$A,0)-1,MATCH(AP51,'Daten Elementary'!$A$424:$ADO$424,0)-1)),0,OFFSET('Daten Elementary'!$A$1,MATCH(DL$5,'Daten Elementary'!$A:$A,0)-1,MATCH(AP51,'Daten Elementary'!$A$424:$ADO$424,0)-1))*1000000</f>
        <v>0</v>
      </c>
      <c r="DM51" s="316">
        <f t="shared" ca="1" si="21"/>
        <v>419.34676999999999</v>
      </c>
      <c r="DN51" s="316">
        <f ca="1">IF(ISERROR(OFFSET('Daten Elementary'!$A$1,MATCH(DN$5,'Daten Elementary'!$A:$A,0)-1,MATCH(AQ51,'Daten Elementary'!$A$424:$ADO$424,0)-1)),0,OFFSET('Daten Elementary'!$A$1,MATCH(DN$5,'Daten Elementary'!$A:$A,0)-1,MATCH(AQ51,'Daten Elementary'!$A$424:$ADO$424,0)-1))*1000000</f>
        <v>1.9759077</v>
      </c>
      <c r="DO51" s="316">
        <f ca="1">IF(ISERROR(OFFSET('Daten Elementary'!$A$1,MATCH(DO$5,'Daten Elementary'!$A:$A,0)-1,MATCH(AR51,'Daten Elementary'!$A$424:$ADO$424,0)-1)),0,OFFSET('Daten Elementary'!$A$1,MATCH(DO$5,'Daten Elementary'!$A:$A,0)-1,MATCH(AR51,'Daten Elementary'!$A$424:$ADO$424,0)-1))*1000000</f>
        <v>31.188137999999999</v>
      </c>
      <c r="DP51" s="316">
        <f ca="1">IF(ISERROR(OFFSET('Daten Elementary'!$A$1,MATCH(DP$5,'Daten Elementary'!$A:$A,0)-1,MATCH(AS51,'Daten Elementary'!$A$424:$ADO$424,0)-1)),0,OFFSET('Daten Elementary'!$A$1,MATCH(DP$5,'Daten Elementary'!$A:$A,0)-1,MATCH(AS51,'Daten Elementary'!$A$424:$ADO$424,0)-1))*1000000</f>
        <v>18.168298</v>
      </c>
      <c r="DQ51" s="317">
        <f t="shared" ca="1" si="22"/>
        <v>470.67911369999996</v>
      </c>
      <c r="DR51" s="316">
        <f ca="1">IF(ISERROR(OFFSET('Daten Elementary'!$A$1,MATCH(DR$5,'Daten Elementary'!$A:$A,0)-1,MATCH($AT51,'Daten Elementary'!$A$424:$ADO$424,0)-1)),0,OFFSET('Daten Elementary'!$A$1,MATCH(DR$5,'Daten Elementary'!$A:$A,0)-1,MATCH($AT51,'Daten Elementary'!$A$424:$ADO$424,0)-1))*1000000</f>
        <v>470.67910999999998</v>
      </c>
      <c r="DS51" s="305">
        <f t="shared" ca="1" si="23"/>
        <v>0.99999999213901813</v>
      </c>
      <c r="DT51" s="318">
        <f ca="1">IF(ISERROR(OFFSET('Daten UBP13'!$A$1,MATCH(DT$5,'Daten UBP13'!$A:$A,0)-1,MATCH(AM51,'Daten UBP13'!$A$424:$AEG$424,0)-1)),0,OFFSET('Daten UBP13'!$A$1,MATCH(DT$5,'Daten UBP13'!$A:$A,0)-1,MATCH(AM51,'Daten UBP13'!$A$424:$AEG$424,0)-1))</f>
        <v>248.89062999999999</v>
      </c>
      <c r="DU51" s="318">
        <f ca="1">IF(ISERROR(OFFSET('Daten UBP13'!$A$1,MATCH(DU$5,'Daten UBP13'!$A:$A,0)-1,MATCH(AN51,'Daten UBP13'!$A$424:$AEG$424,0)-1)),0,OFFSET('Daten UBP13'!$A$1,MATCH(DU$5,'Daten UBP13'!$A:$A,0)-1,MATCH(AN51,'Daten UBP13'!$A$424:$AEG$424,0)-1))</f>
        <v>0</v>
      </c>
      <c r="DV51" s="318">
        <f ca="1">IF(ISERROR(OFFSET('Daten UBP13'!$A$1,MATCH(DV$5,'Daten UBP13'!$A:$A,0)-1,MATCH(AO51,'Daten UBP13'!$A$424:$AEG$424,0)-1)),0,OFFSET('Daten UBP13'!$A$1,MATCH(DV$5,'Daten UBP13'!$A:$A,0)-1,MATCH(AO51,'Daten UBP13'!$A$424:$AEG$424,0)-1))</f>
        <v>57.049892999999997</v>
      </c>
      <c r="DW51" s="318">
        <f ca="1">IF(ISERROR(OFFSET('Daten UBP13'!$A$1,MATCH(DW$5,'Daten UBP13'!$A:$A,0)-1,MATCH(AP51,'Daten UBP13'!$A$424:$AEG$424,0)-1)),0,OFFSET('Daten UBP13'!$A$1,MATCH(DW$5,'Daten UBP13'!$A:$A,0)-1,MATCH(AP51,'Daten UBP13'!$A$424:$AEG$424,0)-1))</f>
        <v>0</v>
      </c>
      <c r="DX51" s="318">
        <f t="shared" ca="1" si="24"/>
        <v>305.94052299999998</v>
      </c>
      <c r="DY51" s="318">
        <f ca="1">IF(ISERROR(OFFSET('Daten UBP13'!$A$1,MATCH(DY$5,'Daten UBP13'!$A:$A,0)-1,MATCH(AQ51,'Daten UBP13'!$A$424:$AEG$424,0)-1)),0,OFFSET('Daten UBP13'!$A$1,MATCH(DY$5,'Daten UBP13'!$A:$A,0)-1,MATCH(AQ51,'Daten UBP13'!$A$424:$AEG$424,0)-1))</f>
        <v>1.5893718999999999</v>
      </c>
      <c r="DZ51" s="318">
        <f ca="1">IF(ISERROR(OFFSET('Daten UBP13'!$A$1,MATCH(DZ$5,'Daten UBP13'!$A:$A,0)-1,MATCH(AR51,'Daten UBP13'!$A$424:$AEG$424,0)-1)),0,OFFSET('Daten UBP13'!$A$1,MATCH(DZ$5,'Daten UBP13'!$A:$A,0)-1,MATCH(AR51,'Daten UBP13'!$A$424:$AEG$424,0)-1))</f>
        <v>27.267824999999998</v>
      </c>
      <c r="EA51" s="318">
        <f ca="1">IF(ISERROR(OFFSET('Daten UBP13'!$A$1,MATCH(EA$5,'Daten UBP13'!$A:$A,0)-1,MATCH(AS51,'Daten UBP13'!$A$424:$AEG$424,0)-1)),0,OFFSET('Daten UBP13'!$A$1,MATCH(EA$5,'Daten UBP13'!$A:$A,0)-1,MATCH(AS51,'Daten UBP13'!$A$424:$AEG$424,0)-1))</f>
        <v>23.892600000000002</v>
      </c>
      <c r="EB51" s="319">
        <f t="shared" ca="1" si="25"/>
        <v>358.69031990000002</v>
      </c>
      <c r="EC51" s="318">
        <f ca="1">IF(ISERROR(OFFSET('Daten UBP13'!$A$1,MATCH(EC$5,'Daten UBP13'!$A:$A,0)-1,MATCH(AT51,'Daten UBP13'!$A$424:$AEG$424,0)-1)),0,OFFSET('Daten UBP13'!$A$1,MATCH(EC$5,'Daten UBP13'!$A:$A,0)-1,MATCH(AT51,'Daten UBP13'!$A$424:$AEG$424,0)-1))</f>
        <v>358.69031999999999</v>
      </c>
      <c r="ED51" s="305">
        <f t="shared" ca="1" si="26"/>
        <v>1.0000000002787919</v>
      </c>
      <c r="EE51" s="320">
        <f ca="1">IF(ISERROR(OFFSET('Daten ReCiPe'!$A$1,MATCH(EE$5,'Daten ReCiPe'!$A:$A,0)-1,MATCH(AM51,'Daten ReCiPe'!$A$424:$ADO$424,0)-1)),0,OFFSET('Daten ReCiPe'!$A$1,MATCH(EE$5,'Daten ReCiPe'!$A:$A,0)-1,MATCH(AM51,'Daten ReCiPe'!$A$424:$ADO$424,0)-1))*1000</f>
        <v>6.0341098999999998</v>
      </c>
      <c r="EF51" s="320">
        <f ca="1">IF(ISERROR(OFFSET('Daten ReCiPe'!$A$1,MATCH(EF$5,'Daten ReCiPe'!$A:$A,0)-1,MATCH(AN51,'Daten ReCiPe'!$A$424:$ADO$424,0)-1)),0,OFFSET('Daten ReCiPe'!$A$1,MATCH(EF$5,'Daten ReCiPe'!$A:$A,0)-1,MATCH(AN51,'Daten ReCiPe'!$A$424:$ADO$424,0)-1))*1000</f>
        <v>0</v>
      </c>
      <c r="EG51" s="320">
        <f ca="1">IF(ISERROR(OFFSET('Daten ReCiPe'!$A$1,MATCH(EG$5,'Daten ReCiPe'!$A:$A,0)-1,MATCH(AO51,'Daten ReCiPe'!$A$424:$ADO$424,0)-1)),0,OFFSET('Daten ReCiPe'!$A$1,MATCH(EG$5,'Daten ReCiPe'!$A:$A,0)-1,MATCH(AO51,'Daten ReCiPe'!$A$424:$ADO$424,0)-1))*1000</f>
        <v>8.5666718999999993</v>
      </c>
      <c r="EH51" s="320">
        <f ca="1">IF(ISERROR(OFFSET('Daten ReCiPe'!$A$1,MATCH(EH$5,'Daten ReCiPe'!$A:$A,0)-1,MATCH(AP51,'Daten ReCiPe'!$A$424:$ADO$424,0)-1)),0,OFFSET('Daten ReCiPe'!$A$1,MATCH(EH$5,'Daten ReCiPe'!$A:$A,0)-1,MATCH(AP51,'Daten ReCiPe'!$A$424:$ADO$424,0)-1))*1000</f>
        <v>0</v>
      </c>
      <c r="EI51" s="320">
        <f t="shared" ca="1" si="27"/>
        <v>14.6007818</v>
      </c>
      <c r="EJ51" s="320">
        <f ca="1">IF(ISERROR(OFFSET('Daten ReCiPe'!$A$1,MATCH(EJ$5,'Daten ReCiPe'!$A:$A,0)-1,MATCH(AQ51,'Daten ReCiPe'!$A$424:$ADO$424,0)-1)),0,OFFSET('Daten ReCiPe'!$A$1,MATCH(EJ$5,'Daten ReCiPe'!$A:$A,0)-1,MATCH(AQ51,'Daten ReCiPe'!$A$424:$ADO$424,0)-1))*1000</f>
        <v>0.14561236000000002</v>
      </c>
      <c r="EK51" s="320">
        <f ca="1">IF(ISERROR(OFFSET('Daten ReCiPe'!$A$1,MATCH(EK$5,'Daten ReCiPe'!$A:$A,0)-1,MATCH(AR51,'Daten ReCiPe'!$A$424:$ADO$424,0)-1)),0,OFFSET('Daten ReCiPe'!$A$1,MATCH(EK$5,'Daten ReCiPe'!$A:$A,0)-1,MATCH(AR51,'Daten ReCiPe'!$A$424:$ADO$424,0)-1))*1000</f>
        <v>2.1108459000000002</v>
      </c>
      <c r="EL51" s="320">
        <f ca="1">IF(ISERROR(OFFSET('Daten ReCiPe'!$A$1,MATCH(EL$5,'Daten ReCiPe'!$A:$A,0)-1,MATCH(AS51,'Daten ReCiPe'!$A$424:$ADO$424,0)-1)),0,OFFSET('Daten ReCiPe'!$A$1,MATCH(EL$5,'Daten ReCiPe'!$A:$A,0)-1,MATCH(AS51,'Daten ReCiPe'!$A$424:$ADO$424,0)-1))*1000</f>
        <v>0.89878025000000006</v>
      </c>
      <c r="EM51" s="321">
        <f t="shared" ca="1" si="28"/>
        <v>17.75602031</v>
      </c>
      <c r="EN51" s="320">
        <f ca="1">IF(ISERROR(OFFSET('Daten ReCiPe'!$A$1,MATCH(EN$5,'Daten ReCiPe'!$A:$A,0)-1,MATCH(AT51,'Daten ReCiPe'!$A$424:$ADO$424,0)-1)),0,OFFSET('Daten ReCiPe'!$A$1,MATCH(EN$5,'Daten ReCiPe'!$A:$A,0)-1,MATCH(AT51,'Daten ReCiPe'!$A$424:$ADO$424,0)-1))*1000</f>
        <v>17.756019999999999</v>
      </c>
      <c r="EO51" s="305">
        <f t="shared" ca="1" si="29"/>
        <v>0.99999998254113276</v>
      </c>
      <c r="EP51" s="322">
        <f ca="1">IF(ISERROR(OFFSET('Daten Elementary'!$A$1,MATCH(EP$5,'Daten Elementary'!$A:$A,0)-1,MATCH(AM51,'Daten Elementary'!$A$424:$ADO$424,0)-1)),0,OFFSET('Daten Elementary'!$A$1,MATCH(EP$5,'Daten Elementary'!$A:$A,0)-1,MATCH(AM51,'Daten Elementary'!$A$424:$ADO$424,0)-1))*1000000</f>
        <v>0.56623436999999999</v>
      </c>
      <c r="EQ51" s="322">
        <f ca="1">IF(ISERROR(OFFSET('Daten Elementary'!$A$1,MATCH(EQ$5,'Daten Elementary'!$A:$A,0)-1,MATCH(AN51,'Daten Elementary'!$A$424:$ADO$424,0)-1)),0,OFFSET('Daten Elementary'!$A$1,MATCH(EQ$5,'Daten Elementary'!$A:$A,0)-1,MATCH(AN51,'Daten Elementary'!$A$424:$ADO$424,0)-1))*1000000</f>
        <v>0</v>
      </c>
      <c r="ER51" s="322">
        <f ca="1">IF(ISERROR(OFFSET('Daten Elementary'!$A$1,MATCH(ER$5,'Daten Elementary'!$A:$A,0)-1,MATCH(AO51,'Daten Elementary'!$A$424:$ADO$424,0)-1)),0,OFFSET('Daten Elementary'!$A$1,MATCH(ER$5,'Daten Elementary'!$A:$A,0)-1,MATCH(AO51,'Daten Elementary'!$A$424:$ADO$424,0)-1))*1000000</f>
        <v>274.24387999999999</v>
      </c>
      <c r="ES51" s="322">
        <f ca="1">IF(ISERROR(OFFSET('Daten Elementary'!$A$1,MATCH(ES$5,'Daten Elementary'!$A:$A,0)-1,MATCH(AP51,'Daten Elementary'!$A$424:$ADO$424,0)-1)),0,OFFSET('Daten Elementary'!$A$1,MATCH(ES$5,'Daten Elementary'!$A:$A,0)-1,MATCH(AP51,'Daten Elementary'!$A$424:$ADO$424,0)-1))*1000000</f>
        <v>0</v>
      </c>
      <c r="ET51" s="322">
        <f t="shared" ca="1" si="30"/>
        <v>274.81011437000001</v>
      </c>
      <c r="EU51" s="322">
        <f ca="1">IF(ISERROR(OFFSET('Daten Elementary'!$A$1,MATCH(EU$5,'Daten Elementary'!$A:$A,0)-1,MATCH(AQ51,'Daten Elementary'!$A$424:$ADO$424,0)-1)),0,OFFSET('Daten Elementary'!$A$1,MATCH(EU$5,'Daten Elementary'!$A:$A,0)-1,MATCH(AQ51,'Daten Elementary'!$A$424:$ADO$424,0)-1))*1000000</f>
        <v>3.3329941000000001</v>
      </c>
      <c r="EV51" s="322">
        <f ca="1">IF(ISERROR(OFFSET('Daten Elementary'!$A$1,MATCH(EV$5,'Daten Elementary'!$A:$A,0)-1,MATCH(AR51,'Daten Elementary'!$A$424:$ADO$424,0)-1)),0,OFFSET('Daten Elementary'!$A$1,MATCH(EV$5,'Daten Elementary'!$A:$A,0)-1,MATCH(AR51,'Daten Elementary'!$A$424:$ADO$424,0)-1))*1000000</f>
        <v>58.140959000000002</v>
      </c>
      <c r="EW51" s="322">
        <f ca="1">IF(ISERROR(OFFSET('Daten Elementary'!$A$1,MATCH(EW$5,'Daten Elementary'!$A:$A,0)-1,MATCH(AS51,'Daten Elementary'!$A$424:$ADO$424,0)-1)),0,OFFSET('Daten Elementary'!$A$1,MATCH(EW$5,'Daten Elementary'!$A:$A,0)-1,MATCH(AS51,'Daten Elementary'!$A$424:$ADO$424,0)-1))*1000000</f>
        <v>17.986350999999999</v>
      </c>
      <c r="EX51" s="323">
        <f t="shared" ca="1" si="31"/>
        <v>354.27041847000004</v>
      </c>
      <c r="EY51" s="322">
        <f ca="1">IF(ISERROR(OFFSET('Daten Elementary'!$A$1,MATCH(EY$5,'Daten Elementary'!$A:$A,0)-1,MATCH($AT51,'Daten Elementary'!$A$424:$ADO$424,0)-1)),0,OFFSET('Daten Elementary'!$A$1,MATCH(EY$5,'Daten Elementary'!$A:$A,0)-1,MATCH($AT51,'Daten Elementary'!$A$424:$ADO$424,0)-1))*1000000</f>
        <v>354.27042</v>
      </c>
      <c r="EZ51" s="305">
        <f t="shared" ca="1" si="32"/>
        <v>1.0000000043187347</v>
      </c>
      <c r="FA51" s="314">
        <f ca="1">IF(ISERROR(OFFSET('Daten Elementary'!$A$1,MATCH(FA$5,'Daten Elementary'!$A:$A,0)-1,MATCH(AM51,'Daten Elementary'!$A$424:$ADO$424,0)-1)),0,OFFSET('Daten Elementary'!$A$1,MATCH(FA$5,'Daten Elementary'!$A:$A,0)-1,MATCH(AM51,'Daten Elementary'!$A$424:$ADO$424,0)-1))*1000</f>
        <v>114.15</v>
      </c>
      <c r="FB51" s="314">
        <f ca="1">IF(ISERROR(OFFSET('Daten Elementary'!$A$1,MATCH(FB$5,'Daten Elementary'!$A:$A,0)-1,MATCH(AN51,'Daten Elementary'!$A$424:$ADO$424,0)-1)),0,OFFSET('Daten Elementary'!$A$1,MATCH(FB$5,'Daten Elementary'!$A:$A,0)-1,MATCH(AN51,'Daten Elementary'!$A$424:$ADO$424,0)-1))*1000</f>
        <v>0</v>
      </c>
      <c r="FC51" s="314">
        <f ca="1">IF(ISERROR(OFFSET('Daten Elementary'!$A$1,MATCH(FC$5,'Daten Elementary'!$A:$A,0)-1,MATCH(AO51,'Daten Elementary'!$A$424:$ADO$424,0)-1)),0,OFFSET('Daten Elementary'!$A$1,MATCH(FC$5,'Daten Elementary'!$A:$A,0)-1,MATCH(AO51,'Daten Elementary'!$A$424:$ADO$424,0)-1))*1000</f>
        <v>26.559328000000001</v>
      </c>
      <c r="FD51" s="314">
        <f ca="1">IF(ISERROR(OFFSET('Daten Elementary'!$A$1,MATCH(FD$5,'Daten Elementary'!$A:$A,0)-1,MATCH(AP51,'Daten Elementary'!$A$424:$ADO$424,0)-1)),0,OFFSET('Daten Elementary'!$A$1,MATCH(FD$5,'Daten Elementary'!$A:$A,0)-1,MATCH(AP51,'Daten Elementary'!$A$424:$ADO$424,0)-1))*1000</f>
        <v>0</v>
      </c>
      <c r="FE51" s="314">
        <f t="shared" ca="1" si="33"/>
        <v>140.709328</v>
      </c>
      <c r="FF51" s="314">
        <f ca="1">IF(ISERROR(OFFSET('Daten Elementary'!$A$1,MATCH(FF$5,'Daten Elementary'!$A:$A,0)-1,MATCH(AQ51,'Daten Elementary'!$A$424:$ADO$424,0)-1)),0,OFFSET('Daten Elementary'!$A$1,MATCH(FF$5,'Daten Elementary'!$A:$A,0)-1,MATCH(AQ51,'Daten Elementary'!$A$424:$ADO$424,0)-1))*1000</f>
        <v>0.97386865999999994</v>
      </c>
      <c r="FG51" s="314">
        <f ca="1">IF(ISERROR(OFFSET('Daten Elementary'!$A$1,MATCH(FG$5,'Daten Elementary'!$A:$A,0)-1,MATCH(AR51,'Daten Elementary'!$A$424:$ADO$424,0)-1)),0,OFFSET('Daten Elementary'!$A$1,MATCH(FG$5,'Daten Elementary'!$A:$A,0)-1,MATCH(AR51,'Daten Elementary'!$A$424:$ADO$424,0)-1))*1000</f>
        <v>17.563479000000001</v>
      </c>
      <c r="FH51" s="314">
        <f ca="1">IF(ISERROR(OFFSET('Daten Elementary'!$A$1,MATCH(FH$5,'Daten Elementary'!$A:$A,0)-1,MATCH(AS51,'Daten Elementary'!$A$424:$ADO$424,0)-1)),0,OFFSET('Daten Elementary'!$A$1,MATCH(FH$5,'Daten Elementary'!$A:$A,0)-1,MATCH(AS51,'Daten Elementary'!$A$424:$ADO$424,0)-1))*1000</f>
        <v>6.7096526999999995</v>
      </c>
      <c r="FI51" s="315">
        <f t="shared" ca="1" si="34"/>
        <v>165.95632835999999</v>
      </c>
      <c r="FJ51" s="314">
        <f ca="1">IF(ISERROR(OFFSET('Daten Elementary'!$A$1,MATCH(FJ$5,'Daten Elementary'!$A:$A,0)-1,MATCH($AT51,'Daten Elementary'!$A$424:$ADO$424,0)-1)),0,OFFSET('Daten Elementary'!$A$1,MATCH(FJ$5,'Daten Elementary'!$A:$A,0)-1,MATCH($AT51,'Daten Elementary'!$A$424:$ADO$424,0)-1))*1000</f>
        <v>165.95633000000001</v>
      </c>
      <c r="FK51" s="305">
        <f t="shared" ca="1" si="35"/>
        <v>1.000000009882118</v>
      </c>
      <c r="FL51" s="314">
        <f ca="1">IF(ISERROR(OFFSET('Daten Elementary'!$A$1,MATCH(FL$5,'Daten Elementary'!$A:$A,0)-1,MATCH(AM51,'Daten Elementary'!$A$424:$ADO$424,0)-1)),0,OFFSET('Daten Elementary'!$A$1,MATCH(FL$5,'Daten Elementary'!$A:$A,0)-1,MATCH(AM51,'Daten Elementary'!$A$424:$ADO$424,0)-1))</f>
        <v>0</v>
      </c>
      <c r="FM51" s="314">
        <f ca="1">IF(ISERROR(OFFSET('Daten Elementary'!$A$1,MATCH(FM$5,'Daten Elementary'!$A:$A,0)-1,MATCH(AN51,'Daten Elementary'!$A$424:$ADO$424,0)-1)),0,OFFSET('Daten Elementary'!$A$1,MATCH(FM$5,'Daten Elementary'!$A:$A,0)-1,MATCH(AN51,'Daten Elementary'!$A$424:$ADO$424,0)-1))</f>
        <v>0</v>
      </c>
      <c r="FN51" s="314">
        <f ca="1">IF(ISERROR(OFFSET('Daten Elementary'!$A$1,MATCH(FN$5,'Daten Elementary'!$A:$A,0)-1,MATCH(AO51,'Daten Elementary'!$A$424:$ADO$424,0)-1)),0,OFFSET('Daten Elementary'!$A$1,MATCH(FN$5,'Daten Elementary'!$A:$A,0)-1,MATCH(AO51,'Daten Elementary'!$A$424:$ADO$424,0)-1))</f>
        <v>0</v>
      </c>
      <c r="FO51" s="314">
        <f ca="1">IF(ISERROR(OFFSET('Daten Elementary'!$A$1,MATCH(FO$5,'Daten Elementary'!$A:$A,0)-1,MATCH(AP51,'Daten Elementary'!$A$424:$ADO$424,0)-1)),0,OFFSET('Daten Elementary'!$A$1,MATCH(FO$5,'Daten Elementary'!$A:$A,0)-1,MATCH(AP51,'Daten Elementary'!$A$424:$ADO$424,0)-1))</f>
        <v>0</v>
      </c>
      <c r="FP51" s="314">
        <f t="shared" ca="1" si="36"/>
        <v>0</v>
      </c>
      <c r="FQ51" s="314">
        <f ca="1">IF(ISERROR(OFFSET('Daten Elementary'!$A$1,MATCH(FQ$5,'Daten Elementary'!$A:$A,0)-1,MATCH(AQ51,'Daten Elementary'!$A$424:$ADO$424,0)-1)),0,OFFSET('Daten Elementary'!$A$1,MATCH(FQ$5,'Daten Elementary'!$A:$A,0)-1,MATCH(AQ51,'Daten Elementary'!$A$424:$ADO$424,0)-1))</f>
        <v>0</v>
      </c>
      <c r="FR51" s="314">
        <f ca="1">IF(ISERROR(OFFSET('Daten Elementary'!$A$1,MATCH(FR$5,'Daten Elementary'!$A:$A,0)-1,MATCH(AR51,'Daten Elementary'!$A$424:$ADO$424,0)-1)),0,OFFSET('Daten Elementary'!$A$1,MATCH(FR$5,'Daten Elementary'!$A:$A,0)-1,MATCH(AR51,'Daten Elementary'!$A$424:$ADO$424,0)-1))</f>
        <v>0</v>
      </c>
      <c r="FS51" s="314">
        <f ca="1">IF(ISERROR(OFFSET('Daten Elementary'!$A$1,MATCH(FS$5,'Daten Elementary'!$A:$A,0)-1,MATCH(AS51,'Daten Elementary'!$A$424:$ADO$424,0)-1)),0,OFFSET('Daten Elementary'!$A$1,MATCH(FS$5,'Daten Elementary'!$A:$A,0)-1,MATCH(AS51,'Daten Elementary'!$A$424:$ADO$424,0)-1))</f>
        <v>0</v>
      </c>
      <c r="FT51" s="315">
        <f t="shared" ca="1" si="37"/>
        <v>0</v>
      </c>
      <c r="FU51" s="314">
        <f ca="1">IF(ISERROR(OFFSET('Daten Elementary'!$A$1,MATCH(FU$5,'Daten Elementary'!$A:$A,0)-1,MATCH($AT51,'Daten Elementary'!$A$424:$ADO$424,0)-1)),0,OFFSET('Daten Elementary'!$A$1,MATCH(FU$5,'Daten Elementary'!$A:$A,0)-1,MATCH($AT51,'Daten Elementary'!$A$424:$ADO$424,0)-1))</f>
        <v>0</v>
      </c>
      <c r="FV51" s="305">
        <f t="shared" ca="1" si="38"/>
        <v>0</v>
      </c>
      <c r="FW51" s="324"/>
      <c r="FX51" s="231" t="str">
        <f t="shared" si="39"/>
        <v>Motorrad (250ccm-750ccm), Benzin (EURO 1)</v>
      </c>
      <c r="FY51" s="231" t="str">
        <f t="shared" si="2"/>
        <v>Motorrad (250ccm-750ccm)</v>
      </c>
      <c r="FZ51" s="231" t="str">
        <f t="shared" si="3"/>
        <v>, Benzin</v>
      </c>
      <c r="GA51" s="231" t="str">
        <f t="shared" si="4"/>
        <v xml:space="preserve"> (EURO 1)</v>
      </c>
      <c r="GB51" s="231"/>
    </row>
    <row r="52" spans="1:184" ht="16.5" customHeight="1">
      <c r="A52" s="339"/>
      <c r="B52" s="344"/>
      <c r="C52" s="332" t="s">
        <v>358</v>
      </c>
      <c r="D52" s="332" t="s">
        <v>34</v>
      </c>
      <c r="E52" s="327" t="s">
        <v>362</v>
      </c>
      <c r="F52" s="102">
        <v>1.3347844724931459</v>
      </c>
      <c r="G52" s="31">
        <v>2</v>
      </c>
      <c r="H52" s="87">
        <f t="shared" si="54"/>
        <v>0.66739223624657296</v>
      </c>
      <c r="I52" s="99">
        <v>4.2594919999999998</v>
      </c>
      <c r="J52" s="101"/>
      <c r="K52" s="100">
        <v>180</v>
      </c>
      <c r="L52" s="86"/>
      <c r="M52" s="86"/>
      <c r="N52" s="38" t="s">
        <v>99</v>
      </c>
      <c r="O52" s="6">
        <f ca="1">(IF(ISERROR(INDEX(INDIRECT($D$268),MATCH($AM52,$AM$4:$AM$275,0),MATCH(O$304,INDIRECT($E$268),0))*$I52/$AD52),0,INDEX(INDIRECT($D$268),MATCH($AM52,$AM$4:$AM$275,0),MATCH(O$304,INDIRECT($E$268),0))*$I52/$AD52)+IF(ISERROR(INDEX(INDIRECT($D$268),MATCH($AN52,$AN$4:$AN$275,0),MATCH(O$305,INDIRECT($E$268),0))*$J52/$AE52),0,INDEX(INDIRECT($D$268),MATCH($AN52,$AN$4:$AN$275,0),MATCH(O$305,INDIRECT($E$268),0))*$J52/$AE52))*$AC52/$F52</f>
        <v>80.650653508821662</v>
      </c>
      <c r="P52" s="6">
        <f ca="1">(IF(ISERROR(INDEX(INDIRECT($D$268),MATCH($AO52,$AO$4:$AO$275,0),MATCH(P$304,INDIRECT($E$268),0))*$I52/$AD52),0,INDEX(INDIRECT($D$268),MATCH($AO52,$AO$4:$AO$275,0),MATCH(P$304,INDIRECT($E$268),0))*$I52/$AD52)+IF(ISERROR(INDEX(INDIRECT($D$268),MATCH($AP52,$AP$4:$AP$275,0),MATCH(P$305,INDIRECT($E$268),0))*$J52/$AE52),0,INDEX(INDIRECT($D$268),MATCH($AP52,$AP$4:$AP$275,0),MATCH(P$305,INDIRECT($E$268),0))*$J52/$AE52))*$AC52/$F52</f>
        <v>20.515392233213603</v>
      </c>
      <c r="Q52" s="6">
        <f ca="1">INDEX(INDIRECT($D$268),MATCH($AQ52,$AQ$4:$AQ$284,0),MATCH(Q$4,INDIRECT($E$268),0))*$K52*$AC52/$F52/$AF52</f>
        <v>0.81289318415080047</v>
      </c>
      <c r="R52" s="6">
        <f ca="1">INDEX(INDIRECT($D$268),MATCH($AR52,$AR$4:$AR$284,0),MATCH(R$4,INDIRECT($E$268),0))*$K52*$AC52/$F52/$AF52</f>
        <v>14.365779191440563</v>
      </c>
      <c r="S52" s="6">
        <f ca="1">INDEX(INDIRECT($D$268),MATCH($AS52,$AS$4:$AS$284,0),MATCH(S$4,INDIRECT($E$268),0))*$K52*$AC52/$F52/$AF52</f>
        <v>5.6005861276142364</v>
      </c>
      <c r="T52" s="7">
        <f t="shared" ca="1" si="53"/>
        <v>121.94530424524086</v>
      </c>
      <c r="U52" s="6">
        <f>IF($B$268=6,(IF(OR(AJ52="Benzin",AJ52="Diesel"),$AK52*INDEX('DIN EN 16258'!$I:$I,MATCH('mobitool-Faktoren v2.0'!$AI52,'DIN EN 16258'!$A:$A,0))*$I52/$AD52+$AL52*INDEX('DIN EN 16258'!$I:$I,MATCH('mobitool-Faktoren v2.0'!$AJ52,'DIN EN 16258'!$A:$A,0))*$I52/$AD52,IF(ISERROR($AK52*INDEX('DIN EN 16258'!$I:$I,MATCH('mobitool-Faktoren v2.0'!$AI52,'DIN EN 16258'!$A:$A,0))*$I52/$AD52),0,$AK52*INDEX('DIN EN 16258'!$I:$I,MATCH('mobitool-Faktoren v2.0'!$AI52,'DIN EN 16258'!$A:$A,0))*$I52/$AD52)+IF(ISERROR($AL52*INDEX('DIN EN 16258'!$I:$I,MATCH('mobitool-Faktoren v2.0'!$AJ52,'DIN EN 16258'!$A:$A,0))*$J52/$AE52),0,$AL52*INDEX('DIN EN 16258'!$I:$I,MATCH('mobitool-Faktoren v2.0'!$AJ52,'DIN EN 16258'!$A:$A,0))*$J52/$AE52)))*1000,
IF($B$268=1,(IF(OR(AJ52="Benzin",AJ52="Diesel"),$AK52*INDEX('DIN EN 16258'!$D:$D,MATCH('mobitool-Faktoren v2.0'!$AI52,'DIN EN 16258'!$A:$A,0))*$I52/$AD52+$AL52*INDEX('DIN EN 16258'!$D:$D,MATCH('mobitool-Faktoren v2.0'!$AJ52,'DIN EN 16258'!$A:$A,0))*$I52/$AD52,IF(ISERROR($AK52*INDEX('DIN EN 16258'!$D:$D,MATCH('mobitool-Faktoren v2.0'!$AI52,'DIN EN 16258'!$A:$A,0))*$I52/$AD52),0,$AK52*INDEX('DIN EN 16258'!$D:$D,MATCH('mobitool-Faktoren v2.0'!$AI52,'DIN EN 16258'!$A:$A,0))*$I52/$AD52)+IF(ISERROR($AL52*INDEX('DIN EN 16258'!$D:$D,MATCH('mobitool-Faktoren v2.0'!$AJ52,'DIN EN 16258'!$A:$A,0))*$J52/$AE52),0,$AL52*INDEX('DIN EN 16258'!$D:$D,MATCH('mobitool-Faktoren v2.0'!$AJ52,'DIN EN 16258'!$A:$A,0))*$J52/$AE52))),0))*$AC52/$F52</f>
        <v>77.783718749794758</v>
      </c>
      <c r="V52" s="6">
        <f>IF($B$268=6,(IF(OR(AJ52="Benzin",AJ52="Diesel"),$AK52*INDEX('DIN EN 16258'!$L:$L,MATCH('mobitool-Faktoren v2.0'!$AI52,'DIN EN 16258'!$A:$A,0))*$I52/$AD52+$AL52*INDEX('DIN EN 16258'!$L:$L,MATCH('mobitool-Faktoren v2.0'!$AJ52,'DIN EN 16258'!$A:$A,0))*$I52/$AD52,IF(ISERROR($AK52*INDEX('DIN EN 16258'!$L:$L,MATCH('mobitool-Faktoren v2.0'!$AI52,'DIN EN 16258'!$A:$A,0))*$I52/$AD52),0,$AK52*INDEX('DIN EN 16258'!$L:$L,MATCH('mobitool-Faktoren v2.0'!$AI52,'DIN EN 16258'!$A:$A,0))*$I52/$AD52)+IF(ISERROR($AL52*INDEX('DIN EN 16258'!$L:$L,MATCH('mobitool-Faktoren v2.0'!$AJ52,'DIN EN 16258'!$A:$A,0))*$J52/$AE52),0,$AL52*INDEX('DIN EN 16258'!$L:$L,MATCH('mobitool-Faktoren v2.0'!$AJ52,'DIN EN 16258'!$A:$A,0))*$J52/$AE52)))*1000,
IF($B$268=1,(IF(OR(AJ52="Benzin",AJ52="Diesel"),$AK52*INDEX('DIN EN 16258'!$F:$F,MATCH('mobitool-Faktoren v2.0'!$AI52,'DIN EN 16258'!$A:$A,0))*$I52/$AD52+$AL52*INDEX('DIN EN 16258'!$F:$F,MATCH('mobitool-Faktoren v2.0'!$AJ52,'DIN EN 16258'!$A:$A,0))*$I52/$AD52,IF(ISERROR($AK52*INDEX('DIN EN 16258'!$F:$F,MATCH('mobitool-Faktoren v2.0'!$AI52,'DIN EN 16258'!$A:$A,0))*$I52/$AD52),0,$AK52*INDEX('DIN EN 16258'!$F:$F,MATCH('mobitool-Faktoren v2.0'!$AI52,'DIN EN 16258'!$A:$A,0))*$I52/$AD52)+IF(ISERROR($AL52*INDEX('DIN EN 16258'!$F:$F,MATCH('mobitool-Faktoren v2.0'!$AJ52,'DIN EN 16258'!$A:$A,0))*$J52/$AE52),0,$AL52*INDEX('DIN EN 16258'!$F:$F,MATCH('mobitool-Faktoren v2.0'!$AJ52,'DIN EN 16258'!$A:$A,0))*$J52/$AE52))),0))*$AC52/$F52</f>
        <v>92.383124422833149</v>
      </c>
      <c r="W52" s="39" t="s">
        <v>672</v>
      </c>
      <c r="X52" s="39" t="s">
        <v>162</v>
      </c>
      <c r="Y52" s="336">
        <v>2</v>
      </c>
      <c r="Z52" s="336">
        <v>6</v>
      </c>
      <c r="AA52" s="337">
        <v>100</v>
      </c>
      <c r="AB52" s="299">
        <v>300</v>
      </c>
      <c r="AC52" s="300">
        <v>1</v>
      </c>
      <c r="AD52" s="298">
        <v>4.2594919999999998</v>
      </c>
      <c r="AE52" s="298"/>
      <c r="AF52" s="299">
        <v>180</v>
      </c>
      <c r="AG52" s="299"/>
      <c r="AH52" s="299"/>
      <c r="AI52" s="301" t="s">
        <v>34</v>
      </c>
      <c r="AJ52" s="301"/>
      <c r="AK52" s="329">
        <f>'Kennwerte Strassentransporte'!G$48</f>
        <v>3.1946000000000002E-2</v>
      </c>
      <c r="AL52" s="329"/>
      <c r="AM52" s="202" t="s">
        <v>1022</v>
      </c>
      <c r="AN52" s="202" t="s">
        <v>81</v>
      </c>
      <c r="AO52" s="202" t="s">
        <v>1023</v>
      </c>
      <c r="AP52" s="202" t="s">
        <v>81</v>
      </c>
      <c r="AQ52" s="202" t="s">
        <v>1024</v>
      </c>
      <c r="AR52" s="202" t="s">
        <v>1025</v>
      </c>
      <c r="AS52" s="202" t="s">
        <v>1026</v>
      </c>
      <c r="AT52" s="202" t="s">
        <v>1038</v>
      </c>
      <c r="AU52" s="303">
        <f ca="1">IF(ISERROR(OFFSET('Daten KEA'!$A$1,MATCH(AU$5,'Daten KEA'!$A:$A,0)-1,MATCH(AM52,'Daten KEA'!$A$424:$ADO$424,0)-1)),0,OFFSET('Daten KEA'!$A$1,MATCH(AU$5,'Daten KEA'!$A:$A,0)-1,MATCH(AM52,'Daten KEA'!$A$424:$ADO$424,0)-1))+IF(ISERROR(AK52*INDEX('Energiefaktoren Ecoinvent'!$D:$D,MATCH('mobitool-Faktoren v2.0'!AI52,'Energiefaktoren Ecoinvent'!$A:$A,0))),0,AK52*INDEX('Energiefaktoren Ecoinvent'!$D:$D,MATCH('mobitool-Faktoren v2.0'!AI52,'Energiefaktoren Ecoinvent'!$A:$A,0)))+IF(OR(AJ52="Benzin",AJ52="Diesel"),IF(ISERROR(OFFSET('Daten KEA'!$A$1,MATCH(AV$5,'Daten KEA'!$A:$A,0)-1,MATCH(AN52,'Daten KEA'!$A$424:$ADO$424,0)-1)),0,OFFSET('Daten KEA'!$A$1,MATCH(AV$5,'Daten KEA'!$A:$A,0)-1,MATCH(AN52,'Daten KEA'!$A$424:$ADO$424,0)-1))+IF(ISERROR(AL52*INDEX('Energiefaktoren Ecoinvent'!$D:$D,MATCH('mobitool-Faktoren v2.0'!AJ52,'Energiefaktoren Ecoinvent'!$A:$A,0))),0,AL52*INDEX('Energiefaktoren Ecoinvent'!$D:$D,MATCH('mobitool-Faktoren v2.0'!AJ52,'Energiefaktoren Ecoinvent'!$A:$A,0))),0)</f>
        <v>1.3577050000000002</v>
      </c>
      <c r="AV52" s="303">
        <f ca="1">IF(OR(AJ52="Benzin",AJ52="Diesel"),0,IF(ISERROR(OFFSET('Daten KEA'!$A$1,MATCH(AV$5,'Daten KEA'!$A:$A,0)-1,MATCH(AN52,'Daten KEA'!$A$424:$ADO$424,0)-1)),0,OFFSET('Daten KEA'!$A$1,MATCH(AV$5,'Daten KEA'!$A:$A,0)-1,MATCH(AN52,'Daten KEA'!$A$424:$ADO$424,0)-1))+IF(ISERROR(AL52*INDEX('Energiefaktoren Ecoinvent'!$D:$D,MATCH('mobitool-Faktoren v2.0'!AJ52,'Energiefaktoren Ecoinvent'!$A:$A,0))),0,AL52*INDEX('Energiefaktoren Ecoinvent'!$D:$D,MATCH('mobitool-Faktoren v2.0'!AJ52,'Energiefaktoren Ecoinvent'!$A:$A,0))))</f>
        <v>0</v>
      </c>
      <c r="AW52" s="303">
        <f ca="1">IF(ISERROR(OFFSET('Daten KEA'!$A$1,MATCH(AW$5,'Daten KEA'!$A:$A,0)-1,MATCH(AO52,'Daten KEA'!$A$424:$ADO$424,0)-1)),0,OFFSET('Daten KEA'!$A$1,MATCH(AW$5,'Daten KEA'!$A:$A,0)-1,MATCH(AO52,'Daten KEA'!$A$424:$ADO$424,0)-1))-IF(ISERROR(AK52*INDEX('Energiefaktoren Ecoinvent'!$D:$D,MATCH('mobitool-Faktoren v2.0'!AI52,'Energiefaktoren Ecoinvent'!$A:$A,0))),0,AK52*INDEX('Energiefaktoren Ecoinvent'!$D:$D,MATCH('mobitool-Faktoren v2.0'!AI52,'Energiefaktoren Ecoinvent'!$A:$A,0)))+IF(OR(AJ52="Benzin",AJ52="Diesel"),IF(ISERROR(OFFSET('Daten KEA'!$A$1,MATCH(AX$5,'Daten KEA'!$A:$A,0)-1,MATCH(AP52,'Daten KEA'!$A$424:$ADO$424,0)-1)),0,OFFSET('Daten KEA'!$A$1,MATCH(AX$5,'Daten KEA'!$A:$A,0)-1,MATCH(AP52,'Daten KEA'!$A$424:$ADO$424,0)-1))-IF(ISERROR(AL52*INDEX('Energiefaktoren Ecoinvent'!$D:$D,MATCH('mobitool-Faktoren v2.0'!AJ52,'Energiefaktoren Ecoinvent'!$A:$A,0))),0,AL52*INDEX('Energiefaktoren Ecoinvent'!$D:$D,MATCH('mobitool-Faktoren v2.0'!AJ52,'Energiefaktoren Ecoinvent'!$A:$A,0))),0)</f>
        <v>0.50857089999999983</v>
      </c>
      <c r="AX52" s="303">
        <f ca="1">IF(OR(AJ52="Benzin",AJ52="Diesel"),0,IF(ISERROR(OFFSET('Daten KEA'!$A$1,MATCH(AX$5,'Daten KEA'!$A:$A,0)-1,MATCH(AP52,'Daten KEA'!$A$424:$ADO$424,0)-1)),0,OFFSET('Daten KEA'!$A$1,MATCH(AX$5,'Daten KEA'!$A:$A,0)-1,MATCH(AP52,'Daten KEA'!$A$424:$ADO$424,0)-1))-IF(ISERROR(AL52*INDEX('Energiefaktoren Ecoinvent'!$D:$D,MATCH('mobitool-Faktoren v2.0'!AJ52,'Energiefaktoren Ecoinvent'!$A:$A,0))),0,AL52*INDEX('Energiefaktoren Ecoinvent'!$D:$D,MATCH('mobitool-Faktoren v2.0'!AJ52,'Energiefaktoren Ecoinvent'!$A:$A,0))))</f>
        <v>0</v>
      </c>
      <c r="AY52" s="303">
        <f t="shared" ca="1" si="5"/>
        <v>1.8662759</v>
      </c>
      <c r="AZ52" s="303">
        <f ca="1">IF(ISERROR(OFFSET('Daten KEA'!$A$1,MATCH(AZ$5,'Daten KEA'!$A:$A,0)-1,MATCH(AQ52,'Daten KEA'!$A$424:$ADO$424,0)-1)),0,OFFSET('Daten KEA'!$A$1,MATCH(AZ$5,'Daten KEA'!$A:$A,0)-1,MATCH(AQ52,'Daten KEA'!$A$424:$ADO$424,0)-1))</f>
        <v>3.1188433000000002E-2</v>
      </c>
      <c r="BA52" s="303">
        <f ca="1">IF(ISERROR(OFFSET('Daten KEA'!$A$1,MATCH(BA$5,'Daten KEA'!$A:$A,0)-1,MATCH(AR52,'Daten KEA'!$A$424:$ADO$424,0)-1)),0,OFFSET('Daten KEA'!$A$1,MATCH(BA$5,'Daten KEA'!$A:$A,0)-1,MATCH(AR52,'Daten KEA'!$A$424:$ADO$424,0)-1))</f>
        <v>0.36144841</v>
      </c>
      <c r="BB52" s="303">
        <f ca="1">IF(ISERROR(OFFSET('Daten KEA'!$A$1,MATCH(BB$5,'Daten KEA'!$A:$A,0)-1,MATCH(AS52,'Daten KEA'!$A$424:$ADO$424,0)-1)),0,OFFSET('Daten KEA'!$A$1,MATCH(BB$5,'Daten KEA'!$A:$A,0)-1,MATCH(AS52,'Daten KEA'!$A$424:$ADO$424,0)-1))</f>
        <v>0.63897618</v>
      </c>
      <c r="BC52" s="304">
        <f t="shared" ca="1" si="46"/>
        <v>2.897888923</v>
      </c>
      <c r="BD52" s="303">
        <f ca="1">IF(ISERROR(OFFSET('Daten KEA'!$A$1,MATCH(BD$5,'Daten KEA'!$A:$A,0)-1,MATCH(AT52,'Daten KEA'!$A$424:$ADO$424,0)-1)),0,OFFSET('Daten KEA'!$A$1,MATCH(BD$5,'Daten KEA'!$A:$A,0)-1,MATCH(AT52,'Daten KEA'!$A$424:$ADO$424,0)-1))</f>
        <v>2.8978888999999999</v>
      </c>
      <c r="BE52" s="305">
        <f t="shared" ca="1" si="7"/>
        <v>0.99999999206318779</v>
      </c>
      <c r="BF52" s="306">
        <f ca="1">IF(ISERROR(OFFSET('Daten KEA'!$A$1,MATCH(BF$5,'Daten KEA'!$A:$A,0)-1,MATCH(AM52,'Daten KEA'!$A$424:$ADO$424,0)-1)),0,OFFSET('Daten KEA'!$A$1,MATCH(BF$5,'Daten KEA'!$A:$A,0)-1,MATCH(AM52,'Daten KEA'!$A$424:$ADO$424,0)-1))+IF(ISERROR($AK52*INDEX('Energiefaktoren Ecoinvent'!$H:$H,MATCH('mobitool-Faktoren v2.0'!$AI52,'Energiefaktoren Ecoinvent'!$A:$A,0))),0,$AK52*INDEX('Energiefaktoren Ecoinvent'!$H:$H,MATCH('mobitool-Faktoren v2.0'!$AI52,'Energiefaktoren Ecoinvent'!$A:$A,0)))+IF(OR(AJ52="Benzin",AJ52="Diesel"),IF(ISERROR(OFFSET('Daten KEA'!$A$1,MATCH(BG$5,'Daten KEA'!$A:$A,0)-1,MATCH(AN52,'Daten KEA'!$A$424:$ADO$424,0)-1)),0,OFFSET('Daten KEA'!$A$1,MATCH(BG$5,'Daten KEA'!$A:$A,0)-1,MATCH(AN52,'Daten KEA'!$A$424:$ADO$424,0)-1))+IF(ISERROR($AL52*INDEX('Energiefaktoren Ecoinvent'!$H:$H,MATCH('mobitool-Faktoren v2.0'!$AJ52,'Energiefaktoren Ecoinvent'!$A:$A,0))),0,$AL52*INDEX('Energiefaktoren Ecoinvent'!$H:$H,MATCH('mobitool-Faktoren v2.0'!$AJ52,'Energiefaktoren Ecoinvent'!$A:$A,0))),0)</f>
        <v>1.3577050000000002</v>
      </c>
      <c r="BG52" s="306">
        <f ca="1">IF(OR(AJ52="Benzin",AJ52="Diesel"),0,IF(ISERROR(OFFSET('Daten KEA'!$A$1,MATCH(BG$5,'Daten KEA'!$A:$A,0)-1,MATCH(AN52,'Daten KEA'!$A$424:$ADO$424,0)-1)),0,OFFSET('Daten KEA'!$A$1,MATCH(BG$5,'Daten KEA'!$A:$A,0)-1,MATCH(AN52,'Daten KEA'!$A$424:$ADO$424,0)-1))+IF(ISERROR($AL52*INDEX('Energiefaktoren Ecoinvent'!$H:$H,MATCH('mobitool-Faktoren v2.0'!$AJ52,'Energiefaktoren Ecoinvent'!$A:$A,0))),0,$AL52*INDEX('Energiefaktoren Ecoinvent'!$H:$H,MATCH('mobitool-Faktoren v2.0'!$AJ52,'Energiefaktoren Ecoinvent'!$A:$A,0))))</f>
        <v>0</v>
      </c>
      <c r="BH52" s="306">
        <f ca="1">IF(ISERROR(OFFSET('Daten KEA'!$A$1,MATCH(BH$5,'Daten KEA'!$A:$A,0)-1,MATCH(AO52,'Daten KEA'!$A$424:$ADO$424,0)-1)),0,OFFSET('Daten KEA'!$A$1,MATCH(BH$5,'Daten KEA'!$A:$A,0)-1,MATCH(AO52,'Daten KEA'!$A$424:$ADO$424,0)-1))-IF(ISERROR($AK52*INDEX('Energiefaktoren Ecoinvent'!$H:$H,MATCH('mobitool-Faktoren v2.0'!$AI52,'Energiefaktoren Ecoinvent'!$A:$A,0))),0,$AK52*INDEX('Energiefaktoren Ecoinvent'!$H:$H,MATCH('mobitool-Faktoren v2.0'!$AI52,'Energiefaktoren Ecoinvent'!$A:$A,0)))+IF(OR(AJ52="Benzin",AJ52="Diesel"),IF(ISERROR(OFFSET('Daten KEA'!$A$1,MATCH(BI$5,'Daten KEA'!$A:$A,0)-1,MATCH(AP52,'Daten KEA'!$A$424:$ADO$424,0)-1)),0,OFFSET('Daten KEA'!$A$1,MATCH(BI$5,'Daten KEA'!$A:$A,0)-1,MATCH(AP52,'Daten KEA'!$A$424:$ADO$424,0)-1))-IF(ISERROR($AL52*INDEX('Energiefaktoren Ecoinvent'!$H:$H,MATCH('mobitool-Faktoren v2.0'!$AJ52,'Energiefaktoren Ecoinvent'!$A:$A,0))),0,$AL52*INDEX('Energiefaktoren Ecoinvent'!$H:$H,MATCH('mobitool-Faktoren v2.0'!$AJ52,'Energiefaktoren Ecoinvent'!$A:$A,0))),0)</f>
        <v>0.50249353259789964</v>
      </c>
      <c r="BI52" s="306">
        <f ca="1">IF(OR(AJ52="Benzin",AJ52="Diesel"),0,IF(ISERROR(OFFSET('Daten KEA'!$A$1,MATCH(BI$5,'Daten KEA'!$A:$A,0)-1,MATCH(AP52,'Daten KEA'!$A$424:$ADO$424,0)-1)),0,OFFSET('Daten KEA'!$A$1,MATCH(BI$5,'Daten KEA'!$A:$A,0)-1,MATCH(AP52,'Daten KEA'!$A$424:$ADO$424,0)-1))-IF(ISERROR($AL52*INDEX('Energiefaktoren Ecoinvent'!$H:$H,MATCH('mobitool-Faktoren v2.0'!$AJ52,'Energiefaktoren Ecoinvent'!$A:$A,0))),0,$AL52*INDEX('Energiefaktoren Ecoinvent'!$H:$H,MATCH('mobitool-Faktoren v2.0'!$AJ52,'Energiefaktoren Ecoinvent'!$A:$A,0))))</f>
        <v>0</v>
      </c>
      <c r="BJ52" s="306">
        <f t="shared" ca="1" si="41"/>
        <v>1.8601985325978998</v>
      </c>
      <c r="BK52" s="306">
        <f ca="1">IF(ISERROR(OFFSET('Daten KEA'!$A$1,MATCH(BK$5,'Daten KEA'!$A:$A,0)-1,MATCH(AQ52,'Daten KEA'!$A$424:$ADO$424,0)-1)),0,OFFSET('Daten KEA'!$A$1,MATCH(BK$5,'Daten KEA'!$A:$A,0)-1,MATCH(AQ52,'Daten KEA'!$A$424:$ADO$424,0)-1))</f>
        <v>2.9753289973224E-2</v>
      </c>
      <c r="BL52" s="306">
        <f ca="1">IF(ISERROR(OFFSET('Daten KEA'!$A$1,MATCH(BL$5,'Daten KEA'!$A:$A,0)-1,MATCH(AR52,'Daten KEA'!$A$424:$ADO$424,0)-1)),0,OFFSET('Daten KEA'!$A$1,MATCH(BL$5,'Daten KEA'!$A:$A,0)-1,MATCH(AR52,'Daten KEA'!$A$424:$ADO$424,0)-1))</f>
        <v>0.32955854199008999</v>
      </c>
      <c r="BM52" s="306">
        <f ca="1">IF(ISERROR(OFFSET('Daten KEA'!$A$1,MATCH(BM$5,'Daten KEA'!$A:$A,0)-1,MATCH(AS52,'Daten KEA'!$A$424:$ADO$424,0)-1)),0,OFFSET('Daten KEA'!$A$1,MATCH(BM$5,'Daten KEA'!$A:$A,0)-1,MATCH(AS52,'Daten KEA'!$A$424:$ADO$424,0)-1))</f>
        <v>0.54186232832661996</v>
      </c>
      <c r="BN52" s="307">
        <f t="shared" ca="1" si="43"/>
        <v>2.7613726928878339</v>
      </c>
      <c r="BO52" s="306">
        <f ca="1">IF(ISERROR(OFFSET('Daten KEA'!$A$1,MATCH(BO$5,'Daten KEA'!$A:$A,0)-1,MATCH(AT52,'Daten KEA'!$A$424:$ADO$424,0)-1)),0,OFFSET('Daten KEA'!$A$1,MATCH(BO$5,'Daten KEA'!$A:$A,0)-1,MATCH(AT52,'Daten KEA'!$A$424:$ADO$424,0)-1))</f>
        <v>2.7613727004877995</v>
      </c>
      <c r="BP52" s="305">
        <f t="shared" ca="1" si="8"/>
        <v>1.0000000027522418</v>
      </c>
      <c r="BQ52" s="308">
        <f ca="1">IF(ISERROR(OFFSET('Daten GWP'!$A$1,MATCH(BQ$5,'Daten GWP'!$A:$A,0)-1,MATCH(AM52,'Daten GWP'!$A$424:$ADO$424,0)-1)),0,OFFSET('Daten GWP'!$A$1,MATCH(BQ$5,'Daten GWP'!$A:$A,0)-1,MATCH(AM52,'Daten GWP'!$A$424:$ADO$424,0)-1))*1000</f>
        <v>107.65124</v>
      </c>
      <c r="BR52" s="308">
        <f ca="1">IF(ISERROR(OFFSET('Daten GWP'!$A$1,MATCH(BR$5,'Daten GWP'!$A:$A,0)-1,MATCH(AN52,'Daten GWP'!$A$424:$ADO$424,0)-1)),0,OFFSET('Daten GWP'!$A$1,MATCH(BR$5,'Daten GWP'!$A:$A,0)-1,MATCH(AN52,'Daten GWP'!$A$424:$ADO$424,0)-1))*1000</f>
        <v>0</v>
      </c>
      <c r="BS52" s="308">
        <f ca="1">IF(ISERROR(OFFSET('Daten GWP'!$A$1,MATCH(BS$5,'Daten GWP'!$A:$A,0)-1,MATCH(AO52,'Daten GWP'!$A$424:$ADO$424,0)-1)),0,OFFSET('Daten GWP'!$A$1,MATCH(BS$5,'Daten GWP'!$A:$A,0)-1,MATCH(AO52,'Daten GWP'!$A$424:$ADO$424,0)-1))*1000</f>
        <v>27.383627000000001</v>
      </c>
      <c r="BT52" s="308">
        <f ca="1">IF(ISERROR(OFFSET('Daten GWP'!$A$1,MATCH(BT$5,'Daten GWP'!$A:$A,0)-1,MATCH(AP52,'Daten GWP'!$A$424:$ADO$424,0)-1)),0,OFFSET('Daten GWP'!$A$1,MATCH(BT$5,'Daten GWP'!$A:$A,0)-1,MATCH(AP52,'Daten GWP'!$A$424:$ADO$424,0)-1))*1000</f>
        <v>0</v>
      </c>
      <c r="BU52" s="308">
        <f t="shared" ca="1" si="9"/>
        <v>135.03486699999999</v>
      </c>
      <c r="BV52" s="308">
        <f ca="1">IF(ISERROR(OFFSET('Daten GWP'!$A$1,MATCH(BV$5,'Daten GWP'!$A:$A,0)-1,MATCH(AQ52,'Daten GWP'!$A$424:$ADO$424,0)-1)),0,OFFSET('Daten GWP'!$A$1,MATCH(BV$5,'Daten GWP'!$A:$A,0)-1,MATCH(AQ52,'Daten GWP'!$A$424:$ADO$424,0)-1))*1000</f>
        <v>1.0850371999999999</v>
      </c>
      <c r="BW52" s="308">
        <f ca="1">IF(ISERROR(OFFSET('Daten GWP'!$A$1,MATCH(BW$5,'Daten GWP'!$A:$A,0)-1,MATCH(AR52,'Daten GWP'!$A$424:$ADO$424,0)-1)),0,OFFSET('Daten GWP'!$A$1,MATCH(BW$5,'Daten GWP'!$A:$A,0)-1,MATCH(AR52,'Daten GWP'!$A$424:$ADO$424,0)-1))*1000</f>
        <v>19.175219000000002</v>
      </c>
      <c r="BX52" s="308">
        <f ca="1">IF(ISERROR(OFFSET('Daten GWP'!$A$1,MATCH(BX$5,'Daten GWP'!$A:$A,0)-1,MATCH(AS52,'Daten GWP'!$A$424:$ADO$424,0)-1)),0,OFFSET('Daten GWP'!$A$1,MATCH(BX$5,'Daten GWP'!$A:$A,0)-1,MATCH(AS52,'Daten GWP'!$A$424:$ADO$424,0)-1))*1000</f>
        <v>7.4755754000000003</v>
      </c>
      <c r="BY52" s="309">
        <f t="shared" ca="1" si="44"/>
        <v>162.77069859999997</v>
      </c>
      <c r="BZ52" s="308">
        <f ca="1">IF(ISERROR(OFFSET('Daten GWP'!$A$1,MATCH(BZ$5,'Daten GWP'!$A:$A,0)-1,MATCH(AT52,'Daten GWP'!$A$424:$ADO$424,0)-1)),0,OFFSET('Daten GWP'!$A$1,MATCH(BZ$5,'Daten GWP'!$A:$A,0)-1,MATCH(AT52,'Daten GWP'!$A$424:$ADO$424,0)-1))*1000</f>
        <v>162.77069999999998</v>
      </c>
      <c r="CA52" s="305">
        <f t="shared" ca="1" si="11"/>
        <v>1.0000000086010568</v>
      </c>
      <c r="CB52" s="310">
        <f ca="1">IF(ISERROR(OFFSET('Daten Elementary'!$A$1,MATCH(CB$5,'Daten Elementary'!$A:$A,0)-1,MATCH(AM52,'Daten Elementary'!$A$424:$ADO$424,0)-1)),0,OFFSET('Daten Elementary'!$A$1,MATCH(CB$5,'Daten Elementary'!$A:$A,0)-1,MATCH(AM52,'Daten Elementary'!$A$424:$ADO$424,0)-1))*1000000</f>
        <v>6.8939127999999998</v>
      </c>
      <c r="CC52" s="310">
        <f ca="1">IF(ISERROR(OFFSET('Daten Elementary'!$A$1,MATCH(CC$5,'Daten Elementary'!$A:$A,0)-1,MATCH(AN52,'Daten Elementary'!$A$424:$ADO$424,0)-1)),0,OFFSET('Daten Elementary'!$A$1,MATCH(CC$5,'Daten Elementary'!$A:$A,0)-1,MATCH(AN52,'Daten Elementary'!$A$424:$ADO$424,0)-1))*1000000</f>
        <v>0</v>
      </c>
      <c r="CD52" s="310">
        <f ca="1">IF(ISERROR(OFFSET('Daten Elementary'!$A$1,MATCH(CD$5,'Daten Elementary'!$A:$A,0)-1,MATCH(AO52,'Daten Elementary'!$A$424:$ADO$424,0)-1)),0,OFFSET('Daten Elementary'!$A$1,MATCH(CD$5,'Daten Elementary'!$A:$A,0)-1,MATCH(AO52,'Daten Elementary'!$A$424:$ADO$424,0)-1))*1000000</f>
        <v>9.9794796000000012</v>
      </c>
      <c r="CE52" s="310">
        <f ca="1">IF(ISERROR(OFFSET('Daten Elementary'!$A$1,MATCH(CE$5,'Daten Elementary'!$A:$A,0)-1,MATCH(AP52,'Daten Elementary'!$A$424:$ADO$424,0)-1)),0,OFFSET('Daten Elementary'!$A$1,MATCH(CE$5,'Daten Elementary'!$A:$A,0)-1,MATCH(AP52,'Daten Elementary'!$A$424:$ADO$424,0)-1))*1000000</f>
        <v>0</v>
      </c>
      <c r="CF52" s="310">
        <f t="shared" ca="1" si="12"/>
        <v>16.8733924</v>
      </c>
      <c r="CG52" s="310">
        <f ca="1">IF(ISERROR(OFFSET('Daten Elementary'!$A$1,MATCH(CG$5,'Daten Elementary'!$A:$A,0)-1,MATCH(AQ52,'Daten Elementary'!$A$424:$ADO$424,0)-1)),0,OFFSET('Daten Elementary'!$A$1,MATCH(CG$5,'Daten Elementary'!$A:$A,0)-1,MATCH(AQ52,'Daten Elementary'!$A$424:$ADO$424,0)-1))*1000000</f>
        <v>0.42765479000000001</v>
      </c>
      <c r="CH52" s="310">
        <f ca="1">IF(ISERROR(OFFSET('Daten Elementary'!$A$1,MATCH(CH$5,'Daten Elementary'!$A:$A,0)-1,MATCH(AR52,'Daten Elementary'!$A$424:$ADO$424,0)-1)),0,OFFSET('Daten Elementary'!$A$1,MATCH(CH$5,'Daten Elementary'!$A:$A,0)-1,MATCH(AR52,'Daten Elementary'!$A$424:$ADO$424,0)-1))*1000000</f>
        <v>11.240115000000001</v>
      </c>
      <c r="CI52" s="310">
        <f ca="1">IF(ISERROR(OFFSET('Daten Elementary'!$A$1,MATCH(CI$5,'Daten Elementary'!$A:$A,0)-1,MATCH(AS52,'Daten Elementary'!$A$424:$ADO$424,0)-1)),0,OFFSET('Daten Elementary'!$A$1,MATCH(CI$5,'Daten Elementary'!$A:$A,0)-1,MATCH(AS52,'Daten Elementary'!$A$424:$ADO$424,0)-1))*1000000</f>
        <v>4.8283448</v>
      </c>
      <c r="CJ52" s="311">
        <f t="shared" ca="1" si="13"/>
        <v>33.369506990000005</v>
      </c>
      <c r="CK52" s="310">
        <f ca="1">IF(ISERROR(OFFSET('Daten Elementary'!$A$1,MATCH(CK$5,'Daten Elementary'!$A:$A,0)-1,MATCH($AT52,'Daten Elementary'!$A$424:$ADO$424,0)-1)),0,OFFSET('Daten Elementary'!$A$1,MATCH(CK$5,'Daten Elementary'!$A:$A,0)-1,MATCH($AT52,'Daten Elementary'!$A$424:$ADO$424,0)-1))*1000000</f>
        <v>33.369506999999999</v>
      </c>
      <c r="CL52" s="305">
        <f t="shared" ca="1" si="14"/>
        <v>1.0000000002996745</v>
      </c>
      <c r="CM52" s="312">
        <f ca="1">IF(ISERROR(OFFSET('Daten Elementary'!$A$1,MATCH(CM$5,'Daten Elementary'!$A:$A,0)-1,MATCH(AM52,'Daten Elementary'!$A$424:$ADO$424,0)-1)),0,OFFSET('Daten Elementary'!$A$1,MATCH(CM$5,'Daten Elementary'!$A:$A,0)-1,MATCH(AM52,'Daten Elementary'!$A$424:$ADO$424,0)-1))*1000000</f>
        <v>5.3404711999999996</v>
      </c>
      <c r="CN52" s="312">
        <f ca="1">IF(ISERROR(OFFSET('Daten Elementary'!$A$1,MATCH(CN$5,'Daten Elementary'!$A:$A,0)-1,MATCH(AN52,'Daten Elementary'!$A$424:$ADO$424,0)-1)),0,OFFSET('Daten Elementary'!$A$1,MATCH(CN$5,'Daten Elementary'!$A:$A,0)-1,MATCH(AN52,'Daten Elementary'!$A$424:$ADO$424,0)-1))*1000000</f>
        <v>0</v>
      </c>
      <c r="CO52" s="312">
        <f ca="1">IF(ISERROR(OFFSET('Daten Elementary'!$A$1,MATCH(CO$5,'Daten Elementary'!$A:$A,0)-1,MATCH(AO52,'Daten Elementary'!$A$424:$ADO$424,0)-1)),0,OFFSET('Daten Elementary'!$A$1,MATCH(CO$5,'Daten Elementary'!$A:$A,0)-1,MATCH(AO52,'Daten Elementary'!$A$424:$ADO$424,0)-1))*1000000</f>
        <v>8.0923759999999998</v>
      </c>
      <c r="CP52" s="312">
        <f ca="1">IF(ISERROR(OFFSET('Daten Elementary'!$A$1,MATCH(CP$5,'Daten Elementary'!$A:$A,0)-1,MATCH(AP52,'Daten Elementary'!$A$424:$ADO$424,0)-1)),0,OFFSET('Daten Elementary'!$A$1,MATCH(CP$5,'Daten Elementary'!$A:$A,0)-1,MATCH(AP52,'Daten Elementary'!$A$424:$ADO$424,0)-1))*1000000</f>
        <v>0</v>
      </c>
      <c r="CQ52" s="312">
        <f t="shared" ca="1" si="15"/>
        <v>13.432847199999999</v>
      </c>
      <c r="CR52" s="312">
        <f ca="1">IF(ISERROR(OFFSET('Daten Elementary'!$A$1,MATCH(CR$5,'Daten Elementary'!$A:$A,0)-1,MATCH(AQ52,'Daten Elementary'!$A$424:$ADO$424,0)-1)),0,OFFSET('Daten Elementary'!$A$1,MATCH(CR$5,'Daten Elementary'!$A:$A,0)-1,MATCH(AQ52,'Daten Elementary'!$A$424:$ADO$424,0)-1))*1000000</f>
        <v>0.28621017999999998</v>
      </c>
      <c r="CS52" s="312">
        <f ca="1">IF(ISERROR(OFFSET('Daten Elementary'!$A$1,MATCH(CS$5,'Daten Elementary'!$A:$A,0)-1,MATCH(AR52,'Daten Elementary'!$A$424:$ADO$424,0)-1)),0,OFFSET('Daten Elementary'!$A$1,MATCH(CS$5,'Daten Elementary'!$A:$A,0)-1,MATCH(AR52,'Daten Elementary'!$A$424:$ADO$424,0)-1))*1000000</f>
        <v>5.2031638000000004</v>
      </c>
      <c r="CT52" s="312">
        <f ca="1">IF(ISERROR(OFFSET('Daten Elementary'!$A$1,MATCH(CT$5,'Daten Elementary'!$A:$A,0)-1,MATCH(AS52,'Daten Elementary'!$A$424:$ADO$424,0)-1)),0,OFFSET('Daten Elementary'!$A$1,MATCH(CT$5,'Daten Elementary'!$A:$A,0)-1,MATCH(AS52,'Daten Elementary'!$A$424:$ADO$424,0)-1))*1000000</f>
        <v>2.7236108999999997</v>
      </c>
      <c r="CU52" s="313">
        <f t="shared" ca="1" si="16"/>
        <v>21.645832080000002</v>
      </c>
      <c r="CV52" s="312">
        <f ca="1">IF(ISERROR(OFFSET('Daten Elementary'!$A$1,MATCH(CV$5,'Daten Elementary'!$A:$A,0)-1,MATCH($AT52,'Daten Elementary'!$A$424:$ADO$424,0)-1)),0,OFFSET('Daten Elementary'!$A$1,MATCH(CV$5,'Daten Elementary'!$A:$A,0)-1,MATCH($AT52,'Daten Elementary'!$A$424:$ADO$424,0)-1))*1000000</f>
        <v>21.645831999999999</v>
      </c>
      <c r="CW52" s="305">
        <f t="shared" ca="1" si="17"/>
        <v>0.99999999630413827</v>
      </c>
      <c r="CX52" s="314">
        <f ca="1">IF(ISERROR(OFFSET('Daten Elementary'!$A$1,MATCH(CX$5,'Daten Elementary'!$A:$A,0)-1,MATCH(AM52,'Daten Elementary'!$A$424:$ADO$424,0)-1)),0,OFFSET('Daten Elementary'!$A$1,MATCH(CX$5,'Daten Elementary'!$A:$A,0)-1,MATCH(AM52,'Daten Elementary'!$A$424:$ADO$424,0)-1))*1000000</f>
        <v>378.71276999999998</v>
      </c>
      <c r="CY52" s="314">
        <f ca="1">IF(ISERROR(OFFSET('Daten Elementary'!$A$1,MATCH(CY$5,'Daten Elementary'!$A:$A,0)-1,MATCH(AN52,'Daten Elementary'!$A$424:$ADO$424,0)-1)),0,OFFSET('Daten Elementary'!$A$1,MATCH(CY$5,'Daten Elementary'!$A:$A,0)-1,MATCH(AN52,'Daten Elementary'!$A$424:$ADO$424,0)-1))*1000000</f>
        <v>0</v>
      </c>
      <c r="CZ52" s="314">
        <f ca="1">IF(ISERROR(OFFSET('Daten Elementary'!$A$1,MATCH(CZ$5,'Daten Elementary'!$A:$A,0)-1,MATCH(AO52,'Daten Elementary'!$A$424:$ADO$424,0)-1)),0,OFFSET('Daten Elementary'!$A$1,MATCH(CZ$5,'Daten Elementary'!$A:$A,0)-1,MATCH(AO52,'Daten Elementary'!$A$424:$ADO$424,0)-1))*1000000</f>
        <v>91.461317000000008</v>
      </c>
      <c r="DA52" s="314">
        <f ca="1">IF(ISERROR(OFFSET('Daten Elementary'!$A$1,MATCH(DA$5,'Daten Elementary'!$A:$A,0)-1,MATCH(AP52,'Daten Elementary'!$A$424:$ADO$424,0)-1)),0,OFFSET('Daten Elementary'!$A$1,MATCH(DA$5,'Daten Elementary'!$A:$A,0)-1,MATCH(AP52,'Daten Elementary'!$A$424:$ADO$424,0)-1))*1000000</f>
        <v>0</v>
      </c>
      <c r="DB52" s="314">
        <f t="shared" ca="1" si="18"/>
        <v>470.17408699999999</v>
      </c>
      <c r="DC52" s="314">
        <f ca="1">IF(ISERROR(OFFSET('Daten Elementary'!$A$1,MATCH(DC$5,'Daten Elementary'!$A:$A,0)-1,MATCH(AQ52,'Daten Elementary'!$A$424:$ADO$424,0)-1)),0,OFFSET('Daten Elementary'!$A$1,MATCH(DC$5,'Daten Elementary'!$A:$A,0)-1,MATCH(AQ52,'Daten Elementary'!$A$424:$ADO$424,0)-1))*1000000</f>
        <v>1.0835429000000001</v>
      </c>
      <c r="DD52" s="314">
        <f ca="1">IF(ISERROR(OFFSET('Daten Elementary'!$A$1,MATCH(DD$5,'Daten Elementary'!$A:$A,0)-1,MATCH(AR52,'Daten Elementary'!$A$424:$ADO$424,0)-1)),0,OFFSET('Daten Elementary'!$A$1,MATCH(DD$5,'Daten Elementary'!$A:$A,0)-1,MATCH(AR52,'Daten Elementary'!$A$424:$ADO$424,0)-1))*1000000</f>
        <v>18.422274999999999</v>
      </c>
      <c r="DE52" s="314">
        <f ca="1">IF(ISERROR(OFFSET('Daten Elementary'!$A$1,MATCH(DE$5,'Daten Elementary'!$A:$A,0)-1,MATCH(AS52,'Daten Elementary'!$A$424:$ADO$424,0)-1)),0,OFFSET('Daten Elementary'!$A$1,MATCH(DE$5,'Daten Elementary'!$A:$A,0)-1,MATCH(AS52,'Daten Elementary'!$A$424:$ADO$424,0)-1))*1000000</f>
        <v>15.819679999999998</v>
      </c>
      <c r="DF52" s="315">
        <f t="shared" ca="1" si="19"/>
        <v>505.4995849</v>
      </c>
      <c r="DG52" s="314">
        <f ca="1">IF(ISERROR(OFFSET('Daten Elementary'!$A$1,MATCH(DG$5,'Daten Elementary'!$A:$A,0)-1,MATCH($AT52,'Daten Elementary'!$A$424:$ADO$424,0)-1)),0,OFFSET('Daten Elementary'!$A$1,MATCH(DG$5,'Daten Elementary'!$A:$A,0)-1,MATCH($AT52,'Daten Elementary'!$A$424:$ADO$424,0)-1))*1000000</f>
        <v>505.49958000000004</v>
      </c>
      <c r="DH52" s="305">
        <f t="shared" ca="1" si="20"/>
        <v>0.99999999030661924</v>
      </c>
      <c r="DI52" s="316">
        <f ca="1">IF(ISERROR(OFFSET('Daten Elementary'!$A$1,MATCH(DI$5,'Daten Elementary'!$A:$A,0)-1,MATCH(AM52,'Daten Elementary'!$A$424:$ADO$424,0)-1)),0,OFFSET('Daten Elementary'!$A$1,MATCH(DI$5,'Daten Elementary'!$A:$A,0)-1,MATCH(AM52,'Daten Elementary'!$A$424:$ADO$424,0)-1))*1000000</f>
        <v>303.59000000000003</v>
      </c>
      <c r="DJ52" s="316">
        <f ca="1">IF(ISERROR(OFFSET('Daten Elementary'!$A$1,MATCH(DJ$5,'Daten Elementary'!$A:$A,0)-1,MATCH(AN52,'Daten Elementary'!$A$424:$ADO$424,0)-1)),0,OFFSET('Daten Elementary'!$A$1,MATCH(DJ$5,'Daten Elementary'!$A:$A,0)-1,MATCH(AN52,'Daten Elementary'!$A$424:$ADO$424,0)-1))*1000000</f>
        <v>0</v>
      </c>
      <c r="DK52" s="316">
        <f ca="1">IF(ISERROR(OFFSET('Daten Elementary'!$A$1,MATCH(DK$5,'Daten Elementary'!$A:$A,0)-1,MATCH(AO52,'Daten Elementary'!$A$424:$ADO$424,0)-1)),0,OFFSET('Daten Elementary'!$A$1,MATCH(DK$5,'Daten Elementary'!$A:$A,0)-1,MATCH(AO52,'Daten Elementary'!$A$424:$ADO$424,0)-1))*1000000</f>
        <v>97.879495000000006</v>
      </c>
      <c r="DL52" s="316">
        <f ca="1">IF(ISERROR(OFFSET('Daten Elementary'!$A$1,MATCH(DL$5,'Daten Elementary'!$A:$A,0)-1,MATCH(AP52,'Daten Elementary'!$A$424:$ADO$424,0)-1)),0,OFFSET('Daten Elementary'!$A$1,MATCH(DL$5,'Daten Elementary'!$A:$A,0)-1,MATCH(AP52,'Daten Elementary'!$A$424:$ADO$424,0)-1))*1000000</f>
        <v>0</v>
      </c>
      <c r="DM52" s="316">
        <f t="shared" ca="1" si="21"/>
        <v>401.46949500000005</v>
      </c>
      <c r="DN52" s="316">
        <f ca="1">IF(ISERROR(OFFSET('Daten Elementary'!$A$1,MATCH(DN$5,'Daten Elementary'!$A:$A,0)-1,MATCH(AQ52,'Daten Elementary'!$A$424:$ADO$424,0)-1)),0,OFFSET('Daten Elementary'!$A$1,MATCH(DN$5,'Daten Elementary'!$A:$A,0)-1,MATCH(AQ52,'Daten Elementary'!$A$424:$ADO$424,0)-1))*1000000</f>
        <v>1.9759077</v>
      </c>
      <c r="DO52" s="316">
        <f ca="1">IF(ISERROR(OFFSET('Daten Elementary'!$A$1,MATCH(DO$5,'Daten Elementary'!$A:$A,0)-1,MATCH(AR52,'Daten Elementary'!$A$424:$ADO$424,0)-1)),0,OFFSET('Daten Elementary'!$A$1,MATCH(DO$5,'Daten Elementary'!$A:$A,0)-1,MATCH(AR52,'Daten Elementary'!$A$424:$ADO$424,0)-1))*1000000</f>
        <v>31.188137999999999</v>
      </c>
      <c r="DP52" s="316">
        <f ca="1">IF(ISERROR(OFFSET('Daten Elementary'!$A$1,MATCH(DP$5,'Daten Elementary'!$A:$A,0)-1,MATCH(AS52,'Daten Elementary'!$A$424:$ADO$424,0)-1)),0,OFFSET('Daten Elementary'!$A$1,MATCH(DP$5,'Daten Elementary'!$A:$A,0)-1,MATCH(AS52,'Daten Elementary'!$A$424:$ADO$424,0)-1))*1000000</f>
        <v>18.168298</v>
      </c>
      <c r="DQ52" s="317">
        <f t="shared" ca="1" si="22"/>
        <v>452.80183870000002</v>
      </c>
      <c r="DR52" s="316">
        <f ca="1">IF(ISERROR(OFFSET('Daten Elementary'!$A$1,MATCH(DR$5,'Daten Elementary'!$A:$A,0)-1,MATCH($AT52,'Daten Elementary'!$A$424:$ADO$424,0)-1)),0,OFFSET('Daten Elementary'!$A$1,MATCH(DR$5,'Daten Elementary'!$A:$A,0)-1,MATCH($AT52,'Daten Elementary'!$A$424:$ADO$424,0)-1))*1000000</f>
        <v>452.80184000000003</v>
      </c>
      <c r="DS52" s="305">
        <f t="shared" ca="1" si="23"/>
        <v>1.0000000028710132</v>
      </c>
      <c r="DT52" s="318">
        <f ca="1">IF(ISERROR(OFFSET('Daten UBP13'!$A$1,MATCH(DT$5,'Daten UBP13'!$A:$A,0)-1,MATCH(AM52,'Daten UBP13'!$A$424:$AEG$424,0)-1)),0,OFFSET('Daten UBP13'!$A$1,MATCH(DT$5,'Daten UBP13'!$A:$A,0)-1,MATCH(AM52,'Daten UBP13'!$A$424:$AEG$424,0)-1))</f>
        <v>218.57683</v>
      </c>
      <c r="DU52" s="318">
        <f ca="1">IF(ISERROR(OFFSET('Daten UBP13'!$A$1,MATCH(DU$5,'Daten UBP13'!$A:$A,0)-1,MATCH(AN52,'Daten UBP13'!$A$424:$AEG$424,0)-1)),0,OFFSET('Daten UBP13'!$A$1,MATCH(DU$5,'Daten UBP13'!$A:$A,0)-1,MATCH(AN52,'Daten UBP13'!$A$424:$AEG$424,0)-1))</f>
        <v>0</v>
      </c>
      <c r="DV52" s="318">
        <f ca="1">IF(ISERROR(OFFSET('Daten UBP13'!$A$1,MATCH(DV$5,'Daten UBP13'!$A:$A,0)-1,MATCH(AO52,'Daten UBP13'!$A$424:$AEG$424,0)-1)),0,OFFSET('Daten UBP13'!$A$1,MATCH(DV$5,'Daten UBP13'!$A:$A,0)-1,MATCH(AO52,'Daten UBP13'!$A$424:$AEG$424,0)-1))</f>
        <v>50.055365999999999</v>
      </c>
      <c r="DW52" s="318">
        <f ca="1">IF(ISERROR(OFFSET('Daten UBP13'!$A$1,MATCH(DW$5,'Daten UBP13'!$A:$A,0)-1,MATCH(AP52,'Daten UBP13'!$A$424:$AEG$424,0)-1)),0,OFFSET('Daten UBP13'!$A$1,MATCH(DW$5,'Daten UBP13'!$A:$A,0)-1,MATCH(AP52,'Daten UBP13'!$A$424:$AEG$424,0)-1))</f>
        <v>0</v>
      </c>
      <c r="DX52" s="318">
        <f t="shared" ca="1" si="24"/>
        <v>268.63219600000002</v>
      </c>
      <c r="DY52" s="318">
        <f ca="1">IF(ISERROR(OFFSET('Daten UBP13'!$A$1,MATCH(DY$5,'Daten UBP13'!$A:$A,0)-1,MATCH(AQ52,'Daten UBP13'!$A$424:$AEG$424,0)-1)),0,OFFSET('Daten UBP13'!$A$1,MATCH(DY$5,'Daten UBP13'!$A:$A,0)-1,MATCH(AQ52,'Daten UBP13'!$A$424:$AEG$424,0)-1))</f>
        <v>1.5893718999999999</v>
      </c>
      <c r="DZ52" s="318">
        <f ca="1">IF(ISERROR(OFFSET('Daten UBP13'!$A$1,MATCH(DZ$5,'Daten UBP13'!$A:$A,0)-1,MATCH(AR52,'Daten UBP13'!$A$424:$AEG$424,0)-1)),0,OFFSET('Daten UBP13'!$A$1,MATCH(DZ$5,'Daten UBP13'!$A:$A,0)-1,MATCH(AR52,'Daten UBP13'!$A$424:$AEG$424,0)-1))</f>
        <v>27.267824999999998</v>
      </c>
      <c r="EA52" s="318">
        <f ca="1">IF(ISERROR(OFFSET('Daten UBP13'!$A$1,MATCH(EA$5,'Daten UBP13'!$A:$A,0)-1,MATCH(AS52,'Daten UBP13'!$A$424:$AEG$424,0)-1)),0,OFFSET('Daten UBP13'!$A$1,MATCH(EA$5,'Daten UBP13'!$A:$A,0)-1,MATCH(AS52,'Daten UBP13'!$A$424:$AEG$424,0)-1))</f>
        <v>23.892600000000002</v>
      </c>
      <c r="EB52" s="319">
        <f t="shared" ca="1" si="25"/>
        <v>321.38199290000006</v>
      </c>
      <c r="EC52" s="318">
        <f ca="1">IF(ISERROR(OFFSET('Daten UBP13'!$A$1,MATCH(EC$5,'Daten UBP13'!$A:$A,0)-1,MATCH(AT52,'Daten UBP13'!$A$424:$AEG$424,0)-1)),0,OFFSET('Daten UBP13'!$A$1,MATCH(EC$5,'Daten UBP13'!$A:$A,0)-1,MATCH(AT52,'Daten UBP13'!$A$424:$AEG$424,0)-1))</f>
        <v>321.38198999999997</v>
      </c>
      <c r="ED52" s="305">
        <f t="shared" ca="1" si="26"/>
        <v>0.99999999097646985</v>
      </c>
      <c r="EE52" s="320">
        <f ca="1">IF(ISERROR(OFFSET('Daten ReCiPe'!$A$1,MATCH(EE$5,'Daten ReCiPe'!$A:$A,0)-1,MATCH(AM52,'Daten ReCiPe'!$A$424:$ADO$424,0)-1)),0,OFFSET('Daten ReCiPe'!$A$1,MATCH(EE$5,'Daten ReCiPe'!$A:$A,0)-1,MATCH(AM52,'Daten ReCiPe'!$A$424:$ADO$424,0)-1))*1000</f>
        <v>5.2329194999999995</v>
      </c>
      <c r="EF52" s="320">
        <f ca="1">IF(ISERROR(OFFSET('Daten ReCiPe'!$A$1,MATCH(EF$5,'Daten ReCiPe'!$A:$A,0)-1,MATCH(AN52,'Daten ReCiPe'!$A$424:$ADO$424,0)-1)),0,OFFSET('Daten ReCiPe'!$A$1,MATCH(EF$5,'Daten ReCiPe'!$A:$A,0)-1,MATCH(AN52,'Daten ReCiPe'!$A$424:$ADO$424,0)-1))*1000</f>
        <v>0</v>
      </c>
      <c r="EG52" s="320">
        <f ca="1">IF(ISERROR(OFFSET('Daten ReCiPe'!$A$1,MATCH(EG$5,'Daten ReCiPe'!$A:$A,0)-1,MATCH(AO52,'Daten ReCiPe'!$A$424:$ADO$424,0)-1)),0,OFFSET('Daten ReCiPe'!$A$1,MATCH(EG$5,'Daten ReCiPe'!$A:$A,0)-1,MATCH(AO52,'Daten ReCiPe'!$A$424:$ADO$424,0)-1))*1000</f>
        <v>7.5163663999999999</v>
      </c>
      <c r="EH52" s="320">
        <f ca="1">IF(ISERROR(OFFSET('Daten ReCiPe'!$A$1,MATCH(EH$5,'Daten ReCiPe'!$A:$A,0)-1,MATCH(AP52,'Daten ReCiPe'!$A$424:$ADO$424,0)-1)),0,OFFSET('Daten ReCiPe'!$A$1,MATCH(EH$5,'Daten ReCiPe'!$A:$A,0)-1,MATCH(AP52,'Daten ReCiPe'!$A$424:$ADO$424,0)-1))*1000</f>
        <v>0</v>
      </c>
      <c r="EI52" s="320">
        <f t="shared" ca="1" si="27"/>
        <v>12.7492859</v>
      </c>
      <c r="EJ52" s="320">
        <f ca="1">IF(ISERROR(OFFSET('Daten ReCiPe'!$A$1,MATCH(EJ$5,'Daten ReCiPe'!$A:$A,0)-1,MATCH(AQ52,'Daten ReCiPe'!$A$424:$ADO$424,0)-1)),0,OFFSET('Daten ReCiPe'!$A$1,MATCH(EJ$5,'Daten ReCiPe'!$A:$A,0)-1,MATCH(AQ52,'Daten ReCiPe'!$A$424:$ADO$424,0)-1))*1000</f>
        <v>0.14561236000000002</v>
      </c>
      <c r="EK52" s="320">
        <f ca="1">IF(ISERROR(OFFSET('Daten ReCiPe'!$A$1,MATCH(EK$5,'Daten ReCiPe'!$A:$A,0)-1,MATCH(AR52,'Daten ReCiPe'!$A$424:$ADO$424,0)-1)),0,OFFSET('Daten ReCiPe'!$A$1,MATCH(EK$5,'Daten ReCiPe'!$A:$A,0)-1,MATCH(AR52,'Daten ReCiPe'!$A$424:$ADO$424,0)-1))*1000</f>
        <v>2.1108459000000002</v>
      </c>
      <c r="EL52" s="320">
        <f ca="1">IF(ISERROR(OFFSET('Daten ReCiPe'!$A$1,MATCH(EL$5,'Daten ReCiPe'!$A:$A,0)-1,MATCH(AS52,'Daten ReCiPe'!$A$424:$ADO$424,0)-1)),0,OFFSET('Daten ReCiPe'!$A$1,MATCH(EL$5,'Daten ReCiPe'!$A:$A,0)-1,MATCH(AS52,'Daten ReCiPe'!$A$424:$ADO$424,0)-1))*1000</f>
        <v>0.89878025000000006</v>
      </c>
      <c r="EM52" s="321">
        <f t="shared" ca="1" si="28"/>
        <v>15.904524409999999</v>
      </c>
      <c r="EN52" s="320">
        <f ca="1">IF(ISERROR(OFFSET('Daten ReCiPe'!$A$1,MATCH(EN$5,'Daten ReCiPe'!$A:$A,0)-1,MATCH(AT52,'Daten ReCiPe'!$A$424:$ADO$424,0)-1)),0,OFFSET('Daten ReCiPe'!$A$1,MATCH(EN$5,'Daten ReCiPe'!$A:$A,0)-1,MATCH(AT52,'Daten ReCiPe'!$A$424:$ADO$424,0)-1))*1000</f>
        <v>15.904524</v>
      </c>
      <c r="EO52" s="305">
        <f t="shared" ca="1" si="29"/>
        <v>0.99999997422117204</v>
      </c>
      <c r="EP52" s="322">
        <f ca="1">IF(ISERROR(OFFSET('Daten Elementary'!$A$1,MATCH(EP$5,'Daten Elementary'!$A:$A,0)-1,MATCH(AM52,'Daten Elementary'!$A$424:$ADO$424,0)-1)),0,OFFSET('Daten Elementary'!$A$1,MATCH(EP$5,'Daten Elementary'!$A:$A,0)-1,MATCH(AM52,'Daten Elementary'!$A$424:$ADO$424,0)-1))*1000000</f>
        <v>0.50263437</v>
      </c>
      <c r="EQ52" s="322">
        <f ca="1">IF(ISERROR(OFFSET('Daten Elementary'!$A$1,MATCH(EQ$5,'Daten Elementary'!$A:$A,0)-1,MATCH(AN52,'Daten Elementary'!$A$424:$ADO$424,0)-1)),0,OFFSET('Daten Elementary'!$A$1,MATCH(EQ$5,'Daten Elementary'!$A:$A,0)-1,MATCH(AN52,'Daten Elementary'!$A$424:$ADO$424,0)-1))*1000000</f>
        <v>0</v>
      </c>
      <c r="ER52" s="322">
        <f ca="1">IF(ISERROR(OFFSET('Daten Elementary'!$A$1,MATCH(ER$5,'Daten Elementary'!$A:$A,0)-1,MATCH(AO52,'Daten Elementary'!$A$424:$ADO$424,0)-1)),0,OFFSET('Daten Elementary'!$A$1,MATCH(ER$5,'Daten Elementary'!$A:$A,0)-1,MATCH(AO52,'Daten Elementary'!$A$424:$ADO$424,0)-1))*1000000</f>
        <v>240.62057000000001</v>
      </c>
      <c r="ES52" s="322">
        <f ca="1">IF(ISERROR(OFFSET('Daten Elementary'!$A$1,MATCH(ES$5,'Daten Elementary'!$A:$A,0)-1,MATCH(AP52,'Daten Elementary'!$A$424:$ADO$424,0)-1)),0,OFFSET('Daten Elementary'!$A$1,MATCH(ES$5,'Daten Elementary'!$A:$A,0)-1,MATCH(AP52,'Daten Elementary'!$A$424:$ADO$424,0)-1))*1000000</f>
        <v>0</v>
      </c>
      <c r="ET52" s="322">
        <f t="shared" ca="1" si="30"/>
        <v>241.12320437000002</v>
      </c>
      <c r="EU52" s="322">
        <f ca="1">IF(ISERROR(OFFSET('Daten Elementary'!$A$1,MATCH(EU$5,'Daten Elementary'!$A:$A,0)-1,MATCH(AQ52,'Daten Elementary'!$A$424:$ADO$424,0)-1)),0,OFFSET('Daten Elementary'!$A$1,MATCH(EU$5,'Daten Elementary'!$A:$A,0)-1,MATCH(AQ52,'Daten Elementary'!$A$424:$ADO$424,0)-1))*1000000</f>
        <v>3.3329941000000001</v>
      </c>
      <c r="EV52" s="322">
        <f ca="1">IF(ISERROR(OFFSET('Daten Elementary'!$A$1,MATCH(EV$5,'Daten Elementary'!$A:$A,0)-1,MATCH(AR52,'Daten Elementary'!$A$424:$ADO$424,0)-1)),0,OFFSET('Daten Elementary'!$A$1,MATCH(EV$5,'Daten Elementary'!$A:$A,0)-1,MATCH(AR52,'Daten Elementary'!$A$424:$ADO$424,0)-1))*1000000</f>
        <v>58.140959000000002</v>
      </c>
      <c r="EW52" s="322">
        <f ca="1">IF(ISERROR(OFFSET('Daten Elementary'!$A$1,MATCH(EW$5,'Daten Elementary'!$A:$A,0)-1,MATCH(AS52,'Daten Elementary'!$A$424:$ADO$424,0)-1)),0,OFFSET('Daten Elementary'!$A$1,MATCH(EW$5,'Daten Elementary'!$A:$A,0)-1,MATCH(AS52,'Daten Elementary'!$A$424:$ADO$424,0)-1))*1000000</f>
        <v>17.986350999999999</v>
      </c>
      <c r="EX52" s="323">
        <f t="shared" ca="1" si="31"/>
        <v>320.58350847000003</v>
      </c>
      <c r="EY52" s="322">
        <f ca="1">IF(ISERROR(OFFSET('Daten Elementary'!$A$1,MATCH(EY$5,'Daten Elementary'!$A:$A,0)-1,MATCH($AT52,'Daten Elementary'!$A$424:$ADO$424,0)-1)),0,OFFSET('Daten Elementary'!$A$1,MATCH(EY$5,'Daten Elementary'!$A:$A,0)-1,MATCH($AT52,'Daten Elementary'!$A$424:$ADO$424,0)-1))*1000000</f>
        <v>320.58350999999999</v>
      </c>
      <c r="EZ52" s="305">
        <f t="shared" ca="1" si="32"/>
        <v>1.0000000047725472</v>
      </c>
      <c r="FA52" s="314">
        <f ca="1">IF(ISERROR(OFFSET('Daten Elementary'!$A$1,MATCH(FA$5,'Daten Elementary'!$A:$A,0)-1,MATCH(AM52,'Daten Elementary'!$A$424:$ADO$424,0)-1)),0,OFFSET('Daten Elementary'!$A$1,MATCH(FA$5,'Daten Elementary'!$A:$A,0)-1,MATCH(AM52,'Daten Elementary'!$A$424:$ADO$424,0)-1))*1000</f>
        <v>100.16</v>
      </c>
      <c r="FB52" s="314">
        <f ca="1">IF(ISERROR(OFFSET('Daten Elementary'!$A$1,MATCH(FB$5,'Daten Elementary'!$A:$A,0)-1,MATCH(AN52,'Daten Elementary'!$A$424:$ADO$424,0)-1)),0,OFFSET('Daten Elementary'!$A$1,MATCH(FB$5,'Daten Elementary'!$A:$A,0)-1,MATCH(AN52,'Daten Elementary'!$A$424:$ADO$424,0)-1))*1000</f>
        <v>0</v>
      </c>
      <c r="FC52" s="314">
        <f ca="1">IF(ISERROR(OFFSET('Daten Elementary'!$A$1,MATCH(FC$5,'Daten Elementary'!$A:$A,0)-1,MATCH(AO52,'Daten Elementary'!$A$424:$ADO$424,0)-1)),0,OFFSET('Daten Elementary'!$A$1,MATCH(FC$5,'Daten Elementary'!$A:$A,0)-1,MATCH(AO52,'Daten Elementary'!$A$424:$ADO$424,0)-1))*1000</f>
        <v>23.303056999999999</v>
      </c>
      <c r="FD52" s="314">
        <f ca="1">IF(ISERROR(OFFSET('Daten Elementary'!$A$1,MATCH(FD$5,'Daten Elementary'!$A:$A,0)-1,MATCH(AP52,'Daten Elementary'!$A$424:$ADO$424,0)-1)),0,OFFSET('Daten Elementary'!$A$1,MATCH(FD$5,'Daten Elementary'!$A:$A,0)-1,MATCH(AP52,'Daten Elementary'!$A$424:$ADO$424,0)-1))*1000</f>
        <v>0</v>
      </c>
      <c r="FE52" s="314">
        <f t="shared" ca="1" si="33"/>
        <v>123.46305699999999</v>
      </c>
      <c r="FF52" s="314">
        <f ca="1">IF(ISERROR(OFFSET('Daten Elementary'!$A$1,MATCH(FF$5,'Daten Elementary'!$A:$A,0)-1,MATCH(AQ52,'Daten Elementary'!$A$424:$ADO$424,0)-1)),0,OFFSET('Daten Elementary'!$A$1,MATCH(FF$5,'Daten Elementary'!$A:$A,0)-1,MATCH(AQ52,'Daten Elementary'!$A$424:$ADO$424,0)-1))*1000</f>
        <v>0.97386865999999994</v>
      </c>
      <c r="FG52" s="314">
        <f ca="1">IF(ISERROR(OFFSET('Daten Elementary'!$A$1,MATCH(FG$5,'Daten Elementary'!$A:$A,0)-1,MATCH(AR52,'Daten Elementary'!$A$424:$ADO$424,0)-1)),0,OFFSET('Daten Elementary'!$A$1,MATCH(FG$5,'Daten Elementary'!$A:$A,0)-1,MATCH(AR52,'Daten Elementary'!$A$424:$ADO$424,0)-1))*1000</f>
        <v>17.563479000000001</v>
      </c>
      <c r="FH52" s="314">
        <f ca="1">IF(ISERROR(OFFSET('Daten Elementary'!$A$1,MATCH(FH$5,'Daten Elementary'!$A:$A,0)-1,MATCH(AS52,'Daten Elementary'!$A$424:$ADO$424,0)-1)),0,OFFSET('Daten Elementary'!$A$1,MATCH(FH$5,'Daten Elementary'!$A:$A,0)-1,MATCH(AS52,'Daten Elementary'!$A$424:$ADO$424,0)-1))*1000</f>
        <v>6.7096526999999995</v>
      </c>
      <c r="FI52" s="315">
        <f t="shared" ca="1" si="34"/>
        <v>148.71005735999998</v>
      </c>
      <c r="FJ52" s="314">
        <f ca="1">IF(ISERROR(OFFSET('Daten Elementary'!$A$1,MATCH(FJ$5,'Daten Elementary'!$A:$A,0)-1,MATCH($AT52,'Daten Elementary'!$A$424:$ADO$424,0)-1)),0,OFFSET('Daten Elementary'!$A$1,MATCH(FJ$5,'Daten Elementary'!$A:$A,0)-1,MATCH($AT52,'Daten Elementary'!$A$424:$ADO$424,0)-1))*1000</f>
        <v>148.71006</v>
      </c>
      <c r="FK52" s="305">
        <f t="shared" ca="1" si="35"/>
        <v>1.0000000177526662</v>
      </c>
      <c r="FL52" s="314">
        <f ca="1">IF(ISERROR(OFFSET('Daten Elementary'!$A$1,MATCH(FL$5,'Daten Elementary'!$A:$A,0)-1,MATCH(AM52,'Daten Elementary'!$A$424:$ADO$424,0)-1)),0,OFFSET('Daten Elementary'!$A$1,MATCH(FL$5,'Daten Elementary'!$A:$A,0)-1,MATCH(AM52,'Daten Elementary'!$A$424:$ADO$424,0)-1))</f>
        <v>0</v>
      </c>
      <c r="FM52" s="314">
        <f ca="1">IF(ISERROR(OFFSET('Daten Elementary'!$A$1,MATCH(FM$5,'Daten Elementary'!$A:$A,0)-1,MATCH(AN52,'Daten Elementary'!$A$424:$ADO$424,0)-1)),0,OFFSET('Daten Elementary'!$A$1,MATCH(FM$5,'Daten Elementary'!$A:$A,0)-1,MATCH(AN52,'Daten Elementary'!$A$424:$ADO$424,0)-1))</f>
        <v>0</v>
      </c>
      <c r="FN52" s="314">
        <f ca="1">IF(ISERROR(OFFSET('Daten Elementary'!$A$1,MATCH(FN$5,'Daten Elementary'!$A:$A,0)-1,MATCH(AO52,'Daten Elementary'!$A$424:$ADO$424,0)-1)),0,OFFSET('Daten Elementary'!$A$1,MATCH(FN$5,'Daten Elementary'!$A:$A,0)-1,MATCH(AO52,'Daten Elementary'!$A$424:$ADO$424,0)-1))</f>
        <v>0</v>
      </c>
      <c r="FO52" s="314">
        <f ca="1">IF(ISERROR(OFFSET('Daten Elementary'!$A$1,MATCH(FO$5,'Daten Elementary'!$A:$A,0)-1,MATCH(AP52,'Daten Elementary'!$A$424:$ADO$424,0)-1)),0,OFFSET('Daten Elementary'!$A$1,MATCH(FO$5,'Daten Elementary'!$A:$A,0)-1,MATCH(AP52,'Daten Elementary'!$A$424:$ADO$424,0)-1))</f>
        <v>0</v>
      </c>
      <c r="FP52" s="314">
        <f t="shared" ca="1" si="36"/>
        <v>0</v>
      </c>
      <c r="FQ52" s="314">
        <f ca="1">IF(ISERROR(OFFSET('Daten Elementary'!$A$1,MATCH(FQ$5,'Daten Elementary'!$A:$A,0)-1,MATCH(AQ52,'Daten Elementary'!$A$424:$ADO$424,0)-1)),0,OFFSET('Daten Elementary'!$A$1,MATCH(FQ$5,'Daten Elementary'!$A:$A,0)-1,MATCH(AQ52,'Daten Elementary'!$A$424:$ADO$424,0)-1))</f>
        <v>0</v>
      </c>
      <c r="FR52" s="314">
        <f ca="1">IF(ISERROR(OFFSET('Daten Elementary'!$A$1,MATCH(FR$5,'Daten Elementary'!$A:$A,0)-1,MATCH(AR52,'Daten Elementary'!$A$424:$ADO$424,0)-1)),0,OFFSET('Daten Elementary'!$A$1,MATCH(FR$5,'Daten Elementary'!$A:$A,0)-1,MATCH(AR52,'Daten Elementary'!$A$424:$ADO$424,0)-1))</f>
        <v>0</v>
      </c>
      <c r="FS52" s="314">
        <f ca="1">IF(ISERROR(OFFSET('Daten Elementary'!$A$1,MATCH(FS$5,'Daten Elementary'!$A:$A,0)-1,MATCH(AS52,'Daten Elementary'!$A$424:$ADO$424,0)-1)),0,OFFSET('Daten Elementary'!$A$1,MATCH(FS$5,'Daten Elementary'!$A:$A,0)-1,MATCH(AS52,'Daten Elementary'!$A$424:$ADO$424,0)-1))</f>
        <v>0</v>
      </c>
      <c r="FT52" s="315">
        <f t="shared" ca="1" si="37"/>
        <v>0</v>
      </c>
      <c r="FU52" s="314">
        <f ca="1">IF(ISERROR(OFFSET('Daten Elementary'!$A$1,MATCH(FU$5,'Daten Elementary'!$A:$A,0)-1,MATCH($AT52,'Daten Elementary'!$A$424:$ADO$424,0)-1)),0,OFFSET('Daten Elementary'!$A$1,MATCH(FU$5,'Daten Elementary'!$A:$A,0)-1,MATCH($AT52,'Daten Elementary'!$A$424:$ADO$424,0)-1))</f>
        <v>0</v>
      </c>
      <c r="FV52" s="305">
        <f t="shared" ca="1" si="38"/>
        <v>0</v>
      </c>
      <c r="FW52" s="324"/>
      <c r="FX52" s="231" t="str">
        <f t="shared" si="39"/>
        <v>Motorrad (250ccm-750ccm), Benzin (EURO 2)</v>
      </c>
      <c r="FY52" s="231" t="str">
        <f t="shared" si="2"/>
        <v>Motorrad (250ccm-750ccm)</v>
      </c>
      <c r="FZ52" s="231" t="str">
        <f t="shared" si="3"/>
        <v>, Benzin</v>
      </c>
      <c r="GA52" s="231" t="str">
        <f t="shared" si="4"/>
        <v xml:space="preserve"> (EURO 2)</v>
      </c>
      <c r="GB52" s="231"/>
    </row>
    <row r="53" spans="1:184" ht="16.5" customHeight="1">
      <c r="A53" s="339"/>
      <c r="B53" s="344"/>
      <c r="C53" s="332" t="s">
        <v>358</v>
      </c>
      <c r="D53" s="332" t="s">
        <v>34</v>
      </c>
      <c r="E53" s="327" t="s">
        <v>25</v>
      </c>
      <c r="F53" s="102">
        <v>1.3347844724931459</v>
      </c>
      <c r="G53" s="31">
        <v>2</v>
      </c>
      <c r="H53" s="87">
        <f t="shared" si="54"/>
        <v>0.66739223624657296</v>
      </c>
      <c r="I53" s="99">
        <v>4.9595653333333329</v>
      </c>
      <c r="J53" s="101"/>
      <c r="K53" s="100">
        <v>180</v>
      </c>
      <c r="L53" s="86"/>
      <c r="M53" s="86"/>
      <c r="N53" s="38" t="s">
        <v>99</v>
      </c>
      <c r="O53" s="6">
        <f ca="1">(IF(ISERROR(INDEX(INDIRECT($D$268),MATCH($AM53,$AM$4:$AM$275,0),MATCH(O$304,INDIRECT($E$268),0))*$I53/$AD53),0,INDEX(INDIRECT($D$268),MATCH($AM53,$AM$4:$AM$275,0),MATCH(O$304,INDIRECT($E$268),0))*$I53/$AD53)+IF(ISERROR(INDEX(INDIRECT($D$268),MATCH($AN53,$AN$4:$AN$275,0),MATCH(O$305,INDIRECT($E$268),0))*$J53/$AE53),0,INDEX(INDIRECT($D$268),MATCH($AN53,$AN$4:$AN$275,0),MATCH(O$305,INDIRECT($E$268),0))*$J53/$AE53))*$AC53/$F53</f>
        <v>89.941486789820644</v>
      </c>
      <c r="P53" s="6">
        <f ca="1">(IF(ISERROR(INDEX(INDIRECT($D$268),MATCH($AO53,$AO$4:$AO$275,0),MATCH(P$304,INDIRECT($E$268),0))*$I53/$AD53),0,INDEX(INDIRECT($D$268),MATCH($AO53,$AO$4:$AO$275,0),MATCH(P$304,INDIRECT($E$268),0))*$I53/$AD53)+IF(ISERROR(INDEX(INDIRECT($D$268),MATCH($AP53,$AP$4:$AP$275,0),MATCH(P$305,INDIRECT($E$268),0))*$J53/$AE53),0,INDEX(INDIRECT($D$268),MATCH($AP53,$AP$4:$AP$275,0),MATCH(P$305,INDIRECT($E$268),0))*$J53/$AE53))*$AC53/$F53</f>
        <v>23.887529902445525</v>
      </c>
      <c r="Q53" s="6">
        <f ca="1">INDEX(INDIRECT($D$268),MATCH($AQ53,$AQ$4:$AQ$284,0),MATCH(Q$4,INDIRECT($E$268),0))*$K53*$AC53/$F53/$AF53</f>
        <v>0.81289318415080047</v>
      </c>
      <c r="R53" s="6">
        <f ca="1">INDEX(INDIRECT($D$268),MATCH($AR53,$AR$4:$AR$284,0),MATCH(R$4,INDIRECT($E$268),0))*$K53*$AC53/$F53/$AF53</f>
        <v>14.365779191440563</v>
      </c>
      <c r="S53" s="6">
        <f ca="1">INDEX(INDIRECT($D$268),MATCH($AS53,$AS$4:$AS$284,0),MATCH(S$4,INDIRECT($E$268),0))*$K53*$AC53/$F53/$AF53</f>
        <v>5.6005861276142364</v>
      </c>
      <c r="T53" s="7">
        <f t="shared" ca="1" si="53"/>
        <v>134.60827519547178</v>
      </c>
      <c r="U53" s="6">
        <f>IF($B$268=6,(IF(OR(AJ53="Benzin",AJ53="Diesel"),$AK53*INDEX('DIN EN 16258'!$I:$I,MATCH('mobitool-Faktoren v2.0'!$AI53,'DIN EN 16258'!$A:$A,0))*$I53/$AD53+$AL53*INDEX('DIN EN 16258'!$I:$I,MATCH('mobitool-Faktoren v2.0'!$AJ53,'DIN EN 16258'!$A:$A,0))*$I53/$AD53,IF(ISERROR($AK53*INDEX('DIN EN 16258'!$I:$I,MATCH('mobitool-Faktoren v2.0'!$AI53,'DIN EN 16258'!$A:$A,0))*$I53/$AD53),0,$AK53*INDEX('DIN EN 16258'!$I:$I,MATCH('mobitool-Faktoren v2.0'!$AI53,'DIN EN 16258'!$A:$A,0))*$I53/$AD53)+IF(ISERROR($AL53*INDEX('DIN EN 16258'!$I:$I,MATCH('mobitool-Faktoren v2.0'!$AJ53,'DIN EN 16258'!$A:$A,0))*$J53/$AE53),0,$AL53*INDEX('DIN EN 16258'!$I:$I,MATCH('mobitool-Faktoren v2.0'!$AJ53,'DIN EN 16258'!$A:$A,0))*$J53/$AE53)))*1000,
IF($B$268=1,(IF(OR(AJ53="Benzin",AJ53="Diesel"),$AK53*INDEX('DIN EN 16258'!$D:$D,MATCH('mobitool-Faktoren v2.0'!$AI53,'DIN EN 16258'!$A:$A,0))*$I53/$AD53+$AL53*INDEX('DIN EN 16258'!$D:$D,MATCH('mobitool-Faktoren v2.0'!$AJ53,'DIN EN 16258'!$A:$A,0))*$I53/$AD53,IF(ISERROR($AK53*INDEX('DIN EN 16258'!$D:$D,MATCH('mobitool-Faktoren v2.0'!$AI53,'DIN EN 16258'!$A:$A,0))*$I53/$AD53),0,$AK53*INDEX('DIN EN 16258'!$D:$D,MATCH('mobitool-Faktoren v2.0'!$AI53,'DIN EN 16258'!$A:$A,0))*$I53/$AD53)+IF(ISERROR($AL53*INDEX('DIN EN 16258'!$D:$D,MATCH('mobitool-Faktoren v2.0'!$AJ53,'DIN EN 16258'!$A:$A,0))*$J53/$AE53),0,$AL53*INDEX('DIN EN 16258'!$D:$D,MATCH('mobitool-Faktoren v2.0'!$AJ53,'DIN EN 16258'!$A:$A,0))*$J53/$AE53))),0))*$AC53/$F53</f>
        <v>90.569116206602232</v>
      </c>
      <c r="V53" s="6">
        <f>IF($B$268=6,(IF(OR(AJ53="Benzin",AJ53="Diesel"),$AK53*INDEX('DIN EN 16258'!$L:$L,MATCH('mobitool-Faktoren v2.0'!$AI53,'DIN EN 16258'!$A:$A,0))*$I53/$AD53+$AL53*INDEX('DIN EN 16258'!$L:$L,MATCH('mobitool-Faktoren v2.0'!$AJ53,'DIN EN 16258'!$A:$A,0))*$I53/$AD53,IF(ISERROR($AK53*INDEX('DIN EN 16258'!$L:$L,MATCH('mobitool-Faktoren v2.0'!$AI53,'DIN EN 16258'!$A:$A,0))*$I53/$AD53),0,$AK53*INDEX('DIN EN 16258'!$L:$L,MATCH('mobitool-Faktoren v2.0'!$AI53,'DIN EN 16258'!$A:$A,0))*$I53/$AD53)+IF(ISERROR($AL53*INDEX('DIN EN 16258'!$L:$L,MATCH('mobitool-Faktoren v2.0'!$AJ53,'DIN EN 16258'!$A:$A,0))*$J53/$AE53),0,$AL53*INDEX('DIN EN 16258'!$L:$L,MATCH('mobitool-Faktoren v2.0'!$AJ53,'DIN EN 16258'!$A:$A,0))*$J53/$AE53)))*1000,
IF($B$268=1,(IF(OR(AJ53="Benzin",AJ53="Diesel"),$AK53*INDEX('DIN EN 16258'!$F:$F,MATCH('mobitool-Faktoren v2.0'!$AI53,'DIN EN 16258'!$A:$A,0))*$I53/$AD53+$AL53*INDEX('DIN EN 16258'!$F:$F,MATCH('mobitool-Faktoren v2.0'!$AJ53,'DIN EN 16258'!$A:$A,0))*$I53/$AD53,IF(ISERROR($AK53*INDEX('DIN EN 16258'!$F:$F,MATCH('mobitool-Faktoren v2.0'!$AI53,'DIN EN 16258'!$A:$A,0))*$I53/$AD53),0,$AK53*INDEX('DIN EN 16258'!$F:$F,MATCH('mobitool-Faktoren v2.0'!$AI53,'DIN EN 16258'!$A:$A,0))*$I53/$AD53)+IF(ISERROR($AL53*INDEX('DIN EN 16258'!$F:$F,MATCH('mobitool-Faktoren v2.0'!$AJ53,'DIN EN 16258'!$A:$A,0))*$J53/$AE53),0,$AL53*INDEX('DIN EN 16258'!$F:$F,MATCH('mobitool-Faktoren v2.0'!$AJ53,'DIN EN 16258'!$A:$A,0))*$J53/$AE53))),0))*$AC53/$F53</f>
        <v>107.56824263307217</v>
      </c>
      <c r="W53" s="39" t="s">
        <v>672</v>
      </c>
      <c r="X53" s="39" t="s">
        <v>162</v>
      </c>
      <c r="Y53" s="336">
        <v>2</v>
      </c>
      <c r="Z53" s="336">
        <v>6</v>
      </c>
      <c r="AA53" s="337">
        <v>100</v>
      </c>
      <c r="AB53" s="299">
        <v>300</v>
      </c>
      <c r="AC53" s="300">
        <v>1</v>
      </c>
      <c r="AD53" s="298">
        <v>4.9595653333333329</v>
      </c>
      <c r="AE53" s="298"/>
      <c r="AF53" s="299">
        <v>180</v>
      </c>
      <c r="AG53" s="299"/>
      <c r="AH53" s="299"/>
      <c r="AI53" s="301" t="s">
        <v>34</v>
      </c>
      <c r="AJ53" s="301"/>
      <c r="AK53" s="329">
        <f>'Kennwerte Strassentransporte'!G$49</f>
        <v>3.7197000000000001E-2</v>
      </c>
      <c r="AL53" s="329"/>
      <c r="AM53" s="202" t="s">
        <v>1027</v>
      </c>
      <c r="AN53" s="202" t="s">
        <v>81</v>
      </c>
      <c r="AO53" s="202" t="s">
        <v>1028</v>
      </c>
      <c r="AP53" s="202" t="s">
        <v>81</v>
      </c>
      <c r="AQ53" s="202" t="s">
        <v>1029</v>
      </c>
      <c r="AR53" s="202" t="s">
        <v>1030</v>
      </c>
      <c r="AS53" s="202" t="s">
        <v>1031</v>
      </c>
      <c r="AT53" s="202" t="s">
        <v>1039</v>
      </c>
      <c r="AU53" s="303">
        <f ca="1">IF(ISERROR(OFFSET('Daten KEA'!$A$1,MATCH(AU$5,'Daten KEA'!$A:$A,0)-1,MATCH(AM53,'Daten KEA'!$A$424:$ADO$424,0)-1)),0,OFFSET('Daten KEA'!$A$1,MATCH(AU$5,'Daten KEA'!$A:$A,0)-1,MATCH(AM53,'Daten KEA'!$A$424:$ADO$424,0)-1))+IF(ISERROR(AK53*INDEX('Energiefaktoren Ecoinvent'!$D:$D,MATCH('mobitool-Faktoren v2.0'!AI53,'Energiefaktoren Ecoinvent'!$A:$A,0))),0,AK53*INDEX('Energiefaktoren Ecoinvent'!$D:$D,MATCH('mobitool-Faktoren v2.0'!AI53,'Energiefaktoren Ecoinvent'!$A:$A,0)))+IF(OR(AJ53="Benzin",AJ53="Diesel"),IF(ISERROR(OFFSET('Daten KEA'!$A$1,MATCH(AV$5,'Daten KEA'!$A:$A,0)-1,MATCH(AN53,'Daten KEA'!$A$424:$ADO$424,0)-1)),0,OFFSET('Daten KEA'!$A$1,MATCH(AV$5,'Daten KEA'!$A:$A,0)-1,MATCH(AN53,'Daten KEA'!$A$424:$ADO$424,0)-1))+IF(ISERROR(AL53*INDEX('Energiefaktoren Ecoinvent'!$D:$D,MATCH('mobitool-Faktoren v2.0'!AJ53,'Energiefaktoren Ecoinvent'!$A:$A,0))),0,AL53*INDEX('Energiefaktoren Ecoinvent'!$D:$D,MATCH('mobitool-Faktoren v2.0'!AJ53,'Energiefaktoren Ecoinvent'!$A:$A,0))),0)</f>
        <v>1.5808725000000001</v>
      </c>
      <c r="AV53" s="303">
        <f ca="1">IF(OR(AJ53="Benzin",AJ53="Diesel"),0,IF(ISERROR(OFFSET('Daten KEA'!$A$1,MATCH(AV$5,'Daten KEA'!$A:$A,0)-1,MATCH(AN53,'Daten KEA'!$A$424:$ADO$424,0)-1)),0,OFFSET('Daten KEA'!$A$1,MATCH(AV$5,'Daten KEA'!$A:$A,0)-1,MATCH(AN53,'Daten KEA'!$A$424:$ADO$424,0)-1))+IF(ISERROR(AL53*INDEX('Energiefaktoren Ecoinvent'!$D:$D,MATCH('mobitool-Faktoren v2.0'!AJ53,'Energiefaktoren Ecoinvent'!$A:$A,0))),0,AL53*INDEX('Energiefaktoren Ecoinvent'!$D:$D,MATCH('mobitool-Faktoren v2.0'!AJ53,'Energiefaktoren Ecoinvent'!$A:$A,0))))</f>
        <v>0</v>
      </c>
      <c r="AW53" s="303">
        <f ca="1">IF(ISERROR(OFFSET('Daten KEA'!$A$1,MATCH(AW$5,'Daten KEA'!$A:$A,0)-1,MATCH(AO53,'Daten KEA'!$A$424:$ADO$424,0)-1)),0,OFFSET('Daten KEA'!$A$1,MATCH(AW$5,'Daten KEA'!$A:$A,0)-1,MATCH(AO53,'Daten KEA'!$A$424:$ADO$424,0)-1))-IF(ISERROR(AK53*INDEX('Energiefaktoren Ecoinvent'!$D:$D,MATCH('mobitool-Faktoren v2.0'!AI53,'Energiefaktoren Ecoinvent'!$A:$A,0))),0,AK53*INDEX('Energiefaktoren Ecoinvent'!$D:$D,MATCH('mobitool-Faktoren v2.0'!AI53,'Energiefaktoren Ecoinvent'!$A:$A,0)))+IF(OR(AJ53="Benzin",AJ53="Diesel"),IF(ISERROR(OFFSET('Daten KEA'!$A$1,MATCH(AX$5,'Daten KEA'!$A:$A,0)-1,MATCH(AP53,'Daten KEA'!$A$424:$ADO$424,0)-1)),0,OFFSET('Daten KEA'!$A$1,MATCH(AX$5,'Daten KEA'!$A:$A,0)-1,MATCH(AP53,'Daten KEA'!$A$424:$ADO$424,0)-1))-IF(ISERROR(AL53*INDEX('Energiefaktoren Ecoinvent'!$D:$D,MATCH('mobitool-Faktoren v2.0'!AJ53,'Energiefaktoren Ecoinvent'!$A:$A,0))),0,AL53*INDEX('Energiefaktoren Ecoinvent'!$D:$D,MATCH('mobitool-Faktoren v2.0'!AJ53,'Energiefaktoren Ecoinvent'!$A:$A,0))),0)</f>
        <v>0.59216529999999978</v>
      </c>
      <c r="AX53" s="303">
        <f ca="1">IF(OR(AJ53="Benzin",AJ53="Diesel"),0,IF(ISERROR(OFFSET('Daten KEA'!$A$1,MATCH(AX$5,'Daten KEA'!$A:$A,0)-1,MATCH(AP53,'Daten KEA'!$A$424:$ADO$424,0)-1)),0,OFFSET('Daten KEA'!$A$1,MATCH(AX$5,'Daten KEA'!$A:$A,0)-1,MATCH(AP53,'Daten KEA'!$A$424:$ADO$424,0)-1))-IF(ISERROR(AL53*INDEX('Energiefaktoren Ecoinvent'!$D:$D,MATCH('mobitool-Faktoren v2.0'!AJ53,'Energiefaktoren Ecoinvent'!$A:$A,0))),0,AL53*INDEX('Energiefaktoren Ecoinvent'!$D:$D,MATCH('mobitool-Faktoren v2.0'!AJ53,'Energiefaktoren Ecoinvent'!$A:$A,0))))</f>
        <v>0</v>
      </c>
      <c r="AY53" s="303">
        <f t="shared" ca="1" si="5"/>
        <v>2.1730377999999999</v>
      </c>
      <c r="AZ53" s="303">
        <f ca="1">IF(ISERROR(OFFSET('Daten KEA'!$A$1,MATCH(AZ$5,'Daten KEA'!$A:$A,0)-1,MATCH(AQ53,'Daten KEA'!$A$424:$ADO$424,0)-1)),0,OFFSET('Daten KEA'!$A$1,MATCH(AZ$5,'Daten KEA'!$A:$A,0)-1,MATCH(AQ53,'Daten KEA'!$A$424:$ADO$424,0)-1))</f>
        <v>3.1188433000000002E-2</v>
      </c>
      <c r="BA53" s="303">
        <f ca="1">IF(ISERROR(OFFSET('Daten KEA'!$A$1,MATCH(BA$5,'Daten KEA'!$A:$A,0)-1,MATCH(AR53,'Daten KEA'!$A$424:$ADO$424,0)-1)),0,OFFSET('Daten KEA'!$A$1,MATCH(BA$5,'Daten KEA'!$A:$A,0)-1,MATCH(AR53,'Daten KEA'!$A$424:$ADO$424,0)-1))</f>
        <v>0.36144841</v>
      </c>
      <c r="BB53" s="303">
        <f ca="1">IF(ISERROR(OFFSET('Daten KEA'!$A$1,MATCH(BB$5,'Daten KEA'!$A:$A,0)-1,MATCH(AS53,'Daten KEA'!$A$424:$ADO$424,0)-1)),0,OFFSET('Daten KEA'!$A$1,MATCH(BB$5,'Daten KEA'!$A:$A,0)-1,MATCH(AS53,'Daten KEA'!$A$424:$ADO$424,0)-1))</f>
        <v>0.63897618</v>
      </c>
      <c r="BC53" s="304">
        <f t="shared" ca="1" si="46"/>
        <v>3.2046508229999997</v>
      </c>
      <c r="BD53" s="303">
        <f ca="1">IF(ISERROR(OFFSET('Daten KEA'!$A$1,MATCH(BD$5,'Daten KEA'!$A:$A,0)-1,MATCH(AT53,'Daten KEA'!$A$424:$ADO$424,0)-1)),0,OFFSET('Daten KEA'!$A$1,MATCH(BD$5,'Daten KEA'!$A:$A,0)-1,MATCH(AT53,'Daten KEA'!$A$424:$ADO$424,0)-1))</f>
        <v>3.2046508</v>
      </c>
      <c r="BE53" s="305">
        <f t="shared" ca="1" si="7"/>
        <v>0.99999999282293117</v>
      </c>
      <c r="BF53" s="306">
        <f ca="1">IF(ISERROR(OFFSET('Daten KEA'!$A$1,MATCH(BF$5,'Daten KEA'!$A:$A,0)-1,MATCH(AM53,'Daten KEA'!$A$424:$ADO$424,0)-1)),0,OFFSET('Daten KEA'!$A$1,MATCH(BF$5,'Daten KEA'!$A:$A,0)-1,MATCH(AM53,'Daten KEA'!$A$424:$ADO$424,0)-1))+IF(ISERROR($AK53*INDEX('Energiefaktoren Ecoinvent'!$H:$H,MATCH('mobitool-Faktoren v2.0'!$AI53,'Energiefaktoren Ecoinvent'!$A:$A,0))),0,$AK53*INDEX('Energiefaktoren Ecoinvent'!$H:$H,MATCH('mobitool-Faktoren v2.0'!$AI53,'Energiefaktoren Ecoinvent'!$A:$A,0)))+IF(OR(AJ53="Benzin",AJ53="Diesel"),IF(ISERROR(OFFSET('Daten KEA'!$A$1,MATCH(BG$5,'Daten KEA'!$A:$A,0)-1,MATCH(AN53,'Daten KEA'!$A$424:$ADO$424,0)-1)),0,OFFSET('Daten KEA'!$A$1,MATCH(BG$5,'Daten KEA'!$A:$A,0)-1,MATCH(AN53,'Daten KEA'!$A$424:$ADO$424,0)-1))+IF(ISERROR($AL53*INDEX('Energiefaktoren Ecoinvent'!$H:$H,MATCH('mobitool-Faktoren v2.0'!$AJ53,'Energiefaktoren Ecoinvent'!$A:$A,0))),0,$AL53*INDEX('Energiefaktoren Ecoinvent'!$H:$H,MATCH('mobitool-Faktoren v2.0'!$AJ53,'Energiefaktoren Ecoinvent'!$A:$A,0))),0)</f>
        <v>1.5808725000000001</v>
      </c>
      <c r="BG53" s="306">
        <f ca="1">IF(OR(AJ53="Benzin",AJ53="Diesel"),0,IF(ISERROR(OFFSET('Daten KEA'!$A$1,MATCH(BG$5,'Daten KEA'!$A:$A,0)-1,MATCH(AN53,'Daten KEA'!$A$424:$ADO$424,0)-1)),0,OFFSET('Daten KEA'!$A$1,MATCH(BG$5,'Daten KEA'!$A:$A,0)-1,MATCH(AN53,'Daten KEA'!$A$424:$ADO$424,0)-1))+IF(ISERROR($AL53*INDEX('Energiefaktoren Ecoinvent'!$H:$H,MATCH('mobitool-Faktoren v2.0'!$AJ53,'Energiefaktoren Ecoinvent'!$A:$A,0))),0,$AL53*INDEX('Energiefaktoren Ecoinvent'!$H:$H,MATCH('mobitool-Faktoren v2.0'!$AJ53,'Energiefaktoren Ecoinvent'!$A:$A,0))))</f>
        <v>0</v>
      </c>
      <c r="BH53" s="306">
        <f ca="1">IF(ISERROR(OFFSET('Daten KEA'!$A$1,MATCH(BH$5,'Daten KEA'!$A:$A,0)-1,MATCH(AO53,'Daten KEA'!$A$424:$ADO$424,0)-1)),0,OFFSET('Daten KEA'!$A$1,MATCH(BH$5,'Daten KEA'!$A:$A,0)-1,MATCH(AO53,'Daten KEA'!$A$424:$ADO$424,0)-1))-IF(ISERROR($AK53*INDEX('Energiefaktoren Ecoinvent'!$H:$H,MATCH('mobitool-Faktoren v2.0'!$AI53,'Energiefaktoren Ecoinvent'!$A:$A,0))),0,$AK53*INDEX('Energiefaktoren Ecoinvent'!$H:$H,MATCH('mobitool-Faktoren v2.0'!$AI53,'Energiefaktoren Ecoinvent'!$A:$A,0)))+IF(OR(AJ53="Benzin",AJ53="Diesel"),IF(ISERROR(OFFSET('Daten KEA'!$A$1,MATCH(BI$5,'Daten KEA'!$A:$A,0)-1,MATCH(AP53,'Daten KEA'!$A$424:$ADO$424,0)-1)),0,OFFSET('Daten KEA'!$A$1,MATCH(BI$5,'Daten KEA'!$A:$A,0)-1,MATCH(AP53,'Daten KEA'!$A$424:$ADO$424,0)-1))-IF(ISERROR($AL53*INDEX('Energiefaktoren Ecoinvent'!$H:$H,MATCH('mobitool-Faktoren v2.0'!$AJ53,'Energiefaktoren Ecoinvent'!$A:$A,0))),0,$AL53*INDEX('Energiefaktoren Ecoinvent'!$H:$H,MATCH('mobitool-Faktoren v2.0'!$AJ53,'Energiefaktoren Ecoinvent'!$A:$A,0))),0)</f>
        <v>0.58508894546969992</v>
      </c>
      <c r="BI53" s="306">
        <f ca="1">IF(OR(AJ53="Benzin",AJ53="Diesel"),0,IF(ISERROR(OFFSET('Daten KEA'!$A$1,MATCH(BI$5,'Daten KEA'!$A:$A,0)-1,MATCH(AP53,'Daten KEA'!$A$424:$ADO$424,0)-1)),0,OFFSET('Daten KEA'!$A$1,MATCH(BI$5,'Daten KEA'!$A:$A,0)-1,MATCH(AP53,'Daten KEA'!$A$424:$ADO$424,0)-1))-IF(ISERROR($AL53*INDEX('Energiefaktoren Ecoinvent'!$H:$H,MATCH('mobitool-Faktoren v2.0'!$AJ53,'Energiefaktoren Ecoinvent'!$A:$A,0))),0,$AL53*INDEX('Energiefaktoren Ecoinvent'!$H:$H,MATCH('mobitool-Faktoren v2.0'!$AJ53,'Energiefaktoren Ecoinvent'!$A:$A,0))))</f>
        <v>0</v>
      </c>
      <c r="BJ53" s="306">
        <f t="shared" ca="1" si="41"/>
        <v>2.1659614454697</v>
      </c>
      <c r="BK53" s="306">
        <f ca="1">IF(ISERROR(OFFSET('Daten KEA'!$A$1,MATCH(BK$5,'Daten KEA'!$A:$A,0)-1,MATCH(AQ53,'Daten KEA'!$A$424:$ADO$424,0)-1)),0,OFFSET('Daten KEA'!$A$1,MATCH(BK$5,'Daten KEA'!$A:$A,0)-1,MATCH(AQ53,'Daten KEA'!$A$424:$ADO$424,0)-1))</f>
        <v>2.9753289973224E-2</v>
      </c>
      <c r="BL53" s="306">
        <f ca="1">IF(ISERROR(OFFSET('Daten KEA'!$A$1,MATCH(BL$5,'Daten KEA'!$A:$A,0)-1,MATCH(AR53,'Daten KEA'!$A$424:$ADO$424,0)-1)),0,OFFSET('Daten KEA'!$A$1,MATCH(BL$5,'Daten KEA'!$A:$A,0)-1,MATCH(AR53,'Daten KEA'!$A$424:$ADO$424,0)-1))</f>
        <v>0.32955854199008999</v>
      </c>
      <c r="BM53" s="306">
        <f ca="1">IF(ISERROR(OFFSET('Daten KEA'!$A$1,MATCH(BM$5,'Daten KEA'!$A:$A,0)-1,MATCH(AS53,'Daten KEA'!$A$424:$ADO$424,0)-1)),0,OFFSET('Daten KEA'!$A$1,MATCH(BM$5,'Daten KEA'!$A:$A,0)-1,MATCH(AS53,'Daten KEA'!$A$424:$ADO$424,0)-1))</f>
        <v>0.54186232832661996</v>
      </c>
      <c r="BN53" s="307">
        <f t="shared" ca="1" si="43"/>
        <v>3.067135605759634</v>
      </c>
      <c r="BO53" s="306">
        <f ca="1">IF(ISERROR(OFFSET('Daten KEA'!$A$1,MATCH(BO$5,'Daten KEA'!$A:$A,0)-1,MATCH(AT53,'Daten KEA'!$A$424:$ADO$424,0)-1)),0,OFFSET('Daten KEA'!$A$1,MATCH(BO$5,'Daten KEA'!$A:$A,0)-1,MATCH(AT53,'Daten KEA'!$A$424:$ADO$424,0)-1))</f>
        <v>3.0671356283597002</v>
      </c>
      <c r="BP53" s="305">
        <f t="shared" ca="1" si="8"/>
        <v>1.0000000073684601</v>
      </c>
      <c r="BQ53" s="308">
        <f ca="1">IF(ISERROR(OFFSET('Daten GWP'!$A$1,MATCH(BQ$5,'Daten GWP'!$A:$A,0)-1,MATCH(AM53,'Daten GWP'!$A$424:$ADO$424,0)-1)),0,OFFSET('Daten GWP'!$A$1,MATCH(BQ$5,'Daten GWP'!$A:$A,0)-1,MATCH(AM53,'Daten GWP'!$A$424:$ADO$424,0)-1))*1000</f>
        <v>120.05250000000001</v>
      </c>
      <c r="BR53" s="308">
        <f ca="1">IF(ISERROR(OFFSET('Daten GWP'!$A$1,MATCH(BR$5,'Daten GWP'!$A:$A,0)-1,MATCH(AN53,'Daten GWP'!$A$424:$ADO$424,0)-1)),0,OFFSET('Daten GWP'!$A$1,MATCH(BR$5,'Daten GWP'!$A:$A,0)-1,MATCH(AN53,'Daten GWP'!$A$424:$ADO$424,0)-1))*1000</f>
        <v>0</v>
      </c>
      <c r="BS53" s="308">
        <f ca="1">IF(ISERROR(OFFSET('Daten GWP'!$A$1,MATCH(BS$5,'Daten GWP'!$A:$A,0)-1,MATCH(AO53,'Daten GWP'!$A$424:$ADO$424,0)-1)),0,OFFSET('Daten GWP'!$A$1,MATCH(BS$5,'Daten GWP'!$A:$A,0)-1,MATCH(AO53,'Daten GWP'!$A$424:$ADO$424,0)-1))*1000</f>
        <v>31.884703999999999</v>
      </c>
      <c r="BT53" s="308">
        <f ca="1">IF(ISERROR(OFFSET('Daten GWP'!$A$1,MATCH(BT$5,'Daten GWP'!$A:$A,0)-1,MATCH(AP53,'Daten GWP'!$A$424:$ADO$424,0)-1)),0,OFFSET('Daten GWP'!$A$1,MATCH(BT$5,'Daten GWP'!$A:$A,0)-1,MATCH(AP53,'Daten GWP'!$A$424:$ADO$424,0)-1))*1000</f>
        <v>0</v>
      </c>
      <c r="BU53" s="308">
        <f t="shared" ca="1" si="9"/>
        <v>151.93720400000001</v>
      </c>
      <c r="BV53" s="308">
        <f ca="1">IF(ISERROR(OFFSET('Daten GWP'!$A$1,MATCH(BV$5,'Daten GWP'!$A:$A,0)-1,MATCH(AQ53,'Daten GWP'!$A$424:$ADO$424,0)-1)),0,OFFSET('Daten GWP'!$A$1,MATCH(BV$5,'Daten GWP'!$A:$A,0)-1,MATCH(AQ53,'Daten GWP'!$A$424:$ADO$424,0)-1))*1000</f>
        <v>1.0850371999999999</v>
      </c>
      <c r="BW53" s="308">
        <f ca="1">IF(ISERROR(OFFSET('Daten GWP'!$A$1,MATCH(BW$5,'Daten GWP'!$A:$A,0)-1,MATCH(AR53,'Daten GWP'!$A$424:$ADO$424,0)-1)),0,OFFSET('Daten GWP'!$A$1,MATCH(BW$5,'Daten GWP'!$A:$A,0)-1,MATCH(AR53,'Daten GWP'!$A$424:$ADO$424,0)-1))*1000</f>
        <v>19.175219000000002</v>
      </c>
      <c r="BX53" s="308">
        <f ca="1">IF(ISERROR(OFFSET('Daten GWP'!$A$1,MATCH(BX$5,'Daten GWP'!$A:$A,0)-1,MATCH(AS53,'Daten GWP'!$A$424:$ADO$424,0)-1)),0,OFFSET('Daten GWP'!$A$1,MATCH(BX$5,'Daten GWP'!$A:$A,0)-1,MATCH(AS53,'Daten GWP'!$A$424:$ADO$424,0)-1))*1000</f>
        <v>7.4755754000000003</v>
      </c>
      <c r="BY53" s="309">
        <f t="shared" ca="1" si="44"/>
        <v>179.67303559999999</v>
      </c>
      <c r="BZ53" s="308">
        <f ca="1">IF(ISERROR(OFFSET('Daten GWP'!$A$1,MATCH(BZ$5,'Daten GWP'!$A:$A,0)-1,MATCH(AT53,'Daten GWP'!$A$424:$ADO$424,0)-1)),0,OFFSET('Daten GWP'!$A$1,MATCH(BZ$5,'Daten GWP'!$A:$A,0)-1,MATCH(AT53,'Daten GWP'!$A$424:$ADO$424,0)-1))*1000</f>
        <v>179.67304000000001</v>
      </c>
      <c r="CA53" s="305">
        <f t="shared" ca="1" si="11"/>
        <v>1.000000024488928</v>
      </c>
      <c r="CB53" s="310">
        <f ca="1">IF(ISERROR(OFFSET('Daten Elementary'!$A$1,MATCH(CB$5,'Daten Elementary'!$A:$A,0)-1,MATCH(AM53,'Daten Elementary'!$A$424:$ADO$424,0)-1)),0,OFFSET('Daten Elementary'!$A$1,MATCH(CB$5,'Daten Elementary'!$A:$A,0)-1,MATCH(AM53,'Daten Elementary'!$A$424:$ADO$424,0)-1))*1000000</f>
        <v>6.8939127999999998</v>
      </c>
      <c r="CC53" s="310">
        <f ca="1">IF(ISERROR(OFFSET('Daten Elementary'!$A$1,MATCH(CC$5,'Daten Elementary'!$A:$A,0)-1,MATCH(AN53,'Daten Elementary'!$A$424:$ADO$424,0)-1)),0,OFFSET('Daten Elementary'!$A$1,MATCH(CC$5,'Daten Elementary'!$A:$A,0)-1,MATCH(AN53,'Daten Elementary'!$A$424:$ADO$424,0)-1))*1000000</f>
        <v>0</v>
      </c>
      <c r="CD53" s="310">
        <f ca="1">IF(ISERROR(OFFSET('Daten Elementary'!$A$1,MATCH(CD$5,'Daten Elementary'!$A:$A,0)-1,MATCH(AO53,'Daten Elementary'!$A$424:$ADO$424,0)-1)),0,OFFSET('Daten Elementary'!$A$1,MATCH(CD$5,'Daten Elementary'!$A:$A,0)-1,MATCH(AO53,'Daten Elementary'!$A$424:$ADO$424,0)-1))*1000000</f>
        <v>11.619817999999999</v>
      </c>
      <c r="CE53" s="310">
        <f ca="1">IF(ISERROR(OFFSET('Daten Elementary'!$A$1,MATCH(CE$5,'Daten Elementary'!$A:$A,0)-1,MATCH(AP53,'Daten Elementary'!$A$424:$ADO$424,0)-1)),0,OFFSET('Daten Elementary'!$A$1,MATCH(CE$5,'Daten Elementary'!$A:$A,0)-1,MATCH(AP53,'Daten Elementary'!$A$424:$ADO$424,0)-1))*1000000</f>
        <v>0</v>
      </c>
      <c r="CF53" s="310">
        <f t="shared" ca="1" si="12"/>
        <v>18.513730799999998</v>
      </c>
      <c r="CG53" s="310">
        <f ca="1">IF(ISERROR(OFFSET('Daten Elementary'!$A$1,MATCH(CG$5,'Daten Elementary'!$A:$A,0)-1,MATCH(AQ53,'Daten Elementary'!$A$424:$ADO$424,0)-1)),0,OFFSET('Daten Elementary'!$A$1,MATCH(CG$5,'Daten Elementary'!$A:$A,0)-1,MATCH(AQ53,'Daten Elementary'!$A$424:$ADO$424,0)-1))*1000000</f>
        <v>0.42765479000000001</v>
      </c>
      <c r="CH53" s="310">
        <f ca="1">IF(ISERROR(OFFSET('Daten Elementary'!$A$1,MATCH(CH$5,'Daten Elementary'!$A:$A,0)-1,MATCH(AR53,'Daten Elementary'!$A$424:$ADO$424,0)-1)),0,OFFSET('Daten Elementary'!$A$1,MATCH(CH$5,'Daten Elementary'!$A:$A,0)-1,MATCH(AR53,'Daten Elementary'!$A$424:$ADO$424,0)-1))*1000000</f>
        <v>11.240115000000001</v>
      </c>
      <c r="CI53" s="310">
        <f ca="1">IF(ISERROR(OFFSET('Daten Elementary'!$A$1,MATCH(CI$5,'Daten Elementary'!$A:$A,0)-1,MATCH(AS53,'Daten Elementary'!$A$424:$ADO$424,0)-1)),0,OFFSET('Daten Elementary'!$A$1,MATCH(CI$5,'Daten Elementary'!$A:$A,0)-1,MATCH(AS53,'Daten Elementary'!$A$424:$ADO$424,0)-1))*1000000</f>
        <v>4.8283448</v>
      </c>
      <c r="CJ53" s="311">
        <f t="shared" ca="1" si="13"/>
        <v>35.009845389999995</v>
      </c>
      <c r="CK53" s="310">
        <f ca="1">IF(ISERROR(OFFSET('Daten Elementary'!$A$1,MATCH(CK$5,'Daten Elementary'!$A:$A,0)-1,MATCH($AT53,'Daten Elementary'!$A$424:$ADO$424,0)-1)),0,OFFSET('Daten Elementary'!$A$1,MATCH(CK$5,'Daten Elementary'!$A:$A,0)-1,MATCH($AT53,'Daten Elementary'!$A$424:$ADO$424,0)-1))*1000000</f>
        <v>35.009844999999999</v>
      </c>
      <c r="CL53" s="305">
        <f t="shared" ca="1" si="14"/>
        <v>0.99999998886027652</v>
      </c>
      <c r="CM53" s="312">
        <f ca="1">IF(ISERROR(OFFSET('Daten Elementary'!$A$1,MATCH(CM$5,'Daten Elementary'!$A:$A,0)-1,MATCH(AM53,'Daten Elementary'!$A$424:$ADO$424,0)-1)),0,OFFSET('Daten Elementary'!$A$1,MATCH(CM$5,'Daten Elementary'!$A:$A,0)-1,MATCH(AM53,'Daten Elementary'!$A$424:$ADO$424,0)-1))*1000000</f>
        <v>5.3404711999999996</v>
      </c>
      <c r="CN53" s="312">
        <f ca="1">IF(ISERROR(OFFSET('Daten Elementary'!$A$1,MATCH(CN$5,'Daten Elementary'!$A:$A,0)-1,MATCH(AN53,'Daten Elementary'!$A$424:$ADO$424,0)-1)),0,OFFSET('Daten Elementary'!$A$1,MATCH(CN$5,'Daten Elementary'!$A:$A,0)-1,MATCH(AN53,'Daten Elementary'!$A$424:$ADO$424,0)-1))*1000000</f>
        <v>0</v>
      </c>
      <c r="CO53" s="312">
        <f ca="1">IF(ISERROR(OFFSET('Daten Elementary'!$A$1,MATCH(CO$5,'Daten Elementary'!$A:$A,0)-1,MATCH(AO53,'Daten Elementary'!$A$424:$ADO$424,0)-1)),0,OFFSET('Daten Elementary'!$A$1,MATCH(CO$5,'Daten Elementary'!$A:$A,0)-1,MATCH(AO53,'Daten Elementary'!$A$424:$ADO$424,0)-1))*1000000</f>
        <v>9.4225288999999997</v>
      </c>
      <c r="CP53" s="312">
        <f ca="1">IF(ISERROR(OFFSET('Daten Elementary'!$A$1,MATCH(CP$5,'Daten Elementary'!$A:$A,0)-1,MATCH(AP53,'Daten Elementary'!$A$424:$ADO$424,0)-1)),0,OFFSET('Daten Elementary'!$A$1,MATCH(CP$5,'Daten Elementary'!$A:$A,0)-1,MATCH(AP53,'Daten Elementary'!$A$424:$ADO$424,0)-1))*1000000</f>
        <v>0</v>
      </c>
      <c r="CQ53" s="312">
        <f t="shared" ca="1" si="15"/>
        <v>14.763000099999999</v>
      </c>
      <c r="CR53" s="312">
        <f ca="1">IF(ISERROR(OFFSET('Daten Elementary'!$A$1,MATCH(CR$5,'Daten Elementary'!$A:$A,0)-1,MATCH(AQ53,'Daten Elementary'!$A$424:$ADO$424,0)-1)),0,OFFSET('Daten Elementary'!$A$1,MATCH(CR$5,'Daten Elementary'!$A:$A,0)-1,MATCH(AQ53,'Daten Elementary'!$A$424:$ADO$424,0)-1))*1000000</f>
        <v>0.28621017999999998</v>
      </c>
      <c r="CS53" s="312">
        <f ca="1">IF(ISERROR(OFFSET('Daten Elementary'!$A$1,MATCH(CS$5,'Daten Elementary'!$A:$A,0)-1,MATCH(AR53,'Daten Elementary'!$A$424:$ADO$424,0)-1)),0,OFFSET('Daten Elementary'!$A$1,MATCH(CS$5,'Daten Elementary'!$A:$A,0)-1,MATCH(AR53,'Daten Elementary'!$A$424:$ADO$424,0)-1))*1000000</f>
        <v>5.2031638000000004</v>
      </c>
      <c r="CT53" s="312">
        <f ca="1">IF(ISERROR(OFFSET('Daten Elementary'!$A$1,MATCH(CT$5,'Daten Elementary'!$A:$A,0)-1,MATCH(AS53,'Daten Elementary'!$A$424:$ADO$424,0)-1)),0,OFFSET('Daten Elementary'!$A$1,MATCH(CT$5,'Daten Elementary'!$A:$A,0)-1,MATCH(AS53,'Daten Elementary'!$A$424:$ADO$424,0)-1))*1000000</f>
        <v>2.7236108999999997</v>
      </c>
      <c r="CU53" s="313">
        <f t="shared" ca="1" si="16"/>
        <v>22.97598498</v>
      </c>
      <c r="CV53" s="312">
        <f ca="1">IF(ISERROR(OFFSET('Daten Elementary'!$A$1,MATCH(CV$5,'Daten Elementary'!$A:$A,0)-1,MATCH($AT53,'Daten Elementary'!$A$424:$ADO$424,0)-1)),0,OFFSET('Daten Elementary'!$A$1,MATCH(CV$5,'Daten Elementary'!$A:$A,0)-1,MATCH($AT53,'Daten Elementary'!$A$424:$ADO$424,0)-1))*1000000</f>
        <v>22.975985000000001</v>
      </c>
      <c r="CW53" s="305">
        <f t="shared" ca="1" si="17"/>
        <v>1.0000000008704741</v>
      </c>
      <c r="CX53" s="314">
        <f ca="1">IF(ISERROR(OFFSET('Daten Elementary'!$A$1,MATCH(CX$5,'Daten Elementary'!$A:$A,0)-1,MATCH(AM53,'Daten Elementary'!$A$424:$ADO$424,0)-1)),0,OFFSET('Daten Elementary'!$A$1,MATCH(CX$5,'Daten Elementary'!$A:$A,0)-1,MATCH(AM53,'Daten Elementary'!$A$424:$ADO$424,0)-1))*1000000</f>
        <v>139.32015999999999</v>
      </c>
      <c r="CY53" s="314">
        <f ca="1">IF(ISERROR(OFFSET('Daten Elementary'!$A$1,MATCH(CY$5,'Daten Elementary'!$A:$A,0)-1,MATCH(AN53,'Daten Elementary'!$A$424:$ADO$424,0)-1)),0,OFFSET('Daten Elementary'!$A$1,MATCH(CY$5,'Daten Elementary'!$A:$A,0)-1,MATCH(AN53,'Daten Elementary'!$A$424:$ADO$424,0)-1))*1000000</f>
        <v>0</v>
      </c>
      <c r="CZ53" s="314">
        <f ca="1">IF(ISERROR(OFFSET('Daten Elementary'!$A$1,MATCH(CZ$5,'Daten Elementary'!$A:$A,0)-1,MATCH(AO53,'Daten Elementary'!$A$424:$ADO$424,0)-1)),0,OFFSET('Daten Elementary'!$A$1,MATCH(CZ$5,'Daten Elementary'!$A:$A,0)-1,MATCH(AO53,'Daten Elementary'!$A$424:$ADO$424,0)-1))*1000000</f>
        <v>106.49491999999999</v>
      </c>
      <c r="DA53" s="314">
        <f ca="1">IF(ISERROR(OFFSET('Daten Elementary'!$A$1,MATCH(DA$5,'Daten Elementary'!$A:$A,0)-1,MATCH(AP53,'Daten Elementary'!$A$424:$ADO$424,0)-1)),0,OFFSET('Daten Elementary'!$A$1,MATCH(DA$5,'Daten Elementary'!$A:$A,0)-1,MATCH(AP53,'Daten Elementary'!$A$424:$ADO$424,0)-1))*1000000</f>
        <v>0</v>
      </c>
      <c r="DB53" s="314">
        <f t="shared" ca="1" si="18"/>
        <v>245.81507999999997</v>
      </c>
      <c r="DC53" s="314">
        <f ca="1">IF(ISERROR(OFFSET('Daten Elementary'!$A$1,MATCH(DC$5,'Daten Elementary'!$A:$A,0)-1,MATCH(AQ53,'Daten Elementary'!$A$424:$ADO$424,0)-1)),0,OFFSET('Daten Elementary'!$A$1,MATCH(DC$5,'Daten Elementary'!$A:$A,0)-1,MATCH(AQ53,'Daten Elementary'!$A$424:$ADO$424,0)-1))*1000000</f>
        <v>1.0835429000000001</v>
      </c>
      <c r="DD53" s="314">
        <f ca="1">IF(ISERROR(OFFSET('Daten Elementary'!$A$1,MATCH(DD$5,'Daten Elementary'!$A:$A,0)-1,MATCH(AR53,'Daten Elementary'!$A$424:$ADO$424,0)-1)),0,OFFSET('Daten Elementary'!$A$1,MATCH(DD$5,'Daten Elementary'!$A:$A,0)-1,MATCH(AR53,'Daten Elementary'!$A$424:$ADO$424,0)-1))*1000000</f>
        <v>18.422274999999999</v>
      </c>
      <c r="DE53" s="314">
        <f ca="1">IF(ISERROR(OFFSET('Daten Elementary'!$A$1,MATCH(DE$5,'Daten Elementary'!$A:$A,0)-1,MATCH(AS53,'Daten Elementary'!$A$424:$ADO$424,0)-1)),0,OFFSET('Daten Elementary'!$A$1,MATCH(DE$5,'Daten Elementary'!$A:$A,0)-1,MATCH(AS53,'Daten Elementary'!$A$424:$ADO$424,0)-1))*1000000</f>
        <v>15.819679999999998</v>
      </c>
      <c r="DF53" s="315">
        <f t="shared" ca="1" si="19"/>
        <v>281.14057789999998</v>
      </c>
      <c r="DG53" s="314">
        <f ca="1">IF(ISERROR(OFFSET('Daten Elementary'!$A$1,MATCH(DG$5,'Daten Elementary'!$A:$A,0)-1,MATCH($AT53,'Daten Elementary'!$A$424:$ADO$424,0)-1)),0,OFFSET('Daten Elementary'!$A$1,MATCH(DG$5,'Daten Elementary'!$A:$A,0)-1,MATCH($AT53,'Daten Elementary'!$A$424:$ADO$424,0)-1))*1000000</f>
        <v>281.14056999999997</v>
      </c>
      <c r="DH53" s="305">
        <f t="shared" ca="1" si="20"/>
        <v>0.99999997190017864</v>
      </c>
      <c r="DI53" s="316">
        <f ca="1">IF(ISERROR(OFFSET('Daten Elementary'!$A$1,MATCH(DI$5,'Daten Elementary'!$A:$A,0)-1,MATCH(AM53,'Daten Elementary'!$A$424:$ADO$424,0)-1)),0,OFFSET('Daten Elementary'!$A$1,MATCH(DI$5,'Daten Elementary'!$A:$A,0)-1,MATCH(AM53,'Daten Elementary'!$A$424:$ADO$424,0)-1))*1000000</f>
        <v>139.28</v>
      </c>
      <c r="DJ53" s="316">
        <f ca="1">IF(ISERROR(OFFSET('Daten Elementary'!$A$1,MATCH(DJ$5,'Daten Elementary'!$A:$A,0)-1,MATCH(AN53,'Daten Elementary'!$A$424:$ADO$424,0)-1)),0,OFFSET('Daten Elementary'!$A$1,MATCH(DJ$5,'Daten Elementary'!$A:$A,0)-1,MATCH(AN53,'Daten Elementary'!$A$424:$ADO$424,0)-1))*1000000</f>
        <v>0</v>
      </c>
      <c r="DK53" s="316">
        <f ca="1">IF(ISERROR(OFFSET('Daten Elementary'!$A$1,MATCH(DK$5,'Daten Elementary'!$A:$A,0)-1,MATCH(AO53,'Daten Elementary'!$A$424:$ADO$424,0)-1)),0,OFFSET('Daten Elementary'!$A$1,MATCH(DK$5,'Daten Elementary'!$A:$A,0)-1,MATCH(AO53,'Daten Elementary'!$A$424:$ADO$424,0)-1))*1000000</f>
        <v>113.96805999999999</v>
      </c>
      <c r="DL53" s="316">
        <f ca="1">IF(ISERROR(OFFSET('Daten Elementary'!$A$1,MATCH(DL$5,'Daten Elementary'!$A:$A,0)-1,MATCH(AP53,'Daten Elementary'!$A$424:$ADO$424,0)-1)),0,OFFSET('Daten Elementary'!$A$1,MATCH(DL$5,'Daten Elementary'!$A:$A,0)-1,MATCH(AP53,'Daten Elementary'!$A$424:$ADO$424,0)-1))*1000000</f>
        <v>0</v>
      </c>
      <c r="DM53" s="316">
        <f t="shared" ca="1" si="21"/>
        <v>253.24806000000001</v>
      </c>
      <c r="DN53" s="316">
        <f ca="1">IF(ISERROR(OFFSET('Daten Elementary'!$A$1,MATCH(DN$5,'Daten Elementary'!$A:$A,0)-1,MATCH(AQ53,'Daten Elementary'!$A$424:$ADO$424,0)-1)),0,OFFSET('Daten Elementary'!$A$1,MATCH(DN$5,'Daten Elementary'!$A:$A,0)-1,MATCH(AQ53,'Daten Elementary'!$A$424:$ADO$424,0)-1))*1000000</f>
        <v>1.9759077</v>
      </c>
      <c r="DO53" s="316">
        <f ca="1">IF(ISERROR(OFFSET('Daten Elementary'!$A$1,MATCH(DO$5,'Daten Elementary'!$A:$A,0)-1,MATCH(AR53,'Daten Elementary'!$A$424:$ADO$424,0)-1)),0,OFFSET('Daten Elementary'!$A$1,MATCH(DO$5,'Daten Elementary'!$A:$A,0)-1,MATCH(AR53,'Daten Elementary'!$A$424:$ADO$424,0)-1))*1000000</f>
        <v>31.188137999999999</v>
      </c>
      <c r="DP53" s="316">
        <f ca="1">IF(ISERROR(OFFSET('Daten Elementary'!$A$1,MATCH(DP$5,'Daten Elementary'!$A:$A,0)-1,MATCH(AS53,'Daten Elementary'!$A$424:$ADO$424,0)-1)),0,OFFSET('Daten Elementary'!$A$1,MATCH(DP$5,'Daten Elementary'!$A:$A,0)-1,MATCH(AS53,'Daten Elementary'!$A$424:$ADO$424,0)-1))*1000000</f>
        <v>18.168298</v>
      </c>
      <c r="DQ53" s="317">
        <f t="shared" ca="1" si="22"/>
        <v>304.58040369999998</v>
      </c>
      <c r="DR53" s="316">
        <f ca="1">IF(ISERROR(OFFSET('Daten Elementary'!$A$1,MATCH(DR$5,'Daten Elementary'!$A:$A,0)-1,MATCH($AT53,'Daten Elementary'!$A$424:$ADO$424,0)-1)),0,OFFSET('Daten Elementary'!$A$1,MATCH(DR$5,'Daten Elementary'!$A:$A,0)-1,MATCH($AT53,'Daten Elementary'!$A$424:$ADO$424,0)-1))*1000000</f>
        <v>304.5804</v>
      </c>
      <c r="DS53" s="305">
        <f t="shared" ca="1" si="23"/>
        <v>0.99999998785214039</v>
      </c>
      <c r="DT53" s="318">
        <f ca="1">IF(ISERROR(OFFSET('Daten UBP13'!$A$1,MATCH(DT$5,'Daten UBP13'!$A:$A,0)-1,MATCH(AM53,'Daten UBP13'!$A$424:$AEG$424,0)-1)),0,OFFSET('Daten UBP13'!$A$1,MATCH(DT$5,'Daten UBP13'!$A:$A,0)-1,MATCH(AM53,'Daten UBP13'!$A$424:$AEG$424,0)-1))</f>
        <v>203.98058</v>
      </c>
      <c r="DU53" s="318">
        <f ca="1">IF(ISERROR(OFFSET('Daten UBP13'!$A$1,MATCH(DU$5,'Daten UBP13'!$A:$A,0)-1,MATCH(AN53,'Daten UBP13'!$A$424:$AEG$424,0)-1)),0,OFFSET('Daten UBP13'!$A$1,MATCH(DU$5,'Daten UBP13'!$A:$A,0)-1,MATCH(AN53,'Daten UBP13'!$A$424:$AEG$424,0)-1))</f>
        <v>0</v>
      </c>
      <c r="DV53" s="318">
        <f ca="1">IF(ISERROR(OFFSET('Daten UBP13'!$A$1,MATCH(DV$5,'Daten UBP13'!$A:$A,0)-1,MATCH(AO53,'Daten UBP13'!$A$424:$AEG$424,0)-1)),0,OFFSET('Daten UBP13'!$A$1,MATCH(DV$5,'Daten UBP13'!$A:$A,0)-1,MATCH(AO53,'Daten UBP13'!$A$424:$AEG$424,0)-1))</f>
        <v>58.283023</v>
      </c>
      <c r="DW53" s="318">
        <f ca="1">IF(ISERROR(OFFSET('Daten UBP13'!$A$1,MATCH(DW$5,'Daten UBP13'!$A:$A,0)-1,MATCH(AP53,'Daten UBP13'!$A$424:$AEG$424,0)-1)),0,OFFSET('Daten UBP13'!$A$1,MATCH(DW$5,'Daten UBP13'!$A:$A,0)-1,MATCH(AP53,'Daten UBP13'!$A$424:$AEG$424,0)-1))</f>
        <v>0</v>
      </c>
      <c r="DX53" s="318">
        <f t="shared" ca="1" si="24"/>
        <v>262.26360299999999</v>
      </c>
      <c r="DY53" s="318">
        <f ca="1">IF(ISERROR(OFFSET('Daten UBP13'!$A$1,MATCH(DY$5,'Daten UBP13'!$A:$A,0)-1,MATCH(AQ53,'Daten UBP13'!$A$424:$AEG$424,0)-1)),0,OFFSET('Daten UBP13'!$A$1,MATCH(DY$5,'Daten UBP13'!$A:$A,0)-1,MATCH(AQ53,'Daten UBP13'!$A$424:$AEG$424,0)-1))</f>
        <v>1.5893718999999999</v>
      </c>
      <c r="DZ53" s="318">
        <f ca="1">IF(ISERROR(OFFSET('Daten UBP13'!$A$1,MATCH(DZ$5,'Daten UBP13'!$A:$A,0)-1,MATCH(AR53,'Daten UBP13'!$A$424:$AEG$424,0)-1)),0,OFFSET('Daten UBP13'!$A$1,MATCH(DZ$5,'Daten UBP13'!$A:$A,0)-1,MATCH(AR53,'Daten UBP13'!$A$424:$AEG$424,0)-1))</f>
        <v>27.267824999999998</v>
      </c>
      <c r="EA53" s="318">
        <f ca="1">IF(ISERROR(OFFSET('Daten UBP13'!$A$1,MATCH(EA$5,'Daten UBP13'!$A:$A,0)-1,MATCH(AS53,'Daten UBP13'!$A$424:$AEG$424,0)-1)),0,OFFSET('Daten UBP13'!$A$1,MATCH(EA$5,'Daten UBP13'!$A:$A,0)-1,MATCH(AS53,'Daten UBP13'!$A$424:$AEG$424,0)-1))</f>
        <v>23.892600000000002</v>
      </c>
      <c r="EB53" s="319">
        <f t="shared" ca="1" si="25"/>
        <v>315.01339990000002</v>
      </c>
      <c r="EC53" s="318">
        <f ca="1">IF(ISERROR(OFFSET('Daten UBP13'!$A$1,MATCH(EC$5,'Daten UBP13'!$A:$A,0)-1,MATCH(AT53,'Daten UBP13'!$A$424:$AEG$424,0)-1)),0,OFFSET('Daten UBP13'!$A$1,MATCH(EC$5,'Daten UBP13'!$A:$A,0)-1,MATCH(AT53,'Daten UBP13'!$A$424:$AEG$424,0)-1))</f>
        <v>315.01339999999999</v>
      </c>
      <c r="ED53" s="305">
        <f t="shared" ca="1" si="26"/>
        <v>1.0000000003174467</v>
      </c>
      <c r="EE53" s="320">
        <f ca="1">IF(ISERROR(OFFSET('Daten ReCiPe'!$A$1,MATCH(EE$5,'Daten ReCiPe'!$A:$A,0)-1,MATCH(AM53,'Daten ReCiPe'!$A$424:$ADO$424,0)-1)),0,OFFSET('Daten ReCiPe'!$A$1,MATCH(EE$5,'Daten ReCiPe'!$A:$A,0)-1,MATCH(AM53,'Daten ReCiPe'!$A$424:$ADO$424,0)-1))*1000</f>
        <v>5.5971850000000005</v>
      </c>
      <c r="EF53" s="320">
        <f ca="1">IF(ISERROR(OFFSET('Daten ReCiPe'!$A$1,MATCH(EF$5,'Daten ReCiPe'!$A:$A,0)-1,MATCH(AN53,'Daten ReCiPe'!$A$424:$ADO$424,0)-1)),0,OFFSET('Daten ReCiPe'!$A$1,MATCH(EF$5,'Daten ReCiPe'!$A:$A,0)-1,MATCH(AN53,'Daten ReCiPe'!$A$424:$ADO$424,0)-1))*1000</f>
        <v>0</v>
      </c>
      <c r="EG53" s="320">
        <f ca="1">IF(ISERROR(OFFSET('Daten ReCiPe'!$A$1,MATCH(EG$5,'Daten ReCiPe'!$A:$A,0)-1,MATCH(AO53,'Daten ReCiPe'!$A$424:$ADO$424,0)-1)),0,OFFSET('Daten ReCiPe'!$A$1,MATCH(EG$5,'Daten ReCiPe'!$A:$A,0)-1,MATCH(AO53,'Daten ReCiPe'!$A$424:$ADO$424,0)-1))*1000</f>
        <v>8.7518399999999996</v>
      </c>
      <c r="EH53" s="320">
        <f ca="1">IF(ISERROR(OFFSET('Daten ReCiPe'!$A$1,MATCH(EH$5,'Daten ReCiPe'!$A:$A,0)-1,MATCH(AP53,'Daten ReCiPe'!$A$424:$ADO$424,0)-1)),0,OFFSET('Daten ReCiPe'!$A$1,MATCH(EH$5,'Daten ReCiPe'!$A:$A,0)-1,MATCH(AP53,'Daten ReCiPe'!$A$424:$ADO$424,0)-1))*1000</f>
        <v>0</v>
      </c>
      <c r="EI53" s="320">
        <f t="shared" ca="1" si="27"/>
        <v>14.349025000000001</v>
      </c>
      <c r="EJ53" s="320">
        <f ca="1">IF(ISERROR(OFFSET('Daten ReCiPe'!$A$1,MATCH(EJ$5,'Daten ReCiPe'!$A:$A,0)-1,MATCH(AQ53,'Daten ReCiPe'!$A$424:$ADO$424,0)-1)),0,OFFSET('Daten ReCiPe'!$A$1,MATCH(EJ$5,'Daten ReCiPe'!$A:$A,0)-1,MATCH(AQ53,'Daten ReCiPe'!$A$424:$ADO$424,0)-1))*1000</f>
        <v>0.14561236000000002</v>
      </c>
      <c r="EK53" s="320">
        <f ca="1">IF(ISERROR(OFFSET('Daten ReCiPe'!$A$1,MATCH(EK$5,'Daten ReCiPe'!$A:$A,0)-1,MATCH(AR53,'Daten ReCiPe'!$A$424:$ADO$424,0)-1)),0,OFFSET('Daten ReCiPe'!$A$1,MATCH(EK$5,'Daten ReCiPe'!$A:$A,0)-1,MATCH(AR53,'Daten ReCiPe'!$A$424:$ADO$424,0)-1))*1000</f>
        <v>2.1108459000000002</v>
      </c>
      <c r="EL53" s="320">
        <f ca="1">IF(ISERROR(OFFSET('Daten ReCiPe'!$A$1,MATCH(EL$5,'Daten ReCiPe'!$A:$A,0)-1,MATCH(AS53,'Daten ReCiPe'!$A$424:$ADO$424,0)-1)),0,OFFSET('Daten ReCiPe'!$A$1,MATCH(EL$5,'Daten ReCiPe'!$A:$A,0)-1,MATCH(AS53,'Daten ReCiPe'!$A$424:$ADO$424,0)-1))*1000</f>
        <v>0.89878025000000006</v>
      </c>
      <c r="EM53" s="321">
        <f t="shared" ca="1" si="28"/>
        <v>17.504263510000001</v>
      </c>
      <c r="EN53" s="320">
        <f ca="1">IF(ISERROR(OFFSET('Daten ReCiPe'!$A$1,MATCH(EN$5,'Daten ReCiPe'!$A:$A,0)-1,MATCH(AT53,'Daten ReCiPe'!$A$424:$ADO$424,0)-1)),0,OFFSET('Daten ReCiPe'!$A$1,MATCH(EN$5,'Daten ReCiPe'!$A:$A,0)-1,MATCH(AT53,'Daten ReCiPe'!$A$424:$ADO$424,0)-1))*1000</f>
        <v>17.504262999999998</v>
      </c>
      <c r="EO53" s="305">
        <f t="shared" ca="1" si="29"/>
        <v>0.99999997086424097</v>
      </c>
      <c r="EP53" s="322">
        <f ca="1">IF(ISERROR(OFFSET('Daten Elementary'!$A$1,MATCH(EP$5,'Daten Elementary'!$A:$A,0)-1,MATCH(AM53,'Daten Elementary'!$A$424:$ADO$424,0)-1)),0,OFFSET('Daten Elementary'!$A$1,MATCH(EP$5,'Daten Elementary'!$A:$A,0)-1,MATCH(AM53,'Daten Elementary'!$A$424:$ADO$424,0)-1))*1000000</f>
        <v>0.57744437000000004</v>
      </c>
      <c r="EQ53" s="322">
        <f ca="1">IF(ISERROR(OFFSET('Daten Elementary'!$A$1,MATCH(EQ$5,'Daten Elementary'!$A:$A,0)-1,MATCH(AN53,'Daten Elementary'!$A$424:$ADO$424,0)-1)),0,OFFSET('Daten Elementary'!$A$1,MATCH(EQ$5,'Daten Elementary'!$A:$A,0)-1,MATCH(AN53,'Daten Elementary'!$A$424:$ADO$424,0)-1))*1000000</f>
        <v>0</v>
      </c>
      <c r="ER53" s="322">
        <f ca="1">IF(ISERROR(OFFSET('Daten Elementary'!$A$1,MATCH(ER$5,'Daten Elementary'!$A:$A,0)-1,MATCH(AO53,'Daten Elementary'!$A$424:$ADO$424,0)-1)),0,OFFSET('Daten Elementary'!$A$1,MATCH(ER$5,'Daten Elementary'!$A:$A,0)-1,MATCH(AO53,'Daten Elementary'!$A$424:$ADO$424,0)-1))*1000000</f>
        <v>280.17165</v>
      </c>
      <c r="ES53" s="322">
        <f ca="1">IF(ISERROR(OFFSET('Daten Elementary'!$A$1,MATCH(ES$5,'Daten Elementary'!$A:$A,0)-1,MATCH(AP53,'Daten Elementary'!$A$424:$ADO$424,0)-1)),0,OFFSET('Daten Elementary'!$A$1,MATCH(ES$5,'Daten Elementary'!$A:$A,0)-1,MATCH(AP53,'Daten Elementary'!$A$424:$ADO$424,0)-1))*1000000</f>
        <v>0</v>
      </c>
      <c r="ET53" s="322">
        <f t="shared" ca="1" si="30"/>
        <v>280.74909437000002</v>
      </c>
      <c r="EU53" s="322">
        <f ca="1">IF(ISERROR(OFFSET('Daten Elementary'!$A$1,MATCH(EU$5,'Daten Elementary'!$A:$A,0)-1,MATCH(AQ53,'Daten Elementary'!$A$424:$ADO$424,0)-1)),0,OFFSET('Daten Elementary'!$A$1,MATCH(EU$5,'Daten Elementary'!$A:$A,0)-1,MATCH(AQ53,'Daten Elementary'!$A$424:$ADO$424,0)-1))*1000000</f>
        <v>3.3329941000000001</v>
      </c>
      <c r="EV53" s="322">
        <f ca="1">IF(ISERROR(OFFSET('Daten Elementary'!$A$1,MATCH(EV$5,'Daten Elementary'!$A:$A,0)-1,MATCH(AR53,'Daten Elementary'!$A$424:$ADO$424,0)-1)),0,OFFSET('Daten Elementary'!$A$1,MATCH(EV$5,'Daten Elementary'!$A:$A,0)-1,MATCH(AR53,'Daten Elementary'!$A$424:$ADO$424,0)-1))*1000000</f>
        <v>58.140959000000002</v>
      </c>
      <c r="EW53" s="322">
        <f ca="1">IF(ISERROR(OFFSET('Daten Elementary'!$A$1,MATCH(EW$5,'Daten Elementary'!$A:$A,0)-1,MATCH(AS53,'Daten Elementary'!$A$424:$ADO$424,0)-1)),0,OFFSET('Daten Elementary'!$A$1,MATCH(EW$5,'Daten Elementary'!$A:$A,0)-1,MATCH(AS53,'Daten Elementary'!$A$424:$ADO$424,0)-1))*1000000</f>
        <v>17.986350999999999</v>
      </c>
      <c r="EX53" s="323">
        <f t="shared" ca="1" si="31"/>
        <v>360.20939847000005</v>
      </c>
      <c r="EY53" s="322">
        <f ca="1">IF(ISERROR(OFFSET('Daten Elementary'!$A$1,MATCH(EY$5,'Daten Elementary'!$A:$A,0)-1,MATCH($AT53,'Daten Elementary'!$A$424:$ADO$424,0)-1)),0,OFFSET('Daten Elementary'!$A$1,MATCH(EY$5,'Daten Elementary'!$A:$A,0)-1,MATCH($AT53,'Daten Elementary'!$A$424:$ADO$424,0)-1))*1000000</f>
        <v>360.20939999999996</v>
      </c>
      <c r="EZ53" s="305">
        <f t="shared" ca="1" si="32"/>
        <v>1.0000000042475292</v>
      </c>
      <c r="FA53" s="314">
        <f ca="1">IF(ISERROR(OFFSET('Daten Elementary'!$A$1,MATCH(FA$5,'Daten Elementary'!$A:$A,0)-1,MATCH(AM53,'Daten Elementary'!$A$424:$ADO$424,0)-1)),0,OFFSET('Daten Elementary'!$A$1,MATCH(FA$5,'Daten Elementary'!$A:$A,0)-1,MATCH(AM53,'Daten Elementary'!$A$424:$ADO$424,0)-1))*1000</f>
        <v>116.62</v>
      </c>
      <c r="FB53" s="314">
        <f ca="1">IF(ISERROR(OFFSET('Daten Elementary'!$A$1,MATCH(FB$5,'Daten Elementary'!$A:$A,0)-1,MATCH(AN53,'Daten Elementary'!$A$424:$ADO$424,0)-1)),0,OFFSET('Daten Elementary'!$A$1,MATCH(FB$5,'Daten Elementary'!$A:$A,0)-1,MATCH(AN53,'Daten Elementary'!$A$424:$ADO$424,0)-1))*1000</f>
        <v>0</v>
      </c>
      <c r="FC53" s="314">
        <f ca="1">IF(ISERROR(OFFSET('Daten Elementary'!$A$1,MATCH(FC$5,'Daten Elementary'!$A:$A,0)-1,MATCH(AO53,'Daten Elementary'!$A$424:$ADO$424,0)-1)),0,OFFSET('Daten Elementary'!$A$1,MATCH(FC$5,'Daten Elementary'!$A:$A,0)-1,MATCH(AO53,'Daten Elementary'!$A$424:$ADO$424,0)-1))*1000</f>
        <v>27.133406999999998</v>
      </c>
      <c r="FD53" s="314">
        <f ca="1">IF(ISERROR(OFFSET('Daten Elementary'!$A$1,MATCH(FD$5,'Daten Elementary'!$A:$A,0)-1,MATCH(AP53,'Daten Elementary'!$A$424:$ADO$424,0)-1)),0,OFFSET('Daten Elementary'!$A$1,MATCH(FD$5,'Daten Elementary'!$A:$A,0)-1,MATCH(AP53,'Daten Elementary'!$A$424:$ADO$424,0)-1))*1000</f>
        <v>0</v>
      </c>
      <c r="FE53" s="314">
        <f t="shared" ca="1" si="33"/>
        <v>143.75340700000001</v>
      </c>
      <c r="FF53" s="314">
        <f ca="1">IF(ISERROR(OFFSET('Daten Elementary'!$A$1,MATCH(FF$5,'Daten Elementary'!$A:$A,0)-1,MATCH(AQ53,'Daten Elementary'!$A$424:$ADO$424,0)-1)),0,OFFSET('Daten Elementary'!$A$1,MATCH(FF$5,'Daten Elementary'!$A:$A,0)-1,MATCH(AQ53,'Daten Elementary'!$A$424:$ADO$424,0)-1))*1000</f>
        <v>0.97386865999999994</v>
      </c>
      <c r="FG53" s="314">
        <f ca="1">IF(ISERROR(OFFSET('Daten Elementary'!$A$1,MATCH(FG$5,'Daten Elementary'!$A:$A,0)-1,MATCH(AR53,'Daten Elementary'!$A$424:$ADO$424,0)-1)),0,OFFSET('Daten Elementary'!$A$1,MATCH(FG$5,'Daten Elementary'!$A:$A,0)-1,MATCH(AR53,'Daten Elementary'!$A$424:$ADO$424,0)-1))*1000</f>
        <v>17.563479000000001</v>
      </c>
      <c r="FH53" s="314">
        <f ca="1">IF(ISERROR(OFFSET('Daten Elementary'!$A$1,MATCH(FH$5,'Daten Elementary'!$A:$A,0)-1,MATCH(AS53,'Daten Elementary'!$A$424:$ADO$424,0)-1)),0,OFFSET('Daten Elementary'!$A$1,MATCH(FH$5,'Daten Elementary'!$A:$A,0)-1,MATCH(AS53,'Daten Elementary'!$A$424:$ADO$424,0)-1))*1000</f>
        <v>6.7096526999999995</v>
      </c>
      <c r="FI53" s="315">
        <f t="shared" ca="1" si="34"/>
        <v>169.00040736</v>
      </c>
      <c r="FJ53" s="314">
        <f ca="1">IF(ISERROR(OFFSET('Daten Elementary'!$A$1,MATCH(FJ$5,'Daten Elementary'!$A:$A,0)-1,MATCH($AT53,'Daten Elementary'!$A$424:$ADO$424,0)-1)),0,OFFSET('Daten Elementary'!$A$1,MATCH(FJ$5,'Daten Elementary'!$A:$A,0)-1,MATCH($AT53,'Daten Elementary'!$A$424:$ADO$424,0)-1))*1000</f>
        <v>169.00040999999999</v>
      </c>
      <c r="FK53" s="305">
        <f t="shared" ca="1" si="35"/>
        <v>1.0000000156212641</v>
      </c>
      <c r="FL53" s="314">
        <f ca="1">IF(ISERROR(OFFSET('Daten Elementary'!$A$1,MATCH(FL$5,'Daten Elementary'!$A:$A,0)-1,MATCH(AM53,'Daten Elementary'!$A$424:$ADO$424,0)-1)),0,OFFSET('Daten Elementary'!$A$1,MATCH(FL$5,'Daten Elementary'!$A:$A,0)-1,MATCH(AM53,'Daten Elementary'!$A$424:$ADO$424,0)-1))</f>
        <v>0</v>
      </c>
      <c r="FM53" s="314">
        <f ca="1">IF(ISERROR(OFFSET('Daten Elementary'!$A$1,MATCH(FM$5,'Daten Elementary'!$A:$A,0)-1,MATCH(AN53,'Daten Elementary'!$A$424:$ADO$424,0)-1)),0,OFFSET('Daten Elementary'!$A$1,MATCH(FM$5,'Daten Elementary'!$A:$A,0)-1,MATCH(AN53,'Daten Elementary'!$A$424:$ADO$424,0)-1))</f>
        <v>0</v>
      </c>
      <c r="FN53" s="314">
        <f ca="1">IF(ISERROR(OFFSET('Daten Elementary'!$A$1,MATCH(FN$5,'Daten Elementary'!$A:$A,0)-1,MATCH(AO53,'Daten Elementary'!$A$424:$ADO$424,0)-1)),0,OFFSET('Daten Elementary'!$A$1,MATCH(FN$5,'Daten Elementary'!$A:$A,0)-1,MATCH(AO53,'Daten Elementary'!$A$424:$ADO$424,0)-1))</f>
        <v>0</v>
      </c>
      <c r="FO53" s="314">
        <f ca="1">IF(ISERROR(OFFSET('Daten Elementary'!$A$1,MATCH(FO$5,'Daten Elementary'!$A:$A,0)-1,MATCH(AP53,'Daten Elementary'!$A$424:$ADO$424,0)-1)),0,OFFSET('Daten Elementary'!$A$1,MATCH(FO$5,'Daten Elementary'!$A:$A,0)-1,MATCH(AP53,'Daten Elementary'!$A$424:$ADO$424,0)-1))</f>
        <v>0</v>
      </c>
      <c r="FP53" s="314">
        <f t="shared" ca="1" si="36"/>
        <v>0</v>
      </c>
      <c r="FQ53" s="314">
        <f ca="1">IF(ISERROR(OFFSET('Daten Elementary'!$A$1,MATCH(FQ$5,'Daten Elementary'!$A:$A,0)-1,MATCH(AQ53,'Daten Elementary'!$A$424:$ADO$424,0)-1)),0,OFFSET('Daten Elementary'!$A$1,MATCH(FQ$5,'Daten Elementary'!$A:$A,0)-1,MATCH(AQ53,'Daten Elementary'!$A$424:$ADO$424,0)-1))</f>
        <v>0</v>
      </c>
      <c r="FR53" s="314">
        <f ca="1">IF(ISERROR(OFFSET('Daten Elementary'!$A$1,MATCH(FR$5,'Daten Elementary'!$A:$A,0)-1,MATCH(AR53,'Daten Elementary'!$A$424:$ADO$424,0)-1)),0,OFFSET('Daten Elementary'!$A$1,MATCH(FR$5,'Daten Elementary'!$A:$A,0)-1,MATCH(AR53,'Daten Elementary'!$A$424:$ADO$424,0)-1))</f>
        <v>0</v>
      </c>
      <c r="FS53" s="314">
        <f ca="1">IF(ISERROR(OFFSET('Daten Elementary'!$A$1,MATCH(FS$5,'Daten Elementary'!$A:$A,0)-1,MATCH(AS53,'Daten Elementary'!$A$424:$ADO$424,0)-1)),0,OFFSET('Daten Elementary'!$A$1,MATCH(FS$5,'Daten Elementary'!$A:$A,0)-1,MATCH(AS53,'Daten Elementary'!$A$424:$ADO$424,0)-1))</f>
        <v>0</v>
      </c>
      <c r="FT53" s="315">
        <f t="shared" ca="1" si="37"/>
        <v>0</v>
      </c>
      <c r="FU53" s="314">
        <f ca="1">IF(ISERROR(OFFSET('Daten Elementary'!$A$1,MATCH(FU$5,'Daten Elementary'!$A:$A,0)-1,MATCH($AT53,'Daten Elementary'!$A$424:$ADO$424,0)-1)),0,OFFSET('Daten Elementary'!$A$1,MATCH(FU$5,'Daten Elementary'!$A:$A,0)-1,MATCH($AT53,'Daten Elementary'!$A$424:$ADO$424,0)-1))</f>
        <v>0</v>
      </c>
      <c r="FV53" s="305">
        <f t="shared" ca="1" si="38"/>
        <v>0</v>
      </c>
      <c r="FW53" s="324"/>
      <c r="FX53" s="231" t="str">
        <f t="shared" si="39"/>
        <v>Motorrad (250ccm-750ccm), Benzin (EURO 3)</v>
      </c>
      <c r="FY53" s="231" t="str">
        <f t="shared" si="2"/>
        <v>Motorrad (250ccm-750ccm)</v>
      </c>
      <c r="FZ53" s="231" t="str">
        <f t="shared" si="3"/>
        <v>, Benzin</v>
      </c>
      <c r="GA53" s="231" t="str">
        <f t="shared" si="4"/>
        <v xml:space="preserve"> (EURO 3)</v>
      </c>
      <c r="GB53" s="231"/>
    </row>
    <row r="54" spans="1:184" ht="16.5" customHeight="1">
      <c r="A54" s="339"/>
      <c r="B54" s="344"/>
      <c r="C54" s="334" t="s">
        <v>358</v>
      </c>
      <c r="D54" s="334" t="s">
        <v>34</v>
      </c>
      <c r="E54" s="345" t="s">
        <v>26</v>
      </c>
      <c r="F54" s="102">
        <v>1.3347844724931459</v>
      </c>
      <c r="G54" s="31">
        <v>2</v>
      </c>
      <c r="H54" s="87">
        <f>F54/G54</f>
        <v>0.66739223624657296</v>
      </c>
      <c r="I54" s="99">
        <v>4.9033333333333342</v>
      </c>
      <c r="J54" s="101"/>
      <c r="K54" s="100">
        <v>180</v>
      </c>
      <c r="L54" s="86"/>
      <c r="M54" s="86"/>
      <c r="N54" s="38" t="s">
        <v>99</v>
      </c>
      <c r="O54" s="6">
        <f ca="1">(IF(ISERROR(INDEX(INDIRECT($D$268),MATCH($AM54,$AM$4:$AM$275,0),MATCH(O$304,INDIRECT($E$268),0))*$I54/$AD54),0,INDEX(INDIRECT($D$268),MATCH($AM54,$AM$4:$AM$275,0),MATCH(O$304,INDIRECT($E$268),0))*$I54/$AD54)+IF(ISERROR(INDEX(INDIRECT($D$268),MATCH($AN54,$AN$4:$AN$275,0),MATCH(O$305,INDIRECT($E$268),0))*$J54/$AE54),0,INDEX(INDIRECT($D$268),MATCH($AN54,$AN$4:$AN$275,0),MATCH(O$305,INDIRECT($E$268),0))*$J54/$AE54))*$AC54/$F54</f>
        <v>87.580739332327681</v>
      </c>
      <c r="P54" s="6">
        <f ca="1">(IF(ISERROR(INDEX(INDIRECT($D$268),MATCH($AO54,$AO$4:$AO$275,0),MATCH(P$304,INDIRECT($E$268),0))*$I54/$AD54),0,INDEX(INDIRECT($D$268),MATCH($AO54,$AO$4:$AO$275,0),MATCH(P$304,INDIRECT($E$268),0))*$I54/$AD54)+IF(ISERROR(INDEX(INDIRECT($D$268),MATCH($AP54,$AP$4:$AP$275,0),MATCH(P$305,INDIRECT($E$268),0))*$J54/$AE54),0,INDEX(INDIRECT($D$268),MATCH($AP54,$AP$4:$AP$275,0),MATCH(P$305,INDIRECT($E$268),0))*$J54/$AE54))*$AC54/$F54</f>
        <v>23.348759546305775</v>
      </c>
      <c r="Q54" s="6">
        <f ca="1">INDEX(INDIRECT($D$268),MATCH($AQ54,$AQ$4:$AQ$284,0),MATCH(Q$4,INDIRECT($E$268),0))*$K54*$AC54/$F54/$AF54</f>
        <v>0.81289318415080047</v>
      </c>
      <c r="R54" s="6">
        <f ca="1">INDEX(INDIRECT($D$268),MATCH($AR54,$AR$4:$AR$284,0),MATCH(R$4,INDIRECT($E$268),0))*$K54*$AC54/$F54/$AF54</f>
        <v>14.365779191440563</v>
      </c>
      <c r="S54" s="6">
        <f ca="1">INDEX(INDIRECT($D$268),MATCH($AS54,$AS$4:$AS$284,0),MATCH(S$4,INDIRECT($E$268),0))*$K54*$AC54/$F54/$AF54</f>
        <v>5.6005861276142364</v>
      </c>
      <c r="T54" s="7">
        <f ca="1">S54+R54+Q54+P54+O54</f>
        <v>131.70875738183906</v>
      </c>
      <c r="U54" s="6">
        <f>IF($B$268=6,(IF(OR(AJ54="Benzin",AJ54="Diesel"),$AK54*INDEX('DIN EN 16258'!$I:$I,MATCH('mobitool-Faktoren v2.0'!$AI54,'DIN EN 16258'!$A:$A,0))*$I54/$AD54+$AL54*INDEX('DIN EN 16258'!$I:$I,MATCH('mobitool-Faktoren v2.0'!$AJ54,'DIN EN 16258'!$A:$A,0))*$I54/$AD54,IF(ISERROR($AK54*INDEX('DIN EN 16258'!$I:$I,MATCH('mobitool-Faktoren v2.0'!$AI54,'DIN EN 16258'!$A:$A,0))*$I54/$AD54),0,$AK54*INDEX('DIN EN 16258'!$I:$I,MATCH('mobitool-Faktoren v2.0'!$AI54,'DIN EN 16258'!$A:$A,0))*$I54/$AD54)+IF(ISERROR($AL54*INDEX('DIN EN 16258'!$I:$I,MATCH('mobitool-Faktoren v2.0'!$AJ54,'DIN EN 16258'!$A:$A,0))*$J54/$AE54),0,$AL54*INDEX('DIN EN 16258'!$I:$I,MATCH('mobitool-Faktoren v2.0'!$AJ54,'DIN EN 16258'!$A:$A,0))*$J54/$AE54)))*1000,
IF($B$268=1,(IF(OR(AJ54="Benzin",AJ54="Diesel"),$AK54*INDEX('DIN EN 16258'!$D:$D,MATCH('mobitool-Faktoren v2.0'!$AI54,'DIN EN 16258'!$A:$A,0))*$I54/$AD54+$AL54*INDEX('DIN EN 16258'!$D:$D,MATCH('mobitool-Faktoren v2.0'!$AJ54,'DIN EN 16258'!$A:$A,0))*$I54/$AD54,IF(ISERROR($AK54*INDEX('DIN EN 16258'!$D:$D,MATCH('mobitool-Faktoren v2.0'!$AI54,'DIN EN 16258'!$A:$A,0))*$I54/$AD54),0,$AK54*INDEX('DIN EN 16258'!$D:$D,MATCH('mobitool-Faktoren v2.0'!$AI54,'DIN EN 16258'!$A:$A,0))*$I54/$AD54)+IF(ISERROR($AL54*INDEX('DIN EN 16258'!$D:$D,MATCH('mobitool-Faktoren v2.0'!$AJ54,'DIN EN 16258'!$A:$A,0))*$J54/$AE54),0,$AL54*INDEX('DIN EN 16258'!$D:$D,MATCH('mobitool-Faktoren v2.0'!$AJ54,'DIN EN 16258'!$A:$A,0))*$J54/$AE54))),0))*$AC54/$F54</f>
        <v>88.526378636666394</v>
      </c>
      <c r="V54" s="6">
        <f>IF($B$268=6,(IF(OR(AJ54="Benzin",AJ54="Diesel"),$AK54*INDEX('DIN EN 16258'!$L:$L,MATCH('mobitool-Faktoren v2.0'!$AI54,'DIN EN 16258'!$A:$A,0))*$I54/$AD54+$AL54*INDEX('DIN EN 16258'!$L:$L,MATCH('mobitool-Faktoren v2.0'!$AJ54,'DIN EN 16258'!$A:$A,0))*$I54/$AD54,IF(ISERROR($AK54*INDEX('DIN EN 16258'!$L:$L,MATCH('mobitool-Faktoren v2.0'!$AI54,'DIN EN 16258'!$A:$A,0))*$I54/$AD54),0,$AK54*INDEX('DIN EN 16258'!$L:$L,MATCH('mobitool-Faktoren v2.0'!$AI54,'DIN EN 16258'!$A:$A,0))*$I54/$AD54)+IF(ISERROR($AL54*INDEX('DIN EN 16258'!$L:$L,MATCH('mobitool-Faktoren v2.0'!$AJ54,'DIN EN 16258'!$A:$A,0))*$J54/$AE54),0,$AL54*INDEX('DIN EN 16258'!$L:$L,MATCH('mobitool-Faktoren v2.0'!$AJ54,'DIN EN 16258'!$A:$A,0))*$J54/$AE54)))*1000,
IF($B$268=1,(IF(OR(AJ54="Benzin",AJ54="Diesel"),$AK54*INDEX('DIN EN 16258'!$F:$F,MATCH('mobitool-Faktoren v2.0'!$AI54,'DIN EN 16258'!$A:$A,0))*$I54/$AD54+$AL54*INDEX('DIN EN 16258'!$F:$F,MATCH('mobitool-Faktoren v2.0'!$AJ54,'DIN EN 16258'!$A:$A,0))*$I54/$AD54,IF(ISERROR($AK54*INDEX('DIN EN 16258'!$F:$F,MATCH('mobitool-Faktoren v2.0'!$AI54,'DIN EN 16258'!$A:$A,0))*$I54/$AD54),0,$AK54*INDEX('DIN EN 16258'!$F:$F,MATCH('mobitool-Faktoren v2.0'!$AI54,'DIN EN 16258'!$A:$A,0))*$I54/$AD54)+IF(ISERROR($AL54*INDEX('DIN EN 16258'!$F:$F,MATCH('mobitool-Faktoren v2.0'!$AJ54,'DIN EN 16258'!$A:$A,0))*$J54/$AE54),0,$AL54*INDEX('DIN EN 16258'!$F:$F,MATCH('mobitool-Faktoren v2.0'!$AJ54,'DIN EN 16258'!$A:$A,0))*$J54/$AE54))),0))*$AC54/$F54</f>
        <v>105.14209893462532</v>
      </c>
      <c r="W54" s="39" t="s">
        <v>672</v>
      </c>
      <c r="X54" s="39" t="s">
        <v>162</v>
      </c>
      <c r="Y54" s="336">
        <v>2</v>
      </c>
      <c r="Z54" s="336">
        <v>6</v>
      </c>
      <c r="AA54" s="337">
        <v>100</v>
      </c>
      <c r="AB54" s="299">
        <v>300</v>
      </c>
      <c r="AC54" s="300">
        <v>1</v>
      </c>
      <c r="AD54" s="298">
        <v>4.9595653333333329</v>
      </c>
      <c r="AE54" s="298"/>
      <c r="AF54" s="299">
        <v>180</v>
      </c>
      <c r="AG54" s="299"/>
      <c r="AH54" s="299"/>
      <c r="AI54" s="301" t="s">
        <v>34</v>
      </c>
      <c r="AJ54" s="301"/>
      <c r="AK54" s="329">
        <f>'Kennwerte Strassentransporte'!G$50</f>
        <v>3.6775000000000002E-2</v>
      </c>
      <c r="AL54" s="329"/>
      <c r="AM54" s="202" t="s">
        <v>1032</v>
      </c>
      <c r="AN54" s="202" t="s">
        <v>81</v>
      </c>
      <c r="AO54" s="202" t="s">
        <v>1033</v>
      </c>
      <c r="AP54" s="202" t="s">
        <v>81</v>
      </c>
      <c r="AQ54" s="202" t="s">
        <v>1034</v>
      </c>
      <c r="AR54" s="202" t="s">
        <v>1035</v>
      </c>
      <c r="AS54" s="202" t="s">
        <v>1036</v>
      </c>
      <c r="AT54" s="202" t="s">
        <v>1040</v>
      </c>
      <c r="AU54" s="303">
        <f ca="1">IF(ISERROR(OFFSET('Daten KEA'!$A$1,MATCH(AU$5,'Daten KEA'!$A:$A,0)-1,MATCH(AM54,'Daten KEA'!$A$424:$ADO$424,0)-1)),0,OFFSET('Daten KEA'!$A$1,MATCH(AU$5,'Daten KEA'!$A:$A,0)-1,MATCH(AM54,'Daten KEA'!$A$424:$ADO$424,0)-1))+IF(ISERROR(AK54*INDEX('Energiefaktoren Ecoinvent'!$D:$D,MATCH('mobitool-Faktoren v2.0'!AI54,'Energiefaktoren Ecoinvent'!$A:$A,0))),0,AK54*INDEX('Energiefaktoren Ecoinvent'!$D:$D,MATCH('mobitool-Faktoren v2.0'!AI54,'Energiefaktoren Ecoinvent'!$A:$A,0)))+IF(OR(AJ54="Benzin",AJ54="Diesel"),IF(ISERROR(OFFSET('Daten KEA'!$A$1,MATCH(AV$5,'Daten KEA'!$A:$A,0)-1,MATCH(AN54,'Daten KEA'!$A$424:$ADO$424,0)-1)),0,OFFSET('Daten KEA'!$A$1,MATCH(AV$5,'Daten KEA'!$A:$A,0)-1,MATCH(AN54,'Daten KEA'!$A$424:$ADO$424,0)-1))+IF(ISERROR(AL54*INDEX('Energiefaktoren Ecoinvent'!$D:$D,MATCH('mobitool-Faktoren v2.0'!AJ54,'Energiefaktoren Ecoinvent'!$A:$A,0))),0,AL54*INDEX('Energiefaktoren Ecoinvent'!$D:$D,MATCH('mobitool-Faktoren v2.0'!AJ54,'Energiefaktoren Ecoinvent'!$A:$A,0))),0)</f>
        <v>1.5629375000000001</v>
      </c>
      <c r="AV54" s="303">
        <f ca="1">IF(OR(AJ54="Benzin",AJ54="Diesel"),0,IF(ISERROR(OFFSET('Daten KEA'!$A$1,MATCH(AV$5,'Daten KEA'!$A:$A,0)-1,MATCH(AN54,'Daten KEA'!$A$424:$ADO$424,0)-1)),0,OFFSET('Daten KEA'!$A$1,MATCH(AV$5,'Daten KEA'!$A:$A,0)-1,MATCH(AN54,'Daten KEA'!$A$424:$ADO$424,0)-1))+IF(ISERROR(AL54*INDEX('Energiefaktoren Ecoinvent'!$D:$D,MATCH('mobitool-Faktoren v2.0'!AJ54,'Energiefaktoren Ecoinvent'!$A:$A,0))),0,AL54*INDEX('Energiefaktoren Ecoinvent'!$D:$D,MATCH('mobitool-Faktoren v2.0'!AJ54,'Energiefaktoren Ecoinvent'!$A:$A,0))))</f>
        <v>0</v>
      </c>
      <c r="AW54" s="303">
        <f ca="1">IF(ISERROR(OFFSET('Daten KEA'!$A$1,MATCH(AW$5,'Daten KEA'!$A:$A,0)-1,MATCH(AO54,'Daten KEA'!$A$424:$ADO$424,0)-1)),0,OFFSET('Daten KEA'!$A$1,MATCH(AW$5,'Daten KEA'!$A:$A,0)-1,MATCH(AO54,'Daten KEA'!$A$424:$ADO$424,0)-1))-IF(ISERROR(AK54*INDEX('Energiefaktoren Ecoinvent'!$D:$D,MATCH('mobitool-Faktoren v2.0'!AI54,'Energiefaktoren Ecoinvent'!$A:$A,0))),0,AK54*INDEX('Energiefaktoren Ecoinvent'!$D:$D,MATCH('mobitool-Faktoren v2.0'!AI54,'Energiefaktoren Ecoinvent'!$A:$A,0)))+IF(OR(AJ54="Benzin",AJ54="Diesel"),IF(ISERROR(OFFSET('Daten KEA'!$A$1,MATCH(AX$5,'Daten KEA'!$A:$A,0)-1,MATCH(AP54,'Daten KEA'!$A$424:$ADO$424,0)-1)),0,OFFSET('Daten KEA'!$A$1,MATCH(AX$5,'Daten KEA'!$A:$A,0)-1,MATCH(AP54,'Daten KEA'!$A$424:$ADO$424,0)-1))-IF(ISERROR(AL54*INDEX('Energiefaktoren Ecoinvent'!$D:$D,MATCH('mobitool-Faktoren v2.0'!AJ54,'Energiefaktoren Ecoinvent'!$A:$A,0))),0,AL54*INDEX('Energiefaktoren Ecoinvent'!$D:$D,MATCH('mobitool-Faktoren v2.0'!AJ54,'Energiefaktoren Ecoinvent'!$A:$A,0))),0)</f>
        <v>0.58544719999999972</v>
      </c>
      <c r="AX54" s="303">
        <f ca="1">IF(OR(AJ54="Benzin",AJ54="Diesel"),0,IF(ISERROR(OFFSET('Daten KEA'!$A$1,MATCH(AX$5,'Daten KEA'!$A:$A,0)-1,MATCH(AP54,'Daten KEA'!$A$424:$ADO$424,0)-1)),0,OFFSET('Daten KEA'!$A$1,MATCH(AX$5,'Daten KEA'!$A:$A,0)-1,MATCH(AP54,'Daten KEA'!$A$424:$ADO$424,0)-1))-IF(ISERROR(AL54*INDEX('Energiefaktoren Ecoinvent'!$D:$D,MATCH('mobitool-Faktoren v2.0'!AJ54,'Energiefaktoren Ecoinvent'!$A:$A,0))),0,AL54*INDEX('Energiefaktoren Ecoinvent'!$D:$D,MATCH('mobitool-Faktoren v2.0'!AJ54,'Energiefaktoren Ecoinvent'!$A:$A,0))))</f>
        <v>0</v>
      </c>
      <c r="AY54" s="303">
        <f t="shared" ca="1" si="5"/>
        <v>2.1483846999999998</v>
      </c>
      <c r="AZ54" s="303">
        <f ca="1">IF(ISERROR(OFFSET('Daten KEA'!$A$1,MATCH(AZ$5,'Daten KEA'!$A:$A,0)-1,MATCH(AQ54,'Daten KEA'!$A$424:$ADO$424,0)-1)),0,OFFSET('Daten KEA'!$A$1,MATCH(AZ$5,'Daten KEA'!$A:$A,0)-1,MATCH(AQ54,'Daten KEA'!$A$424:$ADO$424,0)-1))</f>
        <v>3.1188433000000002E-2</v>
      </c>
      <c r="BA54" s="303">
        <f ca="1">IF(ISERROR(OFFSET('Daten KEA'!$A$1,MATCH(BA$5,'Daten KEA'!$A:$A,0)-1,MATCH(AR54,'Daten KEA'!$A$424:$ADO$424,0)-1)),0,OFFSET('Daten KEA'!$A$1,MATCH(BA$5,'Daten KEA'!$A:$A,0)-1,MATCH(AR54,'Daten KEA'!$A$424:$ADO$424,0)-1))</f>
        <v>0.36144841</v>
      </c>
      <c r="BB54" s="303">
        <f ca="1">IF(ISERROR(OFFSET('Daten KEA'!$A$1,MATCH(BB$5,'Daten KEA'!$A:$A,0)-1,MATCH(AS54,'Daten KEA'!$A$424:$ADO$424,0)-1)),0,OFFSET('Daten KEA'!$A$1,MATCH(BB$5,'Daten KEA'!$A:$A,0)-1,MATCH(AS54,'Daten KEA'!$A$424:$ADO$424,0)-1))</f>
        <v>0.63897618</v>
      </c>
      <c r="BC54" s="304">
        <f ca="1">AY54+AZ54+BA54+BB54</f>
        <v>3.1799977229999996</v>
      </c>
      <c r="BD54" s="303">
        <f ca="1">IF(ISERROR(OFFSET('Daten KEA'!$A$1,MATCH(BD$5,'Daten KEA'!$A:$A,0)-1,MATCH(AT54,'Daten KEA'!$A$424:$ADO$424,0)-1)),0,OFFSET('Daten KEA'!$A$1,MATCH(BD$5,'Daten KEA'!$A:$A,0)-1,MATCH(AT54,'Daten KEA'!$A$424:$ADO$424,0)-1))</f>
        <v>3.1799976999999999</v>
      </c>
      <c r="BE54" s="305">
        <f t="shared" ca="1" si="7"/>
        <v>0.99999999276729057</v>
      </c>
      <c r="BF54" s="306">
        <f ca="1">IF(ISERROR(OFFSET('Daten KEA'!$A$1,MATCH(BF$5,'Daten KEA'!$A:$A,0)-1,MATCH(AM54,'Daten KEA'!$A$424:$ADO$424,0)-1)),0,OFFSET('Daten KEA'!$A$1,MATCH(BF$5,'Daten KEA'!$A:$A,0)-1,MATCH(AM54,'Daten KEA'!$A$424:$ADO$424,0)-1))+IF(ISERROR($AK54*INDEX('Energiefaktoren Ecoinvent'!$H:$H,MATCH('mobitool-Faktoren v2.0'!$AI54,'Energiefaktoren Ecoinvent'!$A:$A,0))),0,$AK54*INDEX('Energiefaktoren Ecoinvent'!$H:$H,MATCH('mobitool-Faktoren v2.0'!$AI54,'Energiefaktoren Ecoinvent'!$A:$A,0)))+IF(OR(AJ54="Benzin",AJ54="Diesel"),IF(ISERROR(OFFSET('Daten KEA'!$A$1,MATCH(BG$5,'Daten KEA'!$A:$A,0)-1,MATCH(AN54,'Daten KEA'!$A$424:$ADO$424,0)-1)),0,OFFSET('Daten KEA'!$A$1,MATCH(BG$5,'Daten KEA'!$A:$A,0)-1,MATCH(AN54,'Daten KEA'!$A$424:$ADO$424,0)-1))+IF(ISERROR($AL54*INDEX('Energiefaktoren Ecoinvent'!$H:$H,MATCH('mobitool-Faktoren v2.0'!$AJ54,'Energiefaktoren Ecoinvent'!$A:$A,0))),0,$AL54*INDEX('Energiefaktoren Ecoinvent'!$H:$H,MATCH('mobitool-Faktoren v2.0'!$AJ54,'Energiefaktoren Ecoinvent'!$A:$A,0))),0)</f>
        <v>1.5629375000000001</v>
      </c>
      <c r="BG54" s="306">
        <f ca="1">IF(OR(AJ54="Benzin",AJ54="Diesel"),0,IF(ISERROR(OFFSET('Daten KEA'!$A$1,MATCH(BG$5,'Daten KEA'!$A:$A,0)-1,MATCH(AN54,'Daten KEA'!$A$424:$ADO$424,0)-1)),0,OFFSET('Daten KEA'!$A$1,MATCH(BG$5,'Daten KEA'!$A:$A,0)-1,MATCH(AN54,'Daten KEA'!$A$424:$ADO$424,0)-1))+IF(ISERROR($AL54*INDEX('Energiefaktoren Ecoinvent'!$H:$H,MATCH('mobitool-Faktoren v2.0'!$AJ54,'Energiefaktoren Ecoinvent'!$A:$A,0))),0,$AL54*INDEX('Energiefaktoren Ecoinvent'!$H:$H,MATCH('mobitool-Faktoren v2.0'!$AJ54,'Energiefaktoren Ecoinvent'!$A:$A,0))))</f>
        <v>0</v>
      </c>
      <c r="BH54" s="306">
        <f ca="1">IF(ISERROR(OFFSET('Daten KEA'!$A$1,MATCH(BH$5,'Daten KEA'!$A:$A,0)-1,MATCH(AO54,'Daten KEA'!$A$424:$ADO$424,0)-1)),0,OFFSET('Daten KEA'!$A$1,MATCH(BH$5,'Daten KEA'!$A:$A,0)-1,MATCH(AO54,'Daten KEA'!$A$424:$ADO$424,0)-1))-IF(ISERROR($AK54*INDEX('Energiefaktoren Ecoinvent'!$H:$H,MATCH('mobitool-Faktoren v2.0'!$AI54,'Energiefaktoren Ecoinvent'!$A:$A,0))),0,$AK54*INDEX('Energiefaktoren Ecoinvent'!$H:$H,MATCH('mobitool-Faktoren v2.0'!$AI54,'Energiefaktoren Ecoinvent'!$A:$A,0)))+IF(OR(AJ54="Benzin",AJ54="Diesel"),IF(ISERROR(OFFSET('Daten KEA'!$A$1,MATCH(BI$5,'Daten KEA'!$A:$A,0)-1,MATCH(AP54,'Daten KEA'!$A$424:$ADO$424,0)-1)),0,OFFSET('Daten KEA'!$A$1,MATCH(BI$5,'Daten KEA'!$A:$A,0)-1,MATCH(AP54,'Daten KEA'!$A$424:$ADO$424,0)-1))-IF(ISERROR($AL54*INDEX('Energiefaktoren Ecoinvent'!$H:$H,MATCH('mobitool-Faktoren v2.0'!$AJ54,'Energiefaktoren Ecoinvent'!$A:$A,0))),0,$AL54*INDEX('Energiefaktoren Ecoinvent'!$H:$H,MATCH('mobitool-Faktoren v2.0'!$AJ54,'Energiefaktoren Ecoinvent'!$A:$A,0))),0)</f>
        <v>0.57845112967259982</v>
      </c>
      <c r="BI54" s="306">
        <f ca="1">IF(OR(AJ54="Benzin",AJ54="Diesel"),0,IF(ISERROR(OFFSET('Daten KEA'!$A$1,MATCH(BI$5,'Daten KEA'!$A:$A,0)-1,MATCH(AP54,'Daten KEA'!$A$424:$ADO$424,0)-1)),0,OFFSET('Daten KEA'!$A$1,MATCH(BI$5,'Daten KEA'!$A:$A,0)-1,MATCH(AP54,'Daten KEA'!$A$424:$ADO$424,0)-1))-IF(ISERROR($AL54*INDEX('Energiefaktoren Ecoinvent'!$H:$H,MATCH('mobitool-Faktoren v2.0'!$AJ54,'Energiefaktoren Ecoinvent'!$A:$A,0))),0,$AL54*INDEX('Energiefaktoren Ecoinvent'!$H:$H,MATCH('mobitool-Faktoren v2.0'!$AJ54,'Energiefaktoren Ecoinvent'!$A:$A,0))))</f>
        <v>0</v>
      </c>
      <c r="BJ54" s="306">
        <f t="shared" ca="1" si="41"/>
        <v>2.1413886296725999</v>
      </c>
      <c r="BK54" s="306">
        <f ca="1">IF(ISERROR(OFFSET('Daten KEA'!$A$1,MATCH(BK$5,'Daten KEA'!$A:$A,0)-1,MATCH(AQ54,'Daten KEA'!$A$424:$ADO$424,0)-1)),0,OFFSET('Daten KEA'!$A$1,MATCH(BK$5,'Daten KEA'!$A:$A,0)-1,MATCH(AQ54,'Daten KEA'!$A$424:$ADO$424,0)-1))</f>
        <v>2.9753289973224E-2</v>
      </c>
      <c r="BL54" s="306">
        <f ca="1">IF(ISERROR(OFFSET('Daten KEA'!$A$1,MATCH(BL$5,'Daten KEA'!$A:$A,0)-1,MATCH(AR54,'Daten KEA'!$A$424:$ADO$424,0)-1)),0,OFFSET('Daten KEA'!$A$1,MATCH(BL$5,'Daten KEA'!$A:$A,0)-1,MATCH(AR54,'Daten KEA'!$A$424:$ADO$424,0)-1))</f>
        <v>0.32955854199008999</v>
      </c>
      <c r="BM54" s="306">
        <f ca="1">IF(ISERROR(OFFSET('Daten KEA'!$A$1,MATCH(BM$5,'Daten KEA'!$A:$A,0)-1,MATCH(AS54,'Daten KEA'!$A$424:$ADO$424,0)-1)),0,OFFSET('Daten KEA'!$A$1,MATCH(BM$5,'Daten KEA'!$A:$A,0)-1,MATCH(AS54,'Daten KEA'!$A$424:$ADO$424,0)-1))</f>
        <v>0.54186232832661996</v>
      </c>
      <c r="BN54" s="307">
        <f ca="1">BJ54+BK54+BL54+BM54</f>
        <v>3.0425627899625338</v>
      </c>
      <c r="BO54" s="306">
        <f ca="1">IF(ISERROR(OFFSET('Daten KEA'!$A$1,MATCH(BO$5,'Daten KEA'!$A:$A,0)-1,MATCH(AT54,'Daten KEA'!$A$424:$ADO$424,0)-1)),0,OFFSET('Daten KEA'!$A$1,MATCH(BO$5,'Daten KEA'!$A:$A,0)-1,MATCH(AT54,'Daten KEA'!$A$424:$ADO$424,0)-1))</f>
        <v>3.0425628115624996</v>
      </c>
      <c r="BP54" s="305">
        <f t="shared" ca="1" si="8"/>
        <v>1.0000000070992672</v>
      </c>
      <c r="BQ54" s="308">
        <f ca="1">IF(ISERROR(OFFSET('Daten GWP'!$A$1,MATCH(BQ$5,'Daten GWP'!$A:$A,0)-1,MATCH(AM54,'Daten GWP'!$A$424:$ADO$424,0)-1)),0,OFFSET('Daten GWP'!$A$1,MATCH(BQ$5,'Daten GWP'!$A:$A,0)-1,MATCH(AM54,'Daten GWP'!$A$424:$ADO$424,0)-1))*1000</f>
        <v>118.24205000000001</v>
      </c>
      <c r="BR54" s="308">
        <f ca="1">IF(ISERROR(OFFSET('Daten GWP'!$A$1,MATCH(BR$5,'Daten GWP'!$A:$A,0)-1,MATCH(AN54,'Daten GWP'!$A$424:$ADO$424,0)-1)),0,OFFSET('Daten GWP'!$A$1,MATCH(BR$5,'Daten GWP'!$A:$A,0)-1,MATCH(AN54,'Daten GWP'!$A$424:$ADO$424,0)-1))*1000</f>
        <v>0</v>
      </c>
      <c r="BS54" s="308">
        <f ca="1">IF(ISERROR(OFFSET('Daten GWP'!$A$1,MATCH(BS$5,'Daten GWP'!$A:$A,0)-1,MATCH(AO54,'Daten GWP'!$A$424:$ADO$424,0)-1)),0,OFFSET('Daten GWP'!$A$1,MATCH(BS$5,'Daten GWP'!$A:$A,0)-1,MATCH(AO54,'Daten GWP'!$A$424:$ADO$424,0)-1))*1000</f>
        <v>31.522972000000003</v>
      </c>
      <c r="BT54" s="308">
        <f ca="1">IF(ISERROR(OFFSET('Daten GWP'!$A$1,MATCH(BT$5,'Daten GWP'!$A:$A,0)-1,MATCH(AP54,'Daten GWP'!$A$424:$ADO$424,0)-1)),0,OFFSET('Daten GWP'!$A$1,MATCH(BT$5,'Daten GWP'!$A:$A,0)-1,MATCH(AP54,'Daten GWP'!$A$424:$ADO$424,0)-1))*1000</f>
        <v>0</v>
      </c>
      <c r="BU54" s="308">
        <f t="shared" ca="1" si="9"/>
        <v>149.76502200000002</v>
      </c>
      <c r="BV54" s="308">
        <f ca="1">IF(ISERROR(OFFSET('Daten GWP'!$A$1,MATCH(BV$5,'Daten GWP'!$A:$A,0)-1,MATCH(AQ54,'Daten GWP'!$A$424:$ADO$424,0)-1)),0,OFFSET('Daten GWP'!$A$1,MATCH(BV$5,'Daten GWP'!$A:$A,0)-1,MATCH(AQ54,'Daten GWP'!$A$424:$ADO$424,0)-1))*1000</f>
        <v>1.0850371999999999</v>
      </c>
      <c r="BW54" s="308">
        <f ca="1">IF(ISERROR(OFFSET('Daten GWP'!$A$1,MATCH(BW$5,'Daten GWP'!$A:$A,0)-1,MATCH(AR54,'Daten GWP'!$A$424:$ADO$424,0)-1)),0,OFFSET('Daten GWP'!$A$1,MATCH(BW$5,'Daten GWP'!$A:$A,0)-1,MATCH(AR54,'Daten GWP'!$A$424:$ADO$424,0)-1))*1000</f>
        <v>19.175219000000002</v>
      </c>
      <c r="BX54" s="308">
        <f ca="1">IF(ISERROR(OFFSET('Daten GWP'!$A$1,MATCH(BX$5,'Daten GWP'!$A:$A,0)-1,MATCH(AS54,'Daten GWP'!$A$424:$ADO$424,0)-1)),0,OFFSET('Daten GWP'!$A$1,MATCH(BX$5,'Daten GWP'!$A:$A,0)-1,MATCH(AS54,'Daten GWP'!$A$424:$ADO$424,0)-1))*1000</f>
        <v>7.4755754000000003</v>
      </c>
      <c r="BY54" s="309">
        <f ca="1">BU54+BV54+BW54+BX54</f>
        <v>177.5008536</v>
      </c>
      <c r="BZ54" s="308">
        <f ca="1">IF(ISERROR(OFFSET('Daten GWP'!$A$1,MATCH(BZ$5,'Daten GWP'!$A:$A,0)-1,MATCH(AT54,'Daten GWP'!$A$424:$ADO$424,0)-1)),0,OFFSET('Daten GWP'!$A$1,MATCH(BZ$5,'Daten GWP'!$A:$A,0)-1,MATCH(AT54,'Daten GWP'!$A$424:$ADO$424,0)-1))*1000</f>
        <v>177.50084999999999</v>
      </c>
      <c r="CA54" s="305">
        <f t="shared" ca="1" si="11"/>
        <v>0.99999997971840726</v>
      </c>
      <c r="CB54" s="310">
        <f ca="1">IF(ISERROR(OFFSET('Daten Elementary'!$A$1,MATCH(CB$5,'Daten Elementary'!$A:$A,0)-1,MATCH(AM54,'Daten Elementary'!$A$424:$ADO$424,0)-1)),0,OFFSET('Daten Elementary'!$A$1,MATCH(CB$5,'Daten Elementary'!$A:$A,0)-1,MATCH(AM54,'Daten Elementary'!$A$424:$ADO$424,0)-1))*1000000</f>
        <v>6.8939127999999998</v>
      </c>
      <c r="CC54" s="310">
        <f ca="1">IF(ISERROR(OFFSET('Daten Elementary'!$A$1,MATCH(CC$5,'Daten Elementary'!$A:$A,0)-1,MATCH(AN54,'Daten Elementary'!$A$424:$ADO$424,0)-1)),0,OFFSET('Daten Elementary'!$A$1,MATCH(CC$5,'Daten Elementary'!$A:$A,0)-1,MATCH(AN54,'Daten Elementary'!$A$424:$ADO$424,0)-1))*1000000</f>
        <v>0</v>
      </c>
      <c r="CD54" s="310">
        <f ca="1">IF(ISERROR(OFFSET('Daten Elementary'!$A$1,MATCH(CD$5,'Daten Elementary'!$A:$A,0)-1,MATCH(AO54,'Daten Elementary'!$A$424:$ADO$424,0)-1)),0,OFFSET('Daten Elementary'!$A$1,MATCH(CD$5,'Daten Elementary'!$A:$A,0)-1,MATCH(AO54,'Daten Elementary'!$A$424:$ADO$424,0)-1))*1000000</f>
        <v>11.487990999999999</v>
      </c>
      <c r="CE54" s="310">
        <f ca="1">IF(ISERROR(OFFSET('Daten Elementary'!$A$1,MATCH(CE$5,'Daten Elementary'!$A:$A,0)-1,MATCH(AP54,'Daten Elementary'!$A$424:$ADO$424,0)-1)),0,OFFSET('Daten Elementary'!$A$1,MATCH(CE$5,'Daten Elementary'!$A:$A,0)-1,MATCH(AP54,'Daten Elementary'!$A$424:$ADO$424,0)-1))*1000000</f>
        <v>0</v>
      </c>
      <c r="CF54" s="310">
        <f t="shared" ca="1" si="12"/>
        <v>18.3819038</v>
      </c>
      <c r="CG54" s="310">
        <f ca="1">IF(ISERROR(OFFSET('Daten Elementary'!$A$1,MATCH(CG$5,'Daten Elementary'!$A:$A,0)-1,MATCH(AQ54,'Daten Elementary'!$A$424:$ADO$424,0)-1)),0,OFFSET('Daten Elementary'!$A$1,MATCH(CG$5,'Daten Elementary'!$A:$A,0)-1,MATCH(AQ54,'Daten Elementary'!$A$424:$ADO$424,0)-1))*1000000</f>
        <v>0.42765479000000001</v>
      </c>
      <c r="CH54" s="310">
        <f ca="1">IF(ISERROR(OFFSET('Daten Elementary'!$A$1,MATCH(CH$5,'Daten Elementary'!$A:$A,0)-1,MATCH(AR54,'Daten Elementary'!$A$424:$ADO$424,0)-1)),0,OFFSET('Daten Elementary'!$A$1,MATCH(CH$5,'Daten Elementary'!$A:$A,0)-1,MATCH(AR54,'Daten Elementary'!$A$424:$ADO$424,0)-1))*1000000</f>
        <v>11.240115000000001</v>
      </c>
      <c r="CI54" s="310">
        <f ca="1">IF(ISERROR(OFFSET('Daten Elementary'!$A$1,MATCH(CI$5,'Daten Elementary'!$A:$A,0)-1,MATCH(AS54,'Daten Elementary'!$A$424:$ADO$424,0)-1)),0,OFFSET('Daten Elementary'!$A$1,MATCH(CI$5,'Daten Elementary'!$A:$A,0)-1,MATCH(AS54,'Daten Elementary'!$A$424:$ADO$424,0)-1))*1000000</f>
        <v>4.8283448</v>
      </c>
      <c r="CJ54" s="311">
        <f t="shared" ca="1" si="13"/>
        <v>34.878018389999994</v>
      </c>
      <c r="CK54" s="310">
        <f ca="1">IF(ISERROR(OFFSET('Daten Elementary'!$A$1,MATCH(CK$5,'Daten Elementary'!$A:$A,0)-1,MATCH($AT54,'Daten Elementary'!$A$424:$ADO$424,0)-1)),0,OFFSET('Daten Elementary'!$A$1,MATCH(CK$5,'Daten Elementary'!$A:$A,0)-1,MATCH($AT54,'Daten Elementary'!$A$424:$ADO$424,0)-1))*1000000</f>
        <v>34.878018000000004</v>
      </c>
      <c r="CL54" s="305">
        <f t="shared" ca="1" si="14"/>
        <v>0.99999998881817243</v>
      </c>
      <c r="CM54" s="312">
        <f ca="1">IF(ISERROR(OFFSET('Daten Elementary'!$A$1,MATCH(CM$5,'Daten Elementary'!$A:$A,0)-1,MATCH(AM54,'Daten Elementary'!$A$424:$ADO$424,0)-1)),0,OFFSET('Daten Elementary'!$A$1,MATCH(CM$5,'Daten Elementary'!$A:$A,0)-1,MATCH(AM54,'Daten Elementary'!$A$424:$ADO$424,0)-1))*1000000</f>
        <v>5.3404711999999996</v>
      </c>
      <c r="CN54" s="312">
        <f ca="1">IF(ISERROR(OFFSET('Daten Elementary'!$A$1,MATCH(CN$5,'Daten Elementary'!$A:$A,0)-1,MATCH(AN54,'Daten Elementary'!$A$424:$ADO$424,0)-1)),0,OFFSET('Daten Elementary'!$A$1,MATCH(CN$5,'Daten Elementary'!$A:$A,0)-1,MATCH(AN54,'Daten Elementary'!$A$424:$ADO$424,0)-1))*1000000</f>
        <v>0</v>
      </c>
      <c r="CO54" s="312">
        <f ca="1">IF(ISERROR(OFFSET('Daten Elementary'!$A$1,MATCH(CO$5,'Daten Elementary'!$A:$A,0)-1,MATCH(AO54,'Daten Elementary'!$A$424:$ADO$424,0)-1)),0,OFFSET('Daten Elementary'!$A$1,MATCH(CO$5,'Daten Elementary'!$A:$A,0)-1,MATCH(AO54,'Daten Elementary'!$A$424:$ADO$424,0)-1))*1000000</f>
        <v>9.3156303000000005</v>
      </c>
      <c r="CP54" s="312">
        <f ca="1">IF(ISERROR(OFFSET('Daten Elementary'!$A$1,MATCH(CP$5,'Daten Elementary'!$A:$A,0)-1,MATCH(AP54,'Daten Elementary'!$A$424:$ADO$424,0)-1)),0,OFFSET('Daten Elementary'!$A$1,MATCH(CP$5,'Daten Elementary'!$A:$A,0)-1,MATCH(AP54,'Daten Elementary'!$A$424:$ADO$424,0)-1))*1000000</f>
        <v>0</v>
      </c>
      <c r="CQ54" s="312">
        <f t="shared" ca="1" si="15"/>
        <v>14.6561015</v>
      </c>
      <c r="CR54" s="312">
        <f ca="1">IF(ISERROR(OFFSET('Daten Elementary'!$A$1,MATCH(CR$5,'Daten Elementary'!$A:$A,0)-1,MATCH(AQ54,'Daten Elementary'!$A$424:$ADO$424,0)-1)),0,OFFSET('Daten Elementary'!$A$1,MATCH(CR$5,'Daten Elementary'!$A:$A,0)-1,MATCH(AQ54,'Daten Elementary'!$A$424:$ADO$424,0)-1))*1000000</f>
        <v>0.28621017999999998</v>
      </c>
      <c r="CS54" s="312">
        <f ca="1">IF(ISERROR(OFFSET('Daten Elementary'!$A$1,MATCH(CS$5,'Daten Elementary'!$A:$A,0)-1,MATCH(AR54,'Daten Elementary'!$A$424:$ADO$424,0)-1)),0,OFFSET('Daten Elementary'!$A$1,MATCH(CS$5,'Daten Elementary'!$A:$A,0)-1,MATCH(AR54,'Daten Elementary'!$A$424:$ADO$424,0)-1))*1000000</f>
        <v>5.2031638000000004</v>
      </c>
      <c r="CT54" s="312">
        <f ca="1">IF(ISERROR(OFFSET('Daten Elementary'!$A$1,MATCH(CT$5,'Daten Elementary'!$A:$A,0)-1,MATCH(AS54,'Daten Elementary'!$A$424:$ADO$424,0)-1)),0,OFFSET('Daten Elementary'!$A$1,MATCH(CT$5,'Daten Elementary'!$A:$A,0)-1,MATCH(AS54,'Daten Elementary'!$A$424:$ADO$424,0)-1))*1000000</f>
        <v>2.7236108999999997</v>
      </c>
      <c r="CU54" s="313">
        <f t="shared" ca="1" si="16"/>
        <v>22.869086380000002</v>
      </c>
      <c r="CV54" s="312">
        <f ca="1">IF(ISERROR(OFFSET('Daten Elementary'!$A$1,MATCH(CV$5,'Daten Elementary'!$A:$A,0)-1,MATCH($AT54,'Daten Elementary'!$A$424:$ADO$424,0)-1)),0,OFFSET('Daten Elementary'!$A$1,MATCH(CV$5,'Daten Elementary'!$A:$A,0)-1,MATCH($AT54,'Daten Elementary'!$A$424:$ADO$424,0)-1))*1000000</f>
        <v>22.869085999999999</v>
      </c>
      <c r="CW54" s="305">
        <f t="shared" ca="1" si="17"/>
        <v>0.99999998338368234</v>
      </c>
      <c r="CX54" s="314">
        <f ca="1">IF(ISERROR(OFFSET('Daten Elementary'!$A$1,MATCH(CX$5,'Daten Elementary'!$A:$A,0)-1,MATCH(AM54,'Daten Elementary'!$A$424:$ADO$424,0)-1)),0,OFFSET('Daten Elementary'!$A$1,MATCH(CX$5,'Daten Elementary'!$A:$A,0)-1,MATCH(AM54,'Daten Elementary'!$A$424:$ADO$424,0)-1))*1000000</f>
        <v>121.21633</v>
      </c>
      <c r="CY54" s="314">
        <f ca="1">IF(ISERROR(OFFSET('Daten Elementary'!$A$1,MATCH(CY$5,'Daten Elementary'!$A:$A,0)-1,MATCH(AN54,'Daten Elementary'!$A$424:$ADO$424,0)-1)),0,OFFSET('Daten Elementary'!$A$1,MATCH(CY$5,'Daten Elementary'!$A:$A,0)-1,MATCH(AN54,'Daten Elementary'!$A$424:$ADO$424,0)-1))*1000000</f>
        <v>0</v>
      </c>
      <c r="CZ54" s="314">
        <f ca="1">IF(ISERROR(OFFSET('Daten Elementary'!$A$1,MATCH(CZ$5,'Daten Elementary'!$A:$A,0)-1,MATCH(AO54,'Daten Elementary'!$A$424:$ADO$424,0)-1)),0,OFFSET('Daten Elementary'!$A$1,MATCH(CZ$5,'Daten Elementary'!$A:$A,0)-1,MATCH(AO54,'Daten Elementary'!$A$424:$ADO$424,0)-1))*1000000</f>
        <v>105.28673000000001</v>
      </c>
      <c r="DA54" s="314">
        <f ca="1">IF(ISERROR(OFFSET('Daten Elementary'!$A$1,MATCH(DA$5,'Daten Elementary'!$A:$A,0)-1,MATCH(AP54,'Daten Elementary'!$A$424:$ADO$424,0)-1)),0,OFFSET('Daten Elementary'!$A$1,MATCH(DA$5,'Daten Elementary'!$A:$A,0)-1,MATCH(AP54,'Daten Elementary'!$A$424:$ADO$424,0)-1))*1000000</f>
        <v>0</v>
      </c>
      <c r="DB54" s="314">
        <f t="shared" ca="1" si="18"/>
        <v>226.50306</v>
      </c>
      <c r="DC54" s="314">
        <f ca="1">IF(ISERROR(OFFSET('Daten Elementary'!$A$1,MATCH(DC$5,'Daten Elementary'!$A:$A,0)-1,MATCH(AQ54,'Daten Elementary'!$A$424:$ADO$424,0)-1)),0,OFFSET('Daten Elementary'!$A$1,MATCH(DC$5,'Daten Elementary'!$A:$A,0)-1,MATCH(AQ54,'Daten Elementary'!$A$424:$ADO$424,0)-1))*1000000</f>
        <v>1.0835429000000001</v>
      </c>
      <c r="DD54" s="314">
        <f ca="1">IF(ISERROR(OFFSET('Daten Elementary'!$A$1,MATCH(DD$5,'Daten Elementary'!$A:$A,0)-1,MATCH(AR54,'Daten Elementary'!$A$424:$ADO$424,0)-1)),0,OFFSET('Daten Elementary'!$A$1,MATCH(DD$5,'Daten Elementary'!$A:$A,0)-1,MATCH(AR54,'Daten Elementary'!$A$424:$ADO$424,0)-1))*1000000</f>
        <v>18.422274999999999</v>
      </c>
      <c r="DE54" s="314">
        <f ca="1">IF(ISERROR(OFFSET('Daten Elementary'!$A$1,MATCH(DE$5,'Daten Elementary'!$A:$A,0)-1,MATCH(AS54,'Daten Elementary'!$A$424:$ADO$424,0)-1)),0,OFFSET('Daten Elementary'!$A$1,MATCH(DE$5,'Daten Elementary'!$A:$A,0)-1,MATCH(AS54,'Daten Elementary'!$A$424:$ADO$424,0)-1))*1000000</f>
        <v>15.819679999999998</v>
      </c>
      <c r="DF54" s="315">
        <f t="shared" ca="1" si="19"/>
        <v>261.82855790000002</v>
      </c>
      <c r="DG54" s="314">
        <f ca="1">IF(ISERROR(OFFSET('Daten Elementary'!$A$1,MATCH(DG$5,'Daten Elementary'!$A:$A,0)-1,MATCH($AT54,'Daten Elementary'!$A$424:$ADO$424,0)-1)),0,OFFSET('Daten Elementary'!$A$1,MATCH(DG$5,'Daten Elementary'!$A:$A,0)-1,MATCH($AT54,'Daten Elementary'!$A$424:$ADO$424,0)-1))*1000000</f>
        <v>261.82856000000004</v>
      </c>
      <c r="DH54" s="305">
        <f t="shared" ca="1" si="20"/>
        <v>1.0000000080205156</v>
      </c>
      <c r="DI54" s="316">
        <f ca="1">IF(ISERROR(OFFSET('Daten Elementary'!$A$1,MATCH(DI$5,'Daten Elementary'!$A:$A,0)-1,MATCH(AM54,'Daten Elementary'!$A$424:$ADO$424,0)-1)),0,OFFSET('Daten Elementary'!$A$1,MATCH(DI$5,'Daten Elementary'!$A:$A,0)-1,MATCH(AM54,'Daten Elementary'!$A$424:$ADO$424,0)-1))*1000000</f>
        <v>112.99</v>
      </c>
      <c r="DJ54" s="316">
        <f ca="1">IF(ISERROR(OFFSET('Daten Elementary'!$A$1,MATCH(DJ$5,'Daten Elementary'!$A:$A,0)-1,MATCH(AN54,'Daten Elementary'!$A$424:$ADO$424,0)-1)),0,OFFSET('Daten Elementary'!$A$1,MATCH(DJ$5,'Daten Elementary'!$A:$A,0)-1,MATCH(AN54,'Daten Elementary'!$A$424:$ADO$424,0)-1))*1000000</f>
        <v>0</v>
      </c>
      <c r="DK54" s="316">
        <f ca="1">IF(ISERROR(OFFSET('Daten Elementary'!$A$1,MATCH(DK$5,'Daten Elementary'!$A:$A,0)-1,MATCH(AO54,'Daten Elementary'!$A$424:$ADO$424,0)-1)),0,OFFSET('Daten Elementary'!$A$1,MATCH(DK$5,'Daten Elementary'!$A:$A,0)-1,MATCH(AO54,'Daten Elementary'!$A$424:$ADO$424,0)-1))*1000000</f>
        <v>112.67509</v>
      </c>
      <c r="DL54" s="316">
        <f ca="1">IF(ISERROR(OFFSET('Daten Elementary'!$A$1,MATCH(DL$5,'Daten Elementary'!$A:$A,0)-1,MATCH(AP54,'Daten Elementary'!$A$424:$ADO$424,0)-1)),0,OFFSET('Daten Elementary'!$A$1,MATCH(DL$5,'Daten Elementary'!$A:$A,0)-1,MATCH(AP54,'Daten Elementary'!$A$424:$ADO$424,0)-1))*1000000</f>
        <v>0</v>
      </c>
      <c r="DM54" s="316">
        <f t="shared" ca="1" si="21"/>
        <v>225.66508999999999</v>
      </c>
      <c r="DN54" s="316">
        <f ca="1">IF(ISERROR(OFFSET('Daten Elementary'!$A$1,MATCH(DN$5,'Daten Elementary'!$A:$A,0)-1,MATCH(AQ54,'Daten Elementary'!$A$424:$ADO$424,0)-1)),0,OFFSET('Daten Elementary'!$A$1,MATCH(DN$5,'Daten Elementary'!$A:$A,0)-1,MATCH(AQ54,'Daten Elementary'!$A$424:$ADO$424,0)-1))*1000000</f>
        <v>1.9759077</v>
      </c>
      <c r="DO54" s="316">
        <f ca="1">IF(ISERROR(OFFSET('Daten Elementary'!$A$1,MATCH(DO$5,'Daten Elementary'!$A:$A,0)-1,MATCH(AR54,'Daten Elementary'!$A$424:$ADO$424,0)-1)),0,OFFSET('Daten Elementary'!$A$1,MATCH(DO$5,'Daten Elementary'!$A:$A,0)-1,MATCH(AR54,'Daten Elementary'!$A$424:$ADO$424,0)-1))*1000000</f>
        <v>31.188137999999999</v>
      </c>
      <c r="DP54" s="316">
        <f ca="1">IF(ISERROR(OFFSET('Daten Elementary'!$A$1,MATCH(DP$5,'Daten Elementary'!$A:$A,0)-1,MATCH(AS54,'Daten Elementary'!$A$424:$ADO$424,0)-1)),0,OFFSET('Daten Elementary'!$A$1,MATCH(DP$5,'Daten Elementary'!$A:$A,0)-1,MATCH(AS54,'Daten Elementary'!$A$424:$ADO$424,0)-1))*1000000</f>
        <v>18.168298</v>
      </c>
      <c r="DQ54" s="317">
        <f t="shared" ca="1" si="22"/>
        <v>276.99743369999999</v>
      </c>
      <c r="DR54" s="316">
        <f ca="1">IF(ISERROR(OFFSET('Daten Elementary'!$A$1,MATCH(DR$5,'Daten Elementary'!$A:$A,0)-1,MATCH($AT54,'Daten Elementary'!$A$424:$ADO$424,0)-1)),0,OFFSET('Daten Elementary'!$A$1,MATCH(DR$5,'Daten Elementary'!$A:$A,0)-1,MATCH($AT54,'Daten Elementary'!$A$424:$ADO$424,0)-1))*1000000</f>
        <v>276.99743000000001</v>
      </c>
      <c r="DS54" s="305">
        <f t="shared" ca="1" si="23"/>
        <v>0.99999998664247558</v>
      </c>
      <c r="DT54" s="318">
        <f ca="1">IF(ISERROR(OFFSET('Daten UBP13'!$A$1,MATCH(DT$5,'Daten UBP13'!$A:$A,0)-1,MATCH(AM54,'Daten UBP13'!$A$424:$AEG$424,0)-1)),0,OFFSET('Daten UBP13'!$A$1,MATCH(DT$5,'Daten UBP13'!$A:$A,0)-1,MATCH(AM54,'Daten UBP13'!$A$424:$AEG$424,0)-1))</f>
        <v>201.05512999999999</v>
      </c>
      <c r="DU54" s="318">
        <f ca="1">IF(ISERROR(OFFSET('Daten UBP13'!$A$1,MATCH(DU$5,'Daten UBP13'!$A:$A,0)-1,MATCH(AN54,'Daten UBP13'!$A$424:$AEG$424,0)-1)),0,OFFSET('Daten UBP13'!$A$1,MATCH(DU$5,'Daten UBP13'!$A:$A,0)-1,MATCH(AN54,'Daten UBP13'!$A$424:$AEG$424,0)-1))</f>
        <v>0</v>
      </c>
      <c r="DV54" s="318">
        <f ca="1">IF(ISERROR(OFFSET('Daten UBP13'!$A$1,MATCH(DV$5,'Daten UBP13'!$A:$A,0)-1,MATCH(AO54,'Daten UBP13'!$A$424:$AEG$424,0)-1)),0,OFFSET('Daten UBP13'!$A$1,MATCH(DV$5,'Daten UBP13'!$A:$A,0)-1,MATCH(AO54,'Daten UBP13'!$A$424:$AEG$424,0)-1))</f>
        <v>57.621802000000002</v>
      </c>
      <c r="DW54" s="318">
        <f ca="1">IF(ISERROR(OFFSET('Daten UBP13'!$A$1,MATCH(DW$5,'Daten UBP13'!$A:$A,0)-1,MATCH(AP54,'Daten UBP13'!$A$424:$AEG$424,0)-1)),0,OFFSET('Daten UBP13'!$A$1,MATCH(DW$5,'Daten UBP13'!$A:$A,0)-1,MATCH(AP54,'Daten UBP13'!$A$424:$AEG$424,0)-1))</f>
        <v>0</v>
      </c>
      <c r="DX54" s="318">
        <f t="shared" ca="1" si="24"/>
        <v>258.67693199999997</v>
      </c>
      <c r="DY54" s="318">
        <f ca="1">IF(ISERROR(OFFSET('Daten UBP13'!$A$1,MATCH(DY$5,'Daten UBP13'!$A:$A,0)-1,MATCH(AQ54,'Daten UBP13'!$A$424:$AEG$424,0)-1)),0,OFFSET('Daten UBP13'!$A$1,MATCH(DY$5,'Daten UBP13'!$A:$A,0)-1,MATCH(AQ54,'Daten UBP13'!$A$424:$AEG$424,0)-1))</f>
        <v>1.5893718999999999</v>
      </c>
      <c r="DZ54" s="318">
        <f ca="1">IF(ISERROR(OFFSET('Daten UBP13'!$A$1,MATCH(DZ$5,'Daten UBP13'!$A:$A,0)-1,MATCH(AR54,'Daten UBP13'!$A$424:$AEG$424,0)-1)),0,OFFSET('Daten UBP13'!$A$1,MATCH(DZ$5,'Daten UBP13'!$A:$A,0)-1,MATCH(AR54,'Daten UBP13'!$A$424:$AEG$424,0)-1))</f>
        <v>27.267824999999998</v>
      </c>
      <c r="EA54" s="318">
        <f ca="1">IF(ISERROR(OFFSET('Daten UBP13'!$A$1,MATCH(EA$5,'Daten UBP13'!$A:$A,0)-1,MATCH(AS54,'Daten UBP13'!$A$424:$AEG$424,0)-1)),0,OFFSET('Daten UBP13'!$A$1,MATCH(EA$5,'Daten UBP13'!$A:$A,0)-1,MATCH(AS54,'Daten UBP13'!$A$424:$AEG$424,0)-1))</f>
        <v>23.892600000000002</v>
      </c>
      <c r="EB54" s="319">
        <f t="shared" ca="1" si="25"/>
        <v>311.4267289</v>
      </c>
      <c r="EC54" s="318">
        <f ca="1">IF(ISERROR(OFFSET('Daten UBP13'!$A$1,MATCH(EC$5,'Daten UBP13'!$A:$A,0)-1,MATCH(AT54,'Daten UBP13'!$A$424:$AEG$424,0)-1)),0,OFFSET('Daten UBP13'!$A$1,MATCH(EC$5,'Daten UBP13'!$A:$A,0)-1,MATCH(AT54,'Daten UBP13'!$A$424:$AEG$424,0)-1))</f>
        <v>311.42673000000002</v>
      </c>
      <c r="ED54" s="305">
        <f t="shared" ca="1" si="26"/>
        <v>1.000000003532131</v>
      </c>
      <c r="EE54" s="320">
        <f ca="1">IF(ISERROR(OFFSET('Daten ReCiPe'!$A$1,MATCH(EE$5,'Daten ReCiPe'!$A:$A,0)-1,MATCH(AM54,'Daten ReCiPe'!$A$424:$ADO$424,0)-1)),0,OFFSET('Daten ReCiPe'!$A$1,MATCH(EE$5,'Daten ReCiPe'!$A:$A,0)-1,MATCH(AM54,'Daten ReCiPe'!$A$424:$ADO$424,0)-1))*1000</f>
        <v>5.4866799000000004</v>
      </c>
      <c r="EF54" s="320">
        <f ca="1">IF(ISERROR(OFFSET('Daten ReCiPe'!$A$1,MATCH(EF$5,'Daten ReCiPe'!$A:$A,0)-1,MATCH(AN54,'Daten ReCiPe'!$A$424:$ADO$424,0)-1)),0,OFFSET('Daten ReCiPe'!$A$1,MATCH(EF$5,'Daten ReCiPe'!$A:$A,0)-1,MATCH(AN54,'Daten ReCiPe'!$A$424:$ADO$424,0)-1))*1000</f>
        <v>0</v>
      </c>
      <c r="EG54" s="320">
        <f ca="1">IF(ISERROR(OFFSET('Daten ReCiPe'!$A$1,MATCH(EG$5,'Daten ReCiPe'!$A:$A,0)-1,MATCH(AO54,'Daten ReCiPe'!$A$424:$ADO$424,0)-1)),0,OFFSET('Daten ReCiPe'!$A$1,MATCH(EG$5,'Daten ReCiPe'!$A:$A,0)-1,MATCH(AO54,'Daten ReCiPe'!$A$424:$ADO$424,0)-1))*1000</f>
        <v>8.6525504000000009</v>
      </c>
      <c r="EH54" s="320">
        <f ca="1">IF(ISERROR(OFFSET('Daten ReCiPe'!$A$1,MATCH(EH$5,'Daten ReCiPe'!$A:$A,0)-1,MATCH(AP54,'Daten ReCiPe'!$A$424:$ADO$424,0)-1)),0,OFFSET('Daten ReCiPe'!$A$1,MATCH(EH$5,'Daten ReCiPe'!$A:$A,0)-1,MATCH(AP54,'Daten ReCiPe'!$A$424:$ADO$424,0)-1))*1000</f>
        <v>0</v>
      </c>
      <c r="EI54" s="320">
        <f t="shared" ca="1" si="27"/>
        <v>14.139230300000001</v>
      </c>
      <c r="EJ54" s="320">
        <f ca="1">IF(ISERROR(OFFSET('Daten ReCiPe'!$A$1,MATCH(EJ$5,'Daten ReCiPe'!$A:$A,0)-1,MATCH(AQ54,'Daten ReCiPe'!$A$424:$ADO$424,0)-1)),0,OFFSET('Daten ReCiPe'!$A$1,MATCH(EJ$5,'Daten ReCiPe'!$A:$A,0)-1,MATCH(AQ54,'Daten ReCiPe'!$A$424:$ADO$424,0)-1))*1000</f>
        <v>0.14561236000000002</v>
      </c>
      <c r="EK54" s="320">
        <f ca="1">IF(ISERROR(OFFSET('Daten ReCiPe'!$A$1,MATCH(EK$5,'Daten ReCiPe'!$A:$A,0)-1,MATCH(AR54,'Daten ReCiPe'!$A$424:$ADO$424,0)-1)),0,OFFSET('Daten ReCiPe'!$A$1,MATCH(EK$5,'Daten ReCiPe'!$A:$A,0)-1,MATCH(AR54,'Daten ReCiPe'!$A$424:$ADO$424,0)-1))*1000</f>
        <v>2.1108459000000002</v>
      </c>
      <c r="EL54" s="320">
        <f ca="1">IF(ISERROR(OFFSET('Daten ReCiPe'!$A$1,MATCH(EL$5,'Daten ReCiPe'!$A:$A,0)-1,MATCH(AS54,'Daten ReCiPe'!$A$424:$ADO$424,0)-1)),0,OFFSET('Daten ReCiPe'!$A$1,MATCH(EL$5,'Daten ReCiPe'!$A:$A,0)-1,MATCH(AS54,'Daten ReCiPe'!$A$424:$ADO$424,0)-1))*1000</f>
        <v>0.89878025000000006</v>
      </c>
      <c r="EM54" s="321">
        <f t="shared" ca="1" si="28"/>
        <v>17.294468810000001</v>
      </c>
      <c r="EN54" s="320">
        <f ca="1">IF(ISERROR(OFFSET('Daten ReCiPe'!$A$1,MATCH(EN$5,'Daten ReCiPe'!$A:$A,0)-1,MATCH(AT54,'Daten ReCiPe'!$A$424:$ADO$424,0)-1)),0,OFFSET('Daten ReCiPe'!$A$1,MATCH(EN$5,'Daten ReCiPe'!$A:$A,0)-1,MATCH(AT54,'Daten ReCiPe'!$A$424:$ADO$424,0)-1))*1000</f>
        <v>17.294468999999999</v>
      </c>
      <c r="EO54" s="305">
        <f t="shared" ca="1" si="29"/>
        <v>1.0000000109861713</v>
      </c>
      <c r="EP54" s="322">
        <f ca="1">IF(ISERROR(OFFSET('Daten Elementary'!$A$1,MATCH(EP$5,'Daten Elementary'!$A:$A,0)-1,MATCH(AM54,'Daten Elementary'!$A$424:$ADO$424,0)-1)),0,OFFSET('Daten Elementary'!$A$1,MATCH(EP$5,'Daten Elementary'!$A:$A,0)-1,MATCH(AM54,'Daten Elementary'!$A$424:$ADO$424,0)-1))*1000000</f>
        <v>0.54547436999999999</v>
      </c>
      <c r="EQ54" s="322">
        <f ca="1">IF(ISERROR(OFFSET('Daten Elementary'!$A$1,MATCH(EQ$5,'Daten Elementary'!$A:$A,0)-1,MATCH(AN54,'Daten Elementary'!$A$424:$ADO$424,0)-1)),0,OFFSET('Daten Elementary'!$A$1,MATCH(EQ$5,'Daten Elementary'!$A:$A,0)-1,MATCH(AN54,'Daten Elementary'!$A$424:$ADO$424,0)-1))*1000000</f>
        <v>0</v>
      </c>
      <c r="ER54" s="322">
        <f ca="1">IF(ISERROR(OFFSET('Daten Elementary'!$A$1,MATCH(ER$5,'Daten Elementary'!$A:$A,0)-1,MATCH(AO54,'Daten Elementary'!$A$424:$ADO$424,0)-1)),0,OFFSET('Daten Elementary'!$A$1,MATCH(ER$5,'Daten Elementary'!$A:$A,0)-1,MATCH(AO54,'Daten Elementary'!$A$424:$ADO$424,0)-1))*1000000</f>
        <v>276.99309999999997</v>
      </c>
      <c r="ES54" s="322">
        <f ca="1">IF(ISERROR(OFFSET('Daten Elementary'!$A$1,MATCH(ES$5,'Daten Elementary'!$A:$A,0)-1,MATCH(AP54,'Daten Elementary'!$A$424:$ADO$424,0)-1)),0,OFFSET('Daten Elementary'!$A$1,MATCH(ES$5,'Daten Elementary'!$A:$A,0)-1,MATCH(AP54,'Daten Elementary'!$A$424:$ADO$424,0)-1))*1000000</f>
        <v>0</v>
      </c>
      <c r="ET54" s="322">
        <f t="shared" ca="1" si="30"/>
        <v>277.53857436999999</v>
      </c>
      <c r="EU54" s="322">
        <f ca="1">IF(ISERROR(OFFSET('Daten Elementary'!$A$1,MATCH(EU$5,'Daten Elementary'!$A:$A,0)-1,MATCH(AQ54,'Daten Elementary'!$A$424:$ADO$424,0)-1)),0,OFFSET('Daten Elementary'!$A$1,MATCH(EU$5,'Daten Elementary'!$A:$A,0)-1,MATCH(AQ54,'Daten Elementary'!$A$424:$ADO$424,0)-1))*1000000</f>
        <v>3.3329941000000001</v>
      </c>
      <c r="EV54" s="322">
        <f ca="1">IF(ISERROR(OFFSET('Daten Elementary'!$A$1,MATCH(EV$5,'Daten Elementary'!$A:$A,0)-1,MATCH(AR54,'Daten Elementary'!$A$424:$ADO$424,0)-1)),0,OFFSET('Daten Elementary'!$A$1,MATCH(EV$5,'Daten Elementary'!$A:$A,0)-1,MATCH(AR54,'Daten Elementary'!$A$424:$ADO$424,0)-1))*1000000</f>
        <v>58.140959000000002</v>
      </c>
      <c r="EW54" s="322">
        <f ca="1">IF(ISERROR(OFFSET('Daten Elementary'!$A$1,MATCH(EW$5,'Daten Elementary'!$A:$A,0)-1,MATCH(AS54,'Daten Elementary'!$A$424:$ADO$424,0)-1)),0,OFFSET('Daten Elementary'!$A$1,MATCH(EW$5,'Daten Elementary'!$A:$A,0)-1,MATCH(AS54,'Daten Elementary'!$A$424:$ADO$424,0)-1))*1000000</f>
        <v>17.986350999999999</v>
      </c>
      <c r="EX54" s="323">
        <f t="shared" ca="1" si="31"/>
        <v>356.99887847000002</v>
      </c>
      <c r="EY54" s="322">
        <f ca="1">IF(ISERROR(OFFSET('Daten Elementary'!$A$1,MATCH(EY$5,'Daten Elementary'!$A:$A,0)-1,MATCH($AT54,'Daten Elementary'!$A$424:$ADO$424,0)-1)),0,OFFSET('Daten Elementary'!$A$1,MATCH(EY$5,'Daten Elementary'!$A:$A,0)-1,MATCH($AT54,'Daten Elementary'!$A$424:$ADO$424,0)-1))*1000000</f>
        <v>356.99887999999999</v>
      </c>
      <c r="EZ54" s="305">
        <f t="shared" ca="1" si="32"/>
        <v>1.0000000042857276</v>
      </c>
      <c r="FA54" s="314">
        <f ca="1">IF(ISERROR(OFFSET('Daten Elementary'!$A$1,MATCH(FA$5,'Daten Elementary'!$A:$A,0)-1,MATCH(AM54,'Daten Elementary'!$A$424:$ADO$424,0)-1)),0,OFFSET('Daten Elementary'!$A$1,MATCH(FA$5,'Daten Elementary'!$A:$A,0)-1,MATCH(AM54,'Daten Elementary'!$A$424:$ADO$424,0)-1))*1000</f>
        <v>115.29</v>
      </c>
      <c r="FB54" s="314">
        <f ca="1">IF(ISERROR(OFFSET('Daten Elementary'!$A$1,MATCH(FB$5,'Daten Elementary'!$A:$A,0)-1,MATCH(AN54,'Daten Elementary'!$A$424:$ADO$424,0)-1)),0,OFFSET('Daten Elementary'!$A$1,MATCH(FB$5,'Daten Elementary'!$A:$A,0)-1,MATCH(AN54,'Daten Elementary'!$A$424:$ADO$424,0)-1))*1000</f>
        <v>0</v>
      </c>
      <c r="FC54" s="314">
        <f ca="1">IF(ISERROR(OFFSET('Daten Elementary'!$A$1,MATCH(FC$5,'Daten Elementary'!$A:$A,0)-1,MATCH(AO54,'Daten Elementary'!$A$424:$ADO$424,0)-1)),0,OFFSET('Daten Elementary'!$A$1,MATCH(FC$5,'Daten Elementary'!$A:$A,0)-1,MATCH(AO54,'Daten Elementary'!$A$424:$ADO$424,0)-1))*1000</f>
        <v>26.825578</v>
      </c>
      <c r="FD54" s="314">
        <f ca="1">IF(ISERROR(OFFSET('Daten Elementary'!$A$1,MATCH(FD$5,'Daten Elementary'!$A:$A,0)-1,MATCH(AP54,'Daten Elementary'!$A$424:$ADO$424,0)-1)),0,OFFSET('Daten Elementary'!$A$1,MATCH(FD$5,'Daten Elementary'!$A:$A,0)-1,MATCH(AP54,'Daten Elementary'!$A$424:$ADO$424,0)-1))*1000</f>
        <v>0</v>
      </c>
      <c r="FE54" s="314">
        <f t="shared" ca="1" si="33"/>
        <v>142.115578</v>
      </c>
      <c r="FF54" s="314">
        <f ca="1">IF(ISERROR(OFFSET('Daten Elementary'!$A$1,MATCH(FF$5,'Daten Elementary'!$A:$A,0)-1,MATCH(AQ54,'Daten Elementary'!$A$424:$ADO$424,0)-1)),0,OFFSET('Daten Elementary'!$A$1,MATCH(FF$5,'Daten Elementary'!$A:$A,0)-1,MATCH(AQ54,'Daten Elementary'!$A$424:$ADO$424,0)-1))*1000</f>
        <v>0.97386865999999994</v>
      </c>
      <c r="FG54" s="314">
        <f ca="1">IF(ISERROR(OFFSET('Daten Elementary'!$A$1,MATCH(FG$5,'Daten Elementary'!$A:$A,0)-1,MATCH(AR54,'Daten Elementary'!$A$424:$ADO$424,0)-1)),0,OFFSET('Daten Elementary'!$A$1,MATCH(FG$5,'Daten Elementary'!$A:$A,0)-1,MATCH(AR54,'Daten Elementary'!$A$424:$ADO$424,0)-1))*1000</f>
        <v>17.563479000000001</v>
      </c>
      <c r="FH54" s="314">
        <f ca="1">IF(ISERROR(OFFSET('Daten Elementary'!$A$1,MATCH(FH$5,'Daten Elementary'!$A:$A,0)-1,MATCH(AS54,'Daten Elementary'!$A$424:$ADO$424,0)-1)),0,OFFSET('Daten Elementary'!$A$1,MATCH(FH$5,'Daten Elementary'!$A:$A,0)-1,MATCH(AS54,'Daten Elementary'!$A$424:$ADO$424,0)-1))*1000</f>
        <v>6.7096526999999995</v>
      </c>
      <c r="FI54" s="315">
        <f t="shared" ca="1" si="34"/>
        <v>167.36257835999999</v>
      </c>
      <c r="FJ54" s="314">
        <f ca="1">IF(ISERROR(OFFSET('Daten Elementary'!$A$1,MATCH(FJ$5,'Daten Elementary'!$A:$A,0)-1,MATCH($AT54,'Daten Elementary'!$A$424:$ADO$424,0)-1)),0,OFFSET('Daten Elementary'!$A$1,MATCH(FJ$5,'Daten Elementary'!$A:$A,0)-1,MATCH($AT54,'Daten Elementary'!$A$424:$ADO$424,0)-1))*1000</f>
        <v>167.36258000000001</v>
      </c>
      <c r="FK54" s="305">
        <f t="shared" ca="1" si="35"/>
        <v>1.0000000097990844</v>
      </c>
      <c r="FL54" s="314">
        <f ca="1">IF(ISERROR(OFFSET('Daten Elementary'!$A$1,MATCH(FL$5,'Daten Elementary'!$A:$A,0)-1,MATCH(AM54,'Daten Elementary'!$A$424:$ADO$424,0)-1)),0,OFFSET('Daten Elementary'!$A$1,MATCH(FL$5,'Daten Elementary'!$A:$A,0)-1,MATCH(AM54,'Daten Elementary'!$A$424:$ADO$424,0)-1))</f>
        <v>0</v>
      </c>
      <c r="FM54" s="314">
        <f ca="1">IF(ISERROR(OFFSET('Daten Elementary'!$A$1,MATCH(FM$5,'Daten Elementary'!$A:$A,0)-1,MATCH(AN54,'Daten Elementary'!$A$424:$ADO$424,0)-1)),0,OFFSET('Daten Elementary'!$A$1,MATCH(FM$5,'Daten Elementary'!$A:$A,0)-1,MATCH(AN54,'Daten Elementary'!$A$424:$ADO$424,0)-1))</f>
        <v>0</v>
      </c>
      <c r="FN54" s="314">
        <f ca="1">IF(ISERROR(OFFSET('Daten Elementary'!$A$1,MATCH(FN$5,'Daten Elementary'!$A:$A,0)-1,MATCH(AO54,'Daten Elementary'!$A$424:$ADO$424,0)-1)),0,OFFSET('Daten Elementary'!$A$1,MATCH(FN$5,'Daten Elementary'!$A:$A,0)-1,MATCH(AO54,'Daten Elementary'!$A$424:$ADO$424,0)-1))</f>
        <v>0</v>
      </c>
      <c r="FO54" s="314">
        <f ca="1">IF(ISERROR(OFFSET('Daten Elementary'!$A$1,MATCH(FO$5,'Daten Elementary'!$A:$A,0)-1,MATCH(AP54,'Daten Elementary'!$A$424:$ADO$424,0)-1)),0,OFFSET('Daten Elementary'!$A$1,MATCH(FO$5,'Daten Elementary'!$A:$A,0)-1,MATCH(AP54,'Daten Elementary'!$A$424:$ADO$424,0)-1))</f>
        <v>0</v>
      </c>
      <c r="FP54" s="314">
        <f t="shared" ca="1" si="36"/>
        <v>0</v>
      </c>
      <c r="FQ54" s="314">
        <f ca="1">IF(ISERROR(OFFSET('Daten Elementary'!$A$1,MATCH(FQ$5,'Daten Elementary'!$A:$A,0)-1,MATCH(AQ54,'Daten Elementary'!$A$424:$ADO$424,0)-1)),0,OFFSET('Daten Elementary'!$A$1,MATCH(FQ$5,'Daten Elementary'!$A:$A,0)-1,MATCH(AQ54,'Daten Elementary'!$A$424:$ADO$424,0)-1))</f>
        <v>0</v>
      </c>
      <c r="FR54" s="314">
        <f ca="1">IF(ISERROR(OFFSET('Daten Elementary'!$A$1,MATCH(FR$5,'Daten Elementary'!$A:$A,0)-1,MATCH(AR54,'Daten Elementary'!$A$424:$ADO$424,0)-1)),0,OFFSET('Daten Elementary'!$A$1,MATCH(FR$5,'Daten Elementary'!$A:$A,0)-1,MATCH(AR54,'Daten Elementary'!$A$424:$ADO$424,0)-1))</f>
        <v>0</v>
      </c>
      <c r="FS54" s="314">
        <f ca="1">IF(ISERROR(OFFSET('Daten Elementary'!$A$1,MATCH(FS$5,'Daten Elementary'!$A:$A,0)-1,MATCH(AS54,'Daten Elementary'!$A$424:$ADO$424,0)-1)),0,OFFSET('Daten Elementary'!$A$1,MATCH(FS$5,'Daten Elementary'!$A:$A,0)-1,MATCH(AS54,'Daten Elementary'!$A$424:$ADO$424,0)-1))</f>
        <v>0</v>
      </c>
      <c r="FT54" s="315">
        <f t="shared" ca="1" si="37"/>
        <v>0</v>
      </c>
      <c r="FU54" s="314">
        <f ca="1">IF(ISERROR(OFFSET('Daten Elementary'!$A$1,MATCH(FU$5,'Daten Elementary'!$A:$A,0)-1,MATCH($AT54,'Daten Elementary'!$A$424:$ADO$424,0)-1)),0,OFFSET('Daten Elementary'!$A$1,MATCH(FU$5,'Daten Elementary'!$A:$A,0)-1,MATCH($AT54,'Daten Elementary'!$A$424:$ADO$424,0)-1))</f>
        <v>0</v>
      </c>
      <c r="FV54" s="305">
        <f t="shared" ca="1" si="38"/>
        <v>0</v>
      </c>
      <c r="FW54" s="324"/>
      <c r="FX54" s="231" t="str">
        <f t="shared" si="39"/>
        <v>Motorrad (250ccm-750ccm), Benzin (EURO 4)</v>
      </c>
      <c r="FY54" s="231" t="str">
        <f t="shared" si="2"/>
        <v>Motorrad (250ccm-750ccm)</v>
      </c>
      <c r="FZ54" s="231" t="str">
        <f t="shared" si="3"/>
        <v>, Benzin</v>
      </c>
      <c r="GA54" s="231" t="str">
        <f t="shared" si="4"/>
        <v xml:space="preserve"> (EURO 4)</v>
      </c>
      <c r="GB54" s="231"/>
    </row>
    <row r="55" spans="1:184" ht="16.5" customHeight="1">
      <c r="A55" s="339"/>
      <c r="B55" s="344"/>
      <c r="C55" s="328" t="s">
        <v>363</v>
      </c>
      <c r="D55" s="342" t="s">
        <v>34</v>
      </c>
      <c r="E55" s="327" t="s">
        <v>22</v>
      </c>
      <c r="F55" s="102">
        <v>1.3347844724931459</v>
      </c>
      <c r="G55" s="31">
        <v>2</v>
      </c>
      <c r="H55" s="87">
        <f t="shared" si="54"/>
        <v>0.66739223624657296</v>
      </c>
      <c r="I55" s="99">
        <v>5.3169431808758141</v>
      </c>
      <c r="J55" s="101"/>
      <c r="K55" s="100">
        <v>220</v>
      </c>
      <c r="L55" s="86"/>
      <c r="M55" s="86"/>
      <c r="N55" s="38" t="s">
        <v>99</v>
      </c>
      <c r="O55" s="6">
        <f ca="1">(IF(ISERROR(INDEX(INDIRECT($D$268),MATCH($AM55,$AM$4:$AM$275,0),MATCH(O$304,INDIRECT($E$268),0))*$I55/$AD55),0,INDEX(INDIRECT($D$268),MATCH($AM55,$AM$4:$AM$275,0),MATCH(O$304,INDIRECT($E$268),0))*$I55/$AD55)+IF(ISERROR(INDEX(INDIRECT($D$268),MATCH($AN55,$AN$4:$AN$275,0),MATCH(O$305,INDIRECT($E$268),0))*$J55/$AE55),0,INDEX(INDIRECT($D$268),MATCH($AN55,$AN$4:$AN$275,0),MATCH(O$305,INDIRECT($E$268),0))*$J55/$AE55))*$AC55/$F55</f>
        <v>99.484840239390692</v>
      </c>
      <c r="P55" s="6">
        <f ca="1">(IF(ISERROR(INDEX(INDIRECT($D$268),MATCH($AO55,$AO$4:$AO$275,0),MATCH(P$304,INDIRECT($E$268),0))*$I55/$AD55),0,INDEX(INDIRECT($D$268),MATCH($AO55,$AO$4:$AO$275,0),MATCH(P$304,INDIRECT($E$268),0))*$I55/$AD55)+IF(ISERROR(INDEX(INDIRECT($D$268),MATCH($AP55,$AP$4:$AP$275,0),MATCH(P$305,INDIRECT($E$268),0))*$J55/$AE55),0,INDEX(INDIRECT($D$268),MATCH($AP55,$AP$4:$AP$275,0),MATCH(P$305,INDIRECT($E$268),0))*$J55/$AE55))*$AC55/$F55</f>
        <v>25.608408476729206</v>
      </c>
      <c r="Q55" s="6">
        <f ca="1">INDEX(INDIRECT($D$268),MATCH($AQ55,$AQ$4:$AQ$284,0),MATCH(Q$4,INDIRECT($E$268),0))*$K55*$AC55/$F55/$AF55</f>
        <v>0.99354856707535599</v>
      </c>
      <c r="R55" s="6">
        <f ca="1">INDEX(INDIRECT($D$268),MATCH($AR55,$AR$4:$AR$284,0),MATCH(R$4,INDIRECT($E$268),0))*$K55*$AC55/$F55/$AF55</f>
        <v>17.55817473380171</v>
      </c>
      <c r="S55" s="6">
        <f ca="1">INDEX(INDIRECT($D$268),MATCH($AS55,$AS$4:$AS$284,0),MATCH(S$4,INDIRECT($E$268),0))*$K55*$AC55/$F55/$AF55</f>
        <v>5.7433181595835237</v>
      </c>
      <c r="T55" s="7">
        <f t="shared" ca="1" si="53"/>
        <v>149.38829017658048</v>
      </c>
      <c r="U55" s="6">
        <f>IF($B$268=6,(IF(OR(AJ55="Benzin",AJ55="Diesel"),$AK55*INDEX('DIN EN 16258'!$I:$I,MATCH('mobitool-Faktoren v2.0'!$AI55,'DIN EN 16258'!$A:$A,0))*$I55/$AD55+$AL55*INDEX('DIN EN 16258'!$I:$I,MATCH('mobitool-Faktoren v2.0'!$AJ55,'DIN EN 16258'!$A:$A,0))*$I55/$AD55,IF(ISERROR($AK55*INDEX('DIN EN 16258'!$I:$I,MATCH('mobitool-Faktoren v2.0'!$AI55,'DIN EN 16258'!$A:$A,0))*$I55/$AD55),0,$AK55*INDEX('DIN EN 16258'!$I:$I,MATCH('mobitool-Faktoren v2.0'!$AI55,'DIN EN 16258'!$A:$A,0))*$I55/$AD55)+IF(ISERROR($AL55*INDEX('DIN EN 16258'!$I:$I,MATCH('mobitool-Faktoren v2.0'!$AJ55,'DIN EN 16258'!$A:$A,0))*$J55/$AE55),0,$AL55*INDEX('DIN EN 16258'!$I:$I,MATCH('mobitool-Faktoren v2.0'!$AJ55,'DIN EN 16258'!$A:$A,0))*$J55/$AE55)))*1000,
IF($B$268=1,(IF(OR(AJ55="Benzin",AJ55="Diesel"),$AK55*INDEX('DIN EN 16258'!$D:$D,MATCH('mobitool-Faktoren v2.0'!$AI55,'DIN EN 16258'!$A:$A,0))*$I55/$AD55+$AL55*INDEX('DIN EN 16258'!$D:$D,MATCH('mobitool-Faktoren v2.0'!$AJ55,'DIN EN 16258'!$A:$A,0))*$I55/$AD55,IF(ISERROR($AK55*INDEX('DIN EN 16258'!$D:$D,MATCH('mobitool-Faktoren v2.0'!$AI55,'DIN EN 16258'!$A:$A,0))*$I55/$AD55),0,$AK55*INDEX('DIN EN 16258'!$D:$D,MATCH('mobitool-Faktoren v2.0'!$AI55,'DIN EN 16258'!$A:$A,0))*$I55/$AD55)+IF(ISERROR($AL55*INDEX('DIN EN 16258'!$D:$D,MATCH('mobitool-Faktoren v2.0'!$AJ55,'DIN EN 16258'!$A:$A,0))*$J55/$AE55),0,$AL55*INDEX('DIN EN 16258'!$D:$D,MATCH('mobitool-Faktoren v2.0'!$AJ55,'DIN EN 16258'!$A:$A,0))*$J55/$AE55))),0))*$AC55/$F55</f>
        <v>97.093779445465287</v>
      </c>
      <c r="V55" s="6">
        <f>IF($B$268=6,(IF(OR(AJ55="Benzin",AJ55="Diesel"),$AK55*INDEX('DIN EN 16258'!$L:$L,MATCH('mobitool-Faktoren v2.0'!$AI55,'DIN EN 16258'!$A:$A,0))*$I55/$AD55+$AL55*INDEX('DIN EN 16258'!$L:$L,MATCH('mobitool-Faktoren v2.0'!$AJ55,'DIN EN 16258'!$A:$A,0))*$I55/$AD55,IF(ISERROR($AK55*INDEX('DIN EN 16258'!$L:$L,MATCH('mobitool-Faktoren v2.0'!$AI55,'DIN EN 16258'!$A:$A,0))*$I55/$AD55),0,$AK55*INDEX('DIN EN 16258'!$L:$L,MATCH('mobitool-Faktoren v2.0'!$AI55,'DIN EN 16258'!$A:$A,0))*$I55/$AD55)+IF(ISERROR($AL55*INDEX('DIN EN 16258'!$L:$L,MATCH('mobitool-Faktoren v2.0'!$AJ55,'DIN EN 16258'!$A:$A,0))*$J55/$AE55),0,$AL55*INDEX('DIN EN 16258'!$L:$L,MATCH('mobitool-Faktoren v2.0'!$AJ55,'DIN EN 16258'!$A:$A,0))*$J55/$AE55)))*1000,
IF($B$268=1,(IF(OR(AJ55="Benzin",AJ55="Diesel"),$AK55*INDEX('DIN EN 16258'!$F:$F,MATCH('mobitool-Faktoren v2.0'!$AI55,'DIN EN 16258'!$A:$A,0))*$I55/$AD55+$AL55*INDEX('DIN EN 16258'!$F:$F,MATCH('mobitool-Faktoren v2.0'!$AJ55,'DIN EN 16258'!$A:$A,0))*$I55/$AD55,IF(ISERROR($AK55*INDEX('DIN EN 16258'!$F:$F,MATCH('mobitool-Faktoren v2.0'!$AI55,'DIN EN 16258'!$A:$A,0))*$I55/$AD55),0,$AK55*INDEX('DIN EN 16258'!$F:$F,MATCH('mobitool-Faktoren v2.0'!$AI55,'DIN EN 16258'!$A:$A,0))*$I55/$AD55)+IF(ISERROR($AL55*INDEX('DIN EN 16258'!$F:$F,MATCH('mobitool-Faktoren v2.0'!$AJ55,'DIN EN 16258'!$A:$A,0))*$J55/$AE55),0,$AL55*INDEX('DIN EN 16258'!$F:$F,MATCH('mobitool-Faktoren v2.0'!$AJ55,'DIN EN 16258'!$A:$A,0))*$J55/$AE55))),0))*$AC55/$F55</f>
        <v>115.31753497215264</v>
      </c>
      <c r="W55" s="39" t="s">
        <v>672</v>
      </c>
      <c r="X55" s="39" t="s">
        <v>162</v>
      </c>
      <c r="Y55" s="336">
        <v>2</v>
      </c>
      <c r="Z55" s="336">
        <v>6</v>
      </c>
      <c r="AA55" s="337">
        <v>100</v>
      </c>
      <c r="AB55" s="299">
        <v>300</v>
      </c>
      <c r="AC55" s="300">
        <v>1</v>
      </c>
      <c r="AD55" s="298">
        <v>5.3169431808758141</v>
      </c>
      <c r="AE55" s="298"/>
      <c r="AF55" s="299">
        <v>220</v>
      </c>
      <c r="AG55" s="299"/>
      <c r="AH55" s="299"/>
      <c r="AI55" s="301" t="s">
        <v>34</v>
      </c>
      <c r="AJ55" s="301"/>
      <c r="AK55" s="329">
        <f>'Kennwerte Strassentransporte'!G$51</f>
        <v>3.9876698209071158E-2</v>
      </c>
      <c r="AL55" s="329"/>
      <c r="AM55" s="202" t="s">
        <v>1073</v>
      </c>
      <c r="AN55" s="202" t="s">
        <v>81</v>
      </c>
      <c r="AO55" s="202" t="s">
        <v>1074</v>
      </c>
      <c r="AP55" s="202" t="s">
        <v>81</v>
      </c>
      <c r="AQ55" s="202" t="s">
        <v>1075</v>
      </c>
      <c r="AR55" s="202" t="s">
        <v>1076</v>
      </c>
      <c r="AS55" s="202" t="s">
        <v>1077</v>
      </c>
      <c r="AT55" s="202" t="s">
        <v>1078</v>
      </c>
      <c r="AU55" s="303">
        <f ca="1">IF(ISERROR(OFFSET('Daten KEA'!$A$1,MATCH(AU$5,'Daten KEA'!$A:$A,0)-1,MATCH(AM55,'Daten KEA'!$A$424:$ADO$424,0)-1)),0,OFFSET('Daten KEA'!$A$1,MATCH(AU$5,'Daten KEA'!$A:$A,0)-1,MATCH(AM55,'Daten KEA'!$A$424:$ADO$424,0)-1))+IF(ISERROR(AK55*INDEX('Energiefaktoren Ecoinvent'!$D:$D,MATCH('mobitool-Faktoren v2.0'!AI55,'Energiefaktoren Ecoinvent'!$A:$A,0))),0,AK55*INDEX('Energiefaktoren Ecoinvent'!$D:$D,MATCH('mobitool-Faktoren v2.0'!AI55,'Energiefaktoren Ecoinvent'!$A:$A,0)))+IF(OR(AJ55="Benzin",AJ55="Diesel"),IF(ISERROR(OFFSET('Daten KEA'!$A$1,MATCH(AV$5,'Daten KEA'!$A:$A,0)-1,MATCH(AN55,'Daten KEA'!$A$424:$ADO$424,0)-1)),0,OFFSET('Daten KEA'!$A$1,MATCH(AV$5,'Daten KEA'!$A:$A,0)-1,MATCH(AN55,'Daten KEA'!$A$424:$ADO$424,0)-1))+IF(ISERROR(AL55*INDEX('Energiefaktoren Ecoinvent'!$D:$D,MATCH('mobitool-Faktoren v2.0'!AJ55,'Energiefaktoren Ecoinvent'!$A:$A,0))),0,AL55*INDEX('Energiefaktoren Ecoinvent'!$D:$D,MATCH('mobitool-Faktoren v2.0'!AJ55,'Energiefaktoren Ecoinvent'!$A:$A,0))),0)</f>
        <v>1.6947596738855242</v>
      </c>
      <c r="AV55" s="303">
        <f ca="1">IF(OR(AJ55="Benzin",AJ55="Diesel"),0,IF(ISERROR(OFFSET('Daten KEA'!$A$1,MATCH(AV$5,'Daten KEA'!$A:$A,0)-1,MATCH(AN55,'Daten KEA'!$A$424:$ADO$424,0)-1)),0,OFFSET('Daten KEA'!$A$1,MATCH(AV$5,'Daten KEA'!$A:$A,0)-1,MATCH(AN55,'Daten KEA'!$A$424:$ADO$424,0)-1))+IF(ISERROR(AL55*INDEX('Energiefaktoren Ecoinvent'!$D:$D,MATCH('mobitool-Faktoren v2.0'!AJ55,'Energiefaktoren Ecoinvent'!$A:$A,0))),0,AL55*INDEX('Energiefaktoren Ecoinvent'!$D:$D,MATCH('mobitool-Faktoren v2.0'!AJ55,'Energiefaktoren Ecoinvent'!$A:$A,0))))</f>
        <v>0</v>
      </c>
      <c r="AW55" s="303">
        <f ca="1">IF(ISERROR(OFFSET('Daten KEA'!$A$1,MATCH(AW$5,'Daten KEA'!$A:$A,0)-1,MATCH(AO55,'Daten KEA'!$A$424:$ADO$424,0)-1)),0,OFFSET('Daten KEA'!$A$1,MATCH(AW$5,'Daten KEA'!$A:$A,0)-1,MATCH(AO55,'Daten KEA'!$A$424:$ADO$424,0)-1))-IF(ISERROR(AK55*INDEX('Energiefaktoren Ecoinvent'!$D:$D,MATCH('mobitool-Faktoren v2.0'!AI55,'Energiefaktoren Ecoinvent'!$A:$A,0))),0,AK55*INDEX('Energiefaktoren Ecoinvent'!$D:$D,MATCH('mobitool-Faktoren v2.0'!AI55,'Energiefaktoren Ecoinvent'!$A:$A,0)))+IF(OR(AJ55="Benzin",AJ55="Diesel"),IF(ISERROR(OFFSET('Daten KEA'!$A$1,MATCH(AX$5,'Daten KEA'!$A:$A,0)-1,MATCH(AP55,'Daten KEA'!$A$424:$ADO$424,0)-1)),0,OFFSET('Daten KEA'!$A$1,MATCH(AX$5,'Daten KEA'!$A:$A,0)-1,MATCH(AP55,'Daten KEA'!$A$424:$ADO$424,0)-1))-IF(ISERROR(AL55*INDEX('Energiefaktoren Ecoinvent'!$D:$D,MATCH('mobitool-Faktoren v2.0'!AJ55,'Energiefaktoren Ecoinvent'!$A:$A,0))),0,AL55*INDEX('Energiefaktoren Ecoinvent'!$D:$D,MATCH('mobitool-Faktoren v2.0'!AJ55,'Energiefaktoren Ecoinvent'!$A:$A,0))),0)</f>
        <v>0.63482562611447602</v>
      </c>
      <c r="AX55" s="303">
        <f ca="1">IF(OR(AJ55="Benzin",AJ55="Diesel"),0,IF(ISERROR(OFFSET('Daten KEA'!$A$1,MATCH(AX$5,'Daten KEA'!$A:$A,0)-1,MATCH(AP55,'Daten KEA'!$A$424:$ADO$424,0)-1)),0,OFFSET('Daten KEA'!$A$1,MATCH(AX$5,'Daten KEA'!$A:$A,0)-1,MATCH(AP55,'Daten KEA'!$A$424:$ADO$424,0)-1))-IF(ISERROR(AL55*INDEX('Energiefaktoren Ecoinvent'!$D:$D,MATCH('mobitool-Faktoren v2.0'!AJ55,'Energiefaktoren Ecoinvent'!$A:$A,0))),0,AL55*INDEX('Energiefaktoren Ecoinvent'!$D:$D,MATCH('mobitool-Faktoren v2.0'!AJ55,'Energiefaktoren Ecoinvent'!$A:$A,0))))</f>
        <v>0</v>
      </c>
      <c r="AY55" s="303">
        <f t="shared" ca="1" si="5"/>
        <v>2.3295853000000002</v>
      </c>
      <c r="AZ55" s="303">
        <f ca="1">IF(ISERROR(OFFSET('Daten KEA'!$A$1,MATCH(AZ$5,'Daten KEA'!$A:$A,0)-1,MATCH(AQ55,'Daten KEA'!$A$424:$ADO$424,0)-1)),0,OFFSET('Daten KEA'!$A$1,MATCH(AZ$5,'Daten KEA'!$A:$A,0)-1,MATCH(AQ55,'Daten KEA'!$A$424:$ADO$424,0)-1))</f>
        <v>3.8119673E-2</v>
      </c>
      <c r="BA55" s="303">
        <f ca="1">IF(ISERROR(OFFSET('Daten KEA'!$A$1,MATCH(BA$5,'Daten KEA'!$A:$A,0)-1,MATCH(AR55,'Daten KEA'!$A$424:$ADO$424,0)-1)),0,OFFSET('Daten KEA'!$A$1,MATCH(BA$5,'Daten KEA'!$A:$A,0)-1,MATCH(AR55,'Daten KEA'!$A$424:$ADO$424,0)-1))</f>
        <v>0.44177027000000002</v>
      </c>
      <c r="BB55" s="303">
        <f ca="1">IF(ISERROR(OFFSET('Daten KEA'!$A$1,MATCH(BB$5,'Daten KEA'!$A:$A,0)-1,MATCH(AS55,'Daten KEA'!$A$424:$ADO$424,0)-1)),0,OFFSET('Daten KEA'!$A$1,MATCH(BB$5,'Daten KEA'!$A:$A,0)-1,MATCH(AS55,'Daten KEA'!$A$424:$ADO$424,0)-1))</f>
        <v>0.64465501000000003</v>
      </c>
      <c r="BC55" s="304">
        <f t="shared" ca="1" si="46"/>
        <v>3.4541302530000006</v>
      </c>
      <c r="BD55" s="303">
        <f ca="1">IF(ISERROR(OFFSET('Daten KEA'!$A$1,MATCH(BD$5,'Daten KEA'!$A:$A,0)-1,MATCH(AT55,'Daten KEA'!$A$424:$ADO$424,0)-1)),0,OFFSET('Daten KEA'!$A$1,MATCH(BD$5,'Daten KEA'!$A:$A,0)-1,MATCH(AT55,'Daten KEA'!$A$424:$ADO$424,0)-1))</f>
        <v>3.4541303000000001</v>
      </c>
      <c r="BE55" s="305">
        <f t="shared" ca="1" si="7"/>
        <v>1.0000000136068985</v>
      </c>
      <c r="BF55" s="306">
        <f ca="1">IF(ISERROR(OFFSET('Daten KEA'!$A$1,MATCH(BF$5,'Daten KEA'!$A:$A,0)-1,MATCH(AM55,'Daten KEA'!$A$424:$ADO$424,0)-1)),0,OFFSET('Daten KEA'!$A$1,MATCH(BF$5,'Daten KEA'!$A:$A,0)-1,MATCH(AM55,'Daten KEA'!$A$424:$ADO$424,0)-1))+IF(ISERROR($AK55*INDEX('Energiefaktoren Ecoinvent'!$H:$H,MATCH('mobitool-Faktoren v2.0'!$AI55,'Energiefaktoren Ecoinvent'!$A:$A,0))),0,$AK55*INDEX('Energiefaktoren Ecoinvent'!$H:$H,MATCH('mobitool-Faktoren v2.0'!$AI55,'Energiefaktoren Ecoinvent'!$A:$A,0)))+IF(OR(AJ55="Benzin",AJ55="Diesel"),IF(ISERROR(OFFSET('Daten KEA'!$A$1,MATCH(BG$5,'Daten KEA'!$A:$A,0)-1,MATCH(AN55,'Daten KEA'!$A$424:$ADO$424,0)-1)),0,OFFSET('Daten KEA'!$A$1,MATCH(BG$5,'Daten KEA'!$A:$A,0)-1,MATCH(AN55,'Daten KEA'!$A$424:$ADO$424,0)-1))+IF(ISERROR($AL55*INDEX('Energiefaktoren Ecoinvent'!$H:$H,MATCH('mobitool-Faktoren v2.0'!$AJ55,'Energiefaktoren Ecoinvent'!$A:$A,0))),0,$AL55*INDEX('Energiefaktoren Ecoinvent'!$H:$H,MATCH('mobitool-Faktoren v2.0'!$AJ55,'Energiefaktoren Ecoinvent'!$A:$A,0))),0)</f>
        <v>1.6947596738855242</v>
      </c>
      <c r="BG55" s="306">
        <f ca="1">IF(OR(AJ55="Benzin",AJ55="Diesel"),0,IF(ISERROR(OFFSET('Daten KEA'!$A$1,MATCH(BG$5,'Daten KEA'!$A:$A,0)-1,MATCH(AN55,'Daten KEA'!$A$424:$ADO$424,0)-1)),0,OFFSET('Daten KEA'!$A$1,MATCH(BG$5,'Daten KEA'!$A:$A,0)-1,MATCH(AN55,'Daten KEA'!$A$424:$ADO$424,0)-1))+IF(ISERROR($AL55*INDEX('Energiefaktoren Ecoinvent'!$H:$H,MATCH('mobitool-Faktoren v2.0'!$AJ55,'Energiefaktoren Ecoinvent'!$A:$A,0))),0,$AL55*INDEX('Energiefaktoren Ecoinvent'!$H:$H,MATCH('mobitool-Faktoren v2.0'!$AJ55,'Energiefaktoren Ecoinvent'!$A:$A,0))))</f>
        <v>0</v>
      </c>
      <c r="BH55" s="306">
        <f ca="1">IF(ISERROR(OFFSET('Daten KEA'!$A$1,MATCH(BH$5,'Daten KEA'!$A:$A,0)-1,MATCH(AO55,'Daten KEA'!$A$424:$ADO$424,0)-1)),0,OFFSET('Daten KEA'!$A$1,MATCH(BH$5,'Daten KEA'!$A:$A,0)-1,MATCH(AO55,'Daten KEA'!$A$424:$ADO$424,0)-1))-IF(ISERROR($AK55*INDEX('Energiefaktoren Ecoinvent'!$H:$H,MATCH('mobitool-Faktoren v2.0'!$AI55,'Energiefaktoren Ecoinvent'!$A:$A,0))),0,$AK55*INDEX('Energiefaktoren Ecoinvent'!$H:$H,MATCH('mobitool-Faktoren v2.0'!$AI55,'Energiefaktoren Ecoinvent'!$A:$A,0)))+IF(OR(AJ55="Benzin",AJ55="Diesel"),IF(ISERROR(OFFSET('Daten KEA'!$A$1,MATCH(BI$5,'Daten KEA'!$A:$A,0)-1,MATCH(AP55,'Daten KEA'!$A$424:$ADO$424,0)-1)),0,OFFSET('Daten KEA'!$A$1,MATCH(BI$5,'Daten KEA'!$A:$A,0)-1,MATCH(AP55,'Daten KEA'!$A$424:$ADO$424,0)-1))-IF(ISERROR($AL55*INDEX('Energiefaktoren Ecoinvent'!$H:$H,MATCH('mobitool-Faktoren v2.0'!$AJ55,'Energiefaktoren Ecoinvent'!$A:$A,0))),0,$AL55*INDEX('Energiefaktoren Ecoinvent'!$H:$H,MATCH('mobitool-Faktoren v2.0'!$AJ55,'Energiefaktoren Ecoinvent'!$A:$A,0))),0)</f>
        <v>0.62723963724667575</v>
      </c>
      <c r="BI55" s="306">
        <f ca="1">IF(OR(AJ55="Benzin",AJ55="Diesel"),0,IF(ISERROR(OFFSET('Daten KEA'!$A$1,MATCH(BI$5,'Daten KEA'!$A:$A,0)-1,MATCH(AP55,'Daten KEA'!$A$424:$ADO$424,0)-1)),0,OFFSET('Daten KEA'!$A$1,MATCH(BI$5,'Daten KEA'!$A:$A,0)-1,MATCH(AP55,'Daten KEA'!$A$424:$ADO$424,0)-1))-IF(ISERROR($AL55*INDEX('Energiefaktoren Ecoinvent'!$H:$H,MATCH('mobitool-Faktoren v2.0'!$AJ55,'Energiefaktoren Ecoinvent'!$A:$A,0))),0,$AL55*INDEX('Energiefaktoren Ecoinvent'!$H:$H,MATCH('mobitool-Faktoren v2.0'!$AJ55,'Energiefaktoren Ecoinvent'!$A:$A,0))))</f>
        <v>0</v>
      </c>
      <c r="BJ55" s="306">
        <f t="shared" ca="1" si="41"/>
        <v>2.3219993111321999</v>
      </c>
      <c r="BK55" s="306">
        <f ca="1">IF(ISERROR(OFFSET('Daten KEA'!$A$1,MATCH(BK$5,'Daten KEA'!$A:$A,0)-1,MATCH(AQ55,'Daten KEA'!$A$424:$ADO$424,0)-1)),0,OFFSET('Daten KEA'!$A$1,MATCH(BK$5,'Daten KEA'!$A:$A,0)-1,MATCH(AQ55,'Daten KEA'!$A$424:$ADO$424,0)-1))</f>
        <v>3.6365588245228002E-2</v>
      </c>
      <c r="BL55" s="306">
        <f ca="1">IF(ISERROR(OFFSET('Daten KEA'!$A$1,MATCH(BL$5,'Daten KEA'!$A:$A,0)-1,MATCH(AR55,'Daten KEA'!$A$424:$ADO$424,0)-1)),0,OFFSET('Daten KEA'!$A$1,MATCH(BL$5,'Daten KEA'!$A:$A,0)-1,MATCH(AR55,'Daten KEA'!$A$424:$ADO$424,0)-1))</f>
        <v>0.40279377165455005</v>
      </c>
      <c r="BM55" s="306">
        <f ca="1">IF(ISERROR(OFFSET('Daten KEA'!$A$1,MATCH(BM$5,'Daten KEA'!$A:$A,0)-1,MATCH(AS55,'Daten KEA'!$A$424:$ADO$424,0)-1)),0,OFFSET('Daten KEA'!$A$1,MATCH(BM$5,'Daten KEA'!$A:$A,0)-1,MATCH(AS55,'Daten KEA'!$A$424:$ADO$424,0)-1))</f>
        <v>0.54744265678614001</v>
      </c>
      <c r="BN55" s="307">
        <f t="shared" ca="1" si="43"/>
        <v>3.3086013278181179</v>
      </c>
      <c r="BO55" s="306">
        <f ca="1">IF(ISERROR(OFFSET('Daten KEA'!$A$1,MATCH(BO$5,'Daten KEA'!$A:$A,0)-1,MATCH(AT55,'Daten KEA'!$A$424:$ADO$424,0)-1)),0,OFFSET('Daten KEA'!$A$1,MATCH(BO$5,'Daten KEA'!$A:$A,0)-1,MATCH(AT55,'Daten KEA'!$A$424:$ADO$424,0)-1))</f>
        <v>3.3086013197181003</v>
      </c>
      <c r="BP55" s="305">
        <f t="shared" ca="1" si="8"/>
        <v>0.99999999755183033</v>
      </c>
      <c r="BQ55" s="308">
        <f ca="1">IF(ISERROR(OFFSET('Daten GWP'!$A$1,MATCH(BQ$5,'Daten GWP'!$A:$A,0)-1,MATCH(AM55,'Daten GWP'!$A$424:$ADO$424,0)-1)),0,OFFSET('Daten GWP'!$A$1,MATCH(BQ$5,'Daten GWP'!$A:$A,0)-1,MATCH(AM55,'Daten GWP'!$A$424:$ADO$424,0)-1))*1000</f>
        <v>132.79082</v>
      </c>
      <c r="BR55" s="308">
        <f ca="1">IF(ISERROR(OFFSET('Daten GWP'!$A$1,MATCH(BR$5,'Daten GWP'!$A:$A,0)-1,MATCH(AN55,'Daten GWP'!$A$424:$ADO$424,0)-1)),0,OFFSET('Daten GWP'!$A$1,MATCH(BR$5,'Daten GWP'!$A:$A,0)-1,MATCH(AN55,'Daten GWP'!$A$424:$ADO$424,0)-1))*1000</f>
        <v>0</v>
      </c>
      <c r="BS55" s="308">
        <f ca="1">IF(ISERROR(OFFSET('Daten GWP'!$A$1,MATCH(BS$5,'Daten GWP'!$A:$A,0)-1,MATCH(AO55,'Daten GWP'!$A$424:$ADO$424,0)-1)),0,OFFSET('Daten GWP'!$A$1,MATCH(BS$5,'Daten GWP'!$A:$A,0)-1,MATCH(AO55,'Daten GWP'!$A$424:$ADO$424,0)-1))*1000</f>
        <v>34.181705999999998</v>
      </c>
      <c r="BT55" s="308">
        <f ca="1">IF(ISERROR(OFFSET('Daten GWP'!$A$1,MATCH(BT$5,'Daten GWP'!$A:$A,0)-1,MATCH(AP55,'Daten GWP'!$A$424:$ADO$424,0)-1)),0,OFFSET('Daten GWP'!$A$1,MATCH(BT$5,'Daten GWP'!$A:$A,0)-1,MATCH(AP55,'Daten GWP'!$A$424:$ADO$424,0)-1))*1000</f>
        <v>0</v>
      </c>
      <c r="BU55" s="308">
        <f t="shared" ca="1" si="9"/>
        <v>166.97252599999999</v>
      </c>
      <c r="BV55" s="308">
        <f ca="1">IF(ISERROR(OFFSET('Daten GWP'!$A$1,MATCH(BV$5,'Daten GWP'!$A:$A,0)-1,MATCH(AQ55,'Daten GWP'!$A$424:$ADO$424,0)-1)),0,OFFSET('Daten GWP'!$A$1,MATCH(BV$5,'Daten GWP'!$A:$A,0)-1,MATCH(AQ55,'Daten GWP'!$A$424:$ADO$424,0)-1))*1000</f>
        <v>1.3261731999999999</v>
      </c>
      <c r="BW55" s="308">
        <f ca="1">IF(ISERROR(OFFSET('Daten GWP'!$A$1,MATCH(BW$5,'Daten GWP'!$A:$A,0)-1,MATCH(AR55,'Daten GWP'!$A$424:$ADO$424,0)-1)),0,OFFSET('Daten GWP'!$A$1,MATCH(BW$5,'Daten GWP'!$A:$A,0)-1,MATCH(AR55,'Daten GWP'!$A$424:$ADO$424,0)-1))*1000</f>
        <v>23.436378999999999</v>
      </c>
      <c r="BX55" s="308">
        <f ca="1">IF(ISERROR(OFFSET('Daten GWP'!$A$1,MATCH(BX$5,'Daten GWP'!$A:$A,0)-1,MATCH(AS55,'Daten GWP'!$A$424:$ADO$424,0)-1)),0,OFFSET('Daten GWP'!$A$1,MATCH(BX$5,'Daten GWP'!$A:$A,0)-1,MATCH(AS55,'Daten GWP'!$A$424:$ADO$424,0)-1))*1000</f>
        <v>7.6660918999999996</v>
      </c>
      <c r="BY55" s="309">
        <f t="shared" ca="1" si="44"/>
        <v>199.40117009999997</v>
      </c>
      <c r="BZ55" s="308">
        <f ca="1">IF(ISERROR(OFFSET('Daten GWP'!$A$1,MATCH(BZ$5,'Daten GWP'!$A:$A,0)-1,MATCH(AT55,'Daten GWP'!$A$424:$ADO$424,0)-1)),0,OFFSET('Daten GWP'!$A$1,MATCH(BZ$5,'Daten GWP'!$A:$A,0)-1,MATCH(AT55,'Daten GWP'!$A$424:$ADO$424,0)-1))*1000</f>
        <v>199.40116999999998</v>
      </c>
      <c r="CA55" s="305">
        <f t="shared" ca="1" si="11"/>
        <v>0.99999999949849849</v>
      </c>
      <c r="CB55" s="310">
        <f ca="1">IF(ISERROR(OFFSET('Daten Elementary'!$A$1,MATCH(CB$5,'Daten Elementary'!$A:$A,0)-1,MATCH(AM55,'Daten Elementary'!$A$424:$ADO$424,0)-1)),0,OFFSET('Daten Elementary'!$A$1,MATCH(CB$5,'Daten Elementary'!$A:$A,0)-1,MATCH(AM55,'Daten Elementary'!$A$424:$ADO$424,0)-1))*1000000</f>
        <v>9.8861069999999991</v>
      </c>
      <c r="CC55" s="310">
        <f ca="1">IF(ISERROR(OFFSET('Daten Elementary'!$A$1,MATCH(CC$5,'Daten Elementary'!$A:$A,0)-1,MATCH(AN55,'Daten Elementary'!$A$424:$ADO$424,0)-1)),0,OFFSET('Daten Elementary'!$A$1,MATCH(CC$5,'Daten Elementary'!$A:$A,0)-1,MATCH(AN55,'Daten Elementary'!$A$424:$ADO$424,0)-1))*1000000</f>
        <v>0</v>
      </c>
      <c r="CD55" s="310">
        <f ca="1">IF(ISERROR(OFFSET('Daten Elementary'!$A$1,MATCH(CD$5,'Daten Elementary'!$A:$A,0)-1,MATCH(AO55,'Daten Elementary'!$A$424:$ADO$424,0)-1)),0,OFFSET('Daten Elementary'!$A$1,MATCH(CD$5,'Daten Elementary'!$A:$A,0)-1,MATCH(AO55,'Daten Elementary'!$A$424:$ADO$424,0)-1))*1000000</f>
        <v>12.45692</v>
      </c>
      <c r="CE55" s="310">
        <f ca="1">IF(ISERROR(OFFSET('Daten Elementary'!$A$1,MATCH(CE$5,'Daten Elementary'!$A:$A,0)-1,MATCH(AP55,'Daten Elementary'!$A$424:$ADO$424,0)-1)),0,OFFSET('Daten Elementary'!$A$1,MATCH(CE$5,'Daten Elementary'!$A:$A,0)-1,MATCH(AP55,'Daten Elementary'!$A$424:$ADO$424,0)-1))*1000000</f>
        <v>0</v>
      </c>
      <c r="CF55" s="310">
        <f t="shared" ca="1" si="12"/>
        <v>22.343026999999999</v>
      </c>
      <c r="CG55" s="310">
        <f ca="1">IF(ISERROR(OFFSET('Daten Elementary'!$A$1,MATCH(CG$5,'Daten Elementary'!$A:$A,0)-1,MATCH(AQ55,'Daten Elementary'!$A$424:$ADO$424,0)-1)),0,OFFSET('Daten Elementary'!$A$1,MATCH(CG$5,'Daten Elementary'!$A:$A,0)-1,MATCH(AQ55,'Daten Elementary'!$A$424:$ADO$424,0)-1))*1000000</f>
        <v>0.52269572999999991</v>
      </c>
      <c r="CH55" s="310">
        <f ca="1">IF(ISERROR(OFFSET('Daten Elementary'!$A$1,MATCH(CH$5,'Daten Elementary'!$A:$A,0)-1,MATCH(AR55,'Daten Elementary'!$A$424:$ADO$424,0)-1)),0,OFFSET('Daten Elementary'!$A$1,MATCH(CH$5,'Daten Elementary'!$A:$A,0)-1,MATCH(AR55,'Daten Elementary'!$A$424:$ADO$424,0)-1))*1000000</f>
        <v>13.737918000000001</v>
      </c>
      <c r="CI55" s="310">
        <f ca="1">IF(ISERROR(OFFSET('Daten Elementary'!$A$1,MATCH(CI$5,'Daten Elementary'!$A:$A,0)-1,MATCH(AS55,'Daten Elementary'!$A$424:$ADO$424,0)-1)),0,OFFSET('Daten Elementary'!$A$1,MATCH(CI$5,'Daten Elementary'!$A:$A,0)-1,MATCH(AS55,'Daten Elementary'!$A$424:$ADO$424,0)-1))*1000000</f>
        <v>5.0357954000000005</v>
      </c>
      <c r="CJ55" s="311">
        <f t="shared" ca="1" si="13"/>
        <v>41.639436129999993</v>
      </c>
      <c r="CK55" s="310">
        <f ca="1">IF(ISERROR(OFFSET('Daten Elementary'!$A$1,MATCH(CK$5,'Daten Elementary'!$A:$A,0)-1,MATCH($AT55,'Daten Elementary'!$A$424:$ADO$424,0)-1)),0,OFFSET('Daten Elementary'!$A$1,MATCH(CK$5,'Daten Elementary'!$A:$A,0)-1,MATCH($AT55,'Daten Elementary'!$A$424:$ADO$424,0)-1))*1000000</f>
        <v>41.639435999999996</v>
      </c>
      <c r="CL55" s="305">
        <f t="shared" ca="1" si="14"/>
        <v>0.99999999687795971</v>
      </c>
      <c r="CM55" s="312">
        <f ca="1">IF(ISERROR(OFFSET('Daten Elementary'!$A$1,MATCH(CM$5,'Daten Elementary'!$A:$A,0)-1,MATCH(AM55,'Daten Elementary'!$A$424:$ADO$424,0)-1)),0,OFFSET('Daten Elementary'!$A$1,MATCH(CM$5,'Daten Elementary'!$A:$A,0)-1,MATCH(AM55,'Daten Elementary'!$A$424:$ADO$424,0)-1))*1000000</f>
        <v>8.0889949999999988</v>
      </c>
      <c r="CN55" s="312">
        <f ca="1">IF(ISERROR(OFFSET('Daten Elementary'!$A$1,MATCH(CN$5,'Daten Elementary'!$A:$A,0)-1,MATCH(AN55,'Daten Elementary'!$A$424:$ADO$424,0)-1)),0,OFFSET('Daten Elementary'!$A$1,MATCH(CN$5,'Daten Elementary'!$A:$A,0)-1,MATCH(AN55,'Daten Elementary'!$A$424:$ADO$424,0)-1))*1000000</f>
        <v>0</v>
      </c>
      <c r="CO55" s="312">
        <f ca="1">IF(ISERROR(OFFSET('Daten Elementary'!$A$1,MATCH(CO$5,'Daten Elementary'!$A:$A,0)-1,MATCH(AO55,'Daten Elementary'!$A$424:$ADO$424,0)-1)),0,OFFSET('Daten Elementary'!$A$1,MATCH(CO$5,'Daten Elementary'!$A:$A,0)-1,MATCH(AO55,'Daten Elementary'!$A$424:$ADO$424,0)-1))*1000000</f>
        <v>10.101336</v>
      </c>
      <c r="CP55" s="312">
        <f ca="1">IF(ISERROR(OFFSET('Daten Elementary'!$A$1,MATCH(CP$5,'Daten Elementary'!$A:$A,0)-1,MATCH(AP55,'Daten Elementary'!$A$424:$ADO$424,0)-1)),0,OFFSET('Daten Elementary'!$A$1,MATCH(CP$5,'Daten Elementary'!$A:$A,0)-1,MATCH(AP55,'Daten Elementary'!$A$424:$ADO$424,0)-1))*1000000</f>
        <v>0</v>
      </c>
      <c r="CQ55" s="312">
        <f t="shared" ca="1" si="15"/>
        <v>18.190331</v>
      </c>
      <c r="CR55" s="312">
        <f ca="1">IF(ISERROR(OFFSET('Daten Elementary'!$A$1,MATCH(CR$5,'Daten Elementary'!$A:$A,0)-1,MATCH(AQ55,'Daten Elementary'!$A$424:$ADO$424,0)-1)),0,OFFSET('Daten Elementary'!$A$1,MATCH(CR$5,'Daten Elementary'!$A:$A,0)-1,MATCH(AQ55,'Daten Elementary'!$A$424:$ADO$424,0)-1))*1000000</f>
        <v>0.34981681999999997</v>
      </c>
      <c r="CS55" s="312">
        <f ca="1">IF(ISERROR(OFFSET('Daten Elementary'!$A$1,MATCH(CS$5,'Daten Elementary'!$A:$A,0)-1,MATCH(AR55,'Daten Elementary'!$A$424:$ADO$424,0)-1)),0,OFFSET('Daten Elementary'!$A$1,MATCH(CS$5,'Daten Elementary'!$A:$A,0)-1,MATCH(AR55,'Daten Elementary'!$A$424:$ADO$424,0)-1))*1000000</f>
        <v>6.3594224000000006</v>
      </c>
      <c r="CT55" s="312">
        <f ca="1">IF(ISERROR(OFFSET('Daten Elementary'!$A$1,MATCH(CT$5,'Daten Elementary'!$A:$A,0)-1,MATCH(AS55,'Daten Elementary'!$A$424:$ADO$424,0)-1)),0,OFFSET('Daten Elementary'!$A$1,MATCH(CT$5,'Daten Elementary'!$A:$A,0)-1,MATCH(AS55,'Daten Elementary'!$A$424:$ADO$424,0)-1))*1000000</f>
        <v>2.8409347</v>
      </c>
      <c r="CU55" s="313">
        <f t="shared" ca="1" si="16"/>
        <v>27.740504919999999</v>
      </c>
      <c r="CV55" s="312">
        <f ca="1">IF(ISERROR(OFFSET('Daten Elementary'!$A$1,MATCH(CV$5,'Daten Elementary'!$A:$A,0)-1,MATCH($AT55,'Daten Elementary'!$A$424:$ADO$424,0)-1)),0,OFFSET('Daten Elementary'!$A$1,MATCH(CV$5,'Daten Elementary'!$A:$A,0)-1,MATCH($AT55,'Daten Elementary'!$A$424:$ADO$424,0)-1))*1000000</f>
        <v>27.740504999999999</v>
      </c>
      <c r="CW55" s="305">
        <f t="shared" ca="1" si="17"/>
        <v>1.0000000028838696</v>
      </c>
      <c r="CX55" s="314">
        <f ca="1">IF(ISERROR(OFFSET('Daten Elementary'!$A$1,MATCH(CX$5,'Daten Elementary'!$A:$A,0)-1,MATCH(AM55,'Daten Elementary'!$A$424:$ADO$424,0)-1)),0,OFFSET('Daten Elementary'!$A$1,MATCH(CX$5,'Daten Elementary'!$A:$A,0)-1,MATCH(AM55,'Daten Elementary'!$A$424:$ADO$424,0)-1))*1000000</f>
        <v>290.91240999999997</v>
      </c>
      <c r="CY55" s="314">
        <f ca="1">IF(ISERROR(OFFSET('Daten Elementary'!$A$1,MATCH(CY$5,'Daten Elementary'!$A:$A,0)-1,MATCH(AN55,'Daten Elementary'!$A$424:$ADO$424,0)-1)),0,OFFSET('Daten Elementary'!$A$1,MATCH(CY$5,'Daten Elementary'!$A:$A,0)-1,MATCH(AN55,'Daten Elementary'!$A$424:$ADO$424,0)-1))*1000000</f>
        <v>0</v>
      </c>
      <c r="CZ55" s="314">
        <f ca="1">IF(ISERROR(OFFSET('Daten Elementary'!$A$1,MATCH(CZ$5,'Daten Elementary'!$A:$A,0)-1,MATCH(AO55,'Daten Elementary'!$A$424:$ADO$424,0)-1)),0,OFFSET('Daten Elementary'!$A$1,MATCH(CZ$5,'Daten Elementary'!$A:$A,0)-1,MATCH(AO55,'Daten Elementary'!$A$424:$ADO$424,0)-1))*1000000</f>
        <v>114.16691</v>
      </c>
      <c r="DA55" s="314">
        <f ca="1">IF(ISERROR(OFFSET('Daten Elementary'!$A$1,MATCH(DA$5,'Daten Elementary'!$A:$A,0)-1,MATCH(AP55,'Daten Elementary'!$A$424:$ADO$424,0)-1)),0,OFFSET('Daten Elementary'!$A$1,MATCH(DA$5,'Daten Elementary'!$A:$A,0)-1,MATCH(AP55,'Daten Elementary'!$A$424:$ADO$424,0)-1))*1000000</f>
        <v>0</v>
      </c>
      <c r="DB55" s="314">
        <f t="shared" ca="1" si="18"/>
        <v>405.07931999999994</v>
      </c>
      <c r="DC55" s="314">
        <f ca="1">IF(ISERROR(OFFSET('Daten Elementary'!$A$1,MATCH(DC$5,'Daten Elementary'!$A:$A,0)-1,MATCH(AQ55,'Daten Elementary'!$A$424:$ADO$424,0)-1)),0,OFFSET('Daten Elementary'!$A$1,MATCH(DC$5,'Daten Elementary'!$A:$A,0)-1,MATCH(AQ55,'Daten Elementary'!$A$424:$ADO$424,0)-1))*1000000</f>
        <v>1.3243467999999998</v>
      </c>
      <c r="DD55" s="314">
        <f ca="1">IF(ISERROR(OFFSET('Daten Elementary'!$A$1,MATCH(DD$5,'Daten Elementary'!$A:$A,0)-1,MATCH(AR55,'Daten Elementary'!$A$424:$ADO$424,0)-1)),0,OFFSET('Daten Elementary'!$A$1,MATCH(DD$5,'Daten Elementary'!$A:$A,0)-1,MATCH(AR55,'Daten Elementary'!$A$424:$ADO$424,0)-1))*1000000</f>
        <v>22.516112999999997</v>
      </c>
      <c r="DE55" s="314">
        <f ca="1">IF(ISERROR(OFFSET('Daten Elementary'!$A$1,MATCH(DE$5,'Daten Elementary'!$A:$A,0)-1,MATCH(AS55,'Daten Elementary'!$A$424:$ADO$424,0)-1)),0,OFFSET('Daten Elementary'!$A$1,MATCH(DE$5,'Daten Elementary'!$A:$A,0)-1,MATCH(AS55,'Daten Elementary'!$A$424:$ADO$424,0)-1))*1000000</f>
        <v>16.914361</v>
      </c>
      <c r="DF55" s="315">
        <f t="shared" ca="1" si="19"/>
        <v>445.83414079999994</v>
      </c>
      <c r="DG55" s="314">
        <f ca="1">IF(ISERROR(OFFSET('Daten Elementary'!$A$1,MATCH(DG$5,'Daten Elementary'!$A:$A,0)-1,MATCH($AT55,'Daten Elementary'!$A$424:$ADO$424,0)-1)),0,OFFSET('Daten Elementary'!$A$1,MATCH(DG$5,'Daten Elementary'!$A:$A,0)-1,MATCH($AT55,'Daten Elementary'!$A$424:$ADO$424,0)-1))*1000000</f>
        <v>445.83414000000005</v>
      </c>
      <c r="DH55" s="305">
        <f t="shared" ca="1" si="20"/>
        <v>0.99999999820561092</v>
      </c>
      <c r="DI55" s="316">
        <f ca="1">IF(ISERROR(OFFSET('Daten Elementary'!$A$1,MATCH(DI$5,'Daten Elementary'!$A:$A,0)-1,MATCH(AM55,'Daten Elementary'!$A$424:$ADO$424,0)-1)),0,OFFSET('Daten Elementary'!$A$1,MATCH(DI$5,'Daten Elementary'!$A:$A,0)-1,MATCH(AM55,'Daten Elementary'!$A$424:$ADO$424,0)-1))*1000000</f>
        <v>182.56968000000001</v>
      </c>
      <c r="DJ55" s="316">
        <f ca="1">IF(ISERROR(OFFSET('Daten Elementary'!$A$1,MATCH(DJ$5,'Daten Elementary'!$A:$A,0)-1,MATCH(AN55,'Daten Elementary'!$A$424:$ADO$424,0)-1)),0,OFFSET('Daten Elementary'!$A$1,MATCH(DJ$5,'Daten Elementary'!$A:$A,0)-1,MATCH(AN55,'Daten Elementary'!$A$424:$ADO$424,0)-1))*1000000</f>
        <v>0</v>
      </c>
      <c r="DK55" s="316">
        <f ca="1">IF(ISERROR(OFFSET('Daten Elementary'!$A$1,MATCH(DK$5,'Daten Elementary'!$A:$A,0)-1,MATCH(AO55,'Daten Elementary'!$A$424:$ADO$424,0)-1)),0,OFFSET('Daten Elementary'!$A$1,MATCH(DK$5,'Daten Elementary'!$A:$A,0)-1,MATCH(AO55,'Daten Elementary'!$A$424:$ADO$424,0)-1))*1000000</f>
        <v>122.17842</v>
      </c>
      <c r="DL55" s="316">
        <f ca="1">IF(ISERROR(OFFSET('Daten Elementary'!$A$1,MATCH(DL$5,'Daten Elementary'!$A:$A,0)-1,MATCH(AP55,'Daten Elementary'!$A$424:$ADO$424,0)-1)),0,OFFSET('Daten Elementary'!$A$1,MATCH(DL$5,'Daten Elementary'!$A:$A,0)-1,MATCH(AP55,'Daten Elementary'!$A$424:$ADO$424,0)-1))*1000000</f>
        <v>0</v>
      </c>
      <c r="DM55" s="316">
        <f t="shared" ca="1" si="21"/>
        <v>304.74810000000002</v>
      </c>
      <c r="DN55" s="316">
        <f ca="1">IF(ISERROR(OFFSET('Daten Elementary'!$A$1,MATCH(DN$5,'Daten Elementary'!$A:$A,0)-1,MATCH(AQ55,'Daten Elementary'!$A$424:$ADO$424,0)-1)),0,OFFSET('Daten Elementary'!$A$1,MATCH(DN$5,'Daten Elementary'!$A:$A,0)-1,MATCH(AQ55,'Daten Elementary'!$A$424:$ADO$424,0)-1))*1000000</f>
        <v>2.4150284999999996</v>
      </c>
      <c r="DO55" s="316">
        <f ca="1">IF(ISERROR(OFFSET('Daten Elementary'!$A$1,MATCH(DO$5,'Daten Elementary'!$A:$A,0)-1,MATCH(AR55,'Daten Elementary'!$A$424:$ADO$424,0)-1)),0,OFFSET('Daten Elementary'!$A$1,MATCH(DO$5,'Daten Elementary'!$A:$A,0)-1,MATCH(AR55,'Daten Elementary'!$A$424:$ADO$424,0)-1))*1000000</f>
        <v>38.118835999999995</v>
      </c>
      <c r="DP55" s="316">
        <f ca="1">IF(ISERROR(OFFSET('Daten Elementary'!$A$1,MATCH(DP$5,'Daten Elementary'!$A:$A,0)-1,MATCH(AS55,'Daten Elementary'!$A$424:$ADO$424,0)-1)),0,OFFSET('Daten Elementary'!$A$1,MATCH(DP$5,'Daten Elementary'!$A:$A,0)-1,MATCH(AS55,'Daten Elementary'!$A$424:$ADO$424,0)-1))*1000000</f>
        <v>19.395820999999998</v>
      </c>
      <c r="DQ55" s="317">
        <f t="shared" ca="1" si="22"/>
        <v>364.67778550000003</v>
      </c>
      <c r="DR55" s="316">
        <f ca="1">IF(ISERROR(OFFSET('Daten Elementary'!$A$1,MATCH(DR$5,'Daten Elementary'!$A:$A,0)-1,MATCH($AT55,'Daten Elementary'!$A$424:$ADO$424,0)-1)),0,OFFSET('Daten Elementary'!$A$1,MATCH(DR$5,'Daten Elementary'!$A:$A,0)-1,MATCH($AT55,'Daten Elementary'!$A$424:$ADO$424,0)-1))*1000000</f>
        <v>364.67778999999996</v>
      </c>
      <c r="DS55" s="305">
        <f t="shared" ca="1" si="23"/>
        <v>1.0000000123396602</v>
      </c>
      <c r="DT55" s="318">
        <f ca="1">IF(ISERROR(OFFSET('Daten UBP13'!$A$1,MATCH(DT$5,'Daten UBP13'!$A:$A,0)-1,MATCH(AM55,'Daten UBP13'!$A$424:$AEG$424,0)-1)),0,OFFSET('Daten UBP13'!$A$1,MATCH(DT$5,'Daten UBP13'!$A:$A,0)-1,MATCH(AM55,'Daten UBP13'!$A$424:$AEG$424,0)-1))</f>
        <v>220.98826</v>
      </c>
      <c r="DU55" s="318">
        <f ca="1">IF(ISERROR(OFFSET('Daten UBP13'!$A$1,MATCH(DU$5,'Daten UBP13'!$A:$A,0)-1,MATCH(AN55,'Daten UBP13'!$A$424:$AEG$424,0)-1)),0,OFFSET('Daten UBP13'!$A$1,MATCH(DU$5,'Daten UBP13'!$A:$A,0)-1,MATCH(AN55,'Daten UBP13'!$A$424:$AEG$424,0)-1))</f>
        <v>0</v>
      </c>
      <c r="DV55" s="318">
        <f ca="1">IF(ISERROR(OFFSET('Daten UBP13'!$A$1,MATCH(DV$5,'Daten UBP13'!$A:$A,0)-1,MATCH(AO55,'Daten UBP13'!$A$424:$AEG$424,0)-1)),0,OFFSET('Daten UBP13'!$A$1,MATCH(DV$5,'Daten UBP13'!$A:$A,0)-1,MATCH(AO55,'Daten UBP13'!$A$424:$AEG$424,0)-1))</f>
        <v>62.481783999999998</v>
      </c>
      <c r="DW55" s="318">
        <f ca="1">IF(ISERROR(OFFSET('Daten UBP13'!$A$1,MATCH(DW$5,'Daten UBP13'!$A:$A,0)-1,MATCH(AP55,'Daten UBP13'!$A$424:$AEG$424,0)-1)),0,OFFSET('Daten UBP13'!$A$1,MATCH(DW$5,'Daten UBP13'!$A:$A,0)-1,MATCH(AP55,'Daten UBP13'!$A$424:$AEG$424,0)-1))</f>
        <v>0</v>
      </c>
      <c r="DX55" s="318">
        <f t="shared" ca="1" si="24"/>
        <v>283.47004399999997</v>
      </c>
      <c r="DY55" s="318">
        <f ca="1">IF(ISERROR(OFFSET('Daten UBP13'!$A$1,MATCH(DY$5,'Daten UBP13'!$A:$A,0)-1,MATCH(AQ55,'Daten UBP13'!$A$424:$AEG$424,0)-1)),0,OFFSET('Daten UBP13'!$A$1,MATCH(DY$5,'Daten UBP13'!$A:$A,0)-1,MATCH(AQ55,'Daten UBP13'!$A$424:$AEG$424,0)-1))</f>
        <v>1.94259</v>
      </c>
      <c r="DZ55" s="318">
        <f ca="1">IF(ISERROR(OFFSET('Daten UBP13'!$A$1,MATCH(DZ$5,'Daten UBP13'!$A:$A,0)-1,MATCH(AR55,'Daten UBP13'!$A$424:$AEG$424,0)-1)),0,OFFSET('Daten UBP13'!$A$1,MATCH(DZ$5,'Daten UBP13'!$A:$A,0)-1,MATCH(AR55,'Daten UBP13'!$A$424:$AEG$424,0)-1))</f>
        <v>33.327340999999997</v>
      </c>
      <c r="EA55" s="318">
        <f ca="1">IF(ISERROR(OFFSET('Daten UBP13'!$A$1,MATCH(EA$5,'Daten UBP13'!$A:$A,0)-1,MATCH(AS55,'Daten UBP13'!$A$424:$AEG$424,0)-1)),0,OFFSET('Daten UBP13'!$A$1,MATCH(EA$5,'Daten UBP13'!$A:$A,0)-1,MATCH(AS55,'Daten UBP13'!$A$424:$AEG$424,0)-1))</f>
        <v>24.272181</v>
      </c>
      <c r="EB55" s="319">
        <f t="shared" ca="1" si="25"/>
        <v>343.01215599999995</v>
      </c>
      <c r="EC55" s="318">
        <f ca="1">IF(ISERROR(OFFSET('Daten UBP13'!$A$1,MATCH(EC$5,'Daten UBP13'!$A:$A,0)-1,MATCH(AT55,'Daten UBP13'!$A$424:$AEG$424,0)-1)),0,OFFSET('Daten UBP13'!$A$1,MATCH(EC$5,'Daten UBP13'!$A:$A,0)-1,MATCH(AT55,'Daten UBP13'!$A$424:$AEG$424,0)-1))</f>
        <v>343.01215999999999</v>
      </c>
      <c r="ED55" s="305">
        <f t="shared" ca="1" si="26"/>
        <v>1.0000000116613945</v>
      </c>
      <c r="EE55" s="320">
        <f ca="1">IF(ISERROR(OFFSET('Daten ReCiPe'!$A$1,MATCH(EE$5,'Daten ReCiPe'!$A:$A,0)-1,MATCH(AM55,'Daten ReCiPe'!$A$424:$ADO$424,0)-1)),0,OFFSET('Daten ReCiPe'!$A$1,MATCH(EE$5,'Daten ReCiPe'!$A:$A,0)-1,MATCH(AM55,'Daten ReCiPe'!$A$424:$ADO$424,0)-1))*1000</f>
        <v>6.1291948000000005</v>
      </c>
      <c r="EF55" s="320">
        <f ca="1">IF(ISERROR(OFFSET('Daten ReCiPe'!$A$1,MATCH(EF$5,'Daten ReCiPe'!$A:$A,0)-1,MATCH(AN55,'Daten ReCiPe'!$A$424:$ADO$424,0)-1)),0,OFFSET('Daten ReCiPe'!$A$1,MATCH(EF$5,'Daten ReCiPe'!$A:$A,0)-1,MATCH(AN55,'Daten ReCiPe'!$A$424:$ADO$424,0)-1))*1000</f>
        <v>0</v>
      </c>
      <c r="EG55" s="320">
        <f ca="1">IF(ISERROR(OFFSET('Daten ReCiPe'!$A$1,MATCH(EG$5,'Daten ReCiPe'!$A:$A,0)-1,MATCH(AO55,'Daten ReCiPe'!$A$424:$ADO$424,0)-1)),0,OFFSET('Daten ReCiPe'!$A$1,MATCH(EG$5,'Daten ReCiPe'!$A:$A,0)-1,MATCH(AO55,'Daten ReCiPe'!$A$424:$ADO$424,0)-1))*1000</f>
        <v>9.3823302999999996</v>
      </c>
      <c r="EH55" s="320">
        <f ca="1">IF(ISERROR(OFFSET('Daten ReCiPe'!$A$1,MATCH(EH$5,'Daten ReCiPe'!$A:$A,0)-1,MATCH(AP55,'Daten ReCiPe'!$A$424:$ADO$424,0)-1)),0,OFFSET('Daten ReCiPe'!$A$1,MATCH(EH$5,'Daten ReCiPe'!$A:$A,0)-1,MATCH(AP55,'Daten ReCiPe'!$A$424:$ADO$424,0)-1))*1000</f>
        <v>0</v>
      </c>
      <c r="EI55" s="320">
        <f t="shared" ca="1" si="27"/>
        <v>15.5115251</v>
      </c>
      <c r="EJ55" s="320">
        <f ca="1">IF(ISERROR(OFFSET('Daten ReCiPe'!$A$1,MATCH(EJ$5,'Daten ReCiPe'!$A:$A,0)-1,MATCH(AQ55,'Daten ReCiPe'!$A$424:$ADO$424,0)-1)),0,OFFSET('Daten ReCiPe'!$A$1,MATCH(EJ$5,'Daten ReCiPe'!$A:$A,0)-1,MATCH(AQ55,'Daten ReCiPe'!$A$424:$ADO$424,0)-1))*1000</f>
        <v>0.17797288999999999</v>
      </c>
      <c r="EK55" s="320">
        <f ca="1">IF(ISERROR(OFFSET('Daten ReCiPe'!$A$1,MATCH(EK$5,'Daten ReCiPe'!$A:$A,0)-1,MATCH(AR55,'Daten ReCiPe'!$A$424:$ADO$424,0)-1)),0,OFFSET('Daten ReCiPe'!$A$1,MATCH(EK$5,'Daten ReCiPe'!$A:$A,0)-1,MATCH(AR55,'Daten ReCiPe'!$A$424:$ADO$424,0)-1))*1000</f>
        <v>2.5799227</v>
      </c>
      <c r="EL55" s="320">
        <f ca="1">IF(ISERROR(OFFSET('Daten ReCiPe'!$A$1,MATCH(EL$5,'Daten ReCiPe'!$A:$A,0)-1,MATCH(AS55,'Daten ReCiPe'!$A$424:$ADO$424,0)-1)),0,OFFSET('Daten ReCiPe'!$A$1,MATCH(EL$5,'Daten ReCiPe'!$A:$A,0)-1,MATCH(AS55,'Daten ReCiPe'!$A$424:$ADO$424,0)-1))*1000</f>
        <v>0.92966934000000001</v>
      </c>
      <c r="EM55" s="321">
        <f t="shared" ca="1" si="28"/>
        <v>19.199090030000001</v>
      </c>
      <c r="EN55" s="320">
        <f ca="1">IF(ISERROR(OFFSET('Daten ReCiPe'!$A$1,MATCH(EN$5,'Daten ReCiPe'!$A:$A,0)-1,MATCH(AT55,'Daten ReCiPe'!$A$424:$ADO$424,0)-1)),0,OFFSET('Daten ReCiPe'!$A$1,MATCH(EN$5,'Daten ReCiPe'!$A:$A,0)-1,MATCH(AT55,'Daten ReCiPe'!$A$424:$ADO$424,0)-1))*1000</f>
        <v>19.199089999999998</v>
      </c>
      <c r="EO55" s="305">
        <f t="shared" ca="1" si="29"/>
        <v>0.99999999843742582</v>
      </c>
      <c r="EP55" s="322">
        <f ca="1">IF(ISERROR(OFFSET('Daten Elementary'!$A$1,MATCH(EP$5,'Daten Elementary'!$A:$A,0)-1,MATCH(AM55,'Daten Elementary'!$A$424:$ADO$424,0)-1)),0,OFFSET('Daten Elementary'!$A$1,MATCH(EP$5,'Daten Elementary'!$A:$A,0)-1,MATCH(AM55,'Daten Elementary'!$A$424:$ADO$424,0)-1))*1000000</f>
        <v>0.62307608999999997</v>
      </c>
      <c r="EQ55" s="322">
        <f ca="1">IF(ISERROR(OFFSET('Daten Elementary'!$A$1,MATCH(EQ$5,'Daten Elementary'!$A:$A,0)-1,MATCH(AN55,'Daten Elementary'!$A$424:$ADO$424,0)-1)),0,OFFSET('Daten Elementary'!$A$1,MATCH(EQ$5,'Daten Elementary'!$A:$A,0)-1,MATCH(AN55,'Daten Elementary'!$A$424:$ADO$424,0)-1))*1000000</f>
        <v>0</v>
      </c>
      <c r="ER55" s="322">
        <f ca="1">IF(ISERROR(OFFSET('Daten Elementary'!$A$1,MATCH(ER$5,'Daten Elementary'!$A:$A,0)-1,MATCH(AO55,'Daten Elementary'!$A$424:$ADO$424,0)-1)),0,OFFSET('Daten Elementary'!$A$1,MATCH(ER$5,'Daten Elementary'!$A:$A,0)-1,MATCH(AO55,'Daten Elementary'!$A$424:$ADO$424,0)-1))*1000000</f>
        <v>300.35545999999999</v>
      </c>
      <c r="ES55" s="322">
        <f ca="1">IF(ISERROR(OFFSET('Daten Elementary'!$A$1,MATCH(ES$5,'Daten Elementary'!$A:$A,0)-1,MATCH(AP55,'Daten Elementary'!$A$424:$ADO$424,0)-1)),0,OFFSET('Daten Elementary'!$A$1,MATCH(ES$5,'Daten Elementary'!$A:$A,0)-1,MATCH(AP55,'Daten Elementary'!$A$424:$ADO$424,0)-1))*1000000</f>
        <v>0</v>
      </c>
      <c r="ET55" s="322">
        <f t="shared" ca="1" si="30"/>
        <v>300.97853608999998</v>
      </c>
      <c r="EU55" s="322">
        <f ca="1">IF(ISERROR(OFFSET('Daten Elementary'!$A$1,MATCH(EU$5,'Daten Elementary'!$A:$A,0)-1,MATCH(AQ55,'Daten Elementary'!$A$424:$ADO$424,0)-1)),0,OFFSET('Daten Elementary'!$A$1,MATCH(EU$5,'Daten Elementary'!$A:$A,0)-1,MATCH(AQ55,'Daten Elementary'!$A$424:$ADO$424,0)-1))*1000000</f>
        <v>4.0737104999999998</v>
      </c>
      <c r="EV55" s="322">
        <f ca="1">IF(ISERROR(OFFSET('Daten Elementary'!$A$1,MATCH(EV$5,'Daten Elementary'!$A:$A,0)-1,MATCH(AR55,'Daten Elementary'!$A$424:$ADO$424,0)-1)),0,OFFSET('Daten Elementary'!$A$1,MATCH(EV$5,'Daten Elementary'!$A:$A,0)-1,MATCH(AR55,'Daten Elementary'!$A$424:$ADO$424,0)-1))*1000000</f>
        <v>71.061172000000013</v>
      </c>
      <c r="EW55" s="322">
        <f ca="1">IF(ISERROR(OFFSET('Daten Elementary'!$A$1,MATCH(EW$5,'Daten Elementary'!$A:$A,0)-1,MATCH(AS55,'Daten Elementary'!$A$424:$ADO$424,0)-1)),0,OFFSET('Daten Elementary'!$A$1,MATCH(EW$5,'Daten Elementary'!$A:$A,0)-1,MATCH(AS55,'Daten Elementary'!$A$424:$ADO$424,0)-1))*1000000</f>
        <v>18.433592999999998</v>
      </c>
      <c r="EX55" s="323">
        <f t="shared" ca="1" si="31"/>
        <v>394.54701158999995</v>
      </c>
      <c r="EY55" s="322">
        <f ca="1">IF(ISERROR(OFFSET('Daten Elementary'!$A$1,MATCH(EY$5,'Daten Elementary'!$A:$A,0)-1,MATCH($AT55,'Daten Elementary'!$A$424:$ADO$424,0)-1)),0,OFFSET('Daten Elementary'!$A$1,MATCH(EY$5,'Daten Elementary'!$A:$A,0)-1,MATCH($AT55,'Daten Elementary'!$A$424:$ADO$424,0)-1))*1000000</f>
        <v>394.54701</v>
      </c>
      <c r="EZ55" s="305">
        <f t="shared" ca="1" si="32"/>
        <v>0.99999999597006206</v>
      </c>
      <c r="FA55" s="314">
        <f ca="1">IF(ISERROR(OFFSET('Daten Elementary'!$A$1,MATCH(FA$5,'Daten Elementary'!$A:$A,0)-1,MATCH(AM55,'Daten Elementary'!$A$424:$ADO$424,0)-1)),0,OFFSET('Daten Elementary'!$A$1,MATCH(FA$5,'Daten Elementary'!$A:$A,0)-1,MATCH(AM55,'Daten Elementary'!$A$424:$ADO$424,0)-1))*1000</f>
        <v>125.02010999999999</v>
      </c>
      <c r="FB55" s="314">
        <f ca="1">IF(ISERROR(OFFSET('Daten Elementary'!$A$1,MATCH(FB$5,'Daten Elementary'!$A:$A,0)-1,MATCH(AN55,'Daten Elementary'!$A$424:$ADO$424,0)-1)),0,OFFSET('Daten Elementary'!$A$1,MATCH(FB$5,'Daten Elementary'!$A:$A,0)-1,MATCH(AN55,'Daten Elementary'!$A$424:$ADO$424,0)-1))*1000</f>
        <v>0</v>
      </c>
      <c r="FC55" s="314">
        <f ca="1">IF(ISERROR(OFFSET('Daten Elementary'!$A$1,MATCH(FC$5,'Daten Elementary'!$A:$A,0)-1,MATCH(AO55,'Daten Elementary'!$A$424:$ADO$424,0)-1)),0,OFFSET('Daten Elementary'!$A$1,MATCH(FC$5,'Daten Elementary'!$A:$A,0)-1,MATCH(AO55,'Daten Elementary'!$A$424:$ADO$424,0)-1))*1000</f>
        <v>29.088121000000001</v>
      </c>
      <c r="FD55" s="314">
        <f ca="1">IF(ISERROR(OFFSET('Daten Elementary'!$A$1,MATCH(FD$5,'Daten Elementary'!$A:$A,0)-1,MATCH(AP55,'Daten Elementary'!$A$424:$ADO$424,0)-1)),0,OFFSET('Daten Elementary'!$A$1,MATCH(FD$5,'Daten Elementary'!$A:$A,0)-1,MATCH(AP55,'Daten Elementary'!$A$424:$ADO$424,0)-1))*1000</f>
        <v>0</v>
      </c>
      <c r="FE55" s="314">
        <f t="shared" ca="1" si="33"/>
        <v>154.10823099999999</v>
      </c>
      <c r="FF55" s="314">
        <f ca="1">IF(ISERROR(OFFSET('Daten Elementary'!$A$1,MATCH(FF$5,'Daten Elementary'!$A:$A,0)-1,MATCH(AQ55,'Daten Elementary'!$A$424:$ADO$424,0)-1)),0,OFFSET('Daten Elementary'!$A$1,MATCH(FF$5,'Daten Elementary'!$A:$A,0)-1,MATCH(AQ55,'Daten Elementary'!$A$424:$ADO$424,0)-1))*1000</f>
        <v>1.1902988000000001</v>
      </c>
      <c r="FG55" s="314">
        <f ca="1">IF(ISERROR(OFFSET('Daten Elementary'!$A$1,MATCH(FG$5,'Daten Elementary'!$A:$A,0)-1,MATCH(AR55,'Daten Elementary'!$A$424:$ADO$424,0)-1)),0,OFFSET('Daten Elementary'!$A$1,MATCH(FG$5,'Daten Elementary'!$A:$A,0)-1,MATCH(AR55,'Daten Elementary'!$A$424:$ADO$424,0)-1))*1000</f>
        <v>21.466473999999998</v>
      </c>
      <c r="FH55" s="314">
        <f ca="1">IF(ISERROR(OFFSET('Daten Elementary'!$A$1,MATCH(FH$5,'Daten Elementary'!$A:$A,0)-1,MATCH(AS55,'Daten Elementary'!$A$424:$ADO$424,0)-1)),0,OFFSET('Daten Elementary'!$A$1,MATCH(FH$5,'Daten Elementary'!$A:$A,0)-1,MATCH(AS55,'Daten Elementary'!$A$424:$ADO$424,0)-1))*1000</f>
        <v>6.8814318999999999</v>
      </c>
      <c r="FI55" s="315">
        <f t="shared" ca="1" si="34"/>
        <v>183.64643569999998</v>
      </c>
      <c r="FJ55" s="314">
        <f ca="1">IF(ISERROR(OFFSET('Daten Elementary'!$A$1,MATCH(FJ$5,'Daten Elementary'!$A:$A,0)-1,MATCH($AT55,'Daten Elementary'!$A$424:$ADO$424,0)-1)),0,OFFSET('Daten Elementary'!$A$1,MATCH(FJ$5,'Daten Elementary'!$A:$A,0)-1,MATCH($AT55,'Daten Elementary'!$A$424:$ADO$424,0)-1))*1000</f>
        <v>183.64643000000001</v>
      </c>
      <c r="FK55" s="305">
        <f t="shared" ca="1" si="35"/>
        <v>0.99999996896209853</v>
      </c>
      <c r="FL55" s="314">
        <f ca="1">IF(ISERROR(OFFSET('Daten Elementary'!$A$1,MATCH(FL$5,'Daten Elementary'!$A:$A,0)-1,MATCH(AM55,'Daten Elementary'!$A$424:$ADO$424,0)-1)),0,OFFSET('Daten Elementary'!$A$1,MATCH(FL$5,'Daten Elementary'!$A:$A,0)-1,MATCH(AM55,'Daten Elementary'!$A$424:$ADO$424,0)-1))</f>
        <v>0</v>
      </c>
      <c r="FM55" s="314">
        <f ca="1">IF(ISERROR(OFFSET('Daten Elementary'!$A$1,MATCH(FM$5,'Daten Elementary'!$A:$A,0)-1,MATCH(AN55,'Daten Elementary'!$A$424:$ADO$424,0)-1)),0,OFFSET('Daten Elementary'!$A$1,MATCH(FM$5,'Daten Elementary'!$A:$A,0)-1,MATCH(AN55,'Daten Elementary'!$A$424:$ADO$424,0)-1))</f>
        <v>0</v>
      </c>
      <c r="FN55" s="314">
        <f ca="1">IF(ISERROR(OFFSET('Daten Elementary'!$A$1,MATCH(FN$5,'Daten Elementary'!$A:$A,0)-1,MATCH(AO55,'Daten Elementary'!$A$424:$ADO$424,0)-1)),0,OFFSET('Daten Elementary'!$A$1,MATCH(FN$5,'Daten Elementary'!$A:$A,0)-1,MATCH(AO55,'Daten Elementary'!$A$424:$ADO$424,0)-1))</f>
        <v>0</v>
      </c>
      <c r="FO55" s="314">
        <f ca="1">IF(ISERROR(OFFSET('Daten Elementary'!$A$1,MATCH(FO$5,'Daten Elementary'!$A:$A,0)-1,MATCH(AP55,'Daten Elementary'!$A$424:$ADO$424,0)-1)),0,OFFSET('Daten Elementary'!$A$1,MATCH(FO$5,'Daten Elementary'!$A:$A,0)-1,MATCH(AP55,'Daten Elementary'!$A$424:$ADO$424,0)-1))</f>
        <v>0</v>
      </c>
      <c r="FP55" s="314">
        <f t="shared" ca="1" si="36"/>
        <v>0</v>
      </c>
      <c r="FQ55" s="314">
        <f ca="1">IF(ISERROR(OFFSET('Daten Elementary'!$A$1,MATCH(FQ$5,'Daten Elementary'!$A:$A,0)-1,MATCH(AQ55,'Daten Elementary'!$A$424:$ADO$424,0)-1)),0,OFFSET('Daten Elementary'!$A$1,MATCH(FQ$5,'Daten Elementary'!$A:$A,0)-1,MATCH(AQ55,'Daten Elementary'!$A$424:$ADO$424,0)-1))</f>
        <v>0</v>
      </c>
      <c r="FR55" s="314">
        <f ca="1">IF(ISERROR(OFFSET('Daten Elementary'!$A$1,MATCH(FR$5,'Daten Elementary'!$A:$A,0)-1,MATCH(AR55,'Daten Elementary'!$A$424:$ADO$424,0)-1)),0,OFFSET('Daten Elementary'!$A$1,MATCH(FR$5,'Daten Elementary'!$A:$A,0)-1,MATCH(AR55,'Daten Elementary'!$A$424:$ADO$424,0)-1))</f>
        <v>0</v>
      </c>
      <c r="FS55" s="314">
        <f ca="1">IF(ISERROR(OFFSET('Daten Elementary'!$A$1,MATCH(FS$5,'Daten Elementary'!$A:$A,0)-1,MATCH(AS55,'Daten Elementary'!$A$424:$ADO$424,0)-1)),0,OFFSET('Daten Elementary'!$A$1,MATCH(FS$5,'Daten Elementary'!$A:$A,0)-1,MATCH(AS55,'Daten Elementary'!$A$424:$ADO$424,0)-1))</f>
        <v>0</v>
      </c>
      <c r="FT55" s="315">
        <f t="shared" ca="1" si="37"/>
        <v>0</v>
      </c>
      <c r="FU55" s="314">
        <f ca="1">IF(ISERROR(OFFSET('Daten Elementary'!$A$1,MATCH(FU$5,'Daten Elementary'!$A:$A,0)-1,MATCH($AT55,'Daten Elementary'!$A$424:$ADO$424,0)-1)),0,OFFSET('Daten Elementary'!$A$1,MATCH(FU$5,'Daten Elementary'!$A:$A,0)-1,MATCH($AT55,'Daten Elementary'!$A$424:$ADO$424,0)-1))</f>
        <v>0</v>
      </c>
      <c r="FV55" s="305">
        <f t="shared" ca="1" si="38"/>
        <v>0</v>
      </c>
      <c r="FW55" s="324"/>
      <c r="FX55" s="231" t="str">
        <f t="shared" si="39"/>
        <v>Motorrad (&gt;750ccm), Benzin (durchschnittliche Flotte)</v>
      </c>
      <c r="FY55" s="231" t="str">
        <f t="shared" si="2"/>
        <v>Motorrad (&gt;750ccm)</v>
      </c>
      <c r="FZ55" s="231" t="str">
        <f t="shared" si="3"/>
        <v>, Benzin</v>
      </c>
      <c r="GA55" s="231" t="str">
        <f t="shared" si="4"/>
        <v xml:space="preserve"> (durchschnittliche Flotte)</v>
      </c>
      <c r="GB55" s="231"/>
    </row>
    <row r="56" spans="1:184" ht="16.5" customHeight="1">
      <c r="A56" s="339"/>
      <c r="B56" s="344"/>
      <c r="C56" s="332" t="s">
        <v>363</v>
      </c>
      <c r="D56" s="332" t="s">
        <v>34</v>
      </c>
      <c r="E56" s="327" t="s">
        <v>360</v>
      </c>
      <c r="F56" s="102">
        <v>1.3347844724931459</v>
      </c>
      <c r="G56" s="31">
        <v>2</v>
      </c>
      <c r="H56" s="87">
        <f>F56/G56</f>
        <v>0.66739223624657296</v>
      </c>
      <c r="I56" s="99">
        <v>5.4986666666666704</v>
      </c>
      <c r="J56" s="101"/>
      <c r="K56" s="100">
        <v>220</v>
      </c>
      <c r="L56" s="86"/>
      <c r="M56" s="86"/>
      <c r="N56" s="38" t="s">
        <v>99</v>
      </c>
      <c r="O56" s="6">
        <f ca="1">(IF(ISERROR(INDEX(INDIRECT($D$268),MATCH($AM56,$AM$4:$AM$275,0),MATCH(O$304,INDIRECT($E$268),0))*$I56/$AD56),0,INDEX(INDIRECT($D$268),MATCH($AM56,$AM$4:$AM$275,0),MATCH(O$304,INDIRECT($E$268),0))*$I56/$AD56)+IF(ISERROR(INDEX(INDIRECT($D$268),MATCH($AN56,$AN$4:$AN$275,0),MATCH(O$305,INDIRECT($E$268),0))*$J56/$AE56),0,INDEX(INDIRECT($D$268),MATCH($AN56,$AN$4:$AN$275,0),MATCH(O$305,INDIRECT($E$268),0))*$J56/$AE56))*$AC56/$F56</f>
        <v>122.1502822065809</v>
      </c>
      <c r="P56" s="6">
        <f ca="1">(IF(ISERROR(INDEX(INDIRECT($D$268),MATCH($AO56,$AO$4:$AO$275,0),MATCH(P$304,INDIRECT($E$268),0))*$I56/$AD56),0,INDEX(INDIRECT($D$268),MATCH($AO56,$AO$4:$AO$275,0),MATCH(P$304,INDIRECT($E$268),0))*$I56/$AD56)+IF(ISERROR(INDEX(INDIRECT($D$268),MATCH($AP56,$AP$4:$AP$275,0),MATCH(P$305,INDIRECT($E$268),0))*$J56/$AE56),0,INDEX(INDIRECT($D$268),MATCH($AP56,$AP$4:$AP$275,0),MATCH(P$305,INDIRECT($E$268),0))*$J56/$AE56))*$AC56/$F56</f>
        <v>26.483902628842966</v>
      </c>
      <c r="Q56" s="6">
        <f ca="1">INDEX(INDIRECT($D$268),MATCH($AQ56,$AQ$4:$AQ$284,0),MATCH(Q$4,INDIRECT($E$268),0))*$K56*$AC56/$F56/$AF56</f>
        <v>0.99354856707535599</v>
      </c>
      <c r="R56" s="6">
        <f ca="1">INDEX(INDIRECT($D$268),MATCH($AR56,$AR$4:$AR$284,0),MATCH(R$4,INDIRECT($E$268),0))*$K56*$AC56/$F56/$AF56</f>
        <v>17.55817473380171</v>
      </c>
      <c r="S56" s="6">
        <f ca="1">INDEX(INDIRECT($D$268),MATCH($AS56,$AS$4:$AS$284,0),MATCH(S$4,INDIRECT($E$268),0))*$K56*$AC56/$F56/$AF56</f>
        <v>5.7433180846650629</v>
      </c>
      <c r="T56" s="7">
        <f t="shared" ca="1" si="53"/>
        <v>172.92922622096597</v>
      </c>
      <c r="U56" s="6">
        <f>IF($B$268=6,(IF(OR(AJ56="Benzin",AJ56="Diesel"),$AK56*INDEX('DIN EN 16258'!$I:$I,MATCH('mobitool-Faktoren v2.0'!$AI56,'DIN EN 16258'!$A:$A,0))*$I56/$AD56+$AL56*INDEX('DIN EN 16258'!$I:$I,MATCH('mobitool-Faktoren v2.0'!$AJ56,'DIN EN 16258'!$A:$A,0))*$I56/$AD56,IF(ISERROR($AK56*INDEX('DIN EN 16258'!$I:$I,MATCH('mobitool-Faktoren v2.0'!$AI56,'DIN EN 16258'!$A:$A,0))*$I56/$AD56),0,$AK56*INDEX('DIN EN 16258'!$I:$I,MATCH('mobitool-Faktoren v2.0'!$AI56,'DIN EN 16258'!$A:$A,0))*$I56/$AD56)+IF(ISERROR($AL56*INDEX('DIN EN 16258'!$I:$I,MATCH('mobitool-Faktoren v2.0'!$AJ56,'DIN EN 16258'!$A:$A,0))*$J56/$AE56),0,$AL56*INDEX('DIN EN 16258'!$I:$I,MATCH('mobitool-Faktoren v2.0'!$AJ56,'DIN EN 16258'!$A:$A,0))*$J56/$AE56)))*1000,
IF($B$268=1,(IF(OR(AJ56="Benzin",AJ56="Diesel"),$AK56*INDEX('DIN EN 16258'!$D:$D,MATCH('mobitool-Faktoren v2.0'!$AI56,'DIN EN 16258'!$A:$A,0))*$I56/$AD56+$AL56*INDEX('DIN EN 16258'!$D:$D,MATCH('mobitool-Faktoren v2.0'!$AJ56,'DIN EN 16258'!$A:$A,0))*$I56/$AD56,IF(ISERROR($AK56*INDEX('DIN EN 16258'!$D:$D,MATCH('mobitool-Faktoren v2.0'!$AI56,'DIN EN 16258'!$A:$A,0))*$I56/$AD56),0,$AK56*INDEX('DIN EN 16258'!$D:$D,MATCH('mobitool-Faktoren v2.0'!$AI56,'DIN EN 16258'!$A:$A,0))*$I56/$AD56)+IF(ISERROR($AL56*INDEX('DIN EN 16258'!$D:$D,MATCH('mobitool-Faktoren v2.0'!$AJ56,'DIN EN 16258'!$A:$A,0))*$J56/$AE56),0,$AL56*INDEX('DIN EN 16258'!$D:$D,MATCH('mobitool-Faktoren v2.0'!$AJ56,'DIN EN 16258'!$A:$A,0))*$J56/$AE56))),0))*$AC56/$F56</f>
        <v>100.41321483883858</v>
      </c>
      <c r="V56" s="6">
        <f>IF($B$268=6,(IF(OR(AJ56="Benzin",AJ56="Diesel"),$AK56*INDEX('DIN EN 16258'!$L:$L,MATCH('mobitool-Faktoren v2.0'!$AI56,'DIN EN 16258'!$A:$A,0))*$I56/$AD56+$AL56*INDEX('DIN EN 16258'!$L:$L,MATCH('mobitool-Faktoren v2.0'!$AJ56,'DIN EN 16258'!$A:$A,0))*$I56/$AD56,IF(ISERROR($AK56*INDEX('DIN EN 16258'!$L:$L,MATCH('mobitool-Faktoren v2.0'!$AI56,'DIN EN 16258'!$A:$A,0))*$I56/$AD56),0,$AK56*INDEX('DIN EN 16258'!$L:$L,MATCH('mobitool-Faktoren v2.0'!$AI56,'DIN EN 16258'!$A:$A,0))*$I56/$AD56)+IF(ISERROR($AL56*INDEX('DIN EN 16258'!$L:$L,MATCH('mobitool-Faktoren v2.0'!$AJ56,'DIN EN 16258'!$A:$A,0))*$J56/$AE56),0,$AL56*INDEX('DIN EN 16258'!$L:$L,MATCH('mobitool-Faktoren v2.0'!$AJ56,'DIN EN 16258'!$A:$A,0))*$J56/$AE56)))*1000,
IF($B$268=1,(IF(OR(AJ56="Benzin",AJ56="Diesel"),$AK56*INDEX('DIN EN 16258'!$F:$F,MATCH('mobitool-Faktoren v2.0'!$AI56,'DIN EN 16258'!$A:$A,0))*$I56/$AD56+$AL56*INDEX('DIN EN 16258'!$F:$F,MATCH('mobitool-Faktoren v2.0'!$AJ56,'DIN EN 16258'!$A:$A,0))*$I56/$AD56,IF(ISERROR($AK56*INDEX('DIN EN 16258'!$F:$F,MATCH('mobitool-Faktoren v2.0'!$AI56,'DIN EN 16258'!$A:$A,0))*$I56/$AD56),0,$AK56*INDEX('DIN EN 16258'!$F:$F,MATCH('mobitool-Faktoren v2.0'!$AI56,'DIN EN 16258'!$A:$A,0))*$I56/$AD56)+IF(ISERROR($AL56*INDEX('DIN EN 16258'!$F:$F,MATCH('mobitool-Faktoren v2.0'!$AJ56,'DIN EN 16258'!$A:$A,0))*$J56/$AE56),0,$AL56*INDEX('DIN EN 16258'!$F:$F,MATCH('mobitool-Faktoren v2.0'!$AJ56,'DIN EN 16258'!$A:$A,0))*$J56/$AE56))),0))*$AC56/$F56</f>
        <v>119.26000285474365</v>
      </c>
      <c r="W56" s="39" t="s">
        <v>672</v>
      </c>
      <c r="X56" s="39" t="s">
        <v>162</v>
      </c>
      <c r="Y56" s="336">
        <v>2</v>
      </c>
      <c r="Z56" s="336">
        <v>6</v>
      </c>
      <c r="AA56" s="337">
        <v>100</v>
      </c>
      <c r="AB56" s="299">
        <v>300</v>
      </c>
      <c r="AC56" s="300">
        <v>1</v>
      </c>
      <c r="AD56" s="298">
        <v>5.4986666666666704</v>
      </c>
      <c r="AE56" s="298"/>
      <c r="AF56" s="299">
        <v>220</v>
      </c>
      <c r="AG56" s="299"/>
      <c r="AH56" s="299"/>
      <c r="AI56" s="301" t="s">
        <v>34</v>
      </c>
      <c r="AJ56" s="301"/>
      <c r="AK56" s="329">
        <f>'Kennwerte Strassentransporte'!G$52</f>
        <v>4.1240000000000027E-2</v>
      </c>
      <c r="AL56" s="329"/>
      <c r="AM56" s="202" t="s">
        <v>1063</v>
      </c>
      <c r="AN56" s="202" t="s">
        <v>81</v>
      </c>
      <c r="AO56" s="202" t="s">
        <v>1064</v>
      </c>
      <c r="AP56" s="202" t="s">
        <v>81</v>
      </c>
      <c r="AQ56" s="202" t="s">
        <v>1065</v>
      </c>
      <c r="AR56" s="202" t="s">
        <v>1066</v>
      </c>
      <c r="AS56" s="202" t="s">
        <v>1067</v>
      </c>
      <c r="AT56" s="202" t="s">
        <v>1072</v>
      </c>
      <c r="AU56" s="303">
        <f ca="1">IF(ISERROR(OFFSET('Daten KEA'!$A$1,MATCH(AU$5,'Daten KEA'!$A:$A,0)-1,MATCH(AM56,'Daten KEA'!$A$424:$ADO$424,0)-1)),0,OFFSET('Daten KEA'!$A$1,MATCH(AU$5,'Daten KEA'!$A:$A,0)-1,MATCH(AM56,'Daten KEA'!$A$424:$ADO$424,0)-1))+IF(ISERROR(AK56*INDEX('Energiefaktoren Ecoinvent'!$D:$D,MATCH('mobitool-Faktoren v2.0'!AI56,'Energiefaktoren Ecoinvent'!$A:$A,0))),0,AK56*INDEX('Energiefaktoren Ecoinvent'!$D:$D,MATCH('mobitool-Faktoren v2.0'!AI56,'Energiefaktoren Ecoinvent'!$A:$A,0)))+IF(OR(AJ56="Benzin",AJ56="Diesel"),IF(ISERROR(OFFSET('Daten KEA'!$A$1,MATCH(AV$5,'Daten KEA'!$A:$A,0)-1,MATCH(AN56,'Daten KEA'!$A$424:$ADO$424,0)-1)),0,OFFSET('Daten KEA'!$A$1,MATCH(AV$5,'Daten KEA'!$A:$A,0)-1,MATCH(AN56,'Daten KEA'!$A$424:$ADO$424,0)-1))+IF(ISERROR(AL56*INDEX('Energiefaktoren Ecoinvent'!$D:$D,MATCH('mobitool-Faktoren v2.0'!AJ56,'Energiefaktoren Ecoinvent'!$A:$A,0))),0,AL56*INDEX('Energiefaktoren Ecoinvent'!$D:$D,MATCH('mobitool-Faktoren v2.0'!AJ56,'Energiefaktoren Ecoinvent'!$A:$A,0))),0)</f>
        <v>1.752700000000001</v>
      </c>
      <c r="AV56" s="303">
        <f ca="1">IF(OR(AJ56="Benzin",AJ56="Diesel"),0,IF(ISERROR(OFFSET('Daten KEA'!$A$1,MATCH(AV$5,'Daten KEA'!$A:$A,0)-1,MATCH(AN56,'Daten KEA'!$A$424:$ADO$424,0)-1)),0,OFFSET('Daten KEA'!$A$1,MATCH(AV$5,'Daten KEA'!$A:$A,0)-1,MATCH(AN56,'Daten KEA'!$A$424:$ADO$424,0)-1))+IF(ISERROR(AL56*INDEX('Energiefaktoren Ecoinvent'!$D:$D,MATCH('mobitool-Faktoren v2.0'!AJ56,'Energiefaktoren Ecoinvent'!$A:$A,0))),0,AL56*INDEX('Energiefaktoren Ecoinvent'!$D:$D,MATCH('mobitool-Faktoren v2.0'!AJ56,'Energiefaktoren Ecoinvent'!$A:$A,0))))</f>
        <v>0</v>
      </c>
      <c r="AW56" s="303">
        <f ca="1">IF(ISERROR(OFFSET('Daten KEA'!$A$1,MATCH(AW$5,'Daten KEA'!$A:$A,0)-1,MATCH(AO56,'Daten KEA'!$A$424:$ADO$424,0)-1)),0,OFFSET('Daten KEA'!$A$1,MATCH(AW$5,'Daten KEA'!$A:$A,0)-1,MATCH(AO56,'Daten KEA'!$A$424:$ADO$424,0)-1))-IF(ISERROR(AK56*INDEX('Energiefaktoren Ecoinvent'!$D:$D,MATCH('mobitool-Faktoren v2.0'!AI56,'Energiefaktoren Ecoinvent'!$A:$A,0))),0,AK56*INDEX('Energiefaktoren Ecoinvent'!$D:$D,MATCH('mobitool-Faktoren v2.0'!AI56,'Energiefaktoren Ecoinvent'!$A:$A,0)))+IF(OR(AJ56="Benzin",AJ56="Diesel"),IF(ISERROR(OFFSET('Daten KEA'!$A$1,MATCH(AX$5,'Daten KEA'!$A:$A,0)-1,MATCH(AP56,'Daten KEA'!$A$424:$ADO$424,0)-1)),0,OFFSET('Daten KEA'!$A$1,MATCH(AX$5,'Daten KEA'!$A:$A,0)-1,MATCH(AP56,'Daten KEA'!$A$424:$ADO$424,0)-1))-IF(ISERROR(AL56*INDEX('Energiefaktoren Ecoinvent'!$D:$D,MATCH('mobitool-Faktoren v2.0'!AJ56,'Energiefaktoren Ecoinvent'!$A:$A,0))),0,AL56*INDEX('Energiefaktoren Ecoinvent'!$D:$D,MATCH('mobitool-Faktoren v2.0'!AJ56,'Energiefaktoren Ecoinvent'!$A:$A,0))),0)</f>
        <v>0.65652859999999902</v>
      </c>
      <c r="AX56" s="303">
        <f ca="1">IF(OR(AJ56="Benzin",AJ56="Diesel"),0,IF(ISERROR(OFFSET('Daten KEA'!$A$1,MATCH(AX$5,'Daten KEA'!$A:$A,0)-1,MATCH(AP56,'Daten KEA'!$A$424:$ADO$424,0)-1)),0,OFFSET('Daten KEA'!$A$1,MATCH(AX$5,'Daten KEA'!$A:$A,0)-1,MATCH(AP56,'Daten KEA'!$A$424:$ADO$424,0)-1))-IF(ISERROR(AL56*INDEX('Energiefaktoren Ecoinvent'!$D:$D,MATCH('mobitool-Faktoren v2.0'!AJ56,'Energiefaktoren Ecoinvent'!$A:$A,0))),0,AL56*INDEX('Energiefaktoren Ecoinvent'!$D:$D,MATCH('mobitool-Faktoren v2.0'!AJ56,'Energiefaktoren Ecoinvent'!$A:$A,0))))</f>
        <v>0</v>
      </c>
      <c r="AY56" s="303">
        <f t="shared" ca="1" si="5"/>
        <v>2.4092286000000001</v>
      </c>
      <c r="AZ56" s="303">
        <f ca="1">IF(ISERROR(OFFSET('Daten KEA'!$A$1,MATCH(AZ$5,'Daten KEA'!$A:$A,0)-1,MATCH(AQ56,'Daten KEA'!$A$424:$ADO$424,0)-1)),0,OFFSET('Daten KEA'!$A$1,MATCH(AZ$5,'Daten KEA'!$A:$A,0)-1,MATCH(AQ56,'Daten KEA'!$A$424:$ADO$424,0)-1))</f>
        <v>3.8119673E-2</v>
      </c>
      <c r="BA56" s="303">
        <f ca="1">IF(ISERROR(OFFSET('Daten KEA'!$A$1,MATCH(BA$5,'Daten KEA'!$A:$A,0)-1,MATCH(AR56,'Daten KEA'!$A$424:$ADO$424,0)-1)),0,OFFSET('Daten KEA'!$A$1,MATCH(BA$5,'Daten KEA'!$A:$A,0)-1,MATCH(AR56,'Daten KEA'!$A$424:$ADO$424,0)-1))</f>
        <v>0.44177027000000002</v>
      </c>
      <c r="BB56" s="303">
        <f ca="1">IF(ISERROR(OFFSET('Daten KEA'!$A$1,MATCH(BB$5,'Daten KEA'!$A:$A,0)-1,MATCH(AS56,'Daten KEA'!$A$424:$ADO$424,0)-1)),0,OFFSET('Daten KEA'!$A$1,MATCH(BB$5,'Daten KEA'!$A:$A,0)-1,MATCH(AS56,'Daten KEA'!$A$424:$ADO$424,0)-1))</f>
        <v>0.64465499999999998</v>
      </c>
      <c r="BC56" s="304">
        <f t="shared" ca="1" si="46"/>
        <v>3.5337735430000006</v>
      </c>
      <c r="BD56" s="303">
        <f ca="1">IF(ISERROR(OFFSET('Daten KEA'!$A$1,MATCH(BD$5,'Daten KEA'!$A:$A,0)-1,MATCH(AT56,'Daten KEA'!$A$424:$ADO$424,0)-1)),0,OFFSET('Daten KEA'!$A$1,MATCH(BD$5,'Daten KEA'!$A:$A,0)-1,MATCH(AT56,'Daten KEA'!$A$424:$ADO$424,0)-1))</f>
        <v>3.5337736</v>
      </c>
      <c r="BE56" s="305">
        <f t="shared" ca="1" si="7"/>
        <v>1.0000000161300657</v>
      </c>
      <c r="BF56" s="306">
        <f ca="1">IF(ISERROR(OFFSET('Daten KEA'!$A$1,MATCH(BF$5,'Daten KEA'!$A:$A,0)-1,MATCH(AM56,'Daten KEA'!$A$424:$ADO$424,0)-1)),0,OFFSET('Daten KEA'!$A$1,MATCH(BF$5,'Daten KEA'!$A:$A,0)-1,MATCH(AM56,'Daten KEA'!$A$424:$ADO$424,0)-1))+IF(ISERROR($AK56*INDEX('Energiefaktoren Ecoinvent'!$H:$H,MATCH('mobitool-Faktoren v2.0'!$AI56,'Energiefaktoren Ecoinvent'!$A:$A,0))),0,$AK56*INDEX('Energiefaktoren Ecoinvent'!$H:$H,MATCH('mobitool-Faktoren v2.0'!$AI56,'Energiefaktoren Ecoinvent'!$A:$A,0)))+IF(OR(AJ56="Benzin",AJ56="Diesel"),IF(ISERROR(OFFSET('Daten KEA'!$A$1,MATCH(BG$5,'Daten KEA'!$A:$A,0)-1,MATCH(AN56,'Daten KEA'!$A$424:$ADO$424,0)-1)),0,OFFSET('Daten KEA'!$A$1,MATCH(BG$5,'Daten KEA'!$A:$A,0)-1,MATCH(AN56,'Daten KEA'!$A$424:$ADO$424,0)-1))+IF(ISERROR($AL56*INDEX('Energiefaktoren Ecoinvent'!$H:$H,MATCH('mobitool-Faktoren v2.0'!$AJ56,'Energiefaktoren Ecoinvent'!$A:$A,0))),0,$AL56*INDEX('Energiefaktoren Ecoinvent'!$H:$H,MATCH('mobitool-Faktoren v2.0'!$AJ56,'Energiefaktoren Ecoinvent'!$A:$A,0))),0)</f>
        <v>1.752700000000001</v>
      </c>
      <c r="BG56" s="306">
        <f ca="1">IF(OR(AJ56="Benzin",AJ56="Diesel"),0,IF(ISERROR(OFFSET('Daten KEA'!$A$1,MATCH(BG$5,'Daten KEA'!$A:$A,0)-1,MATCH(AN56,'Daten KEA'!$A$424:$ADO$424,0)-1)),0,OFFSET('Daten KEA'!$A$1,MATCH(BG$5,'Daten KEA'!$A:$A,0)-1,MATCH(AN56,'Daten KEA'!$A$424:$ADO$424,0)-1))+IF(ISERROR($AL56*INDEX('Energiefaktoren Ecoinvent'!$H:$H,MATCH('mobitool-Faktoren v2.0'!$AJ56,'Energiefaktoren Ecoinvent'!$A:$A,0))),0,$AL56*INDEX('Energiefaktoren Ecoinvent'!$H:$H,MATCH('mobitool-Faktoren v2.0'!$AJ56,'Energiefaktoren Ecoinvent'!$A:$A,0))))</f>
        <v>0</v>
      </c>
      <c r="BH56" s="306">
        <f ca="1">IF(ISERROR(OFFSET('Daten KEA'!$A$1,MATCH(BH$5,'Daten KEA'!$A:$A,0)-1,MATCH(AO56,'Daten KEA'!$A$424:$ADO$424,0)-1)),0,OFFSET('Daten KEA'!$A$1,MATCH(BH$5,'Daten KEA'!$A:$A,0)-1,MATCH(AO56,'Daten KEA'!$A$424:$ADO$424,0)-1))-IF(ISERROR($AK56*INDEX('Energiefaktoren Ecoinvent'!$H:$H,MATCH('mobitool-Faktoren v2.0'!$AI56,'Energiefaktoren Ecoinvent'!$A:$A,0))),0,$AK56*INDEX('Energiefaktoren Ecoinvent'!$H:$H,MATCH('mobitool-Faktoren v2.0'!$AI56,'Energiefaktoren Ecoinvent'!$A:$A,0)))+IF(OR(AJ56="Benzin",AJ56="Diesel"),IF(ISERROR(OFFSET('Daten KEA'!$A$1,MATCH(BI$5,'Daten KEA'!$A:$A,0)-1,MATCH(AP56,'Daten KEA'!$A$424:$ADO$424,0)-1)),0,OFFSET('Daten KEA'!$A$1,MATCH(BI$5,'Daten KEA'!$A:$A,0)-1,MATCH(AP56,'Daten KEA'!$A$424:$ADO$424,0)-1))-IF(ISERROR($AL56*INDEX('Energiefaktoren Ecoinvent'!$H:$H,MATCH('mobitool-Faktoren v2.0'!$AJ56,'Energiefaktoren Ecoinvent'!$A:$A,0))),0,$AL56*INDEX('Energiefaktoren Ecoinvent'!$H:$H,MATCH('mobitool-Faktoren v2.0'!$AJ56,'Energiefaktoren Ecoinvent'!$A:$A,0))),0)</f>
        <v>0.64868326600749904</v>
      </c>
      <c r="BI56" s="306">
        <f ca="1">IF(OR(AJ56="Benzin",AJ56="Diesel"),0,IF(ISERROR(OFFSET('Daten KEA'!$A$1,MATCH(BI$5,'Daten KEA'!$A:$A,0)-1,MATCH(AP56,'Daten KEA'!$A$424:$ADO$424,0)-1)),0,OFFSET('Daten KEA'!$A$1,MATCH(BI$5,'Daten KEA'!$A:$A,0)-1,MATCH(AP56,'Daten KEA'!$A$424:$ADO$424,0)-1))-IF(ISERROR($AL56*INDEX('Energiefaktoren Ecoinvent'!$H:$H,MATCH('mobitool-Faktoren v2.0'!$AJ56,'Energiefaktoren Ecoinvent'!$A:$A,0))),0,$AL56*INDEX('Energiefaktoren Ecoinvent'!$H:$H,MATCH('mobitool-Faktoren v2.0'!$AJ56,'Energiefaktoren Ecoinvent'!$A:$A,0))))</f>
        <v>0</v>
      </c>
      <c r="BJ56" s="306">
        <f t="shared" ca="1" si="41"/>
        <v>2.4013832660075001</v>
      </c>
      <c r="BK56" s="306">
        <f ca="1">IF(ISERROR(OFFSET('Daten KEA'!$A$1,MATCH(BK$5,'Daten KEA'!$A:$A,0)-1,MATCH(AQ56,'Daten KEA'!$A$424:$ADO$424,0)-1)),0,OFFSET('Daten KEA'!$A$1,MATCH(BK$5,'Daten KEA'!$A:$A,0)-1,MATCH(AQ56,'Daten KEA'!$A$424:$ADO$424,0)-1))</f>
        <v>3.6365588245228002E-2</v>
      </c>
      <c r="BL56" s="306">
        <f ca="1">IF(ISERROR(OFFSET('Daten KEA'!$A$1,MATCH(BL$5,'Daten KEA'!$A:$A,0)-1,MATCH(AR56,'Daten KEA'!$A$424:$ADO$424,0)-1)),0,OFFSET('Daten KEA'!$A$1,MATCH(BL$5,'Daten KEA'!$A:$A,0)-1,MATCH(AR56,'Daten KEA'!$A$424:$ADO$424,0)-1))</f>
        <v>0.40279377165455005</v>
      </c>
      <c r="BM56" s="306">
        <f ca="1">IF(ISERROR(OFFSET('Daten KEA'!$A$1,MATCH(BM$5,'Daten KEA'!$A:$A,0)-1,MATCH(AS56,'Daten KEA'!$A$424:$ADO$424,0)-1)),0,OFFSET('Daten KEA'!$A$1,MATCH(BM$5,'Daten KEA'!$A:$A,0)-1,MATCH(AS56,'Daten KEA'!$A$424:$ADO$424,0)-1))</f>
        <v>0.54744265678614001</v>
      </c>
      <c r="BN56" s="307">
        <f t="shared" ca="1" si="43"/>
        <v>3.387985282693418</v>
      </c>
      <c r="BO56" s="306">
        <f ca="1">IF(ISERROR(OFFSET('Daten KEA'!$A$1,MATCH(BO$5,'Daten KEA'!$A:$A,0)-1,MATCH(AT56,'Daten KEA'!$A$424:$ADO$424,0)-1)),0,OFFSET('Daten KEA'!$A$1,MATCH(BO$5,'Daten KEA'!$A:$A,0)-1,MATCH(AT56,'Daten KEA'!$A$424:$ADO$424,0)-1))</f>
        <v>3.3879852685934999</v>
      </c>
      <c r="BP56" s="305">
        <f t="shared" ca="1" si="8"/>
        <v>0.99999999583825872</v>
      </c>
      <c r="BQ56" s="308">
        <f ca="1">IF(ISERROR(OFFSET('Daten GWP'!$A$1,MATCH(BQ$5,'Daten GWP'!$A:$A,0)-1,MATCH(AM56,'Daten GWP'!$A$424:$ADO$424,0)-1)),0,OFFSET('Daten GWP'!$A$1,MATCH(BQ$5,'Daten GWP'!$A:$A,0)-1,MATCH(AM56,'Daten GWP'!$A$424:$ADO$424,0)-1))*1000</f>
        <v>163.04429999999999</v>
      </c>
      <c r="BR56" s="308">
        <f ca="1">IF(ISERROR(OFFSET('Daten GWP'!$A$1,MATCH(BR$5,'Daten GWP'!$A:$A,0)-1,MATCH(AN56,'Daten GWP'!$A$424:$ADO$424,0)-1)),0,OFFSET('Daten GWP'!$A$1,MATCH(BR$5,'Daten GWP'!$A:$A,0)-1,MATCH(AN56,'Daten GWP'!$A$424:$ADO$424,0)-1))*1000</f>
        <v>0</v>
      </c>
      <c r="BS56" s="308">
        <f ca="1">IF(ISERROR(OFFSET('Daten GWP'!$A$1,MATCH(BS$5,'Daten GWP'!$A:$A,0)-1,MATCH(AO56,'Daten GWP'!$A$424:$ADO$424,0)-1)),0,OFFSET('Daten GWP'!$A$1,MATCH(BS$5,'Daten GWP'!$A:$A,0)-1,MATCH(AO56,'Daten GWP'!$A$424:$ADO$424,0)-1))*1000</f>
        <v>35.350301999999999</v>
      </c>
      <c r="BT56" s="308">
        <f ca="1">IF(ISERROR(OFFSET('Daten GWP'!$A$1,MATCH(BT$5,'Daten GWP'!$A:$A,0)-1,MATCH(AP56,'Daten GWP'!$A$424:$ADO$424,0)-1)),0,OFFSET('Daten GWP'!$A$1,MATCH(BT$5,'Daten GWP'!$A:$A,0)-1,MATCH(AP56,'Daten GWP'!$A$424:$ADO$424,0)-1))*1000</f>
        <v>0</v>
      </c>
      <c r="BU56" s="308">
        <f t="shared" ca="1" si="9"/>
        <v>198.39460199999999</v>
      </c>
      <c r="BV56" s="308">
        <f ca="1">IF(ISERROR(OFFSET('Daten GWP'!$A$1,MATCH(BV$5,'Daten GWP'!$A:$A,0)-1,MATCH(AQ56,'Daten GWP'!$A$424:$ADO$424,0)-1)),0,OFFSET('Daten GWP'!$A$1,MATCH(BV$5,'Daten GWP'!$A:$A,0)-1,MATCH(AQ56,'Daten GWP'!$A$424:$ADO$424,0)-1))*1000</f>
        <v>1.3261731999999999</v>
      </c>
      <c r="BW56" s="308">
        <f ca="1">IF(ISERROR(OFFSET('Daten GWP'!$A$1,MATCH(BW$5,'Daten GWP'!$A:$A,0)-1,MATCH(AR56,'Daten GWP'!$A$424:$ADO$424,0)-1)),0,OFFSET('Daten GWP'!$A$1,MATCH(BW$5,'Daten GWP'!$A:$A,0)-1,MATCH(AR56,'Daten GWP'!$A$424:$ADO$424,0)-1))*1000</f>
        <v>23.436378999999999</v>
      </c>
      <c r="BX56" s="308">
        <f ca="1">IF(ISERROR(OFFSET('Daten GWP'!$A$1,MATCH(BX$5,'Daten GWP'!$A:$A,0)-1,MATCH(AS56,'Daten GWP'!$A$424:$ADO$424,0)-1)),0,OFFSET('Daten GWP'!$A$1,MATCH(BX$5,'Daten GWP'!$A:$A,0)-1,MATCH(AS56,'Daten GWP'!$A$424:$ADO$424,0)-1))*1000</f>
        <v>7.6660918000000002</v>
      </c>
      <c r="BY56" s="309">
        <f t="shared" ca="1" si="44"/>
        <v>230.82324599999998</v>
      </c>
      <c r="BZ56" s="308">
        <f ca="1">IF(ISERROR(OFFSET('Daten GWP'!$A$1,MATCH(BZ$5,'Daten GWP'!$A:$A,0)-1,MATCH(AT56,'Daten GWP'!$A$424:$ADO$424,0)-1)),0,OFFSET('Daten GWP'!$A$1,MATCH(BZ$5,'Daten GWP'!$A:$A,0)-1,MATCH(AT56,'Daten GWP'!$A$424:$ADO$424,0)-1))*1000</f>
        <v>230.82325</v>
      </c>
      <c r="CA56" s="305">
        <f t="shared" ca="1" si="11"/>
        <v>1.0000000173292771</v>
      </c>
      <c r="CB56" s="310">
        <f ca="1">IF(ISERROR(OFFSET('Daten Elementary'!$A$1,MATCH(CB$5,'Daten Elementary'!$A:$A,0)-1,MATCH(AM56,'Daten Elementary'!$A$424:$ADO$424,0)-1)),0,OFFSET('Daten Elementary'!$A$1,MATCH(CB$5,'Daten Elementary'!$A:$A,0)-1,MATCH(AM56,'Daten Elementary'!$A$424:$ADO$424,0)-1))*1000000</f>
        <v>17.926272000000001</v>
      </c>
      <c r="CC56" s="310">
        <f ca="1">IF(ISERROR(OFFSET('Daten Elementary'!$A$1,MATCH(CC$5,'Daten Elementary'!$A:$A,0)-1,MATCH(AN56,'Daten Elementary'!$A$424:$ADO$424,0)-1)),0,OFFSET('Daten Elementary'!$A$1,MATCH(CC$5,'Daten Elementary'!$A:$A,0)-1,MATCH(AN56,'Daten Elementary'!$A$424:$ADO$424,0)-1))*1000000</f>
        <v>0</v>
      </c>
      <c r="CD56" s="310">
        <f ca="1">IF(ISERROR(OFFSET('Daten Elementary'!$A$1,MATCH(CD$5,'Daten Elementary'!$A:$A,0)-1,MATCH(AO56,'Daten Elementary'!$A$424:$ADO$424,0)-1)),0,OFFSET('Daten Elementary'!$A$1,MATCH(CD$5,'Daten Elementary'!$A:$A,0)-1,MATCH(AO56,'Daten Elementary'!$A$424:$ADO$424,0)-1))*1000000</f>
        <v>12.882794000000001</v>
      </c>
      <c r="CE56" s="310">
        <f ca="1">IF(ISERROR(OFFSET('Daten Elementary'!$A$1,MATCH(CE$5,'Daten Elementary'!$A:$A,0)-1,MATCH(AP56,'Daten Elementary'!$A$424:$ADO$424,0)-1)),0,OFFSET('Daten Elementary'!$A$1,MATCH(CE$5,'Daten Elementary'!$A:$A,0)-1,MATCH(AP56,'Daten Elementary'!$A$424:$ADO$424,0)-1))*1000000</f>
        <v>0</v>
      </c>
      <c r="CF56" s="310">
        <f t="shared" ca="1" si="12"/>
        <v>30.809066000000001</v>
      </c>
      <c r="CG56" s="310">
        <f ca="1">IF(ISERROR(OFFSET('Daten Elementary'!$A$1,MATCH(CG$5,'Daten Elementary'!$A:$A,0)-1,MATCH(AQ56,'Daten Elementary'!$A$424:$ADO$424,0)-1)),0,OFFSET('Daten Elementary'!$A$1,MATCH(CG$5,'Daten Elementary'!$A:$A,0)-1,MATCH(AQ56,'Daten Elementary'!$A$424:$ADO$424,0)-1))*1000000</f>
        <v>0.52269572999999991</v>
      </c>
      <c r="CH56" s="310">
        <f ca="1">IF(ISERROR(OFFSET('Daten Elementary'!$A$1,MATCH(CH$5,'Daten Elementary'!$A:$A,0)-1,MATCH(AR56,'Daten Elementary'!$A$424:$ADO$424,0)-1)),0,OFFSET('Daten Elementary'!$A$1,MATCH(CH$5,'Daten Elementary'!$A:$A,0)-1,MATCH(AR56,'Daten Elementary'!$A$424:$ADO$424,0)-1))*1000000</f>
        <v>13.737918000000001</v>
      </c>
      <c r="CI56" s="310">
        <f ca="1">IF(ISERROR(OFFSET('Daten Elementary'!$A$1,MATCH(CI$5,'Daten Elementary'!$A:$A,0)-1,MATCH(AS56,'Daten Elementary'!$A$424:$ADO$424,0)-1)),0,OFFSET('Daten Elementary'!$A$1,MATCH(CI$5,'Daten Elementary'!$A:$A,0)-1,MATCH(AS56,'Daten Elementary'!$A$424:$ADO$424,0)-1))*1000000</f>
        <v>5.0357954000000005</v>
      </c>
      <c r="CJ56" s="311">
        <f t="shared" ca="1" si="13"/>
        <v>50.105475130000002</v>
      </c>
      <c r="CK56" s="310">
        <f ca="1">IF(ISERROR(OFFSET('Daten Elementary'!$A$1,MATCH(CK$5,'Daten Elementary'!$A:$A,0)-1,MATCH($AT56,'Daten Elementary'!$A$424:$ADO$424,0)-1)),0,OFFSET('Daten Elementary'!$A$1,MATCH(CK$5,'Daten Elementary'!$A:$A,0)-1,MATCH($AT56,'Daten Elementary'!$A$424:$ADO$424,0)-1))*1000000</f>
        <v>50.105474999999998</v>
      </c>
      <c r="CL56" s="305">
        <f t="shared" ca="1" si="14"/>
        <v>0.99999999740547307</v>
      </c>
      <c r="CM56" s="312">
        <f ca="1">IF(ISERROR(OFFSET('Daten Elementary'!$A$1,MATCH(CM$5,'Daten Elementary'!$A:$A,0)-1,MATCH(AM56,'Daten Elementary'!$A$424:$ADO$424,0)-1)),0,OFFSET('Daten Elementary'!$A$1,MATCH(CM$5,'Daten Elementary'!$A:$A,0)-1,MATCH(AM56,'Daten Elementary'!$A$424:$ADO$424,0)-1))*1000000</f>
        <v>16.129159999999999</v>
      </c>
      <c r="CN56" s="312">
        <f ca="1">IF(ISERROR(OFFSET('Daten Elementary'!$A$1,MATCH(CN$5,'Daten Elementary'!$A:$A,0)-1,MATCH(AN56,'Daten Elementary'!$A$424:$ADO$424,0)-1)),0,OFFSET('Daten Elementary'!$A$1,MATCH(CN$5,'Daten Elementary'!$A:$A,0)-1,MATCH(AN56,'Daten Elementary'!$A$424:$ADO$424,0)-1))*1000000</f>
        <v>0</v>
      </c>
      <c r="CO56" s="312">
        <f ca="1">IF(ISERROR(OFFSET('Daten Elementary'!$A$1,MATCH(CO$5,'Daten Elementary'!$A:$A,0)-1,MATCH(AO56,'Daten Elementary'!$A$424:$ADO$424,0)-1)),0,OFFSET('Daten Elementary'!$A$1,MATCH(CO$5,'Daten Elementary'!$A:$A,0)-1,MATCH(AO56,'Daten Elementary'!$A$424:$ADO$424,0)-1))*1000000</f>
        <v>10.446677999999999</v>
      </c>
      <c r="CP56" s="312">
        <f ca="1">IF(ISERROR(OFFSET('Daten Elementary'!$A$1,MATCH(CP$5,'Daten Elementary'!$A:$A,0)-1,MATCH(AP56,'Daten Elementary'!$A$424:$ADO$424,0)-1)),0,OFFSET('Daten Elementary'!$A$1,MATCH(CP$5,'Daten Elementary'!$A:$A,0)-1,MATCH(AP56,'Daten Elementary'!$A$424:$ADO$424,0)-1))*1000000</f>
        <v>0</v>
      </c>
      <c r="CQ56" s="312">
        <f t="shared" ca="1" si="15"/>
        <v>26.575837999999997</v>
      </c>
      <c r="CR56" s="312">
        <f ca="1">IF(ISERROR(OFFSET('Daten Elementary'!$A$1,MATCH(CR$5,'Daten Elementary'!$A:$A,0)-1,MATCH(AQ56,'Daten Elementary'!$A$424:$ADO$424,0)-1)),0,OFFSET('Daten Elementary'!$A$1,MATCH(CR$5,'Daten Elementary'!$A:$A,0)-1,MATCH(AQ56,'Daten Elementary'!$A$424:$ADO$424,0)-1))*1000000</f>
        <v>0.34981681999999997</v>
      </c>
      <c r="CS56" s="312">
        <f ca="1">IF(ISERROR(OFFSET('Daten Elementary'!$A$1,MATCH(CS$5,'Daten Elementary'!$A:$A,0)-1,MATCH(AR56,'Daten Elementary'!$A$424:$ADO$424,0)-1)),0,OFFSET('Daten Elementary'!$A$1,MATCH(CS$5,'Daten Elementary'!$A:$A,0)-1,MATCH(AR56,'Daten Elementary'!$A$424:$ADO$424,0)-1))*1000000</f>
        <v>6.3594224000000006</v>
      </c>
      <c r="CT56" s="312">
        <f ca="1">IF(ISERROR(OFFSET('Daten Elementary'!$A$1,MATCH(CT$5,'Daten Elementary'!$A:$A,0)-1,MATCH(AS56,'Daten Elementary'!$A$424:$ADO$424,0)-1)),0,OFFSET('Daten Elementary'!$A$1,MATCH(CT$5,'Daten Elementary'!$A:$A,0)-1,MATCH(AS56,'Daten Elementary'!$A$424:$ADO$424,0)-1))*1000000</f>
        <v>2.8409347</v>
      </c>
      <c r="CU56" s="313">
        <f t="shared" ca="1" si="16"/>
        <v>36.126011919999996</v>
      </c>
      <c r="CV56" s="312">
        <f ca="1">IF(ISERROR(OFFSET('Daten Elementary'!$A$1,MATCH(CV$5,'Daten Elementary'!$A:$A,0)-1,MATCH($AT56,'Daten Elementary'!$A$424:$ADO$424,0)-1)),0,OFFSET('Daten Elementary'!$A$1,MATCH(CV$5,'Daten Elementary'!$A:$A,0)-1,MATCH($AT56,'Daten Elementary'!$A$424:$ADO$424,0)-1))*1000000</f>
        <v>36.126011999999996</v>
      </c>
      <c r="CW56" s="305">
        <f t="shared" ca="1" si="17"/>
        <v>1.0000000022144708</v>
      </c>
      <c r="CX56" s="314">
        <f ca="1">IF(ISERROR(OFFSET('Daten Elementary'!$A$1,MATCH(CX$5,'Daten Elementary'!$A:$A,0)-1,MATCH(AM56,'Daten Elementary'!$A$424:$ADO$424,0)-1)),0,OFFSET('Daten Elementary'!$A$1,MATCH(CX$5,'Daten Elementary'!$A:$A,0)-1,MATCH(AM56,'Daten Elementary'!$A$424:$ADO$424,0)-1))*1000000</f>
        <v>1297.9566</v>
      </c>
      <c r="CY56" s="314">
        <f ca="1">IF(ISERROR(OFFSET('Daten Elementary'!$A$1,MATCH(CY$5,'Daten Elementary'!$A:$A,0)-1,MATCH(AN56,'Daten Elementary'!$A$424:$ADO$424,0)-1)),0,OFFSET('Daten Elementary'!$A$1,MATCH(CY$5,'Daten Elementary'!$A:$A,0)-1,MATCH(AN56,'Daten Elementary'!$A$424:$ADO$424,0)-1))*1000000</f>
        <v>0</v>
      </c>
      <c r="CZ56" s="314">
        <f ca="1">IF(ISERROR(OFFSET('Daten Elementary'!$A$1,MATCH(CZ$5,'Daten Elementary'!$A:$A,0)-1,MATCH(AO56,'Daten Elementary'!$A$424:$ADO$424,0)-1)),0,OFFSET('Daten Elementary'!$A$1,MATCH(CZ$5,'Daten Elementary'!$A:$A,0)-1,MATCH(AO56,'Daten Elementary'!$A$424:$ADO$424,0)-1))*1000000</f>
        <v>118.07002</v>
      </c>
      <c r="DA56" s="314">
        <f ca="1">IF(ISERROR(OFFSET('Daten Elementary'!$A$1,MATCH(DA$5,'Daten Elementary'!$A:$A,0)-1,MATCH(AP56,'Daten Elementary'!$A$424:$ADO$424,0)-1)),0,OFFSET('Daten Elementary'!$A$1,MATCH(DA$5,'Daten Elementary'!$A:$A,0)-1,MATCH(AP56,'Daten Elementary'!$A$424:$ADO$424,0)-1))*1000000</f>
        <v>0</v>
      </c>
      <c r="DB56" s="314">
        <f t="shared" ca="1" si="18"/>
        <v>1416.0266200000001</v>
      </c>
      <c r="DC56" s="314">
        <f ca="1">IF(ISERROR(OFFSET('Daten Elementary'!$A$1,MATCH(DC$5,'Daten Elementary'!$A:$A,0)-1,MATCH(AQ56,'Daten Elementary'!$A$424:$ADO$424,0)-1)),0,OFFSET('Daten Elementary'!$A$1,MATCH(DC$5,'Daten Elementary'!$A:$A,0)-1,MATCH(AQ56,'Daten Elementary'!$A$424:$ADO$424,0)-1))*1000000</f>
        <v>1.3243467999999998</v>
      </c>
      <c r="DD56" s="314">
        <f ca="1">IF(ISERROR(OFFSET('Daten Elementary'!$A$1,MATCH(DD$5,'Daten Elementary'!$A:$A,0)-1,MATCH(AR56,'Daten Elementary'!$A$424:$ADO$424,0)-1)),0,OFFSET('Daten Elementary'!$A$1,MATCH(DD$5,'Daten Elementary'!$A:$A,0)-1,MATCH(AR56,'Daten Elementary'!$A$424:$ADO$424,0)-1))*1000000</f>
        <v>22.516112999999997</v>
      </c>
      <c r="DE56" s="314">
        <f ca="1">IF(ISERROR(OFFSET('Daten Elementary'!$A$1,MATCH(DE$5,'Daten Elementary'!$A:$A,0)-1,MATCH(AS56,'Daten Elementary'!$A$424:$ADO$424,0)-1)),0,OFFSET('Daten Elementary'!$A$1,MATCH(DE$5,'Daten Elementary'!$A:$A,0)-1,MATCH(AS56,'Daten Elementary'!$A$424:$ADO$424,0)-1))*1000000</f>
        <v>16.914361</v>
      </c>
      <c r="DF56" s="315">
        <f t="shared" ca="1" si="19"/>
        <v>1456.7814408000002</v>
      </c>
      <c r="DG56" s="314">
        <f ca="1">IF(ISERROR(OFFSET('Daten Elementary'!$A$1,MATCH(DG$5,'Daten Elementary'!$A:$A,0)-1,MATCH($AT56,'Daten Elementary'!$A$424:$ADO$424,0)-1)),0,OFFSET('Daten Elementary'!$A$1,MATCH(DG$5,'Daten Elementary'!$A:$A,0)-1,MATCH($AT56,'Daten Elementary'!$A$424:$ADO$424,0)-1))*1000000</f>
        <v>1456.7815000000001</v>
      </c>
      <c r="DH56" s="305">
        <f t="shared" ca="1" si="20"/>
        <v>1.0000000406375302</v>
      </c>
      <c r="DI56" s="316">
        <f ca="1">IF(ISERROR(OFFSET('Daten Elementary'!$A$1,MATCH(DI$5,'Daten Elementary'!$A:$A,0)-1,MATCH(AM56,'Daten Elementary'!$A$424:$ADO$424,0)-1)),0,OFFSET('Daten Elementary'!$A$1,MATCH(DI$5,'Daten Elementary'!$A:$A,0)-1,MATCH(AM56,'Daten Elementary'!$A$424:$ADO$424,0)-1))*1000000</f>
        <v>288.53000000000003</v>
      </c>
      <c r="DJ56" s="316">
        <f ca="1">IF(ISERROR(OFFSET('Daten Elementary'!$A$1,MATCH(DJ$5,'Daten Elementary'!$A:$A,0)-1,MATCH(AN56,'Daten Elementary'!$A$424:$ADO$424,0)-1)),0,OFFSET('Daten Elementary'!$A$1,MATCH(DJ$5,'Daten Elementary'!$A:$A,0)-1,MATCH(AN56,'Daten Elementary'!$A$424:$ADO$424,0)-1))*1000000</f>
        <v>0</v>
      </c>
      <c r="DK56" s="316">
        <f ca="1">IF(ISERROR(OFFSET('Daten Elementary'!$A$1,MATCH(DK$5,'Daten Elementary'!$A:$A,0)-1,MATCH(AO56,'Daten Elementary'!$A$424:$ADO$424,0)-1)),0,OFFSET('Daten Elementary'!$A$1,MATCH(DK$5,'Daten Elementary'!$A:$A,0)-1,MATCH(AO56,'Daten Elementary'!$A$424:$ADO$424,0)-1))*1000000</f>
        <v>126.35542000000001</v>
      </c>
      <c r="DL56" s="316">
        <f ca="1">IF(ISERROR(OFFSET('Daten Elementary'!$A$1,MATCH(DL$5,'Daten Elementary'!$A:$A,0)-1,MATCH(AP56,'Daten Elementary'!$A$424:$ADO$424,0)-1)),0,OFFSET('Daten Elementary'!$A$1,MATCH(DL$5,'Daten Elementary'!$A:$A,0)-1,MATCH(AP56,'Daten Elementary'!$A$424:$ADO$424,0)-1))*1000000</f>
        <v>0</v>
      </c>
      <c r="DM56" s="316">
        <f t="shared" ca="1" si="21"/>
        <v>414.88542000000007</v>
      </c>
      <c r="DN56" s="316">
        <f ca="1">IF(ISERROR(OFFSET('Daten Elementary'!$A$1,MATCH(DN$5,'Daten Elementary'!$A:$A,0)-1,MATCH(AQ56,'Daten Elementary'!$A$424:$ADO$424,0)-1)),0,OFFSET('Daten Elementary'!$A$1,MATCH(DN$5,'Daten Elementary'!$A:$A,0)-1,MATCH(AQ56,'Daten Elementary'!$A$424:$ADO$424,0)-1))*1000000</f>
        <v>2.4150284999999996</v>
      </c>
      <c r="DO56" s="316">
        <f ca="1">IF(ISERROR(OFFSET('Daten Elementary'!$A$1,MATCH(DO$5,'Daten Elementary'!$A:$A,0)-1,MATCH(AR56,'Daten Elementary'!$A$424:$ADO$424,0)-1)),0,OFFSET('Daten Elementary'!$A$1,MATCH(DO$5,'Daten Elementary'!$A:$A,0)-1,MATCH(AR56,'Daten Elementary'!$A$424:$ADO$424,0)-1))*1000000</f>
        <v>38.118835999999995</v>
      </c>
      <c r="DP56" s="316">
        <f ca="1">IF(ISERROR(OFFSET('Daten Elementary'!$A$1,MATCH(DP$5,'Daten Elementary'!$A:$A,0)-1,MATCH(AS56,'Daten Elementary'!$A$424:$ADO$424,0)-1)),0,OFFSET('Daten Elementary'!$A$1,MATCH(DP$5,'Daten Elementary'!$A:$A,0)-1,MATCH(AS56,'Daten Elementary'!$A$424:$ADO$424,0)-1))*1000000</f>
        <v>19.395820999999998</v>
      </c>
      <c r="DQ56" s="317">
        <f t="shared" ca="1" si="22"/>
        <v>474.81510550000007</v>
      </c>
      <c r="DR56" s="316">
        <f ca="1">IF(ISERROR(OFFSET('Daten Elementary'!$A$1,MATCH(DR$5,'Daten Elementary'!$A:$A,0)-1,MATCH($AT56,'Daten Elementary'!$A$424:$ADO$424,0)-1)),0,OFFSET('Daten Elementary'!$A$1,MATCH(DR$5,'Daten Elementary'!$A:$A,0)-1,MATCH($AT56,'Daten Elementary'!$A$424:$ADO$424,0)-1))*1000000</f>
        <v>474.81511</v>
      </c>
      <c r="DS56" s="305">
        <f t="shared" ca="1" si="23"/>
        <v>1.0000000094773731</v>
      </c>
      <c r="DT56" s="318">
        <f ca="1">IF(ISERROR(OFFSET('Daten UBP13'!$A$1,MATCH(DT$5,'Daten UBP13'!$A:$A,0)-1,MATCH(AM56,'Daten UBP13'!$A$424:$AEG$424,0)-1)),0,OFFSET('Daten UBP13'!$A$1,MATCH(DT$5,'Daten UBP13'!$A:$A,0)-1,MATCH(AM56,'Daten UBP13'!$A$424:$AEG$424,0)-1))</f>
        <v>299.18756000000002</v>
      </c>
      <c r="DU56" s="318">
        <f ca="1">IF(ISERROR(OFFSET('Daten UBP13'!$A$1,MATCH(DU$5,'Daten UBP13'!$A:$A,0)-1,MATCH(AN56,'Daten UBP13'!$A$424:$AEG$424,0)-1)),0,OFFSET('Daten UBP13'!$A$1,MATCH(DU$5,'Daten UBP13'!$A:$A,0)-1,MATCH(AN56,'Daten UBP13'!$A$424:$AEG$424,0)-1))</f>
        <v>0</v>
      </c>
      <c r="DV56" s="318">
        <f ca="1">IF(ISERROR(OFFSET('Daten UBP13'!$A$1,MATCH(DV$5,'Daten UBP13'!$A:$A,0)-1,MATCH(AO56,'Daten UBP13'!$A$424:$AEG$424,0)-1)),0,OFFSET('Daten UBP13'!$A$1,MATCH(DV$5,'Daten UBP13'!$A:$A,0)-1,MATCH(AO56,'Daten UBP13'!$A$424:$AEG$424,0)-1))</f>
        <v>64.617896000000002</v>
      </c>
      <c r="DW56" s="318">
        <f ca="1">IF(ISERROR(OFFSET('Daten UBP13'!$A$1,MATCH(DW$5,'Daten UBP13'!$A:$A,0)-1,MATCH(AP56,'Daten UBP13'!$A$424:$AEG$424,0)-1)),0,OFFSET('Daten UBP13'!$A$1,MATCH(DW$5,'Daten UBP13'!$A:$A,0)-1,MATCH(AP56,'Daten UBP13'!$A$424:$AEG$424,0)-1))</f>
        <v>0</v>
      </c>
      <c r="DX56" s="318">
        <f t="shared" ca="1" si="24"/>
        <v>363.80545600000005</v>
      </c>
      <c r="DY56" s="318">
        <f ca="1">IF(ISERROR(OFFSET('Daten UBP13'!$A$1,MATCH(DY$5,'Daten UBP13'!$A:$A,0)-1,MATCH(AQ56,'Daten UBP13'!$A$424:$AEG$424,0)-1)),0,OFFSET('Daten UBP13'!$A$1,MATCH(DY$5,'Daten UBP13'!$A:$A,0)-1,MATCH(AQ56,'Daten UBP13'!$A$424:$AEG$424,0)-1))</f>
        <v>1.94259</v>
      </c>
      <c r="DZ56" s="318">
        <f ca="1">IF(ISERROR(OFFSET('Daten UBP13'!$A$1,MATCH(DZ$5,'Daten UBP13'!$A:$A,0)-1,MATCH(AR56,'Daten UBP13'!$A$424:$AEG$424,0)-1)),0,OFFSET('Daten UBP13'!$A$1,MATCH(DZ$5,'Daten UBP13'!$A:$A,0)-1,MATCH(AR56,'Daten UBP13'!$A$424:$AEG$424,0)-1))</f>
        <v>33.327340999999997</v>
      </c>
      <c r="EA56" s="318">
        <f ca="1">IF(ISERROR(OFFSET('Daten UBP13'!$A$1,MATCH(EA$5,'Daten UBP13'!$A:$A,0)-1,MATCH(AS56,'Daten UBP13'!$A$424:$AEG$424,0)-1)),0,OFFSET('Daten UBP13'!$A$1,MATCH(EA$5,'Daten UBP13'!$A:$A,0)-1,MATCH(AS56,'Daten UBP13'!$A$424:$AEG$424,0)-1))</f>
        <v>24.272181</v>
      </c>
      <c r="EB56" s="319">
        <f t="shared" ca="1" si="25"/>
        <v>423.34756800000002</v>
      </c>
      <c r="EC56" s="318">
        <f ca="1">IF(ISERROR(OFFSET('Daten UBP13'!$A$1,MATCH(EC$5,'Daten UBP13'!$A:$A,0)-1,MATCH(AT56,'Daten UBP13'!$A$424:$AEG$424,0)-1)),0,OFFSET('Daten UBP13'!$A$1,MATCH(EC$5,'Daten UBP13'!$A:$A,0)-1,MATCH(AT56,'Daten UBP13'!$A$424:$AEG$424,0)-1))</f>
        <v>423.34757000000002</v>
      </c>
      <c r="ED56" s="305">
        <f t="shared" ca="1" si="26"/>
        <v>1.0000000047242505</v>
      </c>
      <c r="EE56" s="320">
        <f ca="1">IF(ISERROR(OFFSET('Daten ReCiPe'!$A$1,MATCH(EE$5,'Daten ReCiPe'!$A:$A,0)-1,MATCH(AM56,'Daten ReCiPe'!$A$424:$ADO$424,0)-1)),0,OFFSET('Daten ReCiPe'!$A$1,MATCH(EE$5,'Daten ReCiPe'!$A:$A,0)-1,MATCH(AM56,'Daten ReCiPe'!$A$424:$ADO$424,0)-1))*1000</f>
        <v>6.8701633999999991</v>
      </c>
      <c r="EF56" s="320">
        <f ca="1">IF(ISERROR(OFFSET('Daten ReCiPe'!$A$1,MATCH(EF$5,'Daten ReCiPe'!$A:$A,0)-1,MATCH(AN56,'Daten ReCiPe'!$A$424:$ADO$424,0)-1)),0,OFFSET('Daten ReCiPe'!$A$1,MATCH(EF$5,'Daten ReCiPe'!$A:$A,0)-1,MATCH(AN56,'Daten ReCiPe'!$A$424:$ADO$424,0)-1))*1000</f>
        <v>0</v>
      </c>
      <c r="EG56" s="320">
        <f ca="1">IF(ISERROR(OFFSET('Daten ReCiPe'!$A$1,MATCH(EG$5,'Daten ReCiPe'!$A:$A,0)-1,MATCH(AO56,'Daten ReCiPe'!$A$424:$ADO$424,0)-1)),0,OFFSET('Daten ReCiPe'!$A$1,MATCH(EG$5,'Daten ReCiPe'!$A:$A,0)-1,MATCH(AO56,'Daten ReCiPe'!$A$424:$ADO$424,0)-1))*1000</f>
        <v>9.7030911</v>
      </c>
      <c r="EH56" s="320">
        <f ca="1">IF(ISERROR(OFFSET('Daten ReCiPe'!$A$1,MATCH(EH$5,'Daten ReCiPe'!$A:$A,0)-1,MATCH(AP56,'Daten ReCiPe'!$A$424:$ADO$424,0)-1)),0,OFFSET('Daten ReCiPe'!$A$1,MATCH(EH$5,'Daten ReCiPe'!$A:$A,0)-1,MATCH(AP56,'Daten ReCiPe'!$A$424:$ADO$424,0)-1))*1000</f>
        <v>0</v>
      </c>
      <c r="EI56" s="320">
        <f t="shared" ca="1" si="27"/>
        <v>16.573254499999997</v>
      </c>
      <c r="EJ56" s="320">
        <f ca="1">IF(ISERROR(OFFSET('Daten ReCiPe'!$A$1,MATCH(EJ$5,'Daten ReCiPe'!$A:$A,0)-1,MATCH(AQ56,'Daten ReCiPe'!$A$424:$ADO$424,0)-1)),0,OFFSET('Daten ReCiPe'!$A$1,MATCH(EJ$5,'Daten ReCiPe'!$A:$A,0)-1,MATCH(AQ56,'Daten ReCiPe'!$A$424:$ADO$424,0)-1))*1000</f>
        <v>0.17797288999999999</v>
      </c>
      <c r="EK56" s="320">
        <f ca="1">IF(ISERROR(OFFSET('Daten ReCiPe'!$A$1,MATCH(EK$5,'Daten ReCiPe'!$A:$A,0)-1,MATCH(AR56,'Daten ReCiPe'!$A$424:$ADO$424,0)-1)),0,OFFSET('Daten ReCiPe'!$A$1,MATCH(EK$5,'Daten ReCiPe'!$A:$A,0)-1,MATCH(AR56,'Daten ReCiPe'!$A$424:$ADO$424,0)-1))*1000</f>
        <v>2.5799227</v>
      </c>
      <c r="EL56" s="320">
        <f ca="1">IF(ISERROR(OFFSET('Daten ReCiPe'!$A$1,MATCH(EL$5,'Daten ReCiPe'!$A:$A,0)-1,MATCH(AS56,'Daten ReCiPe'!$A$424:$ADO$424,0)-1)),0,OFFSET('Daten ReCiPe'!$A$1,MATCH(EL$5,'Daten ReCiPe'!$A:$A,0)-1,MATCH(AS56,'Daten ReCiPe'!$A$424:$ADO$424,0)-1))*1000</f>
        <v>0.92966933000000007</v>
      </c>
      <c r="EM56" s="321">
        <f t="shared" ca="1" si="28"/>
        <v>20.260819419999997</v>
      </c>
      <c r="EN56" s="320">
        <f ca="1">IF(ISERROR(OFFSET('Daten ReCiPe'!$A$1,MATCH(EN$5,'Daten ReCiPe'!$A:$A,0)-1,MATCH(AT56,'Daten ReCiPe'!$A$424:$ADO$424,0)-1)),0,OFFSET('Daten ReCiPe'!$A$1,MATCH(EN$5,'Daten ReCiPe'!$A:$A,0)-1,MATCH(AT56,'Daten ReCiPe'!$A$424:$ADO$424,0)-1))*1000</f>
        <v>20.260818999999998</v>
      </c>
      <c r="EO56" s="305">
        <f t="shared" ca="1" si="29"/>
        <v>0.99999997927033502</v>
      </c>
      <c r="EP56" s="322">
        <f ca="1">IF(ISERROR(OFFSET('Daten Elementary'!$A$1,MATCH(EP$5,'Daten Elementary'!$A:$A,0)-1,MATCH(AM56,'Daten Elementary'!$A$424:$ADO$424,0)-1)),0,OFFSET('Daten Elementary'!$A$1,MATCH(EP$5,'Daten Elementary'!$A:$A,0)-1,MATCH(AM56,'Daten Elementary'!$A$424:$ADO$424,0)-1))*1000000</f>
        <v>0.64249834000000006</v>
      </c>
      <c r="EQ56" s="322">
        <f ca="1">IF(ISERROR(OFFSET('Daten Elementary'!$A$1,MATCH(EQ$5,'Daten Elementary'!$A:$A,0)-1,MATCH(AN56,'Daten Elementary'!$A$424:$ADO$424,0)-1)),0,OFFSET('Daten Elementary'!$A$1,MATCH(EQ$5,'Daten Elementary'!$A:$A,0)-1,MATCH(AN56,'Daten Elementary'!$A$424:$ADO$424,0)-1))*1000000</f>
        <v>0</v>
      </c>
      <c r="ER56" s="322">
        <f ca="1">IF(ISERROR(OFFSET('Daten Elementary'!$A$1,MATCH(ER$5,'Daten Elementary'!$A:$A,0)-1,MATCH(AO56,'Daten Elementary'!$A$424:$ADO$424,0)-1)),0,OFFSET('Daten Elementary'!$A$1,MATCH(ER$5,'Daten Elementary'!$A:$A,0)-1,MATCH(AO56,'Daten Elementary'!$A$424:$ADO$424,0)-1))*1000000</f>
        <v>310.62394</v>
      </c>
      <c r="ES56" s="322">
        <f ca="1">IF(ISERROR(OFFSET('Daten Elementary'!$A$1,MATCH(ES$5,'Daten Elementary'!$A:$A,0)-1,MATCH(AP56,'Daten Elementary'!$A$424:$ADO$424,0)-1)),0,OFFSET('Daten Elementary'!$A$1,MATCH(ES$5,'Daten Elementary'!$A:$A,0)-1,MATCH(AP56,'Daten Elementary'!$A$424:$ADO$424,0)-1))*1000000</f>
        <v>0</v>
      </c>
      <c r="ET56" s="322">
        <f t="shared" ca="1" si="30"/>
        <v>311.26643833999998</v>
      </c>
      <c r="EU56" s="322">
        <f ca="1">IF(ISERROR(OFFSET('Daten Elementary'!$A$1,MATCH(EU$5,'Daten Elementary'!$A:$A,0)-1,MATCH(AQ56,'Daten Elementary'!$A$424:$ADO$424,0)-1)),0,OFFSET('Daten Elementary'!$A$1,MATCH(EU$5,'Daten Elementary'!$A:$A,0)-1,MATCH(AQ56,'Daten Elementary'!$A$424:$ADO$424,0)-1))*1000000</f>
        <v>4.0737104999999998</v>
      </c>
      <c r="EV56" s="322">
        <f ca="1">IF(ISERROR(OFFSET('Daten Elementary'!$A$1,MATCH(EV$5,'Daten Elementary'!$A:$A,0)-1,MATCH(AR56,'Daten Elementary'!$A$424:$ADO$424,0)-1)),0,OFFSET('Daten Elementary'!$A$1,MATCH(EV$5,'Daten Elementary'!$A:$A,0)-1,MATCH(AR56,'Daten Elementary'!$A$424:$ADO$424,0)-1))*1000000</f>
        <v>71.061172000000013</v>
      </c>
      <c r="EW56" s="322">
        <f ca="1">IF(ISERROR(OFFSET('Daten Elementary'!$A$1,MATCH(EW$5,'Daten Elementary'!$A:$A,0)-1,MATCH(AS56,'Daten Elementary'!$A$424:$ADO$424,0)-1)),0,OFFSET('Daten Elementary'!$A$1,MATCH(EW$5,'Daten Elementary'!$A:$A,0)-1,MATCH(AS56,'Daten Elementary'!$A$424:$ADO$424,0)-1))*1000000</f>
        <v>18.433592999999998</v>
      </c>
      <c r="EX56" s="323">
        <f t="shared" ca="1" si="31"/>
        <v>404.83491383999996</v>
      </c>
      <c r="EY56" s="322">
        <f ca="1">IF(ISERROR(OFFSET('Daten Elementary'!$A$1,MATCH(EY$5,'Daten Elementary'!$A:$A,0)-1,MATCH($AT56,'Daten Elementary'!$A$424:$ADO$424,0)-1)),0,OFFSET('Daten Elementary'!$A$1,MATCH(EY$5,'Daten Elementary'!$A:$A,0)-1,MATCH($AT56,'Daten Elementary'!$A$424:$ADO$424,0)-1))*1000000</f>
        <v>404.83491999999995</v>
      </c>
      <c r="EZ56" s="305">
        <f t="shared" ca="1" si="32"/>
        <v>1.0000000152160788</v>
      </c>
      <c r="FA56" s="314">
        <f ca="1">IF(ISERROR(OFFSET('Daten Elementary'!$A$1,MATCH(FA$5,'Daten Elementary'!$A:$A,0)-1,MATCH(AM56,'Daten Elementary'!$A$424:$ADO$424,0)-1)),0,OFFSET('Daten Elementary'!$A$1,MATCH(FA$5,'Daten Elementary'!$A:$A,0)-1,MATCH(AM56,'Daten Elementary'!$A$424:$ADO$424,0)-1))*1000</f>
        <v>129.29</v>
      </c>
      <c r="FB56" s="314">
        <f ca="1">IF(ISERROR(OFFSET('Daten Elementary'!$A$1,MATCH(FB$5,'Daten Elementary'!$A:$A,0)-1,MATCH(AN56,'Daten Elementary'!$A$424:$ADO$424,0)-1)),0,OFFSET('Daten Elementary'!$A$1,MATCH(FB$5,'Daten Elementary'!$A:$A,0)-1,MATCH(AN56,'Daten Elementary'!$A$424:$ADO$424,0)-1))*1000</f>
        <v>0</v>
      </c>
      <c r="FC56" s="314">
        <f ca="1">IF(ISERROR(OFFSET('Daten Elementary'!$A$1,MATCH(FC$5,'Daten Elementary'!$A:$A,0)-1,MATCH(AO56,'Daten Elementary'!$A$424:$ADO$424,0)-1)),0,OFFSET('Daten Elementary'!$A$1,MATCH(FC$5,'Daten Elementary'!$A:$A,0)-1,MATCH(AO56,'Daten Elementary'!$A$424:$ADO$424,0)-1))*1000</f>
        <v>30.082579000000003</v>
      </c>
      <c r="FD56" s="314">
        <f ca="1">IF(ISERROR(OFFSET('Daten Elementary'!$A$1,MATCH(FD$5,'Daten Elementary'!$A:$A,0)-1,MATCH(AP56,'Daten Elementary'!$A$424:$ADO$424,0)-1)),0,OFFSET('Daten Elementary'!$A$1,MATCH(FD$5,'Daten Elementary'!$A:$A,0)-1,MATCH(AP56,'Daten Elementary'!$A$424:$ADO$424,0)-1))*1000</f>
        <v>0</v>
      </c>
      <c r="FE56" s="314">
        <f t="shared" ca="1" si="33"/>
        <v>159.372579</v>
      </c>
      <c r="FF56" s="314">
        <f ca="1">IF(ISERROR(OFFSET('Daten Elementary'!$A$1,MATCH(FF$5,'Daten Elementary'!$A:$A,0)-1,MATCH(AQ56,'Daten Elementary'!$A$424:$ADO$424,0)-1)),0,OFFSET('Daten Elementary'!$A$1,MATCH(FF$5,'Daten Elementary'!$A:$A,0)-1,MATCH(AQ56,'Daten Elementary'!$A$424:$ADO$424,0)-1))*1000</f>
        <v>1.1902988000000001</v>
      </c>
      <c r="FG56" s="314">
        <f ca="1">IF(ISERROR(OFFSET('Daten Elementary'!$A$1,MATCH(FG$5,'Daten Elementary'!$A:$A,0)-1,MATCH(AR56,'Daten Elementary'!$A$424:$ADO$424,0)-1)),0,OFFSET('Daten Elementary'!$A$1,MATCH(FG$5,'Daten Elementary'!$A:$A,0)-1,MATCH(AR56,'Daten Elementary'!$A$424:$ADO$424,0)-1))*1000</f>
        <v>21.466473999999998</v>
      </c>
      <c r="FH56" s="314">
        <f ca="1">IF(ISERROR(OFFSET('Daten Elementary'!$A$1,MATCH(FH$5,'Daten Elementary'!$A:$A,0)-1,MATCH(AS56,'Daten Elementary'!$A$424:$ADO$424,0)-1)),0,OFFSET('Daten Elementary'!$A$1,MATCH(FH$5,'Daten Elementary'!$A:$A,0)-1,MATCH(AS56,'Daten Elementary'!$A$424:$ADO$424,0)-1))*1000</f>
        <v>6.8814317999999997</v>
      </c>
      <c r="FI56" s="315">
        <f t="shared" ca="1" si="34"/>
        <v>188.9107836</v>
      </c>
      <c r="FJ56" s="314">
        <f ca="1">IF(ISERROR(OFFSET('Daten Elementary'!$A$1,MATCH(FJ$5,'Daten Elementary'!$A:$A,0)-1,MATCH($AT56,'Daten Elementary'!$A$424:$ADO$424,0)-1)),0,OFFSET('Daten Elementary'!$A$1,MATCH(FJ$5,'Daten Elementary'!$A:$A,0)-1,MATCH($AT56,'Daten Elementary'!$A$424:$ADO$424,0)-1))*1000</f>
        <v>188.91077999999999</v>
      </c>
      <c r="FK56" s="305">
        <f t="shared" ca="1" si="35"/>
        <v>0.99999998094338527</v>
      </c>
      <c r="FL56" s="314">
        <f ca="1">IF(ISERROR(OFFSET('Daten Elementary'!$A$1,MATCH(FL$5,'Daten Elementary'!$A:$A,0)-1,MATCH(AM56,'Daten Elementary'!$A$424:$ADO$424,0)-1)),0,OFFSET('Daten Elementary'!$A$1,MATCH(FL$5,'Daten Elementary'!$A:$A,0)-1,MATCH(AM56,'Daten Elementary'!$A$424:$ADO$424,0)-1))</f>
        <v>0</v>
      </c>
      <c r="FM56" s="314">
        <f ca="1">IF(ISERROR(OFFSET('Daten Elementary'!$A$1,MATCH(FM$5,'Daten Elementary'!$A:$A,0)-1,MATCH(AN56,'Daten Elementary'!$A$424:$ADO$424,0)-1)),0,OFFSET('Daten Elementary'!$A$1,MATCH(FM$5,'Daten Elementary'!$A:$A,0)-1,MATCH(AN56,'Daten Elementary'!$A$424:$ADO$424,0)-1))</f>
        <v>0</v>
      </c>
      <c r="FN56" s="314">
        <f ca="1">IF(ISERROR(OFFSET('Daten Elementary'!$A$1,MATCH(FN$5,'Daten Elementary'!$A:$A,0)-1,MATCH(AO56,'Daten Elementary'!$A$424:$ADO$424,0)-1)),0,OFFSET('Daten Elementary'!$A$1,MATCH(FN$5,'Daten Elementary'!$A:$A,0)-1,MATCH(AO56,'Daten Elementary'!$A$424:$ADO$424,0)-1))</f>
        <v>0</v>
      </c>
      <c r="FO56" s="314">
        <f ca="1">IF(ISERROR(OFFSET('Daten Elementary'!$A$1,MATCH(FO$5,'Daten Elementary'!$A:$A,0)-1,MATCH(AP56,'Daten Elementary'!$A$424:$ADO$424,0)-1)),0,OFFSET('Daten Elementary'!$A$1,MATCH(FO$5,'Daten Elementary'!$A:$A,0)-1,MATCH(AP56,'Daten Elementary'!$A$424:$ADO$424,0)-1))</f>
        <v>0</v>
      </c>
      <c r="FP56" s="314">
        <f t="shared" ca="1" si="36"/>
        <v>0</v>
      </c>
      <c r="FQ56" s="314">
        <f ca="1">IF(ISERROR(OFFSET('Daten Elementary'!$A$1,MATCH(FQ$5,'Daten Elementary'!$A:$A,0)-1,MATCH(AQ56,'Daten Elementary'!$A$424:$ADO$424,0)-1)),0,OFFSET('Daten Elementary'!$A$1,MATCH(FQ$5,'Daten Elementary'!$A:$A,0)-1,MATCH(AQ56,'Daten Elementary'!$A$424:$ADO$424,0)-1))</f>
        <v>0</v>
      </c>
      <c r="FR56" s="314">
        <f ca="1">IF(ISERROR(OFFSET('Daten Elementary'!$A$1,MATCH(FR$5,'Daten Elementary'!$A:$A,0)-1,MATCH(AR56,'Daten Elementary'!$A$424:$ADO$424,0)-1)),0,OFFSET('Daten Elementary'!$A$1,MATCH(FR$5,'Daten Elementary'!$A:$A,0)-1,MATCH(AR56,'Daten Elementary'!$A$424:$ADO$424,0)-1))</f>
        <v>0</v>
      </c>
      <c r="FS56" s="314">
        <f ca="1">IF(ISERROR(OFFSET('Daten Elementary'!$A$1,MATCH(FS$5,'Daten Elementary'!$A:$A,0)-1,MATCH(AS56,'Daten Elementary'!$A$424:$ADO$424,0)-1)),0,OFFSET('Daten Elementary'!$A$1,MATCH(FS$5,'Daten Elementary'!$A:$A,0)-1,MATCH(AS56,'Daten Elementary'!$A$424:$ADO$424,0)-1))</f>
        <v>0</v>
      </c>
      <c r="FT56" s="315">
        <f t="shared" ca="1" si="37"/>
        <v>0</v>
      </c>
      <c r="FU56" s="314">
        <f ca="1">IF(ISERROR(OFFSET('Daten Elementary'!$A$1,MATCH(FU$5,'Daten Elementary'!$A:$A,0)-1,MATCH($AT56,'Daten Elementary'!$A$424:$ADO$424,0)-1)),0,OFFSET('Daten Elementary'!$A$1,MATCH(FU$5,'Daten Elementary'!$A:$A,0)-1,MATCH($AT56,'Daten Elementary'!$A$424:$ADO$424,0)-1))</f>
        <v>0</v>
      </c>
      <c r="FV56" s="305">
        <f t="shared" ca="1" si="38"/>
        <v>0</v>
      </c>
      <c r="FW56" s="324"/>
      <c r="FX56" s="231" t="str">
        <f t="shared" si="39"/>
        <v>Motorrad (&gt;750ccm), Benzin (preEURO)</v>
      </c>
      <c r="FY56" s="231" t="str">
        <f t="shared" si="2"/>
        <v>Motorrad (&gt;750ccm)</v>
      </c>
      <c r="FZ56" s="231" t="str">
        <f t="shared" si="3"/>
        <v>, Benzin</v>
      </c>
      <c r="GA56" s="231" t="str">
        <f t="shared" si="4"/>
        <v xml:space="preserve"> (preEURO)</v>
      </c>
      <c r="GB56" s="231"/>
    </row>
    <row r="57" spans="1:184" ht="16.5" customHeight="1">
      <c r="A57" s="339"/>
      <c r="B57" s="344"/>
      <c r="C57" s="332" t="s">
        <v>363</v>
      </c>
      <c r="D57" s="332" t="s">
        <v>34</v>
      </c>
      <c r="E57" s="327" t="s">
        <v>361</v>
      </c>
      <c r="F57" s="102">
        <v>1.3347844724931459</v>
      </c>
      <c r="G57" s="31">
        <v>2</v>
      </c>
      <c r="H57" s="87">
        <f t="shared" si="54"/>
        <v>0.66739223624657296</v>
      </c>
      <c r="I57" s="99">
        <v>5.2641200000000001</v>
      </c>
      <c r="J57" s="101"/>
      <c r="K57" s="100">
        <v>220</v>
      </c>
      <c r="L57" s="86"/>
      <c r="M57" s="86"/>
      <c r="N57" s="38" t="s">
        <v>99</v>
      </c>
      <c r="O57" s="6">
        <f ca="1">(IF(ISERROR(INDEX(INDIRECT($D$268),MATCH($AM57,$AM$4:$AM$275,0),MATCH(O$304,INDIRECT($E$268),0))*$I57/$AD57),0,INDEX(INDIRECT($D$268),MATCH($AM57,$AM$4:$AM$275,0),MATCH(O$304,INDIRECT($E$268),0))*$I57/$AD57)+IF(ISERROR(INDEX(INDIRECT($D$268),MATCH($AN57,$AN$4:$AN$275,0),MATCH(O$305,INDIRECT($E$268),0))*$J57/$AE57),0,INDEX(INDIRECT($D$268),MATCH($AN57,$AN$4:$AN$275,0),MATCH(O$305,INDIRECT($E$268),0))*$J57/$AE57))*$AC57/$F57</f>
        <v>106.76848804946806</v>
      </c>
      <c r="P57" s="6">
        <f ca="1">(IF(ISERROR(INDEX(INDIRECT($D$268),MATCH($AO57,$AO$4:$AO$275,0),MATCH(P$304,INDIRECT($E$268),0))*$I57/$AD57),0,INDEX(INDIRECT($D$268),MATCH($AO57,$AO$4:$AO$275,0),MATCH(P$304,INDIRECT($E$268),0))*$I57/$AD57)+IF(ISERROR(INDEX(INDIRECT($D$268),MATCH($AP57,$AP$4:$AP$275,0),MATCH(P$305,INDIRECT($E$268),0))*$J57/$AE57),0,INDEX(INDIRECT($D$268),MATCH($AP57,$AP$4:$AP$275,0),MATCH(P$305,INDIRECT($E$268),0))*$J57/$AE57))*$AC57/$F57</f>
        <v>25.354291046544802</v>
      </c>
      <c r="Q57" s="6">
        <f ca="1">INDEX(INDIRECT($D$268),MATCH($AQ57,$AQ$4:$AQ$284,0),MATCH(Q$4,INDIRECT($E$268),0))*$K57*$AC57/$F57/$AF57</f>
        <v>0.99354856707535599</v>
      </c>
      <c r="R57" s="6">
        <f ca="1">INDEX(INDIRECT($D$268),MATCH($AR57,$AR$4:$AR$284,0),MATCH(R$4,INDIRECT($E$268),0))*$K57*$AC57/$F57/$AF57</f>
        <v>17.55817473380171</v>
      </c>
      <c r="S57" s="6">
        <f ca="1">INDEX(INDIRECT($D$268),MATCH($AS57,$AS$4:$AS$284,0),MATCH(S$4,INDIRECT($E$268),0))*$K57*$AC57/$F57/$AF57</f>
        <v>5.7433180846650629</v>
      </c>
      <c r="T57" s="7">
        <f t="shared" ca="1" si="53"/>
        <v>156.417820481555</v>
      </c>
      <c r="U57" s="6">
        <f>IF($B$268=6,(IF(OR(AJ57="Benzin",AJ57="Diesel"),$AK57*INDEX('DIN EN 16258'!$I:$I,MATCH('mobitool-Faktoren v2.0'!$AI57,'DIN EN 16258'!$A:$A,0))*$I57/$AD57+$AL57*INDEX('DIN EN 16258'!$I:$I,MATCH('mobitool-Faktoren v2.0'!$AJ57,'DIN EN 16258'!$A:$A,0))*$I57/$AD57,IF(ISERROR($AK57*INDEX('DIN EN 16258'!$I:$I,MATCH('mobitool-Faktoren v2.0'!$AI57,'DIN EN 16258'!$A:$A,0))*$I57/$AD57),0,$AK57*INDEX('DIN EN 16258'!$I:$I,MATCH('mobitool-Faktoren v2.0'!$AI57,'DIN EN 16258'!$A:$A,0))*$I57/$AD57)+IF(ISERROR($AL57*INDEX('DIN EN 16258'!$I:$I,MATCH('mobitool-Faktoren v2.0'!$AJ57,'DIN EN 16258'!$A:$A,0))*$J57/$AE57),0,$AL57*INDEX('DIN EN 16258'!$I:$I,MATCH('mobitool-Faktoren v2.0'!$AJ57,'DIN EN 16258'!$A:$A,0))*$J57/$AE57)))*1000,
IF($B$268=1,(IF(OR(AJ57="Benzin",AJ57="Diesel"),$AK57*INDEX('DIN EN 16258'!$D:$D,MATCH('mobitool-Faktoren v2.0'!$AI57,'DIN EN 16258'!$A:$A,0))*$I57/$AD57+$AL57*INDEX('DIN EN 16258'!$D:$D,MATCH('mobitool-Faktoren v2.0'!$AJ57,'DIN EN 16258'!$A:$A,0))*$I57/$AD57,IF(ISERROR($AK57*INDEX('DIN EN 16258'!$D:$D,MATCH('mobitool-Faktoren v2.0'!$AI57,'DIN EN 16258'!$A:$A,0))*$I57/$AD57),0,$AK57*INDEX('DIN EN 16258'!$D:$D,MATCH('mobitool-Faktoren v2.0'!$AI57,'DIN EN 16258'!$A:$A,0))*$I57/$AD57)+IF(ISERROR($AL57*INDEX('DIN EN 16258'!$D:$D,MATCH('mobitool-Faktoren v2.0'!$AJ57,'DIN EN 16258'!$A:$A,0))*$J57/$AE57),0,$AL57*INDEX('DIN EN 16258'!$D:$D,MATCH('mobitool-Faktoren v2.0'!$AJ57,'DIN EN 16258'!$A:$A,0))*$J57/$AE57))),0))*$AC57/$F57</f>
        <v>96.130313653059744</v>
      </c>
      <c r="V57" s="6">
        <f>IF($B$268=6,(IF(OR(AJ57="Benzin",AJ57="Diesel"),$AK57*INDEX('DIN EN 16258'!$L:$L,MATCH('mobitool-Faktoren v2.0'!$AI57,'DIN EN 16258'!$A:$A,0))*$I57/$AD57+$AL57*INDEX('DIN EN 16258'!$L:$L,MATCH('mobitool-Faktoren v2.0'!$AJ57,'DIN EN 16258'!$A:$A,0))*$I57/$AD57,IF(ISERROR($AK57*INDEX('DIN EN 16258'!$L:$L,MATCH('mobitool-Faktoren v2.0'!$AI57,'DIN EN 16258'!$A:$A,0))*$I57/$AD57),0,$AK57*INDEX('DIN EN 16258'!$L:$L,MATCH('mobitool-Faktoren v2.0'!$AI57,'DIN EN 16258'!$A:$A,0))*$I57/$AD57)+IF(ISERROR($AL57*INDEX('DIN EN 16258'!$L:$L,MATCH('mobitool-Faktoren v2.0'!$AJ57,'DIN EN 16258'!$A:$A,0))*$J57/$AE57),0,$AL57*INDEX('DIN EN 16258'!$L:$L,MATCH('mobitool-Faktoren v2.0'!$AJ57,'DIN EN 16258'!$A:$A,0))*$J57/$AE57)))*1000,
IF($B$268=1,(IF(OR(AJ57="Benzin",AJ57="Diesel"),$AK57*INDEX('DIN EN 16258'!$F:$F,MATCH('mobitool-Faktoren v2.0'!$AI57,'DIN EN 16258'!$A:$A,0))*$I57/$AD57+$AL57*INDEX('DIN EN 16258'!$F:$F,MATCH('mobitool-Faktoren v2.0'!$AJ57,'DIN EN 16258'!$A:$A,0))*$I57/$AD57,IF(ISERROR($AK57*INDEX('DIN EN 16258'!$F:$F,MATCH('mobitool-Faktoren v2.0'!$AI57,'DIN EN 16258'!$A:$A,0))*$I57/$AD57),0,$AK57*INDEX('DIN EN 16258'!$F:$F,MATCH('mobitool-Faktoren v2.0'!$AI57,'DIN EN 16258'!$A:$A,0))*$I57/$AD57)+IF(ISERROR($AL57*INDEX('DIN EN 16258'!$F:$F,MATCH('mobitool-Faktoren v2.0'!$AJ57,'DIN EN 16258'!$A:$A,0))*$J57/$AE57),0,$AL57*INDEX('DIN EN 16258'!$F:$F,MATCH('mobitool-Faktoren v2.0'!$AJ57,'DIN EN 16258'!$A:$A,0))*$J57/$AE57))),0))*$AC57/$F57</f>
        <v>114.17323406178789</v>
      </c>
      <c r="W57" s="39" t="s">
        <v>672</v>
      </c>
      <c r="X57" s="39" t="s">
        <v>162</v>
      </c>
      <c r="Y57" s="336">
        <v>2</v>
      </c>
      <c r="Z57" s="336">
        <v>6</v>
      </c>
      <c r="AA57" s="337">
        <v>100</v>
      </c>
      <c r="AB57" s="299">
        <v>300</v>
      </c>
      <c r="AC57" s="300">
        <v>1</v>
      </c>
      <c r="AD57" s="298">
        <v>5.2641200000000001</v>
      </c>
      <c r="AE57" s="298"/>
      <c r="AF57" s="299">
        <v>220</v>
      </c>
      <c r="AG57" s="299"/>
      <c r="AH57" s="299"/>
      <c r="AI57" s="301" t="s">
        <v>34</v>
      </c>
      <c r="AJ57" s="301"/>
      <c r="AK57" s="329">
        <f>'Kennwerte Strassentransporte'!G$53</f>
        <v>3.9481000000000002E-2</v>
      </c>
      <c r="AL57" s="329"/>
      <c r="AM57" s="202" t="s">
        <v>1043</v>
      </c>
      <c r="AN57" s="202" t="s">
        <v>81</v>
      </c>
      <c r="AO57" s="202" t="s">
        <v>1044</v>
      </c>
      <c r="AP57" s="202" t="s">
        <v>81</v>
      </c>
      <c r="AQ57" s="202" t="s">
        <v>1045</v>
      </c>
      <c r="AR57" s="202" t="s">
        <v>1046</v>
      </c>
      <c r="AS57" s="202" t="s">
        <v>1047</v>
      </c>
      <c r="AT57" s="202" t="s">
        <v>1068</v>
      </c>
      <c r="AU57" s="303">
        <f ca="1">IF(ISERROR(OFFSET('Daten KEA'!$A$1,MATCH(AU$5,'Daten KEA'!$A:$A,0)-1,MATCH(AM57,'Daten KEA'!$A$424:$ADO$424,0)-1)),0,OFFSET('Daten KEA'!$A$1,MATCH(AU$5,'Daten KEA'!$A:$A,0)-1,MATCH(AM57,'Daten KEA'!$A$424:$ADO$424,0)-1))+IF(ISERROR(AK57*INDEX('Energiefaktoren Ecoinvent'!$D:$D,MATCH('mobitool-Faktoren v2.0'!AI57,'Energiefaktoren Ecoinvent'!$A:$A,0))),0,AK57*INDEX('Energiefaktoren Ecoinvent'!$D:$D,MATCH('mobitool-Faktoren v2.0'!AI57,'Energiefaktoren Ecoinvent'!$A:$A,0)))+IF(OR(AJ57="Benzin",AJ57="Diesel"),IF(ISERROR(OFFSET('Daten KEA'!$A$1,MATCH(AV$5,'Daten KEA'!$A:$A,0)-1,MATCH(AN57,'Daten KEA'!$A$424:$ADO$424,0)-1)),0,OFFSET('Daten KEA'!$A$1,MATCH(AV$5,'Daten KEA'!$A:$A,0)-1,MATCH(AN57,'Daten KEA'!$A$424:$ADO$424,0)-1))+IF(ISERROR(AL57*INDEX('Energiefaktoren Ecoinvent'!$D:$D,MATCH('mobitool-Faktoren v2.0'!AJ57,'Energiefaktoren Ecoinvent'!$A:$A,0))),0,AL57*INDEX('Energiefaktoren Ecoinvent'!$D:$D,MATCH('mobitool-Faktoren v2.0'!AJ57,'Energiefaktoren Ecoinvent'!$A:$A,0))),0)</f>
        <v>1.6779425000000001</v>
      </c>
      <c r="AV57" s="303">
        <f ca="1">IF(OR(AJ57="Benzin",AJ57="Diesel"),0,IF(ISERROR(OFFSET('Daten KEA'!$A$1,MATCH(AV$5,'Daten KEA'!$A:$A,0)-1,MATCH(AN57,'Daten KEA'!$A$424:$ADO$424,0)-1)),0,OFFSET('Daten KEA'!$A$1,MATCH(AV$5,'Daten KEA'!$A:$A,0)-1,MATCH(AN57,'Daten KEA'!$A$424:$ADO$424,0)-1))+IF(ISERROR(AL57*INDEX('Energiefaktoren Ecoinvent'!$D:$D,MATCH('mobitool-Faktoren v2.0'!AJ57,'Energiefaktoren Ecoinvent'!$A:$A,0))),0,AL57*INDEX('Energiefaktoren Ecoinvent'!$D:$D,MATCH('mobitool-Faktoren v2.0'!AJ57,'Energiefaktoren Ecoinvent'!$A:$A,0))))</f>
        <v>0</v>
      </c>
      <c r="AW57" s="303">
        <f ca="1">IF(ISERROR(OFFSET('Daten KEA'!$A$1,MATCH(AW$5,'Daten KEA'!$A:$A,0)-1,MATCH(AO57,'Daten KEA'!$A$424:$ADO$424,0)-1)),0,OFFSET('Daten KEA'!$A$1,MATCH(AW$5,'Daten KEA'!$A:$A,0)-1,MATCH(AO57,'Daten KEA'!$A$424:$ADO$424,0)-1))-IF(ISERROR(AK57*INDEX('Energiefaktoren Ecoinvent'!$D:$D,MATCH('mobitool-Faktoren v2.0'!AI57,'Energiefaktoren Ecoinvent'!$A:$A,0))),0,AK57*INDEX('Energiefaktoren Ecoinvent'!$D:$D,MATCH('mobitool-Faktoren v2.0'!AI57,'Energiefaktoren Ecoinvent'!$A:$A,0)))+IF(OR(AJ57="Benzin",AJ57="Diesel"),IF(ISERROR(OFFSET('Daten KEA'!$A$1,MATCH(AX$5,'Daten KEA'!$A:$A,0)-1,MATCH(AP57,'Daten KEA'!$A$424:$ADO$424,0)-1)),0,OFFSET('Daten KEA'!$A$1,MATCH(AX$5,'Daten KEA'!$A:$A,0)-1,MATCH(AP57,'Daten KEA'!$A$424:$ADO$424,0)-1))-IF(ISERROR(AL57*INDEX('Energiefaktoren Ecoinvent'!$D:$D,MATCH('mobitool-Faktoren v2.0'!AJ57,'Energiefaktoren Ecoinvent'!$A:$A,0))),0,AL57*INDEX('Energiefaktoren Ecoinvent'!$D:$D,MATCH('mobitool-Faktoren v2.0'!AJ57,'Energiefaktoren Ecoinvent'!$A:$A,0))),0)</f>
        <v>0.62852589999999986</v>
      </c>
      <c r="AX57" s="303">
        <f ca="1">IF(OR(AJ57="Benzin",AJ57="Diesel"),0,IF(ISERROR(OFFSET('Daten KEA'!$A$1,MATCH(AX$5,'Daten KEA'!$A:$A,0)-1,MATCH(AP57,'Daten KEA'!$A$424:$ADO$424,0)-1)),0,OFFSET('Daten KEA'!$A$1,MATCH(AX$5,'Daten KEA'!$A:$A,0)-1,MATCH(AP57,'Daten KEA'!$A$424:$ADO$424,0)-1))-IF(ISERROR(AL57*INDEX('Energiefaktoren Ecoinvent'!$D:$D,MATCH('mobitool-Faktoren v2.0'!AJ57,'Energiefaktoren Ecoinvent'!$A:$A,0))),0,AL57*INDEX('Energiefaktoren Ecoinvent'!$D:$D,MATCH('mobitool-Faktoren v2.0'!AJ57,'Energiefaktoren Ecoinvent'!$A:$A,0))))</f>
        <v>0</v>
      </c>
      <c r="AY57" s="303">
        <f t="shared" ca="1" si="5"/>
        <v>2.3064684</v>
      </c>
      <c r="AZ57" s="303">
        <f ca="1">IF(ISERROR(OFFSET('Daten KEA'!$A$1,MATCH(AZ$5,'Daten KEA'!$A:$A,0)-1,MATCH(AQ57,'Daten KEA'!$A$424:$ADO$424,0)-1)),0,OFFSET('Daten KEA'!$A$1,MATCH(AZ$5,'Daten KEA'!$A:$A,0)-1,MATCH(AQ57,'Daten KEA'!$A$424:$ADO$424,0)-1))</f>
        <v>3.8119673E-2</v>
      </c>
      <c r="BA57" s="303">
        <f ca="1">IF(ISERROR(OFFSET('Daten KEA'!$A$1,MATCH(BA$5,'Daten KEA'!$A:$A,0)-1,MATCH(AR57,'Daten KEA'!$A$424:$ADO$424,0)-1)),0,OFFSET('Daten KEA'!$A$1,MATCH(BA$5,'Daten KEA'!$A:$A,0)-1,MATCH(AR57,'Daten KEA'!$A$424:$ADO$424,0)-1))</f>
        <v>0.44177027000000002</v>
      </c>
      <c r="BB57" s="303">
        <f ca="1">IF(ISERROR(OFFSET('Daten KEA'!$A$1,MATCH(BB$5,'Daten KEA'!$A:$A,0)-1,MATCH(AS57,'Daten KEA'!$A$424:$ADO$424,0)-1)),0,OFFSET('Daten KEA'!$A$1,MATCH(BB$5,'Daten KEA'!$A:$A,0)-1,MATCH(AS57,'Daten KEA'!$A$424:$ADO$424,0)-1))</f>
        <v>0.64465499999999998</v>
      </c>
      <c r="BC57" s="304">
        <f t="shared" ca="1" si="46"/>
        <v>3.431013343</v>
      </c>
      <c r="BD57" s="303">
        <f ca="1">IF(ISERROR(OFFSET('Daten KEA'!$A$1,MATCH(BD$5,'Daten KEA'!$A:$A,0)-1,MATCH(AT57,'Daten KEA'!$A$424:$ADO$424,0)-1)),0,OFFSET('Daten KEA'!$A$1,MATCH(BD$5,'Daten KEA'!$A:$A,0)-1,MATCH(AT57,'Daten KEA'!$A$424:$ADO$424,0)-1))</f>
        <v>3.4310133</v>
      </c>
      <c r="BE57" s="305">
        <f t="shared" ca="1" si="7"/>
        <v>0.99999998746725949</v>
      </c>
      <c r="BF57" s="306">
        <f ca="1">IF(ISERROR(OFFSET('Daten KEA'!$A$1,MATCH(BF$5,'Daten KEA'!$A:$A,0)-1,MATCH(AM57,'Daten KEA'!$A$424:$ADO$424,0)-1)),0,OFFSET('Daten KEA'!$A$1,MATCH(BF$5,'Daten KEA'!$A:$A,0)-1,MATCH(AM57,'Daten KEA'!$A$424:$ADO$424,0)-1))+IF(ISERROR($AK57*INDEX('Energiefaktoren Ecoinvent'!$H:$H,MATCH('mobitool-Faktoren v2.0'!$AI57,'Energiefaktoren Ecoinvent'!$A:$A,0))),0,$AK57*INDEX('Energiefaktoren Ecoinvent'!$H:$H,MATCH('mobitool-Faktoren v2.0'!$AI57,'Energiefaktoren Ecoinvent'!$A:$A,0)))+IF(OR(AJ57="Benzin",AJ57="Diesel"),IF(ISERROR(OFFSET('Daten KEA'!$A$1,MATCH(BG$5,'Daten KEA'!$A:$A,0)-1,MATCH(AN57,'Daten KEA'!$A$424:$ADO$424,0)-1)),0,OFFSET('Daten KEA'!$A$1,MATCH(BG$5,'Daten KEA'!$A:$A,0)-1,MATCH(AN57,'Daten KEA'!$A$424:$ADO$424,0)-1))+IF(ISERROR($AL57*INDEX('Energiefaktoren Ecoinvent'!$H:$H,MATCH('mobitool-Faktoren v2.0'!$AJ57,'Energiefaktoren Ecoinvent'!$A:$A,0))),0,$AL57*INDEX('Energiefaktoren Ecoinvent'!$H:$H,MATCH('mobitool-Faktoren v2.0'!$AJ57,'Energiefaktoren Ecoinvent'!$A:$A,0))),0)</f>
        <v>1.6779425000000001</v>
      </c>
      <c r="BG57" s="306">
        <f ca="1">IF(OR(AJ57="Benzin",AJ57="Diesel"),0,IF(ISERROR(OFFSET('Daten KEA'!$A$1,MATCH(BG$5,'Daten KEA'!$A:$A,0)-1,MATCH(AN57,'Daten KEA'!$A$424:$ADO$424,0)-1)),0,OFFSET('Daten KEA'!$A$1,MATCH(BG$5,'Daten KEA'!$A:$A,0)-1,MATCH(AN57,'Daten KEA'!$A$424:$ADO$424,0)-1))+IF(ISERROR($AL57*INDEX('Energiefaktoren Ecoinvent'!$H:$H,MATCH('mobitool-Faktoren v2.0'!$AJ57,'Energiefaktoren Ecoinvent'!$A:$A,0))),0,$AL57*INDEX('Energiefaktoren Ecoinvent'!$H:$H,MATCH('mobitool-Faktoren v2.0'!$AJ57,'Energiefaktoren Ecoinvent'!$A:$A,0))))</f>
        <v>0</v>
      </c>
      <c r="BH57" s="306">
        <f ca="1">IF(ISERROR(OFFSET('Daten KEA'!$A$1,MATCH(BH$5,'Daten KEA'!$A:$A,0)-1,MATCH(AO57,'Daten KEA'!$A$424:$ADO$424,0)-1)),0,OFFSET('Daten KEA'!$A$1,MATCH(BH$5,'Daten KEA'!$A:$A,0)-1,MATCH(AO57,'Daten KEA'!$A$424:$ADO$424,0)-1))-IF(ISERROR($AK57*INDEX('Energiefaktoren Ecoinvent'!$H:$H,MATCH('mobitool-Faktoren v2.0'!$AI57,'Energiefaktoren Ecoinvent'!$A:$A,0))),0,$AK57*INDEX('Energiefaktoren Ecoinvent'!$H:$H,MATCH('mobitool-Faktoren v2.0'!$AI57,'Energiefaktoren Ecoinvent'!$A:$A,0)))+IF(OR(AJ57="Benzin",AJ57="Diesel"),IF(ISERROR(OFFSET('Daten KEA'!$A$1,MATCH(BI$5,'Daten KEA'!$A:$A,0)-1,MATCH(AP57,'Daten KEA'!$A$424:$ADO$424,0)-1)),0,OFFSET('Daten KEA'!$A$1,MATCH(BI$5,'Daten KEA'!$A:$A,0)-1,MATCH(AP57,'Daten KEA'!$A$424:$ADO$424,0)-1))-IF(ISERROR($AL57*INDEX('Energiefaktoren Ecoinvent'!$H:$H,MATCH('mobitool-Faktoren v2.0'!$AJ57,'Energiefaktoren Ecoinvent'!$A:$A,0))),0,$AL57*INDEX('Energiefaktoren Ecoinvent'!$H:$H,MATCH('mobitool-Faktoren v2.0'!$AJ57,'Energiefaktoren Ecoinvent'!$A:$A,0))),0)</f>
        <v>0.62101509362789975</v>
      </c>
      <c r="BI57" s="306">
        <f ca="1">IF(OR(AJ57="Benzin",AJ57="Diesel"),0,IF(ISERROR(OFFSET('Daten KEA'!$A$1,MATCH(BI$5,'Daten KEA'!$A:$A,0)-1,MATCH(AP57,'Daten KEA'!$A$424:$ADO$424,0)-1)),0,OFFSET('Daten KEA'!$A$1,MATCH(BI$5,'Daten KEA'!$A:$A,0)-1,MATCH(AP57,'Daten KEA'!$A$424:$ADO$424,0)-1))-IF(ISERROR($AL57*INDEX('Energiefaktoren Ecoinvent'!$H:$H,MATCH('mobitool-Faktoren v2.0'!$AJ57,'Energiefaktoren Ecoinvent'!$A:$A,0))),0,$AL57*INDEX('Energiefaktoren Ecoinvent'!$H:$H,MATCH('mobitool-Faktoren v2.0'!$AJ57,'Energiefaktoren Ecoinvent'!$A:$A,0))))</f>
        <v>0</v>
      </c>
      <c r="BJ57" s="306">
        <f t="shared" ca="1" si="41"/>
        <v>2.2989575936278999</v>
      </c>
      <c r="BK57" s="306">
        <f ca="1">IF(ISERROR(OFFSET('Daten KEA'!$A$1,MATCH(BK$5,'Daten KEA'!$A:$A,0)-1,MATCH(AQ57,'Daten KEA'!$A$424:$ADO$424,0)-1)),0,OFFSET('Daten KEA'!$A$1,MATCH(BK$5,'Daten KEA'!$A:$A,0)-1,MATCH(AQ57,'Daten KEA'!$A$424:$ADO$424,0)-1))</f>
        <v>3.6365588245228002E-2</v>
      </c>
      <c r="BL57" s="306">
        <f ca="1">IF(ISERROR(OFFSET('Daten KEA'!$A$1,MATCH(BL$5,'Daten KEA'!$A:$A,0)-1,MATCH(AR57,'Daten KEA'!$A$424:$ADO$424,0)-1)),0,OFFSET('Daten KEA'!$A$1,MATCH(BL$5,'Daten KEA'!$A:$A,0)-1,MATCH(AR57,'Daten KEA'!$A$424:$ADO$424,0)-1))</f>
        <v>0.40279377165455005</v>
      </c>
      <c r="BM57" s="306">
        <f ca="1">IF(ISERROR(OFFSET('Daten KEA'!$A$1,MATCH(BM$5,'Daten KEA'!$A:$A,0)-1,MATCH(AS57,'Daten KEA'!$A$424:$ADO$424,0)-1)),0,OFFSET('Daten KEA'!$A$1,MATCH(BM$5,'Daten KEA'!$A:$A,0)-1,MATCH(AS57,'Daten KEA'!$A$424:$ADO$424,0)-1))</f>
        <v>0.54744265678614001</v>
      </c>
      <c r="BN57" s="307">
        <f t="shared" ca="1" si="43"/>
        <v>3.2855596103138178</v>
      </c>
      <c r="BO57" s="306">
        <f ca="1">IF(ISERROR(OFFSET('Daten KEA'!$A$1,MATCH(BO$5,'Daten KEA'!$A:$A,0)-1,MATCH(AT57,'Daten KEA'!$A$424:$ADO$424,0)-1)),0,OFFSET('Daten KEA'!$A$1,MATCH(BO$5,'Daten KEA'!$A:$A,0)-1,MATCH(AT57,'Daten KEA'!$A$424:$ADO$424,0)-1))</f>
        <v>3.2855595952137997</v>
      </c>
      <c r="BP57" s="305">
        <f t="shared" ca="1" si="8"/>
        <v>0.99999999540412599</v>
      </c>
      <c r="BQ57" s="308">
        <f ca="1">IF(ISERROR(OFFSET('Daten GWP'!$A$1,MATCH(BQ$5,'Daten GWP'!$A:$A,0)-1,MATCH(AM57,'Daten GWP'!$A$424:$ADO$424,0)-1)),0,OFFSET('Daten GWP'!$A$1,MATCH(BQ$5,'Daten GWP'!$A:$A,0)-1,MATCH(AM57,'Daten GWP'!$A$424:$ADO$424,0)-1))*1000</f>
        <v>142.51291999999998</v>
      </c>
      <c r="BR57" s="308">
        <f ca="1">IF(ISERROR(OFFSET('Daten GWP'!$A$1,MATCH(BR$5,'Daten GWP'!$A:$A,0)-1,MATCH(AN57,'Daten GWP'!$A$424:$ADO$424,0)-1)),0,OFFSET('Daten GWP'!$A$1,MATCH(BR$5,'Daten GWP'!$A:$A,0)-1,MATCH(AN57,'Daten GWP'!$A$424:$ADO$424,0)-1))*1000</f>
        <v>0</v>
      </c>
      <c r="BS57" s="308">
        <f ca="1">IF(ISERROR(OFFSET('Daten GWP'!$A$1,MATCH(BS$5,'Daten GWP'!$A:$A,0)-1,MATCH(AO57,'Daten GWP'!$A$424:$ADO$424,0)-1)),0,OFFSET('Daten GWP'!$A$1,MATCH(BS$5,'Daten GWP'!$A:$A,0)-1,MATCH(AO57,'Daten GWP'!$A$424:$ADO$424,0)-1))*1000</f>
        <v>33.842513999999994</v>
      </c>
      <c r="BT57" s="308">
        <f ca="1">IF(ISERROR(OFFSET('Daten GWP'!$A$1,MATCH(BT$5,'Daten GWP'!$A:$A,0)-1,MATCH(AP57,'Daten GWP'!$A$424:$ADO$424,0)-1)),0,OFFSET('Daten GWP'!$A$1,MATCH(BT$5,'Daten GWP'!$A:$A,0)-1,MATCH(AP57,'Daten GWP'!$A$424:$ADO$424,0)-1))*1000</f>
        <v>0</v>
      </c>
      <c r="BU57" s="308">
        <f t="shared" ca="1" si="9"/>
        <v>176.35543399999997</v>
      </c>
      <c r="BV57" s="308">
        <f ca="1">IF(ISERROR(OFFSET('Daten GWP'!$A$1,MATCH(BV$5,'Daten GWP'!$A:$A,0)-1,MATCH(AQ57,'Daten GWP'!$A$424:$ADO$424,0)-1)),0,OFFSET('Daten GWP'!$A$1,MATCH(BV$5,'Daten GWP'!$A:$A,0)-1,MATCH(AQ57,'Daten GWP'!$A$424:$ADO$424,0)-1))*1000</f>
        <v>1.3261731999999999</v>
      </c>
      <c r="BW57" s="308">
        <f ca="1">IF(ISERROR(OFFSET('Daten GWP'!$A$1,MATCH(BW$5,'Daten GWP'!$A:$A,0)-1,MATCH(AR57,'Daten GWP'!$A$424:$ADO$424,0)-1)),0,OFFSET('Daten GWP'!$A$1,MATCH(BW$5,'Daten GWP'!$A:$A,0)-1,MATCH(AR57,'Daten GWP'!$A$424:$ADO$424,0)-1))*1000</f>
        <v>23.436378999999999</v>
      </c>
      <c r="BX57" s="308">
        <f ca="1">IF(ISERROR(OFFSET('Daten GWP'!$A$1,MATCH(BX$5,'Daten GWP'!$A:$A,0)-1,MATCH(AS57,'Daten GWP'!$A$424:$ADO$424,0)-1)),0,OFFSET('Daten GWP'!$A$1,MATCH(BX$5,'Daten GWP'!$A:$A,0)-1,MATCH(AS57,'Daten GWP'!$A$424:$ADO$424,0)-1))*1000</f>
        <v>7.6660918000000002</v>
      </c>
      <c r="BY57" s="309">
        <f t="shared" ca="1" si="44"/>
        <v>208.78407799999997</v>
      </c>
      <c r="BZ57" s="308">
        <f ca="1">IF(ISERROR(OFFSET('Daten GWP'!$A$1,MATCH(BZ$5,'Daten GWP'!$A:$A,0)-1,MATCH(AT57,'Daten GWP'!$A$424:$ADO$424,0)-1)),0,OFFSET('Daten GWP'!$A$1,MATCH(BZ$5,'Daten GWP'!$A:$A,0)-1,MATCH(AT57,'Daten GWP'!$A$424:$ADO$424,0)-1))*1000</f>
        <v>208.78408000000002</v>
      </c>
      <c r="CA57" s="305">
        <f t="shared" ca="1" si="11"/>
        <v>1.0000000095792747</v>
      </c>
      <c r="CB57" s="310">
        <f ca="1">IF(ISERROR(OFFSET('Daten Elementary'!$A$1,MATCH(CB$5,'Daten Elementary'!$A:$A,0)-1,MATCH(AM57,'Daten Elementary'!$A$424:$ADO$424,0)-1)),0,OFFSET('Daten Elementary'!$A$1,MATCH(CB$5,'Daten Elementary'!$A:$A,0)-1,MATCH(AM57,'Daten Elementary'!$A$424:$ADO$424,0)-1))*1000000</f>
        <v>17.926272000000001</v>
      </c>
      <c r="CC57" s="310">
        <f ca="1">IF(ISERROR(OFFSET('Daten Elementary'!$A$1,MATCH(CC$5,'Daten Elementary'!$A:$A,0)-1,MATCH(AN57,'Daten Elementary'!$A$424:$ADO$424,0)-1)),0,OFFSET('Daten Elementary'!$A$1,MATCH(CC$5,'Daten Elementary'!$A:$A,0)-1,MATCH(AN57,'Daten Elementary'!$A$424:$ADO$424,0)-1))*1000000</f>
        <v>0</v>
      </c>
      <c r="CD57" s="310">
        <f ca="1">IF(ISERROR(OFFSET('Daten Elementary'!$A$1,MATCH(CD$5,'Daten Elementary'!$A:$A,0)-1,MATCH(AO57,'Daten Elementary'!$A$424:$ADO$424,0)-1)),0,OFFSET('Daten Elementary'!$A$1,MATCH(CD$5,'Daten Elementary'!$A:$A,0)-1,MATCH(AO57,'Daten Elementary'!$A$424:$ADO$424,0)-1))*1000000</f>
        <v>12.333307</v>
      </c>
      <c r="CE57" s="310">
        <f ca="1">IF(ISERROR(OFFSET('Daten Elementary'!$A$1,MATCH(CE$5,'Daten Elementary'!$A:$A,0)-1,MATCH(AP57,'Daten Elementary'!$A$424:$ADO$424,0)-1)),0,OFFSET('Daten Elementary'!$A$1,MATCH(CE$5,'Daten Elementary'!$A:$A,0)-1,MATCH(AP57,'Daten Elementary'!$A$424:$ADO$424,0)-1))*1000000</f>
        <v>0</v>
      </c>
      <c r="CF57" s="310">
        <f t="shared" ca="1" si="12"/>
        <v>30.259579000000002</v>
      </c>
      <c r="CG57" s="310">
        <f ca="1">IF(ISERROR(OFFSET('Daten Elementary'!$A$1,MATCH(CG$5,'Daten Elementary'!$A:$A,0)-1,MATCH(AQ57,'Daten Elementary'!$A$424:$ADO$424,0)-1)),0,OFFSET('Daten Elementary'!$A$1,MATCH(CG$5,'Daten Elementary'!$A:$A,0)-1,MATCH(AQ57,'Daten Elementary'!$A$424:$ADO$424,0)-1))*1000000</f>
        <v>0.52269572999999991</v>
      </c>
      <c r="CH57" s="310">
        <f ca="1">IF(ISERROR(OFFSET('Daten Elementary'!$A$1,MATCH(CH$5,'Daten Elementary'!$A:$A,0)-1,MATCH(AR57,'Daten Elementary'!$A$424:$ADO$424,0)-1)),0,OFFSET('Daten Elementary'!$A$1,MATCH(CH$5,'Daten Elementary'!$A:$A,0)-1,MATCH(AR57,'Daten Elementary'!$A$424:$ADO$424,0)-1))*1000000</f>
        <v>13.737918000000001</v>
      </c>
      <c r="CI57" s="310">
        <f ca="1">IF(ISERROR(OFFSET('Daten Elementary'!$A$1,MATCH(CI$5,'Daten Elementary'!$A:$A,0)-1,MATCH(AS57,'Daten Elementary'!$A$424:$ADO$424,0)-1)),0,OFFSET('Daten Elementary'!$A$1,MATCH(CI$5,'Daten Elementary'!$A:$A,0)-1,MATCH(AS57,'Daten Elementary'!$A$424:$ADO$424,0)-1))*1000000</f>
        <v>5.0357954000000005</v>
      </c>
      <c r="CJ57" s="311">
        <f t="shared" ca="1" si="13"/>
        <v>49.555988130000003</v>
      </c>
      <c r="CK57" s="310">
        <f ca="1">IF(ISERROR(OFFSET('Daten Elementary'!$A$1,MATCH(CK$5,'Daten Elementary'!$A:$A,0)-1,MATCH($AT57,'Daten Elementary'!$A$424:$ADO$424,0)-1)),0,OFFSET('Daten Elementary'!$A$1,MATCH(CK$5,'Daten Elementary'!$A:$A,0)-1,MATCH($AT57,'Daten Elementary'!$A$424:$ADO$424,0)-1))*1000000</f>
        <v>49.555989000000004</v>
      </c>
      <c r="CL57" s="305">
        <f t="shared" ca="1" si="14"/>
        <v>1.0000000175559005</v>
      </c>
      <c r="CM57" s="312">
        <f ca="1">IF(ISERROR(OFFSET('Daten Elementary'!$A$1,MATCH(CM$5,'Daten Elementary'!$A:$A,0)-1,MATCH(AM57,'Daten Elementary'!$A$424:$ADO$424,0)-1)),0,OFFSET('Daten Elementary'!$A$1,MATCH(CM$5,'Daten Elementary'!$A:$A,0)-1,MATCH(AM57,'Daten Elementary'!$A$424:$ADO$424,0)-1))*1000000</f>
        <v>16.129159999999999</v>
      </c>
      <c r="CN57" s="312">
        <f ca="1">IF(ISERROR(OFFSET('Daten Elementary'!$A$1,MATCH(CN$5,'Daten Elementary'!$A:$A,0)-1,MATCH(AN57,'Daten Elementary'!$A$424:$ADO$424,0)-1)),0,OFFSET('Daten Elementary'!$A$1,MATCH(CN$5,'Daten Elementary'!$A:$A,0)-1,MATCH(AN57,'Daten Elementary'!$A$424:$ADO$424,0)-1))*1000000</f>
        <v>0</v>
      </c>
      <c r="CO57" s="312">
        <f ca="1">IF(ISERROR(OFFSET('Daten Elementary'!$A$1,MATCH(CO$5,'Daten Elementary'!$A:$A,0)-1,MATCH(AO57,'Daten Elementary'!$A$424:$ADO$424,0)-1)),0,OFFSET('Daten Elementary'!$A$1,MATCH(CO$5,'Daten Elementary'!$A:$A,0)-1,MATCH(AO57,'Daten Elementary'!$A$424:$ADO$424,0)-1))*1000000</f>
        <v>10.001099</v>
      </c>
      <c r="CP57" s="312">
        <f ca="1">IF(ISERROR(OFFSET('Daten Elementary'!$A$1,MATCH(CP$5,'Daten Elementary'!$A:$A,0)-1,MATCH(AP57,'Daten Elementary'!$A$424:$ADO$424,0)-1)),0,OFFSET('Daten Elementary'!$A$1,MATCH(CP$5,'Daten Elementary'!$A:$A,0)-1,MATCH(AP57,'Daten Elementary'!$A$424:$ADO$424,0)-1))*1000000</f>
        <v>0</v>
      </c>
      <c r="CQ57" s="312">
        <f t="shared" ca="1" si="15"/>
        <v>26.130258999999999</v>
      </c>
      <c r="CR57" s="312">
        <f ca="1">IF(ISERROR(OFFSET('Daten Elementary'!$A$1,MATCH(CR$5,'Daten Elementary'!$A:$A,0)-1,MATCH(AQ57,'Daten Elementary'!$A$424:$ADO$424,0)-1)),0,OFFSET('Daten Elementary'!$A$1,MATCH(CR$5,'Daten Elementary'!$A:$A,0)-1,MATCH(AQ57,'Daten Elementary'!$A$424:$ADO$424,0)-1))*1000000</f>
        <v>0.34981681999999997</v>
      </c>
      <c r="CS57" s="312">
        <f ca="1">IF(ISERROR(OFFSET('Daten Elementary'!$A$1,MATCH(CS$5,'Daten Elementary'!$A:$A,0)-1,MATCH(AR57,'Daten Elementary'!$A$424:$ADO$424,0)-1)),0,OFFSET('Daten Elementary'!$A$1,MATCH(CS$5,'Daten Elementary'!$A:$A,0)-1,MATCH(AR57,'Daten Elementary'!$A$424:$ADO$424,0)-1))*1000000</f>
        <v>6.3594224000000006</v>
      </c>
      <c r="CT57" s="312">
        <f ca="1">IF(ISERROR(OFFSET('Daten Elementary'!$A$1,MATCH(CT$5,'Daten Elementary'!$A:$A,0)-1,MATCH(AS57,'Daten Elementary'!$A$424:$ADO$424,0)-1)),0,OFFSET('Daten Elementary'!$A$1,MATCH(CT$5,'Daten Elementary'!$A:$A,0)-1,MATCH(AS57,'Daten Elementary'!$A$424:$ADO$424,0)-1))*1000000</f>
        <v>2.8409347</v>
      </c>
      <c r="CU57" s="313">
        <f t="shared" ca="1" si="16"/>
        <v>35.680432920000001</v>
      </c>
      <c r="CV57" s="312">
        <f ca="1">IF(ISERROR(OFFSET('Daten Elementary'!$A$1,MATCH(CV$5,'Daten Elementary'!$A:$A,0)-1,MATCH($AT57,'Daten Elementary'!$A$424:$ADO$424,0)-1)),0,OFFSET('Daten Elementary'!$A$1,MATCH(CV$5,'Daten Elementary'!$A:$A,0)-1,MATCH($AT57,'Daten Elementary'!$A$424:$ADO$424,0)-1))*1000000</f>
        <v>35.680431999999996</v>
      </c>
      <c r="CW57" s="305">
        <f t="shared" ca="1" si="17"/>
        <v>0.99999997421555931</v>
      </c>
      <c r="CX57" s="314">
        <f ca="1">IF(ISERROR(OFFSET('Daten Elementary'!$A$1,MATCH(CX$5,'Daten Elementary'!$A:$A,0)-1,MATCH(AM57,'Daten Elementary'!$A$424:$ADO$424,0)-1)),0,OFFSET('Daten Elementary'!$A$1,MATCH(CX$5,'Daten Elementary'!$A:$A,0)-1,MATCH(AM57,'Daten Elementary'!$A$424:$ADO$424,0)-1))*1000000</f>
        <v>610.76089999999999</v>
      </c>
      <c r="CY57" s="314">
        <f ca="1">IF(ISERROR(OFFSET('Daten Elementary'!$A$1,MATCH(CY$5,'Daten Elementary'!$A:$A,0)-1,MATCH(AN57,'Daten Elementary'!$A$424:$ADO$424,0)-1)),0,OFFSET('Daten Elementary'!$A$1,MATCH(CY$5,'Daten Elementary'!$A:$A,0)-1,MATCH(AN57,'Daten Elementary'!$A$424:$ADO$424,0)-1))*1000000</f>
        <v>0</v>
      </c>
      <c r="CZ57" s="314">
        <f ca="1">IF(ISERROR(OFFSET('Daten Elementary'!$A$1,MATCH(CZ$5,'Daten Elementary'!$A:$A,0)-1,MATCH(AO57,'Daten Elementary'!$A$424:$ADO$424,0)-1)),0,OFFSET('Daten Elementary'!$A$1,MATCH(CZ$5,'Daten Elementary'!$A:$A,0)-1,MATCH(AO57,'Daten Elementary'!$A$424:$ADO$424,0)-1))*1000000</f>
        <v>113.03400000000001</v>
      </c>
      <c r="DA57" s="314">
        <f ca="1">IF(ISERROR(OFFSET('Daten Elementary'!$A$1,MATCH(DA$5,'Daten Elementary'!$A:$A,0)-1,MATCH(AP57,'Daten Elementary'!$A$424:$ADO$424,0)-1)),0,OFFSET('Daten Elementary'!$A$1,MATCH(DA$5,'Daten Elementary'!$A:$A,0)-1,MATCH(AP57,'Daten Elementary'!$A$424:$ADO$424,0)-1))*1000000</f>
        <v>0</v>
      </c>
      <c r="DB57" s="314">
        <f t="shared" ca="1" si="18"/>
        <v>723.79489999999998</v>
      </c>
      <c r="DC57" s="314">
        <f ca="1">IF(ISERROR(OFFSET('Daten Elementary'!$A$1,MATCH(DC$5,'Daten Elementary'!$A:$A,0)-1,MATCH(AQ57,'Daten Elementary'!$A$424:$ADO$424,0)-1)),0,OFFSET('Daten Elementary'!$A$1,MATCH(DC$5,'Daten Elementary'!$A:$A,0)-1,MATCH(AQ57,'Daten Elementary'!$A$424:$ADO$424,0)-1))*1000000</f>
        <v>1.3243467999999998</v>
      </c>
      <c r="DD57" s="314">
        <f ca="1">IF(ISERROR(OFFSET('Daten Elementary'!$A$1,MATCH(DD$5,'Daten Elementary'!$A:$A,0)-1,MATCH(AR57,'Daten Elementary'!$A$424:$ADO$424,0)-1)),0,OFFSET('Daten Elementary'!$A$1,MATCH(DD$5,'Daten Elementary'!$A:$A,0)-1,MATCH(AR57,'Daten Elementary'!$A$424:$ADO$424,0)-1))*1000000</f>
        <v>22.516112999999997</v>
      </c>
      <c r="DE57" s="314">
        <f ca="1">IF(ISERROR(OFFSET('Daten Elementary'!$A$1,MATCH(DE$5,'Daten Elementary'!$A:$A,0)-1,MATCH(AS57,'Daten Elementary'!$A$424:$ADO$424,0)-1)),0,OFFSET('Daten Elementary'!$A$1,MATCH(DE$5,'Daten Elementary'!$A:$A,0)-1,MATCH(AS57,'Daten Elementary'!$A$424:$ADO$424,0)-1))*1000000</f>
        <v>16.914361</v>
      </c>
      <c r="DF57" s="315">
        <f t="shared" ca="1" si="19"/>
        <v>764.54972079999993</v>
      </c>
      <c r="DG57" s="314">
        <f ca="1">IF(ISERROR(OFFSET('Daten Elementary'!$A$1,MATCH(DG$5,'Daten Elementary'!$A:$A,0)-1,MATCH($AT57,'Daten Elementary'!$A$424:$ADO$424,0)-1)),0,OFFSET('Daten Elementary'!$A$1,MATCH(DG$5,'Daten Elementary'!$A:$A,0)-1,MATCH($AT57,'Daten Elementary'!$A$424:$ADO$424,0)-1))*1000000</f>
        <v>764.54973000000007</v>
      </c>
      <c r="DH57" s="305">
        <f t="shared" ca="1" si="20"/>
        <v>1.0000000120332266</v>
      </c>
      <c r="DI57" s="316">
        <f ca="1">IF(ISERROR(OFFSET('Daten Elementary'!$A$1,MATCH(DI$5,'Daten Elementary'!$A:$A,0)-1,MATCH(AM57,'Daten Elementary'!$A$424:$ADO$424,0)-1)),0,OFFSET('Daten Elementary'!$A$1,MATCH(DI$5,'Daten Elementary'!$A:$A,0)-1,MATCH(AM57,'Daten Elementary'!$A$424:$ADO$424,0)-1))*1000000</f>
        <v>272.86</v>
      </c>
      <c r="DJ57" s="316">
        <f ca="1">IF(ISERROR(OFFSET('Daten Elementary'!$A$1,MATCH(DJ$5,'Daten Elementary'!$A:$A,0)-1,MATCH(AN57,'Daten Elementary'!$A$424:$ADO$424,0)-1)),0,OFFSET('Daten Elementary'!$A$1,MATCH(DJ$5,'Daten Elementary'!$A:$A,0)-1,MATCH(AN57,'Daten Elementary'!$A$424:$ADO$424,0)-1))*1000000</f>
        <v>0</v>
      </c>
      <c r="DK57" s="316">
        <f ca="1">IF(ISERROR(OFFSET('Daten Elementary'!$A$1,MATCH(DK$5,'Daten Elementary'!$A:$A,0)-1,MATCH(AO57,'Daten Elementary'!$A$424:$ADO$424,0)-1)),0,OFFSET('Daten Elementary'!$A$1,MATCH(DK$5,'Daten Elementary'!$A:$A,0)-1,MATCH(AO57,'Daten Elementary'!$A$424:$ADO$424,0)-1))*1000000</f>
        <v>120.96602</v>
      </c>
      <c r="DL57" s="316">
        <f ca="1">IF(ISERROR(OFFSET('Daten Elementary'!$A$1,MATCH(DL$5,'Daten Elementary'!$A:$A,0)-1,MATCH(AP57,'Daten Elementary'!$A$424:$ADO$424,0)-1)),0,OFFSET('Daten Elementary'!$A$1,MATCH(DL$5,'Daten Elementary'!$A:$A,0)-1,MATCH(AP57,'Daten Elementary'!$A$424:$ADO$424,0)-1))*1000000</f>
        <v>0</v>
      </c>
      <c r="DM57" s="316">
        <f t="shared" ca="1" si="21"/>
        <v>393.82602000000003</v>
      </c>
      <c r="DN57" s="316">
        <f ca="1">IF(ISERROR(OFFSET('Daten Elementary'!$A$1,MATCH(DN$5,'Daten Elementary'!$A:$A,0)-1,MATCH(AQ57,'Daten Elementary'!$A$424:$ADO$424,0)-1)),0,OFFSET('Daten Elementary'!$A$1,MATCH(DN$5,'Daten Elementary'!$A:$A,0)-1,MATCH(AQ57,'Daten Elementary'!$A$424:$ADO$424,0)-1))*1000000</f>
        <v>2.4150284999999996</v>
      </c>
      <c r="DO57" s="316">
        <f ca="1">IF(ISERROR(OFFSET('Daten Elementary'!$A$1,MATCH(DO$5,'Daten Elementary'!$A:$A,0)-1,MATCH(AR57,'Daten Elementary'!$A$424:$ADO$424,0)-1)),0,OFFSET('Daten Elementary'!$A$1,MATCH(DO$5,'Daten Elementary'!$A:$A,0)-1,MATCH(AR57,'Daten Elementary'!$A$424:$ADO$424,0)-1))*1000000</f>
        <v>38.118835999999995</v>
      </c>
      <c r="DP57" s="316">
        <f ca="1">IF(ISERROR(OFFSET('Daten Elementary'!$A$1,MATCH(DP$5,'Daten Elementary'!$A:$A,0)-1,MATCH(AS57,'Daten Elementary'!$A$424:$ADO$424,0)-1)),0,OFFSET('Daten Elementary'!$A$1,MATCH(DP$5,'Daten Elementary'!$A:$A,0)-1,MATCH(AS57,'Daten Elementary'!$A$424:$ADO$424,0)-1))*1000000</f>
        <v>19.395820999999998</v>
      </c>
      <c r="DQ57" s="317">
        <f t="shared" ca="1" si="22"/>
        <v>453.75570550000003</v>
      </c>
      <c r="DR57" s="316">
        <f ca="1">IF(ISERROR(OFFSET('Daten Elementary'!$A$1,MATCH(DR$5,'Daten Elementary'!$A:$A,0)-1,MATCH($AT57,'Daten Elementary'!$A$424:$ADO$424,0)-1)),0,OFFSET('Daten Elementary'!$A$1,MATCH(DR$5,'Daten Elementary'!$A:$A,0)-1,MATCH($AT57,'Daten Elementary'!$A$424:$ADO$424,0)-1))*1000000</f>
        <v>453.75569999999999</v>
      </c>
      <c r="DS57" s="305">
        <f t="shared" ca="1" si="23"/>
        <v>0.99999998787894018</v>
      </c>
      <c r="DT57" s="318">
        <f ca="1">IF(ISERROR(OFFSET('Daten UBP13'!$A$1,MATCH(DT$5,'Daten UBP13'!$A:$A,0)-1,MATCH(AM57,'Daten UBP13'!$A$424:$AEG$424,0)-1)),0,OFFSET('Daten UBP13'!$A$1,MATCH(DT$5,'Daten UBP13'!$A:$A,0)-1,MATCH(AM57,'Daten UBP13'!$A$424:$AEG$424,0)-1))</f>
        <v>248.79087999999999</v>
      </c>
      <c r="DU57" s="318">
        <f ca="1">IF(ISERROR(OFFSET('Daten UBP13'!$A$1,MATCH(DU$5,'Daten UBP13'!$A:$A,0)-1,MATCH(AN57,'Daten UBP13'!$A$424:$AEG$424,0)-1)),0,OFFSET('Daten UBP13'!$A$1,MATCH(DU$5,'Daten UBP13'!$A:$A,0)-1,MATCH(AN57,'Daten UBP13'!$A$424:$AEG$424,0)-1))</f>
        <v>0</v>
      </c>
      <c r="DV57" s="318">
        <f ca="1">IF(ISERROR(OFFSET('Daten UBP13'!$A$1,MATCH(DV$5,'Daten UBP13'!$A:$A,0)-1,MATCH(AO57,'Daten UBP13'!$A$424:$AEG$424,0)-1)),0,OFFSET('Daten UBP13'!$A$1,MATCH(DV$5,'Daten UBP13'!$A:$A,0)-1,MATCH(AO57,'Daten UBP13'!$A$424:$AEG$424,0)-1))</f>
        <v>61.861764000000001</v>
      </c>
      <c r="DW57" s="318">
        <f ca="1">IF(ISERROR(OFFSET('Daten UBP13'!$A$1,MATCH(DW$5,'Daten UBP13'!$A:$A,0)-1,MATCH(AP57,'Daten UBP13'!$A$424:$AEG$424,0)-1)),0,OFFSET('Daten UBP13'!$A$1,MATCH(DW$5,'Daten UBP13'!$A:$A,0)-1,MATCH(AP57,'Daten UBP13'!$A$424:$AEG$424,0)-1))</f>
        <v>0</v>
      </c>
      <c r="DX57" s="318">
        <f t="shared" ca="1" si="24"/>
        <v>310.65264400000001</v>
      </c>
      <c r="DY57" s="318">
        <f ca="1">IF(ISERROR(OFFSET('Daten UBP13'!$A$1,MATCH(DY$5,'Daten UBP13'!$A:$A,0)-1,MATCH(AQ57,'Daten UBP13'!$A$424:$AEG$424,0)-1)),0,OFFSET('Daten UBP13'!$A$1,MATCH(DY$5,'Daten UBP13'!$A:$A,0)-1,MATCH(AQ57,'Daten UBP13'!$A$424:$AEG$424,0)-1))</f>
        <v>1.94259</v>
      </c>
      <c r="DZ57" s="318">
        <f ca="1">IF(ISERROR(OFFSET('Daten UBP13'!$A$1,MATCH(DZ$5,'Daten UBP13'!$A:$A,0)-1,MATCH(AR57,'Daten UBP13'!$A$424:$AEG$424,0)-1)),0,OFFSET('Daten UBP13'!$A$1,MATCH(DZ$5,'Daten UBP13'!$A:$A,0)-1,MATCH(AR57,'Daten UBP13'!$A$424:$AEG$424,0)-1))</f>
        <v>33.327340999999997</v>
      </c>
      <c r="EA57" s="318">
        <f ca="1">IF(ISERROR(OFFSET('Daten UBP13'!$A$1,MATCH(EA$5,'Daten UBP13'!$A:$A,0)-1,MATCH(AS57,'Daten UBP13'!$A$424:$AEG$424,0)-1)),0,OFFSET('Daten UBP13'!$A$1,MATCH(EA$5,'Daten UBP13'!$A:$A,0)-1,MATCH(AS57,'Daten UBP13'!$A$424:$AEG$424,0)-1))</f>
        <v>24.272181</v>
      </c>
      <c r="EB57" s="319">
        <f t="shared" ca="1" si="25"/>
        <v>370.19475599999998</v>
      </c>
      <c r="EC57" s="318">
        <f ca="1">IF(ISERROR(OFFSET('Daten UBP13'!$A$1,MATCH(EC$5,'Daten UBP13'!$A:$A,0)-1,MATCH(AT57,'Daten UBP13'!$A$424:$AEG$424,0)-1)),0,OFFSET('Daten UBP13'!$A$1,MATCH(EC$5,'Daten UBP13'!$A:$A,0)-1,MATCH(AT57,'Daten UBP13'!$A$424:$AEG$424,0)-1))</f>
        <v>370.19475999999997</v>
      </c>
      <c r="ED57" s="305">
        <f t="shared" ca="1" si="26"/>
        <v>1.0000000108051232</v>
      </c>
      <c r="EE57" s="320">
        <f ca="1">IF(ISERROR(OFFSET('Daten ReCiPe'!$A$1,MATCH(EE$5,'Daten ReCiPe'!$A:$A,0)-1,MATCH(AM57,'Daten ReCiPe'!$A$424:$ADO$424,0)-1)),0,OFFSET('Daten ReCiPe'!$A$1,MATCH(EE$5,'Daten ReCiPe'!$A:$A,0)-1,MATCH(AM57,'Daten ReCiPe'!$A$424:$ADO$424,0)-1))*1000</f>
        <v>6.4128688</v>
      </c>
      <c r="EF57" s="320">
        <f ca="1">IF(ISERROR(OFFSET('Daten ReCiPe'!$A$1,MATCH(EF$5,'Daten ReCiPe'!$A:$A,0)-1,MATCH(AN57,'Daten ReCiPe'!$A$424:$ADO$424,0)-1)),0,OFFSET('Daten ReCiPe'!$A$1,MATCH(EF$5,'Daten ReCiPe'!$A:$A,0)-1,MATCH(AN57,'Daten ReCiPe'!$A$424:$ADO$424,0)-1))*1000</f>
        <v>0</v>
      </c>
      <c r="EG57" s="320">
        <f ca="1">IF(ISERROR(OFFSET('Daten ReCiPe'!$A$1,MATCH(EG$5,'Daten ReCiPe'!$A:$A,0)-1,MATCH(AO57,'Daten ReCiPe'!$A$424:$ADO$424,0)-1)),0,OFFSET('Daten ReCiPe'!$A$1,MATCH(EG$5,'Daten ReCiPe'!$A:$A,0)-1,MATCH(AO57,'Daten ReCiPe'!$A$424:$ADO$424,0)-1))*1000</f>
        <v>9.2892275000000009</v>
      </c>
      <c r="EH57" s="320">
        <f ca="1">IF(ISERROR(OFFSET('Daten ReCiPe'!$A$1,MATCH(EH$5,'Daten ReCiPe'!$A:$A,0)-1,MATCH(AP57,'Daten ReCiPe'!$A$424:$ADO$424,0)-1)),0,OFFSET('Daten ReCiPe'!$A$1,MATCH(EH$5,'Daten ReCiPe'!$A:$A,0)-1,MATCH(AP57,'Daten ReCiPe'!$A$424:$ADO$424,0)-1))*1000</f>
        <v>0</v>
      </c>
      <c r="EI57" s="320">
        <f t="shared" ca="1" si="27"/>
        <v>15.702096300000001</v>
      </c>
      <c r="EJ57" s="320">
        <f ca="1">IF(ISERROR(OFFSET('Daten ReCiPe'!$A$1,MATCH(EJ$5,'Daten ReCiPe'!$A:$A,0)-1,MATCH(AQ57,'Daten ReCiPe'!$A$424:$ADO$424,0)-1)),0,OFFSET('Daten ReCiPe'!$A$1,MATCH(EJ$5,'Daten ReCiPe'!$A:$A,0)-1,MATCH(AQ57,'Daten ReCiPe'!$A$424:$ADO$424,0)-1))*1000</f>
        <v>0.17797288999999999</v>
      </c>
      <c r="EK57" s="320">
        <f ca="1">IF(ISERROR(OFFSET('Daten ReCiPe'!$A$1,MATCH(EK$5,'Daten ReCiPe'!$A:$A,0)-1,MATCH(AR57,'Daten ReCiPe'!$A$424:$ADO$424,0)-1)),0,OFFSET('Daten ReCiPe'!$A$1,MATCH(EK$5,'Daten ReCiPe'!$A:$A,0)-1,MATCH(AR57,'Daten ReCiPe'!$A$424:$ADO$424,0)-1))*1000</f>
        <v>2.5799227</v>
      </c>
      <c r="EL57" s="320">
        <f ca="1">IF(ISERROR(OFFSET('Daten ReCiPe'!$A$1,MATCH(EL$5,'Daten ReCiPe'!$A:$A,0)-1,MATCH(AS57,'Daten ReCiPe'!$A$424:$ADO$424,0)-1)),0,OFFSET('Daten ReCiPe'!$A$1,MATCH(EL$5,'Daten ReCiPe'!$A:$A,0)-1,MATCH(AS57,'Daten ReCiPe'!$A$424:$ADO$424,0)-1))*1000</f>
        <v>0.92966933000000007</v>
      </c>
      <c r="EM57" s="321">
        <f t="shared" ca="1" si="28"/>
        <v>19.389661220000001</v>
      </c>
      <c r="EN57" s="320">
        <f ca="1">IF(ISERROR(OFFSET('Daten ReCiPe'!$A$1,MATCH(EN$5,'Daten ReCiPe'!$A:$A,0)-1,MATCH(AT57,'Daten ReCiPe'!$A$424:$ADO$424,0)-1)),0,OFFSET('Daten ReCiPe'!$A$1,MATCH(EN$5,'Daten ReCiPe'!$A:$A,0)-1,MATCH(AT57,'Daten ReCiPe'!$A$424:$ADO$424,0)-1))*1000</f>
        <v>19.389661</v>
      </c>
      <c r="EO57" s="305">
        <f t="shared" ca="1" si="29"/>
        <v>0.99999998865374706</v>
      </c>
      <c r="EP57" s="322">
        <f ca="1">IF(ISERROR(OFFSET('Daten Elementary'!$A$1,MATCH(EP$5,'Daten Elementary'!$A:$A,0)-1,MATCH(AM57,'Daten Elementary'!$A$424:$ADO$424,0)-1)),0,OFFSET('Daten Elementary'!$A$1,MATCH(EP$5,'Daten Elementary'!$A:$A,0)-1,MATCH(AM57,'Daten Elementary'!$A$424:$ADO$424,0)-1))*1000000</f>
        <v>0.61743833999999997</v>
      </c>
      <c r="EQ57" s="322">
        <f ca="1">IF(ISERROR(OFFSET('Daten Elementary'!$A$1,MATCH(EQ$5,'Daten Elementary'!$A:$A,0)-1,MATCH(AN57,'Daten Elementary'!$A$424:$ADO$424,0)-1)),0,OFFSET('Daten Elementary'!$A$1,MATCH(EQ$5,'Daten Elementary'!$A:$A,0)-1,MATCH(AN57,'Daten Elementary'!$A$424:$ADO$424,0)-1))*1000000</f>
        <v>0</v>
      </c>
      <c r="ER57" s="322">
        <f ca="1">IF(ISERROR(OFFSET('Daten Elementary'!$A$1,MATCH(ER$5,'Daten Elementary'!$A:$A,0)-1,MATCH(AO57,'Daten Elementary'!$A$424:$ADO$424,0)-1)),0,OFFSET('Daten Elementary'!$A$1,MATCH(ER$5,'Daten Elementary'!$A:$A,0)-1,MATCH(AO57,'Daten Elementary'!$A$424:$ADO$424,0)-1))*1000000</f>
        <v>297.37497000000002</v>
      </c>
      <c r="ES57" s="322">
        <f ca="1">IF(ISERROR(OFFSET('Daten Elementary'!$A$1,MATCH(ES$5,'Daten Elementary'!$A:$A,0)-1,MATCH(AP57,'Daten Elementary'!$A$424:$ADO$424,0)-1)),0,OFFSET('Daten Elementary'!$A$1,MATCH(ES$5,'Daten Elementary'!$A:$A,0)-1,MATCH(AP57,'Daten Elementary'!$A$424:$ADO$424,0)-1))*1000000</f>
        <v>0</v>
      </c>
      <c r="ET57" s="322">
        <f t="shared" ca="1" si="30"/>
        <v>297.99240834</v>
      </c>
      <c r="EU57" s="322">
        <f ca="1">IF(ISERROR(OFFSET('Daten Elementary'!$A$1,MATCH(EU$5,'Daten Elementary'!$A:$A,0)-1,MATCH(AQ57,'Daten Elementary'!$A$424:$ADO$424,0)-1)),0,OFFSET('Daten Elementary'!$A$1,MATCH(EU$5,'Daten Elementary'!$A:$A,0)-1,MATCH(AQ57,'Daten Elementary'!$A$424:$ADO$424,0)-1))*1000000</f>
        <v>4.0737104999999998</v>
      </c>
      <c r="EV57" s="322">
        <f ca="1">IF(ISERROR(OFFSET('Daten Elementary'!$A$1,MATCH(EV$5,'Daten Elementary'!$A:$A,0)-1,MATCH(AR57,'Daten Elementary'!$A$424:$ADO$424,0)-1)),0,OFFSET('Daten Elementary'!$A$1,MATCH(EV$5,'Daten Elementary'!$A:$A,0)-1,MATCH(AR57,'Daten Elementary'!$A$424:$ADO$424,0)-1))*1000000</f>
        <v>71.061172000000013</v>
      </c>
      <c r="EW57" s="322">
        <f ca="1">IF(ISERROR(OFFSET('Daten Elementary'!$A$1,MATCH(EW$5,'Daten Elementary'!$A:$A,0)-1,MATCH(AS57,'Daten Elementary'!$A$424:$ADO$424,0)-1)),0,OFFSET('Daten Elementary'!$A$1,MATCH(EW$5,'Daten Elementary'!$A:$A,0)-1,MATCH(AS57,'Daten Elementary'!$A$424:$ADO$424,0)-1))*1000000</f>
        <v>18.433592999999998</v>
      </c>
      <c r="EX57" s="323">
        <f t="shared" ca="1" si="31"/>
        <v>391.56088383999997</v>
      </c>
      <c r="EY57" s="322">
        <f ca="1">IF(ISERROR(OFFSET('Daten Elementary'!$A$1,MATCH(EY$5,'Daten Elementary'!$A:$A,0)-1,MATCH($AT57,'Daten Elementary'!$A$424:$ADO$424,0)-1)),0,OFFSET('Daten Elementary'!$A$1,MATCH(EY$5,'Daten Elementary'!$A:$A,0)-1,MATCH($AT57,'Daten Elementary'!$A$424:$ADO$424,0)-1))*1000000</f>
        <v>391.56089000000003</v>
      </c>
      <c r="EZ57" s="305">
        <f t="shared" ca="1" si="32"/>
        <v>1.0000000157319087</v>
      </c>
      <c r="FA57" s="314">
        <f ca="1">IF(ISERROR(OFFSET('Daten Elementary'!$A$1,MATCH(FA$5,'Daten Elementary'!$A:$A,0)-1,MATCH(AM57,'Daten Elementary'!$A$424:$ADO$424,0)-1)),0,OFFSET('Daten Elementary'!$A$1,MATCH(FA$5,'Daten Elementary'!$A:$A,0)-1,MATCH(AM57,'Daten Elementary'!$A$424:$ADO$424,0)-1))*1000</f>
        <v>123.78</v>
      </c>
      <c r="FB57" s="314">
        <f ca="1">IF(ISERROR(OFFSET('Daten Elementary'!$A$1,MATCH(FB$5,'Daten Elementary'!$A:$A,0)-1,MATCH(AN57,'Daten Elementary'!$A$424:$ADO$424,0)-1)),0,OFFSET('Daten Elementary'!$A$1,MATCH(FB$5,'Daten Elementary'!$A:$A,0)-1,MATCH(AN57,'Daten Elementary'!$A$424:$ADO$424,0)-1))*1000</f>
        <v>0</v>
      </c>
      <c r="FC57" s="314">
        <f ca="1">IF(ISERROR(OFFSET('Daten Elementary'!$A$1,MATCH(FC$5,'Daten Elementary'!$A:$A,0)-1,MATCH(AO57,'Daten Elementary'!$A$424:$ADO$424,0)-1)),0,OFFSET('Daten Elementary'!$A$1,MATCH(FC$5,'Daten Elementary'!$A:$A,0)-1,MATCH(AO57,'Daten Elementary'!$A$424:$ADO$424,0)-1))*1000</f>
        <v>28.799474</v>
      </c>
      <c r="FD57" s="314">
        <f ca="1">IF(ISERROR(OFFSET('Daten Elementary'!$A$1,MATCH(FD$5,'Daten Elementary'!$A:$A,0)-1,MATCH(AP57,'Daten Elementary'!$A$424:$ADO$424,0)-1)),0,OFFSET('Daten Elementary'!$A$1,MATCH(FD$5,'Daten Elementary'!$A:$A,0)-1,MATCH(AP57,'Daten Elementary'!$A$424:$ADO$424,0)-1))*1000</f>
        <v>0</v>
      </c>
      <c r="FE57" s="314">
        <f t="shared" ca="1" si="33"/>
        <v>152.579474</v>
      </c>
      <c r="FF57" s="314">
        <f ca="1">IF(ISERROR(OFFSET('Daten Elementary'!$A$1,MATCH(FF$5,'Daten Elementary'!$A:$A,0)-1,MATCH(AQ57,'Daten Elementary'!$A$424:$ADO$424,0)-1)),0,OFFSET('Daten Elementary'!$A$1,MATCH(FF$5,'Daten Elementary'!$A:$A,0)-1,MATCH(AQ57,'Daten Elementary'!$A$424:$ADO$424,0)-1))*1000</f>
        <v>1.1902988000000001</v>
      </c>
      <c r="FG57" s="314">
        <f ca="1">IF(ISERROR(OFFSET('Daten Elementary'!$A$1,MATCH(FG$5,'Daten Elementary'!$A:$A,0)-1,MATCH(AR57,'Daten Elementary'!$A$424:$ADO$424,0)-1)),0,OFFSET('Daten Elementary'!$A$1,MATCH(FG$5,'Daten Elementary'!$A:$A,0)-1,MATCH(AR57,'Daten Elementary'!$A$424:$ADO$424,0)-1))*1000</f>
        <v>21.466473999999998</v>
      </c>
      <c r="FH57" s="314">
        <f ca="1">IF(ISERROR(OFFSET('Daten Elementary'!$A$1,MATCH(FH$5,'Daten Elementary'!$A:$A,0)-1,MATCH(AS57,'Daten Elementary'!$A$424:$ADO$424,0)-1)),0,OFFSET('Daten Elementary'!$A$1,MATCH(FH$5,'Daten Elementary'!$A:$A,0)-1,MATCH(AS57,'Daten Elementary'!$A$424:$ADO$424,0)-1))*1000</f>
        <v>6.8814317999999997</v>
      </c>
      <c r="FI57" s="315">
        <f t="shared" ca="1" si="34"/>
        <v>182.1176786</v>
      </c>
      <c r="FJ57" s="314">
        <f ca="1">IF(ISERROR(OFFSET('Daten Elementary'!$A$1,MATCH(FJ$5,'Daten Elementary'!$A:$A,0)-1,MATCH($AT57,'Daten Elementary'!$A$424:$ADO$424,0)-1)),0,OFFSET('Daten Elementary'!$A$1,MATCH(FJ$5,'Daten Elementary'!$A:$A,0)-1,MATCH($AT57,'Daten Elementary'!$A$424:$ADO$424,0)-1))*1000</f>
        <v>182.11768000000001</v>
      </c>
      <c r="FK57" s="305">
        <f t="shared" ca="1" si="35"/>
        <v>1.0000000076873372</v>
      </c>
      <c r="FL57" s="314">
        <f ca="1">IF(ISERROR(OFFSET('Daten Elementary'!$A$1,MATCH(FL$5,'Daten Elementary'!$A:$A,0)-1,MATCH(AM57,'Daten Elementary'!$A$424:$ADO$424,0)-1)),0,OFFSET('Daten Elementary'!$A$1,MATCH(FL$5,'Daten Elementary'!$A:$A,0)-1,MATCH(AM57,'Daten Elementary'!$A$424:$ADO$424,0)-1))</f>
        <v>0</v>
      </c>
      <c r="FM57" s="314">
        <f ca="1">IF(ISERROR(OFFSET('Daten Elementary'!$A$1,MATCH(FM$5,'Daten Elementary'!$A:$A,0)-1,MATCH(AN57,'Daten Elementary'!$A$424:$ADO$424,0)-1)),0,OFFSET('Daten Elementary'!$A$1,MATCH(FM$5,'Daten Elementary'!$A:$A,0)-1,MATCH(AN57,'Daten Elementary'!$A$424:$ADO$424,0)-1))</f>
        <v>0</v>
      </c>
      <c r="FN57" s="314">
        <f ca="1">IF(ISERROR(OFFSET('Daten Elementary'!$A$1,MATCH(FN$5,'Daten Elementary'!$A:$A,0)-1,MATCH(AO57,'Daten Elementary'!$A$424:$ADO$424,0)-1)),0,OFFSET('Daten Elementary'!$A$1,MATCH(FN$5,'Daten Elementary'!$A:$A,0)-1,MATCH(AO57,'Daten Elementary'!$A$424:$ADO$424,0)-1))</f>
        <v>0</v>
      </c>
      <c r="FO57" s="314">
        <f ca="1">IF(ISERROR(OFFSET('Daten Elementary'!$A$1,MATCH(FO$5,'Daten Elementary'!$A:$A,0)-1,MATCH(AP57,'Daten Elementary'!$A$424:$ADO$424,0)-1)),0,OFFSET('Daten Elementary'!$A$1,MATCH(FO$5,'Daten Elementary'!$A:$A,0)-1,MATCH(AP57,'Daten Elementary'!$A$424:$ADO$424,0)-1))</f>
        <v>0</v>
      </c>
      <c r="FP57" s="314">
        <f t="shared" ca="1" si="36"/>
        <v>0</v>
      </c>
      <c r="FQ57" s="314">
        <f ca="1">IF(ISERROR(OFFSET('Daten Elementary'!$A$1,MATCH(FQ$5,'Daten Elementary'!$A:$A,0)-1,MATCH(AQ57,'Daten Elementary'!$A$424:$ADO$424,0)-1)),0,OFFSET('Daten Elementary'!$A$1,MATCH(FQ$5,'Daten Elementary'!$A:$A,0)-1,MATCH(AQ57,'Daten Elementary'!$A$424:$ADO$424,0)-1))</f>
        <v>0</v>
      </c>
      <c r="FR57" s="314">
        <f ca="1">IF(ISERROR(OFFSET('Daten Elementary'!$A$1,MATCH(FR$5,'Daten Elementary'!$A:$A,0)-1,MATCH(AR57,'Daten Elementary'!$A$424:$ADO$424,0)-1)),0,OFFSET('Daten Elementary'!$A$1,MATCH(FR$5,'Daten Elementary'!$A:$A,0)-1,MATCH(AR57,'Daten Elementary'!$A$424:$ADO$424,0)-1))</f>
        <v>0</v>
      </c>
      <c r="FS57" s="314">
        <f ca="1">IF(ISERROR(OFFSET('Daten Elementary'!$A$1,MATCH(FS$5,'Daten Elementary'!$A:$A,0)-1,MATCH(AS57,'Daten Elementary'!$A$424:$ADO$424,0)-1)),0,OFFSET('Daten Elementary'!$A$1,MATCH(FS$5,'Daten Elementary'!$A:$A,0)-1,MATCH(AS57,'Daten Elementary'!$A$424:$ADO$424,0)-1))</f>
        <v>0</v>
      </c>
      <c r="FT57" s="315">
        <f t="shared" ca="1" si="37"/>
        <v>0</v>
      </c>
      <c r="FU57" s="314">
        <f ca="1">IF(ISERROR(OFFSET('Daten Elementary'!$A$1,MATCH(FU$5,'Daten Elementary'!$A:$A,0)-1,MATCH($AT57,'Daten Elementary'!$A$424:$ADO$424,0)-1)),0,OFFSET('Daten Elementary'!$A$1,MATCH(FU$5,'Daten Elementary'!$A:$A,0)-1,MATCH($AT57,'Daten Elementary'!$A$424:$ADO$424,0)-1))</f>
        <v>0</v>
      </c>
      <c r="FV57" s="305">
        <f t="shared" ca="1" si="38"/>
        <v>0</v>
      </c>
      <c r="FW57" s="324"/>
      <c r="FX57" s="231" t="str">
        <f t="shared" si="39"/>
        <v>Motorrad (&gt;750ccm), Benzin (EURO 1)</v>
      </c>
      <c r="FY57" s="231" t="str">
        <f t="shared" si="2"/>
        <v>Motorrad (&gt;750ccm)</v>
      </c>
      <c r="FZ57" s="231" t="str">
        <f t="shared" si="3"/>
        <v>, Benzin</v>
      </c>
      <c r="GA57" s="231" t="str">
        <f t="shared" si="4"/>
        <v xml:space="preserve"> (EURO 1)</v>
      </c>
      <c r="GB57" s="231"/>
    </row>
    <row r="58" spans="1:184" ht="16.5" customHeight="1">
      <c r="A58" s="339"/>
      <c r="B58" s="344"/>
      <c r="C58" s="332" t="s">
        <v>363</v>
      </c>
      <c r="D58" s="332" t="s">
        <v>34</v>
      </c>
      <c r="E58" s="327" t="s">
        <v>362</v>
      </c>
      <c r="F58" s="102">
        <v>1.3347844724931459</v>
      </c>
      <c r="G58" s="31">
        <v>2</v>
      </c>
      <c r="H58" s="87">
        <f t="shared" si="54"/>
        <v>0.66739223624657296</v>
      </c>
      <c r="I58" s="99">
        <v>5.4841466666666676</v>
      </c>
      <c r="J58" s="101"/>
      <c r="K58" s="100">
        <v>220</v>
      </c>
      <c r="L58" s="86"/>
      <c r="M58" s="86"/>
      <c r="N58" s="38" t="s">
        <v>99</v>
      </c>
      <c r="O58" s="6">
        <f ca="1">(IF(ISERROR(INDEX(INDIRECT($D$268),MATCH($AM58,$AM$4:$AM$275,0),MATCH(O$304,INDIRECT($E$268),0))*$I58/$AD58),0,INDEX(INDIRECT($D$268),MATCH($AM58,$AM$4:$AM$275,0),MATCH(O$304,INDIRECT($E$268),0))*$I58/$AD58)+IF(ISERROR(INDEX(INDIRECT($D$268),MATCH($AN58,$AN$4:$AN$275,0),MATCH(O$305,INDIRECT($E$268),0))*$J58/$AE58),0,INDEX(INDIRECT($D$268),MATCH($AN58,$AN$4:$AN$275,0),MATCH(O$305,INDIRECT($E$268),0))*$J58/$AE58))*$AC58/$F58</f>
        <v>102.21967876592947</v>
      </c>
      <c r="P58" s="6">
        <f ca="1">(IF(ISERROR(INDEX(INDIRECT($D$268),MATCH($AO58,$AO$4:$AO$275,0),MATCH(P$304,INDIRECT($E$268),0))*$I58/$AD58),0,INDEX(INDIRECT($D$268),MATCH($AO58,$AO$4:$AO$275,0),MATCH(P$304,INDIRECT($E$268),0))*$I58/$AD58)+IF(ISERROR(INDEX(INDIRECT($D$268),MATCH($AP58,$AP$4:$AP$275,0),MATCH(P$305,INDIRECT($E$268),0))*$J58/$AE58),0,INDEX(INDIRECT($D$268),MATCH($AP58,$AP$4:$AP$275,0),MATCH(P$305,INDIRECT($E$268),0))*$J58/$AE58))*$AC58/$F58</f>
        <v>26.413904062088978</v>
      </c>
      <c r="Q58" s="6">
        <f ca="1">INDEX(INDIRECT($D$268),MATCH($AQ58,$AQ$4:$AQ$284,0),MATCH(Q$4,INDIRECT($E$268),0))*$K58*$AC58/$F58/$AF58</f>
        <v>0.99354856707535599</v>
      </c>
      <c r="R58" s="6">
        <f ca="1">INDEX(INDIRECT($D$268),MATCH($AR58,$AR$4:$AR$284,0),MATCH(R$4,INDIRECT($E$268),0))*$K58*$AC58/$F58/$AF58</f>
        <v>17.55817473380171</v>
      </c>
      <c r="S58" s="6">
        <f ca="1">INDEX(INDIRECT($D$268),MATCH($AS58,$AS$4:$AS$284,0),MATCH(S$4,INDIRECT($E$268),0))*$K58*$AC58/$F58/$AF58</f>
        <v>5.7433180846650629</v>
      </c>
      <c r="T58" s="7">
        <f t="shared" ca="1" si="53"/>
        <v>152.92862421356057</v>
      </c>
      <c r="U58" s="6">
        <f>IF($B$268=6,(IF(OR(AJ58="Benzin",AJ58="Diesel"),$AK58*INDEX('DIN EN 16258'!$I:$I,MATCH('mobitool-Faktoren v2.0'!$AI58,'DIN EN 16258'!$A:$A,0))*$I58/$AD58+$AL58*INDEX('DIN EN 16258'!$I:$I,MATCH('mobitool-Faktoren v2.0'!$AJ58,'DIN EN 16258'!$A:$A,0))*$I58/$AD58,IF(ISERROR($AK58*INDEX('DIN EN 16258'!$I:$I,MATCH('mobitool-Faktoren v2.0'!$AI58,'DIN EN 16258'!$A:$A,0))*$I58/$AD58),0,$AK58*INDEX('DIN EN 16258'!$I:$I,MATCH('mobitool-Faktoren v2.0'!$AI58,'DIN EN 16258'!$A:$A,0))*$I58/$AD58)+IF(ISERROR($AL58*INDEX('DIN EN 16258'!$I:$I,MATCH('mobitool-Faktoren v2.0'!$AJ58,'DIN EN 16258'!$A:$A,0))*$J58/$AE58),0,$AL58*INDEX('DIN EN 16258'!$I:$I,MATCH('mobitool-Faktoren v2.0'!$AJ58,'DIN EN 16258'!$A:$A,0))*$J58/$AE58)))*1000,
IF($B$268=1,(IF(OR(AJ58="Benzin",AJ58="Diesel"),$AK58*INDEX('DIN EN 16258'!$D:$D,MATCH('mobitool-Faktoren v2.0'!$AI58,'DIN EN 16258'!$A:$A,0))*$I58/$AD58+$AL58*INDEX('DIN EN 16258'!$D:$D,MATCH('mobitool-Faktoren v2.0'!$AJ58,'DIN EN 16258'!$A:$A,0))*$I58/$AD58,IF(ISERROR($AK58*INDEX('DIN EN 16258'!$D:$D,MATCH('mobitool-Faktoren v2.0'!$AI58,'DIN EN 16258'!$A:$A,0))*$I58/$AD58),0,$AK58*INDEX('DIN EN 16258'!$D:$D,MATCH('mobitool-Faktoren v2.0'!$AI58,'DIN EN 16258'!$A:$A,0))*$I58/$AD58)+IF(ISERROR($AL58*INDEX('DIN EN 16258'!$D:$D,MATCH('mobitool-Faktoren v2.0'!$AJ58,'DIN EN 16258'!$A:$A,0))*$J58/$AE58),0,$AL58*INDEX('DIN EN 16258'!$D:$D,MATCH('mobitool-Faktoren v2.0'!$AJ58,'DIN EN 16258'!$A:$A,0))*$J58/$AE58))),0))*$AC58/$F58</f>
        <v>100.14781618662143</v>
      </c>
      <c r="V58" s="6">
        <f>IF($B$268=6,(IF(OR(AJ58="Benzin",AJ58="Diesel"),$AK58*INDEX('DIN EN 16258'!$L:$L,MATCH('mobitool-Faktoren v2.0'!$AI58,'DIN EN 16258'!$A:$A,0))*$I58/$AD58+$AL58*INDEX('DIN EN 16258'!$L:$L,MATCH('mobitool-Faktoren v2.0'!$AJ58,'DIN EN 16258'!$A:$A,0))*$I58/$AD58,IF(ISERROR($AK58*INDEX('DIN EN 16258'!$L:$L,MATCH('mobitool-Faktoren v2.0'!$AI58,'DIN EN 16258'!$A:$A,0))*$I58/$AD58),0,$AK58*INDEX('DIN EN 16258'!$L:$L,MATCH('mobitool-Faktoren v2.0'!$AI58,'DIN EN 16258'!$A:$A,0))*$I58/$AD58)+IF(ISERROR($AL58*INDEX('DIN EN 16258'!$L:$L,MATCH('mobitool-Faktoren v2.0'!$AJ58,'DIN EN 16258'!$A:$A,0))*$J58/$AE58),0,$AL58*INDEX('DIN EN 16258'!$L:$L,MATCH('mobitool-Faktoren v2.0'!$AJ58,'DIN EN 16258'!$A:$A,0))*$J58/$AE58)))*1000,
IF($B$268=1,(IF(OR(AJ58="Benzin",AJ58="Diesel"),$AK58*INDEX('DIN EN 16258'!$F:$F,MATCH('mobitool-Faktoren v2.0'!$AI58,'DIN EN 16258'!$A:$A,0))*$I58/$AD58+$AL58*INDEX('DIN EN 16258'!$F:$F,MATCH('mobitool-Faktoren v2.0'!$AJ58,'DIN EN 16258'!$A:$A,0))*$I58/$AD58,IF(ISERROR($AK58*INDEX('DIN EN 16258'!$F:$F,MATCH('mobitool-Faktoren v2.0'!$AI58,'DIN EN 16258'!$A:$A,0))*$I58/$AD58),0,$AK58*INDEX('DIN EN 16258'!$F:$F,MATCH('mobitool-Faktoren v2.0'!$AI58,'DIN EN 16258'!$A:$A,0))*$I58/$AD58)+IF(ISERROR($AL58*INDEX('DIN EN 16258'!$F:$F,MATCH('mobitool-Faktoren v2.0'!$AJ58,'DIN EN 16258'!$A:$A,0))*$J58/$AE58),0,$AL58*INDEX('DIN EN 16258'!$F:$F,MATCH('mobitool-Faktoren v2.0'!$AJ58,'DIN EN 16258'!$A:$A,0))*$J58/$AE58))),0))*$AC58/$F58</f>
        <v>118.94479091703343</v>
      </c>
      <c r="W58" s="39" t="s">
        <v>672</v>
      </c>
      <c r="X58" s="39" t="s">
        <v>162</v>
      </c>
      <c r="Y58" s="336">
        <v>2</v>
      </c>
      <c r="Z58" s="336">
        <v>6</v>
      </c>
      <c r="AA58" s="337">
        <v>100</v>
      </c>
      <c r="AB58" s="299">
        <v>300</v>
      </c>
      <c r="AC58" s="300">
        <v>1</v>
      </c>
      <c r="AD58" s="298">
        <v>5.4841466666666676</v>
      </c>
      <c r="AE58" s="298"/>
      <c r="AF58" s="299">
        <v>220</v>
      </c>
      <c r="AG58" s="299"/>
      <c r="AH58" s="299"/>
      <c r="AI58" s="301" t="s">
        <v>34</v>
      </c>
      <c r="AJ58" s="301"/>
      <c r="AK58" s="329">
        <f>'Kennwerte Strassentransporte'!G$54</f>
        <v>4.1131000000000001E-2</v>
      </c>
      <c r="AL58" s="329"/>
      <c r="AM58" s="202" t="s">
        <v>1048</v>
      </c>
      <c r="AN58" s="202" t="s">
        <v>81</v>
      </c>
      <c r="AO58" s="202" t="s">
        <v>1049</v>
      </c>
      <c r="AP58" s="202" t="s">
        <v>81</v>
      </c>
      <c r="AQ58" s="202" t="s">
        <v>1050</v>
      </c>
      <c r="AR58" s="202" t="s">
        <v>1051</v>
      </c>
      <c r="AS58" s="202" t="s">
        <v>1052</v>
      </c>
      <c r="AT58" s="202" t="s">
        <v>1069</v>
      </c>
      <c r="AU58" s="303">
        <f ca="1">IF(ISERROR(OFFSET('Daten KEA'!$A$1,MATCH(AU$5,'Daten KEA'!$A:$A,0)-1,MATCH(AM58,'Daten KEA'!$A$424:$ADO$424,0)-1)),0,OFFSET('Daten KEA'!$A$1,MATCH(AU$5,'Daten KEA'!$A:$A,0)-1,MATCH(AM58,'Daten KEA'!$A$424:$ADO$424,0)-1))+IF(ISERROR(AK58*INDEX('Energiefaktoren Ecoinvent'!$D:$D,MATCH('mobitool-Faktoren v2.0'!AI58,'Energiefaktoren Ecoinvent'!$A:$A,0))),0,AK58*INDEX('Energiefaktoren Ecoinvent'!$D:$D,MATCH('mobitool-Faktoren v2.0'!AI58,'Energiefaktoren Ecoinvent'!$A:$A,0)))+IF(OR(AJ58="Benzin",AJ58="Diesel"),IF(ISERROR(OFFSET('Daten KEA'!$A$1,MATCH(AV$5,'Daten KEA'!$A:$A,0)-1,MATCH(AN58,'Daten KEA'!$A$424:$ADO$424,0)-1)),0,OFFSET('Daten KEA'!$A$1,MATCH(AV$5,'Daten KEA'!$A:$A,0)-1,MATCH(AN58,'Daten KEA'!$A$424:$ADO$424,0)-1))+IF(ISERROR(AL58*INDEX('Energiefaktoren Ecoinvent'!$D:$D,MATCH('mobitool-Faktoren v2.0'!AJ58,'Energiefaktoren Ecoinvent'!$A:$A,0))),0,AL58*INDEX('Energiefaktoren Ecoinvent'!$D:$D,MATCH('mobitool-Faktoren v2.0'!AJ58,'Energiefaktoren Ecoinvent'!$A:$A,0))),0)</f>
        <v>1.7480675000000001</v>
      </c>
      <c r="AV58" s="303">
        <f ca="1">IF(OR(AJ58="Benzin",AJ58="Diesel"),0,IF(ISERROR(OFFSET('Daten KEA'!$A$1,MATCH(AV$5,'Daten KEA'!$A:$A,0)-1,MATCH(AN58,'Daten KEA'!$A$424:$ADO$424,0)-1)),0,OFFSET('Daten KEA'!$A$1,MATCH(AV$5,'Daten KEA'!$A:$A,0)-1,MATCH(AN58,'Daten KEA'!$A$424:$ADO$424,0)-1))+IF(ISERROR(AL58*INDEX('Energiefaktoren Ecoinvent'!$D:$D,MATCH('mobitool-Faktoren v2.0'!AJ58,'Energiefaktoren Ecoinvent'!$A:$A,0))),0,AL58*INDEX('Energiefaktoren Ecoinvent'!$D:$D,MATCH('mobitool-Faktoren v2.0'!AJ58,'Energiefaktoren Ecoinvent'!$A:$A,0))))</f>
        <v>0</v>
      </c>
      <c r="AW58" s="303">
        <f ca="1">IF(ISERROR(OFFSET('Daten KEA'!$A$1,MATCH(AW$5,'Daten KEA'!$A:$A,0)-1,MATCH(AO58,'Daten KEA'!$A$424:$ADO$424,0)-1)),0,OFFSET('Daten KEA'!$A$1,MATCH(AW$5,'Daten KEA'!$A:$A,0)-1,MATCH(AO58,'Daten KEA'!$A$424:$ADO$424,0)-1))-IF(ISERROR(AK58*INDEX('Energiefaktoren Ecoinvent'!$D:$D,MATCH('mobitool-Faktoren v2.0'!AI58,'Energiefaktoren Ecoinvent'!$A:$A,0))),0,AK58*INDEX('Energiefaktoren Ecoinvent'!$D:$D,MATCH('mobitool-Faktoren v2.0'!AI58,'Energiefaktoren Ecoinvent'!$A:$A,0)))+IF(OR(AJ58="Benzin",AJ58="Diesel"),IF(ISERROR(OFFSET('Daten KEA'!$A$1,MATCH(AX$5,'Daten KEA'!$A:$A,0)-1,MATCH(AP58,'Daten KEA'!$A$424:$ADO$424,0)-1)),0,OFFSET('Daten KEA'!$A$1,MATCH(AX$5,'Daten KEA'!$A:$A,0)-1,MATCH(AP58,'Daten KEA'!$A$424:$ADO$424,0)-1))-IF(ISERROR(AL58*INDEX('Energiefaktoren Ecoinvent'!$D:$D,MATCH('mobitool-Faktoren v2.0'!AJ58,'Energiefaktoren Ecoinvent'!$A:$A,0))),0,AL58*INDEX('Energiefaktoren Ecoinvent'!$D:$D,MATCH('mobitool-Faktoren v2.0'!AJ58,'Energiefaktoren Ecoinvent'!$A:$A,0))),0)</f>
        <v>0.65479339999999975</v>
      </c>
      <c r="AX58" s="303">
        <f ca="1">IF(OR(AJ58="Benzin",AJ58="Diesel"),0,IF(ISERROR(OFFSET('Daten KEA'!$A$1,MATCH(AX$5,'Daten KEA'!$A:$A,0)-1,MATCH(AP58,'Daten KEA'!$A$424:$ADO$424,0)-1)),0,OFFSET('Daten KEA'!$A$1,MATCH(AX$5,'Daten KEA'!$A:$A,0)-1,MATCH(AP58,'Daten KEA'!$A$424:$ADO$424,0)-1))-IF(ISERROR(AL58*INDEX('Energiefaktoren Ecoinvent'!$D:$D,MATCH('mobitool-Faktoren v2.0'!AJ58,'Energiefaktoren Ecoinvent'!$A:$A,0))),0,AL58*INDEX('Energiefaktoren Ecoinvent'!$D:$D,MATCH('mobitool-Faktoren v2.0'!AJ58,'Energiefaktoren Ecoinvent'!$A:$A,0))))</f>
        <v>0</v>
      </c>
      <c r="AY58" s="303">
        <f t="shared" ca="1" si="5"/>
        <v>2.4028608999999999</v>
      </c>
      <c r="AZ58" s="303">
        <f ca="1">IF(ISERROR(OFFSET('Daten KEA'!$A$1,MATCH(AZ$5,'Daten KEA'!$A:$A,0)-1,MATCH(AQ58,'Daten KEA'!$A$424:$ADO$424,0)-1)),0,OFFSET('Daten KEA'!$A$1,MATCH(AZ$5,'Daten KEA'!$A:$A,0)-1,MATCH(AQ58,'Daten KEA'!$A$424:$ADO$424,0)-1))</f>
        <v>3.8119673E-2</v>
      </c>
      <c r="BA58" s="303">
        <f ca="1">IF(ISERROR(OFFSET('Daten KEA'!$A$1,MATCH(BA$5,'Daten KEA'!$A:$A,0)-1,MATCH(AR58,'Daten KEA'!$A$424:$ADO$424,0)-1)),0,OFFSET('Daten KEA'!$A$1,MATCH(BA$5,'Daten KEA'!$A:$A,0)-1,MATCH(AR58,'Daten KEA'!$A$424:$ADO$424,0)-1))</f>
        <v>0.44177027000000002</v>
      </c>
      <c r="BB58" s="303">
        <f ca="1">IF(ISERROR(OFFSET('Daten KEA'!$A$1,MATCH(BB$5,'Daten KEA'!$A:$A,0)-1,MATCH(AS58,'Daten KEA'!$A$424:$ADO$424,0)-1)),0,OFFSET('Daten KEA'!$A$1,MATCH(BB$5,'Daten KEA'!$A:$A,0)-1,MATCH(AS58,'Daten KEA'!$A$424:$ADO$424,0)-1))</f>
        <v>0.64465499999999998</v>
      </c>
      <c r="BC58" s="304">
        <f t="shared" ca="1" si="46"/>
        <v>3.5274058430000004</v>
      </c>
      <c r="BD58" s="303">
        <f ca="1">IF(ISERROR(OFFSET('Daten KEA'!$A$1,MATCH(BD$5,'Daten KEA'!$A:$A,0)-1,MATCH(AT58,'Daten KEA'!$A$424:$ADO$424,0)-1)),0,OFFSET('Daten KEA'!$A$1,MATCH(BD$5,'Daten KEA'!$A:$A,0)-1,MATCH(AT58,'Daten KEA'!$A$424:$ADO$424,0)-1))</f>
        <v>3.5274057999999999</v>
      </c>
      <c r="BE58" s="305">
        <f t="shared" ca="1" si="7"/>
        <v>0.99999998780973831</v>
      </c>
      <c r="BF58" s="306">
        <f ca="1">IF(ISERROR(OFFSET('Daten KEA'!$A$1,MATCH(BF$5,'Daten KEA'!$A:$A,0)-1,MATCH(AM58,'Daten KEA'!$A$424:$ADO$424,0)-1)),0,OFFSET('Daten KEA'!$A$1,MATCH(BF$5,'Daten KEA'!$A:$A,0)-1,MATCH(AM58,'Daten KEA'!$A$424:$ADO$424,0)-1))+IF(ISERROR($AK58*INDEX('Energiefaktoren Ecoinvent'!$H:$H,MATCH('mobitool-Faktoren v2.0'!$AI58,'Energiefaktoren Ecoinvent'!$A:$A,0))),0,$AK58*INDEX('Energiefaktoren Ecoinvent'!$H:$H,MATCH('mobitool-Faktoren v2.0'!$AI58,'Energiefaktoren Ecoinvent'!$A:$A,0)))+IF(OR(AJ58="Benzin",AJ58="Diesel"),IF(ISERROR(OFFSET('Daten KEA'!$A$1,MATCH(BG$5,'Daten KEA'!$A:$A,0)-1,MATCH(AN58,'Daten KEA'!$A$424:$ADO$424,0)-1)),0,OFFSET('Daten KEA'!$A$1,MATCH(BG$5,'Daten KEA'!$A:$A,0)-1,MATCH(AN58,'Daten KEA'!$A$424:$ADO$424,0)-1))+IF(ISERROR($AL58*INDEX('Energiefaktoren Ecoinvent'!$H:$H,MATCH('mobitool-Faktoren v2.0'!$AJ58,'Energiefaktoren Ecoinvent'!$A:$A,0))),0,$AL58*INDEX('Energiefaktoren Ecoinvent'!$H:$H,MATCH('mobitool-Faktoren v2.0'!$AJ58,'Energiefaktoren Ecoinvent'!$A:$A,0))),0)</f>
        <v>1.7480675000000001</v>
      </c>
      <c r="BG58" s="306">
        <f ca="1">IF(OR(AJ58="Benzin",AJ58="Diesel"),0,IF(ISERROR(OFFSET('Daten KEA'!$A$1,MATCH(BG$5,'Daten KEA'!$A:$A,0)-1,MATCH(AN58,'Daten KEA'!$A$424:$ADO$424,0)-1)),0,OFFSET('Daten KEA'!$A$1,MATCH(BG$5,'Daten KEA'!$A:$A,0)-1,MATCH(AN58,'Daten KEA'!$A$424:$ADO$424,0)-1))+IF(ISERROR($AL58*INDEX('Energiefaktoren Ecoinvent'!$H:$H,MATCH('mobitool-Faktoren v2.0'!$AJ58,'Energiefaktoren Ecoinvent'!$A:$A,0))),0,$AL58*INDEX('Energiefaktoren Ecoinvent'!$H:$H,MATCH('mobitool-Faktoren v2.0'!$AJ58,'Energiefaktoren Ecoinvent'!$A:$A,0))))</f>
        <v>0</v>
      </c>
      <c r="BH58" s="306">
        <f ca="1">IF(ISERROR(OFFSET('Daten KEA'!$A$1,MATCH(BH$5,'Daten KEA'!$A:$A,0)-1,MATCH(AO58,'Daten KEA'!$A$424:$ADO$424,0)-1)),0,OFFSET('Daten KEA'!$A$1,MATCH(BH$5,'Daten KEA'!$A:$A,0)-1,MATCH(AO58,'Daten KEA'!$A$424:$ADO$424,0)-1))-IF(ISERROR($AK58*INDEX('Energiefaktoren Ecoinvent'!$H:$H,MATCH('mobitool-Faktoren v2.0'!$AI58,'Energiefaktoren Ecoinvent'!$A:$A,0))),0,$AK58*INDEX('Energiefaktoren Ecoinvent'!$H:$H,MATCH('mobitool-Faktoren v2.0'!$AI58,'Energiefaktoren Ecoinvent'!$A:$A,0)))+IF(OR(AJ58="Benzin",AJ58="Diesel"),IF(ISERROR(OFFSET('Daten KEA'!$A$1,MATCH(BI$5,'Daten KEA'!$A:$A,0)-1,MATCH(AP58,'Daten KEA'!$A$424:$ADO$424,0)-1)),0,OFFSET('Daten KEA'!$A$1,MATCH(BI$5,'Daten KEA'!$A:$A,0)-1,MATCH(AP58,'Daten KEA'!$A$424:$ADO$424,0)-1))-IF(ISERROR($AL58*INDEX('Energiefaktoren Ecoinvent'!$H:$H,MATCH('mobitool-Faktoren v2.0'!$AJ58,'Energiefaktoren Ecoinvent'!$A:$A,0))),0,$AL58*INDEX('Energiefaktoren Ecoinvent'!$H:$H,MATCH('mobitool-Faktoren v2.0'!$AJ58,'Energiefaktoren Ecoinvent'!$A:$A,0))),0)</f>
        <v>0.64696875850299995</v>
      </c>
      <c r="BI58" s="306">
        <f ca="1">IF(OR(AJ58="Benzin",AJ58="Diesel"),0,IF(ISERROR(OFFSET('Daten KEA'!$A$1,MATCH(BI$5,'Daten KEA'!$A:$A,0)-1,MATCH(AP58,'Daten KEA'!$A$424:$ADO$424,0)-1)),0,OFFSET('Daten KEA'!$A$1,MATCH(BI$5,'Daten KEA'!$A:$A,0)-1,MATCH(AP58,'Daten KEA'!$A$424:$ADO$424,0)-1))-IF(ISERROR($AL58*INDEX('Energiefaktoren Ecoinvent'!$H:$H,MATCH('mobitool-Faktoren v2.0'!$AJ58,'Energiefaktoren Ecoinvent'!$A:$A,0))),0,$AL58*INDEX('Energiefaktoren Ecoinvent'!$H:$H,MATCH('mobitool-Faktoren v2.0'!$AJ58,'Energiefaktoren Ecoinvent'!$A:$A,0))))</f>
        <v>0</v>
      </c>
      <c r="BJ58" s="306">
        <f t="shared" ca="1" si="41"/>
        <v>2.3950362585030001</v>
      </c>
      <c r="BK58" s="306">
        <f ca="1">IF(ISERROR(OFFSET('Daten KEA'!$A$1,MATCH(BK$5,'Daten KEA'!$A:$A,0)-1,MATCH(AQ58,'Daten KEA'!$A$424:$ADO$424,0)-1)),0,OFFSET('Daten KEA'!$A$1,MATCH(BK$5,'Daten KEA'!$A:$A,0)-1,MATCH(AQ58,'Daten KEA'!$A$424:$ADO$424,0)-1))</f>
        <v>3.6365588245228002E-2</v>
      </c>
      <c r="BL58" s="306">
        <f ca="1">IF(ISERROR(OFFSET('Daten KEA'!$A$1,MATCH(BL$5,'Daten KEA'!$A:$A,0)-1,MATCH(AR58,'Daten KEA'!$A$424:$ADO$424,0)-1)),0,OFFSET('Daten KEA'!$A$1,MATCH(BL$5,'Daten KEA'!$A:$A,0)-1,MATCH(AR58,'Daten KEA'!$A$424:$ADO$424,0)-1))</f>
        <v>0.40279377165455005</v>
      </c>
      <c r="BM58" s="306">
        <f ca="1">IF(ISERROR(OFFSET('Daten KEA'!$A$1,MATCH(BM$5,'Daten KEA'!$A:$A,0)-1,MATCH(AS58,'Daten KEA'!$A$424:$ADO$424,0)-1)),0,OFFSET('Daten KEA'!$A$1,MATCH(BM$5,'Daten KEA'!$A:$A,0)-1,MATCH(AS58,'Daten KEA'!$A$424:$ADO$424,0)-1))</f>
        <v>0.54744265678614001</v>
      </c>
      <c r="BN58" s="307">
        <f t="shared" ca="1" si="43"/>
        <v>3.381638275188918</v>
      </c>
      <c r="BO58" s="306">
        <f ca="1">IF(ISERROR(OFFSET('Daten KEA'!$A$1,MATCH(BO$5,'Daten KEA'!$A:$A,0)-1,MATCH(AT58,'Daten KEA'!$A$424:$ADO$424,0)-1)),0,OFFSET('Daten KEA'!$A$1,MATCH(BO$5,'Daten KEA'!$A:$A,0)-1,MATCH(AT58,'Daten KEA'!$A$424:$ADO$424,0)-1))</f>
        <v>3.3816382590890002</v>
      </c>
      <c r="BP58" s="305">
        <f t="shared" ca="1" si="8"/>
        <v>0.99999999523901828</v>
      </c>
      <c r="BQ58" s="308">
        <f ca="1">IF(ISERROR(OFFSET('Daten GWP'!$A$1,MATCH(BQ$5,'Daten GWP'!$A:$A,0)-1,MATCH(AM58,'Daten GWP'!$A$424:$ADO$424,0)-1)),0,OFFSET('Daten GWP'!$A$1,MATCH(BQ$5,'Daten GWP'!$A:$A,0)-1,MATCH(AM58,'Daten GWP'!$A$424:$ADO$424,0)-1))*1000</f>
        <v>136.44123999999999</v>
      </c>
      <c r="BR58" s="308">
        <f ca="1">IF(ISERROR(OFFSET('Daten GWP'!$A$1,MATCH(BR$5,'Daten GWP'!$A:$A,0)-1,MATCH(AN58,'Daten GWP'!$A$424:$ADO$424,0)-1)),0,OFFSET('Daten GWP'!$A$1,MATCH(BR$5,'Daten GWP'!$A:$A,0)-1,MATCH(AN58,'Daten GWP'!$A$424:$ADO$424,0)-1))*1000</f>
        <v>0</v>
      </c>
      <c r="BS58" s="308">
        <f ca="1">IF(ISERROR(OFFSET('Daten GWP'!$A$1,MATCH(BS$5,'Daten GWP'!$A:$A,0)-1,MATCH(AO58,'Daten GWP'!$A$424:$ADO$424,0)-1)),0,OFFSET('Daten GWP'!$A$1,MATCH(BS$5,'Daten GWP'!$A:$A,0)-1,MATCH(AO58,'Daten GWP'!$A$424:$ADO$424,0)-1))*1000</f>
        <v>35.256869000000002</v>
      </c>
      <c r="BT58" s="308">
        <f ca="1">IF(ISERROR(OFFSET('Daten GWP'!$A$1,MATCH(BT$5,'Daten GWP'!$A:$A,0)-1,MATCH(AP58,'Daten GWP'!$A$424:$ADO$424,0)-1)),0,OFFSET('Daten GWP'!$A$1,MATCH(BT$5,'Daten GWP'!$A:$A,0)-1,MATCH(AP58,'Daten GWP'!$A$424:$ADO$424,0)-1))*1000</f>
        <v>0</v>
      </c>
      <c r="BU58" s="308">
        <f t="shared" ca="1" si="9"/>
        <v>171.69810899999999</v>
      </c>
      <c r="BV58" s="308">
        <f ca="1">IF(ISERROR(OFFSET('Daten GWP'!$A$1,MATCH(BV$5,'Daten GWP'!$A:$A,0)-1,MATCH(AQ58,'Daten GWP'!$A$424:$ADO$424,0)-1)),0,OFFSET('Daten GWP'!$A$1,MATCH(BV$5,'Daten GWP'!$A:$A,0)-1,MATCH(AQ58,'Daten GWP'!$A$424:$ADO$424,0)-1))*1000</f>
        <v>1.3261731999999999</v>
      </c>
      <c r="BW58" s="308">
        <f ca="1">IF(ISERROR(OFFSET('Daten GWP'!$A$1,MATCH(BW$5,'Daten GWP'!$A:$A,0)-1,MATCH(AR58,'Daten GWP'!$A$424:$ADO$424,0)-1)),0,OFFSET('Daten GWP'!$A$1,MATCH(BW$5,'Daten GWP'!$A:$A,0)-1,MATCH(AR58,'Daten GWP'!$A$424:$ADO$424,0)-1))*1000</f>
        <v>23.436378999999999</v>
      </c>
      <c r="BX58" s="308">
        <f ca="1">IF(ISERROR(OFFSET('Daten GWP'!$A$1,MATCH(BX$5,'Daten GWP'!$A:$A,0)-1,MATCH(AS58,'Daten GWP'!$A$424:$ADO$424,0)-1)),0,OFFSET('Daten GWP'!$A$1,MATCH(BX$5,'Daten GWP'!$A:$A,0)-1,MATCH(AS58,'Daten GWP'!$A$424:$ADO$424,0)-1))*1000</f>
        <v>7.6660918000000002</v>
      </c>
      <c r="BY58" s="309">
        <f t="shared" ca="1" si="44"/>
        <v>204.12675299999998</v>
      </c>
      <c r="BZ58" s="308">
        <f ca="1">IF(ISERROR(OFFSET('Daten GWP'!$A$1,MATCH(BZ$5,'Daten GWP'!$A:$A,0)-1,MATCH(AT58,'Daten GWP'!$A$424:$ADO$424,0)-1)),0,OFFSET('Daten GWP'!$A$1,MATCH(BZ$5,'Daten GWP'!$A:$A,0)-1,MATCH(AT58,'Daten GWP'!$A$424:$ADO$424,0)-1))*1000</f>
        <v>204.12674999999999</v>
      </c>
      <c r="CA58" s="305">
        <f t="shared" ca="1" si="11"/>
        <v>0.99999998530324929</v>
      </c>
      <c r="CB58" s="310">
        <f ca="1">IF(ISERROR(OFFSET('Daten Elementary'!$A$1,MATCH(CB$5,'Daten Elementary'!$A:$A,0)-1,MATCH(AM58,'Daten Elementary'!$A$424:$ADO$424,0)-1)),0,OFFSET('Daten Elementary'!$A$1,MATCH(CB$5,'Daten Elementary'!$A:$A,0)-1,MATCH(AM58,'Daten Elementary'!$A$424:$ADO$424,0)-1))*1000000</f>
        <v>7.426272</v>
      </c>
      <c r="CC58" s="310">
        <f ca="1">IF(ISERROR(OFFSET('Daten Elementary'!$A$1,MATCH(CC$5,'Daten Elementary'!$A:$A,0)-1,MATCH(AN58,'Daten Elementary'!$A$424:$ADO$424,0)-1)),0,OFFSET('Daten Elementary'!$A$1,MATCH(CC$5,'Daten Elementary'!$A:$A,0)-1,MATCH(AN58,'Daten Elementary'!$A$424:$ADO$424,0)-1))*1000000</f>
        <v>0</v>
      </c>
      <c r="CD58" s="310">
        <f ca="1">IF(ISERROR(OFFSET('Daten Elementary'!$A$1,MATCH(CD$5,'Daten Elementary'!$A:$A,0)-1,MATCH(AO58,'Daten Elementary'!$A$424:$ADO$424,0)-1)),0,OFFSET('Daten Elementary'!$A$1,MATCH(CD$5,'Daten Elementary'!$A:$A,0)-1,MATCH(AO58,'Daten Elementary'!$A$424:$ADO$424,0)-1))*1000000</f>
        <v>12.848744</v>
      </c>
      <c r="CE58" s="310">
        <f ca="1">IF(ISERROR(OFFSET('Daten Elementary'!$A$1,MATCH(CE$5,'Daten Elementary'!$A:$A,0)-1,MATCH(AP58,'Daten Elementary'!$A$424:$ADO$424,0)-1)),0,OFFSET('Daten Elementary'!$A$1,MATCH(CE$5,'Daten Elementary'!$A:$A,0)-1,MATCH(AP58,'Daten Elementary'!$A$424:$ADO$424,0)-1))*1000000</f>
        <v>0</v>
      </c>
      <c r="CF58" s="310">
        <f t="shared" ca="1" si="12"/>
        <v>20.275016000000001</v>
      </c>
      <c r="CG58" s="310">
        <f ca="1">IF(ISERROR(OFFSET('Daten Elementary'!$A$1,MATCH(CG$5,'Daten Elementary'!$A:$A,0)-1,MATCH(AQ58,'Daten Elementary'!$A$424:$ADO$424,0)-1)),0,OFFSET('Daten Elementary'!$A$1,MATCH(CG$5,'Daten Elementary'!$A:$A,0)-1,MATCH(AQ58,'Daten Elementary'!$A$424:$ADO$424,0)-1))*1000000</f>
        <v>0.52269572999999991</v>
      </c>
      <c r="CH58" s="310">
        <f ca="1">IF(ISERROR(OFFSET('Daten Elementary'!$A$1,MATCH(CH$5,'Daten Elementary'!$A:$A,0)-1,MATCH(AR58,'Daten Elementary'!$A$424:$ADO$424,0)-1)),0,OFFSET('Daten Elementary'!$A$1,MATCH(CH$5,'Daten Elementary'!$A:$A,0)-1,MATCH(AR58,'Daten Elementary'!$A$424:$ADO$424,0)-1))*1000000</f>
        <v>13.737918000000001</v>
      </c>
      <c r="CI58" s="310">
        <f ca="1">IF(ISERROR(OFFSET('Daten Elementary'!$A$1,MATCH(CI$5,'Daten Elementary'!$A:$A,0)-1,MATCH(AS58,'Daten Elementary'!$A$424:$ADO$424,0)-1)),0,OFFSET('Daten Elementary'!$A$1,MATCH(CI$5,'Daten Elementary'!$A:$A,0)-1,MATCH(AS58,'Daten Elementary'!$A$424:$ADO$424,0)-1))*1000000</f>
        <v>5.0357954000000005</v>
      </c>
      <c r="CJ58" s="311">
        <f t="shared" ca="1" si="13"/>
        <v>39.571425129999994</v>
      </c>
      <c r="CK58" s="310">
        <f ca="1">IF(ISERROR(OFFSET('Daten Elementary'!$A$1,MATCH(CK$5,'Daten Elementary'!$A:$A,0)-1,MATCH($AT58,'Daten Elementary'!$A$424:$ADO$424,0)-1)),0,OFFSET('Daten Elementary'!$A$1,MATCH(CK$5,'Daten Elementary'!$A:$A,0)-1,MATCH($AT58,'Daten Elementary'!$A$424:$ADO$424,0)-1))*1000000</f>
        <v>39.571424999999998</v>
      </c>
      <c r="CL58" s="305">
        <f t="shared" ca="1" si="14"/>
        <v>0.99999999671480122</v>
      </c>
      <c r="CM58" s="312">
        <f ca="1">IF(ISERROR(OFFSET('Daten Elementary'!$A$1,MATCH(CM$5,'Daten Elementary'!$A:$A,0)-1,MATCH(AM58,'Daten Elementary'!$A$424:$ADO$424,0)-1)),0,OFFSET('Daten Elementary'!$A$1,MATCH(CM$5,'Daten Elementary'!$A:$A,0)-1,MATCH(AM58,'Daten Elementary'!$A$424:$ADO$424,0)-1))*1000000</f>
        <v>5.6291599999999997</v>
      </c>
      <c r="CN58" s="312">
        <f ca="1">IF(ISERROR(OFFSET('Daten Elementary'!$A$1,MATCH(CN$5,'Daten Elementary'!$A:$A,0)-1,MATCH(AN58,'Daten Elementary'!$A$424:$ADO$424,0)-1)),0,OFFSET('Daten Elementary'!$A$1,MATCH(CN$5,'Daten Elementary'!$A:$A,0)-1,MATCH(AN58,'Daten Elementary'!$A$424:$ADO$424,0)-1))*1000000</f>
        <v>0</v>
      </c>
      <c r="CO58" s="312">
        <f ca="1">IF(ISERROR(OFFSET('Daten Elementary'!$A$1,MATCH(CO$5,'Daten Elementary'!$A:$A,0)-1,MATCH(AO58,'Daten Elementary'!$A$424:$ADO$424,0)-1)),0,OFFSET('Daten Elementary'!$A$1,MATCH(CO$5,'Daten Elementary'!$A:$A,0)-1,MATCH(AO58,'Daten Elementary'!$A$424:$ADO$424,0)-1))*1000000</f>
        <v>10.419067</v>
      </c>
      <c r="CP58" s="312">
        <f ca="1">IF(ISERROR(OFFSET('Daten Elementary'!$A$1,MATCH(CP$5,'Daten Elementary'!$A:$A,0)-1,MATCH(AP58,'Daten Elementary'!$A$424:$ADO$424,0)-1)),0,OFFSET('Daten Elementary'!$A$1,MATCH(CP$5,'Daten Elementary'!$A:$A,0)-1,MATCH(AP58,'Daten Elementary'!$A$424:$ADO$424,0)-1))*1000000</f>
        <v>0</v>
      </c>
      <c r="CQ58" s="312">
        <f t="shared" ca="1" si="15"/>
        <v>16.048227000000001</v>
      </c>
      <c r="CR58" s="312">
        <f ca="1">IF(ISERROR(OFFSET('Daten Elementary'!$A$1,MATCH(CR$5,'Daten Elementary'!$A:$A,0)-1,MATCH(AQ58,'Daten Elementary'!$A$424:$ADO$424,0)-1)),0,OFFSET('Daten Elementary'!$A$1,MATCH(CR$5,'Daten Elementary'!$A:$A,0)-1,MATCH(AQ58,'Daten Elementary'!$A$424:$ADO$424,0)-1))*1000000</f>
        <v>0.34981681999999997</v>
      </c>
      <c r="CS58" s="312">
        <f ca="1">IF(ISERROR(OFFSET('Daten Elementary'!$A$1,MATCH(CS$5,'Daten Elementary'!$A:$A,0)-1,MATCH(AR58,'Daten Elementary'!$A$424:$ADO$424,0)-1)),0,OFFSET('Daten Elementary'!$A$1,MATCH(CS$5,'Daten Elementary'!$A:$A,0)-1,MATCH(AR58,'Daten Elementary'!$A$424:$ADO$424,0)-1))*1000000</f>
        <v>6.3594224000000006</v>
      </c>
      <c r="CT58" s="312">
        <f ca="1">IF(ISERROR(OFFSET('Daten Elementary'!$A$1,MATCH(CT$5,'Daten Elementary'!$A:$A,0)-1,MATCH(AS58,'Daten Elementary'!$A$424:$ADO$424,0)-1)),0,OFFSET('Daten Elementary'!$A$1,MATCH(CT$5,'Daten Elementary'!$A:$A,0)-1,MATCH(AS58,'Daten Elementary'!$A$424:$ADO$424,0)-1))*1000000</f>
        <v>2.8409347</v>
      </c>
      <c r="CU58" s="313">
        <f t="shared" ca="1" si="16"/>
        <v>25.598400920000003</v>
      </c>
      <c r="CV58" s="312">
        <f ca="1">IF(ISERROR(OFFSET('Daten Elementary'!$A$1,MATCH(CV$5,'Daten Elementary'!$A:$A,0)-1,MATCH($AT58,'Daten Elementary'!$A$424:$ADO$424,0)-1)),0,OFFSET('Daten Elementary'!$A$1,MATCH(CV$5,'Daten Elementary'!$A:$A,0)-1,MATCH($AT58,'Daten Elementary'!$A$424:$ADO$424,0)-1))*1000000</f>
        <v>25.598401000000003</v>
      </c>
      <c r="CW58" s="305">
        <f t="shared" ca="1" si="17"/>
        <v>1.0000000031251952</v>
      </c>
      <c r="CX58" s="314">
        <f ca="1">IF(ISERROR(OFFSET('Daten Elementary'!$A$1,MATCH(CX$5,'Daten Elementary'!$A:$A,0)-1,MATCH(AM58,'Daten Elementary'!$A$424:$ADO$424,0)-1)),0,OFFSET('Daten Elementary'!$A$1,MATCH(CX$5,'Daten Elementary'!$A:$A,0)-1,MATCH(AM58,'Daten Elementary'!$A$424:$ADO$424,0)-1))*1000000</f>
        <v>378.71309000000002</v>
      </c>
      <c r="CY58" s="314">
        <f ca="1">IF(ISERROR(OFFSET('Daten Elementary'!$A$1,MATCH(CY$5,'Daten Elementary'!$A:$A,0)-1,MATCH(AN58,'Daten Elementary'!$A$424:$ADO$424,0)-1)),0,OFFSET('Daten Elementary'!$A$1,MATCH(CY$5,'Daten Elementary'!$A:$A,0)-1,MATCH(AN58,'Daten Elementary'!$A$424:$ADO$424,0)-1))*1000000</f>
        <v>0</v>
      </c>
      <c r="CZ58" s="314">
        <f ca="1">IF(ISERROR(OFFSET('Daten Elementary'!$A$1,MATCH(CZ$5,'Daten Elementary'!$A:$A,0)-1,MATCH(AO58,'Daten Elementary'!$A$424:$ADO$424,0)-1)),0,OFFSET('Daten Elementary'!$A$1,MATCH(CZ$5,'Daten Elementary'!$A:$A,0)-1,MATCH(AO58,'Daten Elementary'!$A$424:$ADO$424,0)-1))*1000000</f>
        <v>117.75795000000001</v>
      </c>
      <c r="DA58" s="314">
        <f ca="1">IF(ISERROR(OFFSET('Daten Elementary'!$A$1,MATCH(DA$5,'Daten Elementary'!$A:$A,0)-1,MATCH(AP58,'Daten Elementary'!$A$424:$ADO$424,0)-1)),0,OFFSET('Daten Elementary'!$A$1,MATCH(DA$5,'Daten Elementary'!$A:$A,0)-1,MATCH(AP58,'Daten Elementary'!$A$424:$ADO$424,0)-1))*1000000</f>
        <v>0</v>
      </c>
      <c r="DB58" s="314">
        <f t="shared" ca="1" si="18"/>
        <v>496.47104000000002</v>
      </c>
      <c r="DC58" s="314">
        <f ca="1">IF(ISERROR(OFFSET('Daten Elementary'!$A$1,MATCH(DC$5,'Daten Elementary'!$A:$A,0)-1,MATCH(AQ58,'Daten Elementary'!$A$424:$ADO$424,0)-1)),0,OFFSET('Daten Elementary'!$A$1,MATCH(DC$5,'Daten Elementary'!$A:$A,0)-1,MATCH(AQ58,'Daten Elementary'!$A$424:$ADO$424,0)-1))*1000000</f>
        <v>1.3243467999999998</v>
      </c>
      <c r="DD58" s="314">
        <f ca="1">IF(ISERROR(OFFSET('Daten Elementary'!$A$1,MATCH(DD$5,'Daten Elementary'!$A:$A,0)-1,MATCH(AR58,'Daten Elementary'!$A$424:$ADO$424,0)-1)),0,OFFSET('Daten Elementary'!$A$1,MATCH(DD$5,'Daten Elementary'!$A:$A,0)-1,MATCH(AR58,'Daten Elementary'!$A$424:$ADO$424,0)-1))*1000000</f>
        <v>22.516112999999997</v>
      </c>
      <c r="DE58" s="314">
        <f ca="1">IF(ISERROR(OFFSET('Daten Elementary'!$A$1,MATCH(DE$5,'Daten Elementary'!$A:$A,0)-1,MATCH(AS58,'Daten Elementary'!$A$424:$ADO$424,0)-1)),0,OFFSET('Daten Elementary'!$A$1,MATCH(DE$5,'Daten Elementary'!$A:$A,0)-1,MATCH(AS58,'Daten Elementary'!$A$424:$ADO$424,0)-1))*1000000</f>
        <v>16.914361</v>
      </c>
      <c r="DF58" s="315">
        <f t="shared" ca="1" si="19"/>
        <v>537.22586079999996</v>
      </c>
      <c r="DG58" s="314">
        <f ca="1">IF(ISERROR(OFFSET('Daten Elementary'!$A$1,MATCH(DG$5,'Daten Elementary'!$A:$A,0)-1,MATCH($AT58,'Daten Elementary'!$A$424:$ADO$424,0)-1)),0,OFFSET('Daten Elementary'!$A$1,MATCH(DG$5,'Daten Elementary'!$A:$A,0)-1,MATCH($AT58,'Daten Elementary'!$A$424:$ADO$424,0)-1))*1000000</f>
        <v>537.22586000000001</v>
      </c>
      <c r="DH58" s="305">
        <f t="shared" ca="1" si="20"/>
        <v>0.99999999851086852</v>
      </c>
      <c r="DI58" s="316">
        <f ca="1">IF(ISERROR(OFFSET('Daten Elementary'!$A$1,MATCH(DI$5,'Daten Elementary'!$A:$A,0)-1,MATCH(AM58,'Daten Elementary'!$A$424:$ADO$424,0)-1)),0,OFFSET('Daten Elementary'!$A$1,MATCH(DI$5,'Daten Elementary'!$A:$A,0)-1,MATCH(AM58,'Daten Elementary'!$A$424:$ADO$424,0)-1))*1000000</f>
        <v>233.87</v>
      </c>
      <c r="DJ58" s="316">
        <f ca="1">IF(ISERROR(OFFSET('Daten Elementary'!$A$1,MATCH(DJ$5,'Daten Elementary'!$A:$A,0)-1,MATCH(AN58,'Daten Elementary'!$A$424:$ADO$424,0)-1)),0,OFFSET('Daten Elementary'!$A$1,MATCH(DJ$5,'Daten Elementary'!$A:$A,0)-1,MATCH(AN58,'Daten Elementary'!$A$424:$ADO$424,0)-1))*1000000</f>
        <v>0</v>
      </c>
      <c r="DK58" s="316">
        <f ca="1">IF(ISERROR(OFFSET('Daten Elementary'!$A$1,MATCH(DK$5,'Daten Elementary'!$A:$A,0)-1,MATCH(AO58,'Daten Elementary'!$A$424:$ADO$424,0)-1)),0,OFFSET('Daten Elementary'!$A$1,MATCH(DK$5,'Daten Elementary'!$A:$A,0)-1,MATCH(AO58,'Daten Elementary'!$A$424:$ADO$424,0)-1))*1000000</f>
        <v>126.02146</v>
      </c>
      <c r="DL58" s="316">
        <f ca="1">IF(ISERROR(OFFSET('Daten Elementary'!$A$1,MATCH(DL$5,'Daten Elementary'!$A:$A,0)-1,MATCH(AP58,'Daten Elementary'!$A$424:$ADO$424,0)-1)),0,OFFSET('Daten Elementary'!$A$1,MATCH(DL$5,'Daten Elementary'!$A:$A,0)-1,MATCH(AP58,'Daten Elementary'!$A$424:$ADO$424,0)-1))*1000000</f>
        <v>0</v>
      </c>
      <c r="DM58" s="316">
        <f t="shared" ca="1" si="21"/>
        <v>359.89146</v>
      </c>
      <c r="DN58" s="316">
        <f ca="1">IF(ISERROR(OFFSET('Daten Elementary'!$A$1,MATCH(DN$5,'Daten Elementary'!$A:$A,0)-1,MATCH(AQ58,'Daten Elementary'!$A$424:$ADO$424,0)-1)),0,OFFSET('Daten Elementary'!$A$1,MATCH(DN$5,'Daten Elementary'!$A:$A,0)-1,MATCH(AQ58,'Daten Elementary'!$A$424:$ADO$424,0)-1))*1000000</f>
        <v>2.4150284999999996</v>
      </c>
      <c r="DO58" s="316">
        <f ca="1">IF(ISERROR(OFFSET('Daten Elementary'!$A$1,MATCH(DO$5,'Daten Elementary'!$A:$A,0)-1,MATCH(AR58,'Daten Elementary'!$A$424:$ADO$424,0)-1)),0,OFFSET('Daten Elementary'!$A$1,MATCH(DO$5,'Daten Elementary'!$A:$A,0)-1,MATCH(AR58,'Daten Elementary'!$A$424:$ADO$424,0)-1))*1000000</f>
        <v>38.118835999999995</v>
      </c>
      <c r="DP58" s="316">
        <f ca="1">IF(ISERROR(OFFSET('Daten Elementary'!$A$1,MATCH(DP$5,'Daten Elementary'!$A:$A,0)-1,MATCH(AS58,'Daten Elementary'!$A$424:$ADO$424,0)-1)),0,OFFSET('Daten Elementary'!$A$1,MATCH(DP$5,'Daten Elementary'!$A:$A,0)-1,MATCH(AS58,'Daten Elementary'!$A$424:$ADO$424,0)-1))*1000000</f>
        <v>19.395820999999998</v>
      </c>
      <c r="DQ58" s="317">
        <f t="shared" ca="1" si="22"/>
        <v>419.8211455</v>
      </c>
      <c r="DR58" s="316">
        <f ca="1">IF(ISERROR(OFFSET('Daten Elementary'!$A$1,MATCH(DR$5,'Daten Elementary'!$A:$A,0)-1,MATCH($AT58,'Daten Elementary'!$A$424:$ADO$424,0)-1)),0,OFFSET('Daten Elementary'!$A$1,MATCH(DR$5,'Daten Elementary'!$A:$A,0)-1,MATCH($AT58,'Daten Elementary'!$A$424:$ADO$424,0)-1))*1000000</f>
        <v>419.82114000000001</v>
      </c>
      <c r="DS58" s="305">
        <f t="shared" ca="1" si="23"/>
        <v>0.99999998689918301</v>
      </c>
      <c r="DT58" s="318">
        <f ca="1">IF(ISERROR(OFFSET('Daten UBP13'!$A$1,MATCH(DT$5,'Daten UBP13'!$A:$A,0)-1,MATCH(AM58,'Daten UBP13'!$A$424:$AEG$424,0)-1)),0,OFFSET('Daten UBP13'!$A$1,MATCH(DT$5,'Daten UBP13'!$A:$A,0)-1,MATCH(AM58,'Daten UBP13'!$A$424:$AEG$424,0)-1))</f>
        <v>229.48322999999999</v>
      </c>
      <c r="DU58" s="318">
        <f ca="1">IF(ISERROR(OFFSET('Daten UBP13'!$A$1,MATCH(DU$5,'Daten UBP13'!$A:$A,0)-1,MATCH(AN58,'Daten UBP13'!$A$424:$AEG$424,0)-1)),0,OFFSET('Daten UBP13'!$A$1,MATCH(DU$5,'Daten UBP13'!$A:$A,0)-1,MATCH(AN58,'Daten UBP13'!$A$424:$AEG$424,0)-1))</f>
        <v>0</v>
      </c>
      <c r="DV58" s="318">
        <f ca="1">IF(ISERROR(OFFSET('Daten UBP13'!$A$1,MATCH(DV$5,'Daten UBP13'!$A:$A,0)-1,MATCH(AO58,'Daten UBP13'!$A$424:$AEG$424,0)-1)),0,OFFSET('Daten UBP13'!$A$1,MATCH(DV$5,'Daten UBP13'!$A:$A,0)-1,MATCH(AO58,'Daten UBP13'!$A$424:$AEG$424,0)-1))</f>
        <v>64.447107000000003</v>
      </c>
      <c r="DW58" s="318">
        <f ca="1">IF(ISERROR(OFFSET('Daten UBP13'!$A$1,MATCH(DW$5,'Daten UBP13'!$A:$A,0)-1,MATCH(AP58,'Daten UBP13'!$A$424:$AEG$424,0)-1)),0,OFFSET('Daten UBP13'!$A$1,MATCH(DW$5,'Daten UBP13'!$A:$A,0)-1,MATCH(AP58,'Daten UBP13'!$A$424:$AEG$424,0)-1))</f>
        <v>0</v>
      </c>
      <c r="DX58" s="318">
        <f t="shared" ca="1" si="24"/>
        <v>293.93033700000001</v>
      </c>
      <c r="DY58" s="318">
        <f ca="1">IF(ISERROR(OFFSET('Daten UBP13'!$A$1,MATCH(DY$5,'Daten UBP13'!$A:$A,0)-1,MATCH(AQ58,'Daten UBP13'!$A$424:$AEG$424,0)-1)),0,OFFSET('Daten UBP13'!$A$1,MATCH(DY$5,'Daten UBP13'!$A:$A,0)-1,MATCH(AQ58,'Daten UBP13'!$A$424:$AEG$424,0)-1))</f>
        <v>1.94259</v>
      </c>
      <c r="DZ58" s="318">
        <f ca="1">IF(ISERROR(OFFSET('Daten UBP13'!$A$1,MATCH(DZ$5,'Daten UBP13'!$A:$A,0)-1,MATCH(AR58,'Daten UBP13'!$A$424:$AEG$424,0)-1)),0,OFFSET('Daten UBP13'!$A$1,MATCH(DZ$5,'Daten UBP13'!$A:$A,0)-1,MATCH(AR58,'Daten UBP13'!$A$424:$AEG$424,0)-1))</f>
        <v>33.327340999999997</v>
      </c>
      <c r="EA58" s="318">
        <f ca="1">IF(ISERROR(OFFSET('Daten UBP13'!$A$1,MATCH(EA$5,'Daten UBP13'!$A:$A,0)-1,MATCH(AS58,'Daten UBP13'!$A$424:$AEG$424,0)-1)),0,OFFSET('Daten UBP13'!$A$1,MATCH(EA$5,'Daten UBP13'!$A:$A,0)-1,MATCH(AS58,'Daten UBP13'!$A$424:$AEG$424,0)-1))</f>
        <v>24.272181</v>
      </c>
      <c r="EB58" s="319">
        <f t="shared" ca="1" si="25"/>
        <v>353.47244899999998</v>
      </c>
      <c r="EC58" s="318">
        <f ca="1">IF(ISERROR(OFFSET('Daten UBP13'!$A$1,MATCH(EC$5,'Daten UBP13'!$A:$A,0)-1,MATCH(AT58,'Daten UBP13'!$A$424:$AEG$424,0)-1)),0,OFFSET('Daten UBP13'!$A$1,MATCH(EC$5,'Daten UBP13'!$A:$A,0)-1,MATCH(AT58,'Daten UBP13'!$A$424:$AEG$424,0)-1))</f>
        <v>353.47244999999998</v>
      </c>
      <c r="ED58" s="305">
        <f t="shared" ca="1" si="26"/>
        <v>1.0000000028290748</v>
      </c>
      <c r="EE58" s="320">
        <f ca="1">IF(ISERROR(OFFSET('Daten ReCiPe'!$A$1,MATCH(EE$5,'Daten ReCiPe'!$A:$A,0)-1,MATCH(AM58,'Daten ReCiPe'!$A$424:$ADO$424,0)-1)),0,OFFSET('Daten ReCiPe'!$A$1,MATCH(EE$5,'Daten ReCiPe'!$A:$A,0)-1,MATCH(AM58,'Daten ReCiPe'!$A$424:$ADO$424,0)-1))*1000</f>
        <v>6.4071743000000003</v>
      </c>
      <c r="EF58" s="320">
        <f ca="1">IF(ISERROR(OFFSET('Daten ReCiPe'!$A$1,MATCH(EF$5,'Daten ReCiPe'!$A:$A,0)-1,MATCH(AN58,'Daten ReCiPe'!$A$424:$ADO$424,0)-1)),0,OFFSET('Daten ReCiPe'!$A$1,MATCH(EF$5,'Daten ReCiPe'!$A:$A,0)-1,MATCH(AN58,'Daten ReCiPe'!$A$424:$ADO$424,0)-1))*1000</f>
        <v>0</v>
      </c>
      <c r="EG58" s="320">
        <f ca="1">IF(ISERROR(OFFSET('Daten ReCiPe'!$A$1,MATCH(EG$5,'Daten ReCiPe'!$A:$A,0)-1,MATCH(AO58,'Daten ReCiPe'!$A$424:$ADO$424,0)-1)),0,OFFSET('Daten ReCiPe'!$A$1,MATCH(EG$5,'Daten ReCiPe'!$A:$A,0)-1,MATCH(AO58,'Daten ReCiPe'!$A$424:$ADO$424,0)-1))*1000</f>
        <v>9.6774452000000011</v>
      </c>
      <c r="EH58" s="320">
        <f ca="1">IF(ISERROR(OFFSET('Daten ReCiPe'!$A$1,MATCH(EH$5,'Daten ReCiPe'!$A:$A,0)-1,MATCH(AP58,'Daten ReCiPe'!$A$424:$ADO$424,0)-1)),0,OFFSET('Daten ReCiPe'!$A$1,MATCH(EH$5,'Daten ReCiPe'!$A:$A,0)-1,MATCH(AP58,'Daten ReCiPe'!$A$424:$ADO$424,0)-1))*1000</f>
        <v>0</v>
      </c>
      <c r="EI58" s="320">
        <f t="shared" ca="1" si="27"/>
        <v>16.084619500000002</v>
      </c>
      <c r="EJ58" s="320">
        <f ca="1">IF(ISERROR(OFFSET('Daten ReCiPe'!$A$1,MATCH(EJ$5,'Daten ReCiPe'!$A:$A,0)-1,MATCH(AQ58,'Daten ReCiPe'!$A$424:$ADO$424,0)-1)),0,OFFSET('Daten ReCiPe'!$A$1,MATCH(EJ$5,'Daten ReCiPe'!$A:$A,0)-1,MATCH(AQ58,'Daten ReCiPe'!$A$424:$ADO$424,0)-1))*1000</f>
        <v>0.17797288999999999</v>
      </c>
      <c r="EK58" s="320">
        <f ca="1">IF(ISERROR(OFFSET('Daten ReCiPe'!$A$1,MATCH(EK$5,'Daten ReCiPe'!$A:$A,0)-1,MATCH(AR58,'Daten ReCiPe'!$A$424:$ADO$424,0)-1)),0,OFFSET('Daten ReCiPe'!$A$1,MATCH(EK$5,'Daten ReCiPe'!$A:$A,0)-1,MATCH(AR58,'Daten ReCiPe'!$A$424:$ADO$424,0)-1))*1000</f>
        <v>2.5799227</v>
      </c>
      <c r="EL58" s="320">
        <f ca="1">IF(ISERROR(OFFSET('Daten ReCiPe'!$A$1,MATCH(EL$5,'Daten ReCiPe'!$A:$A,0)-1,MATCH(AS58,'Daten ReCiPe'!$A$424:$ADO$424,0)-1)),0,OFFSET('Daten ReCiPe'!$A$1,MATCH(EL$5,'Daten ReCiPe'!$A:$A,0)-1,MATCH(AS58,'Daten ReCiPe'!$A$424:$ADO$424,0)-1))*1000</f>
        <v>0.92966933000000007</v>
      </c>
      <c r="EM58" s="321">
        <f t="shared" ca="1" si="28"/>
        <v>19.772184420000002</v>
      </c>
      <c r="EN58" s="320">
        <f ca="1">IF(ISERROR(OFFSET('Daten ReCiPe'!$A$1,MATCH(EN$5,'Daten ReCiPe'!$A:$A,0)-1,MATCH(AT58,'Daten ReCiPe'!$A$424:$ADO$424,0)-1)),0,OFFSET('Daten ReCiPe'!$A$1,MATCH(EN$5,'Daten ReCiPe'!$A:$A,0)-1,MATCH(AT58,'Daten ReCiPe'!$A$424:$ADO$424,0)-1))*1000</f>
        <v>19.772184000000003</v>
      </c>
      <c r="EO58" s="305">
        <f t="shared" ca="1" si="29"/>
        <v>0.99999997875803759</v>
      </c>
      <c r="EP58" s="322">
        <f ca="1">IF(ISERROR(OFFSET('Daten Elementary'!$A$1,MATCH(EP$5,'Daten Elementary'!$A:$A,0)-1,MATCH(AM58,'Daten Elementary'!$A$424:$ADO$424,0)-1)),0,OFFSET('Daten Elementary'!$A$1,MATCH(EP$5,'Daten Elementary'!$A:$A,0)-1,MATCH(AM58,'Daten Elementary'!$A$424:$ADO$424,0)-1))*1000000</f>
        <v>0.64094834000000001</v>
      </c>
      <c r="EQ58" s="322">
        <f ca="1">IF(ISERROR(OFFSET('Daten Elementary'!$A$1,MATCH(EQ$5,'Daten Elementary'!$A:$A,0)-1,MATCH(AN58,'Daten Elementary'!$A$424:$ADO$424,0)-1)),0,OFFSET('Daten Elementary'!$A$1,MATCH(EQ$5,'Daten Elementary'!$A:$A,0)-1,MATCH(AN58,'Daten Elementary'!$A$424:$ADO$424,0)-1))*1000000</f>
        <v>0</v>
      </c>
      <c r="ER58" s="322">
        <f ca="1">IF(ISERROR(OFFSET('Daten Elementary'!$A$1,MATCH(ER$5,'Daten Elementary'!$A:$A,0)-1,MATCH(AO58,'Daten Elementary'!$A$424:$ADO$424,0)-1)),0,OFFSET('Daten Elementary'!$A$1,MATCH(ER$5,'Daten Elementary'!$A:$A,0)-1,MATCH(AO58,'Daten Elementary'!$A$424:$ADO$424,0)-1))*1000000</f>
        <v>309.80294000000004</v>
      </c>
      <c r="ES58" s="322">
        <f ca="1">IF(ISERROR(OFFSET('Daten Elementary'!$A$1,MATCH(ES$5,'Daten Elementary'!$A:$A,0)-1,MATCH(AP58,'Daten Elementary'!$A$424:$ADO$424,0)-1)),0,OFFSET('Daten Elementary'!$A$1,MATCH(ES$5,'Daten Elementary'!$A:$A,0)-1,MATCH(AP58,'Daten Elementary'!$A$424:$ADO$424,0)-1))*1000000</f>
        <v>0</v>
      </c>
      <c r="ET58" s="322">
        <f t="shared" ca="1" si="30"/>
        <v>310.44388834000006</v>
      </c>
      <c r="EU58" s="322">
        <f ca="1">IF(ISERROR(OFFSET('Daten Elementary'!$A$1,MATCH(EU$5,'Daten Elementary'!$A:$A,0)-1,MATCH(AQ58,'Daten Elementary'!$A$424:$ADO$424,0)-1)),0,OFFSET('Daten Elementary'!$A$1,MATCH(EU$5,'Daten Elementary'!$A:$A,0)-1,MATCH(AQ58,'Daten Elementary'!$A$424:$ADO$424,0)-1))*1000000</f>
        <v>4.0737104999999998</v>
      </c>
      <c r="EV58" s="322">
        <f ca="1">IF(ISERROR(OFFSET('Daten Elementary'!$A$1,MATCH(EV$5,'Daten Elementary'!$A:$A,0)-1,MATCH(AR58,'Daten Elementary'!$A$424:$ADO$424,0)-1)),0,OFFSET('Daten Elementary'!$A$1,MATCH(EV$5,'Daten Elementary'!$A:$A,0)-1,MATCH(AR58,'Daten Elementary'!$A$424:$ADO$424,0)-1))*1000000</f>
        <v>71.061172000000013</v>
      </c>
      <c r="EW58" s="322">
        <f ca="1">IF(ISERROR(OFFSET('Daten Elementary'!$A$1,MATCH(EW$5,'Daten Elementary'!$A:$A,0)-1,MATCH(AS58,'Daten Elementary'!$A$424:$ADO$424,0)-1)),0,OFFSET('Daten Elementary'!$A$1,MATCH(EW$5,'Daten Elementary'!$A:$A,0)-1,MATCH(AS58,'Daten Elementary'!$A$424:$ADO$424,0)-1))*1000000</f>
        <v>18.433592999999998</v>
      </c>
      <c r="EX58" s="323">
        <f t="shared" ca="1" si="31"/>
        <v>404.01236384000003</v>
      </c>
      <c r="EY58" s="322">
        <f ca="1">IF(ISERROR(OFFSET('Daten Elementary'!$A$1,MATCH(EY$5,'Daten Elementary'!$A:$A,0)-1,MATCH($AT58,'Daten Elementary'!$A$424:$ADO$424,0)-1)),0,OFFSET('Daten Elementary'!$A$1,MATCH(EY$5,'Daten Elementary'!$A:$A,0)-1,MATCH($AT58,'Daten Elementary'!$A$424:$ADO$424,0)-1))*1000000</f>
        <v>404.01237000000003</v>
      </c>
      <c r="EZ58" s="305">
        <f t="shared" ca="1" si="32"/>
        <v>1.0000000152470581</v>
      </c>
      <c r="FA58" s="314">
        <f ca="1">IF(ISERROR(OFFSET('Daten Elementary'!$A$1,MATCH(FA$5,'Daten Elementary'!$A:$A,0)-1,MATCH(AM58,'Daten Elementary'!$A$424:$ADO$424,0)-1)),0,OFFSET('Daten Elementary'!$A$1,MATCH(FA$5,'Daten Elementary'!$A:$A,0)-1,MATCH(AM58,'Daten Elementary'!$A$424:$ADO$424,0)-1))*1000</f>
        <v>128.95000000000002</v>
      </c>
      <c r="FB58" s="314">
        <f ca="1">IF(ISERROR(OFFSET('Daten Elementary'!$A$1,MATCH(FB$5,'Daten Elementary'!$A:$A,0)-1,MATCH(AN58,'Daten Elementary'!$A$424:$ADO$424,0)-1)),0,OFFSET('Daten Elementary'!$A$1,MATCH(FB$5,'Daten Elementary'!$A:$A,0)-1,MATCH(AN58,'Daten Elementary'!$A$424:$ADO$424,0)-1))*1000</f>
        <v>0</v>
      </c>
      <c r="FC58" s="314">
        <f ca="1">IF(ISERROR(OFFSET('Daten Elementary'!$A$1,MATCH(FC$5,'Daten Elementary'!$A:$A,0)-1,MATCH(AO58,'Daten Elementary'!$A$424:$ADO$424,0)-1)),0,OFFSET('Daten Elementary'!$A$1,MATCH(FC$5,'Daten Elementary'!$A:$A,0)-1,MATCH(AO58,'Daten Elementary'!$A$424:$ADO$424,0)-1))*1000</f>
        <v>30.003069</v>
      </c>
      <c r="FD58" s="314">
        <f ca="1">IF(ISERROR(OFFSET('Daten Elementary'!$A$1,MATCH(FD$5,'Daten Elementary'!$A:$A,0)-1,MATCH(AP58,'Daten Elementary'!$A$424:$ADO$424,0)-1)),0,OFFSET('Daten Elementary'!$A$1,MATCH(FD$5,'Daten Elementary'!$A:$A,0)-1,MATCH(AP58,'Daten Elementary'!$A$424:$ADO$424,0)-1))*1000</f>
        <v>0</v>
      </c>
      <c r="FE58" s="314">
        <f t="shared" ca="1" si="33"/>
        <v>158.95306900000003</v>
      </c>
      <c r="FF58" s="314">
        <f ca="1">IF(ISERROR(OFFSET('Daten Elementary'!$A$1,MATCH(FF$5,'Daten Elementary'!$A:$A,0)-1,MATCH(AQ58,'Daten Elementary'!$A$424:$ADO$424,0)-1)),0,OFFSET('Daten Elementary'!$A$1,MATCH(FF$5,'Daten Elementary'!$A:$A,0)-1,MATCH(AQ58,'Daten Elementary'!$A$424:$ADO$424,0)-1))*1000</f>
        <v>1.1902988000000001</v>
      </c>
      <c r="FG58" s="314">
        <f ca="1">IF(ISERROR(OFFSET('Daten Elementary'!$A$1,MATCH(FG$5,'Daten Elementary'!$A:$A,0)-1,MATCH(AR58,'Daten Elementary'!$A$424:$ADO$424,0)-1)),0,OFFSET('Daten Elementary'!$A$1,MATCH(FG$5,'Daten Elementary'!$A:$A,0)-1,MATCH(AR58,'Daten Elementary'!$A$424:$ADO$424,0)-1))*1000</f>
        <v>21.466473999999998</v>
      </c>
      <c r="FH58" s="314">
        <f ca="1">IF(ISERROR(OFFSET('Daten Elementary'!$A$1,MATCH(FH$5,'Daten Elementary'!$A:$A,0)-1,MATCH(AS58,'Daten Elementary'!$A$424:$ADO$424,0)-1)),0,OFFSET('Daten Elementary'!$A$1,MATCH(FH$5,'Daten Elementary'!$A:$A,0)-1,MATCH(AS58,'Daten Elementary'!$A$424:$ADO$424,0)-1))*1000</f>
        <v>6.8814317999999997</v>
      </c>
      <c r="FI58" s="315">
        <f t="shared" ca="1" si="34"/>
        <v>188.49127360000003</v>
      </c>
      <c r="FJ58" s="314">
        <f ca="1">IF(ISERROR(OFFSET('Daten Elementary'!$A$1,MATCH(FJ$5,'Daten Elementary'!$A:$A,0)-1,MATCH($AT58,'Daten Elementary'!$A$424:$ADO$424,0)-1)),0,OFFSET('Daten Elementary'!$A$1,MATCH(FJ$5,'Daten Elementary'!$A:$A,0)-1,MATCH($AT58,'Daten Elementary'!$A$424:$ADO$424,0)-1))*1000</f>
        <v>188.49126999999999</v>
      </c>
      <c r="FK58" s="305">
        <f t="shared" ca="1" si="35"/>
        <v>0.99999998090097242</v>
      </c>
      <c r="FL58" s="314">
        <f ca="1">IF(ISERROR(OFFSET('Daten Elementary'!$A$1,MATCH(FL$5,'Daten Elementary'!$A:$A,0)-1,MATCH(AM58,'Daten Elementary'!$A$424:$ADO$424,0)-1)),0,OFFSET('Daten Elementary'!$A$1,MATCH(FL$5,'Daten Elementary'!$A:$A,0)-1,MATCH(AM58,'Daten Elementary'!$A$424:$ADO$424,0)-1))</f>
        <v>0</v>
      </c>
      <c r="FM58" s="314">
        <f ca="1">IF(ISERROR(OFFSET('Daten Elementary'!$A$1,MATCH(FM$5,'Daten Elementary'!$A:$A,0)-1,MATCH(AN58,'Daten Elementary'!$A$424:$ADO$424,0)-1)),0,OFFSET('Daten Elementary'!$A$1,MATCH(FM$5,'Daten Elementary'!$A:$A,0)-1,MATCH(AN58,'Daten Elementary'!$A$424:$ADO$424,0)-1))</f>
        <v>0</v>
      </c>
      <c r="FN58" s="314">
        <f ca="1">IF(ISERROR(OFFSET('Daten Elementary'!$A$1,MATCH(FN$5,'Daten Elementary'!$A:$A,0)-1,MATCH(AO58,'Daten Elementary'!$A$424:$ADO$424,0)-1)),0,OFFSET('Daten Elementary'!$A$1,MATCH(FN$5,'Daten Elementary'!$A:$A,0)-1,MATCH(AO58,'Daten Elementary'!$A$424:$ADO$424,0)-1))</f>
        <v>0</v>
      </c>
      <c r="FO58" s="314">
        <f ca="1">IF(ISERROR(OFFSET('Daten Elementary'!$A$1,MATCH(FO$5,'Daten Elementary'!$A:$A,0)-1,MATCH(AP58,'Daten Elementary'!$A$424:$ADO$424,0)-1)),0,OFFSET('Daten Elementary'!$A$1,MATCH(FO$5,'Daten Elementary'!$A:$A,0)-1,MATCH(AP58,'Daten Elementary'!$A$424:$ADO$424,0)-1))</f>
        <v>0</v>
      </c>
      <c r="FP58" s="314">
        <f t="shared" ca="1" si="36"/>
        <v>0</v>
      </c>
      <c r="FQ58" s="314">
        <f ca="1">IF(ISERROR(OFFSET('Daten Elementary'!$A$1,MATCH(FQ$5,'Daten Elementary'!$A:$A,0)-1,MATCH(AQ58,'Daten Elementary'!$A$424:$ADO$424,0)-1)),0,OFFSET('Daten Elementary'!$A$1,MATCH(FQ$5,'Daten Elementary'!$A:$A,0)-1,MATCH(AQ58,'Daten Elementary'!$A$424:$ADO$424,0)-1))</f>
        <v>0</v>
      </c>
      <c r="FR58" s="314">
        <f ca="1">IF(ISERROR(OFFSET('Daten Elementary'!$A$1,MATCH(FR$5,'Daten Elementary'!$A:$A,0)-1,MATCH(AR58,'Daten Elementary'!$A$424:$ADO$424,0)-1)),0,OFFSET('Daten Elementary'!$A$1,MATCH(FR$5,'Daten Elementary'!$A:$A,0)-1,MATCH(AR58,'Daten Elementary'!$A$424:$ADO$424,0)-1))</f>
        <v>0</v>
      </c>
      <c r="FS58" s="314">
        <f ca="1">IF(ISERROR(OFFSET('Daten Elementary'!$A$1,MATCH(FS$5,'Daten Elementary'!$A:$A,0)-1,MATCH(AS58,'Daten Elementary'!$A$424:$ADO$424,0)-1)),0,OFFSET('Daten Elementary'!$A$1,MATCH(FS$5,'Daten Elementary'!$A:$A,0)-1,MATCH(AS58,'Daten Elementary'!$A$424:$ADO$424,0)-1))</f>
        <v>0</v>
      </c>
      <c r="FT58" s="315">
        <f t="shared" ca="1" si="37"/>
        <v>0</v>
      </c>
      <c r="FU58" s="314">
        <f ca="1">IF(ISERROR(OFFSET('Daten Elementary'!$A$1,MATCH(FU$5,'Daten Elementary'!$A:$A,0)-1,MATCH($AT58,'Daten Elementary'!$A$424:$ADO$424,0)-1)),0,OFFSET('Daten Elementary'!$A$1,MATCH(FU$5,'Daten Elementary'!$A:$A,0)-1,MATCH($AT58,'Daten Elementary'!$A$424:$ADO$424,0)-1))</f>
        <v>0</v>
      </c>
      <c r="FV58" s="305">
        <f t="shared" ca="1" si="38"/>
        <v>0</v>
      </c>
      <c r="FW58" s="324"/>
      <c r="FX58" s="231" t="str">
        <f t="shared" si="39"/>
        <v>Motorrad (&gt;750ccm), Benzin (EURO 2)</v>
      </c>
      <c r="FY58" s="231" t="str">
        <f t="shared" si="2"/>
        <v>Motorrad (&gt;750ccm)</v>
      </c>
      <c r="FZ58" s="231" t="str">
        <f t="shared" si="3"/>
        <v>, Benzin</v>
      </c>
      <c r="GA58" s="231" t="str">
        <f t="shared" si="4"/>
        <v xml:space="preserve"> (EURO 2)</v>
      </c>
      <c r="GB58" s="231"/>
    </row>
    <row r="59" spans="1:184" ht="16.5" customHeight="1">
      <c r="A59" s="339"/>
      <c r="B59" s="344"/>
      <c r="C59" s="332" t="s">
        <v>363</v>
      </c>
      <c r="D59" s="332" t="s">
        <v>34</v>
      </c>
      <c r="E59" s="327" t="s">
        <v>25</v>
      </c>
      <c r="F59" s="102">
        <v>1.3347844724931459</v>
      </c>
      <c r="G59" s="31">
        <v>2</v>
      </c>
      <c r="H59" s="87">
        <f t="shared" si="54"/>
        <v>0.66739223624657296</v>
      </c>
      <c r="I59" s="99">
        <v>5.297813333333333</v>
      </c>
      <c r="J59" s="101"/>
      <c r="K59" s="100">
        <v>220</v>
      </c>
      <c r="L59" s="86"/>
      <c r="M59" s="86"/>
      <c r="N59" s="38" t="s">
        <v>99</v>
      </c>
      <c r="O59" s="6">
        <f ca="1">(IF(ISERROR(INDEX(INDIRECT($D$268),MATCH($AM59,$AM$4:$AM$275,0),MATCH(O$304,INDIRECT($E$268),0))*$I59/$AD59),0,INDEX(INDIRECT($D$268),MATCH($AM59,$AM$4:$AM$275,0),MATCH(O$304,INDIRECT($E$268),0))*$I59/$AD59)+IF(ISERROR(INDEX(INDIRECT($D$268),MATCH($AN59,$AN$4:$AN$275,0),MATCH(O$305,INDIRECT($E$268),0))*$J59/$AE59),0,INDEX(INDIRECT($D$268),MATCH($AN59,$AN$4:$AN$275,0),MATCH(O$305,INDIRECT($E$268),0))*$J59/$AE59))*$AC59/$F59</f>
        <v>95.89750453188411</v>
      </c>
      <c r="P59" s="6">
        <f ca="1">(IF(ISERROR(INDEX(INDIRECT($D$268),MATCH($AO59,$AO$4:$AO$275,0),MATCH(P$304,INDIRECT($E$268),0))*$I59/$AD59),0,INDEX(INDIRECT($D$268),MATCH($AO59,$AO$4:$AO$275,0),MATCH(P$304,INDIRECT($E$268),0))*$I59/$AD59)+IF(ISERROR(INDEX(INDIRECT($D$268),MATCH($AP59,$AP$4:$AP$275,0),MATCH(P$305,INDIRECT($E$268),0))*$J59/$AE59),0,INDEX(INDIRECT($D$268),MATCH($AP59,$AP$4:$AP$275,0),MATCH(P$305,INDIRECT($E$268),0))*$J59/$AE59))*$AC59/$F59</f>
        <v>25.516123165850573</v>
      </c>
      <c r="Q59" s="6">
        <f ca="1">INDEX(INDIRECT($D$268),MATCH($AQ59,$AQ$4:$AQ$284,0),MATCH(Q$4,INDIRECT($E$268),0))*$K59*$AC59/$F59/$AF59</f>
        <v>0.99354856707535599</v>
      </c>
      <c r="R59" s="6">
        <f ca="1">INDEX(INDIRECT($D$268),MATCH($AR59,$AR$4:$AR$284,0),MATCH(R$4,INDIRECT($E$268),0))*$K59*$AC59/$F59/$AF59</f>
        <v>17.55817473380171</v>
      </c>
      <c r="S59" s="6">
        <f ca="1">INDEX(INDIRECT($D$268),MATCH($AS59,$AS$4:$AS$284,0),MATCH(S$4,INDIRECT($E$268),0))*$K59*$AC59/$F59/$AF59</f>
        <v>5.7433180846650629</v>
      </c>
      <c r="T59" s="7">
        <f t="shared" ca="1" si="53"/>
        <v>145.70866908327682</v>
      </c>
      <c r="U59" s="6">
        <f>IF($B$268=6,(IF(OR(AJ59="Benzin",AJ59="Diesel"),$AK59*INDEX('DIN EN 16258'!$I:$I,MATCH('mobitool-Faktoren v2.0'!$AI59,'DIN EN 16258'!$A:$A,0))*$I59/$AD59+$AL59*INDEX('DIN EN 16258'!$I:$I,MATCH('mobitool-Faktoren v2.0'!$AJ59,'DIN EN 16258'!$A:$A,0))*$I59/$AD59,IF(ISERROR($AK59*INDEX('DIN EN 16258'!$I:$I,MATCH('mobitool-Faktoren v2.0'!$AI59,'DIN EN 16258'!$A:$A,0))*$I59/$AD59),0,$AK59*INDEX('DIN EN 16258'!$I:$I,MATCH('mobitool-Faktoren v2.0'!$AI59,'DIN EN 16258'!$A:$A,0))*$I59/$AD59)+IF(ISERROR($AL59*INDEX('DIN EN 16258'!$I:$I,MATCH('mobitool-Faktoren v2.0'!$AJ59,'DIN EN 16258'!$A:$A,0))*$J59/$AE59),0,$AL59*INDEX('DIN EN 16258'!$I:$I,MATCH('mobitool-Faktoren v2.0'!$AJ59,'DIN EN 16258'!$A:$A,0))*$J59/$AE59)))*1000,
IF($B$268=1,(IF(OR(AJ59="Benzin",AJ59="Diesel"),$AK59*INDEX('DIN EN 16258'!$D:$D,MATCH('mobitool-Faktoren v2.0'!$AI59,'DIN EN 16258'!$A:$A,0))*$I59/$AD59+$AL59*INDEX('DIN EN 16258'!$D:$D,MATCH('mobitool-Faktoren v2.0'!$AJ59,'DIN EN 16258'!$A:$A,0))*$I59/$AD59,IF(ISERROR($AK59*INDEX('DIN EN 16258'!$D:$D,MATCH('mobitool-Faktoren v2.0'!$AI59,'DIN EN 16258'!$A:$A,0))*$I59/$AD59),0,$AK59*INDEX('DIN EN 16258'!$D:$D,MATCH('mobitool-Faktoren v2.0'!$AI59,'DIN EN 16258'!$A:$A,0))*$I59/$AD59)+IF(ISERROR($AL59*INDEX('DIN EN 16258'!$D:$D,MATCH('mobitool-Faktoren v2.0'!$AJ59,'DIN EN 16258'!$A:$A,0))*$J59/$AE59),0,$AL59*INDEX('DIN EN 16258'!$D:$D,MATCH('mobitool-Faktoren v2.0'!$AJ59,'DIN EN 16258'!$A:$A,0))*$J59/$AE59))),0))*$AC59/$F59</f>
        <v>96.74389585818551</v>
      </c>
      <c r="V59" s="6">
        <f>IF($B$268=6,(IF(OR(AJ59="Benzin",AJ59="Diesel"),$AK59*INDEX('DIN EN 16258'!$L:$L,MATCH('mobitool-Faktoren v2.0'!$AI59,'DIN EN 16258'!$A:$A,0))*$I59/$AD59+$AL59*INDEX('DIN EN 16258'!$L:$L,MATCH('mobitool-Faktoren v2.0'!$AJ59,'DIN EN 16258'!$A:$A,0))*$I59/$AD59,IF(ISERROR($AK59*INDEX('DIN EN 16258'!$L:$L,MATCH('mobitool-Faktoren v2.0'!$AI59,'DIN EN 16258'!$A:$A,0))*$I59/$AD59),0,$AK59*INDEX('DIN EN 16258'!$L:$L,MATCH('mobitool-Faktoren v2.0'!$AI59,'DIN EN 16258'!$A:$A,0))*$I59/$AD59)+IF(ISERROR($AL59*INDEX('DIN EN 16258'!$L:$L,MATCH('mobitool-Faktoren v2.0'!$AJ59,'DIN EN 16258'!$A:$A,0))*$J59/$AE59),0,$AL59*INDEX('DIN EN 16258'!$L:$L,MATCH('mobitool-Faktoren v2.0'!$AJ59,'DIN EN 16258'!$A:$A,0))*$J59/$AE59)))*1000,
IF($B$268=1,(IF(OR(AJ59="Benzin",AJ59="Diesel"),$AK59*INDEX('DIN EN 16258'!$F:$F,MATCH('mobitool-Faktoren v2.0'!$AI59,'DIN EN 16258'!$A:$A,0))*$I59/$AD59+$AL59*INDEX('DIN EN 16258'!$F:$F,MATCH('mobitool-Faktoren v2.0'!$AJ59,'DIN EN 16258'!$A:$A,0))*$I59/$AD59,IF(ISERROR($AK59*INDEX('DIN EN 16258'!$F:$F,MATCH('mobitool-Faktoren v2.0'!$AI59,'DIN EN 16258'!$A:$A,0))*$I59/$AD59),0,$AK59*INDEX('DIN EN 16258'!$F:$F,MATCH('mobitool-Faktoren v2.0'!$AI59,'DIN EN 16258'!$A:$A,0))*$I59/$AD59)+IF(ISERROR($AL59*INDEX('DIN EN 16258'!$F:$F,MATCH('mobitool-Faktoren v2.0'!$AJ59,'DIN EN 16258'!$A:$A,0))*$J59/$AE59),0,$AL59*INDEX('DIN EN 16258'!$F:$F,MATCH('mobitool-Faktoren v2.0'!$AJ59,'DIN EN 16258'!$A:$A,0))*$J59/$AE59))),0))*$AC59/$F59</f>
        <v>114.90198092695263</v>
      </c>
      <c r="W59" s="39" t="s">
        <v>672</v>
      </c>
      <c r="X59" s="39" t="s">
        <v>162</v>
      </c>
      <c r="Y59" s="336">
        <v>2</v>
      </c>
      <c r="Z59" s="336">
        <v>6</v>
      </c>
      <c r="AA59" s="337">
        <v>100</v>
      </c>
      <c r="AB59" s="299">
        <v>300</v>
      </c>
      <c r="AC59" s="300">
        <v>1</v>
      </c>
      <c r="AD59" s="298">
        <v>5.297813333333333</v>
      </c>
      <c r="AE59" s="298"/>
      <c r="AF59" s="299">
        <v>220</v>
      </c>
      <c r="AG59" s="299"/>
      <c r="AH59" s="299"/>
      <c r="AI59" s="301" t="s">
        <v>34</v>
      </c>
      <c r="AJ59" s="301"/>
      <c r="AK59" s="329">
        <f>'Kennwerte Strassentransporte'!G$55</f>
        <v>3.9732999999999997E-2</v>
      </c>
      <c r="AL59" s="329"/>
      <c r="AM59" s="202" t="s">
        <v>1053</v>
      </c>
      <c r="AN59" s="202" t="s">
        <v>81</v>
      </c>
      <c r="AO59" s="202" t="s">
        <v>1054</v>
      </c>
      <c r="AP59" s="202" t="s">
        <v>81</v>
      </c>
      <c r="AQ59" s="202" t="s">
        <v>1055</v>
      </c>
      <c r="AR59" s="202" t="s">
        <v>1056</v>
      </c>
      <c r="AS59" s="202" t="s">
        <v>1057</v>
      </c>
      <c r="AT59" s="202" t="s">
        <v>1070</v>
      </c>
      <c r="AU59" s="303">
        <f ca="1">IF(ISERROR(OFFSET('Daten KEA'!$A$1,MATCH(AU$5,'Daten KEA'!$A:$A,0)-1,MATCH(AM59,'Daten KEA'!$A$424:$ADO$424,0)-1)),0,OFFSET('Daten KEA'!$A$1,MATCH(AU$5,'Daten KEA'!$A:$A,0)-1,MATCH(AM59,'Daten KEA'!$A$424:$ADO$424,0)-1))+IF(ISERROR(AK59*INDEX('Energiefaktoren Ecoinvent'!$D:$D,MATCH('mobitool-Faktoren v2.0'!AI59,'Energiefaktoren Ecoinvent'!$A:$A,0))),0,AK59*INDEX('Energiefaktoren Ecoinvent'!$D:$D,MATCH('mobitool-Faktoren v2.0'!AI59,'Energiefaktoren Ecoinvent'!$A:$A,0)))+IF(OR(AJ59="Benzin",AJ59="Diesel"),IF(ISERROR(OFFSET('Daten KEA'!$A$1,MATCH(AV$5,'Daten KEA'!$A:$A,0)-1,MATCH(AN59,'Daten KEA'!$A$424:$ADO$424,0)-1)),0,OFFSET('Daten KEA'!$A$1,MATCH(AV$5,'Daten KEA'!$A:$A,0)-1,MATCH(AN59,'Daten KEA'!$A$424:$ADO$424,0)-1))+IF(ISERROR(AL59*INDEX('Energiefaktoren Ecoinvent'!$D:$D,MATCH('mobitool-Faktoren v2.0'!AJ59,'Energiefaktoren Ecoinvent'!$A:$A,0))),0,AL59*INDEX('Energiefaktoren Ecoinvent'!$D:$D,MATCH('mobitool-Faktoren v2.0'!AJ59,'Energiefaktoren Ecoinvent'!$A:$A,0))),0)</f>
        <v>1.6886524999999999</v>
      </c>
      <c r="AV59" s="303">
        <f ca="1">IF(OR(AJ59="Benzin",AJ59="Diesel"),0,IF(ISERROR(OFFSET('Daten KEA'!$A$1,MATCH(AV$5,'Daten KEA'!$A:$A,0)-1,MATCH(AN59,'Daten KEA'!$A$424:$ADO$424,0)-1)),0,OFFSET('Daten KEA'!$A$1,MATCH(AV$5,'Daten KEA'!$A:$A,0)-1,MATCH(AN59,'Daten KEA'!$A$424:$ADO$424,0)-1))+IF(ISERROR(AL59*INDEX('Energiefaktoren Ecoinvent'!$D:$D,MATCH('mobitool-Faktoren v2.0'!AJ59,'Energiefaktoren Ecoinvent'!$A:$A,0))),0,AL59*INDEX('Energiefaktoren Ecoinvent'!$D:$D,MATCH('mobitool-Faktoren v2.0'!AJ59,'Energiefaktoren Ecoinvent'!$A:$A,0))))</f>
        <v>0</v>
      </c>
      <c r="AW59" s="303">
        <f ca="1">IF(ISERROR(OFFSET('Daten KEA'!$A$1,MATCH(AW$5,'Daten KEA'!$A:$A,0)-1,MATCH(AO59,'Daten KEA'!$A$424:$ADO$424,0)-1)),0,OFFSET('Daten KEA'!$A$1,MATCH(AW$5,'Daten KEA'!$A:$A,0)-1,MATCH(AO59,'Daten KEA'!$A$424:$ADO$424,0)-1))-IF(ISERROR(AK59*INDEX('Energiefaktoren Ecoinvent'!$D:$D,MATCH('mobitool-Faktoren v2.0'!AI59,'Energiefaktoren Ecoinvent'!$A:$A,0))),0,AK59*INDEX('Energiefaktoren Ecoinvent'!$D:$D,MATCH('mobitool-Faktoren v2.0'!AI59,'Energiefaktoren Ecoinvent'!$A:$A,0)))+IF(OR(AJ59="Benzin",AJ59="Diesel"),IF(ISERROR(OFFSET('Daten KEA'!$A$1,MATCH(AX$5,'Daten KEA'!$A:$A,0)-1,MATCH(AP59,'Daten KEA'!$A$424:$ADO$424,0)-1)),0,OFFSET('Daten KEA'!$A$1,MATCH(AX$5,'Daten KEA'!$A:$A,0)-1,MATCH(AP59,'Daten KEA'!$A$424:$ADO$424,0)-1))-IF(ISERROR(AL59*INDEX('Energiefaktoren Ecoinvent'!$D:$D,MATCH('mobitool-Faktoren v2.0'!AJ59,'Energiefaktoren Ecoinvent'!$A:$A,0))),0,AL59*INDEX('Energiefaktoren Ecoinvent'!$D:$D,MATCH('mobitool-Faktoren v2.0'!AJ59,'Energiefaktoren Ecoinvent'!$A:$A,0))),0)</f>
        <v>0.63253760000000003</v>
      </c>
      <c r="AX59" s="303">
        <f ca="1">IF(OR(AJ59="Benzin",AJ59="Diesel"),0,IF(ISERROR(OFFSET('Daten KEA'!$A$1,MATCH(AX$5,'Daten KEA'!$A:$A,0)-1,MATCH(AP59,'Daten KEA'!$A$424:$ADO$424,0)-1)),0,OFFSET('Daten KEA'!$A$1,MATCH(AX$5,'Daten KEA'!$A:$A,0)-1,MATCH(AP59,'Daten KEA'!$A$424:$ADO$424,0)-1))-IF(ISERROR(AL59*INDEX('Energiefaktoren Ecoinvent'!$D:$D,MATCH('mobitool-Faktoren v2.0'!AJ59,'Energiefaktoren Ecoinvent'!$A:$A,0))),0,AL59*INDEX('Energiefaktoren Ecoinvent'!$D:$D,MATCH('mobitool-Faktoren v2.0'!AJ59,'Energiefaktoren Ecoinvent'!$A:$A,0))))</f>
        <v>0</v>
      </c>
      <c r="AY59" s="303">
        <f t="shared" ca="1" si="5"/>
        <v>2.3211900999999999</v>
      </c>
      <c r="AZ59" s="303">
        <f ca="1">IF(ISERROR(OFFSET('Daten KEA'!$A$1,MATCH(AZ$5,'Daten KEA'!$A:$A,0)-1,MATCH(AQ59,'Daten KEA'!$A$424:$ADO$424,0)-1)),0,OFFSET('Daten KEA'!$A$1,MATCH(AZ$5,'Daten KEA'!$A:$A,0)-1,MATCH(AQ59,'Daten KEA'!$A$424:$ADO$424,0)-1))</f>
        <v>3.8119673E-2</v>
      </c>
      <c r="BA59" s="303">
        <f ca="1">IF(ISERROR(OFFSET('Daten KEA'!$A$1,MATCH(BA$5,'Daten KEA'!$A:$A,0)-1,MATCH(AR59,'Daten KEA'!$A$424:$ADO$424,0)-1)),0,OFFSET('Daten KEA'!$A$1,MATCH(BA$5,'Daten KEA'!$A:$A,0)-1,MATCH(AR59,'Daten KEA'!$A$424:$ADO$424,0)-1))</f>
        <v>0.44177027000000002</v>
      </c>
      <c r="BB59" s="303">
        <f ca="1">IF(ISERROR(OFFSET('Daten KEA'!$A$1,MATCH(BB$5,'Daten KEA'!$A:$A,0)-1,MATCH(AS59,'Daten KEA'!$A$424:$ADO$424,0)-1)),0,OFFSET('Daten KEA'!$A$1,MATCH(BB$5,'Daten KEA'!$A:$A,0)-1,MATCH(AS59,'Daten KEA'!$A$424:$ADO$424,0)-1))</f>
        <v>0.64465499999999998</v>
      </c>
      <c r="BC59" s="304">
        <f t="shared" ca="1" si="46"/>
        <v>3.445735043</v>
      </c>
      <c r="BD59" s="303">
        <f ca="1">IF(ISERROR(OFFSET('Daten KEA'!$A$1,MATCH(BD$5,'Daten KEA'!$A:$A,0)-1,MATCH(AT59,'Daten KEA'!$A$424:$ADO$424,0)-1)),0,OFFSET('Daten KEA'!$A$1,MATCH(BD$5,'Daten KEA'!$A:$A,0)-1,MATCH(AT59,'Daten KEA'!$A$424:$ADO$424,0)-1))</f>
        <v>3.4457350999999998</v>
      </c>
      <c r="BE59" s="305">
        <f t="shared" ca="1" si="7"/>
        <v>1.000000016542189</v>
      </c>
      <c r="BF59" s="306">
        <f ca="1">IF(ISERROR(OFFSET('Daten KEA'!$A$1,MATCH(BF$5,'Daten KEA'!$A:$A,0)-1,MATCH(AM59,'Daten KEA'!$A$424:$ADO$424,0)-1)),0,OFFSET('Daten KEA'!$A$1,MATCH(BF$5,'Daten KEA'!$A:$A,0)-1,MATCH(AM59,'Daten KEA'!$A$424:$ADO$424,0)-1))+IF(ISERROR($AK59*INDEX('Energiefaktoren Ecoinvent'!$H:$H,MATCH('mobitool-Faktoren v2.0'!$AI59,'Energiefaktoren Ecoinvent'!$A:$A,0))),0,$AK59*INDEX('Energiefaktoren Ecoinvent'!$H:$H,MATCH('mobitool-Faktoren v2.0'!$AI59,'Energiefaktoren Ecoinvent'!$A:$A,0)))+IF(OR(AJ59="Benzin",AJ59="Diesel"),IF(ISERROR(OFFSET('Daten KEA'!$A$1,MATCH(BG$5,'Daten KEA'!$A:$A,0)-1,MATCH(AN59,'Daten KEA'!$A$424:$ADO$424,0)-1)),0,OFFSET('Daten KEA'!$A$1,MATCH(BG$5,'Daten KEA'!$A:$A,0)-1,MATCH(AN59,'Daten KEA'!$A$424:$ADO$424,0)-1))+IF(ISERROR($AL59*INDEX('Energiefaktoren Ecoinvent'!$H:$H,MATCH('mobitool-Faktoren v2.0'!$AJ59,'Energiefaktoren Ecoinvent'!$A:$A,0))),0,$AL59*INDEX('Energiefaktoren Ecoinvent'!$H:$H,MATCH('mobitool-Faktoren v2.0'!$AJ59,'Energiefaktoren Ecoinvent'!$A:$A,0))),0)</f>
        <v>1.6886524999999999</v>
      </c>
      <c r="BG59" s="306">
        <f ca="1">IF(OR(AJ59="Benzin",AJ59="Diesel"),0,IF(ISERROR(OFFSET('Daten KEA'!$A$1,MATCH(BG$5,'Daten KEA'!$A:$A,0)-1,MATCH(AN59,'Daten KEA'!$A$424:$ADO$424,0)-1)),0,OFFSET('Daten KEA'!$A$1,MATCH(BG$5,'Daten KEA'!$A:$A,0)-1,MATCH(AN59,'Daten KEA'!$A$424:$ADO$424,0)-1))+IF(ISERROR($AL59*INDEX('Energiefaktoren Ecoinvent'!$H:$H,MATCH('mobitool-Faktoren v2.0'!$AJ59,'Energiefaktoren Ecoinvent'!$A:$A,0))),0,$AL59*INDEX('Energiefaktoren Ecoinvent'!$H:$H,MATCH('mobitool-Faktoren v2.0'!$AJ59,'Energiefaktoren Ecoinvent'!$A:$A,0))))</f>
        <v>0</v>
      </c>
      <c r="BH59" s="306">
        <f ca="1">IF(ISERROR(OFFSET('Daten KEA'!$A$1,MATCH(BH$5,'Daten KEA'!$A:$A,0)-1,MATCH(AO59,'Daten KEA'!$A$424:$ADO$424,0)-1)),0,OFFSET('Daten KEA'!$A$1,MATCH(BH$5,'Daten KEA'!$A:$A,0)-1,MATCH(AO59,'Daten KEA'!$A$424:$ADO$424,0)-1))-IF(ISERROR($AK59*INDEX('Energiefaktoren Ecoinvent'!$H:$H,MATCH('mobitool-Faktoren v2.0'!$AI59,'Energiefaktoren Ecoinvent'!$A:$A,0))),0,$AK59*INDEX('Energiefaktoren Ecoinvent'!$H:$H,MATCH('mobitool-Faktoren v2.0'!$AI59,'Energiefaktoren Ecoinvent'!$A:$A,0)))+IF(OR(AJ59="Benzin",AJ59="Diesel"),IF(ISERROR(OFFSET('Daten KEA'!$A$1,MATCH(BI$5,'Daten KEA'!$A:$A,0)-1,MATCH(AP59,'Daten KEA'!$A$424:$ADO$424,0)-1)),0,OFFSET('Daten KEA'!$A$1,MATCH(BI$5,'Daten KEA'!$A:$A,0)-1,MATCH(AP59,'Daten KEA'!$A$424:$ADO$424,0)-1))-IF(ISERROR($AL59*INDEX('Energiefaktoren Ecoinvent'!$H:$H,MATCH('mobitool-Faktoren v2.0'!$AJ59,'Energiefaktoren Ecoinvent'!$A:$A,0))),0,$AL59*INDEX('Energiefaktoren Ecoinvent'!$H:$H,MATCH('mobitool-Faktoren v2.0'!$AJ59,'Energiefaktoren Ecoinvent'!$A:$A,0))),0)</f>
        <v>0.62497887360150006</v>
      </c>
      <c r="BI59" s="306">
        <f ca="1">IF(OR(AJ59="Benzin",AJ59="Diesel"),0,IF(ISERROR(OFFSET('Daten KEA'!$A$1,MATCH(BI$5,'Daten KEA'!$A:$A,0)-1,MATCH(AP59,'Daten KEA'!$A$424:$ADO$424,0)-1)),0,OFFSET('Daten KEA'!$A$1,MATCH(BI$5,'Daten KEA'!$A:$A,0)-1,MATCH(AP59,'Daten KEA'!$A$424:$ADO$424,0)-1))-IF(ISERROR($AL59*INDEX('Energiefaktoren Ecoinvent'!$H:$H,MATCH('mobitool-Faktoren v2.0'!$AJ59,'Energiefaktoren Ecoinvent'!$A:$A,0))),0,$AL59*INDEX('Energiefaktoren Ecoinvent'!$H:$H,MATCH('mobitool-Faktoren v2.0'!$AJ59,'Energiefaktoren Ecoinvent'!$A:$A,0))))</f>
        <v>0</v>
      </c>
      <c r="BJ59" s="306">
        <f t="shared" ca="1" si="41"/>
        <v>2.3136313736015</v>
      </c>
      <c r="BK59" s="306">
        <f ca="1">IF(ISERROR(OFFSET('Daten KEA'!$A$1,MATCH(BK$5,'Daten KEA'!$A:$A,0)-1,MATCH(AQ59,'Daten KEA'!$A$424:$ADO$424,0)-1)),0,OFFSET('Daten KEA'!$A$1,MATCH(BK$5,'Daten KEA'!$A:$A,0)-1,MATCH(AQ59,'Daten KEA'!$A$424:$ADO$424,0)-1))</f>
        <v>3.6365588245228002E-2</v>
      </c>
      <c r="BL59" s="306">
        <f ca="1">IF(ISERROR(OFFSET('Daten KEA'!$A$1,MATCH(BL$5,'Daten KEA'!$A:$A,0)-1,MATCH(AR59,'Daten KEA'!$A$424:$ADO$424,0)-1)),0,OFFSET('Daten KEA'!$A$1,MATCH(BL$5,'Daten KEA'!$A:$A,0)-1,MATCH(AR59,'Daten KEA'!$A$424:$ADO$424,0)-1))</f>
        <v>0.40279377165455005</v>
      </c>
      <c r="BM59" s="306">
        <f ca="1">IF(ISERROR(OFFSET('Daten KEA'!$A$1,MATCH(BM$5,'Daten KEA'!$A:$A,0)-1,MATCH(AS59,'Daten KEA'!$A$424:$ADO$424,0)-1)),0,OFFSET('Daten KEA'!$A$1,MATCH(BM$5,'Daten KEA'!$A:$A,0)-1,MATCH(AS59,'Daten KEA'!$A$424:$ADO$424,0)-1))</f>
        <v>0.54744265678614001</v>
      </c>
      <c r="BN59" s="307">
        <f t="shared" ca="1" si="43"/>
        <v>3.3002333902874179</v>
      </c>
      <c r="BO59" s="306">
        <f ca="1">IF(ISERROR(OFFSET('Daten KEA'!$A$1,MATCH(BO$5,'Daten KEA'!$A:$A,0)-1,MATCH(AT59,'Daten KEA'!$A$424:$ADO$424,0)-1)),0,OFFSET('Daten KEA'!$A$1,MATCH(BO$5,'Daten KEA'!$A:$A,0)-1,MATCH(AT59,'Daten KEA'!$A$424:$ADO$424,0)-1))</f>
        <v>3.3002334771875002</v>
      </c>
      <c r="BP59" s="305">
        <f t="shared" ca="1" si="8"/>
        <v>1.0000000263314959</v>
      </c>
      <c r="BQ59" s="308">
        <f ca="1">IF(ISERROR(OFFSET('Daten GWP'!$A$1,MATCH(BQ$5,'Daten GWP'!$A:$A,0)-1,MATCH(AM59,'Daten GWP'!$A$424:$ADO$424,0)-1)),0,OFFSET('Daten GWP'!$A$1,MATCH(BQ$5,'Daten GWP'!$A:$A,0)-1,MATCH(AM59,'Daten GWP'!$A$424:$ADO$424,0)-1))*1000</f>
        <v>128.0025</v>
      </c>
      <c r="BR59" s="308">
        <f ca="1">IF(ISERROR(OFFSET('Daten GWP'!$A$1,MATCH(BR$5,'Daten GWP'!$A:$A,0)-1,MATCH(AN59,'Daten GWP'!$A$424:$ADO$424,0)-1)),0,OFFSET('Daten GWP'!$A$1,MATCH(BR$5,'Daten GWP'!$A:$A,0)-1,MATCH(AN59,'Daten GWP'!$A$424:$ADO$424,0)-1))*1000</f>
        <v>0</v>
      </c>
      <c r="BS59" s="308">
        <f ca="1">IF(ISERROR(OFFSET('Daten GWP'!$A$1,MATCH(BS$5,'Daten GWP'!$A:$A,0)-1,MATCH(AO59,'Daten GWP'!$A$424:$ADO$424,0)-1)),0,OFFSET('Daten GWP'!$A$1,MATCH(BS$5,'Daten GWP'!$A:$A,0)-1,MATCH(AO59,'Daten GWP'!$A$424:$ADO$424,0)-1))*1000</f>
        <v>34.058524999999996</v>
      </c>
      <c r="BT59" s="308">
        <f ca="1">IF(ISERROR(OFFSET('Daten GWP'!$A$1,MATCH(BT$5,'Daten GWP'!$A:$A,0)-1,MATCH(AP59,'Daten GWP'!$A$424:$ADO$424,0)-1)),0,OFFSET('Daten GWP'!$A$1,MATCH(BT$5,'Daten GWP'!$A:$A,0)-1,MATCH(AP59,'Daten GWP'!$A$424:$ADO$424,0)-1))*1000</f>
        <v>0</v>
      </c>
      <c r="BU59" s="308">
        <f t="shared" ca="1" si="9"/>
        <v>162.061025</v>
      </c>
      <c r="BV59" s="308">
        <f ca="1">IF(ISERROR(OFFSET('Daten GWP'!$A$1,MATCH(BV$5,'Daten GWP'!$A:$A,0)-1,MATCH(AQ59,'Daten GWP'!$A$424:$ADO$424,0)-1)),0,OFFSET('Daten GWP'!$A$1,MATCH(BV$5,'Daten GWP'!$A:$A,0)-1,MATCH(AQ59,'Daten GWP'!$A$424:$ADO$424,0)-1))*1000</f>
        <v>1.3261731999999999</v>
      </c>
      <c r="BW59" s="308">
        <f ca="1">IF(ISERROR(OFFSET('Daten GWP'!$A$1,MATCH(BW$5,'Daten GWP'!$A:$A,0)-1,MATCH(AR59,'Daten GWP'!$A$424:$ADO$424,0)-1)),0,OFFSET('Daten GWP'!$A$1,MATCH(BW$5,'Daten GWP'!$A:$A,0)-1,MATCH(AR59,'Daten GWP'!$A$424:$ADO$424,0)-1))*1000</f>
        <v>23.436378999999999</v>
      </c>
      <c r="BX59" s="308">
        <f ca="1">IF(ISERROR(OFFSET('Daten GWP'!$A$1,MATCH(BX$5,'Daten GWP'!$A:$A,0)-1,MATCH(AS59,'Daten GWP'!$A$424:$ADO$424,0)-1)),0,OFFSET('Daten GWP'!$A$1,MATCH(BX$5,'Daten GWP'!$A:$A,0)-1,MATCH(AS59,'Daten GWP'!$A$424:$ADO$424,0)-1))*1000</f>
        <v>7.6660918000000002</v>
      </c>
      <c r="BY59" s="309">
        <f t="shared" ca="1" si="44"/>
        <v>194.48966899999999</v>
      </c>
      <c r="BZ59" s="308">
        <f ca="1">IF(ISERROR(OFFSET('Daten GWP'!$A$1,MATCH(BZ$5,'Daten GWP'!$A:$A,0)-1,MATCH(AT59,'Daten GWP'!$A$424:$ADO$424,0)-1)),0,OFFSET('Daten GWP'!$A$1,MATCH(BZ$5,'Daten GWP'!$A:$A,0)-1,MATCH(AT59,'Daten GWP'!$A$424:$ADO$424,0)-1))*1000</f>
        <v>194.48966999999999</v>
      </c>
      <c r="CA59" s="305">
        <f t="shared" ca="1" si="11"/>
        <v>1.0000000051416613</v>
      </c>
      <c r="CB59" s="310">
        <f ca="1">IF(ISERROR(OFFSET('Daten Elementary'!$A$1,MATCH(CB$5,'Daten Elementary'!$A:$A,0)-1,MATCH(AM59,'Daten Elementary'!$A$424:$ADO$424,0)-1)),0,OFFSET('Daten Elementary'!$A$1,MATCH(CB$5,'Daten Elementary'!$A:$A,0)-1,MATCH(AM59,'Daten Elementary'!$A$424:$ADO$424,0)-1))*1000000</f>
        <v>7.426272</v>
      </c>
      <c r="CC59" s="310">
        <f ca="1">IF(ISERROR(OFFSET('Daten Elementary'!$A$1,MATCH(CC$5,'Daten Elementary'!$A:$A,0)-1,MATCH(AN59,'Daten Elementary'!$A$424:$ADO$424,0)-1)),0,OFFSET('Daten Elementary'!$A$1,MATCH(CC$5,'Daten Elementary'!$A:$A,0)-1,MATCH(AN59,'Daten Elementary'!$A$424:$ADO$424,0)-1))*1000000</f>
        <v>0</v>
      </c>
      <c r="CD59" s="310">
        <f ca="1">IF(ISERROR(OFFSET('Daten Elementary'!$A$1,MATCH(CD$5,'Daten Elementary'!$A:$A,0)-1,MATCH(AO59,'Daten Elementary'!$A$424:$ADO$424,0)-1)),0,OFFSET('Daten Elementary'!$A$1,MATCH(CD$5,'Daten Elementary'!$A:$A,0)-1,MATCH(AO59,'Daten Elementary'!$A$424:$ADO$424,0)-1))*1000000</f>
        <v>12.412028000000001</v>
      </c>
      <c r="CE59" s="310">
        <f ca="1">IF(ISERROR(OFFSET('Daten Elementary'!$A$1,MATCH(CE$5,'Daten Elementary'!$A:$A,0)-1,MATCH(AP59,'Daten Elementary'!$A$424:$ADO$424,0)-1)),0,OFFSET('Daten Elementary'!$A$1,MATCH(CE$5,'Daten Elementary'!$A:$A,0)-1,MATCH(AP59,'Daten Elementary'!$A$424:$ADO$424,0)-1))*1000000</f>
        <v>0</v>
      </c>
      <c r="CF59" s="310">
        <f t="shared" ca="1" si="12"/>
        <v>19.8383</v>
      </c>
      <c r="CG59" s="310">
        <f ca="1">IF(ISERROR(OFFSET('Daten Elementary'!$A$1,MATCH(CG$5,'Daten Elementary'!$A:$A,0)-1,MATCH(AQ59,'Daten Elementary'!$A$424:$ADO$424,0)-1)),0,OFFSET('Daten Elementary'!$A$1,MATCH(CG$5,'Daten Elementary'!$A:$A,0)-1,MATCH(AQ59,'Daten Elementary'!$A$424:$ADO$424,0)-1))*1000000</f>
        <v>0.52269572999999991</v>
      </c>
      <c r="CH59" s="310">
        <f ca="1">IF(ISERROR(OFFSET('Daten Elementary'!$A$1,MATCH(CH$5,'Daten Elementary'!$A:$A,0)-1,MATCH(AR59,'Daten Elementary'!$A$424:$ADO$424,0)-1)),0,OFFSET('Daten Elementary'!$A$1,MATCH(CH$5,'Daten Elementary'!$A:$A,0)-1,MATCH(AR59,'Daten Elementary'!$A$424:$ADO$424,0)-1))*1000000</f>
        <v>13.737918000000001</v>
      </c>
      <c r="CI59" s="310">
        <f ca="1">IF(ISERROR(OFFSET('Daten Elementary'!$A$1,MATCH(CI$5,'Daten Elementary'!$A:$A,0)-1,MATCH(AS59,'Daten Elementary'!$A$424:$ADO$424,0)-1)),0,OFFSET('Daten Elementary'!$A$1,MATCH(CI$5,'Daten Elementary'!$A:$A,0)-1,MATCH(AS59,'Daten Elementary'!$A$424:$ADO$424,0)-1))*1000000</f>
        <v>5.0357954000000005</v>
      </c>
      <c r="CJ59" s="311">
        <f t="shared" ca="1" si="13"/>
        <v>39.134709129999997</v>
      </c>
      <c r="CK59" s="310">
        <f ca="1">IF(ISERROR(OFFSET('Daten Elementary'!$A$1,MATCH(CK$5,'Daten Elementary'!$A:$A,0)-1,MATCH($AT59,'Daten Elementary'!$A$424:$ADO$424,0)-1)),0,OFFSET('Daten Elementary'!$A$1,MATCH(CK$5,'Daten Elementary'!$A:$A,0)-1,MATCH($AT59,'Daten Elementary'!$A$424:$ADO$424,0)-1))*1000000</f>
        <v>39.134709999999998</v>
      </c>
      <c r="CL59" s="305">
        <f t="shared" ca="1" si="14"/>
        <v>1.0000000222309049</v>
      </c>
      <c r="CM59" s="312">
        <f ca="1">IF(ISERROR(OFFSET('Daten Elementary'!$A$1,MATCH(CM$5,'Daten Elementary'!$A:$A,0)-1,MATCH(AM59,'Daten Elementary'!$A$424:$ADO$424,0)-1)),0,OFFSET('Daten Elementary'!$A$1,MATCH(CM$5,'Daten Elementary'!$A:$A,0)-1,MATCH(AM59,'Daten Elementary'!$A$424:$ADO$424,0)-1))*1000000</f>
        <v>5.6291599999999997</v>
      </c>
      <c r="CN59" s="312">
        <f ca="1">IF(ISERROR(OFFSET('Daten Elementary'!$A$1,MATCH(CN$5,'Daten Elementary'!$A:$A,0)-1,MATCH(AN59,'Daten Elementary'!$A$424:$ADO$424,0)-1)),0,OFFSET('Daten Elementary'!$A$1,MATCH(CN$5,'Daten Elementary'!$A:$A,0)-1,MATCH(AN59,'Daten Elementary'!$A$424:$ADO$424,0)-1))*1000000</f>
        <v>0</v>
      </c>
      <c r="CO59" s="312">
        <f ca="1">IF(ISERROR(OFFSET('Daten Elementary'!$A$1,MATCH(CO$5,'Daten Elementary'!$A:$A,0)-1,MATCH(AO59,'Daten Elementary'!$A$424:$ADO$424,0)-1)),0,OFFSET('Daten Elementary'!$A$1,MATCH(CO$5,'Daten Elementary'!$A:$A,0)-1,MATCH(AO59,'Daten Elementary'!$A$424:$ADO$424,0)-1))*1000000</f>
        <v>10.064934000000001</v>
      </c>
      <c r="CP59" s="312">
        <f ca="1">IF(ISERROR(OFFSET('Daten Elementary'!$A$1,MATCH(CP$5,'Daten Elementary'!$A:$A,0)-1,MATCH(AP59,'Daten Elementary'!$A$424:$ADO$424,0)-1)),0,OFFSET('Daten Elementary'!$A$1,MATCH(CP$5,'Daten Elementary'!$A:$A,0)-1,MATCH(AP59,'Daten Elementary'!$A$424:$ADO$424,0)-1))*1000000</f>
        <v>0</v>
      </c>
      <c r="CQ59" s="312">
        <f t="shared" ca="1" si="15"/>
        <v>15.694094</v>
      </c>
      <c r="CR59" s="312">
        <f ca="1">IF(ISERROR(OFFSET('Daten Elementary'!$A$1,MATCH(CR$5,'Daten Elementary'!$A:$A,0)-1,MATCH(AQ59,'Daten Elementary'!$A$424:$ADO$424,0)-1)),0,OFFSET('Daten Elementary'!$A$1,MATCH(CR$5,'Daten Elementary'!$A:$A,0)-1,MATCH(AQ59,'Daten Elementary'!$A$424:$ADO$424,0)-1))*1000000</f>
        <v>0.34981681999999997</v>
      </c>
      <c r="CS59" s="312">
        <f ca="1">IF(ISERROR(OFFSET('Daten Elementary'!$A$1,MATCH(CS$5,'Daten Elementary'!$A:$A,0)-1,MATCH(AR59,'Daten Elementary'!$A$424:$ADO$424,0)-1)),0,OFFSET('Daten Elementary'!$A$1,MATCH(CS$5,'Daten Elementary'!$A:$A,0)-1,MATCH(AR59,'Daten Elementary'!$A$424:$ADO$424,0)-1))*1000000</f>
        <v>6.3594224000000006</v>
      </c>
      <c r="CT59" s="312">
        <f ca="1">IF(ISERROR(OFFSET('Daten Elementary'!$A$1,MATCH(CT$5,'Daten Elementary'!$A:$A,0)-1,MATCH(AS59,'Daten Elementary'!$A$424:$ADO$424,0)-1)),0,OFFSET('Daten Elementary'!$A$1,MATCH(CT$5,'Daten Elementary'!$A:$A,0)-1,MATCH(AS59,'Daten Elementary'!$A$424:$ADO$424,0)-1))*1000000</f>
        <v>2.8409347</v>
      </c>
      <c r="CU59" s="313">
        <f t="shared" ca="1" si="16"/>
        <v>25.244267919999999</v>
      </c>
      <c r="CV59" s="312">
        <f ca="1">IF(ISERROR(OFFSET('Daten Elementary'!$A$1,MATCH(CV$5,'Daten Elementary'!$A:$A,0)-1,MATCH($AT59,'Daten Elementary'!$A$424:$ADO$424,0)-1)),0,OFFSET('Daten Elementary'!$A$1,MATCH(CV$5,'Daten Elementary'!$A:$A,0)-1,MATCH($AT59,'Daten Elementary'!$A$424:$ADO$424,0)-1))*1000000</f>
        <v>25.244268000000002</v>
      </c>
      <c r="CW59" s="305">
        <f t="shared" ca="1" si="17"/>
        <v>1.0000000031690364</v>
      </c>
      <c r="CX59" s="314">
        <f ca="1">IF(ISERROR(OFFSET('Daten Elementary'!$A$1,MATCH(CX$5,'Daten Elementary'!$A:$A,0)-1,MATCH(AM59,'Daten Elementary'!$A$424:$ADO$424,0)-1)),0,OFFSET('Daten Elementary'!$A$1,MATCH(CX$5,'Daten Elementary'!$A:$A,0)-1,MATCH(AM59,'Daten Elementary'!$A$424:$ADO$424,0)-1))*1000000</f>
        <v>139.32024999999999</v>
      </c>
      <c r="CY59" s="314">
        <f ca="1">IF(ISERROR(OFFSET('Daten Elementary'!$A$1,MATCH(CY$5,'Daten Elementary'!$A:$A,0)-1,MATCH(AN59,'Daten Elementary'!$A$424:$ADO$424,0)-1)),0,OFFSET('Daten Elementary'!$A$1,MATCH(CY$5,'Daten Elementary'!$A:$A,0)-1,MATCH(AN59,'Daten Elementary'!$A$424:$ADO$424,0)-1))*1000000</f>
        <v>0</v>
      </c>
      <c r="CZ59" s="314">
        <f ca="1">IF(ISERROR(OFFSET('Daten Elementary'!$A$1,MATCH(CZ$5,'Daten Elementary'!$A:$A,0)-1,MATCH(AO59,'Daten Elementary'!$A$424:$ADO$424,0)-1)),0,OFFSET('Daten Elementary'!$A$1,MATCH(CZ$5,'Daten Elementary'!$A:$A,0)-1,MATCH(AO59,'Daten Elementary'!$A$424:$ADO$424,0)-1))*1000000</f>
        <v>113.75548000000001</v>
      </c>
      <c r="DA59" s="314">
        <f ca="1">IF(ISERROR(OFFSET('Daten Elementary'!$A$1,MATCH(DA$5,'Daten Elementary'!$A:$A,0)-1,MATCH(AP59,'Daten Elementary'!$A$424:$ADO$424,0)-1)),0,OFFSET('Daten Elementary'!$A$1,MATCH(DA$5,'Daten Elementary'!$A:$A,0)-1,MATCH(AP59,'Daten Elementary'!$A$424:$ADO$424,0)-1))*1000000</f>
        <v>0</v>
      </c>
      <c r="DB59" s="314">
        <f t="shared" ca="1" si="18"/>
        <v>253.07572999999999</v>
      </c>
      <c r="DC59" s="314">
        <f ca="1">IF(ISERROR(OFFSET('Daten Elementary'!$A$1,MATCH(DC$5,'Daten Elementary'!$A:$A,0)-1,MATCH(AQ59,'Daten Elementary'!$A$424:$ADO$424,0)-1)),0,OFFSET('Daten Elementary'!$A$1,MATCH(DC$5,'Daten Elementary'!$A:$A,0)-1,MATCH(AQ59,'Daten Elementary'!$A$424:$ADO$424,0)-1))*1000000</f>
        <v>1.3243467999999998</v>
      </c>
      <c r="DD59" s="314">
        <f ca="1">IF(ISERROR(OFFSET('Daten Elementary'!$A$1,MATCH(DD$5,'Daten Elementary'!$A:$A,0)-1,MATCH(AR59,'Daten Elementary'!$A$424:$ADO$424,0)-1)),0,OFFSET('Daten Elementary'!$A$1,MATCH(DD$5,'Daten Elementary'!$A:$A,0)-1,MATCH(AR59,'Daten Elementary'!$A$424:$ADO$424,0)-1))*1000000</f>
        <v>22.516112999999997</v>
      </c>
      <c r="DE59" s="314">
        <f ca="1">IF(ISERROR(OFFSET('Daten Elementary'!$A$1,MATCH(DE$5,'Daten Elementary'!$A:$A,0)-1,MATCH(AS59,'Daten Elementary'!$A$424:$ADO$424,0)-1)),0,OFFSET('Daten Elementary'!$A$1,MATCH(DE$5,'Daten Elementary'!$A:$A,0)-1,MATCH(AS59,'Daten Elementary'!$A$424:$ADO$424,0)-1))*1000000</f>
        <v>16.914361</v>
      </c>
      <c r="DF59" s="315">
        <f t="shared" ca="1" si="19"/>
        <v>293.83055079999997</v>
      </c>
      <c r="DG59" s="314">
        <f ca="1">IF(ISERROR(OFFSET('Daten Elementary'!$A$1,MATCH(DG$5,'Daten Elementary'!$A:$A,0)-1,MATCH($AT59,'Daten Elementary'!$A$424:$ADO$424,0)-1)),0,OFFSET('Daten Elementary'!$A$1,MATCH(DG$5,'Daten Elementary'!$A:$A,0)-1,MATCH($AT59,'Daten Elementary'!$A$424:$ADO$424,0)-1))*1000000</f>
        <v>293.83055000000002</v>
      </c>
      <c r="DH59" s="305">
        <f t="shared" ca="1" si="20"/>
        <v>0.99999999727734246</v>
      </c>
      <c r="DI59" s="316">
        <f ca="1">IF(ISERROR(OFFSET('Daten Elementary'!$A$1,MATCH(DI$5,'Daten Elementary'!$A:$A,0)-1,MATCH(AM59,'Daten Elementary'!$A$424:$ADO$424,0)-1)),0,OFFSET('Daten Elementary'!$A$1,MATCH(DI$5,'Daten Elementary'!$A:$A,0)-1,MATCH(AM59,'Daten Elementary'!$A$424:$ADO$424,0)-1))*1000000</f>
        <v>139.28</v>
      </c>
      <c r="DJ59" s="316">
        <f ca="1">IF(ISERROR(OFFSET('Daten Elementary'!$A$1,MATCH(DJ$5,'Daten Elementary'!$A:$A,0)-1,MATCH(AN59,'Daten Elementary'!$A$424:$ADO$424,0)-1)),0,OFFSET('Daten Elementary'!$A$1,MATCH(DJ$5,'Daten Elementary'!$A:$A,0)-1,MATCH(AN59,'Daten Elementary'!$A$424:$ADO$424,0)-1))*1000000</f>
        <v>0</v>
      </c>
      <c r="DK59" s="316">
        <f ca="1">IF(ISERROR(OFFSET('Daten Elementary'!$A$1,MATCH(DK$5,'Daten Elementary'!$A:$A,0)-1,MATCH(AO59,'Daten Elementary'!$A$424:$ADO$424,0)-1)),0,OFFSET('Daten Elementary'!$A$1,MATCH(DK$5,'Daten Elementary'!$A:$A,0)-1,MATCH(AO59,'Daten Elementary'!$A$424:$ADO$424,0)-1))*1000000</f>
        <v>121.73812</v>
      </c>
      <c r="DL59" s="316">
        <f ca="1">IF(ISERROR(OFFSET('Daten Elementary'!$A$1,MATCH(DL$5,'Daten Elementary'!$A:$A,0)-1,MATCH(AP59,'Daten Elementary'!$A$424:$ADO$424,0)-1)),0,OFFSET('Daten Elementary'!$A$1,MATCH(DL$5,'Daten Elementary'!$A:$A,0)-1,MATCH(AP59,'Daten Elementary'!$A$424:$ADO$424,0)-1))*1000000</f>
        <v>0</v>
      </c>
      <c r="DM59" s="316">
        <f t="shared" ca="1" si="21"/>
        <v>261.01812000000001</v>
      </c>
      <c r="DN59" s="316">
        <f ca="1">IF(ISERROR(OFFSET('Daten Elementary'!$A$1,MATCH(DN$5,'Daten Elementary'!$A:$A,0)-1,MATCH(AQ59,'Daten Elementary'!$A$424:$ADO$424,0)-1)),0,OFFSET('Daten Elementary'!$A$1,MATCH(DN$5,'Daten Elementary'!$A:$A,0)-1,MATCH(AQ59,'Daten Elementary'!$A$424:$ADO$424,0)-1))*1000000</f>
        <v>2.4150284999999996</v>
      </c>
      <c r="DO59" s="316">
        <f ca="1">IF(ISERROR(OFFSET('Daten Elementary'!$A$1,MATCH(DO$5,'Daten Elementary'!$A:$A,0)-1,MATCH(AR59,'Daten Elementary'!$A$424:$ADO$424,0)-1)),0,OFFSET('Daten Elementary'!$A$1,MATCH(DO$5,'Daten Elementary'!$A:$A,0)-1,MATCH(AR59,'Daten Elementary'!$A$424:$ADO$424,0)-1))*1000000</f>
        <v>38.118835999999995</v>
      </c>
      <c r="DP59" s="316">
        <f ca="1">IF(ISERROR(OFFSET('Daten Elementary'!$A$1,MATCH(DP$5,'Daten Elementary'!$A:$A,0)-1,MATCH(AS59,'Daten Elementary'!$A$424:$ADO$424,0)-1)),0,OFFSET('Daten Elementary'!$A$1,MATCH(DP$5,'Daten Elementary'!$A:$A,0)-1,MATCH(AS59,'Daten Elementary'!$A$424:$ADO$424,0)-1))*1000000</f>
        <v>19.395820999999998</v>
      </c>
      <c r="DQ59" s="317">
        <f t="shared" ca="1" si="22"/>
        <v>320.94780550000002</v>
      </c>
      <c r="DR59" s="316">
        <f ca="1">IF(ISERROR(OFFSET('Daten Elementary'!$A$1,MATCH(DR$5,'Daten Elementary'!$A:$A,0)-1,MATCH($AT59,'Daten Elementary'!$A$424:$ADO$424,0)-1)),0,OFFSET('Daten Elementary'!$A$1,MATCH(DR$5,'Daten Elementary'!$A:$A,0)-1,MATCH($AT59,'Daten Elementary'!$A$424:$ADO$424,0)-1))*1000000</f>
        <v>320.94781</v>
      </c>
      <c r="DS59" s="305">
        <f t="shared" ca="1" si="23"/>
        <v>1.0000000140209713</v>
      </c>
      <c r="DT59" s="318">
        <f ca="1">IF(ISERROR(OFFSET('Daten UBP13'!$A$1,MATCH(DT$5,'Daten UBP13'!$A:$A,0)-1,MATCH(AM59,'Daten UBP13'!$A$424:$AEG$424,0)-1)),0,OFFSET('Daten UBP13'!$A$1,MATCH(DT$5,'Daten UBP13'!$A:$A,0)-1,MATCH(AM59,'Daten UBP13'!$A$424:$AEG$424,0)-1))</f>
        <v>207.88679999999999</v>
      </c>
      <c r="DU59" s="318">
        <f ca="1">IF(ISERROR(OFFSET('Daten UBP13'!$A$1,MATCH(DU$5,'Daten UBP13'!$A:$A,0)-1,MATCH(AN59,'Daten UBP13'!$A$424:$AEG$424,0)-1)),0,OFFSET('Daten UBP13'!$A$1,MATCH(DU$5,'Daten UBP13'!$A:$A,0)-1,MATCH(AN59,'Daten UBP13'!$A$424:$AEG$424,0)-1))</f>
        <v>0</v>
      </c>
      <c r="DV59" s="318">
        <f ca="1">IF(ISERROR(OFFSET('Daten UBP13'!$A$1,MATCH(DV$5,'Daten UBP13'!$A:$A,0)-1,MATCH(AO59,'Daten UBP13'!$A$424:$AEG$424,0)-1)),0,OFFSET('Daten UBP13'!$A$1,MATCH(DV$5,'Daten UBP13'!$A:$A,0)-1,MATCH(AO59,'Daten UBP13'!$A$424:$AEG$424,0)-1))</f>
        <v>62.256616999999999</v>
      </c>
      <c r="DW59" s="318">
        <f ca="1">IF(ISERROR(OFFSET('Daten UBP13'!$A$1,MATCH(DW$5,'Daten UBP13'!$A:$A,0)-1,MATCH(AP59,'Daten UBP13'!$A$424:$AEG$424,0)-1)),0,OFFSET('Daten UBP13'!$A$1,MATCH(DW$5,'Daten UBP13'!$A:$A,0)-1,MATCH(AP59,'Daten UBP13'!$A$424:$AEG$424,0)-1))</f>
        <v>0</v>
      </c>
      <c r="DX59" s="318">
        <f t="shared" ca="1" si="24"/>
        <v>270.143417</v>
      </c>
      <c r="DY59" s="318">
        <f ca="1">IF(ISERROR(OFFSET('Daten UBP13'!$A$1,MATCH(DY$5,'Daten UBP13'!$A:$A,0)-1,MATCH(AQ59,'Daten UBP13'!$A$424:$AEG$424,0)-1)),0,OFFSET('Daten UBP13'!$A$1,MATCH(DY$5,'Daten UBP13'!$A:$A,0)-1,MATCH(AQ59,'Daten UBP13'!$A$424:$AEG$424,0)-1))</f>
        <v>1.94259</v>
      </c>
      <c r="DZ59" s="318">
        <f ca="1">IF(ISERROR(OFFSET('Daten UBP13'!$A$1,MATCH(DZ$5,'Daten UBP13'!$A:$A,0)-1,MATCH(AR59,'Daten UBP13'!$A$424:$AEG$424,0)-1)),0,OFFSET('Daten UBP13'!$A$1,MATCH(DZ$5,'Daten UBP13'!$A:$A,0)-1,MATCH(AR59,'Daten UBP13'!$A$424:$AEG$424,0)-1))</f>
        <v>33.327340999999997</v>
      </c>
      <c r="EA59" s="318">
        <f ca="1">IF(ISERROR(OFFSET('Daten UBP13'!$A$1,MATCH(EA$5,'Daten UBP13'!$A:$A,0)-1,MATCH(AS59,'Daten UBP13'!$A$424:$AEG$424,0)-1)),0,OFFSET('Daten UBP13'!$A$1,MATCH(EA$5,'Daten UBP13'!$A:$A,0)-1,MATCH(AS59,'Daten UBP13'!$A$424:$AEG$424,0)-1))</f>
        <v>24.272181</v>
      </c>
      <c r="EB59" s="319">
        <f t="shared" ca="1" si="25"/>
        <v>329.68552899999997</v>
      </c>
      <c r="EC59" s="318">
        <f ca="1">IF(ISERROR(OFFSET('Daten UBP13'!$A$1,MATCH(EC$5,'Daten UBP13'!$A:$A,0)-1,MATCH(AT59,'Daten UBP13'!$A$424:$AEG$424,0)-1)),0,OFFSET('Daten UBP13'!$A$1,MATCH(EC$5,'Daten UBP13'!$A:$A,0)-1,MATCH(AT59,'Daten UBP13'!$A$424:$AEG$424,0)-1))</f>
        <v>329.68553000000003</v>
      </c>
      <c r="ED59" s="305">
        <f t="shared" ca="1" si="26"/>
        <v>1.0000000030331937</v>
      </c>
      <c r="EE59" s="320">
        <f ca="1">IF(ISERROR(OFFSET('Daten ReCiPe'!$A$1,MATCH(EE$5,'Daten ReCiPe'!$A:$A,0)-1,MATCH(AM59,'Daten ReCiPe'!$A$424:$ADO$424,0)-1)),0,OFFSET('Daten ReCiPe'!$A$1,MATCH(EE$5,'Daten ReCiPe'!$A:$A,0)-1,MATCH(AM59,'Daten ReCiPe'!$A$424:$ADO$424,0)-1))*1000</f>
        <v>5.9600097999999999</v>
      </c>
      <c r="EF59" s="320">
        <f ca="1">IF(ISERROR(OFFSET('Daten ReCiPe'!$A$1,MATCH(EF$5,'Daten ReCiPe'!$A:$A,0)-1,MATCH(AN59,'Daten ReCiPe'!$A$424:$ADO$424,0)-1)),0,OFFSET('Daten ReCiPe'!$A$1,MATCH(EF$5,'Daten ReCiPe'!$A:$A,0)-1,MATCH(AN59,'Daten ReCiPe'!$A$424:$ADO$424,0)-1))*1000</f>
        <v>0</v>
      </c>
      <c r="EG59" s="320">
        <f ca="1">IF(ISERROR(OFFSET('Daten ReCiPe'!$A$1,MATCH(EG$5,'Daten ReCiPe'!$A:$A,0)-1,MATCH(AO59,'Daten ReCiPe'!$A$424:$ADO$424,0)-1)),0,OFFSET('Daten ReCiPe'!$A$1,MATCH(EG$5,'Daten ReCiPe'!$A:$A,0)-1,MATCH(AO59,'Daten ReCiPe'!$A$424:$ADO$424,0)-1))*1000</f>
        <v>9.3485189000000002</v>
      </c>
      <c r="EH59" s="320">
        <f ca="1">IF(ISERROR(OFFSET('Daten ReCiPe'!$A$1,MATCH(EH$5,'Daten ReCiPe'!$A:$A,0)-1,MATCH(AP59,'Daten ReCiPe'!$A$424:$ADO$424,0)-1)),0,OFFSET('Daten ReCiPe'!$A$1,MATCH(EH$5,'Daten ReCiPe'!$A:$A,0)-1,MATCH(AP59,'Daten ReCiPe'!$A$424:$ADO$424,0)-1))*1000</f>
        <v>0</v>
      </c>
      <c r="EI59" s="320">
        <f t="shared" ca="1" si="27"/>
        <v>15.3085287</v>
      </c>
      <c r="EJ59" s="320">
        <f ca="1">IF(ISERROR(OFFSET('Daten ReCiPe'!$A$1,MATCH(EJ$5,'Daten ReCiPe'!$A:$A,0)-1,MATCH(AQ59,'Daten ReCiPe'!$A$424:$ADO$424,0)-1)),0,OFFSET('Daten ReCiPe'!$A$1,MATCH(EJ$5,'Daten ReCiPe'!$A:$A,0)-1,MATCH(AQ59,'Daten ReCiPe'!$A$424:$ADO$424,0)-1))*1000</f>
        <v>0.17797288999999999</v>
      </c>
      <c r="EK59" s="320">
        <f ca="1">IF(ISERROR(OFFSET('Daten ReCiPe'!$A$1,MATCH(EK$5,'Daten ReCiPe'!$A:$A,0)-1,MATCH(AR59,'Daten ReCiPe'!$A$424:$ADO$424,0)-1)),0,OFFSET('Daten ReCiPe'!$A$1,MATCH(EK$5,'Daten ReCiPe'!$A:$A,0)-1,MATCH(AR59,'Daten ReCiPe'!$A$424:$ADO$424,0)-1))*1000</f>
        <v>2.5799227</v>
      </c>
      <c r="EL59" s="320">
        <f ca="1">IF(ISERROR(OFFSET('Daten ReCiPe'!$A$1,MATCH(EL$5,'Daten ReCiPe'!$A:$A,0)-1,MATCH(AS59,'Daten ReCiPe'!$A$424:$ADO$424,0)-1)),0,OFFSET('Daten ReCiPe'!$A$1,MATCH(EL$5,'Daten ReCiPe'!$A:$A,0)-1,MATCH(AS59,'Daten ReCiPe'!$A$424:$ADO$424,0)-1))*1000</f>
        <v>0.92966933000000007</v>
      </c>
      <c r="EM59" s="321">
        <f t="shared" ca="1" si="28"/>
        <v>18.99609362</v>
      </c>
      <c r="EN59" s="320">
        <f ca="1">IF(ISERROR(OFFSET('Daten ReCiPe'!$A$1,MATCH(EN$5,'Daten ReCiPe'!$A:$A,0)-1,MATCH(AT59,'Daten ReCiPe'!$A$424:$ADO$424,0)-1)),0,OFFSET('Daten ReCiPe'!$A$1,MATCH(EN$5,'Daten ReCiPe'!$A:$A,0)-1,MATCH(AT59,'Daten ReCiPe'!$A$424:$ADO$424,0)-1))*1000</f>
        <v>18.996094000000003</v>
      </c>
      <c r="EO59" s="305">
        <f t="shared" ca="1" si="29"/>
        <v>1.000000020004113</v>
      </c>
      <c r="EP59" s="322">
        <f ca="1">IF(ISERROR(OFFSET('Daten Elementary'!$A$1,MATCH(EP$5,'Daten Elementary'!$A:$A,0)-1,MATCH(AM59,'Daten Elementary'!$A$424:$ADO$424,0)-1)),0,OFFSET('Daten Elementary'!$A$1,MATCH(EP$5,'Daten Elementary'!$A:$A,0)-1,MATCH(AM59,'Daten Elementary'!$A$424:$ADO$424,0)-1))*1000000</f>
        <v>0.62102833999999996</v>
      </c>
      <c r="EQ59" s="322">
        <f ca="1">IF(ISERROR(OFFSET('Daten Elementary'!$A$1,MATCH(EQ$5,'Daten Elementary'!$A:$A,0)-1,MATCH(AN59,'Daten Elementary'!$A$424:$ADO$424,0)-1)),0,OFFSET('Daten Elementary'!$A$1,MATCH(EQ$5,'Daten Elementary'!$A:$A,0)-1,MATCH(AN59,'Daten Elementary'!$A$424:$ADO$424,0)-1))*1000000</f>
        <v>0</v>
      </c>
      <c r="ER59" s="322">
        <f ca="1">IF(ISERROR(OFFSET('Daten Elementary'!$A$1,MATCH(ER$5,'Daten Elementary'!$A:$A,0)-1,MATCH(AO59,'Daten Elementary'!$A$424:$ADO$424,0)-1)),0,OFFSET('Daten Elementary'!$A$1,MATCH(ER$5,'Daten Elementary'!$A:$A,0)-1,MATCH(AO59,'Daten Elementary'!$A$424:$ADO$424,0)-1))*1000000</f>
        <v>299.27305999999999</v>
      </c>
      <c r="ES59" s="322">
        <f ca="1">IF(ISERROR(OFFSET('Daten Elementary'!$A$1,MATCH(ES$5,'Daten Elementary'!$A:$A,0)-1,MATCH(AP59,'Daten Elementary'!$A$424:$ADO$424,0)-1)),0,OFFSET('Daten Elementary'!$A$1,MATCH(ES$5,'Daten Elementary'!$A:$A,0)-1,MATCH(AP59,'Daten Elementary'!$A$424:$ADO$424,0)-1))*1000000</f>
        <v>0</v>
      </c>
      <c r="ET59" s="322">
        <f t="shared" ca="1" si="30"/>
        <v>299.89408834</v>
      </c>
      <c r="EU59" s="322">
        <f ca="1">IF(ISERROR(OFFSET('Daten Elementary'!$A$1,MATCH(EU$5,'Daten Elementary'!$A:$A,0)-1,MATCH(AQ59,'Daten Elementary'!$A$424:$ADO$424,0)-1)),0,OFFSET('Daten Elementary'!$A$1,MATCH(EU$5,'Daten Elementary'!$A:$A,0)-1,MATCH(AQ59,'Daten Elementary'!$A$424:$ADO$424,0)-1))*1000000</f>
        <v>4.0737104999999998</v>
      </c>
      <c r="EV59" s="322">
        <f ca="1">IF(ISERROR(OFFSET('Daten Elementary'!$A$1,MATCH(EV$5,'Daten Elementary'!$A:$A,0)-1,MATCH(AR59,'Daten Elementary'!$A$424:$ADO$424,0)-1)),0,OFFSET('Daten Elementary'!$A$1,MATCH(EV$5,'Daten Elementary'!$A:$A,0)-1,MATCH(AR59,'Daten Elementary'!$A$424:$ADO$424,0)-1))*1000000</f>
        <v>71.061172000000013</v>
      </c>
      <c r="EW59" s="322">
        <f ca="1">IF(ISERROR(OFFSET('Daten Elementary'!$A$1,MATCH(EW$5,'Daten Elementary'!$A:$A,0)-1,MATCH(AS59,'Daten Elementary'!$A$424:$ADO$424,0)-1)),0,OFFSET('Daten Elementary'!$A$1,MATCH(EW$5,'Daten Elementary'!$A:$A,0)-1,MATCH(AS59,'Daten Elementary'!$A$424:$ADO$424,0)-1))*1000000</f>
        <v>18.433592999999998</v>
      </c>
      <c r="EX59" s="323">
        <f t="shared" ca="1" si="31"/>
        <v>393.46256383999997</v>
      </c>
      <c r="EY59" s="322">
        <f ca="1">IF(ISERROR(OFFSET('Daten Elementary'!$A$1,MATCH(EY$5,'Daten Elementary'!$A:$A,0)-1,MATCH($AT59,'Daten Elementary'!$A$424:$ADO$424,0)-1)),0,OFFSET('Daten Elementary'!$A$1,MATCH(EY$5,'Daten Elementary'!$A:$A,0)-1,MATCH($AT59,'Daten Elementary'!$A$424:$ADO$424,0)-1))*1000000</f>
        <v>393.46257000000003</v>
      </c>
      <c r="EZ59" s="305">
        <f t="shared" ca="1" si="32"/>
        <v>1.0000000156558733</v>
      </c>
      <c r="FA59" s="314">
        <f ca="1">IF(ISERROR(OFFSET('Daten Elementary'!$A$1,MATCH(FA$5,'Daten Elementary'!$A:$A,0)-1,MATCH(AM59,'Daten Elementary'!$A$424:$ADO$424,0)-1)),0,OFFSET('Daten Elementary'!$A$1,MATCH(FA$5,'Daten Elementary'!$A:$A,0)-1,MATCH(AM59,'Daten Elementary'!$A$424:$ADO$424,0)-1))*1000</f>
        <v>124.57</v>
      </c>
      <c r="FB59" s="314">
        <f ca="1">IF(ISERROR(OFFSET('Daten Elementary'!$A$1,MATCH(FB$5,'Daten Elementary'!$A:$A,0)-1,MATCH(AN59,'Daten Elementary'!$A$424:$ADO$424,0)-1)),0,OFFSET('Daten Elementary'!$A$1,MATCH(FB$5,'Daten Elementary'!$A:$A,0)-1,MATCH(AN59,'Daten Elementary'!$A$424:$ADO$424,0)-1))*1000</f>
        <v>0</v>
      </c>
      <c r="FC59" s="314">
        <f ca="1">IF(ISERROR(OFFSET('Daten Elementary'!$A$1,MATCH(FC$5,'Daten Elementary'!$A:$A,0)-1,MATCH(AO59,'Daten Elementary'!$A$424:$ADO$424,0)-1)),0,OFFSET('Daten Elementary'!$A$1,MATCH(FC$5,'Daten Elementary'!$A:$A,0)-1,MATCH(AO59,'Daten Elementary'!$A$424:$ADO$424,0)-1))*1000</f>
        <v>28.983295999999999</v>
      </c>
      <c r="FD59" s="314">
        <f ca="1">IF(ISERROR(OFFSET('Daten Elementary'!$A$1,MATCH(FD$5,'Daten Elementary'!$A:$A,0)-1,MATCH(AP59,'Daten Elementary'!$A$424:$ADO$424,0)-1)),0,OFFSET('Daten Elementary'!$A$1,MATCH(FD$5,'Daten Elementary'!$A:$A,0)-1,MATCH(AP59,'Daten Elementary'!$A$424:$ADO$424,0)-1))*1000</f>
        <v>0</v>
      </c>
      <c r="FE59" s="314">
        <f t="shared" ca="1" si="33"/>
        <v>153.55329599999999</v>
      </c>
      <c r="FF59" s="314">
        <f ca="1">IF(ISERROR(OFFSET('Daten Elementary'!$A$1,MATCH(FF$5,'Daten Elementary'!$A:$A,0)-1,MATCH(AQ59,'Daten Elementary'!$A$424:$ADO$424,0)-1)),0,OFFSET('Daten Elementary'!$A$1,MATCH(FF$5,'Daten Elementary'!$A:$A,0)-1,MATCH(AQ59,'Daten Elementary'!$A$424:$ADO$424,0)-1))*1000</f>
        <v>1.1902988000000001</v>
      </c>
      <c r="FG59" s="314">
        <f ca="1">IF(ISERROR(OFFSET('Daten Elementary'!$A$1,MATCH(FG$5,'Daten Elementary'!$A:$A,0)-1,MATCH(AR59,'Daten Elementary'!$A$424:$ADO$424,0)-1)),0,OFFSET('Daten Elementary'!$A$1,MATCH(FG$5,'Daten Elementary'!$A:$A,0)-1,MATCH(AR59,'Daten Elementary'!$A$424:$ADO$424,0)-1))*1000</f>
        <v>21.466473999999998</v>
      </c>
      <c r="FH59" s="314">
        <f ca="1">IF(ISERROR(OFFSET('Daten Elementary'!$A$1,MATCH(FH$5,'Daten Elementary'!$A:$A,0)-1,MATCH(AS59,'Daten Elementary'!$A$424:$ADO$424,0)-1)),0,OFFSET('Daten Elementary'!$A$1,MATCH(FH$5,'Daten Elementary'!$A:$A,0)-1,MATCH(AS59,'Daten Elementary'!$A$424:$ADO$424,0)-1))*1000</f>
        <v>6.8814317999999997</v>
      </c>
      <c r="FI59" s="315">
        <f t="shared" ca="1" si="34"/>
        <v>183.09150059999999</v>
      </c>
      <c r="FJ59" s="314">
        <f ca="1">IF(ISERROR(OFFSET('Daten Elementary'!$A$1,MATCH(FJ$5,'Daten Elementary'!$A:$A,0)-1,MATCH($AT59,'Daten Elementary'!$A$424:$ADO$424,0)-1)),0,OFFSET('Daten Elementary'!$A$1,MATCH(FJ$5,'Daten Elementary'!$A:$A,0)-1,MATCH($AT59,'Daten Elementary'!$A$424:$ADO$424,0)-1))*1000</f>
        <v>183.0915</v>
      </c>
      <c r="FK59" s="305">
        <f t="shared" ca="1" si="35"/>
        <v>0.99999999672295004</v>
      </c>
      <c r="FL59" s="314">
        <f ca="1">IF(ISERROR(OFFSET('Daten Elementary'!$A$1,MATCH(FL$5,'Daten Elementary'!$A:$A,0)-1,MATCH(AM59,'Daten Elementary'!$A$424:$ADO$424,0)-1)),0,OFFSET('Daten Elementary'!$A$1,MATCH(FL$5,'Daten Elementary'!$A:$A,0)-1,MATCH(AM59,'Daten Elementary'!$A$424:$ADO$424,0)-1))</f>
        <v>0</v>
      </c>
      <c r="FM59" s="314">
        <f ca="1">IF(ISERROR(OFFSET('Daten Elementary'!$A$1,MATCH(FM$5,'Daten Elementary'!$A:$A,0)-1,MATCH(AN59,'Daten Elementary'!$A$424:$ADO$424,0)-1)),0,OFFSET('Daten Elementary'!$A$1,MATCH(FM$5,'Daten Elementary'!$A:$A,0)-1,MATCH(AN59,'Daten Elementary'!$A$424:$ADO$424,0)-1))</f>
        <v>0</v>
      </c>
      <c r="FN59" s="314">
        <f ca="1">IF(ISERROR(OFFSET('Daten Elementary'!$A$1,MATCH(FN$5,'Daten Elementary'!$A:$A,0)-1,MATCH(AO59,'Daten Elementary'!$A$424:$ADO$424,0)-1)),0,OFFSET('Daten Elementary'!$A$1,MATCH(FN$5,'Daten Elementary'!$A:$A,0)-1,MATCH(AO59,'Daten Elementary'!$A$424:$ADO$424,0)-1))</f>
        <v>0</v>
      </c>
      <c r="FO59" s="314">
        <f ca="1">IF(ISERROR(OFFSET('Daten Elementary'!$A$1,MATCH(FO$5,'Daten Elementary'!$A:$A,0)-1,MATCH(AP59,'Daten Elementary'!$A$424:$ADO$424,0)-1)),0,OFFSET('Daten Elementary'!$A$1,MATCH(FO$5,'Daten Elementary'!$A:$A,0)-1,MATCH(AP59,'Daten Elementary'!$A$424:$ADO$424,0)-1))</f>
        <v>0</v>
      </c>
      <c r="FP59" s="314">
        <f t="shared" ca="1" si="36"/>
        <v>0</v>
      </c>
      <c r="FQ59" s="314">
        <f ca="1">IF(ISERROR(OFFSET('Daten Elementary'!$A$1,MATCH(FQ$5,'Daten Elementary'!$A:$A,0)-1,MATCH(AQ59,'Daten Elementary'!$A$424:$ADO$424,0)-1)),0,OFFSET('Daten Elementary'!$A$1,MATCH(FQ$5,'Daten Elementary'!$A:$A,0)-1,MATCH(AQ59,'Daten Elementary'!$A$424:$ADO$424,0)-1))</f>
        <v>0</v>
      </c>
      <c r="FR59" s="314">
        <f ca="1">IF(ISERROR(OFFSET('Daten Elementary'!$A$1,MATCH(FR$5,'Daten Elementary'!$A:$A,0)-1,MATCH(AR59,'Daten Elementary'!$A$424:$ADO$424,0)-1)),0,OFFSET('Daten Elementary'!$A$1,MATCH(FR$5,'Daten Elementary'!$A:$A,0)-1,MATCH(AR59,'Daten Elementary'!$A$424:$ADO$424,0)-1))</f>
        <v>0</v>
      </c>
      <c r="FS59" s="314">
        <f ca="1">IF(ISERROR(OFFSET('Daten Elementary'!$A$1,MATCH(FS$5,'Daten Elementary'!$A:$A,0)-1,MATCH(AS59,'Daten Elementary'!$A$424:$ADO$424,0)-1)),0,OFFSET('Daten Elementary'!$A$1,MATCH(FS$5,'Daten Elementary'!$A:$A,0)-1,MATCH(AS59,'Daten Elementary'!$A$424:$ADO$424,0)-1))</f>
        <v>0</v>
      </c>
      <c r="FT59" s="315">
        <f t="shared" ca="1" si="37"/>
        <v>0</v>
      </c>
      <c r="FU59" s="314">
        <f ca="1">IF(ISERROR(OFFSET('Daten Elementary'!$A$1,MATCH(FU$5,'Daten Elementary'!$A:$A,0)-1,MATCH($AT59,'Daten Elementary'!$A$424:$ADO$424,0)-1)),0,OFFSET('Daten Elementary'!$A$1,MATCH(FU$5,'Daten Elementary'!$A:$A,0)-1,MATCH($AT59,'Daten Elementary'!$A$424:$ADO$424,0)-1))</f>
        <v>0</v>
      </c>
      <c r="FV59" s="305">
        <f t="shared" ca="1" si="38"/>
        <v>0</v>
      </c>
      <c r="FW59" s="324"/>
      <c r="FX59" s="231" t="str">
        <f t="shared" si="39"/>
        <v>Motorrad (&gt;750ccm), Benzin (EURO 3)</v>
      </c>
      <c r="FY59" s="231" t="str">
        <f t="shared" si="2"/>
        <v>Motorrad (&gt;750ccm)</v>
      </c>
      <c r="FZ59" s="231" t="str">
        <f t="shared" si="3"/>
        <v>, Benzin</v>
      </c>
      <c r="GA59" s="231" t="str">
        <f t="shared" si="4"/>
        <v xml:space="preserve"> (EURO 3)</v>
      </c>
      <c r="GB59" s="231"/>
    </row>
    <row r="60" spans="1:184" ht="16.5" customHeight="1">
      <c r="A60" s="339"/>
      <c r="B60" s="333"/>
      <c r="C60" s="334" t="s">
        <v>363</v>
      </c>
      <c r="D60" s="334" t="s">
        <v>34</v>
      </c>
      <c r="E60" s="345" t="s">
        <v>26</v>
      </c>
      <c r="F60" s="102">
        <v>1.3347844724931459</v>
      </c>
      <c r="G60" s="31">
        <v>2</v>
      </c>
      <c r="H60" s="87">
        <f>F60/G60</f>
        <v>0.66739223624657296</v>
      </c>
      <c r="I60" s="99">
        <v>5.2392000000000003</v>
      </c>
      <c r="J60" s="101"/>
      <c r="K60" s="100">
        <v>220</v>
      </c>
      <c r="L60" s="86"/>
      <c r="M60" s="86"/>
      <c r="N60" s="38" t="s">
        <v>99</v>
      </c>
      <c r="O60" s="6">
        <f ca="1">(IF(ISERROR(INDEX(INDIRECT($D$268),MATCH($AM60,$AM$4:$AM$275,0),MATCH(O$304,INDIRECT($E$268),0))*$I60/$AD60),0,INDEX(INDIRECT($D$268),MATCH($AM60,$AM$4:$AM$275,0),MATCH(O$304,INDIRECT($E$268),0))*$I60/$AD60)+IF(ISERROR(INDEX(INDIRECT($D$268),MATCH($AN60,$AN$4:$AN$275,0),MATCH(O$305,INDIRECT($E$268),0))*$J60/$AE60),0,INDEX(INDIRECT($D$268),MATCH($AN60,$AN$4:$AN$275,0),MATCH(O$305,INDIRECT($E$268),0))*$J60/$AE60))*$AC60/$F60</f>
        <v>93.458125093022588</v>
      </c>
      <c r="P60" s="6">
        <f ca="1">(IF(ISERROR(INDEX(INDIRECT($D$268),MATCH($AO60,$AO$4:$AO$275,0),MATCH(P$304,INDIRECT($E$268),0))*$I60/$AD60),0,INDEX(INDIRECT($D$268),MATCH($AO60,$AO$4:$AO$275,0),MATCH(P$304,INDIRECT($E$268),0))*$I60/$AD60)+IF(ISERROR(INDEX(INDIRECT($D$268),MATCH($AP60,$AP$4:$AP$275,0),MATCH(P$305,INDIRECT($E$268),0))*$J60/$AE60),0,INDEX(INDIRECT($D$268),MATCH($AP60,$AP$4:$AP$275,0),MATCH(P$305,INDIRECT($E$268),0))*$J60/$AE60))*$AC60/$F60</f>
        <v>24.955018755671343</v>
      </c>
      <c r="Q60" s="6">
        <f ca="1">INDEX(INDIRECT($D$268),MATCH($AQ60,$AQ$4:$AQ$284,0),MATCH(Q$4,INDIRECT($E$268),0))*$K60*$AC60/$F60/$AF60</f>
        <v>0.99354856707535599</v>
      </c>
      <c r="R60" s="6">
        <f ca="1">INDEX(INDIRECT($D$268),MATCH($AR60,$AR$4:$AR$284,0),MATCH(R$4,INDIRECT($E$268),0))*$K60*$AC60/$F60/$AF60</f>
        <v>17.55817473380171</v>
      </c>
      <c r="S60" s="6">
        <f ca="1">INDEX(INDIRECT($D$268),MATCH($AS60,$AS$4:$AS$284,0),MATCH(S$4,INDIRECT($E$268),0))*$K60*$AC60/$F60/$AF60</f>
        <v>5.7433180846650629</v>
      </c>
      <c r="T60" s="7">
        <f ca="1">S60+R60+Q60+P60+O60</f>
        <v>142.70818523423605</v>
      </c>
      <c r="U60" s="6">
        <f>IF($B$268=6,(IF(OR(AJ60="Benzin",AJ60="Diesel"),$AK60*INDEX('DIN EN 16258'!$I:$I,MATCH('mobitool-Faktoren v2.0'!$AI60,'DIN EN 16258'!$A:$A,0))*$I60/$AD60+$AL60*INDEX('DIN EN 16258'!$I:$I,MATCH('mobitool-Faktoren v2.0'!$AJ60,'DIN EN 16258'!$A:$A,0))*$I60/$AD60,IF(ISERROR($AK60*INDEX('DIN EN 16258'!$I:$I,MATCH('mobitool-Faktoren v2.0'!$AI60,'DIN EN 16258'!$A:$A,0))*$I60/$AD60),0,$AK60*INDEX('DIN EN 16258'!$I:$I,MATCH('mobitool-Faktoren v2.0'!$AI60,'DIN EN 16258'!$A:$A,0))*$I60/$AD60)+IF(ISERROR($AL60*INDEX('DIN EN 16258'!$I:$I,MATCH('mobitool-Faktoren v2.0'!$AJ60,'DIN EN 16258'!$A:$A,0))*$J60/$AE60),0,$AL60*INDEX('DIN EN 16258'!$I:$I,MATCH('mobitool-Faktoren v2.0'!$AJ60,'DIN EN 16258'!$A:$A,0))*$J60/$AE60)))*1000,
IF($B$268=1,(IF(OR(AJ60="Benzin",AJ60="Diesel"),$AK60*INDEX('DIN EN 16258'!$D:$D,MATCH('mobitool-Faktoren v2.0'!$AI60,'DIN EN 16258'!$A:$A,0))*$I60/$AD60+$AL60*INDEX('DIN EN 16258'!$D:$D,MATCH('mobitool-Faktoren v2.0'!$AJ60,'DIN EN 16258'!$A:$A,0))*$I60/$AD60,IF(ISERROR($AK60*INDEX('DIN EN 16258'!$D:$D,MATCH('mobitool-Faktoren v2.0'!$AI60,'DIN EN 16258'!$A:$A,0))*$I60/$AD60),0,$AK60*INDEX('DIN EN 16258'!$D:$D,MATCH('mobitool-Faktoren v2.0'!$AI60,'DIN EN 16258'!$A:$A,0))*$I60/$AD60)+IF(ISERROR($AL60*INDEX('DIN EN 16258'!$D:$D,MATCH('mobitool-Faktoren v2.0'!$AJ60,'DIN EN 16258'!$A:$A,0))*$J60/$AE60),0,$AL60*INDEX('DIN EN 16258'!$D:$D,MATCH('mobitool-Faktoren v2.0'!$AJ60,'DIN EN 16258'!$A:$A,0))*$J60/$AE60))),0))*$AC60/$F60</f>
        <v>94.616478756029366</v>
      </c>
      <c r="V60" s="6">
        <f>IF($B$268=6,(IF(OR(AJ60="Benzin",AJ60="Diesel"),$AK60*INDEX('DIN EN 16258'!$L:$L,MATCH('mobitool-Faktoren v2.0'!$AI60,'DIN EN 16258'!$A:$A,0))*$I60/$AD60+$AL60*INDEX('DIN EN 16258'!$L:$L,MATCH('mobitool-Faktoren v2.0'!$AJ60,'DIN EN 16258'!$A:$A,0))*$I60/$AD60,IF(ISERROR($AK60*INDEX('DIN EN 16258'!$L:$L,MATCH('mobitool-Faktoren v2.0'!$AI60,'DIN EN 16258'!$A:$A,0))*$I60/$AD60),0,$AK60*INDEX('DIN EN 16258'!$L:$L,MATCH('mobitool-Faktoren v2.0'!$AI60,'DIN EN 16258'!$A:$A,0))*$I60/$AD60)+IF(ISERROR($AL60*INDEX('DIN EN 16258'!$L:$L,MATCH('mobitool-Faktoren v2.0'!$AJ60,'DIN EN 16258'!$A:$A,0))*$J60/$AE60),0,$AL60*INDEX('DIN EN 16258'!$L:$L,MATCH('mobitool-Faktoren v2.0'!$AJ60,'DIN EN 16258'!$A:$A,0))*$J60/$AE60)))*1000,
IF($B$268=1,(IF(OR(AJ60="Benzin",AJ60="Diesel"),$AK60*INDEX('DIN EN 16258'!$F:$F,MATCH('mobitool-Faktoren v2.0'!$AI60,'DIN EN 16258'!$A:$A,0))*$I60/$AD60+$AL60*INDEX('DIN EN 16258'!$F:$F,MATCH('mobitool-Faktoren v2.0'!$AJ60,'DIN EN 16258'!$A:$A,0))*$I60/$AD60,IF(ISERROR($AK60*INDEX('DIN EN 16258'!$F:$F,MATCH('mobitool-Faktoren v2.0'!$AI60,'DIN EN 16258'!$A:$A,0))*$I60/$AD60),0,$AK60*INDEX('DIN EN 16258'!$F:$F,MATCH('mobitool-Faktoren v2.0'!$AI60,'DIN EN 16258'!$A:$A,0))*$I60/$AD60)+IF(ISERROR($AL60*INDEX('DIN EN 16258'!$F:$F,MATCH('mobitool-Faktoren v2.0'!$AJ60,'DIN EN 16258'!$A:$A,0))*$J60/$AE60),0,$AL60*INDEX('DIN EN 16258'!$F:$F,MATCH('mobitool-Faktoren v2.0'!$AJ60,'DIN EN 16258'!$A:$A,0))*$J60/$AE60))),0))*$AC60/$F60</f>
        <v>112.37526399946874</v>
      </c>
      <c r="W60" s="39" t="s">
        <v>672</v>
      </c>
      <c r="X60" s="39" t="s">
        <v>162</v>
      </c>
      <c r="Y60" s="336">
        <v>2</v>
      </c>
      <c r="Z60" s="336">
        <v>6</v>
      </c>
      <c r="AA60" s="337">
        <v>100</v>
      </c>
      <c r="AB60" s="299">
        <v>300</v>
      </c>
      <c r="AC60" s="300">
        <v>1</v>
      </c>
      <c r="AD60" s="298">
        <v>5.297813333333333</v>
      </c>
      <c r="AE60" s="298"/>
      <c r="AF60" s="299">
        <v>220</v>
      </c>
      <c r="AG60" s="299"/>
      <c r="AH60" s="299"/>
      <c r="AI60" s="301" t="s">
        <v>34</v>
      </c>
      <c r="AJ60" s="301"/>
      <c r="AK60" s="329">
        <f>'Kennwerte Strassentransporte'!G$56</f>
        <v>3.9294000000000003E-2</v>
      </c>
      <c r="AL60" s="329"/>
      <c r="AM60" s="202" t="s">
        <v>1058</v>
      </c>
      <c r="AN60" s="202" t="s">
        <v>81</v>
      </c>
      <c r="AO60" s="202" t="s">
        <v>1059</v>
      </c>
      <c r="AP60" s="202" t="s">
        <v>81</v>
      </c>
      <c r="AQ60" s="202" t="s">
        <v>1060</v>
      </c>
      <c r="AR60" s="202" t="s">
        <v>1061</v>
      </c>
      <c r="AS60" s="202" t="s">
        <v>1062</v>
      </c>
      <c r="AT60" s="202" t="s">
        <v>1071</v>
      </c>
      <c r="AU60" s="303">
        <f ca="1">IF(ISERROR(OFFSET('Daten KEA'!$A$1,MATCH(AU$5,'Daten KEA'!$A:$A,0)-1,MATCH(AM60,'Daten KEA'!$A$424:$ADO$424,0)-1)),0,OFFSET('Daten KEA'!$A$1,MATCH(AU$5,'Daten KEA'!$A:$A,0)-1,MATCH(AM60,'Daten KEA'!$A$424:$ADO$424,0)-1))+IF(ISERROR(AK60*INDEX('Energiefaktoren Ecoinvent'!$D:$D,MATCH('mobitool-Faktoren v2.0'!AI60,'Energiefaktoren Ecoinvent'!$A:$A,0))),0,AK60*INDEX('Energiefaktoren Ecoinvent'!$D:$D,MATCH('mobitool-Faktoren v2.0'!AI60,'Energiefaktoren Ecoinvent'!$A:$A,0)))+IF(OR(AJ60="Benzin",AJ60="Diesel"),IF(ISERROR(OFFSET('Daten KEA'!$A$1,MATCH(AV$5,'Daten KEA'!$A:$A,0)-1,MATCH(AN60,'Daten KEA'!$A$424:$ADO$424,0)-1)),0,OFFSET('Daten KEA'!$A$1,MATCH(AV$5,'Daten KEA'!$A:$A,0)-1,MATCH(AN60,'Daten KEA'!$A$424:$ADO$424,0)-1))+IF(ISERROR(AL60*INDEX('Energiefaktoren Ecoinvent'!$D:$D,MATCH('mobitool-Faktoren v2.0'!AJ60,'Energiefaktoren Ecoinvent'!$A:$A,0))),0,AL60*INDEX('Energiefaktoren Ecoinvent'!$D:$D,MATCH('mobitool-Faktoren v2.0'!AJ60,'Energiefaktoren Ecoinvent'!$A:$A,0))),0)</f>
        <v>1.6699950000000001</v>
      </c>
      <c r="AV60" s="303">
        <f ca="1">IF(OR(AJ60="Benzin",AJ60="Diesel"),0,IF(ISERROR(OFFSET('Daten KEA'!$A$1,MATCH(AV$5,'Daten KEA'!$A:$A,0)-1,MATCH(AN60,'Daten KEA'!$A$424:$ADO$424,0)-1)),0,OFFSET('Daten KEA'!$A$1,MATCH(AV$5,'Daten KEA'!$A:$A,0)-1,MATCH(AN60,'Daten KEA'!$A$424:$ADO$424,0)-1))+IF(ISERROR(AL60*INDEX('Energiefaktoren Ecoinvent'!$D:$D,MATCH('mobitool-Faktoren v2.0'!AJ60,'Energiefaktoren Ecoinvent'!$A:$A,0))),0,AL60*INDEX('Energiefaktoren Ecoinvent'!$D:$D,MATCH('mobitool-Faktoren v2.0'!AJ60,'Energiefaktoren Ecoinvent'!$A:$A,0))))</f>
        <v>0</v>
      </c>
      <c r="AW60" s="303">
        <f ca="1">IF(ISERROR(OFFSET('Daten KEA'!$A$1,MATCH(AW$5,'Daten KEA'!$A:$A,0)-1,MATCH(AO60,'Daten KEA'!$A$424:$ADO$424,0)-1)),0,OFFSET('Daten KEA'!$A$1,MATCH(AW$5,'Daten KEA'!$A:$A,0)-1,MATCH(AO60,'Daten KEA'!$A$424:$ADO$424,0)-1))-IF(ISERROR(AK60*INDEX('Energiefaktoren Ecoinvent'!$D:$D,MATCH('mobitool-Faktoren v2.0'!AI60,'Energiefaktoren Ecoinvent'!$A:$A,0))),0,AK60*INDEX('Energiefaktoren Ecoinvent'!$D:$D,MATCH('mobitool-Faktoren v2.0'!AI60,'Energiefaktoren Ecoinvent'!$A:$A,0)))+IF(OR(AJ60="Benzin",AJ60="Diesel"),IF(ISERROR(OFFSET('Daten KEA'!$A$1,MATCH(AX$5,'Daten KEA'!$A:$A,0)-1,MATCH(AP60,'Daten KEA'!$A$424:$ADO$424,0)-1)),0,OFFSET('Daten KEA'!$A$1,MATCH(AX$5,'Daten KEA'!$A:$A,0)-1,MATCH(AP60,'Daten KEA'!$A$424:$ADO$424,0)-1))-IF(ISERROR(AL60*INDEX('Energiefaktoren Ecoinvent'!$D:$D,MATCH('mobitool-Faktoren v2.0'!AJ60,'Energiefaktoren Ecoinvent'!$A:$A,0))),0,AL60*INDEX('Energiefaktoren Ecoinvent'!$D:$D,MATCH('mobitool-Faktoren v2.0'!AJ60,'Energiefaktoren Ecoinvent'!$A:$A,0))),0)</f>
        <v>0.62554890000000007</v>
      </c>
      <c r="AX60" s="303">
        <f ca="1">IF(OR(AJ60="Benzin",AJ60="Diesel"),0,IF(ISERROR(OFFSET('Daten KEA'!$A$1,MATCH(AX$5,'Daten KEA'!$A:$A,0)-1,MATCH(AP60,'Daten KEA'!$A$424:$ADO$424,0)-1)),0,OFFSET('Daten KEA'!$A$1,MATCH(AX$5,'Daten KEA'!$A:$A,0)-1,MATCH(AP60,'Daten KEA'!$A$424:$ADO$424,0)-1))-IF(ISERROR(AL60*INDEX('Energiefaktoren Ecoinvent'!$D:$D,MATCH('mobitool-Faktoren v2.0'!AJ60,'Energiefaktoren Ecoinvent'!$A:$A,0))),0,AL60*INDEX('Energiefaktoren Ecoinvent'!$D:$D,MATCH('mobitool-Faktoren v2.0'!AJ60,'Energiefaktoren Ecoinvent'!$A:$A,0))))</f>
        <v>0</v>
      </c>
      <c r="AY60" s="303">
        <f t="shared" ca="1" si="5"/>
        <v>2.2955439000000002</v>
      </c>
      <c r="AZ60" s="303">
        <f ca="1">IF(ISERROR(OFFSET('Daten KEA'!$A$1,MATCH(AZ$5,'Daten KEA'!$A:$A,0)-1,MATCH(AQ60,'Daten KEA'!$A$424:$ADO$424,0)-1)),0,OFFSET('Daten KEA'!$A$1,MATCH(AZ$5,'Daten KEA'!$A:$A,0)-1,MATCH(AQ60,'Daten KEA'!$A$424:$ADO$424,0)-1))</f>
        <v>3.8119673E-2</v>
      </c>
      <c r="BA60" s="303">
        <f ca="1">IF(ISERROR(OFFSET('Daten KEA'!$A$1,MATCH(BA$5,'Daten KEA'!$A:$A,0)-1,MATCH(AR60,'Daten KEA'!$A$424:$ADO$424,0)-1)),0,OFFSET('Daten KEA'!$A$1,MATCH(BA$5,'Daten KEA'!$A:$A,0)-1,MATCH(AR60,'Daten KEA'!$A$424:$ADO$424,0)-1))</f>
        <v>0.44177027000000002</v>
      </c>
      <c r="BB60" s="303">
        <f ca="1">IF(ISERROR(OFFSET('Daten KEA'!$A$1,MATCH(BB$5,'Daten KEA'!$A:$A,0)-1,MATCH(AS60,'Daten KEA'!$A$424:$ADO$424,0)-1)),0,OFFSET('Daten KEA'!$A$1,MATCH(BB$5,'Daten KEA'!$A:$A,0)-1,MATCH(AS60,'Daten KEA'!$A$424:$ADO$424,0)-1))</f>
        <v>0.64465499999999998</v>
      </c>
      <c r="BC60" s="304">
        <f ca="1">AY60+AZ60+BA60+BB60</f>
        <v>3.4200888430000003</v>
      </c>
      <c r="BD60" s="303">
        <f ca="1">IF(ISERROR(OFFSET('Daten KEA'!$A$1,MATCH(BD$5,'Daten KEA'!$A:$A,0)-1,MATCH(AT60,'Daten KEA'!$A$424:$ADO$424,0)-1)),0,OFFSET('Daten KEA'!$A$1,MATCH(BD$5,'Daten KEA'!$A:$A,0)-1,MATCH(AT60,'Daten KEA'!$A$424:$ADO$424,0)-1))</f>
        <v>3.4200889000000001</v>
      </c>
      <c r="BE60" s="305">
        <f t="shared" ca="1" si="7"/>
        <v>1.0000000166662337</v>
      </c>
      <c r="BF60" s="306">
        <f ca="1">IF(ISERROR(OFFSET('Daten KEA'!$A$1,MATCH(BF$5,'Daten KEA'!$A:$A,0)-1,MATCH(AM60,'Daten KEA'!$A$424:$ADO$424,0)-1)),0,OFFSET('Daten KEA'!$A$1,MATCH(BF$5,'Daten KEA'!$A:$A,0)-1,MATCH(AM60,'Daten KEA'!$A$424:$ADO$424,0)-1))+IF(ISERROR($AK60*INDEX('Energiefaktoren Ecoinvent'!$H:$H,MATCH('mobitool-Faktoren v2.0'!$AI60,'Energiefaktoren Ecoinvent'!$A:$A,0))),0,$AK60*INDEX('Energiefaktoren Ecoinvent'!$H:$H,MATCH('mobitool-Faktoren v2.0'!$AI60,'Energiefaktoren Ecoinvent'!$A:$A,0)))+IF(OR(AJ60="Benzin",AJ60="Diesel"),IF(ISERROR(OFFSET('Daten KEA'!$A$1,MATCH(BG$5,'Daten KEA'!$A:$A,0)-1,MATCH(AN60,'Daten KEA'!$A$424:$ADO$424,0)-1)),0,OFFSET('Daten KEA'!$A$1,MATCH(BG$5,'Daten KEA'!$A:$A,0)-1,MATCH(AN60,'Daten KEA'!$A$424:$ADO$424,0)-1))+IF(ISERROR($AL60*INDEX('Energiefaktoren Ecoinvent'!$H:$H,MATCH('mobitool-Faktoren v2.0'!$AJ60,'Energiefaktoren Ecoinvent'!$A:$A,0))),0,$AL60*INDEX('Energiefaktoren Ecoinvent'!$H:$H,MATCH('mobitool-Faktoren v2.0'!$AJ60,'Energiefaktoren Ecoinvent'!$A:$A,0))),0)</f>
        <v>1.6699950000000001</v>
      </c>
      <c r="BG60" s="306">
        <f ca="1">IF(OR(AJ60="Benzin",AJ60="Diesel"),0,IF(ISERROR(OFFSET('Daten KEA'!$A$1,MATCH(BG$5,'Daten KEA'!$A:$A,0)-1,MATCH(AN60,'Daten KEA'!$A$424:$ADO$424,0)-1)),0,OFFSET('Daten KEA'!$A$1,MATCH(BG$5,'Daten KEA'!$A:$A,0)-1,MATCH(AN60,'Daten KEA'!$A$424:$ADO$424,0)-1))+IF(ISERROR($AL60*INDEX('Energiefaktoren Ecoinvent'!$H:$H,MATCH('mobitool-Faktoren v2.0'!$AJ60,'Energiefaktoren Ecoinvent'!$A:$A,0))),0,$AL60*INDEX('Energiefaktoren Ecoinvent'!$H:$H,MATCH('mobitool-Faktoren v2.0'!$AJ60,'Energiefaktoren Ecoinvent'!$A:$A,0))))</f>
        <v>0</v>
      </c>
      <c r="BH60" s="306">
        <f ca="1">IF(ISERROR(OFFSET('Daten KEA'!$A$1,MATCH(BH$5,'Daten KEA'!$A:$A,0)-1,MATCH(AO60,'Daten KEA'!$A$424:$ADO$424,0)-1)),0,OFFSET('Daten KEA'!$A$1,MATCH(BH$5,'Daten KEA'!$A:$A,0)-1,MATCH(AO60,'Daten KEA'!$A$424:$ADO$424,0)-1))-IF(ISERROR($AK60*INDEX('Energiefaktoren Ecoinvent'!$H:$H,MATCH('mobitool-Faktoren v2.0'!$AI60,'Energiefaktoren Ecoinvent'!$A:$A,0))),0,$AK60*INDEX('Energiefaktoren Ecoinvent'!$H:$H,MATCH('mobitool-Faktoren v2.0'!$AI60,'Energiefaktoren Ecoinvent'!$A:$A,0)))+IF(OR(AJ60="Benzin",AJ60="Diesel"),IF(ISERROR(OFFSET('Daten KEA'!$A$1,MATCH(BI$5,'Daten KEA'!$A:$A,0)-1,MATCH(AP60,'Daten KEA'!$A$424:$ADO$424,0)-1)),0,OFFSET('Daten KEA'!$A$1,MATCH(BI$5,'Daten KEA'!$A:$A,0)-1,MATCH(AP60,'Daten KEA'!$A$424:$ADO$424,0)-1))-IF(ISERROR($AL60*INDEX('Energiefaktoren Ecoinvent'!$H:$H,MATCH('mobitool-Faktoren v2.0'!$AJ60,'Energiefaktoren Ecoinvent'!$A:$A,0))),0,$AL60*INDEX('Energiefaktoren Ecoinvent'!$H:$H,MATCH('mobitool-Faktoren v2.0'!$AJ60,'Energiefaktoren Ecoinvent'!$A:$A,0))),0)</f>
        <v>0.61807367332199981</v>
      </c>
      <c r="BI60" s="306">
        <f ca="1">IF(OR(AJ60="Benzin",AJ60="Diesel"),0,IF(ISERROR(OFFSET('Daten KEA'!$A$1,MATCH(BI$5,'Daten KEA'!$A:$A,0)-1,MATCH(AP60,'Daten KEA'!$A$424:$ADO$424,0)-1)),0,OFFSET('Daten KEA'!$A$1,MATCH(BI$5,'Daten KEA'!$A:$A,0)-1,MATCH(AP60,'Daten KEA'!$A$424:$ADO$424,0)-1))-IF(ISERROR($AL60*INDEX('Energiefaktoren Ecoinvent'!$H:$H,MATCH('mobitool-Faktoren v2.0'!$AJ60,'Energiefaktoren Ecoinvent'!$A:$A,0))),0,$AL60*INDEX('Energiefaktoren Ecoinvent'!$H:$H,MATCH('mobitool-Faktoren v2.0'!$AJ60,'Energiefaktoren Ecoinvent'!$A:$A,0))))</f>
        <v>0</v>
      </c>
      <c r="BJ60" s="306">
        <f t="shared" ca="1" si="41"/>
        <v>2.2880686733219999</v>
      </c>
      <c r="BK60" s="306">
        <f ca="1">IF(ISERROR(OFFSET('Daten KEA'!$A$1,MATCH(BK$5,'Daten KEA'!$A:$A,0)-1,MATCH(AQ60,'Daten KEA'!$A$424:$ADO$424,0)-1)),0,OFFSET('Daten KEA'!$A$1,MATCH(BK$5,'Daten KEA'!$A:$A,0)-1,MATCH(AQ60,'Daten KEA'!$A$424:$ADO$424,0)-1))</f>
        <v>3.6365588245228002E-2</v>
      </c>
      <c r="BL60" s="306">
        <f ca="1">IF(ISERROR(OFFSET('Daten KEA'!$A$1,MATCH(BL$5,'Daten KEA'!$A:$A,0)-1,MATCH(AR60,'Daten KEA'!$A$424:$ADO$424,0)-1)),0,OFFSET('Daten KEA'!$A$1,MATCH(BL$5,'Daten KEA'!$A:$A,0)-1,MATCH(AR60,'Daten KEA'!$A$424:$ADO$424,0)-1))</f>
        <v>0.40279377165455005</v>
      </c>
      <c r="BM60" s="306">
        <f ca="1">IF(ISERROR(OFFSET('Daten KEA'!$A$1,MATCH(BM$5,'Daten KEA'!$A:$A,0)-1,MATCH(AS60,'Daten KEA'!$A$424:$ADO$424,0)-1)),0,OFFSET('Daten KEA'!$A$1,MATCH(BM$5,'Daten KEA'!$A:$A,0)-1,MATCH(AS60,'Daten KEA'!$A$424:$ADO$424,0)-1))</f>
        <v>0.54744265678614001</v>
      </c>
      <c r="BN60" s="307">
        <f ca="1">BJ60+BK60+BL60+BM60</f>
        <v>3.2746706900079179</v>
      </c>
      <c r="BO60" s="306">
        <f ca="1">IF(ISERROR(OFFSET('Daten KEA'!$A$1,MATCH(BO$5,'Daten KEA'!$A:$A,0)-1,MATCH(AT60,'Daten KEA'!$A$424:$ADO$424,0)-1)),0,OFFSET('Daten KEA'!$A$1,MATCH(BO$5,'Daten KEA'!$A:$A,0)-1,MATCH(AT60,'Daten KEA'!$A$424:$ADO$424,0)-1))</f>
        <v>3.274670678908</v>
      </c>
      <c r="BP60" s="305">
        <f t="shared" ca="1" si="8"/>
        <v>0.99999999661037131</v>
      </c>
      <c r="BQ60" s="308">
        <f ca="1">IF(ISERROR(OFFSET('Daten GWP'!$A$1,MATCH(BQ$5,'Daten GWP'!$A:$A,0)-1,MATCH(AM60,'Daten GWP'!$A$424:$ADO$424,0)-1)),0,OFFSET('Daten GWP'!$A$1,MATCH(BQ$5,'Daten GWP'!$A:$A,0)-1,MATCH(AM60,'Daten GWP'!$A$424:$ADO$424,0)-1))*1000</f>
        <v>126.14205000000001</v>
      </c>
      <c r="BR60" s="308">
        <f ca="1">IF(ISERROR(OFFSET('Daten GWP'!$A$1,MATCH(BR$5,'Daten GWP'!$A:$A,0)-1,MATCH(AN60,'Daten GWP'!$A$424:$ADO$424,0)-1)),0,OFFSET('Daten GWP'!$A$1,MATCH(BR$5,'Daten GWP'!$A:$A,0)-1,MATCH(AN60,'Daten GWP'!$A$424:$ADO$424,0)-1))*1000</f>
        <v>0</v>
      </c>
      <c r="BS60" s="308">
        <f ca="1">IF(ISERROR(OFFSET('Daten GWP'!$A$1,MATCH(BS$5,'Daten GWP'!$A:$A,0)-1,MATCH(AO60,'Daten GWP'!$A$424:$ADO$424,0)-1)),0,OFFSET('Daten GWP'!$A$1,MATCH(BS$5,'Daten GWP'!$A:$A,0)-1,MATCH(AO60,'Daten GWP'!$A$424:$ADO$424,0)-1))*1000</f>
        <v>33.682220999999998</v>
      </c>
      <c r="BT60" s="308">
        <f ca="1">IF(ISERROR(OFFSET('Daten GWP'!$A$1,MATCH(BT$5,'Daten GWP'!$A:$A,0)-1,MATCH(AP60,'Daten GWP'!$A$424:$ADO$424,0)-1)),0,OFFSET('Daten GWP'!$A$1,MATCH(BT$5,'Daten GWP'!$A:$A,0)-1,MATCH(AP60,'Daten GWP'!$A$424:$ADO$424,0)-1))*1000</f>
        <v>0</v>
      </c>
      <c r="BU60" s="308">
        <f t="shared" ca="1" si="9"/>
        <v>159.82427100000001</v>
      </c>
      <c r="BV60" s="308">
        <f ca="1">IF(ISERROR(OFFSET('Daten GWP'!$A$1,MATCH(BV$5,'Daten GWP'!$A:$A,0)-1,MATCH(AQ60,'Daten GWP'!$A$424:$ADO$424,0)-1)),0,OFFSET('Daten GWP'!$A$1,MATCH(BV$5,'Daten GWP'!$A:$A,0)-1,MATCH(AQ60,'Daten GWP'!$A$424:$ADO$424,0)-1))*1000</f>
        <v>1.3261731999999999</v>
      </c>
      <c r="BW60" s="308">
        <f ca="1">IF(ISERROR(OFFSET('Daten GWP'!$A$1,MATCH(BW$5,'Daten GWP'!$A:$A,0)-1,MATCH(AR60,'Daten GWP'!$A$424:$ADO$424,0)-1)),0,OFFSET('Daten GWP'!$A$1,MATCH(BW$5,'Daten GWP'!$A:$A,0)-1,MATCH(AR60,'Daten GWP'!$A$424:$ADO$424,0)-1))*1000</f>
        <v>23.436378999999999</v>
      </c>
      <c r="BX60" s="308">
        <f ca="1">IF(ISERROR(OFFSET('Daten GWP'!$A$1,MATCH(BX$5,'Daten GWP'!$A:$A,0)-1,MATCH(AS60,'Daten GWP'!$A$424:$ADO$424,0)-1)),0,OFFSET('Daten GWP'!$A$1,MATCH(BX$5,'Daten GWP'!$A:$A,0)-1,MATCH(AS60,'Daten GWP'!$A$424:$ADO$424,0)-1))*1000</f>
        <v>7.6660918000000002</v>
      </c>
      <c r="BY60" s="309">
        <f ca="1">BU60+BV60+BW60+BX60</f>
        <v>192.252915</v>
      </c>
      <c r="BZ60" s="308">
        <f ca="1">IF(ISERROR(OFFSET('Daten GWP'!$A$1,MATCH(BZ$5,'Daten GWP'!$A:$A,0)-1,MATCH(AT60,'Daten GWP'!$A$424:$ADO$424,0)-1)),0,OFFSET('Daten GWP'!$A$1,MATCH(BZ$5,'Daten GWP'!$A:$A,0)-1,MATCH(AT60,'Daten GWP'!$A$424:$ADO$424,0)-1))*1000</f>
        <v>192.25291999999999</v>
      </c>
      <c r="CA60" s="305">
        <f t="shared" ca="1" si="11"/>
        <v>1.000000026007408</v>
      </c>
      <c r="CB60" s="310">
        <f ca="1">IF(ISERROR(OFFSET('Daten Elementary'!$A$1,MATCH(CB$5,'Daten Elementary'!$A:$A,0)-1,MATCH(AM60,'Daten Elementary'!$A$424:$ADO$424,0)-1)),0,OFFSET('Daten Elementary'!$A$1,MATCH(CB$5,'Daten Elementary'!$A:$A,0)-1,MATCH(AM60,'Daten Elementary'!$A$424:$ADO$424,0)-1))*1000000</f>
        <v>7.426272</v>
      </c>
      <c r="CC60" s="310">
        <f ca="1">IF(ISERROR(OFFSET('Daten Elementary'!$A$1,MATCH(CC$5,'Daten Elementary'!$A:$A,0)-1,MATCH(AN60,'Daten Elementary'!$A$424:$ADO$424,0)-1)),0,OFFSET('Daten Elementary'!$A$1,MATCH(CC$5,'Daten Elementary'!$A:$A,0)-1,MATCH(AN60,'Daten Elementary'!$A$424:$ADO$424,0)-1))*1000000</f>
        <v>0</v>
      </c>
      <c r="CD60" s="310">
        <f ca="1">IF(ISERROR(OFFSET('Daten Elementary'!$A$1,MATCH(CD$5,'Daten Elementary'!$A:$A,0)-1,MATCH(AO60,'Daten Elementary'!$A$424:$ADO$424,0)-1)),0,OFFSET('Daten Elementary'!$A$1,MATCH(CD$5,'Daten Elementary'!$A:$A,0)-1,MATCH(AO60,'Daten Elementary'!$A$424:$ADO$424,0)-1))*1000000</f>
        <v>12.274891</v>
      </c>
      <c r="CE60" s="310">
        <f ca="1">IF(ISERROR(OFFSET('Daten Elementary'!$A$1,MATCH(CE$5,'Daten Elementary'!$A:$A,0)-1,MATCH(AP60,'Daten Elementary'!$A$424:$ADO$424,0)-1)),0,OFFSET('Daten Elementary'!$A$1,MATCH(CE$5,'Daten Elementary'!$A:$A,0)-1,MATCH(AP60,'Daten Elementary'!$A$424:$ADO$424,0)-1))*1000000</f>
        <v>0</v>
      </c>
      <c r="CF60" s="310">
        <f t="shared" ca="1" si="12"/>
        <v>19.701163000000001</v>
      </c>
      <c r="CG60" s="310">
        <f ca="1">IF(ISERROR(OFFSET('Daten Elementary'!$A$1,MATCH(CG$5,'Daten Elementary'!$A:$A,0)-1,MATCH(AQ60,'Daten Elementary'!$A$424:$ADO$424,0)-1)),0,OFFSET('Daten Elementary'!$A$1,MATCH(CG$5,'Daten Elementary'!$A:$A,0)-1,MATCH(AQ60,'Daten Elementary'!$A$424:$ADO$424,0)-1))*1000000</f>
        <v>0.52269572999999991</v>
      </c>
      <c r="CH60" s="310">
        <f ca="1">IF(ISERROR(OFFSET('Daten Elementary'!$A$1,MATCH(CH$5,'Daten Elementary'!$A:$A,0)-1,MATCH(AR60,'Daten Elementary'!$A$424:$ADO$424,0)-1)),0,OFFSET('Daten Elementary'!$A$1,MATCH(CH$5,'Daten Elementary'!$A:$A,0)-1,MATCH(AR60,'Daten Elementary'!$A$424:$ADO$424,0)-1))*1000000</f>
        <v>13.737918000000001</v>
      </c>
      <c r="CI60" s="310">
        <f ca="1">IF(ISERROR(OFFSET('Daten Elementary'!$A$1,MATCH(CI$5,'Daten Elementary'!$A:$A,0)-1,MATCH(AS60,'Daten Elementary'!$A$424:$ADO$424,0)-1)),0,OFFSET('Daten Elementary'!$A$1,MATCH(CI$5,'Daten Elementary'!$A:$A,0)-1,MATCH(AS60,'Daten Elementary'!$A$424:$ADO$424,0)-1))*1000000</f>
        <v>5.0357954000000005</v>
      </c>
      <c r="CJ60" s="311">
        <f t="shared" ca="1" si="13"/>
        <v>38.997572129999995</v>
      </c>
      <c r="CK60" s="310">
        <f ca="1">IF(ISERROR(OFFSET('Daten Elementary'!$A$1,MATCH(CK$5,'Daten Elementary'!$A:$A,0)-1,MATCH($AT60,'Daten Elementary'!$A$424:$ADO$424,0)-1)),0,OFFSET('Daten Elementary'!$A$1,MATCH(CK$5,'Daten Elementary'!$A:$A,0)-1,MATCH($AT60,'Daten Elementary'!$A$424:$ADO$424,0)-1))*1000000</f>
        <v>38.997571999999998</v>
      </c>
      <c r="CL60" s="305">
        <f t="shared" ca="1" si="14"/>
        <v>0.99999999666645922</v>
      </c>
      <c r="CM60" s="312">
        <f ca="1">IF(ISERROR(OFFSET('Daten Elementary'!$A$1,MATCH(CM$5,'Daten Elementary'!$A:$A,0)-1,MATCH(AM60,'Daten Elementary'!$A$424:$ADO$424,0)-1)),0,OFFSET('Daten Elementary'!$A$1,MATCH(CM$5,'Daten Elementary'!$A:$A,0)-1,MATCH(AM60,'Daten Elementary'!$A$424:$ADO$424,0)-1))*1000000</f>
        <v>5.6291599999999997</v>
      </c>
      <c r="CN60" s="312">
        <f ca="1">IF(ISERROR(OFFSET('Daten Elementary'!$A$1,MATCH(CN$5,'Daten Elementary'!$A:$A,0)-1,MATCH(AN60,'Daten Elementary'!$A$424:$ADO$424,0)-1)),0,OFFSET('Daten Elementary'!$A$1,MATCH(CN$5,'Daten Elementary'!$A:$A,0)-1,MATCH(AN60,'Daten Elementary'!$A$424:$ADO$424,0)-1))*1000000</f>
        <v>0</v>
      </c>
      <c r="CO60" s="312">
        <f ca="1">IF(ISERROR(OFFSET('Daten Elementary'!$A$1,MATCH(CO$5,'Daten Elementary'!$A:$A,0)-1,MATCH(AO60,'Daten Elementary'!$A$424:$ADO$424,0)-1)),0,OFFSET('Daten Elementary'!$A$1,MATCH(CO$5,'Daten Elementary'!$A:$A,0)-1,MATCH(AO60,'Daten Elementary'!$A$424:$ADO$424,0)-1))*1000000</f>
        <v>9.9537288999999998</v>
      </c>
      <c r="CP60" s="312">
        <f ca="1">IF(ISERROR(OFFSET('Daten Elementary'!$A$1,MATCH(CP$5,'Daten Elementary'!$A:$A,0)-1,MATCH(AP60,'Daten Elementary'!$A$424:$ADO$424,0)-1)),0,OFFSET('Daten Elementary'!$A$1,MATCH(CP$5,'Daten Elementary'!$A:$A,0)-1,MATCH(AP60,'Daten Elementary'!$A$424:$ADO$424,0)-1))*1000000</f>
        <v>0</v>
      </c>
      <c r="CQ60" s="312">
        <f t="shared" ca="1" si="15"/>
        <v>15.5828889</v>
      </c>
      <c r="CR60" s="312">
        <f ca="1">IF(ISERROR(OFFSET('Daten Elementary'!$A$1,MATCH(CR$5,'Daten Elementary'!$A:$A,0)-1,MATCH(AQ60,'Daten Elementary'!$A$424:$ADO$424,0)-1)),0,OFFSET('Daten Elementary'!$A$1,MATCH(CR$5,'Daten Elementary'!$A:$A,0)-1,MATCH(AQ60,'Daten Elementary'!$A$424:$ADO$424,0)-1))*1000000</f>
        <v>0.34981681999999997</v>
      </c>
      <c r="CS60" s="312">
        <f ca="1">IF(ISERROR(OFFSET('Daten Elementary'!$A$1,MATCH(CS$5,'Daten Elementary'!$A:$A,0)-1,MATCH(AR60,'Daten Elementary'!$A$424:$ADO$424,0)-1)),0,OFFSET('Daten Elementary'!$A$1,MATCH(CS$5,'Daten Elementary'!$A:$A,0)-1,MATCH(AR60,'Daten Elementary'!$A$424:$ADO$424,0)-1))*1000000</f>
        <v>6.3594224000000006</v>
      </c>
      <c r="CT60" s="312">
        <f ca="1">IF(ISERROR(OFFSET('Daten Elementary'!$A$1,MATCH(CT$5,'Daten Elementary'!$A:$A,0)-1,MATCH(AS60,'Daten Elementary'!$A$424:$ADO$424,0)-1)),0,OFFSET('Daten Elementary'!$A$1,MATCH(CT$5,'Daten Elementary'!$A:$A,0)-1,MATCH(AS60,'Daten Elementary'!$A$424:$ADO$424,0)-1))*1000000</f>
        <v>2.8409347</v>
      </c>
      <c r="CU60" s="313">
        <f t="shared" ca="1" si="16"/>
        <v>25.133062819999999</v>
      </c>
      <c r="CV60" s="312">
        <f ca="1">IF(ISERROR(OFFSET('Daten Elementary'!$A$1,MATCH(CV$5,'Daten Elementary'!$A:$A,0)-1,MATCH($AT60,'Daten Elementary'!$A$424:$ADO$424,0)-1)),0,OFFSET('Daten Elementary'!$A$1,MATCH(CV$5,'Daten Elementary'!$A:$A,0)-1,MATCH($AT60,'Daten Elementary'!$A$424:$ADO$424,0)-1))*1000000</f>
        <v>25.133063</v>
      </c>
      <c r="CW60" s="305">
        <f t="shared" ca="1" si="17"/>
        <v>1.0000000071618809</v>
      </c>
      <c r="CX60" s="314">
        <f ca="1">IF(ISERROR(OFFSET('Daten Elementary'!$A$1,MATCH(CX$5,'Daten Elementary'!$A:$A,0)-1,MATCH(AM60,'Daten Elementary'!$A$424:$ADO$424,0)-1)),0,OFFSET('Daten Elementary'!$A$1,MATCH(CX$5,'Daten Elementary'!$A:$A,0)-1,MATCH(AM60,'Daten Elementary'!$A$424:$ADO$424,0)-1))*1000000</f>
        <v>121.21642</v>
      </c>
      <c r="CY60" s="314">
        <f ca="1">IF(ISERROR(OFFSET('Daten Elementary'!$A$1,MATCH(CY$5,'Daten Elementary'!$A:$A,0)-1,MATCH(AN60,'Daten Elementary'!$A$424:$ADO$424,0)-1)),0,OFFSET('Daten Elementary'!$A$1,MATCH(CY$5,'Daten Elementary'!$A:$A,0)-1,MATCH(AN60,'Daten Elementary'!$A$424:$ADO$424,0)-1))*1000000</f>
        <v>0</v>
      </c>
      <c r="CZ60" s="314">
        <f ca="1">IF(ISERROR(OFFSET('Daten Elementary'!$A$1,MATCH(CZ$5,'Daten Elementary'!$A:$A,0)-1,MATCH(AO60,'Daten Elementary'!$A$424:$ADO$424,0)-1)),0,OFFSET('Daten Elementary'!$A$1,MATCH(CZ$5,'Daten Elementary'!$A:$A,0)-1,MATCH(AO60,'Daten Elementary'!$A$424:$ADO$424,0)-1))*1000000</f>
        <v>112.49861999999999</v>
      </c>
      <c r="DA60" s="314">
        <f ca="1">IF(ISERROR(OFFSET('Daten Elementary'!$A$1,MATCH(DA$5,'Daten Elementary'!$A:$A,0)-1,MATCH(AP60,'Daten Elementary'!$A$424:$ADO$424,0)-1)),0,OFFSET('Daten Elementary'!$A$1,MATCH(DA$5,'Daten Elementary'!$A:$A,0)-1,MATCH(AP60,'Daten Elementary'!$A$424:$ADO$424,0)-1))*1000000</f>
        <v>0</v>
      </c>
      <c r="DB60" s="314">
        <f t="shared" ca="1" si="18"/>
        <v>233.71503999999999</v>
      </c>
      <c r="DC60" s="314">
        <f ca="1">IF(ISERROR(OFFSET('Daten Elementary'!$A$1,MATCH(DC$5,'Daten Elementary'!$A:$A,0)-1,MATCH(AQ60,'Daten Elementary'!$A$424:$ADO$424,0)-1)),0,OFFSET('Daten Elementary'!$A$1,MATCH(DC$5,'Daten Elementary'!$A:$A,0)-1,MATCH(AQ60,'Daten Elementary'!$A$424:$ADO$424,0)-1))*1000000</f>
        <v>1.3243467999999998</v>
      </c>
      <c r="DD60" s="314">
        <f ca="1">IF(ISERROR(OFFSET('Daten Elementary'!$A$1,MATCH(DD$5,'Daten Elementary'!$A:$A,0)-1,MATCH(AR60,'Daten Elementary'!$A$424:$ADO$424,0)-1)),0,OFFSET('Daten Elementary'!$A$1,MATCH(DD$5,'Daten Elementary'!$A:$A,0)-1,MATCH(AR60,'Daten Elementary'!$A$424:$ADO$424,0)-1))*1000000</f>
        <v>22.516112999999997</v>
      </c>
      <c r="DE60" s="314">
        <f ca="1">IF(ISERROR(OFFSET('Daten Elementary'!$A$1,MATCH(DE$5,'Daten Elementary'!$A:$A,0)-1,MATCH(AS60,'Daten Elementary'!$A$424:$ADO$424,0)-1)),0,OFFSET('Daten Elementary'!$A$1,MATCH(DE$5,'Daten Elementary'!$A:$A,0)-1,MATCH(AS60,'Daten Elementary'!$A$424:$ADO$424,0)-1))*1000000</f>
        <v>16.914361</v>
      </c>
      <c r="DF60" s="315">
        <f t="shared" ca="1" si="19"/>
        <v>274.46986079999999</v>
      </c>
      <c r="DG60" s="314">
        <f ca="1">IF(ISERROR(OFFSET('Daten Elementary'!$A$1,MATCH(DG$5,'Daten Elementary'!$A:$A,0)-1,MATCH($AT60,'Daten Elementary'!$A$424:$ADO$424,0)-1)),0,OFFSET('Daten Elementary'!$A$1,MATCH(DG$5,'Daten Elementary'!$A:$A,0)-1,MATCH($AT60,'Daten Elementary'!$A$424:$ADO$424,0)-1))*1000000</f>
        <v>274.46987000000001</v>
      </c>
      <c r="DH60" s="305">
        <f t="shared" ca="1" si="20"/>
        <v>1.000000033519163</v>
      </c>
      <c r="DI60" s="316">
        <f ca="1">IF(ISERROR(OFFSET('Daten Elementary'!$A$1,MATCH(DI$5,'Daten Elementary'!$A:$A,0)-1,MATCH(AM60,'Daten Elementary'!$A$424:$ADO$424,0)-1)),0,OFFSET('Daten Elementary'!$A$1,MATCH(DI$5,'Daten Elementary'!$A:$A,0)-1,MATCH(AM60,'Daten Elementary'!$A$424:$ADO$424,0)-1))*1000000</f>
        <v>112.99</v>
      </c>
      <c r="DJ60" s="316">
        <f ca="1">IF(ISERROR(OFFSET('Daten Elementary'!$A$1,MATCH(DJ$5,'Daten Elementary'!$A:$A,0)-1,MATCH(AN60,'Daten Elementary'!$A$424:$ADO$424,0)-1)),0,OFFSET('Daten Elementary'!$A$1,MATCH(DJ$5,'Daten Elementary'!$A:$A,0)-1,MATCH(AN60,'Daten Elementary'!$A$424:$ADO$424,0)-1))*1000000</f>
        <v>0</v>
      </c>
      <c r="DK60" s="316">
        <f ca="1">IF(ISERROR(OFFSET('Daten Elementary'!$A$1,MATCH(DK$5,'Daten Elementary'!$A:$A,0)-1,MATCH(AO60,'Daten Elementary'!$A$424:$ADO$424,0)-1)),0,OFFSET('Daten Elementary'!$A$1,MATCH(DK$5,'Daten Elementary'!$A:$A,0)-1,MATCH(AO60,'Daten Elementary'!$A$424:$ADO$424,0)-1))*1000000</f>
        <v>120.39307000000001</v>
      </c>
      <c r="DL60" s="316">
        <f ca="1">IF(ISERROR(OFFSET('Daten Elementary'!$A$1,MATCH(DL$5,'Daten Elementary'!$A:$A,0)-1,MATCH(AP60,'Daten Elementary'!$A$424:$ADO$424,0)-1)),0,OFFSET('Daten Elementary'!$A$1,MATCH(DL$5,'Daten Elementary'!$A:$A,0)-1,MATCH(AP60,'Daten Elementary'!$A$424:$ADO$424,0)-1))*1000000</f>
        <v>0</v>
      </c>
      <c r="DM60" s="316">
        <f t="shared" ca="1" si="21"/>
        <v>233.38307</v>
      </c>
      <c r="DN60" s="316">
        <f ca="1">IF(ISERROR(OFFSET('Daten Elementary'!$A$1,MATCH(DN$5,'Daten Elementary'!$A:$A,0)-1,MATCH(AQ60,'Daten Elementary'!$A$424:$ADO$424,0)-1)),0,OFFSET('Daten Elementary'!$A$1,MATCH(DN$5,'Daten Elementary'!$A:$A,0)-1,MATCH(AQ60,'Daten Elementary'!$A$424:$ADO$424,0)-1))*1000000</f>
        <v>2.4150284999999996</v>
      </c>
      <c r="DO60" s="316">
        <f ca="1">IF(ISERROR(OFFSET('Daten Elementary'!$A$1,MATCH(DO$5,'Daten Elementary'!$A:$A,0)-1,MATCH(AR60,'Daten Elementary'!$A$424:$ADO$424,0)-1)),0,OFFSET('Daten Elementary'!$A$1,MATCH(DO$5,'Daten Elementary'!$A:$A,0)-1,MATCH(AR60,'Daten Elementary'!$A$424:$ADO$424,0)-1))*1000000</f>
        <v>38.118835999999995</v>
      </c>
      <c r="DP60" s="316">
        <f ca="1">IF(ISERROR(OFFSET('Daten Elementary'!$A$1,MATCH(DP$5,'Daten Elementary'!$A:$A,0)-1,MATCH(AS60,'Daten Elementary'!$A$424:$ADO$424,0)-1)),0,OFFSET('Daten Elementary'!$A$1,MATCH(DP$5,'Daten Elementary'!$A:$A,0)-1,MATCH(AS60,'Daten Elementary'!$A$424:$ADO$424,0)-1))*1000000</f>
        <v>19.395820999999998</v>
      </c>
      <c r="DQ60" s="317">
        <f t="shared" ca="1" si="22"/>
        <v>293.31275550000004</v>
      </c>
      <c r="DR60" s="316">
        <f ca="1">IF(ISERROR(OFFSET('Daten Elementary'!$A$1,MATCH(DR$5,'Daten Elementary'!$A:$A,0)-1,MATCH($AT60,'Daten Elementary'!$A$424:$ADO$424,0)-1)),0,OFFSET('Daten Elementary'!$A$1,MATCH(DR$5,'Daten Elementary'!$A:$A,0)-1,MATCH($AT60,'Daten Elementary'!$A$424:$ADO$424,0)-1))*1000000</f>
        <v>293.31274999999999</v>
      </c>
      <c r="DS60" s="305">
        <f t="shared" ca="1" si="23"/>
        <v>0.99999998124868439</v>
      </c>
      <c r="DT60" s="318">
        <f ca="1">IF(ISERROR(OFFSET('Daten UBP13'!$A$1,MATCH(DT$5,'Daten UBP13'!$A:$A,0)-1,MATCH(AM60,'Daten UBP13'!$A$424:$AEG$424,0)-1)),0,OFFSET('Daten UBP13'!$A$1,MATCH(DT$5,'Daten UBP13'!$A:$A,0)-1,MATCH(AM60,'Daten UBP13'!$A$424:$AEG$424,0)-1))</f>
        <v>204.93795</v>
      </c>
      <c r="DU60" s="318">
        <f ca="1">IF(ISERROR(OFFSET('Daten UBP13'!$A$1,MATCH(DU$5,'Daten UBP13'!$A:$A,0)-1,MATCH(AN60,'Daten UBP13'!$A$424:$AEG$424,0)-1)),0,OFFSET('Daten UBP13'!$A$1,MATCH(DU$5,'Daten UBP13'!$A:$A,0)-1,MATCH(AN60,'Daten UBP13'!$A$424:$AEG$424,0)-1))</f>
        <v>0</v>
      </c>
      <c r="DV60" s="318">
        <f ca="1">IF(ISERROR(OFFSET('Daten UBP13'!$A$1,MATCH(DV$5,'Daten UBP13'!$A:$A,0)-1,MATCH(AO60,'Daten UBP13'!$A$424:$AEG$424,0)-1)),0,OFFSET('Daten UBP13'!$A$1,MATCH(DV$5,'Daten UBP13'!$A:$A,0)-1,MATCH(AO60,'Daten UBP13'!$A$424:$AEG$424,0)-1))</f>
        <v>61.568759</v>
      </c>
      <c r="DW60" s="318">
        <f ca="1">IF(ISERROR(OFFSET('Daten UBP13'!$A$1,MATCH(DW$5,'Daten UBP13'!$A:$A,0)-1,MATCH(AP60,'Daten UBP13'!$A$424:$AEG$424,0)-1)),0,OFFSET('Daten UBP13'!$A$1,MATCH(DW$5,'Daten UBP13'!$A:$A,0)-1,MATCH(AP60,'Daten UBP13'!$A$424:$AEG$424,0)-1))</f>
        <v>0</v>
      </c>
      <c r="DX60" s="318">
        <f t="shared" ca="1" si="24"/>
        <v>266.506709</v>
      </c>
      <c r="DY60" s="318">
        <f ca="1">IF(ISERROR(OFFSET('Daten UBP13'!$A$1,MATCH(DY$5,'Daten UBP13'!$A:$A,0)-1,MATCH(AQ60,'Daten UBP13'!$A$424:$AEG$424,0)-1)),0,OFFSET('Daten UBP13'!$A$1,MATCH(DY$5,'Daten UBP13'!$A:$A,0)-1,MATCH(AQ60,'Daten UBP13'!$A$424:$AEG$424,0)-1))</f>
        <v>1.94259</v>
      </c>
      <c r="DZ60" s="318">
        <f ca="1">IF(ISERROR(OFFSET('Daten UBP13'!$A$1,MATCH(DZ$5,'Daten UBP13'!$A:$A,0)-1,MATCH(AR60,'Daten UBP13'!$A$424:$AEG$424,0)-1)),0,OFFSET('Daten UBP13'!$A$1,MATCH(DZ$5,'Daten UBP13'!$A:$A,0)-1,MATCH(AR60,'Daten UBP13'!$A$424:$AEG$424,0)-1))</f>
        <v>33.327340999999997</v>
      </c>
      <c r="EA60" s="318">
        <f ca="1">IF(ISERROR(OFFSET('Daten UBP13'!$A$1,MATCH(EA$5,'Daten UBP13'!$A:$A,0)-1,MATCH(AS60,'Daten UBP13'!$A$424:$AEG$424,0)-1)),0,OFFSET('Daten UBP13'!$A$1,MATCH(EA$5,'Daten UBP13'!$A:$A,0)-1,MATCH(AS60,'Daten UBP13'!$A$424:$AEG$424,0)-1))</f>
        <v>24.272181</v>
      </c>
      <c r="EB60" s="319">
        <f t="shared" ca="1" si="25"/>
        <v>326.04882099999998</v>
      </c>
      <c r="EC60" s="318">
        <f ca="1">IF(ISERROR(OFFSET('Daten UBP13'!$A$1,MATCH(EC$5,'Daten UBP13'!$A:$A,0)-1,MATCH(AT60,'Daten UBP13'!$A$424:$AEG$424,0)-1)),0,OFFSET('Daten UBP13'!$A$1,MATCH(EC$5,'Daten UBP13'!$A:$A,0)-1,MATCH(AT60,'Daten UBP13'!$A$424:$AEG$424,0)-1))</f>
        <v>326.04881999999998</v>
      </c>
      <c r="ED60" s="305">
        <f t="shared" ca="1" si="26"/>
        <v>0.9999999969329747</v>
      </c>
      <c r="EE60" s="320">
        <f ca="1">IF(ISERROR(OFFSET('Daten ReCiPe'!$A$1,MATCH(EE$5,'Daten ReCiPe'!$A:$A,0)-1,MATCH(AM60,'Daten ReCiPe'!$A$424:$ADO$424,0)-1)),0,OFFSET('Daten ReCiPe'!$A$1,MATCH(EE$5,'Daten ReCiPe'!$A:$A,0)-1,MATCH(AM60,'Daten ReCiPe'!$A$424:$ADO$424,0)-1))*1000</f>
        <v>5.8472736999999997</v>
      </c>
      <c r="EF60" s="320">
        <f ca="1">IF(ISERROR(OFFSET('Daten ReCiPe'!$A$1,MATCH(EF$5,'Daten ReCiPe'!$A:$A,0)-1,MATCH(AN60,'Daten ReCiPe'!$A$424:$ADO$424,0)-1)),0,OFFSET('Daten ReCiPe'!$A$1,MATCH(EF$5,'Daten ReCiPe'!$A:$A,0)-1,MATCH(AN60,'Daten ReCiPe'!$A$424:$ADO$424,0)-1))*1000</f>
        <v>0</v>
      </c>
      <c r="EG60" s="320">
        <f ca="1">IF(ISERROR(OFFSET('Daten ReCiPe'!$A$1,MATCH(EG$5,'Daten ReCiPe'!$A:$A,0)-1,MATCH(AO60,'Daten ReCiPe'!$A$424:$ADO$424,0)-1)),0,OFFSET('Daten ReCiPe'!$A$1,MATCH(EG$5,'Daten ReCiPe'!$A:$A,0)-1,MATCH(AO60,'Daten ReCiPe'!$A$424:$ADO$424,0)-1))*1000</f>
        <v>9.2452295000000007</v>
      </c>
      <c r="EH60" s="320">
        <f ca="1">IF(ISERROR(OFFSET('Daten ReCiPe'!$A$1,MATCH(EH$5,'Daten ReCiPe'!$A:$A,0)-1,MATCH(AP60,'Daten ReCiPe'!$A$424:$ADO$424,0)-1)),0,OFFSET('Daten ReCiPe'!$A$1,MATCH(EH$5,'Daten ReCiPe'!$A:$A,0)-1,MATCH(AP60,'Daten ReCiPe'!$A$424:$ADO$424,0)-1))*1000</f>
        <v>0</v>
      </c>
      <c r="EI60" s="320">
        <f t="shared" ca="1" si="27"/>
        <v>15.092503199999999</v>
      </c>
      <c r="EJ60" s="320">
        <f ca="1">IF(ISERROR(OFFSET('Daten ReCiPe'!$A$1,MATCH(EJ$5,'Daten ReCiPe'!$A:$A,0)-1,MATCH(AQ60,'Daten ReCiPe'!$A$424:$ADO$424,0)-1)),0,OFFSET('Daten ReCiPe'!$A$1,MATCH(EJ$5,'Daten ReCiPe'!$A:$A,0)-1,MATCH(AQ60,'Daten ReCiPe'!$A$424:$ADO$424,0)-1))*1000</f>
        <v>0.17797288999999999</v>
      </c>
      <c r="EK60" s="320">
        <f ca="1">IF(ISERROR(OFFSET('Daten ReCiPe'!$A$1,MATCH(EK$5,'Daten ReCiPe'!$A:$A,0)-1,MATCH(AR60,'Daten ReCiPe'!$A$424:$ADO$424,0)-1)),0,OFFSET('Daten ReCiPe'!$A$1,MATCH(EK$5,'Daten ReCiPe'!$A:$A,0)-1,MATCH(AR60,'Daten ReCiPe'!$A$424:$ADO$424,0)-1))*1000</f>
        <v>2.5799227</v>
      </c>
      <c r="EL60" s="320">
        <f ca="1">IF(ISERROR(OFFSET('Daten ReCiPe'!$A$1,MATCH(EL$5,'Daten ReCiPe'!$A:$A,0)-1,MATCH(AS60,'Daten ReCiPe'!$A$424:$ADO$424,0)-1)),0,OFFSET('Daten ReCiPe'!$A$1,MATCH(EL$5,'Daten ReCiPe'!$A:$A,0)-1,MATCH(AS60,'Daten ReCiPe'!$A$424:$ADO$424,0)-1))*1000</f>
        <v>0.92966933000000007</v>
      </c>
      <c r="EM60" s="321">
        <f t="shared" ca="1" si="28"/>
        <v>18.780068119999999</v>
      </c>
      <c r="EN60" s="320">
        <f ca="1">IF(ISERROR(OFFSET('Daten ReCiPe'!$A$1,MATCH(EN$5,'Daten ReCiPe'!$A:$A,0)-1,MATCH(AT60,'Daten ReCiPe'!$A$424:$ADO$424,0)-1)),0,OFFSET('Daten ReCiPe'!$A$1,MATCH(EN$5,'Daten ReCiPe'!$A:$A,0)-1,MATCH(AT60,'Daten ReCiPe'!$A$424:$ADO$424,0)-1))*1000</f>
        <v>18.780068</v>
      </c>
      <c r="EO60" s="305">
        <f t="shared" ca="1" si="29"/>
        <v>0.99999999361024683</v>
      </c>
      <c r="EP60" s="322">
        <f ca="1">IF(ISERROR(OFFSET('Daten Elementary'!$A$1,MATCH(EP$5,'Daten Elementary'!$A:$A,0)-1,MATCH(AM60,'Daten Elementary'!$A$424:$ADO$424,0)-1)),0,OFFSET('Daten Elementary'!$A$1,MATCH(EP$5,'Daten Elementary'!$A:$A,0)-1,MATCH(AM60,'Daten Elementary'!$A$424:$ADO$424,0)-1))*1000000</f>
        <v>0.58701833999999997</v>
      </c>
      <c r="EQ60" s="322">
        <f ca="1">IF(ISERROR(OFFSET('Daten Elementary'!$A$1,MATCH(EQ$5,'Daten Elementary'!$A:$A,0)-1,MATCH(AN60,'Daten Elementary'!$A$424:$ADO$424,0)-1)),0,OFFSET('Daten Elementary'!$A$1,MATCH(EQ$5,'Daten Elementary'!$A:$A,0)-1,MATCH(AN60,'Daten Elementary'!$A$424:$ADO$424,0)-1))*1000000</f>
        <v>0</v>
      </c>
      <c r="ER60" s="322">
        <f ca="1">IF(ISERROR(OFFSET('Daten Elementary'!$A$1,MATCH(ER$5,'Daten Elementary'!$A:$A,0)-1,MATCH(AO60,'Daten Elementary'!$A$424:$ADO$424,0)-1)),0,OFFSET('Daten Elementary'!$A$1,MATCH(ER$5,'Daten Elementary'!$A:$A,0)-1,MATCH(AO60,'Daten Elementary'!$A$424:$ADO$424,0)-1))*1000000</f>
        <v>295.96647000000002</v>
      </c>
      <c r="ES60" s="322">
        <f ca="1">IF(ISERROR(OFFSET('Daten Elementary'!$A$1,MATCH(ES$5,'Daten Elementary'!$A:$A,0)-1,MATCH(AP60,'Daten Elementary'!$A$424:$ADO$424,0)-1)),0,OFFSET('Daten Elementary'!$A$1,MATCH(ES$5,'Daten Elementary'!$A:$A,0)-1,MATCH(AP60,'Daten Elementary'!$A$424:$ADO$424,0)-1))*1000000</f>
        <v>0</v>
      </c>
      <c r="ET60" s="322">
        <f t="shared" ca="1" si="30"/>
        <v>296.55348834</v>
      </c>
      <c r="EU60" s="322">
        <f ca="1">IF(ISERROR(OFFSET('Daten Elementary'!$A$1,MATCH(EU$5,'Daten Elementary'!$A:$A,0)-1,MATCH(AQ60,'Daten Elementary'!$A$424:$ADO$424,0)-1)),0,OFFSET('Daten Elementary'!$A$1,MATCH(EU$5,'Daten Elementary'!$A:$A,0)-1,MATCH(AQ60,'Daten Elementary'!$A$424:$ADO$424,0)-1))*1000000</f>
        <v>4.0737104999999998</v>
      </c>
      <c r="EV60" s="322">
        <f ca="1">IF(ISERROR(OFFSET('Daten Elementary'!$A$1,MATCH(EV$5,'Daten Elementary'!$A:$A,0)-1,MATCH(AR60,'Daten Elementary'!$A$424:$ADO$424,0)-1)),0,OFFSET('Daten Elementary'!$A$1,MATCH(EV$5,'Daten Elementary'!$A:$A,0)-1,MATCH(AR60,'Daten Elementary'!$A$424:$ADO$424,0)-1))*1000000</f>
        <v>71.061172000000013</v>
      </c>
      <c r="EW60" s="322">
        <f ca="1">IF(ISERROR(OFFSET('Daten Elementary'!$A$1,MATCH(EW$5,'Daten Elementary'!$A:$A,0)-1,MATCH(AS60,'Daten Elementary'!$A$424:$ADO$424,0)-1)),0,OFFSET('Daten Elementary'!$A$1,MATCH(EW$5,'Daten Elementary'!$A:$A,0)-1,MATCH(AS60,'Daten Elementary'!$A$424:$ADO$424,0)-1))*1000000</f>
        <v>18.433592999999998</v>
      </c>
      <c r="EX60" s="323">
        <f t="shared" ca="1" si="31"/>
        <v>390.12196383999998</v>
      </c>
      <c r="EY60" s="322">
        <f ca="1">IF(ISERROR(OFFSET('Daten Elementary'!$A$1,MATCH(EY$5,'Daten Elementary'!$A:$A,0)-1,MATCH($AT60,'Daten Elementary'!$A$424:$ADO$424,0)-1)),0,OFFSET('Daten Elementary'!$A$1,MATCH(EY$5,'Daten Elementary'!$A:$A,0)-1,MATCH($AT60,'Daten Elementary'!$A$424:$ADO$424,0)-1))*1000000</f>
        <v>390.12196</v>
      </c>
      <c r="EZ60" s="305">
        <f t="shared" ca="1" si="32"/>
        <v>0.99999999015692442</v>
      </c>
      <c r="FA60" s="314">
        <f ca="1">IF(ISERROR(OFFSET('Daten Elementary'!$A$1,MATCH(FA$5,'Daten Elementary'!$A:$A,0)-1,MATCH(AM60,'Daten Elementary'!$A$424:$ADO$424,0)-1)),0,OFFSET('Daten Elementary'!$A$1,MATCH(FA$5,'Daten Elementary'!$A:$A,0)-1,MATCH(AM60,'Daten Elementary'!$A$424:$ADO$424,0)-1))*1000</f>
        <v>123.19</v>
      </c>
      <c r="FB60" s="314">
        <f ca="1">IF(ISERROR(OFFSET('Daten Elementary'!$A$1,MATCH(FB$5,'Daten Elementary'!$A:$A,0)-1,MATCH(AN60,'Daten Elementary'!$A$424:$ADO$424,0)-1)),0,OFFSET('Daten Elementary'!$A$1,MATCH(FB$5,'Daten Elementary'!$A:$A,0)-1,MATCH(AN60,'Daten Elementary'!$A$424:$ADO$424,0)-1))*1000</f>
        <v>0</v>
      </c>
      <c r="FC60" s="314">
        <f ca="1">IF(ISERROR(OFFSET('Daten Elementary'!$A$1,MATCH(FC$5,'Daten Elementary'!$A:$A,0)-1,MATCH(AO60,'Daten Elementary'!$A$424:$ADO$424,0)-1)),0,OFFSET('Daten Elementary'!$A$1,MATCH(FC$5,'Daten Elementary'!$A:$A,0)-1,MATCH(AO60,'Daten Elementary'!$A$424:$ADO$424,0)-1))*1000</f>
        <v>28.663066000000001</v>
      </c>
      <c r="FD60" s="314">
        <f ca="1">IF(ISERROR(OFFSET('Daten Elementary'!$A$1,MATCH(FD$5,'Daten Elementary'!$A:$A,0)-1,MATCH(AP60,'Daten Elementary'!$A$424:$ADO$424,0)-1)),0,OFFSET('Daten Elementary'!$A$1,MATCH(FD$5,'Daten Elementary'!$A:$A,0)-1,MATCH(AP60,'Daten Elementary'!$A$424:$ADO$424,0)-1))*1000</f>
        <v>0</v>
      </c>
      <c r="FE60" s="314">
        <f t="shared" ca="1" si="33"/>
        <v>151.85306600000001</v>
      </c>
      <c r="FF60" s="314">
        <f ca="1">IF(ISERROR(OFFSET('Daten Elementary'!$A$1,MATCH(FF$5,'Daten Elementary'!$A:$A,0)-1,MATCH(AQ60,'Daten Elementary'!$A$424:$ADO$424,0)-1)),0,OFFSET('Daten Elementary'!$A$1,MATCH(FF$5,'Daten Elementary'!$A:$A,0)-1,MATCH(AQ60,'Daten Elementary'!$A$424:$ADO$424,0)-1))*1000</f>
        <v>1.1902988000000001</v>
      </c>
      <c r="FG60" s="314">
        <f ca="1">IF(ISERROR(OFFSET('Daten Elementary'!$A$1,MATCH(FG$5,'Daten Elementary'!$A:$A,0)-1,MATCH(AR60,'Daten Elementary'!$A$424:$ADO$424,0)-1)),0,OFFSET('Daten Elementary'!$A$1,MATCH(FG$5,'Daten Elementary'!$A:$A,0)-1,MATCH(AR60,'Daten Elementary'!$A$424:$ADO$424,0)-1))*1000</f>
        <v>21.466473999999998</v>
      </c>
      <c r="FH60" s="314">
        <f ca="1">IF(ISERROR(OFFSET('Daten Elementary'!$A$1,MATCH(FH$5,'Daten Elementary'!$A:$A,0)-1,MATCH(AS60,'Daten Elementary'!$A$424:$ADO$424,0)-1)),0,OFFSET('Daten Elementary'!$A$1,MATCH(FH$5,'Daten Elementary'!$A:$A,0)-1,MATCH(AS60,'Daten Elementary'!$A$424:$ADO$424,0)-1))*1000</f>
        <v>6.8814317999999997</v>
      </c>
      <c r="FI60" s="315">
        <f t="shared" ca="1" si="34"/>
        <v>181.39127060000001</v>
      </c>
      <c r="FJ60" s="314">
        <f ca="1">IF(ISERROR(OFFSET('Daten Elementary'!$A$1,MATCH(FJ$5,'Daten Elementary'!$A:$A,0)-1,MATCH($AT60,'Daten Elementary'!$A$424:$ADO$424,0)-1)),0,OFFSET('Daten Elementary'!$A$1,MATCH(FJ$5,'Daten Elementary'!$A:$A,0)-1,MATCH($AT60,'Daten Elementary'!$A$424:$ADO$424,0)-1))*1000</f>
        <v>181.39126999999999</v>
      </c>
      <c r="FK60" s="305">
        <f t="shared" ca="1" si="35"/>
        <v>0.99999999669223316</v>
      </c>
      <c r="FL60" s="314">
        <f ca="1">IF(ISERROR(OFFSET('Daten Elementary'!$A$1,MATCH(FL$5,'Daten Elementary'!$A:$A,0)-1,MATCH(AM60,'Daten Elementary'!$A$424:$ADO$424,0)-1)),0,OFFSET('Daten Elementary'!$A$1,MATCH(FL$5,'Daten Elementary'!$A:$A,0)-1,MATCH(AM60,'Daten Elementary'!$A$424:$ADO$424,0)-1))</f>
        <v>0</v>
      </c>
      <c r="FM60" s="314">
        <f ca="1">IF(ISERROR(OFFSET('Daten Elementary'!$A$1,MATCH(FM$5,'Daten Elementary'!$A:$A,0)-1,MATCH(AN60,'Daten Elementary'!$A$424:$ADO$424,0)-1)),0,OFFSET('Daten Elementary'!$A$1,MATCH(FM$5,'Daten Elementary'!$A:$A,0)-1,MATCH(AN60,'Daten Elementary'!$A$424:$ADO$424,0)-1))</f>
        <v>0</v>
      </c>
      <c r="FN60" s="314">
        <f ca="1">IF(ISERROR(OFFSET('Daten Elementary'!$A$1,MATCH(FN$5,'Daten Elementary'!$A:$A,0)-1,MATCH(AO60,'Daten Elementary'!$A$424:$ADO$424,0)-1)),0,OFFSET('Daten Elementary'!$A$1,MATCH(FN$5,'Daten Elementary'!$A:$A,0)-1,MATCH(AO60,'Daten Elementary'!$A$424:$ADO$424,0)-1))</f>
        <v>0</v>
      </c>
      <c r="FO60" s="314">
        <f ca="1">IF(ISERROR(OFFSET('Daten Elementary'!$A$1,MATCH(FO$5,'Daten Elementary'!$A:$A,0)-1,MATCH(AP60,'Daten Elementary'!$A$424:$ADO$424,0)-1)),0,OFFSET('Daten Elementary'!$A$1,MATCH(FO$5,'Daten Elementary'!$A:$A,0)-1,MATCH(AP60,'Daten Elementary'!$A$424:$ADO$424,0)-1))</f>
        <v>0</v>
      </c>
      <c r="FP60" s="314">
        <f t="shared" ca="1" si="36"/>
        <v>0</v>
      </c>
      <c r="FQ60" s="314">
        <f ca="1">IF(ISERROR(OFFSET('Daten Elementary'!$A$1,MATCH(FQ$5,'Daten Elementary'!$A:$A,0)-1,MATCH(AQ60,'Daten Elementary'!$A$424:$ADO$424,0)-1)),0,OFFSET('Daten Elementary'!$A$1,MATCH(FQ$5,'Daten Elementary'!$A:$A,0)-1,MATCH(AQ60,'Daten Elementary'!$A$424:$ADO$424,0)-1))</f>
        <v>0</v>
      </c>
      <c r="FR60" s="314">
        <f ca="1">IF(ISERROR(OFFSET('Daten Elementary'!$A$1,MATCH(FR$5,'Daten Elementary'!$A:$A,0)-1,MATCH(AR60,'Daten Elementary'!$A$424:$ADO$424,0)-1)),0,OFFSET('Daten Elementary'!$A$1,MATCH(FR$5,'Daten Elementary'!$A:$A,0)-1,MATCH(AR60,'Daten Elementary'!$A$424:$ADO$424,0)-1))</f>
        <v>0</v>
      </c>
      <c r="FS60" s="314">
        <f ca="1">IF(ISERROR(OFFSET('Daten Elementary'!$A$1,MATCH(FS$5,'Daten Elementary'!$A:$A,0)-1,MATCH(AS60,'Daten Elementary'!$A$424:$ADO$424,0)-1)),0,OFFSET('Daten Elementary'!$A$1,MATCH(FS$5,'Daten Elementary'!$A:$A,0)-1,MATCH(AS60,'Daten Elementary'!$A$424:$ADO$424,0)-1))</f>
        <v>0</v>
      </c>
      <c r="FT60" s="315">
        <f t="shared" ca="1" si="37"/>
        <v>0</v>
      </c>
      <c r="FU60" s="314">
        <f ca="1">IF(ISERROR(OFFSET('Daten Elementary'!$A$1,MATCH(FU$5,'Daten Elementary'!$A:$A,0)-1,MATCH($AT60,'Daten Elementary'!$A$424:$ADO$424,0)-1)),0,OFFSET('Daten Elementary'!$A$1,MATCH(FU$5,'Daten Elementary'!$A:$A,0)-1,MATCH($AT60,'Daten Elementary'!$A$424:$ADO$424,0)-1))</f>
        <v>0</v>
      </c>
      <c r="FV60" s="305">
        <f t="shared" ca="1" si="38"/>
        <v>0</v>
      </c>
      <c r="FW60" s="324"/>
      <c r="FX60" s="231" t="str">
        <f t="shared" si="39"/>
        <v>Motorrad (&gt;750ccm), Benzin (EURO 4)</v>
      </c>
      <c r="FY60" s="231" t="str">
        <f t="shared" si="2"/>
        <v>Motorrad (&gt;750ccm)</v>
      </c>
      <c r="FZ60" s="231" t="str">
        <f t="shared" si="3"/>
        <v>, Benzin</v>
      </c>
      <c r="GA60" s="231" t="str">
        <f t="shared" si="4"/>
        <v xml:space="preserve"> (EURO 4)</v>
      </c>
      <c r="GB60" s="231"/>
    </row>
    <row r="61" spans="1:184" ht="16.5" hidden="1" customHeight="1" outlineLevel="1">
      <c r="A61" s="339"/>
      <c r="B61" s="353" t="s">
        <v>44</v>
      </c>
      <c r="C61" s="354" t="s">
        <v>230</v>
      </c>
      <c r="D61" s="355" t="s">
        <v>10</v>
      </c>
      <c r="E61" s="356" t="s">
        <v>174</v>
      </c>
      <c r="F61" s="86">
        <v>1</v>
      </c>
      <c r="G61" s="90">
        <v>1</v>
      </c>
      <c r="H61" s="87">
        <v>1</v>
      </c>
      <c r="I61" s="88"/>
      <c r="J61" s="88">
        <f>(0.03+0.0075556)*100</f>
        <v>3.75556</v>
      </c>
      <c r="K61" s="86">
        <v>1</v>
      </c>
      <c r="L61" s="86"/>
      <c r="M61" s="86"/>
      <c r="N61" s="82" t="s">
        <v>101</v>
      </c>
      <c r="O61" s="6">
        <f ca="1">(IF(ISERROR(INDEX(INDIRECT($D$268),MATCH($AM61,$AM$4:$AM$275,0),MATCH(O$304,INDIRECT($E$268),0))*$I61/$AD61),0,INDEX(INDIRECT($D$268),MATCH($AM61,$AM$4:$AM$275,0),MATCH(O$304,INDIRECT($E$268),0))*$I61/$AD61)+IF(ISERROR(INDEX(INDIRECT($D$268),MATCH($AN61,$AN$4:$AN$275,0),MATCH(O$305,INDIRECT($E$268),0))*$J61/$AE61),0,INDEX(INDIRECT($D$268),MATCH($AN61,$AN$4:$AN$275,0),MATCH(O$305,INDIRECT($E$268),0))*$J61/$AE61))*$AC61/$F61</f>
        <v>0</v>
      </c>
      <c r="P61" s="6">
        <f ca="1">(IF(ISERROR(INDEX(INDIRECT($D$268),MATCH($AO61,$AO$4:$AO$275,0),MATCH(P$304,INDIRECT($E$268),0))*$I61/$AD61),0,INDEX(INDIRECT($D$268),MATCH($AO61,$AO$4:$AO$275,0),MATCH(P$304,INDIRECT($E$268),0))*$I61/$AD61)+IF(ISERROR(INDEX(INDIRECT($D$268),MATCH($AP61,$AP$4:$AP$275,0),MATCH(P$305,INDIRECT($E$268),0))*$J61/$AE61),0,INDEX(INDIRECT($D$268),MATCH($AP61,$AP$4:$AP$275,0),MATCH(P$305,INDIRECT($E$268),0))*$J61/$AE61))*$AC61/$F61</f>
        <v>0.56921496999999999</v>
      </c>
      <c r="Q61" s="6">
        <f ca="1">INDEX(INDIRECT($D$268),MATCH($AQ61,$AQ$4:$AQ$284,0),MATCH(Q$4,INDIRECT($E$268),0))*$K61*$AC61/$F61/$AF61</f>
        <v>0</v>
      </c>
      <c r="R61" s="6">
        <f ca="1">INDEX(INDIRECT($D$268),MATCH($AR61,$AR$4:$AR$284,0),MATCH(R$4,INDIRECT($E$268),0))*$K61*$AC61/$F61/$AF61</f>
        <v>27.582981</v>
      </c>
      <c r="S61" s="6">
        <f ca="1">INDEX(INDIRECT($D$268),MATCH($AS61,$AS$4:$AS$284,0),MATCH(S$4,INDIRECT($E$268),0))*$K61*$AC61/$F61/$AF61</f>
        <v>8.8824004999999993</v>
      </c>
      <c r="T61" s="7">
        <f t="shared" ca="1" si="53"/>
        <v>37.034596469999997</v>
      </c>
      <c r="U61" s="6">
        <f>IF($B$268=6,(IF(OR(AJ61="Benzin",AJ61="Diesel"),$AK61*INDEX('DIN EN 16258'!$I:$I,MATCH('mobitool-Faktoren v2.0'!$AI61,'DIN EN 16258'!$A:$A,0))*$I61/$AD61+$AL61*INDEX('DIN EN 16258'!$I:$I,MATCH('mobitool-Faktoren v2.0'!$AJ61,'DIN EN 16258'!$A:$A,0))*$I61/$AD61,IF(ISERROR($AK61*INDEX('DIN EN 16258'!$I:$I,MATCH('mobitool-Faktoren v2.0'!$AI61,'DIN EN 16258'!$A:$A,0))*$I61/$AD61),0,$AK61*INDEX('DIN EN 16258'!$I:$I,MATCH('mobitool-Faktoren v2.0'!$AI61,'DIN EN 16258'!$A:$A,0))*$I61/$AD61)+IF(ISERROR($AL61*INDEX('DIN EN 16258'!$I:$I,MATCH('mobitool-Faktoren v2.0'!$AJ61,'DIN EN 16258'!$A:$A,0))*$J61/$AE61),0,$AL61*INDEX('DIN EN 16258'!$I:$I,MATCH('mobitool-Faktoren v2.0'!$AJ61,'DIN EN 16258'!$A:$A,0))*$J61/$AE61)))*1000,
IF($B$268=1,(IF(OR(AJ61="Benzin",AJ61="Diesel"),$AK61*INDEX('DIN EN 16258'!$D:$D,MATCH('mobitool-Faktoren v2.0'!$AI61,'DIN EN 16258'!$A:$A,0))*$I61/$AD61+$AL61*INDEX('DIN EN 16258'!$D:$D,MATCH('mobitool-Faktoren v2.0'!$AJ61,'DIN EN 16258'!$A:$A,0))*$I61/$AD61,IF(ISERROR($AK61*INDEX('DIN EN 16258'!$D:$D,MATCH('mobitool-Faktoren v2.0'!$AI61,'DIN EN 16258'!$A:$A,0))*$I61/$AD61),0,$AK61*INDEX('DIN EN 16258'!$D:$D,MATCH('mobitool-Faktoren v2.0'!$AI61,'DIN EN 16258'!$A:$A,0))*$I61/$AD61)+IF(ISERROR($AL61*INDEX('DIN EN 16258'!$D:$D,MATCH('mobitool-Faktoren v2.0'!$AJ61,'DIN EN 16258'!$A:$A,0))*$J61/$AE61),0,$AL61*INDEX('DIN EN 16258'!$D:$D,MATCH('mobitool-Faktoren v2.0'!$AJ61,'DIN EN 16258'!$A:$A,0))*$J61/$AE61))),0))*$AC61/$F61</f>
        <v>0</v>
      </c>
      <c r="V61" s="6">
        <f>IF($B$268=6,(IF(OR(AJ61="Benzin",AJ61="Diesel"),$AK61*INDEX('DIN EN 16258'!$L:$L,MATCH('mobitool-Faktoren v2.0'!$AI61,'DIN EN 16258'!$A:$A,0))*$I61/$AD61+$AL61*INDEX('DIN EN 16258'!$L:$L,MATCH('mobitool-Faktoren v2.0'!$AJ61,'DIN EN 16258'!$A:$A,0))*$I61/$AD61,IF(ISERROR($AK61*INDEX('DIN EN 16258'!$L:$L,MATCH('mobitool-Faktoren v2.0'!$AI61,'DIN EN 16258'!$A:$A,0))*$I61/$AD61),0,$AK61*INDEX('DIN EN 16258'!$L:$L,MATCH('mobitool-Faktoren v2.0'!$AI61,'DIN EN 16258'!$A:$A,0))*$I61/$AD61)+IF(ISERROR($AL61*INDEX('DIN EN 16258'!$L:$L,MATCH('mobitool-Faktoren v2.0'!$AJ61,'DIN EN 16258'!$A:$A,0))*$J61/$AE61),0,$AL61*INDEX('DIN EN 16258'!$L:$L,MATCH('mobitool-Faktoren v2.0'!$AJ61,'DIN EN 16258'!$A:$A,0))*$J61/$AE61)))*1000,
IF($B$268=1,(IF(OR(AJ61="Benzin",AJ61="Diesel"),$AK61*INDEX('DIN EN 16258'!$F:$F,MATCH('mobitool-Faktoren v2.0'!$AI61,'DIN EN 16258'!$A:$A,0))*$I61/$AD61+$AL61*INDEX('DIN EN 16258'!$F:$F,MATCH('mobitool-Faktoren v2.0'!$AJ61,'DIN EN 16258'!$A:$A,0))*$I61/$AD61,IF(ISERROR($AK61*INDEX('DIN EN 16258'!$F:$F,MATCH('mobitool-Faktoren v2.0'!$AI61,'DIN EN 16258'!$A:$A,0))*$I61/$AD61),0,$AK61*INDEX('DIN EN 16258'!$F:$F,MATCH('mobitool-Faktoren v2.0'!$AI61,'DIN EN 16258'!$A:$A,0))*$I61/$AD61)+IF(ISERROR($AL61*INDEX('DIN EN 16258'!$F:$F,MATCH('mobitool-Faktoren v2.0'!$AJ61,'DIN EN 16258'!$A:$A,0))*$J61/$AE61),0,$AL61*INDEX('DIN EN 16258'!$F:$F,MATCH('mobitool-Faktoren v2.0'!$AJ61,'DIN EN 16258'!$A:$A,0))*$J61/$AE61))),0))*$AC61/$F61</f>
        <v>0.22710654729816002</v>
      </c>
      <c r="W61" s="6" t="s">
        <v>892</v>
      </c>
      <c r="X61" s="39" t="s">
        <v>162</v>
      </c>
      <c r="Y61" s="300"/>
      <c r="Z61" s="300"/>
      <c r="AA61" s="299"/>
      <c r="AB61" s="299"/>
      <c r="AC61" s="300">
        <v>1</v>
      </c>
      <c r="AD61" s="298"/>
      <c r="AE61" s="298">
        <f>(0.03+0.0075556)*100</f>
        <v>3.75556</v>
      </c>
      <c r="AF61" s="299">
        <v>1</v>
      </c>
      <c r="AG61" s="299"/>
      <c r="AH61" s="299"/>
      <c r="AI61" s="301"/>
      <c r="AJ61" s="301" t="s">
        <v>626</v>
      </c>
      <c r="AK61" s="301"/>
      <c r="AL61" s="329">
        <f>0.03+0.0075556</f>
        <v>3.7555600000000001E-2</v>
      </c>
      <c r="AM61" s="202" t="s">
        <v>81</v>
      </c>
      <c r="AN61" s="330" t="s">
        <v>2453</v>
      </c>
      <c r="AO61" s="202" t="s">
        <v>81</v>
      </c>
      <c r="AP61" s="202" t="s">
        <v>884</v>
      </c>
      <c r="AQ61" s="330" t="s">
        <v>2458</v>
      </c>
      <c r="AR61" s="202" t="s">
        <v>885</v>
      </c>
      <c r="AS61" s="202" t="s">
        <v>886</v>
      </c>
      <c r="AT61" s="202" t="s">
        <v>887</v>
      </c>
      <c r="AU61" s="303">
        <f ca="1">IF(ISERROR(OFFSET('Daten KEA'!$A$1,MATCH(AU$5,'Daten KEA'!$A:$A,0)-1,MATCH(AM61,'Daten KEA'!$A$424:$ADO$424,0)-1)),0,OFFSET('Daten KEA'!$A$1,MATCH(AU$5,'Daten KEA'!$A:$A,0)-1,MATCH(AM61,'Daten KEA'!$A$424:$ADO$424,0)-1))+IF(ISERROR(AK61*INDEX('Energiefaktoren Ecoinvent'!$D:$D,MATCH('mobitool-Faktoren v2.0'!AI61,'Energiefaktoren Ecoinvent'!$A:$A,0))),0,AK61*INDEX('Energiefaktoren Ecoinvent'!$D:$D,MATCH('mobitool-Faktoren v2.0'!AI61,'Energiefaktoren Ecoinvent'!$A:$A,0)))+IF(OR(AJ61="Benzin",AJ61="Diesel"),IF(ISERROR(OFFSET('Daten KEA'!$A$1,MATCH(AV$5,'Daten KEA'!$A:$A,0)-1,MATCH(AN61,'Daten KEA'!$A$424:$ADO$424,0)-1)),0,OFFSET('Daten KEA'!$A$1,MATCH(AV$5,'Daten KEA'!$A:$A,0)-1,MATCH(AN61,'Daten KEA'!$A$424:$ADO$424,0)-1))+IF(ISERROR(AL61*INDEX('Energiefaktoren Ecoinvent'!$D:$D,MATCH('mobitool-Faktoren v2.0'!AJ61,'Energiefaktoren Ecoinvent'!$A:$A,0))),0,AL61*INDEX('Energiefaktoren Ecoinvent'!$D:$D,MATCH('mobitool-Faktoren v2.0'!AJ61,'Energiefaktoren Ecoinvent'!$A:$A,0))),0)</f>
        <v>0</v>
      </c>
      <c r="AV61" s="303">
        <f ca="1">IF(OR(AJ61="Benzin",AJ61="Diesel"),0,IF(ISERROR(OFFSET('Daten KEA'!$A$1,MATCH(AV$5,'Daten KEA'!$A:$A,0)-1,MATCH(AN61,'Daten KEA'!$A$424:$ADO$424,0)-1)),0,OFFSET('Daten KEA'!$A$1,MATCH(AV$5,'Daten KEA'!$A:$A,0)-1,MATCH(AN61,'Daten KEA'!$A$424:$ADO$424,0)-1))+IF(ISERROR(AL61*INDEX('Energiefaktoren Ecoinvent'!$D:$D,MATCH('mobitool-Faktoren v2.0'!AJ61,'Energiefaktoren Ecoinvent'!$A:$A,0))),0,AL61*INDEX('Energiefaktoren Ecoinvent'!$D:$D,MATCH('mobitool-Faktoren v2.0'!AJ61,'Energiefaktoren Ecoinvent'!$A:$A,0))))</f>
        <v>0.13520016000000001</v>
      </c>
      <c r="AW61" s="303">
        <f ca="1">IF(ISERROR(OFFSET('Daten KEA'!$A$1,MATCH(AW$5,'Daten KEA'!$A:$A,0)-1,MATCH(AO61,'Daten KEA'!$A$424:$ADO$424,0)-1)),0,OFFSET('Daten KEA'!$A$1,MATCH(AW$5,'Daten KEA'!$A:$A,0)-1,MATCH(AO61,'Daten KEA'!$A$424:$ADO$424,0)-1))-IF(ISERROR(AK61*INDEX('Energiefaktoren Ecoinvent'!$D:$D,MATCH('mobitool-Faktoren v2.0'!AI61,'Energiefaktoren Ecoinvent'!$A:$A,0))),0,AK61*INDEX('Energiefaktoren Ecoinvent'!$D:$D,MATCH('mobitool-Faktoren v2.0'!AI61,'Energiefaktoren Ecoinvent'!$A:$A,0)))+IF(OR(AJ61="Benzin",AJ61="Diesel"),IF(ISERROR(OFFSET('Daten KEA'!$A$1,MATCH(AX$5,'Daten KEA'!$A:$A,0)-1,MATCH(AP61,'Daten KEA'!$A$424:$ADO$424,0)-1)),0,OFFSET('Daten KEA'!$A$1,MATCH(AX$5,'Daten KEA'!$A:$A,0)-1,MATCH(AP61,'Daten KEA'!$A$424:$ADO$424,0)-1))-IF(ISERROR(AL61*INDEX('Energiefaktoren Ecoinvent'!$D:$D,MATCH('mobitool-Faktoren v2.0'!AJ61,'Energiefaktoren Ecoinvent'!$A:$A,0))),0,AL61*INDEX('Energiefaktoren Ecoinvent'!$D:$D,MATCH('mobitool-Faktoren v2.0'!AJ61,'Energiefaktoren Ecoinvent'!$A:$A,0))),0)</f>
        <v>0</v>
      </c>
      <c r="AX61" s="303">
        <f ca="1">IF(OR(AJ61="Benzin",AJ61="Diesel"),0,IF(ISERROR(OFFSET('Daten KEA'!$A$1,MATCH(AX$5,'Daten KEA'!$A:$A,0)-1,MATCH(AP61,'Daten KEA'!$A$424:$ADO$424,0)-1)),0,OFFSET('Daten KEA'!$A$1,MATCH(AX$5,'Daten KEA'!$A:$A,0)-1,MATCH(AP61,'Daten KEA'!$A$424:$ADO$424,0)-1))-IF(ISERROR(AL61*INDEX('Energiefaktoren Ecoinvent'!$D:$D,MATCH('mobitool-Faktoren v2.0'!AJ61,'Energiefaktoren Ecoinvent'!$A:$A,0))),0,AL61*INDEX('Energiefaktoren Ecoinvent'!$D:$D,MATCH('mobitool-Faktoren v2.0'!AJ61,'Energiefaktoren Ecoinvent'!$A:$A,0))))</f>
        <v>2.8266139999999995E-2</v>
      </c>
      <c r="AY61" s="303">
        <f t="shared" ca="1" si="5"/>
        <v>0.16346630000000001</v>
      </c>
      <c r="AZ61" s="303">
        <f ca="1">IF(ISERROR(OFFSET('Daten KEA'!$A$1,MATCH(AZ$5,'Daten KEA'!$A:$A,0)-1,MATCH(AQ61,'Daten KEA'!$A$424:$ADO$424,0)-1)),0,OFFSET('Daten KEA'!$A$1,MATCH(AZ$5,'Daten KEA'!$A:$A,0)-1,MATCH(AQ61,'Daten KEA'!$A$424:$ADO$424,0)-1))</f>
        <v>0</v>
      </c>
      <c r="BA61" s="303">
        <f ca="1">IF(ISERROR(OFFSET('Daten KEA'!$A$1,MATCH(BA$5,'Daten KEA'!$A:$A,0)-1,MATCH(AR61,'Daten KEA'!$A$424:$ADO$424,0)-1)),0,OFFSET('Daten KEA'!$A$1,MATCH(BA$5,'Daten KEA'!$A:$A,0)-1,MATCH(AR61,'Daten KEA'!$A$424:$ADO$424,0)-1))</f>
        <v>0.35016439999999999</v>
      </c>
      <c r="BB61" s="303">
        <f ca="1">IF(ISERROR(OFFSET('Daten KEA'!$A$1,MATCH(BB$5,'Daten KEA'!$A:$A,0)-1,MATCH(AS61,'Daten KEA'!$A$424:$ADO$424,0)-1)),0,OFFSET('Daten KEA'!$A$1,MATCH(BB$5,'Daten KEA'!$A:$A,0)-1,MATCH(AS61,'Daten KEA'!$A$424:$ADO$424,0)-1))</f>
        <v>0.90189059000000005</v>
      </c>
      <c r="BC61" s="304">
        <f t="shared" ca="1" si="46"/>
        <v>1.41552129</v>
      </c>
      <c r="BD61" s="303">
        <f ca="1">IF(ISERROR(OFFSET('Daten KEA'!$A$1,MATCH(BD$5,'Daten KEA'!$A:$A,0)-1,MATCH(AT61,'Daten KEA'!$A$424:$ADO$424,0)-1)),0,OFFSET('Daten KEA'!$A$1,MATCH(BD$5,'Daten KEA'!$A:$A,0)-1,MATCH(AT61,'Daten KEA'!$A$424:$ADO$424,0)-1))</f>
        <v>1.4155213</v>
      </c>
      <c r="BE61" s="305">
        <f t="shared" ca="1" si="7"/>
        <v>1.0000000070645352</v>
      </c>
      <c r="BF61" s="306">
        <f ca="1">IF(ISERROR(OFFSET('Daten KEA'!$A$1,MATCH(BF$5,'Daten KEA'!$A:$A,0)-1,MATCH(AM61,'Daten KEA'!$A$424:$ADO$424,0)-1)),0,OFFSET('Daten KEA'!$A$1,MATCH(BF$5,'Daten KEA'!$A:$A,0)-1,MATCH(AM61,'Daten KEA'!$A$424:$ADO$424,0)-1))+IF(ISERROR($AK61*INDEX('Energiefaktoren Ecoinvent'!$H:$H,MATCH('mobitool-Faktoren v2.0'!$AI61,'Energiefaktoren Ecoinvent'!$A:$A,0))),0,$AK61*INDEX('Energiefaktoren Ecoinvent'!$H:$H,MATCH('mobitool-Faktoren v2.0'!$AI61,'Energiefaktoren Ecoinvent'!$A:$A,0)))+IF(OR(AJ61="Benzin",AJ61="Diesel"),IF(ISERROR(OFFSET('Daten KEA'!$A$1,MATCH(BG$5,'Daten KEA'!$A:$A,0)-1,MATCH(AN61,'Daten KEA'!$A$424:$ADO$424,0)-1)),0,OFFSET('Daten KEA'!$A$1,MATCH(BG$5,'Daten KEA'!$A:$A,0)-1,MATCH(AN61,'Daten KEA'!$A$424:$ADO$424,0)-1))+IF(ISERROR($AL61*INDEX('Energiefaktoren Ecoinvent'!$H:$H,MATCH('mobitool-Faktoren v2.0'!$AJ61,'Energiefaktoren Ecoinvent'!$A:$A,0))),0,$AL61*INDEX('Energiefaktoren Ecoinvent'!$H:$H,MATCH('mobitool-Faktoren v2.0'!$AJ61,'Energiefaktoren Ecoinvent'!$A:$A,0))),0)</f>
        <v>0</v>
      </c>
      <c r="BG61" s="306">
        <f ca="1">IF(OR(AJ61="Benzin",AJ61="Diesel"),0,IF(ISERROR(OFFSET('Daten KEA'!$A$1,MATCH(BG$5,'Daten KEA'!$A:$A,0)-1,MATCH(AN61,'Daten KEA'!$A$424:$ADO$424,0)-1)),0,OFFSET('Daten KEA'!$A$1,MATCH(BG$5,'Daten KEA'!$A:$A,0)-1,MATCH(AN61,'Daten KEA'!$A$424:$ADO$424,0)-1))+IF(ISERROR($AL61*INDEX('Energiefaktoren Ecoinvent'!$H:$H,MATCH('mobitool-Faktoren v2.0'!$AJ61,'Energiefaktoren Ecoinvent'!$A:$A,0))),0,$AL61*INDEX('Energiefaktoren Ecoinvent'!$H:$H,MATCH('mobitool-Faktoren v2.0'!$AJ61,'Energiefaktoren Ecoinvent'!$A:$A,0))))</f>
        <v>0</v>
      </c>
      <c r="BH61" s="306">
        <f ca="1">IF(ISERROR(OFFSET('Daten KEA'!$A$1,MATCH(BH$5,'Daten KEA'!$A:$A,0)-1,MATCH(AO61,'Daten KEA'!$A$424:$ADO$424,0)-1)),0,OFFSET('Daten KEA'!$A$1,MATCH(BH$5,'Daten KEA'!$A:$A,0)-1,MATCH(AO61,'Daten KEA'!$A$424:$ADO$424,0)-1))-IF(ISERROR($AK61*INDEX('Energiefaktoren Ecoinvent'!$H:$H,MATCH('mobitool-Faktoren v2.0'!$AI61,'Energiefaktoren Ecoinvent'!$A:$A,0))),0,$AK61*INDEX('Energiefaktoren Ecoinvent'!$H:$H,MATCH('mobitool-Faktoren v2.0'!$AI61,'Energiefaktoren Ecoinvent'!$A:$A,0)))+IF(OR(AJ61="Benzin",AJ61="Diesel"),IF(ISERROR(OFFSET('Daten KEA'!$A$1,MATCH(BI$5,'Daten KEA'!$A:$A,0)-1,MATCH(AP61,'Daten KEA'!$A$424:$ADO$424,0)-1)),0,OFFSET('Daten KEA'!$A$1,MATCH(BI$5,'Daten KEA'!$A:$A,0)-1,MATCH(AP61,'Daten KEA'!$A$424:$ADO$424,0)-1))-IF(ISERROR($AL61*INDEX('Energiefaktoren Ecoinvent'!$H:$H,MATCH('mobitool-Faktoren v2.0'!$AJ61,'Energiefaktoren Ecoinvent'!$A:$A,0))),0,$AL61*INDEX('Energiefaktoren Ecoinvent'!$H:$H,MATCH('mobitool-Faktoren v2.0'!$AJ61,'Energiefaktoren Ecoinvent'!$A:$A,0))),0)</f>
        <v>0</v>
      </c>
      <c r="BI61" s="306">
        <f ca="1">IF(OR(AJ61="Benzin",AJ61="Diesel"),0,IF(ISERROR(OFFSET('Daten KEA'!$A$1,MATCH(BI$5,'Daten KEA'!$A:$A,0)-1,MATCH(AP61,'Daten KEA'!$A$424:$ADO$424,0)-1)),0,OFFSET('Daten KEA'!$A$1,MATCH(BI$5,'Daten KEA'!$A:$A,0)-1,MATCH(AP61,'Daten KEA'!$A$424:$ADO$424,0)-1))-IF(ISERROR($AL61*INDEX('Energiefaktoren Ecoinvent'!$H:$H,MATCH('mobitool-Faktoren v2.0'!$AJ61,'Energiefaktoren Ecoinvent'!$A:$A,0))),0,$AL61*INDEX('Energiefaktoren Ecoinvent'!$H:$H,MATCH('mobitool-Faktoren v2.0'!$AJ61,'Energiefaktoren Ecoinvent'!$A:$A,0))))</f>
        <v>4.734836913161E-3</v>
      </c>
      <c r="BJ61" s="306">
        <f t="shared" ca="1" si="41"/>
        <v>4.734836913161E-3</v>
      </c>
      <c r="BK61" s="306">
        <f ca="1">IF(ISERROR(OFFSET('Daten KEA'!$A$1,MATCH(BK$5,'Daten KEA'!$A:$A,0)-1,MATCH(AQ61,'Daten KEA'!$A$424:$ADO$424,0)-1)),0,OFFSET('Daten KEA'!$A$1,MATCH(BK$5,'Daten KEA'!$A:$A,0)-1,MATCH(AQ61,'Daten KEA'!$A$424:$ADO$424,0)-1))</f>
        <v>0</v>
      </c>
      <c r="BL61" s="306">
        <f ca="1">IF(ISERROR(OFFSET('Daten KEA'!$A$1,MATCH(BL$5,'Daten KEA'!$A:$A,0)-1,MATCH(AR61,'Daten KEA'!$A$424:$ADO$424,0)-1)),0,OFFSET('Daten KEA'!$A$1,MATCH(BL$5,'Daten KEA'!$A:$A,0)-1,MATCH(AR61,'Daten KEA'!$A$424:$ADO$424,0)-1))</f>
        <v>0.31380901435220004</v>
      </c>
      <c r="BM61" s="306">
        <f ca="1">IF(ISERROR(OFFSET('Daten KEA'!$A$1,MATCH(BM$5,'Daten KEA'!$A:$A,0)-1,MATCH(AS61,'Daten KEA'!$A$424:$ADO$424,0)-1)),0,OFFSET('Daten KEA'!$A$1,MATCH(BM$5,'Daten KEA'!$A:$A,0)-1,MATCH(AS61,'Daten KEA'!$A$424:$ADO$424,0)-1))</f>
        <v>0.72031245553687007</v>
      </c>
      <c r="BN61" s="307">
        <f t="shared" ca="1" si="43"/>
        <v>1.0388563068022312</v>
      </c>
      <c r="BO61" s="306">
        <f ca="1">IF(ISERROR(OFFSET('Daten KEA'!$A$1,MATCH(BO$5,'Daten KEA'!$A:$A,0)-1,MATCH(AT61,'Daten KEA'!$A$424:$ADO$424,0)-1)),0,OFFSET('Daten KEA'!$A$1,MATCH(BO$5,'Daten KEA'!$A:$A,0)-1,MATCH(AT61,'Daten KEA'!$A$424:$ADO$424,0)-1))</f>
        <v>1.0388563196822</v>
      </c>
      <c r="BP61" s="305">
        <f t="shared" ca="1" si="8"/>
        <v>1.0000000123982198</v>
      </c>
      <c r="BQ61" s="308">
        <f ca="1">IF(ISERROR(OFFSET('Daten GWP'!$A$1,MATCH(BQ$5,'Daten GWP'!$A:$A,0)-1,MATCH(AM61,'Daten GWP'!$A$424:$ADO$424,0)-1)),0,OFFSET('Daten GWP'!$A$1,MATCH(BQ$5,'Daten GWP'!$A:$A,0)-1,MATCH(AM61,'Daten GWP'!$A$424:$ADO$424,0)-1))*1000</f>
        <v>0</v>
      </c>
      <c r="BR61" s="308">
        <f ca="1">IF(ISERROR(OFFSET('Daten GWP'!$A$1,MATCH(BR$5,'Daten GWP'!$A:$A,0)-1,MATCH(AN61,'Daten GWP'!$A$424:$ADO$424,0)-1)),0,OFFSET('Daten GWP'!$A$1,MATCH(BR$5,'Daten GWP'!$A:$A,0)-1,MATCH(AN61,'Daten GWP'!$A$424:$ADO$424,0)-1))*1000</f>
        <v>0</v>
      </c>
      <c r="BS61" s="308">
        <f ca="1">IF(ISERROR(OFFSET('Daten GWP'!$A$1,MATCH(BS$5,'Daten GWP'!$A:$A,0)-1,MATCH(AO61,'Daten GWP'!$A$424:$ADO$424,0)-1)),0,OFFSET('Daten GWP'!$A$1,MATCH(BS$5,'Daten GWP'!$A:$A,0)-1,MATCH(AO61,'Daten GWP'!$A$424:$ADO$424,0)-1))*1000</f>
        <v>0</v>
      </c>
      <c r="BT61" s="308">
        <f ca="1">IF(ISERROR(OFFSET('Daten GWP'!$A$1,MATCH(BT$5,'Daten GWP'!$A:$A,0)-1,MATCH(AP61,'Daten GWP'!$A$424:$ADO$424,0)-1)),0,OFFSET('Daten GWP'!$A$1,MATCH(BT$5,'Daten GWP'!$A:$A,0)-1,MATCH(AP61,'Daten GWP'!$A$424:$ADO$424,0)-1))*1000</f>
        <v>0.56921496999999999</v>
      </c>
      <c r="BU61" s="308">
        <f t="shared" ca="1" si="9"/>
        <v>0.56921496999999999</v>
      </c>
      <c r="BV61" s="308">
        <f ca="1">IF(ISERROR(OFFSET('Daten GWP'!$A$1,MATCH(BV$5,'Daten GWP'!$A:$A,0)-1,MATCH(AQ61,'Daten GWP'!$A$424:$ADO$424,0)-1)),0,OFFSET('Daten GWP'!$A$1,MATCH(BV$5,'Daten GWP'!$A:$A,0)-1,MATCH(AQ61,'Daten GWP'!$A$424:$ADO$424,0)-1))*1000</f>
        <v>0</v>
      </c>
      <c r="BW61" s="308">
        <f ca="1">IF(ISERROR(OFFSET('Daten GWP'!$A$1,MATCH(BW$5,'Daten GWP'!$A:$A,0)-1,MATCH(AR61,'Daten GWP'!$A$424:$ADO$424,0)-1)),0,OFFSET('Daten GWP'!$A$1,MATCH(BW$5,'Daten GWP'!$A:$A,0)-1,MATCH(AR61,'Daten GWP'!$A$424:$ADO$424,0)-1))*1000</f>
        <v>27.582981</v>
      </c>
      <c r="BX61" s="308">
        <f ca="1">IF(ISERROR(OFFSET('Daten GWP'!$A$1,MATCH(BX$5,'Daten GWP'!$A:$A,0)-1,MATCH(AS61,'Daten GWP'!$A$424:$ADO$424,0)-1)),0,OFFSET('Daten GWP'!$A$1,MATCH(BX$5,'Daten GWP'!$A:$A,0)-1,MATCH(AS61,'Daten GWP'!$A$424:$ADO$424,0)-1))*1000</f>
        <v>8.8824004999999993</v>
      </c>
      <c r="BY61" s="309">
        <f t="shared" ca="1" si="44"/>
        <v>37.034596469999997</v>
      </c>
      <c r="BZ61" s="308">
        <f ca="1">IF(ISERROR(OFFSET('Daten GWP'!$A$1,MATCH(BZ$5,'Daten GWP'!$A:$A,0)-1,MATCH(AT61,'Daten GWP'!$A$424:$ADO$424,0)-1)),0,OFFSET('Daten GWP'!$A$1,MATCH(BZ$5,'Daten GWP'!$A:$A,0)-1,MATCH(AT61,'Daten GWP'!$A$424:$ADO$424,0)-1))*1000</f>
        <v>37.034597000000005</v>
      </c>
      <c r="CA61" s="305">
        <f t="shared" ca="1" si="11"/>
        <v>1.0000000143109433</v>
      </c>
      <c r="CB61" s="310">
        <f ca="1">IF(ISERROR(OFFSET('Daten Elementary'!$A$1,MATCH(CB$5,'Daten Elementary'!$A:$A,0)-1,MATCH(AM61,'Daten Elementary'!$A$424:$ADO$424,0)-1)),0,OFFSET('Daten Elementary'!$A$1,MATCH(CB$5,'Daten Elementary'!$A:$A,0)-1,MATCH(AM61,'Daten Elementary'!$A$424:$ADO$424,0)-1))*1000000</f>
        <v>0</v>
      </c>
      <c r="CC61" s="310">
        <f ca="1">IF(ISERROR(OFFSET('Daten Elementary'!$A$1,MATCH(CC$5,'Daten Elementary'!$A:$A,0)-1,MATCH(AN61,'Daten Elementary'!$A$424:$ADO$424,0)-1)),0,OFFSET('Daten Elementary'!$A$1,MATCH(CC$5,'Daten Elementary'!$A:$A,0)-1,MATCH(AN61,'Daten Elementary'!$A$424:$ADO$424,0)-1))*1000000</f>
        <v>0</v>
      </c>
      <c r="CD61" s="310">
        <f ca="1">IF(ISERROR(OFFSET('Daten Elementary'!$A$1,MATCH(CD$5,'Daten Elementary'!$A:$A,0)-1,MATCH(AO61,'Daten Elementary'!$A$424:$ADO$424,0)-1)),0,OFFSET('Daten Elementary'!$A$1,MATCH(CD$5,'Daten Elementary'!$A:$A,0)-1,MATCH(AO61,'Daten Elementary'!$A$424:$ADO$424,0)-1))*1000000</f>
        <v>0</v>
      </c>
      <c r="CE61" s="310">
        <f ca="1">IF(ISERROR(OFFSET('Daten Elementary'!$A$1,MATCH(CE$5,'Daten Elementary'!$A:$A,0)-1,MATCH(AP61,'Daten Elementary'!$A$424:$ADO$424,0)-1)),0,OFFSET('Daten Elementary'!$A$1,MATCH(CE$5,'Daten Elementary'!$A:$A,0)-1,MATCH(AP61,'Daten Elementary'!$A$424:$ADO$424,0)-1))*1000000</f>
        <v>0.71026045000000004</v>
      </c>
      <c r="CF61" s="310">
        <f t="shared" ca="1" si="12"/>
        <v>0.71026045000000004</v>
      </c>
      <c r="CG61" s="310">
        <f ca="1">IF(ISERROR(OFFSET('Daten Elementary'!$A$1,MATCH(CG$5,'Daten Elementary'!$A:$A,0)-1,MATCH(AQ61,'Daten Elementary'!$A$424:$ADO$424,0)-1)),0,OFFSET('Daten Elementary'!$A$1,MATCH(CG$5,'Daten Elementary'!$A:$A,0)-1,MATCH(AQ61,'Daten Elementary'!$A$424:$ADO$424,0)-1))*1000000</f>
        <v>0</v>
      </c>
      <c r="CH61" s="310">
        <f ca="1">IF(ISERROR(OFFSET('Daten Elementary'!$A$1,MATCH(CH$5,'Daten Elementary'!$A:$A,0)-1,MATCH(AR61,'Daten Elementary'!$A$424:$ADO$424,0)-1)),0,OFFSET('Daten Elementary'!$A$1,MATCH(CH$5,'Daten Elementary'!$A:$A,0)-1,MATCH(AR61,'Daten Elementary'!$A$424:$ADO$424,0)-1))*1000000</f>
        <v>10.421821999999999</v>
      </c>
      <c r="CI61" s="310">
        <f ca="1">IF(ISERROR(OFFSET('Daten Elementary'!$A$1,MATCH(CI$5,'Daten Elementary'!$A:$A,0)-1,MATCH(AS61,'Daten Elementary'!$A$424:$ADO$424,0)-1)),0,OFFSET('Daten Elementary'!$A$1,MATCH(CI$5,'Daten Elementary'!$A:$A,0)-1,MATCH(AS61,'Daten Elementary'!$A$424:$ADO$424,0)-1))*1000000</f>
        <v>5.8687449000000003</v>
      </c>
      <c r="CJ61" s="311">
        <f t="shared" ca="1" si="13"/>
        <v>17.000827349999998</v>
      </c>
      <c r="CK61" s="310">
        <f ca="1">IF(ISERROR(OFFSET('Daten Elementary'!$A$1,MATCH(CK$5,'Daten Elementary'!$A:$A,0)-1,MATCH($AT61,'Daten Elementary'!$A$424:$ADO$424,0)-1)),0,OFFSET('Daten Elementary'!$A$1,MATCH(CK$5,'Daten Elementary'!$A:$A,0)-1,MATCH($AT61,'Daten Elementary'!$A$424:$ADO$424,0)-1))*1000000</f>
        <v>17.000826999999997</v>
      </c>
      <c r="CL61" s="305">
        <f t="shared" ca="1" si="14"/>
        <v>0.99999997941276664</v>
      </c>
      <c r="CM61" s="312">
        <f ca="1">IF(ISERROR(OFFSET('Daten Elementary'!$A$1,MATCH(CM$5,'Daten Elementary'!$A:$A,0)-1,MATCH(AM61,'Daten Elementary'!$A$424:$ADO$424,0)-1)),0,OFFSET('Daten Elementary'!$A$1,MATCH(CM$5,'Daten Elementary'!$A:$A,0)-1,MATCH(AM61,'Daten Elementary'!$A$424:$ADO$424,0)-1))*1000000</f>
        <v>0</v>
      </c>
      <c r="CN61" s="312">
        <f ca="1">IF(ISERROR(OFFSET('Daten Elementary'!$A$1,MATCH(CN$5,'Daten Elementary'!$A:$A,0)-1,MATCH(AN61,'Daten Elementary'!$A$424:$ADO$424,0)-1)),0,OFFSET('Daten Elementary'!$A$1,MATCH(CN$5,'Daten Elementary'!$A:$A,0)-1,MATCH(AN61,'Daten Elementary'!$A$424:$ADO$424,0)-1))*1000000</f>
        <v>0</v>
      </c>
      <c r="CO61" s="312">
        <f ca="1">IF(ISERROR(OFFSET('Daten Elementary'!$A$1,MATCH(CO$5,'Daten Elementary'!$A:$A,0)-1,MATCH(AO61,'Daten Elementary'!$A$424:$ADO$424,0)-1)),0,OFFSET('Daten Elementary'!$A$1,MATCH(CO$5,'Daten Elementary'!$A:$A,0)-1,MATCH(AO61,'Daten Elementary'!$A$424:$ADO$424,0)-1))*1000000</f>
        <v>0</v>
      </c>
      <c r="CP61" s="312">
        <f ca="1">IF(ISERROR(OFFSET('Daten Elementary'!$A$1,MATCH(CP$5,'Daten Elementary'!$A:$A,0)-1,MATCH(AP61,'Daten Elementary'!$A$424:$ADO$424,0)-1)),0,OFFSET('Daten Elementary'!$A$1,MATCH(CP$5,'Daten Elementary'!$A:$A,0)-1,MATCH(AP61,'Daten Elementary'!$A$424:$ADO$424,0)-1))*1000000</f>
        <v>0.34311156999999998</v>
      </c>
      <c r="CQ61" s="312">
        <f t="shared" ca="1" si="15"/>
        <v>0.34311156999999998</v>
      </c>
      <c r="CR61" s="312">
        <f ca="1">IF(ISERROR(OFFSET('Daten Elementary'!$A$1,MATCH(CR$5,'Daten Elementary'!$A:$A,0)-1,MATCH(AQ61,'Daten Elementary'!$A$424:$ADO$424,0)-1)),0,OFFSET('Daten Elementary'!$A$1,MATCH(CR$5,'Daten Elementary'!$A:$A,0)-1,MATCH(AQ61,'Daten Elementary'!$A$424:$ADO$424,0)-1))*1000000</f>
        <v>0</v>
      </c>
      <c r="CS61" s="312">
        <f ca="1">IF(ISERROR(OFFSET('Daten Elementary'!$A$1,MATCH(CS$5,'Daten Elementary'!$A:$A,0)-1,MATCH(AR61,'Daten Elementary'!$A$424:$ADO$424,0)-1)),0,OFFSET('Daten Elementary'!$A$1,MATCH(CS$5,'Daten Elementary'!$A:$A,0)-1,MATCH(AR61,'Daten Elementary'!$A$424:$ADO$424,0)-1))*1000000</f>
        <v>6.7502687999999997</v>
      </c>
      <c r="CT61" s="312">
        <f ca="1">IF(ISERROR(OFFSET('Daten Elementary'!$A$1,MATCH(CT$5,'Daten Elementary'!$A:$A,0)-1,MATCH(AS61,'Daten Elementary'!$A$424:$ADO$424,0)-1)),0,OFFSET('Daten Elementary'!$A$1,MATCH(CT$5,'Daten Elementary'!$A:$A,0)-1,MATCH(AS61,'Daten Elementary'!$A$424:$ADO$424,0)-1))*1000000</f>
        <v>3.3090475000000001</v>
      </c>
      <c r="CU61" s="313">
        <f t="shared" ca="1" si="16"/>
        <v>10.40242787</v>
      </c>
      <c r="CV61" s="312">
        <f ca="1">IF(ISERROR(OFFSET('Daten Elementary'!$A$1,MATCH(CV$5,'Daten Elementary'!$A:$A,0)-1,MATCH($AT61,'Daten Elementary'!$A$424:$ADO$424,0)-1)),0,OFFSET('Daten Elementary'!$A$1,MATCH(CV$5,'Daten Elementary'!$A:$A,0)-1,MATCH($AT61,'Daten Elementary'!$A$424:$ADO$424,0)-1))*1000000</f>
        <v>10.402428</v>
      </c>
      <c r="CW61" s="305">
        <f t="shared" ca="1" si="17"/>
        <v>1.0000000124970825</v>
      </c>
      <c r="CX61" s="314">
        <f ca="1">IF(ISERROR(OFFSET('Daten Elementary'!$A$1,MATCH(CX$5,'Daten Elementary'!$A:$A,0)-1,MATCH(AM61,'Daten Elementary'!$A$424:$ADO$424,0)-1)),0,OFFSET('Daten Elementary'!$A$1,MATCH(CX$5,'Daten Elementary'!$A:$A,0)-1,MATCH(AM61,'Daten Elementary'!$A$424:$ADO$424,0)-1))*1000000</f>
        <v>0</v>
      </c>
      <c r="CY61" s="314">
        <f ca="1">IF(ISERROR(OFFSET('Daten Elementary'!$A$1,MATCH(CY$5,'Daten Elementary'!$A:$A,0)-1,MATCH(AN61,'Daten Elementary'!$A$424:$ADO$424,0)-1)),0,OFFSET('Daten Elementary'!$A$1,MATCH(CY$5,'Daten Elementary'!$A:$A,0)-1,MATCH(AN61,'Daten Elementary'!$A$424:$ADO$424,0)-1))*1000000</f>
        <v>0</v>
      </c>
      <c r="CZ61" s="314">
        <f ca="1">IF(ISERROR(OFFSET('Daten Elementary'!$A$1,MATCH(CZ$5,'Daten Elementary'!$A:$A,0)-1,MATCH(AO61,'Daten Elementary'!$A$424:$ADO$424,0)-1)),0,OFFSET('Daten Elementary'!$A$1,MATCH(CZ$5,'Daten Elementary'!$A:$A,0)-1,MATCH(AO61,'Daten Elementary'!$A$424:$ADO$424,0)-1))*1000000</f>
        <v>0</v>
      </c>
      <c r="DA61" s="314">
        <f ca="1">IF(ISERROR(OFFSET('Daten Elementary'!$A$1,MATCH(DA$5,'Daten Elementary'!$A:$A,0)-1,MATCH(AP61,'Daten Elementary'!$A$424:$ADO$424,0)-1)),0,OFFSET('Daten Elementary'!$A$1,MATCH(DA$5,'Daten Elementary'!$A:$A,0)-1,MATCH(AP61,'Daten Elementary'!$A$424:$ADO$424,0)-1))*1000000</f>
        <v>0.44695623000000001</v>
      </c>
      <c r="DB61" s="314">
        <f t="shared" ca="1" si="18"/>
        <v>0.44695623000000001</v>
      </c>
      <c r="DC61" s="314">
        <f ca="1">IF(ISERROR(OFFSET('Daten Elementary'!$A$1,MATCH(DC$5,'Daten Elementary'!$A:$A,0)-1,MATCH(AQ61,'Daten Elementary'!$A$424:$ADO$424,0)-1)),0,OFFSET('Daten Elementary'!$A$1,MATCH(DC$5,'Daten Elementary'!$A:$A,0)-1,MATCH(AQ61,'Daten Elementary'!$A$424:$ADO$424,0)-1))*1000000</f>
        <v>0</v>
      </c>
      <c r="DD61" s="314">
        <f ca="1">IF(ISERROR(OFFSET('Daten Elementary'!$A$1,MATCH(DD$5,'Daten Elementary'!$A:$A,0)-1,MATCH(AR61,'Daten Elementary'!$A$424:$ADO$424,0)-1)),0,OFFSET('Daten Elementary'!$A$1,MATCH(DD$5,'Daten Elementary'!$A:$A,0)-1,MATCH(AR61,'Daten Elementary'!$A$424:$ADO$424,0)-1))*1000000</f>
        <v>14.748467</v>
      </c>
      <c r="DE61" s="314">
        <f ca="1">IF(ISERROR(OFFSET('Daten Elementary'!$A$1,MATCH(DE$5,'Daten Elementary'!$A:$A,0)-1,MATCH(AS61,'Daten Elementary'!$A$424:$ADO$424,0)-1)),0,OFFSET('Daten Elementary'!$A$1,MATCH(DE$5,'Daten Elementary'!$A:$A,0)-1,MATCH(AS61,'Daten Elementary'!$A$424:$ADO$424,0)-1))*1000000</f>
        <v>3.3946124000000002</v>
      </c>
      <c r="DF61" s="315">
        <f t="shared" ca="1" si="19"/>
        <v>18.590035629999999</v>
      </c>
      <c r="DG61" s="314">
        <f ca="1">IF(ISERROR(OFFSET('Daten Elementary'!$A$1,MATCH(DG$5,'Daten Elementary'!$A:$A,0)-1,MATCH($AT61,'Daten Elementary'!$A$424:$ADO$424,0)-1)),0,OFFSET('Daten Elementary'!$A$1,MATCH(DG$5,'Daten Elementary'!$A:$A,0)-1,MATCH($AT61,'Daten Elementary'!$A$424:$ADO$424,0)-1))*1000000</f>
        <v>18.590035999999998</v>
      </c>
      <c r="DH61" s="305">
        <f t="shared" ca="1" si="20"/>
        <v>1.0000000199031356</v>
      </c>
      <c r="DI61" s="316">
        <f ca="1">IF(ISERROR(OFFSET('Daten Elementary'!$A$1,MATCH(DI$5,'Daten Elementary'!$A:$A,0)-1,MATCH(AM61,'Daten Elementary'!$A$424:$ADO$424,0)-1)),0,OFFSET('Daten Elementary'!$A$1,MATCH(DI$5,'Daten Elementary'!$A:$A,0)-1,MATCH(AM61,'Daten Elementary'!$A$424:$ADO$424,0)-1))*1000000</f>
        <v>0</v>
      </c>
      <c r="DJ61" s="316">
        <f ca="1">IF(ISERROR(OFFSET('Daten Elementary'!$A$1,MATCH(DJ$5,'Daten Elementary'!$A:$A,0)-1,MATCH(AN61,'Daten Elementary'!$A$424:$ADO$424,0)-1)),0,OFFSET('Daten Elementary'!$A$1,MATCH(DJ$5,'Daten Elementary'!$A:$A,0)-1,MATCH(AN61,'Daten Elementary'!$A$424:$ADO$424,0)-1))*1000000</f>
        <v>0</v>
      </c>
      <c r="DK61" s="316">
        <f ca="1">IF(ISERROR(OFFSET('Daten Elementary'!$A$1,MATCH(DK$5,'Daten Elementary'!$A:$A,0)-1,MATCH(AO61,'Daten Elementary'!$A$424:$ADO$424,0)-1)),0,OFFSET('Daten Elementary'!$A$1,MATCH(DK$5,'Daten Elementary'!$A:$A,0)-1,MATCH(AO61,'Daten Elementary'!$A$424:$ADO$424,0)-1))*1000000</f>
        <v>0</v>
      </c>
      <c r="DL61" s="316">
        <f ca="1">IF(ISERROR(OFFSET('Daten Elementary'!$A$1,MATCH(DL$5,'Daten Elementary'!$A:$A,0)-1,MATCH(AP61,'Daten Elementary'!$A$424:$ADO$424,0)-1)),0,OFFSET('Daten Elementary'!$A$1,MATCH(DL$5,'Daten Elementary'!$A:$A,0)-1,MATCH(AP61,'Daten Elementary'!$A$424:$ADO$424,0)-1))*1000000</f>
        <v>1.5229109999999999</v>
      </c>
      <c r="DM61" s="316">
        <f t="shared" ca="1" si="21"/>
        <v>1.5229109999999999</v>
      </c>
      <c r="DN61" s="316">
        <f ca="1">IF(ISERROR(OFFSET('Daten Elementary'!$A$1,MATCH(DN$5,'Daten Elementary'!$A:$A,0)-1,MATCH(AQ61,'Daten Elementary'!$A$424:$ADO$424,0)-1)),0,OFFSET('Daten Elementary'!$A$1,MATCH(DN$5,'Daten Elementary'!$A:$A,0)-1,MATCH(AQ61,'Daten Elementary'!$A$424:$ADO$424,0)-1))*1000000</f>
        <v>0</v>
      </c>
      <c r="DO61" s="316">
        <f ca="1">IF(ISERROR(OFFSET('Daten Elementary'!$A$1,MATCH(DO$5,'Daten Elementary'!$A:$A,0)-1,MATCH(AR61,'Daten Elementary'!$A$424:$ADO$424,0)-1)),0,OFFSET('Daten Elementary'!$A$1,MATCH(DO$5,'Daten Elementary'!$A:$A,0)-1,MATCH(AR61,'Daten Elementary'!$A$424:$ADO$424,0)-1))*1000000</f>
        <v>52.147171</v>
      </c>
      <c r="DP61" s="316">
        <f ca="1">IF(ISERROR(OFFSET('Daten Elementary'!$A$1,MATCH(DP$5,'Daten Elementary'!$A:$A,0)-1,MATCH(AS61,'Daten Elementary'!$A$424:$ADO$424,0)-1)),0,OFFSET('Daten Elementary'!$A$1,MATCH(DP$5,'Daten Elementary'!$A:$A,0)-1,MATCH(AS61,'Daten Elementary'!$A$424:$ADO$424,0)-1))*1000000</f>
        <v>15.498168999999999</v>
      </c>
      <c r="DQ61" s="317">
        <f t="shared" ca="1" si="22"/>
        <v>69.168250999999998</v>
      </c>
      <c r="DR61" s="316">
        <f ca="1">IF(ISERROR(OFFSET('Daten Elementary'!$A$1,MATCH(DR$5,'Daten Elementary'!$A:$A,0)-1,MATCH($AT61,'Daten Elementary'!$A$424:$ADO$424,0)-1)),0,OFFSET('Daten Elementary'!$A$1,MATCH(DR$5,'Daten Elementary'!$A:$A,0)-1,MATCH($AT61,'Daten Elementary'!$A$424:$ADO$424,0)-1))*1000000</f>
        <v>69.168250999999998</v>
      </c>
      <c r="DS61" s="305">
        <f t="shared" ca="1" si="23"/>
        <v>1</v>
      </c>
      <c r="DT61" s="318">
        <f ca="1">IF(ISERROR(OFFSET('Daten UBP13'!$A$1,MATCH(DT$5,'Daten UBP13'!$A:$A,0)-1,MATCH(AM61,'Daten UBP13'!$A$424:$AEG$424,0)-1)),0,OFFSET('Daten UBP13'!$A$1,MATCH(DT$5,'Daten UBP13'!$A:$A,0)-1,MATCH(AM61,'Daten UBP13'!$A$424:$AEG$424,0)-1))</f>
        <v>0</v>
      </c>
      <c r="DU61" s="318">
        <f ca="1">IF(ISERROR(OFFSET('Daten UBP13'!$A$1,MATCH(DU$5,'Daten UBP13'!$A:$A,0)-1,MATCH(AN61,'Daten UBP13'!$A$424:$AEG$424,0)-1)),0,OFFSET('Daten UBP13'!$A$1,MATCH(DU$5,'Daten UBP13'!$A:$A,0)-1,MATCH(AN61,'Daten UBP13'!$A$424:$AEG$424,0)-1))</f>
        <v>0</v>
      </c>
      <c r="DV61" s="318">
        <f ca="1">IF(ISERROR(OFFSET('Daten UBP13'!$A$1,MATCH(DV$5,'Daten UBP13'!$A:$A,0)-1,MATCH(AO61,'Daten UBP13'!$A$424:$AEG$424,0)-1)),0,OFFSET('Daten UBP13'!$A$1,MATCH(DV$5,'Daten UBP13'!$A:$A,0)-1,MATCH(AO61,'Daten UBP13'!$A$424:$AEG$424,0)-1))</f>
        <v>0</v>
      </c>
      <c r="DW61" s="318">
        <f ca="1">IF(ISERROR(OFFSET('Daten UBP13'!$A$1,MATCH(DW$5,'Daten UBP13'!$A:$A,0)-1,MATCH(AP61,'Daten UBP13'!$A$424:$AEG$424,0)-1)),0,OFFSET('Daten UBP13'!$A$1,MATCH(DW$5,'Daten UBP13'!$A:$A,0)-1,MATCH(AP61,'Daten UBP13'!$A$424:$AEG$424,0)-1))</f>
        <v>1.7809177</v>
      </c>
      <c r="DX61" s="318">
        <f t="shared" ca="1" si="24"/>
        <v>1.7809177</v>
      </c>
      <c r="DY61" s="318">
        <f ca="1">IF(ISERROR(OFFSET('Daten UBP13'!$A$1,MATCH(DY$5,'Daten UBP13'!$A:$A,0)-1,MATCH(AQ61,'Daten UBP13'!$A$424:$AEG$424,0)-1)),0,OFFSET('Daten UBP13'!$A$1,MATCH(DY$5,'Daten UBP13'!$A:$A,0)-1,MATCH(AQ61,'Daten UBP13'!$A$424:$AEG$424,0)-1))</f>
        <v>0</v>
      </c>
      <c r="DZ61" s="318">
        <f ca="1">IF(ISERROR(OFFSET('Daten UBP13'!$A$1,MATCH(DZ$5,'Daten UBP13'!$A:$A,0)-1,MATCH(AR61,'Daten UBP13'!$A$424:$AEG$424,0)-1)),0,OFFSET('Daten UBP13'!$A$1,MATCH(DZ$5,'Daten UBP13'!$A:$A,0)-1,MATCH(AR61,'Daten UBP13'!$A$424:$AEG$424,0)-1))</f>
        <v>58.213945000000002</v>
      </c>
      <c r="EA61" s="318">
        <f ca="1">IF(ISERROR(OFFSET('Daten UBP13'!$A$1,MATCH(EA$5,'Daten UBP13'!$A:$A,0)-1,MATCH(AS61,'Daten UBP13'!$A$424:$AEG$424,0)-1)),0,OFFSET('Daten UBP13'!$A$1,MATCH(EA$5,'Daten UBP13'!$A:$A,0)-1,MATCH(AS61,'Daten UBP13'!$A$424:$AEG$424,0)-1))</f>
        <v>29.294349</v>
      </c>
      <c r="EB61" s="319">
        <f t="shared" ca="1" si="25"/>
        <v>89.28921170000001</v>
      </c>
      <c r="EC61" s="318">
        <f ca="1">IF(ISERROR(OFFSET('Daten UBP13'!$A$1,MATCH(EC$5,'Daten UBP13'!$A:$A,0)-1,MATCH(AT61,'Daten UBP13'!$A$424:$AEG$424,0)-1)),0,OFFSET('Daten UBP13'!$A$1,MATCH(EC$5,'Daten UBP13'!$A:$A,0)-1,MATCH(AT61,'Daten UBP13'!$A$424:$AEG$424,0)-1))</f>
        <v>89.289212000000006</v>
      </c>
      <c r="ED61" s="305">
        <f t="shared" ca="1" si="26"/>
        <v>1.0000000033598684</v>
      </c>
      <c r="EE61" s="320">
        <f ca="1">IF(ISERROR(OFFSET('Daten ReCiPe'!$A$1,MATCH(EE$5,'Daten ReCiPe'!$A:$A,0)-1,MATCH(AM61,'Daten ReCiPe'!$A$424:$ADO$424,0)-1)),0,OFFSET('Daten ReCiPe'!$A$1,MATCH(EE$5,'Daten ReCiPe'!$A:$A,0)-1,MATCH(AM61,'Daten ReCiPe'!$A$424:$ADO$424,0)-1))*1000</f>
        <v>0</v>
      </c>
      <c r="EF61" s="320">
        <f ca="1">IF(ISERROR(OFFSET('Daten ReCiPe'!$A$1,MATCH(EF$5,'Daten ReCiPe'!$A:$A,0)-1,MATCH(AN61,'Daten ReCiPe'!$A$424:$ADO$424,0)-1)),0,OFFSET('Daten ReCiPe'!$A$1,MATCH(EF$5,'Daten ReCiPe'!$A:$A,0)-1,MATCH(AN61,'Daten ReCiPe'!$A$424:$ADO$424,0)-1))*1000</f>
        <v>0</v>
      </c>
      <c r="EG61" s="320">
        <f ca="1">IF(ISERROR(OFFSET('Daten ReCiPe'!$A$1,MATCH(EG$5,'Daten ReCiPe'!$A:$A,0)-1,MATCH(AO61,'Daten ReCiPe'!$A$424:$ADO$424,0)-1)),0,OFFSET('Daten ReCiPe'!$A$1,MATCH(EG$5,'Daten ReCiPe'!$A:$A,0)-1,MATCH(AO61,'Daten ReCiPe'!$A$424:$ADO$424,0)-1))*1000</f>
        <v>0</v>
      </c>
      <c r="EH61" s="320">
        <f ca="1">IF(ISERROR(OFFSET('Daten ReCiPe'!$A$1,MATCH(EH$5,'Daten ReCiPe'!$A:$A,0)-1,MATCH(AP61,'Daten ReCiPe'!$A$424:$ADO$424,0)-1)),0,OFFSET('Daten ReCiPe'!$A$1,MATCH(EH$5,'Daten ReCiPe'!$A:$A,0)-1,MATCH(AP61,'Daten ReCiPe'!$A$424:$ADO$424,0)-1))*1000</f>
        <v>9.9043709000000008E-2</v>
      </c>
      <c r="EI61" s="320">
        <f t="shared" ca="1" si="27"/>
        <v>9.9043709000000008E-2</v>
      </c>
      <c r="EJ61" s="320">
        <f ca="1">IF(ISERROR(OFFSET('Daten ReCiPe'!$A$1,MATCH(EJ$5,'Daten ReCiPe'!$A:$A,0)-1,MATCH(AQ61,'Daten ReCiPe'!$A$424:$ADO$424,0)-1)),0,OFFSET('Daten ReCiPe'!$A$1,MATCH(EJ$5,'Daten ReCiPe'!$A:$A,0)-1,MATCH(AQ61,'Daten ReCiPe'!$A$424:$ADO$424,0)-1))*1000</f>
        <v>0</v>
      </c>
      <c r="EK61" s="320">
        <f ca="1">IF(ISERROR(OFFSET('Daten ReCiPe'!$A$1,MATCH(EK$5,'Daten ReCiPe'!$A:$A,0)-1,MATCH(AR61,'Daten ReCiPe'!$A$424:$ADO$424,0)-1)),0,OFFSET('Daten ReCiPe'!$A$1,MATCH(EK$5,'Daten ReCiPe'!$A:$A,0)-1,MATCH(AR61,'Daten ReCiPe'!$A$424:$ADO$424,0)-1))*1000</f>
        <v>3.3137059999999998</v>
      </c>
      <c r="EL61" s="320">
        <f ca="1">IF(ISERROR(OFFSET('Daten ReCiPe'!$A$1,MATCH(EL$5,'Daten ReCiPe'!$A:$A,0)-1,MATCH(AS61,'Daten ReCiPe'!$A$424:$ADO$424,0)-1)),0,OFFSET('Daten ReCiPe'!$A$1,MATCH(EL$5,'Daten ReCiPe'!$A:$A,0)-1,MATCH(AS61,'Daten ReCiPe'!$A$424:$ADO$424,0)-1))*1000</f>
        <v>0.99985880000000005</v>
      </c>
      <c r="EM61" s="321">
        <f t="shared" ca="1" si="28"/>
        <v>4.412608509</v>
      </c>
      <c r="EN61" s="320">
        <f ca="1">IF(ISERROR(OFFSET('Daten ReCiPe'!$A$1,MATCH(EN$5,'Daten ReCiPe'!$A:$A,0)-1,MATCH(AT61,'Daten ReCiPe'!$A$424:$ADO$424,0)-1)),0,OFFSET('Daten ReCiPe'!$A$1,MATCH(EN$5,'Daten ReCiPe'!$A:$A,0)-1,MATCH(AT61,'Daten ReCiPe'!$A$424:$ADO$424,0)-1))*1000</f>
        <v>4.4126085000000002</v>
      </c>
      <c r="EO61" s="305">
        <f t="shared" ca="1" si="29"/>
        <v>0.99999999796039019</v>
      </c>
      <c r="EP61" s="322">
        <f ca="1">IF(ISERROR(OFFSET('Daten Elementary'!$A$1,MATCH(EP$5,'Daten Elementary'!$A:$A,0)-1,MATCH(AM61,'Daten Elementary'!$A$424:$ADO$424,0)-1)),0,OFFSET('Daten Elementary'!$A$1,MATCH(EP$5,'Daten Elementary'!$A:$A,0)-1,MATCH(AM61,'Daten Elementary'!$A$424:$ADO$424,0)-1))*1000000</f>
        <v>0</v>
      </c>
      <c r="EQ61" s="322">
        <f ca="1">IF(ISERROR(OFFSET('Daten Elementary'!$A$1,MATCH(EQ$5,'Daten Elementary'!$A:$A,0)-1,MATCH(AN61,'Daten Elementary'!$A$424:$ADO$424,0)-1)),0,OFFSET('Daten Elementary'!$A$1,MATCH(EQ$5,'Daten Elementary'!$A:$A,0)-1,MATCH(AN61,'Daten Elementary'!$A$424:$ADO$424,0)-1))*1000000</f>
        <v>0</v>
      </c>
      <c r="ER61" s="322">
        <f ca="1">IF(ISERROR(OFFSET('Daten Elementary'!$A$1,MATCH(ER$5,'Daten Elementary'!$A:$A,0)-1,MATCH(AO61,'Daten Elementary'!$A$424:$ADO$424,0)-1)),0,OFFSET('Daten Elementary'!$A$1,MATCH(ER$5,'Daten Elementary'!$A:$A,0)-1,MATCH(AO61,'Daten Elementary'!$A$424:$ADO$424,0)-1))*1000000</f>
        <v>0</v>
      </c>
      <c r="ES61" s="322">
        <f ca="1">IF(ISERROR(OFFSET('Daten Elementary'!$A$1,MATCH(ES$5,'Daten Elementary'!$A:$A,0)-1,MATCH(AP61,'Daten Elementary'!$A$424:$ADO$424,0)-1)),0,OFFSET('Daten Elementary'!$A$1,MATCH(ES$5,'Daten Elementary'!$A:$A,0)-1,MATCH(AP61,'Daten Elementary'!$A$424:$ADO$424,0)-1))*1000000</f>
        <v>2.5697864000000004</v>
      </c>
      <c r="ET61" s="322">
        <f t="shared" ca="1" si="30"/>
        <v>2.5697864000000004</v>
      </c>
      <c r="EU61" s="322">
        <f ca="1">IF(ISERROR(OFFSET('Daten Elementary'!$A$1,MATCH(EU$5,'Daten Elementary'!$A:$A,0)-1,MATCH(AQ61,'Daten Elementary'!$A$424:$ADO$424,0)-1)),0,OFFSET('Daten Elementary'!$A$1,MATCH(EU$5,'Daten Elementary'!$A:$A,0)-1,MATCH(AQ61,'Daten Elementary'!$A$424:$ADO$424,0)-1))*1000000</f>
        <v>0</v>
      </c>
      <c r="EV61" s="322">
        <f ca="1">IF(ISERROR(OFFSET('Daten Elementary'!$A$1,MATCH(EV$5,'Daten Elementary'!$A:$A,0)-1,MATCH(AR61,'Daten Elementary'!$A$424:$ADO$424,0)-1)),0,OFFSET('Daten Elementary'!$A$1,MATCH(EV$5,'Daten Elementary'!$A:$A,0)-1,MATCH(AR61,'Daten Elementary'!$A$424:$ADO$424,0)-1))*1000000</f>
        <v>82.323482999999996</v>
      </c>
      <c r="EW61" s="322">
        <f ca="1">IF(ISERROR(OFFSET('Daten Elementary'!$A$1,MATCH(EW$5,'Daten Elementary'!$A:$A,0)-1,MATCH(AS61,'Daten Elementary'!$A$424:$ADO$424,0)-1)),0,OFFSET('Daten Elementary'!$A$1,MATCH(EW$5,'Daten Elementary'!$A:$A,0)-1,MATCH(AS61,'Daten Elementary'!$A$424:$ADO$424,0)-1))*1000000</f>
        <v>25.622645000000002</v>
      </c>
      <c r="EX61" s="323">
        <f t="shared" ca="1" si="31"/>
        <v>110.5159144</v>
      </c>
      <c r="EY61" s="322">
        <f ca="1">IF(ISERROR(OFFSET('Daten Elementary'!$A$1,MATCH(EY$5,'Daten Elementary'!$A:$A,0)-1,MATCH($AT61,'Daten Elementary'!$A$424:$ADO$424,0)-1)),0,OFFSET('Daten Elementary'!$A$1,MATCH(EY$5,'Daten Elementary'!$A:$A,0)-1,MATCH($AT61,'Daten Elementary'!$A$424:$ADO$424,0)-1))*1000000</f>
        <v>110.51591000000001</v>
      </c>
      <c r="EZ61" s="305">
        <f t="shared" ca="1" si="32"/>
        <v>0.99999996018672954</v>
      </c>
      <c r="FA61" s="314">
        <f ca="1">IF(ISERROR(OFFSET('Daten Elementary'!$A$1,MATCH(FA$5,'Daten Elementary'!$A:$A,0)-1,MATCH(AM61,'Daten Elementary'!$A$424:$ADO$424,0)-1)),0,OFFSET('Daten Elementary'!$A$1,MATCH(FA$5,'Daten Elementary'!$A:$A,0)-1,MATCH(AM61,'Daten Elementary'!$A$424:$ADO$424,0)-1))*1000</f>
        <v>0</v>
      </c>
      <c r="FB61" s="314">
        <f ca="1">IF(ISERROR(OFFSET('Daten Elementary'!$A$1,MATCH(FB$5,'Daten Elementary'!$A:$A,0)-1,MATCH(AN61,'Daten Elementary'!$A$424:$ADO$424,0)-1)),0,OFFSET('Daten Elementary'!$A$1,MATCH(FB$5,'Daten Elementary'!$A:$A,0)-1,MATCH(AN61,'Daten Elementary'!$A$424:$ADO$424,0)-1))*1000</f>
        <v>0</v>
      </c>
      <c r="FC61" s="314">
        <f ca="1">IF(ISERROR(OFFSET('Daten Elementary'!$A$1,MATCH(FC$5,'Daten Elementary'!$A:$A,0)-1,MATCH(AO61,'Daten Elementary'!$A$424:$ADO$424,0)-1)),0,OFFSET('Daten Elementary'!$A$1,MATCH(FC$5,'Daten Elementary'!$A:$A,0)-1,MATCH(AO61,'Daten Elementary'!$A$424:$ADO$424,0)-1))*1000</f>
        <v>0</v>
      </c>
      <c r="FD61" s="314">
        <f ca="1">IF(ISERROR(OFFSET('Daten Elementary'!$A$1,MATCH(FD$5,'Daten Elementary'!$A:$A,0)-1,MATCH(AP61,'Daten Elementary'!$A$424:$ADO$424,0)-1)),0,OFFSET('Daten Elementary'!$A$1,MATCH(FD$5,'Daten Elementary'!$A:$A,0)-1,MATCH(AP61,'Daten Elementary'!$A$424:$ADO$424,0)-1))*1000</f>
        <v>0.36570770999999996</v>
      </c>
      <c r="FE61" s="314">
        <f t="shared" ca="1" si="33"/>
        <v>0.36570770999999996</v>
      </c>
      <c r="FF61" s="314">
        <f ca="1">IF(ISERROR(OFFSET('Daten Elementary'!$A$1,MATCH(FF$5,'Daten Elementary'!$A:$A,0)-1,MATCH(AQ61,'Daten Elementary'!$A$424:$ADO$424,0)-1)),0,OFFSET('Daten Elementary'!$A$1,MATCH(FF$5,'Daten Elementary'!$A:$A,0)-1,MATCH(AQ61,'Daten Elementary'!$A$424:$ADO$424,0)-1))*1000</f>
        <v>0</v>
      </c>
      <c r="FG61" s="314">
        <f ca="1">IF(ISERROR(OFFSET('Daten Elementary'!$A$1,MATCH(FG$5,'Daten Elementary'!$A:$A,0)-1,MATCH(AR61,'Daten Elementary'!$A$424:$ADO$424,0)-1)),0,OFFSET('Daten Elementary'!$A$1,MATCH(FG$5,'Daten Elementary'!$A:$A,0)-1,MATCH(AR61,'Daten Elementary'!$A$424:$ADO$424,0)-1))*1000</f>
        <v>18.669857</v>
      </c>
      <c r="FH61" s="314">
        <f ca="1">IF(ISERROR(OFFSET('Daten Elementary'!$A$1,MATCH(FH$5,'Daten Elementary'!$A:$A,0)-1,MATCH(AS61,'Daten Elementary'!$A$424:$ADO$424,0)-1)),0,OFFSET('Daten Elementary'!$A$1,MATCH(FH$5,'Daten Elementary'!$A:$A,0)-1,MATCH(AS61,'Daten Elementary'!$A$424:$ADO$424,0)-1))*1000</f>
        <v>7.9256269000000001</v>
      </c>
      <c r="FI61" s="315">
        <f t="shared" ca="1" si="34"/>
        <v>26.96119161</v>
      </c>
      <c r="FJ61" s="314">
        <f ca="1">IF(ISERROR(OFFSET('Daten Elementary'!$A$1,MATCH(FJ$5,'Daten Elementary'!$A:$A,0)-1,MATCH($AT61,'Daten Elementary'!$A$424:$ADO$424,0)-1)),0,OFFSET('Daten Elementary'!$A$1,MATCH(FJ$5,'Daten Elementary'!$A:$A,0)-1,MATCH($AT61,'Daten Elementary'!$A$424:$ADO$424,0)-1))*1000</f>
        <v>26.961191999999997</v>
      </c>
      <c r="FK61" s="305">
        <f t="shared" ca="1" si="35"/>
        <v>1.0000000144652359</v>
      </c>
      <c r="FL61" s="314">
        <f ca="1">IF(ISERROR(OFFSET('Daten Elementary'!$A$1,MATCH(FL$5,'Daten Elementary'!$A:$A,0)-1,MATCH(AM61,'Daten Elementary'!$A$424:$ADO$424,0)-1)),0,OFFSET('Daten Elementary'!$A$1,MATCH(FL$5,'Daten Elementary'!$A:$A,0)-1,MATCH(AM61,'Daten Elementary'!$A$424:$ADO$424,0)-1))</f>
        <v>0</v>
      </c>
      <c r="FM61" s="314">
        <f ca="1">IF(ISERROR(OFFSET('Daten Elementary'!$A$1,MATCH(FM$5,'Daten Elementary'!$A:$A,0)-1,MATCH(AN61,'Daten Elementary'!$A$424:$ADO$424,0)-1)),0,OFFSET('Daten Elementary'!$A$1,MATCH(FM$5,'Daten Elementary'!$A:$A,0)-1,MATCH(AN61,'Daten Elementary'!$A$424:$ADO$424,0)-1))</f>
        <v>0</v>
      </c>
      <c r="FN61" s="314">
        <f ca="1">IF(ISERROR(OFFSET('Daten Elementary'!$A$1,MATCH(FN$5,'Daten Elementary'!$A:$A,0)-1,MATCH(AO61,'Daten Elementary'!$A$424:$ADO$424,0)-1)),0,OFFSET('Daten Elementary'!$A$1,MATCH(FN$5,'Daten Elementary'!$A:$A,0)-1,MATCH(AO61,'Daten Elementary'!$A$424:$ADO$424,0)-1))</f>
        <v>0</v>
      </c>
      <c r="FO61" s="314">
        <f ca="1">IF(ISERROR(OFFSET('Daten Elementary'!$A$1,MATCH(FO$5,'Daten Elementary'!$A:$A,0)-1,MATCH(AP61,'Daten Elementary'!$A$424:$ADO$424,0)-1)),0,OFFSET('Daten Elementary'!$A$1,MATCH(FO$5,'Daten Elementary'!$A:$A,0)-1,MATCH(AP61,'Daten Elementary'!$A$424:$ADO$424,0)-1))</f>
        <v>0</v>
      </c>
      <c r="FP61" s="314">
        <f t="shared" ca="1" si="36"/>
        <v>0</v>
      </c>
      <c r="FQ61" s="314">
        <f ca="1">IF(ISERROR(OFFSET('Daten Elementary'!$A$1,MATCH(FQ$5,'Daten Elementary'!$A:$A,0)-1,MATCH(AQ61,'Daten Elementary'!$A$424:$ADO$424,0)-1)),0,OFFSET('Daten Elementary'!$A$1,MATCH(FQ$5,'Daten Elementary'!$A:$A,0)-1,MATCH(AQ61,'Daten Elementary'!$A$424:$ADO$424,0)-1))</f>
        <v>0</v>
      </c>
      <c r="FR61" s="314">
        <f ca="1">IF(ISERROR(OFFSET('Daten Elementary'!$A$1,MATCH(FR$5,'Daten Elementary'!$A:$A,0)-1,MATCH(AR61,'Daten Elementary'!$A$424:$ADO$424,0)-1)),0,OFFSET('Daten Elementary'!$A$1,MATCH(FR$5,'Daten Elementary'!$A:$A,0)-1,MATCH(AR61,'Daten Elementary'!$A$424:$ADO$424,0)-1))</f>
        <v>0</v>
      </c>
      <c r="FS61" s="314">
        <f ca="1">IF(ISERROR(OFFSET('Daten Elementary'!$A$1,MATCH(FS$5,'Daten Elementary'!$A:$A,0)-1,MATCH(AS61,'Daten Elementary'!$A$424:$ADO$424,0)-1)),0,OFFSET('Daten Elementary'!$A$1,MATCH(FS$5,'Daten Elementary'!$A:$A,0)-1,MATCH(AS61,'Daten Elementary'!$A$424:$ADO$424,0)-1))</f>
        <v>0</v>
      </c>
      <c r="FT61" s="315">
        <f t="shared" ca="1" si="37"/>
        <v>0</v>
      </c>
      <c r="FU61" s="314">
        <f ca="1">IF(ISERROR(OFFSET('Daten Elementary'!$A$1,MATCH(FU$5,'Daten Elementary'!$A:$A,0)-1,MATCH($AT61,'Daten Elementary'!$A$424:$ADO$424,0)-1)),0,OFFSET('Daten Elementary'!$A$1,MATCH(FU$5,'Daten Elementary'!$A:$A,0)-1,MATCH($AT61,'Daten Elementary'!$A$424:$ADO$424,0)-1))</f>
        <v>0</v>
      </c>
      <c r="FV61" s="305">
        <f t="shared" ca="1" si="38"/>
        <v>0</v>
      </c>
      <c r="FW61" s="324"/>
      <c r="FX61" s="231" t="str">
        <f t="shared" si="39"/>
        <v>Videokonferenz (Ökostrommix CH, während 1h, pro Teilnehmer)</v>
      </c>
      <c r="FY61" s="231" t="str">
        <f t="shared" si="2"/>
        <v>Videokonferenz</v>
      </c>
      <c r="FZ61" s="231" t="str">
        <f t="shared" si="3"/>
        <v/>
      </c>
      <c r="GA61" s="231" t="str">
        <f t="shared" si="4"/>
        <v xml:space="preserve"> (Ökostrommix CH, während 1h, pro Teilnehmer)</v>
      </c>
      <c r="GB61" s="231"/>
    </row>
    <row r="62" spans="1:184" ht="16.5" hidden="1" customHeight="1" outlineLevel="1">
      <c r="A62" s="357"/>
      <c r="B62" s="358"/>
      <c r="C62" s="359" t="s">
        <v>230</v>
      </c>
      <c r="D62" s="360" t="s">
        <v>10</v>
      </c>
      <c r="E62" s="356" t="s">
        <v>145</v>
      </c>
      <c r="F62" s="86">
        <v>1</v>
      </c>
      <c r="G62" s="90">
        <v>1</v>
      </c>
      <c r="H62" s="87">
        <v>1</v>
      </c>
      <c r="I62" s="88"/>
      <c r="J62" s="88">
        <f>(0.03+0.0075556)*100</f>
        <v>3.75556</v>
      </c>
      <c r="K62" s="86">
        <v>1</v>
      </c>
      <c r="L62" s="86"/>
      <c r="M62" s="86"/>
      <c r="N62" s="82" t="s">
        <v>101</v>
      </c>
      <c r="O62" s="6">
        <f ca="1">(IF(ISERROR(INDEX(INDIRECT($D$268),MATCH($AM62,$AM$4:$AM$275,0),MATCH(O$304,INDIRECT($E$268),0))*$I62/$AD62),0,INDEX(INDIRECT($D$268),MATCH($AM62,$AM$4:$AM$275,0),MATCH(O$304,INDIRECT($E$268),0))*$I62/$AD62)+IF(ISERROR(INDEX(INDIRECT($D$268),MATCH($AN62,$AN$4:$AN$275,0),MATCH(O$305,INDIRECT($E$268),0))*$J62/$AE62),0,INDEX(INDIRECT($D$268),MATCH($AN62,$AN$4:$AN$275,0),MATCH(O$305,INDIRECT($E$268),0))*$J62/$AE62))*$AC62/$F62</f>
        <v>0</v>
      </c>
      <c r="P62" s="6">
        <f ca="1">(IF(ISERROR(INDEX(INDIRECT($D$268),MATCH($AO62,$AO$4:$AO$275,0),MATCH(P$304,INDIRECT($E$268),0))*$I62/$AD62),0,INDEX(INDIRECT($D$268),MATCH($AO62,$AO$4:$AO$275,0),MATCH(P$304,INDIRECT($E$268),0))*$I62/$AD62)+IF(ISERROR(INDEX(INDIRECT($D$268),MATCH($AP62,$AP$4:$AP$275,0),MATCH(P$305,INDIRECT($E$268),0))*$J62/$AE62),0,INDEX(INDIRECT($D$268),MATCH($AP62,$AP$4:$AP$275,0),MATCH(P$305,INDIRECT($E$268),0))*$J62/$AE62))*$AC62/$F62</f>
        <v>3.8093329999999996</v>
      </c>
      <c r="Q62" s="6">
        <f ca="1">INDEX(INDIRECT($D$268),MATCH($AQ62,$AQ$4:$AQ$284,0),MATCH(Q$4,INDIRECT($E$268),0))*$K62*$AC62/$F62/$AF62</f>
        <v>0</v>
      </c>
      <c r="R62" s="6">
        <f ca="1">INDEX(INDIRECT($D$268),MATCH($AR62,$AR$4:$AR$284,0),MATCH(R$4,INDIRECT($E$268),0))*$K62*$AC62/$F62/$AF62</f>
        <v>27.582981</v>
      </c>
      <c r="S62" s="6">
        <f ca="1">INDEX(INDIRECT($D$268),MATCH($AS62,$AS$4:$AS$284,0),MATCH(S$4,INDIRECT($E$268),0))*$K62*$AC62/$F62/$AF62</f>
        <v>8.8824004999999993</v>
      </c>
      <c r="T62" s="7">
        <f t="shared" ca="1" si="53"/>
        <v>40.274714500000002</v>
      </c>
      <c r="U62" s="6">
        <f>IF($B$268=6,(IF(OR(AJ62="Benzin",AJ62="Diesel"),$AK62*INDEX('DIN EN 16258'!$I:$I,MATCH('mobitool-Faktoren v2.0'!$AI62,'DIN EN 16258'!$A:$A,0))*$I62/$AD62+$AL62*INDEX('DIN EN 16258'!$I:$I,MATCH('mobitool-Faktoren v2.0'!$AJ62,'DIN EN 16258'!$A:$A,0))*$I62/$AD62,IF(ISERROR($AK62*INDEX('DIN EN 16258'!$I:$I,MATCH('mobitool-Faktoren v2.0'!$AI62,'DIN EN 16258'!$A:$A,0))*$I62/$AD62),0,$AK62*INDEX('DIN EN 16258'!$I:$I,MATCH('mobitool-Faktoren v2.0'!$AI62,'DIN EN 16258'!$A:$A,0))*$I62/$AD62)+IF(ISERROR($AL62*INDEX('DIN EN 16258'!$I:$I,MATCH('mobitool-Faktoren v2.0'!$AJ62,'DIN EN 16258'!$A:$A,0))*$J62/$AE62),0,$AL62*INDEX('DIN EN 16258'!$I:$I,MATCH('mobitool-Faktoren v2.0'!$AJ62,'DIN EN 16258'!$A:$A,0))*$J62/$AE62)))*1000,
IF($B$268=1,(IF(OR(AJ62="Benzin",AJ62="Diesel"),$AK62*INDEX('DIN EN 16258'!$D:$D,MATCH('mobitool-Faktoren v2.0'!$AI62,'DIN EN 16258'!$A:$A,0))*$I62/$AD62+$AL62*INDEX('DIN EN 16258'!$D:$D,MATCH('mobitool-Faktoren v2.0'!$AJ62,'DIN EN 16258'!$A:$A,0))*$I62/$AD62,IF(ISERROR($AK62*INDEX('DIN EN 16258'!$D:$D,MATCH('mobitool-Faktoren v2.0'!$AI62,'DIN EN 16258'!$A:$A,0))*$I62/$AD62),0,$AK62*INDEX('DIN EN 16258'!$D:$D,MATCH('mobitool-Faktoren v2.0'!$AI62,'DIN EN 16258'!$A:$A,0))*$I62/$AD62)+IF(ISERROR($AL62*INDEX('DIN EN 16258'!$D:$D,MATCH('mobitool-Faktoren v2.0'!$AJ62,'DIN EN 16258'!$A:$A,0))*$J62/$AE62),0,$AL62*INDEX('DIN EN 16258'!$D:$D,MATCH('mobitool-Faktoren v2.0'!$AJ62,'DIN EN 16258'!$A:$A,0))*$J62/$AE62))),0))*$AC62/$F62</f>
        <v>0</v>
      </c>
      <c r="V62" s="6">
        <f>IF($B$268=6,(IF(OR(AJ62="Benzin",AJ62="Diesel"),$AK62*INDEX('DIN EN 16258'!$L:$L,MATCH('mobitool-Faktoren v2.0'!$AI62,'DIN EN 16258'!$A:$A,0))*$I62/$AD62+$AL62*INDEX('DIN EN 16258'!$L:$L,MATCH('mobitool-Faktoren v2.0'!$AJ62,'DIN EN 16258'!$A:$A,0))*$I62/$AD62,IF(ISERROR($AK62*INDEX('DIN EN 16258'!$L:$L,MATCH('mobitool-Faktoren v2.0'!$AI62,'DIN EN 16258'!$A:$A,0))*$I62/$AD62),0,$AK62*INDEX('DIN EN 16258'!$L:$L,MATCH('mobitool-Faktoren v2.0'!$AI62,'DIN EN 16258'!$A:$A,0))*$I62/$AD62)+IF(ISERROR($AL62*INDEX('DIN EN 16258'!$L:$L,MATCH('mobitool-Faktoren v2.0'!$AJ62,'DIN EN 16258'!$A:$A,0))*$J62/$AE62),0,$AL62*INDEX('DIN EN 16258'!$L:$L,MATCH('mobitool-Faktoren v2.0'!$AJ62,'DIN EN 16258'!$A:$A,0))*$J62/$AE62)))*1000,
IF($B$268=1,(IF(OR(AJ62="Benzin",AJ62="Diesel"),$AK62*INDEX('DIN EN 16258'!$F:$F,MATCH('mobitool-Faktoren v2.0'!$AI62,'DIN EN 16258'!$A:$A,0))*$I62/$AD62+$AL62*INDEX('DIN EN 16258'!$F:$F,MATCH('mobitool-Faktoren v2.0'!$AJ62,'DIN EN 16258'!$A:$A,0))*$I62/$AD62,IF(ISERROR($AK62*INDEX('DIN EN 16258'!$F:$F,MATCH('mobitool-Faktoren v2.0'!$AI62,'DIN EN 16258'!$A:$A,0))*$I62/$AD62),0,$AK62*INDEX('DIN EN 16258'!$F:$F,MATCH('mobitool-Faktoren v2.0'!$AI62,'DIN EN 16258'!$A:$A,0))*$I62/$AD62)+IF(ISERROR($AL62*INDEX('DIN EN 16258'!$F:$F,MATCH('mobitool-Faktoren v2.0'!$AJ62,'DIN EN 16258'!$A:$A,0))*$J62/$AE62),0,$AL62*INDEX('DIN EN 16258'!$F:$F,MATCH('mobitool-Faktoren v2.0'!$AJ62,'DIN EN 16258'!$A:$A,0))*$J62/$AE62))),0))*$AC62/$F62</f>
        <v>3.5030013315588002</v>
      </c>
      <c r="W62" s="6" t="s">
        <v>892</v>
      </c>
      <c r="X62" s="39" t="s">
        <v>162</v>
      </c>
      <c r="Y62" s="300"/>
      <c r="Z62" s="300"/>
      <c r="AA62" s="299"/>
      <c r="AB62" s="299"/>
      <c r="AC62" s="300">
        <v>1</v>
      </c>
      <c r="AD62" s="298"/>
      <c r="AE62" s="298">
        <f>(0.03+0.0075556)*100</f>
        <v>3.75556</v>
      </c>
      <c r="AF62" s="299">
        <v>1</v>
      </c>
      <c r="AG62" s="299"/>
      <c r="AH62" s="299"/>
      <c r="AI62" s="301"/>
      <c r="AJ62" s="301" t="s">
        <v>625</v>
      </c>
      <c r="AK62" s="301"/>
      <c r="AL62" s="329">
        <f>0.03+0.0075556</f>
        <v>3.7555600000000001E-2</v>
      </c>
      <c r="AM62" s="202" t="s">
        <v>81</v>
      </c>
      <c r="AN62" s="330" t="s">
        <v>2454</v>
      </c>
      <c r="AO62" s="202" t="s">
        <v>81</v>
      </c>
      <c r="AP62" s="202" t="s">
        <v>888</v>
      </c>
      <c r="AQ62" s="330" t="s">
        <v>2459</v>
      </c>
      <c r="AR62" s="202" t="s">
        <v>889</v>
      </c>
      <c r="AS62" s="202" t="s">
        <v>890</v>
      </c>
      <c r="AT62" s="202" t="s">
        <v>891</v>
      </c>
      <c r="AU62" s="303">
        <f ca="1">IF(ISERROR(OFFSET('Daten KEA'!$A$1,MATCH(AU$5,'Daten KEA'!$A:$A,0)-1,MATCH(AM62,'Daten KEA'!$A$424:$ADO$424,0)-1)),0,OFFSET('Daten KEA'!$A$1,MATCH(AU$5,'Daten KEA'!$A:$A,0)-1,MATCH(AM62,'Daten KEA'!$A$424:$ADO$424,0)-1))+IF(ISERROR(AK62*INDEX('Energiefaktoren Ecoinvent'!$D:$D,MATCH('mobitool-Faktoren v2.0'!AI62,'Energiefaktoren Ecoinvent'!$A:$A,0))),0,AK62*INDEX('Energiefaktoren Ecoinvent'!$D:$D,MATCH('mobitool-Faktoren v2.0'!AI62,'Energiefaktoren Ecoinvent'!$A:$A,0)))+IF(OR(AJ62="Benzin",AJ62="Diesel"),IF(ISERROR(OFFSET('Daten KEA'!$A$1,MATCH(AV$5,'Daten KEA'!$A:$A,0)-1,MATCH(AN62,'Daten KEA'!$A$424:$ADO$424,0)-1)),0,OFFSET('Daten KEA'!$A$1,MATCH(AV$5,'Daten KEA'!$A:$A,0)-1,MATCH(AN62,'Daten KEA'!$A$424:$ADO$424,0)-1))+IF(ISERROR(AL62*INDEX('Energiefaktoren Ecoinvent'!$D:$D,MATCH('mobitool-Faktoren v2.0'!AJ62,'Energiefaktoren Ecoinvent'!$A:$A,0))),0,AL62*INDEX('Energiefaktoren Ecoinvent'!$D:$D,MATCH('mobitool-Faktoren v2.0'!AJ62,'Energiefaktoren Ecoinvent'!$A:$A,0))),0)</f>
        <v>0</v>
      </c>
      <c r="AV62" s="303">
        <f ca="1">IF(OR(AJ62="Benzin",AJ62="Diesel"),0,IF(ISERROR(OFFSET('Daten KEA'!$A$1,MATCH(AV$5,'Daten KEA'!$A:$A,0)-1,MATCH(AN62,'Daten KEA'!$A$424:$ADO$424,0)-1)),0,OFFSET('Daten KEA'!$A$1,MATCH(AV$5,'Daten KEA'!$A:$A,0)-1,MATCH(AN62,'Daten KEA'!$A$424:$ADO$424,0)-1))+IF(ISERROR(AL62*INDEX('Energiefaktoren Ecoinvent'!$D:$D,MATCH('mobitool-Faktoren v2.0'!AJ62,'Energiefaktoren Ecoinvent'!$A:$A,0))),0,AL62*INDEX('Energiefaktoren Ecoinvent'!$D:$D,MATCH('mobitool-Faktoren v2.0'!AJ62,'Energiefaktoren Ecoinvent'!$A:$A,0))))</f>
        <v>0.13520016000000001</v>
      </c>
      <c r="AW62" s="303">
        <f ca="1">IF(ISERROR(OFFSET('Daten KEA'!$A$1,MATCH(AW$5,'Daten KEA'!$A:$A,0)-1,MATCH(AO62,'Daten KEA'!$A$424:$ADO$424,0)-1)),0,OFFSET('Daten KEA'!$A$1,MATCH(AW$5,'Daten KEA'!$A:$A,0)-1,MATCH(AO62,'Daten KEA'!$A$424:$ADO$424,0)-1))-IF(ISERROR(AK62*INDEX('Energiefaktoren Ecoinvent'!$D:$D,MATCH('mobitool-Faktoren v2.0'!AI62,'Energiefaktoren Ecoinvent'!$A:$A,0))),0,AK62*INDEX('Energiefaktoren Ecoinvent'!$D:$D,MATCH('mobitool-Faktoren v2.0'!AI62,'Energiefaktoren Ecoinvent'!$A:$A,0)))+IF(OR(AJ62="Benzin",AJ62="Diesel"),IF(ISERROR(OFFSET('Daten KEA'!$A$1,MATCH(AX$5,'Daten KEA'!$A:$A,0)-1,MATCH(AP62,'Daten KEA'!$A$424:$ADO$424,0)-1)),0,OFFSET('Daten KEA'!$A$1,MATCH(AX$5,'Daten KEA'!$A:$A,0)-1,MATCH(AP62,'Daten KEA'!$A$424:$ADO$424,0)-1))-IF(ISERROR(AL62*INDEX('Energiefaktoren Ecoinvent'!$D:$D,MATCH('mobitool-Faktoren v2.0'!AJ62,'Energiefaktoren Ecoinvent'!$A:$A,0))),0,AL62*INDEX('Energiefaktoren Ecoinvent'!$D:$D,MATCH('mobitool-Faktoren v2.0'!AJ62,'Energiefaktoren Ecoinvent'!$A:$A,0))),0)</f>
        <v>0</v>
      </c>
      <c r="AX62" s="303">
        <f ca="1">IF(OR(AJ62="Benzin",AJ62="Diesel"),0,IF(ISERROR(OFFSET('Daten KEA'!$A$1,MATCH(AX$5,'Daten KEA'!$A:$A,0)-1,MATCH(AP62,'Daten KEA'!$A$424:$ADO$424,0)-1)),0,OFFSET('Daten KEA'!$A$1,MATCH(AX$5,'Daten KEA'!$A:$A,0)-1,MATCH(AP62,'Daten KEA'!$A$424:$ADO$424,0)-1))-IF(ISERROR(AL62*INDEX('Energiefaktoren Ecoinvent'!$D:$D,MATCH('mobitool-Faktoren v2.0'!AJ62,'Energiefaktoren Ecoinvent'!$A:$A,0))),0,AL62*INDEX('Energiefaktoren Ecoinvent'!$D:$D,MATCH('mobitool-Faktoren v2.0'!AJ62,'Energiefaktoren Ecoinvent'!$A:$A,0))))</f>
        <v>0.27072385999999998</v>
      </c>
      <c r="AY62" s="303">
        <f t="shared" ca="1" si="5"/>
        <v>0.40592402</v>
      </c>
      <c r="AZ62" s="303">
        <f ca="1">IF(ISERROR(OFFSET('Daten KEA'!$A$1,MATCH(AZ$5,'Daten KEA'!$A:$A,0)-1,MATCH(AQ62,'Daten KEA'!$A$424:$ADO$424,0)-1)),0,OFFSET('Daten KEA'!$A$1,MATCH(AZ$5,'Daten KEA'!$A:$A,0)-1,MATCH(AQ62,'Daten KEA'!$A$424:$ADO$424,0)-1))</f>
        <v>0</v>
      </c>
      <c r="BA62" s="303">
        <f ca="1">IF(ISERROR(OFFSET('Daten KEA'!$A$1,MATCH(BA$5,'Daten KEA'!$A:$A,0)-1,MATCH(AR62,'Daten KEA'!$A$424:$ADO$424,0)-1)),0,OFFSET('Daten KEA'!$A$1,MATCH(BA$5,'Daten KEA'!$A:$A,0)-1,MATCH(AR62,'Daten KEA'!$A$424:$ADO$424,0)-1))</f>
        <v>0.35016439999999999</v>
      </c>
      <c r="BB62" s="303">
        <f ca="1">IF(ISERROR(OFFSET('Daten KEA'!$A$1,MATCH(BB$5,'Daten KEA'!$A:$A,0)-1,MATCH(AS62,'Daten KEA'!$A$424:$ADO$424,0)-1)),0,OFFSET('Daten KEA'!$A$1,MATCH(BB$5,'Daten KEA'!$A:$A,0)-1,MATCH(AS62,'Daten KEA'!$A$424:$ADO$424,0)-1))</f>
        <v>0.90189059000000005</v>
      </c>
      <c r="BC62" s="304">
        <f t="shared" ca="1" si="46"/>
        <v>1.65797901</v>
      </c>
      <c r="BD62" s="303">
        <f ca="1">IF(ISERROR(OFFSET('Daten KEA'!$A$1,MATCH(BD$5,'Daten KEA'!$A:$A,0)-1,MATCH(AT62,'Daten KEA'!$A$424:$ADO$424,0)-1)),0,OFFSET('Daten KEA'!$A$1,MATCH(BD$5,'Daten KEA'!$A:$A,0)-1,MATCH(AT62,'Daten KEA'!$A$424:$ADO$424,0)-1))</f>
        <v>1.6579790000000001</v>
      </c>
      <c r="BE62" s="305">
        <f t="shared" ca="1" si="7"/>
        <v>0.99999999396856054</v>
      </c>
      <c r="BF62" s="306">
        <f ca="1">IF(ISERROR(OFFSET('Daten KEA'!$A$1,MATCH(BF$5,'Daten KEA'!$A:$A,0)-1,MATCH(AM62,'Daten KEA'!$A$424:$ADO$424,0)-1)),0,OFFSET('Daten KEA'!$A$1,MATCH(BF$5,'Daten KEA'!$A:$A,0)-1,MATCH(AM62,'Daten KEA'!$A$424:$ADO$424,0)-1))+IF(ISERROR($AK62*INDEX('Energiefaktoren Ecoinvent'!$H:$H,MATCH('mobitool-Faktoren v2.0'!$AI62,'Energiefaktoren Ecoinvent'!$A:$A,0))),0,$AK62*INDEX('Energiefaktoren Ecoinvent'!$H:$H,MATCH('mobitool-Faktoren v2.0'!$AI62,'Energiefaktoren Ecoinvent'!$A:$A,0)))+IF(OR(AJ62="Benzin",AJ62="Diesel"),IF(ISERROR(OFFSET('Daten KEA'!$A$1,MATCH(BG$5,'Daten KEA'!$A:$A,0)-1,MATCH(AN62,'Daten KEA'!$A$424:$ADO$424,0)-1)),0,OFFSET('Daten KEA'!$A$1,MATCH(BG$5,'Daten KEA'!$A:$A,0)-1,MATCH(AN62,'Daten KEA'!$A$424:$ADO$424,0)-1))+IF(ISERROR($AL62*INDEX('Energiefaktoren Ecoinvent'!$H:$H,MATCH('mobitool-Faktoren v2.0'!$AJ62,'Energiefaktoren Ecoinvent'!$A:$A,0))),0,$AL62*INDEX('Energiefaktoren Ecoinvent'!$H:$H,MATCH('mobitool-Faktoren v2.0'!$AJ62,'Energiefaktoren Ecoinvent'!$A:$A,0))),0)</f>
        <v>0</v>
      </c>
      <c r="BG62" s="306">
        <f ca="1">IF(OR(AJ62="Benzin",AJ62="Diesel"),0,IF(ISERROR(OFFSET('Daten KEA'!$A$1,MATCH(BG$5,'Daten KEA'!$A:$A,0)-1,MATCH(AN62,'Daten KEA'!$A$424:$ADO$424,0)-1)),0,OFFSET('Daten KEA'!$A$1,MATCH(BG$5,'Daten KEA'!$A:$A,0)-1,MATCH(AN62,'Daten KEA'!$A$424:$ADO$424,0)-1))+IF(ISERROR($AL62*INDEX('Energiefaktoren Ecoinvent'!$H:$H,MATCH('mobitool-Faktoren v2.0'!$AJ62,'Energiefaktoren Ecoinvent'!$A:$A,0))),0,$AL62*INDEX('Energiefaktoren Ecoinvent'!$H:$H,MATCH('mobitool-Faktoren v2.0'!$AJ62,'Energiefaktoren Ecoinvent'!$A:$A,0))))</f>
        <v>7.9918844099889003E-2</v>
      </c>
      <c r="BH62" s="306">
        <f ca="1">IF(ISERROR(OFFSET('Daten KEA'!$A$1,MATCH(BH$5,'Daten KEA'!$A:$A,0)-1,MATCH(AO62,'Daten KEA'!$A$424:$ADO$424,0)-1)),0,OFFSET('Daten KEA'!$A$1,MATCH(BH$5,'Daten KEA'!$A:$A,0)-1,MATCH(AO62,'Daten KEA'!$A$424:$ADO$424,0)-1))-IF(ISERROR($AK62*INDEX('Energiefaktoren Ecoinvent'!$H:$H,MATCH('mobitool-Faktoren v2.0'!$AI62,'Energiefaktoren Ecoinvent'!$A:$A,0))),0,$AK62*INDEX('Energiefaktoren Ecoinvent'!$H:$H,MATCH('mobitool-Faktoren v2.0'!$AI62,'Energiefaktoren Ecoinvent'!$A:$A,0)))+IF(OR(AJ62="Benzin",AJ62="Diesel"),IF(ISERROR(OFFSET('Daten KEA'!$A$1,MATCH(BI$5,'Daten KEA'!$A:$A,0)-1,MATCH(AP62,'Daten KEA'!$A$424:$ADO$424,0)-1)),0,OFFSET('Daten KEA'!$A$1,MATCH(BI$5,'Daten KEA'!$A:$A,0)-1,MATCH(AP62,'Daten KEA'!$A$424:$ADO$424,0)-1))-IF(ISERROR($AL62*INDEX('Energiefaktoren Ecoinvent'!$H:$H,MATCH('mobitool-Faktoren v2.0'!$AJ62,'Energiefaktoren Ecoinvent'!$A:$A,0))),0,$AL62*INDEX('Energiefaktoren Ecoinvent'!$H:$H,MATCH('mobitool-Faktoren v2.0'!$AJ62,'Energiefaktoren Ecoinvent'!$A:$A,0))),0)</f>
        <v>0</v>
      </c>
      <c r="BI62" s="306">
        <f ca="1">IF(OR(AJ62="Benzin",AJ62="Diesel"),0,IF(ISERROR(OFFSET('Daten KEA'!$A$1,MATCH(BI$5,'Daten KEA'!$A:$A,0)-1,MATCH(AP62,'Daten KEA'!$A$424:$ADO$424,0)-1)),0,OFFSET('Daten KEA'!$A$1,MATCH(BI$5,'Daten KEA'!$A:$A,0)-1,MATCH(AP62,'Daten KEA'!$A$424:$ADO$424,0)-1))-IF(ISERROR($AL62*INDEX('Energiefaktoren Ecoinvent'!$H:$H,MATCH('mobitool-Faktoren v2.0'!$AJ62,'Energiefaktoren Ecoinvent'!$A:$A,0))),0,$AL62*INDEX('Energiefaktoren Ecoinvent'!$H:$H,MATCH('mobitool-Faktoren v2.0'!$AJ62,'Energiefaktoren Ecoinvent'!$A:$A,0))))</f>
        <v>0.26009273560628599</v>
      </c>
      <c r="BJ62" s="306">
        <f t="shared" ca="1" si="41"/>
        <v>0.34001157970617502</v>
      </c>
      <c r="BK62" s="306">
        <f ca="1">IF(ISERROR(OFFSET('Daten KEA'!$A$1,MATCH(BK$5,'Daten KEA'!$A:$A,0)-1,MATCH(AQ62,'Daten KEA'!$A$424:$ADO$424,0)-1)),0,OFFSET('Daten KEA'!$A$1,MATCH(BK$5,'Daten KEA'!$A:$A,0)-1,MATCH(AQ62,'Daten KEA'!$A$424:$ADO$424,0)-1))</f>
        <v>0</v>
      </c>
      <c r="BL62" s="306">
        <f ca="1">IF(ISERROR(OFFSET('Daten KEA'!$A$1,MATCH(BL$5,'Daten KEA'!$A:$A,0)-1,MATCH(AR62,'Daten KEA'!$A$424:$ADO$424,0)-1)),0,OFFSET('Daten KEA'!$A$1,MATCH(BL$5,'Daten KEA'!$A:$A,0)-1,MATCH(AR62,'Daten KEA'!$A$424:$ADO$424,0)-1))</f>
        <v>0.31380901435220004</v>
      </c>
      <c r="BM62" s="306">
        <f ca="1">IF(ISERROR(OFFSET('Daten KEA'!$A$1,MATCH(BM$5,'Daten KEA'!$A:$A,0)-1,MATCH(AS62,'Daten KEA'!$A$424:$ADO$424,0)-1)),0,OFFSET('Daten KEA'!$A$1,MATCH(BM$5,'Daten KEA'!$A:$A,0)-1,MATCH(AS62,'Daten KEA'!$A$424:$ADO$424,0)-1))</f>
        <v>0.72031245553687007</v>
      </c>
      <c r="BN62" s="307">
        <f t="shared" ca="1" si="43"/>
        <v>1.3741330495952451</v>
      </c>
      <c r="BO62" s="306">
        <f ca="1">IF(ISERROR(OFFSET('Daten KEA'!$A$1,MATCH(BO$5,'Daten KEA'!$A:$A,0)-1,MATCH(AT62,'Daten KEA'!$A$424:$ADO$424,0)-1)),0,OFFSET('Daten KEA'!$A$1,MATCH(BO$5,'Daten KEA'!$A:$A,0)-1,MATCH(AT62,'Daten KEA'!$A$424:$ADO$424,0)-1))</f>
        <v>1.3741330525952</v>
      </c>
      <c r="BP62" s="305">
        <f t="shared" ca="1" si="8"/>
        <v>1.0000000021831619</v>
      </c>
      <c r="BQ62" s="308">
        <f ca="1">IF(ISERROR(OFFSET('Daten GWP'!$A$1,MATCH(BQ$5,'Daten GWP'!$A:$A,0)-1,MATCH(AM62,'Daten GWP'!$A$424:$ADO$424,0)-1)),0,OFFSET('Daten GWP'!$A$1,MATCH(BQ$5,'Daten GWP'!$A:$A,0)-1,MATCH(AM62,'Daten GWP'!$A$424:$ADO$424,0)-1))*1000</f>
        <v>0</v>
      </c>
      <c r="BR62" s="308">
        <f ca="1">IF(ISERROR(OFFSET('Daten GWP'!$A$1,MATCH(BR$5,'Daten GWP'!$A:$A,0)-1,MATCH(AN62,'Daten GWP'!$A$424:$ADO$424,0)-1)),0,OFFSET('Daten GWP'!$A$1,MATCH(BR$5,'Daten GWP'!$A:$A,0)-1,MATCH(AN62,'Daten GWP'!$A$424:$ADO$424,0)-1))*1000</f>
        <v>0</v>
      </c>
      <c r="BS62" s="308">
        <f ca="1">IF(ISERROR(OFFSET('Daten GWP'!$A$1,MATCH(BS$5,'Daten GWP'!$A:$A,0)-1,MATCH(AO62,'Daten GWP'!$A$424:$ADO$424,0)-1)),0,OFFSET('Daten GWP'!$A$1,MATCH(BS$5,'Daten GWP'!$A:$A,0)-1,MATCH(AO62,'Daten GWP'!$A$424:$ADO$424,0)-1))*1000</f>
        <v>0</v>
      </c>
      <c r="BT62" s="308">
        <f ca="1">IF(ISERROR(OFFSET('Daten GWP'!$A$1,MATCH(BT$5,'Daten GWP'!$A:$A,0)-1,MATCH(AP62,'Daten GWP'!$A$424:$ADO$424,0)-1)),0,OFFSET('Daten GWP'!$A$1,MATCH(BT$5,'Daten GWP'!$A:$A,0)-1,MATCH(AP62,'Daten GWP'!$A$424:$ADO$424,0)-1))*1000</f>
        <v>3.8093329999999996</v>
      </c>
      <c r="BU62" s="308">
        <f t="shared" ca="1" si="9"/>
        <v>3.8093329999999996</v>
      </c>
      <c r="BV62" s="308">
        <f ca="1">IF(ISERROR(OFFSET('Daten GWP'!$A$1,MATCH(BV$5,'Daten GWP'!$A:$A,0)-1,MATCH(AQ62,'Daten GWP'!$A$424:$ADO$424,0)-1)),0,OFFSET('Daten GWP'!$A$1,MATCH(BV$5,'Daten GWP'!$A:$A,0)-1,MATCH(AQ62,'Daten GWP'!$A$424:$ADO$424,0)-1))*1000</f>
        <v>0</v>
      </c>
      <c r="BW62" s="308">
        <f ca="1">IF(ISERROR(OFFSET('Daten GWP'!$A$1,MATCH(BW$5,'Daten GWP'!$A:$A,0)-1,MATCH(AR62,'Daten GWP'!$A$424:$ADO$424,0)-1)),0,OFFSET('Daten GWP'!$A$1,MATCH(BW$5,'Daten GWP'!$A:$A,0)-1,MATCH(AR62,'Daten GWP'!$A$424:$ADO$424,0)-1))*1000</f>
        <v>27.582981</v>
      </c>
      <c r="BX62" s="308">
        <f ca="1">IF(ISERROR(OFFSET('Daten GWP'!$A$1,MATCH(BX$5,'Daten GWP'!$A:$A,0)-1,MATCH(AS62,'Daten GWP'!$A$424:$ADO$424,0)-1)),0,OFFSET('Daten GWP'!$A$1,MATCH(BX$5,'Daten GWP'!$A:$A,0)-1,MATCH(AS62,'Daten GWP'!$A$424:$ADO$424,0)-1))*1000</f>
        <v>8.8824004999999993</v>
      </c>
      <c r="BY62" s="309">
        <f t="shared" ca="1" si="44"/>
        <v>40.274714500000002</v>
      </c>
      <c r="BZ62" s="308">
        <f ca="1">IF(ISERROR(OFFSET('Daten GWP'!$A$1,MATCH(BZ$5,'Daten GWP'!$A:$A,0)-1,MATCH(AT62,'Daten GWP'!$A$424:$ADO$424,0)-1)),0,OFFSET('Daten GWP'!$A$1,MATCH(BZ$5,'Daten GWP'!$A:$A,0)-1,MATCH(AT62,'Daten GWP'!$A$424:$ADO$424,0)-1))*1000</f>
        <v>40.274715</v>
      </c>
      <c r="CA62" s="305">
        <f t="shared" ca="1" si="11"/>
        <v>1.0000000124147372</v>
      </c>
      <c r="CB62" s="310">
        <f ca="1">IF(ISERROR(OFFSET('Daten Elementary'!$A$1,MATCH(CB$5,'Daten Elementary'!$A:$A,0)-1,MATCH(AM62,'Daten Elementary'!$A$424:$ADO$424,0)-1)),0,OFFSET('Daten Elementary'!$A$1,MATCH(CB$5,'Daten Elementary'!$A:$A,0)-1,MATCH(AM62,'Daten Elementary'!$A$424:$ADO$424,0)-1))*1000000</f>
        <v>0</v>
      </c>
      <c r="CC62" s="310">
        <f ca="1">IF(ISERROR(OFFSET('Daten Elementary'!$A$1,MATCH(CC$5,'Daten Elementary'!$A:$A,0)-1,MATCH(AN62,'Daten Elementary'!$A$424:$ADO$424,0)-1)),0,OFFSET('Daten Elementary'!$A$1,MATCH(CC$5,'Daten Elementary'!$A:$A,0)-1,MATCH(AN62,'Daten Elementary'!$A$424:$ADO$424,0)-1))*1000000</f>
        <v>0</v>
      </c>
      <c r="CD62" s="310">
        <f ca="1">IF(ISERROR(OFFSET('Daten Elementary'!$A$1,MATCH(CD$5,'Daten Elementary'!$A:$A,0)-1,MATCH(AO62,'Daten Elementary'!$A$424:$ADO$424,0)-1)),0,OFFSET('Daten Elementary'!$A$1,MATCH(CD$5,'Daten Elementary'!$A:$A,0)-1,MATCH(AO62,'Daten Elementary'!$A$424:$ADO$424,0)-1))*1000000</f>
        <v>0</v>
      </c>
      <c r="CE62" s="310">
        <f ca="1">IF(ISERROR(OFFSET('Daten Elementary'!$A$1,MATCH(CE$5,'Daten Elementary'!$A:$A,0)-1,MATCH(AP62,'Daten Elementary'!$A$424:$ADO$424,0)-1)),0,OFFSET('Daten Elementary'!$A$1,MATCH(CE$5,'Daten Elementary'!$A:$A,0)-1,MATCH(AP62,'Daten Elementary'!$A$424:$ADO$424,0)-1))*1000000</f>
        <v>2.4281126</v>
      </c>
      <c r="CF62" s="310">
        <f t="shared" ca="1" si="12"/>
        <v>2.4281126</v>
      </c>
      <c r="CG62" s="310">
        <f ca="1">IF(ISERROR(OFFSET('Daten Elementary'!$A$1,MATCH(CG$5,'Daten Elementary'!$A:$A,0)-1,MATCH(AQ62,'Daten Elementary'!$A$424:$ADO$424,0)-1)),0,OFFSET('Daten Elementary'!$A$1,MATCH(CG$5,'Daten Elementary'!$A:$A,0)-1,MATCH(AQ62,'Daten Elementary'!$A$424:$ADO$424,0)-1))*1000000</f>
        <v>0</v>
      </c>
      <c r="CH62" s="310">
        <f ca="1">IF(ISERROR(OFFSET('Daten Elementary'!$A$1,MATCH(CH$5,'Daten Elementary'!$A:$A,0)-1,MATCH(AR62,'Daten Elementary'!$A$424:$ADO$424,0)-1)),0,OFFSET('Daten Elementary'!$A$1,MATCH(CH$5,'Daten Elementary'!$A:$A,0)-1,MATCH(AR62,'Daten Elementary'!$A$424:$ADO$424,0)-1))*1000000</f>
        <v>10.421821999999999</v>
      </c>
      <c r="CI62" s="310">
        <f ca="1">IF(ISERROR(OFFSET('Daten Elementary'!$A$1,MATCH(CI$5,'Daten Elementary'!$A:$A,0)-1,MATCH(AS62,'Daten Elementary'!$A$424:$ADO$424,0)-1)),0,OFFSET('Daten Elementary'!$A$1,MATCH(CI$5,'Daten Elementary'!$A:$A,0)-1,MATCH(AS62,'Daten Elementary'!$A$424:$ADO$424,0)-1))*1000000</f>
        <v>5.8687449000000003</v>
      </c>
      <c r="CJ62" s="311">
        <f t="shared" ca="1" si="13"/>
        <v>18.7186795</v>
      </c>
      <c r="CK62" s="310">
        <f ca="1">IF(ISERROR(OFFSET('Daten Elementary'!$A$1,MATCH(CK$5,'Daten Elementary'!$A:$A,0)-1,MATCH($AT62,'Daten Elementary'!$A$424:$ADO$424,0)-1)),0,OFFSET('Daten Elementary'!$A$1,MATCH(CK$5,'Daten Elementary'!$A:$A,0)-1,MATCH($AT62,'Daten Elementary'!$A$424:$ADO$424,0)-1))*1000000</f>
        <v>18.718679000000002</v>
      </c>
      <c r="CL62" s="305">
        <f t="shared" ca="1" si="14"/>
        <v>0.99999997328871415</v>
      </c>
      <c r="CM62" s="312">
        <f ca="1">IF(ISERROR(OFFSET('Daten Elementary'!$A$1,MATCH(CM$5,'Daten Elementary'!$A:$A,0)-1,MATCH(AM62,'Daten Elementary'!$A$424:$ADO$424,0)-1)),0,OFFSET('Daten Elementary'!$A$1,MATCH(CM$5,'Daten Elementary'!$A:$A,0)-1,MATCH(AM62,'Daten Elementary'!$A$424:$ADO$424,0)-1))*1000000</f>
        <v>0</v>
      </c>
      <c r="CN62" s="312">
        <f ca="1">IF(ISERROR(OFFSET('Daten Elementary'!$A$1,MATCH(CN$5,'Daten Elementary'!$A:$A,0)-1,MATCH(AN62,'Daten Elementary'!$A$424:$ADO$424,0)-1)),0,OFFSET('Daten Elementary'!$A$1,MATCH(CN$5,'Daten Elementary'!$A:$A,0)-1,MATCH(AN62,'Daten Elementary'!$A$424:$ADO$424,0)-1))*1000000</f>
        <v>0</v>
      </c>
      <c r="CO62" s="312">
        <f ca="1">IF(ISERROR(OFFSET('Daten Elementary'!$A$1,MATCH(CO$5,'Daten Elementary'!$A:$A,0)-1,MATCH(AO62,'Daten Elementary'!$A$424:$ADO$424,0)-1)),0,OFFSET('Daten Elementary'!$A$1,MATCH(CO$5,'Daten Elementary'!$A:$A,0)-1,MATCH(AO62,'Daten Elementary'!$A$424:$ADO$424,0)-1))*1000000</f>
        <v>0</v>
      </c>
      <c r="CP62" s="312">
        <f ca="1">IF(ISERROR(OFFSET('Daten Elementary'!$A$1,MATCH(CP$5,'Daten Elementary'!$A:$A,0)-1,MATCH(AP62,'Daten Elementary'!$A$424:$ADO$424,0)-1)),0,OFFSET('Daten Elementary'!$A$1,MATCH(CP$5,'Daten Elementary'!$A:$A,0)-1,MATCH(AP62,'Daten Elementary'!$A$424:$ADO$424,0)-1))*1000000</f>
        <v>1.3824782</v>
      </c>
      <c r="CQ62" s="312">
        <f t="shared" ca="1" si="15"/>
        <v>1.3824782</v>
      </c>
      <c r="CR62" s="312">
        <f ca="1">IF(ISERROR(OFFSET('Daten Elementary'!$A$1,MATCH(CR$5,'Daten Elementary'!$A:$A,0)-1,MATCH(AQ62,'Daten Elementary'!$A$424:$ADO$424,0)-1)),0,OFFSET('Daten Elementary'!$A$1,MATCH(CR$5,'Daten Elementary'!$A:$A,0)-1,MATCH(AQ62,'Daten Elementary'!$A$424:$ADO$424,0)-1))*1000000</f>
        <v>0</v>
      </c>
      <c r="CS62" s="312">
        <f ca="1">IF(ISERROR(OFFSET('Daten Elementary'!$A$1,MATCH(CS$5,'Daten Elementary'!$A:$A,0)-1,MATCH(AR62,'Daten Elementary'!$A$424:$ADO$424,0)-1)),0,OFFSET('Daten Elementary'!$A$1,MATCH(CS$5,'Daten Elementary'!$A:$A,0)-1,MATCH(AR62,'Daten Elementary'!$A$424:$ADO$424,0)-1))*1000000</f>
        <v>6.7502687999999997</v>
      </c>
      <c r="CT62" s="312">
        <f ca="1">IF(ISERROR(OFFSET('Daten Elementary'!$A$1,MATCH(CT$5,'Daten Elementary'!$A:$A,0)-1,MATCH(AS62,'Daten Elementary'!$A$424:$ADO$424,0)-1)),0,OFFSET('Daten Elementary'!$A$1,MATCH(CT$5,'Daten Elementary'!$A:$A,0)-1,MATCH(AS62,'Daten Elementary'!$A$424:$ADO$424,0)-1))*1000000</f>
        <v>3.3090475000000001</v>
      </c>
      <c r="CU62" s="313">
        <f t="shared" ca="1" si="16"/>
        <v>11.4417945</v>
      </c>
      <c r="CV62" s="312">
        <f ca="1">IF(ISERROR(OFFSET('Daten Elementary'!$A$1,MATCH(CV$5,'Daten Elementary'!$A:$A,0)-1,MATCH($AT62,'Daten Elementary'!$A$424:$ADO$424,0)-1)),0,OFFSET('Daten Elementary'!$A$1,MATCH(CV$5,'Daten Elementary'!$A:$A,0)-1,MATCH($AT62,'Daten Elementary'!$A$424:$ADO$424,0)-1))*1000000</f>
        <v>11.441794</v>
      </c>
      <c r="CW62" s="305">
        <f t="shared" ca="1" si="17"/>
        <v>0.99999995630056104</v>
      </c>
      <c r="CX62" s="314">
        <f ca="1">IF(ISERROR(OFFSET('Daten Elementary'!$A$1,MATCH(CX$5,'Daten Elementary'!$A:$A,0)-1,MATCH(AM62,'Daten Elementary'!$A$424:$ADO$424,0)-1)),0,OFFSET('Daten Elementary'!$A$1,MATCH(CX$5,'Daten Elementary'!$A:$A,0)-1,MATCH(AM62,'Daten Elementary'!$A$424:$ADO$424,0)-1))*1000000</f>
        <v>0</v>
      </c>
      <c r="CY62" s="314">
        <f ca="1">IF(ISERROR(OFFSET('Daten Elementary'!$A$1,MATCH(CY$5,'Daten Elementary'!$A:$A,0)-1,MATCH(AN62,'Daten Elementary'!$A$424:$ADO$424,0)-1)),0,OFFSET('Daten Elementary'!$A$1,MATCH(CY$5,'Daten Elementary'!$A:$A,0)-1,MATCH(AN62,'Daten Elementary'!$A$424:$ADO$424,0)-1))*1000000</f>
        <v>0</v>
      </c>
      <c r="CZ62" s="314">
        <f ca="1">IF(ISERROR(OFFSET('Daten Elementary'!$A$1,MATCH(CZ$5,'Daten Elementary'!$A:$A,0)-1,MATCH(AO62,'Daten Elementary'!$A$424:$ADO$424,0)-1)),0,OFFSET('Daten Elementary'!$A$1,MATCH(CZ$5,'Daten Elementary'!$A:$A,0)-1,MATCH(AO62,'Daten Elementary'!$A$424:$ADO$424,0)-1))*1000000</f>
        <v>0</v>
      </c>
      <c r="DA62" s="314">
        <f ca="1">IF(ISERROR(OFFSET('Daten Elementary'!$A$1,MATCH(DA$5,'Daten Elementary'!$A:$A,0)-1,MATCH(AP62,'Daten Elementary'!$A$424:$ADO$424,0)-1)),0,OFFSET('Daten Elementary'!$A$1,MATCH(DA$5,'Daten Elementary'!$A:$A,0)-1,MATCH(AP62,'Daten Elementary'!$A$424:$ADO$424,0)-1))*1000000</f>
        <v>1.3280753999999999</v>
      </c>
      <c r="DB62" s="314">
        <f t="shared" ca="1" si="18"/>
        <v>1.3280753999999999</v>
      </c>
      <c r="DC62" s="314">
        <f ca="1">IF(ISERROR(OFFSET('Daten Elementary'!$A$1,MATCH(DC$5,'Daten Elementary'!$A:$A,0)-1,MATCH(AQ62,'Daten Elementary'!$A$424:$ADO$424,0)-1)),0,OFFSET('Daten Elementary'!$A$1,MATCH(DC$5,'Daten Elementary'!$A:$A,0)-1,MATCH(AQ62,'Daten Elementary'!$A$424:$ADO$424,0)-1))*1000000</f>
        <v>0</v>
      </c>
      <c r="DD62" s="314">
        <f ca="1">IF(ISERROR(OFFSET('Daten Elementary'!$A$1,MATCH(DD$5,'Daten Elementary'!$A:$A,0)-1,MATCH(AR62,'Daten Elementary'!$A$424:$ADO$424,0)-1)),0,OFFSET('Daten Elementary'!$A$1,MATCH(DD$5,'Daten Elementary'!$A:$A,0)-1,MATCH(AR62,'Daten Elementary'!$A$424:$ADO$424,0)-1))*1000000</f>
        <v>14.748467</v>
      </c>
      <c r="DE62" s="314">
        <f ca="1">IF(ISERROR(OFFSET('Daten Elementary'!$A$1,MATCH(DE$5,'Daten Elementary'!$A:$A,0)-1,MATCH(AS62,'Daten Elementary'!$A$424:$ADO$424,0)-1)),0,OFFSET('Daten Elementary'!$A$1,MATCH(DE$5,'Daten Elementary'!$A:$A,0)-1,MATCH(AS62,'Daten Elementary'!$A$424:$ADO$424,0)-1))*1000000</f>
        <v>3.3946124000000002</v>
      </c>
      <c r="DF62" s="315">
        <f t="shared" ca="1" si="19"/>
        <v>19.471154800000001</v>
      </c>
      <c r="DG62" s="314">
        <f ca="1">IF(ISERROR(OFFSET('Daten Elementary'!$A$1,MATCH(DG$5,'Daten Elementary'!$A:$A,0)-1,MATCH($AT62,'Daten Elementary'!$A$424:$ADO$424,0)-1)),0,OFFSET('Daten Elementary'!$A$1,MATCH(DG$5,'Daten Elementary'!$A:$A,0)-1,MATCH($AT62,'Daten Elementary'!$A$424:$ADO$424,0)-1))*1000000</f>
        <v>19.471155</v>
      </c>
      <c r="DH62" s="305">
        <f t="shared" ca="1" si="20"/>
        <v>1.0000000102716045</v>
      </c>
      <c r="DI62" s="316">
        <f ca="1">IF(ISERROR(OFFSET('Daten Elementary'!$A$1,MATCH(DI$5,'Daten Elementary'!$A:$A,0)-1,MATCH(AM62,'Daten Elementary'!$A$424:$ADO$424,0)-1)),0,OFFSET('Daten Elementary'!$A$1,MATCH(DI$5,'Daten Elementary'!$A:$A,0)-1,MATCH(AM62,'Daten Elementary'!$A$424:$ADO$424,0)-1))*1000000</f>
        <v>0</v>
      </c>
      <c r="DJ62" s="316">
        <f ca="1">IF(ISERROR(OFFSET('Daten Elementary'!$A$1,MATCH(DJ$5,'Daten Elementary'!$A:$A,0)-1,MATCH(AN62,'Daten Elementary'!$A$424:$ADO$424,0)-1)),0,OFFSET('Daten Elementary'!$A$1,MATCH(DJ$5,'Daten Elementary'!$A:$A,0)-1,MATCH(AN62,'Daten Elementary'!$A$424:$ADO$424,0)-1))*1000000</f>
        <v>0</v>
      </c>
      <c r="DK62" s="316">
        <f ca="1">IF(ISERROR(OFFSET('Daten Elementary'!$A$1,MATCH(DK$5,'Daten Elementary'!$A:$A,0)-1,MATCH(AO62,'Daten Elementary'!$A$424:$ADO$424,0)-1)),0,OFFSET('Daten Elementary'!$A$1,MATCH(DK$5,'Daten Elementary'!$A:$A,0)-1,MATCH(AO62,'Daten Elementary'!$A$424:$ADO$424,0)-1))*1000000</f>
        <v>0</v>
      </c>
      <c r="DL62" s="316">
        <f ca="1">IF(ISERROR(OFFSET('Daten Elementary'!$A$1,MATCH(DL$5,'Daten Elementary'!$A:$A,0)-1,MATCH(AP62,'Daten Elementary'!$A$424:$ADO$424,0)-1)),0,OFFSET('Daten Elementary'!$A$1,MATCH(DL$5,'Daten Elementary'!$A:$A,0)-1,MATCH(AP62,'Daten Elementary'!$A$424:$ADO$424,0)-1))*1000000</f>
        <v>6.3765540000000005</v>
      </c>
      <c r="DM62" s="316">
        <f t="shared" ca="1" si="21"/>
        <v>6.3765540000000005</v>
      </c>
      <c r="DN62" s="316">
        <f ca="1">IF(ISERROR(OFFSET('Daten Elementary'!$A$1,MATCH(DN$5,'Daten Elementary'!$A:$A,0)-1,MATCH(AQ62,'Daten Elementary'!$A$424:$ADO$424,0)-1)),0,OFFSET('Daten Elementary'!$A$1,MATCH(DN$5,'Daten Elementary'!$A:$A,0)-1,MATCH(AQ62,'Daten Elementary'!$A$424:$ADO$424,0)-1))*1000000</f>
        <v>0</v>
      </c>
      <c r="DO62" s="316">
        <f ca="1">IF(ISERROR(OFFSET('Daten Elementary'!$A$1,MATCH(DO$5,'Daten Elementary'!$A:$A,0)-1,MATCH(AR62,'Daten Elementary'!$A$424:$ADO$424,0)-1)),0,OFFSET('Daten Elementary'!$A$1,MATCH(DO$5,'Daten Elementary'!$A:$A,0)-1,MATCH(AR62,'Daten Elementary'!$A$424:$ADO$424,0)-1))*1000000</f>
        <v>52.147171</v>
      </c>
      <c r="DP62" s="316">
        <f ca="1">IF(ISERROR(OFFSET('Daten Elementary'!$A$1,MATCH(DP$5,'Daten Elementary'!$A:$A,0)-1,MATCH(AS62,'Daten Elementary'!$A$424:$ADO$424,0)-1)),0,OFFSET('Daten Elementary'!$A$1,MATCH(DP$5,'Daten Elementary'!$A:$A,0)-1,MATCH(AS62,'Daten Elementary'!$A$424:$ADO$424,0)-1))*1000000</f>
        <v>15.498168999999999</v>
      </c>
      <c r="DQ62" s="317">
        <f t="shared" ca="1" si="22"/>
        <v>74.021894000000003</v>
      </c>
      <c r="DR62" s="316">
        <f ca="1">IF(ISERROR(OFFSET('Daten Elementary'!$A$1,MATCH(DR$5,'Daten Elementary'!$A:$A,0)-1,MATCH($AT62,'Daten Elementary'!$A$424:$ADO$424,0)-1)),0,OFFSET('Daten Elementary'!$A$1,MATCH(DR$5,'Daten Elementary'!$A:$A,0)-1,MATCH($AT62,'Daten Elementary'!$A$424:$ADO$424,0)-1))*1000000</f>
        <v>74.021893999999989</v>
      </c>
      <c r="DS62" s="305">
        <f t="shared" ca="1" si="23"/>
        <v>0.99999999999999978</v>
      </c>
      <c r="DT62" s="318">
        <f ca="1">IF(ISERROR(OFFSET('Daten UBP13'!$A$1,MATCH(DT$5,'Daten UBP13'!$A:$A,0)-1,MATCH(AM62,'Daten UBP13'!$A$424:$AEG$424,0)-1)),0,OFFSET('Daten UBP13'!$A$1,MATCH(DT$5,'Daten UBP13'!$A:$A,0)-1,MATCH(AM62,'Daten UBP13'!$A$424:$AEG$424,0)-1))</f>
        <v>0</v>
      </c>
      <c r="DU62" s="318">
        <f ca="1">IF(ISERROR(OFFSET('Daten UBP13'!$A$1,MATCH(DU$5,'Daten UBP13'!$A:$A,0)-1,MATCH(AN62,'Daten UBP13'!$A$424:$AEG$424,0)-1)),0,OFFSET('Daten UBP13'!$A$1,MATCH(DU$5,'Daten UBP13'!$A:$A,0)-1,MATCH(AN62,'Daten UBP13'!$A$424:$AEG$424,0)-1))</f>
        <v>0</v>
      </c>
      <c r="DV62" s="318">
        <f ca="1">IF(ISERROR(OFFSET('Daten UBP13'!$A$1,MATCH(DV$5,'Daten UBP13'!$A:$A,0)-1,MATCH(AO62,'Daten UBP13'!$A$424:$AEG$424,0)-1)),0,OFFSET('Daten UBP13'!$A$1,MATCH(DV$5,'Daten UBP13'!$A:$A,0)-1,MATCH(AO62,'Daten UBP13'!$A$424:$AEG$424,0)-1))</f>
        <v>0</v>
      </c>
      <c r="DW62" s="318">
        <f ca="1">IF(ISERROR(OFFSET('Daten UBP13'!$A$1,MATCH(DW$5,'Daten UBP13'!$A:$A,0)-1,MATCH(AP62,'Daten UBP13'!$A$424:$AEG$424,0)-1)),0,OFFSET('Daten UBP13'!$A$1,MATCH(DW$5,'Daten UBP13'!$A:$A,0)-1,MATCH(AP62,'Daten UBP13'!$A$424:$AEG$424,0)-1))</f>
        <v>13.011937</v>
      </c>
      <c r="DX62" s="318">
        <f t="shared" ca="1" si="24"/>
        <v>13.011937</v>
      </c>
      <c r="DY62" s="318">
        <f ca="1">IF(ISERROR(OFFSET('Daten UBP13'!$A$1,MATCH(DY$5,'Daten UBP13'!$A:$A,0)-1,MATCH(AQ62,'Daten UBP13'!$A$424:$AEG$424,0)-1)),0,OFFSET('Daten UBP13'!$A$1,MATCH(DY$5,'Daten UBP13'!$A:$A,0)-1,MATCH(AQ62,'Daten UBP13'!$A$424:$AEG$424,0)-1))</f>
        <v>0</v>
      </c>
      <c r="DZ62" s="318">
        <f ca="1">IF(ISERROR(OFFSET('Daten UBP13'!$A$1,MATCH(DZ$5,'Daten UBP13'!$A:$A,0)-1,MATCH(AR62,'Daten UBP13'!$A$424:$AEG$424,0)-1)),0,OFFSET('Daten UBP13'!$A$1,MATCH(DZ$5,'Daten UBP13'!$A:$A,0)-1,MATCH(AR62,'Daten UBP13'!$A$424:$AEG$424,0)-1))</f>
        <v>58.213945000000002</v>
      </c>
      <c r="EA62" s="318">
        <f ca="1">IF(ISERROR(OFFSET('Daten UBP13'!$A$1,MATCH(EA$5,'Daten UBP13'!$A:$A,0)-1,MATCH(AS62,'Daten UBP13'!$A$424:$AEG$424,0)-1)),0,OFFSET('Daten UBP13'!$A$1,MATCH(EA$5,'Daten UBP13'!$A:$A,0)-1,MATCH(AS62,'Daten UBP13'!$A$424:$AEG$424,0)-1))</f>
        <v>29.294349</v>
      </c>
      <c r="EB62" s="319">
        <f t="shared" ca="1" si="25"/>
        <v>100.520231</v>
      </c>
      <c r="EC62" s="318">
        <f ca="1">IF(ISERROR(OFFSET('Daten UBP13'!$A$1,MATCH(EC$5,'Daten UBP13'!$A:$A,0)-1,MATCH(AT62,'Daten UBP13'!$A$424:$AEG$424,0)-1)),0,OFFSET('Daten UBP13'!$A$1,MATCH(EC$5,'Daten UBP13'!$A:$A,0)-1,MATCH(AT62,'Daten UBP13'!$A$424:$AEG$424,0)-1))</f>
        <v>100.52023</v>
      </c>
      <c r="ED62" s="305">
        <f t="shared" ca="1" si="26"/>
        <v>0.99999999005175388</v>
      </c>
      <c r="EE62" s="320">
        <f ca="1">IF(ISERROR(OFFSET('Daten ReCiPe'!$A$1,MATCH(EE$5,'Daten ReCiPe'!$A:$A,0)-1,MATCH(AM62,'Daten ReCiPe'!$A$424:$ADO$424,0)-1)),0,OFFSET('Daten ReCiPe'!$A$1,MATCH(EE$5,'Daten ReCiPe'!$A:$A,0)-1,MATCH(AM62,'Daten ReCiPe'!$A$424:$ADO$424,0)-1))*1000</f>
        <v>0</v>
      </c>
      <c r="EF62" s="320">
        <f ca="1">IF(ISERROR(OFFSET('Daten ReCiPe'!$A$1,MATCH(EF$5,'Daten ReCiPe'!$A:$A,0)-1,MATCH(AN62,'Daten ReCiPe'!$A$424:$ADO$424,0)-1)),0,OFFSET('Daten ReCiPe'!$A$1,MATCH(EF$5,'Daten ReCiPe'!$A:$A,0)-1,MATCH(AN62,'Daten ReCiPe'!$A$424:$ADO$424,0)-1))*1000</f>
        <v>0</v>
      </c>
      <c r="EG62" s="320">
        <f ca="1">IF(ISERROR(OFFSET('Daten ReCiPe'!$A$1,MATCH(EG$5,'Daten ReCiPe'!$A:$A,0)-1,MATCH(AO62,'Daten ReCiPe'!$A$424:$ADO$424,0)-1)),0,OFFSET('Daten ReCiPe'!$A$1,MATCH(EG$5,'Daten ReCiPe'!$A:$A,0)-1,MATCH(AO62,'Daten ReCiPe'!$A$424:$ADO$424,0)-1))*1000</f>
        <v>0</v>
      </c>
      <c r="EH62" s="320">
        <f ca="1">IF(ISERROR(OFFSET('Daten ReCiPe'!$A$1,MATCH(EH$5,'Daten ReCiPe'!$A:$A,0)-1,MATCH(AP62,'Daten ReCiPe'!$A$424:$ADO$424,0)-1)),0,OFFSET('Daten ReCiPe'!$A$1,MATCH(EH$5,'Daten ReCiPe'!$A:$A,0)-1,MATCH(AP62,'Daten ReCiPe'!$A$424:$ADO$424,0)-1))*1000</f>
        <v>0.40628221999999997</v>
      </c>
      <c r="EI62" s="320">
        <f t="shared" ca="1" si="27"/>
        <v>0.40628221999999997</v>
      </c>
      <c r="EJ62" s="320">
        <f ca="1">IF(ISERROR(OFFSET('Daten ReCiPe'!$A$1,MATCH(EJ$5,'Daten ReCiPe'!$A:$A,0)-1,MATCH(AQ62,'Daten ReCiPe'!$A$424:$ADO$424,0)-1)),0,OFFSET('Daten ReCiPe'!$A$1,MATCH(EJ$5,'Daten ReCiPe'!$A:$A,0)-1,MATCH(AQ62,'Daten ReCiPe'!$A$424:$ADO$424,0)-1))*1000</f>
        <v>0</v>
      </c>
      <c r="EK62" s="320">
        <f ca="1">IF(ISERROR(OFFSET('Daten ReCiPe'!$A$1,MATCH(EK$5,'Daten ReCiPe'!$A:$A,0)-1,MATCH(AR62,'Daten ReCiPe'!$A$424:$ADO$424,0)-1)),0,OFFSET('Daten ReCiPe'!$A$1,MATCH(EK$5,'Daten ReCiPe'!$A:$A,0)-1,MATCH(AR62,'Daten ReCiPe'!$A$424:$ADO$424,0)-1))*1000</f>
        <v>3.3137059999999998</v>
      </c>
      <c r="EL62" s="320">
        <f ca="1">IF(ISERROR(OFFSET('Daten ReCiPe'!$A$1,MATCH(EL$5,'Daten ReCiPe'!$A:$A,0)-1,MATCH(AS62,'Daten ReCiPe'!$A$424:$ADO$424,0)-1)),0,OFFSET('Daten ReCiPe'!$A$1,MATCH(EL$5,'Daten ReCiPe'!$A:$A,0)-1,MATCH(AS62,'Daten ReCiPe'!$A$424:$ADO$424,0)-1))*1000</f>
        <v>0.99985880000000005</v>
      </c>
      <c r="EM62" s="321">
        <f t="shared" ca="1" si="28"/>
        <v>4.7198470199999996</v>
      </c>
      <c r="EN62" s="320">
        <f ca="1">IF(ISERROR(OFFSET('Daten ReCiPe'!$A$1,MATCH(EN$5,'Daten ReCiPe'!$A:$A,0)-1,MATCH(AT62,'Daten ReCiPe'!$A$424:$ADO$424,0)-1)),0,OFFSET('Daten ReCiPe'!$A$1,MATCH(EN$5,'Daten ReCiPe'!$A:$A,0)-1,MATCH(AT62,'Daten ReCiPe'!$A$424:$ADO$424,0)-1))*1000</f>
        <v>4.7198469999999997</v>
      </c>
      <c r="EO62" s="305">
        <f t="shared" ca="1" si="29"/>
        <v>0.99999999576257459</v>
      </c>
      <c r="EP62" s="322">
        <f ca="1">IF(ISERROR(OFFSET('Daten Elementary'!$A$1,MATCH(EP$5,'Daten Elementary'!$A:$A,0)-1,MATCH(AM62,'Daten Elementary'!$A$424:$ADO$424,0)-1)),0,OFFSET('Daten Elementary'!$A$1,MATCH(EP$5,'Daten Elementary'!$A:$A,0)-1,MATCH(AM62,'Daten Elementary'!$A$424:$ADO$424,0)-1))*1000000</f>
        <v>0</v>
      </c>
      <c r="EQ62" s="322">
        <f ca="1">IF(ISERROR(OFFSET('Daten Elementary'!$A$1,MATCH(EQ$5,'Daten Elementary'!$A:$A,0)-1,MATCH(AN62,'Daten Elementary'!$A$424:$ADO$424,0)-1)),0,OFFSET('Daten Elementary'!$A$1,MATCH(EQ$5,'Daten Elementary'!$A:$A,0)-1,MATCH(AN62,'Daten Elementary'!$A$424:$ADO$424,0)-1))*1000000</f>
        <v>0</v>
      </c>
      <c r="ER62" s="322">
        <f ca="1">IF(ISERROR(OFFSET('Daten Elementary'!$A$1,MATCH(ER$5,'Daten Elementary'!$A:$A,0)-1,MATCH(AO62,'Daten Elementary'!$A$424:$ADO$424,0)-1)),0,OFFSET('Daten Elementary'!$A$1,MATCH(ER$5,'Daten Elementary'!$A:$A,0)-1,MATCH(AO62,'Daten Elementary'!$A$424:$ADO$424,0)-1))*1000000</f>
        <v>0</v>
      </c>
      <c r="ES62" s="322">
        <f ca="1">IF(ISERROR(OFFSET('Daten Elementary'!$A$1,MATCH(ES$5,'Daten Elementary'!$A:$A,0)-1,MATCH(AP62,'Daten Elementary'!$A$424:$ADO$424,0)-1)),0,OFFSET('Daten Elementary'!$A$1,MATCH(ES$5,'Daten Elementary'!$A:$A,0)-1,MATCH(AP62,'Daten Elementary'!$A$424:$ADO$424,0)-1))*1000000</f>
        <v>10.488894999999999</v>
      </c>
      <c r="ET62" s="322">
        <f t="shared" ca="1" si="30"/>
        <v>10.488894999999999</v>
      </c>
      <c r="EU62" s="322">
        <f ca="1">IF(ISERROR(OFFSET('Daten Elementary'!$A$1,MATCH(EU$5,'Daten Elementary'!$A:$A,0)-1,MATCH(AQ62,'Daten Elementary'!$A$424:$ADO$424,0)-1)),0,OFFSET('Daten Elementary'!$A$1,MATCH(EU$5,'Daten Elementary'!$A:$A,0)-1,MATCH(AQ62,'Daten Elementary'!$A$424:$ADO$424,0)-1))*1000000</f>
        <v>0</v>
      </c>
      <c r="EV62" s="322">
        <f ca="1">IF(ISERROR(OFFSET('Daten Elementary'!$A$1,MATCH(EV$5,'Daten Elementary'!$A:$A,0)-1,MATCH(AR62,'Daten Elementary'!$A$424:$ADO$424,0)-1)),0,OFFSET('Daten Elementary'!$A$1,MATCH(EV$5,'Daten Elementary'!$A:$A,0)-1,MATCH(AR62,'Daten Elementary'!$A$424:$ADO$424,0)-1))*1000000</f>
        <v>82.323482999999996</v>
      </c>
      <c r="EW62" s="322">
        <f ca="1">IF(ISERROR(OFFSET('Daten Elementary'!$A$1,MATCH(EW$5,'Daten Elementary'!$A:$A,0)-1,MATCH(AS62,'Daten Elementary'!$A$424:$ADO$424,0)-1)),0,OFFSET('Daten Elementary'!$A$1,MATCH(EW$5,'Daten Elementary'!$A:$A,0)-1,MATCH(AS62,'Daten Elementary'!$A$424:$ADO$424,0)-1))*1000000</f>
        <v>25.622645000000002</v>
      </c>
      <c r="EX62" s="323">
        <f t="shared" ca="1" si="31"/>
        <v>118.435023</v>
      </c>
      <c r="EY62" s="322">
        <f ca="1">IF(ISERROR(OFFSET('Daten Elementary'!$A$1,MATCH(EY$5,'Daten Elementary'!$A:$A,0)-1,MATCH($AT62,'Daten Elementary'!$A$424:$ADO$424,0)-1)),0,OFFSET('Daten Elementary'!$A$1,MATCH(EY$5,'Daten Elementary'!$A:$A,0)-1,MATCH($AT62,'Daten Elementary'!$A$424:$ADO$424,0)-1))*1000000</f>
        <v>118.43502000000001</v>
      </c>
      <c r="EZ62" s="305">
        <f t="shared" ca="1" si="32"/>
        <v>0.99999997466965496</v>
      </c>
      <c r="FA62" s="314">
        <f ca="1">IF(ISERROR(OFFSET('Daten Elementary'!$A$1,MATCH(FA$5,'Daten Elementary'!$A:$A,0)-1,MATCH(AM62,'Daten Elementary'!$A$424:$ADO$424,0)-1)),0,OFFSET('Daten Elementary'!$A$1,MATCH(FA$5,'Daten Elementary'!$A:$A,0)-1,MATCH(AM62,'Daten Elementary'!$A$424:$ADO$424,0)-1))*1000</f>
        <v>0</v>
      </c>
      <c r="FB62" s="314">
        <f ca="1">IF(ISERROR(OFFSET('Daten Elementary'!$A$1,MATCH(FB$5,'Daten Elementary'!$A:$A,0)-1,MATCH(AN62,'Daten Elementary'!$A$424:$ADO$424,0)-1)),0,OFFSET('Daten Elementary'!$A$1,MATCH(FB$5,'Daten Elementary'!$A:$A,0)-1,MATCH(AN62,'Daten Elementary'!$A$424:$ADO$424,0)-1))*1000</f>
        <v>0</v>
      </c>
      <c r="FC62" s="314">
        <f ca="1">IF(ISERROR(OFFSET('Daten Elementary'!$A$1,MATCH(FC$5,'Daten Elementary'!$A:$A,0)-1,MATCH(AO62,'Daten Elementary'!$A$424:$ADO$424,0)-1)),0,OFFSET('Daten Elementary'!$A$1,MATCH(FC$5,'Daten Elementary'!$A:$A,0)-1,MATCH(AO62,'Daten Elementary'!$A$424:$ADO$424,0)-1))*1000</f>
        <v>0</v>
      </c>
      <c r="FD62" s="314">
        <f ca="1">IF(ISERROR(OFFSET('Daten Elementary'!$A$1,MATCH(FD$5,'Daten Elementary'!$A:$A,0)-1,MATCH(AP62,'Daten Elementary'!$A$424:$ADO$424,0)-1)),0,OFFSET('Daten Elementary'!$A$1,MATCH(FD$5,'Daten Elementary'!$A:$A,0)-1,MATCH(AP62,'Daten Elementary'!$A$424:$ADO$424,0)-1))*1000</f>
        <v>3.4050115000000001</v>
      </c>
      <c r="FE62" s="314">
        <f t="shared" ca="1" si="33"/>
        <v>3.4050115000000001</v>
      </c>
      <c r="FF62" s="314">
        <f ca="1">IF(ISERROR(OFFSET('Daten Elementary'!$A$1,MATCH(FF$5,'Daten Elementary'!$A:$A,0)-1,MATCH(AQ62,'Daten Elementary'!$A$424:$ADO$424,0)-1)),0,OFFSET('Daten Elementary'!$A$1,MATCH(FF$5,'Daten Elementary'!$A:$A,0)-1,MATCH(AQ62,'Daten Elementary'!$A$424:$ADO$424,0)-1))*1000</f>
        <v>0</v>
      </c>
      <c r="FG62" s="314">
        <f ca="1">IF(ISERROR(OFFSET('Daten Elementary'!$A$1,MATCH(FG$5,'Daten Elementary'!$A:$A,0)-1,MATCH(AR62,'Daten Elementary'!$A$424:$ADO$424,0)-1)),0,OFFSET('Daten Elementary'!$A$1,MATCH(FG$5,'Daten Elementary'!$A:$A,0)-1,MATCH(AR62,'Daten Elementary'!$A$424:$ADO$424,0)-1))*1000</f>
        <v>18.669857</v>
      </c>
      <c r="FH62" s="314">
        <f ca="1">IF(ISERROR(OFFSET('Daten Elementary'!$A$1,MATCH(FH$5,'Daten Elementary'!$A:$A,0)-1,MATCH(AS62,'Daten Elementary'!$A$424:$ADO$424,0)-1)),0,OFFSET('Daten Elementary'!$A$1,MATCH(FH$5,'Daten Elementary'!$A:$A,0)-1,MATCH(AS62,'Daten Elementary'!$A$424:$ADO$424,0)-1))*1000</f>
        <v>7.9256269000000001</v>
      </c>
      <c r="FI62" s="315">
        <f t="shared" ca="1" si="34"/>
        <v>30.000495400000002</v>
      </c>
      <c r="FJ62" s="314">
        <f ca="1">IF(ISERROR(OFFSET('Daten Elementary'!$A$1,MATCH(FJ$5,'Daten Elementary'!$A:$A,0)-1,MATCH($AT62,'Daten Elementary'!$A$424:$ADO$424,0)-1)),0,OFFSET('Daten Elementary'!$A$1,MATCH(FJ$5,'Daten Elementary'!$A:$A,0)-1,MATCH($AT62,'Daten Elementary'!$A$424:$ADO$424,0)-1))*1000</f>
        <v>30.000496000000002</v>
      </c>
      <c r="FK62" s="305">
        <f t="shared" ca="1" si="35"/>
        <v>1.0000000199996697</v>
      </c>
      <c r="FL62" s="314">
        <f ca="1">IF(ISERROR(OFFSET('Daten Elementary'!$A$1,MATCH(FL$5,'Daten Elementary'!$A:$A,0)-1,MATCH(AM62,'Daten Elementary'!$A$424:$ADO$424,0)-1)),0,OFFSET('Daten Elementary'!$A$1,MATCH(FL$5,'Daten Elementary'!$A:$A,0)-1,MATCH(AM62,'Daten Elementary'!$A$424:$ADO$424,0)-1))</f>
        <v>0</v>
      </c>
      <c r="FM62" s="314">
        <f ca="1">IF(ISERROR(OFFSET('Daten Elementary'!$A$1,MATCH(FM$5,'Daten Elementary'!$A:$A,0)-1,MATCH(AN62,'Daten Elementary'!$A$424:$ADO$424,0)-1)),0,OFFSET('Daten Elementary'!$A$1,MATCH(FM$5,'Daten Elementary'!$A:$A,0)-1,MATCH(AN62,'Daten Elementary'!$A$424:$ADO$424,0)-1))</f>
        <v>0</v>
      </c>
      <c r="FN62" s="314">
        <f ca="1">IF(ISERROR(OFFSET('Daten Elementary'!$A$1,MATCH(FN$5,'Daten Elementary'!$A:$A,0)-1,MATCH(AO62,'Daten Elementary'!$A$424:$ADO$424,0)-1)),0,OFFSET('Daten Elementary'!$A$1,MATCH(FN$5,'Daten Elementary'!$A:$A,0)-1,MATCH(AO62,'Daten Elementary'!$A$424:$ADO$424,0)-1))</f>
        <v>0</v>
      </c>
      <c r="FO62" s="314">
        <f ca="1">IF(ISERROR(OFFSET('Daten Elementary'!$A$1,MATCH(FO$5,'Daten Elementary'!$A:$A,0)-1,MATCH(AP62,'Daten Elementary'!$A$424:$ADO$424,0)-1)),0,OFFSET('Daten Elementary'!$A$1,MATCH(FO$5,'Daten Elementary'!$A:$A,0)-1,MATCH(AP62,'Daten Elementary'!$A$424:$ADO$424,0)-1))</f>
        <v>0</v>
      </c>
      <c r="FP62" s="314">
        <f t="shared" ca="1" si="36"/>
        <v>0</v>
      </c>
      <c r="FQ62" s="314">
        <f ca="1">IF(ISERROR(OFFSET('Daten Elementary'!$A$1,MATCH(FQ$5,'Daten Elementary'!$A:$A,0)-1,MATCH(AQ62,'Daten Elementary'!$A$424:$ADO$424,0)-1)),0,OFFSET('Daten Elementary'!$A$1,MATCH(FQ$5,'Daten Elementary'!$A:$A,0)-1,MATCH(AQ62,'Daten Elementary'!$A$424:$ADO$424,0)-1))</f>
        <v>0</v>
      </c>
      <c r="FR62" s="314">
        <f ca="1">IF(ISERROR(OFFSET('Daten Elementary'!$A$1,MATCH(FR$5,'Daten Elementary'!$A:$A,0)-1,MATCH(AR62,'Daten Elementary'!$A$424:$ADO$424,0)-1)),0,OFFSET('Daten Elementary'!$A$1,MATCH(FR$5,'Daten Elementary'!$A:$A,0)-1,MATCH(AR62,'Daten Elementary'!$A$424:$ADO$424,0)-1))</f>
        <v>0</v>
      </c>
      <c r="FS62" s="314">
        <f ca="1">IF(ISERROR(OFFSET('Daten Elementary'!$A$1,MATCH(FS$5,'Daten Elementary'!$A:$A,0)-1,MATCH(AS62,'Daten Elementary'!$A$424:$ADO$424,0)-1)),0,OFFSET('Daten Elementary'!$A$1,MATCH(FS$5,'Daten Elementary'!$A:$A,0)-1,MATCH(AS62,'Daten Elementary'!$A$424:$ADO$424,0)-1))</f>
        <v>0</v>
      </c>
      <c r="FT62" s="315">
        <f t="shared" ca="1" si="37"/>
        <v>0</v>
      </c>
      <c r="FU62" s="314">
        <f ca="1">IF(ISERROR(OFFSET('Daten Elementary'!$A$1,MATCH(FU$5,'Daten Elementary'!$A:$A,0)-1,MATCH($AT62,'Daten Elementary'!$A$424:$ADO$424,0)-1)),0,OFFSET('Daten Elementary'!$A$1,MATCH(FU$5,'Daten Elementary'!$A:$A,0)-1,MATCH($AT62,'Daten Elementary'!$A$424:$ADO$424,0)-1))</f>
        <v>0</v>
      </c>
      <c r="FV62" s="305">
        <f t="shared" ca="1" si="38"/>
        <v>0</v>
      </c>
      <c r="FW62" s="324"/>
      <c r="FX62" s="231" t="str">
        <f t="shared" si="39"/>
        <v>Videokonferenz (Verbrauchermix CH, während 1h, pro Teilnehmer)</v>
      </c>
      <c r="FY62" s="231" t="str">
        <f t="shared" si="2"/>
        <v>Videokonferenz</v>
      </c>
      <c r="FZ62" s="231" t="str">
        <f t="shared" si="3"/>
        <v/>
      </c>
      <c r="GA62" s="231" t="str">
        <f t="shared" si="4"/>
        <v xml:space="preserve"> (Verbrauchermix CH, während 1h, pro Teilnehmer)</v>
      </c>
      <c r="GB62" s="231"/>
    </row>
    <row r="63" spans="1:184" ht="16.5" hidden="1" customHeight="1" outlineLevel="1">
      <c r="A63" s="357"/>
      <c r="B63" s="358"/>
      <c r="C63" s="361" t="s">
        <v>230</v>
      </c>
      <c r="D63" s="362" t="s">
        <v>10</v>
      </c>
      <c r="E63" s="363" t="s">
        <v>680</v>
      </c>
      <c r="F63" s="86">
        <v>1</v>
      </c>
      <c r="G63" s="90">
        <v>1</v>
      </c>
      <c r="H63" s="87">
        <v>1</v>
      </c>
      <c r="I63" s="88"/>
      <c r="J63" s="88">
        <f>(0.03+0.0075556)*100</f>
        <v>3.75556</v>
      </c>
      <c r="K63" s="86">
        <v>1</v>
      </c>
      <c r="L63" s="86"/>
      <c r="M63" s="86"/>
      <c r="N63" s="82" t="s">
        <v>101</v>
      </c>
      <c r="O63" s="6">
        <f ca="1">(IF(ISERROR(INDEX(INDIRECT($D$268),MATCH($AM63,$AM$4:$AM$275,0),MATCH(O$304,INDIRECT($E$268),0))*$I63/$AD63),0,INDEX(INDIRECT($D$268),MATCH($AM63,$AM$4:$AM$275,0),MATCH(O$304,INDIRECT($E$268),0))*$I63/$AD63)+IF(ISERROR(INDEX(INDIRECT($D$268),MATCH($AN63,$AN$4:$AN$275,0),MATCH(O$305,INDIRECT($E$268),0))*$J63/$AE63),0,INDEX(INDIRECT($D$268),MATCH($AN63,$AN$4:$AN$275,0),MATCH(O$305,INDIRECT($E$268),0))*$J63/$AE63))*$AC63/$F63</f>
        <v>0</v>
      </c>
      <c r="P63" s="6">
        <f ca="1">IF($B$268=1,($J63/100*($S$230-INDEX('Energiefaktoren Ecoinvent'!$D:$D,MATCH('mobitool-Faktoren v2.0'!$AJ63,'Energiefaktoren Ecoinvent'!$A:$A,0)))/$F63),IF($B$268=7,($J63/100*($S$230-INDEX('Energiefaktoren Ecoinvent'!$H:$H,MATCH('mobitool-Faktoren v2.0'!$AJ63,'Energiefaktoren Ecoinvent'!$A:$A,0)))/$F63),(($J63/100*($S$230))/$F63)))</f>
        <v>3.8176188901782626</v>
      </c>
      <c r="Q63" s="6">
        <f ca="1">INDEX(INDIRECT($D$268),MATCH($AQ63,$AQ$4:$AQ$284,0),MATCH(Q$4,INDIRECT($E$268),0))*$K63*$AC63/$F63/$AF63</f>
        <v>0</v>
      </c>
      <c r="R63" s="6">
        <f ca="1">INDEX(INDIRECT($D$268),MATCH($AR63,$AR$4:$AR$284,0),MATCH(R$4,INDIRECT($E$268),0))*$K63*$AC63/$F63/$AF63</f>
        <v>27.582981</v>
      </c>
      <c r="S63" s="6">
        <f ca="1">INDEX(INDIRECT($D$268),MATCH($AS63,$AS$4:$AS$284,0),MATCH(S$4,INDIRECT($E$268),0))*$K63*$AC63/$F63/$AF63</f>
        <v>8.8824004999999993</v>
      </c>
      <c r="T63" s="7">
        <f ca="1">S63+R63+Q63+P63+O63</f>
        <v>40.283000390178259</v>
      </c>
      <c r="U63" s="6">
        <f>IF($B$268=6,(IF(OR(AJ63="Benzin",AJ63="Diesel"),$AK63*INDEX('DIN EN 16258'!$I:$I,MATCH('mobitool-Faktoren v2.0'!$AI63,'DIN EN 16258'!$A:$A,0))*$I63/$AD63+$AL63*INDEX('DIN EN 16258'!$I:$I,MATCH('mobitool-Faktoren v2.0'!$AJ63,'DIN EN 16258'!$A:$A,0))*$I63/$AD63,IF(ISERROR($AK63*INDEX('DIN EN 16258'!$I:$I,MATCH('mobitool-Faktoren v2.0'!$AI63,'DIN EN 16258'!$A:$A,0))*$I63/$AD63),0,$AK63*INDEX('DIN EN 16258'!$I:$I,MATCH('mobitool-Faktoren v2.0'!$AI63,'DIN EN 16258'!$A:$A,0))*$I63/$AD63)+IF(ISERROR($AL63*INDEX('DIN EN 16258'!$I:$I,MATCH('mobitool-Faktoren v2.0'!$AJ63,'DIN EN 16258'!$A:$A,0))*$J63/$AE63),0,$AL63*INDEX('DIN EN 16258'!$I:$I,MATCH('mobitool-Faktoren v2.0'!$AJ63,'DIN EN 16258'!$A:$A,0))*$J63/$AE63)))*1000,
IF($B$268=1,(IF(OR(AJ63="Benzin",AJ63="Diesel"),$AK63*INDEX('DIN EN 16258'!$D:$D,MATCH('mobitool-Faktoren v2.0'!$AI63,'DIN EN 16258'!$A:$A,0))*$I63/$AD63+$AL63*INDEX('DIN EN 16258'!$D:$D,MATCH('mobitool-Faktoren v2.0'!$AJ63,'DIN EN 16258'!$A:$A,0))*$I63/$AD63,IF(ISERROR($AK63*INDEX('DIN EN 16258'!$D:$D,MATCH('mobitool-Faktoren v2.0'!$AI63,'DIN EN 16258'!$A:$A,0))*$I63/$AD63),0,$AK63*INDEX('DIN EN 16258'!$D:$D,MATCH('mobitool-Faktoren v2.0'!$AI63,'DIN EN 16258'!$A:$A,0))*$I63/$AD63)+IF(ISERROR($AL63*INDEX('DIN EN 16258'!$D:$D,MATCH('mobitool-Faktoren v2.0'!$AJ63,'DIN EN 16258'!$A:$A,0))*$J63/$AE63),0,$AL63*INDEX('DIN EN 16258'!$D:$D,MATCH('mobitool-Faktoren v2.0'!$AJ63,'DIN EN 16258'!$A:$A,0))*$J63/$AE63))),0))*$AC63/$F63</f>
        <v>0</v>
      </c>
      <c r="V63" s="6">
        <f>IF($B$268=6,(IF(OR(AJ63="Benzin",AJ63="Diesel"),$AK63*INDEX('DIN EN 16258'!$L:$L,MATCH('mobitool-Faktoren v2.0'!$AI63,'DIN EN 16258'!$A:$A,0))*$I63/$AD63+$AL63*INDEX('DIN EN 16258'!$L:$L,MATCH('mobitool-Faktoren v2.0'!$AJ63,'DIN EN 16258'!$A:$A,0))*$I63/$AD63,IF(ISERROR($AK63*INDEX('DIN EN 16258'!$L:$L,MATCH('mobitool-Faktoren v2.0'!$AI63,'DIN EN 16258'!$A:$A,0))*$I63/$AD63),0,$AK63*INDEX('DIN EN 16258'!$L:$L,MATCH('mobitool-Faktoren v2.0'!$AI63,'DIN EN 16258'!$A:$A,0))*$I63/$AD63)+IF(ISERROR($AL63*INDEX('DIN EN 16258'!$L:$L,MATCH('mobitool-Faktoren v2.0'!$AJ63,'DIN EN 16258'!$A:$A,0))*$J63/$AE63),0,$AL63*INDEX('DIN EN 16258'!$L:$L,MATCH('mobitool-Faktoren v2.0'!$AJ63,'DIN EN 16258'!$A:$A,0))*$J63/$AE63)))*1000,
IF($B$268=1,(IF(OR(AJ63="Benzin",AJ63="Diesel"),$AK63*INDEX('DIN EN 16258'!$F:$F,MATCH('mobitool-Faktoren v2.0'!$AI63,'DIN EN 16258'!$A:$A,0))*$I63/$AD63+$AL63*INDEX('DIN EN 16258'!$F:$F,MATCH('mobitool-Faktoren v2.0'!$AJ63,'DIN EN 16258'!$A:$A,0))*$I63/$AD63,IF(ISERROR($AK63*INDEX('DIN EN 16258'!$F:$F,MATCH('mobitool-Faktoren v2.0'!$AI63,'DIN EN 16258'!$A:$A,0))*$I63/$AD63),0,$AK63*INDEX('DIN EN 16258'!$F:$F,MATCH('mobitool-Faktoren v2.0'!$AI63,'DIN EN 16258'!$A:$A,0))*$I63/$AD63)+IF(ISERROR($AL63*INDEX('DIN EN 16258'!$F:$F,MATCH('mobitool-Faktoren v2.0'!$AJ63,'DIN EN 16258'!$A:$A,0))*$J63/$AE63),0,$AL63*INDEX('DIN EN 16258'!$F:$F,MATCH('mobitool-Faktoren v2.0'!$AJ63,'DIN EN 16258'!$A:$A,0))*$J63/$AE63))),0))*$AC63/$F63</f>
        <v>3.5100014022503734</v>
      </c>
      <c r="W63" s="6" t="s">
        <v>143</v>
      </c>
      <c r="X63" s="39" t="s">
        <v>162</v>
      </c>
      <c r="Y63" s="300"/>
      <c r="Z63" s="300"/>
      <c r="AA63" s="299"/>
      <c r="AB63" s="299"/>
      <c r="AC63" s="300">
        <v>1</v>
      </c>
      <c r="AD63" s="298"/>
      <c r="AE63" s="298">
        <f>(0.03+0.0075556)*100</f>
        <v>3.75556</v>
      </c>
      <c r="AF63" s="299">
        <v>1</v>
      </c>
      <c r="AG63" s="299"/>
      <c r="AH63" s="299"/>
      <c r="AI63" s="301"/>
      <c r="AJ63" s="301" t="s">
        <v>627</v>
      </c>
      <c r="AK63" s="301"/>
      <c r="AL63" s="329">
        <f>0.03+0.0075556</f>
        <v>3.7555600000000001E-2</v>
      </c>
      <c r="AM63" s="202" t="s">
        <v>81</v>
      </c>
      <c r="AN63" s="330" t="s">
        <v>2455</v>
      </c>
      <c r="AO63" s="202" t="s">
        <v>81</v>
      </c>
      <c r="AP63" s="202" t="s">
        <v>888</v>
      </c>
      <c r="AQ63" s="330" t="s">
        <v>2460</v>
      </c>
      <c r="AR63" s="202" t="s">
        <v>889</v>
      </c>
      <c r="AS63" s="202" t="s">
        <v>890</v>
      </c>
      <c r="AT63" s="202" t="s">
        <v>891</v>
      </c>
      <c r="AU63" s="303">
        <f ca="1">IF(ISERROR(OFFSET('Daten KEA'!$A$1,MATCH(AU$5,'Daten KEA'!$A:$A,0)-1,MATCH(AM63,'Daten KEA'!$A$424:$ADO$424,0)-1)),0,OFFSET('Daten KEA'!$A$1,MATCH(AU$5,'Daten KEA'!$A:$A,0)-1,MATCH(AM63,'Daten KEA'!$A$424:$ADO$424,0)-1))+IF(ISERROR(AK63*INDEX('Energiefaktoren Ecoinvent'!$D:$D,MATCH('mobitool-Faktoren v2.0'!AI63,'Energiefaktoren Ecoinvent'!$A:$A,0))),0,AK63*INDEX('Energiefaktoren Ecoinvent'!$D:$D,MATCH('mobitool-Faktoren v2.0'!AI63,'Energiefaktoren Ecoinvent'!$A:$A,0)))+IF(OR(AJ63="Benzin",AJ63="Diesel"),IF(ISERROR(OFFSET('Daten KEA'!$A$1,MATCH(AV$5,'Daten KEA'!$A:$A,0)-1,MATCH(AN63,'Daten KEA'!$A$424:$ADO$424,0)-1)),0,OFFSET('Daten KEA'!$A$1,MATCH(AV$5,'Daten KEA'!$A:$A,0)-1,MATCH(AN63,'Daten KEA'!$A$424:$ADO$424,0)-1))+IF(ISERROR(AL63*INDEX('Energiefaktoren Ecoinvent'!$D:$D,MATCH('mobitool-Faktoren v2.0'!AJ63,'Energiefaktoren Ecoinvent'!$A:$A,0))),0,AL63*INDEX('Energiefaktoren Ecoinvent'!$D:$D,MATCH('mobitool-Faktoren v2.0'!AJ63,'Energiefaktoren Ecoinvent'!$A:$A,0))),0)</f>
        <v>0</v>
      </c>
      <c r="AV63" s="303">
        <f ca="1">IF(OR(AJ63="Benzin",AJ63="Diesel"),0,IF(ISERROR(OFFSET('Daten KEA'!$A$1,MATCH(AV$5,'Daten KEA'!$A:$A,0)-1,MATCH(AN63,'Daten KEA'!$A$424:$ADO$424,0)-1)),0,OFFSET('Daten KEA'!$A$1,MATCH(AV$5,'Daten KEA'!$A:$A,0)-1,MATCH(AN63,'Daten KEA'!$A$424:$ADO$424,0)-1))+IF(ISERROR(AL63*INDEX('Energiefaktoren Ecoinvent'!$D:$D,MATCH('mobitool-Faktoren v2.0'!AJ63,'Energiefaktoren Ecoinvent'!$A:$A,0))),0,AL63*INDEX('Energiefaktoren Ecoinvent'!$D:$D,MATCH('mobitool-Faktoren v2.0'!AJ63,'Energiefaktoren Ecoinvent'!$A:$A,0))))</f>
        <v>0.13520016000000001</v>
      </c>
      <c r="AW63" s="303">
        <f ca="1">IF(ISERROR(OFFSET('Daten KEA'!$A$1,MATCH(AW$5,'Daten KEA'!$A:$A,0)-1,MATCH(AO63,'Daten KEA'!$A$424:$ADO$424,0)-1)),0,OFFSET('Daten KEA'!$A$1,MATCH(AW$5,'Daten KEA'!$A:$A,0)-1,MATCH(AO63,'Daten KEA'!$A$424:$ADO$424,0)-1))-IF(ISERROR(AK63*INDEX('Energiefaktoren Ecoinvent'!$D:$D,MATCH('mobitool-Faktoren v2.0'!AI63,'Energiefaktoren Ecoinvent'!$A:$A,0))),0,AK63*INDEX('Energiefaktoren Ecoinvent'!$D:$D,MATCH('mobitool-Faktoren v2.0'!AI63,'Energiefaktoren Ecoinvent'!$A:$A,0)))+IF(OR(AJ63="Benzin",AJ63="Diesel"),IF(ISERROR(OFFSET('Daten KEA'!$A$1,MATCH(AX$5,'Daten KEA'!$A:$A,0)-1,MATCH(AP63,'Daten KEA'!$A$424:$ADO$424,0)-1)),0,OFFSET('Daten KEA'!$A$1,MATCH(AX$5,'Daten KEA'!$A:$A,0)-1,MATCH(AP63,'Daten KEA'!$A$424:$ADO$424,0)-1))-IF(ISERROR(AL63*INDEX('Energiefaktoren Ecoinvent'!$D:$D,MATCH('mobitool-Faktoren v2.0'!AJ63,'Energiefaktoren Ecoinvent'!$A:$A,0))),0,AL63*INDEX('Energiefaktoren Ecoinvent'!$D:$D,MATCH('mobitool-Faktoren v2.0'!AJ63,'Energiefaktoren Ecoinvent'!$A:$A,0))),0)</f>
        <v>0</v>
      </c>
      <c r="AX63" s="303">
        <f ca="1">IF(OR(AJ63="Benzin",AJ63="Diesel"),0,IF(ISERROR(OFFSET('Daten KEA'!$A$1,MATCH(AX$5,'Daten KEA'!$A:$A,0)-1,MATCH(AP63,'Daten KEA'!$A$424:$ADO$424,0)-1)),0,OFFSET('Daten KEA'!$A$1,MATCH(AX$5,'Daten KEA'!$A:$A,0)-1,MATCH(AP63,'Daten KEA'!$A$424:$ADO$424,0)-1))-IF(ISERROR(AL63*INDEX('Energiefaktoren Ecoinvent'!$D:$D,MATCH('mobitool-Faktoren v2.0'!AJ63,'Energiefaktoren Ecoinvent'!$A:$A,0))),0,AL63*INDEX('Energiefaktoren Ecoinvent'!$D:$D,MATCH('mobitool-Faktoren v2.0'!AJ63,'Energiefaktoren Ecoinvent'!$A:$A,0))))</f>
        <v>0.27072385999999998</v>
      </c>
      <c r="AY63" s="303">
        <f t="shared" ca="1" si="5"/>
        <v>0.40592402</v>
      </c>
      <c r="AZ63" s="303">
        <f ca="1">IF(ISERROR(OFFSET('Daten KEA'!$A$1,MATCH(AZ$5,'Daten KEA'!$A:$A,0)-1,MATCH(AQ63,'Daten KEA'!$A$424:$ADO$424,0)-1)),0,OFFSET('Daten KEA'!$A$1,MATCH(AZ$5,'Daten KEA'!$A:$A,0)-1,MATCH(AQ63,'Daten KEA'!$A$424:$ADO$424,0)-1))</f>
        <v>0</v>
      </c>
      <c r="BA63" s="303">
        <f ca="1">IF(ISERROR(OFFSET('Daten KEA'!$A$1,MATCH(BA$5,'Daten KEA'!$A:$A,0)-1,MATCH(AR63,'Daten KEA'!$A$424:$ADO$424,0)-1)),0,OFFSET('Daten KEA'!$A$1,MATCH(BA$5,'Daten KEA'!$A:$A,0)-1,MATCH(AR63,'Daten KEA'!$A$424:$ADO$424,0)-1))</f>
        <v>0.35016439999999999</v>
      </c>
      <c r="BB63" s="303">
        <f ca="1">IF(ISERROR(OFFSET('Daten KEA'!$A$1,MATCH(BB$5,'Daten KEA'!$A:$A,0)-1,MATCH(AS63,'Daten KEA'!$A$424:$ADO$424,0)-1)),0,OFFSET('Daten KEA'!$A$1,MATCH(BB$5,'Daten KEA'!$A:$A,0)-1,MATCH(AS63,'Daten KEA'!$A$424:$ADO$424,0)-1))</f>
        <v>0.90189059000000005</v>
      </c>
      <c r="BC63" s="304">
        <f ca="1">AY63+AZ63+BA63+BB63</f>
        <v>1.65797901</v>
      </c>
      <c r="BD63" s="303">
        <f ca="1">IF(ISERROR(OFFSET('Daten KEA'!$A$1,MATCH(BD$5,'Daten KEA'!$A:$A,0)-1,MATCH(AT63,'Daten KEA'!$A$424:$ADO$424,0)-1)),0,OFFSET('Daten KEA'!$A$1,MATCH(BD$5,'Daten KEA'!$A:$A,0)-1,MATCH(AT63,'Daten KEA'!$A$424:$ADO$424,0)-1))</f>
        <v>1.6579790000000001</v>
      </c>
      <c r="BE63" s="305">
        <f t="shared" ca="1" si="7"/>
        <v>0.99999999396856054</v>
      </c>
      <c r="BF63" s="306">
        <f ca="1">IF(ISERROR(OFFSET('Daten KEA'!$A$1,MATCH(BF$5,'Daten KEA'!$A:$A,0)-1,MATCH(AM63,'Daten KEA'!$A$424:$ADO$424,0)-1)),0,OFFSET('Daten KEA'!$A$1,MATCH(BF$5,'Daten KEA'!$A:$A,0)-1,MATCH(AM63,'Daten KEA'!$A$424:$ADO$424,0)-1))+IF(ISERROR($AK63*INDEX('Energiefaktoren Ecoinvent'!$H:$H,MATCH('mobitool-Faktoren v2.0'!$AI63,'Energiefaktoren Ecoinvent'!$A:$A,0))),0,$AK63*INDEX('Energiefaktoren Ecoinvent'!$H:$H,MATCH('mobitool-Faktoren v2.0'!$AI63,'Energiefaktoren Ecoinvent'!$A:$A,0)))+IF(OR(AJ63="Benzin",AJ63="Diesel"),IF(ISERROR(OFFSET('Daten KEA'!$A$1,MATCH(BG$5,'Daten KEA'!$A:$A,0)-1,MATCH(AN63,'Daten KEA'!$A$424:$ADO$424,0)-1)),0,OFFSET('Daten KEA'!$A$1,MATCH(BG$5,'Daten KEA'!$A:$A,0)-1,MATCH(AN63,'Daten KEA'!$A$424:$ADO$424,0)-1))+IF(ISERROR($AL63*INDEX('Energiefaktoren Ecoinvent'!$H:$H,MATCH('mobitool-Faktoren v2.0'!$AJ63,'Energiefaktoren Ecoinvent'!$A:$A,0))),0,$AL63*INDEX('Energiefaktoren Ecoinvent'!$H:$H,MATCH('mobitool-Faktoren v2.0'!$AJ63,'Energiefaktoren Ecoinvent'!$A:$A,0))),0)</f>
        <v>0</v>
      </c>
      <c r="BG63" s="306">
        <f ca="1">IF(OR(AJ63="Benzin",AJ63="Diesel"),0,IF(ISERROR(OFFSET('Daten KEA'!$A$1,MATCH(BG$5,'Daten KEA'!$A:$A,0)-1,MATCH(AN63,'Daten KEA'!$A$424:$ADO$424,0)-1)),0,OFFSET('Daten KEA'!$A$1,MATCH(BG$5,'Daten KEA'!$A:$A,0)-1,MATCH(AN63,'Daten KEA'!$A$424:$ADO$424,0)-1))+IF(ISERROR($AL63*INDEX('Energiefaktoren Ecoinvent'!$H:$H,MATCH('mobitool-Faktoren v2.0'!$AJ63,'Energiefaktoren Ecoinvent'!$A:$A,0))),0,$AL63*INDEX('Energiefaktoren Ecoinvent'!$H:$H,MATCH('mobitool-Faktoren v2.0'!$AJ63,'Energiefaktoren Ecoinvent'!$A:$A,0))))</f>
        <v>7.9918967200499486E-2</v>
      </c>
      <c r="BH63" s="306">
        <f ca="1">IF(ISERROR(OFFSET('Daten KEA'!$A$1,MATCH(BH$5,'Daten KEA'!$A:$A,0)-1,MATCH(AO63,'Daten KEA'!$A$424:$ADO$424,0)-1)),0,OFFSET('Daten KEA'!$A$1,MATCH(BH$5,'Daten KEA'!$A:$A,0)-1,MATCH(AO63,'Daten KEA'!$A$424:$ADO$424,0)-1))-IF(ISERROR($AK63*INDEX('Energiefaktoren Ecoinvent'!$H:$H,MATCH('mobitool-Faktoren v2.0'!$AI63,'Energiefaktoren Ecoinvent'!$A:$A,0))),0,$AK63*INDEX('Energiefaktoren Ecoinvent'!$H:$H,MATCH('mobitool-Faktoren v2.0'!$AI63,'Energiefaktoren Ecoinvent'!$A:$A,0)))+IF(OR(AJ63="Benzin",AJ63="Diesel"),IF(ISERROR(OFFSET('Daten KEA'!$A$1,MATCH(BI$5,'Daten KEA'!$A:$A,0)-1,MATCH(AP63,'Daten KEA'!$A$424:$ADO$424,0)-1)),0,OFFSET('Daten KEA'!$A$1,MATCH(BI$5,'Daten KEA'!$A:$A,0)-1,MATCH(AP63,'Daten KEA'!$A$424:$ADO$424,0)-1))-IF(ISERROR($AL63*INDEX('Energiefaktoren Ecoinvent'!$H:$H,MATCH('mobitool-Faktoren v2.0'!$AJ63,'Energiefaktoren Ecoinvent'!$A:$A,0))),0,$AL63*INDEX('Energiefaktoren Ecoinvent'!$H:$H,MATCH('mobitool-Faktoren v2.0'!$AJ63,'Energiefaktoren Ecoinvent'!$A:$A,0))),0)</f>
        <v>0</v>
      </c>
      <c r="BI63" s="306">
        <f ca="1">IF(OR(AJ63="Benzin",AJ63="Diesel"),0,IF(ISERROR(OFFSET('Daten KEA'!$A$1,MATCH(BI$5,'Daten KEA'!$A:$A,0)-1,MATCH(AP63,'Daten KEA'!$A$424:$ADO$424,0)-1)),0,OFFSET('Daten KEA'!$A$1,MATCH(BI$5,'Daten KEA'!$A:$A,0)-1,MATCH(AP63,'Daten KEA'!$A$424:$ADO$424,0)-1))-IF(ISERROR($AL63*INDEX('Energiefaktoren Ecoinvent'!$H:$H,MATCH('mobitool-Faktoren v2.0'!$AJ63,'Energiefaktoren Ecoinvent'!$A:$A,0))),0,$AL63*INDEX('Energiefaktoren Ecoinvent'!$H:$H,MATCH('mobitool-Faktoren v2.0'!$AJ63,'Energiefaktoren Ecoinvent'!$A:$A,0))))</f>
        <v>0.2600926125056755</v>
      </c>
      <c r="BJ63" s="306">
        <f t="shared" ca="1" si="41"/>
        <v>0.34001157970617502</v>
      </c>
      <c r="BK63" s="306">
        <f ca="1">IF(ISERROR(OFFSET('Daten KEA'!$A$1,MATCH(BK$5,'Daten KEA'!$A:$A,0)-1,MATCH(AQ63,'Daten KEA'!$A$424:$ADO$424,0)-1)),0,OFFSET('Daten KEA'!$A$1,MATCH(BK$5,'Daten KEA'!$A:$A,0)-1,MATCH(AQ63,'Daten KEA'!$A$424:$ADO$424,0)-1))</f>
        <v>0</v>
      </c>
      <c r="BL63" s="306">
        <f ca="1">IF(ISERROR(OFFSET('Daten KEA'!$A$1,MATCH(BL$5,'Daten KEA'!$A:$A,0)-1,MATCH(AR63,'Daten KEA'!$A$424:$ADO$424,0)-1)),0,OFFSET('Daten KEA'!$A$1,MATCH(BL$5,'Daten KEA'!$A:$A,0)-1,MATCH(AR63,'Daten KEA'!$A$424:$ADO$424,0)-1))</f>
        <v>0.31380901435220004</v>
      </c>
      <c r="BM63" s="306">
        <f ca="1">IF(ISERROR(OFFSET('Daten KEA'!$A$1,MATCH(BM$5,'Daten KEA'!$A:$A,0)-1,MATCH(AS63,'Daten KEA'!$A$424:$ADO$424,0)-1)),0,OFFSET('Daten KEA'!$A$1,MATCH(BM$5,'Daten KEA'!$A:$A,0)-1,MATCH(AS63,'Daten KEA'!$A$424:$ADO$424,0)-1))</f>
        <v>0.72031245553687007</v>
      </c>
      <c r="BN63" s="307">
        <f ca="1">BJ63+BK63+BL63+BM63</f>
        <v>1.3741330495952451</v>
      </c>
      <c r="BO63" s="306">
        <f ca="1">IF(ISERROR(OFFSET('Daten KEA'!$A$1,MATCH(BO$5,'Daten KEA'!$A:$A,0)-1,MATCH(AT63,'Daten KEA'!$A$424:$ADO$424,0)-1)),0,OFFSET('Daten KEA'!$A$1,MATCH(BO$5,'Daten KEA'!$A:$A,0)-1,MATCH(AT63,'Daten KEA'!$A$424:$ADO$424,0)-1))</f>
        <v>1.3741330525952</v>
      </c>
      <c r="BP63" s="305">
        <f t="shared" ca="1" si="8"/>
        <v>1.0000000021831619</v>
      </c>
      <c r="BQ63" s="308">
        <f ca="1">IF(ISERROR(OFFSET('Daten GWP'!$A$1,MATCH(BQ$5,'Daten GWP'!$A:$A,0)-1,MATCH(AM63,'Daten GWP'!$A$424:$ADO$424,0)-1)),0,OFFSET('Daten GWP'!$A$1,MATCH(BQ$5,'Daten GWP'!$A:$A,0)-1,MATCH(AM63,'Daten GWP'!$A$424:$ADO$424,0)-1))*1000</f>
        <v>0</v>
      </c>
      <c r="BR63" s="308">
        <f ca="1">IF(ISERROR(OFFSET('Daten GWP'!$A$1,MATCH(BR$5,'Daten GWP'!$A:$A,0)-1,MATCH(AN63,'Daten GWP'!$A$424:$ADO$424,0)-1)),0,OFFSET('Daten GWP'!$A$1,MATCH(BR$5,'Daten GWP'!$A:$A,0)-1,MATCH(AN63,'Daten GWP'!$A$424:$ADO$424,0)-1))*1000</f>
        <v>0</v>
      </c>
      <c r="BS63" s="308">
        <f ca="1">IF(ISERROR(OFFSET('Daten GWP'!$A$1,MATCH(BS$5,'Daten GWP'!$A:$A,0)-1,MATCH(AO63,'Daten GWP'!$A$424:$ADO$424,0)-1)),0,OFFSET('Daten GWP'!$A$1,MATCH(BS$5,'Daten GWP'!$A:$A,0)-1,MATCH(AO63,'Daten GWP'!$A$424:$ADO$424,0)-1))*1000</f>
        <v>0</v>
      </c>
      <c r="BT63" s="308">
        <f ca="1">IF(ISERROR(OFFSET('Daten GWP'!$A$1,MATCH(BT$5,'Daten GWP'!$A:$A,0)-1,MATCH(AP63,'Daten GWP'!$A$424:$ADO$424,0)-1)),0,OFFSET('Daten GWP'!$A$1,MATCH(BT$5,'Daten GWP'!$A:$A,0)-1,MATCH(AP63,'Daten GWP'!$A$424:$ADO$424,0)-1))*1000</f>
        <v>3.8093329999999996</v>
      </c>
      <c r="BU63" s="308">
        <f t="shared" ca="1" si="9"/>
        <v>3.8093329999999996</v>
      </c>
      <c r="BV63" s="308">
        <f ca="1">IF(ISERROR(OFFSET('Daten GWP'!$A$1,MATCH(BV$5,'Daten GWP'!$A:$A,0)-1,MATCH(AQ63,'Daten GWP'!$A$424:$ADO$424,0)-1)),0,OFFSET('Daten GWP'!$A$1,MATCH(BV$5,'Daten GWP'!$A:$A,0)-1,MATCH(AQ63,'Daten GWP'!$A$424:$ADO$424,0)-1))*1000</f>
        <v>0</v>
      </c>
      <c r="BW63" s="308">
        <f ca="1">IF(ISERROR(OFFSET('Daten GWP'!$A$1,MATCH(BW$5,'Daten GWP'!$A:$A,0)-1,MATCH(AR63,'Daten GWP'!$A$424:$ADO$424,0)-1)),0,OFFSET('Daten GWP'!$A$1,MATCH(BW$5,'Daten GWP'!$A:$A,0)-1,MATCH(AR63,'Daten GWP'!$A$424:$ADO$424,0)-1))*1000</f>
        <v>27.582981</v>
      </c>
      <c r="BX63" s="308">
        <f ca="1">IF(ISERROR(OFFSET('Daten GWP'!$A$1,MATCH(BX$5,'Daten GWP'!$A:$A,0)-1,MATCH(AS63,'Daten GWP'!$A$424:$ADO$424,0)-1)),0,OFFSET('Daten GWP'!$A$1,MATCH(BX$5,'Daten GWP'!$A:$A,0)-1,MATCH(AS63,'Daten GWP'!$A$424:$ADO$424,0)-1))*1000</f>
        <v>8.8824004999999993</v>
      </c>
      <c r="BY63" s="309">
        <f ca="1">BU63+BV63+BW63+BX63</f>
        <v>40.274714500000002</v>
      </c>
      <c r="BZ63" s="308">
        <f ca="1">IF(ISERROR(OFFSET('Daten GWP'!$A$1,MATCH(BZ$5,'Daten GWP'!$A:$A,0)-1,MATCH(AT63,'Daten GWP'!$A$424:$ADO$424,0)-1)),0,OFFSET('Daten GWP'!$A$1,MATCH(BZ$5,'Daten GWP'!$A:$A,0)-1,MATCH(AT63,'Daten GWP'!$A$424:$ADO$424,0)-1))*1000</f>
        <v>40.274715</v>
      </c>
      <c r="CA63" s="305">
        <f t="shared" ca="1" si="11"/>
        <v>1.0000000124147372</v>
      </c>
      <c r="CB63" s="310">
        <f ca="1">IF(ISERROR(OFFSET('Daten Elementary'!$A$1,MATCH(CB$5,'Daten Elementary'!$A:$A,0)-1,MATCH(AM63,'Daten Elementary'!$A$424:$ADO$424,0)-1)),0,OFFSET('Daten Elementary'!$A$1,MATCH(CB$5,'Daten Elementary'!$A:$A,0)-1,MATCH(AM63,'Daten Elementary'!$A$424:$ADO$424,0)-1))*1000000</f>
        <v>0</v>
      </c>
      <c r="CC63" s="310">
        <f ca="1">IF(ISERROR(OFFSET('Daten Elementary'!$A$1,MATCH(CC$5,'Daten Elementary'!$A:$A,0)-1,MATCH(AN63,'Daten Elementary'!$A$424:$ADO$424,0)-1)),0,OFFSET('Daten Elementary'!$A$1,MATCH(CC$5,'Daten Elementary'!$A:$A,0)-1,MATCH(AN63,'Daten Elementary'!$A$424:$ADO$424,0)-1))*1000000</f>
        <v>0</v>
      </c>
      <c r="CD63" s="310">
        <f ca="1">IF(ISERROR(OFFSET('Daten Elementary'!$A$1,MATCH(CD$5,'Daten Elementary'!$A:$A,0)-1,MATCH(AO63,'Daten Elementary'!$A$424:$ADO$424,0)-1)),0,OFFSET('Daten Elementary'!$A$1,MATCH(CD$5,'Daten Elementary'!$A:$A,0)-1,MATCH(AO63,'Daten Elementary'!$A$424:$ADO$424,0)-1))*1000000</f>
        <v>0</v>
      </c>
      <c r="CE63" s="310">
        <f ca="1">IF(ISERROR(OFFSET('Daten Elementary'!$A$1,MATCH(CE$5,'Daten Elementary'!$A:$A,0)-1,MATCH(AP63,'Daten Elementary'!$A$424:$ADO$424,0)-1)),0,OFFSET('Daten Elementary'!$A$1,MATCH(CE$5,'Daten Elementary'!$A:$A,0)-1,MATCH(AP63,'Daten Elementary'!$A$424:$ADO$424,0)-1))*1000000</f>
        <v>2.4281126</v>
      </c>
      <c r="CF63" s="310">
        <f t="shared" ca="1" si="12"/>
        <v>2.4281126</v>
      </c>
      <c r="CG63" s="310">
        <f ca="1">IF(ISERROR(OFFSET('Daten Elementary'!$A$1,MATCH(CG$5,'Daten Elementary'!$A:$A,0)-1,MATCH(AQ63,'Daten Elementary'!$A$424:$ADO$424,0)-1)),0,OFFSET('Daten Elementary'!$A$1,MATCH(CG$5,'Daten Elementary'!$A:$A,0)-1,MATCH(AQ63,'Daten Elementary'!$A$424:$ADO$424,0)-1))*1000000</f>
        <v>0</v>
      </c>
      <c r="CH63" s="310">
        <f ca="1">IF(ISERROR(OFFSET('Daten Elementary'!$A$1,MATCH(CH$5,'Daten Elementary'!$A:$A,0)-1,MATCH(AR63,'Daten Elementary'!$A$424:$ADO$424,0)-1)),0,OFFSET('Daten Elementary'!$A$1,MATCH(CH$5,'Daten Elementary'!$A:$A,0)-1,MATCH(AR63,'Daten Elementary'!$A$424:$ADO$424,0)-1))*1000000</f>
        <v>10.421821999999999</v>
      </c>
      <c r="CI63" s="310">
        <f ca="1">IF(ISERROR(OFFSET('Daten Elementary'!$A$1,MATCH(CI$5,'Daten Elementary'!$A:$A,0)-1,MATCH(AS63,'Daten Elementary'!$A$424:$ADO$424,0)-1)),0,OFFSET('Daten Elementary'!$A$1,MATCH(CI$5,'Daten Elementary'!$A:$A,0)-1,MATCH(AS63,'Daten Elementary'!$A$424:$ADO$424,0)-1))*1000000</f>
        <v>5.8687449000000003</v>
      </c>
      <c r="CJ63" s="311">
        <f t="shared" ca="1" si="13"/>
        <v>18.7186795</v>
      </c>
      <c r="CK63" s="310">
        <f ca="1">IF(ISERROR(OFFSET('Daten Elementary'!$A$1,MATCH(CK$5,'Daten Elementary'!$A:$A,0)-1,MATCH($AT63,'Daten Elementary'!$A$424:$ADO$424,0)-1)),0,OFFSET('Daten Elementary'!$A$1,MATCH(CK$5,'Daten Elementary'!$A:$A,0)-1,MATCH($AT63,'Daten Elementary'!$A$424:$ADO$424,0)-1))*1000000</f>
        <v>18.718679000000002</v>
      </c>
      <c r="CL63" s="305">
        <f t="shared" ca="1" si="14"/>
        <v>0.99999997328871415</v>
      </c>
      <c r="CM63" s="312">
        <f ca="1">IF(ISERROR(OFFSET('Daten Elementary'!$A$1,MATCH(CM$5,'Daten Elementary'!$A:$A,0)-1,MATCH(AM63,'Daten Elementary'!$A$424:$ADO$424,0)-1)),0,OFFSET('Daten Elementary'!$A$1,MATCH(CM$5,'Daten Elementary'!$A:$A,0)-1,MATCH(AM63,'Daten Elementary'!$A$424:$ADO$424,0)-1))*1000000</f>
        <v>0</v>
      </c>
      <c r="CN63" s="312">
        <f ca="1">IF(ISERROR(OFFSET('Daten Elementary'!$A$1,MATCH(CN$5,'Daten Elementary'!$A:$A,0)-1,MATCH(AN63,'Daten Elementary'!$A$424:$ADO$424,0)-1)),0,OFFSET('Daten Elementary'!$A$1,MATCH(CN$5,'Daten Elementary'!$A:$A,0)-1,MATCH(AN63,'Daten Elementary'!$A$424:$ADO$424,0)-1))*1000000</f>
        <v>0</v>
      </c>
      <c r="CO63" s="312">
        <f ca="1">IF(ISERROR(OFFSET('Daten Elementary'!$A$1,MATCH(CO$5,'Daten Elementary'!$A:$A,0)-1,MATCH(AO63,'Daten Elementary'!$A$424:$ADO$424,0)-1)),0,OFFSET('Daten Elementary'!$A$1,MATCH(CO$5,'Daten Elementary'!$A:$A,0)-1,MATCH(AO63,'Daten Elementary'!$A$424:$ADO$424,0)-1))*1000000</f>
        <v>0</v>
      </c>
      <c r="CP63" s="312">
        <f ca="1">IF(ISERROR(OFFSET('Daten Elementary'!$A$1,MATCH(CP$5,'Daten Elementary'!$A:$A,0)-1,MATCH(AP63,'Daten Elementary'!$A$424:$ADO$424,0)-1)),0,OFFSET('Daten Elementary'!$A$1,MATCH(CP$5,'Daten Elementary'!$A:$A,0)-1,MATCH(AP63,'Daten Elementary'!$A$424:$ADO$424,0)-1))*1000000</f>
        <v>1.3824782</v>
      </c>
      <c r="CQ63" s="312">
        <f t="shared" ca="1" si="15"/>
        <v>1.3824782</v>
      </c>
      <c r="CR63" s="312">
        <f ca="1">IF(ISERROR(OFFSET('Daten Elementary'!$A$1,MATCH(CR$5,'Daten Elementary'!$A:$A,0)-1,MATCH(AQ63,'Daten Elementary'!$A$424:$ADO$424,0)-1)),0,OFFSET('Daten Elementary'!$A$1,MATCH(CR$5,'Daten Elementary'!$A:$A,0)-1,MATCH(AQ63,'Daten Elementary'!$A$424:$ADO$424,0)-1))*1000000</f>
        <v>0</v>
      </c>
      <c r="CS63" s="312">
        <f ca="1">IF(ISERROR(OFFSET('Daten Elementary'!$A$1,MATCH(CS$5,'Daten Elementary'!$A:$A,0)-1,MATCH(AR63,'Daten Elementary'!$A$424:$ADO$424,0)-1)),0,OFFSET('Daten Elementary'!$A$1,MATCH(CS$5,'Daten Elementary'!$A:$A,0)-1,MATCH(AR63,'Daten Elementary'!$A$424:$ADO$424,0)-1))*1000000</f>
        <v>6.7502687999999997</v>
      </c>
      <c r="CT63" s="312">
        <f ca="1">IF(ISERROR(OFFSET('Daten Elementary'!$A$1,MATCH(CT$5,'Daten Elementary'!$A:$A,0)-1,MATCH(AS63,'Daten Elementary'!$A$424:$ADO$424,0)-1)),0,OFFSET('Daten Elementary'!$A$1,MATCH(CT$5,'Daten Elementary'!$A:$A,0)-1,MATCH(AS63,'Daten Elementary'!$A$424:$ADO$424,0)-1))*1000000</f>
        <v>3.3090475000000001</v>
      </c>
      <c r="CU63" s="313">
        <f t="shared" ca="1" si="16"/>
        <v>11.4417945</v>
      </c>
      <c r="CV63" s="312">
        <f ca="1">IF(ISERROR(OFFSET('Daten Elementary'!$A$1,MATCH(CV$5,'Daten Elementary'!$A:$A,0)-1,MATCH($AT63,'Daten Elementary'!$A$424:$ADO$424,0)-1)),0,OFFSET('Daten Elementary'!$A$1,MATCH(CV$5,'Daten Elementary'!$A:$A,0)-1,MATCH($AT63,'Daten Elementary'!$A$424:$ADO$424,0)-1))*1000000</f>
        <v>11.441794</v>
      </c>
      <c r="CW63" s="305">
        <f t="shared" ca="1" si="17"/>
        <v>0.99999995630056104</v>
      </c>
      <c r="CX63" s="314">
        <f ca="1">IF(ISERROR(OFFSET('Daten Elementary'!$A$1,MATCH(CX$5,'Daten Elementary'!$A:$A,0)-1,MATCH(AM63,'Daten Elementary'!$A$424:$ADO$424,0)-1)),0,OFFSET('Daten Elementary'!$A$1,MATCH(CX$5,'Daten Elementary'!$A:$A,0)-1,MATCH(AM63,'Daten Elementary'!$A$424:$ADO$424,0)-1))*1000000</f>
        <v>0</v>
      </c>
      <c r="CY63" s="314">
        <f ca="1">IF(ISERROR(OFFSET('Daten Elementary'!$A$1,MATCH(CY$5,'Daten Elementary'!$A:$A,0)-1,MATCH(AN63,'Daten Elementary'!$A$424:$ADO$424,0)-1)),0,OFFSET('Daten Elementary'!$A$1,MATCH(CY$5,'Daten Elementary'!$A:$A,0)-1,MATCH(AN63,'Daten Elementary'!$A$424:$ADO$424,0)-1))*1000000</f>
        <v>0</v>
      </c>
      <c r="CZ63" s="314">
        <f ca="1">IF(ISERROR(OFFSET('Daten Elementary'!$A$1,MATCH(CZ$5,'Daten Elementary'!$A:$A,0)-1,MATCH(AO63,'Daten Elementary'!$A$424:$ADO$424,0)-1)),0,OFFSET('Daten Elementary'!$A$1,MATCH(CZ$5,'Daten Elementary'!$A:$A,0)-1,MATCH(AO63,'Daten Elementary'!$A$424:$ADO$424,0)-1))*1000000</f>
        <v>0</v>
      </c>
      <c r="DA63" s="314">
        <f ca="1">IF(ISERROR(OFFSET('Daten Elementary'!$A$1,MATCH(DA$5,'Daten Elementary'!$A:$A,0)-1,MATCH(AP63,'Daten Elementary'!$A$424:$ADO$424,0)-1)),0,OFFSET('Daten Elementary'!$A$1,MATCH(DA$5,'Daten Elementary'!$A:$A,0)-1,MATCH(AP63,'Daten Elementary'!$A$424:$ADO$424,0)-1))*1000000</f>
        <v>1.3280753999999999</v>
      </c>
      <c r="DB63" s="314">
        <f t="shared" ca="1" si="18"/>
        <v>1.3280753999999999</v>
      </c>
      <c r="DC63" s="314">
        <f ca="1">IF(ISERROR(OFFSET('Daten Elementary'!$A$1,MATCH(DC$5,'Daten Elementary'!$A:$A,0)-1,MATCH(AQ63,'Daten Elementary'!$A$424:$ADO$424,0)-1)),0,OFFSET('Daten Elementary'!$A$1,MATCH(DC$5,'Daten Elementary'!$A:$A,0)-1,MATCH(AQ63,'Daten Elementary'!$A$424:$ADO$424,0)-1))*1000000</f>
        <v>0</v>
      </c>
      <c r="DD63" s="314">
        <f ca="1">IF(ISERROR(OFFSET('Daten Elementary'!$A$1,MATCH(DD$5,'Daten Elementary'!$A:$A,0)-1,MATCH(AR63,'Daten Elementary'!$A$424:$ADO$424,0)-1)),0,OFFSET('Daten Elementary'!$A$1,MATCH(DD$5,'Daten Elementary'!$A:$A,0)-1,MATCH(AR63,'Daten Elementary'!$A$424:$ADO$424,0)-1))*1000000</f>
        <v>14.748467</v>
      </c>
      <c r="DE63" s="314">
        <f ca="1">IF(ISERROR(OFFSET('Daten Elementary'!$A$1,MATCH(DE$5,'Daten Elementary'!$A:$A,0)-1,MATCH(AS63,'Daten Elementary'!$A$424:$ADO$424,0)-1)),0,OFFSET('Daten Elementary'!$A$1,MATCH(DE$5,'Daten Elementary'!$A:$A,0)-1,MATCH(AS63,'Daten Elementary'!$A$424:$ADO$424,0)-1))*1000000</f>
        <v>3.3946124000000002</v>
      </c>
      <c r="DF63" s="315">
        <f t="shared" ca="1" si="19"/>
        <v>19.471154800000001</v>
      </c>
      <c r="DG63" s="314">
        <f ca="1">IF(ISERROR(OFFSET('Daten Elementary'!$A$1,MATCH(DG$5,'Daten Elementary'!$A:$A,0)-1,MATCH($AT63,'Daten Elementary'!$A$424:$ADO$424,0)-1)),0,OFFSET('Daten Elementary'!$A$1,MATCH(DG$5,'Daten Elementary'!$A:$A,0)-1,MATCH($AT63,'Daten Elementary'!$A$424:$ADO$424,0)-1))*1000000</f>
        <v>19.471155</v>
      </c>
      <c r="DH63" s="305">
        <f t="shared" ca="1" si="20"/>
        <v>1.0000000102716045</v>
      </c>
      <c r="DI63" s="316">
        <f ca="1">IF(ISERROR(OFFSET('Daten Elementary'!$A$1,MATCH(DI$5,'Daten Elementary'!$A:$A,0)-1,MATCH(AM63,'Daten Elementary'!$A$424:$ADO$424,0)-1)),0,OFFSET('Daten Elementary'!$A$1,MATCH(DI$5,'Daten Elementary'!$A:$A,0)-1,MATCH(AM63,'Daten Elementary'!$A$424:$ADO$424,0)-1))*1000000</f>
        <v>0</v>
      </c>
      <c r="DJ63" s="316">
        <f ca="1">IF(ISERROR(OFFSET('Daten Elementary'!$A$1,MATCH(DJ$5,'Daten Elementary'!$A:$A,0)-1,MATCH(AN63,'Daten Elementary'!$A$424:$ADO$424,0)-1)),0,OFFSET('Daten Elementary'!$A$1,MATCH(DJ$5,'Daten Elementary'!$A:$A,0)-1,MATCH(AN63,'Daten Elementary'!$A$424:$ADO$424,0)-1))*1000000</f>
        <v>0</v>
      </c>
      <c r="DK63" s="316">
        <f ca="1">IF(ISERROR(OFFSET('Daten Elementary'!$A$1,MATCH(DK$5,'Daten Elementary'!$A:$A,0)-1,MATCH(AO63,'Daten Elementary'!$A$424:$ADO$424,0)-1)),0,OFFSET('Daten Elementary'!$A$1,MATCH(DK$5,'Daten Elementary'!$A:$A,0)-1,MATCH(AO63,'Daten Elementary'!$A$424:$ADO$424,0)-1))*1000000</f>
        <v>0</v>
      </c>
      <c r="DL63" s="316">
        <f ca="1">IF(ISERROR(OFFSET('Daten Elementary'!$A$1,MATCH(DL$5,'Daten Elementary'!$A:$A,0)-1,MATCH(AP63,'Daten Elementary'!$A$424:$ADO$424,0)-1)),0,OFFSET('Daten Elementary'!$A$1,MATCH(DL$5,'Daten Elementary'!$A:$A,0)-1,MATCH(AP63,'Daten Elementary'!$A$424:$ADO$424,0)-1))*1000000</f>
        <v>6.3765540000000005</v>
      </c>
      <c r="DM63" s="316">
        <f t="shared" ca="1" si="21"/>
        <v>6.3765540000000005</v>
      </c>
      <c r="DN63" s="316">
        <f ca="1">IF(ISERROR(OFFSET('Daten Elementary'!$A$1,MATCH(DN$5,'Daten Elementary'!$A:$A,0)-1,MATCH(AQ63,'Daten Elementary'!$A$424:$ADO$424,0)-1)),0,OFFSET('Daten Elementary'!$A$1,MATCH(DN$5,'Daten Elementary'!$A:$A,0)-1,MATCH(AQ63,'Daten Elementary'!$A$424:$ADO$424,0)-1))*1000000</f>
        <v>0</v>
      </c>
      <c r="DO63" s="316">
        <f ca="1">IF(ISERROR(OFFSET('Daten Elementary'!$A$1,MATCH(DO$5,'Daten Elementary'!$A:$A,0)-1,MATCH(AR63,'Daten Elementary'!$A$424:$ADO$424,0)-1)),0,OFFSET('Daten Elementary'!$A$1,MATCH(DO$5,'Daten Elementary'!$A:$A,0)-1,MATCH(AR63,'Daten Elementary'!$A$424:$ADO$424,0)-1))*1000000</f>
        <v>52.147171</v>
      </c>
      <c r="DP63" s="316">
        <f ca="1">IF(ISERROR(OFFSET('Daten Elementary'!$A$1,MATCH(DP$5,'Daten Elementary'!$A:$A,0)-1,MATCH(AS63,'Daten Elementary'!$A$424:$ADO$424,0)-1)),0,OFFSET('Daten Elementary'!$A$1,MATCH(DP$5,'Daten Elementary'!$A:$A,0)-1,MATCH(AS63,'Daten Elementary'!$A$424:$ADO$424,0)-1))*1000000</f>
        <v>15.498168999999999</v>
      </c>
      <c r="DQ63" s="317">
        <f t="shared" ca="1" si="22"/>
        <v>74.021894000000003</v>
      </c>
      <c r="DR63" s="316">
        <f ca="1">IF(ISERROR(OFFSET('Daten Elementary'!$A$1,MATCH(DR$5,'Daten Elementary'!$A:$A,0)-1,MATCH($AT63,'Daten Elementary'!$A$424:$ADO$424,0)-1)),0,OFFSET('Daten Elementary'!$A$1,MATCH(DR$5,'Daten Elementary'!$A:$A,0)-1,MATCH($AT63,'Daten Elementary'!$A$424:$ADO$424,0)-1))*1000000</f>
        <v>74.021893999999989</v>
      </c>
      <c r="DS63" s="305">
        <f t="shared" ca="1" si="23"/>
        <v>0.99999999999999978</v>
      </c>
      <c r="DT63" s="318">
        <f ca="1">IF(ISERROR(OFFSET('Daten UBP13'!$A$1,MATCH(DT$5,'Daten UBP13'!$A:$A,0)-1,MATCH(AM63,'Daten UBP13'!$A$424:$AEG$424,0)-1)),0,OFFSET('Daten UBP13'!$A$1,MATCH(DT$5,'Daten UBP13'!$A:$A,0)-1,MATCH(AM63,'Daten UBP13'!$A$424:$AEG$424,0)-1))</f>
        <v>0</v>
      </c>
      <c r="DU63" s="318">
        <f ca="1">IF(ISERROR(OFFSET('Daten UBP13'!$A$1,MATCH(DU$5,'Daten UBP13'!$A:$A,0)-1,MATCH(AN63,'Daten UBP13'!$A$424:$AEG$424,0)-1)),0,OFFSET('Daten UBP13'!$A$1,MATCH(DU$5,'Daten UBP13'!$A:$A,0)-1,MATCH(AN63,'Daten UBP13'!$A$424:$AEG$424,0)-1))</f>
        <v>0</v>
      </c>
      <c r="DV63" s="318">
        <f ca="1">IF(ISERROR(OFFSET('Daten UBP13'!$A$1,MATCH(DV$5,'Daten UBP13'!$A:$A,0)-1,MATCH(AO63,'Daten UBP13'!$A$424:$AEG$424,0)-1)),0,OFFSET('Daten UBP13'!$A$1,MATCH(DV$5,'Daten UBP13'!$A:$A,0)-1,MATCH(AO63,'Daten UBP13'!$A$424:$AEG$424,0)-1))</f>
        <v>0</v>
      </c>
      <c r="DW63" s="318">
        <f ca="1">IF(ISERROR(OFFSET('Daten UBP13'!$A$1,MATCH(DW$5,'Daten UBP13'!$A:$A,0)-1,MATCH(AP63,'Daten UBP13'!$A$424:$AEG$424,0)-1)),0,OFFSET('Daten UBP13'!$A$1,MATCH(DW$5,'Daten UBP13'!$A:$A,0)-1,MATCH(AP63,'Daten UBP13'!$A$424:$AEG$424,0)-1))</f>
        <v>13.011937</v>
      </c>
      <c r="DX63" s="318">
        <f t="shared" ca="1" si="24"/>
        <v>13.011937</v>
      </c>
      <c r="DY63" s="318">
        <f ca="1">IF(ISERROR(OFFSET('Daten UBP13'!$A$1,MATCH(DY$5,'Daten UBP13'!$A:$A,0)-1,MATCH(AQ63,'Daten UBP13'!$A$424:$AEG$424,0)-1)),0,OFFSET('Daten UBP13'!$A$1,MATCH(DY$5,'Daten UBP13'!$A:$A,0)-1,MATCH(AQ63,'Daten UBP13'!$A$424:$AEG$424,0)-1))</f>
        <v>0</v>
      </c>
      <c r="DZ63" s="318">
        <f ca="1">IF(ISERROR(OFFSET('Daten UBP13'!$A$1,MATCH(DZ$5,'Daten UBP13'!$A:$A,0)-1,MATCH(AR63,'Daten UBP13'!$A$424:$AEG$424,0)-1)),0,OFFSET('Daten UBP13'!$A$1,MATCH(DZ$5,'Daten UBP13'!$A:$A,0)-1,MATCH(AR63,'Daten UBP13'!$A$424:$AEG$424,0)-1))</f>
        <v>58.213945000000002</v>
      </c>
      <c r="EA63" s="318">
        <f ca="1">IF(ISERROR(OFFSET('Daten UBP13'!$A$1,MATCH(EA$5,'Daten UBP13'!$A:$A,0)-1,MATCH(AS63,'Daten UBP13'!$A$424:$AEG$424,0)-1)),0,OFFSET('Daten UBP13'!$A$1,MATCH(EA$5,'Daten UBP13'!$A:$A,0)-1,MATCH(AS63,'Daten UBP13'!$A$424:$AEG$424,0)-1))</f>
        <v>29.294349</v>
      </c>
      <c r="EB63" s="319">
        <f t="shared" ca="1" si="25"/>
        <v>100.520231</v>
      </c>
      <c r="EC63" s="318">
        <f ca="1">IF(ISERROR(OFFSET('Daten UBP13'!$A$1,MATCH(EC$5,'Daten UBP13'!$A:$A,0)-1,MATCH(AT63,'Daten UBP13'!$A$424:$AEG$424,0)-1)),0,OFFSET('Daten UBP13'!$A$1,MATCH(EC$5,'Daten UBP13'!$A:$A,0)-1,MATCH(AT63,'Daten UBP13'!$A$424:$AEG$424,0)-1))</f>
        <v>100.52023</v>
      </c>
      <c r="ED63" s="305">
        <f t="shared" ca="1" si="26"/>
        <v>0.99999999005175388</v>
      </c>
      <c r="EE63" s="320">
        <f ca="1">IF(ISERROR(OFFSET('Daten ReCiPe'!$A$1,MATCH(EE$5,'Daten ReCiPe'!$A:$A,0)-1,MATCH(AM63,'Daten ReCiPe'!$A$424:$ADO$424,0)-1)),0,OFFSET('Daten ReCiPe'!$A$1,MATCH(EE$5,'Daten ReCiPe'!$A:$A,0)-1,MATCH(AM63,'Daten ReCiPe'!$A$424:$ADO$424,0)-1))*1000</f>
        <v>0</v>
      </c>
      <c r="EF63" s="320">
        <f ca="1">IF(ISERROR(OFFSET('Daten ReCiPe'!$A$1,MATCH(EF$5,'Daten ReCiPe'!$A:$A,0)-1,MATCH(AN63,'Daten ReCiPe'!$A$424:$ADO$424,0)-1)),0,OFFSET('Daten ReCiPe'!$A$1,MATCH(EF$5,'Daten ReCiPe'!$A:$A,0)-1,MATCH(AN63,'Daten ReCiPe'!$A$424:$ADO$424,0)-1))*1000</f>
        <v>0</v>
      </c>
      <c r="EG63" s="320">
        <f ca="1">IF(ISERROR(OFFSET('Daten ReCiPe'!$A$1,MATCH(EG$5,'Daten ReCiPe'!$A:$A,0)-1,MATCH(AO63,'Daten ReCiPe'!$A$424:$ADO$424,0)-1)),0,OFFSET('Daten ReCiPe'!$A$1,MATCH(EG$5,'Daten ReCiPe'!$A:$A,0)-1,MATCH(AO63,'Daten ReCiPe'!$A$424:$ADO$424,0)-1))*1000</f>
        <v>0</v>
      </c>
      <c r="EH63" s="320">
        <f ca="1">IF(ISERROR(OFFSET('Daten ReCiPe'!$A$1,MATCH(EH$5,'Daten ReCiPe'!$A:$A,0)-1,MATCH(AP63,'Daten ReCiPe'!$A$424:$ADO$424,0)-1)),0,OFFSET('Daten ReCiPe'!$A$1,MATCH(EH$5,'Daten ReCiPe'!$A:$A,0)-1,MATCH(AP63,'Daten ReCiPe'!$A$424:$ADO$424,0)-1))*1000</f>
        <v>0.40628221999999997</v>
      </c>
      <c r="EI63" s="320">
        <f t="shared" ca="1" si="27"/>
        <v>0.40628221999999997</v>
      </c>
      <c r="EJ63" s="320">
        <f ca="1">IF(ISERROR(OFFSET('Daten ReCiPe'!$A$1,MATCH(EJ$5,'Daten ReCiPe'!$A:$A,0)-1,MATCH(AQ63,'Daten ReCiPe'!$A$424:$ADO$424,0)-1)),0,OFFSET('Daten ReCiPe'!$A$1,MATCH(EJ$5,'Daten ReCiPe'!$A:$A,0)-1,MATCH(AQ63,'Daten ReCiPe'!$A$424:$ADO$424,0)-1))*1000</f>
        <v>0</v>
      </c>
      <c r="EK63" s="320">
        <f ca="1">IF(ISERROR(OFFSET('Daten ReCiPe'!$A$1,MATCH(EK$5,'Daten ReCiPe'!$A:$A,0)-1,MATCH(AR63,'Daten ReCiPe'!$A$424:$ADO$424,0)-1)),0,OFFSET('Daten ReCiPe'!$A$1,MATCH(EK$5,'Daten ReCiPe'!$A:$A,0)-1,MATCH(AR63,'Daten ReCiPe'!$A$424:$ADO$424,0)-1))*1000</f>
        <v>3.3137059999999998</v>
      </c>
      <c r="EL63" s="320">
        <f ca="1">IF(ISERROR(OFFSET('Daten ReCiPe'!$A$1,MATCH(EL$5,'Daten ReCiPe'!$A:$A,0)-1,MATCH(AS63,'Daten ReCiPe'!$A$424:$ADO$424,0)-1)),0,OFFSET('Daten ReCiPe'!$A$1,MATCH(EL$5,'Daten ReCiPe'!$A:$A,0)-1,MATCH(AS63,'Daten ReCiPe'!$A$424:$ADO$424,0)-1))*1000</f>
        <v>0.99985880000000005</v>
      </c>
      <c r="EM63" s="321">
        <f t="shared" ca="1" si="28"/>
        <v>4.7198470199999996</v>
      </c>
      <c r="EN63" s="320">
        <f ca="1">IF(ISERROR(OFFSET('Daten ReCiPe'!$A$1,MATCH(EN$5,'Daten ReCiPe'!$A:$A,0)-1,MATCH(AT63,'Daten ReCiPe'!$A$424:$ADO$424,0)-1)),0,OFFSET('Daten ReCiPe'!$A$1,MATCH(EN$5,'Daten ReCiPe'!$A:$A,0)-1,MATCH(AT63,'Daten ReCiPe'!$A$424:$ADO$424,0)-1))*1000</f>
        <v>4.7198469999999997</v>
      </c>
      <c r="EO63" s="305">
        <f t="shared" ca="1" si="29"/>
        <v>0.99999999576257459</v>
      </c>
      <c r="EP63" s="322">
        <f ca="1">IF(ISERROR(OFFSET('Daten Elementary'!$A$1,MATCH(EP$5,'Daten Elementary'!$A:$A,0)-1,MATCH(AM63,'Daten Elementary'!$A$424:$ADO$424,0)-1)),0,OFFSET('Daten Elementary'!$A$1,MATCH(EP$5,'Daten Elementary'!$A:$A,0)-1,MATCH(AM63,'Daten Elementary'!$A$424:$ADO$424,0)-1))*1000000</f>
        <v>0</v>
      </c>
      <c r="EQ63" s="322">
        <f ca="1">IF(ISERROR(OFFSET('Daten Elementary'!$A$1,MATCH(EQ$5,'Daten Elementary'!$A:$A,0)-1,MATCH(AN63,'Daten Elementary'!$A$424:$ADO$424,0)-1)),0,OFFSET('Daten Elementary'!$A$1,MATCH(EQ$5,'Daten Elementary'!$A:$A,0)-1,MATCH(AN63,'Daten Elementary'!$A$424:$ADO$424,0)-1))*1000000</f>
        <v>0</v>
      </c>
      <c r="ER63" s="322">
        <f ca="1">IF(ISERROR(OFFSET('Daten Elementary'!$A$1,MATCH(ER$5,'Daten Elementary'!$A:$A,0)-1,MATCH(AO63,'Daten Elementary'!$A$424:$ADO$424,0)-1)),0,OFFSET('Daten Elementary'!$A$1,MATCH(ER$5,'Daten Elementary'!$A:$A,0)-1,MATCH(AO63,'Daten Elementary'!$A$424:$ADO$424,0)-1))*1000000</f>
        <v>0</v>
      </c>
      <c r="ES63" s="322">
        <f ca="1">IF(ISERROR(OFFSET('Daten Elementary'!$A$1,MATCH(ES$5,'Daten Elementary'!$A:$A,0)-1,MATCH(AP63,'Daten Elementary'!$A$424:$ADO$424,0)-1)),0,OFFSET('Daten Elementary'!$A$1,MATCH(ES$5,'Daten Elementary'!$A:$A,0)-1,MATCH(AP63,'Daten Elementary'!$A$424:$ADO$424,0)-1))*1000000</f>
        <v>10.488894999999999</v>
      </c>
      <c r="ET63" s="322">
        <f t="shared" ca="1" si="30"/>
        <v>10.488894999999999</v>
      </c>
      <c r="EU63" s="322">
        <f ca="1">IF(ISERROR(OFFSET('Daten Elementary'!$A$1,MATCH(EU$5,'Daten Elementary'!$A:$A,0)-1,MATCH(AQ63,'Daten Elementary'!$A$424:$ADO$424,0)-1)),0,OFFSET('Daten Elementary'!$A$1,MATCH(EU$5,'Daten Elementary'!$A:$A,0)-1,MATCH(AQ63,'Daten Elementary'!$A$424:$ADO$424,0)-1))*1000000</f>
        <v>0</v>
      </c>
      <c r="EV63" s="322">
        <f ca="1">IF(ISERROR(OFFSET('Daten Elementary'!$A$1,MATCH(EV$5,'Daten Elementary'!$A:$A,0)-1,MATCH(AR63,'Daten Elementary'!$A$424:$ADO$424,0)-1)),0,OFFSET('Daten Elementary'!$A$1,MATCH(EV$5,'Daten Elementary'!$A:$A,0)-1,MATCH(AR63,'Daten Elementary'!$A$424:$ADO$424,0)-1))*1000000</f>
        <v>82.323482999999996</v>
      </c>
      <c r="EW63" s="322">
        <f ca="1">IF(ISERROR(OFFSET('Daten Elementary'!$A$1,MATCH(EW$5,'Daten Elementary'!$A:$A,0)-1,MATCH(AS63,'Daten Elementary'!$A$424:$ADO$424,0)-1)),0,OFFSET('Daten Elementary'!$A$1,MATCH(EW$5,'Daten Elementary'!$A:$A,0)-1,MATCH(AS63,'Daten Elementary'!$A$424:$ADO$424,0)-1))*1000000</f>
        <v>25.622645000000002</v>
      </c>
      <c r="EX63" s="323">
        <f t="shared" ca="1" si="31"/>
        <v>118.435023</v>
      </c>
      <c r="EY63" s="322">
        <f ca="1">IF(ISERROR(OFFSET('Daten Elementary'!$A$1,MATCH(EY$5,'Daten Elementary'!$A:$A,0)-1,MATCH($AT63,'Daten Elementary'!$A$424:$ADO$424,0)-1)),0,OFFSET('Daten Elementary'!$A$1,MATCH(EY$5,'Daten Elementary'!$A:$A,0)-1,MATCH($AT63,'Daten Elementary'!$A$424:$ADO$424,0)-1))*1000000</f>
        <v>118.43502000000001</v>
      </c>
      <c r="EZ63" s="305">
        <f t="shared" ca="1" si="32"/>
        <v>0.99999997466965496</v>
      </c>
      <c r="FA63" s="314">
        <f ca="1">IF(ISERROR(OFFSET('Daten Elementary'!$A$1,MATCH(FA$5,'Daten Elementary'!$A:$A,0)-1,MATCH(AM63,'Daten Elementary'!$A$424:$ADO$424,0)-1)),0,OFFSET('Daten Elementary'!$A$1,MATCH(FA$5,'Daten Elementary'!$A:$A,0)-1,MATCH(AM63,'Daten Elementary'!$A$424:$ADO$424,0)-1))*1000</f>
        <v>0</v>
      </c>
      <c r="FB63" s="314">
        <f ca="1">IF(ISERROR(OFFSET('Daten Elementary'!$A$1,MATCH(FB$5,'Daten Elementary'!$A:$A,0)-1,MATCH(AN63,'Daten Elementary'!$A$424:$ADO$424,0)-1)),0,OFFSET('Daten Elementary'!$A$1,MATCH(FB$5,'Daten Elementary'!$A:$A,0)-1,MATCH(AN63,'Daten Elementary'!$A$424:$ADO$424,0)-1))*1000</f>
        <v>0</v>
      </c>
      <c r="FC63" s="314">
        <f ca="1">IF(ISERROR(OFFSET('Daten Elementary'!$A$1,MATCH(FC$5,'Daten Elementary'!$A:$A,0)-1,MATCH(AO63,'Daten Elementary'!$A$424:$ADO$424,0)-1)),0,OFFSET('Daten Elementary'!$A$1,MATCH(FC$5,'Daten Elementary'!$A:$A,0)-1,MATCH(AO63,'Daten Elementary'!$A$424:$ADO$424,0)-1))*1000</f>
        <v>0</v>
      </c>
      <c r="FD63" s="314">
        <f ca="1">IF(ISERROR(OFFSET('Daten Elementary'!$A$1,MATCH(FD$5,'Daten Elementary'!$A:$A,0)-1,MATCH(AP63,'Daten Elementary'!$A$424:$ADO$424,0)-1)),0,OFFSET('Daten Elementary'!$A$1,MATCH(FD$5,'Daten Elementary'!$A:$A,0)-1,MATCH(AP63,'Daten Elementary'!$A$424:$ADO$424,0)-1))*1000</f>
        <v>3.4050115000000001</v>
      </c>
      <c r="FE63" s="314">
        <f t="shared" ca="1" si="33"/>
        <v>3.4050115000000001</v>
      </c>
      <c r="FF63" s="314">
        <f ca="1">IF(ISERROR(OFFSET('Daten Elementary'!$A$1,MATCH(FF$5,'Daten Elementary'!$A:$A,0)-1,MATCH(AQ63,'Daten Elementary'!$A$424:$ADO$424,0)-1)),0,OFFSET('Daten Elementary'!$A$1,MATCH(FF$5,'Daten Elementary'!$A:$A,0)-1,MATCH(AQ63,'Daten Elementary'!$A$424:$ADO$424,0)-1))*1000</f>
        <v>0</v>
      </c>
      <c r="FG63" s="314">
        <f ca="1">IF(ISERROR(OFFSET('Daten Elementary'!$A$1,MATCH(FG$5,'Daten Elementary'!$A:$A,0)-1,MATCH(AR63,'Daten Elementary'!$A$424:$ADO$424,0)-1)),0,OFFSET('Daten Elementary'!$A$1,MATCH(FG$5,'Daten Elementary'!$A:$A,0)-1,MATCH(AR63,'Daten Elementary'!$A$424:$ADO$424,0)-1))*1000</f>
        <v>18.669857</v>
      </c>
      <c r="FH63" s="314">
        <f ca="1">IF(ISERROR(OFFSET('Daten Elementary'!$A$1,MATCH(FH$5,'Daten Elementary'!$A:$A,0)-1,MATCH(AS63,'Daten Elementary'!$A$424:$ADO$424,0)-1)),0,OFFSET('Daten Elementary'!$A$1,MATCH(FH$5,'Daten Elementary'!$A:$A,0)-1,MATCH(AS63,'Daten Elementary'!$A$424:$ADO$424,0)-1))*1000</f>
        <v>7.9256269000000001</v>
      </c>
      <c r="FI63" s="315">
        <f t="shared" ca="1" si="34"/>
        <v>30.000495400000002</v>
      </c>
      <c r="FJ63" s="314">
        <f ca="1">IF(ISERROR(OFFSET('Daten Elementary'!$A$1,MATCH(FJ$5,'Daten Elementary'!$A:$A,0)-1,MATCH($AT63,'Daten Elementary'!$A$424:$ADO$424,0)-1)),0,OFFSET('Daten Elementary'!$A$1,MATCH(FJ$5,'Daten Elementary'!$A:$A,0)-1,MATCH($AT63,'Daten Elementary'!$A$424:$ADO$424,0)-1))*1000</f>
        <v>30.000496000000002</v>
      </c>
      <c r="FK63" s="305">
        <f t="shared" ca="1" si="35"/>
        <v>1.0000000199996697</v>
      </c>
      <c r="FL63" s="314">
        <f ca="1">IF(ISERROR(OFFSET('Daten Elementary'!$A$1,MATCH(FL$5,'Daten Elementary'!$A:$A,0)-1,MATCH(AM63,'Daten Elementary'!$A$424:$ADO$424,0)-1)),0,OFFSET('Daten Elementary'!$A$1,MATCH(FL$5,'Daten Elementary'!$A:$A,0)-1,MATCH(AM63,'Daten Elementary'!$A$424:$ADO$424,0)-1))</f>
        <v>0</v>
      </c>
      <c r="FM63" s="314">
        <f ca="1">IF(ISERROR(OFFSET('Daten Elementary'!$A$1,MATCH(FM$5,'Daten Elementary'!$A:$A,0)-1,MATCH(AN63,'Daten Elementary'!$A$424:$ADO$424,0)-1)),0,OFFSET('Daten Elementary'!$A$1,MATCH(FM$5,'Daten Elementary'!$A:$A,0)-1,MATCH(AN63,'Daten Elementary'!$A$424:$ADO$424,0)-1))</f>
        <v>0</v>
      </c>
      <c r="FN63" s="314">
        <f ca="1">IF(ISERROR(OFFSET('Daten Elementary'!$A$1,MATCH(FN$5,'Daten Elementary'!$A:$A,0)-1,MATCH(AO63,'Daten Elementary'!$A$424:$ADO$424,0)-1)),0,OFFSET('Daten Elementary'!$A$1,MATCH(FN$5,'Daten Elementary'!$A:$A,0)-1,MATCH(AO63,'Daten Elementary'!$A$424:$ADO$424,0)-1))</f>
        <v>0</v>
      </c>
      <c r="FO63" s="314">
        <f ca="1">IF(ISERROR(OFFSET('Daten Elementary'!$A$1,MATCH(FO$5,'Daten Elementary'!$A:$A,0)-1,MATCH(AP63,'Daten Elementary'!$A$424:$ADO$424,0)-1)),0,OFFSET('Daten Elementary'!$A$1,MATCH(FO$5,'Daten Elementary'!$A:$A,0)-1,MATCH(AP63,'Daten Elementary'!$A$424:$ADO$424,0)-1))</f>
        <v>0</v>
      </c>
      <c r="FP63" s="314">
        <f t="shared" ca="1" si="36"/>
        <v>0</v>
      </c>
      <c r="FQ63" s="314">
        <f ca="1">IF(ISERROR(OFFSET('Daten Elementary'!$A$1,MATCH(FQ$5,'Daten Elementary'!$A:$A,0)-1,MATCH(AQ63,'Daten Elementary'!$A$424:$ADO$424,0)-1)),0,OFFSET('Daten Elementary'!$A$1,MATCH(FQ$5,'Daten Elementary'!$A:$A,0)-1,MATCH(AQ63,'Daten Elementary'!$A$424:$ADO$424,0)-1))</f>
        <v>0</v>
      </c>
      <c r="FR63" s="314">
        <f ca="1">IF(ISERROR(OFFSET('Daten Elementary'!$A$1,MATCH(FR$5,'Daten Elementary'!$A:$A,0)-1,MATCH(AR63,'Daten Elementary'!$A$424:$ADO$424,0)-1)),0,OFFSET('Daten Elementary'!$A$1,MATCH(FR$5,'Daten Elementary'!$A:$A,0)-1,MATCH(AR63,'Daten Elementary'!$A$424:$ADO$424,0)-1))</f>
        <v>0</v>
      </c>
      <c r="FS63" s="314">
        <f ca="1">IF(ISERROR(OFFSET('Daten Elementary'!$A$1,MATCH(FS$5,'Daten Elementary'!$A:$A,0)-1,MATCH(AS63,'Daten Elementary'!$A$424:$ADO$424,0)-1)),0,OFFSET('Daten Elementary'!$A$1,MATCH(FS$5,'Daten Elementary'!$A:$A,0)-1,MATCH(AS63,'Daten Elementary'!$A$424:$ADO$424,0)-1))</f>
        <v>0</v>
      </c>
      <c r="FT63" s="315">
        <f t="shared" ca="1" si="37"/>
        <v>0</v>
      </c>
      <c r="FU63" s="314">
        <f ca="1">IF(ISERROR(OFFSET('Daten Elementary'!$A$1,MATCH(FU$5,'Daten Elementary'!$A:$A,0)-1,MATCH($AT63,'Daten Elementary'!$A$424:$ADO$424,0)-1)),0,OFFSET('Daten Elementary'!$A$1,MATCH(FU$5,'Daten Elementary'!$A:$A,0)-1,MATCH($AT63,'Daten Elementary'!$A$424:$ADO$424,0)-1))</f>
        <v>0</v>
      </c>
      <c r="FV63" s="305">
        <f t="shared" ca="1" si="38"/>
        <v>0</v>
      </c>
      <c r="FW63" s="324"/>
      <c r="FX63" s="231" t="str">
        <f t="shared" si="39"/>
        <v>Videokonferenz (firmenspezifischer Verbrauchermix (s. unten), während 1h, pro Teilnehmer)</v>
      </c>
      <c r="FY63" s="231" t="str">
        <f t="shared" si="2"/>
        <v>Videokonferenz</v>
      </c>
      <c r="FZ63" s="231" t="str">
        <f t="shared" si="3"/>
        <v/>
      </c>
      <c r="GA63" s="231" t="str">
        <f t="shared" si="4"/>
        <v xml:space="preserve"> (firmenspezifischer Verbrauchermix (s. unten), während 1h, pro Teilnehmer)</v>
      </c>
      <c r="GB63" s="231"/>
    </row>
    <row r="64" spans="1:184" ht="16.5" hidden="1" customHeight="1" outlineLevel="1">
      <c r="A64" s="364"/>
      <c r="B64" s="365"/>
      <c r="C64" s="354" t="s">
        <v>45</v>
      </c>
      <c r="D64" s="355" t="s">
        <v>10</v>
      </c>
      <c r="E64" s="356" t="s">
        <v>175</v>
      </c>
      <c r="F64" s="86">
        <v>1</v>
      </c>
      <c r="G64" s="90">
        <v>1</v>
      </c>
      <c r="H64" s="87">
        <v>1</v>
      </c>
      <c r="I64" s="88"/>
      <c r="J64" s="88">
        <f>(0.014187+0.0075556)*800</f>
        <v>17.394080000000002</v>
      </c>
      <c r="K64" s="86">
        <v>1</v>
      </c>
      <c r="L64" s="86"/>
      <c r="M64" s="86"/>
      <c r="N64" s="82" t="s">
        <v>102</v>
      </c>
      <c r="O64" s="6">
        <f ca="1">(IF(ISERROR(INDEX(INDIRECT($D$268),MATCH($AM64,$AM$4:$AM$275,0),MATCH(O$304,INDIRECT($E$268),0))*$I64/$AD64),0,INDEX(INDIRECT($D$268),MATCH($AM64,$AM$4:$AM$275,0),MATCH(O$304,INDIRECT($E$268),0))*$I64/$AD64)+IF(ISERROR(INDEX(INDIRECT($D$268),MATCH($AN64,$AN$4:$AN$275,0),MATCH(O$305,INDIRECT($E$268),0))*$J64/$AE64),0,INDEX(INDIRECT($D$268),MATCH($AN64,$AN$4:$AN$275,0),MATCH(O$305,INDIRECT($E$268),0))*$J64/$AE64))*$AC64/$F64</f>
        <v>0</v>
      </c>
      <c r="P64" s="6">
        <f ca="1">(IF(ISERROR(INDEX(INDIRECT($D$268),MATCH($AO64,$AO$4:$AO$275,0),MATCH(P$304,INDIRECT($E$268),0))*$I64/$AD64),0,INDEX(INDIRECT($D$268),MATCH($AO64,$AO$4:$AO$275,0),MATCH(P$304,INDIRECT($E$268),0))*$I64/$AD64)+IF(ISERROR(INDEX(INDIRECT($D$268),MATCH($AP64,$AP$4:$AP$275,0),MATCH(P$305,INDIRECT($E$268),0))*$J64/$AE64),0,INDEX(INDIRECT($D$268),MATCH($AP64,$AP$4:$AP$275,0),MATCH(P$305,INDIRECT($E$268),0))*$J64/$AE64))*$AC64/$F64</f>
        <v>2.6363500000000002</v>
      </c>
      <c r="Q64" s="6">
        <f ca="1">INDEX(INDIRECT($D$268),MATCH($AQ64,$AQ$4:$AQ$284,0),MATCH(Q$4,INDIRECT($E$268),0))*$K64*$AC64/$F64/$AF64</f>
        <v>0</v>
      </c>
      <c r="R64" s="6">
        <f ca="1">INDEX(INDIRECT($D$268),MATCH($AR64,$AR$4:$AR$284,0),MATCH(R$4,INDIRECT($E$268),0))*$K64*$AC64/$F64/$AF64</f>
        <v>220.663848</v>
      </c>
      <c r="S64" s="6">
        <f ca="1">INDEX(INDIRECT($D$268),MATCH($AS64,$AS$4:$AS$284,0),MATCH(S$4,INDIRECT($E$268),0))*$K64*$AC64/$F64/$AF64</f>
        <v>14.256228799999999</v>
      </c>
      <c r="T64" s="7">
        <f t="shared" ca="1" si="53"/>
        <v>237.5564268</v>
      </c>
      <c r="U64" s="6">
        <f>IF($B$268=6,(IF(OR(AJ64="Benzin",AJ64="Diesel"),$AK64*INDEX('DIN EN 16258'!$I:$I,MATCH('mobitool-Faktoren v2.0'!$AI64,'DIN EN 16258'!$A:$A,0))*$I64/$AD64+$AL64*INDEX('DIN EN 16258'!$I:$I,MATCH('mobitool-Faktoren v2.0'!$AJ64,'DIN EN 16258'!$A:$A,0))*$I64/$AD64,IF(ISERROR($AK64*INDEX('DIN EN 16258'!$I:$I,MATCH('mobitool-Faktoren v2.0'!$AI64,'DIN EN 16258'!$A:$A,0))*$I64/$AD64),0,$AK64*INDEX('DIN EN 16258'!$I:$I,MATCH('mobitool-Faktoren v2.0'!$AI64,'DIN EN 16258'!$A:$A,0))*$I64/$AD64)+IF(ISERROR($AL64*INDEX('DIN EN 16258'!$I:$I,MATCH('mobitool-Faktoren v2.0'!$AJ64,'DIN EN 16258'!$A:$A,0))*$J64/$AE64),0,$AL64*INDEX('DIN EN 16258'!$I:$I,MATCH('mobitool-Faktoren v2.0'!$AJ64,'DIN EN 16258'!$A:$A,0))*$J64/$AE64)))*1000,
IF($B$268=1,(IF(OR(AJ64="Benzin",AJ64="Diesel"),$AK64*INDEX('DIN EN 16258'!$D:$D,MATCH('mobitool-Faktoren v2.0'!$AI64,'DIN EN 16258'!$A:$A,0))*$I64/$AD64+$AL64*INDEX('DIN EN 16258'!$D:$D,MATCH('mobitool-Faktoren v2.0'!$AJ64,'DIN EN 16258'!$A:$A,0))*$I64/$AD64,IF(ISERROR($AK64*INDEX('DIN EN 16258'!$D:$D,MATCH('mobitool-Faktoren v2.0'!$AI64,'DIN EN 16258'!$A:$A,0))*$I64/$AD64),0,$AK64*INDEX('DIN EN 16258'!$D:$D,MATCH('mobitool-Faktoren v2.0'!$AI64,'DIN EN 16258'!$A:$A,0))*$I64/$AD64)+IF(ISERROR($AL64*INDEX('DIN EN 16258'!$D:$D,MATCH('mobitool-Faktoren v2.0'!$AJ64,'DIN EN 16258'!$A:$A,0))*$J64/$AE64),0,$AL64*INDEX('DIN EN 16258'!$D:$D,MATCH('mobitool-Faktoren v2.0'!$AJ64,'DIN EN 16258'!$A:$A,0))*$J64/$AE64))),0))*$AC64/$F64</f>
        <v>0</v>
      </c>
      <c r="V64" s="6">
        <f>IF($B$268=6,(IF(OR(AJ64="Benzin",AJ64="Diesel"),$AK64*INDEX('DIN EN 16258'!$L:$L,MATCH('mobitool-Faktoren v2.0'!$AI64,'DIN EN 16258'!$A:$A,0))*$I64/$AD64+$AL64*INDEX('DIN EN 16258'!$L:$L,MATCH('mobitool-Faktoren v2.0'!$AJ64,'DIN EN 16258'!$A:$A,0))*$I64/$AD64,IF(ISERROR($AK64*INDEX('DIN EN 16258'!$L:$L,MATCH('mobitool-Faktoren v2.0'!$AI64,'DIN EN 16258'!$A:$A,0))*$I64/$AD64),0,$AK64*INDEX('DIN EN 16258'!$L:$L,MATCH('mobitool-Faktoren v2.0'!$AI64,'DIN EN 16258'!$A:$A,0))*$I64/$AD64)+IF(ISERROR($AL64*INDEX('DIN EN 16258'!$L:$L,MATCH('mobitool-Faktoren v2.0'!$AJ64,'DIN EN 16258'!$A:$A,0))*$J64/$AE64),0,$AL64*INDEX('DIN EN 16258'!$L:$L,MATCH('mobitool-Faktoren v2.0'!$AJ64,'DIN EN 16258'!$A:$A,0))*$J64/$AE64)))*1000,
IF($B$268=1,(IF(OR(AJ64="Benzin",AJ64="Diesel"),$AK64*INDEX('DIN EN 16258'!$F:$F,MATCH('mobitool-Faktoren v2.0'!$AI64,'DIN EN 16258'!$A:$A,0))*$I64/$AD64+$AL64*INDEX('DIN EN 16258'!$F:$F,MATCH('mobitool-Faktoren v2.0'!$AJ64,'DIN EN 16258'!$A:$A,0))*$I64/$AD64,IF(ISERROR($AK64*INDEX('DIN EN 16258'!$F:$F,MATCH('mobitool-Faktoren v2.0'!$AI64,'DIN EN 16258'!$A:$A,0))*$I64/$AD64),0,$AK64*INDEX('DIN EN 16258'!$F:$F,MATCH('mobitool-Faktoren v2.0'!$AI64,'DIN EN 16258'!$A:$A,0))*$I64/$AD64)+IF(ISERROR($AL64*INDEX('DIN EN 16258'!$F:$F,MATCH('mobitool-Faktoren v2.0'!$AJ64,'DIN EN 16258'!$A:$A,0))*$J64/$AE64),0,$AL64*INDEX('DIN EN 16258'!$F:$F,MATCH('mobitool-Faktoren v2.0'!$AJ64,'DIN EN 16258'!$A:$A,0))*$J64/$AE64))),0))*$AC64/$F64</f>
        <v>1.0518563016508802</v>
      </c>
      <c r="W64" s="6" t="s">
        <v>892</v>
      </c>
      <c r="X64" s="39" t="s">
        <v>162</v>
      </c>
      <c r="Y64" s="300"/>
      <c r="Z64" s="300"/>
      <c r="AA64" s="299"/>
      <c r="AB64" s="299"/>
      <c r="AC64" s="366">
        <v>8</v>
      </c>
      <c r="AD64" s="298"/>
      <c r="AE64" s="298">
        <f>(0.014187+0.0075556)*800</f>
        <v>17.394080000000002</v>
      </c>
      <c r="AF64" s="299">
        <v>1</v>
      </c>
      <c r="AG64" s="299"/>
      <c r="AH64" s="299"/>
      <c r="AI64" s="301"/>
      <c r="AJ64" s="301" t="s">
        <v>626</v>
      </c>
      <c r="AK64" s="301"/>
      <c r="AL64" s="329">
        <f>0.014187+0.0075556</f>
        <v>2.1742600000000001E-2</v>
      </c>
      <c r="AM64" s="202" t="s">
        <v>81</v>
      </c>
      <c r="AN64" s="330" t="s">
        <v>664</v>
      </c>
      <c r="AO64" s="202" t="s">
        <v>81</v>
      </c>
      <c r="AP64" s="202" t="s">
        <v>347</v>
      </c>
      <c r="AQ64" s="330" t="s">
        <v>666</v>
      </c>
      <c r="AR64" s="202" t="s">
        <v>343</v>
      </c>
      <c r="AS64" s="202" t="s">
        <v>344</v>
      </c>
      <c r="AT64" s="202" t="s">
        <v>346</v>
      </c>
      <c r="AU64" s="303">
        <f ca="1">IF(ISERROR(OFFSET('Daten KEA'!$A$1,MATCH(AU$5,'Daten KEA'!$A:$A,0)-1,MATCH(AM64,'Daten KEA'!$A$424:$ADO$424,0)-1)),0,OFFSET('Daten KEA'!$A$1,MATCH(AU$5,'Daten KEA'!$A:$A,0)-1,MATCH(AM64,'Daten KEA'!$A$424:$ADO$424,0)-1))+IF(ISERROR(AK64*INDEX('Energiefaktoren Ecoinvent'!$D:$D,MATCH('mobitool-Faktoren v2.0'!AI64,'Energiefaktoren Ecoinvent'!$A:$A,0))),0,AK64*INDEX('Energiefaktoren Ecoinvent'!$D:$D,MATCH('mobitool-Faktoren v2.0'!AI64,'Energiefaktoren Ecoinvent'!$A:$A,0)))+IF(OR(AJ64="Benzin",AJ64="Diesel"),IF(ISERROR(OFFSET('Daten KEA'!$A$1,MATCH(AV$5,'Daten KEA'!$A:$A,0)-1,MATCH(AN64,'Daten KEA'!$A$424:$ADO$424,0)-1)),0,OFFSET('Daten KEA'!$A$1,MATCH(AV$5,'Daten KEA'!$A:$A,0)-1,MATCH(AN64,'Daten KEA'!$A$424:$ADO$424,0)-1))+IF(ISERROR(AL64*INDEX('Energiefaktoren Ecoinvent'!$D:$D,MATCH('mobitool-Faktoren v2.0'!AJ64,'Energiefaktoren Ecoinvent'!$A:$A,0))),0,AL64*INDEX('Energiefaktoren Ecoinvent'!$D:$D,MATCH('mobitool-Faktoren v2.0'!AJ64,'Energiefaktoren Ecoinvent'!$A:$A,0))),0)</f>
        <v>0</v>
      </c>
      <c r="AV64" s="303">
        <f ca="1">IF(OR(AJ64="Benzin",AJ64="Diesel"),0,IF(ISERROR(OFFSET('Daten KEA'!$A$1,MATCH(AV$5,'Daten KEA'!$A:$A,0)-1,MATCH(AN64,'Daten KEA'!$A$424:$ADO$424,0)-1)),0,OFFSET('Daten KEA'!$A$1,MATCH(AV$5,'Daten KEA'!$A:$A,0)-1,MATCH(AN64,'Daten KEA'!$A$424:$ADO$424,0)-1))+IF(ISERROR(AL64*INDEX('Energiefaktoren Ecoinvent'!$D:$D,MATCH('mobitool-Faktoren v2.0'!AJ64,'Energiefaktoren Ecoinvent'!$A:$A,0))),0,AL64*INDEX('Energiefaktoren Ecoinvent'!$D:$D,MATCH('mobitool-Faktoren v2.0'!AJ64,'Energiefaktoren Ecoinvent'!$A:$A,0))))</f>
        <v>7.827336E-2</v>
      </c>
      <c r="AW64" s="303">
        <f ca="1">IF(ISERROR(OFFSET('Daten KEA'!$A$1,MATCH(AW$5,'Daten KEA'!$A:$A,0)-1,MATCH(AO64,'Daten KEA'!$A$424:$ADO$424,0)-1)),0,OFFSET('Daten KEA'!$A$1,MATCH(AW$5,'Daten KEA'!$A:$A,0)-1,MATCH(AO64,'Daten KEA'!$A$424:$ADO$424,0)-1))-IF(ISERROR(AK64*INDEX('Energiefaktoren Ecoinvent'!$D:$D,MATCH('mobitool-Faktoren v2.0'!AI64,'Energiefaktoren Ecoinvent'!$A:$A,0))),0,AK64*INDEX('Energiefaktoren Ecoinvent'!$D:$D,MATCH('mobitool-Faktoren v2.0'!AI64,'Energiefaktoren Ecoinvent'!$A:$A,0)))+IF(OR(AJ64="Benzin",AJ64="Diesel"),IF(ISERROR(OFFSET('Daten KEA'!$A$1,MATCH(AX$5,'Daten KEA'!$A:$A,0)-1,MATCH(AP64,'Daten KEA'!$A$424:$ADO$424,0)-1)),0,OFFSET('Daten KEA'!$A$1,MATCH(AX$5,'Daten KEA'!$A:$A,0)-1,MATCH(AP64,'Daten KEA'!$A$424:$ADO$424,0)-1))-IF(ISERROR(AL64*INDEX('Energiefaktoren Ecoinvent'!$D:$D,MATCH('mobitool-Faktoren v2.0'!AJ64,'Energiefaktoren Ecoinvent'!$A:$A,0))),0,AL64*INDEX('Energiefaktoren Ecoinvent'!$D:$D,MATCH('mobitool-Faktoren v2.0'!AJ64,'Energiefaktoren Ecoinvent'!$A:$A,0))),0)</f>
        <v>0</v>
      </c>
      <c r="AX64" s="303">
        <f ca="1">IF(OR(AJ64="Benzin",AJ64="Diesel"),0,IF(ISERROR(OFFSET('Daten KEA'!$A$1,MATCH(AX$5,'Daten KEA'!$A:$A,0)-1,MATCH(AP64,'Daten KEA'!$A$424:$ADO$424,0)-1)),0,OFFSET('Daten KEA'!$A$1,MATCH(AX$5,'Daten KEA'!$A:$A,0)-1,MATCH(AP64,'Daten KEA'!$A$424:$ADO$424,0)-1))-IF(ISERROR(AL64*INDEX('Energiefaktoren Ecoinvent'!$D:$D,MATCH('mobitool-Faktoren v2.0'!AJ64,'Energiefaktoren Ecoinvent'!$A:$A,0))),0,AL64*INDEX('Energiefaktoren Ecoinvent'!$D:$D,MATCH('mobitool-Faktoren v2.0'!AJ64,'Energiefaktoren Ecoinvent'!$A:$A,0))))</f>
        <v>1.6364523000000006E-2</v>
      </c>
      <c r="AY64" s="303">
        <f t="shared" ca="1" si="5"/>
        <v>9.4637883000000006E-2</v>
      </c>
      <c r="AZ64" s="303">
        <f ca="1">IF(ISERROR(OFFSET('Daten KEA'!$A$1,MATCH(AZ$5,'Daten KEA'!$A:$A,0)-1,MATCH(AQ64,'Daten KEA'!$A$424:$ADO$424,0)-1)),0,OFFSET('Daten KEA'!$A$1,MATCH(AZ$5,'Daten KEA'!$A:$A,0)-1,MATCH(AQ64,'Daten KEA'!$A$424:$ADO$424,0)-1))</f>
        <v>0</v>
      </c>
      <c r="BA64" s="303">
        <f ca="1">IF(ISERROR(OFFSET('Daten KEA'!$A$1,MATCH(BA$5,'Daten KEA'!$A:$A,0)-1,MATCH(AR64,'Daten KEA'!$A$424:$ADO$424,0)-1)),0,OFFSET('Daten KEA'!$A$1,MATCH(BA$5,'Daten KEA'!$A:$A,0)-1,MATCH(AR64,'Daten KEA'!$A$424:$ADO$424,0)-1))</f>
        <v>0.35016439999999999</v>
      </c>
      <c r="BB64" s="303">
        <f ca="1">IF(ISERROR(OFFSET('Daten KEA'!$A$1,MATCH(BB$5,'Daten KEA'!$A:$A,0)-1,MATCH(AS64,'Daten KEA'!$A$424:$ADO$424,0)-1)),0,OFFSET('Daten KEA'!$A$1,MATCH(BB$5,'Daten KEA'!$A:$A,0)-1,MATCH(AS64,'Daten KEA'!$A$424:$ADO$424,0)-1))</f>
        <v>0.13829267000000001</v>
      </c>
      <c r="BC64" s="304">
        <f t="shared" ca="1" si="46"/>
        <v>0.58309495300000003</v>
      </c>
      <c r="BD64" s="303">
        <f ca="1">IF(ISERROR(OFFSET('Daten KEA'!$A$1,MATCH(BD$5,'Daten KEA'!$A:$A,0)-1,MATCH(AT64,'Daten KEA'!$A$424:$ADO$424,0)-1)),0,OFFSET('Daten KEA'!$A$1,MATCH(BD$5,'Daten KEA'!$A:$A,0)-1,MATCH(AT64,'Daten KEA'!$A$424:$ADO$424,0)-1))</f>
        <v>0.58309496000000005</v>
      </c>
      <c r="BE64" s="305">
        <f t="shared" ca="1" si="7"/>
        <v>1.000000012004906</v>
      </c>
      <c r="BF64" s="306">
        <f ca="1">IF(ISERROR(OFFSET('Daten KEA'!$A$1,MATCH(BF$5,'Daten KEA'!$A:$A,0)-1,MATCH(AM64,'Daten KEA'!$A$424:$ADO$424,0)-1)),0,OFFSET('Daten KEA'!$A$1,MATCH(BF$5,'Daten KEA'!$A:$A,0)-1,MATCH(AM64,'Daten KEA'!$A$424:$ADO$424,0)-1))+IF(ISERROR($AK64*INDEX('Energiefaktoren Ecoinvent'!$H:$H,MATCH('mobitool-Faktoren v2.0'!$AI64,'Energiefaktoren Ecoinvent'!$A:$A,0))),0,$AK64*INDEX('Energiefaktoren Ecoinvent'!$H:$H,MATCH('mobitool-Faktoren v2.0'!$AI64,'Energiefaktoren Ecoinvent'!$A:$A,0)))+IF(OR(AJ64="Benzin",AJ64="Diesel"),IF(ISERROR(OFFSET('Daten KEA'!$A$1,MATCH(BG$5,'Daten KEA'!$A:$A,0)-1,MATCH(AN64,'Daten KEA'!$A$424:$ADO$424,0)-1)),0,OFFSET('Daten KEA'!$A$1,MATCH(BG$5,'Daten KEA'!$A:$A,0)-1,MATCH(AN64,'Daten KEA'!$A$424:$ADO$424,0)-1))+IF(ISERROR($AL64*INDEX('Energiefaktoren Ecoinvent'!$H:$H,MATCH('mobitool-Faktoren v2.0'!$AJ64,'Energiefaktoren Ecoinvent'!$A:$A,0))),0,$AL64*INDEX('Energiefaktoren Ecoinvent'!$H:$H,MATCH('mobitool-Faktoren v2.0'!$AJ64,'Energiefaktoren Ecoinvent'!$A:$A,0))),0)</f>
        <v>0</v>
      </c>
      <c r="BG64" s="306">
        <f ca="1">IF(OR(AJ64="Benzin",AJ64="Diesel"),0,IF(ISERROR(OFFSET('Daten KEA'!$A$1,MATCH(BG$5,'Daten KEA'!$A:$A,0)-1,MATCH(AN64,'Daten KEA'!$A$424:$ADO$424,0)-1)),0,OFFSET('Daten KEA'!$A$1,MATCH(BG$5,'Daten KEA'!$A:$A,0)-1,MATCH(AN64,'Daten KEA'!$A$424:$ADO$424,0)-1))+IF(ISERROR($AL64*INDEX('Energiefaktoren Ecoinvent'!$H:$H,MATCH('mobitool-Faktoren v2.0'!$AJ64,'Energiefaktoren Ecoinvent'!$A:$A,0))),0,$AL64*INDEX('Energiefaktoren Ecoinvent'!$H:$H,MATCH('mobitool-Faktoren v2.0'!$AJ64,'Energiefaktoren Ecoinvent'!$A:$A,0))))</f>
        <v>0</v>
      </c>
      <c r="BH64" s="306">
        <f ca="1">IF(ISERROR(OFFSET('Daten KEA'!$A$1,MATCH(BH$5,'Daten KEA'!$A:$A,0)-1,MATCH(AO64,'Daten KEA'!$A$424:$ADO$424,0)-1)),0,OFFSET('Daten KEA'!$A$1,MATCH(BH$5,'Daten KEA'!$A:$A,0)-1,MATCH(AO64,'Daten KEA'!$A$424:$ADO$424,0)-1))-IF(ISERROR($AK64*INDEX('Energiefaktoren Ecoinvent'!$H:$H,MATCH('mobitool-Faktoren v2.0'!$AI64,'Energiefaktoren Ecoinvent'!$A:$A,0))),0,$AK64*INDEX('Energiefaktoren Ecoinvent'!$H:$H,MATCH('mobitool-Faktoren v2.0'!$AI64,'Energiefaktoren Ecoinvent'!$A:$A,0)))+IF(OR(AJ64="Benzin",AJ64="Diesel"),IF(ISERROR(OFFSET('Daten KEA'!$A$1,MATCH(BI$5,'Daten KEA'!$A:$A,0)-1,MATCH(AP64,'Daten KEA'!$A$424:$ADO$424,0)-1)),0,OFFSET('Daten KEA'!$A$1,MATCH(BI$5,'Daten KEA'!$A:$A,0)-1,MATCH(AP64,'Daten KEA'!$A$424:$ADO$424,0)-1))-IF(ISERROR($AL64*INDEX('Energiefaktoren Ecoinvent'!$H:$H,MATCH('mobitool-Faktoren v2.0'!$AJ64,'Energiefaktoren Ecoinvent'!$A:$A,0))),0,$AL64*INDEX('Energiefaktoren Ecoinvent'!$H:$H,MATCH('mobitool-Faktoren v2.0'!$AJ64,'Energiefaktoren Ecoinvent'!$A:$A,0))),0)</f>
        <v>0</v>
      </c>
      <c r="BI64" s="306">
        <f ca="1">IF(OR(AJ64="Benzin",AJ64="Diesel"),0,IF(ISERROR(OFFSET('Daten KEA'!$A$1,MATCH(BI$5,'Daten KEA'!$A:$A,0)-1,MATCH(AP64,'Daten KEA'!$A$424:$ADO$424,0)-1)),0,OFFSET('Daten KEA'!$A$1,MATCH(BI$5,'Daten KEA'!$A:$A,0)-1,MATCH(AP64,'Daten KEA'!$A$424:$ADO$424,0)-1))-IF(ISERROR($AL64*INDEX('Energiefaktoren Ecoinvent'!$H:$H,MATCH('mobitool-Faktoren v2.0'!$AJ64,'Energiefaktoren Ecoinvent'!$A:$A,0))),0,$AL64*INDEX('Energiefaktoren Ecoinvent'!$H:$H,MATCH('mobitool-Faktoren v2.0'!$AJ64,'Energiefaktoren Ecoinvent'!$A:$A,0))))</f>
        <v>2.7412068154717001E-3</v>
      </c>
      <c r="BJ64" s="306">
        <f t="shared" ca="1" si="41"/>
        <v>2.7412068154717001E-3</v>
      </c>
      <c r="BK64" s="306">
        <f ca="1">IF(ISERROR(OFFSET('Daten KEA'!$A$1,MATCH(BK$5,'Daten KEA'!$A:$A,0)-1,MATCH(AQ64,'Daten KEA'!$A$424:$ADO$424,0)-1)),0,OFFSET('Daten KEA'!$A$1,MATCH(BK$5,'Daten KEA'!$A:$A,0)-1,MATCH(AQ64,'Daten KEA'!$A$424:$ADO$424,0)-1))</f>
        <v>0</v>
      </c>
      <c r="BL64" s="306">
        <f ca="1">IF(ISERROR(OFFSET('Daten KEA'!$A$1,MATCH(BL$5,'Daten KEA'!$A:$A,0)-1,MATCH(AR64,'Daten KEA'!$A$424:$ADO$424,0)-1)),0,OFFSET('Daten KEA'!$A$1,MATCH(BL$5,'Daten KEA'!$A:$A,0)-1,MATCH(AR64,'Daten KEA'!$A$424:$ADO$424,0)-1))</f>
        <v>0.31380901435220004</v>
      </c>
      <c r="BM64" s="306">
        <f ca="1">IF(ISERROR(OFFSET('Daten KEA'!$A$1,MATCH(BM$5,'Daten KEA'!$A:$A,0)-1,MATCH(AS64,'Daten KEA'!$A$424:$ADO$424,0)-1)),0,OFFSET('Daten KEA'!$A$1,MATCH(BM$5,'Daten KEA'!$A:$A,0)-1,MATCH(AS64,'Daten KEA'!$A$424:$ADO$424,0)-1))</f>
        <v>0.111615433227974</v>
      </c>
      <c r="BN64" s="307">
        <f t="shared" ca="1" si="43"/>
        <v>0.42816565439564575</v>
      </c>
      <c r="BO64" s="306">
        <f ca="1">IF(ISERROR(OFFSET('Daten KEA'!$A$1,MATCH(BO$5,'Daten KEA'!$A:$A,0)-1,MATCH(AT64,'Daten KEA'!$A$424:$ADO$424,0)-1)),0,OFFSET('Daten KEA'!$A$1,MATCH(BO$5,'Daten KEA'!$A:$A,0)-1,MATCH(AT64,'Daten KEA'!$A$424:$ADO$424,0)-1))</f>
        <v>0.42816566156559993</v>
      </c>
      <c r="BP64" s="305">
        <f t="shared" ca="1" si="8"/>
        <v>1.0000000167457481</v>
      </c>
      <c r="BQ64" s="308">
        <f ca="1">IF(ISERROR(OFFSET('Daten GWP'!$A$1,MATCH(BQ$5,'Daten GWP'!$A:$A,0)-1,MATCH(AM64,'Daten GWP'!$A$424:$ADO$424,0)-1)),0,OFFSET('Daten GWP'!$A$1,MATCH(BQ$5,'Daten GWP'!$A:$A,0)-1,MATCH(AM64,'Daten GWP'!$A$424:$ADO$424,0)-1))*1000</f>
        <v>0</v>
      </c>
      <c r="BR64" s="308">
        <f ca="1">IF(ISERROR(OFFSET('Daten GWP'!$A$1,MATCH(BR$5,'Daten GWP'!$A:$A,0)-1,MATCH(AN64,'Daten GWP'!$A$424:$ADO$424,0)-1)),0,OFFSET('Daten GWP'!$A$1,MATCH(BR$5,'Daten GWP'!$A:$A,0)-1,MATCH(AN64,'Daten GWP'!$A$424:$ADO$424,0)-1))*1000</f>
        <v>0</v>
      </c>
      <c r="BS64" s="308">
        <f ca="1">IF(ISERROR(OFFSET('Daten GWP'!$A$1,MATCH(BS$5,'Daten GWP'!$A:$A,0)-1,MATCH(AO64,'Daten GWP'!$A$424:$ADO$424,0)-1)),0,OFFSET('Daten GWP'!$A$1,MATCH(BS$5,'Daten GWP'!$A:$A,0)-1,MATCH(AO64,'Daten GWP'!$A$424:$ADO$424,0)-1))*1000</f>
        <v>0</v>
      </c>
      <c r="BT64" s="308">
        <f ca="1">IF(ISERROR(OFFSET('Daten GWP'!$A$1,MATCH(BT$5,'Daten GWP'!$A:$A,0)-1,MATCH(AP64,'Daten GWP'!$A$424:$ADO$424,0)-1)),0,OFFSET('Daten GWP'!$A$1,MATCH(BT$5,'Daten GWP'!$A:$A,0)-1,MATCH(AP64,'Daten GWP'!$A$424:$ADO$424,0)-1))*1000</f>
        <v>0.32954375000000002</v>
      </c>
      <c r="BU64" s="308">
        <f t="shared" ca="1" si="9"/>
        <v>0.32954375000000002</v>
      </c>
      <c r="BV64" s="308">
        <f ca="1">IF(ISERROR(OFFSET('Daten GWP'!$A$1,MATCH(BV$5,'Daten GWP'!$A:$A,0)-1,MATCH(AQ64,'Daten GWP'!$A$424:$ADO$424,0)-1)),0,OFFSET('Daten GWP'!$A$1,MATCH(BV$5,'Daten GWP'!$A:$A,0)-1,MATCH(AQ64,'Daten GWP'!$A$424:$ADO$424,0)-1))*1000</f>
        <v>0</v>
      </c>
      <c r="BW64" s="308">
        <f ca="1">IF(ISERROR(OFFSET('Daten GWP'!$A$1,MATCH(BW$5,'Daten GWP'!$A:$A,0)-1,MATCH(AR64,'Daten GWP'!$A$424:$ADO$424,0)-1)),0,OFFSET('Daten GWP'!$A$1,MATCH(BW$5,'Daten GWP'!$A:$A,0)-1,MATCH(AR64,'Daten GWP'!$A$424:$ADO$424,0)-1))*1000</f>
        <v>27.582981</v>
      </c>
      <c r="BX64" s="308">
        <f ca="1">IF(ISERROR(OFFSET('Daten GWP'!$A$1,MATCH(BX$5,'Daten GWP'!$A:$A,0)-1,MATCH(AS64,'Daten GWP'!$A$424:$ADO$424,0)-1)),0,OFFSET('Daten GWP'!$A$1,MATCH(BX$5,'Daten GWP'!$A:$A,0)-1,MATCH(AS64,'Daten GWP'!$A$424:$ADO$424,0)-1))*1000</f>
        <v>1.7820285999999999</v>
      </c>
      <c r="BY64" s="309">
        <f t="shared" ca="1" si="44"/>
        <v>29.69455335</v>
      </c>
      <c r="BZ64" s="308">
        <f ca="1">IF(ISERROR(OFFSET('Daten GWP'!$A$1,MATCH(BZ$5,'Daten GWP'!$A:$A,0)-1,MATCH(AT64,'Daten GWP'!$A$424:$ADO$424,0)-1)),0,OFFSET('Daten GWP'!$A$1,MATCH(BZ$5,'Daten GWP'!$A:$A,0)-1,MATCH(AT64,'Daten GWP'!$A$424:$ADO$424,0)-1))*1000</f>
        <v>29.694554</v>
      </c>
      <c r="CA64" s="305">
        <f t="shared" ca="1" si="11"/>
        <v>1.0000000218895362</v>
      </c>
      <c r="CB64" s="310">
        <f ca="1">IF(ISERROR(OFFSET('Daten Elementary'!$A$1,MATCH(CB$5,'Daten Elementary'!$A:$A,0)-1,MATCH(AM64,'Daten Elementary'!$A$424:$ADO$424,0)-1)),0,OFFSET('Daten Elementary'!$A$1,MATCH(CB$5,'Daten Elementary'!$A:$A,0)-1,MATCH(AM64,'Daten Elementary'!$A$424:$ADO$424,0)-1))*1000000</f>
        <v>0</v>
      </c>
      <c r="CC64" s="310">
        <f ca="1">IF(ISERROR(OFFSET('Daten Elementary'!$A$1,MATCH(CC$5,'Daten Elementary'!$A:$A,0)-1,MATCH(AN64,'Daten Elementary'!$A$424:$ADO$424,0)-1)),0,OFFSET('Daten Elementary'!$A$1,MATCH(CC$5,'Daten Elementary'!$A:$A,0)-1,MATCH(AN64,'Daten Elementary'!$A$424:$ADO$424,0)-1))*1000000</f>
        <v>0</v>
      </c>
      <c r="CD64" s="310">
        <f ca="1">IF(ISERROR(OFFSET('Daten Elementary'!$A$1,MATCH(CD$5,'Daten Elementary'!$A:$A,0)-1,MATCH(AO64,'Daten Elementary'!$A$424:$ADO$424,0)-1)),0,OFFSET('Daten Elementary'!$A$1,MATCH(CD$5,'Daten Elementary'!$A:$A,0)-1,MATCH(AO64,'Daten Elementary'!$A$424:$ADO$424,0)-1))*1000000</f>
        <v>0</v>
      </c>
      <c r="CE64" s="310">
        <f ca="1">IF(ISERROR(OFFSET('Daten Elementary'!$A$1,MATCH(CE$5,'Daten Elementary'!$A:$A,0)-1,MATCH(AP64,'Daten Elementary'!$A$424:$ADO$424,0)-1)),0,OFFSET('Daten Elementary'!$A$1,MATCH(CE$5,'Daten Elementary'!$A:$A,0)-1,MATCH(AP64,'Daten Elementary'!$A$424:$ADO$424,0)-1))*1000000</f>
        <v>0.41120122999999997</v>
      </c>
      <c r="CF64" s="310">
        <f t="shared" ca="1" si="12"/>
        <v>0.41120122999999997</v>
      </c>
      <c r="CG64" s="310">
        <f ca="1">IF(ISERROR(OFFSET('Daten Elementary'!$A$1,MATCH(CG$5,'Daten Elementary'!$A:$A,0)-1,MATCH(AQ64,'Daten Elementary'!$A$424:$ADO$424,0)-1)),0,OFFSET('Daten Elementary'!$A$1,MATCH(CG$5,'Daten Elementary'!$A:$A,0)-1,MATCH(AQ64,'Daten Elementary'!$A$424:$ADO$424,0)-1))*1000000</f>
        <v>0</v>
      </c>
      <c r="CH64" s="310">
        <f ca="1">IF(ISERROR(OFFSET('Daten Elementary'!$A$1,MATCH(CH$5,'Daten Elementary'!$A:$A,0)-1,MATCH(AR64,'Daten Elementary'!$A$424:$ADO$424,0)-1)),0,OFFSET('Daten Elementary'!$A$1,MATCH(CH$5,'Daten Elementary'!$A:$A,0)-1,MATCH(AR64,'Daten Elementary'!$A$424:$ADO$424,0)-1))*1000000</f>
        <v>10.421821999999999</v>
      </c>
      <c r="CI64" s="310">
        <f ca="1">IF(ISERROR(OFFSET('Daten Elementary'!$A$1,MATCH(CI$5,'Daten Elementary'!$A:$A,0)-1,MATCH(AS64,'Daten Elementary'!$A$424:$ADO$424,0)-1)),0,OFFSET('Daten Elementary'!$A$1,MATCH(CI$5,'Daten Elementary'!$A:$A,0)-1,MATCH(AS64,'Daten Elementary'!$A$424:$ADO$424,0)-1))*1000000</f>
        <v>1.2199964999999999</v>
      </c>
      <c r="CJ64" s="311">
        <f t="shared" ca="1" si="13"/>
        <v>12.053019729999999</v>
      </c>
      <c r="CK64" s="310">
        <f ca="1">IF(ISERROR(OFFSET('Daten Elementary'!$A$1,MATCH(CK$5,'Daten Elementary'!$A:$A,0)-1,MATCH($AT64,'Daten Elementary'!$A$424:$ADO$424,0)-1)),0,OFFSET('Daten Elementary'!$A$1,MATCH(CK$5,'Daten Elementary'!$A:$A,0)-1,MATCH($AT64,'Daten Elementary'!$A$424:$ADO$424,0)-1))*1000000</f>
        <v>12.05302</v>
      </c>
      <c r="CL64" s="305">
        <f t="shared" ca="1" si="14"/>
        <v>1.0000000224010255</v>
      </c>
      <c r="CM64" s="312">
        <f ca="1">IF(ISERROR(OFFSET('Daten Elementary'!$A$1,MATCH(CM$5,'Daten Elementary'!$A:$A,0)-1,MATCH(AM64,'Daten Elementary'!$A$424:$ADO$424,0)-1)),0,OFFSET('Daten Elementary'!$A$1,MATCH(CM$5,'Daten Elementary'!$A:$A,0)-1,MATCH(AM64,'Daten Elementary'!$A$424:$ADO$424,0)-1))*1000000</f>
        <v>0</v>
      </c>
      <c r="CN64" s="312">
        <f ca="1">IF(ISERROR(OFFSET('Daten Elementary'!$A$1,MATCH(CN$5,'Daten Elementary'!$A:$A,0)-1,MATCH(AN64,'Daten Elementary'!$A$424:$ADO$424,0)-1)),0,OFFSET('Daten Elementary'!$A$1,MATCH(CN$5,'Daten Elementary'!$A:$A,0)-1,MATCH(AN64,'Daten Elementary'!$A$424:$ADO$424,0)-1))*1000000</f>
        <v>0</v>
      </c>
      <c r="CO64" s="312">
        <f ca="1">IF(ISERROR(OFFSET('Daten Elementary'!$A$1,MATCH(CO$5,'Daten Elementary'!$A:$A,0)-1,MATCH(AO64,'Daten Elementary'!$A$424:$ADO$424,0)-1)),0,OFFSET('Daten Elementary'!$A$1,MATCH(CO$5,'Daten Elementary'!$A:$A,0)-1,MATCH(AO64,'Daten Elementary'!$A$424:$ADO$424,0)-1))*1000000</f>
        <v>0</v>
      </c>
      <c r="CP64" s="312">
        <f ca="1">IF(ISERROR(OFFSET('Daten Elementary'!$A$1,MATCH(CP$5,'Daten Elementary'!$A:$A,0)-1,MATCH(AP64,'Daten Elementary'!$A$424:$ADO$424,0)-1)),0,OFFSET('Daten Elementary'!$A$1,MATCH(CP$5,'Daten Elementary'!$A:$A,0)-1,MATCH(AP64,'Daten Elementary'!$A$424:$ADO$424,0)-1))*1000000</f>
        <v>0.19864248000000001</v>
      </c>
      <c r="CQ64" s="312">
        <f t="shared" ca="1" si="15"/>
        <v>0.19864248000000001</v>
      </c>
      <c r="CR64" s="312">
        <f ca="1">IF(ISERROR(OFFSET('Daten Elementary'!$A$1,MATCH(CR$5,'Daten Elementary'!$A:$A,0)-1,MATCH(AQ64,'Daten Elementary'!$A$424:$ADO$424,0)-1)),0,OFFSET('Daten Elementary'!$A$1,MATCH(CR$5,'Daten Elementary'!$A:$A,0)-1,MATCH(AQ64,'Daten Elementary'!$A$424:$ADO$424,0)-1))*1000000</f>
        <v>0</v>
      </c>
      <c r="CS64" s="312">
        <f ca="1">IF(ISERROR(OFFSET('Daten Elementary'!$A$1,MATCH(CS$5,'Daten Elementary'!$A:$A,0)-1,MATCH(AR64,'Daten Elementary'!$A$424:$ADO$424,0)-1)),0,OFFSET('Daten Elementary'!$A$1,MATCH(CS$5,'Daten Elementary'!$A:$A,0)-1,MATCH(AR64,'Daten Elementary'!$A$424:$ADO$424,0)-1))*1000000</f>
        <v>6.7502687999999997</v>
      </c>
      <c r="CT64" s="312">
        <f ca="1">IF(ISERROR(OFFSET('Daten Elementary'!$A$1,MATCH(CT$5,'Daten Elementary'!$A:$A,0)-1,MATCH(AS64,'Daten Elementary'!$A$424:$ADO$424,0)-1)),0,OFFSET('Daten Elementary'!$A$1,MATCH(CT$5,'Daten Elementary'!$A:$A,0)-1,MATCH(AS64,'Daten Elementary'!$A$424:$ADO$424,0)-1))*1000000</f>
        <v>0.68268213999999994</v>
      </c>
      <c r="CU64" s="313">
        <f t="shared" ca="1" si="16"/>
        <v>7.6315934199999997</v>
      </c>
      <c r="CV64" s="312">
        <f ca="1">IF(ISERROR(OFFSET('Daten Elementary'!$A$1,MATCH(CV$5,'Daten Elementary'!$A:$A,0)-1,MATCH($AT64,'Daten Elementary'!$A$424:$ADO$424,0)-1)),0,OFFSET('Daten Elementary'!$A$1,MATCH(CV$5,'Daten Elementary'!$A:$A,0)-1,MATCH($AT64,'Daten Elementary'!$A$424:$ADO$424,0)-1))*1000000</f>
        <v>7.6315934000000007</v>
      </c>
      <c r="CW64" s="305">
        <f t="shared" ca="1" si="17"/>
        <v>0.99999999737931544</v>
      </c>
      <c r="CX64" s="314">
        <f ca="1">IF(ISERROR(OFFSET('Daten Elementary'!$A$1,MATCH(CX$5,'Daten Elementary'!$A:$A,0)-1,MATCH(AM64,'Daten Elementary'!$A$424:$ADO$424,0)-1)),0,OFFSET('Daten Elementary'!$A$1,MATCH(CX$5,'Daten Elementary'!$A:$A,0)-1,MATCH(AM64,'Daten Elementary'!$A$424:$ADO$424,0)-1))*1000000</f>
        <v>0</v>
      </c>
      <c r="CY64" s="314">
        <f ca="1">IF(ISERROR(OFFSET('Daten Elementary'!$A$1,MATCH(CY$5,'Daten Elementary'!$A:$A,0)-1,MATCH(AN64,'Daten Elementary'!$A$424:$ADO$424,0)-1)),0,OFFSET('Daten Elementary'!$A$1,MATCH(CY$5,'Daten Elementary'!$A:$A,0)-1,MATCH(AN64,'Daten Elementary'!$A$424:$ADO$424,0)-1))*1000000</f>
        <v>0</v>
      </c>
      <c r="CZ64" s="314">
        <f ca="1">IF(ISERROR(OFFSET('Daten Elementary'!$A$1,MATCH(CZ$5,'Daten Elementary'!$A:$A,0)-1,MATCH(AO64,'Daten Elementary'!$A$424:$ADO$424,0)-1)),0,OFFSET('Daten Elementary'!$A$1,MATCH(CZ$5,'Daten Elementary'!$A:$A,0)-1,MATCH(AO64,'Daten Elementary'!$A$424:$ADO$424,0)-1))*1000000</f>
        <v>0</v>
      </c>
      <c r="DA64" s="314">
        <f ca="1">IF(ISERROR(OFFSET('Daten Elementary'!$A$1,MATCH(DA$5,'Daten Elementary'!$A:$A,0)-1,MATCH(AP64,'Daten Elementary'!$A$424:$ADO$424,0)-1)),0,OFFSET('Daten Elementary'!$A$1,MATCH(DA$5,'Daten Elementary'!$A:$A,0)-1,MATCH(AP64,'Daten Elementary'!$A$424:$ADO$424,0)-1))*1000000</f>
        <v>0.25876274999999999</v>
      </c>
      <c r="DB64" s="314">
        <f t="shared" ca="1" si="18"/>
        <v>0.25876274999999999</v>
      </c>
      <c r="DC64" s="314">
        <f ca="1">IF(ISERROR(OFFSET('Daten Elementary'!$A$1,MATCH(DC$5,'Daten Elementary'!$A:$A,0)-1,MATCH(AQ64,'Daten Elementary'!$A$424:$ADO$424,0)-1)),0,OFFSET('Daten Elementary'!$A$1,MATCH(DC$5,'Daten Elementary'!$A:$A,0)-1,MATCH(AQ64,'Daten Elementary'!$A$424:$ADO$424,0)-1))*1000000</f>
        <v>0</v>
      </c>
      <c r="DD64" s="314">
        <f ca="1">IF(ISERROR(OFFSET('Daten Elementary'!$A$1,MATCH(DD$5,'Daten Elementary'!$A:$A,0)-1,MATCH(AR64,'Daten Elementary'!$A$424:$ADO$424,0)-1)),0,OFFSET('Daten Elementary'!$A$1,MATCH(DD$5,'Daten Elementary'!$A:$A,0)-1,MATCH(AR64,'Daten Elementary'!$A$424:$ADO$424,0)-1))*1000000</f>
        <v>14.748467</v>
      </c>
      <c r="DE64" s="314">
        <f ca="1">IF(ISERROR(OFFSET('Daten Elementary'!$A$1,MATCH(DE$5,'Daten Elementary'!$A:$A,0)-1,MATCH(AS64,'Daten Elementary'!$A$424:$ADO$424,0)-1)),0,OFFSET('Daten Elementary'!$A$1,MATCH(DE$5,'Daten Elementary'!$A:$A,0)-1,MATCH(AS64,'Daten Elementary'!$A$424:$ADO$424,0)-1))*1000000</f>
        <v>0.80178126999999999</v>
      </c>
      <c r="DF64" s="315">
        <f t="shared" ca="1" si="19"/>
        <v>15.80901102</v>
      </c>
      <c r="DG64" s="314">
        <f ca="1">IF(ISERROR(OFFSET('Daten Elementary'!$A$1,MATCH(DG$5,'Daten Elementary'!$A:$A,0)-1,MATCH($AT64,'Daten Elementary'!$A$424:$ADO$424,0)-1)),0,OFFSET('Daten Elementary'!$A$1,MATCH(DG$5,'Daten Elementary'!$A:$A,0)-1,MATCH($AT64,'Daten Elementary'!$A$424:$ADO$424,0)-1))*1000000</f>
        <v>15.809011</v>
      </c>
      <c r="DH64" s="305">
        <f t="shared" ca="1" si="20"/>
        <v>0.99999999873489875</v>
      </c>
      <c r="DI64" s="316">
        <f ca="1">IF(ISERROR(OFFSET('Daten Elementary'!$A$1,MATCH(DI$5,'Daten Elementary'!$A:$A,0)-1,MATCH(AM64,'Daten Elementary'!$A$424:$ADO$424,0)-1)),0,OFFSET('Daten Elementary'!$A$1,MATCH(DI$5,'Daten Elementary'!$A:$A,0)-1,MATCH(AM64,'Daten Elementary'!$A$424:$ADO$424,0)-1))*1000000</f>
        <v>0</v>
      </c>
      <c r="DJ64" s="316">
        <f ca="1">IF(ISERROR(OFFSET('Daten Elementary'!$A$1,MATCH(DJ$5,'Daten Elementary'!$A:$A,0)-1,MATCH(AN64,'Daten Elementary'!$A$424:$ADO$424,0)-1)),0,OFFSET('Daten Elementary'!$A$1,MATCH(DJ$5,'Daten Elementary'!$A:$A,0)-1,MATCH(AN64,'Daten Elementary'!$A$424:$ADO$424,0)-1))*1000000</f>
        <v>0</v>
      </c>
      <c r="DK64" s="316">
        <f ca="1">IF(ISERROR(OFFSET('Daten Elementary'!$A$1,MATCH(DK$5,'Daten Elementary'!$A:$A,0)-1,MATCH(AO64,'Daten Elementary'!$A$424:$ADO$424,0)-1)),0,OFFSET('Daten Elementary'!$A$1,MATCH(DK$5,'Daten Elementary'!$A:$A,0)-1,MATCH(AO64,'Daten Elementary'!$A$424:$ADO$424,0)-1))*1000000</f>
        <v>0</v>
      </c>
      <c r="DL64" s="316">
        <f ca="1">IF(ISERROR(OFFSET('Daten Elementary'!$A$1,MATCH(DL$5,'Daten Elementary'!$A:$A,0)-1,MATCH(AP64,'Daten Elementary'!$A$424:$ADO$424,0)-1)),0,OFFSET('Daten Elementary'!$A$1,MATCH(DL$5,'Daten Elementary'!$A:$A,0)-1,MATCH(AP64,'Daten Elementary'!$A$424:$ADO$424,0)-1))*1000000</f>
        <v>0.88168061999999991</v>
      </c>
      <c r="DM64" s="316">
        <f t="shared" ca="1" si="21"/>
        <v>0.88168061999999991</v>
      </c>
      <c r="DN64" s="316">
        <f ca="1">IF(ISERROR(OFFSET('Daten Elementary'!$A$1,MATCH(DN$5,'Daten Elementary'!$A:$A,0)-1,MATCH(AQ64,'Daten Elementary'!$A$424:$ADO$424,0)-1)),0,OFFSET('Daten Elementary'!$A$1,MATCH(DN$5,'Daten Elementary'!$A:$A,0)-1,MATCH(AQ64,'Daten Elementary'!$A$424:$ADO$424,0)-1))*1000000</f>
        <v>0</v>
      </c>
      <c r="DO64" s="316">
        <f ca="1">IF(ISERROR(OFFSET('Daten Elementary'!$A$1,MATCH(DO$5,'Daten Elementary'!$A:$A,0)-1,MATCH(AR64,'Daten Elementary'!$A$424:$ADO$424,0)-1)),0,OFFSET('Daten Elementary'!$A$1,MATCH(DO$5,'Daten Elementary'!$A:$A,0)-1,MATCH(AR64,'Daten Elementary'!$A$424:$ADO$424,0)-1))*1000000</f>
        <v>52.147171</v>
      </c>
      <c r="DP64" s="316">
        <f ca="1">IF(ISERROR(OFFSET('Daten Elementary'!$A$1,MATCH(DP$5,'Daten Elementary'!$A:$A,0)-1,MATCH(AS64,'Daten Elementary'!$A$424:$ADO$424,0)-1)),0,OFFSET('Daten Elementary'!$A$1,MATCH(DP$5,'Daten Elementary'!$A:$A,0)-1,MATCH(AS64,'Daten Elementary'!$A$424:$ADO$424,0)-1))*1000000</f>
        <v>3.3370690999999999</v>
      </c>
      <c r="DQ64" s="317">
        <f t="shared" ca="1" si="22"/>
        <v>56.365920719999998</v>
      </c>
      <c r="DR64" s="316">
        <f ca="1">IF(ISERROR(OFFSET('Daten Elementary'!$A$1,MATCH(DR$5,'Daten Elementary'!$A:$A,0)-1,MATCH($AT64,'Daten Elementary'!$A$424:$ADO$424,0)-1)),0,OFFSET('Daten Elementary'!$A$1,MATCH(DR$5,'Daten Elementary'!$A:$A,0)-1,MATCH($AT64,'Daten Elementary'!$A$424:$ADO$424,0)-1))*1000000</f>
        <v>56.365921</v>
      </c>
      <c r="DS64" s="305">
        <f t="shared" ca="1" si="23"/>
        <v>1.0000000049675406</v>
      </c>
      <c r="DT64" s="318">
        <f ca="1">IF(ISERROR(OFFSET('Daten UBP13'!$A$1,MATCH(DT$5,'Daten UBP13'!$A:$A,0)-1,MATCH(AM64,'Daten UBP13'!$A$424:$AEG$424,0)-1)),0,OFFSET('Daten UBP13'!$A$1,MATCH(DT$5,'Daten UBP13'!$A:$A,0)-1,MATCH(AM64,'Daten UBP13'!$A$424:$AEG$424,0)-1))</f>
        <v>0</v>
      </c>
      <c r="DU64" s="318">
        <f ca="1">IF(ISERROR(OFFSET('Daten UBP13'!$A$1,MATCH(DU$5,'Daten UBP13'!$A:$A,0)-1,MATCH(AN64,'Daten UBP13'!$A$424:$AEG$424,0)-1)),0,OFFSET('Daten UBP13'!$A$1,MATCH(DU$5,'Daten UBP13'!$A:$A,0)-1,MATCH(AN64,'Daten UBP13'!$A$424:$AEG$424,0)-1))</f>
        <v>0</v>
      </c>
      <c r="DV64" s="318">
        <f ca="1">IF(ISERROR(OFFSET('Daten UBP13'!$A$1,MATCH(DV$5,'Daten UBP13'!$A:$A,0)-1,MATCH(AO64,'Daten UBP13'!$A$424:$AEG$424,0)-1)),0,OFFSET('Daten UBP13'!$A$1,MATCH(DV$5,'Daten UBP13'!$A:$A,0)-1,MATCH(AO64,'Daten UBP13'!$A$424:$AEG$424,0)-1))</f>
        <v>0</v>
      </c>
      <c r="DW64" s="318">
        <f ca="1">IF(ISERROR(OFFSET('Daten UBP13'!$A$1,MATCH(DW$5,'Daten UBP13'!$A:$A,0)-1,MATCH(AP64,'Daten UBP13'!$A$424:$AEG$424,0)-1)),0,OFFSET('Daten UBP13'!$A$1,MATCH(DW$5,'Daten UBP13'!$A:$A,0)-1,MATCH(AP64,'Daten UBP13'!$A$424:$AEG$424,0)-1))</f>
        <v>1.0310520999999999</v>
      </c>
      <c r="DX64" s="318">
        <f t="shared" ca="1" si="24"/>
        <v>1.0310520999999999</v>
      </c>
      <c r="DY64" s="318">
        <f ca="1">IF(ISERROR(OFFSET('Daten UBP13'!$A$1,MATCH(DY$5,'Daten UBP13'!$A:$A,0)-1,MATCH(AQ64,'Daten UBP13'!$A$424:$AEG$424,0)-1)),0,OFFSET('Daten UBP13'!$A$1,MATCH(DY$5,'Daten UBP13'!$A:$A,0)-1,MATCH(AQ64,'Daten UBP13'!$A$424:$AEG$424,0)-1))</f>
        <v>0</v>
      </c>
      <c r="DZ64" s="318">
        <f ca="1">IF(ISERROR(OFFSET('Daten UBP13'!$A$1,MATCH(DZ$5,'Daten UBP13'!$A:$A,0)-1,MATCH(AR64,'Daten UBP13'!$A$424:$AEG$424,0)-1)),0,OFFSET('Daten UBP13'!$A$1,MATCH(DZ$5,'Daten UBP13'!$A:$A,0)-1,MATCH(AR64,'Daten UBP13'!$A$424:$AEG$424,0)-1))</f>
        <v>58.213945000000002</v>
      </c>
      <c r="EA64" s="318">
        <f ca="1">IF(ISERROR(OFFSET('Daten UBP13'!$A$1,MATCH(EA$5,'Daten UBP13'!$A:$A,0)-1,MATCH(AS64,'Daten UBP13'!$A$424:$AEG$424,0)-1)),0,OFFSET('Daten UBP13'!$A$1,MATCH(EA$5,'Daten UBP13'!$A:$A,0)-1,MATCH(AS64,'Daten UBP13'!$A$424:$AEG$424,0)-1))</f>
        <v>5.3005282999999999</v>
      </c>
      <c r="EB64" s="319">
        <f t="shared" ca="1" si="25"/>
        <v>64.545525400000002</v>
      </c>
      <c r="EC64" s="318">
        <f ca="1">IF(ISERROR(OFFSET('Daten UBP13'!$A$1,MATCH(EC$5,'Daten UBP13'!$A:$A,0)-1,MATCH(AT64,'Daten UBP13'!$A$424:$AEG$424,0)-1)),0,OFFSET('Daten UBP13'!$A$1,MATCH(EC$5,'Daten UBP13'!$A:$A,0)-1,MATCH(AT64,'Daten UBP13'!$A$424:$AEG$424,0)-1))</f>
        <v>64.545525999999995</v>
      </c>
      <c r="ED64" s="305">
        <f t="shared" ca="1" si="26"/>
        <v>1.0000000092957644</v>
      </c>
      <c r="EE64" s="320">
        <f ca="1">IF(ISERROR(OFFSET('Daten ReCiPe'!$A$1,MATCH(EE$5,'Daten ReCiPe'!$A:$A,0)-1,MATCH(AM64,'Daten ReCiPe'!$A$424:$ADO$424,0)-1)),0,OFFSET('Daten ReCiPe'!$A$1,MATCH(EE$5,'Daten ReCiPe'!$A:$A,0)-1,MATCH(AM64,'Daten ReCiPe'!$A$424:$ADO$424,0)-1))*1000</f>
        <v>0</v>
      </c>
      <c r="EF64" s="320">
        <f ca="1">IF(ISERROR(OFFSET('Daten ReCiPe'!$A$1,MATCH(EF$5,'Daten ReCiPe'!$A:$A,0)-1,MATCH(AN64,'Daten ReCiPe'!$A$424:$ADO$424,0)-1)),0,OFFSET('Daten ReCiPe'!$A$1,MATCH(EF$5,'Daten ReCiPe'!$A:$A,0)-1,MATCH(AN64,'Daten ReCiPe'!$A$424:$ADO$424,0)-1))*1000</f>
        <v>0</v>
      </c>
      <c r="EG64" s="320">
        <f ca="1">IF(ISERROR(OFFSET('Daten ReCiPe'!$A$1,MATCH(EG$5,'Daten ReCiPe'!$A:$A,0)-1,MATCH(AO64,'Daten ReCiPe'!$A$424:$ADO$424,0)-1)),0,OFFSET('Daten ReCiPe'!$A$1,MATCH(EG$5,'Daten ReCiPe'!$A:$A,0)-1,MATCH(AO64,'Daten ReCiPe'!$A$424:$ADO$424,0)-1))*1000</f>
        <v>0</v>
      </c>
      <c r="EH64" s="320">
        <f ca="1">IF(ISERROR(OFFSET('Daten ReCiPe'!$A$1,MATCH(EH$5,'Daten ReCiPe'!$A:$A,0)-1,MATCH(AP64,'Daten ReCiPe'!$A$424:$ADO$424,0)-1)),0,OFFSET('Daten ReCiPe'!$A$1,MATCH(EH$5,'Daten ReCiPe'!$A:$A,0)-1,MATCH(AP64,'Daten ReCiPe'!$A$424:$ADO$424,0)-1))*1000</f>
        <v>5.7340789999999996E-2</v>
      </c>
      <c r="EI64" s="320">
        <f t="shared" ca="1" si="27"/>
        <v>5.7340789999999996E-2</v>
      </c>
      <c r="EJ64" s="320">
        <f ca="1">IF(ISERROR(OFFSET('Daten ReCiPe'!$A$1,MATCH(EJ$5,'Daten ReCiPe'!$A:$A,0)-1,MATCH(AQ64,'Daten ReCiPe'!$A$424:$ADO$424,0)-1)),0,OFFSET('Daten ReCiPe'!$A$1,MATCH(EJ$5,'Daten ReCiPe'!$A:$A,0)-1,MATCH(AQ64,'Daten ReCiPe'!$A$424:$ADO$424,0)-1))*1000</f>
        <v>0</v>
      </c>
      <c r="EK64" s="320">
        <f ca="1">IF(ISERROR(OFFSET('Daten ReCiPe'!$A$1,MATCH(EK$5,'Daten ReCiPe'!$A:$A,0)-1,MATCH(AR64,'Daten ReCiPe'!$A$424:$ADO$424,0)-1)),0,OFFSET('Daten ReCiPe'!$A$1,MATCH(EK$5,'Daten ReCiPe'!$A:$A,0)-1,MATCH(AR64,'Daten ReCiPe'!$A$424:$ADO$424,0)-1))*1000</f>
        <v>3.3137059999999998</v>
      </c>
      <c r="EL64" s="320">
        <f ca="1">IF(ISERROR(OFFSET('Daten ReCiPe'!$A$1,MATCH(EL$5,'Daten ReCiPe'!$A:$A,0)-1,MATCH(AS64,'Daten ReCiPe'!$A$424:$ADO$424,0)-1)),0,OFFSET('Daten ReCiPe'!$A$1,MATCH(EL$5,'Daten ReCiPe'!$A:$A,0)-1,MATCH(AS64,'Daten ReCiPe'!$A$424:$ADO$424,0)-1))*1000</f>
        <v>0.22208541999999998</v>
      </c>
      <c r="EM64" s="321">
        <f t="shared" ca="1" si="28"/>
        <v>3.5931322099999998</v>
      </c>
      <c r="EN64" s="320">
        <f ca="1">IF(ISERROR(OFFSET('Daten ReCiPe'!$A$1,MATCH(EN$5,'Daten ReCiPe'!$A:$A,0)-1,MATCH(AT64,'Daten ReCiPe'!$A$424:$ADO$424,0)-1)),0,OFFSET('Daten ReCiPe'!$A$1,MATCH(EN$5,'Daten ReCiPe'!$A:$A,0)-1,MATCH(AT64,'Daten ReCiPe'!$A$424:$ADO$424,0)-1))*1000</f>
        <v>3.5931321999999999</v>
      </c>
      <c r="EO64" s="305">
        <f t="shared" ca="1" si="29"/>
        <v>0.99999999721691291</v>
      </c>
      <c r="EP64" s="322">
        <f ca="1">IF(ISERROR(OFFSET('Daten Elementary'!$A$1,MATCH(EP$5,'Daten Elementary'!$A:$A,0)-1,MATCH(AM64,'Daten Elementary'!$A$424:$ADO$424,0)-1)),0,OFFSET('Daten Elementary'!$A$1,MATCH(EP$5,'Daten Elementary'!$A:$A,0)-1,MATCH(AM64,'Daten Elementary'!$A$424:$ADO$424,0)-1))*1000000</f>
        <v>0</v>
      </c>
      <c r="EQ64" s="322">
        <f ca="1">IF(ISERROR(OFFSET('Daten Elementary'!$A$1,MATCH(EQ$5,'Daten Elementary'!$A:$A,0)-1,MATCH(AN64,'Daten Elementary'!$A$424:$ADO$424,0)-1)),0,OFFSET('Daten Elementary'!$A$1,MATCH(EQ$5,'Daten Elementary'!$A:$A,0)-1,MATCH(AN64,'Daten Elementary'!$A$424:$ADO$424,0)-1))*1000000</f>
        <v>0</v>
      </c>
      <c r="ER64" s="322">
        <f ca="1">IF(ISERROR(OFFSET('Daten Elementary'!$A$1,MATCH(ER$5,'Daten Elementary'!$A:$A,0)-1,MATCH(AO64,'Daten Elementary'!$A$424:$ADO$424,0)-1)),0,OFFSET('Daten Elementary'!$A$1,MATCH(ER$5,'Daten Elementary'!$A:$A,0)-1,MATCH(AO64,'Daten Elementary'!$A$424:$ADO$424,0)-1))*1000000</f>
        <v>0</v>
      </c>
      <c r="ES64" s="322">
        <f ca="1">IF(ISERROR(OFFSET('Daten Elementary'!$A$1,MATCH(ES$5,'Daten Elementary'!$A:$A,0)-1,MATCH(AP64,'Daten Elementary'!$A$424:$ADO$424,0)-1)),0,OFFSET('Daten Elementary'!$A$1,MATCH(ES$5,'Daten Elementary'!$A:$A,0)-1,MATCH(AP64,'Daten Elementary'!$A$424:$ADO$424,0)-1))*1000000</f>
        <v>1.4877632000000001</v>
      </c>
      <c r="ET64" s="322">
        <f t="shared" ca="1" si="30"/>
        <v>1.4877632000000001</v>
      </c>
      <c r="EU64" s="322">
        <f ca="1">IF(ISERROR(OFFSET('Daten Elementary'!$A$1,MATCH(EU$5,'Daten Elementary'!$A:$A,0)-1,MATCH(AQ64,'Daten Elementary'!$A$424:$ADO$424,0)-1)),0,OFFSET('Daten Elementary'!$A$1,MATCH(EU$5,'Daten Elementary'!$A:$A,0)-1,MATCH(AQ64,'Daten Elementary'!$A$424:$ADO$424,0)-1))*1000000</f>
        <v>0</v>
      </c>
      <c r="EV64" s="322">
        <f ca="1">IF(ISERROR(OFFSET('Daten Elementary'!$A$1,MATCH(EV$5,'Daten Elementary'!$A:$A,0)-1,MATCH(AR64,'Daten Elementary'!$A$424:$ADO$424,0)-1)),0,OFFSET('Daten Elementary'!$A$1,MATCH(EV$5,'Daten Elementary'!$A:$A,0)-1,MATCH(AR64,'Daten Elementary'!$A$424:$ADO$424,0)-1))*1000000</f>
        <v>82.323482999999996</v>
      </c>
      <c r="EW64" s="322">
        <f ca="1">IF(ISERROR(OFFSET('Daten Elementary'!$A$1,MATCH(EW$5,'Daten Elementary'!$A:$A,0)-1,MATCH(AS64,'Daten Elementary'!$A$424:$ADO$424,0)-1)),0,OFFSET('Daten Elementary'!$A$1,MATCH(EW$5,'Daten Elementary'!$A:$A,0)-1,MATCH(AS64,'Daten Elementary'!$A$424:$ADO$424,0)-1))*1000000</f>
        <v>5.5941589</v>
      </c>
      <c r="EX64" s="323">
        <f t="shared" ca="1" si="31"/>
        <v>89.405405099999996</v>
      </c>
      <c r="EY64" s="322">
        <f ca="1">IF(ISERROR(OFFSET('Daten Elementary'!$A$1,MATCH(EY$5,'Daten Elementary'!$A:$A,0)-1,MATCH($AT64,'Daten Elementary'!$A$424:$ADO$424,0)-1)),0,OFFSET('Daten Elementary'!$A$1,MATCH(EY$5,'Daten Elementary'!$A:$A,0)-1,MATCH($AT64,'Daten Elementary'!$A$424:$ADO$424,0)-1))*1000000</f>
        <v>89.405405000000002</v>
      </c>
      <c r="EZ64" s="305">
        <f t="shared" ca="1" si="32"/>
        <v>0.99999999888149949</v>
      </c>
      <c r="FA64" s="314">
        <f ca="1">IF(ISERROR(OFFSET('Daten Elementary'!$A$1,MATCH(FA$5,'Daten Elementary'!$A:$A,0)-1,MATCH(AM64,'Daten Elementary'!$A$424:$ADO$424,0)-1)),0,OFFSET('Daten Elementary'!$A$1,MATCH(FA$5,'Daten Elementary'!$A:$A,0)-1,MATCH(AM64,'Daten Elementary'!$A$424:$ADO$424,0)-1))*1000</f>
        <v>0</v>
      </c>
      <c r="FB64" s="314">
        <f ca="1">IF(ISERROR(OFFSET('Daten Elementary'!$A$1,MATCH(FB$5,'Daten Elementary'!$A:$A,0)-1,MATCH(AN64,'Daten Elementary'!$A$424:$ADO$424,0)-1)),0,OFFSET('Daten Elementary'!$A$1,MATCH(FB$5,'Daten Elementary'!$A:$A,0)-1,MATCH(AN64,'Daten Elementary'!$A$424:$ADO$424,0)-1))*1000</f>
        <v>0</v>
      </c>
      <c r="FC64" s="314">
        <f ca="1">IF(ISERROR(OFFSET('Daten Elementary'!$A$1,MATCH(FC$5,'Daten Elementary'!$A:$A,0)-1,MATCH(AO64,'Daten Elementary'!$A$424:$ADO$424,0)-1)),0,OFFSET('Daten Elementary'!$A$1,MATCH(FC$5,'Daten Elementary'!$A:$A,0)-1,MATCH(AO64,'Daten Elementary'!$A$424:$ADO$424,0)-1))*1000</f>
        <v>0</v>
      </c>
      <c r="FD64" s="314">
        <f ca="1">IF(ISERROR(OFFSET('Daten Elementary'!$A$1,MATCH(FD$5,'Daten Elementary'!$A:$A,0)-1,MATCH(AP64,'Daten Elementary'!$A$424:$ADO$424,0)-1)),0,OFFSET('Daten Elementary'!$A$1,MATCH(FD$5,'Daten Elementary'!$A:$A,0)-1,MATCH(AP64,'Daten Elementary'!$A$424:$ADO$424,0)-1))*1000</f>
        <v>0.21172439000000001</v>
      </c>
      <c r="FE64" s="314">
        <f t="shared" ca="1" si="33"/>
        <v>0.21172439000000001</v>
      </c>
      <c r="FF64" s="314">
        <f ca="1">IF(ISERROR(OFFSET('Daten Elementary'!$A$1,MATCH(FF$5,'Daten Elementary'!$A:$A,0)-1,MATCH(AQ64,'Daten Elementary'!$A$424:$ADO$424,0)-1)),0,OFFSET('Daten Elementary'!$A$1,MATCH(FF$5,'Daten Elementary'!$A:$A,0)-1,MATCH(AQ64,'Daten Elementary'!$A$424:$ADO$424,0)-1))*1000</f>
        <v>0</v>
      </c>
      <c r="FG64" s="314">
        <f ca="1">IF(ISERROR(OFFSET('Daten Elementary'!$A$1,MATCH(FG$5,'Daten Elementary'!$A:$A,0)-1,MATCH(AR64,'Daten Elementary'!$A$424:$ADO$424,0)-1)),0,OFFSET('Daten Elementary'!$A$1,MATCH(FG$5,'Daten Elementary'!$A:$A,0)-1,MATCH(AR64,'Daten Elementary'!$A$424:$ADO$424,0)-1))*1000</f>
        <v>18.669857</v>
      </c>
      <c r="FH64" s="314">
        <f ca="1">IF(ISERROR(OFFSET('Daten Elementary'!$A$1,MATCH(FH$5,'Daten Elementary'!$A:$A,0)-1,MATCH(AS64,'Daten Elementary'!$A$424:$ADO$424,0)-1)),0,OFFSET('Daten Elementary'!$A$1,MATCH(FH$5,'Daten Elementary'!$A:$A,0)-1,MATCH(AS64,'Daten Elementary'!$A$424:$ADO$424,0)-1))*1000</f>
        <v>1.6067503000000001</v>
      </c>
      <c r="FI64" s="315">
        <f t="shared" ca="1" si="34"/>
        <v>20.488331690000003</v>
      </c>
      <c r="FJ64" s="314">
        <f ca="1">IF(ISERROR(OFFSET('Daten Elementary'!$A$1,MATCH(FJ$5,'Daten Elementary'!$A:$A,0)-1,MATCH($AT64,'Daten Elementary'!$A$424:$ADO$424,0)-1)),0,OFFSET('Daten Elementary'!$A$1,MATCH(FJ$5,'Daten Elementary'!$A:$A,0)-1,MATCH($AT64,'Daten Elementary'!$A$424:$ADO$424,0)-1))*1000</f>
        <v>20.488332</v>
      </c>
      <c r="FK64" s="305">
        <f t="shared" ca="1" si="35"/>
        <v>1.0000000151305632</v>
      </c>
      <c r="FL64" s="314">
        <f ca="1">IF(ISERROR(OFFSET('Daten Elementary'!$A$1,MATCH(FL$5,'Daten Elementary'!$A:$A,0)-1,MATCH(AM64,'Daten Elementary'!$A$424:$ADO$424,0)-1)),0,OFFSET('Daten Elementary'!$A$1,MATCH(FL$5,'Daten Elementary'!$A:$A,0)-1,MATCH(AM64,'Daten Elementary'!$A$424:$ADO$424,0)-1))</f>
        <v>0</v>
      </c>
      <c r="FM64" s="314">
        <f ca="1">IF(ISERROR(OFFSET('Daten Elementary'!$A$1,MATCH(FM$5,'Daten Elementary'!$A:$A,0)-1,MATCH(AN64,'Daten Elementary'!$A$424:$ADO$424,0)-1)),0,OFFSET('Daten Elementary'!$A$1,MATCH(FM$5,'Daten Elementary'!$A:$A,0)-1,MATCH(AN64,'Daten Elementary'!$A$424:$ADO$424,0)-1))</f>
        <v>0</v>
      </c>
      <c r="FN64" s="314">
        <f ca="1">IF(ISERROR(OFFSET('Daten Elementary'!$A$1,MATCH(FN$5,'Daten Elementary'!$A:$A,0)-1,MATCH(AO64,'Daten Elementary'!$A$424:$ADO$424,0)-1)),0,OFFSET('Daten Elementary'!$A$1,MATCH(FN$5,'Daten Elementary'!$A:$A,0)-1,MATCH(AO64,'Daten Elementary'!$A$424:$ADO$424,0)-1))</f>
        <v>0</v>
      </c>
      <c r="FO64" s="314">
        <f ca="1">IF(ISERROR(OFFSET('Daten Elementary'!$A$1,MATCH(FO$5,'Daten Elementary'!$A:$A,0)-1,MATCH(AP64,'Daten Elementary'!$A$424:$ADO$424,0)-1)),0,OFFSET('Daten Elementary'!$A$1,MATCH(FO$5,'Daten Elementary'!$A:$A,0)-1,MATCH(AP64,'Daten Elementary'!$A$424:$ADO$424,0)-1))</f>
        <v>0</v>
      </c>
      <c r="FP64" s="314">
        <f t="shared" ca="1" si="36"/>
        <v>0</v>
      </c>
      <c r="FQ64" s="314">
        <f ca="1">IF(ISERROR(OFFSET('Daten Elementary'!$A$1,MATCH(FQ$5,'Daten Elementary'!$A:$A,0)-1,MATCH(AQ64,'Daten Elementary'!$A$424:$ADO$424,0)-1)),0,OFFSET('Daten Elementary'!$A$1,MATCH(FQ$5,'Daten Elementary'!$A:$A,0)-1,MATCH(AQ64,'Daten Elementary'!$A$424:$ADO$424,0)-1))</f>
        <v>0</v>
      </c>
      <c r="FR64" s="314">
        <f ca="1">IF(ISERROR(OFFSET('Daten Elementary'!$A$1,MATCH(FR$5,'Daten Elementary'!$A:$A,0)-1,MATCH(AR64,'Daten Elementary'!$A$424:$ADO$424,0)-1)),0,OFFSET('Daten Elementary'!$A$1,MATCH(FR$5,'Daten Elementary'!$A:$A,0)-1,MATCH(AR64,'Daten Elementary'!$A$424:$ADO$424,0)-1))</f>
        <v>0</v>
      </c>
      <c r="FS64" s="314">
        <f ca="1">IF(ISERROR(OFFSET('Daten Elementary'!$A$1,MATCH(FS$5,'Daten Elementary'!$A:$A,0)-1,MATCH(AS64,'Daten Elementary'!$A$424:$ADO$424,0)-1)),0,OFFSET('Daten Elementary'!$A$1,MATCH(FS$5,'Daten Elementary'!$A:$A,0)-1,MATCH(AS64,'Daten Elementary'!$A$424:$ADO$424,0)-1))</f>
        <v>0</v>
      </c>
      <c r="FT64" s="315">
        <f t="shared" ca="1" si="37"/>
        <v>0</v>
      </c>
      <c r="FU64" s="314">
        <f ca="1">IF(ISERROR(OFFSET('Daten Elementary'!$A$1,MATCH(FU$5,'Daten Elementary'!$A:$A,0)-1,MATCH($AT64,'Daten Elementary'!$A$424:$ADO$424,0)-1)),0,OFFSET('Daten Elementary'!$A$1,MATCH(FU$5,'Daten Elementary'!$A:$A,0)-1,MATCH($AT64,'Daten Elementary'!$A$424:$ADO$424,0)-1))</f>
        <v>0</v>
      </c>
      <c r="FV64" s="305">
        <f t="shared" ca="1" si="38"/>
        <v>0</v>
      </c>
      <c r="FW64" s="324"/>
      <c r="FX64" s="231" t="str">
        <f t="shared" si="39"/>
        <v>Work@home (Ökostrommix CH, 1 Tag à 8h)</v>
      </c>
      <c r="FY64" s="231" t="str">
        <f t="shared" si="2"/>
        <v>Work@home</v>
      </c>
      <c r="FZ64" s="231" t="str">
        <f t="shared" si="3"/>
        <v/>
      </c>
      <c r="GA64" s="231" t="str">
        <f t="shared" si="4"/>
        <v xml:space="preserve"> (Ökostrommix CH, 1 Tag à 8h)</v>
      </c>
      <c r="GB64" s="231"/>
    </row>
    <row r="65" spans="1:184" ht="16.5" hidden="1" customHeight="1" outlineLevel="1">
      <c r="A65" s="364"/>
      <c r="B65" s="365"/>
      <c r="C65" s="359" t="s">
        <v>45</v>
      </c>
      <c r="D65" s="360" t="s">
        <v>10</v>
      </c>
      <c r="E65" s="356" t="s">
        <v>144</v>
      </c>
      <c r="F65" s="86">
        <v>1</v>
      </c>
      <c r="G65" s="90">
        <v>1</v>
      </c>
      <c r="H65" s="87">
        <v>1</v>
      </c>
      <c r="I65" s="88"/>
      <c r="J65" s="88">
        <f>(0.014187+0.0075556)*800</f>
        <v>17.394080000000002</v>
      </c>
      <c r="K65" s="86">
        <v>1</v>
      </c>
      <c r="L65" s="86"/>
      <c r="M65" s="86"/>
      <c r="N65" s="82" t="s">
        <v>102</v>
      </c>
      <c r="O65" s="6">
        <f ca="1">(IF(ISERROR(INDEX(INDIRECT($D$268),MATCH($AM65,$AM$4:$AM$275,0),MATCH(O$304,INDIRECT($E$268),0))*$I65/$AD65),0,INDEX(INDIRECT($D$268),MATCH($AM65,$AM$4:$AM$275,0),MATCH(O$304,INDIRECT($E$268),0))*$I65/$AD65)+IF(ISERROR(INDEX(INDIRECT($D$268),MATCH($AN65,$AN$4:$AN$275,0),MATCH(O$305,INDIRECT($E$268),0))*$J65/$AE65),0,INDEX(INDIRECT($D$268),MATCH($AN65,$AN$4:$AN$275,0),MATCH(O$305,INDIRECT($E$268),0))*$J65/$AE65))*$AC65/$F65</f>
        <v>0</v>
      </c>
      <c r="P65" s="6">
        <f ca="1">(IF(ISERROR(INDEX(INDIRECT($D$268),MATCH($AO65,$AO$4:$AO$275,0),MATCH(P$304,INDIRECT($E$268),0))*$I65/$AD65),0,INDEX(INDIRECT($D$268),MATCH($AO65,$AO$4:$AO$275,0),MATCH(P$304,INDIRECT($E$268),0))*$I65/$AD65)+IF(ISERROR(INDEX(INDIRECT($D$268),MATCH($AP65,$AP$4:$AP$275,0),MATCH(P$305,INDIRECT($E$268),0))*$J65/$AE65),0,INDEX(INDIRECT($D$268),MATCH($AP65,$AP$4:$AP$275,0),MATCH(P$305,INDIRECT($E$268),0))*$J65/$AE65))*$AC65/$F65</f>
        <v>17.6431328</v>
      </c>
      <c r="Q65" s="6">
        <f ca="1">INDEX(INDIRECT($D$268),MATCH($AQ65,$AQ$4:$AQ$284,0),MATCH(Q$4,INDIRECT($E$268),0))*$K65*$AC65/$F65/$AF65</f>
        <v>0</v>
      </c>
      <c r="R65" s="6">
        <f ca="1">INDEX(INDIRECT($D$268),MATCH($AR65,$AR$4:$AR$284,0),MATCH(R$4,INDIRECT($E$268),0))*$K65*$AC65/$F65/$AF65</f>
        <v>220.663848</v>
      </c>
      <c r="S65" s="6">
        <f ca="1">INDEX(INDIRECT($D$268),MATCH($AS65,$AS$4:$AS$284,0),MATCH(S$4,INDIRECT($E$268),0))*$K65*$AC65/$F65/$AF65</f>
        <v>14.256228799999999</v>
      </c>
      <c r="T65" s="7">
        <f t="shared" ca="1" si="53"/>
        <v>252.56320959999999</v>
      </c>
      <c r="U65" s="6">
        <f>IF($B$268=6,(IF(OR(AJ65="Benzin",AJ65="Diesel"),$AK65*INDEX('DIN EN 16258'!$I:$I,MATCH('mobitool-Faktoren v2.0'!$AI65,'DIN EN 16258'!$A:$A,0))*$I65/$AD65+$AL65*INDEX('DIN EN 16258'!$I:$I,MATCH('mobitool-Faktoren v2.0'!$AJ65,'DIN EN 16258'!$A:$A,0))*$I65/$AD65,IF(ISERROR($AK65*INDEX('DIN EN 16258'!$I:$I,MATCH('mobitool-Faktoren v2.0'!$AI65,'DIN EN 16258'!$A:$A,0))*$I65/$AD65),0,$AK65*INDEX('DIN EN 16258'!$I:$I,MATCH('mobitool-Faktoren v2.0'!$AI65,'DIN EN 16258'!$A:$A,0))*$I65/$AD65)+IF(ISERROR($AL65*INDEX('DIN EN 16258'!$I:$I,MATCH('mobitool-Faktoren v2.0'!$AJ65,'DIN EN 16258'!$A:$A,0))*$J65/$AE65),0,$AL65*INDEX('DIN EN 16258'!$I:$I,MATCH('mobitool-Faktoren v2.0'!$AJ65,'DIN EN 16258'!$A:$A,0))*$J65/$AE65)))*1000,
IF($B$268=1,(IF(OR(AJ65="Benzin",AJ65="Diesel"),$AK65*INDEX('DIN EN 16258'!$D:$D,MATCH('mobitool-Faktoren v2.0'!$AI65,'DIN EN 16258'!$A:$A,0))*$I65/$AD65+$AL65*INDEX('DIN EN 16258'!$D:$D,MATCH('mobitool-Faktoren v2.0'!$AJ65,'DIN EN 16258'!$A:$A,0))*$I65/$AD65,IF(ISERROR($AK65*INDEX('DIN EN 16258'!$D:$D,MATCH('mobitool-Faktoren v2.0'!$AI65,'DIN EN 16258'!$A:$A,0))*$I65/$AD65),0,$AK65*INDEX('DIN EN 16258'!$D:$D,MATCH('mobitool-Faktoren v2.0'!$AI65,'DIN EN 16258'!$A:$A,0))*$I65/$AD65)+IF(ISERROR($AL65*INDEX('DIN EN 16258'!$D:$D,MATCH('mobitool-Faktoren v2.0'!$AJ65,'DIN EN 16258'!$A:$A,0))*$J65/$AE65),0,$AL65*INDEX('DIN EN 16258'!$D:$D,MATCH('mobitool-Faktoren v2.0'!$AJ65,'DIN EN 16258'!$A:$A,0))*$J65/$AE65))),0))*$AC65/$F65</f>
        <v>0</v>
      </c>
      <c r="V65" s="6">
        <f>IF($B$268=6,(IF(OR(AJ65="Benzin",AJ65="Diesel"),$AK65*INDEX('DIN EN 16258'!$L:$L,MATCH('mobitool-Faktoren v2.0'!$AI65,'DIN EN 16258'!$A:$A,0))*$I65/$AD65+$AL65*INDEX('DIN EN 16258'!$L:$L,MATCH('mobitool-Faktoren v2.0'!$AJ65,'DIN EN 16258'!$A:$A,0))*$I65/$AD65,IF(ISERROR($AK65*INDEX('DIN EN 16258'!$L:$L,MATCH('mobitool-Faktoren v2.0'!$AI65,'DIN EN 16258'!$A:$A,0))*$I65/$AD65),0,$AK65*INDEX('DIN EN 16258'!$L:$L,MATCH('mobitool-Faktoren v2.0'!$AI65,'DIN EN 16258'!$A:$A,0))*$I65/$AD65)+IF(ISERROR($AL65*INDEX('DIN EN 16258'!$L:$L,MATCH('mobitool-Faktoren v2.0'!$AJ65,'DIN EN 16258'!$A:$A,0))*$J65/$AE65),0,$AL65*INDEX('DIN EN 16258'!$L:$L,MATCH('mobitool-Faktoren v2.0'!$AJ65,'DIN EN 16258'!$A:$A,0))*$J65/$AE65)))*1000,
IF($B$268=1,(IF(OR(AJ65="Benzin",AJ65="Diesel"),$AK65*INDEX('DIN EN 16258'!$F:$F,MATCH('mobitool-Faktoren v2.0'!$AI65,'DIN EN 16258'!$A:$A,0))*$I65/$AD65+$AL65*INDEX('DIN EN 16258'!$F:$F,MATCH('mobitool-Faktoren v2.0'!$AJ65,'DIN EN 16258'!$A:$A,0))*$I65/$AD65,IF(ISERROR($AK65*INDEX('DIN EN 16258'!$F:$F,MATCH('mobitool-Faktoren v2.0'!$AI65,'DIN EN 16258'!$A:$A,0))*$I65/$AD65),0,$AK65*INDEX('DIN EN 16258'!$F:$F,MATCH('mobitool-Faktoren v2.0'!$AI65,'DIN EN 16258'!$A:$A,0))*$I65/$AD65)+IF(ISERROR($AL65*INDEX('DIN EN 16258'!$F:$F,MATCH('mobitool-Faktoren v2.0'!$AJ65,'DIN EN 16258'!$A:$A,0))*$J65/$AE65),0,$AL65*INDEX('DIN EN 16258'!$F:$F,MATCH('mobitool-Faktoren v2.0'!$AJ65,'DIN EN 16258'!$A:$A,0))*$J65/$AE65))),0))*$AC65/$F65</f>
        <v>16.224340817678399</v>
      </c>
      <c r="W65" s="6" t="s">
        <v>892</v>
      </c>
      <c r="X65" s="39" t="s">
        <v>162</v>
      </c>
      <c r="Y65" s="300"/>
      <c r="Z65" s="300"/>
      <c r="AA65" s="299"/>
      <c r="AB65" s="299"/>
      <c r="AC65" s="366">
        <v>8</v>
      </c>
      <c r="AD65" s="298"/>
      <c r="AE65" s="298">
        <f>(0.014187+0.0075556)*800</f>
        <v>17.394080000000002</v>
      </c>
      <c r="AF65" s="299">
        <v>1</v>
      </c>
      <c r="AG65" s="299"/>
      <c r="AH65" s="299"/>
      <c r="AI65" s="301"/>
      <c r="AJ65" s="301" t="s">
        <v>625</v>
      </c>
      <c r="AK65" s="301"/>
      <c r="AL65" s="329">
        <f>0.014187+0.0075556</f>
        <v>2.1742600000000001E-2</v>
      </c>
      <c r="AM65" s="202" t="s">
        <v>81</v>
      </c>
      <c r="AN65" s="330" t="s">
        <v>663</v>
      </c>
      <c r="AO65" s="202" t="s">
        <v>81</v>
      </c>
      <c r="AP65" s="202" t="s">
        <v>342</v>
      </c>
      <c r="AQ65" s="330" t="s">
        <v>665</v>
      </c>
      <c r="AR65" s="202" t="s">
        <v>343</v>
      </c>
      <c r="AS65" s="202" t="s">
        <v>344</v>
      </c>
      <c r="AT65" s="202" t="s">
        <v>345</v>
      </c>
      <c r="AU65" s="303">
        <f ca="1">IF(ISERROR(OFFSET('Daten KEA'!$A$1,MATCH(AU$5,'Daten KEA'!$A:$A,0)-1,MATCH(AM65,'Daten KEA'!$A$424:$ADO$424,0)-1)),0,OFFSET('Daten KEA'!$A$1,MATCH(AU$5,'Daten KEA'!$A:$A,0)-1,MATCH(AM65,'Daten KEA'!$A$424:$ADO$424,0)-1))+IF(ISERROR(AK65*INDEX('Energiefaktoren Ecoinvent'!$D:$D,MATCH('mobitool-Faktoren v2.0'!AI65,'Energiefaktoren Ecoinvent'!$A:$A,0))),0,AK65*INDEX('Energiefaktoren Ecoinvent'!$D:$D,MATCH('mobitool-Faktoren v2.0'!AI65,'Energiefaktoren Ecoinvent'!$A:$A,0)))+IF(OR(AJ65="Benzin",AJ65="Diesel"),IF(ISERROR(OFFSET('Daten KEA'!$A$1,MATCH(AV$5,'Daten KEA'!$A:$A,0)-1,MATCH(AN65,'Daten KEA'!$A$424:$ADO$424,0)-1)),0,OFFSET('Daten KEA'!$A$1,MATCH(AV$5,'Daten KEA'!$A:$A,0)-1,MATCH(AN65,'Daten KEA'!$A$424:$ADO$424,0)-1))+IF(ISERROR(AL65*INDEX('Energiefaktoren Ecoinvent'!$D:$D,MATCH('mobitool-Faktoren v2.0'!AJ65,'Energiefaktoren Ecoinvent'!$A:$A,0))),0,AL65*INDEX('Energiefaktoren Ecoinvent'!$D:$D,MATCH('mobitool-Faktoren v2.0'!AJ65,'Energiefaktoren Ecoinvent'!$A:$A,0))),0)</f>
        <v>0</v>
      </c>
      <c r="AV65" s="303">
        <f ca="1">IF(OR(AJ65="Benzin",AJ65="Diesel"),0,IF(ISERROR(OFFSET('Daten KEA'!$A$1,MATCH(AV$5,'Daten KEA'!$A:$A,0)-1,MATCH(AN65,'Daten KEA'!$A$424:$ADO$424,0)-1)),0,OFFSET('Daten KEA'!$A$1,MATCH(AV$5,'Daten KEA'!$A:$A,0)-1,MATCH(AN65,'Daten KEA'!$A$424:$ADO$424,0)-1))+IF(ISERROR(AL65*INDEX('Energiefaktoren Ecoinvent'!$D:$D,MATCH('mobitool-Faktoren v2.0'!AJ65,'Energiefaktoren Ecoinvent'!$A:$A,0))),0,AL65*INDEX('Energiefaktoren Ecoinvent'!$D:$D,MATCH('mobitool-Faktoren v2.0'!AJ65,'Energiefaktoren Ecoinvent'!$A:$A,0))))</f>
        <v>7.827336E-2</v>
      </c>
      <c r="AW65" s="303">
        <f ca="1">IF(ISERROR(OFFSET('Daten KEA'!$A$1,MATCH(AW$5,'Daten KEA'!$A:$A,0)-1,MATCH(AO65,'Daten KEA'!$A$424:$ADO$424,0)-1)),0,OFFSET('Daten KEA'!$A$1,MATCH(AW$5,'Daten KEA'!$A:$A,0)-1,MATCH(AO65,'Daten KEA'!$A$424:$ADO$424,0)-1))-IF(ISERROR(AK65*INDEX('Energiefaktoren Ecoinvent'!$D:$D,MATCH('mobitool-Faktoren v2.0'!AI65,'Energiefaktoren Ecoinvent'!$A:$A,0))),0,AK65*INDEX('Energiefaktoren Ecoinvent'!$D:$D,MATCH('mobitool-Faktoren v2.0'!AI65,'Energiefaktoren Ecoinvent'!$A:$A,0)))+IF(OR(AJ65="Benzin",AJ65="Diesel"),IF(ISERROR(OFFSET('Daten KEA'!$A$1,MATCH(AX$5,'Daten KEA'!$A:$A,0)-1,MATCH(AP65,'Daten KEA'!$A$424:$ADO$424,0)-1)),0,OFFSET('Daten KEA'!$A$1,MATCH(AX$5,'Daten KEA'!$A:$A,0)-1,MATCH(AP65,'Daten KEA'!$A$424:$ADO$424,0)-1))-IF(ISERROR(AL65*INDEX('Energiefaktoren Ecoinvent'!$D:$D,MATCH('mobitool-Faktoren v2.0'!AJ65,'Energiefaktoren Ecoinvent'!$A:$A,0))),0,AL65*INDEX('Energiefaktoren Ecoinvent'!$D:$D,MATCH('mobitool-Faktoren v2.0'!AJ65,'Energiefaktoren Ecoinvent'!$A:$A,0))),0)</f>
        <v>0</v>
      </c>
      <c r="AX65" s="303">
        <f ca="1">IF(OR(AJ65="Benzin",AJ65="Diesel"),0,IF(ISERROR(OFFSET('Daten KEA'!$A$1,MATCH(AX$5,'Daten KEA'!$A:$A,0)-1,MATCH(AP65,'Daten KEA'!$A$424:$ADO$424,0)-1)),0,OFFSET('Daten KEA'!$A$1,MATCH(AX$5,'Daten KEA'!$A:$A,0)-1,MATCH(AP65,'Daten KEA'!$A$424:$ADO$424,0)-1))-IF(ISERROR(AL65*INDEX('Energiefaktoren Ecoinvent'!$D:$D,MATCH('mobitool-Faktoren v2.0'!AJ65,'Energiefaktoren Ecoinvent'!$A:$A,0))),0,AL65*INDEX('Energiefaktoren Ecoinvent'!$D:$D,MATCH('mobitool-Faktoren v2.0'!AJ65,'Energiefaktoren Ecoinvent'!$A:$A,0))))</f>
        <v>0.15673403000000002</v>
      </c>
      <c r="AY65" s="303">
        <f t="shared" ca="1" si="5"/>
        <v>0.23500739000000004</v>
      </c>
      <c r="AZ65" s="303">
        <f ca="1">IF(ISERROR(OFFSET('Daten KEA'!$A$1,MATCH(AZ$5,'Daten KEA'!$A:$A,0)-1,MATCH(AQ65,'Daten KEA'!$A$424:$ADO$424,0)-1)),0,OFFSET('Daten KEA'!$A$1,MATCH(AZ$5,'Daten KEA'!$A:$A,0)-1,MATCH(AQ65,'Daten KEA'!$A$424:$ADO$424,0)-1))</f>
        <v>0</v>
      </c>
      <c r="BA65" s="303">
        <f ca="1">IF(ISERROR(OFFSET('Daten KEA'!$A$1,MATCH(BA$5,'Daten KEA'!$A:$A,0)-1,MATCH(AR65,'Daten KEA'!$A$424:$ADO$424,0)-1)),0,OFFSET('Daten KEA'!$A$1,MATCH(BA$5,'Daten KEA'!$A:$A,0)-1,MATCH(AR65,'Daten KEA'!$A$424:$ADO$424,0)-1))</f>
        <v>0.35016439999999999</v>
      </c>
      <c r="BB65" s="303">
        <f ca="1">IF(ISERROR(OFFSET('Daten KEA'!$A$1,MATCH(BB$5,'Daten KEA'!$A:$A,0)-1,MATCH(AS65,'Daten KEA'!$A$424:$ADO$424,0)-1)),0,OFFSET('Daten KEA'!$A$1,MATCH(BB$5,'Daten KEA'!$A:$A,0)-1,MATCH(AS65,'Daten KEA'!$A$424:$ADO$424,0)-1))</f>
        <v>0.13829267000000001</v>
      </c>
      <c r="BC65" s="304">
        <f t="shared" ca="1" si="46"/>
        <v>0.72346445999999998</v>
      </c>
      <c r="BD65" s="303">
        <f ca="1">IF(ISERROR(OFFSET('Daten KEA'!$A$1,MATCH(BD$5,'Daten KEA'!$A:$A,0)-1,MATCH(AT65,'Daten KEA'!$A$424:$ADO$424,0)-1)),0,OFFSET('Daten KEA'!$A$1,MATCH(BD$5,'Daten KEA'!$A:$A,0)-1,MATCH(AT65,'Daten KEA'!$A$424:$ADO$424,0)-1))</f>
        <v>0.72346447000000003</v>
      </c>
      <c r="BE65" s="305">
        <f t="shared" ca="1" si="7"/>
        <v>1.000000013822379</v>
      </c>
      <c r="BF65" s="306">
        <f ca="1">IF(ISERROR(OFFSET('Daten KEA'!$A$1,MATCH(BF$5,'Daten KEA'!$A:$A,0)-1,MATCH(AM65,'Daten KEA'!$A$424:$ADO$424,0)-1)),0,OFFSET('Daten KEA'!$A$1,MATCH(BF$5,'Daten KEA'!$A:$A,0)-1,MATCH(AM65,'Daten KEA'!$A$424:$ADO$424,0)-1))+IF(ISERROR($AK65*INDEX('Energiefaktoren Ecoinvent'!$H:$H,MATCH('mobitool-Faktoren v2.0'!$AI65,'Energiefaktoren Ecoinvent'!$A:$A,0))),0,$AK65*INDEX('Energiefaktoren Ecoinvent'!$H:$H,MATCH('mobitool-Faktoren v2.0'!$AI65,'Energiefaktoren Ecoinvent'!$A:$A,0)))+IF(OR(AJ65="Benzin",AJ65="Diesel"),IF(ISERROR(OFFSET('Daten KEA'!$A$1,MATCH(BG$5,'Daten KEA'!$A:$A,0)-1,MATCH(AN65,'Daten KEA'!$A$424:$ADO$424,0)-1)),0,OFFSET('Daten KEA'!$A$1,MATCH(BG$5,'Daten KEA'!$A:$A,0)-1,MATCH(AN65,'Daten KEA'!$A$424:$ADO$424,0)-1))+IF(ISERROR($AL65*INDEX('Energiefaktoren Ecoinvent'!$H:$H,MATCH('mobitool-Faktoren v2.0'!$AJ65,'Energiefaktoren Ecoinvent'!$A:$A,0))),0,$AL65*INDEX('Energiefaktoren Ecoinvent'!$H:$H,MATCH('mobitool-Faktoren v2.0'!$AJ65,'Energiefaktoren Ecoinvent'!$A:$A,0))),0)</f>
        <v>0</v>
      </c>
      <c r="BG65" s="306">
        <f ca="1">IF(OR(AJ65="Benzin",AJ65="Diesel"),0,IF(ISERROR(OFFSET('Daten KEA'!$A$1,MATCH(BG$5,'Daten KEA'!$A:$A,0)-1,MATCH(AN65,'Daten KEA'!$A$424:$ADO$424,0)-1)),0,OFFSET('Daten KEA'!$A$1,MATCH(BG$5,'Daten KEA'!$A:$A,0)-1,MATCH(AN65,'Daten KEA'!$A$424:$ADO$424,0)-1))+IF(ISERROR($AL65*INDEX('Energiefaktoren Ecoinvent'!$H:$H,MATCH('mobitool-Faktoren v2.0'!$AJ65,'Energiefaktoren Ecoinvent'!$A:$A,0))),0,$AL65*INDEX('Energiefaktoren Ecoinvent'!$H:$H,MATCH('mobitool-Faktoren v2.0'!$AJ65,'Energiefaktoren Ecoinvent'!$A:$A,0))))</f>
        <v>4.6268558077257362E-2</v>
      </c>
      <c r="BH65" s="306">
        <f ca="1">IF(ISERROR(OFFSET('Daten KEA'!$A$1,MATCH(BH$5,'Daten KEA'!$A:$A,0)-1,MATCH(AO65,'Daten KEA'!$A$424:$ADO$424,0)-1)),0,OFFSET('Daten KEA'!$A$1,MATCH(BH$5,'Daten KEA'!$A:$A,0)-1,MATCH(AO65,'Daten KEA'!$A$424:$ADO$424,0)-1))-IF(ISERROR($AK65*INDEX('Energiefaktoren Ecoinvent'!$H:$H,MATCH('mobitool-Faktoren v2.0'!$AI65,'Energiefaktoren Ecoinvent'!$A:$A,0))),0,$AK65*INDEX('Energiefaktoren Ecoinvent'!$H:$H,MATCH('mobitool-Faktoren v2.0'!$AI65,'Energiefaktoren Ecoinvent'!$A:$A,0)))+IF(OR(AJ65="Benzin",AJ65="Diesel"),IF(ISERROR(OFFSET('Daten KEA'!$A$1,MATCH(BI$5,'Daten KEA'!$A:$A,0)-1,MATCH(AP65,'Daten KEA'!$A$424:$ADO$424,0)-1)),0,OFFSET('Daten KEA'!$A$1,MATCH(BI$5,'Daten KEA'!$A:$A,0)-1,MATCH(AP65,'Daten KEA'!$A$424:$ADO$424,0)-1))-IF(ISERROR($AL65*INDEX('Energiefaktoren Ecoinvent'!$H:$H,MATCH('mobitool-Faktoren v2.0'!$AJ65,'Energiefaktoren Ecoinvent'!$A:$A,0))),0,$AL65*INDEX('Energiefaktoren Ecoinvent'!$H:$H,MATCH('mobitool-Faktoren v2.0'!$AJ65,'Energiefaktoren Ecoinvent'!$A:$A,0))),0)</f>
        <v>0</v>
      </c>
      <c r="BI65" s="306">
        <f ca="1">IF(OR(AJ65="Benzin",AJ65="Diesel"),0,IF(ISERROR(OFFSET('Daten KEA'!$A$1,MATCH(BI$5,'Daten KEA'!$A:$A,0)-1,MATCH(AP65,'Daten KEA'!$A$424:$ADO$424,0)-1)),0,OFFSET('Daten KEA'!$A$1,MATCH(BI$5,'Daten KEA'!$A:$A,0)-1,MATCH(AP65,'Daten KEA'!$A$424:$ADO$424,0)-1))-IF(ISERROR($AL65*INDEX('Energiefaktoren Ecoinvent'!$H:$H,MATCH('mobitool-Faktoren v2.0'!$AJ65,'Energiefaktoren Ecoinvent'!$A:$A,0))),0,$AL65*INDEX('Energiefaktoren Ecoinvent'!$H:$H,MATCH('mobitool-Faktoren v2.0'!$AJ65,'Energiefaktoren Ecoinvent'!$A:$A,0))))</f>
        <v>0.15057920317357265</v>
      </c>
      <c r="BJ65" s="306">
        <f t="shared" ca="1" si="41"/>
        <v>0.19684776125083001</v>
      </c>
      <c r="BK65" s="306">
        <f ca="1">IF(ISERROR(OFFSET('Daten KEA'!$A$1,MATCH(BK$5,'Daten KEA'!$A:$A,0)-1,MATCH(AQ65,'Daten KEA'!$A$424:$ADO$424,0)-1)),0,OFFSET('Daten KEA'!$A$1,MATCH(BK$5,'Daten KEA'!$A:$A,0)-1,MATCH(AQ65,'Daten KEA'!$A$424:$ADO$424,0)-1))</f>
        <v>0</v>
      </c>
      <c r="BL65" s="306">
        <f ca="1">IF(ISERROR(OFFSET('Daten KEA'!$A$1,MATCH(BL$5,'Daten KEA'!$A:$A,0)-1,MATCH(AR65,'Daten KEA'!$A$424:$ADO$424,0)-1)),0,OFFSET('Daten KEA'!$A$1,MATCH(BL$5,'Daten KEA'!$A:$A,0)-1,MATCH(AR65,'Daten KEA'!$A$424:$ADO$424,0)-1))</f>
        <v>0.31380901435220004</v>
      </c>
      <c r="BM65" s="306">
        <f ca="1">IF(ISERROR(OFFSET('Daten KEA'!$A$1,MATCH(BM$5,'Daten KEA'!$A:$A,0)-1,MATCH(AS65,'Daten KEA'!$A$424:$ADO$424,0)-1)),0,OFFSET('Daten KEA'!$A$1,MATCH(BM$5,'Daten KEA'!$A:$A,0)-1,MATCH(AS65,'Daten KEA'!$A$424:$ADO$424,0)-1))</f>
        <v>0.111615433227974</v>
      </c>
      <c r="BN65" s="307">
        <f t="shared" ca="1" si="43"/>
        <v>0.62227220883100398</v>
      </c>
      <c r="BO65" s="306">
        <f ca="1">IF(ISERROR(OFFSET('Daten KEA'!$A$1,MATCH(BO$5,'Daten KEA'!$A:$A,0)-1,MATCH(AT65,'Daten KEA'!$A$424:$ADO$424,0)-1)),0,OFFSET('Daten KEA'!$A$1,MATCH(BO$5,'Daten KEA'!$A:$A,0)-1,MATCH(AT65,'Daten KEA'!$A$424:$ADO$424,0)-1))</f>
        <v>0.62227221483099993</v>
      </c>
      <c r="BP65" s="305">
        <f t="shared" ca="1" si="8"/>
        <v>1.000000009642076</v>
      </c>
      <c r="BQ65" s="308">
        <f ca="1">IF(ISERROR(OFFSET('Daten GWP'!$A$1,MATCH(BQ$5,'Daten GWP'!$A:$A,0)-1,MATCH(AM65,'Daten GWP'!$A$424:$ADO$424,0)-1)),0,OFFSET('Daten GWP'!$A$1,MATCH(BQ$5,'Daten GWP'!$A:$A,0)-1,MATCH(AM65,'Daten GWP'!$A$424:$ADO$424,0)-1))*1000</f>
        <v>0</v>
      </c>
      <c r="BR65" s="308">
        <f ca="1">IF(ISERROR(OFFSET('Daten GWP'!$A$1,MATCH(BR$5,'Daten GWP'!$A:$A,0)-1,MATCH(AN65,'Daten GWP'!$A$424:$ADO$424,0)-1)),0,OFFSET('Daten GWP'!$A$1,MATCH(BR$5,'Daten GWP'!$A:$A,0)-1,MATCH(AN65,'Daten GWP'!$A$424:$ADO$424,0)-1))*1000</f>
        <v>0</v>
      </c>
      <c r="BS65" s="308">
        <f ca="1">IF(ISERROR(OFFSET('Daten GWP'!$A$1,MATCH(BS$5,'Daten GWP'!$A:$A,0)-1,MATCH(AO65,'Daten GWP'!$A$424:$ADO$424,0)-1)),0,OFFSET('Daten GWP'!$A$1,MATCH(BS$5,'Daten GWP'!$A:$A,0)-1,MATCH(AO65,'Daten GWP'!$A$424:$ADO$424,0)-1))*1000</f>
        <v>0</v>
      </c>
      <c r="BT65" s="308">
        <f ca="1">IF(ISERROR(OFFSET('Daten GWP'!$A$1,MATCH(BT$5,'Daten GWP'!$A:$A,0)-1,MATCH(AP65,'Daten GWP'!$A$424:$ADO$424,0)-1)),0,OFFSET('Daten GWP'!$A$1,MATCH(BT$5,'Daten GWP'!$A:$A,0)-1,MATCH(AP65,'Daten GWP'!$A$424:$ADO$424,0)-1))*1000</f>
        <v>2.2053916</v>
      </c>
      <c r="BU65" s="308">
        <f t="shared" ca="1" si="9"/>
        <v>2.2053916</v>
      </c>
      <c r="BV65" s="308">
        <f ca="1">IF(ISERROR(OFFSET('Daten GWP'!$A$1,MATCH(BV$5,'Daten GWP'!$A:$A,0)-1,MATCH(AQ65,'Daten GWP'!$A$424:$ADO$424,0)-1)),0,OFFSET('Daten GWP'!$A$1,MATCH(BV$5,'Daten GWP'!$A:$A,0)-1,MATCH(AQ65,'Daten GWP'!$A$424:$ADO$424,0)-1))*1000</f>
        <v>0</v>
      </c>
      <c r="BW65" s="308">
        <f ca="1">IF(ISERROR(OFFSET('Daten GWP'!$A$1,MATCH(BW$5,'Daten GWP'!$A:$A,0)-1,MATCH(AR65,'Daten GWP'!$A$424:$ADO$424,0)-1)),0,OFFSET('Daten GWP'!$A$1,MATCH(BW$5,'Daten GWP'!$A:$A,0)-1,MATCH(AR65,'Daten GWP'!$A$424:$ADO$424,0)-1))*1000</f>
        <v>27.582981</v>
      </c>
      <c r="BX65" s="308">
        <f ca="1">IF(ISERROR(OFFSET('Daten GWP'!$A$1,MATCH(BX$5,'Daten GWP'!$A:$A,0)-1,MATCH(AS65,'Daten GWP'!$A$424:$ADO$424,0)-1)),0,OFFSET('Daten GWP'!$A$1,MATCH(BX$5,'Daten GWP'!$A:$A,0)-1,MATCH(AS65,'Daten GWP'!$A$424:$ADO$424,0)-1))*1000</f>
        <v>1.7820285999999999</v>
      </c>
      <c r="BY65" s="309">
        <f t="shared" ca="1" si="44"/>
        <v>31.570401199999999</v>
      </c>
      <c r="BZ65" s="308">
        <f ca="1">IF(ISERROR(OFFSET('Daten GWP'!$A$1,MATCH(BZ$5,'Daten GWP'!$A:$A,0)-1,MATCH(AT65,'Daten GWP'!$A$424:$ADO$424,0)-1)),0,OFFSET('Daten GWP'!$A$1,MATCH(BZ$5,'Daten GWP'!$A:$A,0)-1,MATCH(AT65,'Daten GWP'!$A$424:$ADO$424,0)-1))*1000</f>
        <v>31.570401999999998</v>
      </c>
      <c r="CA65" s="305">
        <f t="shared" ca="1" si="11"/>
        <v>1.0000000253401911</v>
      </c>
      <c r="CB65" s="310">
        <f ca="1">IF(ISERROR(OFFSET('Daten Elementary'!$A$1,MATCH(CB$5,'Daten Elementary'!$A:$A,0)-1,MATCH(AM65,'Daten Elementary'!$A$424:$ADO$424,0)-1)),0,OFFSET('Daten Elementary'!$A$1,MATCH(CB$5,'Daten Elementary'!$A:$A,0)-1,MATCH(AM65,'Daten Elementary'!$A$424:$ADO$424,0)-1))*1000000</f>
        <v>0</v>
      </c>
      <c r="CC65" s="310">
        <f ca="1">IF(ISERROR(OFFSET('Daten Elementary'!$A$1,MATCH(CC$5,'Daten Elementary'!$A:$A,0)-1,MATCH(AN65,'Daten Elementary'!$A$424:$ADO$424,0)-1)),0,OFFSET('Daten Elementary'!$A$1,MATCH(CC$5,'Daten Elementary'!$A:$A,0)-1,MATCH(AN65,'Daten Elementary'!$A$424:$ADO$424,0)-1))*1000000</f>
        <v>0</v>
      </c>
      <c r="CD65" s="310">
        <f ca="1">IF(ISERROR(OFFSET('Daten Elementary'!$A$1,MATCH(CD$5,'Daten Elementary'!$A:$A,0)-1,MATCH(AO65,'Daten Elementary'!$A$424:$ADO$424,0)-1)),0,OFFSET('Daten Elementary'!$A$1,MATCH(CD$5,'Daten Elementary'!$A:$A,0)-1,MATCH(AO65,'Daten Elementary'!$A$424:$ADO$424,0)-1))*1000000</f>
        <v>0</v>
      </c>
      <c r="CE65" s="310">
        <f ca="1">IF(ISERROR(OFFSET('Daten Elementary'!$A$1,MATCH(CE$5,'Daten Elementary'!$A:$A,0)-1,MATCH(AP65,'Daten Elementary'!$A$424:$ADO$424,0)-1)),0,OFFSET('Daten Elementary'!$A$1,MATCH(CE$5,'Daten Elementary'!$A:$A,0)-1,MATCH(AP65,'Daten Elementary'!$A$424:$ADO$424,0)-1))*1000000</f>
        <v>1.4057419000000002</v>
      </c>
      <c r="CF65" s="310">
        <f t="shared" ca="1" si="12"/>
        <v>1.4057419000000002</v>
      </c>
      <c r="CG65" s="310">
        <f ca="1">IF(ISERROR(OFFSET('Daten Elementary'!$A$1,MATCH(CG$5,'Daten Elementary'!$A:$A,0)-1,MATCH(AQ65,'Daten Elementary'!$A$424:$ADO$424,0)-1)),0,OFFSET('Daten Elementary'!$A$1,MATCH(CG$5,'Daten Elementary'!$A:$A,0)-1,MATCH(AQ65,'Daten Elementary'!$A$424:$ADO$424,0)-1))*1000000</f>
        <v>0</v>
      </c>
      <c r="CH65" s="310">
        <f ca="1">IF(ISERROR(OFFSET('Daten Elementary'!$A$1,MATCH(CH$5,'Daten Elementary'!$A:$A,0)-1,MATCH(AR65,'Daten Elementary'!$A$424:$ADO$424,0)-1)),0,OFFSET('Daten Elementary'!$A$1,MATCH(CH$5,'Daten Elementary'!$A:$A,0)-1,MATCH(AR65,'Daten Elementary'!$A$424:$ADO$424,0)-1))*1000000</f>
        <v>10.421821999999999</v>
      </c>
      <c r="CI65" s="310">
        <f ca="1">IF(ISERROR(OFFSET('Daten Elementary'!$A$1,MATCH(CI$5,'Daten Elementary'!$A:$A,0)-1,MATCH(AS65,'Daten Elementary'!$A$424:$ADO$424,0)-1)),0,OFFSET('Daten Elementary'!$A$1,MATCH(CI$5,'Daten Elementary'!$A:$A,0)-1,MATCH(AS65,'Daten Elementary'!$A$424:$ADO$424,0)-1))*1000000</f>
        <v>1.2199964999999999</v>
      </c>
      <c r="CJ65" s="311">
        <f t="shared" ca="1" si="13"/>
        <v>13.0475604</v>
      </c>
      <c r="CK65" s="310">
        <f ca="1">IF(ISERROR(OFFSET('Daten Elementary'!$A$1,MATCH(CK$5,'Daten Elementary'!$A:$A,0)-1,MATCH($AT65,'Daten Elementary'!$A$424:$ADO$424,0)-1)),0,OFFSET('Daten Elementary'!$A$1,MATCH(CK$5,'Daten Elementary'!$A:$A,0)-1,MATCH($AT65,'Daten Elementary'!$A$424:$ADO$424,0)-1))*1000000</f>
        <v>13.047560000000001</v>
      </c>
      <c r="CL65" s="305">
        <f t="shared" ca="1" si="14"/>
        <v>0.9999999693429279</v>
      </c>
      <c r="CM65" s="312">
        <f ca="1">IF(ISERROR(OFFSET('Daten Elementary'!$A$1,MATCH(CM$5,'Daten Elementary'!$A:$A,0)-1,MATCH(AM65,'Daten Elementary'!$A$424:$ADO$424,0)-1)),0,OFFSET('Daten Elementary'!$A$1,MATCH(CM$5,'Daten Elementary'!$A:$A,0)-1,MATCH(AM65,'Daten Elementary'!$A$424:$ADO$424,0)-1))*1000000</f>
        <v>0</v>
      </c>
      <c r="CN65" s="312">
        <f ca="1">IF(ISERROR(OFFSET('Daten Elementary'!$A$1,MATCH(CN$5,'Daten Elementary'!$A:$A,0)-1,MATCH(AN65,'Daten Elementary'!$A$424:$ADO$424,0)-1)),0,OFFSET('Daten Elementary'!$A$1,MATCH(CN$5,'Daten Elementary'!$A:$A,0)-1,MATCH(AN65,'Daten Elementary'!$A$424:$ADO$424,0)-1))*1000000</f>
        <v>0</v>
      </c>
      <c r="CO65" s="312">
        <f ca="1">IF(ISERROR(OFFSET('Daten Elementary'!$A$1,MATCH(CO$5,'Daten Elementary'!$A:$A,0)-1,MATCH(AO65,'Daten Elementary'!$A$424:$ADO$424,0)-1)),0,OFFSET('Daten Elementary'!$A$1,MATCH(CO$5,'Daten Elementary'!$A:$A,0)-1,MATCH(AO65,'Daten Elementary'!$A$424:$ADO$424,0)-1))*1000000</f>
        <v>0</v>
      </c>
      <c r="CP65" s="312">
        <f ca="1">IF(ISERROR(OFFSET('Daten Elementary'!$A$1,MATCH(CP$5,'Daten Elementary'!$A:$A,0)-1,MATCH(AP65,'Daten Elementary'!$A$424:$ADO$424,0)-1)),0,OFFSET('Daten Elementary'!$A$1,MATCH(CP$5,'Daten Elementary'!$A:$A,0)-1,MATCH(AP65,'Daten Elementary'!$A$424:$ADO$424,0)-1))*1000000</f>
        <v>0.80037783000000007</v>
      </c>
      <c r="CQ65" s="312">
        <f t="shared" ca="1" si="15"/>
        <v>0.80037783000000007</v>
      </c>
      <c r="CR65" s="312">
        <f ca="1">IF(ISERROR(OFFSET('Daten Elementary'!$A$1,MATCH(CR$5,'Daten Elementary'!$A:$A,0)-1,MATCH(AQ65,'Daten Elementary'!$A$424:$ADO$424,0)-1)),0,OFFSET('Daten Elementary'!$A$1,MATCH(CR$5,'Daten Elementary'!$A:$A,0)-1,MATCH(AQ65,'Daten Elementary'!$A$424:$ADO$424,0)-1))*1000000</f>
        <v>0</v>
      </c>
      <c r="CS65" s="312">
        <f ca="1">IF(ISERROR(OFFSET('Daten Elementary'!$A$1,MATCH(CS$5,'Daten Elementary'!$A:$A,0)-1,MATCH(AR65,'Daten Elementary'!$A$424:$ADO$424,0)-1)),0,OFFSET('Daten Elementary'!$A$1,MATCH(CS$5,'Daten Elementary'!$A:$A,0)-1,MATCH(AR65,'Daten Elementary'!$A$424:$ADO$424,0)-1))*1000000</f>
        <v>6.7502687999999997</v>
      </c>
      <c r="CT65" s="312">
        <f ca="1">IF(ISERROR(OFFSET('Daten Elementary'!$A$1,MATCH(CT$5,'Daten Elementary'!$A:$A,0)-1,MATCH(AS65,'Daten Elementary'!$A$424:$ADO$424,0)-1)),0,OFFSET('Daten Elementary'!$A$1,MATCH(CT$5,'Daten Elementary'!$A:$A,0)-1,MATCH(AS65,'Daten Elementary'!$A$424:$ADO$424,0)-1))*1000000</f>
        <v>0.68268213999999994</v>
      </c>
      <c r="CU65" s="313">
        <f t="shared" ca="1" si="16"/>
        <v>8.23332877</v>
      </c>
      <c r="CV65" s="312">
        <f ca="1">IF(ISERROR(OFFSET('Daten Elementary'!$A$1,MATCH(CV$5,'Daten Elementary'!$A:$A,0)-1,MATCH($AT65,'Daten Elementary'!$A$424:$ADO$424,0)-1)),0,OFFSET('Daten Elementary'!$A$1,MATCH(CV$5,'Daten Elementary'!$A:$A,0)-1,MATCH($AT65,'Daten Elementary'!$A$424:$ADO$424,0)-1))*1000000</f>
        <v>8.2333287000000013</v>
      </c>
      <c r="CW65" s="305">
        <f t="shared" ca="1" si="17"/>
        <v>0.99999999149797114</v>
      </c>
      <c r="CX65" s="314">
        <f ca="1">IF(ISERROR(OFFSET('Daten Elementary'!$A$1,MATCH(CX$5,'Daten Elementary'!$A:$A,0)-1,MATCH(AM65,'Daten Elementary'!$A$424:$ADO$424,0)-1)),0,OFFSET('Daten Elementary'!$A$1,MATCH(CX$5,'Daten Elementary'!$A:$A,0)-1,MATCH(AM65,'Daten Elementary'!$A$424:$ADO$424,0)-1))*1000000</f>
        <v>0</v>
      </c>
      <c r="CY65" s="314">
        <f ca="1">IF(ISERROR(OFFSET('Daten Elementary'!$A$1,MATCH(CY$5,'Daten Elementary'!$A:$A,0)-1,MATCH(AN65,'Daten Elementary'!$A$424:$ADO$424,0)-1)),0,OFFSET('Daten Elementary'!$A$1,MATCH(CY$5,'Daten Elementary'!$A:$A,0)-1,MATCH(AN65,'Daten Elementary'!$A$424:$ADO$424,0)-1))*1000000</f>
        <v>0</v>
      </c>
      <c r="CZ65" s="314">
        <f ca="1">IF(ISERROR(OFFSET('Daten Elementary'!$A$1,MATCH(CZ$5,'Daten Elementary'!$A:$A,0)-1,MATCH(AO65,'Daten Elementary'!$A$424:$ADO$424,0)-1)),0,OFFSET('Daten Elementary'!$A$1,MATCH(CZ$5,'Daten Elementary'!$A:$A,0)-1,MATCH(AO65,'Daten Elementary'!$A$424:$ADO$424,0)-1))*1000000</f>
        <v>0</v>
      </c>
      <c r="DA65" s="314">
        <f ca="1">IF(ISERROR(OFFSET('Daten Elementary'!$A$1,MATCH(DA$5,'Daten Elementary'!$A:$A,0)-1,MATCH(AP65,'Daten Elementary'!$A$424:$ADO$424,0)-1)),0,OFFSET('Daten Elementary'!$A$1,MATCH(DA$5,'Daten Elementary'!$A:$A,0)-1,MATCH(AP65,'Daten Elementary'!$A$424:$ADO$424,0)-1))*1000000</f>
        <v>0.76888163999999992</v>
      </c>
      <c r="DB65" s="314">
        <f t="shared" ca="1" si="18"/>
        <v>0.76888163999999992</v>
      </c>
      <c r="DC65" s="314">
        <f ca="1">IF(ISERROR(OFFSET('Daten Elementary'!$A$1,MATCH(DC$5,'Daten Elementary'!$A:$A,0)-1,MATCH(AQ65,'Daten Elementary'!$A$424:$ADO$424,0)-1)),0,OFFSET('Daten Elementary'!$A$1,MATCH(DC$5,'Daten Elementary'!$A:$A,0)-1,MATCH(AQ65,'Daten Elementary'!$A$424:$ADO$424,0)-1))*1000000</f>
        <v>0</v>
      </c>
      <c r="DD65" s="314">
        <f ca="1">IF(ISERROR(OFFSET('Daten Elementary'!$A$1,MATCH(DD$5,'Daten Elementary'!$A:$A,0)-1,MATCH(AR65,'Daten Elementary'!$A$424:$ADO$424,0)-1)),0,OFFSET('Daten Elementary'!$A$1,MATCH(DD$5,'Daten Elementary'!$A:$A,0)-1,MATCH(AR65,'Daten Elementary'!$A$424:$ADO$424,0)-1))*1000000</f>
        <v>14.748467</v>
      </c>
      <c r="DE65" s="314">
        <f ca="1">IF(ISERROR(OFFSET('Daten Elementary'!$A$1,MATCH(DE$5,'Daten Elementary'!$A:$A,0)-1,MATCH(AS65,'Daten Elementary'!$A$424:$ADO$424,0)-1)),0,OFFSET('Daten Elementary'!$A$1,MATCH(DE$5,'Daten Elementary'!$A:$A,0)-1,MATCH(AS65,'Daten Elementary'!$A$424:$ADO$424,0)-1))*1000000</f>
        <v>0.80178126999999999</v>
      </c>
      <c r="DF65" s="315">
        <f t="shared" ca="1" si="19"/>
        <v>16.319129910000001</v>
      </c>
      <c r="DG65" s="314">
        <f ca="1">IF(ISERROR(OFFSET('Daten Elementary'!$A$1,MATCH(DG$5,'Daten Elementary'!$A:$A,0)-1,MATCH($AT65,'Daten Elementary'!$A$424:$ADO$424,0)-1)),0,OFFSET('Daten Elementary'!$A$1,MATCH(DG$5,'Daten Elementary'!$A:$A,0)-1,MATCH($AT65,'Daten Elementary'!$A$424:$ADO$424,0)-1))*1000000</f>
        <v>16.319130000000001</v>
      </c>
      <c r="DH65" s="305">
        <f t="shared" ca="1" si="20"/>
        <v>1.000000005515</v>
      </c>
      <c r="DI65" s="316">
        <f ca="1">IF(ISERROR(OFFSET('Daten Elementary'!$A$1,MATCH(DI$5,'Daten Elementary'!$A:$A,0)-1,MATCH(AM65,'Daten Elementary'!$A$424:$ADO$424,0)-1)),0,OFFSET('Daten Elementary'!$A$1,MATCH(DI$5,'Daten Elementary'!$A:$A,0)-1,MATCH(AM65,'Daten Elementary'!$A$424:$ADO$424,0)-1))*1000000</f>
        <v>0</v>
      </c>
      <c r="DJ65" s="316">
        <f ca="1">IF(ISERROR(OFFSET('Daten Elementary'!$A$1,MATCH(DJ$5,'Daten Elementary'!$A:$A,0)-1,MATCH(AN65,'Daten Elementary'!$A$424:$ADO$424,0)-1)),0,OFFSET('Daten Elementary'!$A$1,MATCH(DJ$5,'Daten Elementary'!$A:$A,0)-1,MATCH(AN65,'Daten Elementary'!$A$424:$ADO$424,0)-1))*1000000</f>
        <v>0</v>
      </c>
      <c r="DK65" s="316">
        <f ca="1">IF(ISERROR(OFFSET('Daten Elementary'!$A$1,MATCH(DK$5,'Daten Elementary'!$A:$A,0)-1,MATCH(AO65,'Daten Elementary'!$A$424:$ADO$424,0)-1)),0,OFFSET('Daten Elementary'!$A$1,MATCH(DK$5,'Daten Elementary'!$A:$A,0)-1,MATCH(AO65,'Daten Elementary'!$A$424:$ADO$424,0)-1))*1000000</f>
        <v>0</v>
      </c>
      <c r="DL65" s="316">
        <f ca="1">IF(ISERROR(OFFSET('Daten Elementary'!$A$1,MATCH(DL$5,'Daten Elementary'!$A:$A,0)-1,MATCH(AP65,'Daten Elementary'!$A$424:$ADO$424,0)-1)),0,OFFSET('Daten Elementary'!$A$1,MATCH(DL$5,'Daten Elementary'!$A:$A,0)-1,MATCH(AP65,'Daten Elementary'!$A$424:$ADO$424,0)-1))*1000000</f>
        <v>3.6916695000000002</v>
      </c>
      <c r="DM65" s="316">
        <f t="shared" ca="1" si="21"/>
        <v>3.6916695000000002</v>
      </c>
      <c r="DN65" s="316">
        <f ca="1">IF(ISERROR(OFFSET('Daten Elementary'!$A$1,MATCH(DN$5,'Daten Elementary'!$A:$A,0)-1,MATCH(AQ65,'Daten Elementary'!$A$424:$ADO$424,0)-1)),0,OFFSET('Daten Elementary'!$A$1,MATCH(DN$5,'Daten Elementary'!$A:$A,0)-1,MATCH(AQ65,'Daten Elementary'!$A$424:$ADO$424,0)-1))*1000000</f>
        <v>0</v>
      </c>
      <c r="DO65" s="316">
        <f ca="1">IF(ISERROR(OFFSET('Daten Elementary'!$A$1,MATCH(DO$5,'Daten Elementary'!$A:$A,0)-1,MATCH(AR65,'Daten Elementary'!$A$424:$ADO$424,0)-1)),0,OFFSET('Daten Elementary'!$A$1,MATCH(DO$5,'Daten Elementary'!$A:$A,0)-1,MATCH(AR65,'Daten Elementary'!$A$424:$ADO$424,0)-1))*1000000</f>
        <v>52.147171</v>
      </c>
      <c r="DP65" s="316">
        <f ca="1">IF(ISERROR(OFFSET('Daten Elementary'!$A$1,MATCH(DP$5,'Daten Elementary'!$A:$A,0)-1,MATCH(AS65,'Daten Elementary'!$A$424:$ADO$424,0)-1)),0,OFFSET('Daten Elementary'!$A$1,MATCH(DP$5,'Daten Elementary'!$A:$A,0)-1,MATCH(AS65,'Daten Elementary'!$A$424:$ADO$424,0)-1))*1000000</f>
        <v>3.3370690999999999</v>
      </c>
      <c r="DQ65" s="317">
        <f t="shared" ca="1" si="22"/>
        <v>59.175909600000004</v>
      </c>
      <c r="DR65" s="316">
        <f ca="1">IF(ISERROR(OFFSET('Daten Elementary'!$A$1,MATCH(DR$5,'Daten Elementary'!$A:$A,0)-1,MATCH($AT65,'Daten Elementary'!$A$424:$ADO$424,0)-1)),0,OFFSET('Daten Elementary'!$A$1,MATCH(DR$5,'Daten Elementary'!$A:$A,0)-1,MATCH($AT65,'Daten Elementary'!$A$424:$ADO$424,0)-1))*1000000</f>
        <v>59.175909999999995</v>
      </c>
      <c r="DS65" s="305">
        <f t="shared" ca="1" si="23"/>
        <v>1.0000000067595072</v>
      </c>
      <c r="DT65" s="318">
        <f ca="1">IF(ISERROR(OFFSET('Daten UBP13'!$A$1,MATCH(DT$5,'Daten UBP13'!$A:$A,0)-1,MATCH(AM65,'Daten UBP13'!$A$424:$AEG$424,0)-1)),0,OFFSET('Daten UBP13'!$A$1,MATCH(DT$5,'Daten UBP13'!$A:$A,0)-1,MATCH(AM65,'Daten UBP13'!$A$424:$AEG$424,0)-1))</f>
        <v>0</v>
      </c>
      <c r="DU65" s="318">
        <f ca="1">IF(ISERROR(OFFSET('Daten UBP13'!$A$1,MATCH(DU$5,'Daten UBP13'!$A:$A,0)-1,MATCH(AN65,'Daten UBP13'!$A$424:$AEG$424,0)-1)),0,OFFSET('Daten UBP13'!$A$1,MATCH(DU$5,'Daten UBP13'!$A:$A,0)-1,MATCH(AN65,'Daten UBP13'!$A$424:$AEG$424,0)-1))</f>
        <v>0</v>
      </c>
      <c r="DV65" s="318">
        <f ca="1">IF(ISERROR(OFFSET('Daten UBP13'!$A$1,MATCH(DV$5,'Daten UBP13'!$A:$A,0)-1,MATCH(AO65,'Daten UBP13'!$A$424:$AEG$424,0)-1)),0,OFFSET('Daten UBP13'!$A$1,MATCH(DV$5,'Daten UBP13'!$A:$A,0)-1,MATCH(AO65,'Daten UBP13'!$A$424:$AEG$424,0)-1))</f>
        <v>0</v>
      </c>
      <c r="DW65" s="318">
        <f ca="1">IF(ISERROR(OFFSET('Daten UBP13'!$A$1,MATCH(DW$5,'Daten UBP13'!$A:$A,0)-1,MATCH(AP65,'Daten UBP13'!$A$424:$AEG$424,0)-1)),0,OFFSET('Daten UBP13'!$A$1,MATCH(DW$5,'Daten UBP13'!$A:$A,0)-1,MATCH(AP65,'Daten UBP13'!$A$424:$AEG$424,0)-1))</f>
        <v>7.5331868000000002</v>
      </c>
      <c r="DX65" s="318">
        <f t="shared" ca="1" si="24"/>
        <v>7.5331868000000002</v>
      </c>
      <c r="DY65" s="318">
        <f ca="1">IF(ISERROR(OFFSET('Daten UBP13'!$A$1,MATCH(DY$5,'Daten UBP13'!$A:$A,0)-1,MATCH(AQ65,'Daten UBP13'!$A$424:$AEG$424,0)-1)),0,OFFSET('Daten UBP13'!$A$1,MATCH(DY$5,'Daten UBP13'!$A:$A,0)-1,MATCH(AQ65,'Daten UBP13'!$A$424:$AEG$424,0)-1))</f>
        <v>0</v>
      </c>
      <c r="DZ65" s="318">
        <f ca="1">IF(ISERROR(OFFSET('Daten UBP13'!$A$1,MATCH(DZ$5,'Daten UBP13'!$A:$A,0)-1,MATCH(AR65,'Daten UBP13'!$A$424:$AEG$424,0)-1)),0,OFFSET('Daten UBP13'!$A$1,MATCH(DZ$5,'Daten UBP13'!$A:$A,0)-1,MATCH(AR65,'Daten UBP13'!$A$424:$AEG$424,0)-1))</f>
        <v>58.213945000000002</v>
      </c>
      <c r="EA65" s="318">
        <f ca="1">IF(ISERROR(OFFSET('Daten UBP13'!$A$1,MATCH(EA$5,'Daten UBP13'!$A:$A,0)-1,MATCH(AS65,'Daten UBP13'!$A$424:$AEG$424,0)-1)),0,OFFSET('Daten UBP13'!$A$1,MATCH(EA$5,'Daten UBP13'!$A:$A,0)-1,MATCH(AS65,'Daten UBP13'!$A$424:$AEG$424,0)-1))</f>
        <v>5.3005282999999999</v>
      </c>
      <c r="EB65" s="319">
        <f t="shared" ca="1" si="25"/>
        <v>71.047660100000002</v>
      </c>
      <c r="EC65" s="318">
        <f ca="1">IF(ISERROR(OFFSET('Daten UBP13'!$A$1,MATCH(EC$5,'Daten UBP13'!$A:$A,0)-1,MATCH(AT65,'Daten UBP13'!$A$424:$AEG$424,0)-1)),0,OFFSET('Daten UBP13'!$A$1,MATCH(EC$5,'Daten UBP13'!$A:$A,0)-1,MATCH(AT65,'Daten UBP13'!$A$424:$AEG$424,0)-1))</f>
        <v>71.047659999999993</v>
      </c>
      <c r="ED65" s="305">
        <f t="shared" ca="1" si="26"/>
        <v>0.999999998592494</v>
      </c>
      <c r="EE65" s="320">
        <f ca="1">IF(ISERROR(OFFSET('Daten ReCiPe'!$A$1,MATCH(EE$5,'Daten ReCiPe'!$A:$A,0)-1,MATCH(AM65,'Daten ReCiPe'!$A$424:$ADO$424,0)-1)),0,OFFSET('Daten ReCiPe'!$A$1,MATCH(EE$5,'Daten ReCiPe'!$A:$A,0)-1,MATCH(AM65,'Daten ReCiPe'!$A$424:$ADO$424,0)-1))*1000</f>
        <v>0</v>
      </c>
      <c r="EF65" s="320">
        <f ca="1">IF(ISERROR(OFFSET('Daten ReCiPe'!$A$1,MATCH(EF$5,'Daten ReCiPe'!$A:$A,0)-1,MATCH(AN65,'Daten ReCiPe'!$A$424:$ADO$424,0)-1)),0,OFFSET('Daten ReCiPe'!$A$1,MATCH(EF$5,'Daten ReCiPe'!$A:$A,0)-1,MATCH(AN65,'Daten ReCiPe'!$A$424:$ADO$424,0)-1))*1000</f>
        <v>0</v>
      </c>
      <c r="EG65" s="320">
        <f ca="1">IF(ISERROR(OFFSET('Daten ReCiPe'!$A$1,MATCH(EG$5,'Daten ReCiPe'!$A:$A,0)-1,MATCH(AO65,'Daten ReCiPe'!$A$424:$ADO$424,0)-1)),0,OFFSET('Daten ReCiPe'!$A$1,MATCH(EG$5,'Daten ReCiPe'!$A:$A,0)-1,MATCH(AO65,'Daten ReCiPe'!$A$424:$ADO$424,0)-1))*1000</f>
        <v>0</v>
      </c>
      <c r="EH65" s="320">
        <f ca="1">IF(ISERROR(OFFSET('Daten ReCiPe'!$A$1,MATCH(EH$5,'Daten ReCiPe'!$A:$A,0)-1,MATCH(AP65,'Daten ReCiPe'!$A$424:$ADO$424,0)-1)),0,OFFSET('Daten ReCiPe'!$A$1,MATCH(EH$5,'Daten ReCiPe'!$A:$A,0)-1,MATCH(AP65,'Daten ReCiPe'!$A$424:$ADO$424,0)-1))*1000</f>
        <v>0.23521476999999999</v>
      </c>
      <c r="EI65" s="320">
        <f t="shared" ca="1" si="27"/>
        <v>0.23521476999999999</v>
      </c>
      <c r="EJ65" s="320">
        <f ca="1">IF(ISERROR(OFFSET('Daten ReCiPe'!$A$1,MATCH(EJ$5,'Daten ReCiPe'!$A:$A,0)-1,MATCH(AQ65,'Daten ReCiPe'!$A$424:$ADO$424,0)-1)),0,OFFSET('Daten ReCiPe'!$A$1,MATCH(EJ$5,'Daten ReCiPe'!$A:$A,0)-1,MATCH(AQ65,'Daten ReCiPe'!$A$424:$ADO$424,0)-1))*1000</f>
        <v>0</v>
      </c>
      <c r="EK65" s="320">
        <f ca="1">IF(ISERROR(OFFSET('Daten ReCiPe'!$A$1,MATCH(EK$5,'Daten ReCiPe'!$A:$A,0)-1,MATCH(AR65,'Daten ReCiPe'!$A$424:$ADO$424,0)-1)),0,OFFSET('Daten ReCiPe'!$A$1,MATCH(EK$5,'Daten ReCiPe'!$A:$A,0)-1,MATCH(AR65,'Daten ReCiPe'!$A$424:$ADO$424,0)-1))*1000</f>
        <v>3.3137059999999998</v>
      </c>
      <c r="EL65" s="320">
        <f ca="1">IF(ISERROR(OFFSET('Daten ReCiPe'!$A$1,MATCH(EL$5,'Daten ReCiPe'!$A:$A,0)-1,MATCH(AS65,'Daten ReCiPe'!$A$424:$ADO$424,0)-1)),0,OFFSET('Daten ReCiPe'!$A$1,MATCH(EL$5,'Daten ReCiPe'!$A:$A,0)-1,MATCH(AS65,'Daten ReCiPe'!$A$424:$ADO$424,0)-1))*1000</f>
        <v>0.22208541999999998</v>
      </c>
      <c r="EM65" s="321">
        <f t="shared" ca="1" si="28"/>
        <v>3.7710061899999996</v>
      </c>
      <c r="EN65" s="320">
        <f ca="1">IF(ISERROR(OFFSET('Daten ReCiPe'!$A$1,MATCH(EN$5,'Daten ReCiPe'!$A:$A,0)-1,MATCH(AT65,'Daten ReCiPe'!$A$424:$ADO$424,0)-1)),0,OFFSET('Daten ReCiPe'!$A$1,MATCH(EN$5,'Daten ReCiPe'!$A:$A,0)-1,MATCH(AT65,'Daten ReCiPe'!$A$424:$ADO$424,0)-1))*1000</f>
        <v>3.7710062</v>
      </c>
      <c r="EO65" s="305">
        <f t="shared" ca="1" si="29"/>
        <v>1.0000000026518123</v>
      </c>
      <c r="EP65" s="322">
        <f ca="1">IF(ISERROR(OFFSET('Daten Elementary'!$A$1,MATCH(EP$5,'Daten Elementary'!$A:$A,0)-1,MATCH(AM65,'Daten Elementary'!$A$424:$ADO$424,0)-1)),0,OFFSET('Daten Elementary'!$A$1,MATCH(EP$5,'Daten Elementary'!$A:$A,0)-1,MATCH(AM65,'Daten Elementary'!$A$424:$ADO$424,0)-1))*1000000</f>
        <v>0</v>
      </c>
      <c r="EQ65" s="322">
        <f ca="1">IF(ISERROR(OFFSET('Daten Elementary'!$A$1,MATCH(EQ$5,'Daten Elementary'!$A:$A,0)-1,MATCH(AN65,'Daten Elementary'!$A$424:$ADO$424,0)-1)),0,OFFSET('Daten Elementary'!$A$1,MATCH(EQ$5,'Daten Elementary'!$A:$A,0)-1,MATCH(AN65,'Daten Elementary'!$A$424:$ADO$424,0)-1))*1000000</f>
        <v>0</v>
      </c>
      <c r="ER65" s="322">
        <f ca="1">IF(ISERROR(OFFSET('Daten Elementary'!$A$1,MATCH(ER$5,'Daten Elementary'!$A:$A,0)-1,MATCH(AO65,'Daten Elementary'!$A$424:$ADO$424,0)-1)),0,OFFSET('Daten Elementary'!$A$1,MATCH(ER$5,'Daten Elementary'!$A:$A,0)-1,MATCH(AO65,'Daten Elementary'!$A$424:$ADO$424,0)-1))*1000000</f>
        <v>0</v>
      </c>
      <c r="ES65" s="322">
        <f ca="1">IF(ISERROR(OFFSET('Daten Elementary'!$A$1,MATCH(ES$5,'Daten Elementary'!$A:$A,0)-1,MATCH(AP65,'Daten Elementary'!$A$424:$ADO$424,0)-1)),0,OFFSET('Daten Elementary'!$A$1,MATCH(ES$5,'Daten Elementary'!$A:$A,0)-1,MATCH(AP65,'Daten Elementary'!$A$424:$ADO$424,0)-1))*1000000</f>
        <v>6.0724859000000002</v>
      </c>
      <c r="ET65" s="322">
        <f t="shared" ca="1" si="30"/>
        <v>6.0724859000000002</v>
      </c>
      <c r="EU65" s="322">
        <f ca="1">IF(ISERROR(OFFSET('Daten Elementary'!$A$1,MATCH(EU$5,'Daten Elementary'!$A:$A,0)-1,MATCH(AQ65,'Daten Elementary'!$A$424:$ADO$424,0)-1)),0,OFFSET('Daten Elementary'!$A$1,MATCH(EU$5,'Daten Elementary'!$A:$A,0)-1,MATCH(AQ65,'Daten Elementary'!$A$424:$ADO$424,0)-1))*1000000</f>
        <v>0</v>
      </c>
      <c r="EV65" s="322">
        <f ca="1">IF(ISERROR(OFFSET('Daten Elementary'!$A$1,MATCH(EV$5,'Daten Elementary'!$A:$A,0)-1,MATCH(AR65,'Daten Elementary'!$A$424:$ADO$424,0)-1)),0,OFFSET('Daten Elementary'!$A$1,MATCH(EV$5,'Daten Elementary'!$A:$A,0)-1,MATCH(AR65,'Daten Elementary'!$A$424:$ADO$424,0)-1))*1000000</f>
        <v>82.323482999999996</v>
      </c>
      <c r="EW65" s="322">
        <f ca="1">IF(ISERROR(OFFSET('Daten Elementary'!$A$1,MATCH(EW$5,'Daten Elementary'!$A:$A,0)-1,MATCH(AS65,'Daten Elementary'!$A$424:$ADO$424,0)-1)),0,OFFSET('Daten Elementary'!$A$1,MATCH(EW$5,'Daten Elementary'!$A:$A,0)-1,MATCH(AS65,'Daten Elementary'!$A$424:$ADO$424,0)-1))*1000000</f>
        <v>5.5941589</v>
      </c>
      <c r="EX65" s="323">
        <f t="shared" ca="1" si="31"/>
        <v>93.990127799999996</v>
      </c>
      <c r="EY65" s="322">
        <f ca="1">IF(ISERROR(OFFSET('Daten Elementary'!$A$1,MATCH(EY$5,'Daten Elementary'!$A:$A,0)-1,MATCH($AT65,'Daten Elementary'!$A$424:$ADO$424,0)-1)),0,OFFSET('Daten Elementary'!$A$1,MATCH(EY$5,'Daten Elementary'!$A:$A,0)-1,MATCH($AT65,'Daten Elementary'!$A$424:$ADO$424,0)-1))*1000000</f>
        <v>93.990126999999987</v>
      </c>
      <c r="EZ65" s="305">
        <f t="shared" ca="1" si="32"/>
        <v>0.99999999148846774</v>
      </c>
      <c r="FA65" s="314">
        <f ca="1">IF(ISERROR(OFFSET('Daten Elementary'!$A$1,MATCH(FA$5,'Daten Elementary'!$A:$A,0)-1,MATCH(AM65,'Daten Elementary'!$A$424:$ADO$424,0)-1)),0,OFFSET('Daten Elementary'!$A$1,MATCH(FA$5,'Daten Elementary'!$A:$A,0)-1,MATCH(AM65,'Daten Elementary'!$A$424:$ADO$424,0)-1))*1000</f>
        <v>0</v>
      </c>
      <c r="FB65" s="314">
        <f ca="1">IF(ISERROR(OFFSET('Daten Elementary'!$A$1,MATCH(FB$5,'Daten Elementary'!$A:$A,0)-1,MATCH(AN65,'Daten Elementary'!$A$424:$ADO$424,0)-1)),0,OFFSET('Daten Elementary'!$A$1,MATCH(FB$5,'Daten Elementary'!$A:$A,0)-1,MATCH(AN65,'Daten Elementary'!$A$424:$ADO$424,0)-1))*1000</f>
        <v>0</v>
      </c>
      <c r="FC65" s="314">
        <f ca="1">IF(ISERROR(OFFSET('Daten Elementary'!$A$1,MATCH(FC$5,'Daten Elementary'!$A:$A,0)-1,MATCH(AO65,'Daten Elementary'!$A$424:$ADO$424,0)-1)),0,OFFSET('Daten Elementary'!$A$1,MATCH(FC$5,'Daten Elementary'!$A:$A,0)-1,MATCH(AO65,'Daten Elementary'!$A$424:$ADO$424,0)-1))*1000</f>
        <v>0</v>
      </c>
      <c r="FD65" s="314">
        <f ca="1">IF(ISERROR(OFFSET('Daten Elementary'!$A$1,MATCH(FD$5,'Daten Elementary'!$A:$A,0)-1,MATCH(AP65,'Daten Elementary'!$A$424:$ADO$424,0)-1)),0,OFFSET('Daten Elementary'!$A$1,MATCH(FD$5,'Daten Elementary'!$A:$A,0)-1,MATCH(AP65,'Daten Elementary'!$A$424:$ADO$424,0)-1))*1000</f>
        <v>1.9713119999999997</v>
      </c>
      <c r="FE65" s="314">
        <f t="shared" ca="1" si="33"/>
        <v>1.9713119999999997</v>
      </c>
      <c r="FF65" s="314">
        <f ca="1">IF(ISERROR(OFFSET('Daten Elementary'!$A$1,MATCH(FF$5,'Daten Elementary'!$A:$A,0)-1,MATCH(AQ65,'Daten Elementary'!$A$424:$ADO$424,0)-1)),0,OFFSET('Daten Elementary'!$A$1,MATCH(FF$5,'Daten Elementary'!$A:$A,0)-1,MATCH(AQ65,'Daten Elementary'!$A$424:$ADO$424,0)-1))*1000</f>
        <v>0</v>
      </c>
      <c r="FG65" s="314">
        <f ca="1">IF(ISERROR(OFFSET('Daten Elementary'!$A$1,MATCH(FG$5,'Daten Elementary'!$A:$A,0)-1,MATCH(AR65,'Daten Elementary'!$A$424:$ADO$424,0)-1)),0,OFFSET('Daten Elementary'!$A$1,MATCH(FG$5,'Daten Elementary'!$A:$A,0)-1,MATCH(AR65,'Daten Elementary'!$A$424:$ADO$424,0)-1))*1000</f>
        <v>18.669857</v>
      </c>
      <c r="FH65" s="314">
        <f ca="1">IF(ISERROR(OFFSET('Daten Elementary'!$A$1,MATCH(FH$5,'Daten Elementary'!$A:$A,0)-1,MATCH(AS65,'Daten Elementary'!$A$424:$ADO$424,0)-1)),0,OFFSET('Daten Elementary'!$A$1,MATCH(FH$5,'Daten Elementary'!$A:$A,0)-1,MATCH(AS65,'Daten Elementary'!$A$424:$ADO$424,0)-1))*1000</f>
        <v>1.6067503000000001</v>
      </c>
      <c r="FI65" s="315">
        <f t="shared" ca="1" si="34"/>
        <v>22.247919300000003</v>
      </c>
      <c r="FJ65" s="314">
        <f ca="1">IF(ISERROR(OFFSET('Daten Elementary'!$A$1,MATCH(FJ$5,'Daten Elementary'!$A:$A,0)-1,MATCH($AT65,'Daten Elementary'!$A$424:$ADO$424,0)-1)),0,OFFSET('Daten Elementary'!$A$1,MATCH(FJ$5,'Daten Elementary'!$A:$A,0)-1,MATCH($AT65,'Daten Elementary'!$A$424:$ADO$424,0)-1))*1000</f>
        <v>22.247920000000001</v>
      </c>
      <c r="FK65" s="305">
        <f t="shared" ca="1" si="35"/>
        <v>1.0000000314636164</v>
      </c>
      <c r="FL65" s="314">
        <f ca="1">IF(ISERROR(OFFSET('Daten Elementary'!$A$1,MATCH(FL$5,'Daten Elementary'!$A:$A,0)-1,MATCH(AM65,'Daten Elementary'!$A$424:$ADO$424,0)-1)),0,OFFSET('Daten Elementary'!$A$1,MATCH(FL$5,'Daten Elementary'!$A:$A,0)-1,MATCH(AM65,'Daten Elementary'!$A$424:$ADO$424,0)-1))</f>
        <v>0</v>
      </c>
      <c r="FM65" s="314">
        <f ca="1">IF(ISERROR(OFFSET('Daten Elementary'!$A$1,MATCH(FM$5,'Daten Elementary'!$A:$A,0)-1,MATCH(AN65,'Daten Elementary'!$A$424:$ADO$424,0)-1)),0,OFFSET('Daten Elementary'!$A$1,MATCH(FM$5,'Daten Elementary'!$A:$A,0)-1,MATCH(AN65,'Daten Elementary'!$A$424:$ADO$424,0)-1))</f>
        <v>0</v>
      </c>
      <c r="FN65" s="314">
        <f ca="1">IF(ISERROR(OFFSET('Daten Elementary'!$A$1,MATCH(FN$5,'Daten Elementary'!$A:$A,0)-1,MATCH(AO65,'Daten Elementary'!$A$424:$ADO$424,0)-1)),0,OFFSET('Daten Elementary'!$A$1,MATCH(FN$5,'Daten Elementary'!$A:$A,0)-1,MATCH(AO65,'Daten Elementary'!$A$424:$ADO$424,0)-1))</f>
        <v>0</v>
      </c>
      <c r="FO65" s="314">
        <f ca="1">IF(ISERROR(OFFSET('Daten Elementary'!$A$1,MATCH(FO$5,'Daten Elementary'!$A:$A,0)-1,MATCH(AP65,'Daten Elementary'!$A$424:$ADO$424,0)-1)),0,OFFSET('Daten Elementary'!$A$1,MATCH(FO$5,'Daten Elementary'!$A:$A,0)-1,MATCH(AP65,'Daten Elementary'!$A$424:$ADO$424,0)-1))</f>
        <v>0</v>
      </c>
      <c r="FP65" s="314">
        <f t="shared" ca="1" si="36"/>
        <v>0</v>
      </c>
      <c r="FQ65" s="314">
        <f ca="1">IF(ISERROR(OFFSET('Daten Elementary'!$A$1,MATCH(FQ$5,'Daten Elementary'!$A:$A,0)-1,MATCH(AQ65,'Daten Elementary'!$A$424:$ADO$424,0)-1)),0,OFFSET('Daten Elementary'!$A$1,MATCH(FQ$5,'Daten Elementary'!$A:$A,0)-1,MATCH(AQ65,'Daten Elementary'!$A$424:$ADO$424,0)-1))</f>
        <v>0</v>
      </c>
      <c r="FR65" s="314">
        <f ca="1">IF(ISERROR(OFFSET('Daten Elementary'!$A$1,MATCH(FR$5,'Daten Elementary'!$A:$A,0)-1,MATCH(AR65,'Daten Elementary'!$A$424:$ADO$424,0)-1)),0,OFFSET('Daten Elementary'!$A$1,MATCH(FR$5,'Daten Elementary'!$A:$A,0)-1,MATCH(AR65,'Daten Elementary'!$A$424:$ADO$424,0)-1))</f>
        <v>0</v>
      </c>
      <c r="FS65" s="314">
        <f ca="1">IF(ISERROR(OFFSET('Daten Elementary'!$A$1,MATCH(FS$5,'Daten Elementary'!$A:$A,0)-1,MATCH(AS65,'Daten Elementary'!$A$424:$ADO$424,0)-1)),0,OFFSET('Daten Elementary'!$A$1,MATCH(FS$5,'Daten Elementary'!$A:$A,0)-1,MATCH(AS65,'Daten Elementary'!$A$424:$ADO$424,0)-1))</f>
        <v>0</v>
      </c>
      <c r="FT65" s="315">
        <f t="shared" ca="1" si="37"/>
        <v>0</v>
      </c>
      <c r="FU65" s="314">
        <f ca="1">IF(ISERROR(OFFSET('Daten Elementary'!$A$1,MATCH(FU$5,'Daten Elementary'!$A:$A,0)-1,MATCH($AT65,'Daten Elementary'!$A$424:$ADO$424,0)-1)),0,OFFSET('Daten Elementary'!$A$1,MATCH(FU$5,'Daten Elementary'!$A:$A,0)-1,MATCH($AT65,'Daten Elementary'!$A$424:$ADO$424,0)-1))</f>
        <v>0</v>
      </c>
      <c r="FV65" s="305">
        <f t="shared" ca="1" si="38"/>
        <v>0</v>
      </c>
      <c r="FW65" s="324"/>
      <c r="FX65" s="231" t="str">
        <f t="shared" si="39"/>
        <v>Work@home (Verbrauchermix CH, 1 Tag à 8h)</v>
      </c>
      <c r="FY65" s="231" t="str">
        <f t="shared" si="2"/>
        <v>Work@home</v>
      </c>
      <c r="FZ65" s="231" t="str">
        <f t="shared" si="3"/>
        <v/>
      </c>
      <c r="GA65" s="231" t="str">
        <f t="shared" si="4"/>
        <v xml:space="preserve"> (Verbrauchermix CH, 1 Tag à 8h)</v>
      </c>
      <c r="GB65" s="231"/>
    </row>
    <row r="66" spans="1:184" ht="16.5" hidden="1" customHeight="1" outlineLevel="1">
      <c r="A66" s="367"/>
      <c r="B66" s="368"/>
      <c r="C66" s="361" t="s">
        <v>45</v>
      </c>
      <c r="D66" s="362" t="s">
        <v>10</v>
      </c>
      <c r="E66" s="363" t="s">
        <v>681</v>
      </c>
      <c r="F66" s="86">
        <v>1</v>
      </c>
      <c r="G66" s="90">
        <v>1</v>
      </c>
      <c r="H66" s="87">
        <v>1</v>
      </c>
      <c r="I66" s="88"/>
      <c r="J66" s="88">
        <f>(0.014187+0.0075556)*800</f>
        <v>17.394080000000002</v>
      </c>
      <c r="K66" s="86">
        <v>1</v>
      </c>
      <c r="L66" s="86"/>
      <c r="M66" s="86"/>
      <c r="N66" s="82" t="s">
        <v>102</v>
      </c>
      <c r="O66" s="6">
        <f ca="1">(IF(ISERROR(INDEX(INDIRECT($D$268),MATCH($AM66,$AM$4:$AM$275,0),MATCH(O$304,INDIRECT($E$268),0))*$I66/$AD66),0,INDEX(INDIRECT($D$268),MATCH($AM66,$AM$4:$AM$275,0),MATCH(O$304,INDIRECT($E$268),0))*$I66/$AD66)+IF(ISERROR(INDEX(INDIRECT($D$268),MATCH($AN66,$AN$4:$AN$275,0),MATCH(O$305,INDIRECT($E$268),0))*$J66/$AE66),0,INDEX(INDIRECT($D$268),MATCH($AN66,$AN$4:$AN$275,0),MATCH(O$305,INDIRECT($E$268),0))*$J66/$AE66))*$AC66/$F66</f>
        <v>0</v>
      </c>
      <c r="P66" s="6">
        <f ca="1">IF($B$268=1,($J66/100*($S$230-INDEX('Energiefaktoren Ecoinvent'!$D:$D,MATCH('mobitool-Faktoren v2.0'!$AJ66,'Energiefaktoren Ecoinvent'!$A:$A,0)))/$F66),IF($B$268=7,($J66/100*($S$230-INDEX('Energiefaktoren Ecoinvent'!$H:$H,MATCH('mobitool-Faktoren v2.0'!$AJ66,'Energiefaktoren Ecoinvent'!$A:$A,0)))/$F66),(($J66/100*($S$230))/$F66)))</f>
        <v>17.681509118552739</v>
      </c>
      <c r="Q66" s="6">
        <f ca="1">INDEX(INDIRECT($D$268),MATCH($AQ66,$AQ$4:$AQ$284,0),MATCH(Q$4,INDIRECT($E$268),0))*$K66*$AC66/$F66/$AF66</f>
        <v>0</v>
      </c>
      <c r="R66" s="6">
        <f ca="1">INDEX(INDIRECT($D$268),MATCH($AR66,$AR$4:$AR$284,0),MATCH(R$4,INDIRECT($E$268),0))*$K66*$AC66/$F66/$AF66</f>
        <v>220.663848</v>
      </c>
      <c r="S66" s="6">
        <f ca="1">INDEX(INDIRECT($D$268),MATCH($AS66,$AS$4:$AS$284,0),MATCH(S$4,INDIRECT($E$268),0))*$K66*$AC66/$F66/$AF66</f>
        <v>14.256228799999999</v>
      </c>
      <c r="T66" s="7">
        <f ca="1">S66+R66+Q66+P66+O66</f>
        <v>252.60158591855276</v>
      </c>
      <c r="U66" s="6">
        <f>IF($B$268=6,(IF(OR(AJ66="Benzin",AJ66="Diesel"),$AK66*INDEX('DIN EN 16258'!$I:$I,MATCH('mobitool-Faktoren v2.0'!$AI66,'DIN EN 16258'!$A:$A,0))*$I66/$AD66+$AL66*INDEX('DIN EN 16258'!$I:$I,MATCH('mobitool-Faktoren v2.0'!$AJ66,'DIN EN 16258'!$A:$A,0))*$I66/$AD66,IF(ISERROR($AK66*INDEX('DIN EN 16258'!$I:$I,MATCH('mobitool-Faktoren v2.0'!$AI66,'DIN EN 16258'!$A:$A,0))*$I66/$AD66),0,$AK66*INDEX('DIN EN 16258'!$I:$I,MATCH('mobitool-Faktoren v2.0'!$AI66,'DIN EN 16258'!$A:$A,0))*$I66/$AD66)+IF(ISERROR($AL66*INDEX('DIN EN 16258'!$I:$I,MATCH('mobitool-Faktoren v2.0'!$AJ66,'DIN EN 16258'!$A:$A,0))*$J66/$AE66),0,$AL66*INDEX('DIN EN 16258'!$I:$I,MATCH('mobitool-Faktoren v2.0'!$AJ66,'DIN EN 16258'!$A:$A,0))*$J66/$AE66)))*1000,
IF($B$268=1,(IF(OR(AJ66="Benzin",AJ66="Diesel"),$AK66*INDEX('DIN EN 16258'!$D:$D,MATCH('mobitool-Faktoren v2.0'!$AI66,'DIN EN 16258'!$A:$A,0))*$I66/$AD66+$AL66*INDEX('DIN EN 16258'!$D:$D,MATCH('mobitool-Faktoren v2.0'!$AJ66,'DIN EN 16258'!$A:$A,0))*$I66/$AD66,IF(ISERROR($AK66*INDEX('DIN EN 16258'!$D:$D,MATCH('mobitool-Faktoren v2.0'!$AI66,'DIN EN 16258'!$A:$A,0))*$I66/$AD66),0,$AK66*INDEX('DIN EN 16258'!$D:$D,MATCH('mobitool-Faktoren v2.0'!$AI66,'DIN EN 16258'!$A:$A,0))*$I66/$AD66)+IF(ISERROR($AL66*INDEX('DIN EN 16258'!$D:$D,MATCH('mobitool-Faktoren v2.0'!$AJ66,'DIN EN 16258'!$A:$A,0))*$J66/$AE66),0,$AL66*INDEX('DIN EN 16258'!$D:$D,MATCH('mobitool-Faktoren v2.0'!$AJ66,'DIN EN 16258'!$A:$A,0))*$J66/$AE66))),0))*$AC66/$F66</f>
        <v>0</v>
      </c>
      <c r="V66" s="6">
        <f>IF($B$268=6,(IF(OR(AJ66="Benzin",AJ66="Diesel"),$AK66*INDEX('DIN EN 16258'!$L:$L,MATCH('mobitool-Faktoren v2.0'!$AI66,'DIN EN 16258'!$A:$A,0))*$I66/$AD66+$AL66*INDEX('DIN EN 16258'!$L:$L,MATCH('mobitool-Faktoren v2.0'!$AJ66,'DIN EN 16258'!$A:$A,0))*$I66/$AD66,IF(ISERROR($AK66*INDEX('DIN EN 16258'!$L:$L,MATCH('mobitool-Faktoren v2.0'!$AI66,'DIN EN 16258'!$A:$A,0))*$I66/$AD66),0,$AK66*INDEX('DIN EN 16258'!$L:$L,MATCH('mobitool-Faktoren v2.0'!$AI66,'DIN EN 16258'!$A:$A,0))*$I66/$AD66)+IF(ISERROR($AL66*INDEX('DIN EN 16258'!$L:$L,MATCH('mobitool-Faktoren v2.0'!$AJ66,'DIN EN 16258'!$A:$A,0))*$J66/$AE66),0,$AL66*INDEX('DIN EN 16258'!$L:$L,MATCH('mobitool-Faktoren v2.0'!$AJ66,'DIN EN 16258'!$A:$A,0))*$J66/$AE66)))*1000,
IF($B$268=1,(IF(OR(AJ66="Benzin",AJ66="Diesel"),$AK66*INDEX('DIN EN 16258'!$F:$F,MATCH('mobitool-Faktoren v2.0'!$AI66,'DIN EN 16258'!$A:$A,0))*$I66/$AD66+$AL66*INDEX('DIN EN 16258'!$F:$F,MATCH('mobitool-Faktoren v2.0'!$AJ66,'DIN EN 16258'!$A:$A,0))*$I66/$AD66,IF(ISERROR($AK66*INDEX('DIN EN 16258'!$F:$F,MATCH('mobitool-Faktoren v2.0'!$AI66,'DIN EN 16258'!$A:$A,0))*$I66/$AD66),0,$AK66*INDEX('DIN EN 16258'!$F:$F,MATCH('mobitool-Faktoren v2.0'!$AI66,'DIN EN 16258'!$A:$A,0))*$I66/$AD66)+IF(ISERROR($AL66*INDEX('DIN EN 16258'!$F:$F,MATCH('mobitool-Faktoren v2.0'!$AJ66,'DIN EN 16258'!$A:$A,0))*$J66/$AE66),0,$AL66*INDEX('DIN EN 16258'!$F:$F,MATCH('mobitool-Faktoren v2.0'!$AJ66,'DIN EN 16258'!$A:$A,0))*$J66/$AE66))),0))*$AC66/$F66</f>
        <v>16.256762025065552</v>
      </c>
      <c r="W66" s="6" t="s">
        <v>143</v>
      </c>
      <c r="X66" s="39" t="s">
        <v>162</v>
      </c>
      <c r="Y66" s="300"/>
      <c r="Z66" s="300"/>
      <c r="AA66" s="299"/>
      <c r="AB66" s="299"/>
      <c r="AC66" s="366">
        <v>8</v>
      </c>
      <c r="AD66" s="298"/>
      <c r="AE66" s="298">
        <f>(0.014187+0.0075556)*800</f>
        <v>17.394080000000002</v>
      </c>
      <c r="AF66" s="299">
        <v>1</v>
      </c>
      <c r="AG66" s="299"/>
      <c r="AH66" s="299"/>
      <c r="AI66" s="301"/>
      <c r="AJ66" s="301" t="s">
        <v>627</v>
      </c>
      <c r="AK66" s="301"/>
      <c r="AL66" s="329">
        <f>0.014187+0.0075556</f>
        <v>2.1742600000000001E-2</v>
      </c>
      <c r="AM66" s="202" t="s">
        <v>81</v>
      </c>
      <c r="AN66" s="330" t="s">
        <v>2457</v>
      </c>
      <c r="AO66" s="202" t="s">
        <v>81</v>
      </c>
      <c r="AP66" s="202" t="s">
        <v>342</v>
      </c>
      <c r="AQ66" s="330" t="s">
        <v>665</v>
      </c>
      <c r="AR66" s="202" t="s">
        <v>343</v>
      </c>
      <c r="AS66" s="202" t="s">
        <v>344</v>
      </c>
      <c r="AT66" s="202" t="s">
        <v>345</v>
      </c>
      <c r="AU66" s="303">
        <f ca="1">IF(ISERROR(OFFSET('Daten KEA'!$A$1,MATCH(AU$5,'Daten KEA'!$A:$A,0)-1,MATCH(AM66,'Daten KEA'!$A$424:$ADO$424,0)-1)),0,OFFSET('Daten KEA'!$A$1,MATCH(AU$5,'Daten KEA'!$A:$A,0)-1,MATCH(AM66,'Daten KEA'!$A$424:$ADO$424,0)-1))+IF(ISERROR(AK66*INDEX('Energiefaktoren Ecoinvent'!$D:$D,MATCH('mobitool-Faktoren v2.0'!AI66,'Energiefaktoren Ecoinvent'!$A:$A,0))),0,AK66*INDEX('Energiefaktoren Ecoinvent'!$D:$D,MATCH('mobitool-Faktoren v2.0'!AI66,'Energiefaktoren Ecoinvent'!$A:$A,0)))+IF(OR(AJ66="Benzin",AJ66="Diesel"),IF(ISERROR(OFFSET('Daten KEA'!$A$1,MATCH(AV$5,'Daten KEA'!$A:$A,0)-1,MATCH(AN66,'Daten KEA'!$A$424:$ADO$424,0)-1)),0,OFFSET('Daten KEA'!$A$1,MATCH(AV$5,'Daten KEA'!$A:$A,0)-1,MATCH(AN66,'Daten KEA'!$A$424:$ADO$424,0)-1))+IF(ISERROR(AL66*INDEX('Energiefaktoren Ecoinvent'!$D:$D,MATCH('mobitool-Faktoren v2.0'!AJ66,'Energiefaktoren Ecoinvent'!$A:$A,0))),0,AL66*INDEX('Energiefaktoren Ecoinvent'!$D:$D,MATCH('mobitool-Faktoren v2.0'!AJ66,'Energiefaktoren Ecoinvent'!$A:$A,0))),0)</f>
        <v>0</v>
      </c>
      <c r="AV66" s="303">
        <f ca="1">IF(OR(AJ66="Benzin",AJ66="Diesel"),0,IF(ISERROR(OFFSET('Daten KEA'!$A$1,MATCH(AV$5,'Daten KEA'!$A:$A,0)-1,MATCH(AN66,'Daten KEA'!$A$424:$ADO$424,0)-1)),0,OFFSET('Daten KEA'!$A$1,MATCH(AV$5,'Daten KEA'!$A:$A,0)-1,MATCH(AN66,'Daten KEA'!$A$424:$ADO$424,0)-1))+IF(ISERROR(AL66*INDEX('Energiefaktoren Ecoinvent'!$D:$D,MATCH('mobitool-Faktoren v2.0'!AJ66,'Energiefaktoren Ecoinvent'!$A:$A,0))),0,AL66*INDEX('Energiefaktoren Ecoinvent'!$D:$D,MATCH('mobitool-Faktoren v2.0'!AJ66,'Energiefaktoren Ecoinvent'!$A:$A,0))))</f>
        <v>7.827336E-2</v>
      </c>
      <c r="AW66" s="303">
        <f ca="1">IF(ISERROR(OFFSET('Daten KEA'!$A$1,MATCH(AW$5,'Daten KEA'!$A:$A,0)-1,MATCH(AO66,'Daten KEA'!$A$424:$ADO$424,0)-1)),0,OFFSET('Daten KEA'!$A$1,MATCH(AW$5,'Daten KEA'!$A:$A,0)-1,MATCH(AO66,'Daten KEA'!$A$424:$ADO$424,0)-1))-IF(ISERROR(AK66*INDEX('Energiefaktoren Ecoinvent'!$D:$D,MATCH('mobitool-Faktoren v2.0'!AI66,'Energiefaktoren Ecoinvent'!$A:$A,0))),0,AK66*INDEX('Energiefaktoren Ecoinvent'!$D:$D,MATCH('mobitool-Faktoren v2.0'!AI66,'Energiefaktoren Ecoinvent'!$A:$A,0)))+IF(OR(AJ66="Benzin",AJ66="Diesel"),IF(ISERROR(OFFSET('Daten KEA'!$A$1,MATCH(AX$5,'Daten KEA'!$A:$A,0)-1,MATCH(AP66,'Daten KEA'!$A$424:$ADO$424,0)-1)),0,OFFSET('Daten KEA'!$A$1,MATCH(AX$5,'Daten KEA'!$A:$A,0)-1,MATCH(AP66,'Daten KEA'!$A$424:$ADO$424,0)-1))-IF(ISERROR(AL66*INDEX('Energiefaktoren Ecoinvent'!$D:$D,MATCH('mobitool-Faktoren v2.0'!AJ66,'Energiefaktoren Ecoinvent'!$A:$A,0))),0,AL66*INDEX('Energiefaktoren Ecoinvent'!$D:$D,MATCH('mobitool-Faktoren v2.0'!AJ66,'Energiefaktoren Ecoinvent'!$A:$A,0))),0)</f>
        <v>0</v>
      </c>
      <c r="AX66" s="303">
        <f ca="1">IF(OR(AJ66="Benzin",AJ66="Diesel"),0,IF(ISERROR(OFFSET('Daten KEA'!$A$1,MATCH(AX$5,'Daten KEA'!$A:$A,0)-1,MATCH(AP66,'Daten KEA'!$A$424:$ADO$424,0)-1)),0,OFFSET('Daten KEA'!$A$1,MATCH(AX$5,'Daten KEA'!$A:$A,0)-1,MATCH(AP66,'Daten KEA'!$A$424:$ADO$424,0)-1))-IF(ISERROR(AL66*INDEX('Energiefaktoren Ecoinvent'!$D:$D,MATCH('mobitool-Faktoren v2.0'!AJ66,'Energiefaktoren Ecoinvent'!$A:$A,0))),0,AL66*INDEX('Energiefaktoren Ecoinvent'!$D:$D,MATCH('mobitool-Faktoren v2.0'!AJ66,'Energiefaktoren Ecoinvent'!$A:$A,0))))</f>
        <v>0.15673403000000002</v>
      </c>
      <c r="AY66" s="303">
        <f t="shared" ca="1" si="5"/>
        <v>0.23500739000000004</v>
      </c>
      <c r="AZ66" s="303">
        <f ca="1">IF(ISERROR(OFFSET('Daten KEA'!$A$1,MATCH(AZ$5,'Daten KEA'!$A:$A,0)-1,MATCH(AQ66,'Daten KEA'!$A$424:$ADO$424,0)-1)),0,OFFSET('Daten KEA'!$A$1,MATCH(AZ$5,'Daten KEA'!$A:$A,0)-1,MATCH(AQ66,'Daten KEA'!$A$424:$ADO$424,0)-1))</f>
        <v>0</v>
      </c>
      <c r="BA66" s="303">
        <f ca="1">IF(ISERROR(OFFSET('Daten KEA'!$A$1,MATCH(BA$5,'Daten KEA'!$A:$A,0)-1,MATCH(AR66,'Daten KEA'!$A$424:$ADO$424,0)-1)),0,OFFSET('Daten KEA'!$A$1,MATCH(BA$5,'Daten KEA'!$A:$A,0)-1,MATCH(AR66,'Daten KEA'!$A$424:$ADO$424,0)-1))</f>
        <v>0.35016439999999999</v>
      </c>
      <c r="BB66" s="303">
        <f ca="1">IF(ISERROR(OFFSET('Daten KEA'!$A$1,MATCH(BB$5,'Daten KEA'!$A:$A,0)-1,MATCH(AS66,'Daten KEA'!$A$424:$ADO$424,0)-1)),0,OFFSET('Daten KEA'!$A$1,MATCH(BB$5,'Daten KEA'!$A:$A,0)-1,MATCH(AS66,'Daten KEA'!$A$424:$ADO$424,0)-1))</f>
        <v>0.13829267000000001</v>
      </c>
      <c r="BC66" s="304">
        <f ca="1">AY66+AZ66+BA66+BB66</f>
        <v>0.72346445999999998</v>
      </c>
      <c r="BD66" s="303">
        <f ca="1">IF(ISERROR(OFFSET('Daten KEA'!$A$1,MATCH(BD$5,'Daten KEA'!$A:$A,0)-1,MATCH(AT66,'Daten KEA'!$A$424:$ADO$424,0)-1)),0,OFFSET('Daten KEA'!$A$1,MATCH(BD$5,'Daten KEA'!$A:$A,0)-1,MATCH(AT66,'Daten KEA'!$A$424:$ADO$424,0)-1))</f>
        <v>0.72346447000000003</v>
      </c>
      <c r="BE66" s="305">
        <f t="shared" ca="1" si="7"/>
        <v>1.000000013822379</v>
      </c>
      <c r="BF66" s="306">
        <f ca="1">IF(ISERROR(OFFSET('Daten KEA'!$A$1,MATCH(BF$5,'Daten KEA'!$A:$A,0)-1,MATCH(AM66,'Daten KEA'!$A$424:$ADO$424,0)-1)),0,OFFSET('Daten KEA'!$A$1,MATCH(BF$5,'Daten KEA'!$A:$A,0)-1,MATCH(AM66,'Daten KEA'!$A$424:$ADO$424,0)-1))+IF(ISERROR($AK66*INDEX('Energiefaktoren Ecoinvent'!$H:$H,MATCH('mobitool-Faktoren v2.0'!$AI66,'Energiefaktoren Ecoinvent'!$A:$A,0))),0,$AK66*INDEX('Energiefaktoren Ecoinvent'!$H:$H,MATCH('mobitool-Faktoren v2.0'!$AI66,'Energiefaktoren Ecoinvent'!$A:$A,0)))+IF(OR(AJ66="Benzin",AJ66="Diesel"),IF(ISERROR(OFFSET('Daten KEA'!$A$1,MATCH(BG$5,'Daten KEA'!$A:$A,0)-1,MATCH(AN66,'Daten KEA'!$A$424:$ADO$424,0)-1)),0,OFFSET('Daten KEA'!$A$1,MATCH(BG$5,'Daten KEA'!$A:$A,0)-1,MATCH(AN66,'Daten KEA'!$A$424:$ADO$424,0)-1))+IF(ISERROR($AL66*INDEX('Energiefaktoren Ecoinvent'!$H:$H,MATCH('mobitool-Faktoren v2.0'!$AJ66,'Energiefaktoren Ecoinvent'!$A:$A,0))),0,$AL66*INDEX('Energiefaktoren Ecoinvent'!$H:$H,MATCH('mobitool-Faktoren v2.0'!$AJ66,'Energiefaktoren Ecoinvent'!$A:$A,0))),0)</f>
        <v>0</v>
      </c>
      <c r="BG66" s="306">
        <f ca="1">IF(OR(AJ66="Benzin",AJ66="Diesel"),0,IF(ISERROR(OFFSET('Daten KEA'!$A$1,MATCH(BG$5,'Daten KEA'!$A:$A,0)-1,MATCH(AN66,'Daten KEA'!$A$424:$ADO$424,0)-1)),0,OFFSET('Daten KEA'!$A$1,MATCH(BG$5,'Daten KEA'!$A:$A,0)-1,MATCH(AN66,'Daten KEA'!$A$424:$ADO$424,0)-1))+IF(ISERROR($AL66*INDEX('Energiefaktoren Ecoinvent'!$H:$H,MATCH('mobitool-Faktoren v2.0'!$AJ66,'Energiefaktoren Ecoinvent'!$A:$A,0))),0,$AL66*INDEX('Energiefaktoren Ecoinvent'!$H:$H,MATCH('mobitool-Faktoren v2.0'!$AJ66,'Energiefaktoren Ecoinvent'!$A:$A,0))))</f>
        <v>4.6268629345652318E-2</v>
      </c>
      <c r="BH66" s="306">
        <f ca="1">IF(ISERROR(OFFSET('Daten KEA'!$A$1,MATCH(BH$5,'Daten KEA'!$A:$A,0)-1,MATCH(AO66,'Daten KEA'!$A$424:$ADO$424,0)-1)),0,OFFSET('Daten KEA'!$A$1,MATCH(BH$5,'Daten KEA'!$A:$A,0)-1,MATCH(AO66,'Daten KEA'!$A$424:$ADO$424,0)-1))-IF(ISERROR($AK66*INDEX('Energiefaktoren Ecoinvent'!$H:$H,MATCH('mobitool-Faktoren v2.0'!$AI66,'Energiefaktoren Ecoinvent'!$A:$A,0))),0,$AK66*INDEX('Energiefaktoren Ecoinvent'!$H:$H,MATCH('mobitool-Faktoren v2.0'!$AI66,'Energiefaktoren Ecoinvent'!$A:$A,0)))+IF(OR(AJ66="Benzin",AJ66="Diesel"),IF(ISERROR(OFFSET('Daten KEA'!$A$1,MATCH(BI$5,'Daten KEA'!$A:$A,0)-1,MATCH(AP66,'Daten KEA'!$A$424:$ADO$424,0)-1)),0,OFFSET('Daten KEA'!$A$1,MATCH(BI$5,'Daten KEA'!$A:$A,0)-1,MATCH(AP66,'Daten KEA'!$A$424:$ADO$424,0)-1))-IF(ISERROR($AL66*INDEX('Energiefaktoren Ecoinvent'!$H:$H,MATCH('mobitool-Faktoren v2.0'!$AJ66,'Energiefaktoren Ecoinvent'!$A:$A,0))),0,$AL66*INDEX('Energiefaktoren Ecoinvent'!$H:$H,MATCH('mobitool-Faktoren v2.0'!$AJ66,'Energiefaktoren Ecoinvent'!$A:$A,0))),0)</f>
        <v>0</v>
      </c>
      <c r="BI66" s="306">
        <f ca="1">IF(OR(AJ66="Benzin",AJ66="Diesel"),0,IF(ISERROR(OFFSET('Daten KEA'!$A$1,MATCH(BI$5,'Daten KEA'!$A:$A,0)-1,MATCH(AP66,'Daten KEA'!$A$424:$ADO$424,0)-1)),0,OFFSET('Daten KEA'!$A$1,MATCH(BI$5,'Daten KEA'!$A:$A,0)-1,MATCH(AP66,'Daten KEA'!$A$424:$ADO$424,0)-1))-IF(ISERROR($AL66*INDEX('Energiefaktoren Ecoinvent'!$H:$H,MATCH('mobitool-Faktoren v2.0'!$AJ66,'Energiefaktoren Ecoinvent'!$A:$A,0))),0,$AL66*INDEX('Energiefaktoren Ecoinvent'!$H:$H,MATCH('mobitool-Faktoren v2.0'!$AJ66,'Energiefaktoren Ecoinvent'!$A:$A,0))))</f>
        <v>0.15057913190517769</v>
      </c>
      <c r="BJ66" s="306">
        <f t="shared" ca="1" si="41"/>
        <v>0.19684776125083001</v>
      </c>
      <c r="BK66" s="306">
        <f ca="1">IF(ISERROR(OFFSET('Daten KEA'!$A$1,MATCH(BK$5,'Daten KEA'!$A:$A,0)-1,MATCH(AQ66,'Daten KEA'!$A$424:$ADO$424,0)-1)),0,OFFSET('Daten KEA'!$A$1,MATCH(BK$5,'Daten KEA'!$A:$A,0)-1,MATCH(AQ66,'Daten KEA'!$A$424:$ADO$424,0)-1))</f>
        <v>0</v>
      </c>
      <c r="BL66" s="306">
        <f ca="1">IF(ISERROR(OFFSET('Daten KEA'!$A$1,MATCH(BL$5,'Daten KEA'!$A:$A,0)-1,MATCH(AR66,'Daten KEA'!$A$424:$ADO$424,0)-1)),0,OFFSET('Daten KEA'!$A$1,MATCH(BL$5,'Daten KEA'!$A:$A,0)-1,MATCH(AR66,'Daten KEA'!$A$424:$ADO$424,0)-1))</f>
        <v>0.31380901435220004</v>
      </c>
      <c r="BM66" s="306">
        <f ca="1">IF(ISERROR(OFFSET('Daten KEA'!$A$1,MATCH(BM$5,'Daten KEA'!$A:$A,0)-1,MATCH(AS66,'Daten KEA'!$A$424:$ADO$424,0)-1)),0,OFFSET('Daten KEA'!$A$1,MATCH(BM$5,'Daten KEA'!$A:$A,0)-1,MATCH(AS66,'Daten KEA'!$A$424:$ADO$424,0)-1))</f>
        <v>0.111615433227974</v>
      </c>
      <c r="BN66" s="307">
        <f ca="1">BJ66+BK66+BL66+BM66</f>
        <v>0.62227220883100398</v>
      </c>
      <c r="BO66" s="306">
        <f ca="1">IF(ISERROR(OFFSET('Daten KEA'!$A$1,MATCH(BO$5,'Daten KEA'!$A:$A,0)-1,MATCH(AT66,'Daten KEA'!$A$424:$ADO$424,0)-1)),0,OFFSET('Daten KEA'!$A$1,MATCH(BO$5,'Daten KEA'!$A:$A,0)-1,MATCH(AT66,'Daten KEA'!$A$424:$ADO$424,0)-1))</f>
        <v>0.62227221483099993</v>
      </c>
      <c r="BP66" s="305">
        <f t="shared" ca="1" si="8"/>
        <v>1.000000009642076</v>
      </c>
      <c r="BQ66" s="308">
        <f ca="1">IF(ISERROR(OFFSET('Daten GWP'!$A$1,MATCH(BQ$5,'Daten GWP'!$A:$A,0)-1,MATCH(AM66,'Daten GWP'!$A$424:$ADO$424,0)-1)),0,OFFSET('Daten GWP'!$A$1,MATCH(BQ$5,'Daten GWP'!$A:$A,0)-1,MATCH(AM66,'Daten GWP'!$A$424:$ADO$424,0)-1))*1000</f>
        <v>0</v>
      </c>
      <c r="BR66" s="308">
        <f ca="1">IF(ISERROR(OFFSET('Daten GWP'!$A$1,MATCH(BR$5,'Daten GWP'!$A:$A,0)-1,MATCH(AN66,'Daten GWP'!$A$424:$ADO$424,0)-1)),0,OFFSET('Daten GWP'!$A$1,MATCH(BR$5,'Daten GWP'!$A:$A,0)-1,MATCH(AN66,'Daten GWP'!$A$424:$ADO$424,0)-1))*1000</f>
        <v>0</v>
      </c>
      <c r="BS66" s="308">
        <f ca="1">IF(ISERROR(OFFSET('Daten GWP'!$A$1,MATCH(BS$5,'Daten GWP'!$A:$A,0)-1,MATCH(AO66,'Daten GWP'!$A$424:$ADO$424,0)-1)),0,OFFSET('Daten GWP'!$A$1,MATCH(BS$5,'Daten GWP'!$A:$A,0)-1,MATCH(AO66,'Daten GWP'!$A$424:$ADO$424,0)-1))*1000</f>
        <v>0</v>
      </c>
      <c r="BT66" s="308">
        <f ca="1">IF(ISERROR(OFFSET('Daten GWP'!$A$1,MATCH(BT$5,'Daten GWP'!$A:$A,0)-1,MATCH(AP66,'Daten GWP'!$A$424:$ADO$424,0)-1)),0,OFFSET('Daten GWP'!$A$1,MATCH(BT$5,'Daten GWP'!$A:$A,0)-1,MATCH(AP66,'Daten GWP'!$A$424:$ADO$424,0)-1))*1000</f>
        <v>2.2053916</v>
      </c>
      <c r="BU66" s="308">
        <f t="shared" ca="1" si="9"/>
        <v>2.2053916</v>
      </c>
      <c r="BV66" s="308">
        <f ca="1">IF(ISERROR(OFFSET('Daten GWP'!$A$1,MATCH(BV$5,'Daten GWP'!$A:$A,0)-1,MATCH(AQ66,'Daten GWP'!$A$424:$ADO$424,0)-1)),0,OFFSET('Daten GWP'!$A$1,MATCH(BV$5,'Daten GWP'!$A:$A,0)-1,MATCH(AQ66,'Daten GWP'!$A$424:$ADO$424,0)-1))*1000</f>
        <v>0</v>
      </c>
      <c r="BW66" s="308">
        <f ca="1">IF(ISERROR(OFFSET('Daten GWP'!$A$1,MATCH(BW$5,'Daten GWP'!$A:$A,0)-1,MATCH(AR66,'Daten GWP'!$A$424:$ADO$424,0)-1)),0,OFFSET('Daten GWP'!$A$1,MATCH(BW$5,'Daten GWP'!$A:$A,0)-1,MATCH(AR66,'Daten GWP'!$A$424:$ADO$424,0)-1))*1000</f>
        <v>27.582981</v>
      </c>
      <c r="BX66" s="308">
        <f ca="1">IF(ISERROR(OFFSET('Daten GWP'!$A$1,MATCH(BX$5,'Daten GWP'!$A:$A,0)-1,MATCH(AS66,'Daten GWP'!$A$424:$ADO$424,0)-1)),0,OFFSET('Daten GWP'!$A$1,MATCH(BX$5,'Daten GWP'!$A:$A,0)-1,MATCH(AS66,'Daten GWP'!$A$424:$ADO$424,0)-1))*1000</f>
        <v>1.7820285999999999</v>
      </c>
      <c r="BY66" s="309">
        <f ca="1">BU66+BV66+BW66+BX66</f>
        <v>31.570401199999999</v>
      </c>
      <c r="BZ66" s="308">
        <f ca="1">IF(ISERROR(OFFSET('Daten GWP'!$A$1,MATCH(BZ$5,'Daten GWP'!$A:$A,0)-1,MATCH(AT66,'Daten GWP'!$A$424:$ADO$424,0)-1)),0,OFFSET('Daten GWP'!$A$1,MATCH(BZ$5,'Daten GWP'!$A:$A,0)-1,MATCH(AT66,'Daten GWP'!$A$424:$ADO$424,0)-1))*1000</f>
        <v>31.570401999999998</v>
      </c>
      <c r="CA66" s="305">
        <f t="shared" ca="1" si="11"/>
        <v>1.0000000253401911</v>
      </c>
      <c r="CB66" s="310">
        <f ca="1">IF(ISERROR(OFFSET('Daten Elementary'!$A$1,MATCH(CB$5,'Daten Elementary'!$A:$A,0)-1,MATCH(AM66,'Daten Elementary'!$A$424:$ADO$424,0)-1)),0,OFFSET('Daten Elementary'!$A$1,MATCH(CB$5,'Daten Elementary'!$A:$A,0)-1,MATCH(AM66,'Daten Elementary'!$A$424:$ADO$424,0)-1))*1000000</f>
        <v>0</v>
      </c>
      <c r="CC66" s="310">
        <f ca="1">IF(ISERROR(OFFSET('Daten Elementary'!$A$1,MATCH(CC$5,'Daten Elementary'!$A:$A,0)-1,MATCH(AN66,'Daten Elementary'!$A$424:$ADO$424,0)-1)),0,OFFSET('Daten Elementary'!$A$1,MATCH(CC$5,'Daten Elementary'!$A:$A,0)-1,MATCH(AN66,'Daten Elementary'!$A$424:$ADO$424,0)-1))*1000000</f>
        <v>0</v>
      </c>
      <c r="CD66" s="310">
        <f ca="1">IF(ISERROR(OFFSET('Daten Elementary'!$A$1,MATCH(CD$5,'Daten Elementary'!$A:$A,0)-1,MATCH(AO66,'Daten Elementary'!$A$424:$ADO$424,0)-1)),0,OFFSET('Daten Elementary'!$A$1,MATCH(CD$5,'Daten Elementary'!$A:$A,0)-1,MATCH(AO66,'Daten Elementary'!$A$424:$ADO$424,0)-1))*1000000</f>
        <v>0</v>
      </c>
      <c r="CE66" s="310">
        <f ca="1">IF(ISERROR(OFFSET('Daten Elementary'!$A$1,MATCH(CE$5,'Daten Elementary'!$A:$A,0)-1,MATCH(AP66,'Daten Elementary'!$A$424:$ADO$424,0)-1)),0,OFFSET('Daten Elementary'!$A$1,MATCH(CE$5,'Daten Elementary'!$A:$A,0)-1,MATCH(AP66,'Daten Elementary'!$A$424:$ADO$424,0)-1))*1000000</f>
        <v>1.4057419000000002</v>
      </c>
      <c r="CF66" s="310">
        <f t="shared" ca="1" si="12"/>
        <v>1.4057419000000002</v>
      </c>
      <c r="CG66" s="310">
        <f ca="1">IF(ISERROR(OFFSET('Daten Elementary'!$A$1,MATCH(CG$5,'Daten Elementary'!$A:$A,0)-1,MATCH(AQ66,'Daten Elementary'!$A$424:$ADO$424,0)-1)),0,OFFSET('Daten Elementary'!$A$1,MATCH(CG$5,'Daten Elementary'!$A:$A,0)-1,MATCH(AQ66,'Daten Elementary'!$A$424:$ADO$424,0)-1))*1000000</f>
        <v>0</v>
      </c>
      <c r="CH66" s="310">
        <f ca="1">IF(ISERROR(OFFSET('Daten Elementary'!$A$1,MATCH(CH$5,'Daten Elementary'!$A:$A,0)-1,MATCH(AR66,'Daten Elementary'!$A$424:$ADO$424,0)-1)),0,OFFSET('Daten Elementary'!$A$1,MATCH(CH$5,'Daten Elementary'!$A:$A,0)-1,MATCH(AR66,'Daten Elementary'!$A$424:$ADO$424,0)-1))*1000000</f>
        <v>10.421821999999999</v>
      </c>
      <c r="CI66" s="310">
        <f ca="1">IF(ISERROR(OFFSET('Daten Elementary'!$A$1,MATCH(CI$5,'Daten Elementary'!$A:$A,0)-1,MATCH(AS66,'Daten Elementary'!$A$424:$ADO$424,0)-1)),0,OFFSET('Daten Elementary'!$A$1,MATCH(CI$5,'Daten Elementary'!$A:$A,0)-1,MATCH(AS66,'Daten Elementary'!$A$424:$ADO$424,0)-1))*1000000</f>
        <v>1.2199964999999999</v>
      </c>
      <c r="CJ66" s="311">
        <f t="shared" ca="1" si="13"/>
        <v>13.0475604</v>
      </c>
      <c r="CK66" s="310">
        <f ca="1">IF(ISERROR(OFFSET('Daten Elementary'!$A$1,MATCH(CK$5,'Daten Elementary'!$A:$A,0)-1,MATCH($AT66,'Daten Elementary'!$A$424:$ADO$424,0)-1)),0,OFFSET('Daten Elementary'!$A$1,MATCH(CK$5,'Daten Elementary'!$A:$A,0)-1,MATCH($AT66,'Daten Elementary'!$A$424:$ADO$424,0)-1))*1000000</f>
        <v>13.047560000000001</v>
      </c>
      <c r="CL66" s="305">
        <f t="shared" ca="1" si="14"/>
        <v>0.9999999693429279</v>
      </c>
      <c r="CM66" s="312">
        <f ca="1">IF(ISERROR(OFFSET('Daten Elementary'!$A$1,MATCH(CM$5,'Daten Elementary'!$A:$A,0)-1,MATCH(AM66,'Daten Elementary'!$A$424:$ADO$424,0)-1)),0,OFFSET('Daten Elementary'!$A$1,MATCH(CM$5,'Daten Elementary'!$A:$A,0)-1,MATCH(AM66,'Daten Elementary'!$A$424:$ADO$424,0)-1))*1000000</f>
        <v>0</v>
      </c>
      <c r="CN66" s="312">
        <f ca="1">IF(ISERROR(OFFSET('Daten Elementary'!$A$1,MATCH(CN$5,'Daten Elementary'!$A:$A,0)-1,MATCH(AN66,'Daten Elementary'!$A$424:$ADO$424,0)-1)),0,OFFSET('Daten Elementary'!$A$1,MATCH(CN$5,'Daten Elementary'!$A:$A,0)-1,MATCH(AN66,'Daten Elementary'!$A$424:$ADO$424,0)-1))*1000000</f>
        <v>0</v>
      </c>
      <c r="CO66" s="312">
        <f ca="1">IF(ISERROR(OFFSET('Daten Elementary'!$A$1,MATCH(CO$5,'Daten Elementary'!$A:$A,0)-1,MATCH(AO66,'Daten Elementary'!$A$424:$ADO$424,0)-1)),0,OFFSET('Daten Elementary'!$A$1,MATCH(CO$5,'Daten Elementary'!$A:$A,0)-1,MATCH(AO66,'Daten Elementary'!$A$424:$ADO$424,0)-1))*1000000</f>
        <v>0</v>
      </c>
      <c r="CP66" s="312">
        <f ca="1">IF(ISERROR(OFFSET('Daten Elementary'!$A$1,MATCH(CP$5,'Daten Elementary'!$A:$A,0)-1,MATCH(AP66,'Daten Elementary'!$A$424:$ADO$424,0)-1)),0,OFFSET('Daten Elementary'!$A$1,MATCH(CP$5,'Daten Elementary'!$A:$A,0)-1,MATCH(AP66,'Daten Elementary'!$A$424:$ADO$424,0)-1))*1000000</f>
        <v>0.80037783000000007</v>
      </c>
      <c r="CQ66" s="312">
        <f t="shared" ca="1" si="15"/>
        <v>0.80037783000000007</v>
      </c>
      <c r="CR66" s="312">
        <f ca="1">IF(ISERROR(OFFSET('Daten Elementary'!$A$1,MATCH(CR$5,'Daten Elementary'!$A:$A,0)-1,MATCH(AQ66,'Daten Elementary'!$A$424:$ADO$424,0)-1)),0,OFFSET('Daten Elementary'!$A$1,MATCH(CR$5,'Daten Elementary'!$A:$A,0)-1,MATCH(AQ66,'Daten Elementary'!$A$424:$ADO$424,0)-1))*1000000</f>
        <v>0</v>
      </c>
      <c r="CS66" s="312">
        <f ca="1">IF(ISERROR(OFFSET('Daten Elementary'!$A$1,MATCH(CS$5,'Daten Elementary'!$A:$A,0)-1,MATCH(AR66,'Daten Elementary'!$A$424:$ADO$424,0)-1)),0,OFFSET('Daten Elementary'!$A$1,MATCH(CS$5,'Daten Elementary'!$A:$A,0)-1,MATCH(AR66,'Daten Elementary'!$A$424:$ADO$424,0)-1))*1000000</f>
        <v>6.7502687999999997</v>
      </c>
      <c r="CT66" s="312">
        <f ca="1">IF(ISERROR(OFFSET('Daten Elementary'!$A$1,MATCH(CT$5,'Daten Elementary'!$A:$A,0)-1,MATCH(AS66,'Daten Elementary'!$A$424:$ADO$424,0)-1)),0,OFFSET('Daten Elementary'!$A$1,MATCH(CT$5,'Daten Elementary'!$A:$A,0)-1,MATCH(AS66,'Daten Elementary'!$A$424:$ADO$424,0)-1))*1000000</f>
        <v>0.68268213999999994</v>
      </c>
      <c r="CU66" s="313">
        <f t="shared" ca="1" si="16"/>
        <v>8.23332877</v>
      </c>
      <c r="CV66" s="312">
        <f ca="1">IF(ISERROR(OFFSET('Daten Elementary'!$A$1,MATCH(CV$5,'Daten Elementary'!$A:$A,0)-1,MATCH($AT66,'Daten Elementary'!$A$424:$ADO$424,0)-1)),0,OFFSET('Daten Elementary'!$A$1,MATCH(CV$5,'Daten Elementary'!$A:$A,0)-1,MATCH($AT66,'Daten Elementary'!$A$424:$ADO$424,0)-1))*1000000</f>
        <v>8.2333287000000013</v>
      </c>
      <c r="CW66" s="305">
        <f t="shared" ca="1" si="17"/>
        <v>0.99999999149797114</v>
      </c>
      <c r="CX66" s="314">
        <f ca="1">IF(ISERROR(OFFSET('Daten Elementary'!$A$1,MATCH(CX$5,'Daten Elementary'!$A:$A,0)-1,MATCH(AM66,'Daten Elementary'!$A$424:$ADO$424,0)-1)),0,OFFSET('Daten Elementary'!$A$1,MATCH(CX$5,'Daten Elementary'!$A:$A,0)-1,MATCH(AM66,'Daten Elementary'!$A$424:$ADO$424,0)-1))*1000000</f>
        <v>0</v>
      </c>
      <c r="CY66" s="314">
        <f ca="1">IF(ISERROR(OFFSET('Daten Elementary'!$A$1,MATCH(CY$5,'Daten Elementary'!$A:$A,0)-1,MATCH(AN66,'Daten Elementary'!$A$424:$ADO$424,0)-1)),0,OFFSET('Daten Elementary'!$A$1,MATCH(CY$5,'Daten Elementary'!$A:$A,0)-1,MATCH(AN66,'Daten Elementary'!$A$424:$ADO$424,0)-1))*1000000</f>
        <v>0</v>
      </c>
      <c r="CZ66" s="314">
        <f ca="1">IF(ISERROR(OFFSET('Daten Elementary'!$A$1,MATCH(CZ$5,'Daten Elementary'!$A:$A,0)-1,MATCH(AO66,'Daten Elementary'!$A$424:$ADO$424,0)-1)),0,OFFSET('Daten Elementary'!$A$1,MATCH(CZ$5,'Daten Elementary'!$A:$A,0)-1,MATCH(AO66,'Daten Elementary'!$A$424:$ADO$424,0)-1))*1000000</f>
        <v>0</v>
      </c>
      <c r="DA66" s="314">
        <f ca="1">IF(ISERROR(OFFSET('Daten Elementary'!$A$1,MATCH(DA$5,'Daten Elementary'!$A:$A,0)-1,MATCH(AP66,'Daten Elementary'!$A$424:$ADO$424,0)-1)),0,OFFSET('Daten Elementary'!$A$1,MATCH(DA$5,'Daten Elementary'!$A:$A,0)-1,MATCH(AP66,'Daten Elementary'!$A$424:$ADO$424,0)-1))*1000000</f>
        <v>0.76888163999999992</v>
      </c>
      <c r="DB66" s="314">
        <f t="shared" ca="1" si="18"/>
        <v>0.76888163999999992</v>
      </c>
      <c r="DC66" s="314">
        <f ca="1">IF(ISERROR(OFFSET('Daten Elementary'!$A$1,MATCH(DC$5,'Daten Elementary'!$A:$A,0)-1,MATCH(AQ66,'Daten Elementary'!$A$424:$ADO$424,0)-1)),0,OFFSET('Daten Elementary'!$A$1,MATCH(DC$5,'Daten Elementary'!$A:$A,0)-1,MATCH(AQ66,'Daten Elementary'!$A$424:$ADO$424,0)-1))*1000000</f>
        <v>0</v>
      </c>
      <c r="DD66" s="314">
        <f ca="1">IF(ISERROR(OFFSET('Daten Elementary'!$A$1,MATCH(DD$5,'Daten Elementary'!$A:$A,0)-1,MATCH(AR66,'Daten Elementary'!$A$424:$ADO$424,0)-1)),0,OFFSET('Daten Elementary'!$A$1,MATCH(DD$5,'Daten Elementary'!$A:$A,0)-1,MATCH(AR66,'Daten Elementary'!$A$424:$ADO$424,0)-1))*1000000</f>
        <v>14.748467</v>
      </c>
      <c r="DE66" s="314">
        <f ca="1">IF(ISERROR(OFFSET('Daten Elementary'!$A$1,MATCH(DE$5,'Daten Elementary'!$A:$A,0)-1,MATCH(AS66,'Daten Elementary'!$A$424:$ADO$424,0)-1)),0,OFFSET('Daten Elementary'!$A$1,MATCH(DE$5,'Daten Elementary'!$A:$A,0)-1,MATCH(AS66,'Daten Elementary'!$A$424:$ADO$424,0)-1))*1000000</f>
        <v>0.80178126999999999</v>
      </c>
      <c r="DF66" s="315">
        <f t="shared" ca="1" si="19"/>
        <v>16.319129910000001</v>
      </c>
      <c r="DG66" s="314">
        <f ca="1">IF(ISERROR(OFFSET('Daten Elementary'!$A$1,MATCH(DG$5,'Daten Elementary'!$A:$A,0)-1,MATCH($AT66,'Daten Elementary'!$A$424:$ADO$424,0)-1)),0,OFFSET('Daten Elementary'!$A$1,MATCH(DG$5,'Daten Elementary'!$A:$A,0)-1,MATCH($AT66,'Daten Elementary'!$A$424:$ADO$424,0)-1))*1000000</f>
        <v>16.319130000000001</v>
      </c>
      <c r="DH66" s="305">
        <f t="shared" ca="1" si="20"/>
        <v>1.000000005515</v>
      </c>
      <c r="DI66" s="316">
        <f ca="1">IF(ISERROR(OFFSET('Daten Elementary'!$A$1,MATCH(DI$5,'Daten Elementary'!$A:$A,0)-1,MATCH(AM66,'Daten Elementary'!$A$424:$ADO$424,0)-1)),0,OFFSET('Daten Elementary'!$A$1,MATCH(DI$5,'Daten Elementary'!$A:$A,0)-1,MATCH(AM66,'Daten Elementary'!$A$424:$ADO$424,0)-1))*1000000</f>
        <v>0</v>
      </c>
      <c r="DJ66" s="316">
        <f ca="1">IF(ISERROR(OFFSET('Daten Elementary'!$A$1,MATCH(DJ$5,'Daten Elementary'!$A:$A,0)-1,MATCH(AN66,'Daten Elementary'!$A$424:$ADO$424,0)-1)),0,OFFSET('Daten Elementary'!$A$1,MATCH(DJ$5,'Daten Elementary'!$A:$A,0)-1,MATCH(AN66,'Daten Elementary'!$A$424:$ADO$424,0)-1))*1000000</f>
        <v>0</v>
      </c>
      <c r="DK66" s="316">
        <f ca="1">IF(ISERROR(OFFSET('Daten Elementary'!$A$1,MATCH(DK$5,'Daten Elementary'!$A:$A,0)-1,MATCH(AO66,'Daten Elementary'!$A$424:$ADO$424,0)-1)),0,OFFSET('Daten Elementary'!$A$1,MATCH(DK$5,'Daten Elementary'!$A:$A,0)-1,MATCH(AO66,'Daten Elementary'!$A$424:$ADO$424,0)-1))*1000000</f>
        <v>0</v>
      </c>
      <c r="DL66" s="316">
        <f ca="1">IF(ISERROR(OFFSET('Daten Elementary'!$A$1,MATCH(DL$5,'Daten Elementary'!$A:$A,0)-1,MATCH(AP66,'Daten Elementary'!$A$424:$ADO$424,0)-1)),0,OFFSET('Daten Elementary'!$A$1,MATCH(DL$5,'Daten Elementary'!$A:$A,0)-1,MATCH(AP66,'Daten Elementary'!$A$424:$ADO$424,0)-1))*1000000</f>
        <v>3.6916695000000002</v>
      </c>
      <c r="DM66" s="316">
        <f t="shared" ca="1" si="21"/>
        <v>3.6916695000000002</v>
      </c>
      <c r="DN66" s="316">
        <f ca="1">IF(ISERROR(OFFSET('Daten Elementary'!$A$1,MATCH(DN$5,'Daten Elementary'!$A:$A,0)-1,MATCH(AQ66,'Daten Elementary'!$A$424:$ADO$424,0)-1)),0,OFFSET('Daten Elementary'!$A$1,MATCH(DN$5,'Daten Elementary'!$A:$A,0)-1,MATCH(AQ66,'Daten Elementary'!$A$424:$ADO$424,0)-1))*1000000</f>
        <v>0</v>
      </c>
      <c r="DO66" s="316">
        <f ca="1">IF(ISERROR(OFFSET('Daten Elementary'!$A$1,MATCH(DO$5,'Daten Elementary'!$A:$A,0)-1,MATCH(AR66,'Daten Elementary'!$A$424:$ADO$424,0)-1)),0,OFFSET('Daten Elementary'!$A$1,MATCH(DO$5,'Daten Elementary'!$A:$A,0)-1,MATCH(AR66,'Daten Elementary'!$A$424:$ADO$424,0)-1))*1000000</f>
        <v>52.147171</v>
      </c>
      <c r="DP66" s="316">
        <f ca="1">IF(ISERROR(OFFSET('Daten Elementary'!$A$1,MATCH(DP$5,'Daten Elementary'!$A:$A,0)-1,MATCH(AS66,'Daten Elementary'!$A$424:$ADO$424,0)-1)),0,OFFSET('Daten Elementary'!$A$1,MATCH(DP$5,'Daten Elementary'!$A:$A,0)-1,MATCH(AS66,'Daten Elementary'!$A$424:$ADO$424,0)-1))*1000000</f>
        <v>3.3370690999999999</v>
      </c>
      <c r="DQ66" s="317">
        <f t="shared" ca="1" si="22"/>
        <v>59.175909600000004</v>
      </c>
      <c r="DR66" s="316">
        <f ca="1">IF(ISERROR(OFFSET('Daten Elementary'!$A$1,MATCH(DR$5,'Daten Elementary'!$A:$A,0)-1,MATCH($AT66,'Daten Elementary'!$A$424:$ADO$424,0)-1)),0,OFFSET('Daten Elementary'!$A$1,MATCH(DR$5,'Daten Elementary'!$A:$A,0)-1,MATCH($AT66,'Daten Elementary'!$A$424:$ADO$424,0)-1))*1000000</f>
        <v>59.175909999999995</v>
      </c>
      <c r="DS66" s="305">
        <f t="shared" ca="1" si="23"/>
        <v>1.0000000067595072</v>
      </c>
      <c r="DT66" s="318">
        <f ca="1">IF(ISERROR(OFFSET('Daten UBP13'!$A$1,MATCH(DT$5,'Daten UBP13'!$A:$A,0)-1,MATCH(AM66,'Daten UBP13'!$A$424:$AEG$424,0)-1)),0,OFFSET('Daten UBP13'!$A$1,MATCH(DT$5,'Daten UBP13'!$A:$A,0)-1,MATCH(AM66,'Daten UBP13'!$A$424:$AEG$424,0)-1))</f>
        <v>0</v>
      </c>
      <c r="DU66" s="318">
        <f ca="1">IF(ISERROR(OFFSET('Daten UBP13'!$A$1,MATCH(DU$5,'Daten UBP13'!$A:$A,0)-1,MATCH(AN66,'Daten UBP13'!$A$424:$AEG$424,0)-1)),0,OFFSET('Daten UBP13'!$A$1,MATCH(DU$5,'Daten UBP13'!$A:$A,0)-1,MATCH(AN66,'Daten UBP13'!$A$424:$AEG$424,0)-1))</f>
        <v>0</v>
      </c>
      <c r="DV66" s="318">
        <f ca="1">IF(ISERROR(OFFSET('Daten UBP13'!$A$1,MATCH(DV$5,'Daten UBP13'!$A:$A,0)-1,MATCH(AO66,'Daten UBP13'!$A$424:$AEG$424,0)-1)),0,OFFSET('Daten UBP13'!$A$1,MATCH(DV$5,'Daten UBP13'!$A:$A,0)-1,MATCH(AO66,'Daten UBP13'!$A$424:$AEG$424,0)-1))</f>
        <v>0</v>
      </c>
      <c r="DW66" s="318">
        <f ca="1">IF(ISERROR(OFFSET('Daten UBP13'!$A$1,MATCH(DW$5,'Daten UBP13'!$A:$A,0)-1,MATCH(AP66,'Daten UBP13'!$A$424:$AEG$424,0)-1)),0,OFFSET('Daten UBP13'!$A$1,MATCH(DW$5,'Daten UBP13'!$A:$A,0)-1,MATCH(AP66,'Daten UBP13'!$A$424:$AEG$424,0)-1))</f>
        <v>7.5331868000000002</v>
      </c>
      <c r="DX66" s="318">
        <f t="shared" ca="1" si="24"/>
        <v>7.5331868000000002</v>
      </c>
      <c r="DY66" s="318">
        <f ca="1">IF(ISERROR(OFFSET('Daten UBP13'!$A$1,MATCH(DY$5,'Daten UBP13'!$A:$A,0)-1,MATCH(AQ66,'Daten UBP13'!$A$424:$AEG$424,0)-1)),0,OFFSET('Daten UBP13'!$A$1,MATCH(DY$5,'Daten UBP13'!$A:$A,0)-1,MATCH(AQ66,'Daten UBP13'!$A$424:$AEG$424,0)-1))</f>
        <v>0</v>
      </c>
      <c r="DZ66" s="318">
        <f ca="1">IF(ISERROR(OFFSET('Daten UBP13'!$A$1,MATCH(DZ$5,'Daten UBP13'!$A:$A,0)-1,MATCH(AR66,'Daten UBP13'!$A$424:$AEG$424,0)-1)),0,OFFSET('Daten UBP13'!$A$1,MATCH(DZ$5,'Daten UBP13'!$A:$A,0)-1,MATCH(AR66,'Daten UBP13'!$A$424:$AEG$424,0)-1))</f>
        <v>58.213945000000002</v>
      </c>
      <c r="EA66" s="318">
        <f ca="1">IF(ISERROR(OFFSET('Daten UBP13'!$A$1,MATCH(EA$5,'Daten UBP13'!$A:$A,0)-1,MATCH(AS66,'Daten UBP13'!$A$424:$AEG$424,0)-1)),0,OFFSET('Daten UBP13'!$A$1,MATCH(EA$5,'Daten UBP13'!$A:$A,0)-1,MATCH(AS66,'Daten UBP13'!$A$424:$AEG$424,0)-1))</f>
        <v>5.3005282999999999</v>
      </c>
      <c r="EB66" s="319">
        <f t="shared" ca="1" si="25"/>
        <v>71.047660100000002</v>
      </c>
      <c r="EC66" s="318">
        <f ca="1">IF(ISERROR(OFFSET('Daten UBP13'!$A$1,MATCH(EC$5,'Daten UBP13'!$A:$A,0)-1,MATCH(AT66,'Daten UBP13'!$A$424:$AEG$424,0)-1)),0,OFFSET('Daten UBP13'!$A$1,MATCH(EC$5,'Daten UBP13'!$A:$A,0)-1,MATCH(AT66,'Daten UBP13'!$A$424:$AEG$424,0)-1))</f>
        <v>71.047659999999993</v>
      </c>
      <c r="ED66" s="305">
        <f t="shared" ca="1" si="26"/>
        <v>0.999999998592494</v>
      </c>
      <c r="EE66" s="320">
        <f ca="1">IF(ISERROR(OFFSET('Daten ReCiPe'!$A$1,MATCH(EE$5,'Daten ReCiPe'!$A:$A,0)-1,MATCH(AM66,'Daten ReCiPe'!$A$424:$ADO$424,0)-1)),0,OFFSET('Daten ReCiPe'!$A$1,MATCH(EE$5,'Daten ReCiPe'!$A:$A,0)-1,MATCH(AM66,'Daten ReCiPe'!$A$424:$ADO$424,0)-1))*1000</f>
        <v>0</v>
      </c>
      <c r="EF66" s="320">
        <f ca="1">IF(ISERROR(OFFSET('Daten ReCiPe'!$A$1,MATCH(EF$5,'Daten ReCiPe'!$A:$A,0)-1,MATCH(AN66,'Daten ReCiPe'!$A$424:$ADO$424,0)-1)),0,OFFSET('Daten ReCiPe'!$A$1,MATCH(EF$5,'Daten ReCiPe'!$A:$A,0)-1,MATCH(AN66,'Daten ReCiPe'!$A$424:$ADO$424,0)-1))*1000</f>
        <v>0</v>
      </c>
      <c r="EG66" s="320">
        <f ca="1">IF(ISERROR(OFFSET('Daten ReCiPe'!$A$1,MATCH(EG$5,'Daten ReCiPe'!$A:$A,0)-1,MATCH(AO66,'Daten ReCiPe'!$A$424:$ADO$424,0)-1)),0,OFFSET('Daten ReCiPe'!$A$1,MATCH(EG$5,'Daten ReCiPe'!$A:$A,0)-1,MATCH(AO66,'Daten ReCiPe'!$A$424:$ADO$424,0)-1))*1000</f>
        <v>0</v>
      </c>
      <c r="EH66" s="320">
        <f ca="1">IF(ISERROR(OFFSET('Daten ReCiPe'!$A$1,MATCH(EH$5,'Daten ReCiPe'!$A:$A,0)-1,MATCH(AP66,'Daten ReCiPe'!$A$424:$ADO$424,0)-1)),0,OFFSET('Daten ReCiPe'!$A$1,MATCH(EH$5,'Daten ReCiPe'!$A:$A,0)-1,MATCH(AP66,'Daten ReCiPe'!$A$424:$ADO$424,0)-1))*1000</f>
        <v>0.23521476999999999</v>
      </c>
      <c r="EI66" s="320">
        <f t="shared" ca="1" si="27"/>
        <v>0.23521476999999999</v>
      </c>
      <c r="EJ66" s="320">
        <f ca="1">IF(ISERROR(OFFSET('Daten ReCiPe'!$A$1,MATCH(EJ$5,'Daten ReCiPe'!$A:$A,0)-1,MATCH(AQ66,'Daten ReCiPe'!$A$424:$ADO$424,0)-1)),0,OFFSET('Daten ReCiPe'!$A$1,MATCH(EJ$5,'Daten ReCiPe'!$A:$A,0)-1,MATCH(AQ66,'Daten ReCiPe'!$A$424:$ADO$424,0)-1))*1000</f>
        <v>0</v>
      </c>
      <c r="EK66" s="320">
        <f ca="1">IF(ISERROR(OFFSET('Daten ReCiPe'!$A$1,MATCH(EK$5,'Daten ReCiPe'!$A:$A,0)-1,MATCH(AR66,'Daten ReCiPe'!$A$424:$ADO$424,0)-1)),0,OFFSET('Daten ReCiPe'!$A$1,MATCH(EK$5,'Daten ReCiPe'!$A:$A,0)-1,MATCH(AR66,'Daten ReCiPe'!$A$424:$ADO$424,0)-1))*1000</f>
        <v>3.3137059999999998</v>
      </c>
      <c r="EL66" s="320">
        <f ca="1">IF(ISERROR(OFFSET('Daten ReCiPe'!$A$1,MATCH(EL$5,'Daten ReCiPe'!$A:$A,0)-1,MATCH(AS66,'Daten ReCiPe'!$A$424:$ADO$424,0)-1)),0,OFFSET('Daten ReCiPe'!$A$1,MATCH(EL$5,'Daten ReCiPe'!$A:$A,0)-1,MATCH(AS66,'Daten ReCiPe'!$A$424:$ADO$424,0)-1))*1000</f>
        <v>0.22208541999999998</v>
      </c>
      <c r="EM66" s="321">
        <f t="shared" ca="1" si="28"/>
        <v>3.7710061899999996</v>
      </c>
      <c r="EN66" s="320">
        <f ca="1">IF(ISERROR(OFFSET('Daten ReCiPe'!$A$1,MATCH(EN$5,'Daten ReCiPe'!$A:$A,0)-1,MATCH(AT66,'Daten ReCiPe'!$A$424:$ADO$424,0)-1)),0,OFFSET('Daten ReCiPe'!$A$1,MATCH(EN$5,'Daten ReCiPe'!$A:$A,0)-1,MATCH(AT66,'Daten ReCiPe'!$A$424:$ADO$424,0)-1))*1000</f>
        <v>3.7710062</v>
      </c>
      <c r="EO66" s="305">
        <f t="shared" ca="1" si="29"/>
        <v>1.0000000026518123</v>
      </c>
      <c r="EP66" s="322">
        <f ca="1">IF(ISERROR(OFFSET('Daten Elementary'!$A$1,MATCH(EP$5,'Daten Elementary'!$A:$A,0)-1,MATCH(AM66,'Daten Elementary'!$A$424:$ADO$424,0)-1)),0,OFFSET('Daten Elementary'!$A$1,MATCH(EP$5,'Daten Elementary'!$A:$A,0)-1,MATCH(AM66,'Daten Elementary'!$A$424:$ADO$424,0)-1))*1000000</f>
        <v>0</v>
      </c>
      <c r="EQ66" s="322">
        <f ca="1">IF(ISERROR(OFFSET('Daten Elementary'!$A$1,MATCH(EQ$5,'Daten Elementary'!$A:$A,0)-1,MATCH(AN66,'Daten Elementary'!$A$424:$ADO$424,0)-1)),0,OFFSET('Daten Elementary'!$A$1,MATCH(EQ$5,'Daten Elementary'!$A:$A,0)-1,MATCH(AN66,'Daten Elementary'!$A$424:$ADO$424,0)-1))*1000000</f>
        <v>0</v>
      </c>
      <c r="ER66" s="322">
        <f ca="1">IF(ISERROR(OFFSET('Daten Elementary'!$A$1,MATCH(ER$5,'Daten Elementary'!$A:$A,0)-1,MATCH(AO66,'Daten Elementary'!$A$424:$ADO$424,0)-1)),0,OFFSET('Daten Elementary'!$A$1,MATCH(ER$5,'Daten Elementary'!$A:$A,0)-1,MATCH(AO66,'Daten Elementary'!$A$424:$ADO$424,0)-1))*1000000</f>
        <v>0</v>
      </c>
      <c r="ES66" s="322">
        <f ca="1">IF(ISERROR(OFFSET('Daten Elementary'!$A$1,MATCH(ES$5,'Daten Elementary'!$A:$A,0)-1,MATCH(AP66,'Daten Elementary'!$A$424:$ADO$424,0)-1)),0,OFFSET('Daten Elementary'!$A$1,MATCH(ES$5,'Daten Elementary'!$A:$A,0)-1,MATCH(AP66,'Daten Elementary'!$A$424:$ADO$424,0)-1))*1000000</f>
        <v>6.0724859000000002</v>
      </c>
      <c r="ET66" s="322">
        <f t="shared" ca="1" si="30"/>
        <v>6.0724859000000002</v>
      </c>
      <c r="EU66" s="322">
        <f ca="1">IF(ISERROR(OFFSET('Daten Elementary'!$A$1,MATCH(EU$5,'Daten Elementary'!$A:$A,0)-1,MATCH(AQ66,'Daten Elementary'!$A$424:$ADO$424,0)-1)),0,OFFSET('Daten Elementary'!$A$1,MATCH(EU$5,'Daten Elementary'!$A:$A,0)-1,MATCH(AQ66,'Daten Elementary'!$A$424:$ADO$424,0)-1))*1000000</f>
        <v>0</v>
      </c>
      <c r="EV66" s="322">
        <f ca="1">IF(ISERROR(OFFSET('Daten Elementary'!$A$1,MATCH(EV$5,'Daten Elementary'!$A:$A,0)-1,MATCH(AR66,'Daten Elementary'!$A$424:$ADO$424,0)-1)),0,OFFSET('Daten Elementary'!$A$1,MATCH(EV$5,'Daten Elementary'!$A:$A,0)-1,MATCH(AR66,'Daten Elementary'!$A$424:$ADO$424,0)-1))*1000000</f>
        <v>82.323482999999996</v>
      </c>
      <c r="EW66" s="322">
        <f ca="1">IF(ISERROR(OFFSET('Daten Elementary'!$A$1,MATCH(EW$5,'Daten Elementary'!$A:$A,0)-1,MATCH(AS66,'Daten Elementary'!$A$424:$ADO$424,0)-1)),0,OFFSET('Daten Elementary'!$A$1,MATCH(EW$5,'Daten Elementary'!$A:$A,0)-1,MATCH(AS66,'Daten Elementary'!$A$424:$ADO$424,0)-1))*1000000</f>
        <v>5.5941589</v>
      </c>
      <c r="EX66" s="323">
        <f t="shared" ca="1" si="31"/>
        <v>93.990127799999996</v>
      </c>
      <c r="EY66" s="322">
        <f ca="1">IF(ISERROR(OFFSET('Daten Elementary'!$A$1,MATCH(EY$5,'Daten Elementary'!$A:$A,0)-1,MATCH($AT66,'Daten Elementary'!$A$424:$ADO$424,0)-1)),0,OFFSET('Daten Elementary'!$A$1,MATCH(EY$5,'Daten Elementary'!$A:$A,0)-1,MATCH($AT66,'Daten Elementary'!$A$424:$ADO$424,0)-1))*1000000</f>
        <v>93.990126999999987</v>
      </c>
      <c r="EZ66" s="305">
        <f t="shared" ca="1" si="32"/>
        <v>0.99999999148846774</v>
      </c>
      <c r="FA66" s="314">
        <f ca="1">IF(ISERROR(OFFSET('Daten Elementary'!$A$1,MATCH(FA$5,'Daten Elementary'!$A:$A,0)-1,MATCH(AM66,'Daten Elementary'!$A$424:$ADO$424,0)-1)),0,OFFSET('Daten Elementary'!$A$1,MATCH(FA$5,'Daten Elementary'!$A:$A,0)-1,MATCH(AM66,'Daten Elementary'!$A$424:$ADO$424,0)-1))*1000</f>
        <v>0</v>
      </c>
      <c r="FB66" s="314">
        <f ca="1">IF(ISERROR(OFFSET('Daten Elementary'!$A$1,MATCH(FB$5,'Daten Elementary'!$A:$A,0)-1,MATCH(AN66,'Daten Elementary'!$A$424:$ADO$424,0)-1)),0,OFFSET('Daten Elementary'!$A$1,MATCH(FB$5,'Daten Elementary'!$A:$A,0)-1,MATCH(AN66,'Daten Elementary'!$A$424:$ADO$424,0)-1))*1000</f>
        <v>0</v>
      </c>
      <c r="FC66" s="314">
        <f ca="1">IF(ISERROR(OFFSET('Daten Elementary'!$A$1,MATCH(FC$5,'Daten Elementary'!$A:$A,0)-1,MATCH(AO66,'Daten Elementary'!$A$424:$ADO$424,0)-1)),0,OFFSET('Daten Elementary'!$A$1,MATCH(FC$5,'Daten Elementary'!$A:$A,0)-1,MATCH(AO66,'Daten Elementary'!$A$424:$ADO$424,0)-1))*1000</f>
        <v>0</v>
      </c>
      <c r="FD66" s="314">
        <f ca="1">IF(ISERROR(OFFSET('Daten Elementary'!$A$1,MATCH(FD$5,'Daten Elementary'!$A:$A,0)-1,MATCH(AP66,'Daten Elementary'!$A$424:$ADO$424,0)-1)),0,OFFSET('Daten Elementary'!$A$1,MATCH(FD$5,'Daten Elementary'!$A:$A,0)-1,MATCH(AP66,'Daten Elementary'!$A$424:$ADO$424,0)-1))*1000</f>
        <v>1.9713119999999997</v>
      </c>
      <c r="FE66" s="314">
        <f t="shared" ca="1" si="33"/>
        <v>1.9713119999999997</v>
      </c>
      <c r="FF66" s="314">
        <f ca="1">IF(ISERROR(OFFSET('Daten Elementary'!$A$1,MATCH(FF$5,'Daten Elementary'!$A:$A,0)-1,MATCH(AQ66,'Daten Elementary'!$A$424:$ADO$424,0)-1)),0,OFFSET('Daten Elementary'!$A$1,MATCH(FF$5,'Daten Elementary'!$A:$A,0)-1,MATCH(AQ66,'Daten Elementary'!$A$424:$ADO$424,0)-1))*1000</f>
        <v>0</v>
      </c>
      <c r="FG66" s="314">
        <f ca="1">IF(ISERROR(OFFSET('Daten Elementary'!$A$1,MATCH(FG$5,'Daten Elementary'!$A:$A,0)-1,MATCH(AR66,'Daten Elementary'!$A$424:$ADO$424,0)-1)),0,OFFSET('Daten Elementary'!$A$1,MATCH(FG$5,'Daten Elementary'!$A:$A,0)-1,MATCH(AR66,'Daten Elementary'!$A$424:$ADO$424,0)-1))*1000</f>
        <v>18.669857</v>
      </c>
      <c r="FH66" s="314">
        <f ca="1">IF(ISERROR(OFFSET('Daten Elementary'!$A$1,MATCH(FH$5,'Daten Elementary'!$A:$A,0)-1,MATCH(AS66,'Daten Elementary'!$A$424:$ADO$424,0)-1)),0,OFFSET('Daten Elementary'!$A$1,MATCH(FH$5,'Daten Elementary'!$A:$A,0)-1,MATCH(AS66,'Daten Elementary'!$A$424:$ADO$424,0)-1))*1000</f>
        <v>1.6067503000000001</v>
      </c>
      <c r="FI66" s="315">
        <f t="shared" ca="1" si="34"/>
        <v>22.247919300000003</v>
      </c>
      <c r="FJ66" s="314">
        <f ca="1">IF(ISERROR(OFFSET('Daten Elementary'!$A$1,MATCH(FJ$5,'Daten Elementary'!$A:$A,0)-1,MATCH($AT66,'Daten Elementary'!$A$424:$ADO$424,0)-1)),0,OFFSET('Daten Elementary'!$A$1,MATCH(FJ$5,'Daten Elementary'!$A:$A,0)-1,MATCH($AT66,'Daten Elementary'!$A$424:$ADO$424,0)-1))*1000</f>
        <v>22.247920000000001</v>
      </c>
      <c r="FK66" s="305">
        <f t="shared" ca="1" si="35"/>
        <v>1.0000000314636164</v>
      </c>
      <c r="FL66" s="314">
        <f ca="1">IF(ISERROR(OFFSET('Daten Elementary'!$A$1,MATCH(FL$5,'Daten Elementary'!$A:$A,0)-1,MATCH(AM66,'Daten Elementary'!$A$424:$ADO$424,0)-1)),0,OFFSET('Daten Elementary'!$A$1,MATCH(FL$5,'Daten Elementary'!$A:$A,0)-1,MATCH(AM66,'Daten Elementary'!$A$424:$ADO$424,0)-1))</f>
        <v>0</v>
      </c>
      <c r="FM66" s="314">
        <f ca="1">IF(ISERROR(OFFSET('Daten Elementary'!$A$1,MATCH(FM$5,'Daten Elementary'!$A:$A,0)-1,MATCH(AN66,'Daten Elementary'!$A$424:$ADO$424,0)-1)),0,OFFSET('Daten Elementary'!$A$1,MATCH(FM$5,'Daten Elementary'!$A:$A,0)-1,MATCH(AN66,'Daten Elementary'!$A$424:$ADO$424,0)-1))</f>
        <v>0</v>
      </c>
      <c r="FN66" s="314">
        <f ca="1">IF(ISERROR(OFFSET('Daten Elementary'!$A$1,MATCH(FN$5,'Daten Elementary'!$A:$A,0)-1,MATCH(AO66,'Daten Elementary'!$A$424:$ADO$424,0)-1)),0,OFFSET('Daten Elementary'!$A$1,MATCH(FN$5,'Daten Elementary'!$A:$A,0)-1,MATCH(AO66,'Daten Elementary'!$A$424:$ADO$424,0)-1))</f>
        <v>0</v>
      </c>
      <c r="FO66" s="314">
        <f ca="1">IF(ISERROR(OFFSET('Daten Elementary'!$A$1,MATCH(FO$5,'Daten Elementary'!$A:$A,0)-1,MATCH(AP66,'Daten Elementary'!$A$424:$ADO$424,0)-1)),0,OFFSET('Daten Elementary'!$A$1,MATCH(FO$5,'Daten Elementary'!$A:$A,0)-1,MATCH(AP66,'Daten Elementary'!$A$424:$ADO$424,0)-1))</f>
        <v>0</v>
      </c>
      <c r="FP66" s="314">
        <f t="shared" ca="1" si="36"/>
        <v>0</v>
      </c>
      <c r="FQ66" s="314">
        <f ca="1">IF(ISERROR(OFFSET('Daten Elementary'!$A$1,MATCH(FQ$5,'Daten Elementary'!$A:$A,0)-1,MATCH(AQ66,'Daten Elementary'!$A$424:$ADO$424,0)-1)),0,OFFSET('Daten Elementary'!$A$1,MATCH(FQ$5,'Daten Elementary'!$A:$A,0)-1,MATCH(AQ66,'Daten Elementary'!$A$424:$ADO$424,0)-1))</f>
        <v>0</v>
      </c>
      <c r="FR66" s="314">
        <f ca="1">IF(ISERROR(OFFSET('Daten Elementary'!$A$1,MATCH(FR$5,'Daten Elementary'!$A:$A,0)-1,MATCH(AR66,'Daten Elementary'!$A$424:$ADO$424,0)-1)),0,OFFSET('Daten Elementary'!$A$1,MATCH(FR$5,'Daten Elementary'!$A:$A,0)-1,MATCH(AR66,'Daten Elementary'!$A$424:$ADO$424,0)-1))</f>
        <v>0</v>
      </c>
      <c r="FS66" s="314">
        <f ca="1">IF(ISERROR(OFFSET('Daten Elementary'!$A$1,MATCH(FS$5,'Daten Elementary'!$A:$A,0)-1,MATCH(AS66,'Daten Elementary'!$A$424:$ADO$424,0)-1)),0,OFFSET('Daten Elementary'!$A$1,MATCH(FS$5,'Daten Elementary'!$A:$A,0)-1,MATCH(AS66,'Daten Elementary'!$A$424:$ADO$424,0)-1))</f>
        <v>0</v>
      </c>
      <c r="FT66" s="315">
        <f t="shared" ca="1" si="37"/>
        <v>0</v>
      </c>
      <c r="FU66" s="314">
        <f ca="1">IF(ISERROR(OFFSET('Daten Elementary'!$A$1,MATCH(FU$5,'Daten Elementary'!$A:$A,0)-1,MATCH($AT66,'Daten Elementary'!$A$424:$ADO$424,0)-1)),0,OFFSET('Daten Elementary'!$A$1,MATCH(FU$5,'Daten Elementary'!$A:$A,0)-1,MATCH($AT66,'Daten Elementary'!$A$424:$ADO$424,0)-1))</f>
        <v>0</v>
      </c>
      <c r="FV66" s="305">
        <f t="shared" ca="1" si="38"/>
        <v>0</v>
      </c>
      <c r="FW66" s="324"/>
      <c r="FX66" s="231" t="str">
        <f t="shared" si="39"/>
        <v>Work@home (firmenspezifischer Verbrauchermix (s. unten), 1 Tag à 8h)</v>
      </c>
      <c r="FY66" s="231" t="str">
        <f t="shared" si="2"/>
        <v>Work@home</v>
      </c>
      <c r="FZ66" s="231" t="str">
        <f t="shared" si="3"/>
        <v/>
      </c>
      <c r="GA66" s="231" t="str">
        <f t="shared" si="4"/>
        <v xml:space="preserve"> (firmenspezifischer Verbrauchermix (s. unten), 1 Tag à 8h)</v>
      </c>
      <c r="GB66" s="231"/>
    </row>
    <row r="67" spans="1:184" ht="16.5" customHeight="1" collapsed="1">
      <c r="A67" s="369" t="s">
        <v>105</v>
      </c>
      <c r="B67" s="295" t="s">
        <v>2643</v>
      </c>
      <c r="C67" s="326" t="s">
        <v>121</v>
      </c>
      <c r="D67" s="326" t="s">
        <v>10</v>
      </c>
      <c r="E67" s="327" t="s">
        <v>10</v>
      </c>
      <c r="F67" s="86">
        <v>1</v>
      </c>
      <c r="G67" s="90">
        <v>1</v>
      </c>
      <c r="H67" s="87">
        <v>1</v>
      </c>
      <c r="I67" s="88">
        <v>1</v>
      </c>
      <c r="J67" s="88"/>
      <c r="K67" s="86">
        <v>1</v>
      </c>
      <c r="L67" s="86"/>
      <c r="M67" s="86"/>
      <c r="N67" s="38" t="s">
        <v>99</v>
      </c>
      <c r="O67" s="6">
        <f ca="1">0.04776*O15+0.02199*O16+0.11156*O17+0.21856*O68+0.60013*O70</f>
        <v>12.637773047157603</v>
      </c>
      <c r="P67" s="6">
        <f ca="1">0.04776*P15+0.02199*P16+0.11156*P17+0.21856*P68+0.60013*P70</f>
        <v>4.1146272423754828</v>
      </c>
      <c r="Q67" s="6">
        <f ca="1">0.04776*Q15+0.02199*Q16+0.11156*Q17+0.21856*Q68+0.60013*Q70</f>
        <v>0.72224689359322902</v>
      </c>
      <c r="R67" s="6">
        <f ca="1">0.04776*R15+0.02199*R16+0.11156*R17+0.21856*R68+0.60013*R70</f>
        <v>1.1755640670668712</v>
      </c>
      <c r="S67" s="6">
        <f ca="1">0.04776*S15+0.02199*S16+0.11156*S17+0.21856*S68+0.60013*S70</f>
        <v>5.9107587684569953</v>
      </c>
      <c r="T67" s="7">
        <f ca="1">S67+R67+Q67+P67+O67</f>
        <v>24.560970018650181</v>
      </c>
      <c r="U67" s="6">
        <f>IF($B$268=6,(IF(OR(AJ67="Benzin",AJ67="Diesel"),$AK67*INDEX('DIN EN 16258'!$I:$I,MATCH('mobitool-Faktoren v2.0'!$AI67,'DIN EN 16258'!$A:$A,0))*$I67/$AD67+$AL67*INDEX('DIN EN 16258'!$I:$I,MATCH('mobitool-Faktoren v2.0'!$AJ67,'DIN EN 16258'!$A:$A,0))*$I67/$AD67,IF(ISERROR($AK67*INDEX('DIN EN 16258'!$I:$I,MATCH('mobitool-Faktoren v2.0'!$AI67,'DIN EN 16258'!$A:$A,0))*$I67/$AD67),0,$AK67*INDEX('DIN EN 16258'!$I:$I,MATCH('mobitool-Faktoren v2.0'!$AI67,'DIN EN 16258'!$A:$A,0))*$I67/$AD67)+IF(ISERROR($AL67*INDEX('DIN EN 16258'!$I:$I,MATCH('mobitool-Faktoren v2.0'!$AJ67,'DIN EN 16258'!$A:$A,0))*$J67/$AE67),0,$AL67*INDEX('DIN EN 16258'!$I:$I,MATCH('mobitool-Faktoren v2.0'!$AJ67,'DIN EN 16258'!$A:$A,0))*$J67/$AE67)))*1000,
IF($B$268=1,(IF(OR(AJ67="Benzin",AJ67="Diesel"),$AK67*INDEX('DIN EN 16258'!$D:$D,MATCH('mobitool-Faktoren v2.0'!$AI67,'DIN EN 16258'!$A:$A,0))*$I67/$AD67+$AL67*INDEX('DIN EN 16258'!$D:$D,MATCH('mobitool-Faktoren v2.0'!$AJ67,'DIN EN 16258'!$A:$A,0))*$I67/$AD67,IF(ISERROR($AK67*INDEX('DIN EN 16258'!$D:$D,MATCH('mobitool-Faktoren v2.0'!$AI67,'DIN EN 16258'!$A:$A,0))*$I67/$AD67),0,$AK67*INDEX('DIN EN 16258'!$D:$D,MATCH('mobitool-Faktoren v2.0'!$AI67,'DIN EN 16258'!$A:$A,0))*$I67/$AD67)+IF(ISERROR($AL67*INDEX('DIN EN 16258'!$D:$D,MATCH('mobitool-Faktoren v2.0'!$AJ67,'DIN EN 16258'!$A:$A,0))*$J67/$AE67),0,$AL67*INDEX('DIN EN 16258'!$D:$D,MATCH('mobitool-Faktoren v2.0'!$AJ67,'DIN EN 16258'!$A:$A,0))*$J67/$AE67))),0))*$AC67/$F67</f>
        <v>12.735738686400001</v>
      </c>
      <c r="V67" s="6">
        <f>IF($B$268=6,(IF(OR(AJ67="Benzin",AJ67="Diesel"),$AK67*INDEX('DIN EN 16258'!$L:$L,MATCH('mobitool-Faktoren v2.0'!$AI67,'DIN EN 16258'!$A:$A,0))*$I67/$AD67+$AL67*INDEX('DIN EN 16258'!$L:$L,MATCH('mobitool-Faktoren v2.0'!$AJ67,'DIN EN 16258'!$A:$A,0))*$I67/$AD67,IF(ISERROR($AK67*INDEX('DIN EN 16258'!$L:$L,MATCH('mobitool-Faktoren v2.0'!$AI67,'DIN EN 16258'!$A:$A,0))*$I67/$AD67),0,$AK67*INDEX('DIN EN 16258'!$L:$L,MATCH('mobitool-Faktoren v2.0'!$AI67,'DIN EN 16258'!$A:$A,0))*$I67/$AD67)+IF(ISERROR($AL67*INDEX('DIN EN 16258'!$L:$L,MATCH('mobitool-Faktoren v2.0'!$AJ67,'DIN EN 16258'!$A:$A,0))*$J67/$AE67),0,$AL67*INDEX('DIN EN 16258'!$L:$L,MATCH('mobitool-Faktoren v2.0'!$AJ67,'DIN EN 16258'!$A:$A,0))*$J67/$AE67)))*1000,
IF($B$268=1,(IF(OR(AJ67="Benzin",AJ67="Diesel"),$AK67*INDEX('DIN EN 16258'!$F:$F,MATCH('mobitool-Faktoren v2.0'!$AI67,'DIN EN 16258'!$A:$A,0))*$I67/$AD67+$AL67*INDEX('DIN EN 16258'!$F:$F,MATCH('mobitool-Faktoren v2.0'!$AJ67,'DIN EN 16258'!$A:$A,0))*$I67/$AD67,IF(ISERROR($AK67*INDEX('DIN EN 16258'!$F:$F,MATCH('mobitool-Faktoren v2.0'!$AI67,'DIN EN 16258'!$A:$A,0))*$I67/$AD67),0,$AK67*INDEX('DIN EN 16258'!$F:$F,MATCH('mobitool-Faktoren v2.0'!$AI67,'DIN EN 16258'!$A:$A,0))*$I67/$AD67)+IF(ISERROR($AL67*INDEX('DIN EN 16258'!$F:$F,MATCH('mobitool-Faktoren v2.0'!$AJ67,'DIN EN 16258'!$A:$A,0))*$J67/$AE67),0,$AL67*INDEX('DIN EN 16258'!$F:$F,MATCH('mobitool-Faktoren v2.0'!$AJ67,'DIN EN 16258'!$A:$A,0))*$J67/$AE67))),0))*$AC67/$F67</f>
        <v>16.320156647021541</v>
      </c>
      <c r="W67" s="6" t="s">
        <v>67</v>
      </c>
      <c r="X67" s="6" t="s">
        <v>162</v>
      </c>
      <c r="Y67" s="336"/>
      <c r="Z67" s="336"/>
      <c r="AA67" s="337"/>
      <c r="AB67" s="299"/>
      <c r="AC67" s="300">
        <v>1</v>
      </c>
      <c r="AD67" s="298">
        <v>1</v>
      </c>
      <c r="AE67" s="298"/>
      <c r="AF67" s="299">
        <v>1</v>
      </c>
      <c r="AG67" s="299"/>
      <c r="AH67" s="299"/>
      <c r="AI67" s="301" t="s">
        <v>644</v>
      </c>
      <c r="AJ67" s="301" t="s">
        <v>24</v>
      </c>
      <c r="AK67" s="329">
        <f>0.04776*AK15+0.02199*AK16+0.21856*AK68+0.60013*AK70</f>
        <v>7.6631996720000012E-2</v>
      </c>
      <c r="AL67" s="329">
        <f>0.11156*AK17+0.21856*AL68+0.60013*AL70</f>
        <v>3.9675198400000002E-3</v>
      </c>
      <c r="AM67" s="202" t="s">
        <v>122</v>
      </c>
      <c r="AN67" s="202"/>
      <c r="AO67" s="202"/>
      <c r="AP67" s="202"/>
      <c r="AQ67" s="202"/>
      <c r="AR67" s="202"/>
      <c r="AS67" s="202"/>
      <c r="AT67" s="202"/>
      <c r="AU67" s="303">
        <f ca="1">IF(ISERROR(OFFSET('Daten KEA'!$A$1,MATCH(AU$5,'Daten KEA'!$A:$A,0)-1,MATCH(AM67,'Daten KEA'!$A$424:$ADO$424,0)-1)),0,OFFSET('Daten KEA'!$A$1,MATCH(AU$5,'Daten KEA'!$A:$A,0)-1,MATCH(AM67,'Daten KEA'!$A$424:$ADO$424,0)-1))+IF(ISERROR(AK67*INDEX('Energiefaktoren Ecoinvent'!$D:$D,MATCH('mobitool-Faktoren v2.0'!AI67,'Energiefaktoren Ecoinvent'!$A:$A,0))),0,AK67*INDEX('Energiefaktoren Ecoinvent'!$D:$D,MATCH('mobitool-Faktoren v2.0'!AI67,'Energiefaktoren Ecoinvent'!$A:$A,0)))+IF(OR(AJ67="Benzin",AJ67="Diesel"),IF(ISERROR(OFFSET('Daten KEA'!$A$1,MATCH(AV$5,'Daten KEA'!$A:$A,0)-1,MATCH(AN67,'Daten KEA'!$A$424:$ADO$424,0)-1)),0,OFFSET('Daten KEA'!$A$1,MATCH(AV$5,'Daten KEA'!$A:$A,0)-1,MATCH(AN67,'Daten KEA'!$A$424:$ADO$424,0)-1))+IF(ISERROR(AL67*INDEX('Energiefaktoren Ecoinvent'!$D:$D,MATCH('mobitool-Faktoren v2.0'!AJ67,'Energiefaktoren Ecoinvent'!$A:$A,0))),0,AL67*INDEX('Energiefaktoren Ecoinvent'!$D:$D,MATCH('mobitool-Faktoren v2.0'!AJ67,'Energiefaktoren Ecoinvent'!$A:$A,0))),0)</f>
        <v>0.44568503734400011</v>
      </c>
      <c r="AV67" s="303">
        <f ca="1">IF(OR(AJ67="Benzin",AJ67="Diesel"),0,IF(ISERROR(OFFSET('Daten KEA'!$A$1,MATCH(AV$5,'Daten KEA'!$A:$A,0)-1,MATCH(AN67,'Daten KEA'!$A$424:$ADO$424,0)-1)),0,OFFSET('Daten KEA'!$A$1,MATCH(AV$5,'Daten KEA'!$A:$A,0)-1,MATCH(AN67,'Daten KEA'!$A$424:$ADO$424,0)-1))+IF(ISERROR(AL67*INDEX('Energiefaktoren Ecoinvent'!$D:$D,MATCH('mobitool-Faktoren v2.0'!AJ67,'Energiefaktoren Ecoinvent'!$A:$A,0))),0,AL67*INDEX('Energiefaktoren Ecoinvent'!$D:$D,MATCH('mobitool-Faktoren v2.0'!AJ67,'Energiefaktoren Ecoinvent'!$A:$A,0))))</f>
        <v>0</v>
      </c>
      <c r="AW67" s="303">
        <f ca="1">IF(ISERROR(OFFSET('Daten KEA'!$A$1,MATCH(AW$5,'Daten KEA'!$A:$A,0)-1,MATCH(AO67,'Daten KEA'!$A$424:$ADO$424,0)-1)),0,OFFSET('Daten KEA'!$A$1,MATCH(AW$5,'Daten KEA'!$A:$A,0)-1,MATCH(AO67,'Daten KEA'!$A$424:$ADO$424,0)-1))-IF(ISERROR(AK67*INDEX('Energiefaktoren Ecoinvent'!$D:$D,MATCH('mobitool-Faktoren v2.0'!AI67,'Energiefaktoren Ecoinvent'!$A:$A,0))),0,AK67*INDEX('Energiefaktoren Ecoinvent'!$D:$D,MATCH('mobitool-Faktoren v2.0'!AI67,'Energiefaktoren Ecoinvent'!$A:$A,0)))+IF(OR(AJ67="Benzin",AJ67="Diesel"),IF(ISERROR(OFFSET('Daten KEA'!$A$1,MATCH(AX$5,'Daten KEA'!$A:$A,0)-1,MATCH(AP67,'Daten KEA'!$A$424:$ADO$424,0)-1)),0,OFFSET('Daten KEA'!$A$1,MATCH(AX$5,'Daten KEA'!$A:$A,0)-1,MATCH(AP67,'Daten KEA'!$A$424:$ADO$424,0)-1))-IF(ISERROR(AL67*INDEX('Energiefaktoren Ecoinvent'!$D:$D,MATCH('mobitool-Faktoren v2.0'!AJ67,'Energiefaktoren Ecoinvent'!$A:$A,0))),0,AL67*INDEX('Energiefaktoren Ecoinvent'!$D:$D,MATCH('mobitool-Faktoren v2.0'!AJ67,'Energiefaktoren Ecoinvent'!$A:$A,0))),0)</f>
        <v>-0.44568503734400011</v>
      </c>
      <c r="AX67" s="303">
        <f ca="1">IF(OR(AJ67="Benzin",AJ67="Diesel"),0,IF(ISERROR(OFFSET('Daten KEA'!$A$1,MATCH(AX$5,'Daten KEA'!$A:$A,0)-1,MATCH(AP67,'Daten KEA'!$A$424:$ADO$424,0)-1)),0,OFFSET('Daten KEA'!$A$1,MATCH(AX$5,'Daten KEA'!$A:$A,0)-1,MATCH(AP67,'Daten KEA'!$A$424:$ADO$424,0)-1))-IF(ISERROR(AL67*INDEX('Energiefaktoren Ecoinvent'!$D:$D,MATCH('mobitool-Faktoren v2.0'!AJ67,'Energiefaktoren Ecoinvent'!$A:$A,0))),0,AL67*INDEX('Energiefaktoren Ecoinvent'!$D:$D,MATCH('mobitool-Faktoren v2.0'!AJ67,'Energiefaktoren Ecoinvent'!$A:$A,0))))</f>
        <v>0</v>
      </c>
      <c r="AY67" s="303">
        <f ca="1">SUM(AU67:AX67)</f>
        <v>0</v>
      </c>
      <c r="AZ67" s="303">
        <f ca="1">IF(ISERROR(OFFSET('Daten KEA'!$A$1,MATCH(AZ$5,'Daten KEA'!$A:$A,0)-1,MATCH(AQ67,'Daten KEA'!$A$424:$ADO$424,0)-1)),0,OFFSET('Daten KEA'!$A$1,MATCH(AZ$5,'Daten KEA'!$A:$A,0)-1,MATCH(AQ67,'Daten KEA'!$A$424:$ADO$424,0)-1))</f>
        <v>0</v>
      </c>
      <c r="BA67" s="303">
        <f ca="1">IF(ISERROR(OFFSET('Daten KEA'!$A$1,MATCH(BA$5,'Daten KEA'!$A:$A,0)-1,MATCH(AR67,'Daten KEA'!$A$424:$ADO$424,0)-1)),0,OFFSET('Daten KEA'!$A$1,MATCH(BA$5,'Daten KEA'!$A:$A,0)-1,MATCH(AR67,'Daten KEA'!$A$424:$ADO$424,0)-1))</f>
        <v>0</v>
      </c>
      <c r="BB67" s="303">
        <f ca="1">IF(ISERROR(OFFSET('Daten KEA'!$A$1,MATCH(BB$5,'Daten KEA'!$A:$A,0)-1,MATCH(AS67,'Daten KEA'!$A$424:$ADO$424,0)-1)),0,OFFSET('Daten KEA'!$A$1,MATCH(BB$5,'Daten KEA'!$A:$A,0)-1,MATCH(AS67,'Daten KEA'!$A$424:$ADO$424,0)-1))</f>
        <v>0</v>
      </c>
      <c r="BC67" s="304">
        <f ca="1">AY67+AZ67+BA67+BB67</f>
        <v>0</v>
      </c>
      <c r="BD67" s="303">
        <f ca="1">IF(ISERROR(OFFSET('Daten KEA'!$A$1,MATCH(BD$5,'Daten KEA'!$A:$A,0)-1,MATCH(AT67,'Daten KEA'!$A$424:$ADO$424,0)-1)),0,OFFSET('Daten KEA'!$A$1,MATCH(BD$5,'Daten KEA'!$A:$A,0)-1,MATCH(AT67,'Daten KEA'!$A$424:$ADO$424,0)-1))</f>
        <v>0</v>
      </c>
      <c r="BE67" s="305">
        <f ca="1">IF(ISERROR(BD67/BC67),0,BD67/BC67)</f>
        <v>0</v>
      </c>
      <c r="BF67" s="306">
        <f ca="1">IF(ISERROR(OFFSET('Daten KEA'!$A$1,MATCH(BF$5,'Daten KEA'!$A:$A,0)-1,MATCH(AM67,'Daten KEA'!$A$424:$ADO$424,0)-1)),0,OFFSET('Daten KEA'!$A$1,MATCH(BF$5,'Daten KEA'!$A:$A,0)-1,MATCH(AM67,'Daten KEA'!$A$424:$ADO$424,0)-1))+IF(ISERROR($AK67*INDEX('Energiefaktoren Ecoinvent'!$H:$H,MATCH('mobitool-Faktoren v2.0'!$AI67,'Energiefaktoren Ecoinvent'!$A:$A,0))),0,$AK67*INDEX('Energiefaktoren Ecoinvent'!$H:$H,MATCH('mobitool-Faktoren v2.0'!$AI67,'Energiefaktoren Ecoinvent'!$A:$A,0)))+IF(OR(AJ67="Benzin",AJ67="Diesel"),IF(ISERROR(OFFSET('Daten KEA'!$A$1,MATCH(BG$5,'Daten KEA'!$A:$A,0)-1,MATCH(AN67,'Daten KEA'!$A$424:$ADO$424,0)-1)),0,OFFSET('Daten KEA'!$A$1,MATCH(BG$5,'Daten KEA'!$A:$A,0)-1,MATCH(AN67,'Daten KEA'!$A$424:$ADO$424,0)-1))+IF(ISERROR($AL67*INDEX('Energiefaktoren Ecoinvent'!$H:$H,MATCH('mobitool-Faktoren v2.0'!$AJ67,'Energiefaktoren Ecoinvent'!$A:$A,0))),0,$AL67*INDEX('Energiefaktoren Ecoinvent'!$H:$H,MATCH('mobitool-Faktoren v2.0'!$AJ67,'Energiefaktoren Ecoinvent'!$A:$A,0))),0)</f>
        <v>0.20929835498807911</v>
      </c>
      <c r="BG67" s="306">
        <f ca="1">IF(OR(AJ67="Benzin",AJ67="Diesel"),0,IF(ISERROR(OFFSET('Daten KEA'!$A$1,MATCH(BG$5,'Daten KEA'!$A:$A,0)-1,MATCH(AN67,'Daten KEA'!$A$424:$ADO$424,0)-1)),0,OFFSET('Daten KEA'!$A$1,MATCH(BG$5,'Daten KEA'!$A:$A,0)-1,MATCH(AN67,'Daten KEA'!$A$424:$ADO$424,0)-1))+IF(ISERROR($AL67*INDEX('Energiefaktoren Ecoinvent'!$H:$H,MATCH('mobitool-Faktoren v2.0'!$AJ67,'Energiefaktoren Ecoinvent'!$A:$A,0))),0,$AL67*INDEX('Energiefaktoren Ecoinvent'!$H:$H,MATCH('mobitool-Faktoren v2.0'!$AJ67,'Energiefaktoren Ecoinvent'!$A:$A,0))))</f>
        <v>0</v>
      </c>
      <c r="BH67" s="306">
        <f ca="1">IF(ISERROR(OFFSET('Daten KEA'!$A$1,MATCH(BH$5,'Daten KEA'!$A:$A,0)-1,MATCH(AO67,'Daten KEA'!$A$424:$ADO$424,0)-1)),0,OFFSET('Daten KEA'!$A$1,MATCH(BH$5,'Daten KEA'!$A:$A,0)-1,MATCH(AO67,'Daten KEA'!$A$424:$ADO$424,0)-1))-IF(ISERROR($AK67*INDEX('Energiefaktoren Ecoinvent'!$H:$H,MATCH('mobitool-Faktoren v2.0'!$AI67,'Energiefaktoren Ecoinvent'!$A:$A,0))),0,$AK67*INDEX('Energiefaktoren Ecoinvent'!$H:$H,MATCH('mobitool-Faktoren v2.0'!$AI67,'Energiefaktoren Ecoinvent'!$A:$A,0)))+IF(OR(AJ67="Benzin",AJ67="Diesel"),IF(ISERROR(OFFSET('Daten KEA'!$A$1,MATCH(BI$5,'Daten KEA'!$A:$A,0)-1,MATCH(AP67,'Daten KEA'!$A$424:$ADO$424,0)-1)),0,OFFSET('Daten KEA'!$A$1,MATCH(BI$5,'Daten KEA'!$A:$A,0)-1,MATCH(AP67,'Daten KEA'!$A$424:$ADO$424,0)-1))-IF(ISERROR($AL67*INDEX('Energiefaktoren Ecoinvent'!$H:$H,MATCH('mobitool-Faktoren v2.0'!$AJ67,'Energiefaktoren Ecoinvent'!$A:$A,0))),0,$AL67*INDEX('Energiefaktoren Ecoinvent'!$H:$H,MATCH('mobitool-Faktoren v2.0'!$AJ67,'Energiefaktoren Ecoinvent'!$A:$A,0))),0)</f>
        <v>-0.20929835498807911</v>
      </c>
      <c r="BI67" s="306">
        <f ca="1">IF(OR(AJ67="Benzin",AJ67="Diesel"),0,IF(ISERROR(OFFSET('Daten KEA'!$A$1,MATCH(BI$5,'Daten KEA'!$A:$A,0)-1,MATCH(AP67,'Daten KEA'!$A$424:$ADO$424,0)-1)),0,OFFSET('Daten KEA'!$A$1,MATCH(BI$5,'Daten KEA'!$A:$A,0)-1,MATCH(AP67,'Daten KEA'!$A$424:$ADO$424,0)-1))-IF(ISERROR($AL67*INDEX('Energiefaktoren Ecoinvent'!$H:$H,MATCH('mobitool-Faktoren v2.0'!$AJ67,'Energiefaktoren Ecoinvent'!$A:$A,0))),0,$AL67*INDEX('Energiefaktoren Ecoinvent'!$H:$H,MATCH('mobitool-Faktoren v2.0'!$AJ67,'Energiefaktoren Ecoinvent'!$A:$A,0))))</f>
        <v>0</v>
      </c>
      <c r="BJ67" s="306">
        <f ca="1">SUM(BF67:BI67)</f>
        <v>0</v>
      </c>
      <c r="BK67" s="306">
        <f ca="1">IF(ISERROR(OFFSET('Daten KEA'!$A$1,MATCH(BK$5,'Daten KEA'!$A:$A,0)-1,MATCH(AQ67,'Daten KEA'!$A$424:$ADO$424,0)-1)),0,OFFSET('Daten KEA'!$A$1,MATCH(BK$5,'Daten KEA'!$A:$A,0)-1,MATCH(AQ67,'Daten KEA'!$A$424:$ADO$424,0)-1))</f>
        <v>0</v>
      </c>
      <c r="BL67" s="306">
        <f ca="1">IF(ISERROR(OFFSET('Daten KEA'!$A$1,MATCH(BL$5,'Daten KEA'!$A:$A,0)-1,MATCH(AR67,'Daten KEA'!$A$424:$ADO$424,0)-1)),0,OFFSET('Daten KEA'!$A$1,MATCH(BL$5,'Daten KEA'!$A:$A,0)-1,MATCH(AR67,'Daten KEA'!$A$424:$ADO$424,0)-1))</f>
        <v>0</v>
      </c>
      <c r="BM67" s="306">
        <f ca="1">IF(ISERROR(OFFSET('Daten KEA'!$A$1,MATCH(BM$5,'Daten KEA'!$A:$A,0)-1,MATCH(AS67,'Daten KEA'!$A$424:$ADO$424,0)-1)),0,OFFSET('Daten KEA'!$A$1,MATCH(BM$5,'Daten KEA'!$A:$A,0)-1,MATCH(AS67,'Daten KEA'!$A$424:$ADO$424,0)-1))</f>
        <v>0</v>
      </c>
      <c r="BN67" s="307">
        <f ca="1">BJ67+BK67+BL67+BM67</f>
        <v>0</v>
      </c>
      <c r="BO67" s="306">
        <f ca="1">IF(ISERROR(OFFSET('Daten KEA'!$A$1,MATCH(BO$5,'Daten KEA'!$A:$A,0)-1,MATCH(AT67,'Daten KEA'!$A$424:$ADO$424,0)-1)),0,OFFSET('Daten KEA'!$A$1,MATCH(BO$5,'Daten KEA'!$A:$A,0)-1,MATCH(AT67,'Daten KEA'!$A$424:$ADO$424,0)-1))</f>
        <v>0</v>
      </c>
      <c r="BP67" s="305">
        <f ca="1">IF(ISERROR(BO67/BN67),0,BO67/BN67)</f>
        <v>0</v>
      </c>
      <c r="BQ67" s="308">
        <f ca="1">IF(ISERROR(OFFSET('Daten GWP'!$A$1,MATCH(BQ$5,'Daten GWP'!$A:$A,0)-1,MATCH(AM67,'Daten GWP'!$A$424:$ADO$424,0)-1)),0,OFFSET('Daten GWP'!$A$1,MATCH(BQ$5,'Daten GWP'!$A:$A,0)-1,MATCH(AM67,'Daten GWP'!$A$424:$ADO$424,0)-1))*1000</f>
        <v>0</v>
      </c>
      <c r="BR67" s="308">
        <f ca="1">IF(ISERROR(OFFSET('Daten GWP'!$A$1,MATCH(BR$5,'Daten GWP'!$A:$A,0)-1,MATCH(AN67,'Daten GWP'!$A$424:$ADO$424,0)-1)),0,OFFSET('Daten GWP'!$A$1,MATCH(BR$5,'Daten GWP'!$A:$A,0)-1,MATCH(AN67,'Daten GWP'!$A$424:$ADO$424,0)-1))*1000</f>
        <v>0</v>
      </c>
      <c r="BS67" s="308">
        <f ca="1">IF(ISERROR(OFFSET('Daten GWP'!$A$1,MATCH(BS$5,'Daten GWP'!$A:$A,0)-1,MATCH(AO67,'Daten GWP'!$A$424:$ADO$424,0)-1)),0,OFFSET('Daten GWP'!$A$1,MATCH(BS$5,'Daten GWP'!$A:$A,0)-1,MATCH(AO67,'Daten GWP'!$A$424:$ADO$424,0)-1))*1000</f>
        <v>0</v>
      </c>
      <c r="BT67" s="308">
        <f ca="1">IF(ISERROR(OFFSET('Daten GWP'!$A$1,MATCH(BT$5,'Daten GWP'!$A:$A,0)-1,MATCH(AP67,'Daten GWP'!$A$424:$ADO$424,0)-1)),0,OFFSET('Daten GWP'!$A$1,MATCH(BT$5,'Daten GWP'!$A:$A,0)-1,MATCH(AP67,'Daten GWP'!$A$424:$ADO$424,0)-1))*1000</f>
        <v>0</v>
      </c>
      <c r="BU67" s="308">
        <f ca="1">SUM(BQ67:BT67)</f>
        <v>0</v>
      </c>
      <c r="BV67" s="308">
        <f ca="1">IF(ISERROR(OFFSET('Daten GWP'!$A$1,MATCH(BV$5,'Daten GWP'!$A:$A,0)-1,MATCH(AQ67,'Daten GWP'!$A$424:$ADO$424,0)-1)),0,OFFSET('Daten GWP'!$A$1,MATCH(BV$5,'Daten GWP'!$A:$A,0)-1,MATCH(AQ67,'Daten GWP'!$A$424:$ADO$424,0)-1))*1000</f>
        <v>0</v>
      </c>
      <c r="BW67" s="308">
        <f ca="1">IF(ISERROR(OFFSET('Daten GWP'!$A$1,MATCH(BW$5,'Daten GWP'!$A:$A,0)-1,MATCH(AR67,'Daten GWP'!$A$424:$ADO$424,0)-1)),0,OFFSET('Daten GWP'!$A$1,MATCH(BW$5,'Daten GWP'!$A:$A,0)-1,MATCH(AR67,'Daten GWP'!$A$424:$ADO$424,0)-1))*1000</f>
        <v>0</v>
      </c>
      <c r="BX67" s="308">
        <f ca="1">IF(ISERROR(OFFSET('Daten GWP'!$A$1,MATCH(BX$5,'Daten GWP'!$A:$A,0)-1,MATCH(AS67,'Daten GWP'!$A$424:$ADO$424,0)-1)),0,OFFSET('Daten GWP'!$A$1,MATCH(BX$5,'Daten GWP'!$A:$A,0)-1,MATCH(AS67,'Daten GWP'!$A$424:$ADO$424,0)-1))*1000</f>
        <v>0</v>
      </c>
      <c r="BY67" s="309">
        <f ca="1">BU67+BV67+BW67+BX67</f>
        <v>0</v>
      </c>
      <c r="BZ67" s="308">
        <f ca="1">IF(ISERROR(OFFSET('Daten GWP'!$A$1,MATCH(BZ$5,'Daten GWP'!$A:$A,0)-1,MATCH(AT67,'Daten GWP'!$A$424:$ADO$424,0)-1)),0,OFFSET('Daten GWP'!$A$1,MATCH(BZ$5,'Daten GWP'!$A:$A,0)-1,MATCH(AT67,'Daten GWP'!$A$424:$ADO$424,0)-1))*1000</f>
        <v>0</v>
      </c>
      <c r="CA67" s="305">
        <f ca="1">IF(ISERROR(BZ67/BY67),0,BZ67/BY67)</f>
        <v>0</v>
      </c>
      <c r="CB67" s="310">
        <f ca="1">IF(ISERROR(OFFSET('Daten Elementary'!$A$1,MATCH(CB$5,'Daten Elementary'!$A:$A,0)-1,MATCH(AM67,'Daten Elementary'!$A$424:$ADO$424,0)-1)),0,OFFSET('Daten Elementary'!$A$1,MATCH(CB$5,'Daten Elementary'!$A:$A,0)-1,MATCH(AM67,'Daten Elementary'!$A$424:$ADO$424,0)-1))*1000000</f>
        <v>0</v>
      </c>
      <c r="CC67" s="310">
        <f ca="1">IF(ISERROR(OFFSET('Daten Elementary'!$A$1,MATCH(CC$5,'Daten Elementary'!$A:$A,0)-1,MATCH(AN67,'Daten Elementary'!$A$424:$ADO$424,0)-1)),0,OFFSET('Daten Elementary'!$A$1,MATCH(CC$5,'Daten Elementary'!$A:$A,0)-1,MATCH(AN67,'Daten Elementary'!$A$424:$ADO$424,0)-1))*1000000</f>
        <v>0</v>
      </c>
      <c r="CD67" s="310">
        <f ca="1">IF(ISERROR(OFFSET('Daten Elementary'!$A$1,MATCH(CD$5,'Daten Elementary'!$A:$A,0)-1,MATCH(AO67,'Daten Elementary'!$A$424:$ADO$424,0)-1)),0,OFFSET('Daten Elementary'!$A$1,MATCH(CD$5,'Daten Elementary'!$A:$A,0)-1,MATCH(AO67,'Daten Elementary'!$A$424:$ADO$424,0)-1))*1000000</f>
        <v>0</v>
      </c>
      <c r="CE67" s="310">
        <f ca="1">IF(ISERROR(OFFSET('Daten Elementary'!$A$1,MATCH(CE$5,'Daten Elementary'!$A:$A,0)-1,MATCH(AP67,'Daten Elementary'!$A$424:$ADO$424,0)-1)),0,OFFSET('Daten Elementary'!$A$1,MATCH(CE$5,'Daten Elementary'!$A:$A,0)-1,MATCH(AP67,'Daten Elementary'!$A$424:$ADO$424,0)-1))*1000000</f>
        <v>0</v>
      </c>
      <c r="CF67" s="310">
        <f ca="1">SUM(CB67:CE67)</f>
        <v>0</v>
      </c>
      <c r="CG67" s="310">
        <f ca="1">IF(ISERROR(OFFSET('Daten Elementary'!$A$1,MATCH(CG$5,'Daten Elementary'!$A:$A,0)-1,MATCH(AQ67,'Daten Elementary'!$A$424:$ADO$424,0)-1)),0,OFFSET('Daten Elementary'!$A$1,MATCH(CG$5,'Daten Elementary'!$A:$A,0)-1,MATCH(AQ67,'Daten Elementary'!$A$424:$ADO$424,0)-1))*1000000</f>
        <v>0</v>
      </c>
      <c r="CH67" s="310">
        <f ca="1">IF(ISERROR(OFFSET('Daten Elementary'!$A$1,MATCH(CH$5,'Daten Elementary'!$A:$A,0)-1,MATCH(AR67,'Daten Elementary'!$A$424:$ADO$424,0)-1)),0,OFFSET('Daten Elementary'!$A$1,MATCH(CH$5,'Daten Elementary'!$A:$A,0)-1,MATCH(AR67,'Daten Elementary'!$A$424:$ADO$424,0)-1))*1000000</f>
        <v>0</v>
      </c>
      <c r="CI67" s="310">
        <f ca="1">IF(ISERROR(OFFSET('Daten Elementary'!$A$1,MATCH(CI$5,'Daten Elementary'!$A:$A,0)-1,MATCH(AS67,'Daten Elementary'!$A$424:$ADO$424,0)-1)),0,OFFSET('Daten Elementary'!$A$1,MATCH(CI$5,'Daten Elementary'!$A:$A,0)-1,MATCH(AS67,'Daten Elementary'!$A$424:$ADO$424,0)-1))*1000000</f>
        <v>0</v>
      </c>
      <c r="CJ67" s="311">
        <f ca="1">CF67+CG67+CH67+CI67</f>
        <v>0</v>
      </c>
      <c r="CK67" s="310">
        <f ca="1">IF(ISERROR(OFFSET('Daten Elementary'!$A$1,MATCH(CK$5,'Daten Elementary'!$A:$A,0)-1,MATCH($AT67,'Daten Elementary'!$A$424:$ADO$424,0)-1)),0,OFFSET('Daten Elementary'!$A$1,MATCH(CK$5,'Daten Elementary'!$A:$A,0)-1,MATCH($AT67,'Daten Elementary'!$A$424:$ADO$424,0)-1))*1000000</f>
        <v>0</v>
      </c>
      <c r="CL67" s="305">
        <f ca="1">IF(ISERROR(CK67/CJ67),0,CK67/CJ67)</f>
        <v>0</v>
      </c>
      <c r="CM67" s="312">
        <f ca="1">IF(ISERROR(OFFSET('Daten Elementary'!$A$1,MATCH(CM$5,'Daten Elementary'!$A:$A,0)-1,MATCH(AM67,'Daten Elementary'!$A$424:$ADO$424,0)-1)),0,OFFSET('Daten Elementary'!$A$1,MATCH(CM$5,'Daten Elementary'!$A:$A,0)-1,MATCH(AM67,'Daten Elementary'!$A$424:$ADO$424,0)-1))*1000000</f>
        <v>0</v>
      </c>
      <c r="CN67" s="312">
        <f ca="1">IF(ISERROR(OFFSET('Daten Elementary'!$A$1,MATCH(CN$5,'Daten Elementary'!$A:$A,0)-1,MATCH(AN67,'Daten Elementary'!$A$424:$ADO$424,0)-1)),0,OFFSET('Daten Elementary'!$A$1,MATCH(CN$5,'Daten Elementary'!$A:$A,0)-1,MATCH(AN67,'Daten Elementary'!$A$424:$ADO$424,0)-1))*1000000</f>
        <v>0</v>
      </c>
      <c r="CO67" s="312">
        <f ca="1">IF(ISERROR(OFFSET('Daten Elementary'!$A$1,MATCH(CO$5,'Daten Elementary'!$A:$A,0)-1,MATCH(AO67,'Daten Elementary'!$A$424:$ADO$424,0)-1)),0,OFFSET('Daten Elementary'!$A$1,MATCH(CO$5,'Daten Elementary'!$A:$A,0)-1,MATCH(AO67,'Daten Elementary'!$A$424:$ADO$424,0)-1))*1000000</f>
        <v>0</v>
      </c>
      <c r="CP67" s="312">
        <f ca="1">IF(ISERROR(OFFSET('Daten Elementary'!$A$1,MATCH(CP$5,'Daten Elementary'!$A:$A,0)-1,MATCH(AP67,'Daten Elementary'!$A$424:$ADO$424,0)-1)),0,OFFSET('Daten Elementary'!$A$1,MATCH(CP$5,'Daten Elementary'!$A:$A,0)-1,MATCH(AP67,'Daten Elementary'!$A$424:$ADO$424,0)-1))*1000000</f>
        <v>0</v>
      </c>
      <c r="CQ67" s="312">
        <f ca="1">SUM(CM67:CP67)</f>
        <v>0</v>
      </c>
      <c r="CR67" s="312">
        <f ca="1">IF(ISERROR(OFFSET('Daten Elementary'!$A$1,MATCH(CR$5,'Daten Elementary'!$A:$A,0)-1,MATCH(AQ67,'Daten Elementary'!$A$424:$ADO$424,0)-1)),0,OFFSET('Daten Elementary'!$A$1,MATCH(CR$5,'Daten Elementary'!$A:$A,0)-1,MATCH(AQ67,'Daten Elementary'!$A$424:$ADO$424,0)-1))*1000000</f>
        <v>0</v>
      </c>
      <c r="CS67" s="312">
        <f ca="1">IF(ISERROR(OFFSET('Daten Elementary'!$A$1,MATCH(CS$5,'Daten Elementary'!$A:$A,0)-1,MATCH(AR67,'Daten Elementary'!$A$424:$ADO$424,0)-1)),0,OFFSET('Daten Elementary'!$A$1,MATCH(CS$5,'Daten Elementary'!$A:$A,0)-1,MATCH(AR67,'Daten Elementary'!$A$424:$ADO$424,0)-1))*1000000</f>
        <v>0</v>
      </c>
      <c r="CT67" s="312">
        <f ca="1">IF(ISERROR(OFFSET('Daten Elementary'!$A$1,MATCH(CT$5,'Daten Elementary'!$A:$A,0)-1,MATCH(AS67,'Daten Elementary'!$A$424:$ADO$424,0)-1)),0,OFFSET('Daten Elementary'!$A$1,MATCH(CT$5,'Daten Elementary'!$A:$A,0)-1,MATCH(AS67,'Daten Elementary'!$A$424:$ADO$424,0)-1))*1000000</f>
        <v>0</v>
      </c>
      <c r="CU67" s="313">
        <f ca="1">CQ67+CR67+CS67+CT67</f>
        <v>0</v>
      </c>
      <c r="CV67" s="312">
        <f ca="1">IF(ISERROR(OFFSET('Daten Elementary'!$A$1,MATCH(CV$5,'Daten Elementary'!$A:$A,0)-1,MATCH($AT67,'Daten Elementary'!$A$424:$ADO$424,0)-1)),0,OFFSET('Daten Elementary'!$A$1,MATCH(CV$5,'Daten Elementary'!$A:$A,0)-1,MATCH($AT67,'Daten Elementary'!$A$424:$ADO$424,0)-1))*1000000</f>
        <v>0</v>
      </c>
      <c r="CW67" s="305">
        <f ca="1">IF(ISERROR(CV67/CU67),0,CV67/CU67)</f>
        <v>0</v>
      </c>
      <c r="CX67" s="314">
        <f ca="1">IF(ISERROR(OFFSET('Daten Elementary'!$A$1,MATCH(CX$5,'Daten Elementary'!$A:$A,0)-1,MATCH(AM67,'Daten Elementary'!$A$424:$ADO$424,0)-1)),0,OFFSET('Daten Elementary'!$A$1,MATCH(CX$5,'Daten Elementary'!$A:$A,0)-1,MATCH(AM67,'Daten Elementary'!$A$424:$ADO$424,0)-1))*1000000</f>
        <v>0</v>
      </c>
      <c r="CY67" s="314">
        <f ca="1">IF(ISERROR(OFFSET('Daten Elementary'!$A$1,MATCH(CY$5,'Daten Elementary'!$A:$A,0)-1,MATCH(AN67,'Daten Elementary'!$A$424:$ADO$424,0)-1)),0,OFFSET('Daten Elementary'!$A$1,MATCH(CY$5,'Daten Elementary'!$A:$A,0)-1,MATCH(AN67,'Daten Elementary'!$A$424:$ADO$424,0)-1))*1000000</f>
        <v>0</v>
      </c>
      <c r="CZ67" s="314">
        <f ca="1">IF(ISERROR(OFFSET('Daten Elementary'!$A$1,MATCH(CZ$5,'Daten Elementary'!$A:$A,0)-1,MATCH(AO67,'Daten Elementary'!$A$424:$ADO$424,0)-1)),0,OFFSET('Daten Elementary'!$A$1,MATCH(CZ$5,'Daten Elementary'!$A:$A,0)-1,MATCH(AO67,'Daten Elementary'!$A$424:$ADO$424,0)-1))*1000000</f>
        <v>0</v>
      </c>
      <c r="DA67" s="314">
        <f ca="1">IF(ISERROR(OFFSET('Daten Elementary'!$A$1,MATCH(DA$5,'Daten Elementary'!$A:$A,0)-1,MATCH(AP67,'Daten Elementary'!$A$424:$ADO$424,0)-1)),0,OFFSET('Daten Elementary'!$A$1,MATCH(DA$5,'Daten Elementary'!$A:$A,0)-1,MATCH(AP67,'Daten Elementary'!$A$424:$ADO$424,0)-1))*1000000</f>
        <v>0</v>
      </c>
      <c r="DB67" s="314">
        <f ca="1">SUM(CX67:DA67)</f>
        <v>0</v>
      </c>
      <c r="DC67" s="314">
        <f ca="1">IF(ISERROR(OFFSET('Daten Elementary'!$A$1,MATCH(DC$5,'Daten Elementary'!$A:$A,0)-1,MATCH(AQ67,'Daten Elementary'!$A$424:$ADO$424,0)-1)),0,OFFSET('Daten Elementary'!$A$1,MATCH(DC$5,'Daten Elementary'!$A:$A,0)-1,MATCH(AQ67,'Daten Elementary'!$A$424:$ADO$424,0)-1))*1000000</f>
        <v>0</v>
      </c>
      <c r="DD67" s="314">
        <f ca="1">IF(ISERROR(OFFSET('Daten Elementary'!$A$1,MATCH(DD$5,'Daten Elementary'!$A:$A,0)-1,MATCH(AR67,'Daten Elementary'!$A$424:$ADO$424,0)-1)),0,OFFSET('Daten Elementary'!$A$1,MATCH(DD$5,'Daten Elementary'!$A:$A,0)-1,MATCH(AR67,'Daten Elementary'!$A$424:$ADO$424,0)-1))*1000000</f>
        <v>0</v>
      </c>
      <c r="DE67" s="314">
        <f ca="1">IF(ISERROR(OFFSET('Daten Elementary'!$A$1,MATCH(DE$5,'Daten Elementary'!$A:$A,0)-1,MATCH(AS67,'Daten Elementary'!$A$424:$ADO$424,0)-1)),0,OFFSET('Daten Elementary'!$A$1,MATCH(DE$5,'Daten Elementary'!$A:$A,0)-1,MATCH(AS67,'Daten Elementary'!$A$424:$ADO$424,0)-1))*1000000</f>
        <v>0</v>
      </c>
      <c r="DF67" s="315">
        <f ca="1">DB67+DC67+DD67+DE67</f>
        <v>0</v>
      </c>
      <c r="DG67" s="314">
        <f ca="1">IF(ISERROR(OFFSET('Daten Elementary'!$A$1,MATCH(DG$5,'Daten Elementary'!$A:$A,0)-1,MATCH($AT67,'Daten Elementary'!$A$424:$ADO$424,0)-1)),0,OFFSET('Daten Elementary'!$A$1,MATCH(DG$5,'Daten Elementary'!$A:$A,0)-1,MATCH($AT67,'Daten Elementary'!$A$424:$ADO$424,0)-1))*1000000</f>
        <v>0</v>
      </c>
      <c r="DH67" s="305">
        <f ca="1">IF(ISERROR(DG67/DF67),0,DG67/DF67)</f>
        <v>0</v>
      </c>
      <c r="DI67" s="316">
        <f ca="1">IF(ISERROR(OFFSET('Daten Elementary'!$A$1,MATCH(DI$5,'Daten Elementary'!$A:$A,0)-1,MATCH(AM67,'Daten Elementary'!$A$424:$ADO$424,0)-1)),0,OFFSET('Daten Elementary'!$A$1,MATCH(DI$5,'Daten Elementary'!$A:$A,0)-1,MATCH(AM67,'Daten Elementary'!$A$424:$ADO$424,0)-1))*1000000</f>
        <v>0</v>
      </c>
      <c r="DJ67" s="316">
        <f ca="1">IF(ISERROR(OFFSET('Daten Elementary'!$A$1,MATCH(DJ$5,'Daten Elementary'!$A:$A,0)-1,MATCH(AN67,'Daten Elementary'!$A$424:$ADO$424,0)-1)),0,OFFSET('Daten Elementary'!$A$1,MATCH(DJ$5,'Daten Elementary'!$A:$A,0)-1,MATCH(AN67,'Daten Elementary'!$A$424:$ADO$424,0)-1))*1000000</f>
        <v>0</v>
      </c>
      <c r="DK67" s="316">
        <f ca="1">IF(ISERROR(OFFSET('Daten Elementary'!$A$1,MATCH(DK$5,'Daten Elementary'!$A:$A,0)-1,MATCH(AO67,'Daten Elementary'!$A$424:$ADO$424,0)-1)),0,OFFSET('Daten Elementary'!$A$1,MATCH(DK$5,'Daten Elementary'!$A:$A,0)-1,MATCH(AO67,'Daten Elementary'!$A$424:$ADO$424,0)-1))*1000000</f>
        <v>0</v>
      </c>
      <c r="DL67" s="316">
        <f ca="1">IF(ISERROR(OFFSET('Daten Elementary'!$A$1,MATCH(DL$5,'Daten Elementary'!$A:$A,0)-1,MATCH(AP67,'Daten Elementary'!$A$424:$ADO$424,0)-1)),0,OFFSET('Daten Elementary'!$A$1,MATCH(DL$5,'Daten Elementary'!$A:$A,0)-1,MATCH(AP67,'Daten Elementary'!$A$424:$ADO$424,0)-1))*1000000</f>
        <v>0</v>
      </c>
      <c r="DM67" s="316">
        <f ca="1">SUM(DI67:DL67)</f>
        <v>0</v>
      </c>
      <c r="DN67" s="316">
        <f ca="1">IF(ISERROR(OFFSET('Daten Elementary'!$A$1,MATCH(DN$5,'Daten Elementary'!$A:$A,0)-1,MATCH(AQ67,'Daten Elementary'!$A$424:$ADO$424,0)-1)),0,OFFSET('Daten Elementary'!$A$1,MATCH(DN$5,'Daten Elementary'!$A:$A,0)-1,MATCH(AQ67,'Daten Elementary'!$A$424:$ADO$424,0)-1))*1000000</f>
        <v>0</v>
      </c>
      <c r="DO67" s="316">
        <f ca="1">IF(ISERROR(OFFSET('Daten Elementary'!$A$1,MATCH(DO$5,'Daten Elementary'!$A:$A,0)-1,MATCH(AR67,'Daten Elementary'!$A$424:$ADO$424,0)-1)),0,OFFSET('Daten Elementary'!$A$1,MATCH(DO$5,'Daten Elementary'!$A:$A,0)-1,MATCH(AR67,'Daten Elementary'!$A$424:$ADO$424,0)-1))*1000000</f>
        <v>0</v>
      </c>
      <c r="DP67" s="316">
        <f ca="1">IF(ISERROR(OFFSET('Daten Elementary'!$A$1,MATCH(DP$5,'Daten Elementary'!$A:$A,0)-1,MATCH(AS67,'Daten Elementary'!$A$424:$ADO$424,0)-1)),0,OFFSET('Daten Elementary'!$A$1,MATCH(DP$5,'Daten Elementary'!$A:$A,0)-1,MATCH(AS67,'Daten Elementary'!$A$424:$ADO$424,0)-1))*1000000</f>
        <v>0</v>
      </c>
      <c r="DQ67" s="317">
        <f ca="1">DM67+DN67+DO67+DP67</f>
        <v>0</v>
      </c>
      <c r="DR67" s="316">
        <f ca="1">IF(ISERROR(OFFSET('Daten Elementary'!$A$1,MATCH(DR$5,'Daten Elementary'!$A:$A,0)-1,MATCH($AT67,'Daten Elementary'!$A$424:$ADO$424,0)-1)),0,OFFSET('Daten Elementary'!$A$1,MATCH(DR$5,'Daten Elementary'!$A:$A,0)-1,MATCH($AT67,'Daten Elementary'!$A$424:$ADO$424,0)-1))*1000000</f>
        <v>0</v>
      </c>
      <c r="DS67" s="305">
        <f ca="1">IF(ISERROR(DR67/DQ67),0,DR67/DQ67)</f>
        <v>0</v>
      </c>
      <c r="DT67" s="318">
        <f ca="1">IF(ISERROR(OFFSET('Daten UBP13'!$A$1,MATCH(DT$5,'Daten UBP13'!$A:$A,0)-1,MATCH(AM67,'Daten UBP13'!$A$424:$AEG$424,0)-1)),0,OFFSET('Daten UBP13'!$A$1,MATCH(DT$5,'Daten UBP13'!$A:$A,0)-1,MATCH(AM67,'Daten UBP13'!$A$424:$AEG$424,0)-1))</f>
        <v>0</v>
      </c>
      <c r="DU67" s="318">
        <f ca="1">IF(ISERROR(OFFSET('Daten UBP13'!$A$1,MATCH(DU$5,'Daten UBP13'!$A:$A,0)-1,MATCH(AN67,'Daten UBP13'!$A$424:$AEG$424,0)-1)),0,OFFSET('Daten UBP13'!$A$1,MATCH(DU$5,'Daten UBP13'!$A:$A,0)-1,MATCH(AN67,'Daten UBP13'!$A$424:$AEG$424,0)-1))</f>
        <v>0</v>
      </c>
      <c r="DV67" s="318">
        <f ca="1">IF(ISERROR(OFFSET('Daten UBP13'!$A$1,MATCH(DV$5,'Daten UBP13'!$A:$A,0)-1,MATCH(AO67,'Daten UBP13'!$A$424:$AEG$424,0)-1)),0,OFFSET('Daten UBP13'!$A$1,MATCH(DV$5,'Daten UBP13'!$A:$A,0)-1,MATCH(AO67,'Daten UBP13'!$A$424:$AEG$424,0)-1))</f>
        <v>0</v>
      </c>
      <c r="DW67" s="318">
        <f ca="1">IF(ISERROR(OFFSET('Daten UBP13'!$A$1,MATCH(DW$5,'Daten UBP13'!$A:$A,0)-1,MATCH(AP67,'Daten UBP13'!$A$424:$AEG$424,0)-1)),0,OFFSET('Daten UBP13'!$A$1,MATCH(DW$5,'Daten UBP13'!$A:$A,0)-1,MATCH(AP67,'Daten UBP13'!$A$424:$AEG$424,0)-1))</f>
        <v>0</v>
      </c>
      <c r="DX67" s="318">
        <f ca="1">SUM(DT67:DW67)</f>
        <v>0</v>
      </c>
      <c r="DY67" s="318">
        <f ca="1">IF(ISERROR(OFFSET('Daten UBP13'!$A$1,MATCH(DY$5,'Daten UBP13'!$A:$A,0)-1,MATCH(AQ67,'Daten UBP13'!$A$424:$AEG$424,0)-1)),0,OFFSET('Daten UBP13'!$A$1,MATCH(DY$5,'Daten UBP13'!$A:$A,0)-1,MATCH(AQ67,'Daten UBP13'!$A$424:$AEG$424,0)-1))</f>
        <v>0</v>
      </c>
      <c r="DZ67" s="318">
        <f ca="1">IF(ISERROR(OFFSET('Daten UBP13'!$A$1,MATCH(DZ$5,'Daten UBP13'!$A:$A,0)-1,MATCH(AR67,'Daten UBP13'!$A$424:$AEG$424,0)-1)),0,OFFSET('Daten UBP13'!$A$1,MATCH(DZ$5,'Daten UBP13'!$A:$A,0)-1,MATCH(AR67,'Daten UBP13'!$A$424:$AEG$424,0)-1))</f>
        <v>0</v>
      </c>
      <c r="EA67" s="318">
        <f ca="1">IF(ISERROR(OFFSET('Daten UBP13'!$A$1,MATCH(EA$5,'Daten UBP13'!$A:$A,0)-1,MATCH(AS67,'Daten UBP13'!$A$424:$AEG$424,0)-1)),0,OFFSET('Daten UBP13'!$A$1,MATCH(EA$5,'Daten UBP13'!$A:$A,0)-1,MATCH(AS67,'Daten UBP13'!$A$424:$AEG$424,0)-1))</f>
        <v>0</v>
      </c>
      <c r="EB67" s="319">
        <f ca="1">DX67+DY67+DZ67+EA67</f>
        <v>0</v>
      </c>
      <c r="EC67" s="318">
        <f ca="1">IF(ISERROR(OFFSET('Daten UBP13'!$A$1,MATCH(EC$5,'Daten UBP13'!$A:$A,0)-1,MATCH(AT67,'Daten UBP13'!$A$424:$AEG$424,0)-1)),0,OFFSET('Daten UBP13'!$A$1,MATCH(EC$5,'Daten UBP13'!$A:$A,0)-1,MATCH(AT67,'Daten UBP13'!$A$424:$AEG$424,0)-1))</f>
        <v>0</v>
      </c>
      <c r="ED67" s="305">
        <f ca="1">IF(ISERROR(EC67/EB67),0,EC67/EB67)</f>
        <v>0</v>
      </c>
      <c r="EE67" s="320">
        <f ca="1">IF(ISERROR(OFFSET('Daten ReCiPe'!$A$1,MATCH(EE$5,'Daten ReCiPe'!$A:$A,0)-1,MATCH(AM67,'Daten ReCiPe'!$A$424:$ADO$424,0)-1)),0,OFFSET('Daten ReCiPe'!$A$1,MATCH(EE$5,'Daten ReCiPe'!$A:$A,0)-1,MATCH(AM67,'Daten ReCiPe'!$A$424:$ADO$424,0)-1))*1000</f>
        <v>0</v>
      </c>
      <c r="EF67" s="320">
        <f ca="1">IF(ISERROR(OFFSET('Daten ReCiPe'!$A$1,MATCH(EF$5,'Daten ReCiPe'!$A:$A,0)-1,MATCH(AN67,'Daten ReCiPe'!$A$424:$ADO$424,0)-1)),0,OFFSET('Daten ReCiPe'!$A$1,MATCH(EF$5,'Daten ReCiPe'!$A:$A,0)-1,MATCH(AN67,'Daten ReCiPe'!$A$424:$ADO$424,0)-1))*1000</f>
        <v>0</v>
      </c>
      <c r="EG67" s="320">
        <f ca="1">IF(ISERROR(OFFSET('Daten ReCiPe'!$A$1,MATCH(EG$5,'Daten ReCiPe'!$A:$A,0)-1,MATCH(AO67,'Daten ReCiPe'!$A$424:$ADO$424,0)-1)),0,OFFSET('Daten ReCiPe'!$A$1,MATCH(EG$5,'Daten ReCiPe'!$A:$A,0)-1,MATCH(AO67,'Daten ReCiPe'!$A$424:$ADO$424,0)-1))*1000</f>
        <v>0</v>
      </c>
      <c r="EH67" s="320">
        <f ca="1">IF(ISERROR(OFFSET('Daten ReCiPe'!$A$1,MATCH(EH$5,'Daten ReCiPe'!$A:$A,0)-1,MATCH(AP67,'Daten ReCiPe'!$A$424:$ADO$424,0)-1)),0,OFFSET('Daten ReCiPe'!$A$1,MATCH(EH$5,'Daten ReCiPe'!$A:$A,0)-1,MATCH(AP67,'Daten ReCiPe'!$A$424:$ADO$424,0)-1))*1000</f>
        <v>0</v>
      </c>
      <c r="EI67" s="320">
        <f ca="1">SUM(EE67:EH67)</f>
        <v>0</v>
      </c>
      <c r="EJ67" s="320">
        <f ca="1">IF(ISERROR(OFFSET('Daten ReCiPe'!$A$1,MATCH(EJ$5,'Daten ReCiPe'!$A:$A,0)-1,MATCH(AQ67,'Daten ReCiPe'!$A$424:$ADO$424,0)-1)),0,OFFSET('Daten ReCiPe'!$A$1,MATCH(EJ$5,'Daten ReCiPe'!$A:$A,0)-1,MATCH(AQ67,'Daten ReCiPe'!$A$424:$ADO$424,0)-1))*1000</f>
        <v>0</v>
      </c>
      <c r="EK67" s="320">
        <f ca="1">IF(ISERROR(OFFSET('Daten ReCiPe'!$A$1,MATCH(EK$5,'Daten ReCiPe'!$A:$A,0)-1,MATCH(AR67,'Daten ReCiPe'!$A$424:$ADO$424,0)-1)),0,OFFSET('Daten ReCiPe'!$A$1,MATCH(EK$5,'Daten ReCiPe'!$A:$A,0)-1,MATCH(AR67,'Daten ReCiPe'!$A$424:$ADO$424,0)-1))*1000</f>
        <v>0</v>
      </c>
      <c r="EL67" s="320">
        <f ca="1">IF(ISERROR(OFFSET('Daten ReCiPe'!$A$1,MATCH(EL$5,'Daten ReCiPe'!$A:$A,0)-1,MATCH(AS67,'Daten ReCiPe'!$A$424:$ADO$424,0)-1)),0,OFFSET('Daten ReCiPe'!$A$1,MATCH(EL$5,'Daten ReCiPe'!$A:$A,0)-1,MATCH(AS67,'Daten ReCiPe'!$A$424:$ADO$424,0)-1))*1000</f>
        <v>0</v>
      </c>
      <c r="EM67" s="321">
        <f ca="1">EI67+EJ67+EK67+EL67</f>
        <v>0</v>
      </c>
      <c r="EN67" s="320">
        <f ca="1">IF(ISERROR(OFFSET('Daten ReCiPe'!$A$1,MATCH(EN$5,'Daten ReCiPe'!$A:$A,0)-1,MATCH(AT67,'Daten ReCiPe'!$A$424:$ADO$424,0)-1)),0,OFFSET('Daten ReCiPe'!$A$1,MATCH(EN$5,'Daten ReCiPe'!$A:$A,0)-1,MATCH(AT67,'Daten ReCiPe'!$A$424:$ADO$424,0)-1))*1000</f>
        <v>0</v>
      </c>
      <c r="EO67" s="305">
        <f ca="1">IF(ISERROR(EN67/EM67),0,EN67/EM67)</f>
        <v>0</v>
      </c>
      <c r="EP67" s="322">
        <f ca="1">IF(ISERROR(OFFSET('Daten Elementary'!$A$1,MATCH(EP$5,'Daten Elementary'!$A:$A,0)-1,MATCH(AM67,'Daten Elementary'!$A$424:$ADO$424,0)-1)),0,OFFSET('Daten Elementary'!$A$1,MATCH(EP$5,'Daten Elementary'!$A:$A,0)-1,MATCH(AM67,'Daten Elementary'!$A$424:$ADO$424,0)-1))*1000000</f>
        <v>0</v>
      </c>
      <c r="EQ67" s="322">
        <f ca="1">IF(ISERROR(OFFSET('Daten Elementary'!$A$1,MATCH(EQ$5,'Daten Elementary'!$A:$A,0)-1,MATCH(AN67,'Daten Elementary'!$A$424:$ADO$424,0)-1)),0,OFFSET('Daten Elementary'!$A$1,MATCH(EQ$5,'Daten Elementary'!$A:$A,0)-1,MATCH(AN67,'Daten Elementary'!$A$424:$ADO$424,0)-1))*1000000</f>
        <v>0</v>
      </c>
      <c r="ER67" s="322">
        <f ca="1">IF(ISERROR(OFFSET('Daten Elementary'!$A$1,MATCH(ER$5,'Daten Elementary'!$A:$A,0)-1,MATCH(AO67,'Daten Elementary'!$A$424:$ADO$424,0)-1)),0,OFFSET('Daten Elementary'!$A$1,MATCH(ER$5,'Daten Elementary'!$A:$A,0)-1,MATCH(AO67,'Daten Elementary'!$A$424:$ADO$424,0)-1))*1000000</f>
        <v>0</v>
      </c>
      <c r="ES67" s="322">
        <f ca="1">IF(ISERROR(OFFSET('Daten Elementary'!$A$1,MATCH(ES$5,'Daten Elementary'!$A:$A,0)-1,MATCH(AP67,'Daten Elementary'!$A$424:$ADO$424,0)-1)),0,OFFSET('Daten Elementary'!$A$1,MATCH(ES$5,'Daten Elementary'!$A:$A,0)-1,MATCH(AP67,'Daten Elementary'!$A$424:$ADO$424,0)-1))*1000000</f>
        <v>0</v>
      </c>
      <c r="ET67" s="322">
        <f ca="1">SUM(EP67:ES67)</f>
        <v>0</v>
      </c>
      <c r="EU67" s="322">
        <f ca="1">IF(ISERROR(OFFSET('Daten Elementary'!$A$1,MATCH(EU$5,'Daten Elementary'!$A:$A,0)-1,MATCH(AQ67,'Daten Elementary'!$A$424:$ADO$424,0)-1)),0,OFFSET('Daten Elementary'!$A$1,MATCH(EU$5,'Daten Elementary'!$A:$A,0)-1,MATCH(AQ67,'Daten Elementary'!$A$424:$ADO$424,0)-1))*1000000</f>
        <v>0</v>
      </c>
      <c r="EV67" s="322">
        <f ca="1">IF(ISERROR(OFFSET('Daten Elementary'!$A$1,MATCH(EV$5,'Daten Elementary'!$A:$A,0)-1,MATCH(AR67,'Daten Elementary'!$A$424:$ADO$424,0)-1)),0,OFFSET('Daten Elementary'!$A$1,MATCH(EV$5,'Daten Elementary'!$A:$A,0)-1,MATCH(AR67,'Daten Elementary'!$A$424:$ADO$424,0)-1))*1000000</f>
        <v>0</v>
      </c>
      <c r="EW67" s="322">
        <f ca="1">IF(ISERROR(OFFSET('Daten Elementary'!$A$1,MATCH(EW$5,'Daten Elementary'!$A:$A,0)-1,MATCH(AS67,'Daten Elementary'!$A$424:$ADO$424,0)-1)),0,OFFSET('Daten Elementary'!$A$1,MATCH(EW$5,'Daten Elementary'!$A:$A,0)-1,MATCH(AS67,'Daten Elementary'!$A$424:$ADO$424,0)-1))*1000000</f>
        <v>0</v>
      </c>
      <c r="EX67" s="323">
        <f ca="1">ET67+EU67+EV67+EW67</f>
        <v>0</v>
      </c>
      <c r="EY67" s="322">
        <f ca="1">IF(ISERROR(OFFSET('Daten Elementary'!$A$1,MATCH(EY$5,'Daten Elementary'!$A:$A,0)-1,MATCH($AT67,'Daten Elementary'!$A$424:$ADO$424,0)-1)),0,OFFSET('Daten Elementary'!$A$1,MATCH(EY$5,'Daten Elementary'!$A:$A,0)-1,MATCH($AT67,'Daten Elementary'!$A$424:$ADO$424,0)-1))*1000000</f>
        <v>0</v>
      </c>
      <c r="EZ67" s="305">
        <f ca="1">IF(ISERROR(EY67/EX67),0,EY67/EX67)</f>
        <v>0</v>
      </c>
      <c r="FA67" s="314">
        <f ca="1">IF(ISERROR(OFFSET('Daten Elementary'!$A$1,MATCH(FA$5,'Daten Elementary'!$A:$A,0)-1,MATCH(AM67,'Daten Elementary'!$A$424:$ADO$424,0)-1)),0,OFFSET('Daten Elementary'!$A$1,MATCH(FA$5,'Daten Elementary'!$A:$A,0)-1,MATCH(AM67,'Daten Elementary'!$A$424:$ADO$424,0)-1))*1000</f>
        <v>0</v>
      </c>
      <c r="FB67" s="314">
        <f ca="1">IF(ISERROR(OFFSET('Daten Elementary'!$A$1,MATCH(FB$5,'Daten Elementary'!$A:$A,0)-1,MATCH(AN67,'Daten Elementary'!$A$424:$ADO$424,0)-1)),0,OFFSET('Daten Elementary'!$A$1,MATCH(FB$5,'Daten Elementary'!$A:$A,0)-1,MATCH(AN67,'Daten Elementary'!$A$424:$ADO$424,0)-1))*1000</f>
        <v>0</v>
      </c>
      <c r="FC67" s="314">
        <f ca="1">IF(ISERROR(OFFSET('Daten Elementary'!$A$1,MATCH(FC$5,'Daten Elementary'!$A:$A,0)-1,MATCH(AO67,'Daten Elementary'!$A$424:$ADO$424,0)-1)),0,OFFSET('Daten Elementary'!$A$1,MATCH(FC$5,'Daten Elementary'!$A:$A,0)-1,MATCH(AO67,'Daten Elementary'!$A$424:$ADO$424,0)-1))*1000</f>
        <v>0</v>
      </c>
      <c r="FD67" s="314">
        <f ca="1">IF(ISERROR(OFFSET('Daten Elementary'!$A$1,MATCH(FD$5,'Daten Elementary'!$A:$A,0)-1,MATCH(AP67,'Daten Elementary'!$A$424:$ADO$424,0)-1)),0,OFFSET('Daten Elementary'!$A$1,MATCH(FD$5,'Daten Elementary'!$A:$A,0)-1,MATCH(AP67,'Daten Elementary'!$A$424:$ADO$424,0)-1))*1000</f>
        <v>0</v>
      </c>
      <c r="FE67" s="314">
        <f ca="1">SUM(FA67:FD67)</f>
        <v>0</v>
      </c>
      <c r="FF67" s="314">
        <f ca="1">IF(ISERROR(OFFSET('Daten Elementary'!$A$1,MATCH(FF$5,'Daten Elementary'!$A:$A,0)-1,MATCH(AQ67,'Daten Elementary'!$A$424:$ADO$424,0)-1)),0,OFFSET('Daten Elementary'!$A$1,MATCH(FF$5,'Daten Elementary'!$A:$A,0)-1,MATCH(AQ67,'Daten Elementary'!$A$424:$ADO$424,0)-1))*1000</f>
        <v>0</v>
      </c>
      <c r="FG67" s="314">
        <f ca="1">IF(ISERROR(OFFSET('Daten Elementary'!$A$1,MATCH(FG$5,'Daten Elementary'!$A:$A,0)-1,MATCH(AR67,'Daten Elementary'!$A$424:$ADO$424,0)-1)),0,OFFSET('Daten Elementary'!$A$1,MATCH(FG$5,'Daten Elementary'!$A:$A,0)-1,MATCH(AR67,'Daten Elementary'!$A$424:$ADO$424,0)-1))*1000</f>
        <v>0</v>
      </c>
      <c r="FH67" s="314">
        <f ca="1">IF(ISERROR(OFFSET('Daten Elementary'!$A$1,MATCH(FH$5,'Daten Elementary'!$A:$A,0)-1,MATCH(AS67,'Daten Elementary'!$A$424:$ADO$424,0)-1)),0,OFFSET('Daten Elementary'!$A$1,MATCH(FH$5,'Daten Elementary'!$A:$A,0)-1,MATCH(AS67,'Daten Elementary'!$A$424:$ADO$424,0)-1))*1000</f>
        <v>0</v>
      </c>
      <c r="FI67" s="315">
        <f ca="1">FE67+FF67+FG67+FH67</f>
        <v>0</v>
      </c>
      <c r="FJ67" s="314">
        <f ca="1">IF(ISERROR(OFFSET('Daten Elementary'!$A$1,MATCH(FJ$5,'Daten Elementary'!$A:$A,0)-1,MATCH($AT67,'Daten Elementary'!$A$424:$ADO$424,0)-1)),0,OFFSET('Daten Elementary'!$A$1,MATCH(FJ$5,'Daten Elementary'!$A:$A,0)-1,MATCH($AT67,'Daten Elementary'!$A$424:$ADO$424,0)-1))*1000</f>
        <v>0</v>
      </c>
      <c r="FK67" s="305">
        <f ca="1">IF(ISERROR(FJ67/FI67),0,FJ67/FI67)</f>
        <v>0</v>
      </c>
      <c r="FL67" s="314">
        <f ca="1">IF(ISERROR(OFFSET('Daten Elementary'!$A$1,MATCH(FL$5,'Daten Elementary'!$A:$A,0)-1,MATCH(AM67,'Daten Elementary'!$A$424:$ADO$424,0)-1)),0,OFFSET('Daten Elementary'!$A$1,MATCH(FL$5,'Daten Elementary'!$A:$A,0)-1,MATCH(AM67,'Daten Elementary'!$A$424:$ADO$424,0)-1))</f>
        <v>0</v>
      </c>
      <c r="FM67" s="314">
        <f ca="1">IF(ISERROR(OFFSET('Daten Elementary'!$A$1,MATCH(FM$5,'Daten Elementary'!$A:$A,0)-1,MATCH(AN67,'Daten Elementary'!$A$424:$ADO$424,0)-1)),0,OFFSET('Daten Elementary'!$A$1,MATCH(FM$5,'Daten Elementary'!$A:$A,0)-1,MATCH(AN67,'Daten Elementary'!$A$424:$ADO$424,0)-1))</f>
        <v>0</v>
      </c>
      <c r="FN67" s="314">
        <f ca="1">IF(ISERROR(OFFSET('Daten Elementary'!$A$1,MATCH(FN$5,'Daten Elementary'!$A:$A,0)-1,MATCH(AO67,'Daten Elementary'!$A$424:$ADO$424,0)-1)),0,OFFSET('Daten Elementary'!$A$1,MATCH(FN$5,'Daten Elementary'!$A:$A,0)-1,MATCH(AO67,'Daten Elementary'!$A$424:$ADO$424,0)-1))</f>
        <v>0</v>
      </c>
      <c r="FO67" s="314">
        <f ca="1">IF(ISERROR(OFFSET('Daten Elementary'!$A$1,MATCH(FO$5,'Daten Elementary'!$A:$A,0)-1,MATCH(AP67,'Daten Elementary'!$A$424:$ADO$424,0)-1)),0,OFFSET('Daten Elementary'!$A$1,MATCH(FO$5,'Daten Elementary'!$A:$A,0)-1,MATCH(AP67,'Daten Elementary'!$A$424:$ADO$424,0)-1))</f>
        <v>0</v>
      </c>
      <c r="FP67" s="314">
        <f ca="1">SUM(FL67:FO67)</f>
        <v>0</v>
      </c>
      <c r="FQ67" s="314">
        <f ca="1">IF(ISERROR(OFFSET('Daten Elementary'!$A$1,MATCH(FQ$5,'Daten Elementary'!$A:$A,0)-1,MATCH(AQ67,'Daten Elementary'!$A$424:$ADO$424,0)-1)),0,OFFSET('Daten Elementary'!$A$1,MATCH(FQ$5,'Daten Elementary'!$A:$A,0)-1,MATCH(AQ67,'Daten Elementary'!$A$424:$ADO$424,0)-1))</f>
        <v>0</v>
      </c>
      <c r="FR67" s="314">
        <f ca="1">IF(ISERROR(OFFSET('Daten Elementary'!$A$1,MATCH(FR$5,'Daten Elementary'!$A:$A,0)-1,MATCH(AR67,'Daten Elementary'!$A$424:$ADO$424,0)-1)),0,OFFSET('Daten Elementary'!$A$1,MATCH(FR$5,'Daten Elementary'!$A:$A,0)-1,MATCH(AR67,'Daten Elementary'!$A$424:$ADO$424,0)-1))</f>
        <v>0</v>
      </c>
      <c r="FS67" s="314">
        <f ca="1">IF(ISERROR(OFFSET('Daten Elementary'!$A$1,MATCH(FS$5,'Daten Elementary'!$A:$A,0)-1,MATCH(AS67,'Daten Elementary'!$A$424:$ADO$424,0)-1)),0,OFFSET('Daten Elementary'!$A$1,MATCH(FS$5,'Daten Elementary'!$A:$A,0)-1,MATCH(AS67,'Daten Elementary'!$A$424:$ADO$424,0)-1))</f>
        <v>0</v>
      </c>
      <c r="FT67" s="315">
        <f ca="1">FP67+FQ67+FR67+FS67</f>
        <v>0</v>
      </c>
      <c r="FU67" s="314">
        <f ca="1">IF(ISERROR(OFFSET('Daten Elementary'!$A$1,MATCH(FU$5,'Daten Elementary'!$A:$A,0)-1,MATCH($AT67,'Daten Elementary'!$A$424:$ADO$424,0)-1)),0,OFFSET('Daten Elementary'!$A$1,MATCH(FU$5,'Daten Elementary'!$A:$A,0)-1,MATCH($AT67,'Daten Elementary'!$A$424:$ADO$424,0)-1))</f>
        <v>0</v>
      </c>
      <c r="FV67" s="305">
        <f ca="1">IF(ISERROR(FU67/FT67),0,FU67/FT67)</f>
        <v>0</v>
      </c>
      <c r="FW67" s="324"/>
      <c r="FX67" s="231" t="str">
        <f>FY67&amp;FZ67&amp;GA67&amp;GB67</f>
        <v>Durchschnitt öV</v>
      </c>
      <c r="FY67" s="231" t="str">
        <f>C67</f>
        <v>Durchschnitt öV</v>
      </c>
      <c r="FZ67" s="231" t="str">
        <f>IF(D67="-","",", "&amp;D67)</f>
        <v/>
      </c>
      <c r="GA67" s="231" t="str">
        <f>IF(E67="-",""," ("&amp;E67&amp;")")</f>
        <v/>
      </c>
      <c r="GB67" s="231"/>
    </row>
    <row r="68" spans="1:184" ht="16.5" customHeight="1">
      <c r="A68" s="325" t="s">
        <v>104</v>
      </c>
      <c r="B68" s="370" t="s">
        <v>12</v>
      </c>
      <c r="C68" s="328" t="s">
        <v>139</v>
      </c>
      <c r="D68" s="342" t="s">
        <v>127</v>
      </c>
      <c r="E68" s="371" t="s">
        <v>123</v>
      </c>
      <c r="F68" s="33">
        <f>H68*G68</f>
        <v>67.16</v>
      </c>
      <c r="G68" s="31">
        <v>292</v>
      </c>
      <c r="H68" s="98">
        <v>0.23</v>
      </c>
      <c r="I68" s="88">
        <v>1</v>
      </c>
      <c r="J68" s="88"/>
      <c r="K68" s="86">
        <v>1</v>
      </c>
      <c r="L68" s="86"/>
      <c r="M68" s="86"/>
      <c r="N68" s="38" t="s">
        <v>99</v>
      </c>
      <c r="O68" s="6">
        <f ca="1">(IF(ISERROR(INDEX(INDIRECT($D$268),MATCH($AM68,$AM$4:$AM$275,0),MATCH(O$304,INDIRECT($E$268),0))*$I68/$AD68),0,INDEX(INDIRECT($D$268),MATCH($AM68,$AM$4:$AM$275,0),MATCH(O$304,INDIRECT($E$268),0))*$I68/$AD68)+IF(ISERROR(INDEX(INDIRECT($D$268),MATCH($AN68,$AN$4:$AN$275,0),MATCH(O$305,INDIRECT($E$268),0))*$J68/$AE68),0,INDEX(INDIRECT($D$268),MATCH($AN68,$AN$4:$AN$275,0),MATCH(O$305,INDIRECT($E$268),0))*$J68/$AE68))*$AC68/$F68</f>
        <v>0.16913727010125076</v>
      </c>
      <c r="P68" s="6">
        <f ca="1">(IF(ISERROR(INDEX(INDIRECT($D$268),MATCH($AO68,$AO$4:$AO$275,0),MATCH(P$304,INDIRECT($E$268),0))*$I68/$AD68),0,INDEX(INDIRECT($D$268),MATCH($AO68,$AO$4:$AO$275,0),MATCH(P$304,INDIRECT($E$268),0))*$I68/$AD68)+IF(ISERROR(INDEX(INDIRECT($D$268),MATCH($AP68,$AP$4:$AP$275,0),MATCH(P$305,INDIRECT($E$268),0))*$J68/$AE68),0,INDEX(INDIRECT($D$268),MATCH($AP68,$AP$4:$AP$275,0),MATCH(P$305,INDIRECT($E$268),0))*$J68/$AE68))*$AC68/$F68</f>
        <v>1.313393637581894</v>
      </c>
      <c r="Q68" s="6">
        <f ca="1">INDEX(INDIRECT($D$268),MATCH($AQ68,$AQ$4:$AQ$284,0),MATCH(Q$4,INDIRECT($E$268),0))*$K68*$AC68/$F68/$AF68</f>
        <v>0.16642881804645623</v>
      </c>
      <c r="R68" s="6">
        <f ca="1">INDEX(INDIRECT($D$268),MATCH($AR68,$AR$4:$AR$284,0),MATCH(R$4,INDIRECT($E$268),0))*$K68*$AC68/$F68/$AF68</f>
        <v>0.81907556864204878</v>
      </c>
      <c r="S68" s="6">
        <f ca="1">INDEX(INDIRECT($D$268),MATCH($AS68,$AS$4:$AS$284,0),MATCH(S$4,INDIRECT($E$268),0))*$K68*$AC68/$F68/$AF68</f>
        <v>5.9596036107802268</v>
      </c>
      <c r="T68" s="7">
        <f t="shared" ca="1" si="53"/>
        <v>8.427638905151877</v>
      </c>
      <c r="U68" s="6">
        <f>IF($B$268=6,(IF(OR(AJ68="Benzin",AJ68="Diesel"),$AK68*INDEX('DIN EN 16258'!$I:$I,MATCH('mobitool-Faktoren v2.0'!$AI68,'DIN EN 16258'!$A:$A,0))*$I68/$AD68+$AL68*INDEX('DIN EN 16258'!$I:$I,MATCH('mobitool-Faktoren v2.0'!$AJ68,'DIN EN 16258'!$A:$A,0))*$I68/$AD68,IF(ISERROR($AK68*INDEX('DIN EN 16258'!$I:$I,MATCH('mobitool-Faktoren v2.0'!$AI68,'DIN EN 16258'!$A:$A,0))*$I68/$AD68),0,$AK68*INDEX('DIN EN 16258'!$I:$I,MATCH('mobitool-Faktoren v2.0'!$AI68,'DIN EN 16258'!$A:$A,0))*$I68/$AD68)+IF(ISERROR($AL68*INDEX('DIN EN 16258'!$I:$I,MATCH('mobitool-Faktoren v2.0'!$AJ68,'DIN EN 16258'!$A:$A,0))*$J68/$AE68),0,$AL68*INDEX('DIN EN 16258'!$I:$I,MATCH('mobitool-Faktoren v2.0'!$AJ68,'DIN EN 16258'!$A:$A,0))*$J68/$AE68)))*1000,
IF($B$268=1,(IF(OR(AJ68="Benzin",AJ68="Diesel"),$AK68*INDEX('DIN EN 16258'!$D:$D,MATCH('mobitool-Faktoren v2.0'!$AI68,'DIN EN 16258'!$A:$A,0))*$I68/$AD68+$AL68*INDEX('DIN EN 16258'!$D:$D,MATCH('mobitool-Faktoren v2.0'!$AJ68,'DIN EN 16258'!$A:$A,0))*$I68/$AD68,IF(ISERROR($AK68*INDEX('DIN EN 16258'!$D:$D,MATCH('mobitool-Faktoren v2.0'!$AI68,'DIN EN 16258'!$A:$A,0))*$I68/$AD68),0,$AK68*INDEX('DIN EN 16258'!$D:$D,MATCH('mobitool-Faktoren v2.0'!$AI68,'DIN EN 16258'!$A:$A,0))*$I68/$AD68)+IF(ISERROR($AL68*INDEX('DIN EN 16258'!$D:$D,MATCH('mobitool-Faktoren v2.0'!$AJ68,'DIN EN 16258'!$A:$A,0))*$J68/$AE68),0,$AL68*INDEX('DIN EN 16258'!$D:$D,MATCH('mobitool-Faktoren v2.0'!$AJ68,'DIN EN 16258'!$A:$A,0))*$J68/$AE68))),0))*$AC68/$F68</f>
        <v>0</v>
      </c>
      <c r="V68" s="6">
        <f>IF($B$268=6,(IF(OR(AJ68="Benzin",AJ68="Diesel"),$AK68*INDEX('DIN EN 16258'!$L:$L,MATCH('mobitool-Faktoren v2.0'!$AI68,'DIN EN 16258'!$A:$A,0))*$I68/$AD68+$AL68*INDEX('DIN EN 16258'!$L:$L,MATCH('mobitool-Faktoren v2.0'!$AJ68,'DIN EN 16258'!$A:$A,0))*$I68/$AD68,IF(ISERROR($AK68*INDEX('DIN EN 16258'!$L:$L,MATCH('mobitool-Faktoren v2.0'!$AI68,'DIN EN 16258'!$A:$A,0))*$I68/$AD68),0,$AK68*INDEX('DIN EN 16258'!$L:$L,MATCH('mobitool-Faktoren v2.0'!$AI68,'DIN EN 16258'!$A:$A,0))*$I68/$AD68)+IF(ISERROR($AL68*INDEX('DIN EN 16258'!$L:$L,MATCH('mobitool-Faktoren v2.0'!$AJ68,'DIN EN 16258'!$A:$A,0))*$J68/$AE68),0,$AL68*INDEX('DIN EN 16258'!$L:$L,MATCH('mobitool-Faktoren v2.0'!$AJ68,'DIN EN 16258'!$A:$A,0))*$J68/$AE68)))*1000,
IF($B$268=1,(IF(OR(AJ68="Benzin",AJ68="Diesel"),$AK68*INDEX('DIN EN 16258'!$F:$F,MATCH('mobitool-Faktoren v2.0'!$AI68,'DIN EN 16258'!$A:$A,0))*$I68/$AD68+$AL68*INDEX('DIN EN 16258'!$F:$F,MATCH('mobitool-Faktoren v2.0'!$AJ68,'DIN EN 16258'!$A:$A,0))*$I68/$AD68,IF(ISERROR($AK68*INDEX('DIN EN 16258'!$F:$F,MATCH('mobitool-Faktoren v2.0'!$AI68,'DIN EN 16258'!$A:$A,0))*$I68/$AD68),0,$AK68*INDEX('DIN EN 16258'!$F:$F,MATCH('mobitool-Faktoren v2.0'!$AI68,'DIN EN 16258'!$A:$A,0))*$I68/$AD68)+IF(ISERROR($AL68*INDEX('DIN EN 16258'!$F:$F,MATCH('mobitool-Faktoren v2.0'!$AJ68,'DIN EN 16258'!$A:$A,0))*$J68/$AE68),0,$AL68*INDEX('DIN EN 16258'!$F:$F,MATCH('mobitool-Faktoren v2.0'!$AJ68,'DIN EN 16258'!$A:$A,0))*$J68/$AE68))),0))*$AC68/$F68</f>
        <v>0.5717202527079811</v>
      </c>
      <c r="W68" s="39" t="s">
        <v>673</v>
      </c>
      <c r="X68" s="39" t="s">
        <v>162</v>
      </c>
      <c r="Y68" s="336"/>
      <c r="Z68" s="372"/>
      <c r="AA68" s="337"/>
      <c r="AB68" s="299"/>
      <c r="AC68" s="300">
        <v>67</v>
      </c>
      <c r="AD68" s="298">
        <v>1</v>
      </c>
      <c r="AE68" s="298"/>
      <c r="AF68" s="299">
        <v>1</v>
      </c>
      <c r="AG68" s="299"/>
      <c r="AH68" s="299"/>
      <c r="AI68" s="301" t="s">
        <v>632</v>
      </c>
      <c r="AJ68" s="301"/>
      <c r="AK68" s="329">
        <v>0.12726000000000001</v>
      </c>
      <c r="AL68" s="329"/>
      <c r="AM68" s="331" t="s">
        <v>741</v>
      </c>
      <c r="AN68" s="202" t="s">
        <v>81</v>
      </c>
      <c r="AO68" s="331" t="s">
        <v>742</v>
      </c>
      <c r="AP68" s="202" t="s">
        <v>81</v>
      </c>
      <c r="AQ68" s="331" t="s">
        <v>743</v>
      </c>
      <c r="AR68" s="331" t="s">
        <v>744</v>
      </c>
      <c r="AS68" s="331" t="s">
        <v>745</v>
      </c>
      <c r="AT68" s="331" t="s">
        <v>746</v>
      </c>
      <c r="AU68" s="303">
        <f ca="1">IF(ISERROR(OFFSET('Daten KEA'!$A$1,MATCH(AU$5,'Daten KEA'!$A:$A,0)-1,MATCH(AM68,'Daten KEA'!$A$424:$ADO$424,0)-1)),0,OFFSET('Daten KEA'!$A$1,MATCH(AU$5,'Daten KEA'!$A:$A,0)-1,MATCH(AM68,'Daten KEA'!$A$424:$ADO$424,0)-1))+IF(ISERROR(AK68*INDEX('Energiefaktoren Ecoinvent'!$D:$D,MATCH('mobitool-Faktoren v2.0'!AI68,'Energiefaktoren Ecoinvent'!$A:$A,0))),0,AK68*INDEX('Energiefaktoren Ecoinvent'!$D:$D,MATCH('mobitool-Faktoren v2.0'!AI68,'Energiefaktoren Ecoinvent'!$A:$A,0)))+IF(OR(AJ68="Benzin",AJ68="Diesel"),IF(ISERROR(OFFSET('Daten KEA'!$A$1,MATCH(AV$5,'Daten KEA'!$A:$A,0)-1,MATCH(AN68,'Daten KEA'!$A$424:$ADO$424,0)-1)),0,OFFSET('Daten KEA'!$A$1,MATCH(AV$5,'Daten KEA'!$A:$A,0)-1,MATCH(AN68,'Daten KEA'!$A$424:$ADO$424,0)-1))+IF(ISERROR(AL68*INDEX('Energiefaktoren Ecoinvent'!$D:$D,MATCH('mobitool-Faktoren v2.0'!AJ68,'Energiefaktoren Ecoinvent'!$A:$A,0))),0,AL68*INDEX('Energiefaktoren Ecoinvent'!$D:$D,MATCH('mobitool-Faktoren v2.0'!AJ68,'Energiefaktoren Ecoinvent'!$A:$A,0))),0)</f>
        <v>0.45813600000000004</v>
      </c>
      <c r="AV68" s="303">
        <f ca="1">IF(OR(AJ68="Benzin",AJ68="Diesel"),0,IF(ISERROR(OFFSET('Daten KEA'!$A$1,MATCH(AV$5,'Daten KEA'!$A:$A,0)-1,MATCH(AN68,'Daten KEA'!$A$424:$ADO$424,0)-1)),0,OFFSET('Daten KEA'!$A$1,MATCH(AV$5,'Daten KEA'!$A:$A,0)-1,MATCH(AN68,'Daten KEA'!$A$424:$ADO$424,0)-1))+IF(ISERROR(AL68*INDEX('Energiefaktoren Ecoinvent'!$D:$D,MATCH('mobitool-Faktoren v2.0'!AJ68,'Energiefaktoren Ecoinvent'!$A:$A,0))),0,AL68*INDEX('Energiefaktoren Ecoinvent'!$D:$D,MATCH('mobitool-Faktoren v2.0'!AJ68,'Energiefaktoren Ecoinvent'!$A:$A,0))))</f>
        <v>0</v>
      </c>
      <c r="AW68" s="303">
        <f ca="1">IF(ISERROR(OFFSET('Daten KEA'!$A$1,MATCH(AW$5,'Daten KEA'!$A:$A,0)-1,MATCH(AO68,'Daten KEA'!$A$424:$ADO$424,0)-1)),0,OFFSET('Daten KEA'!$A$1,MATCH(AW$5,'Daten KEA'!$A:$A,0)-1,MATCH(AO68,'Daten KEA'!$A$424:$ADO$424,0)-1))-IF(ISERROR(AK68*INDEX('Energiefaktoren Ecoinvent'!$D:$D,MATCH('mobitool-Faktoren v2.0'!AI68,'Energiefaktoren Ecoinvent'!$A:$A,0))),0,AK68*INDEX('Energiefaktoren Ecoinvent'!$D:$D,MATCH('mobitool-Faktoren v2.0'!AI68,'Energiefaktoren Ecoinvent'!$A:$A,0)))+IF(OR(AJ68="Benzin",AJ68="Diesel"),IF(ISERROR(OFFSET('Daten KEA'!$A$1,MATCH(AX$5,'Daten KEA'!$A:$A,0)-1,MATCH(AP68,'Daten KEA'!$A$424:$ADO$424,0)-1)),0,OFFSET('Daten KEA'!$A$1,MATCH(AX$5,'Daten KEA'!$A:$A,0)-1,MATCH(AP68,'Daten KEA'!$A$424:$ADO$424,0)-1))-IF(ISERROR(AL68*INDEX('Energiefaktoren Ecoinvent'!$D:$D,MATCH('mobitool-Faktoren v2.0'!AJ68,'Energiefaktoren Ecoinvent'!$A:$A,0))),0,AL68*INDEX('Energiefaktoren Ecoinvent'!$D:$D,MATCH('mobitool-Faktoren v2.0'!AJ68,'Energiefaktoren Ecoinvent'!$A:$A,0))),0)</f>
        <v>0.12285960999999995</v>
      </c>
      <c r="AX68" s="303">
        <f ca="1">IF(OR(AJ68="Benzin",AJ68="Diesel"),0,IF(ISERROR(OFFSET('Daten KEA'!$A$1,MATCH(AX$5,'Daten KEA'!$A:$A,0)-1,MATCH(AP68,'Daten KEA'!$A$424:$ADO$424,0)-1)),0,OFFSET('Daten KEA'!$A$1,MATCH(AX$5,'Daten KEA'!$A:$A,0)-1,MATCH(AP68,'Daten KEA'!$A$424:$ADO$424,0)-1))-IF(ISERROR(AL68*INDEX('Energiefaktoren Ecoinvent'!$D:$D,MATCH('mobitool-Faktoren v2.0'!AJ68,'Energiefaktoren Ecoinvent'!$A:$A,0))),0,AL68*INDEX('Energiefaktoren Ecoinvent'!$D:$D,MATCH('mobitool-Faktoren v2.0'!AJ68,'Energiefaktoren Ecoinvent'!$A:$A,0))))</f>
        <v>0</v>
      </c>
      <c r="AY68" s="303">
        <f t="shared" ca="1" si="5"/>
        <v>0.58099561</v>
      </c>
      <c r="AZ68" s="303">
        <f ca="1">IF(ISERROR(OFFSET('Daten KEA'!$A$1,MATCH(AZ$5,'Daten KEA'!$A:$A,0)-1,MATCH(AQ68,'Daten KEA'!$A$424:$ADO$424,0)-1)),0,OFFSET('Daten KEA'!$A$1,MATCH(AZ$5,'Daten KEA'!$A:$A,0)-1,MATCH(AQ68,'Daten KEA'!$A$424:$ADO$424,0)-1))</f>
        <v>5.7444705000000004E-3</v>
      </c>
      <c r="BA68" s="303">
        <f ca="1">IF(ISERROR(OFFSET('Daten KEA'!$A$1,MATCH(BA$5,'Daten KEA'!$A:$A,0)-1,MATCH(AR68,'Daten KEA'!$A$424:$ADO$424,0)-1)),0,OFFSET('Daten KEA'!$A$1,MATCH(BA$5,'Daten KEA'!$A:$A,0)-1,MATCH(AR68,'Daten KEA'!$A$424:$ADO$424,0)-1))</f>
        <v>1.8324993000000001E-2</v>
      </c>
      <c r="BB68" s="303">
        <f ca="1">IF(ISERROR(OFFSET('Daten KEA'!$A$1,MATCH(BB$5,'Daten KEA'!$A:$A,0)-1,MATCH(AS68,'Daten KEA'!$A$424:$ADO$424,0)-1)),0,OFFSET('Daten KEA'!$A$1,MATCH(BB$5,'Daten KEA'!$A:$A,0)-1,MATCH(AS68,'Daten KEA'!$A$424:$ADO$424,0)-1))</f>
        <v>0.13987078</v>
      </c>
      <c r="BC68" s="304">
        <f t="shared" ca="1" si="46"/>
        <v>0.74493585350000002</v>
      </c>
      <c r="BD68" s="303">
        <f ca="1">IF(ISERROR(OFFSET('Daten KEA'!$A$1,MATCH(BD$5,'Daten KEA'!$A:$A,0)-1,MATCH(AT68,'Daten KEA'!$A$424:$ADO$424,0)-1)),0,OFFSET('Daten KEA'!$A$1,MATCH(BD$5,'Daten KEA'!$A:$A,0)-1,MATCH(AT68,'Daten KEA'!$A$424:$ADO$424,0)-1))</f>
        <v>0.74493586000000001</v>
      </c>
      <c r="BE68" s="305">
        <f t="shared" ca="1" si="7"/>
        <v>1.0000000087255836</v>
      </c>
      <c r="BF68" s="306">
        <f ca="1">IF(ISERROR(OFFSET('Daten KEA'!$A$1,MATCH(BF$5,'Daten KEA'!$A:$A,0)-1,MATCH(AM68,'Daten KEA'!$A$424:$ADO$424,0)-1)),0,OFFSET('Daten KEA'!$A$1,MATCH(BF$5,'Daten KEA'!$A:$A,0)-1,MATCH(AM68,'Daten KEA'!$A$424:$ADO$424,0)-1))+IF(ISERROR($AK68*INDEX('Energiefaktoren Ecoinvent'!$H:$H,MATCH('mobitool-Faktoren v2.0'!$AI68,'Energiefaktoren Ecoinvent'!$A:$A,0))),0,$AK68*INDEX('Energiefaktoren Ecoinvent'!$H:$H,MATCH('mobitool-Faktoren v2.0'!$AI68,'Energiefaktoren Ecoinvent'!$A:$A,0)))+IF(OR(AJ68="Benzin",AJ68="Diesel"),IF(ISERROR(OFFSET('Daten KEA'!$A$1,MATCH(BG$5,'Daten KEA'!$A:$A,0)-1,MATCH(AN68,'Daten KEA'!$A$424:$ADO$424,0)-1)),0,OFFSET('Daten KEA'!$A$1,MATCH(BG$5,'Daten KEA'!$A:$A,0)-1,MATCH(AN68,'Daten KEA'!$A$424:$ADO$424,0)-1))+IF(ISERROR($AL68*INDEX('Energiefaktoren Ecoinvent'!$H:$H,MATCH('mobitool-Faktoren v2.0'!$AJ68,'Energiefaktoren Ecoinvent'!$A:$A,0))),0,$AL68*INDEX('Energiefaktoren Ecoinvent'!$H:$H,MATCH('mobitool-Faktoren v2.0'!$AJ68,'Energiefaktoren Ecoinvent'!$A:$A,0))),0)</f>
        <v>4.8091809141119254E-2</v>
      </c>
      <c r="BG68" s="306">
        <f ca="1">IF(OR(AJ68="Benzin",AJ68="Diesel"),0,IF(ISERROR(OFFSET('Daten KEA'!$A$1,MATCH(BG$5,'Daten KEA'!$A:$A,0)-1,MATCH(AN68,'Daten KEA'!$A$424:$ADO$424,0)-1)),0,OFFSET('Daten KEA'!$A$1,MATCH(BG$5,'Daten KEA'!$A:$A,0)-1,MATCH(AN68,'Daten KEA'!$A$424:$ADO$424,0)-1))+IF(ISERROR($AL68*INDEX('Energiefaktoren Ecoinvent'!$H:$H,MATCH('mobitool-Faktoren v2.0'!$AJ68,'Energiefaktoren Ecoinvent'!$A:$A,0))),0,$AL68*INDEX('Energiefaktoren Ecoinvent'!$H:$H,MATCH('mobitool-Faktoren v2.0'!$AJ68,'Energiefaktoren Ecoinvent'!$A:$A,0))))</f>
        <v>0</v>
      </c>
      <c r="BH68" s="306">
        <f ca="1">IF(ISERROR(OFFSET('Daten KEA'!$A$1,MATCH(BH$5,'Daten KEA'!$A:$A,0)-1,MATCH(AO68,'Daten KEA'!$A$424:$ADO$424,0)-1)),0,OFFSET('Daten KEA'!$A$1,MATCH(BH$5,'Daten KEA'!$A:$A,0)-1,MATCH(AO68,'Daten KEA'!$A$424:$ADO$424,0)-1))-IF(ISERROR($AK68*INDEX('Energiefaktoren Ecoinvent'!$H:$H,MATCH('mobitool-Faktoren v2.0'!$AI68,'Energiefaktoren Ecoinvent'!$A:$A,0))),0,$AK68*INDEX('Energiefaktoren Ecoinvent'!$H:$H,MATCH('mobitool-Faktoren v2.0'!$AI68,'Energiefaktoren Ecoinvent'!$A:$A,0)))+IF(OR(AJ68="Benzin",AJ68="Diesel"),IF(ISERROR(OFFSET('Daten KEA'!$A$1,MATCH(BI$5,'Daten KEA'!$A:$A,0)-1,MATCH(AP68,'Daten KEA'!$A$424:$ADO$424,0)-1)),0,OFFSET('Daten KEA'!$A$1,MATCH(BI$5,'Daten KEA'!$A:$A,0)-1,MATCH(AP68,'Daten KEA'!$A$424:$ADO$424,0)-1))-IF(ISERROR($AL68*INDEX('Energiefaktoren Ecoinvent'!$H:$H,MATCH('mobitool-Faktoren v2.0'!$AJ68,'Energiefaktoren Ecoinvent'!$A:$A,0))),0,$AL68*INDEX('Energiefaktoren Ecoinvent'!$H:$H,MATCH('mobitool-Faktoren v2.0'!$AJ68,'Energiefaktoren Ecoinvent'!$A:$A,0))),0)</f>
        <v>3.9361799262302738E-2</v>
      </c>
      <c r="BI68" s="306">
        <f ca="1">IF(OR(AJ68="Benzin",AJ68="Diesel"),0,IF(ISERROR(OFFSET('Daten KEA'!$A$1,MATCH(BI$5,'Daten KEA'!$A:$A,0)-1,MATCH(AP68,'Daten KEA'!$A$424:$ADO$424,0)-1)),0,OFFSET('Daten KEA'!$A$1,MATCH(BI$5,'Daten KEA'!$A:$A,0)-1,MATCH(AP68,'Daten KEA'!$A$424:$ADO$424,0)-1))-IF(ISERROR($AL68*INDEX('Energiefaktoren Ecoinvent'!$H:$H,MATCH('mobitool-Faktoren v2.0'!$AJ68,'Energiefaktoren Ecoinvent'!$A:$A,0))),0,$AL68*INDEX('Energiefaktoren Ecoinvent'!$H:$H,MATCH('mobitool-Faktoren v2.0'!$AJ68,'Energiefaktoren Ecoinvent'!$A:$A,0))))</f>
        <v>0</v>
      </c>
      <c r="BJ68" s="306">
        <f t="shared" ca="1" si="41"/>
        <v>8.7453608403421992E-2</v>
      </c>
      <c r="BK68" s="306">
        <f ca="1">IF(ISERROR(OFFSET('Daten KEA'!$A$1,MATCH(BK$5,'Daten KEA'!$A:$A,0)-1,MATCH(AQ68,'Daten KEA'!$A$424:$ADO$424,0)-1)),0,OFFSET('Daten KEA'!$A$1,MATCH(BK$5,'Daten KEA'!$A:$A,0)-1,MATCH(AQ68,'Daten KEA'!$A$424:$ADO$424,0)-1))</f>
        <v>3.3376097143199999E-3</v>
      </c>
      <c r="BL68" s="306">
        <f ca="1">IF(ISERROR(OFFSET('Daten KEA'!$A$1,MATCH(BL$5,'Daten KEA'!$A:$A,0)-1,MATCH(AR68,'Daten KEA'!$A$424:$ADO$424,0)-1)),0,OFFSET('Daten KEA'!$A$1,MATCH(BL$5,'Daten KEA'!$A:$A,0)-1,MATCH(AR68,'Daten KEA'!$A$424:$ADO$424,0)-1))</f>
        <v>1.6550168710283999E-2</v>
      </c>
      <c r="BM68" s="306">
        <f ca="1">IF(ISERROR(OFFSET('Daten KEA'!$A$1,MATCH(BM$5,'Daten KEA'!$A:$A,0)-1,MATCH(AS68,'Daten KEA'!$A$424:$ADO$424,0)-1)),0,OFFSET('Daten KEA'!$A$1,MATCH(BM$5,'Daten KEA'!$A:$A,0)-1,MATCH(AS68,'Daten KEA'!$A$424:$ADO$424,0)-1))</f>
        <v>0.12615159337288001</v>
      </c>
      <c r="BN68" s="307">
        <f t="shared" ca="1" si="43"/>
        <v>0.233492980200906</v>
      </c>
      <c r="BO68" s="306">
        <f ca="1">IF(ISERROR(OFFSET('Daten KEA'!$A$1,MATCH(BO$5,'Daten KEA'!$A:$A,0)-1,MATCH(AT68,'Daten KEA'!$A$424:$ADO$424,0)-1)),0,OFFSET('Daten KEA'!$A$1,MATCH(BO$5,'Daten KEA'!$A:$A,0)-1,MATCH(AT68,'Daten KEA'!$A$424:$ADO$424,0)-1))</f>
        <v>0.23349298289090004</v>
      </c>
      <c r="BP68" s="305">
        <f t="shared" ca="1" si="8"/>
        <v>1.0000000115206633</v>
      </c>
      <c r="BQ68" s="308">
        <f ca="1">IF(ISERROR(OFFSET('Daten GWP'!$A$1,MATCH(BQ$5,'Daten GWP'!$A:$A,0)-1,MATCH(AM68,'Daten GWP'!$A$424:$ADO$424,0)-1)),0,OFFSET('Daten GWP'!$A$1,MATCH(BQ$5,'Daten GWP'!$A:$A,0)-1,MATCH(AM68,'Daten GWP'!$A$424:$ADO$424,0)-1))*1000</f>
        <v>0.16954118000000001</v>
      </c>
      <c r="BR68" s="308">
        <f ca="1">IF(ISERROR(OFFSET('Daten GWP'!$A$1,MATCH(BR$5,'Daten GWP'!$A:$A,0)-1,MATCH(AN68,'Daten GWP'!$A$424:$ADO$424,0)-1)),0,OFFSET('Daten GWP'!$A$1,MATCH(BR$5,'Daten GWP'!$A:$A,0)-1,MATCH(AN68,'Daten GWP'!$A$424:$ADO$424,0)-1))*1000</f>
        <v>0</v>
      </c>
      <c r="BS68" s="308">
        <f ca="1">IF(ISERROR(OFFSET('Daten GWP'!$A$1,MATCH(BS$5,'Daten GWP'!$A:$A,0)-1,MATCH(AO68,'Daten GWP'!$A$424:$ADO$424,0)-1)),0,OFFSET('Daten GWP'!$A$1,MATCH(BS$5,'Daten GWP'!$A:$A,0)-1,MATCH(AO68,'Daten GWP'!$A$424:$ADO$424,0)-1))*1000</f>
        <v>1.3165301</v>
      </c>
      <c r="BT68" s="308">
        <f ca="1">IF(ISERROR(OFFSET('Daten GWP'!$A$1,MATCH(BT$5,'Daten GWP'!$A:$A,0)-1,MATCH(AP68,'Daten GWP'!$A$424:$ADO$424,0)-1)),0,OFFSET('Daten GWP'!$A$1,MATCH(BT$5,'Daten GWP'!$A:$A,0)-1,MATCH(AP68,'Daten GWP'!$A$424:$ADO$424,0)-1))*1000</f>
        <v>0</v>
      </c>
      <c r="BU68" s="308">
        <f t="shared" ca="1" si="9"/>
        <v>1.48607128</v>
      </c>
      <c r="BV68" s="308">
        <f ca="1">IF(ISERROR(OFFSET('Daten GWP'!$A$1,MATCH(BV$5,'Daten GWP'!$A:$A,0)-1,MATCH(AQ68,'Daten GWP'!$A$424:$ADO$424,0)-1)),0,OFFSET('Daten GWP'!$A$1,MATCH(BV$5,'Daten GWP'!$A:$A,0)-1,MATCH(AQ68,'Daten GWP'!$A$424:$ADO$424,0)-1))*1000</f>
        <v>0.16682626</v>
      </c>
      <c r="BW68" s="308">
        <f ca="1">IF(ISERROR(OFFSET('Daten GWP'!$A$1,MATCH(BW$5,'Daten GWP'!$A:$A,0)-1,MATCH(AR68,'Daten GWP'!$A$424:$ADO$424,0)-1)),0,OFFSET('Daten GWP'!$A$1,MATCH(BW$5,'Daten GWP'!$A:$A,0)-1,MATCH(AR68,'Daten GWP'!$A$424:$ADO$424,0)-1))*1000</f>
        <v>0.82103156999999993</v>
      </c>
      <c r="BX68" s="308">
        <f ca="1">IF(ISERROR(OFFSET('Daten GWP'!$A$1,MATCH(BX$5,'Daten GWP'!$A:$A,0)-1,MATCH(AS68,'Daten GWP'!$A$424:$ADO$424,0)-1)),0,OFFSET('Daten GWP'!$A$1,MATCH(BX$5,'Daten GWP'!$A:$A,0)-1,MATCH(AS68,'Daten GWP'!$A$424:$ADO$424,0)-1))*1000</f>
        <v>5.9738354999999999</v>
      </c>
      <c r="BY68" s="309">
        <f t="shared" ca="1" si="44"/>
        <v>8.4477646100000001</v>
      </c>
      <c r="BZ68" s="308">
        <f ca="1">IF(ISERROR(OFFSET('Daten GWP'!$A$1,MATCH(BZ$5,'Daten GWP'!$A:$A,0)-1,MATCH(AT68,'Daten GWP'!$A$424:$ADO$424,0)-1)),0,OFFSET('Daten GWP'!$A$1,MATCH(BZ$5,'Daten GWP'!$A:$A,0)-1,MATCH(AT68,'Daten GWP'!$A$424:$ADO$424,0)-1))*1000</f>
        <v>8.4477647000000005</v>
      </c>
      <c r="CA68" s="305">
        <f t="shared" ca="1" si="11"/>
        <v>1.0000000106537059</v>
      </c>
      <c r="CB68" s="310">
        <f ca="1">IF(ISERROR(OFFSET('Daten Elementary'!$A$1,MATCH(CB$5,'Daten Elementary'!$A:$A,0)-1,MATCH(AM68,'Daten Elementary'!$A$424:$ADO$424,0)-1)),0,OFFSET('Daten Elementary'!$A$1,MATCH(CB$5,'Daten Elementary'!$A:$A,0)-1,MATCH(AM68,'Daten Elementary'!$A$424:$ADO$424,0)-1))*1000000</f>
        <v>6.4676499999999993E-3</v>
      </c>
      <c r="CC68" s="310">
        <f ca="1">IF(ISERROR(OFFSET('Daten Elementary'!$A$1,MATCH(CC$5,'Daten Elementary'!$A:$A,0)-1,MATCH(AN68,'Daten Elementary'!$A$424:$ADO$424,0)-1)),0,OFFSET('Daten Elementary'!$A$1,MATCH(CC$5,'Daten Elementary'!$A:$A,0)-1,MATCH(AN68,'Daten Elementary'!$A$424:$ADO$424,0)-1))*1000000</f>
        <v>0</v>
      </c>
      <c r="CD68" s="310">
        <f ca="1">IF(ISERROR(OFFSET('Daten Elementary'!$A$1,MATCH(CD$5,'Daten Elementary'!$A:$A,0)-1,MATCH(AO68,'Daten Elementary'!$A$424:$ADO$424,0)-1)),0,OFFSET('Daten Elementary'!$A$1,MATCH(CD$5,'Daten Elementary'!$A:$A,0)-1,MATCH(AO68,'Daten Elementary'!$A$424:$ADO$424,0)-1))*1000000</f>
        <v>1.4015559999999998</v>
      </c>
      <c r="CE68" s="310">
        <f ca="1">IF(ISERROR(OFFSET('Daten Elementary'!$A$1,MATCH(CE$5,'Daten Elementary'!$A:$A,0)-1,MATCH(AP68,'Daten Elementary'!$A$424:$ADO$424,0)-1)),0,OFFSET('Daten Elementary'!$A$1,MATCH(CE$5,'Daten Elementary'!$A:$A,0)-1,MATCH(AP68,'Daten Elementary'!$A$424:$ADO$424,0)-1))*1000000</f>
        <v>0</v>
      </c>
      <c r="CF68" s="310">
        <f t="shared" ca="1" si="12"/>
        <v>1.4080236499999998</v>
      </c>
      <c r="CG68" s="310">
        <f ca="1">IF(ISERROR(OFFSET('Daten Elementary'!$A$1,MATCH(CG$5,'Daten Elementary'!$A:$A,0)-1,MATCH(AQ68,'Daten Elementary'!$A$424:$ADO$424,0)-1)),0,OFFSET('Daten Elementary'!$A$1,MATCH(CG$5,'Daten Elementary'!$A:$A,0)-1,MATCH(AQ68,'Daten Elementary'!$A$424:$ADO$424,0)-1))*1000000</f>
        <v>0.11284886</v>
      </c>
      <c r="CH68" s="310">
        <f ca="1">IF(ISERROR(OFFSET('Daten Elementary'!$A$1,MATCH(CH$5,'Daten Elementary'!$A:$A,0)-1,MATCH(AR68,'Daten Elementary'!$A$424:$ADO$424,0)-1)),0,OFFSET('Daten Elementary'!$A$1,MATCH(CH$5,'Daten Elementary'!$A:$A,0)-1,MATCH(AR68,'Daten Elementary'!$A$424:$ADO$424,0)-1))*1000000</f>
        <v>1.4998122999999999</v>
      </c>
      <c r="CI68" s="310">
        <f ca="1">IF(ISERROR(OFFSET('Daten Elementary'!$A$1,MATCH(CI$5,'Daten Elementary'!$A:$A,0)-1,MATCH(AS68,'Daten Elementary'!$A$424:$ADO$424,0)-1)),0,OFFSET('Daten Elementary'!$A$1,MATCH(CI$5,'Daten Elementary'!$A:$A,0)-1,MATCH(AS68,'Daten Elementary'!$A$424:$ADO$424,0)-1))*1000000</f>
        <v>6.9406974999999997</v>
      </c>
      <c r="CJ68" s="311">
        <f t="shared" ca="1" si="13"/>
        <v>9.9613823099999994</v>
      </c>
      <c r="CK68" s="310">
        <f ca="1">IF(ISERROR(OFFSET('Daten Elementary'!$A$1,MATCH(CK$5,'Daten Elementary'!$A:$A,0)-1,MATCH($AT68,'Daten Elementary'!$A$424:$ADO$424,0)-1)),0,OFFSET('Daten Elementary'!$A$1,MATCH(CK$5,'Daten Elementary'!$A:$A,0)-1,MATCH($AT68,'Daten Elementary'!$A$424:$ADO$424,0)-1))*1000000</f>
        <v>9.9613823000000004</v>
      </c>
      <c r="CL68" s="305">
        <f t="shared" ca="1" si="14"/>
        <v>0.99999999899612335</v>
      </c>
      <c r="CM68" s="312">
        <f ca="1">IF(ISERROR(OFFSET('Daten Elementary'!$A$1,MATCH(CM$5,'Daten Elementary'!$A:$A,0)-1,MATCH(AM68,'Daten Elementary'!$A$424:$ADO$424,0)-1)),0,OFFSET('Daten Elementary'!$A$1,MATCH(CM$5,'Daten Elementary'!$A:$A,0)-1,MATCH(AM68,'Daten Elementary'!$A$424:$ADO$424,0)-1))*1000000</f>
        <v>6.2119000000000002E-3</v>
      </c>
      <c r="CN68" s="312">
        <f ca="1">IF(ISERROR(OFFSET('Daten Elementary'!$A$1,MATCH(CN$5,'Daten Elementary'!$A:$A,0)-1,MATCH(AN68,'Daten Elementary'!$A$424:$ADO$424,0)-1)),0,OFFSET('Daten Elementary'!$A$1,MATCH(CN$5,'Daten Elementary'!$A:$A,0)-1,MATCH(AN68,'Daten Elementary'!$A$424:$ADO$424,0)-1))*1000000</f>
        <v>0</v>
      </c>
      <c r="CO68" s="312">
        <f ca="1">IF(ISERROR(OFFSET('Daten Elementary'!$A$1,MATCH(CO$5,'Daten Elementary'!$A:$A,0)-1,MATCH(AO68,'Daten Elementary'!$A$424:$ADO$424,0)-1)),0,OFFSET('Daten Elementary'!$A$1,MATCH(CO$5,'Daten Elementary'!$A:$A,0)-1,MATCH(AO68,'Daten Elementary'!$A$424:$ADO$424,0)-1))*1000000</f>
        <v>0.59260190999999995</v>
      </c>
      <c r="CP68" s="312">
        <f ca="1">IF(ISERROR(OFFSET('Daten Elementary'!$A$1,MATCH(CP$5,'Daten Elementary'!$A:$A,0)-1,MATCH(AP68,'Daten Elementary'!$A$424:$ADO$424,0)-1)),0,OFFSET('Daten Elementary'!$A$1,MATCH(CP$5,'Daten Elementary'!$A:$A,0)-1,MATCH(AP68,'Daten Elementary'!$A$424:$ADO$424,0)-1))*1000000</f>
        <v>0</v>
      </c>
      <c r="CQ68" s="312">
        <f t="shared" ca="1" si="15"/>
        <v>0.59881381</v>
      </c>
      <c r="CR68" s="312">
        <f ca="1">IF(ISERROR(OFFSET('Daten Elementary'!$A$1,MATCH(CR$5,'Daten Elementary'!$A:$A,0)-1,MATCH(AQ68,'Daten Elementary'!$A$424:$ADO$424,0)-1)),0,OFFSET('Daten Elementary'!$A$1,MATCH(CR$5,'Daten Elementary'!$A:$A,0)-1,MATCH(AQ68,'Daten Elementary'!$A$424:$ADO$424,0)-1))*1000000</f>
        <v>6.3546113000000001E-2</v>
      </c>
      <c r="CS68" s="312">
        <f ca="1">IF(ISERROR(OFFSET('Daten Elementary'!$A$1,MATCH(CS$5,'Daten Elementary'!$A:$A,0)-1,MATCH(AR68,'Daten Elementary'!$A$424:$ADO$424,0)-1)),0,OFFSET('Daten Elementary'!$A$1,MATCH(CS$5,'Daten Elementary'!$A:$A,0)-1,MATCH(AR68,'Daten Elementary'!$A$424:$ADO$424,0)-1))*1000000</f>
        <v>0.52542602999999999</v>
      </c>
      <c r="CT68" s="312">
        <f ca="1">IF(ISERROR(OFFSET('Daten Elementary'!$A$1,MATCH(CT$5,'Daten Elementary'!$A:$A,0)-1,MATCH(AS68,'Daten Elementary'!$A$424:$ADO$424,0)-1)),0,OFFSET('Daten Elementary'!$A$1,MATCH(CT$5,'Daten Elementary'!$A:$A,0)-1,MATCH(AS68,'Daten Elementary'!$A$424:$ADO$424,0)-1))*1000000</f>
        <v>2.7289608000000003</v>
      </c>
      <c r="CU68" s="313">
        <f t="shared" ca="1" si="16"/>
        <v>3.9167467530000004</v>
      </c>
      <c r="CV68" s="312">
        <f ca="1">IF(ISERROR(OFFSET('Daten Elementary'!$A$1,MATCH(CV$5,'Daten Elementary'!$A:$A,0)-1,MATCH($AT68,'Daten Elementary'!$A$424:$ADO$424,0)-1)),0,OFFSET('Daten Elementary'!$A$1,MATCH(CV$5,'Daten Elementary'!$A:$A,0)-1,MATCH($AT68,'Daten Elementary'!$A$424:$ADO$424,0)-1))*1000000</f>
        <v>3.9167467999999994</v>
      </c>
      <c r="CW68" s="305">
        <f t="shared" ca="1" si="17"/>
        <v>1.0000000119997543</v>
      </c>
      <c r="CX68" s="314">
        <f ca="1">IF(ISERROR(OFFSET('Daten Elementary'!$A$1,MATCH(CX$5,'Daten Elementary'!$A:$A,0)-1,MATCH(AM68,'Daten Elementary'!$A$424:$ADO$424,0)-1)),0,OFFSET('Daten Elementary'!$A$1,MATCH(CX$5,'Daten Elementary'!$A:$A,0)-1,MATCH(AM68,'Daten Elementary'!$A$424:$ADO$424,0)-1))*1000000</f>
        <v>0.21178140999999998</v>
      </c>
      <c r="CY68" s="314">
        <f ca="1">IF(ISERROR(OFFSET('Daten Elementary'!$A$1,MATCH(CY$5,'Daten Elementary'!$A:$A,0)-1,MATCH(AN68,'Daten Elementary'!$A$424:$ADO$424,0)-1)),0,OFFSET('Daten Elementary'!$A$1,MATCH(CY$5,'Daten Elementary'!$A:$A,0)-1,MATCH(AN68,'Daten Elementary'!$A$424:$ADO$424,0)-1))*1000000</f>
        <v>0</v>
      </c>
      <c r="CZ68" s="314">
        <f ca="1">IF(ISERROR(OFFSET('Daten Elementary'!$A$1,MATCH(CZ$5,'Daten Elementary'!$A:$A,0)-1,MATCH(AO68,'Daten Elementary'!$A$424:$ADO$424,0)-1)),0,OFFSET('Daten Elementary'!$A$1,MATCH(CZ$5,'Daten Elementary'!$A:$A,0)-1,MATCH(AO68,'Daten Elementary'!$A$424:$ADO$424,0)-1))*1000000</f>
        <v>0.84773569999999998</v>
      </c>
      <c r="DA68" s="314">
        <f ca="1">IF(ISERROR(OFFSET('Daten Elementary'!$A$1,MATCH(DA$5,'Daten Elementary'!$A:$A,0)-1,MATCH(AP68,'Daten Elementary'!$A$424:$ADO$424,0)-1)),0,OFFSET('Daten Elementary'!$A$1,MATCH(DA$5,'Daten Elementary'!$A:$A,0)-1,MATCH(AP68,'Daten Elementary'!$A$424:$ADO$424,0)-1))*1000000</f>
        <v>0</v>
      </c>
      <c r="DB68" s="314">
        <f t="shared" ca="1" si="18"/>
        <v>1.05951711</v>
      </c>
      <c r="DC68" s="314">
        <f ca="1">IF(ISERROR(OFFSET('Daten Elementary'!$A$1,MATCH(DC$5,'Daten Elementary'!$A:$A,0)-1,MATCH(AQ68,'Daten Elementary'!$A$424:$ADO$424,0)-1)),0,OFFSET('Daten Elementary'!$A$1,MATCH(DC$5,'Daten Elementary'!$A:$A,0)-1,MATCH(AQ68,'Daten Elementary'!$A$424:$ADO$424,0)-1))*1000000</f>
        <v>0.36597555999999998</v>
      </c>
      <c r="DD68" s="314">
        <f ca="1">IF(ISERROR(OFFSET('Daten Elementary'!$A$1,MATCH(DD$5,'Daten Elementary'!$A:$A,0)-1,MATCH(AR68,'Daten Elementary'!$A$424:$ADO$424,0)-1)),0,OFFSET('Daten Elementary'!$A$1,MATCH(DD$5,'Daten Elementary'!$A:$A,0)-1,MATCH(AR68,'Daten Elementary'!$A$424:$ADO$424,0)-1))*1000000</f>
        <v>0.66323429</v>
      </c>
      <c r="DE68" s="314">
        <f ca="1">IF(ISERROR(OFFSET('Daten Elementary'!$A$1,MATCH(DE$5,'Daten Elementary'!$A:$A,0)-1,MATCH(AS68,'Daten Elementary'!$A$424:$ADO$424,0)-1)),0,OFFSET('Daten Elementary'!$A$1,MATCH(DE$5,'Daten Elementary'!$A:$A,0)-1,MATCH(AS68,'Daten Elementary'!$A$424:$ADO$424,0)-1))*1000000</f>
        <v>4.8023639999999999</v>
      </c>
      <c r="DF68" s="315">
        <f t="shared" ca="1" si="19"/>
        <v>6.8910909599999997</v>
      </c>
      <c r="DG68" s="314">
        <f ca="1">IF(ISERROR(OFFSET('Daten Elementary'!$A$1,MATCH(DG$5,'Daten Elementary'!$A:$A,0)-1,MATCH($AT68,'Daten Elementary'!$A$424:$ADO$424,0)-1)),0,OFFSET('Daten Elementary'!$A$1,MATCH(DG$5,'Daten Elementary'!$A:$A,0)-1,MATCH($AT68,'Daten Elementary'!$A$424:$ADO$424,0)-1))*1000000</f>
        <v>6.8910910000000003</v>
      </c>
      <c r="DH68" s="305">
        <f t="shared" ca="1" si="20"/>
        <v>1.0000000058045961</v>
      </c>
      <c r="DI68" s="316">
        <f ca="1">IF(ISERROR(OFFSET('Daten Elementary'!$A$1,MATCH(DI$5,'Daten Elementary'!$A:$A,0)-1,MATCH(AM68,'Daten Elementary'!$A$424:$ADO$424,0)-1)),0,OFFSET('Daten Elementary'!$A$1,MATCH(DI$5,'Daten Elementary'!$A:$A,0)-1,MATCH(AM68,'Daten Elementary'!$A$424:$ADO$424,0)-1))*1000000</f>
        <v>1.3941999999999999</v>
      </c>
      <c r="DJ68" s="316">
        <f ca="1">IF(ISERROR(OFFSET('Daten Elementary'!$A$1,MATCH(DJ$5,'Daten Elementary'!$A:$A,0)-1,MATCH(AN68,'Daten Elementary'!$A$424:$ADO$424,0)-1)),0,OFFSET('Daten Elementary'!$A$1,MATCH(DJ$5,'Daten Elementary'!$A:$A,0)-1,MATCH(AN68,'Daten Elementary'!$A$424:$ADO$424,0)-1))*1000000</f>
        <v>0</v>
      </c>
      <c r="DK68" s="316">
        <f ca="1">IF(ISERROR(OFFSET('Daten Elementary'!$A$1,MATCH(DK$5,'Daten Elementary'!$A:$A,0)-1,MATCH(AO68,'Daten Elementary'!$A$424:$ADO$424,0)-1)),0,OFFSET('Daten Elementary'!$A$1,MATCH(DK$5,'Daten Elementary'!$A:$A,0)-1,MATCH(AO68,'Daten Elementary'!$A$424:$ADO$424,0)-1))*1000000</f>
        <v>2.6592842999999999</v>
      </c>
      <c r="DL68" s="316">
        <f ca="1">IF(ISERROR(OFFSET('Daten Elementary'!$A$1,MATCH(DL$5,'Daten Elementary'!$A:$A,0)-1,MATCH(AP68,'Daten Elementary'!$A$424:$ADO$424,0)-1)),0,OFFSET('Daten Elementary'!$A$1,MATCH(DL$5,'Daten Elementary'!$A:$A,0)-1,MATCH(AP68,'Daten Elementary'!$A$424:$ADO$424,0)-1))*1000000</f>
        <v>0</v>
      </c>
      <c r="DM68" s="316">
        <f t="shared" ca="1" si="21"/>
        <v>4.0534843</v>
      </c>
      <c r="DN68" s="316">
        <f ca="1">IF(ISERROR(OFFSET('Daten Elementary'!$A$1,MATCH(DN$5,'Daten Elementary'!$A:$A,0)-1,MATCH(AQ68,'Daten Elementary'!$A$424:$ADO$424,0)-1)),0,OFFSET('Daten Elementary'!$A$1,MATCH(DN$5,'Daten Elementary'!$A:$A,0)-1,MATCH(AQ68,'Daten Elementary'!$A$424:$ADO$424,0)-1))*1000000</f>
        <v>0.44063075000000002</v>
      </c>
      <c r="DO68" s="316">
        <f ca="1">IF(ISERROR(OFFSET('Daten Elementary'!$A$1,MATCH(DO$5,'Daten Elementary'!$A:$A,0)-1,MATCH(AR68,'Daten Elementary'!$A$424:$ADO$424,0)-1)),0,OFFSET('Daten Elementary'!$A$1,MATCH(DO$5,'Daten Elementary'!$A:$A,0)-1,MATCH(AR68,'Daten Elementary'!$A$424:$ADO$424,0)-1))*1000000</f>
        <v>2.0160055999999997</v>
      </c>
      <c r="DP68" s="316">
        <f ca="1">IF(ISERROR(OFFSET('Daten Elementary'!$A$1,MATCH(DP$5,'Daten Elementary'!$A:$A,0)-1,MATCH(AS68,'Daten Elementary'!$A$424:$ADO$424,0)-1)),0,OFFSET('Daten Elementary'!$A$1,MATCH(DP$5,'Daten Elementary'!$A:$A,0)-1,MATCH(AS68,'Daten Elementary'!$A$424:$ADO$424,0)-1))*1000000</f>
        <v>24.524175</v>
      </c>
      <c r="DQ68" s="317">
        <f t="shared" ca="1" si="22"/>
        <v>31.034295650000001</v>
      </c>
      <c r="DR68" s="316">
        <f ca="1">IF(ISERROR(OFFSET('Daten Elementary'!$A$1,MATCH(DR$5,'Daten Elementary'!$A:$A,0)-1,MATCH($AT68,'Daten Elementary'!$A$424:$ADO$424,0)-1)),0,OFFSET('Daten Elementary'!$A$1,MATCH(DR$5,'Daten Elementary'!$A:$A,0)-1,MATCH($AT68,'Daten Elementary'!$A$424:$ADO$424,0)-1))*1000000</f>
        <v>31.034295999999998</v>
      </c>
      <c r="DS68" s="305">
        <f t="shared" ca="1" si="23"/>
        <v>1.0000000112778458</v>
      </c>
      <c r="DT68" s="318">
        <f ca="1">IF(ISERROR(OFFSET('Daten UBP13'!$A$1,MATCH(DT$5,'Daten UBP13'!$A:$A,0)-1,MATCH(AM68,'Daten UBP13'!$A$424:$AEG$424,0)-1)),0,OFFSET('Daten UBP13'!$A$1,MATCH(DT$5,'Daten UBP13'!$A:$A,0)-1,MATCH(AM68,'Daten UBP13'!$A$424:$AEG$424,0)-1))</f>
        <v>5.3483273999999996</v>
      </c>
      <c r="DU68" s="318">
        <f ca="1">IF(ISERROR(OFFSET('Daten UBP13'!$A$1,MATCH(DU$5,'Daten UBP13'!$A:$A,0)-1,MATCH(AN68,'Daten UBP13'!$A$424:$AEG$424,0)-1)),0,OFFSET('Daten UBP13'!$A$1,MATCH(DU$5,'Daten UBP13'!$A:$A,0)-1,MATCH(AN68,'Daten UBP13'!$A$424:$AEG$424,0)-1))</f>
        <v>0</v>
      </c>
      <c r="DV68" s="318">
        <f ca="1">IF(ISERROR(OFFSET('Daten UBP13'!$A$1,MATCH(DV$5,'Daten UBP13'!$A:$A,0)-1,MATCH(AO68,'Daten UBP13'!$A$424:$AEG$424,0)-1)),0,OFFSET('Daten UBP13'!$A$1,MATCH(DV$5,'Daten UBP13'!$A:$A,0)-1,MATCH(AO68,'Daten UBP13'!$A$424:$AEG$424,0)-1))</f>
        <v>5.3982821000000003</v>
      </c>
      <c r="DW68" s="318">
        <f ca="1">IF(ISERROR(OFFSET('Daten UBP13'!$A$1,MATCH(DW$5,'Daten UBP13'!$A:$A,0)-1,MATCH(AP68,'Daten UBP13'!$A$424:$AEG$424,0)-1)),0,OFFSET('Daten UBP13'!$A$1,MATCH(DW$5,'Daten UBP13'!$A:$A,0)-1,MATCH(AP68,'Daten UBP13'!$A$424:$AEG$424,0)-1))</f>
        <v>0</v>
      </c>
      <c r="DX68" s="318">
        <f t="shared" ca="1" si="24"/>
        <v>10.7466095</v>
      </c>
      <c r="DY68" s="318">
        <f ca="1">IF(ISERROR(OFFSET('Daten UBP13'!$A$1,MATCH(DY$5,'Daten UBP13'!$A:$A,0)-1,MATCH(AQ68,'Daten UBP13'!$A$424:$AEG$424,0)-1)),0,OFFSET('Daten UBP13'!$A$1,MATCH(DY$5,'Daten UBP13'!$A:$A,0)-1,MATCH(AQ68,'Daten UBP13'!$A$424:$AEG$424,0)-1))</f>
        <v>0.27050981000000002</v>
      </c>
      <c r="DZ68" s="318">
        <f ca="1">IF(ISERROR(OFFSET('Daten UBP13'!$A$1,MATCH(DZ$5,'Daten UBP13'!$A:$A,0)-1,MATCH(AR68,'Daten UBP13'!$A$424:$AEG$424,0)-1)),0,OFFSET('Daten UBP13'!$A$1,MATCH(DZ$5,'Daten UBP13'!$A:$A,0)-1,MATCH(AR68,'Daten UBP13'!$A$424:$AEG$424,0)-1))</f>
        <v>2.3884921000000001</v>
      </c>
      <c r="EA68" s="318">
        <f ca="1">IF(ISERROR(OFFSET('Daten UBP13'!$A$1,MATCH(EA$5,'Daten UBP13'!$A:$A,0)-1,MATCH(AS68,'Daten UBP13'!$A$424:$AEG$424,0)-1)),0,OFFSET('Daten UBP13'!$A$1,MATCH(EA$5,'Daten UBP13'!$A:$A,0)-1,MATCH(AS68,'Daten UBP13'!$A$424:$AEG$424,0)-1))</f>
        <v>13.081001000000001</v>
      </c>
      <c r="EB68" s="319">
        <f t="shared" ca="1" si="25"/>
        <v>26.486612409999999</v>
      </c>
      <c r="EC68" s="318">
        <f ca="1">IF(ISERROR(OFFSET('Daten UBP13'!$A$1,MATCH(EC$5,'Daten UBP13'!$A:$A,0)-1,MATCH(AT68,'Daten UBP13'!$A$424:$AEG$424,0)-1)),0,OFFSET('Daten UBP13'!$A$1,MATCH(EC$5,'Daten UBP13'!$A:$A,0)-1,MATCH(AT68,'Daten UBP13'!$A$424:$AEG$424,0)-1))</f>
        <v>26.486612999999998</v>
      </c>
      <c r="ED68" s="305">
        <f t="shared" ca="1" si="26"/>
        <v>1.0000000222754042</v>
      </c>
      <c r="EE68" s="320">
        <f ca="1">IF(ISERROR(OFFSET('Daten ReCiPe'!$A$1,MATCH(EE$5,'Daten ReCiPe'!$A:$A,0)-1,MATCH(AM68,'Daten ReCiPe'!$A$424:$ADO$424,0)-1)),0,OFFSET('Daten ReCiPe'!$A$1,MATCH(EE$5,'Daten ReCiPe'!$A:$A,0)-1,MATCH(AM68,'Daten ReCiPe'!$A$424:$ADO$424,0)-1))*1000</f>
        <v>1.0632681E-2</v>
      </c>
      <c r="EF68" s="320">
        <f ca="1">IF(ISERROR(OFFSET('Daten ReCiPe'!$A$1,MATCH(EF$5,'Daten ReCiPe'!$A:$A,0)-1,MATCH(AN68,'Daten ReCiPe'!$A$424:$ADO$424,0)-1)),0,OFFSET('Daten ReCiPe'!$A$1,MATCH(EF$5,'Daten ReCiPe'!$A:$A,0)-1,MATCH(AN68,'Daten ReCiPe'!$A$424:$ADO$424,0)-1))*1000</f>
        <v>0</v>
      </c>
      <c r="EG68" s="320">
        <f ca="1">IF(ISERROR(OFFSET('Daten ReCiPe'!$A$1,MATCH(EG$5,'Daten ReCiPe'!$A:$A,0)-1,MATCH(AO68,'Daten ReCiPe'!$A$424:$ADO$424,0)-1)),0,OFFSET('Daten ReCiPe'!$A$1,MATCH(EG$5,'Daten ReCiPe'!$A:$A,0)-1,MATCH(AO68,'Daten ReCiPe'!$A$424:$ADO$424,0)-1))*1000</f>
        <v>0.14633792999999998</v>
      </c>
      <c r="EH68" s="320">
        <f ca="1">IF(ISERROR(OFFSET('Daten ReCiPe'!$A$1,MATCH(EH$5,'Daten ReCiPe'!$A:$A,0)-1,MATCH(AP68,'Daten ReCiPe'!$A$424:$ADO$424,0)-1)),0,OFFSET('Daten ReCiPe'!$A$1,MATCH(EH$5,'Daten ReCiPe'!$A:$A,0)-1,MATCH(AP68,'Daten ReCiPe'!$A$424:$ADO$424,0)-1))*1000</f>
        <v>0</v>
      </c>
      <c r="EI68" s="320">
        <f t="shared" ca="1" si="27"/>
        <v>0.15697061099999998</v>
      </c>
      <c r="EJ68" s="320">
        <f ca="1">IF(ISERROR(OFFSET('Daten ReCiPe'!$A$1,MATCH(EJ$5,'Daten ReCiPe'!$A:$A,0)-1,MATCH(AQ68,'Daten ReCiPe'!$A$424:$ADO$424,0)-1)),0,OFFSET('Daten ReCiPe'!$A$1,MATCH(EJ$5,'Daten ReCiPe'!$A:$A,0)-1,MATCH(AQ68,'Daten ReCiPe'!$A$424:$ADO$424,0)-1))*1000</f>
        <v>2.1112425000000001E-2</v>
      </c>
      <c r="EK68" s="320">
        <f ca="1">IF(ISERROR(OFFSET('Daten ReCiPe'!$A$1,MATCH(EK$5,'Daten ReCiPe'!$A:$A,0)-1,MATCH(AR68,'Daten ReCiPe'!$A$424:$ADO$424,0)-1)),0,OFFSET('Daten ReCiPe'!$A$1,MATCH(EK$5,'Daten ReCiPe'!$A:$A,0)-1,MATCH(AR68,'Daten ReCiPe'!$A$424:$ADO$424,0)-1))*1000</f>
        <v>0.15962055999999999</v>
      </c>
      <c r="EL68" s="320">
        <f ca="1">IF(ISERROR(OFFSET('Daten ReCiPe'!$A$1,MATCH(EL$5,'Daten ReCiPe'!$A:$A,0)-1,MATCH(AS68,'Daten ReCiPe'!$A$424:$ADO$424,0)-1)),0,OFFSET('Daten ReCiPe'!$A$1,MATCH(EL$5,'Daten ReCiPe'!$A:$A,0)-1,MATCH(AS68,'Daten ReCiPe'!$A$424:$ADO$424,0)-1))*1000</f>
        <v>0.72493003999999994</v>
      </c>
      <c r="EM68" s="321">
        <f t="shared" ca="1" si="28"/>
        <v>1.0626336359999999</v>
      </c>
      <c r="EN68" s="320">
        <f ca="1">IF(ISERROR(OFFSET('Daten ReCiPe'!$A$1,MATCH(EN$5,'Daten ReCiPe'!$A:$A,0)-1,MATCH(AT68,'Daten ReCiPe'!$A$424:$ADO$424,0)-1)),0,OFFSET('Daten ReCiPe'!$A$1,MATCH(EN$5,'Daten ReCiPe'!$A:$A,0)-1,MATCH(AT68,'Daten ReCiPe'!$A$424:$ADO$424,0)-1))*1000</f>
        <v>1.0626336000000001</v>
      </c>
      <c r="EO68" s="305">
        <f t="shared" ca="1" si="29"/>
        <v>0.99999996612190822</v>
      </c>
      <c r="EP68" s="322">
        <f ca="1">IF(ISERROR(OFFSET('Daten Elementary'!$A$1,MATCH(EP$5,'Daten Elementary'!$A:$A,0)-1,MATCH(AM68,'Daten Elementary'!$A$424:$ADO$424,0)-1)),0,OFFSET('Daten Elementary'!$A$1,MATCH(EP$5,'Daten Elementary'!$A:$A,0)-1,MATCH(AM68,'Daten Elementary'!$A$424:$ADO$424,0)-1))*1000000</f>
        <v>6.1817000000000003E-4</v>
      </c>
      <c r="EQ68" s="322">
        <f ca="1">IF(ISERROR(OFFSET('Daten Elementary'!$A$1,MATCH(EQ$5,'Daten Elementary'!$A:$A,0)-1,MATCH(AN68,'Daten Elementary'!$A$424:$ADO$424,0)-1)),0,OFFSET('Daten Elementary'!$A$1,MATCH(EQ$5,'Daten Elementary'!$A:$A,0)-1,MATCH(AN68,'Daten Elementary'!$A$424:$ADO$424,0)-1))*1000000</f>
        <v>0</v>
      </c>
      <c r="ER68" s="322">
        <f ca="1">IF(ISERROR(OFFSET('Daten Elementary'!$A$1,MATCH(ER$5,'Daten Elementary'!$A:$A,0)-1,MATCH(AO68,'Daten Elementary'!$A$424:$ADO$424,0)-1)),0,OFFSET('Daten Elementary'!$A$1,MATCH(ER$5,'Daten Elementary'!$A:$A,0)-1,MATCH(AO68,'Daten Elementary'!$A$424:$ADO$424,0)-1))*1000000</f>
        <v>2.6002701999999998</v>
      </c>
      <c r="ES68" s="322">
        <f ca="1">IF(ISERROR(OFFSET('Daten Elementary'!$A$1,MATCH(ES$5,'Daten Elementary'!$A:$A,0)-1,MATCH(AP68,'Daten Elementary'!$A$424:$ADO$424,0)-1)),0,OFFSET('Daten Elementary'!$A$1,MATCH(ES$5,'Daten Elementary'!$A:$A,0)-1,MATCH(AP68,'Daten Elementary'!$A$424:$ADO$424,0)-1))*1000000</f>
        <v>0</v>
      </c>
      <c r="ET68" s="322">
        <f t="shared" ca="1" si="30"/>
        <v>2.6008883699999998</v>
      </c>
      <c r="EU68" s="322">
        <f ca="1">IF(ISERROR(OFFSET('Daten Elementary'!$A$1,MATCH(EU$5,'Daten Elementary'!$A:$A,0)-1,MATCH(AQ68,'Daten Elementary'!$A$424:$ADO$424,0)-1)),0,OFFSET('Daten Elementary'!$A$1,MATCH(EU$5,'Daten Elementary'!$A:$A,0)-1,MATCH(AQ68,'Daten Elementary'!$A$424:$ADO$424,0)-1))*1000000</f>
        <v>0.36009065000000001</v>
      </c>
      <c r="EV68" s="322">
        <f ca="1">IF(ISERROR(OFFSET('Daten Elementary'!$A$1,MATCH(EV$5,'Daten Elementary'!$A:$A,0)-1,MATCH(AR68,'Daten Elementary'!$A$424:$ADO$424,0)-1)),0,OFFSET('Daten Elementary'!$A$1,MATCH(EV$5,'Daten Elementary'!$A:$A,0)-1,MATCH(AR68,'Daten Elementary'!$A$424:$ADO$424,0)-1))*1000000</f>
        <v>3.7852432</v>
      </c>
      <c r="EW68" s="322">
        <f ca="1">IF(ISERROR(OFFSET('Daten Elementary'!$A$1,MATCH(EW$5,'Daten Elementary'!$A:$A,0)-1,MATCH(AS68,'Daten Elementary'!$A$424:$ADO$424,0)-1)),0,OFFSET('Daten Elementary'!$A$1,MATCH(EW$5,'Daten Elementary'!$A:$A,0)-1,MATCH(AS68,'Daten Elementary'!$A$424:$ADO$424,0)-1))*1000000</f>
        <v>9.6444556000000006</v>
      </c>
      <c r="EX68" s="323">
        <f t="shared" ca="1" si="31"/>
        <v>16.390677820000001</v>
      </c>
      <c r="EY68" s="322">
        <f ca="1">IF(ISERROR(OFFSET('Daten Elementary'!$A$1,MATCH(EY$5,'Daten Elementary'!$A:$A,0)-1,MATCH($AT68,'Daten Elementary'!$A$424:$ADO$424,0)-1)),0,OFFSET('Daten Elementary'!$A$1,MATCH(EY$5,'Daten Elementary'!$A:$A,0)-1,MATCH($AT68,'Daten Elementary'!$A$424:$ADO$424,0)-1))*1000000</f>
        <v>16.390677999999998</v>
      </c>
      <c r="EZ68" s="305">
        <f t="shared" ca="1" si="32"/>
        <v>1.0000000109818519</v>
      </c>
      <c r="FA68" s="314">
        <f ca="1">IF(ISERROR(OFFSET('Daten Elementary'!$A$1,MATCH(FA$5,'Daten Elementary'!$A:$A,0)-1,MATCH(AM68,'Daten Elementary'!$A$424:$ADO$424,0)-1)),0,OFFSET('Daten Elementary'!$A$1,MATCH(FA$5,'Daten Elementary'!$A:$A,0)-1,MATCH(AM68,'Daten Elementary'!$A$424:$ADO$424,0)-1))*1000</f>
        <v>9.7363999999999992E-2</v>
      </c>
      <c r="FB68" s="314">
        <f ca="1">IF(ISERROR(OFFSET('Daten Elementary'!$A$1,MATCH(FB$5,'Daten Elementary'!$A:$A,0)-1,MATCH(AN68,'Daten Elementary'!$A$424:$ADO$424,0)-1)),0,OFFSET('Daten Elementary'!$A$1,MATCH(FB$5,'Daten Elementary'!$A:$A,0)-1,MATCH(AN68,'Daten Elementary'!$A$424:$ADO$424,0)-1))*1000</f>
        <v>0</v>
      </c>
      <c r="FC68" s="314">
        <f ca="1">IF(ISERROR(OFFSET('Daten Elementary'!$A$1,MATCH(FC$5,'Daten Elementary'!$A:$A,0)-1,MATCH(AO68,'Daten Elementary'!$A$424:$ADO$424,0)-1)),0,OFFSET('Daten Elementary'!$A$1,MATCH(FC$5,'Daten Elementary'!$A:$A,0)-1,MATCH(AO68,'Daten Elementary'!$A$424:$ADO$424,0)-1))*1000</f>
        <v>0.84813042999999999</v>
      </c>
      <c r="FD68" s="314">
        <f ca="1">IF(ISERROR(OFFSET('Daten Elementary'!$A$1,MATCH(FD$5,'Daten Elementary'!$A:$A,0)-1,MATCH(AP68,'Daten Elementary'!$A$424:$ADO$424,0)-1)),0,OFFSET('Daten Elementary'!$A$1,MATCH(FD$5,'Daten Elementary'!$A:$A,0)-1,MATCH(AP68,'Daten Elementary'!$A$424:$ADO$424,0)-1))*1000</f>
        <v>0</v>
      </c>
      <c r="FE68" s="314">
        <f t="shared" ca="1" si="33"/>
        <v>0.94549443</v>
      </c>
      <c r="FF68" s="314">
        <f ca="1">IF(ISERROR(OFFSET('Daten Elementary'!$A$1,MATCH(FF$5,'Daten Elementary'!$A:$A,0)-1,MATCH(AQ68,'Daten Elementary'!$A$424:$ADO$424,0)-1)),0,OFFSET('Daten Elementary'!$A$1,MATCH(FF$5,'Daten Elementary'!$A:$A,0)-1,MATCH(AQ68,'Daten Elementary'!$A$424:$ADO$424,0)-1))*1000</f>
        <v>0.15015458000000001</v>
      </c>
      <c r="FG68" s="314">
        <f ca="1">IF(ISERROR(OFFSET('Daten Elementary'!$A$1,MATCH(FG$5,'Daten Elementary'!$A:$A,0)-1,MATCH(AR68,'Daten Elementary'!$A$424:$ADO$424,0)-1)),0,OFFSET('Daten Elementary'!$A$1,MATCH(FG$5,'Daten Elementary'!$A:$A,0)-1,MATCH(AR68,'Daten Elementary'!$A$424:$ADO$424,0)-1))*1000</f>
        <v>0.72006101</v>
      </c>
      <c r="FH68" s="314">
        <f ca="1">IF(ISERROR(OFFSET('Daten Elementary'!$A$1,MATCH(FH$5,'Daten Elementary'!$A:$A,0)-1,MATCH(AS68,'Daten Elementary'!$A$424:$ADO$424,0)-1)),0,OFFSET('Daten Elementary'!$A$1,MATCH(FH$5,'Daten Elementary'!$A:$A,0)-1,MATCH(AS68,'Daten Elementary'!$A$424:$ADO$424,0)-1))*1000</f>
        <v>5.5289181000000003</v>
      </c>
      <c r="FI68" s="315">
        <f t="shared" ca="1" si="34"/>
        <v>7.3446281200000003</v>
      </c>
      <c r="FJ68" s="314">
        <f ca="1">IF(ISERROR(OFFSET('Daten Elementary'!$A$1,MATCH(FJ$5,'Daten Elementary'!$A:$A,0)-1,MATCH($AT68,'Daten Elementary'!$A$424:$ADO$424,0)-1)),0,OFFSET('Daten Elementary'!$A$1,MATCH(FJ$5,'Daten Elementary'!$A:$A,0)-1,MATCH($AT68,'Daten Elementary'!$A$424:$ADO$424,0)-1))*1000</f>
        <v>7.3446281999999998</v>
      </c>
      <c r="FK68" s="305">
        <f t="shared" ca="1" si="35"/>
        <v>1.0000000108923146</v>
      </c>
      <c r="FL68" s="314">
        <f ca="1">IF(ISERROR(OFFSET('Daten Elementary'!$A$1,MATCH(FL$5,'Daten Elementary'!$A:$A,0)-1,MATCH(AM68,'Daten Elementary'!$A$424:$ADO$424,0)-1)),0,OFFSET('Daten Elementary'!$A$1,MATCH(FL$5,'Daten Elementary'!$A:$A,0)-1,MATCH(AM68,'Daten Elementary'!$A$424:$ADO$424,0)-1))</f>
        <v>0</v>
      </c>
      <c r="FM68" s="314">
        <f ca="1">IF(ISERROR(OFFSET('Daten Elementary'!$A$1,MATCH(FM$5,'Daten Elementary'!$A:$A,0)-1,MATCH(AN68,'Daten Elementary'!$A$424:$ADO$424,0)-1)),0,OFFSET('Daten Elementary'!$A$1,MATCH(FM$5,'Daten Elementary'!$A:$A,0)-1,MATCH(AN68,'Daten Elementary'!$A$424:$ADO$424,0)-1))</f>
        <v>0</v>
      </c>
      <c r="FN68" s="314">
        <f ca="1">IF(ISERROR(OFFSET('Daten Elementary'!$A$1,MATCH(FN$5,'Daten Elementary'!$A:$A,0)-1,MATCH(AO68,'Daten Elementary'!$A$424:$ADO$424,0)-1)),0,OFFSET('Daten Elementary'!$A$1,MATCH(FN$5,'Daten Elementary'!$A:$A,0)-1,MATCH(AO68,'Daten Elementary'!$A$424:$ADO$424,0)-1))</f>
        <v>0</v>
      </c>
      <c r="FO68" s="314">
        <f ca="1">IF(ISERROR(OFFSET('Daten Elementary'!$A$1,MATCH(FO$5,'Daten Elementary'!$A:$A,0)-1,MATCH(AP68,'Daten Elementary'!$A$424:$ADO$424,0)-1)),0,OFFSET('Daten Elementary'!$A$1,MATCH(FO$5,'Daten Elementary'!$A:$A,0)-1,MATCH(AP68,'Daten Elementary'!$A$424:$ADO$424,0)-1))</f>
        <v>0</v>
      </c>
      <c r="FP68" s="314">
        <f t="shared" ca="1" si="36"/>
        <v>0</v>
      </c>
      <c r="FQ68" s="314">
        <f ca="1">IF(ISERROR(OFFSET('Daten Elementary'!$A$1,MATCH(FQ$5,'Daten Elementary'!$A:$A,0)-1,MATCH(AQ68,'Daten Elementary'!$A$424:$ADO$424,0)-1)),0,OFFSET('Daten Elementary'!$A$1,MATCH(FQ$5,'Daten Elementary'!$A:$A,0)-1,MATCH(AQ68,'Daten Elementary'!$A$424:$ADO$424,0)-1))</f>
        <v>0</v>
      </c>
      <c r="FR68" s="314">
        <f ca="1">IF(ISERROR(OFFSET('Daten Elementary'!$A$1,MATCH(FR$5,'Daten Elementary'!$A:$A,0)-1,MATCH(AR68,'Daten Elementary'!$A$424:$ADO$424,0)-1)),0,OFFSET('Daten Elementary'!$A$1,MATCH(FR$5,'Daten Elementary'!$A:$A,0)-1,MATCH(AR68,'Daten Elementary'!$A$424:$ADO$424,0)-1))</f>
        <v>0</v>
      </c>
      <c r="FS68" s="314">
        <f ca="1">IF(ISERROR(OFFSET('Daten Elementary'!$A$1,MATCH(FS$5,'Daten Elementary'!$A:$A,0)-1,MATCH(AS68,'Daten Elementary'!$A$424:$ADO$424,0)-1)),0,OFFSET('Daten Elementary'!$A$1,MATCH(FS$5,'Daten Elementary'!$A:$A,0)-1,MATCH(AS68,'Daten Elementary'!$A$424:$ADO$424,0)-1))</f>
        <v>0</v>
      </c>
      <c r="FT68" s="315">
        <f t="shared" ca="1" si="37"/>
        <v>0</v>
      </c>
      <c r="FU68" s="314">
        <f ca="1">IF(ISERROR(OFFSET('Daten Elementary'!$A$1,MATCH(FU$5,'Daten Elementary'!$A:$A,0)-1,MATCH($AT68,'Daten Elementary'!$A$424:$ADO$424,0)-1)),0,OFFSET('Daten Elementary'!$A$1,MATCH(FU$5,'Daten Elementary'!$A:$A,0)-1,MATCH($AT68,'Daten Elementary'!$A$424:$ADO$424,0)-1))</f>
        <v>0</v>
      </c>
      <c r="FV68" s="305">
        <f t="shared" ca="1" si="38"/>
        <v>0</v>
      </c>
      <c r="FW68" s="324"/>
      <c r="FX68" s="231" t="str">
        <f t="shared" si="39"/>
        <v>Bahn Schweiz, Strommix SBB (Regionalverkehr, inkl. S-Bahn)</v>
      </c>
      <c r="FY68" s="231" t="str">
        <f t="shared" si="2"/>
        <v>Bahn Schweiz</v>
      </c>
      <c r="FZ68" s="231" t="str">
        <f t="shared" si="3"/>
        <v>, Strommix SBB</v>
      </c>
      <c r="GA68" s="231" t="str">
        <f t="shared" si="4"/>
        <v xml:space="preserve"> (Regionalverkehr, inkl. S-Bahn)</v>
      </c>
      <c r="GB68" s="231"/>
    </row>
    <row r="69" spans="1:184" ht="16.5" customHeight="1">
      <c r="A69" s="295" t="s">
        <v>106</v>
      </c>
      <c r="B69" s="295"/>
      <c r="C69" s="332" t="s">
        <v>129</v>
      </c>
      <c r="D69" s="332" t="s">
        <v>127</v>
      </c>
      <c r="E69" s="340" t="s">
        <v>125</v>
      </c>
      <c r="F69" s="33">
        <f>H69*G69</f>
        <v>99.036000000000001</v>
      </c>
      <c r="G69" s="31">
        <v>378</v>
      </c>
      <c r="H69" s="98">
        <v>0.26200000000000001</v>
      </c>
      <c r="I69" s="88">
        <v>1</v>
      </c>
      <c r="J69" s="88"/>
      <c r="K69" s="86">
        <v>1</v>
      </c>
      <c r="L69" s="86"/>
      <c r="M69" s="86"/>
      <c r="N69" s="38" t="s">
        <v>99</v>
      </c>
      <c r="O69" s="6">
        <f ca="1">(IF(ISERROR(INDEX(INDIRECT($D$268),MATCH($AM69,$AM$4:$AM$275,0),MATCH(O$304,INDIRECT($E$268),0))*$I69/$AD69),0,INDEX(INDIRECT($D$268),MATCH($AM69,$AM$4:$AM$275,0),MATCH(O$304,INDIRECT($E$268),0))*$I69/$AD69)+IF(ISERROR(INDEX(INDIRECT($D$268),MATCH($AN69,$AN$4:$AN$275,0),MATCH(O$305,INDIRECT($E$268),0))*$J69/$AE69),0,INDEX(INDIRECT($D$268),MATCH($AN69,$AN$4:$AN$275,0),MATCH(O$305,INDIRECT($E$268),0))*$J69/$AE69))*$AC69/$F69</f>
        <v>0.11708993184296619</v>
      </c>
      <c r="P69" s="6">
        <f ca="1">(IF(ISERROR(INDEX(INDIRECT($D$268),MATCH($AO69,$AO$4:$AO$275,0),MATCH(P$304,INDIRECT($E$268),0))*$I69/$AD69),0,INDEX(INDIRECT($D$268),MATCH($AO69,$AO$4:$AO$275,0),MATCH(P$304,INDIRECT($E$268),0))*$I69/$AD69)+IF(ISERROR(INDEX(INDIRECT($D$268),MATCH($AP69,$AP$4:$AP$275,0),MATCH(P$305,INDIRECT($E$268),0))*$J69/$AE69),0,INDEX(INDIRECT($D$268),MATCH($AP69,$AP$4:$AP$275,0),MATCH(P$305,INDIRECT($E$268),0))*$J69/$AE69))*$AC69/$F69</f>
        <v>0.82729093693202471</v>
      </c>
      <c r="Q69" s="6">
        <f ca="1">INDEX(INDIRECT($D$268),MATCH($AQ69,$AQ$4:$AQ$284,0),MATCH(Q$4,INDIRECT($E$268),0))*$K69*$AC69/$F69/$AF69</f>
        <v>1.1936891312250089</v>
      </c>
      <c r="R69" s="6">
        <f ca="1">INDEX(INDIRECT($D$268),MATCH($AR69,$AR$4:$AR$284,0),MATCH(R$4,INDIRECT($E$268),0))*$K69*$AC69/$F69/$AF69</f>
        <v>1.4743044892766268</v>
      </c>
      <c r="S69" s="6">
        <f ca="1">INDEX(INDIRECT($D$268),MATCH($AS69,$AS$4:$AS$284,0),MATCH(S$4,INDIRECT($E$268),0))*$K69*$AC69/$F69/$AF69</f>
        <v>4.4246395401672123</v>
      </c>
      <c r="T69" s="7">
        <f t="shared" ca="1" si="53"/>
        <v>8.0370140294438386</v>
      </c>
      <c r="U69" s="6">
        <f>IF($B$268=6,(IF(OR(AJ69="Benzin",AJ69="Diesel"),$AK69*INDEX('DIN EN 16258'!$I:$I,MATCH('mobitool-Faktoren v2.0'!$AI69,'DIN EN 16258'!$A:$A,0))*$I69/$AD69+$AL69*INDEX('DIN EN 16258'!$I:$I,MATCH('mobitool-Faktoren v2.0'!$AJ69,'DIN EN 16258'!$A:$A,0))*$I69/$AD69,IF(ISERROR($AK69*INDEX('DIN EN 16258'!$I:$I,MATCH('mobitool-Faktoren v2.0'!$AI69,'DIN EN 16258'!$A:$A,0))*$I69/$AD69),0,$AK69*INDEX('DIN EN 16258'!$I:$I,MATCH('mobitool-Faktoren v2.0'!$AI69,'DIN EN 16258'!$A:$A,0))*$I69/$AD69)+IF(ISERROR($AL69*INDEX('DIN EN 16258'!$I:$I,MATCH('mobitool-Faktoren v2.0'!$AJ69,'DIN EN 16258'!$A:$A,0))*$J69/$AE69),0,$AL69*INDEX('DIN EN 16258'!$I:$I,MATCH('mobitool-Faktoren v2.0'!$AJ69,'DIN EN 16258'!$A:$A,0))*$J69/$AE69)))*1000,
IF($B$268=1,(IF(OR(AJ69="Benzin",AJ69="Diesel"),$AK69*INDEX('DIN EN 16258'!$D:$D,MATCH('mobitool-Faktoren v2.0'!$AI69,'DIN EN 16258'!$A:$A,0))*$I69/$AD69+$AL69*INDEX('DIN EN 16258'!$D:$D,MATCH('mobitool-Faktoren v2.0'!$AJ69,'DIN EN 16258'!$A:$A,0))*$I69/$AD69,IF(ISERROR($AK69*INDEX('DIN EN 16258'!$D:$D,MATCH('mobitool-Faktoren v2.0'!$AI69,'DIN EN 16258'!$A:$A,0))*$I69/$AD69),0,$AK69*INDEX('DIN EN 16258'!$D:$D,MATCH('mobitool-Faktoren v2.0'!$AI69,'DIN EN 16258'!$A:$A,0))*$I69/$AD69)+IF(ISERROR($AL69*INDEX('DIN EN 16258'!$D:$D,MATCH('mobitool-Faktoren v2.0'!$AJ69,'DIN EN 16258'!$A:$A,0))*$J69/$AE69),0,$AL69*INDEX('DIN EN 16258'!$D:$D,MATCH('mobitool-Faktoren v2.0'!$AJ69,'DIN EN 16258'!$A:$A,0))*$J69/$AE69))),0))*$AC69/$F69</f>
        <v>0</v>
      </c>
      <c r="V69" s="6">
        <f>IF($B$268=6,(IF(OR(AJ69="Benzin",AJ69="Diesel"),$AK69*INDEX('DIN EN 16258'!$L:$L,MATCH('mobitool-Faktoren v2.0'!$AI69,'DIN EN 16258'!$A:$A,0))*$I69/$AD69+$AL69*INDEX('DIN EN 16258'!$L:$L,MATCH('mobitool-Faktoren v2.0'!$AJ69,'DIN EN 16258'!$A:$A,0))*$I69/$AD69,IF(ISERROR($AK69*INDEX('DIN EN 16258'!$L:$L,MATCH('mobitool-Faktoren v2.0'!$AI69,'DIN EN 16258'!$A:$A,0))*$I69/$AD69),0,$AK69*INDEX('DIN EN 16258'!$L:$L,MATCH('mobitool-Faktoren v2.0'!$AI69,'DIN EN 16258'!$A:$A,0))*$I69/$AD69)+IF(ISERROR($AL69*INDEX('DIN EN 16258'!$L:$L,MATCH('mobitool-Faktoren v2.0'!$AJ69,'DIN EN 16258'!$A:$A,0))*$J69/$AE69),0,$AL69*INDEX('DIN EN 16258'!$L:$L,MATCH('mobitool-Faktoren v2.0'!$AJ69,'DIN EN 16258'!$A:$A,0))*$J69/$AE69)))*1000,
IF($B$268=1,(IF(OR(AJ69="Benzin",AJ69="Diesel"),$AK69*INDEX('DIN EN 16258'!$F:$F,MATCH('mobitool-Faktoren v2.0'!$AI69,'DIN EN 16258'!$A:$A,0))*$I69/$AD69+$AL69*INDEX('DIN EN 16258'!$F:$F,MATCH('mobitool-Faktoren v2.0'!$AJ69,'DIN EN 16258'!$A:$A,0))*$I69/$AD69,IF(ISERROR($AK69*INDEX('DIN EN 16258'!$F:$F,MATCH('mobitool-Faktoren v2.0'!$AI69,'DIN EN 16258'!$A:$A,0))*$I69/$AD69),0,$AK69*INDEX('DIN EN 16258'!$F:$F,MATCH('mobitool-Faktoren v2.0'!$AI69,'DIN EN 16258'!$A:$A,0))*$I69/$AD69)+IF(ISERROR($AL69*INDEX('DIN EN 16258'!$F:$F,MATCH('mobitool-Faktoren v2.0'!$AJ69,'DIN EN 16258'!$A:$A,0))*$J69/$AE69),0,$AL69*INDEX('DIN EN 16258'!$F:$F,MATCH('mobitool-Faktoren v2.0'!$AJ69,'DIN EN 16258'!$A:$A,0))*$J69/$AE69))),0))*$AC69/$F69</f>
        <v>0.35982416480196294</v>
      </c>
      <c r="W69" s="39" t="s">
        <v>673</v>
      </c>
      <c r="X69" s="39" t="s">
        <v>162</v>
      </c>
      <c r="Y69" s="336"/>
      <c r="Z69" s="372"/>
      <c r="AA69" s="337"/>
      <c r="AB69" s="299"/>
      <c r="AC69" s="300">
        <v>99</v>
      </c>
      <c r="AD69" s="298">
        <v>1</v>
      </c>
      <c r="AE69" s="298"/>
      <c r="AF69" s="299">
        <v>1</v>
      </c>
      <c r="AG69" s="299"/>
      <c r="AH69" s="299"/>
      <c r="AI69" s="301" t="s">
        <v>632</v>
      </c>
      <c r="AJ69" s="301"/>
      <c r="AK69" s="329">
        <v>7.9932000000000003E-2</v>
      </c>
      <c r="AL69" s="329"/>
      <c r="AM69" s="331" t="s">
        <v>748</v>
      </c>
      <c r="AN69" s="202" t="s">
        <v>81</v>
      </c>
      <c r="AO69" s="331" t="s">
        <v>747</v>
      </c>
      <c r="AP69" s="202" t="s">
        <v>81</v>
      </c>
      <c r="AQ69" s="331" t="s">
        <v>749</v>
      </c>
      <c r="AR69" s="331" t="s">
        <v>750</v>
      </c>
      <c r="AS69" s="331" t="s">
        <v>751</v>
      </c>
      <c r="AT69" s="331" t="s">
        <v>752</v>
      </c>
      <c r="AU69" s="303">
        <f ca="1">IF(ISERROR(OFFSET('Daten KEA'!$A$1,MATCH(AU$5,'Daten KEA'!$A:$A,0)-1,MATCH(AM69,'Daten KEA'!$A$424:$ADO$424,0)-1)),0,OFFSET('Daten KEA'!$A$1,MATCH(AU$5,'Daten KEA'!$A:$A,0)-1,MATCH(AM69,'Daten KEA'!$A$424:$ADO$424,0)-1))+IF(ISERROR(AK69*INDEX('Energiefaktoren Ecoinvent'!$D:$D,MATCH('mobitool-Faktoren v2.0'!AI69,'Energiefaktoren Ecoinvent'!$A:$A,0))),0,AK69*INDEX('Energiefaktoren Ecoinvent'!$D:$D,MATCH('mobitool-Faktoren v2.0'!AI69,'Energiefaktoren Ecoinvent'!$A:$A,0)))+IF(OR(AJ69="Benzin",AJ69="Diesel"),IF(ISERROR(OFFSET('Daten KEA'!$A$1,MATCH(AV$5,'Daten KEA'!$A:$A,0)-1,MATCH(AN69,'Daten KEA'!$A$424:$ADO$424,0)-1)),0,OFFSET('Daten KEA'!$A$1,MATCH(AV$5,'Daten KEA'!$A:$A,0)-1,MATCH(AN69,'Daten KEA'!$A$424:$ADO$424,0)-1))+IF(ISERROR(AL69*INDEX('Energiefaktoren Ecoinvent'!$D:$D,MATCH('mobitool-Faktoren v2.0'!AJ69,'Energiefaktoren Ecoinvent'!$A:$A,0))),0,AL69*INDEX('Energiefaktoren Ecoinvent'!$D:$D,MATCH('mobitool-Faktoren v2.0'!AJ69,'Energiefaktoren Ecoinvent'!$A:$A,0))),0)</f>
        <v>0.28775520000000004</v>
      </c>
      <c r="AV69" s="303">
        <f ca="1">IF(OR(AJ69="Benzin",AJ69="Diesel"),0,IF(ISERROR(OFFSET('Daten KEA'!$A$1,MATCH(AV$5,'Daten KEA'!$A:$A,0)-1,MATCH(AN69,'Daten KEA'!$A$424:$ADO$424,0)-1)),0,OFFSET('Daten KEA'!$A$1,MATCH(AV$5,'Daten KEA'!$A:$A,0)-1,MATCH(AN69,'Daten KEA'!$A$424:$ADO$424,0)-1))+IF(ISERROR(AL69*INDEX('Energiefaktoren Ecoinvent'!$D:$D,MATCH('mobitool-Faktoren v2.0'!AJ69,'Energiefaktoren Ecoinvent'!$A:$A,0))),0,AL69*INDEX('Energiefaktoren Ecoinvent'!$D:$D,MATCH('mobitool-Faktoren v2.0'!AJ69,'Energiefaktoren Ecoinvent'!$A:$A,0))))</f>
        <v>0</v>
      </c>
      <c r="AW69" s="303">
        <f ca="1">IF(ISERROR(OFFSET('Daten KEA'!$A$1,MATCH(AW$5,'Daten KEA'!$A:$A,0)-1,MATCH(AO69,'Daten KEA'!$A$424:$ADO$424,0)-1)),0,OFFSET('Daten KEA'!$A$1,MATCH(AW$5,'Daten KEA'!$A:$A,0)-1,MATCH(AO69,'Daten KEA'!$A$424:$ADO$424,0)-1))-IF(ISERROR(AK69*INDEX('Energiefaktoren Ecoinvent'!$D:$D,MATCH('mobitool-Faktoren v2.0'!AI69,'Energiefaktoren Ecoinvent'!$A:$A,0))),0,AK69*INDEX('Energiefaktoren Ecoinvent'!$D:$D,MATCH('mobitool-Faktoren v2.0'!AI69,'Energiefaktoren Ecoinvent'!$A:$A,0)))+IF(OR(AJ69="Benzin",AJ69="Diesel"),IF(ISERROR(OFFSET('Daten KEA'!$A$1,MATCH(AX$5,'Daten KEA'!$A:$A,0)-1,MATCH(AP69,'Daten KEA'!$A$424:$ADO$424,0)-1)),0,OFFSET('Daten KEA'!$A$1,MATCH(AX$5,'Daten KEA'!$A:$A,0)-1,MATCH(AP69,'Daten KEA'!$A$424:$ADO$424,0)-1))-IF(ISERROR(AL69*INDEX('Energiefaktoren Ecoinvent'!$D:$D,MATCH('mobitool-Faktoren v2.0'!AJ69,'Energiefaktoren Ecoinvent'!$A:$A,0))),0,AL69*INDEX('Energiefaktoren Ecoinvent'!$D:$D,MATCH('mobitool-Faktoren v2.0'!AJ69,'Energiefaktoren Ecoinvent'!$A:$A,0))),0)</f>
        <v>7.7227799999999958E-2</v>
      </c>
      <c r="AX69" s="303">
        <f ca="1">IF(OR(AJ69="Benzin",AJ69="Diesel"),0,IF(ISERROR(OFFSET('Daten KEA'!$A$1,MATCH(AX$5,'Daten KEA'!$A:$A,0)-1,MATCH(AP69,'Daten KEA'!$A$424:$ADO$424,0)-1)),0,OFFSET('Daten KEA'!$A$1,MATCH(AX$5,'Daten KEA'!$A:$A,0)-1,MATCH(AP69,'Daten KEA'!$A$424:$ADO$424,0)-1))-IF(ISERROR(AL69*INDEX('Energiefaktoren Ecoinvent'!$D:$D,MATCH('mobitool-Faktoren v2.0'!AJ69,'Energiefaktoren Ecoinvent'!$A:$A,0))),0,AL69*INDEX('Energiefaktoren Ecoinvent'!$D:$D,MATCH('mobitool-Faktoren v2.0'!AJ69,'Energiefaktoren Ecoinvent'!$A:$A,0))))</f>
        <v>0</v>
      </c>
      <c r="AY69" s="303">
        <f t="shared" ca="1" si="5"/>
        <v>0.364983</v>
      </c>
      <c r="AZ69" s="303">
        <f ca="1">IF(ISERROR(OFFSET('Daten KEA'!$A$1,MATCH(AZ$5,'Daten KEA'!$A:$A,0)-1,MATCH(AQ69,'Daten KEA'!$A$424:$ADO$424,0)-1)),0,OFFSET('Daten KEA'!$A$1,MATCH(AZ$5,'Daten KEA'!$A:$A,0)-1,MATCH(AQ69,'Daten KEA'!$A$424:$ADO$424,0)-1))</f>
        <v>3.0979037000000001E-2</v>
      </c>
      <c r="BA69" s="303">
        <f ca="1">IF(ISERROR(OFFSET('Daten KEA'!$A$1,MATCH(BA$5,'Daten KEA'!$A:$A,0)-1,MATCH(AR69,'Daten KEA'!$A$424:$ADO$424,0)-1)),0,OFFSET('Daten KEA'!$A$1,MATCH(BA$5,'Daten KEA'!$A:$A,0)-1,MATCH(AR69,'Daten KEA'!$A$424:$ADO$424,0)-1))</f>
        <v>3.4488729000000003E-2</v>
      </c>
      <c r="BB69" s="303">
        <f ca="1">IF(ISERROR(OFFSET('Daten KEA'!$A$1,MATCH(BB$5,'Daten KEA'!$A:$A,0)-1,MATCH(AS69,'Daten KEA'!$A$424:$ADO$424,0)-1)),0,OFFSET('Daten KEA'!$A$1,MATCH(BB$5,'Daten KEA'!$A:$A,0)-1,MATCH(AS69,'Daten KEA'!$A$424:$ADO$424,0)-1))</f>
        <v>0.10363574</v>
      </c>
      <c r="BC69" s="304">
        <f t="shared" ca="1" si="46"/>
        <v>0.53408650599999996</v>
      </c>
      <c r="BD69" s="303">
        <f ca="1">IF(ISERROR(OFFSET('Daten KEA'!$A$1,MATCH(BD$5,'Daten KEA'!$A:$A,0)-1,MATCH(AT69,'Daten KEA'!$A$424:$ADO$424,0)-1)),0,OFFSET('Daten KEA'!$A$1,MATCH(BD$5,'Daten KEA'!$A:$A,0)-1,MATCH(AT69,'Daten KEA'!$A$424:$ADO$424,0)-1))</f>
        <v>0.53408650000000002</v>
      </c>
      <c r="BE69" s="305">
        <f t="shared" ca="1" si="7"/>
        <v>0.99999998876586493</v>
      </c>
      <c r="BF69" s="306">
        <f ca="1">IF(ISERROR(OFFSET('Daten KEA'!$A$1,MATCH(BF$5,'Daten KEA'!$A:$A,0)-1,MATCH(AM69,'Daten KEA'!$A$424:$ADO$424,0)-1)),0,OFFSET('Daten KEA'!$A$1,MATCH(BF$5,'Daten KEA'!$A:$A,0)-1,MATCH(AM69,'Daten KEA'!$A$424:$ADO$424,0)-1))+IF(ISERROR($AK69*INDEX('Energiefaktoren Ecoinvent'!$H:$H,MATCH('mobitool-Faktoren v2.0'!$AI69,'Energiefaktoren Ecoinvent'!$A:$A,0))),0,$AK69*INDEX('Energiefaktoren Ecoinvent'!$H:$H,MATCH('mobitool-Faktoren v2.0'!$AI69,'Energiefaktoren Ecoinvent'!$A:$A,0)))+IF(OR(AJ69="Benzin",AJ69="Diesel"),IF(ISERROR(OFFSET('Daten KEA'!$A$1,MATCH(BG$5,'Daten KEA'!$A:$A,0)-1,MATCH(AN69,'Daten KEA'!$A$424:$ADO$424,0)-1)),0,OFFSET('Daten KEA'!$A$1,MATCH(BG$5,'Daten KEA'!$A:$A,0)-1,MATCH(AN69,'Daten KEA'!$A$424:$ADO$424,0)-1))+IF(ISERROR($AL69*INDEX('Energiefaktoren Ecoinvent'!$H:$H,MATCH('mobitool-Faktoren v2.0'!$AJ69,'Energiefaktoren Ecoinvent'!$A:$A,0))),0,$AL69*INDEX('Energiefaktoren Ecoinvent'!$H:$H,MATCH('mobitool-Faktoren v2.0'!$AJ69,'Energiefaktoren Ecoinvent'!$A:$A,0))),0)</f>
        <v>3.0206463054124971E-2</v>
      </c>
      <c r="BG69" s="306">
        <f ca="1">IF(OR(AJ69="Benzin",AJ69="Diesel"),0,IF(ISERROR(OFFSET('Daten KEA'!$A$1,MATCH(BG$5,'Daten KEA'!$A:$A,0)-1,MATCH(AN69,'Daten KEA'!$A$424:$ADO$424,0)-1)),0,OFFSET('Daten KEA'!$A$1,MATCH(BG$5,'Daten KEA'!$A:$A,0)-1,MATCH(AN69,'Daten KEA'!$A$424:$ADO$424,0)-1))+IF(ISERROR($AL69*INDEX('Energiefaktoren Ecoinvent'!$H:$H,MATCH('mobitool-Faktoren v2.0'!$AJ69,'Energiefaktoren Ecoinvent'!$A:$A,0))),0,$AL69*INDEX('Energiefaktoren Ecoinvent'!$H:$H,MATCH('mobitool-Faktoren v2.0'!$AJ69,'Energiefaktoren Ecoinvent'!$A:$A,0))))</f>
        <v>0</v>
      </c>
      <c r="BH69" s="306">
        <f ca="1">IF(ISERROR(OFFSET('Daten KEA'!$A$1,MATCH(BH$5,'Daten KEA'!$A:$A,0)-1,MATCH(AO69,'Daten KEA'!$A$424:$ADO$424,0)-1)),0,OFFSET('Daten KEA'!$A$1,MATCH(BH$5,'Daten KEA'!$A:$A,0)-1,MATCH(AO69,'Daten KEA'!$A$424:$ADO$424,0)-1))-IF(ISERROR($AK69*INDEX('Energiefaktoren Ecoinvent'!$H:$H,MATCH('mobitool-Faktoren v2.0'!$AI69,'Energiefaktoren Ecoinvent'!$A:$A,0))),0,$AK69*INDEX('Energiefaktoren Ecoinvent'!$H:$H,MATCH('mobitool-Faktoren v2.0'!$AI69,'Energiefaktoren Ecoinvent'!$A:$A,0)))+IF(OR(AJ69="Benzin",AJ69="Diesel"),IF(ISERROR(OFFSET('Daten KEA'!$A$1,MATCH(BI$5,'Daten KEA'!$A:$A,0)-1,MATCH(AP69,'Daten KEA'!$A$424:$ADO$424,0)-1)),0,OFFSET('Daten KEA'!$A$1,MATCH(BI$5,'Daten KEA'!$A:$A,0)-1,MATCH(AP69,'Daten KEA'!$A$424:$ADO$424,0)-1))-IF(ISERROR($AL69*INDEX('Energiefaktoren Ecoinvent'!$H:$H,MATCH('mobitool-Faktoren v2.0'!$AJ69,'Energiefaktoren Ecoinvent'!$A:$A,0))),0,$AL69*INDEX('Energiefaktoren Ecoinvent'!$H:$H,MATCH('mobitool-Faktoren v2.0'!$AJ69,'Energiefaktoren Ecoinvent'!$A:$A,0))),0)</f>
        <v>2.4782676573873022E-2</v>
      </c>
      <c r="BI69" s="306">
        <f ca="1">IF(OR(AJ69="Benzin",AJ69="Diesel"),0,IF(ISERROR(OFFSET('Daten KEA'!$A$1,MATCH(BI$5,'Daten KEA'!$A:$A,0)-1,MATCH(AP69,'Daten KEA'!$A$424:$ADO$424,0)-1)),0,OFFSET('Daten KEA'!$A$1,MATCH(BI$5,'Daten KEA'!$A:$A,0)-1,MATCH(AP69,'Daten KEA'!$A$424:$ADO$424,0)-1))-IF(ISERROR($AL69*INDEX('Energiefaktoren Ecoinvent'!$H:$H,MATCH('mobitool-Faktoren v2.0'!$AJ69,'Energiefaktoren Ecoinvent'!$A:$A,0))),0,$AL69*INDEX('Energiefaktoren Ecoinvent'!$H:$H,MATCH('mobitool-Faktoren v2.0'!$AJ69,'Energiefaktoren Ecoinvent'!$A:$A,0))))</f>
        <v>0</v>
      </c>
      <c r="BJ69" s="306">
        <f t="shared" ca="1" si="41"/>
        <v>5.4989139627997993E-2</v>
      </c>
      <c r="BK69" s="306">
        <f ca="1">IF(ISERROR(OFFSET('Daten KEA'!$A$1,MATCH(BK$5,'Daten KEA'!$A:$A,0)-1,MATCH(AQ69,'Daten KEA'!$A$424:$ADO$424,0)-1)),0,OFFSET('Daten KEA'!$A$1,MATCH(BK$5,'Daten KEA'!$A:$A,0)-1,MATCH(AQ69,'Daten KEA'!$A$424:$ADO$424,0)-1))</f>
        <v>2.8201932339540003E-2</v>
      </c>
      <c r="BL69" s="306">
        <f ca="1">IF(ISERROR(OFFSET('Daten KEA'!$A$1,MATCH(BL$5,'Daten KEA'!$A:$A,0)-1,MATCH(AR69,'Daten KEA'!$A$424:$ADO$424,0)-1)),0,OFFSET('Daten KEA'!$A$1,MATCH(BL$5,'Daten KEA'!$A:$A,0)-1,MATCH(AR69,'Daten KEA'!$A$424:$ADO$424,0)-1))</f>
        <v>3.0283697349436998E-2</v>
      </c>
      <c r="BM69" s="306">
        <f ca="1">IF(ISERROR(OFFSET('Daten KEA'!$A$1,MATCH(BM$5,'Daten KEA'!$A:$A,0)-1,MATCH(AS69,'Daten KEA'!$A$424:$ADO$424,0)-1)),0,OFFSET('Daten KEA'!$A$1,MATCH(BM$5,'Daten KEA'!$A:$A,0)-1,MATCH(AS69,'Daten KEA'!$A$424:$ADO$424,0)-1))</f>
        <v>9.3470652826549996E-2</v>
      </c>
      <c r="BN69" s="307">
        <f t="shared" ca="1" si="43"/>
        <v>0.20694542214352502</v>
      </c>
      <c r="BO69" s="306">
        <f ca="1">IF(ISERROR(OFFSET('Daten KEA'!$A$1,MATCH(BO$5,'Daten KEA'!$A:$A,0)-1,MATCH(AT69,'Daten KEA'!$A$424:$ADO$424,0)-1)),0,OFFSET('Daten KEA'!$A$1,MATCH(BO$5,'Daten KEA'!$A:$A,0)-1,MATCH(AT69,'Daten KEA'!$A$424:$ADO$424,0)-1))</f>
        <v>0.20694542494352997</v>
      </c>
      <c r="BP69" s="305">
        <f t="shared" ca="1" si="8"/>
        <v>1.0000000135301614</v>
      </c>
      <c r="BQ69" s="308">
        <f ca="1">IF(ISERROR(OFFSET('Daten GWP'!$A$1,MATCH(BQ$5,'Daten GWP'!$A:$A,0)-1,MATCH(AM69,'Daten GWP'!$A$424:$ADO$424,0)-1)),0,OFFSET('Daten GWP'!$A$1,MATCH(BQ$5,'Daten GWP'!$A:$A,0)-1,MATCH(AM69,'Daten GWP'!$A$424:$ADO$424,0)-1))*1000</f>
        <v>0.11713251</v>
      </c>
      <c r="BR69" s="308">
        <f ca="1">IF(ISERROR(OFFSET('Daten GWP'!$A$1,MATCH(BR$5,'Daten GWP'!$A:$A,0)-1,MATCH(AN69,'Daten GWP'!$A$424:$ADO$424,0)-1)),0,OFFSET('Daten GWP'!$A$1,MATCH(BR$5,'Daten GWP'!$A:$A,0)-1,MATCH(AN69,'Daten GWP'!$A$424:$ADO$424,0)-1))*1000</f>
        <v>0</v>
      </c>
      <c r="BS69" s="308">
        <f ca="1">IF(ISERROR(OFFSET('Daten GWP'!$A$1,MATCH(BS$5,'Daten GWP'!$A:$A,0)-1,MATCH(AO69,'Daten GWP'!$A$424:$ADO$424,0)-1)),0,OFFSET('Daten GWP'!$A$1,MATCH(BS$5,'Daten GWP'!$A:$A,0)-1,MATCH(AO69,'Daten GWP'!$A$424:$ADO$424,0)-1))*1000</f>
        <v>0.82759176999999995</v>
      </c>
      <c r="BT69" s="308">
        <f ca="1">IF(ISERROR(OFFSET('Daten GWP'!$A$1,MATCH(BT$5,'Daten GWP'!$A:$A,0)-1,MATCH(AP69,'Daten GWP'!$A$424:$ADO$424,0)-1)),0,OFFSET('Daten GWP'!$A$1,MATCH(BT$5,'Daten GWP'!$A:$A,0)-1,MATCH(AP69,'Daten GWP'!$A$424:$ADO$424,0)-1))*1000</f>
        <v>0</v>
      </c>
      <c r="BU69" s="308">
        <f t="shared" ca="1" si="9"/>
        <v>0.94472427999999997</v>
      </c>
      <c r="BV69" s="308">
        <f ca="1">IF(ISERROR(OFFSET('Daten GWP'!$A$1,MATCH(BV$5,'Daten GWP'!$A:$A,0)-1,MATCH(AQ69,'Daten GWP'!$A$424:$ADO$424,0)-1)),0,OFFSET('Daten GWP'!$A$1,MATCH(BV$5,'Daten GWP'!$A:$A,0)-1,MATCH(AQ69,'Daten GWP'!$A$424:$ADO$424,0)-1))*1000</f>
        <v>1.1941231999999999</v>
      </c>
      <c r="BW69" s="308">
        <f ca="1">IF(ISERROR(OFFSET('Daten GWP'!$A$1,MATCH(BW$5,'Daten GWP'!$A:$A,0)-1,MATCH(AR69,'Daten GWP'!$A$424:$ADO$424,0)-1)),0,OFFSET('Daten GWP'!$A$1,MATCH(BW$5,'Daten GWP'!$A:$A,0)-1,MATCH(AR69,'Daten GWP'!$A$424:$ADO$424,0)-1))*1000</f>
        <v>1.4748406000000001</v>
      </c>
      <c r="BX69" s="308">
        <f ca="1">IF(ISERROR(OFFSET('Daten GWP'!$A$1,MATCH(BX$5,'Daten GWP'!$A:$A,0)-1,MATCH(AS69,'Daten GWP'!$A$424:$ADO$424,0)-1)),0,OFFSET('Daten GWP'!$A$1,MATCH(BX$5,'Daten GWP'!$A:$A,0)-1,MATCH(AS69,'Daten GWP'!$A$424:$ADO$424,0)-1))*1000</f>
        <v>4.4262485000000007</v>
      </c>
      <c r="BY69" s="309">
        <f t="shared" ca="1" si="44"/>
        <v>8.0399365800000009</v>
      </c>
      <c r="BZ69" s="308">
        <f ca="1">IF(ISERROR(OFFSET('Daten GWP'!$A$1,MATCH(BZ$5,'Daten GWP'!$A:$A,0)-1,MATCH(AT69,'Daten GWP'!$A$424:$ADO$424,0)-1)),0,OFFSET('Daten GWP'!$A$1,MATCH(BZ$5,'Daten GWP'!$A:$A,0)-1,MATCH(AT69,'Daten GWP'!$A$424:$ADO$424,0)-1))*1000</f>
        <v>8.0399366000000008</v>
      </c>
      <c r="CA69" s="305">
        <f t="shared" ca="1" si="11"/>
        <v>1.0000000024875817</v>
      </c>
      <c r="CB69" s="310">
        <f ca="1">IF(ISERROR(OFFSET('Daten Elementary'!$A$1,MATCH(CB$5,'Daten Elementary'!$A:$A,0)-1,MATCH(AM69,'Daten Elementary'!$A$424:$ADO$424,0)-1)),0,OFFSET('Daten Elementary'!$A$1,MATCH(CB$5,'Daten Elementary'!$A:$A,0)-1,MATCH(AM69,'Daten Elementary'!$A$424:$ADO$424,0)-1))*1000000</f>
        <v>4.2902399999999999E-3</v>
      </c>
      <c r="CC69" s="310">
        <f ca="1">IF(ISERROR(OFFSET('Daten Elementary'!$A$1,MATCH(CC$5,'Daten Elementary'!$A:$A,0)-1,MATCH(AN69,'Daten Elementary'!$A$424:$ADO$424,0)-1)),0,OFFSET('Daten Elementary'!$A$1,MATCH(CC$5,'Daten Elementary'!$A:$A,0)-1,MATCH(AN69,'Daten Elementary'!$A$424:$ADO$424,0)-1))*1000000</f>
        <v>0</v>
      </c>
      <c r="CD69" s="310">
        <f ca="1">IF(ISERROR(OFFSET('Daten Elementary'!$A$1,MATCH(CD$5,'Daten Elementary'!$A:$A,0)-1,MATCH(AO69,'Daten Elementary'!$A$424:$ADO$424,0)-1)),0,OFFSET('Daten Elementary'!$A$1,MATCH(CD$5,'Daten Elementary'!$A:$A,0)-1,MATCH(AO69,'Daten Elementary'!$A$424:$ADO$424,0)-1))*1000000</f>
        <v>0.88056383999999999</v>
      </c>
      <c r="CE69" s="310">
        <f ca="1">IF(ISERROR(OFFSET('Daten Elementary'!$A$1,MATCH(CE$5,'Daten Elementary'!$A:$A,0)-1,MATCH(AP69,'Daten Elementary'!$A$424:$ADO$424,0)-1)),0,OFFSET('Daten Elementary'!$A$1,MATCH(CE$5,'Daten Elementary'!$A:$A,0)-1,MATCH(AP69,'Daten Elementary'!$A$424:$ADO$424,0)-1))*1000000</f>
        <v>0</v>
      </c>
      <c r="CF69" s="310">
        <f t="shared" ca="1" si="12"/>
        <v>0.88485407999999999</v>
      </c>
      <c r="CG69" s="310">
        <f ca="1">IF(ISERROR(OFFSET('Daten Elementary'!$A$1,MATCH(CG$5,'Daten Elementary'!$A:$A,0)-1,MATCH(AQ69,'Daten Elementary'!$A$424:$ADO$424,0)-1)),0,OFFSET('Daten Elementary'!$A$1,MATCH(CG$5,'Daten Elementary'!$A:$A,0)-1,MATCH(AQ69,'Daten Elementary'!$A$424:$ADO$424,0)-1))*1000000</f>
        <v>0.62277651000000001</v>
      </c>
      <c r="CH69" s="310">
        <f ca="1">IF(ISERROR(OFFSET('Daten Elementary'!$A$1,MATCH(CH$5,'Daten Elementary'!$A:$A,0)-1,MATCH(AR69,'Daten Elementary'!$A$424:$ADO$424,0)-1)),0,OFFSET('Daten Elementary'!$A$1,MATCH(CH$5,'Daten Elementary'!$A:$A,0)-1,MATCH(AR69,'Daten Elementary'!$A$424:$ADO$424,0)-1))*1000000</f>
        <v>0.91466358000000003</v>
      </c>
      <c r="CI69" s="310">
        <f ca="1">IF(ISERROR(OFFSET('Daten Elementary'!$A$1,MATCH(CI$5,'Daten Elementary'!$A:$A,0)-1,MATCH(AS69,'Daten Elementary'!$A$424:$ADO$424,0)-1)),0,OFFSET('Daten Elementary'!$A$1,MATCH(CI$5,'Daten Elementary'!$A:$A,0)-1,MATCH(AS69,'Daten Elementary'!$A$424:$ADO$424,0)-1))*1000000</f>
        <v>5.1426344000000004</v>
      </c>
      <c r="CJ69" s="311">
        <f t="shared" ca="1" si="13"/>
        <v>7.5649285700000002</v>
      </c>
      <c r="CK69" s="310">
        <f ca="1">IF(ISERROR(OFFSET('Daten Elementary'!$A$1,MATCH(CK$5,'Daten Elementary'!$A:$A,0)-1,MATCH($AT69,'Daten Elementary'!$A$424:$ADO$424,0)-1)),0,OFFSET('Daten Elementary'!$A$1,MATCH(CK$5,'Daten Elementary'!$A:$A,0)-1,MATCH($AT69,'Daten Elementary'!$A$424:$ADO$424,0)-1))*1000000</f>
        <v>7.5649286</v>
      </c>
      <c r="CL69" s="305">
        <f t="shared" ca="1" si="14"/>
        <v>1.0000000039656687</v>
      </c>
      <c r="CM69" s="312">
        <f ca="1">IF(ISERROR(OFFSET('Daten Elementary'!$A$1,MATCH(CM$5,'Daten Elementary'!$A:$A,0)-1,MATCH(AM69,'Daten Elementary'!$A$424:$ADO$424,0)-1)),0,OFFSET('Daten Elementary'!$A$1,MATCH(CM$5,'Daten Elementary'!$A:$A,0)-1,MATCH(AM69,'Daten Elementary'!$A$424:$ADO$424,0)-1))*1000000</f>
        <v>4.1206000000000003E-3</v>
      </c>
      <c r="CN69" s="312">
        <f ca="1">IF(ISERROR(OFFSET('Daten Elementary'!$A$1,MATCH(CN$5,'Daten Elementary'!$A:$A,0)-1,MATCH(AN69,'Daten Elementary'!$A$424:$ADO$424,0)-1)),0,OFFSET('Daten Elementary'!$A$1,MATCH(CN$5,'Daten Elementary'!$A:$A,0)-1,MATCH(AN69,'Daten Elementary'!$A$424:$ADO$424,0)-1))*1000000</f>
        <v>0</v>
      </c>
      <c r="CO69" s="312">
        <f ca="1">IF(ISERROR(OFFSET('Daten Elementary'!$A$1,MATCH(CO$5,'Daten Elementary'!$A:$A,0)-1,MATCH(AO69,'Daten Elementary'!$A$424:$ADO$424,0)-1)),0,OFFSET('Daten Elementary'!$A$1,MATCH(CO$5,'Daten Elementary'!$A:$A,0)-1,MATCH(AO69,'Daten Elementary'!$A$424:$ADO$424,0)-1))*1000000</f>
        <v>0.37241128000000001</v>
      </c>
      <c r="CP69" s="312">
        <f ca="1">IF(ISERROR(OFFSET('Daten Elementary'!$A$1,MATCH(CP$5,'Daten Elementary'!$A:$A,0)-1,MATCH(AP69,'Daten Elementary'!$A$424:$ADO$424,0)-1)),0,OFFSET('Daten Elementary'!$A$1,MATCH(CP$5,'Daten Elementary'!$A:$A,0)-1,MATCH(AP69,'Daten Elementary'!$A$424:$ADO$424,0)-1))*1000000</f>
        <v>0</v>
      </c>
      <c r="CQ69" s="312">
        <f t="shared" ca="1" si="15"/>
        <v>0.37653187999999999</v>
      </c>
      <c r="CR69" s="312">
        <f ca="1">IF(ISERROR(OFFSET('Daten Elementary'!$A$1,MATCH(CR$5,'Daten Elementary'!$A:$A,0)-1,MATCH(AQ69,'Daten Elementary'!$A$424:$ADO$424,0)-1)),0,OFFSET('Daten Elementary'!$A$1,MATCH(CR$5,'Daten Elementary'!$A:$A,0)-1,MATCH(AQ69,'Daten Elementary'!$A$424:$ADO$424,0)-1))*1000000</f>
        <v>0.24153519999999998</v>
      </c>
      <c r="CS69" s="312">
        <f ca="1">IF(ISERROR(OFFSET('Daten Elementary'!$A$1,MATCH(CS$5,'Daten Elementary'!$A:$A,0)-1,MATCH(AR69,'Daten Elementary'!$A$424:$ADO$424,0)-1)),0,OFFSET('Daten Elementary'!$A$1,MATCH(CS$5,'Daten Elementary'!$A:$A,0)-1,MATCH(AR69,'Daten Elementary'!$A$424:$ADO$424,0)-1))*1000000</f>
        <v>0.47853067000000005</v>
      </c>
      <c r="CT69" s="312">
        <f ca="1">IF(ISERROR(OFFSET('Daten Elementary'!$A$1,MATCH(CT$5,'Daten Elementary'!$A:$A,0)-1,MATCH(AS69,'Daten Elementary'!$A$424:$ADO$424,0)-1)),0,OFFSET('Daten Elementary'!$A$1,MATCH(CT$5,'Daten Elementary'!$A:$A,0)-1,MATCH(AS69,'Daten Elementary'!$A$424:$ADO$424,0)-1))*1000000</f>
        <v>2.0219937999999997</v>
      </c>
      <c r="CU69" s="313">
        <f t="shared" ca="1" si="16"/>
        <v>3.1185915499999997</v>
      </c>
      <c r="CV69" s="312">
        <f ca="1">IF(ISERROR(OFFSET('Daten Elementary'!$A$1,MATCH(CV$5,'Daten Elementary'!$A:$A,0)-1,MATCH($AT69,'Daten Elementary'!$A$424:$ADO$424,0)-1)),0,OFFSET('Daten Elementary'!$A$1,MATCH(CV$5,'Daten Elementary'!$A:$A,0)-1,MATCH($AT69,'Daten Elementary'!$A$424:$ADO$424,0)-1))*1000000</f>
        <v>3.1185916000000002</v>
      </c>
      <c r="CW69" s="305">
        <f t="shared" ca="1" si="17"/>
        <v>1.0000000160328788</v>
      </c>
      <c r="CX69" s="314">
        <f ca="1">IF(ISERROR(OFFSET('Daten Elementary'!$A$1,MATCH(CX$5,'Daten Elementary'!$A:$A,0)-1,MATCH(AM69,'Daten Elementary'!$A$424:$ADO$424,0)-1)),0,OFFSET('Daten Elementary'!$A$1,MATCH(CX$5,'Daten Elementary'!$A:$A,0)-1,MATCH(AM69,'Daten Elementary'!$A$424:$ADO$424,0)-1))*1000000</f>
        <v>0.14407166999999999</v>
      </c>
      <c r="CY69" s="314">
        <f ca="1">IF(ISERROR(OFFSET('Daten Elementary'!$A$1,MATCH(CY$5,'Daten Elementary'!$A:$A,0)-1,MATCH(AN69,'Daten Elementary'!$A$424:$ADO$424,0)-1)),0,OFFSET('Daten Elementary'!$A$1,MATCH(CY$5,'Daten Elementary'!$A:$A,0)-1,MATCH(AN69,'Daten Elementary'!$A$424:$ADO$424,0)-1))*1000000</f>
        <v>0</v>
      </c>
      <c r="CZ69" s="314">
        <f ca="1">IF(ISERROR(OFFSET('Daten Elementary'!$A$1,MATCH(CZ$5,'Daten Elementary'!$A:$A,0)-1,MATCH(AO69,'Daten Elementary'!$A$424:$ADO$424,0)-1)),0,OFFSET('Daten Elementary'!$A$1,MATCH(CZ$5,'Daten Elementary'!$A:$A,0)-1,MATCH(AO69,'Daten Elementary'!$A$424:$ADO$424,0)-1))*1000000</f>
        <v>0.53523966999999995</v>
      </c>
      <c r="DA69" s="314">
        <f ca="1">IF(ISERROR(OFFSET('Daten Elementary'!$A$1,MATCH(DA$5,'Daten Elementary'!$A:$A,0)-1,MATCH(AP69,'Daten Elementary'!$A$424:$ADO$424,0)-1)),0,OFFSET('Daten Elementary'!$A$1,MATCH(DA$5,'Daten Elementary'!$A:$A,0)-1,MATCH(AP69,'Daten Elementary'!$A$424:$ADO$424,0)-1))*1000000</f>
        <v>0</v>
      </c>
      <c r="DB69" s="314">
        <f t="shared" ca="1" si="18"/>
        <v>0.67931133999999993</v>
      </c>
      <c r="DC69" s="314">
        <f ca="1">IF(ISERROR(OFFSET('Daten Elementary'!$A$1,MATCH(DC$5,'Daten Elementary'!$A:$A,0)-1,MATCH(AQ69,'Daten Elementary'!$A$424:$ADO$424,0)-1)),0,OFFSET('Daten Elementary'!$A$1,MATCH(DC$5,'Daten Elementary'!$A:$A,0)-1,MATCH(AQ69,'Daten Elementary'!$A$424:$ADO$424,0)-1))*1000000</f>
        <v>4.8551200000000003</v>
      </c>
      <c r="DD69" s="314">
        <f ca="1">IF(ISERROR(OFFSET('Daten Elementary'!$A$1,MATCH(DD$5,'Daten Elementary'!$A:$A,0)-1,MATCH(AR69,'Daten Elementary'!$A$424:$ADO$424,0)-1)),0,OFFSET('Daten Elementary'!$A$1,MATCH(DD$5,'Daten Elementary'!$A:$A,0)-1,MATCH(AR69,'Daten Elementary'!$A$424:$ADO$424,0)-1))*1000000</f>
        <v>1.0782159999999998</v>
      </c>
      <c r="DE69" s="314">
        <f ca="1">IF(ISERROR(OFFSET('Daten Elementary'!$A$1,MATCH(DE$5,'Daten Elementary'!$A:$A,0)-1,MATCH(AS69,'Daten Elementary'!$A$424:$ADO$424,0)-1)),0,OFFSET('Daten Elementary'!$A$1,MATCH(DE$5,'Daten Elementary'!$A:$A,0)-1,MATCH(AS69,'Daten Elementary'!$A$424:$ADO$424,0)-1))*1000000</f>
        <v>3.5582593999999999</v>
      </c>
      <c r="DF69" s="315">
        <f t="shared" ca="1" si="19"/>
        <v>10.17090674</v>
      </c>
      <c r="DG69" s="314">
        <f ca="1">IF(ISERROR(OFFSET('Daten Elementary'!$A$1,MATCH(DG$5,'Daten Elementary'!$A:$A,0)-1,MATCH($AT69,'Daten Elementary'!$A$424:$ADO$424,0)-1)),0,OFFSET('Daten Elementary'!$A$1,MATCH(DG$5,'Daten Elementary'!$A:$A,0)-1,MATCH($AT69,'Daten Elementary'!$A$424:$ADO$424,0)-1))*1000000</f>
        <v>10.170907</v>
      </c>
      <c r="DH69" s="305">
        <f t="shared" ca="1" si="20"/>
        <v>1.0000000255631092</v>
      </c>
      <c r="DI69" s="316">
        <f ca="1">IF(ISERROR(OFFSET('Daten Elementary'!$A$1,MATCH(DI$5,'Daten Elementary'!$A:$A,0)-1,MATCH(AM69,'Daten Elementary'!$A$424:$ADO$424,0)-1)),0,OFFSET('Daten Elementary'!$A$1,MATCH(DI$5,'Daten Elementary'!$A:$A,0)-1,MATCH(AM69,'Daten Elementary'!$A$424:$ADO$424,0)-1))*1000000</f>
        <v>0.92483000000000004</v>
      </c>
      <c r="DJ69" s="316">
        <f ca="1">IF(ISERROR(OFFSET('Daten Elementary'!$A$1,MATCH(DJ$5,'Daten Elementary'!$A:$A,0)-1,MATCH(AN69,'Daten Elementary'!$A$424:$ADO$424,0)-1)),0,OFFSET('Daten Elementary'!$A$1,MATCH(DJ$5,'Daten Elementary'!$A:$A,0)-1,MATCH(AN69,'Daten Elementary'!$A$424:$ADO$424,0)-1))*1000000</f>
        <v>0</v>
      </c>
      <c r="DK69" s="316">
        <f ca="1">IF(ISERROR(OFFSET('Daten Elementary'!$A$1,MATCH(DK$5,'Daten Elementary'!$A:$A,0)-1,MATCH(AO69,'Daten Elementary'!$A$424:$ADO$424,0)-1)),0,OFFSET('Daten Elementary'!$A$1,MATCH(DK$5,'Daten Elementary'!$A:$A,0)-1,MATCH(AO69,'Daten Elementary'!$A$424:$ADO$424,0)-1))*1000000</f>
        <v>1.6732545999999999</v>
      </c>
      <c r="DL69" s="316">
        <f ca="1">IF(ISERROR(OFFSET('Daten Elementary'!$A$1,MATCH(DL$5,'Daten Elementary'!$A:$A,0)-1,MATCH(AP69,'Daten Elementary'!$A$424:$ADO$424,0)-1)),0,OFFSET('Daten Elementary'!$A$1,MATCH(DL$5,'Daten Elementary'!$A:$A,0)-1,MATCH(AP69,'Daten Elementary'!$A$424:$ADO$424,0)-1))*1000000</f>
        <v>0</v>
      </c>
      <c r="DM69" s="316">
        <f t="shared" ca="1" si="21"/>
        <v>2.5980846</v>
      </c>
      <c r="DN69" s="316">
        <f ca="1">IF(ISERROR(OFFSET('Daten Elementary'!$A$1,MATCH(DN$5,'Daten Elementary'!$A:$A,0)-1,MATCH(AQ69,'Daten Elementary'!$A$424:$ADO$424,0)-1)),0,OFFSET('Daten Elementary'!$A$1,MATCH(DN$5,'Daten Elementary'!$A:$A,0)-1,MATCH(AQ69,'Daten Elementary'!$A$424:$ADO$424,0)-1))*1000000</f>
        <v>2.1156115999999998</v>
      </c>
      <c r="DO69" s="316">
        <f ca="1">IF(ISERROR(OFFSET('Daten Elementary'!$A$1,MATCH(DO$5,'Daten Elementary'!$A:$A,0)-1,MATCH(AR69,'Daten Elementary'!$A$424:$ADO$424,0)-1)),0,OFFSET('Daten Elementary'!$A$1,MATCH(DO$5,'Daten Elementary'!$A:$A,0)-1,MATCH(AR69,'Daten Elementary'!$A$424:$ADO$424,0)-1))*1000000</f>
        <v>3.3243999</v>
      </c>
      <c r="DP69" s="316">
        <f ca="1">IF(ISERROR(OFFSET('Daten Elementary'!$A$1,MATCH(DP$5,'Daten Elementary'!$A:$A,0)-1,MATCH(AS69,'Daten Elementary'!$A$424:$ADO$424,0)-1)),0,OFFSET('Daten Elementary'!$A$1,MATCH(DP$5,'Daten Elementary'!$A:$A,0)-1,MATCH(AS69,'Daten Elementary'!$A$424:$ADO$424,0)-1))*1000000</f>
        <v>18.170921</v>
      </c>
      <c r="DQ69" s="317">
        <f t="shared" ca="1" si="22"/>
        <v>26.209017099999997</v>
      </c>
      <c r="DR69" s="316">
        <f ca="1">IF(ISERROR(OFFSET('Daten Elementary'!$A$1,MATCH(DR$5,'Daten Elementary'!$A:$A,0)-1,MATCH($AT69,'Daten Elementary'!$A$424:$ADO$424,0)-1)),0,OFFSET('Daten Elementary'!$A$1,MATCH(DR$5,'Daten Elementary'!$A:$A,0)-1,MATCH($AT69,'Daten Elementary'!$A$424:$ADO$424,0)-1))*1000000</f>
        <v>26.209016999999999</v>
      </c>
      <c r="DS69" s="305">
        <f t="shared" ca="1" si="23"/>
        <v>0.9999999961845194</v>
      </c>
      <c r="DT69" s="318">
        <f ca="1">IF(ISERROR(OFFSET('Daten UBP13'!$A$1,MATCH(DT$5,'Daten UBP13'!$A:$A,0)-1,MATCH(AM69,'Daten UBP13'!$A$424:$AEG$424,0)-1)),0,OFFSET('Daten UBP13'!$A$1,MATCH(DT$5,'Daten UBP13'!$A:$A,0)-1,MATCH(AM69,'Daten UBP13'!$A$424:$AEG$424,0)-1))</f>
        <v>5.2989857000000002</v>
      </c>
      <c r="DU69" s="318">
        <f ca="1">IF(ISERROR(OFFSET('Daten UBP13'!$A$1,MATCH(DU$5,'Daten UBP13'!$A:$A,0)-1,MATCH(AN69,'Daten UBP13'!$A$424:$AEG$424,0)-1)),0,OFFSET('Daten UBP13'!$A$1,MATCH(DU$5,'Daten UBP13'!$A:$A,0)-1,MATCH(AN69,'Daten UBP13'!$A$424:$AEG$424,0)-1))</f>
        <v>0</v>
      </c>
      <c r="DV69" s="318">
        <f ca="1">IF(ISERROR(OFFSET('Daten UBP13'!$A$1,MATCH(DV$5,'Daten UBP13'!$A:$A,0)-1,MATCH(AO69,'Daten UBP13'!$A$424:$AEG$424,0)-1)),0,OFFSET('Daten UBP13'!$A$1,MATCH(DV$5,'Daten UBP13'!$A:$A,0)-1,MATCH(AO69,'Daten UBP13'!$A$424:$AEG$424,0)-1))</f>
        <v>3.3919986999999998</v>
      </c>
      <c r="DW69" s="318">
        <f ca="1">IF(ISERROR(OFFSET('Daten UBP13'!$A$1,MATCH(DW$5,'Daten UBP13'!$A:$A,0)-1,MATCH(AP69,'Daten UBP13'!$A$424:$AEG$424,0)-1)),0,OFFSET('Daten UBP13'!$A$1,MATCH(DW$5,'Daten UBP13'!$A:$A,0)-1,MATCH(AP69,'Daten UBP13'!$A$424:$AEG$424,0)-1))</f>
        <v>0</v>
      </c>
      <c r="DX69" s="318">
        <f t="shared" ca="1" si="24"/>
        <v>8.6909843999999996</v>
      </c>
      <c r="DY69" s="318">
        <f ca="1">IF(ISERROR(OFFSET('Daten UBP13'!$A$1,MATCH(DY$5,'Daten UBP13'!$A:$A,0)-1,MATCH(AQ69,'Daten UBP13'!$A$424:$AEG$424,0)-1)),0,OFFSET('Daten UBP13'!$A$1,MATCH(DY$5,'Daten UBP13'!$A:$A,0)-1,MATCH(AQ69,'Daten UBP13'!$A$424:$AEG$424,0)-1))</f>
        <v>1.5538508</v>
      </c>
      <c r="DZ69" s="318">
        <f ca="1">IF(ISERROR(OFFSET('Daten UBP13'!$A$1,MATCH(DZ$5,'Daten UBP13'!$A:$A,0)-1,MATCH(AR69,'Daten UBP13'!$A$424:$AEG$424,0)-1)),0,OFFSET('Daten UBP13'!$A$1,MATCH(DZ$5,'Daten UBP13'!$A:$A,0)-1,MATCH(AR69,'Daten UBP13'!$A$424:$AEG$424,0)-1))</f>
        <v>2.5859681999999999</v>
      </c>
      <c r="EA69" s="318">
        <f ca="1">IF(ISERROR(OFFSET('Daten UBP13'!$A$1,MATCH(EA$5,'Daten UBP13'!$A:$A,0)-1,MATCH(AS69,'Daten UBP13'!$A$424:$AEG$424,0)-1)),0,OFFSET('Daten UBP13'!$A$1,MATCH(EA$5,'Daten UBP13'!$A:$A,0)-1,MATCH(AS69,'Daten UBP13'!$A$424:$AEG$424,0)-1))</f>
        <v>9.6922259000000004</v>
      </c>
      <c r="EB69" s="319">
        <f t="shared" ca="1" si="25"/>
        <v>22.523029299999997</v>
      </c>
      <c r="EC69" s="318">
        <f ca="1">IF(ISERROR(OFFSET('Daten UBP13'!$A$1,MATCH(EC$5,'Daten UBP13'!$A:$A,0)-1,MATCH(AT69,'Daten UBP13'!$A$424:$AEG$424,0)-1)),0,OFFSET('Daten UBP13'!$A$1,MATCH(EC$5,'Daten UBP13'!$A:$A,0)-1,MATCH(AT69,'Daten UBP13'!$A$424:$AEG$424,0)-1))</f>
        <v>22.523029000000001</v>
      </c>
      <c r="ED69" s="305">
        <f t="shared" ca="1" si="26"/>
        <v>0.99999998668029988</v>
      </c>
      <c r="EE69" s="320">
        <f ca="1">IF(ISERROR(OFFSET('Daten ReCiPe'!$A$1,MATCH(EE$5,'Daten ReCiPe'!$A:$A,0)-1,MATCH(AM69,'Daten ReCiPe'!$A$424:$ADO$424,0)-1)),0,OFFSET('Daten ReCiPe'!$A$1,MATCH(EE$5,'Daten ReCiPe'!$A:$A,0)-1,MATCH(AM69,'Daten ReCiPe'!$A$424:$ADO$424,0)-1))*1000</f>
        <v>7.2864855000000003E-3</v>
      </c>
      <c r="EF69" s="320">
        <f ca="1">IF(ISERROR(OFFSET('Daten ReCiPe'!$A$1,MATCH(EF$5,'Daten ReCiPe'!$A:$A,0)-1,MATCH(AN69,'Daten ReCiPe'!$A$424:$ADO$424,0)-1)),0,OFFSET('Daten ReCiPe'!$A$1,MATCH(EF$5,'Daten ReCiPe'!$A:$A,0)-1,MATCH(AN69,'Daten ReCiPe'!$A$424:$ADO$424,0)-1))*1000</f>
        <v>0</v>
      </c>
      <c r="EG69" s="320">
        <f ca="1">IF(ISERROR(OFFSET('Daten ReCiPe'!$A$1,MATCH(EG$5,'Daten ReCiPe'!$A:$A,0)-1,MATCH(AO69,'Daten ReCiPe'!$A$424:$ADO$424,0)-1)),0,OFFSET('Daten ReCiPe'!$A$1,MATCH(EG$5,'Daten ReCiPe'!$A:$A,0)-1,MATCH(AO69,'Daten ReCiPe'!$A$424:$ADO$424,0)-1))*1000</f>
        <v>9.2141166999999996E-2</v>
      </c>
      <c r="EH69" s="320">
        <f ca="1">IF(ISERROR(OFFSET('Daten ReCiPe'!$A$1,MATCH(EH$5,'Daten ReCiPe'!$A:$A,0)-1,MATCH(AP69,'Daten ReCiPe'!$A$424:$ADO$424,0)-1)),0,OFFSET('Daten ReCiPe'!$A$1,MATCH(EH$5,'Daten ReCiPe'!$A:$A,0)-1,MATCH(AP69,'Daten ReCiPe'!$A$424:$ADO$424,0)-1))*1000</f>
        <v>0</v>
      </c>
      <c r="EI69" s="320">
        <f t="shared" ca="1" si="27"/>
        <v>9.9427652499999991E-2</v>
      </c>
      <c r="EJ69" s="320">
        <f ca="1">IF(ISERROR(OFFSET('Daten ReCiPe'!$A$1,MATCH(EJ$5,'Daten ReCiPe'!$A:$A,0)-1,MATCH(AQ69,'Daten ReCiPe'!$A$424:$ADO$424,0)-1)),0,OFFSET('Daten ReCiPe'!$A$1,MATCH(EJ$5,'Daten ReCiPe'!$A:$A,0)-1,MATCH(AQ69,'Daten ReCiPe'!$A$424:$ADO$424,0)-1))*1000</f>
        <v>0.14139658999999999</v>
      </c>
      <c r="EK69" s="320">
        <f ca="1">IF(ISERROR(OFFSET('Daten ReCiPe'!$A$1,MATCH(EK$5,'Daten ReCiPe'!$A:$A,0)-1,MATCH(AR69,'Daten ReCiPe'!$A$424:$ADO$424,0)-1)),0,OFFSET('Daten ReCiPe'!$A$1,MATCH(EK$5,'Daten ReCiPe'!$A:$A,0)-1,MATCH(AR69,'Daten ReCiPe'!$A$424:$ADO$424,0)-1))*1000</f>
        <v>0.19441251000000001</v>
      </c>
      <c r="EL69" s="320">
        <f ca="1">IF(ISERROR(OFFSET('Daten ReCiPe'!$A$1,MATCH(EL$5,'Daten ReCiPe'!$A:$A,0)-1,MATCH(AS69,'Daten ReCiPe'!$A$424:$ADO$424,0)-1)),0,OFFSET('Daten ReCiPe'!$A$1,MATCH(EL$5,'Daten ReCiPe'!$A:$A,0)-1,MATCH(AS69,'Daten ReCiPe'!$A$424:$ADO$424,0)-1))*1000</f>
        <v>0.53712903000000001</v>
      </c>
      <c r="EM69" s="321">
        <f t="shared" ca="1" si="28"/>
        <v>0.97236578250000005</v>
      </c>
      <c r="EN69" s="320">
        <f ca="1">IF(ISERROR(OFFSET('Daten ReCiPe'!$A$1,MATCH(EN$5,'Daten ReCiPe'!$A:$A,0)-1,MATCH(AT69,'Daten ReCiPe'!$A$424:$ADO$424,0)-1)),0,OFFSET('Daten ReCiPe'!$A$1,MATCH(EN$5,'Daten ReCiPe'!$A:$A,0)-1,MATCH(AT69,'Daten ReCiPe'!$A$424:$ADO$424,0)-1))*1000</f>
        <v>0.97236579000000001</v>
      </c>
      <c r="EO69" s="305">
        <f t="shared" ca="1" si="29"/>
        <v>1.0000000077131468</v>
      </c>
      <c r="EP69" s="322">
        <f ca="1">IF(ISERROR(OFFSET('Daten Elementary'!$A$1,MATCH(EP$5,'Daten Elementary'!$A:$A,0)-1,MATCH(AM69,'Daten Elementary'!$A$424:$ADO$424,0)-1)),0,OFFSET('Daten Elementary'!$A$1,MATCH(EP$5,'Daten Elementary'!$A:$A,0)-1,MATCH(AM69,'Daten Elementary'!$A$424:$ADO$424,0)-1))*1000000</f>
        <v>4.1005000000000002E-4</v>
      </c>
      <c r="EQ69" s="322">
        <f ca="1">IF(ISERROR(OFFSET('Daten Elementary'!$A$1,MATCH(EQ$5,'Daten Elementary'!$A:$A,0)-1,MATCH(AN69,'Daten Elementary'!$A$424:$ADO$424,0)-1)),0,OFFSET('Daten Elementary'!$A$1,MATCH(EQ$5,'Daten Elementary'!$A:$A,0)-1,MATCH(AN69,'Daten Elementary'!$A$424:$ADO$424,0)-1))*1000000</f>
        <v>0</v>
      </c>
      <c r="ER69" s="322">
        <f ca="1">IF(ISERROR(OFFSET('Daten Elementary'!$A$1,MATCH(ER$5,'Daten Elementary'!$A:$A,0)-1,MATCH(AO69,'Daten Elementary'!$A$424:$ADO$424,0)-1)),0,OFFSET('Daten Elementary'!$A$1,MATCH(ER$5,'Daten Elementary'!$A:$A,0)-1,MATCH(AO69,'Daten Elementary'!$A$424:$ADO$424,0)-1))*1000000</f>
        <v>1.6381496</v>
      </c>
      <c r="ES69" s="322">
        <f ca="1">IF(ISERROR(OFFSET('Daten Elementary'!$A$1,MATCH(ES$5,'Daten Elementary'!$A:$A,0)-1,MATCH(AP69,'Daten Elementary'!$A$424:$ADO$424,0)-1)),0,OFFSET('Daten Elementary'!$A$1,MATCH(ES$5,'Daten Elementary'!$A:$A,0)-1,MATCH(AP69,'Daten Elementary'!$A$424:$ADO$424,0)-1))*1000000</f>
        <v>0</v>
      </c>
      <c r="ET69" s="322">
        <f t="shared" ca="1" si="30"/>
        <v>1.6385596499999999</v>
      </c>
      <c r="EU69" s="322">
        <f ca="1">IF(ISERROR(OFFSET('Daten Elementary'!$A$1,MATCH(EU$5,'Daten Elementary'!$A:$A,0)-1,MATCH(AQ69,'Daten Elementary'!$A$424:$ADO$424,0)-1)),0,OFFSET('Daten Elementary'!$A$1,MATCH(EU$5,'Daten Elementary'!$A:$A,0)-1,MATCH(AQ69,'Daten Elementary'!$A$424:$ADO$424,0)-1))*1000000</f>
        <v>2.6767031000000001</v>
      </c>
      <c r="EV69" s="322">
        <f ca="1">IF(ISERROR(OFFSET('Daten Elementary'!$A$1,MATCH(EV$5,'Daten Elementary'!$A:$A,0)-1,MATCH(AR69,'Daten Elementary'!$A$424:$ADO$424,0)-1)),0,OFFSET('Daten Elementary'!$A$1,MATCH(EV$5,'Daten Elementary'!$A:$A,0)-1,MATCH(AR69,'Daten Elementary'!$A$424:$ADO$424,0)-1))*1000000</f>
        <v>5.8884249000000004</v>
      </c>
      <c r="EW69" s="322">
        <f ca="1">IF(ISERROR(OFFSET('Daten Elementary'!$A$1,MATCH(EW$5,'Daten Elementary'!$A:$A,0)-1,MATCH(AS69,'Daten Elementary'!$A$424:$ADO$424,0)-1)),0,OFFSET('Daten Elementary'!$A$1,MATCH(EW$5,'Daten Elementary'!$A:$A,0)-1,MATCH(AS69,'Daten Elementary'!$A$424:$ADO$424,0)-1))*1000000</f>
        <v>7.1459545000000002</v>
      </c>
      <c r="EX69" s="323">
        <f t="shared" ca="1" si="31"/>
        <v>17.349642150000001</v>
      </c>
      <c r="EY69" s="322">
        <f ca="1">IF(ISERROR(OFFSET('Daten Elementary'!$A$1,MATCH(EY$5,'Daten Elementary'!$A:$A,0)-1,MATCH($AT69,'Daten Elementary'!$A$424:$ADO$424,0)-1)),0,OFFSET('Daten Elementary'!$A$1,MATCH(EY$5,'Daten Elementary'!$A:$A,0)-1,MATCH($AT69,'Daten Elementary'!$A$424:$ADO$424,0)-1))*1000000</f>
        <v>17.349641999999999</v>
      </c>
      <c r="EZ69" s="305">
        <f t="shared" ca="1" si="32"/>
        <v>0.99999999135428841</v>
      </c>
      <c r="FA69" s="314">
        <f ca="1">IF(ISERROR(OFFSET('Daten Elementary'!$A$1,MATCH(FA$5,'Daten Elementary'!$A:$A,0)-1,MATCH(AM69,'Daten Elementary'!$A$424:$ADO$424,0)-1)),0,OFFSET('Daten Elementary'!$A$1,MATCH(FA$5,'Daten Elementary'!$A:$A,0)-1,MATCH(AM69,'Daten Elementary'!$A$424:$ADO$424,0)-1))*1000</f>
        <v>6.4585000000000004E-2</v>
      </c>
      <c r="FB69" s="314">
        <f ca="1">IF(ISERROR(OFFSET('Daten Elementary'!$A$1,MATCH(FB$5,'Daten Elementary'!$A:$A,0)-1,MATCH(AN69,'Daten Elementary'!$A$424:$ADO$424,0)-1)),0,OFFSET('Daten Elementary'!$A$1,MATCH(FB$5,'Daten Elementary'!$A:$A,0)-1,MATCH(AN69,'Daten Elementary'!$A$424:$ADO$424,0)-1))*1000</f>
        <v>0</v>
      </c>
      <c r="FC69" s="314">
        <f ca="1">IF(ISERROR(OFFSET('Daten Elementary'!$A$1,MATCH(FC$5,'Daten Elementary'!$A:$A,0)-1,MATCH(AO69,'Daten Elementary'!$A$424:$ADO$424,0)-1)),0,OFFSET('Daten Elementary'!$A$1,MATCH(FC$5,'Daten Elementary'!$A:$A,0)-1,MATCH(AO69,'Daten Elementary'!$A$424:$ADO$424,0)-1))*1000</f>
        <v>0.53324445000000009</v>
      </c>
      <c r="FD69" s="314">
        <f ca="1">IF(ISERROR(OFFSET('Daten Elementary'!$A$1,MATCH(FD$5,'Daten Elementary'!$A:$A,0)-1,MATCH(AP69,'Daten Elementary'!$A$424:$ADO$424,0)-1)),0,OFFSET('Daten Elementary'!$A$1,MATCH(FD$5,'Daten Elementary'!$A:$A,0)-1,MATCH(AP69,'Daten Elementary'!$A$424:$ADO$424,0)-1))*1000</f>
        <v>0</v>
      </c>
      <c r="FE69" s="314">
        <f t="shared" ca="1" si="33"/>
        <v>0.5978294500000001</v>
      </c>
      <c r="FF69" s="314">
        <f ca="1">IF(ISERROR(OFFSET('Daten Elementary'!$A$1,MATCH(FF$5,'Daten Elementary'!$A:$A,0)-1,MATCH(AQ69,'Daten Elementary'!$A$424:$ADO$424,0)-1)),0,OFFSET('Daten Elementary'!$A$1,MATCH(FF$5,'Daten Elementary'!$A:$A,0)-1,MATCH(AQ69,'Daten Elementary'!$A$424:$ADO$424,0)-1))*1000</f>
        <v>1.0805594999999999</v>
      </c>
      <c r="FG69" s="314">
        <f ca="1">IF(ISERROR(OFFSET('Daten Elementary'!$A$1,MATCH(FG$5,'Daten Elementary'!$A:$A,0)-1,MATCH(AR69,'Daten Elementary'!$A$424:$ADO$424,0)-1)),0,OFFSET('Daten Elementary'!$A$1,MATCH(FG$5,'Daten Elementary'!$A:$A,0)-1,MATCH(AR69,'Daten Elementary'!$A$424:$ADO$424,0)-1))*1000</f>
        <v>1.3017320999999999</v>
      </c>
      <c r="FH69" s="314">
        <f ca="1">IF(ISERROR(OFFSET('Daten Elementary'!$A$1,MATCH(FH$5,'Daten Elementary'!$A:$A,0)-1,MATCH(AS69,'Daten Elementary'!$A$424:$ADO$424,0)-1)),0,OFFSET('Daten Elementary'!$A$1,MATCH(FH$5,'Daten Elementary'!$A:$A,0)-1,MATCH(AS69,'Daten Elementary'!$A$424:$ADO$424,0)-1))*1000</f>
        <v>4.0965918000000006</v>
      </c>
      <c r="FI69" s="315">
        <f t="shared" ca="1" si="34"/>
        <v>7.0767128500000007</v>
      </c>
      <c r="FJ69" s="314">
        <f ca="1">IF(ISERROR(OFFSET('Daten Elementary'!$A$1,MATCH(FJ$5,'Daten Elementary'!$A:$A,0)-1,MATCH($AT69,'Daten Elementary'!$A$424:$ADO$424,0)-1)),0,OFFSET('Daten Elementary'!$A$1,MATCH(FJ$5,'Daten Elementary'!$A:$A,0)-1,MATCH($AT69,'Daten Elementary'!$A$424:$ADO$424,0)-1))*1000</f>
        <v>7.0767128000000001</v>
      </c>
      <c r="FK69" s="305">
        <f t="shared" ca="1" si="35"/>
        <v>0.99999999293457265</v>
      </c>
      <c r="FL69" s="314">
        <f ca="1">IF(ISERROR(OFFSET('Daten Elementary'!$A$1,MATCH(FL$5,'Daten Elementary'!$A:$A,0)-1,MATCH(AM69,'Daten Elementary'!$A$424:$ADO$424,0)-1)),0,OFFSET('Daten Elementary'!$A$1,MATCH(FL$5,'Daten Elementary'!$A:$A,0)-1,MATCH(AM69,'Daten Elementary'!$A$424:$ADO$424,0)-1))</f>
        <v>0</v>
      </c>
      <c r="FM69" s="314">
        <f ca="1">IF(ISERROR(OFFSET('Daten Elementary'!$A$1,MATCH(FM$5,'Daten Elementary'!$A:$A,0)-1,MATCH(AN69,'Daten Elementary'!$A$424:$ADO$424,0)-1)),0,OFFSET('Daten Elementary'!$A$1,MATCH(FM$5,'Daten Elementary'!$A:$A,0)-1,MATCH(AN69,'Daten Elementary'!$A$424:$ADO$424,0)-1))</f>
        <v>0</v>
      </c>
      <c r="FN69" s="314">
        <f ca="1">IF(ISERROR(OFFSET('Daten Elementary'!$A$1,MATCH(FN$5,'Daten Elementary'!$A:$A,0)-1,MATCH(AO69,'Daten Elementary'!$A$424:$ADO$424,0)-1)),0,OFFSET('Daten Elementary'!$A$1,MATCH(FN$5,'Daten Elementary'!$A:$A,0)-1,MATCH(AO69,'Daten Elementary'!$A$424:$ADO$424,0)-1))</f>
        <v>0</v>
      </c>
      <c r="FO69" s="314">
        <f ca="1">IF(ISERROR(OFFSET('Daten Elementary'!$A$1,MATCH(FO$5,'Daten Elementary'!$A:$A,0)-1,MATCH(AP69,'Daten Elementary'!$A$424:$ADO$424,0)-1)),0,OFFSET('Daten Elementary'!$A$1,MATCH(FO$5,'Daten Elementary'!$A:$A,0)-1,MATCH(AP69,'Daten Elementary'!$A$424:$ADO$424,0)-1))</f>
        <v>0</v>
      </c>
      <c r="FP69" s="314">
        <f t="shared" ca="1" si="36"/>
        <v>0</v>
      </c>
      <c r="FQ69" s="314">
        <f ca="1">IF(ISERROR(OFFSET('Daten Elementary'!$A$1,MATCH(FQ$5,'Daten Elementary'!$A:$A,0)-1,MATCH(AQ69,'Daten Elementary'!$A$424:$ADO$424,0)-1)),0,OFFSET('Daten Elementary'!$A$1,MATCH(FQ$5,'Daten Elementary'!$A:$A,0)-1,MATCH(AQ69,'Daten Elementary'!$A$424:$ADO$424,0)-1))</f>
        <v>0</v>
      </c>
      <c r="FR69" s="314">
        <f ca="1">IF(ISERROR(OFFSET('Daten Elementary'!$A$1,MATCH(FR$5,'Daten Elementary'!$A:$A,0)-1,MATCH(AR69,'Daten Elementary'!$A$424:$ADO$424,0)-1)),0,OFFSET('Daten Elementary'!$A$1,MATCH(FR$5,'Daten Elementary'!$A:$A,0)-1,MATCH(AR69,'Daten Elementary'!$A$424:$ADO$424,0)-1))</f>
        <v>0</v>
      </c>
      <c r="FS69" s="314">
        <f ca="1">IF(ISERROR(OFFSET('Daten Elementary'!$A$1,MATCH(FS$5,'Daten Elementary'!$A:$A,0)-1,MATCH(AS69,'Daten Elementary'!$A$424:$ADO$424,0)-1)),0,OFFSET('Daten Elementary'!$A$1,MATCH(FS$5,'Daten Elementary'!$A:$A,0)-1,MATCH(AS69,'Daten Elementary'!$A$424:$ADO$424,0)-1))</f>
        <v>0</v>
      </c>
      <c r="FT69" s="315">
        <f t="shared" ca="1" si="37"/>
        <v>0</v>
      </c>
      <c r="FU69" s="314">
        <f ca="1">IF(ISERROR(OFFSET('Daten Elementary'!$A$1,MATCH(FU$5,'Daten Elementary'!$A:$A,0)-1,MATCH($AT69,'Daten Elementary'!$A$424:$ADO$424,0)-1)),0,OFFSET('Daten Elementary'!$A$1,MATCH(FU$5,'Daten Elementary'!$A:$A,0)-1,MATCH($AT69,'Daten Elementary'!$A$424:$ADO$424,0)-1))</f>
        <v>0</v>
      </c>
      <c r="FV69" s="305">
        <f t="shared" ca="1" si="38"/>
        <v>0</v>
      </c>
      <c r="FW69" s="324"/>
      <c r="FX69" s="231" t="str">
        <f t="shared" si="39"/>
        <v>Bahn CH, Strommix SBB (Regionalverkehr, nur S-Bahn)</v>
      </c>
      <c r="FY69" s="231" t="str">
        <f t="shared" si="2"/>
        <v>Bahn CH</v>
      </c>
      <c r="FZ69" s="231" t="str">
        <f t="shared" si="3"/>
        <v>, Strommix SBB</v>
      </c>
      <c r="GA69" s="231" t="str">
        <f t="shared" si="4"/>
        <v xml:space="preserve"> (Regionalverkehr, nur S-Bahn)</v>
      </c>
      <c r="GB69" s="231"/>
    </row>
    <row r="70" spans="1:184" ht="16.5" customHeight="1">
      <c r="A70" s="295" t="s">
        <v>270</v>
      </c>
      <c r="B70" s="295"/>
      <c r="C70" s="332" t="s">
        <v>129</v>
      </c>
      <c r="D70" s="332" t="s">
        <v>127</v>
      </c>
      <c r="E70" s="371" t="s">
        <v>124</v>
      </c>
      <c r="F70" s="33">
        <f>H70*G70</f>
        <v>193.34399999999999</v>
      </c>
      <c r="G70" s="33">
        <v>636</v>
      </c>
      <c r="H70" s="98">
        <v>0.30399999999999999</v>
      </c>
      <c r="I70" s="88">
        <v>1</v>
      </c>
      <c r="J70" s="88"/>
      <c r="K70" s="86">
        <v>1</v>
      </c>
      <c r="L70" s="86"/>
      <c r="M70" s="86"/>
      <c r="N70" s="38" t="s">
        <v>99</v>
      </c>
      <c r="O70" s="6">
        <f ca="1">(IF(ISERROR(INDEX(INDIRECT($D$268),MATCH($AM70,$AM$4:$AM$275,0),MATCH(O$304,INDIRECT($E$268),0))*$I70/$AD70),0,INDEX(INDIRECT($D$268),MATCH($AM70,$AM$4:$AM$275,0),MATCH(O$304,INDIRECT($E$268),0))*$I70/$AD70)+IF(ISERROR(INDEX(INDIRECT($D$268),MATCH($AN70,$AN$4:$AN$275,0),MATCH(O$305,INDIRECT($E$268),0))*$J70/$AE70),0,INDEX(INDIRECT($D$268),MATCH($AN70,$AN$4:$AN$275,0),MATCH(O$305,INDIRECT($E$268),0))*$J70/$AE70))*$AC70/$F70</f>
        <v>4.7941994983035426E-2</v>
      </c>
      <c r="P70" s="6">
        <f ca="1">(IF(ISERROR(INDEX(INDIRECT($D$268),MATCH($AO70,$AO$4:$AO$275,0),MATCH(P$304,INDIRECT($E$268),0))*$I70/$AD70),0,INDEX(INDIRECT($D$268),MATCH($AO70,$AO$4:$AO$275,0),MATCH(P$304,INDIRECT($E$268),0))*$I70/$AD70)+IF(ISERROR(INDEX(INDIRECT($D$268),MATCH($AP70,$AP$4:$AP$275,0),MATCH(P$305,INDIRECT($E$268),0))*$J70/$AE70),0,INDEX(INDIRECT($D$268),MATCH($AP70,$AP$4:$AP$275,0),MATCH(P$305,INDIRECT($E$268),0))*$J70/$AE70))*$AC70/$F70</f>
        <v>0.65995268128310169</v>
      </c>
      <c r="Q70" s="6">
        <f ca="1">INDEX(INDIRECT($D$268),MATCH($AQ70,$AQ$4:$AQ$284,0),MATCH(Q$4,INDIRECT($E$268),0))*$K70*$AC70/$F70/$AF70</f>
        <v>0.68011874762082092</v>
      </c>
      <c r="R70" s="6">
        <f ca="1">INDEX(INDIRECT($D$268),MATCH($AR70,$AR$4:$AR$284,0),MATCH(R$4,INDIRECT($E$268),0))*$K70*$AC70/$F70/$AF70</f>
        <v>0.83889503739448867</v>
      </c>
      <c r="S70" s="6">
        <f ca="1">INDEX(INDIRECT($D$268),MATCH($AS70,$AS$4:$AS$284,0),MATCH(S$4,INDIRECT($E$268),0))*$K70*$AC70/$F70/$AF70</f>
        <v>4.6951503418776896</v>
      </c>
      <c r="T70" s="7">
        <f t="shared" ca="1" si="53"/>
        <v>6.9220588031591355</v>
      </c>
      <c r="U70" s="6">
        <f>IF($B$268=6,(IF(OR(AJ70="Benzin",AJ70="Diesel"),$AK70*INDEX('DIN EN 16258'!$I:$I,MATCH('mobitool-Faktoren v2.0'!$AI70,'DIN EN 16258'!$A:$A,0))*$I70/$AD70+$AL70*INDEX('DIN EN 16258'!$I:$I,MATCH('mobitool-Faktoren v2.0'!$AJ70,'DIN EN 16258'!$A:$A,0))*$I70/$AD70,IF(ISERROR($AK70*INDEX('DIN EN 16258'!$I:$I,MATCH('mobitool-Faktoren v2.0'!$AI70,'DIN EN 16258'!$A:$A,0))*$I70/$AD70),0,$AK70*INDEX('DIN EN 16258'!$I:$I,MATCH('mobitool-Faktoren v2.0'!$AI70,'DIN EN 16258'!$A:$A,0))*$I70/$AD70)+IF(ISERROR($AL70*INDEX('DIN EN 16258'!$I:$I,MATCH('mobitool-Faktoren v2.0'!$AJ70,'DIN EN 16258'!$A:$A,0))*$J70/$AE70),0,$AL70*INDEX('DIN EN 16258'!$I:$I,MATCH('mobitool-Faktoren v2.0'!$AJ70,'DIN EN 16258'!$A:$A,0))*$J70/$AE70)))*1000,
IF($B$268=1,(IF(OR(AJ70="Benzin",AJ70="Diesel"),$AK70*INDEX('DIN EN 16258'!$D:$D,MATCH('mobitool-Faktoren v2.0'!$AI70,'DIN EN 16258'!$A:$A,0))*$I70/$AD70+$AL70*INDEX('DIN EN 16258'!$D:$D,MATCH('mobitool-Faktoren v2.0'!$AJ70,'DIN EN 16258'!$A:$A,0))*$I70/$AD70,IF(ISERROR($AK70*INDEX('DIN EN 16258'!$D:$D,MATCH('mobitool-Faktoren v2.0'!$AI70,'DIN EN 16258'!$A:$A,0))*$I70/$AD70),0,$AK70*INDEX('DIN EN 16258'!$D:$D,MATCH('mobitool-Faktoren v2.0'!$AI70,'DIN EN 16258'!$A:$A,0))*$I70/$AD70)+IF(ISERROR($AL70*INDEX('DIN EN 16258'!$D:$D,MATCH('mobitool-Faktoren v2.0'!$AJ70,'DIN EN 16258'!$A:$A,0))*$J70/$AE70),0,$AL70*INDEX('DIN EN 16258'!$D:$D,MATCH('mobitool-Faktoren v2.0'!$AJ70,'DIN EN 16258'!$A:$A,0))*$J70/$AE70))),0))*$AC70/$F70</f>
        <v>0</v>
      </c>
      <c r="V70" s="6">
        <f>IF($B$268=6,(IF(OR(AJ70="Benzin",AJ70="Diesel"),$AK70*INDEX('DIN EN 16258'!$L:$L,MATCH('mobitool-Faktoren v2.0'!$AI70,'DIN EN 16258'!$A:$A,0))*$I70/$AD70+$AL70*INDEX('DIN EN 16258'!$L:$L,MATCH('mobitool-Faktoren v2.0'!$AJ70,'DIN EN 16258'!$A:$A,0))*$I70/$AD70,IF(ISERROR($AK70*INDEX('DIN EN 16258'!$L:$L,MATCH('mobitool-Faktoren v2.0'!$AI70,'DIN EN 16258'!$A:$A,0))*$I70/$AD70),0,$AK70*INDEX('DIN EN 16258'!$L:$L,MATCH('mobitool-Faktoren v2.0'!$AI70,'DIN EN 16258'!$A:$A,0))*$I70/$AD70)+IF(ISERROR($AL70*INDEX('DIN EN 16258'!$L:$L,MATCH('mobitool-Faktoren v2.0'!$AJ70,'DIN EN 16258'!$A:$A,0))*$J70/$AE70),0,$AL70*INDEX('DIN EN 16258'!$L:$L,MATCH('mobitool-Faktoren v2.0'!$AJ70,'DIN EN 16258'!$A:$A,0))*$J70/$AE70)))*1000,
IF($B$268=1,(IF(OR(AJ70="Benzin",AJ70="Diesel"),$AK70*INDEX('DIN EN 16258'!$F:$F,MATCH('mobitool-Faktoren v2.0'!$AI70,'DIN EN 16258'!$A:$A,0))*$I70/$AD70+$AL70*INDEX('DIN EN 16258'!$F:$F,MATCH('mobitool-Faktoren v2.0'!$AJ70,'DIN EN 16258'!$A:$A,0))*$I70/$AD70,IF(ISERROR($AK70*INDEX('DIN EN 16258'!$F:$F,MATCH('mobitool-Faktoren v2.0'!$AI70,'DIN EN 16258'!$A:$A,0))*$I70/$AD70),0,$AK70*INDEX('DIN EN 16258'!$F:$F,MATCH('mobitool-Faktoren v2.0'!$AI70,'DIN EN 16258'!$A:$A,0))*$I70/$AD70)+IF(ISERROR($AL70*INDEX('DIN EN 16258'!$F:$F,MATCH('mobitool-Faktoren v2.0'!$AJ70,'DIN EN 16258'!$A:$A,0))*$J70/$AE70),0,$AL70*INDEX('DIN EN 16258'!$F:$F,MATCH('mobitool-Faktoren v2.0'!$AJ70,'DIN EN 16258'!$A:$A,0))*$J70/$AE70))),0))*$AC70/$F70</f>
        <v>0.2886581848329961</v>
      </c>
      <c r="W70" s="39" t="s">
        <v>673</v>
      </c>
      <c r="X70" s="39" t="s">
        <v>162</v>
      </c>
      <c r="Y70" s="336"/>
      <c r="Z70" s="372"/>
      <c r="AA70" s="337"/>
      <c r="AB70" s="299"/>
      <c r="AC70" s="300">
        <v>193</v>
      </c>
      <c r="AD70" s="298">
        <v>1</v>
      </c>
      <c r="AE70" s="298"/>
      <c r="AF70" s="299">
        <v>1</v>
      </c>
      <c r="AG70" s="299"/>
      <c r="AH70" s="299"/>
      <c r="AI70" s="301" t="s">
        <v>632</v>
      </c>
      <c r="AJ70" s="301"/>
      <c r="AK70" s="329">
        <v>6.4213999999999993E-2</v>
      </c>
      <c r="AL70" s="329"/>
      <c r="AM70" s="331" t="s">
        <v>753</v>
      </c>
      <c r="AN70" s="202" t="s">
        <v>81</v>
      </c>
      <c r="AO70" s="331" t="s">
        <v>754</v>
      </c>
      <c r="AP70" s="202" t="s">
        <v>81</v>
      </c>
      <c r="AQ70" s="331" t="s">
        <v>755</v>
      </c>
      <c r="AR70" s="331" t="s">
        <v>756</v>
      </c>
      <c r="AS70" s="331" t="s">
        <v>757</v>
      </c>
      <c r="AT70" s="331" t="s">
        <v>758</v>
      </c>
      <c r="AU70" s="303">
        <f ca="1">IF(ISERROR(OFFSET('Daten KEA'!$A$1,MATCH(AU$5,'Daten KEA'!$A:$A,0)-1,MATCH(AM70,'Daten KEA'!$A$424:$ADO$424,0)-1)),0,OFFSET('Daten KEA'!$A$1,MATCH(AU$5,'Daten KEA'!$A:$A,0)-1,MATCH(AM70,'Daten KEA'!$A$424:$ADO$424,0)-1))+IF(ISERROR(AK70*INDEX('Energiefaktoren Ecoinvent'!$D:$D,MATCH('mobitool-Faktoren v2.0'!AI70,'Energiefaktoren Ecoinvent'!$A:$A,0))),0,AK70*INDEX('Energiefaktoren Ecoinvent'!$D:$D,MATCH('mobitool-Faktoren v2.0'!AI70,'Energiefaktoren Ecoinvent'!$A:$A,0)))+IF(OR(AJ70="Benzin",AJ70="Diesel"),IF(ISERROR(OFFSET('Daten KEA'!$A$1,MATCH(AV$5,'Daten KEA'!$A:$A,0)-1,MATCH(AN70,'Daten KEA'!$A$424:$ADO$424,0)-1)),0,OFFSET('Daten KEA'!$A$1,MATCH(AV$5,'Daten KEA'!$A:$A,0)-1,MATCH(AN70,'Daten KEA'!$A$424:$ADO$424,0)-1))+IF(ISERROR(AL70*INDEX('Energiefaktoren Ecoinvent'!$D:$D,MATCH('mobitool-Faktoren v2.0'!AJ70,'Energiefaktoren Ecoinvent'!$A:$A,0))),0,AL70*INDEX('Energiefaktoren Ecoinvent'!$D:$D,MATCH('mobitool-Faktoren v2.0'!AJ70,'Energiefaktoren Ecoinvent'!$A:$A,0))),0)</f>
        <v>0.23117039999999997</v>
      </c>
      <c r="AV70" s="303">
        <f ca="1">IF(OR(AJ70="Benzin",AJ70="Diesel"),0,IF(ISERROR(OFFSET('Daten KEA'!$A$1,MATCH(AV$5,'Daten KEA'!$A:$A,0)-1,MATCH(AN70,'Daten KEA'!$A$424:$ADO$424,0)-1)),0,OFFSET('Daten KEA'!$A$1,MATCH(AV$5,'Daten KEA'!$A:$A,0)-1,MATCH(AN70,'Daten KEA'!$A$424:$ADO$424,0)-1))+IF(ISERROR(AL70*INDEX('Energiefaktoren Ecoinvent'!$D:$D,MATCH('mobitool-Faktoren v2.0'!AJ70,'Energiefaktoren Ecoinvent'!$A:$A,0))),0,AL70*INDEX('Energiefaktoren Ecoinvent'!$D:$D,MATCH('mobitool-Faktoren v2.0'!AJ70,'Energiefaktoren Ecoinvent'!$A:$A,0))))</f>
        <v>0</v>
      </c>
      <c r="AW70" s="303">
        <f ca="1">IF(ISERROR(OFFSET('Daten KEA'!$A$1,MATCH(AW$5,'Daten KEA'!$A:$A,0)-1,MATCH(AO70,'Daten KEA'!$A$424:$ADO$424,0)-1)),0,OFFSET('Daten KEA'!$A$1,MATCH(AW$5,'Daten KEA'!$A:$A,0)-1,MATCH(AO70,'Daten KEA'!$A$424:$ADO$424,0)-1))-IF(ISERROR(AK70*INDEX('Energiefaktoren Ecoinvent'!$D:$D,MATCH('mobitool-Faktoren v2.0'!AI70,'Energiefaktoren Ecoinvent'!$A:$A,0))),0,AK70*INDEX('Energiefaktoren Ecoinvent'!$D:$D,MATCH('mobitool-Faktoren v2.0'!AI70,'Energiefaktoren Ecoinvent'!$A:$A,0)))+IF(OR(AJ70="Benzin",AJ70="Diesel"),IF(ISERROR(OFFSET('Daten KEA'!$A$1,MATCH(AX$5,'Daten KEA'!$A:$A,0)-1,MATCH(AP70,'Daten KEA'!$A$424:$ADO$424,0)-1)),0,OFFSET('Daten KEA'!$A$1,MATCH(AX$5,'Daten KEA'!$A:$A,0)-1,MATCH(AP70,'Daten KEA'!$A$424:$ADO$424,0)-1))-IF(ISERROR(AL70*INDEX('Energiefaktoren Ecoinvent'!$D:$D,MATCH('mobitool-Faktoren v2.0'!AJ70,'Energiefaktoren Ecoinvent'!$A:$A,0))),0,AL70*INDEX('Energiefaktoren Ecoinvent'!$D:$D,MATCH('mobitool-Faktoren v2.0'!AJ70,'Energiefaktoren Ecoinvent'!$A:$A,0))),0)</f>
        <v>6.171440000000003E-2</v>
      </c>
      <c r="AX70" s="303">
        <f ca="1">IF(OR(AJ70="Benzin",AJ70="Diesel"),0,IF(ISERROR(OFFSET('Daten KEA'!$A$1,MATCH(AX$5,'Daten KEA'!$A:$A,0)-1,MATCH(AP70,'Daten KEA'!$A$424:$ADO$424,0)-1)),0,OFFSET('Daten KEA'!$A$1,MATCH(AX$5,'Daten KEA'!$A:$A,0)-1,MATCH(AP70,'Daten KEA'!$A$424:$ADO$424,0)-1))-IF(ISERROR(AL70*INDEX('Energiefaktoren Ecoinvent'!$D:$D,MATCH('mobitool-Faktoren v2.0'!AJ70,'Energiefaktoren Ecoinvent'!$A:$A,0))),0,AL70*INDEX('Energiefaktoren Ecoinvent'!$D:$D,MATCH('mobitool-Faktoren v2.0'!AJ70,'Energiefaktoren Ecoinvent'!$A:$A,0))))</f>
        <v>0</v>
      </c>
      <c r="AY70" s="303">
        <f t="shared" ca="1" si="5"/>
        <v>0.2928848</v>
      </c>
      <c r="AZ70" s="303">
        <f ca="1">IF(ISERROR(OFFSET('Daten KEA'!$A$1,MATCH(AZ$5,'Daten KEA'!$A:$A,0)-1,MATCH(AQ70,'Daten KEA'!$A$424:$ADO$424,0)-1)),0,OFFSET('Daten KEA'!$A$1,MATCH(AZ$5,'Daten KEA'!$A:$A,0)-1,MATCH(AQ70,'Daten KEA'!$A$424:$ADO$424,0)-1))</f>
        <v>1.7675711E-2</v>
      </c>
      <c r="BA70" s="303">
        <f ca="1">IF(ISERROR(OFFSET('Daten KEA'!$A$1,MATCH(BA$5,'Daten KEA'!$A:$A,0)-1,MATCH(AR70,'Daten KEA'!$A$424:$ADO$424,0)-1)),0,OFFSET('Daten KEA'!$A$1,MATCH(BA$5,'Daten KEA'!$A:$A,0)-1,MATCH(AR70,'Daten KEA'!$A$424:$ADO$424,0)-1))</f>
        <v>1.9676447E-2</v>
      </c>
      <c r="BB70" s="303">
        <f ca="1">IF(ISERROR(OFFSET('Daten KEA'!$A$1,MATCH(BB$5,'Daten KEA'!$A:$A,0)-1,MATCH(AS70,'Daten KEA'!$A$424:$ADO$424,0)-1)),0,OFFSET('Daten KEA'!$A$1,MATCH(BB$5,'Daten KEA'!$A:$A,0)-1,MATCH(AS70,'Daten KEA'!$A$424:$ADO$424,0)-1))</f>
        <v>0.11012772</v>
      </c>
      <c r="BC70" s="304">
        <f t="shared" ca="1" si="46"/>
        <v>0.44036467799999995</v>
      </c>
      <c r="BD70" s="303">
        <f ca="1">IF(ISERROR(OFFSET('Daten KEA'!$A$1,MATCH(BD$5,'Daten KEA'!$A:$A,0)-1,MATCH(AT70,'Daten KEA'!$A$424:$ADO$424,0)-1)),0,OFFSET('Daten KEA'!$A$1,MATCH(BD$5,'Daten KEA'!$A:$A,0)-1,MATCH(AT70,'Daten KEA'!$A$424:$ADO$424,0)-1))</f>
        <v>0.44036468000000001</v>
      </c>
      <c r="BE70" s="305">
        <f t="shared" ca="1" si="7"/>
        <v>1.0000000045416904</v>
      </c>
      <c r="BF70" s="306">
        <f ca="1">IF(ISERROR(OFFSET('Daten KEA'!$A$1,MATCH(BF$5,'Daten KEA'!$A:$A,0)-1,MATCH(AM70,'Daten KEA'!$A$424:$ADO$424,0)-1)),0,OFFSET('Daten KEA'!$A$1,MATCH(BF$5,'Daten KEA'!$A:$A,0)-1,MATCH(AM70,'Daten KEA'!$A$424:$ADO$424,0)-1))+IF(ISERROR($AK70*INDEX('Energiefaktoren Ecoinvent'!$H:$H,MATCH('mobitool-Faktoren v2.0'!$AI70,'Energiefaktoren Ecoinvent'!$A:$A,0))),0,$AK70*INDEX('Energiefaktoren Ecoinvent'!$H:$H,MATCH('mobitool-Faktoren v2.0'!$AI70,'Energiefaktoren Ecoinvent'!$A:$A,0)))+IF(OR(AJ70="Benzin",AJ70="Diesel"),IF(ISERROR(OFFSET('Daten KEA'!$A$1,MATCH(BG$5,'Daten KEA'!$A:$A,0)-1,MATCH(AN70,'Daten KEA'!$A$424:$ADO$424,0)-1)),0,OFFSET('Daten KEA'!$A$1,MATCH(BG$5,'Daten KEA'!$A:$A,0)-1,MATCH(AN70,'Daten KEA'!$A$424:$ADO$424,0)-1))+IF(ISERROR($AL70*INDEX('Energiefaktoren Ecoinvent'!$H:$H,MATCH('mobitool-Faktoren v2.0'!$AJ70,'Energiefaktoren Ecoinvent'!$A:$A,0))),0,$AL70*INDEX('Energiefaktoren Ecoinvent'!$H:$H,MATCH('mobitool-Faktoren v2.0'!$AJ70,'Energiefaktoren Ecoinvent'!$A:$A,0))),0)</f>
        <v>2.4266599341409956E-2</v>
      </c>
      <c r="BG70" s="306">
        <f ca="1">IF(OR(AJ70="Benzin",AJ70="Diesel"),0,IF(ISERROR(OFFSET('Daten KEA'!$A$1,MATCH(BG$5,'Daten KEA'!$A:$A,0)-1,MATCH(AN70,'Daten KEA'!$A$424:$ADO$424,0)-1)),0,OFFSET('Daten KEA'!$A$1,MATCH(BG$5,'Daten KEA'!$A:$A,0)-1,MATCH(AN70,'Daten KEA'!$A$424:$ADO$424,0)-1))+IF(ISERROR($AL70*INDEX('Energiefaktoren Ecoinvent'!$H:$H,MATCH('mobitool-Faktoren v2.0'!$AJ70,'Energiefaktoren Ecoinvent'!$A:$A,0))),0,$AL70*INDEX('Energiefaktoren Ecoinvent'!$H:$H,MATCH('mobitool-Faktoren v2.0'!$AJ70,'Energiefaktoren Ecoinvent'!$A:$A,0))))</f>
        <v>0</v>
      </c>
      <c r="BH70" s="306">
        <f ca="1">IF(ISERROR(OFFSET('Daten KEA'!$A$1,MATCH(BH$5,'Daten KEA'!$A:$A,0)-1,MATCH(AO70,'Daten KEA'!$A$424:$ADO$424,0)-1)),0,OFFSET('Daten KEA'!$A$1,MATCH(BH$5,'Daten KEA'!$A:$A,0)-1,MATCH(AO70,'Daten KEA'!$A$424:$ADO$424,0)-1))-IF(ISERROR($AK70*INDEX('Energiefaktoren Ecoinvent'!$H:$H,MATCH('mobitool-Faktoren v2.0'!$AI70,'Energiefaktoren Ecoinvent'!$A:$A,0))),0,$AK70*INDEX('Energiefaktoren Ecoinvent'!$H:$H,MATCH('mobitool-Faktoren v2.0'!$AI70,'Energiefaktoren Ecoinvent'!$A:$A,0)))+IF(OR(AJ70="Benzin",AJ70="Diesel"),IF(ISERROR(OFFSET('Daten KEA'!$A$1,MATCH(BI$5,'Daten KEA'!$A:$A,0)-1,MATCH(AP70,'Daten KEA'!$A$424:$ADO$424,0)-1)),0,OFFSET('Daten KEA'!$A$1,MATCH(BI$5,'Daten KEA'!$A:$A,0)-1,MATCH(AP70,'Daten KEA'!$A$424:$ADO$424,0)-1))-IF(ISERROR($AL70*INDEX('Energiefaktoren Ecoinvent'!$H:$H,MATCH('mobitool-Faktoren v2.0'!$AJ70,'Energiefaktoren Ecoinvent'!$A:$A,0))),0,$AL70*INDEX('Energiefaktoren Ecoinvent'!$H:$H,MATCH('mobitool-Faktoren v2.0'!$AJ70,'Energiefaktoren Ecoinvent'!$A:$A,0))),0)</f>
        <v>1.9583027350640644E-2</v>
      </c>
      <c r="BI70" s="306">
        <f ca="1">IF(OR(AJ70="Benzin",AJ70="Diesel"),0,IF(ISERROR(OFFSET('Daten KEA'!$A$1,MATCH(BI$5,'Daten KEA'!$A:$A,0)-1,MATCH(AP70,'Daten KEA'!$A$424:$ADO$424,0)-1)),0,OFFSET('Daten KEA'!$A$1,MATCH(BI$5,'Daten KEA'!$A:$A,0)-1,MATCH(AP70,'Daten KEA'!$A$424:$ADO$424,0)-1))-IF(ISERROR($AL70*INDEX('Energiefaktoren Ecoinvent'!$H:$H,MATCH('mobitool-Faktoren v2.0'!$AJ70,'Energiefaktoren Ecoinvent'!$A:$A,0))),0,$AL70*INDEX('Energiefaktoren Ecoinvent'!$H:$H,MATCH('mobitool-Faktoren v2.0'!$AJ70,'Energiefaktoren Ecoinvent'!$A:$A,0))))</f>
        <v>0</v>
      </c>
      <c r="BJ70" s="306">
        <f t="shared" ca="1" si="41"/>
        <v>4.38496266920506E-2</v>
      </c>
      <c r="BK70" s="306">
        <f ca="1">IF(ISERROR(OFFSET('Daten KEA'!$A$1,MATCH(BK$5,'Daten KEA'!$A:$A,0)-1,MATCH(AQ70,'Daten KEA'!$A$424:$ADO$424,0)-1)),0,OFFSET('Daten KEA'!$A$1,MATCH(BK$5,'Daten KEA'!$A:$A,0)-1,MATCH(AQ70,'Daten KEA'!$A$424:$ADO$424,0)-1))</f>
        <v>1.6091178911539997E-2</v>
      </c>
      <c r="BL70" s="306">
        <f ca="1">IF(ISERROR(OFFSET('Daten KEA'!$A$1,MATCH(BL$5,'Daten KEA'!$A:$A,0)-1,MATCH(AR70,'Daten KEA'!$A$424:$ADO$424,0)-1)),0,OFFSET('Daten KEA'!$A$1,MATCH(BL$5,'Daten KEA'!$A:$A,0)-1,MATCH(AR70,'Daten KEA'!$A$424:$ADO$424,0)-1))</f>
        <v>1.7277249437831002E-2</v>
      </c>
      <c r="BM70" s="306">
        <f ca="1">IF(ISERROR(OFFSET('Daten KEA'!$A$1,MATCH(BM$5,'Daten KEA'!$A:$A,0)-1,MATCH(AS70,'Daten KEA'!$A$424:$ADO$424,0)-1)),0,OFFSET('Daten KEA'!$A$1,MATCH(BM$5,'Daten KEA'!$A:$A,0)-1,MATCH(AS70,'Daten KEA'!$A$424:$ADO$424,0)-1))</f>
        <v>9.9325869270110001E-2</v>
      </c>
      <c r="BN70" s="307">
        <f t="shared" ca="1" si="43"/>
        <v>0.1765439243115316</v>
      </c>
      <c r="BO70" s="306">
        <f ca="1">IF(ISERROR(OFFSET('Daten KEA'!$A$1,MATCH(BO$5,'Daten KEA'!$A:$A,0)-1,MATCH(AT70,'Daten KEA'!$A$424:$ADO$424,0)-1)),0,OFFSET('Daten KEA'!$A$1,MATCH(BO$5,'Daten KEA'!$A:$A,0)-1,MATCH(AT70,'Daten KEA'!$A$424:$ADO$424,0)-1))</f>
        <v>0.17654392391154</v>
      </c>
      <c r="BP70" s="305">
        <f t="shared" ca="1" si="8"/>
        <v>0.99999999773432247</v>
      </c>
      <c r="BQ70" s="308">
        <f ca="1">IF(ISERROR(OFFSET('Daten GWP'!$A$1,MATCH(BQ$5,'Daten GWP'!$A:$A,0)-1,MATCH(AM70,'Daten GWP'!$A$424:$ADO$424,0)-1)),0,OFFSET('Daten GWP'!$A$1,MATCH(BQ$5,'Daten GWP'!$A:$A,0)-1,MATCH(AM70,'Daten GWP'!$A$424:$ADO$424,0)-1))*1000</f>
        <v>4.8027446000000001E-2</v>
      </c>
      <c r="BR70" s="308">
        <f ca="1">IF(ISERROR(OFFSET('Daten GWP'!$A$1,MATCH(BR$5,'Daten GWP'!$A:$A,0)-1,MATCH(AN70,'Daten GWP'!$A$424:$ADO$424,0)-1)),0,OFFSET('Daten GWP'!$A$1,MATCH(BR$5,'Daten GWP'!$A:$A,0)-1,MATCH(AN70,'Daten GWP'!$A$424:$ADO$424,0)-1))*1000</f>
        <v>0</v>
      </c>
      <c r="BS70" s="308">
        <f ca="1">IF(ISERROR(OFFSET('Daten GWP'!$A$1,MATCH(BS$5,'Daten GWP'!$A:$A,0)-1,MATCH(AO70,'Daten GWP'!$A$424:$ADO$424,0)-1)),0,OFFSET('Daten GWP'!$A$1,MATCH(BS$5,'Daten GWP'!$A:$A,0)-1,MATCH(AO70,'Daten GWP'!$A$424:$ADO$424,0)-1))*1000</f>
        <v>0.66112897000000004</v>
      </c>
      <c r="BT70" s="308">
        <f ca="1">IF(ISERROR(OFFSET('Daten GWP'!$A$1,MATCH(BT$5,'Daten GWP'!$A:$A,0)-1,MATCH(AP70,'Daten GWP'!$A$424:$ADO$424,0)-1)),0,OFFSET('Daten GWP'!$A$1,MATCH(BT$5,'Daten GWP'!$A:$A,0)-1,MATCH(AP70,'Daten GWP'!$A$424:$ADO$424,0)-1))*1000</f>
        <v>0</v>
      </c>
      <c r="BU70" s="308">
        <f t="shared" ca="1" si="9"/>
        <v>0.70915641600000001</v>
      </c>
      <c r="BV70" s="308">
        <f ca="1">IF(ISERROR(OFFSET('Daten GWP'!$A$1,MATCH(BV$5,'Daten GWP'!$A:$A,0)-1,MATCH(AQ70,'Daten GWP'!$A$424:$ADO$424,0)-1)),0,OFFSET('Daten GWP'!$A$1,MATCH(BV$5,'Daten GWP'!$A:$A,0)-1,MATCH(AQ70,'Daten GWP'!$A$424:$ADO$424,0)-1))*1000</f>
        <v>0.68133098000000003</v>
      </c>
      <c r="BW70" s="308">
        <f ca="1">IF(ISERROR(OFFSET('Daten GWP'!$A$1,MATCH(BW$5,'Daten GWP'!$A:$A,0)-1,MATCH(AR70,'Daten GWP'!$A$424:$ADO$424,0)-1)),0,OFFSET('Daten GWP'!$A$1,MATCH(BW$5,'Daten GWP'!$A:$A,0)-1,MATCH(AR70,'Daten GWP'!$A$424:$ADO$424,0)-1))*1000</f>
        <v>0.84039026999999999</v>
      </c>
      <c r="BX70" s="308">
        <f ca="1">IF(ISERROR(OFFSET('Daten GWP'!$A$1,MATCH(BX$5,'Daten GWP'!$A:$A,0)-1,MATCH(AS70,'Daten GWP'!$A$424:$ADO$424,0)-1)),0,OFFSET('Daten GWP'!$A$1,MATCH(BX$5,'Daten GWP'!$A:$A,0)-1,MATCH(AS70,'Daten GWP'!$A$424:$ADO$424,0)-1))*1000</f>
        <v>4.7035188999999997</v>
      </c>
      <c r="BY70" s="309">
        <f t="shared" ca="1" si="44"/>
        <v>6.9343965660000002</v>
      </c>
      <c r="BZ70" s="308">
        <f ca="1">IF(ISERROR(OFFSET('Daten GWP'!$A$1,MATCH(BZ$5,'Daten GWP'!$A:$A,0)-1,MATCH(AT70,'Daten GWP'!$A$424:$ADO$424,0)-1)),0,OFFSET('Daten GWP'!$A$1,MATCH(BZ$5,'Daten GWP'!$A:$A,0)-1,MATCH(AT70,'Daten GWP'!$A$424:$ADO$424,0)-1))*1000</f>
        <v>6.9343966000000004</v>
      </c>
      <c r="CA70" s="305">
        <f t="shared" ca="1" si="11"/>
        <v>1.0000000049030944</v>
      </c>
      <c r="CB70" s="310">
        <f ca="1">IF(ISERROR(OFFSET('Daten Elementary'!$A$1,MATCH(CB$5,'Daten Elementary'!$A:$A,0)-1,MATCH(AM70,'Daten Elementary'!$A$424:$ADO$424,0)-1)),0,OFFSET('Daten Elementary'!$A$1,MATCH(CB$5,'Daten Elementary'!$A:$A,0)-1,MATCH(AM70,'Daten Elementary'!$A$424:$ADO$424,0)-1))*1000000</f>
        <v>2.1967639999999999E-3</v>
      </c>
      <c r="CC70" s="310">
        <f ca="1">IF(ISERROR(OFFSET('Daten Elementary'!$A$1,MATCH(CC$5,'Daten Elementary'!$A:$A,0)-1,MATCH(AN70,'Daten Elementary'!$A$424:$ADO$424,0)-1)),0,OFFSET('Daten Elementary'!$A$1,MATCH(CC$5,'Daten Elementary'!$A:$A,0)-1,MATCH(AN70,'Daten Elementary'!$A$424:$ADO$424,0)-1))*1000000</f>
        <v>0</v>
      </c>
      <c r="CD70" s="310">
        <f ca="1">IF(ISERROR(OFFSET('Daten Elementary'!$A$1,MATCH(CD$5,'Daten Elementary'!$A:$A,0)-1,MATCH(AO70,'Daten Elementary'!$A$424:$ADO$424,0)-1)),0,OFFSET('Daten Elementary'!$A$1,MATCH(CD$5,'Daten Elementary'!$A:$A,0)-1,MATCH(AO70,'Daten Elementary'!$A$424:$ADO$424,0)-1))*1000000</f>
        <v>0.70605611000000001</v>
      </c>
      <c r="CE70" s="310">
        <f ca="1">IF(ISERROR(OFFSET('Daten Elementary'!$A$1,MATCH(CE$5,'Daten Elementary'!$A:$A,0)-1,MATCH(AP70,'Daten Elementary'!$A$424:$ADO$424,0)-1)),0,OFFSET('Daten Elementary'!$A$1,MATCH(CE$5,'Daten Elementary'!$A:$A,0)-1,MATCH(AP70,'Daten Elementary'!$A$424:$ADO$424,0)-1))*1000000</f>
        <v>0</v>
      </c>
      <c r="CF70" s="310">
        <f t="shared" ca="1" si="12"/>
        <v>0.70825287400000003</v>
      </c>
      <c r="CG70" s="310">
        <f ca="1">IF(ISERROR(OFFSET('Daten Elementary'!$A$1,MATCH(CG$5,'Daten Elementary'!$A:$A,0)-1,MATCH(AQ70,'Daten Elementary'!$A$424:$ADO$424,0)-1)),0,OFFSET('Daten Elementary'!$A$1,MATCH(CG$5,'Daten Elementary'!$A:$A,0)-1,MATCH(AQ70,'Daten Elementary'!$A$424:$ADO$424,0)-1))*1000000</f>
        <v>0.35533762999999996</v>
      </c>
      <c r="CH70" s="310">
        <f ca="1">IF(ISERROR(OFFSET('Daten Elementary'!$A$1,MATCH(CH$5,'Daten Elementary'!$A:$A,0)-1,MATCH(AR70,'Daten Elementary'!$A$424:$ADO$424,0)-1)),0,OFFSET('Daten Elementary'!$A$1,MATCH(CH$5,'Daten Elementary'!$A:$A,0)-1,MATCH(AR70,'Daten Elementary'!$A$424:$ADO$424,0)-1))*1000000</f>
        <v>0.52180287999999997</v>
      </c>
      <c r="CI70" s="310">
        <f ca="1">IF(ISERROR(OFFSET('Daten Elementary'!$A$1,MATCH(CI$5,'Daten Elementary'!$A:$A,0)-1,MATCH(AS70,'Daten Elementary'!$A$424:$ADO$424,0)-1)),0,OFFSET('Daten Elementary'!$A$1,MATCH(CI$5,'Daten Elementary'!$A:$A,0)-1,MATCH(AS70,'Daten Elementary'!$A$424:$ADO$424,0)-1))*1000000</f>
        <v>5.4647808000000007</v>
      </c>
      <c r="CJ70" s="311">
        <f t="shared" ca="1" si="13"/>
        <v>7.0501741840000012</v>
      </c>
      <c r="CK70" s="310">
        <f ca="1">IF(ISERROR(OFFSET('Daten Elementary'!$A$1,MATCH(CK$5,'Daten Elementary'!$A:$A,0)-1,MATCH($AT70,'Daten Elementary'!$A$424:$ADO$424,0)-1)),0,OFFSET('Daten Elementary'!$A$1,MATCH(CK$5,'Daten Elementary'!$A:$A,0)-1,MATCH($AT70,'Daten Elementary'!$A$424:$ADO$424,0)-1))*1000000</f>
        <v>7.0501742000000007</v>
      </c>
      <c r="CL70" s="305">
        <f t="shared" ca="1" si="14"/>
        <v>1.0000000022694475</v>
      </c>
      <c r="CM70" s="312">
        <f ca="1">IF(ISERROR(OFFSET('Daten Elementary'!$A$1,MATCH(CM$5,'Daten Elementary'!$A:$A,0)-1,MATCH(AM70,'Daten Elementary'!$A$424:$ADO$424,0)-1)),0,OFFSET('Daten Elementary'!$A$1,MATCH(CM$5,'Daten Elementary'!$A:$A,0)-1,MATCH(AM70,'Daten Elementary'!$A$424:$ADO$424,0)-1))*1000000</f>
        <v>2.1099000000000001E-3</v>
      </c>
      <c r="CN70" s="312">
        <f ca="1">IF(ISERROR(OFFSET('Daten Elementary'!$A$1,MATCH(CN$5,'Daten Elementary'!$A:$A,0)-1,MATCH(AN70,'Daten Elementary'!$A$424:$ADO$424,0)-1)),0,OFFSET('Daten Elementary'!$A$1,MATCH(CN$5,'Daten Elementary'!$A:$A,0)-1,MATCH(AN70,'Daten Elementary'!$A$424:$ADO$424,0)-1))*1000000</f>
        <v>0</v>
      </c>
      <c r="CO70" s="312">
        <f ca="1">IF(ISERROR(OFFSET('Daten Elementary'!$A$1,MATCH(CO$5,'Daten Elementary'!$A:$A,0)-1,MATCH(AO70,'Daten Elementary'!$A$424:$ADO$424,0)-1)),0,OFFSET('Daten Elementary'!$A$1,MATCH(CO$5,'Daten Elementary'!$A:$A,0)-1,MATCH(AO70,'Daten Elementary'!$A$424:$ADO$424,0)-1))*1000000</f>
        <v>0.29809389000000003</v>
      </c>
      <c r="CP70" s="312">
        <f ca="1">IF(ISERROR(OFFSET('Daten Elementary'!$A$1,MATCH(CP$5,'Daten Elementary'!$A:$A,0)-1,MATCH(AP70,'Daten Elementary'!$A$424:$ADO$424,0)-1)),0,OFFSET('Daten Elementary'!$A$1,MATCH(CP$5,'Daten Elementary'!$A:$A,0)-1,MATCH(AP70,'Daten Elementary'!$A$424:$ADO$424,0)-1))*1000000</f>
        <v>0</v>
      </c>
      <c r="CQ70" s="312">
        <f t="shared" ca="1" si="15"/>
        <v>0.30020379000000003</v>
      </c>
      <c r="CR70" s="312">
        <f ca="1">IF(ISERROR(OFFSET('Daten Elementary'!$A$1,MATCH(CR$5,'Daten Elementary'!$A:$A,0)-1,MATCH(AQ70,'Daten Elementary'!$A$424:$ADO$424,0)-1)),0,OFFSET('Daten Elementary'!$A$1,MATCH(CR$5,'Daten Elementary'!$A:$A,0)-1,MATCH(AQ70,'Daten Elementary'!$A$424:$ADO$424,0)-1))*1000000</f>
        <v>0.13781276000000001</v>
      </c>
      <c r="CS70" s="312">
        <f ca="1">IF(ISERROR(OFFSET('Daten Elementary'!$A$1,MATCH(CS$5,'Daten Elementary'!$A:$A,0)-1,MATCH(AR70,'Daten Elementary'!$A$424:$ADO$424,0)-1)),0,OFFSET('Daten Elementary'!$A$1,MATCH(CS$5,'Daten Elementary'!$A:$A,0)-1,MATCH(AR70,'Daten Elementary'!$A$424:$ADO$424,0)-1))*1000000</f>
        <v>0.27300298000000001</v>
      </c>
      <c r="CT70" s="312">
        <f ca="1">IF(ISERROR(OFFSET('Daten Elementary'!$A$1,MATCH(CT$5,'Daten Elementary'!$A:$A,0)-1,MATCH(AS70,'Daten Elementary'!$A$424:$ADO$424,0)-1)),0,OFFSET('Daten Elementary'!$A$1,MATCH(CT$5,'Daten Elementary'!$A:$A,0)-1,MATCH(AS70,'Daten Elementary'!$A$424:$ADO$424,0)-1))*1000000</f>
        <v>2.1486561999999996</v>
      </c>
      <c r="CU70" s="313">
        <f t="shared" ca="1" si="16"/>
        <v>2.8596757299999997</v>
      </c>
      <c r="CV70" s="312">
        <f ca="1">IF(ISERROR(OFFSET('Daten Elementary'!$A$1,MATCH(CV$5,'Daten Elementary'!$A:$A,0)-1,MATCH($AT70,'Daten Elementary'!$A$424:$ADO$424,0)-1)),0,OFFSET('Daten Elementary'!$A$1,MATCH(CV$5,'Daten Elementary'!$A:$A,0)-1,MATCH($AT70,'Daten Elementary'!$A$424:$ADO$424,0)-1))*1000000</f>
        <v>2.8596756999999999</v>
      </c>
      <c r="CW70" s="305">
        <f t="shared" ca="1" si="17"/>
        <v>0.99999998950930014</v>
      </c>
      <c r="CX70" s="314">
        <f ca="1">IF(ISERROR(OFFSET('Daten Elementary'!$A$1,MATCH(CX$5,'Daten Elementary'!$A:$A,0)-1,MATCH(AM70,'Daten Elementary'!$A$424:$ADO$424,0)-1)),0,OFFSET('Daten Elementary'!$A$1,MATCH(CX$5,'Daten Elementary'!$A:$A,0)-1,MATCH(AM70,'Daten Elementary'!$A$424:$ADO$424,0)-1))*1000000</f>
        <v>6.4585775999999998E-2</v>
      </c>
      <c r="CY70" s="314">
        <f ca="1">IF(ISERROR(OFFSET('Daten Elementary'!$A$1,MATCH(CY$5,'Daten Elementary'!$A:$A,0)-1,MATCH(AN70,'Daten Elementary'!$A$424:$ADO$424,0)-1)),0,OFFSET('Daten Elementary'!$A$1,MATCH(CY$5,'Daten Elementary'!$A:$A,0)-1,MATCH(AN70,'Daten Elementary'!$A$424:$ADO$424,0)-1))*1000000</f>
        <v>0</v>
      </c>
      <c r="CZ70" s="314">
        <f ca="1">IF(ISERROR(OFFSET('Daten Elementary'!$A$1,MATCH(CZ$5,'Daten Elementary'!$A:$A,0)-1,MATCH(AO70,'Daten Elementary'!$A$424:$ADO$424,0)-1)),0,OFFSET('Daten Elementary'!$A$1,MATCH(CZ$5,'Daten Elementary'!$A:$A,0)-1,MATCH(AO70,'Daten Elementary'!$A$424:$ADO$424,0)-1))*1000000</f>
        <v>0.414767</v>
      </c>
      <c r="DA70" s="314">
        <f ca="1">IF(ISERROR(OFFSET('Daten Elementary'!$A$1,MATCH(DA$5,'Daten Elementary'!$A:$A,0)-1,MATCH(AP70,'Daten Elementary'!$A$424:$ADO$424,0)-1)),0,OFFSET('Daten Elementary'!$A$1,MATCH(DA$5,'Daten Elementary'!$A:$A,0)-1,MATCH(AP70,'Daten Elementary'!$A$424:$ADO$424,0)-1))*1000000</f>
        <v>0</v>
      </c>
      <c r="DB70" s="314">
        <f t="shared" ca="1" si="18"/>
        <v>0.47935277599999998</v>
      </c>
      <c r="DC70" s="314">
        <f ca="1">IF(ISERROR(OFFSET('Daten Elementary'!$A$1,MATCH(DC$5,'Daten Elementary'!$A:$A,0)-1,MATCH(AQ70,'Daten Elementary'!$A$424:$ADO$424,0)-1)),0,OFFSET('Daten Elementary'!$A$1,MATCH(DC$5,'Daten Elementary'!$A:$A,0)-1,MATCH(AQ70,'Daten Elementary'!$A$424:$ADO$424,0)-1))*1000000</f>
        <v>2.7701861999999999</v>
      </c>
      <c r="DD70" s="314">
        <f ca="1">IF(ISERROR(OFFSET('Daten Elementary'!$A$1,MATCH(DD$5,'Daten Elementary'!$A:$A,0)-1,MATCH(AR70,'Daten Elementary'!$A$424:$ADO$424,0)-1)),0,OFFSET('Daten Elementary'!$A$1,MATCH(DD$5,'Daten Elementary'!$A:$A,0)-1,MATCH(AR70,'Daten Elementary'!$A$424:$ADO$424,0)-1))*1000000</f>
        <v>0.61435649999999997</v>
      </c>
      <c r="DE70" s="314">
        <f ca="1">IF(ISERROR(OFFSET('Daten Elementary'!$A$1,MATCH(DE$5,'Daten Elementary'!$A:$A,0)-1,MATCH(AS70,'Daten Elementary'!$A$424:$ADO$424,0)-1)),0,OFFSET('Daten Elementary'!$A$1,MATCH(DE$5,'Daten Elementary'!$A:$A,0)-1,MATCH(AS70,'Daten Elementary'!$A$424:$ADO$424,0)-1))*1000000</f>
        <v>3.7811570000000003</v>
      </c>
      <c r="DF70" s="315">
        <f t="shared" ca="1" si="19"/>
        <v>7.645052476</v>
      </c>
      <c r="DG70" s="314">
        <f ca="1">IF(ISERROR(OFFSET('Daten Elementary'!$A$1,MATCH(DG$5,'Daten Elementary'!$A:$A,0)-1,MATCH($AT70,'Daten Elementary'!$A$424:$ADO$424,0)-1)),0,OFFSET('Daten Elementary'!$A$1,MATCH(DG$5,'Daten Elementary'!$A:$A,0)-1,MATCH($AT70,'Daten Elementary'!$A$424:$ADO$424,0)-1))*1000000</f>
        <v>7.6450525000000011</v>
      </c>
      <c r="DH70" s="305">
        <f t="shared" ca="1" si="20"/>
        <v>1.0000000031392853</v>
      </c>
      <c r="DI70" s="316">
        <f ca="1">IF(ISERROR(OFFSET('Daten Elementary'!$A$1,MATCH(DI$5,'Daten Elementary'!$A:$A,0)-1,MATCH(AM70,'Daten Elementary'!$A$424:$ADO$424,0)-1)),0,OFFSET('Daten Elementary'!$A$1,MATCH(DI$5,'Daten Elementary'!$A:$A,0)-1,MATCH(AM70,'Daten Elementary'!$A$424:$ADO$424,0)-1))*1000000</f>
        <v>0.47355000000000003</v>
      </c>
      <c r="DJ70" s="316">
        <f ca="1">IF(ISERROR(OFFSET('Daten Elementary'!$A$1,MATCH(DJ$5,'Daten Elementary'!$A:$A,0)-1,MATCH(AN70,'Daten Elementary'!$A$424:$ADO$424,0)-1)),0,OFFSET('Daten Elementary'!$A$1,MATCH(DJ$5,'Daten Elementary'!$A:$A,0)-1,MATCH(AN70,'Daten Elementary'!$A$424:$ADO$424,0)-1))*1000000</f>
        <v>0</v>
      </c>
      <c r="DK70" s="316">
        <f ca="1">IF(ISERROR(OFFSET('Daten Elementary'!$A$1,MATCH(DK$5,'Daten Elementary'!$A:$A,0)-1,MATCH(AO70,'Daten Elementary'!$A$424:$ADO$424,0)-1)),0,OFFSET('Daten Elementary'!$A$1,MATCH(DK$5,'Daten Elementary'!$A:$A,0)-1,MATCH(AO70,'Daten Elementary'!$A$424:$ADO$424,0)-1))*1000000</f>
        <v>1.3280059</v>
      </c>
      <c r="DL70" s="316">
        <f ca="1">IF(ISERROR(OFFSET('Daten Elementary'!$A$1,MATCH(DL$5,'Daten Elementary'!$A:$A,0)-1,MATCH(AP70,'Daten Elementary'!$A$424:$ADO$424,0)-1)),0,OFFSET('Daten Elementary'!$A$1,MATCH(DL$5,'Daten Elementary'!$A:$A,0)-1,MATCH(AP70,'Daten Elementary'!$A$424:$ADO$424,0)-1))*1000000</f>
        <v>0</v>
      </c>
      <c r="DM70" s="316">
        <f t="shared" ca="1" si="21"/>
        <v>1.8015558999999999</v>
      </c>
      <c r="DN70" s="316">
        <f ca="1">IF(ISERROR(OFFSET('Daten Elementary'!$A$1,MATCH(DN$5,'Daten Elementary'!$A:$A,0)-1,MATCH(AQ70,'Daten Elementary'!$A$424:$ADO$424,0)-1)),0,OFFSET('Daten Elementary'!$A$1,MATCH(DN$5,'Daten Elementary'!$A:$A,0)-1,MATCH(AQ70,'Daten Elementary'!$A$424:$ADO$424,0)-1))*1000000</f>
        <v>1.2071046999999999</v>
      </c>
      <c r="DO70" s="316">
        <f ca="1">IF(ISERROR(OFFSET('Daten Elementary'!$A$1,MATCH(DO$5,'Daten Elementary'!$A:$A,0)-1,MATCH(AR70,'Daten Elementary'!$A$424:$ADO$424,0)-1)),0,OFFSET('Daten Elementary'!$A$1,MATCH(DO$5,'Daten Elementary'!$A:$A,0)-1,MATCH(AR70,'Daten Elementary'!$A$424:$ADO$424,0)-1))*1000000</f>
        <v>1.8965050999999999</v>
      </c>
      <c r="DP70" s="316">
        <f ca="1">IF(ISERROR(OFFSET('Daten Elementary'!$A$1,MATCH(DP$5,'Daten Elementary'!$A:$A,0)-1,MATCH(AS70,'Daten Elementary'!$A$424:$ADO$424,0)-1)),0,OFFSET('Daten Elementary'!$A$1,MATCH(DP$5,'Daten Elementary'!$A:$A,0)-1,MATCH(AS70,'Daten Elementary'!$A$424:$ADO$424,0)-1))*1000000</f>
        <v>19.309189</v>
      </c>
      <c r="DQ70" s="317">
        <f t="shared" ca="1" si="22"/>
        <v>24.214354700000001</v>
      </c>
      <c r="DR70" s="316">
        <f ca="1">IF(ISERROR(OFFSET('Daten Elementary'!$A$1,MATCH(DR$5,'Daten Elementary'!$A:$A,0)-1,MATCH($AT70,'Daten Elementary'!$A$424:$ADO$424,0)-1)),0,OFFSET('Daten Elementary'!$A$1,MATCH(DR$5,'Daten Elementary'!$A:$A,0)-1,MATCH($AT70,'Daten Elementary'!$A$424:$ADO$424,0)-1))*1000000</f>
        <v>24.214355000000001</v>
      </c>
      <c r="DS70" s="305">
        <f t="shared" ca="1" si="23"/>
        <v>1.0000000123893453</v>
      </c>
      <c r="DT70" s="318">
        <f ca="1">IF(ISERROR(OFFSET('Daten UBP13'!$A$1,MATCH(DT$5,'Daten UBP13'!$A:$A,0)-1,MATCH(AM70,'Daten UBP13'!$A$424:$AEG$424,0)-1)),0,OFFSET('Daten UBP13'!$A$1,MATCH(DT$5,'Daten UBP13'!$A:$A,0)-1,MATCH(AM70,'Daten UBP13'!$A$424:$AEG$424,0)-1))</f>
        <v>5.2458723999999997</v>
      </c>
      <c r="DU70" s="318">
        <f ca="1">IF(ISERROR(OFFSET('Daten UBP13'!$A$1,MATCH(DU$5,'Daten UBP13'!$A:$A,0)-1,MATCH(AN70,'Daten UBP13'!$A$424:$AEG$424,0)-1)),0,OFFSET('Daten UBP13'!$A$1,MATCH(DU$5,'Daten UBP13'!$A:$A,0)-1,MATCH(AN70,'Daten UBP13'!$A$424:$AEG$424,0)-1))</f>
        <v>0</v>
      </c>
      <c r="DV70" s="318">
        <f ca="1">IF(ISERROR(OFFSET('Daten UBP13'!$A$1,MATCH(DV$5,'Daten UBP13'!$A:$A,0)-1,MATCH(AO70,'Daten UBP13'!$A$424:$AEG$424,0)-1)),0,OFFSET('Daten UBP13'!$A$1,MATCH(DV$5,'Daten UBP13'!$A:$A,0)-1,MATCH(AO70,'Daten UBP13'!$A$424:$AEG$424,0)-1))</f>
        <v>2.7176543999999998</v>
      </c>
      <c r="DW70" s="318">
        <f ca="1">IF(ISERROR(OFFSET('Daten UBP13'!$A$1,MATCH(DW$5,'Daten UBP13'!$A:$A,0)-1,MATCH(AP70,'Daten UBP13'!$A$424:$AEG$424,0)-1)),0,OFFSET('Daten UBP13'!$A$1,MATCH(DW$5,'Daten UBP13'!$A:$A,0)-1,MATCH(AP70,'Daten UBP13'!$A$424:$AEG$424,0)-1))</f>
        <v>0</v>
      </c>
      <c r="DX70" s="318">
        <f t="shared" ca="1" si="24"/>
        <v>7.9635267999999995</v>
      </c>
      <c r="DY70" s="318">
        <f ca="1">IF(ISERROR(OFFSET('Daten UBP13'!$A$1,MATCH(DY$5,'Daten UBP13'!$A:$A,0)-1,MATCH(AQ70,'Daten UBP13'!$A$424:$AEG$424,0)-1)),0,OFFSET('Daten UBP13'!$A$1,MATCH(DY$5,'Daten UBP13'!$A:$A,0)-1,MATCH(AQ70,'Daten UBP13'!$A$424:$AEG$424,0)-1))</f>
        <v>0.88658075000000003</v>
      </c>
      <c r="DZ70" s="318">
        <f ca="1">IF(ISERROR(OFFSET('Daten UBP13'!$A$1,MATCH(DZ$5,'Daten UBP13'!$A:$A,0)-1,MATCH(AR70,'Daten UBP13'!$A$424:$AEG$424,0)-1)),0,OFFSET('Daten UBP13'!$A$1,MATCH(DZ$5,'Daten UBP13'!$A:$A,0)-1,MATCH(AR70,'Daten UBP13'!$A$424:$AEG$424,0)-1))</f>
        <v>1.4734984</v>
      </c>
      <c r="EA70" s="318">
        <f ca="1">IF(ISERROR(OFFSET('Daten UBP13'!$A$1,MATCH(EA$5,'Daten UBP13'!$A:$A,0)-1,MATCH(AS70,'Daten UBP13'!$A$424:$AEG$424,0)-1)),0,OFFSET('Daten UBP13'!$A$1,MATCH(EA$5,'Daten UBP13'!$A:$A,0)-1,MATCH(AS70,'Daten UBP13'!$A$424:$AEG$424,0)-1))</f>
        <v>10.299369</v>
      </c>
      <c r="EB70" s="319">
        <f t="shared" ca="1" si="25"/>
        <v>20.62297495</v>
      </c>
      <c r="EC70" s="318">
        <f ca="1">IF(ISERROR(OFFSET('Daten UBP13'!$A$1,MATCH(EC$5,'Daten UBP13'!$A:$A,0)-1,MATCH(AT70,'Daten UBP13'!$A$424:$AEG$424,0)-1)),0,OFFSET('Daten UBP13'!$A$1,MATCH(EC$5,'Daten UBP13'!$A:$A,0)-1,MATCH(AT70,'Daten UBP13'!$A$424:$AEG$424,0)-1))</f>
        <v>20.622975</v>
      </c>
      <c r="ED70" s="305">
        <f t="shared" ca="1" si="26"/>
        <v>1.0000000024244804</v>
      </c>
      <c r="EE70" s="320">
        <f ca="1">IF(ISERROR(OFFSET('Daten ReCiPe'!$A$1,MATCH(EE$5,'Daten ReCiPe'!$A:$A,0)-1,MATCH(AM70,'Daten ReCiPe'!$A$424:$ADO$424,0)-1)),0,OFFSET('Daten ReCiPe'!$A$1,MATCH(EE$5,'Daten ReCiPe'!$A:$A,0)-1,MATCH(AM70,'Daten ReCiPe'!$A$424:$ADO$424,0)-1))*1000</f>
        <v>3.1690664E-3</v>
      </c>
      <c r="EF70" s="320">
        <f ca="1">IF(ISERROR(OFFSET('Daten ReCiPe'!$A$1,MATCH(EF$5,'Daten ReCiPe'!$A:$A,0)-1,MATCH(AN70,'Daten ReCiPe'!$A$424:$ADO$424,0)-1)),0,OFFSET('Daten ReCiPe'!$A$1,MATCH(EF$5,'Daten ReCiPe'!$A:$A,0)-1,MATCH(AN70,'Daten ReCiPe'!$A$424:$ADO$424,0)-1))*1000</f>
        <v>0</v>
      </c>
      <c r="EG70" s="320">
        <f ca="1">IF(ISERROR(OFFSET('Daten ReCiPe'!$A$1,MATCH(EG$5,'Daten ReCiPe'!$A:$A,0)-1,MATCH(AO70,'Daten ReCiPe'!$A$424:$ADO$424,0)-1)),0,OFFSET('Daten ReCiPe'!$A$1,MATCH(EG$5,'Daten ReCiPe'!$A:$A,0)-1,MATCH(AO70,'Daten ReCiPe'!$A$424:$ADO$424,0)-1))*1000</f>
        <v>7.2781727000000004E-2</v>
      </c>
      <c r="EH70" s="320">
        <f ca="1">IF(ISERROR(OFFSET('Daten ReCiPe'!$A$1,MATCH(EH$5,'Daten ReCiPe'!$A:$A,0)-1,MATCH(AP70,'Daten ReCiPe'!$A$424:$ADO$424,0)-1)),0,OFFSET('Daten ReCiPe'!$A$1,MATCH(EH$5,'Daten ReCiPe'!$A:$A,0)-1,MATCH(AP70,'Daten ReCiPe'!$A$424:$ADO$424,0)-1))*1000</f>
        <v>0</v>
      </c>
      <c r="EI70" s="320">
        <f t="shared" ca="1" si="27"/>
        <v>7.5950793400000008E-2</v>
      </c>
      <c r="EJ70" s="320">
        <f ca="1">IF(ISERROR(OFFSET('Daten ReCiPe'!$A$1,MATCH(EJ$5,'Daten ReCiPe'!$A:$A,0)-1,MATCH(AQ70,'Daten ReCiPe'!$A$424:$ADO$424,0)-1)),0,OFFSET('Daten ReCiPe'!$A$1,MATCH(EJ$5,'Daten ReCiPe'!$A:$A,0)-1,MATCH(AQ70,'Daten ReCiPe'!$A$424:$ADO$424,0)-1))*1000</f>
        <v>8.0676661999999996E-2</v>
      </c>
      <c r="EK70" s="320">
        <f ca="1">IF(ISERROR(OFFSET('Daten ReCiPe'!$A$1,MATCH(EK$5,'Daten ReCiPe'!$A:$A,0)-1,MATCH(AR70,'Daten ReCiPe'!$A$424:$ADO$424,0)-1)),0,OFFSET('Daten ReCiPe'!$A$1,MATCH(EK$5,'Daten ReCiPe'!$A:$A,0)-1,MATCH(AR70,'Daten ReCiPe'!$A$424:$ADO$424,0)-1))*1000</f>
        <v>0.11085950999999999</v>
      </c>
      <c r="EL70" s="320">
        <f ca="1">IF(ISERROR(OFFSET('Daten ReCiPe'!$A$1,MATCH(EL$5,'Daten ReCiPe'!$A:$A,0)-1,MATCH(AS70,'Daten ReCiPe'!$A$424:$ADO$424,0)-1)),0,OFFSET('Daten ReCiPe'!$A$1,MATCH(EL$5,'Daten ReCiPe'!$A:$A,0)-1,MATCH(AS70,'Daten ReCiPe'!$A$424:$ADO$424,0)-1))*1000</f>
        <v>0.57077602999999999</v>
      </c>
      <c r="EM70" s="321">
        <f t="shared" ca="1" si="28"/>
        <v>0.83826299540000004</v>
      </c>
      <c r="EN70" s="320">
        <f ca="1">IF(ISERROR(OFFSET('Daten ReCiPe'!$A$1,MATCH(EN$5,'Daten ReCiPe'!$A:$A,0)-1,MATCH(AT70,'Daten ReCiPe'!$A$424:$ADO$424,0)-1)),0,OFFSET('Daten ReCiPe'!$A$1,MATCH(EN$5,'Daten ReCiPe'!$A:$A,0)-1,MATCH(AT70,'Daten ReCiPe'!$A$424:$ADO$424,0)-1))*1000</f>
        <v>0.83826299000000004</v>
      </c>
      <c r="EO70" s="305">
        <f t="shared" ca="1" si="29"/>
        <v>0.99999999355810765</v>
      </c>
      <c r="EP70" s="322">
        <f ca="1">IF(ISERROR(OFFSET('Daten Elementary'!$A$1,MATCH(EP$5,'Daten Elementary'!$A:$A,0)-1,MATCH(AM70,'Daten Elementary'!$A$424:$ADO$424,0)-1)),0,OFFSET('Daten Elementary'!$A$1,MATCH(EP$5,'Daten Elementary'!$A:$A,0)-1,MATCH(AM70,'Daten Elementary'!$A$424:$ADO$424,0)-1))*1000000</f>
        <v>2.0996E-4</v>
      </c>
      <c r="EQ70" s="322">
        <f ca="1">IF(ISERROR(OFFSET('Daten Elementary'!$A$1,MATCH(EQ$5,'Daten Elementary'!$A:$A,0)-1,MATCH(AN70,'Daten Elementary'!$A$424:$ADO$424,0)-1)),0,OFFSET('Daten Elementary'!$A$1,MATCH(EQ$5,'Daten Elementary'!$A:$A,0)-1,MATCH(AN70,'Daten Elementary'!$A$424:$ADO$424,0)-1))*1000000</f>
        <v>0</v>
      </c>
      <c r="ER70" s="322">
        <f ca="1">IF(ISERROR(OFFSET('Daten Elementary'!$A$1,MATCH(ER$5,'Daten Elementary'!$A:$A,0)-1,MATCH(AO70,'Daten Elementary'!$A$424:$ADO$424,0)-1)),0,OFFSET('Daten Elementary'!$A$1,MATCH(ER$5,'Daten Elementary'!$A:$A,0)-1,MATCH(AO70,'Daten Elementary'!$A$424:$ADO$424,0)-1))*1000000</f>
        <v>1.2890509000000001</v>
      </c>
      <c r="ES70" s="322">
        <f ca="1">IF(ISERROR(OFFSET('Daten Elementary'!$A$1,MATCH(ES$5,'Daten Elementary'!$A:$A,0)-1,MATCH(AP70,'Daten Elementary'!$A$424:$ADO$424,0)-1)),0,OFFSET('Daten Elementary'!$A$1,MATCH(ES$5,'Daten Elementary'!$A:$A,0)-1,MATCH(AP70,'Daten Elementary'!$A$424:$ADO$424,0)-1))*1000000</f>
        <v>0</v>
      </c>
      <c r="ET70" s="322">
        <f t="shared" ca="1" si="30"/>
        <v>1.2892608600000002</v>
      </c>
      <c r="EU70" s="322">
        <f ca="1">IF(ISERROR(OFFSET('Daten Elementary'!$A$1,MATCH(EU$5,'Daten Elementary'!$A:$A,0)-1,MATCH(AQ70,'Daten Elementary'!$A$424:$ADO$424,0)-1)),0,OFFSET('Daten Elementary'!$A$1,MATCH(EU$5,'Daten Elementary'!$A:$A,0)-1,MATCH(AQ70,'Daten Elementary'!$A$424:$ADO$424,0)-1))*1000000</f>
        <v>1.5272467000000001</v>
      </c>
      <c r="EV70" s="322">
        <f ca="1">IF(ISERROR(OFFSET('Daten Elementary'!$A$1,MATCH(EV$5,'Daten Elementary'!$A:$A,0)-1,MATCH(AR70,'Daten Elementary'!$A$424:$ADO$424,0)-1)),0,OFFSET('Daten Elementary'!$A$1,MATCH(EV$5,'Daten Elementary'!$A:$A,0)-1,MATCH(AR70,'Daten Elementary'!$A$424:$ADO$424,0)-1))*1000000</f>
        <v>3.3587045</v>
      </c>
      <c r="EW70" s="322">
        <f ca="1">IF(ISERROR(OFFSET('Daten Elementary'!$A$1,MATCH(EW$5,'Daten Elementary'!$A:$A,0)-1,MATCH(AS70,'Daten Elementary'!$A$424:$ADO$424,0)-1)),0,OFFSET('Daten Elementary'!$A$1,MATCH(EW$5,'Daten Elementary'!$A:$A,0)-1,MATCH(AS70,'Daten Elementary'!$A$424:$ADO$424,0)-1))*1000000</f>
        <v>7.5935934999999999</v>
      </c>
      <c r="EX70" s="323">
        <f t="shared" ca="1" si="31"/>
        <v>13.768805560000001</v>
      </c>
      <c r="EY70" s="322">
        <f ca="1">IF(ISERROR(OFFSET('Daten Elementary'!$A$1,MATCH(EY$5,'Daten Elementary'!$A:$A,0)-1,MATCH($AT70,'Daten Elementary'!$A$424:$ADO$424,0)-1)),0,OFFSET('Daten Elementary'!$A$1,MATCH(EY$5,'Daten Elementary'!$A:$A,0)-1,MATCH($AT70,'Daten Elementary'!$A$424:$ADO$424,0)-1))*1000000</f>
        <v>13.768806000000001</v>
      </c>
      <c r="EZ70" s="305">
        <f t="shared" ca="1" si="32"/>
        <v>1.0000000319562943</v>
      </c>
      <c r="FA70" s="314">
        <f ca="1">IF(ISERROR(OFFSET('Daten Elementary'!$A$1,MATCH(FA$5,'Daten Elementary'!$A:$A,0)-1,MATCH(AM70,'Daten Elementary'!$A$424:$ADO$424,0)-1)),0,OFFSET('Daten Elementary'!$A$1,MATCH(FA$5,'Daten Elementary'!$A:$A,0)-1,MATCH(AM70,'Daten Elementary'!$A$424:$ADO$424,0)-1))*1000</f>
        <v>3.3070000000000002E-2</v>
      </c>
      <c r="FB70" s="314">
        <f ca="1">IF(ISERROR(OFFSET('Daten Elementary'!$A$1,MATCH(FB$5,'Daten Elementary'!$A:$A,0)-1,MATCH(AN70,'Daten Elementary'!$A$424:$ADO$424,0)-1)),0,OFFSET('Daten Elementary'!$A$1,MATCH(FB$5,'Daten Elementary'!$A:$A,0)-1,MATCH(AN70,'Daten Elementary'!$A$424:$ADO$424,0)-1))*1000</f>
        <v>0</v>
      </c>
      <c r="FC70" s="314">
        <f ca="1">IF(ISERROR(OFFSET('Daten Elementary'!$A$1,MATCH(FC$5,'Daten Elementary'!$A:$A,0)-1,MATCH(AO70,'Daten Elementary'!$A$424:$ADO$424,0)-1)),0,OFFSET('Daten Elementary'!$A$1,MATCH(FC$5,'Daten Elementary'!$A:$A,0)-1,MATCH(AO70,'Daten Elementary'!$A$424:$ADO$424,0)-1))*1000</f>
        <v>0.42546019000000002</v>
      </c>
      <c r="FD70" s="314">
        <f ca="1">IF(ISERROR(OFFSET('Daten Elementary'!$A$1,MATCH(FD$5,'Daten Elementary'!$A:$A,0)-1,MATCH(AP70,'Daten Elementary'!$A$424:$ADO$424,0)-1)),0,OFFSET('Daten Elementary'!$A$1,MATCH(FD$5,'Daten Elementary'!$A:$A,0)-1,MATCH(AP70,'Daten Elementary'!$A$424:$ADO$424,0)-1))*1000</f>
        <v>0</v>
      </c>
      <c r="FE70" s="314">
        <f t="shared" ca="1" si="33"/>
        <v>0.45853019</v>
      </c>
      <c r="FF70" s="314">
        <f ca="1">IF(ISERROR(OFFSET('Daten Elementary'!$A$1,MATCH(FF$5,'Daten Elementary'!$A:$A,0)-1,MATCH(AQ70,'Daten Elementary'!$A$424:$ADO$424,0)-1)),0,OFFSET('Daten Elementary'!$A$1,MATCH(FF$5,'Daten Elementary'!$A:$A,0)-1,MATCH(AQ70,'Daten Elementary'!$A$424:$ADO$424,0)-1))*1000</f>
        <v>0.6165349</v>
      </c>
      <c r="FG70" s="314">
        <f ca="1">IF(ISERROR(OFFSET('Daten Elementary'!$A$1,MATCH(FG$5,'Daten Elementary'!$A:$A,0)-1,MATCH(AR70,'Daten Elementary'!$A$424:$ADO$424,0)-1)),0,OFFSET('Daten Elementary'!$A$1,MATCH(FG$5,'Daten Elementary'!$A:$A,0)-1,MATCH(AR70,'Daten Elementary'!$A$424:$ADO$424,0)-1))*1000</f>
        <v>0.74265737999999992</v>
      </c>
      <c r="FH70" s="314">
        <f ca="1">IF(ISERROR(OFFSET('Daten Elementary'!$A$1,MATCH(FH$5,'Daten Elementary'!$A:$A,0)-1,MATCH(AS70,'Daten Elementary'!$A$424:$ADO$424,0)-1)),0,OFFSET('Daten Elementary'!$A$1,MATCH(FH$5,'Daten Elementary'!$A:$A,0)-1,MATCH(AS70,'Daten Elementary'!$A$424:$ADO$424,0)-1))*1000</f>
        <v>4.3532117000000001</v>
      </c>
      <c r="FI70" s="315">
        <f t="shared" ca="1" si="34"/>
        <v>6.1709341700000007</v>
      </c>
      <c r="FJ70" s="314">
        <f ca="1">IF(ISERROR(OFFSET('Daten Elementary'!$A$1,MATCH(FJ$5,'Daten Elementary'!$A:$A,0)-1,MATCH($AT70,'Daten Elementary'!$A$424:$ADO$424,0)-1)),0,OFFSET('Daten Elementary'!$A$1,MATCH(FJ$5,'Daten Elementary'!$A:$A,0)-1,MATCH($AT70,'Daten Elementary'!$A$424:$ADO$424,0)-1))*1000</f>
        <v>6.1709342000000005</v>
      </c>
      <c r="FK70" s="305">
        <f t="shared" ca="1" si="35"/>
        <v>1.0000000048615005</v>
      </c>
      <c r="FL70" s="314">
        <f ca="1">IF(ISERROR(OFFSET('Daten Elementary'!$A$1,MATCH(FL$5,'Daten Elementary'!$A:$A,0)-1,MATCH(AM70,'Daten Elementary'!$A$424:$ADO$424,0)-1)),0,OFFSET('Daten Elementary'!$A$1,MATCH(FL$5,'Daten Elementary'!$A:$A,0)-1,MATCH(AM70,'Daten Elementary'!$A$424:$ADO$424,0)-1))</f>
        <v>0</v>
      </c>
      <c r="FM70" s="314">
        <f ca="1">IF(ISERROR(OFFSET('Daten Elementary'!$A$1,MATCH(FM$5,'Daten Elementary'!$A:$A,0)-1,MATCH(AN70,'Daten Elementary'!$A$424:$ADO$424,0)-1)),0,OFFSET('Daten Elementary'!$A$1,MATCH(FM$5,'Daten Elementary'!$A:$A,0)-1,MATCH(AN70,'Daten Elementary'!$A$424:$ADO$424,0)-1))</f>
        <v>0</v>
      </c>
      <c r="FN70" s="314">
        <f ca="1">IF(ISERROR(OFFSET('Daten Elementary'!$A$1,MATCH(FN$5,'Daten Elementary'!$A:$A,0)-1,MATCH(AO70,'Daten Elementary'!$A$424:$ADO$424,0)-1)),0,OFFSET('Daten Elementary'!$A$1,MATCH(FN$5,'Daten Elementary'!$A:$A,0)-1,MATCH(AO70,'Daten Elementary'!$A$424:$ADO$424,0)-1))</f>
        <v>0</v>
      </c>
      <c r="FO70" s="314">
        <f ca="1">IF(ISERROR(OFFSET('Daten Elementary'!$A$1,MATCH(FO$5,'Daten Elementary'!$A:$A,0)-1,MATCH(AP70,'Daten Elementary'!$A$424:$ADO$424,0)-1)),0,OFFSET('Daten Elementary'!$A$1,MATCH(FO$5,'Daten Elementary'!$A:$A,0)-1,MATCH(AP70,'Daten Elementary'!$A$424:$ADO$424,0)-1))</f>
        <v>0</v>
      </c>
      <c r="FP70" s="314">
        <f t="shared" ca="1" si="36"/>
        <v>0</v>
      </c>
      <c r="FQ70" s="314">
        <f ca="1">IF(ISERROR(OFFSET('Daten Elementary'!$A$1,MATCH(FQ$5,'Daten Elementary'!$A:$A,0)-1,MATCH(AQ70,'Daten Elementary'!$A$424:$ADO$424,0)-1)),0,OFFSET('Daten Elementary'!$A$1,MATCH(FQ$5,'Daten Elementary'!$A:$A,0)-1,MATCH(AQ70,'Daten Elementary'!$A$424:$ADO$424,0)-1))</f>
        <v>0</v>
      </c>
      <c r="FR70" s="314">
        <f ca="1">IF(ISERROR(OFFSET('Daten Elementary'!$A$1,MATCH(FR$5,'Daten Elementary'!$A:$A,0)-1,MATCH(AR70,'Daten Elementary'!$A$424:$ADO$424,0)-1)),0,OFFSET('Daten Elementary'!$A$1,MATCH(FR$5,'Daten Elementary'!$A:$A,0)-1,MATCH(AR70,'Daten Elementary'!$A$424:$ADO$424,0)-1))</f>
        <v>0</v>
      </c>
      <c r="FS70" s="314">
        <f ca="1">IF(ISERROR(OFFSET('Daten Elementary'!$A$1,MATCH(FS$5,'Daten Elementary'!$A:$A,0)-1,MATCH(AS70,'Daten Elementary'!$A$424:$ADO$424,0)-1)),0,OFFSET('Daten Elementary'!$A$1,MATCH(FS$5,'Daten Elementary'!$A:$A,0)-1,MATCH(AS70,'Daten Elementary'!$A$424:$ADO$424,0)-1))</f>
        <v>0</v>
      </c>
      <c r="FT70" s="315">
        <f t="shared" ca="1" si="37"/>
        <v>0</v>
      </c>
      <c r="FU70" s="314">
        <f ca="1">IF(ISERROR(OFFSET('Daten Elementary'!$A$1,MATCH(FU$5,'Daten Elementary'!$A:$A,0)-1,MATCH($AT70,'Daten Elementary'!$A$424:$ADO$424,0)-1)),0,OFFSET('Daten Elementary'!$A$1,MATCH(FU$5,'Daten Elementary'!$A:$A,0)-1,MATCH($AT70,'Daten Elementary'!$A$424:$ADO$424,0)-1))</f>
        <v>0</v>
      </c>
      <c r="FV70" s="305">
        <f t="shared" ca="1" si="38"/>
        <v>0</v>
      </c>
      <c r="FW70" s="324"/>
      <c r="FX70" s="231" t="str">
        <f t="shared" si="39"/>
        <v>Bahn CH, Strommix SBB (Fernverkehr)</v>
      </c>
      <c r="FY70" s="231" t="str">
        <f t="shared" ref="FY70:FY134" si="55">C70</f>
        <v>Bahn CH</v>
      </c>
      <c r="FZ70" s="231" t="str">
        <f t="shared" ref="FZ70:FZ134" si="56">IF(D70="-","",", "&amp;D70)</f>
        <v>, Strommix SBB</v>
      </c>
      <c r="GA70" s="231" t="str">
        <f t="shared" ref="GA70:GA134" si="57">IF(E70="-",""," ("&amp;E70&amp;")")</f>
        <v xml:space="preserve"> (Fernverkehr)</v>
      </c>
      <c r="GB70" s="231"/>
    </row>
    <row r="71" spans="1:184" ht="16.5" customHeight="1">
      <c r="A71" s="295"/>
      <c r="B71" s="333"/>
      <c r="C71" s="334" t="s">
        <v>129</v>
      </c>
      <c r="D71" s="334" t="s">
        <v>127</v>
      </c>
      <c r="E71" s="340" t="s">
        <v>138</v>
      </c>
      <c r="F71" s="33">
        <f>H71*G71</f>
        <v>159.35097999999999</v>
      </c>
      <c r="G71" s="33">
        <f>0.733*G70+0.266*G68</f>
        <v>543.86</v>
      </c>
      <c r="H71" s="98">
        <v>0.29299999999999998</v>
      </c>
      <c r="I71" s="88">
        <v>1</v>
      </c>
      <c r="J71" s="88"/>
      <c r="K71" s="86">
        <v>1</v>
      </c>
      <c r="L71" s="86"/>
      <c r="M71" s="86"/>
      <c r="N71" s="38" t="s">
        <v>99</v>
      </c>
      <c r="O71" s="6">
        <f ca="1">(IF(ISERROR(INDEX(INDIRECT($D$268),MATCH($AM71,$AM$4:$AM$275,0),MATCH(O$304,INDIRECT($E$268),0))*$I71/$AD71),0,INDEX(INDIRECT($D$268),MATCH($AM71,$AM$4:$AM$275,0),MATCH(O$304,INDIRECT($E$268),0))*$I71/$AD71)+IF(ISERROR(INDEX(INDIRECT($D$268),MATCH($AN71,$AN$4:$AN$275,0),MATCH(O$305,INDIRECT($E$268),0))*$J71/$AE71),0,INDEX(INDIRECT($D$268),MATCH($AN71,$AN$4:$AN$275,0),MATCH(O$305,INDIRECT($E$268),0))*$J71/$AE71))*$AC71/$F71</f>
        <v>8.0289089147741688E-2</v>
      </c>
      <c r="P71" s="6">
        <f ca="1">(IF(ISERROR(INDEX(INDIRECT($D$268),MATCH($AO71,$AO$4:$AO$275,0),MATCH(P$304,INDIRECT($E$268),0))*$I71/$AD71),0,INDEX(INDIRECT($D$268),MATCH($AO71,$AO$4:$AO$275,0),MATCH(P$304,INDIRECT($E$268),0))*$I71/$AD71)+IF(ISERROR(INDEX(INDIRECT($D$268),MATCH($AP71,$AP$4:$AP$275,0),MATCH(P$305,INDIRECT($E$268),0))*$J71/$AE71),0,INDEX(INDIRECT($D$268),MATCH($AP71,$AP$4:$AP$275,0),MATCH(P$305,INDIRECT($E$268),0))*$J71/$AE71))*$AC71/$F71</f>
        <v>0.83423563043038707</v>
      </c>
      <c r="Q71" s="6">
        <f ca="1">INDEX(INDIRECT($D$268),MATCH($AQ71,$AQ$4:$AQ$284,0),MATCH(Q$4,INDIRECT($E$268),0))*$K71*$AC71/$F71/$AF71</f>
        <v>0.54278353801150137</v>
      </c>
      <c r="R71" s="6">
        <f ca="1">INDEX(INDIRECT($D$268),MATCH($AR71,$AR$4:$AR$284,0),MATCH(R$4,INDIRECT($E$268),0))*$K71*$AC71/$F71/$AF71</f>
        <v>0.83338271317816814</v>
      </c>
      <c r="S71" s="6">
        <f ca="1">INDEX(INDIRECT($D$268),MATCH($AS71,$AS$4:$AS$284,0),MATCH(S$4,INDIRECT($E$268),0))*$K71*$AC71/$F71/$AF71</f>
        <v>5.0315600268037262</v>
      </c>
      <c r="T71" s="7">
        <f t="shared" ca="1" si="53"/>
        <v>7.3222509975715244</v>
      </c>
      <c r="U71" s="6">
        <f>IF($B$268=6,(IF(OR(AJ71="Benzin",AJ71="Diesel"),$AK71*INDEX('DIN EN 16258'!$I:$I,MATCH('mobitool-Faktoren v2.0'!$AI71,'DIN EN 16258'!$A:$A,0))*$I71/$AD71+$AL71*INDEX('DIN EN 16258'!$I:$I,MATCH('mobitool-Faktoren v2.0'!$AJ71,'DIN EN 16258'!$A:$A,0))*$I71/$AD71,IF(ISERROR($AK71*INDEX('DIN EN 16258'!$I:$I,MATCH('mobitool-Faktoren v2.0'!$AI71,'DIN EN 16258'!$A:$A,0))*$I71/$AD71),0,$AK71*INDEX('DIN EN 16258'!$I:$I,MATCH('mobitool-Faktoren v2.0'!$AI71,'DIN EN 16258'!$A:$A,0))*$I71/$AD71)+IF(ISERROR($AL71*INDEX('DIN EN 16258'!$I:$I,MATCH('mobitool-Faktoren v2.0'!$AJ71,'DIN EN 16258'!$A:$A,0))*$J71/$AE71),0,$AL71*INDEX('DIN EN 16258'!$I:$I,MATCH('mobitool-Faktoren v2.0'!$AJ71,'DIN EN 16258'!$A:$A,0))*$J71/$AE71)))*1000,
IF($B$268=1,(IF(OR(AJ71="Benzin",AJ71="Diesel"),$AK71*INDEX('DIN EN 16258'!$D:$D,MATCH('mobitool-Faktoren v2.0'!$AI71,'DIN EN 16258'!$A:$A,0))*$I71/$AD71+$AL71*INDEX('DIN EN 16258'!$D:$D,MATCH('mobitool-Faktoren v2.0'!$AJ71,'DIN EN 16258'!$A:$A,0))*$I71/$AD71,IF(ISERROR($AK71*INDEX('DIN EN 16258'!$D:$D,MATCH('mobitool-Faktoren v2.0'!$AI71,'DIN EN 16258'!$A:$A,0))*$I71/$AD71),0,$AK71*INDEX('DIN EN 16258'!$D:$D,MATCH('mobitool-Faktoren v2.0'!$AI71,'DIN EN 16258'!$A:$A,0))*$I71/$AD71)+IF(ISERROR($AL71*INDEX('DIN EN 16258'!$D:$D,MATCH('mobitool-Faktoren v2.0'!$AJ71,'DIN EN 16258'!$A:$A,0))*$J71/$AE71),0,$AL71*INDEX('DIN EN 16258'!$D:$D,MATCH('mobitool-Faktoren v2.0'!$AJ71,'DIN EN 16258'!$A:$A,0))*$J71/$AE71))),0))*$AC71/$F71</f>
        <v>0</v>
      </c>
      <c r="V71" s="6">
        <f>IF($B$268=6,(IF(OR(AJ71="Benzin",AJ71="Diesel"),$AK71*INDEX('DIN EN 16258'!$L:$L,MATCH('mobitool-Faktoren v2.0'!$AI71,'DIN EN 16258'!$A:$A,0))*$I71/$AD71+$AL71*INDEX('DIN EN 16258'!$L:$L,MATCH('mobitool-Faktoren v2.0'!$AJ71,'DIN EN 16258'!$A:$A,0))*$I71/$AD71,IF(ISERROR($AK71*INDEX('DIN EN 16258'!$L:$L,MATCH('mobitool-Faktoren v2.0'!$AI71,'DIN EN 16258'!$A:$A,0))*$I71/$AD71),0,$AK71*INDEX('DIN EN 16258'!$L:$L,MATCH('mobitool-Faktoren v2.0'!$AI71,'DIN EN 16258'!$A:$A,0))*$I71/$AD71)+IF(ISERROR($AL71*INDEX('DIN EN 16258'!$L:$L,MATCH('mobitool-Faktoren v2.0'!$AJ71,'DIN EN 16258'!$A:$A,0))*$J71/$AE71),0,$AL71*INDEX('DIN EN 16258'!$L:$L,MATCH('mobitool-Faktoren v2.0'!$AJ71,'DIN EN 16258'!$A:$A,0))*$J71/$AE71)))*1000,
IF($B$268=1,(IF(OR(AJ71="Benzin",AJ71="Diesel"),$AK71*INDEX('DIN EN 16258'!$F:$F,MATCH('mobitool-Faktoren v2.0'!$AI71,'DIN EN 16258'!$A:$A,0))*$I71/$AD71+$AL71*INDEX('DIN EN 16258'!$F:$F,MATCH('mobitool-Faktoren v2.0'!$AJ71,'DIN EN 16258'!$A:$A,0))*$I71/$AD71,IF(ISERROR($AK71*INDEX('DIN EN 16258'!$F:$F,MATCH('mobitool-Faktoren v2.0'!$AI71,'DIN EN 16258'!$A:$A,0))*$I71/$AD71),0,$AK71*INDEX('DIN EN 16258'!$F:$F,MATCH('mobitool-Faktoren v2.0'!$AI71,'DIN EN 16258'!$A:$A,0))*$I71/$AD71)+IF(ISERROR($AL71*INDEX('DIN EN 16258'!$F:$F,MATCH('mobitool-Faktoren v2.0'!$AJ71,'DIN EN 16258'!$A:$A,0))*$J71/$AE71),0,$AL71*INDEX('DIN EN 16258'!$F:$F,MATCH('mobitool-Faktoren v2.0'!$AJ71,'DIN EN 16258'!$A:$A,0))*$J71/$AE71))),0))*$AC71/$F71</f>
        <v>0.36415429583263192</v>
      </c>
      <c r="W71" s="39" t="s">
        <v>673</v>
      </c>
      <c r="X71" s="39" t="s">
        <v>162</v>
      </c>
      <c r="Y71" s="336"/>
      <c r="Z71" s="372"/>
      <c r="AA71" s="337"/>
      <c r="AB71" s="299"/>
      <c r="AC71" s="300">
        <v>159</v>
      </c>
      <c r="AD71" s="298">
        <v>1</v>
      </c>
      <c r="AE71" s="298"/>
      <c r="AF71" s="299">
        <v>1</v>
      </c>
      <c r="AG71" s="299"/>
      <c r="AH71" s="299"/>
      <c r="AI71" s="301" t="s">
        <v>632</v>
      </c>
      <c r="AJ71" s="301"/>
      <c r="AK71" s="329">
        <v>8.1043000000000004E-2</v>
      </c>
      <c r="AL71" s="329"/>
      <c r="AM71" s="331" t="s">
        <v>759</v>
      </c>
      <c r="AN71" s="202" t="s">
        <v>81</v>
      </c>
      <c r="AO71" s="331" t="s">
        <v>760</v>
      </c>
      <c r="AP71" s="202" t="s">
        <v>81</v>
      </c>
      <c r="AQ71" s="331" t="s">
        <v>761</v>
      </c>
      <c r="AR71" s="331" t="s">
        <v>762</v>
      </c>
      <c r="AS71" s="331" t="s">
        <v>763</v>
      </c>
      <c r="AT71" s="331" t="s">
        <v>764</v>
      </c>
      <c r="AU71" s="303">
        <f ca="1">IF(ISERROR(OFFSET('Daten KEA'!$A$1,MATCH(AU$5,'Daten KEA'!$A:$A,0)-1,MATCH(AM71,'Daten KEA'!$A$424:$ADO$424,0)-1)),0,OFFSET('Daten KEA'!$A$1,MATCH(AU$5,'Daten KEA'!$A:$A,0)-1,MATCH(AM71,'Daten KEA'!$A$424:$ADO$424,0)-1))+IF(ISERROR(AK71*INDEX('Energiefaktoren Ecoinvent'!$D:$D,MATCH('mobitool-Faktoren v2.0'!AI71,'Energiefaktoren Ecoinvent'!$A:$A,0))),0,AK71*INDEX('Energiefaktoren Ecoinvent'!$D:$D,MATCH('mobitool-Faktoren v2.0'!AI71,'Energiefaktoren Ecoinvent'!$A:$A,0)))+IF(OR(AJ71="Benzin",AJ71="Diesel"),IF(ISERROR(OFFSET('Daten KEA'!$A$1,MATCH(AV$5,'Daten KEA'!$A:$A,0)-1,MATCH(AN71,'Daten KEA'!$A$424:$ADO$424,0)-1)),0,OFFSET('Daten KEA'!$A$1,MATCH(AV$5,'Daten KEA'!$A:$A,0)-1,MATCH(AN71,'Daten KEA'!$A$424:$ADO$424,0)-1))+IF(ISERROR(AL71*INDEX('Energiefaktoren Ecoinvent'!$D:$D,MATCH('mobitool-Faktoren v2.0'!AJ71,'Energiefaktoren Ecoinvent'!$A:$A,0))),0,AL71*INDEX('Energiefaktoren Ecoinvent'!$D:$D,MATCH('mobitool-Faktoren v2.0'!AJ71,'Energiefaktoren Ecoinvent'!$A:$A,0))),0)</f>
        <v>0.29175480000000004</v>
      </c>
      <c r="AV71" s="303">
        <f ca="1">IF(OR(AJ71="Benzin",AJ71="Diesel"),0,IF(ISERROR(OFFSET('Daten KEA'!$A$1,MATCH(AV$5,'Daten KEA'!$A:$A,0)-1,MATCH(AN71,'Daten KEA'!$A$424:$ADO$424,0)-1)),0,OFFSET('Daten KEA'!$A$1,MATCH(AV$5,'Daten KEA'!$A:$A,0)-1,MATCH(AN71,'Daten KEA'!$A$424:$ADO$424,0)-1))+IF(ISERROR(AL71*INDEX('Energiefaktoren Ecoinvent'!$D:$D,MATCH('mobitool-Faktoren v2.0'!AJ71,'Energiefaktoren Ecoinvent'!$A:$A,0))),0,AL71*INDEX('Energiefaktoren Ecoinvent'!$D:$D,MATCH('mobitool-Faktoren v2.0'!AJ71,'Energiefaktoren Ecoinvent'!$A:$A,0))))</f>
        <v>0</v>
      </c>
      <c r="AW71" s="303">
        <f ca="1">IF(ISERROR(OFFSET('Daten KEA'!$A$1,MATCH(AW$5,'Daten KEA'!$A:$A,0)-1,MATCH(AO71,'Daten KEA'!$A$424:$ADO$424,0)-1)),0,OFFSET('Daten KEA'!$A$1,MATCH(AW$5,'Daten KEA'!$A:$A,0)-1,MATCH(AO71,'Daten KEA'!$A$424:$ADO$424,0)-1))-IF(ISERROR(AK71*INDEX('Energiefaktoren Ecoinvent'!$D:$D,MATCH('mobitool-Faktoren v2.0'!AI71,'Energiefaktoren Ecoinvent'!$A:$A,0))),0,AK71*INDEX('Energiefaktoren Ecoinvent'!$D:$D,MATCH('mobitool-Faktoren v2.0'!AI71,'Energiefaktoren Ecoinvent'!$A:$A,0)))+IF(OR(AJ71="Benzin",AJ71="Diesel"),IF(ISERROR(OFFSET('Daten KEA'!$A$1,MATCH(AX$5,'Daten KEA'!$A:$A,0)-1,MATCH(AP71,'Daten KEA'!$A$424:$ADO$424,0)-1)),0,OFFSET('Daten KEA'!$A$1,MATCH(AX$5,'Daten KEA'!$A:$A,0)-1,MATCH(AP71,'Daten KEA'!$A$424:$ADO$424,0)-1))-IF(ISERROR(AL71*INDEX('Energiefaktoren Ecoinvent'!$D:$D,MATCH('mobitool-Faktoren v2.0'!AJ71,'Energiefaktoren Ecoinvent'!$A:$A,0))),0,AL71*INDEX('Energiefaktoren Ecoinvent'!$D:$D,MATCH('mobitool-Faktoren v2.0'!AJ71,'Energiefaktoren Ecoinvent'!$A:$A,0))),0)</f>
        <v>7.8036069999999957E-2</v>
      </c>
      <c r="AX71" s="303">
        <f ca="1">IF(OR(AJ71="Benzin",AJ71="Diesel"),0,IF(ISERROR(OFFSET('Daten KEA'!$A$1,MATCH(AX$5,'Daten KEA'!$A:$A,0)-1,MATCH(AP71,'Daten KEA'!$A$424:$ADO$424,0)-1)),0,OFFSET('Daten KEA'!$A$1,MATCH(AX$5,'Daten KEA'!$A:$A,0)-1,MATCH(AP71,'Daten KEA'!$A$424:$ADO$424,0)-1))-IF(ISERROR(AL71*INDEX('Energiefaktoren Ecoinvent'!$D:$D,MATCH('mobitool-Faktoren v2.0'!AJ71,'Energiefaktoren Ecoinvent'!$A:$A,0))),0,AL71*INDEX('Energiefaktoren Ecoinvent'!$D:$D,MATCH('mobitool-Faktoren v2.0'!AJ71,'Energiefaktoren Ecoinvent'!$A:$A,0))))</f>
        <v>0</v>
      </c>
      <c r="AY71" s="303">
        <f t="shared" ref="AY71:AY135" ca="1" si="58">SUM(AU71:AX71)</f>
        <v>0.36979086999999999</v>
      </c>
      <c r="AZ71" s="303">
        <f ca="1">IF(ISERROR(OFFSET('Daten KEA'!$A$1,MATCH(AZ$5,'Daten KEA'!$A:$A,0)-1,MATCH(AQ71,'Daten KEA'!$A$424:$ADO$424,0)-1)),0,OFFSET('Daten KEA'!$A$1,MATCH(AZ$5,'Daten KEA'!$A:$A,0)-1,MATCH(AQ71,'Daten KEA'!$A$424:$ADO$424,0)-1))</f>
        <v>1.4490614000000001E-2</v>
      </c>
      <c r="BA71" s="303">
        <f ca="1">IF(ISERROR(OFFSET('Daten KEA'!$A$1,MATCH(BA$5,'Daten KEA'!$A:$A,0)-1,MATCH(AR71,'Daten KEA'!$A$424:$ADO$424,0)-1)),0,OFFSET('Daten KEA'!$A$1,MATCH(BA$5,'Daten KEA'!$A:$A,0)-1,MATCH(AR71,'Daten KEA'!$A$424:$ADO$424,0)-1))</f>
        <v>1.931567E-2</v>
      </c>
      <c r="BB71" s="303">
        <f ca="1">IF(ISERROR(OFFSET('Daten KEA'!$A$1,MATCH(BB$5,'Daten KEA'!$A:$A,0)-1,MATCH(AS71,'Daten KEA'!$A$424:$ADO$424,0)-1)),0,OFFSET('Daten KEA'!$A$1,MATCH(BB$5,'Daten KEA'!$A:$A,0)-1,MATCH(AS71,'Daten KEA'!$A$424:$ADO$424,0)-1))</f>
        <v>0.11806849</v>
      </c>
      <c r="BC71" s="304">
        <f t="shared" ca="1" si="46"/>
        <v>0.52166564400000004</v>
      </c>
      <c r="BD71" s="303">
        <f ca="1">IF(ISERROR(OFFSET('Daten KEA'!$A$1,MATCH(BD$5,'Daten KEA'!$A:$A,0)-1,MATCH(AT71,'Daten KEA'!$A$424:$ADO$424,0)-1)),0,OFFSET('Daten KEA'!$A$1,MATCH(BD$5,'Daten KEA'!$A:$A,0)-1,MATCH(AT71,'Daten KEA'!$A$424:$ADO$424,0)-1))</f>
        <v>0.52166564999999998</v>
      </c>
      <c r="BE71" s="305">
        <f t="shared" ref="BE71:BE135" ca="1" si="59">IF(ISERROR(BD71/BC71),0,BD71/BC71)</f>
        <v>1.0000000115016199</v>
      </c>
      <c r="BF71" s="306">
        <f ca="1">IF(ISERROR(OFFSET('Daten KEA'!$A$1,MATCH(BF$5,'Daten KEA'!$A:$A,0)-1,MATCH(AM71,'Daten KEA'!$A$424:$ADO$424,0)-1)),0,OFFSET('Daten KEA'!$A$1,MATCH(BF$5,'Daten KEA'!$A:$A,0)-1,MATCH(AM71,'Daten KEA'!$A$424:$ADO$424,0)-1))+IF(ISERROR($AK71*INDEX('Energiefaktoren Ecoinvent'!$H:$H,MATCH('mobitool-Faktoren v2.0'!$AI71,'Energiefaktoren Ecoinvent'!$A:$A,0))),0,$AK71*INDEX('Energiefaktoren Ecoinvent'!$H:$H,MATCH('mobitool-Faktoren v2.0'!$AI71,'Energiefaktoren Ecoinvent'!$A:$A,0)))+IF(OR(AJ71="Benzin",AJ71="Diesel"),IF(ISERROR(OFFSET('Daten KEA'!$A$1,MATCH(BG$5,'Daten KEA'!$A:$A,0)-1,MATCH(AN71,'Daten KEA'!$A$424:$ADO$424,0)-1)),0,OFFSET('Daten KEA'!$A$1,MATCH(BG$5,'Daten KEA'!$A:$A,0)-1,MATCH(AN71,'Daten KEA'!$A$424:$ADO$424,0)-1))+IF(ISERROR($AL71*INDEX('Energiefaktoren Ecoinvent'!$H:$H,MATCH('mobitool-Faktoren v2.0'!$AJ71,'Energiefaktoren Ecoinvent'!$A:$A,0))),0,$AL71*INDEX('Energiefaktoren Ecoinvent'!$H:$H,MATCH('mobitool-Faktoren v2.0'!$AJ71,'Energiefaktoren Ecoinvent'!$A:$A,0))),0)</f>
        <v>3.0626312181547443E-2</v>
      </c>
      <c r="BG71" s="306">
        <f ca="1">IF(OR(AJ71="Benzin",AJ71="Diesel"),0,IF(ISERROR(OFFSET('Daten KEA'!$A$1,MATCH(BG$5,'Daten KEA'!$A:$A,0)-1,MATCH(AN71,'Daten KEA'!$A$424:$ADO$424,0)-1)),0,OFFSET('Daten KEA'!$A$1,MATCH(BG$5,'Daten KEA'!$A:$A,0)-1,MATCH(AN71,'Daten KEA'!$A$424:$ADO$424,0)-1))+IF(ISERROR($AL71*INDEX('Energiefaktoren Ecoinvent'!$H:$H,MATCH('mobitool-Faktoren v2.0'!$AJ71,'Energiefaktoren Ecoinvent'!$A:$A,0))),0,$AL71*INDEX('Energiefaktoren Ecoinvent'!$H:$H,MATCH('mobitool-Faktoren v2.0'!$AJ71,'Energiefaktoren Ecoinvent'!$A:$A,0))))</f>
        <v>0</v>
      </c>
      <c r="BH71" s="306">
        <f ca="1">IF(ISERROR(OFFSET('Daten KEA'!$A$1,MATCH(BH$5,'Daten KEA'!$A:$A,0)-1,MATCH(AO71,'Daten KEA'!$A$424:$ADO$424,0)-1)),0,OFFSET('Daten KEA'!$A$1,MATCH(BH$5,'Daten KEA'!$A:$A,0)-1,MATCH(AO71,'Daten KEA'!$A$424:$ADO$424,0)-1))-IF(ISERROR($AK71*INDEX('Energiefaktoren Ecoinvent'!$H:$H,MATCH('mobitool-Faktoren v2.0'!$AI71,'Energiefaktoren Ecoinvent'!$A:$A,0))),0,$AK71*INDEX('Energiefaktoren Ecoinvent'!$H:$H,MATCH('mobitool-Faktoren v2.0'!$AI71,'Energiefaktoren Ecoinvent'!$A:$A,0)))+IF(OR(AJ71="Benzin",AJ71="Diesel"),IF(ISERROR(OFFSET('Daten KEA'!$A$1,MATCH(BI$5,'Daten KEA'!$A:$A,0)-1,MATCH(AP71,'Daten KEA'!$A$424:$ADO$424,0)-1)),0,OFFSET('Daten KEA'!$A$1,MATCH(BI$5,'Daten KEA'!$A:$A,0)-1,MATCH(AP71,'Daten KEA'!$A$424:$ADO$424,0)-1))-IF(ISERROR($AL71*INDEX('Energiefaktoren Ecoinvent'!$H:$H,MATCH('mobitool-Faktoren v2.0'!$AJ71,'Energiefaktoren Ecoinvent'!$A:$A,0))),0,$AL71*INDEX('Energiefaktoren Ecoinvent'!$H:$H,MATCH('mobitool-Faktoren v2.0'!$AJ71,'Energiefaktoren Ecoinvent'!$A:$A,0))),0)</f>
        <v>2.4862665489695557E-2</v>
      </c>
      <c r="BI71" s="306">
        <f ca="1">IF(OR(AJ71="Benzin",AJ71="Diesel"),0,IF(ISERROR(OFFSET('Daten KEA'!$A$1,MATCH(BI$5,'Daten KEA'!$A:$A,0)-1,MATCH(AP71,'Daten KEA'!$A$424:$ADO$424,0)-1)),0,OFFSET('Daten KEA'!$A$1,MATCH(BI$5,'Daten KEA'!$A:$A,0)-1,MATCH(AP71,'Daten KEA'!$A$424:$ADO$424,0)-1))-IF(ISERROR($AL71*INDEX('Energiefaktoren Ecoinvent'!$H:$H,MATCH('mobitool-Faktoren v2.0'!$AJ71,'Energiefaktoren Ecoinvent'!$A:$A,0))),0,$AL71*INDEX('Energiefaktoren Ecoinvent'!$H:$H,MATCH('mobitool-Faktoren v2.0'!$AJ71,'Energiefaktoren Ecoinvent'!$A:$A,0))))</f>
        <v>0</v>
      </c>
      <c r="BJ71" s="306">
        <f t="shared" ca="1" si="41"/>
        <v>5.5488977671243001E-2</v>
      </c>
      <c r="BK71" s="306">
        <f ca="1">IF(ISERROR(OFFSET('Daten KEA'!$A$1,MATCH(BK$5,'Daten KEA'!$A:$A,0)-1,MATCH(AQ71,'Daten KEA'!$A$424:$ADO$424,0)-1)),0,OFFSET('Daten KEA'!$A$1,MATCH(BK$5,'Daten KEA'!$A:$A,0)-1,MATCH(AQ71,'Daten KEA'!$A$424:$ADO$424,0)-1))</f>
        <v>1.2686557689669999E-2</v>
      </c>
      <c r="BL71" s="306">
        <f ca="1">IF(ISERROR(OFFSET('Daten KEA'!$A$1,MATCH(BL$5,'Daten KEA'!$A:$A,0)-1,MATCH(AR71,'Daten KEA'!$A$424:$ADO$424,0)-1)),0,OFFSET('Daten KEA'!$A$1,MATCH(BL$5,'Daten KEA'!$A:$A,0)-1,MATCH(AR71,'Daten KEA'!$A$424:$ADO$424,0)-1))</f>
        <v>1.7083151897308E-2</v>
      </c>
      <c r="BM71" s="306">
        <f ca="1">IF(ISERROR(OFFSET('Daten KEA'!$A$1,MATCH(BM$5,'Daten KEA'!$A:$A,0)-1,MATCH(AS71,'Daten KEA'!$A$424:$ADO$424,0)-1)),0,OFFSET('Daten KEA'!$A$1,MATCH(BM$5,'Daten KEA'!$A:$A,0)-1,MATCH(AS71,'Daten KEA'!$A$424:$ADO$424,0)-1))</f>
        <v>0.10648777437484</v>
      </c>
      <c r="BN71" s="307">
        <f t="shared" ca="1" si="43"/>
        <v>0.191746461633061</v>
      </c>
      <c r="BO71" s="306">
        <f ca="1">IF(ISERROR(OFFSET('Daten KEA'!$A$1,MATCH(BO$5,'Daten KEA'!$A:$A,0)-1,MATCH(AT71,'Daten KEA'!$A$424:$ADO$424,0)-1)),0,OFFSET('Daten KEA'!$A$1,MATCH(BO$5,'Daten KEA'!$A:$A,0)-1,MATCH(AT71,'Daten KEA'!$A$424:$ADO$424,0)-1))</f>
        <v>0.19174646503305998</v>
      </c>
      <c r="BP71" s="305">
        <f t="shared" ref="BP71:BP135" ca="1" si="60">IF(ISERROR(BO71/BN71),0,BO71/BN71)</f>
        <v>1.000000017731743</v>
      </c>
      <c r="BQ71" s="308">
        <f ca="1">IF(ISERROR(OFFSET('Daten GWP'!$A$1,MATCH(BQ$5,'Daten GWP'!$A:$A,0)-1,MATCH(AM71,'Daten GWP'!$A$424:$ADO$424,0)-1)),0,OFFSET('Daten GWP'!$A$1,MATCH(BQ$5,'Daten GWP'!$A:$A,0)-1,MATCH(AM71,'Daten GWP'!$A$424:$ADO$424,0)-1))*1000</f>
        <v>8.0466321000000007E-2</v>
      </c>
      <c r="BR71" s="308">
        <f ca="1">IF(ISERROR(OFFSET('Daten GWP'!$A$1,MATCH(BR$5,'Daten GWP'!$A:$A,0)-1,MATCH(AN71,'Daten GWP'!$A$424:$ADO$424,0)-1)),0,OFFSET('Daten GWP'!$A$1,MATCH(BR$5,'Daten GWP'!$A:$A,0)-1,MATCH(AN71,'Daten GWP'!$A$424:$ADO$424,0)-1))*1000</f>
        <v>0</v>
      </c>
      <c r="BS71" s="308">
        <f ca="1">IF(ISERROR(OFFSET('Daten GWP'!$A$1,MATCH(BS$5,'Daten GWP'!$A:$A,0)-1,MATCH(AO71,'Daten GWP'!$A$424:$ADO$424,0)-1)),0,OFFSET('Daten GWP'!$A$1,MATCH(BS$5,'Daten GWP'!$A:$A,0)-1,MATCH(AO71,'Daten GWP'!$A$424:$ADO$424,0)-1))*1000</f>
        <v>0.83607714</v>
      </c>
      <c r="BT71" s="308">
        <f ca="1">IF(ISERROR(OFFSET('Daten GWP'!$A$1,MATCH(BT$5,'Daten GWP'!$A:$A,0)-1,MATCH(AP71,'Daten GWP'!$A$424:$ADO$424,0)-1)),0,OFFSET('Daten GWP'!$A$1,MATCH(BT$5,'Daten GWP'!$A:$A,0)-1,MATCH(AP71,'Daten GWP'!$A$424:$ADO$424,0)-1))*1000</f>
        <v>0</v>
      </c>
      <c r="BU71" s="308">
        <f t="shared" ref="BU71:BU135" ca="1" si="61">SUM(BQ71:BT71)</f>
        <v>0.91654346100000006</v>
      </c>
      <c r="BV71" s="308">
        <f ca="1">IF(ISERROR(OFFSET('Daten GWP'!$A$1,MATCH(BV$5,'Daten GWP'!$A:$A,0)-1,MATCH(AQ71,'Daten GWP'!$A$424:$ADO$424,0)-1)),0,OFFSET('Daten GWP'!$A$1,MATCH(BV$5,'Daten GWP'!$A:$A,0)-1,MATCH(AQ71,'Daten GWP'!$A$424:$ADO$424,0)-1))*1000</f>
        <v>0.54398168999999996</v>
      </c>
      <c r="BW71" s="308">
        <f ca="1">IF(ISERROR(OFFSET('Daten GWP'!$A$1,MATCH(BW$5,'Daten GWP'!$A:$A,0)-1,MATCH(AR71,'Daten GWP'!$A$424:$ADO$424,0)-1)),0,OFFSET('Daten GWP'!$A$1,MATCH(BW$5,'Daten GWP'!$A:$A,0)-1,MATCH(AR71,'Daten GWP'!$A$424:$ADO$424,0)-1))*1000</f>
        <v>0.83522233999999995</v>
      </c>
      <c r="BX71" s="308">
        <f ca="1">IF(ISERROR(OFFSET('Daten GWP'!$A$1,MATCH(BX$5,'Daten GWP'!$A:$A,0)-1,MATCH(AS71,'Daten GWP'!$A$424:$ADO$424,0)-1)),0,OFFSET('Daten GWP'!$A$1,MATCH(BX$5,'Daten GWP'!$A:$A,0)-1,MATCH(AS71,'Daten GWP'!$A$424:$ADO$424,0)-1))*1000</f>
        <v>5.0426668000000001</v>
      </c>
      <c r="BY71" s="309">
        <f t="shared" ca="1" si="44"/>
        <v>7.3384142910000003</v>
      </c>
      <c r="BZ71" s="308">
        <f ca="1">IF(ISERROR(OFFSET('Daten GWP'!$A$1,MATCH(BZ$5,'Daten GWP'!$A:$A,0)-1,MATCH(AT71,'Daten GWP'!$A$424:$ADO$424,0)-1)),0,OFFSET('Daten GWP'!$A$1,MATCH(BZ$5,'Daten GWP'!$A:$A,0)-1,MATCH(AT71,'Daten GWP'!$A$424:$ADO$424,0)-1))*1000</f>
        <v>7.3384143000000002</v>
      </c>
      <c r="CA71" s="305">
        <f t="shared" ref="CA71:CA135" ca="1" si="62">IF(ISERROR(BZ71/BY71),0,BZ71/BY71)</f>
        <v>1.000000001226423</v>
      </c>
      <c r="CB71" s="310">
        <f ca="1">IF(ISERROR(OFFSET('Daten Elementary'!$A$1,MATCH(CB$5,'Daten Elementary'!$A:$A,0)-1,MATCH(AM71,'Daten Elementary'!$A$424:$ADO$424,0)-1)),0,OFFSET('Daten Elementary'!$A$1,MATCH(CB$5,'Daten Elementary'!$A:$A,0)-1,MATCH(AM71,'Daten Elementary'!$A$424:$ADO$424,0)-1))*1000000</f>
        <v>3.3368500000000001E-3</v>
      </c>
      <c r="CC71" s="310">
        <f ca="1">IF(ISERROR(OFFSET('Daten Elementary'!$A$1,MATCH(CC$5,'Daten Elementary'!$A:$A,0)-1,MATCH(AN71,'Daten Elementary'!$A$424:$ADO$424,0)-1)),0,OFFSET('Daten Elementary'!$A$1,MATCH(CC$5,'Daten Elementary'!$A:$A,0)-1,MATCH(AN71,'Daten Elementary'!$A$424:$ADO$424,0)-1))*1000000</f>
        <v>0</v>
      </c>
      <c r="CD71" s="310">
        <f ca="1">IF(ISERROR(OFFSET('Daten Elementary'!$A$1,MATCH(CD$5,'Daten Elementary'!$A:$A,0)-1,MATCH(AO71,'Daten Elementary'!$A$424:$ADO$424,0)-1)),0,OFFSET('Daten Elementary'!$A$1,MATCH(CD$5,'Daten Elementary'!$A:$A,0)-1,MATCH(AO71,'Daten Elementary'!$A$424:$ADO$424,0)-1))*1000000</f>
        <v>0.89170753999999997</v>
      </c>
      <c r="CE71" s="310">
        <f ca="1">IF(ISERROR(OFFSET('Daten Elementary'!$A$1,MATCH(CE$5,'Daten Elementary'!$A:$A,0)-1,MATCH(AP71,'Daten Elementary'!$A$424:$ADO$424,0)-1)),0,OFFSET('Daten Elementary'!$A$1,MATCH(CE$5,'Daten Elementary'!$A:$A,0)-1,MATCH(AP71,'Daten Elementary'!$A$424:$ADO$424,0)-1))*1000000</f>
        <v>0</v>
      </c>
      <c r="CF71" s="310">
        <f t="shared" ref="CF71:CF135" ca="1" si="63">SUM(CB71:CE71)</f>
        <v>0.89504438999999991</v>
      </c>
      <c r="CG71" s="310">
        <f ca="1">IF(ISERROR(OFFSET('Daten Elementary'!$A$1,MATCH(CG$5,'Daten Elementary'!$A:$A,0)-1,MATCH(AQ71,'Daten Elementary'!$A$424:$ADO$424,0)-1)),0,OFFSET('Daten Elementary'!$A$1,MATCH(CG$5,'Daten Elementary'!$A:$A,0)-1,MATCH(AQ71,'Daten Elementary'!$A$424:$ADO$424,0)-1))*1000000</f>
        <v>0.29060420000000003</v>
      </c>
      <c r="CH71" s="310">
        <f ca="1">IF(ISERROR(OFFSET('Daten Elementary'!$A$1,MATCH(CH$5,'Daten Elementary'!$A:$A,0)-1,MATCH(AR71,'Daten Elementary'!$A$424:$ADO$424,0)-1)),0,OFFSET('Daten Elementary'!$A$1,MATCH(CH$5,'Daten Elementary'!$A:$A,0)-1,MATCH(AR71,'Daten Elementary'!$A$424:$ADO$424,0)-1))*1000000</f>
        <v>0.78288671999999992</v>
      </c>
      <c r="CI71" s="310">
        <f ca="1">IF(ISERROR(OFFSET('Daten Elementary'!$A$1,MATCH(CI$5,'Daten Elementary'!$A:$A,0)-1,MATCH(AS71,'Daten Elementary'!$A$424:$ADO$424,0)-1)),0,OFFSET('Daten Elementary'!$A$1,MATCH(CI$5,'Daten Elementary'!$A:$A,0)-1,MATCH(AS71,'Daten Elementary'!$A$424:$ADO$424,0)-1))*1000000</f>
        <v>5.8588195999999995</v>
      </c>
      <c r="CJ71" s="311">
        <f t="shared" ref="CJ71:CJ135" ca="1" si="64">CF71+CG71+CH71+CI71</f>
        <v>7.8273549099999995</v>
      </c>
      <c r="CK71" s="310">
        <f ca="1">IF(ISERROR(OFFSET('Daten Elementary'!$A$1,MATCH(CK$5,'Daten Elementary'!$A:$A,0)-1,MATCH($AT71,'Daten Elementary'!$A$424:$ADO$424,0)-1)),0,OFFSET('Daten Elementary'!$A$1,MATCH(CK$5,'Daten Elementary'!$A:$A,0)-1,MATCH($AT71,'Daten Elementary'!$A$424:$ADO$424,0)-1))*1000000</f>
        <v>7.8273548999999996</v>
      </c>
      <c r="CL71" s="305">
        <f t="shared" ref="CL71:CL135" ca="1" si="65">IF(ISERROR(CK71/CJ71),0,CK71/CJ71)</f>
        <v>0.99999999872242917</v>
      </c>
      <c r="CM71" s="312">
        <f ca="1">IF(ISERROR(OFFSET('Daten Elementary'!$A$1,MATCH(CM$5,'Daten Elementary'!$A:$A,0)-1,MATCH(AM71,'Daten Elementary'!$A$424:$ADO$424,0)-1)),0,OFFSET('Daten Elementary'!$A$1,MATCH(CM$5,'Daten Elementary'!$A:$A,0)-1,MATCH(AM71,'Daten Elementary'!$A$424:$ADO$424,0)-1))*1000000</f>
        <v>3.2049000000000001E-3</v>
      </c>
      <c r="CN71" s="312">
        <f ca="1">IF(ISERROR(OFFSET('Daten Elementary'!$A$1,MATCH(CN$5,'Daten Elementary'!$A:$A,0)-1,MATCH(AN71,'Daten Elementary'!$A$424:$ADO$424,0)-1)),0,OFFSET('Daten Elementary'!$A$1,MATCH(CN$5,'Daten Elementary'!$A:$A,0)-1,MATCH(AN71,'Daten Elementary'!$A$424:$ADO$424,0)-1))*1000000</f>
        <v>0</v>
      </c>
      <c r="CO71" s="312">
        <f ca="1">IF(ISERROR(OFFSET('Daten Elementary'!$A$1,MATCH(CO$5,'Daten Elementary'!$A:$A,0)-1,MATCH(AO71,'Daten Elementary'!$A$424:$ADO$424,0)-1)),0,OFFSET('Daten Elementary'!$A$1,MATCH(CO$5,'Daten Elementary'!$A:$A,0)-1,MATCH(AO71,'Daten Elementary'!$A$424:$ADO$424,0)-1))*1000000</f>
        <v>0.37670770000000003</v>
      </c>
      <c r="CP71" s="312">
        <f ca="1">IF(ISERROR(OFFSET('Daten Elementary'!$A$1,MATCH(CP$5,'Daten Elementary'!$A:$A,0)-1,MATCH(AP71,'Daten Elementary'!$A$424:$ADO$424,0)-1)),0,OFFSET('Daten Elementary'!$A$1,MATCH(CP$5,'Daten Elementary'!$A:$A,0)-1,MATCH(AP71,'Daten Elementary'!$A$424:$ADO$424,0)-1))*1000000</f>
        <v>0</v>
      </c>
      <c r="CQ71" s="312">
        <f t="shared" ref="CQ71:CQ135" ca="1" si="66">SUM(CM71:CP71)</f>
        <v>0.37991260000000004</v>
      </c>
      <c r="CR71" s="312">
        <f ca="1">IF(ISERROR(OFFSET('Daten Elementary'!$A$1,MATCH(CR$5,'Daten Elementary'!$A:$A,0)-1,MATCH(AQ71,'Daten Elementary'!$A$424:$ADO$424,0)-1)),0,OFFSET('Daten Elementary'!$A$1,MATCH(CR$5,'Daten Elementary'!$A:$A,0)-1,MATCH(AQ71,'Daten Elementary'!$A$424:$ADO$424,0)-1))*1000000</f>
        <v>0.11798695000000001</v>
      </c>
      <c r="CS71" s="312">
        <f ca="1">IF(ISERROR(OFFSET('Daten Elementary'!$A$1,MATCH(CS$5,'Daten Elementary'!$A:$A,0)-1,MATCH(AR71,'Daten Elementary'!$A$424:$ADO$424,0)-1)),0,OFFSET('Daten Elementary'!$A$1,MATCH(CS$5,'Daten Elementary'!$A:$A,0)-1,MATCH(AR71,'Daten Elementary'!$A$424:$ADO$424,0)-1))*1000000</f>
        <v>0.34038840000000004</v>
      </c>
      <c r="CT71" s="312">
        <f ca="1">IF(ISERROR(OFFSET('Daten Elementary'!$A$1,MATCH(CT$5,'Daten Elementary'!$A:$A,0)-1,MATCH(AS71,'Daten Elementary'!$A$424:$ADO$424,0)-1)),0,OFFSET('Daten Elementary'!$A$1,MATCH(CT$5,'Daten Elementary'!$A:$A,0)-1,MATCH(AS71,'Daten Elementary'!$A$424:$ADO$424,0)-1))*1000000</f>
        <v>2.3035852999999999</v>
      </c>
      <c r="CU71" s="313">
        <f t="shared" ref="CU71:CU135" ca="1" si="67">CQ71+CR71+CS71+CT71</f>
        <v>3.1418732500000002</v>
      </c>
      <c r="CV71" s="312">
        <f ca="1">IF(ISERROR(OFFSET('Daten Elementary'!$A$1,MATCH(CV$5,'Daten Elementary'!$A:$A,0)-1,MATCH($AT71,'Daten Elementary'!$A$424:$ADO$424,0)-1)),0,OFFSET('Daten Elementary'!$A$1,MATCH(CV$5,'Daten Elementary'!$A:$A,0)-1,MATCH($AT71,'Daten Elementary'!$A$424:$ADO$424,0)-1))*1000000</f>
        <v>3.1418732999999999</v>
      </c>
      <c r="CW71" s="305">
        <f t="shared" ref="CW71:CW135" ca="1" si="68">IF(ISERROR(CV71/CU71),0,CV71/CU71)</f>
        <v>1.0000000159140727</v>
      </c>
      <c r="CX71" s="314">
        <f ca="1">IF(ISERROR(OFFSET('Daten Elementary'!$A$1,MATCH(CX$5,'Daten Elementary'!$A:$A,0)-1,MATCH(AM71,'Daten Elementary'!$A$424:$ADO$424,0)-1)),0,OFFSET('Daten Elementary'!$A$1,MATCH(CX$5,'Daten Elementary'!$A:$A,0)-1,MATCH(AM71,'Daten Elementary'!$A$424:$ADO$424,0)-1))*1000000</f>
        <v>0.10388069999999999</v>
      </c>
      <c r="CY71" s="314">
        <f ca="1">IF(ISERROR(OFFSET('Daten Elementary'!$A$1,MATCH(CY$5,'Daten Elementary'!$A:$A,0)-1,MATCH(AN71,'Daten Elementary'!$A$424:$ADO$424,0)-1)),0,OFFSET('Daten Elementary'!$A$1,MATCH(CY$5,'Daten Elementary'!$A:$A,0)-1,MATCH(AN71,'Daten Elementary'!$A$424:$ADO$424,0)-1))*1000000</f>
        <v>0</v>
      </c>
      <c r="CZ71" s="314">
        <f ca="1">IF(ISERROR(OFFSET('Daten Elementary'!$A$1,MATCH(CZ$5,'Daten Elementary'!$A:$A,0)-1,MATCH(AO71,'Daten Elementary'!$A$424:$ADO$424,0)-1)),0,OFFSET('Daten Elementary'!$A$1,MATCH(CZ$5,'Daten Elementary'!$A:$A,0)-1,MATCH(AO71,'Daten Elementary'!$A$424:$ADO$424,0)-1))*1000000</f>
        <v>0.53034256999999996</v>
      </c>
      <c r="DA71" s="314">
        <f ca="1">IF(ISERROR(OFFSET('Daten Elementary'!$A$1,MATCH(DA$5,'Daten Elementary'!$A:$A,0)-1,MATCH(AP71,'Daten Elementary'!$A$424:$ADO$424,0)-1)),0,OFFSET('Daten Elementary'!$A$1,MATCH(DA$5,'Daten Elementary'!$A:$A,0)-1,MATCH(AP71,'Daten Elementary'!$A$424:$ADO$424,0)-1))*1000000</f>
        <v>0</v>
      </c>
      <c r="DB71" s="314">
        <f t="shared" ref="DB71:DB135" ca="1" si="69">SUM(CX71:DA71)</f>
        <v>0.63422326999999989</v>
      </c>
      <c r="DC71" s="314">
        <f ca="1">IF(ISERROR(OFFSET('Daten Elementary'!$A$1,MATCH(DC$5,'Daten Elementary'!$A:$A,0)-1,MATCH(AQ71,'Daten Elementary'!$A$424:$ADO$424,0)-1)),0,OFFSET('Daten Elementary'!$A$1,MATCH(DC$5,'Daten Elementary'!$A:$A,0)-1,MATCH(AQ71,'Daten Elementary'!$A$424:$ADO$424,0)-1))*1000000</f>
        <v>2.1283717000000002</v>
      </c>
      <c r="DD71" s="314">
        <f ca="1">IF(ISERROR(OFFSET('Daten Elementary'!$A$1,MATCH(DD$5,'Daten Elementary'!$A:$A,0)-1,MATCH(AR71,'Daten Elementary'!$A$424:$ADO$424,0)-1)),0,OFFSET('Daten Elementary'!$A$1,MATCH(DD$5,'Daten Elementary'!$A:$A,0)-1,MATCH(AR71,'Daten Elementary'!$A$424:$ADO$424,0)-1))*1000000</f>
        <v>0.62740461000000003</v>
      </c>
      <c r="DE71" s="314">
        <f ca="1">IF(ISERROR(OFFSET('Daten Elementary'!$A$1,MATCH(DE$5,'Daten Elementary'!$A:$A,0)-1,MATCH(AS71,'Daten Elementary'!$A$424:$ADO$424,0)-1)),0,OFFSET('Daten Elementary'!$A$1,MATCH(DE$5,'Daten Elementary'!$A:$A,0)-1,MATCH(AS71,'Daten Elementary'!$A$424:$ADO$424,0)-1))*1000000</f>
        <v>4.0537977999999999</v>
      </c>
      <c r="DF71" s="315">
        <f t="shared" ref="DF71:DF135" ca="1" si="70">DB71+DC71+DD71+DE71</f>
        <v>7.4437973800000004</v>
      </c>
      <c r="DG71" s="314">
        <f ca="1">IF(ISERROR(OFFSET('Daten Elementary'!$A$1,MATCH(DG$5,'Daten Elementary'!$A:$A,0)-1,MATCH($AT71,'Daten Elementary'!$A$424:$ADO$424,0)-1)),0,OFFSET('Daten Elementary'!$A$1,MATCH(DG$5,'Daten Elementary'!$A:$A,0)-1,MATCH($AT71,'Daten Elementary'!$A$424:$ADO$424,0)-1))*1000000</f>
        <v>7.4437973999999993</v>
      </c>
      <c r="DH71" s="305">
        <f t="shared" ref="DH71:DH135" ca="1" si="71">IF(ISERROR(DG71/DF71),0,DG71/DF71)</f>
        <v>1.0000000026868006</v>
      </c>
      <c r="DI71" s="316">
        <f ca="1">IF(ISERROR(OFFSET('Daten Elementary'!$A$1,MATCH(DI$5,'Daten Elementary'!$A:$A,0)-1,MATCH(AM71,'Daten Elementary'!$A$424:$ADO$424,0)-1)),0,OFFSET('Daten Elementary'!$A$1,MATCH(DI$5,'Daten Elementary'!$A:$A,0)-1,MATCH(AM71,'Daten Elementary'!$A$424:$ADO$424,0)-1))*1000000</f>
        <v>0.71933000000000002</v>
      </c>
      <c r="DJ71" s="316">
        <f ca="1">IF(ISERROR(OFFSET('Daten Elementary'!$A$1,MATCH(DJ$5,'Daten Elementary'!$A:$A,0)-1,MATCH(AN71,'Daten Elementary'!$A$424:$ADO$424,0)-1)),0,OFFSET('Daten Elementary'!$A$1,MATCH(DJ$5,'Daten Elementary'!$A:$A,0)-1,MATCH(AN71,'Daten Elementary'!$A$424:$ADO$424,0)-1))*1000000</f>
        <v>0</v>
      </c>
      <c r="DK71" s="316">
        <f ca="1">IF(ISERROR(OFFSET('Daten Elementary'!$A$1,MATCH(DK$5,'Daten Elementary'!$A:$A,0)-1,MATCH(AO71,'Daten Elementary'!$A$424:$ADO$424,0)-1)),0,OFFSET('Daten Elementary'!$A$1,MATCH(DK$5,'Daten Elementary'!$A:$A,0)-1,MATCH(AO71,'Daten Elementary'!$A$424:$ADO$424,0)-1))*1000000</f>
        <v>1.6833693000000001</v>
      </c>
      <c r="DL71" s="316">
        <f ca="1">IF(ISERROR(OFFSET('Daten Elementary'!$A$1,MATCH(DL$5,'Daten Elementary'!$A:$A,0)-1,MATCH(AP71,'Daten Elementary'!$A$424:$ADO$424,0)-1)),0,OFFSET('Daten Elementary'!$A$1,MATCH(DL$5,'Daten Elementary'!$A:$A,0)-1,MATCH(AP71,'Daten Elementary'!$A$424:$ADO$424,0)-1))*1000000</f>
        <v>0</v>
      </c>
      <c r="DM71" s="316">
        <f t="shared" ref="DM71:DM135" ca="1" si="72">SUM(DI71:DL71)</f>
        <v>2.4026993000000001</v>
      </c>
      <c r="DN71" s="316">
        <f ca="1">IF(ISERROR(OFFSET('Daten Elementary'!$A$1,MATCH(DN$5,'Daten Elementary'!$A:$A,0)-1,MATCH(AQ71,'Daten Elementary'!$A$424:$ADO$424,0)-1)),0,OFFSET('Daten Elementary'!$A$1,MATCH(DN$5,'Daten Elementary'!$A:$A,0)-1,MATCH(AQ71,'Daten Elementary'!$A$424:$ADO$424,0)-1))*1000000</f>
        <v>1.0024911000000001</v>
      </c>
      <c r="DO71" s="316">
        <f ca="1">IF(ISERROR(OFFSET('Daten Elementary'!$A$1,MATCH(DO$5,'Daten Elementary'!$A:$A,0)-1,MATCH(AR71,'Daten Elementary'!$A$424:$ADO$424,0)-1)),0,OFFSET('Daten Elementary'!$A$1,MATCH(DO$5,'Daten Elementary'!$A:$A,0)-1,MATCH(AR71,'Daten Elementary'!$A$424:$ADO$424,0)-1))*1000000</f>
        <v>1.9284062000000002</v>
      </c>
      <c r="DP71" s="316">
        <f ca="1">IF(ISERROR(OFFSET('Daten Elementary'!$A$1,MATCH(DP$5,'Daten Elementary'!$A:$A,0)-1,MATCH(AS71,'Daten Elementary'!$A$424:$ADO$424,0)-1)),0,OFFSET('Daten Elementary'!$A$1,MATCH(DP$5,'Daten Elementary'!$A:$A,0)-1,MATCH(AS71,'Daten Elementary'!$A$424:$ADO$424,0)-1))*1000000</f>
        <v>20.701481000000001</v>
      </c>
      <c r="DQ71" s="317">
        <f t="shared" ref="DQ71:DQ135" ca="1" si="73">DM71+DN71+DO71+DP71</f>
        <v>26.035077600000001</v>
      </c>
      <c r="DR71" s="316">
        <f ca="1">IF(ISERROR(OFFSET('Daten Elementary'!$A$1,MATCH(DR$5,'Daten Elementary'!$A:$A,0)-1,MATCH($AT71,'Daten Elementary'!$A$424:$ADO$424,0)-1)),0,OFFSET('Daten Elementary'!$A$1,MATCH(DR$5,'Daten Elementary'!$A:$A,0)-1,MATCH($AT71,'Daten Elementary'!$A$424:$ADO$424,0)-1))*1000000</f>
        <v>26.035078000000002</v>
      </c>
      <c r="DS71" s="305">
        <f t="shared" ref="DS71:DS135" ca="1" si="74">IF(ISERROR(DR71/DQ71),0,DR71/DQ71)</f>
        <v>1.0000000153638875</v>
      </c>
      <c r="DT71" s="318">
        <f ca="1">IF(ISERROR(OFFSET('Daten UBP13'!$A$1,MATCH(DT$5,'Daten UBP13'!$A:$A,0)-1,MATCH(AM71,'Daten UBP13'!$A$424:$AEG$424,0)-1)),0,OFFSET('Daten UBP13'!$A$1,MATCH(DT$5,'Daten UBP13'!$A:$A,0)-1,MATCH(AM71,'Daten UBP13'!$A$424:$AEG$424,0)-1))</f>
        <v>5.2732237</v>
      </c>
      <c r="DU71" s="318">
        <f ca="1">IF(ISERROR(OFFSET('Daten UBP13'!$A$1,MATCH(DU$5,'Daten UBP13'!$A:$A,0)-1,MATCH(AN71,'Daten UBP13'!$A$424:$AEG$424,0)-1)),0,OFFSET('Daten UBP13'!$A$1,MATCH(DU$5,'Daten UBP13'!$A:$A,0)-1,MATCH(AN71,'Daten UBP13'!$A$424:$AEG$424,0)-1))</f>
        <v>0</v>
      </c>
      <c r="DV71" s="318">
        <f ca="1">IF(ISERROR(OFFSET('Daten UBP13'!$A$1,MATCH(DV$5,'Daten UBP13'!$A:$A,0)-1,MATCH(AO71,'Daten UBP13'!$A$424:$AEG$424,0)-1)),0,OFFSET('Daten UBP13'!$A$1,MATCH(DV$5,'Daten UBP13'!$A:$A,0)-1,MATCH(AO71,'Daten UBP13'!$A$424:$AEG$424,0)-1))</f>
        <v>3.4332010999999998</v>
      </c>
      <c r="DW71" s="318">
        <f ca="1">IF(ISERROR(OFFSET('Daten UBP13'!$A$1,MATCH(DW$5,'Daten UBP13'!$A:$A,0)-1,MATCH(AP71,'Daten UBP13'!$A$424:$AEG$424,0)-1)),0,OFFSET('Daten UBP13'!$A$1,MATCH(DW$5,'Daten UBP13'!$A:$A,0)-1,MATCH(AP71,'Daten UBP13'!$A$424:$AEG$424,0)-1))</f>
        <v>0</v>
      </c>
      <c r="DX71" s="318">
        <f t="shared" ref="DX71:DX135" ca="1" si="75">SUM(DT71:DW71)</f>
        <v>8.7064248000000006</v>
      </c>
      <c r="DY71" s="318">
        <f ca="1">IF(ISERROR(OFFSET('Daten UBP13'!$A$1,MATCH(DY$5,'Daten UBP13'!$A:$A,0)-1,MATCH(AQ71,'Daten UBP13'!$A$424:$AEG$424,0)-1)),0,OFFSET('Daten UBP13'!$A$1,MATCH(DY$5,'Daten UBP13'!$A:$A,0)-1,MATCH(AQ71,'Daten UBP13'!$A$424:$AEG$424,0)-1))</f>
        <v>0.72211791999999997</v>
      </c>
      <c r="DZ71" s="318">
        <f ca="1">IF(ISERROR(OFFSET('Daten UBP13'!$A$1,MATCH(DZ$5,'Daten UBP13'!$A:$A,0)-1,MATCH(AR71,'Daten UBP13'!$A$424:$AEG$424,0)-1)),0,OFFSET('Daten UBP13'!$A$1,MATCH(DZ$5,'Daten UBP13'!$A:$A,0)-1,MATCH(AR71,'Daten UBP13'!$A$424:$AEG$424,0)-1))</f>
        <v>1.7177598000000001</v>
      </c>
      <c r="EA71" s="318">
        <f ca="1">IF(ISERROR(OFFSET('Daten UBP13'!$A$1,MATCH(EA$5,'Daten UBP13'!$A:$A,0)-1,MATCH(AS71,'Daten UBP13'!$A$424:$AEG$424,0)-1)),0,OFFSET('Daten UBP13'!$A$1,MATCH(EA$5,'Daten UBP13'!$A:$A,0)-1,MATCH(AS71,'Daten UBP13'!$A$424:$AEG$424,0)-1))</f>
        <v>11.042007</v>
      </c>
      <c r="EB71" s="319">
        <f t="shared" ref="EB71:EB135" ca="1" si="76">DX71+DY71+DZ71+EA71</f>
        <v>22.188309520000001</v>
      </c>
      <c r="EC71" s="318">
        <f ca="1">IF(ISERROR(OFFSET('Daten UBP13'!$A$1,MATCH(EC$5,'Daten UBP13'!$A:$A,0)-1,MATCH(AT71,'Daten UBP13'!$A$424:$AEG$424,0)-1)),0,OFFSET('Daten UBP13'!$A$1,MATCH(EC$5,'Daten UBP13'!$A:$A,0)-1,MATCH(AT71,'Daten UBP13'!$A$424:$AEG$424,0)-1))</f>
        <v>22.188309</v>
      </c>
      <c r="ED71" s="305">
        <f t="shared" ref="ED71:ED135" ca="1" si="77">IF(ISERROR(EC71/EB71),0,EC71/EB71)</f>
        <v>0.99999997656423534</v>
      </c>
      <c r="EE71" s="320">
        <f ca="1">IF(ISERROR(OFFSET('Daten ReCiPe'!$A$1,MATCH(EE$5,'Daten ReCiPe'!$A:$A,0)-1,MATCH(AM71,'Daten ReCiPe'!$A$424:$ADO$424,0)-1)),0,OFFSET('Daten ReCiPe'!$A$1,MATCH(EE$5,'Daten ReCiPe'!$A:$A,0)-1,MATCH(AM71,'Daten ReCiPe'!$A$424:$ADO$424,0)-1))*1000</f>
        <v>5.1615393000000002E-3</v>
      </c>
      <c r="EF71" s="320">
        <f ca="1">IF(ISERROR(OFFSET('Daten ReCiPe'!$A$1,MATCH(EF$5,'Daten ReCiPe'!$A:$A,0)-1,MATCH(AN71,'Daten ReCiPe'!$A$424:$ADO$424,0)-1)),0,OFFSET('Daten ReCiPe'!$A$1,MATCH(EF$5,'Daten ReCiPe'!$A:$A,0)-1,MATCH(AN71,'Daten ReCiPe'!$A$424:$ADO$424,0)-1))*1000</f>
        <v>0</v>
      </c>
      <c r="EG71" s="320">
        <f ca="1">IF(ISERROR(OFFSET('Daten ReCiPe'!$A$1,MATCH(EG$5,'Daten ReCiPe'!$A:$A,0)-1,MATCH(AO71,'Daten ReCiPe'!$A$424:$ADO$424,0)-1)),0,OFFSET('Daten ReCiPe'!$A$1,MATCH(EG$5,'Daten ReCiPe'!$A:$A,0)-1,MATCH(AO71,'Daten ReCiPe'!$A$424:$ADO$424,0)-1))*1000</f>
        <v>9.2416427000000009E-2</v>
      </c>
      <c r="EH71" s="320">
        <f ca="1">IF(ISERROR(OFFSET('Daten ReCiPe'!$A$1,MATCH(EH$5,'Daten ReCiPe'!$A:$A,0)-1,MATCH(AP71,'Daten ReCiPe'!$A$424:$ADO$424,0)-1)),0,OFFSET('Daten ReCiPe'!$A$1,MATCH(EH$5,'Daten ReCiPe'!$A:$A,0)-1,MATCH(AP71,'Daten ReCiPe'!$A$424:$ADO$424,0)-1))*1000</f>
        <v>0</v>
      </c>
      <c r="EI71" s="320">
        <f t="shared" ref="EI71:EI135" ca="1" si="78">SUM(EE71:EH71)</f>
        <v>9.7577966300000013E-2</v>
      </c>
      <c r="EJ71" s="320">
        <f ca="1">IF(ISERROR(OFFSET('Daten ReCiPe'!$A$1,MATCH(EJ$5,'Daten ReCiPe'!$A:$A,0)-1,MATCH(AQ71,'Daten ReCiPe'!$A$424:$ADO$424,0)-1)),0,OFFSET('Daten ReCiPe'!$A$1,MATCH(EJ$5,'Daten ReCiPe'!$A:$A,0)-1,MATCH(AQ71,'Daten ReCiPe'!$A$424:$ADO$424,0)-1))*1000</f>
        <v>6.4775727999999991E-2</v>
      </c>
      <c r="EK71" s="320">
        <f ca="1">IF(ISERROR(OFFSET('Daten ReCiPe'!$A$1,MATCH(EK$5,'Daten ReCiPe'!$A:$A,0)-1,MATCH(AR71,'Daten ReCiPe'!$A$424:$ADO$424,0)-1)),0,OFFSET('Daten ReCiPe'!$A$1,MATCH(EK$5,'Daten ReCiPe'!$A:$A,0)-1,MATCH(AR71,'Daten ReCiPe'!$A$424:$ADO$424,0)-1))*1000</f>
        <v>0.12387648000000001</v>
      </c>
      <c r="EL71" s="320">
        <f ca="1">IF(ISERROR(OFFSET('Daten ReCiPe'!$A$1,MATCH(EL$5,'Daten ReCiPe'!$A:$A,0)-1,MATCH(AS71,'Daten ReCiPe'!$A$424:$ADO$424,0)-1)),0,OFFSET('Daten ReCiPe'!$A$1,MATCH(EL$5,'Daten ReCiPe'!$A:$A,0)-1,MATCH(AS71,'Daten ReCiPe'!$A$424:$ADO$424,0)-1))*1000</f>
        <v>0.61193192000000007</v>
      </c>
      <c r="EM71" s="321">
        <f t="shared" ref="EM71:EM135" ca="1" si="79">EI71+EJ71+EK71+EL71</f>
        <v>0.89816209430000016</v>
      </c>
      <c r="EN71" s="320">
        <f ca="1">IF(ISERROR(OFFSET('Daten ReCiPe'!$A$1,MATCH(EN$5,'Daten ReCiPe'!$A:$A,0)-1,MATCH(AT71,'Daten ReCiPe'!$A$424:$ADO$424,0)-1)),0,OFFSET('Daten ReCiPe'!$A$1,MATCH(EN$5,'Daten ReCiPe'!$A:$A,0)-1,MATCH(AT71,'Daten ReCiPe'!$A$424:$ADO$424,0)-1))*1000</f>
        <v>0.89816208999999991</v>
      </c>
      <c r="EO71" s="305">
        <f t="shared" ref="EO71:EO135" ca="1" si="80">IF(ISERROR(EN71/EM71),0,EN71/EM71)</f>
        <v>0.9999999952124452</v>
      </c>
      <c r="EP71" s="322">
        <f ca="1">IF(ISERROR(OFFSET('Daten Elementary'!$A$1,MATCH(EP$5,'Daten Elementary'!$A:$A,0)-1,MATCH(AM71,'Daten Elementary'!$A$424:$ADO$424,0)-1)),0,OFFSET('Daten Elementary'!$A$1,MATCH(EP$5,'Daten Elementary'!$A:$A,0)-1,MATCH(AM71,'Daten Elementary'!$A$424:$ADO$424,0)-1))*1000000</f>
        <v>3.1892999999999998E-4</v>
      </c>
      <c r="EQ71" s="322">
        <f ca="1">IF(ISERROR(OFFSET('Daten Elementary'!$A$1,MATCH(EQ$5,'Daten Elementary'!$A:$A,0)-1,MATCH(AN71,'Daten Elementary'!$A$424:$ADO$424,0)-1)),0,OFFSET('Daten Elementary'!$A$1,MATCH(EQ$5,'Daten Elementary'!$A:$A,0)-1,MATCH(AN71,'Daten Elementary'!$A$424:$ADO$424,0)-1))*1000000</f>
        <v>0</v>
      </c>
      <c r="ER71" s="322">
        <f ca="1">IF(ISERROR(OFFSET('Daten Elementary'!$A$1,MATCH(ER$5,'Daten Elementary'!$A:$A,0)-1,MATCH(AO71,'Daten Elementary'!$A$424:$ADO$424,0)-1)),0,OFFSET('Daten Elementary'!$A$1,MATCH(ER$5,'Daten Elementary'!$A:$A,0)-1,MATCH(AO71,'Daten Elementary'!$A$424:$ADO$424,0)-1))*1000000</f>
        <v>1.6390614999999999</v>
      </c>
      <c r="ES71" s="322">
        <f ca="1">IF(ISERROR(OFFSET('Daten Elementary'!$A$1,MATCH(ES$5,'Daten Elementary'!$A:$A,0)-1,MATCH(AP71,'Daten Elementary'!$A$424:$ADO$424,0)-1)),0,OFFSET('Daten Elementary'!$A$1,MATCH(ES$5,'Daten Elementary'!$A:$A,0)-1,MATCH(AP71,'Daten Elementary'!$A$424:$ADO$424,0)-1))*1000000</f>
        <v>0</v>
      </c>
      <c r="ET71" s="322">
        <f t="shared" ref="ET71:ET135" ca="1" si="81">SUM(EP71:ES71)</f>
        <v>1.6393804299999999</v>
      </c>
      <c r="EU71" s="322">
        <f ca="1">IF(ISERROR(OFFSET('Daten Elementary'!$A$1,MATCH(EU$5,'Daten Elementary'!$A:$A,0)-1,MATCH(AQ71,'Daten Elementary'!$A$424:$ADO$424,0)-1)),0,OFFSET('Daten Elementary'!$A$1,MATCH(EU$5,'Daten Elementary'!$A:$A,0)-1,MATCH(AQ71,'Daten Elementary'!$A$424:$ADO$424,0)-1))*1000000</f>
        <v>1.2156693000000001</v>
      </c>
      <c r="EV71" s="322">
        <f ca="1">IF(ISERROR(OFFSET('Daten Elementary'!$A$1,MATCH(EV$5,'Daten Elementary'!$A:$A,0)-1,MATCH(AR71,'Daten Elementary'!$A$424:$ADO$424,0)-1)),0,OFFSET('Daten Elementary'!$A$1,MATCH(EV$5,'Daten Elementary'!$A:$A,0)-1,MATCH(AR71,'Daten Elementary'!$A$424:$ADO$424,0)-1))*1000000</f>
        <v>3.4725706999999999</v>
      </c>
      <c r="EW71" s="322">
        <f ca="1">IF(ISERROR(OFFSET('Daten Elementary'!$A$1,MATCH(EW$5,'Daten Elementary'!$A:$A,0)-1,MATCH(AS71,'Daten Elementary'!$A$424:$ADO$424,0)-1)),0,OFFSET('Daten Elementary'!$A$1,MATCH(EW$5,'Daten Elementary'!$A:$A,0)-1,MATCH(AS71,'Daten Elementary'!$A$424:$ADO$424,0)-1))*1000000</f>
        <v>8.1411307000000015</v>
      </c>
      <c r="EX71" s="323">
        <f t="shared" ref="EX71:EX135" ca="1" si="82">ET71+EU71+EV71+EW71</f>
        <v>14.468751130000001</v>
      </c>
      <c r="EY71" s="322">
        <f ca="1">IF(ISERROR(OFFSET('Daten Elementary'!$A$1,MATCH(EY$5,'Daten Elementary'!$A:$A,0)-1,MATCH($AT71,'Daten Elementary'!$A$424:$ADO$424,0)-1)),0,OFFSET('Daten Elementary'!$A$1,MATCH(EY$5,'Daten Elementary'!$A:$A,0)-1,MATCH($AT71,'Daten Elementary'!$A$424:$ADO$424,0)-1))*1000000</f>
        <v>14.468751000000001</v>
      </c>
      <c r="EZ71" s="305">
        <f t="shared" ref="EZ71:EZ135" ca="1" si="83">IF(ISERROR(EY71/EX71),0,EY71/EX71)</f>
        <v>0.99999999101511949</v>
      </c>
      <c r="FA71" s="314">
        <f ca="1">IF(ISERROR(OFFSET('Daten Elementary'!$A$1,MATCH(FA$5,'Daten Elementary'!$A:$A,0)-1,MATCH(AM71,'Daten Elementary'!$A$424:$ADO$424,0)-1)),0,OFFSET('Daten Elementary'!$A$1,MATCH(FA$5,'Daten Elementary'!$A:$A,0)-1,MATCH(AM71,'Daten Elementary'!$A$424:$ADO$424,0)-1))*1000</f>
        <v>5.0234000000000001E-2</v>
      </c>
      <c r="FB71" s="314">
        <f ca="1">IF(ISERROR(OFFSET('Daten Elementary'!$A$1,MATCH(FB$5,'Daten Elementary'!$A:$A,0)-1,MATCH(AN71,'Daten Elementary'!$A$424:$ADO$424,0)-1)),0,OFFSET('Daten Elementary'!$A$1,MATCH(FB$5,'Daten Elementary'!$A:$A,0)-1,MATCH(AN71,'Daten Elementary'!$A$424:$ADO$424,0)-1))*1000</f>
        <v>0</v>
      </c>
      <c r="FC71" s="314">
        <f ca="1">IF(ISERROR(OFFSET('Daten Elementary'!$A$1,MATCH(FC$5,'Daten Elementary'!$A:$A,0)-1,MATCH(AO71,'Daten Elementary'!$A$424:$ADO$424,0)-1)),0,OFFSET('Daten Elementary'!$A$1,MATCH(FC$5,'Daten Elementary'!$A:$A,0)-1,MATCH(AO71,'Daten Elementary'!$A$424:$ADO$424,0)-1))*1000</f>
        <v>0.53828489000000002</v>
      </c>
      <c r="FD71" s="314">
        <f ca="1">IF(ISERROR(OFFSET('Daten Elementary'!$A$1,MATCH(FD$5,'Daten Elementary'!$A:$A,0)-1,MATCH(AP71,'Daten Elementary'!$A$424:$ADO$424,0)-1)),0,OFFSET('Daten Elementary'!$A$1,MATCH(FD$5,'Daten Elementary'!$A:$A,0)-1,MATCH(AP71,'Daten Elementary'!$A$424:$ADO$424,0)-1))*1000</f>
        <v>0</v>
      </c>
      <c r="FE71" s="314">
        <f t="shared" ref="FE71:FE135" ca="1" si="84">SUM(FA71:FD71)</f>
        <v>0.58851889000000002</v>
      </c>
      <c r="FF71" s="314">
        <f ca="1">IF(ISERROR(OFFSET('Daten Elementary'!$A$1,MATCH(FF$5,'Daten Elementary'!$A:$A,0)-1,MATCH(AQ71,'Daten Elementary'!$A$424:$ADO$424,0)-1)),0,OFFSET('Daten Elementary'!$A$1,MATCH(FF$5,'Daten Elementary'!$A:$A,0)-1,MATCH(AQ71,'Daten Elementary'!$A$424:$ADO$424,0)-1))*1000</f>
        <v>0.49203264000000002</v>
      </c>
      <c r="FG71" s="314">
        <f ca="1">IF(ISERROR(OFFSET('Daten Elementary'!$A$1,MATCH(FG$5,'Daten Elementary'!$A:$A,0)-1,MATCH(AR71,'Daten Elementary'!$A$424:$ADO$424,0)-1)),0,OFFSET('Daten Elementary'!$A$1,MATCH(FG$5,'Daten Elementary'!$A:$A,0)-1,MATCH(AR71,'Daten Elementary'!$A$424:$ADO$424,0)-1))*1000</f>
        <v>0.73662516</v>
      </c>
      <c r="FH71" s="314">
        <f ca="1">IF(ISERROR(OFFSET('Daten Elementary'!$A$1,MATCH(FH$5,'Daten Elementary'!$A:$A,0)-1,MATCH(AS71,'Daten Elementary'!$A$424:$ADO$424,0)-1)),0,OFFSET('Daten Elementary'!$A$1,MATCH(FH$5,'Daten Elementary'!$A:$A,0)-1,MATCH(AS71,'Daten Elementary'!$A$424:$ADO$424,0)-1))*1000</f>
        <v>4.6671007000000007</v>
      </c>
      <c r="FI71" s="315">
        <f t="shared" ref="FI71:FI135" ca="1" si="85">FE71+FF71+FG71+FH71</f>
        <v>6.4842773900000008</v>
      </c>
      <c r="FJ71" s="314">
        <f ca="1">IF(ISERROR(OFFSET('Daten Elementary'!$A$1,MATCH(FJ$5,'Daten Elementary'!$A:$A,0)-1,MATCH($AT71,'Daten Elementary'!$A$424:$ADO$424,0)-1)),0,OFFSET('Daten Elementary'!$A$1,MATCH(FJ$5,'Daten Elementary'!$A:$A,0)-1,MATCH($AT71,'Daten Elementary'!$A$424:$ADO$424,0)-1))*1000</f>
        <v>6.4842773999999999</v>
      </c>
      <c r="FK71" s="305">
        <f t="shared" ref="FK71:FK135" ca="1" si="86">IF(ISERROR(FJ71/FI71),0,FJ71/FI71)</f>
        <v>1.0000000015421917</v>
      </c>
      <c r="FL71" s="314">
        <f ca="1">IF(ISERROR(OFFSET('Daten Elementary'!$A$1,MATCH(FL$5,'Daten Elementary'!$A:$A,0)-1,MATCH(AM71,'Daten Elementary'!$A$424:$ADO$424,0)-1)),0,OFFSET('Daten Elementary'!$A$1,MATCH(FL$5,'Daten Elementary'!$A:$A,0)-1,MATCH(AM71,'Daten Elementary'!$A$424:$ADO$424,0)-1))</f>
        <v>0</v>
      </c>
      <c r="FM71" s="314">
        <f ca="1">IF(ISERROR(OFFSET('Daten Elementary'!$A$1,MATCH(FM$5,'Daten Elementary'!$A:$A,0)-1,MATCH(AN71,'Daten Elementary'!$A$424:$ADO$424,0)-1)),0,OFFSET('Daten Elementary'!$A$1,MATCH(FM$5,'Daten Elementary'!$A:$A,0)-1,MATCH(AN71,'Daten Elementary'!$A$424:$ADO$424,0)-1))</f>
        <v>0</v>
      </c>
      <c r="FN71" s="314">
        <f ca="1">IF(ISERROR(OFFSET('Daten Elementary'!$A$1,MATCH(FN$5,'Daten Elementary'!$A:$A,0)-1,MATCH(AO71,'Daten Elementary'!$A$424:$ADO$424,0)-1)),0,OFFSET('Daten Elementary'!$A$1,MATCH(FN$5,'Daten Elementary'!$A:$A,0)-1,MATCH(AO71,'Daten Elementary'!$A$424:$ADO$424,0)-1))</f>
        <v>0</v>
      </c>
      <c r="FO71" s="314">
        <f ca="1">IF(ISERROR(OFFSET('Daten Elementary'!$A$1,MATCH(FO$5,'Daten Elementary'!$A:$A,0)-1,MATCH(AP71,'Daten Elementary'!$A$424:$ADO$424,0)-1)),0,OFFSET('Daten Elementary'!$A$1,MATCH(FO$5,'Daten Elementary'!$A:$A,0)-1,MATCH(AP71,'Daten Elementary'!$A$424:$ADO$424,0)-1))</f>
        <v>0</v>
      </c>
      <c r="FP71" s="314">
        <f t="shared" ref="FP71:FP135" ca="1" si="87">SUM(FL71:FO71)</f>
        <v>0</v>
      </c>
      <c r="FQ71" s="314">
        <f ca="1">IF(ISERROR(OFFSET('Daten Elementary'!$A$1,MATCH(FQ$5,'Daten Elementary'!$A:$A,0)-1,MATCH(AQ71,'Daten Elementary'!$A$424:$ADO$424,0)-1)),0,OFFSET('Daten Elementary'!$A$1,MATCH(FQ$5,'Daten Elementary'!$A:$A,0)-1,MATCH(AQ71,'Daten Elementary'!$A$424:$ADO$424,0)-1))</f>
        <v>0</v>
      </c>
      <c r="FR71" s="314">
        <f ca="1">IF(ISERROR(OFFSET('Daten Elementary'!$A$1,MATCH(FR$5,'Daten Elementary'!$A:$A,0)-1,MATCH(AR71,'Daten Elementary'!$A$424:$ADO$424,0)-1)),0,OFFSET('Daten Elementary'!$A$1,MATCH(FR$5,'Daten Elementary'!$A:$A,0)-1,MATCH(AR71,'Daten Elementary'!$A$424:$ADO$424,0)-1))</f>
        <v>0</v>
      </c>
      <c r="FS71" s="314">
        <f ca="1">IF(ISERROR(OFFSET('Daten Elementary'!$A$1,MATCH(FS$5,'Daten Elementary'!$A:$A,0)-1,MATCH(AS71,'Daten Elementary'!$A$424:$ADO$424,0)-1)),0,OFFSET('Daten Elementary'!$A$1,MATCH(FS$5,'Daten Elementary'!$A:$A,0)-1,MATCH(AS71,'Daten Elementary'!$A$424:$ADO$424,0)-1))</f>
        <v>0</v>
      </c>
      <c r="FT71" s="315">
        <f t="shared" ref="FT71:FT135" ca="1" si="88">FP71+FQ71+FR71+FS71</f>
        <v>0</v>
      </c>
      <c r="FU71" s="314">
        <f ca="1">IF(ISERROR(OFFSET('Daten Elementary'!$A$1,MATCH(FU$5,'Daten Elementary'!$A:$A,0)-1,MATCH($AT71,'Daten Elementary'!$A$424:$ADO$424,0)-1)),0,OFFSET('Daten Elementary'!$A$1,MATCH(FU$5,'Daten Elementary'!$A:$A,0)-1,MATCH($AT71,'Daten Elementary'!$A$424:$ADO$424,0)-1))</f>
        <v>0</v>
      </c>
      <c r="FV71" s="305">
        <f t="shared" ref="FV71:FV135" ca="1" si="89">IF(ISERROR(FU71/FT71),0,FU71/FT71)</f>
        <v>0</v>
      </c>
      <c r="FW71" s="324"/>
      <c r="FX71" s="231" t="str">
        <f t="shared" ref="FX71:FX135" si="90">FY71&amp;FZ71&amp;GA71&amp;GB71</f>
        <v>Bahn CH, Strommix SBB (Durchschnitt Regional-&amp; Fernverkehr)</v>
      </c>
      <c r="FY71" s="231" t="str">
        <f t="shared" si="55"/>
        <v>Bahn CH</v>
      </c>
      <c r="FZ71" s="231" t="str">
        <f t="shared" si="56"/>
        <v>, Strommix SBB</v>
      </c>
      <c r="GA71" s="231" t="str">
        <f t="shared" si="57"/>
        <v xml:space="preserve"> (Durchschnitt Regional-&amp; Fernverkehr)</v>
      </c>
      <c r="GB71" s="231"/>
    </row>
    <row r="72" spans="1:184" ht="16.5" customHeight="1">
      <c r="A72" s="295"/>
      <c r="B72" s="335" t="s">
        <v>20</v>
      </c>
      <c r="C72" s="326" t="s">
        <v>40</v>
      </c>
      <c r="D72" s="326" t="s">
        <v>10</v>
      </c>
      <c r="E72" s="340" t="s">
        <v>10</v>
      </c>
      <c r="F72" s="33">
        <f>H72*G72</f>
        <v>21</v>
      </c>
      <c r="G72" s="33">
        <v>50</v>
      </c>
      <c r="H72" s="98">
        <v>0.42</v>
      </c>
      <c r="I72" s="88">
        <v>1</v>
      </c>
      <c r="J72" s="101"/>
      <c r="K72" s="86">
        <v>1</v>
      </c>
      <c r="L72" s="86"/>
      <c r="M72" s="86"/>
      <c r="N72" s="38" t="s">
        <v>99</v>
      </c>
      <c r="O72" s="6">
        <f ca="1">(IF(ISERROR(INDEX(INDIRECT($D$268),MATCH($AM72,$AM$4:$AM$275,0),MATCH(O$304,INDIRECT($E$268),0))*$I72/$AD72),0,INDEX(INDIRECT($D$268),MATCH($AM72,$AM$4:$AM$275,0),MATCH(O$304,INDIRECT($E$268),0))*$I72/$AD72)+IF(ISERROR(INDEX(INDIRECT($D$268),MATCH($AN72,$AN$4:$AN$275,0),MATCH(O$305,INDIRECT($E$268),0))*$J72/$AE72),0,INDEX(INDIRECT($D$268),MATCH($AN72,$AN$4:$AN$275,0),MATCH(O$305,INDIRECT($E$268),0))*$J72/$AE72))*$AC72/$F72</f>
        <v>43.299840815257909</v>
      </c>
      <c r="P72" s="6">
        <f ca="1">(IF(ISERROR(INDEX(INDIRECT($D$268),MATCH($AO72,$AO$4:$AO$275,0),MATCH(P$304,INDIRECT($E$268),0))*$I72/$AD72),0,INDEX(INDIRECT($D$268),MATCH($AO72,$AO$4:$AO$275,0),MATCH(P$304,INDIRECT($E$268),0))*$I72/$AD72)+IF(ISERROR(INDEX(INDIRECT($D$268),MATCH($AP72,$AP$4:$AP$275,0),MATCH(P$305,INDIRECT($E$268),0))*$J72/$AE72),0,INDEX(INDIRECT($D$268),MATCH($AP72,$AP$4:$AP$275,0),MATCH(P$305,INDIRECT($E$268),0))*$J72/$AE72))*$AC72/$F72</f>
        <v>8.4294161318484573</v>
      </c>
      <c r="Q72" s="6">
        <f ca="1">INDEX(INDIRECT($D$268),MATCH($AQ72,$AQ$4:$AQ$284,0),MATCH(Q$4,INDIRECT($E$268),0))*$K72*$AC72/$F72/$AF72</f>
        <v>0.98049556943038474</v>
      </c>
      <c r="R72" s="6">
        <f ca="1">INDEX(INDIRECT($D$268),MATCH($AR72,$AR$4:$AR$284,0),MATCH(R$4,INDIRECT($E$268),0))*$K72*$AC72/$F72/$AF72</f>
        <v>1.8762375976679995</v>
      </c>
      <c r="S72" s="6">
        <f ca="1">INDEX(INDIRECT($D$268),MATCH($AS72,$AS$4:$AS$284,0),MATCH(S$4,INDIRECT($E$268),0))*$K72*$AC72/$F72/$AF72</f>
        <v>3.6063564874664653</v>
      </c>
      <c r="T72" s="7">
        <f t="shared" ca="1" si="53"/>
        <v>58.192346601671218</v>
      </c>
      <c r="U72" s="6">
        <f>IF($B$268=6,(IF(OR(AJ72="Benzin",AJ72="Diesel"),$AK72*INDEX('DIN EN 16258'!$I:$I,MATCH('mobitool-Faktoren v2.0'!$AI72,'DIN EN 16258'!$A:$A,0))*$I72/$AD72+$AL72*INDEX('DIN EN 16258'!$I:$I,MATCH('mobitool-Faktoren v2.0'!$AJ72,'DIN EN 16258'!$A:$A,0))*$I72/$AD72,IF(ISERROR($AK72*INDEX('DIN EN 16258'!$I:$I,MATCH('mobitool-Faktoren v2.0'!$AI72,'DIN EN 16258'!$A:$A,0))*$I72/$AD72),0,$AK72*INDEX('DIN EN 16258'!$I:$I,MATCH('mobitool-Faktoren v2.0'!$AI72,'DIN EN 16258'!$A:$A,0))*$I72/$AD72)+IF(ISERROR($AL72*INDEX('DIN EN 16258'!$I:$I,MATCH('mobitool-Faktoren v2.0'!$AJ72,'DIN EN 16258'!$A:$A,0))*$J72/$AE72),0,$AL72*INDEX('DIN EN 16258'!$I:$I,MATCH('mobitool-Faktoren v2.0'!$AJ72,'DIN EN 16258'!$A:$A,0))*$J72/$AE72)))*1000,
IF($B$268=1,(IF(OR(AJ72="Benzin",AJ72="Diesel"),$AK72*INDEX('DIN EN 16258'!$D:$D,MATCH('mobitool-Faktoren v2.0'!$AI72,'DIN EN 16258'!$A:$A,0))*$I72/$AD72+$AL72*INDEX('DIN EN 16258'!$D:$D,MATCH('mobitool-Faktoren v2.0'!$AJ72,'DIN EN 16258'!$A:$A,0))*$I72/$AD72,IF(ISERROR($AK72*INDEX('DIN EN 16258'!$D:$D,MATCH('mobitool-Faktoren v2.0'!$AI72,'DIN EN 16258'!$A:$A,0))*$I72/$AD72),0,$AK72*INDEX('DIN EN 16258'!$D:$D,MATCH('mobitool-Faktoren v2.0'!$AI72,'DIN EN 16258'!$A:$A,0))*$I72/$AD72)+IF(ISERROR($AL72*INDEX('DIN EN 16258'!$D:$D,MATCH('mobitool-Faktoren v2.0'!$AJ72,'DIN EN 16258'!$A:$A,0))*$J72/$AE72),0,$AL72*INDEX('DIN EN 16258'!$D:$D,MATCH('mobitool-Faktoren v2.0'!$AJ72,'DIN EN 16258'!$A:$A,0))*$J72/$AE72))),0))*$AC72/$F72</f>
        <v>42.681711730434166</v>
      </c>
      <c r="V72" s="6">
        <f>IF($B$268=6,(IF(OR(AJ72="Benzin",AJ72="Diesel"),$AK72*INDEX('DIN EN 16258'!$L:$L,MATCH('mobitool-Faktoren v2.0'!$AI72,'DIN EN 16258'!$A:$A,0))*$I72/$AD72+$AL72*INDEX('DIN EN 16258'!$L:$L,MATCH('mobitool-Faktoren v2.0'!$AJ72,'DIN EN 16258'!$A:$A,0))*$I72/$AD72,IF(ISERROR($AK72*INDEX('DIN EN 16258'!$L:$L,MATCH('mobitool-Faktoren v2.0'!$AI72,'DIN EN 16258'!$A:$A,0))*$I72/$AD72),0,$AK72*INDEX('DIN EN 16258'!$L:$L,MATCH('mobitool-Faktoren v2.0'!$AI72,'DIN EN 16258'!$A:$A,0))*$I72/$AD72)+IF(ISERROR($AL72*INDEX('DIN EN 16258'!$L:$L,MATCH('mobitool-Faktoren v2.0'!$AJ72,'DIN EN 16258'!$A:$A,0))*$J72/$AE72),0,$AL72*INDEX('DIN EN 16258'!$L:$L,MATCH('mobitool-Faktoren v2.0'!$AJ72,'DIN EN 16258'!$A:$A,0))*$J72/$AE72)))*1000,
IF($B$268=1,(IF(OR(AJ72="Benzin",AJ72="Diesel"),$AK72*INDEX('DIN EN 16258'!$F:$F,MATCH('mobitool-Faktoren v2.0'!$AI72,'DIN EN 16258'!$A:$A,0))*$I72/$AD72+$AL72*INDEX('DIN EN 16258'!$F:$F,MATCH('mobitool-Faktoren v2.0'!$AJ72,'DIN EN 16258'!$A:$A,0))*$I72/$AD72,IF(ISERROR($AK72*INDEX('DIN EN 16258'!$F:$F,MATCH('mobitool-Faktoren v2.0'!$AI72,'DIN EN 16258'!$A:$A,0))*$I72/$AD72),0,$AK72*INDEX('DIN EN 16258'!$F:$F,MATCH('mobitool-Faktoren v2.0'!$AI72,'DIN EN 16258'!$A:$A,0))*$I72/$AD72)+IF(ISERROR($AL72*INDEX('DIN EN 16258'!$F:$F,MATCH('mobitool-Faktoren v2.0'!$AJ72,'DIN EN 16258'!$A:$A,0))*$J72/$AE72),0,$AL72*INDEX('DIN EN 16258'!$F:$F,MATCH('mobitool-Faktoren v2.0'!$AJ72,'DIN EN 16258'!$A:$A,0))*$J72/$AE72))),0))*$AC72/$F72</f>
        <v>51.856285279966748</v>
      </c>
      <c r="W72" s="39" t="s">
        <v>672</v>
      </c>
      <c r="X72" s="39" t="s">
        <v>162</v>
      </c>
      <c r="Y72" s="336"/>
      <c r="Z72" s="372"/>
      <c r="AA72" s="337"/>
      <c r="AB72" s="299"/>
      <c r="AC72" s="300">
        <v>21.119896491000173</v>
      </c>
      <c r="AD72" s="298">
        <v>1</v>
      </c>
      <c r="AE72" s="298"/>
      <c r="AF72" s="299">
        <v>1</v>
      </c>
      <c r="AG72" s="299"/>
      <c r="AH72" s="299"/>
      <c r="AI72" s="373" t="s">
        <v>24</v>
      </c>
      <c r="AJ72" s="373"/>
      <c r="AK72" s="329">
        <v>1.3221E-2</v>
      </c>
      <c r="AL72" s="329"/>
      <c r="AM72" s="331" t="s">
        <v>993</v>
      </c>
      <c r="AN72" s="202" t="s">
        <v>81</v>
      </c>
      <c r="AO72" s="331" t="s">
        <v>994</v>
      </c>
      <c r="AP72" s="202" t="s">
        <v>81</v>
      </c>
      <c r="AQ72" s="331" t="s">
        <v>995</v>
      </c>
      <c r="AR72" s="331" t="s">
        <v>996</v>
      </c>
      <c r="AS72" s="331" t="s">
        <v>997</v>
      </c>
      <c r="AT72" s="331" t="s">
        <v>998</v>
      </c>
      <c r="AU72" s="303">
        <f ca="1">IF(ISERROR(OFFSET('Daten KEA'!$A$1,MATCH(AU$5,'Daten KEA'!$A:$A,0)-1,MATCH(AM72,'Daten KEA'!$A$424:$ADO$424,0)-1)),0,OFFSET('Daten KEA'!$A$1,MATCH(AU$5,'Daten KEA'!$A:$A,0)-1,MATCH(AM72,'Daten KEA'!$A$424:$ADO$424,0)-1))+IF(ISERROR(AK72*INDEX('Energiefaktoren Ecoinvent'!$D:$D,MATCH('mobitool-Faktoren v2.0'!AI72,'Energiefaktoren Ecoinvent'!$A:$A,0))),0,AK72*INDEX('Energiefaktoren Ecoinvent'!$D:$D,MATCH('mobitool-Faktoren v2.0'!AI72,'Energiefaktoren Ecoinvent'!$A:$A,0)))+IF(OR(AJ72="Benzin",AJ72="Diesel"),IF(ISERROR(OFFSET('Daten KEA'!$A$1,MATCH(AV$5,'Daten KEA'!$A:$A,0)-1,MATCH(AN72,'Daten KEA'!$A$424:$ADO$424,0)-1)),0,OFFSET('Daten KEA'!$A$1,MATCH(AV$5,'Daten KEA'!$A:$A,0)-1,MATCH(AN72,'Daten KEA'!$A$424:$ADO$424,0)-1))+IF(ISERROR(AL72*INDEX('Energiefaktoren Ecoinvent'!$D:$D,MATCH('mobitool-Faktoren v2.0'!AJ72,'Energiefaktoren Ecoinvent'!$A:$A,0))),0,AL72*INDEX('Energiefaktoren Ecoinvent'!$D:$D,MATCH('mobitool-Faktoren v2.0'!AJ72,'Energiefaktoren Ecoinvent'!$A:$A,0))),0)</f>
        <v>0.5658588</v>
      </c>
      <c r="AV72" s="303">
        <f ca="1">IF(OR(AJ72="Benzin",AJ72="Diesel"),0,IF(ISERROR(OFFSET('Daten KEA'!$A$1,MATCH(AV$5,'Daten KEA'!$A:$A,0)-1,MATCH(AN72,'Daten KEA'!$A$424:$ADO$424,0)-1)),0,OFFSET('Daten KEA'!$A$1,MATCH(AV$5,'Daten KEA'!$A:$A,0)-1,MATCH(AN72,'Daten KEA'!$A$424:$ADO$424,0)-1))+IF(ISERROR(AL72*INDEX('Energiefaktoren Ecoinvent'!$D:$D,MATCH('mobitool-Faktoren v2.0'!AJ72,'Energiefaktoren Ecoinvent'!$A:$A,0))),0,AL72*INDEX('Energiefaktoren Ecoinvent'!$D:$D,MATCH('mobitool-Faktoren v2.0'!AJ72,'Energiefaktoren Ecoinvent'!$A:$A,0))))</f>
        <v>0</v>
      </c>
      <c r="AW72" s="303">
        <f ca="1">IF(ISERROR(OFFSET('Daten KEA'!$A$1,MATCH(AW$5,'Daten KEA'!$A:$A,0)-1,MATCH(AO72,'Daten KEA'!$A$424:$ADO$424,0)-1)),0,OFFSET('Daten KEA'!$A$1,MATCH(AW$5,'Daten KEA'!$A:$A,0)-1,MATCH(AO72,'Daten KEA'!$A$424:$ADO$424,0)-1))-IF(ISERROR(AK72*INDEX('Energiefaktoren Ecoinvent'!$D:$D,MATCH('mobitool-Faktoren v2.0'!AI72,'Energiefaktoren Ecoinvent'!$A:$A,0))),0,AK72*INDEX('Energiefaktoren Ecoinvent'!$D:$D,MATCH('mobitool-Faktoren v2.0'!AI72,'Energiefaktoren Ecoinvent'!$A:$A,0)))+IF(OR(AJ72="Benzin",AJ72="Diesel"),IF(ISERROR(OFFSET('Daten KEA'!$A$1,MATCH(AX$5,'Daten KEA'!$A:$A,0)-1,MATCH(AP72,'Daten KEA'!$A$424:$ADO$424,0)-1)),0,OFFSET('Daten KEA'!$A$1,MATCH(AX$5,'Daten KEA'!$A:$A,0)-1,MATCH(AP72,'Daten KEA'!$A$424:$ADO$424,0)-1))-IF(ISERROR(AL72*INDEX('Energiefaktoren Ecoinvent'!$D:$D,MATCH('mobitool-Faktoren v2.0'!AJ72,'Energiefaktoren Ecoinvent'!$A:$A,0))),0,AL72*INDEX('Energiefaktoren Ecoinvent'!$D:$D,MATCH('mobitool-Faktoren v2.0'!AJ72,'Energiefaktoren Ecoinvent'!$A:$A,0))),0)</f>
        <v>0.16050291000000005</v>
      </c>
      <c r="AX72" s="303">
        <f ca="1">IF(OR(AJ72="Benzin",AJ72="Diesel"),0,IF(ISERROR(OFFSET('Daten KEA'!$A$1,MATCH(AX$5,'Daten KEA'!$A:$A,0)-1,MATCH(AP72,'Daten KEA'!$A$424:$ADO$424,0)-1)),0,OFFSET('Daten KEA'!$A$1,MATCH(AX$5,'Daten KEA'!$A:$A,0)-1,MATCH(AP72,'Daten KEA'!$A$424:$ADO$424,0)-1))-IF(ISERROR(AL72*INDEX('Energiefaktoren Ecoinvent'!$D:$D,MATCH('mobitool-Faktoren v2.0'!AJ72,'Energiefaktoren Ecoinvent'!$A:$A,0))),0,AL72*INDEX('Energiefaktoren Ecoinvent'!$D:$D,MATCH('mobitool-Faktoren v2.0'!AJ72,'Energiefaktoren Ecoinvent'!$A:$A,0))))</f>
        <v>0</v>
      </c>
      <c r="AY72" s="303">
        <f t="shared" ca="1" si="58"/>
        <v>0.72636171000000005</v>
      </c>
      <c r="AZ72" s="303">
        <f ca="1">IF(ISERROR(OFFSET('Daten KEA'!$A$1,MATCH(AZ$5,'Daten KEA'!$A:$A,0)-1,MATCH(AQ72,'Daten KEA'!$A$424:$ADO$424,0)-1)),0,OFFSET('Daten KEA'!$A$1,MATCH(AZ$5,'Daten KEA'!$A:$A,0)-1,MATCH(AQ72,'Daten KEA'!$A$424:$ADO$424,0)-1))</f>
        <v>5.1389942000000001E-2</v>
      </c>
      <c r="BA72" s="303">
        <f ca="1">IF(ISERROR(OFFSET('Daten KEA'!$A$1,MATCH(BA$5,'Daten KEA'!$A:$A,0)-1,MATCH(AR72,'Daten KEA'!$A$424:$ADO$424,0)-1)),0,OFFSET('Daten KEA'!$A$1,MATCH(BA$5,'Daten KEA'!$A:$A,0)-1,MATCH(AR72,'Daten KEA'!$A$424:$ADO$424,0)-1))</f>
        <v>3.3173556E-2</v>
      </c>
      <c r="BB72" s="303">
        <f ca="1">IF(ISERROR(OFFSET('Daten KEA'!$A$1,MATCH(BB$5,'Daten KEA'!$A:$A,0)-1,MATCH(AS72,'Daten KEA'!$A$424:$ADO$424,0)-1)),0,OFFSET('Daten KEA'!$A$1,MATCH(BB$5,'Daten KEA'!$A:$A,0)-1,MATCH(AS72,'Daten KEA'!$A$424:$ADO$424,0)-1))</f>
        <v>0.12659102</v>
      </c>
      <c r="BC72" s="304">
        <f t="shared" ca="1" si="46"/>
        <v>0.93751622800000012</v>
      </c>
      <c r="BD72" s="303">
        <f ca="1">IF(ISERROR(OFFSET('Daten KEA'!$A$1,MATCH(BD$5,'Daten KEA'!$A:$A,0)-1,MATCH(AT72,'Daten KEA'!$A$424:$ADO$424,0)-1)),0,OFFSET('Daten KEA'!$A$1,MATCH(BD$5,'Daten KEA'!$A:$A,0)-1,MATCH(AT72,'Daten KEA'!$A$424:$ADO$424,0)-1))</f>
        <v>0.93751622999999995</v>
      </c>
      <c r="BE72" s="305">
        <f t="shared" ca="1" si="59"/>
        <v>1.0000000021332962</v>
      </c>
      <c r="BF72" s="306">
        <f ca="1">IF(ISERROR(OFFSET('Daten KEA'!$A$1,MATCH(BF$5,'Daten KEA'!$A:$A,0)-1,MATCH(AM72,'Daten KEA'!$A$424:$ADO$424,0)-1)),0,OFFSET('Daten KEA'!$A$1,MATCH(BF$5,'Daten KEA'!$A:$A,0)-1,MATCH(AM72,'Daten KEA'!$A$424:$ADO$424,0)-1))+IF(ISERROR($AK72*INDEX('Energiefaktoren Ecoinvent'!$H:$H,MATCH('mobitool-Faktoren v2.0'!$AI72,'Energiefaktoren Ecoinvent'!$A:$A,0))),0,$AK72*INDEX('Energiefaktoren Ecoinvent'!$H:$H,MATCH('mobitool-Faktoren v2.0'!$AI72,'Energiefaktoren Ecoinvent'!$A:$A,0)))+IF(OR(AJ72="Benzin",AJ72="Diesel"),IF(ISERROR(OFFSET('Daten KEA'!$A$1,MATCH(BG$5,'Daten KEA'!$A:$A,0)-1,MATCH(AN72,'Daten KEA'!$A$424:$ADO$424,0)-1)),0,OFFSET('Daten KEA'!$A$1,MATCH(BG$5,'Daten KEA'!$A:$A,0)-1,MATCH(AN72,'Daten KEA'!$A$424:$ADO$424,0)-1))+IF(ISERROR($AL72*INDEX('Energiefaktoren Ecoinvent'!$H:$H,MATCH('mobitool-Faktoren v2.0'!$AJ72,'Energiefaktoren Ecoinvent'!$A:$A,0))),0,$AL72*INDEX('Energiefaktoren Ecoinvent'!$H:$H,MATCH('mobitool-Faktoren v2.0'!$AJ72,'Energiefaktoren Ecoinvent'!$A:$A,0))),0)</f>
        <v>0.5658588</v>
      </c>
      <c r="BG72" s="306">
        <f ca="1">IF(OR(AJ72="Benzin",AJ72="Diesel"),0,IF(ISERROR(OFFSET('Daten KEA'!$A$1,MATCH(BG$5,'Daten KEA'!$A:$A,0)-1,MATCH(AN72,'Daten KEA'!$A$424:$ADO$424,0)-1)),0,OFFSET('Daten KEA'!$A$1,MATCH(BG$5,'Daten KEA'!$A:$A,0)-1,MATCH(AN72,'Daten KEA'!$A$424:$ADO$424,0)-1))+IF(ISERROR($AL72*INDEX('Energiefaktoren Ecoinvent'!$H:$H,MATCH('mobitool-Faktoren v2.0'!$AJ72,'Energiefaktoren Ecoinvent'!$A:$A,0))),0,$AL72*INDEX('Energiefaktoren Ecoinvent'!$H:$H,MATCH('mobitool-Faktoren v2.0'!$AJ72,'Energiefaktoren Ecoinvent'!$A:$A,0))))</f>
        <v>0</v>
      </c>
      <c r="BH72" s="306">
        <f ca="1">IF(ISERROR(OFFSET('Daten KEA'!$A$1,MATCH(BH$5,'Daten KEA'!$A:$A,0)-1,MATCH(AO72,'Daten KEA'!$A$424:$ADO$424,0)-1)),0,OFFSET('Daten KEA'!$A$1,MATCH(BH$5,'Daten KEA'!$A:$A,0)-1,MATCH(AO72,'Daten KEA'!$A$424:$ADO$424,0)-1))-IF(ISERROR($AK72*INDEX('Energiefaktoren Ecoinvent'!$H:$H,MATCH('mobitool-Faktoren v2.0'!$AI72,'Energiefaktoren Ecoinvent'!$A:$A,0))),0,$AK72*INDEX('Energiefaktoren Ecoinvent'!$H:$H,MATCH('mobitool-Faktoren v2.0'!$AI72,'Energiefaktoren Ecoinvent'!$A:$A,0)))+IF(OR(AJ72="Benzin",AJ72="Diesel"),IF(ISERROR(OFFSET('Daten KEA'!$A$1,MATCH(BI$5,'Daten KEA'!$A:$A,0)-1,MATCH(AP72,'Daten KEA'!$A$424:$ADO$424,0)-1)),0,OFFSET('Daten KEA'!$A$1,MATCH(BI$5,'Daten KEA'!$A:$A,0)-1,MATCH(AP72,'Daten KEA'!$A$424:$ADO$424,0)-1))-IF(ISERROR($AL72*INDEX('Energiefaktoren Ecoinvent'!$H:$H,MATCH('mobitool-Faktoren v2.0'!$AJ72,'Energiefaktoren Ecoinvent'!$A:$A,0))),0,$AL72*INDEX('Energiefaktoren Ecoinvent'!$H:$H,MATCH('mobitool-Faktoren v2.0'!$AJ72,'Energiefaktoren Ecoinvent'!$A:$A,0))),0)</f>
        <v>0.15865236493249002</v>
      </c>
      <c r="BI72" s="306">
        <f ca="1">IF(OR(AJ72="Benzin",AJ72="Diesel"),0,IF(ISERROR(OFFSET('Daten KEA'!$A$1,MATCH(BI$5,'Daten KEA'!$A:$A,0)-1,MATCH(AP72,'Daten KEA'!$A$424:$ADO$424,0)-1)),0,OFFSET('Daten KEA'!$A$1,MATCH(BI$5,'Daten KEA'!$A:$A,0)-1,MATCH(AP72,'Daten KEA'!$A$424:$ADO$424,0)-1))-IF(ISERROR($AL72*INDEX('Energiefaktoren Ecoinvent'!$H:$H,MATCH('mobitool-Faktoren v2.0'!$AJ72,'Energiefaktoren Ecoinvent'!$A:$A,0))),0,$AL72*INDEX('Energiefaktoren Ecoinvent'!$H:$H,MATCH('mobitool-Faktoren v2.0'!$AJ72,'Energiefaktoren Ecoinvent'!$A:$A,0))))</f>
        <v>0</v>
      </c>
      <c r="BJ72" s="306">
        <f t="shared" ca="1" si="41"/>
        <v>0.72451116493249001</v>
      </c>
      <c r="BK72" s="306">
        <f ca="1">IF(ISERROR(OFFSET('Daten KEA'!$A$1,MATCH(BK$5,'Daten KEA'!$A:$A,0)-1,MATCH(AQ72,'Daten KEA'!$A$424:$ADO$424,0)-1)),0,OFFSET('Daten KEA'!$A$1,MATCH(BK$5,'Daten KEA'!$A:$A,0)-1,MATCH(AQ72,'Daten KEA'!$A$424:$ADO$424,0)-1))</f>
        <v>4.4604840932740003E-2</v>
      </c>
      <c r="BL72" s="306">
        <f ca="1">IF(ISERROR(OFFSET('Daten KEA'!$A$1,MATCH(BL$5,'Daten KEA'!$A:$A,0)-1,MATCH(AR72,'Daten KEA'!$A$424:$ADO$424,0)-1)),0,OFFSET('Daten KEA'!$A$1,MATCH(BL$5,'Daten KEA'!$A:$A,0)-1,MATCH(AR72,'Daten KEA'!$A$424:$ADO$424,0)-1))</f>
        <v>3.026958535658E-2</v>
      </c>
      <c r="BM72" s="306">
        <f ca="1">IF(ISERROR(OFFSET('Daten KEA'!$A$1,MATCH(BM$5,'Daten KEA'!$A:$A,0)-1,MATCH(AS72,'Daten KEA'!$A$424:$ADO$424,0)-1)),0,OFFSET('Daten KEA'!$A$1,MATCH(BM$5,'Daten KEA'!$A:$A,0)-1,MATCH(AS72,'Daten KEA'!$A$424:$ADO$424,0)-1))</f>
        <v>0.12032174858326</v>
      </c>
      <c r="BN72" s="307">
        <f t="shared" ca="1" si="43"/>
        <v>0.91970733980506991</v>
      </c>
      <c r="BO72" s="306">
        <f ca="1">IF(ISERROR(OFFSET('Daten KEA'!$A$1,MATCH(BO$5,'Daten KEA'!$A:$A,0)-1,MATCH(AT72,'Daten KEA'!$A$424:$ADO$424,0)-1)),0,OFFSET('Daten KEA'!$A$1,MATCH(BO$5,'Daten KEA'!$A:$A,0)-1,MATCH(AT72,'Daten KEA'!$A$424:$ADO$424,0)-1))</f>
        <v>0.91970733970509999</v>
      </c>
      <c r="BP72" s="305">
        <f t="shared" ca="1" si="60"/>
        <v>0.9999999998913025</v>
      </c>
      <c r="BQ72" s="308">
        <f ca="1">IF(ISERROR(OFFSET('Daten GWP'!$A$1,MATCH(BQ$5,'Daten GWP'!$A:$A,0)-1,MATCH(AM72,'Daten GWP'!$A$424:$ADO$424,0)-1)),0,OFFSET('Daten GWP'!$A$1,MATCH(BQ$5,'Daten GWP'!$A:$A,0)-1,MATCH(AM72,'Daten GWP'!$A$424:$ADO$424,0)-1))*1000</f>
        <v>43.054029999999997</v>
      </c>
      <c r="BR72" s="308">
        <f ca="1">IF(ISERROR(OFFSET('Daten GWP'!$A$1,MATCH(BR$5,'Daten GWP'!$A:$A,0)-1,MATCH(AN72,'Daten GWP'!$A$424:$ADO$424,0)-1)),0,OFFSET('Daten GWP'!$A$1,MATCH(BR$5,'Daten GWP'!$A:$A,0)-1,MATCH(AN72,'Daten GWP'!$A$424:$ADO$424,0)-1))*1000</f>
        <v>0</v>
      </c>
      <c r="BS72" s="308">
        <f ca="1">IF(ISERROR(OFFSET('Daten GWP'!$A$1,MATCH(BS$5,'Daten GWP'!$A:$A,0)-1,MATCH(AO72,'Daten GWP'!$A$424:$ADO$424,0)-1)),0,OFFSET('Daten GWP'!$A$1,MATCH(BS$5,'Daten GWP'!$A:$A,0)-1,MATCH(AO72,'Daten GWP'!$A$424:$ADO$424,0)-1))*1000</f>
        <v>8.3815628000000011</v>
      </c>
      <c r="BT72" s="308">
        <f ca="1">IF(ISERROR(OFFSET('Daten GWP'!$A$1,MATCH(BT$5,'Daten GWP'!$A:$A,0)-1,MATCH(AP72,'Daten GWP'!$A$424:$ADO$424,0)-1)),0,OFFSET('Daten GWP'!$A$1,MATCH(BT$5,'Daten GWP'!$A:$A,0)-1,MATCH(AP72,'Daten GWP'!$A$424:$ADO$424,0)-1))*1000</f>
        <v>0</v>
      </c>
      <c r="BU72" s="308">
        <f t="shared" ca="1" si="61"/>
        <v>51.435592799999995</v>
      </c>
      <c r="BV72" s="308">
        <f ca="1">IF(ISERROR(OFFSET('Daten GWP'!$A$1,MATCH(BV$5,'Daten GWP'!$A:$A,0)-1,MATCH(AQ72,'Daten GWP'!$A$424:$ADO$424,0)-1)),0,OFFSET('Daten GWP'!$A$1,MATCH(BV$5,'Daten GWP'!$A:$A,0)-1,MATCH(AQ72,'Daten GWP'!$A$424:$ADO$424,0)-1))*1000</f>
        <v>0.97492935000000003</v>
      </c>
      <c r="BW72" s="308">
        <f ca="1">IF(ISERROR(OFFSET('Daten GWP'!$A$1,MATCH(BW$5,'Daten GWP'!$A:$A,0)-1,MATCH(AR72,'Daten GWP'!$A$424:$ADO$424,0)-1)),0,OFFSET('Daten GWP'!$A$1,MATCH(BW$5,'Daten GWP'!$A:$A,0)-1,MATCH(AR72,'Daten GWP'!$A$424:$ADO$424,0)-1))*1000</f>
        <v>1.8655862999999999</v>
      </c>
      <c r="BX72" s="308">
        <f ca="1">IF(ISERROR(OFFSET('Daten GWP'!$A$1,MATCH(BX$5,'Daten GWP'!$A:$A,0)-1,MATCH(AS72,'Daten GWP'!$A$424:$ADO$424,0)-1)),0,OFFSET('Daten GWP'!$A$1,MATCH(BX$5,'Daten GWP'!$A:$A,0)-1,MATCH(AS72,'Daten GWP'!$A$424:$ADO$424,0)-1))*1000</f>
        <v>3.5858833999999997</v>
      </c>
      <c r="BY72" s="309">
        <f t="shared" ca="1" si="44"/>
        <v>57.861991849999988</v>
      </c>
      <c r="BZ72" s="308">
        <f ca="1">IF(ISERROR(OFFSET('Daten GWP'!$A$1,MATCH(BZ$5,'Daten GWP'!$A:$A,0)-1,MATCH(AT72,'Daten GWP'!$A$424:$ADO$424,0)-1)),0,OFFSET('Daten GWP'!$A$1,MATCH(BZ$5,'Daten GWP'!$A:$A,0)-1,MATCH(AT72,'Daten GWP'!$A$424:$ADO$424,0)-1))*1000</f>
        <v>57.861991000000003</v>
      </c>
      <c r="CA72" s="305">
        <f t="shared" ca="1" si="62"/>
        <v>0.99999998530987344</v>
      </c>
      <c r="CB72" s="310">
        <f ca="1">IF(ISERROR(OFFSET('Daten Elementary'!$A$1,MATCH(CB$5,'Daten Elementary'!$A:$A,0)-1,MATCH(AM72,'Daten Elementary'!$A$424:$ADO$424,0)-1)),0,OFFSET('Daten Elementary'!$A$1,MATCH(CB$5,'Daten Elementary'!$A:$A,0)-1,MATCH(AM72,'Daten Elementary'!$A$424:$ADO$424,0)-1))*1000000</f>
        <v>17.207079999999998</v>
      </c>
      <c r="CC72" s="310">
        <f ca="1">IF(ISERROR(OFFSET('Daten Elementary'!$A$1,MATCH(CC$5,'Daten Elementary'!$A:$A,0)-1,MATCH(AN72,'Daten Elementary'!$A$424:$ADO$424,0)-1)),0,OFFSET('Daten Elementary'!$A$1,MATCH(CC$5,'Daten Elementary'!$A:$A,0)-1,MATCH(AN72,'Daten Elementary'!$A$424:$ADO$424,0)-1))*1000000</f>
        <v>0</v>
      </c>
      <c r="CD72" s="310">
        <f ca="1">IF(ISERROR(OFFSET('Daten Elementary'!$A$1,MATCH(CD$5,'Daten Elementary'!$A:$A,0)-1,MATCH(AO72,'Daten Elementary'!$A$424:$ADO$424,0)-1)),0,OFFSET('Daten Elementary'!$A$1,MATCH(CD$5,'Daten Elementary'!$A:$A,0)-1,MATCH(AO72,'Daten Elementary'!$A$424:$ADO$424,0)-1))*1000000</f>
        <v>3.0260397999999999</v>
      </c>
      <c r="CE72" s="310">
        <f ca="1">IF(ISERROR(OFFSET('Daten Elementary'!$A$1,MATCH(CE$5,'Daten Elementary'!$A:$A,0)-1,MATCH(AP72,'Daten Elementary'!$A$424:$ADO$424,0)-1)),0,OFFSET('Daten Elementary'!$A$1,MATCH(CE$5,'Daten Elementary'!$A:$A,0)-1,MATCH(AP72,'Daten Elementary'!$A$424:$ADO$424,0)-1))*1000000</f>
        <v>0</v>
      </c>
      <c r="CF72" s="310">
        <f t="shared" ca="1" si="63"/>
        <v>20.233119799999997</v>
      </c>
      <c r="CG72" s="310">
        <f ca="1">IF(ISERROR(OFFSET('Daten Elementary'!$A$1,MATCH(CG$5,'Daten Elementary'!$A:$A,0)-1,MATCH(AQ72,'Daten Elementary'!$A$424:$ADO$424,0)-1)),0,OFFSET('Daten Elementary'!$A$1,MATCH(CG$5,'Daten Elementary'!$A:$A,0)-1,MATCH(AQ72,'Daten Elementary'!$A$424:$ADO$424,0)-1))*1000000</f>
        <v>0.31511444</v>
      </c>
      <c r="CH72" s="310">
        <f ca="1">IF(ISERROR(OFFSET('Daten Elementary'!$A$1,MATCH(CH$5,'Daten Elementary'!$A:$A,0)-1,MATCH(AR72,'Daten Elementary'!$A$424:$ADO$424,0)-1)),0,OFFSET('Daten Elementary'!$A$1,MATCH(CH$5,'Daten Elementary'!$A:$A,0)-1,MATCH(AR72,'Daten Elementary'!$A$424:$ADO$424,0)-1))*1000000</f>
        <v>2.3040523999999998</v>
      </c>
      <c r="CI72" s="310">
        <f ca="1">IF(ISERROR(OFFSET('Daten Elementary'!$A$1,MATCH(CI$5,'Daten Elementary'!$A:$A,0)-1,MATCH(AS72,'Daten Elementary'!$A$424:$ADO$424,0)-1)),0,OFFSET('Daten Elementary'!$A$1,MATCH(CI$5,'Daten Elementary'!$A:$A,0)-1,MATCH(AS72,'Daten Elementary'!$A$424:$ADO$424,0)-1))*1000000</f>
        <v>3.7478079000000002</v>
      </c>
      <c r="CJ72" s="311">
        <f t="shared" ca="1" si="64"/>
        <v>26.600094539999997</v>
      </c>
      <c r="CK72" s="310">
        <f ca="1">IF(ISERROR(OFFSET('Daten Elementary'!$A$1,MATCH(CK$5,'Daten Elementary'!$A:$A,0)-1,MATCH($AT72,'Daten Elementary'!$A$424:$ADO$424,0)-1)),0,OFFSET('Daten Elementary'!$A$1,MATCH(CK$5,'Daten Elementary'!$A:$A,0)-1,MATCH($AT72,'Daten Elementary'!$A$424:$ADO$424,0)-1))*1000000</f>
        <v>26.600095</v>
      </c>
      <c r="CL72" s="305">
        <f t="shared" ca="1" si="65"/>
        <v>1.0000000172931718</v>
      </c>
      <c r="CM72" s="312">
        <f ca="1">IF(ISERROR(OFFSET('Daten Elementary'!$A$1,MATCH(CM$5,'Daten Elementary'!$A:$A,0)-1,MATCH(AM72,'Daten Elementary'!$A$424:$ADO$424,0)-1)),0,OFFSET('Daten Elementary'!$A$1,MATCH(CM$5,'Daten Elementary'!$A:$A,0)-1,MATCH(AM72,'Daten Elementary'!$A$424:$ADO$424,0)-1))*1000000</f>
        <v>11.381395000000001</v>
      </c>
      <c r="CN72" s="312">
        <f ca="1">IF(ISERROR(OFFSET('Daten Elementary'!$A$1,MATCH(CN$5,'Daten Elementary'!$A:$A,0)-1,MATCH(AN72,'Daten Elementary'!$A$424:$ADO$424,0)-1)),0,OFFSET('Daten Elementary'!$A$1,MATCH(CN$5,'Daten Elementary'!$A:$A,0)-1,MATCH(AN72,'Daten Elementary'!$A$424:$ADO$424,0)-1))*1000000</f>
        <v>0</v>
      </c>
      <c r="CO72" s="312">
        <f ca="1">IF(ISERROR(OFFSET('Daten Elementary'!$A$1,MATCH(CO$5,'Daten Elementary'!$A:$A,0)-1,MATCH(AO72,'Daten Elementary'!$A$424:$ADO$424,0)-1)),0,OFFSET('Daten Elementary'!$A$1,MATCH(CO$5,'Daten Elementary'!$A:$A,0)-1,MATCH(AO72,'Daten Elementary'!$A$424:$ADO$424,0)-1))*1000000</f>
        <v>2.4330669</v>
      </c>
      <c r="CP72" s="312">
        <f ca="1">IF(ISERROR(OFFSET('Daten Elementary'!$A$1,MATCH(CP$5,'Daten Elementary'!$A:$A,0)-1,MATCH(AP72,'Daten Elementary'!$A$424:$ADO$424,0)-1)),0,OFFSET('Daten Elementary'!$A$1,MATCH(CP$5,'Daten Elementary'!$A:$A,0)-1,MATCH(AP72,'Daten Elementary'!$A$424:$ADO$424,0)-1))*1000000</f>
        <v>0</v>
      </c>
      <c r="CQ72" s="312">
        <f t="shared" ca="1" si="66"/>
        <v>13.814461900000001</v>
      </c>
      <c r="CR72" s="312">
        <f ca="1">IF(ISERROR(OFFSET('Daten Elementary'!$A$1,MATCH(CR$5,'Daten Elementary'!$A:$A,0)-1,MATCH(AQ72,'Daten Elementary'!$A$424:$ADO$424,0)-1)),0,OFFSET('Daten Elementary'!$A$1,MATCH(CR$5,'Daten Elementary'!$A:$A,0)-1,MATCH(AQ72,'Daten Elementary'!$A$424:$ADO$424,0)-1))*1000000</f>
        <v>0.18482226000000002</v>
      </c>
      <c r="CS72" s="312">
        <f ca="1">IF(ISERROR(OFFSET('Daten Elementary'!$A$1,MATCH(CS$5,'Daten Elementary'!$A:$A,0)-1,MATCH(AR72,'Daten Elementary'!$A$424:$ADO$424,0)-1)),0,OFFSET('Daten Elementary'!$A$1,MATCH(CS$5,'Daten Elementary'!$A:$A,0)-1,MATCH(AR72,'Daten Elementary'!$A$424:$ADO$424,0)-1))*1000000</f>
        <v>0.96488850000000004</v>
      </c>
      <c r="CT72" s="312">
        <f ca="1">IF(ISERROR(OFFSET('Daten Elementary'!$A$1,MATCH(CT$5,'Daten Elementary'!$A:$A,0)-1,MATCH(AS72,'Daten Elementary'!$A$424:$ADO$424,0)-1)),0,OFFSET('Daten Elementary'!$A$1,MATCH(CT$5,'Daten Elementary'!$A:$A,0)-1,MATCH(AS72,'Daten Elementary'!$A$424:$ADO$424,0)-1))*1000000</f>
        <v>2.1192387000000004</v>
      </c>
      <c r="CU72" s="313">
        <f t="shared" ca="1" si="67"/>
        <v>17.083411360000003</v>
      </c>
      <c r="CV72" s="312">
        <f ca="1">IF(ISERROR(OFFSET('Daten Elementary'!$A$1,MATCH(CV$5,'Daten Elementary'!$A:$A,0)-1,MATCH($AT72,'Daten Elementary'!$A$424:$ADO$424,0)-1)),0,OFFSET('Daten Elementary'!$A$1,MATCH(CV$5,'Daten Elementary'!$A:$A,0)-1,MATCH($AT72,'Daten Elementary'!$A$424:$ADO$424,0)-1))*1000000</f>
        <v>17.083410999999998</v>
      </c>
      <c r="CW72" s="305">
        <f t="shared" ca="1" si="68"/>
        <v>0.99999997892692527</v>
      </c>
      <c r="CX72" s="314">
        <f ca="1">IF(ISERROR(OFFSET('Daten Elementary'!$A$1,MATCH(CX$5,'Daten Elementary'!$A:$A,0)-1,MATCH(AM72,'Daten Elementary'!$A$424:$ADO$424,0)-1)),0,OFFSET('Daten Elementary'!$A$1,MATCH(CX$5,'Daten Elementary'!$A:$A,0)-1,MATCH(AM72,'Daten Elementary'!$A$424:$ADO$424,0)-1))*1000000</f>
        <v>9.6875955999999999</v>
      </c>
      <c r="CY72" s="314">
        <f ca="1">IF(ISERROR(OFFSET('Daten Elementary'!$A$1,MATCH(CY$5,'Daten Elementary'!$A:$A,0)-1,MATCH(AN72,'Daten Elementary'!$A$424:$ADO$424,0)-1)),0,OFFSET('Daten Elementary'!$A$1,MATCH(CY$5,'Daten Elementary'!$A:$A,0)-1,MATCH(AN72,'Daten Elementary'!$A$424:$ADO$424,0)-1))*1000000</f>
        <v>0</v>
      </c>
      <c r="CZ72" s="314">
        <f ca="1">IF(ISERROR(OFFSET('Daten Elementary'!$A$1,MATCH(CZ$5,'Daten Elementary'!$A:$A,0)-1,MATCH(AO72,'Daten Elementary'!$A$424:$ADO$424,0)-1)),0,OFFSET('Daten Elementary'!$A$1,MATCH(CZ$5,'Daten Elementary'!$A:$A,0)-1,MATCH(AO72,'Daten Elementary'!$A$424:$ADO$424,0)-1))*1000000</f>
        <v>33.796066000000003</v>
      </c>
      <c r="DA72" s="314">
        <f ca="1">IF(ISERROR(OFFSET('Daten Elementary'!$A$1,MATCH(DA$5,'Daten Elementary'!$A:$A,0)-1,MATCH(AP72,'Daten Elementary'!$A$424:$ADO$424,0)-1)),0,OFFSET('Daten Elementary'!$A$1,MATCH(DA$5,'Daten Elementary'!$A:$A,0)-1,MATCH(AP72,'Daten Elementary'!$A$424:$ADO$424,0)-1))*1000000</f>
        <v>0</v>
      </c>
      <c r="DB72" s="314">
        <f t="shared" ca="1" si="69"/>
        <v>43.483661600000005</v>
      </c>
      <c r="DC72" s="314">
        <f ca="1">IF(ISERROR(OFFSET('Daten Elementary'!$A$1,MATCH(DC$5,'Daten Elementary'!$A:$A,0)-1,MATCH(AQ72,'Daten Elementary'!$A$424:$ADO$424,0)-1)),0,OFFSET('Daten Elementary'!$A$1,MATCH(DC$5,'Daten Elementary'!$A:$A,0)-1,MATCH(AQ72,'Daten Elementary'!$A$424:$ADO$424,0)-1))*1000000</f>
        <v>0.96860555999999998</v>
      </c>
      <c r="DD72" s="314">
        <f ca="1">IF(ISERROR(OFFSET('Daten Elementary'!$A$1,MATCH(DD$5,'Daten Elementary'!$A:$A,0)-1,MATCH(AR72,'Daten Elementary'!$A$424:$ADO$424,0)-1)),0,OFFSET('Daten Elementary'!$A$1,MATCH(DD$5,'Daten Elementary'!$A:$A,0)-1,MATCH(AR72,'Daten Elementary'!$A$424:$ADO$424,0)-1))*1000000</f>
        <v>1.5919177</v>
      </c>
      <c r="DE72" s="314">
        <f ca="1">IF(ISERROR(OFFSET('Daten Elementary'!$A$1,MATCH(DE$5,'Daten Elementary'!$A:$A,0)-1,MATCH(AS72,'Daten Elementary'!$A$424:$ADO$424,0)-1)),0,OFFSET('Daten Elementary'!$A$1,MATCH(DE$5,'Daten Elementary'!$A:$A,0)-1,MATCH(AS72,'Daten Elementary'!$A$424:$ADO$424,0)-1))*1000000</f>
        <v>19.319195000000001</v>
      </c>
      <c r="DF72" s="315">
        <f t="shared" ca="1" si="70"/>
        <v>65.363379860000009</v>
      </c>
      <c r="DG72" s="314">
        <f ca="1">IF(ISERROR(OFFSET('Daten Elementary'!$A$1,MATCH(DG$5,'Daten Elementary'!$A:$A,0)-1,MATCH($AT72,'Daten Elementary'!$A$424:$ADO$424,0)-1)),0,OFFSET('Daten Elementary'!$A$1,MATCH(DG$5,'Daten Elementary'!$A:$A,0)-1,MATCH($AT72,'Daten Elementary'!$A$424:$ADO$424,0)-1))*1000000</f>
        <v>65.363381000000004</v>
      </c>
      <c r="DH72" s="305">
        <f t="shared" ca="1" si="71"/>
        <v>1.0000000174409585</v>
      </c>
      <c r="DI72" s="316">
        <f ca="1">IF(ISERROR(OFFSET('Daten Elementary'!$A$1,MATCH(DI$5,'Daten Elementary'!$A:$A,0)-1,MATCH(AM72,'Daten Elementary'!$A$424:$ADO$424,0)-1)),0,OFFSET('Daten Elementary'!$A$1,MATCH(DI$5,'Daten Elementary'!$A:$A,0)-1,MATCH(AM72,'Daten Elementary'!$A$424:$ADO$424,0)-1))*1000000</f>
        <v>283.58000000000004</v>
      </c>
      <c r="DJ72" s="316">
        <f ca="1">IF(ISERROR(OFFSET('Daten Elementary'!$A$1,MATCH(DJ$5,'Daten Elementary'!$A:$A,0)-1,MATCH(AN72,'Daten Elementary'!$A$424:$ADO$424,0)-1)),0,OFFSET('Daten Elementary'!$A$1,MATCH(DJ$5,'Daten Elementary'!$A:$A,0)-1,MATCH(AN72,'Daten Elementary'!$A$424:$ADO$424,0)-1))*1000000</f>
        <v>0</v>
      </c>
      <c r="DK72" s="316">
        <f ca="1">IF(ISERROR(OFFSET('Daten Elementary'!$A$1,MATCH(DK$5,'Daten Elementary'!$A:$A,0)-1,MATCH(AO72,'Daten Elementary'!$A$424:$ADO$424,0)-1)),0,OFFSET('Daten Elementary'!$A$1,MATCH(DK$5,'Daten Elementary'!$A:$A,0)-1,MATCH(AO72,'Daten Elementary'!$A$424:$ADO$424,0)-1))*1000000</f>
        <v>36.128628999999997</v>
      </c>
      <c r="DL72" s="316">
        <f ca="1">IF(ISERROR(OFFSET('Daten Elementary'!$A$1,MATCH(DL$5,'Daten Elementary'!$A:$A,0)-1,MATCH(AP72,'Daten Elementary'!$A$424:$ADO$424,0)-1)),0,OFFSET('Daten Elementary'!$A$1,MATCH(DL$5,'Daten Elementary'!$A:$A,0)-1,MATCH(AP72,'Daten Elementary'!$A$424:$ADO$424,0)-1))*1000000</f>
        <v>0</v>
      </c>
      <c r="DM72" s="316">
        <f t="shared" ca="1" si="72"/>
        <v>319.70862900000003</v>
      </c>
      <c r="DN72" s="316">
        <f ca="1">IF(ISERROR(OFFSET('Daten Elementary'!$A$1,MATCH(DN$5,'Daten Elementary'!$A:$A,0)-1,MATCH(AQ72,'Daten Elementary'!$A$424:$ADO$424,0)-1)),0,OFFSET('Daten Elementary'!$A$1,MATCH(DN$5,'Daten Elementary'!$A:$A,0)-1,MATCH(AQ72,'Daten Elementary'!$A$424:$ADO$424,0)-1))*1000000</f>
        <v>1.289979</v>
      </c>
      <c r="DO72" s="316">
        <f ca="1">IF(ISERROR(OFFSET('Daten Elementary'!$A$1,MATCH(DO$5,'Daten Elementary'!$A:$A,0)-1,MATCH(AR72,'Daten Elementary'!$A$424:$ADO$424,0)-1)),0,OFFSET('Daten Elementary'!$A$1,MATCH(DO$5,'Daten Elementary'!$A:$A,0)-1,MATCH(AR72,'Daten Elementary'!$A$424:$ADO$424,0)-1))*1000000</f>
        <v>3.9332392999999999</v>
      </c>
      <c r="DP72" s="316">
        <f ca="1">IF(ISERROR(OFFSET('Daten Elementary'!$A$1,MATCH(DP$5,'Daten Elementary'!$A:$A,0)-1,MATCH(AS72,'Daten Elementary'!$A$424:$ADO$424,0)-1)),0,OFFSET('Daten Elementary'!$A$1,MATCH(DP$5,'Daten Elementary'!$A:$A,0)-1,MATCH(AS72,'Daten Elementary'!$A$424:$ADO$424,0)-1))*1000000</f>
        <v>21.683916</v>
      </c>
      <c r="DQ72" s="317">
        <f t="shared" ca="1" si="73"/>
        <v>346.61576330000008</v>
      </c>
      <c r="DR72" s="316">
        <f ca="1">IF(ISERROR(OFFSET('Daten Elementary'!$A$1,MATCH(DR$5,'Daten Elementary'!$A:$A,0)-1,MATCH($AT72,'Daten Elementary'!$A$424:$ADO$424,0)-1)),0,OFFSET('Daten Elementary'!$A$1,MATCH(DR$5,'Daten Elementary'!$A:$A,0)-1,MATCH($AT72,'Daten Elementary'!$A$424:$ADO$424,0)-1))*1000000</f>
        <v>346.61575999999997</v>
      </c>
      <c r="DS72" s="305">
        <f t="shared" ca="1" si="74"/>
        <v>0.99999999047937094</v>
      </c>
      <c r="DT72" s="318">
        <f ca="1">IF(ISERROR(OFFSET('Daten UBP13'!$A$1,MATCH(DT$5,'Daten UBP13'!$A:$A,0)-1,MATCH(AM72,'Daten UBP13'!$A$424:$AEG$424,0)-1)),0,OFFSET('Daten UBP13'!$A$1,MATCH(DT$5,'Daten UBP13'!$A:$A,0)-1,MATCH(AM72,'Daten UBP13'!$A$424:$AEG$424,0)-1))</f>
        <v>47.078892000000003</v>
      </c>
      <c r="DU72" s="318">
        <f ca="1">IF(ISERROR(OFFSET('Daten UBP13'!$A$1,MATCH(DU$5,'Daten UBP13'!$A:$A,0)-1,MATCH(AN72,'Daten UBP13'!$A$424:$AEG$424,0)-1)),0,OFFSET('Daten UBP13'!$A$1,MATCH(DU$5,'Daten UBP13'!$A:$A,0)-1,MATCH(AN72,'Daten UBP13'!$A$424:$AEG$424,0)-1))</f>
        <v>0</v>
      </c>
      <c r="DV72" s="318">
        <f ca="1">IF(ISERROR(OFFSET('Daten UBP13'!$A$1,MATCH(DV$5,'Daten UBP13'!$A:$A,0)-1,MATCH(AO72,'Daten UBP13'!$A$424:$AEG$424,0)-1)),0,OFFSET('Daten UBP13'!$A$1,MATCH(DV$5,'Daten UBP13'!$A:$A,0)-1,MATCH(AO72,'Daten UBP13'!$A$424:$AEG$424,0)-1))</f>
        <v>16.362375</v>
      </c>
      <c r="DW72" s="318">
        <f ca="1">IF(ISERROR(OFFSET('Daten UBP13'!$A$1,MATCH(DW$5,'Daten UBP13'!$A:$A,0)-1,MATCH(AP72,'Daten UBP13'!$A$424:$AEG$424,0)-1)),0,OFFSET('Daten UBP13'!$A$1,MATCH(DW$5,'Daten UBP13'!$A:$A,0)-1,MATCH(AP72,'Daten UBP13'!$A$424:$AEG$424,0)-1))</f>
        <v>0</v>
      </c>
      <c r="DX72" s="318">
        <f t="shared" ca="1" si="75"/>
        <v>63.441267000000003</v>
      </c>
      <c r="DY72" s="318">
        <f ca="1">IF(ISERROR(OFFSET('Daten UBP13'!$A$1,MATCH(DY$5,'Daten UBP13'!$A:$A,0)-1,MATCH(AQ72,'Daten UBP13'!$A$424:$AEG$424,0)-1)),0,OFFSET('Daten UBP13'!$A$1,MATCH(DY$5,'Daten UBP13'!$A:$A,0)-1,MATCH(AQ72,'Daten UBP13'!$A$424:$AEG$424,0)-1))</f>
        <v>1.9115854000000001</v>
      </c>
      <c r="DZ72" s="318">
        <f ca="1">IF(ISERROR(OFFSET('Daten UBP13'!$A$1,MATCH(DZ$5,'Daten UBP13'!$A:$A,0)-1,MATCH(AR72,'Daten UBP13'!$A$424:$AEG$424,0)-1)),0,OFFSET('Daten UBP13'!$A$1,MATCH(DZ$5,'Daten UBP13'!$A:$A,0)-1,MATCH(AR72,'Daten UBP13'!$A$424:$AEG$424,0)-1))</f>
        <v>3.2353643000000001</v>
      </c>
      <c r="EA72" s="318">
        <f ca="1">IF(ISERROR(OFFSET('Daten UBP13'!$A$1,MATCH(EA$5,'Daten UBP13'!$A:$A,0)-1,MATCH(AS72,'Daten UBP13'!$A$424:$AEG$424,0)-1)),0,OFFSET('Daten UBP13'!$A$1,MATCH(EA$5,'Daten UBP13'!$A:$A,0)-1,MATCH(AS72,'Daten UBP13'!$A$424:$AEG$424,0)-1))</f>
        <v>7.5705055999999997</v>
      </c>
      <c r="EB72" s="319">
        <f t="shared" ca="1" si="76"/>
        <v>76.158722300000008</v>
      </c>
      <c r="EC72" s="318">
        <f ca="1">IF(ISERROR(OFFSET('Daten UBP13'!$A$1,MATCH(EC$5,'Daten UBP13'!$A:$A,0)-1,MATCH(AT72,'Daten UBP13'!$A$424:$AEG$424,0)-1)),0,OFFSET('Daten UBP13'!$A$1,MATCH(EC$5,'Daten UBP13'!$A:$A,0)-1,MATCH(AT72,'Daten UBP13'!$A$424:$AEG$424,0)-1))</f>
        <v>76.158721999999997</v>
      </c>
      <c r="ED72" s="305">
        <f t="shared" ca="1" si="77"/>
        <v>0.9999999960608581</v>
      </c>
      <c r="EE72" s="320">
        <f ca="1">IF(ISERROR(OFFSET('Daten ReCiPe'!$A$1,MATCH(EE$5,'Daten ReCiPe'!$A:$A,0)-1,MATCH(AM72,'Daten ReCiPe'!$A$424:$ADO$424,0)-1)),0,OFFSET('Daten ReCiPe'!$A$1,MATCH(EE$5,'Daten ReCiPe'!$A:$A,0)-1,MATCH(AM72,'Daten ReCiPe'!$A$424:$ADO$424,0)-1))*1000</f>
        <v>2.6897140000000004</v>
      </c>
      <c r="EF72" s="320">
        <f ca="1">IF(ISERROR(OFFSET('Daten ReCiPe'!$A$1,MATCH(EF$5,'Daten ReCiPe'!$A:$A,0)-1,MATCH(AN72,'Daten ReCiPe'!$A$424:$ADO$424,0)-1)),0,OFFSET('Daten ReCiPe'!$A$1,MATCH(EF$5,'Daten ReCiPe'!$A:$A,0)-1,MATCH(AN72,'Daten ReCiPe'!$A$424:$ADO$424,0)-1))*1000</f>
        <v>0</v>
      </c>
      <c r="EG72" s="320">
        <f ca="1">IF(ISERROR(OFFSET('Daten ReCiPe'!$A$1,MATCH(EG$5,'Daten ReCiPe'!$A:$A,0)-1,MATCH(AO72,'Daten ReCiPe'!$A$424:$ADO$424,0)-1)),0,OFFSET('Daten ReCiPe'!$A$1,MATCH(EG$5,'Daten ReCiPe'!$A:$A,0)-1,MATCH(AO72,'Daten ReCiPe'!$A$424:$ADO$424,0)-1))*1000</f>
        <v>2.7601887999999999</v>
      </c>
      <c r="EH72" s="320">
        <f ca="1">IF(ISERROR(OFFSET('Daten ReCiPe'!$A$1,MATCH(EH$5,'Daten ReCiPe'!$A:$A,0)-1,MATCH(AP72,'Daten ReCiPe'!$A$424:$ADO$424,0)-1)),0,OFFSET('Daten ReCiPe'!$A$1,MATCH(EH$5,'Daten ReCiPe'!$A:$A,0)-1,MATCH(AP72,'Daten ReCiPe'!$A$424:$ADO$424,0)-1))*1000</f>
        <v>0</v>
      </c>
      <c r="EI72" s="320">
        <f t="shared" ca="1" si="78"/>
        <v>5.4499028000000003</v>
      </c>
      <c r="EJ72" s="320">
        <f ca="1">IF(ISERROR(OFFSET('Daten ReCiPe'!$A$1,MATCH(EJ$5,'Daten ReCiPe'!$A:$A,0)-1,MATCH(AQ72,'Daten ReCiPe'!$A$424:$ADO$424,0)-1)),0,OFFSET('Daten ReCiPe'!$A$1,MATCH(EJ$5,'Daten ReCiPe'!$A:$A,0)-1,MATCH(AQ72,'Daten ReCiPe'!$A$424:$ADO$424,0)-1))*1000</f>
        <v>0.10123793</v>
      </c>
      <c r="EK72" s="320">
        <f ca="1">IF(ISERROR(OFFSET('Daten ReCiPe'!$A$1,MATCH(EK$5,'Daten ReCiPe'!$A:$A,0)-1,MATCH(AR72,'Daten ReCiPe'!$A$424:$ADO$424,0)-1)),0,OFFSET('Daten ReCiPe'!$A$1,MATCH(EK$5,'Daten ReCiPe'!$A:$A,0)-1,MATCH(AR72,'Daten ReCiPe'!$A$424:$ADO$424,0)-1))*1000</f>
        <v>0.25515694999999999</v>
      </c>
      <c r="EL72" s="320">
        <f ca="1">IF(ISERROR(OFFSET('Daten ReCiPe'!$A$1,MATCH(EL$5,'Daten ReCiPe'!$A:$A,0)-1,MATCH(AS72,'Daten ReCiPe'!$A$424:$ADO$424,0)-1)),0,OFFSET('Daten ReCiPe'!$A$1,MATCH(EL$5,'Daten ReCiPe'!$A:$A,0)-1,MATCH(AS72,'Daten ReCiPe'!$A$424:$ADO$424,0)-1))*1000</f>
        <v>0.56655867999999998</v>
      </c>
      <c r="EM72" s="321">
        <f t="shared" ca="1" si="79"/>
        <v>6.3728563600000001</v>
      </c>
      <c r="EN72" s="320">
        <f ca="1">IF(ISERROR(OFFSET('Daten ReCiPe'!$A$1,MATCH(EN$5,'Daten ReCiPe'!$A:$A,0)-1,MATCH(AT72,'Daten ReCiPe'!$A$424:$ADO$424,0)-1)),0,OFFSET('Daten ReCiPe'!$A$1,MATCH(EN$5,'Daten ReCiPe'!$A:$A,0)-1,MATCH(AT72,'Daten ReCiPe'!$A$424:$ADO$424,0)-1))*1000</f>
        <v>6.3728565000000001</v>
      </c>
      <c r="EO72" s="305">
        <f t="shared" ca="1" si="80"/>
        <v>1.0000000219681713</v>
      </c>
      <c r="EP72" s="322">
        <f ca="1">IF(ISERROR(OFFSET('Daten Elementary'!$A$1,MATCH(EP$5,'Daten Elementary'!$A:$A,0)-1,MATCH(AM72,'Daten Elementary'!$A$424:$ADO$424,0)-1)),0,OFFSET('Daten Elementary'!$A$1,MATCH(EP$5,'Daten Elementary'!$A:$A,0)-1,MATCH(AM72,'Daten Elementary'!$A$424:$ADO$424,0)-1))*1000000</f>
        <v>0.49642791999999997</v>
      </c>
      <c r="EQ72" s="322">
        <f ca="1">IF(ISERROR(OFFSET('Daten Elementary'!$A$1,MATCH(EQ$5,'Daten Elementary'!$A:$A,0)-1,MATCH(AN72,'Daten Elementary'!$A$424:$ADO$424,0)-1)),0,OFFSET('Daten Elementary'!$A$1,MATCH(EQ$5,'Daten Elementary'!$A:$A,0)-1,MATCH(AN72,'Daten Elementary'!$A$424:$ADO$424,0)-1))*1000000</f>
        <v>0</v>
      </c>
      <c r="ER72" s="322">
        <f ca="1">IF(ISERROR(OFFSET('Daten Elementary'!$A$1,MATCH(ER$5,'Daten Elementary'!$A:$A,0)-1,MATCH(AO72,'Daten Elementary'!$A$424:$ADO$424,0)-1)),0,OFFSET('Daten Elementary'!$A$1,MATCH(ER$5,'Daten Elementary'!$A:$A,0)-1,MATCH(AO72,'Daten Elementary'!$A$424:$ADO$424,0)-1))*1000000</f>
        <v>60.165389000000005</v>
      </c>
      <c r="ES72" s="322">
        <f ca="1">IF(ISERROR(OFFSET('Daten Elementary'!$A$1,MATCH(ES$5,'Daten Elementary'!$A:$A,0)-1,MATCH(AP72,'Daten Elementary'!$A$424:$ADO$424,0)-1)),0,OFFSET('Daten Elementary'!$A$1,MATCH(ES$5,'Daten Elementary'!$A:$A,0)-1,MATCH(AP72,'Daten Elementary'!$A$424:$ADO$424,0)-1))*1000000</f>
        <v>0</v>
      </c>
      <c r="ET72" s="322">
        <f t="shared" ca="1" si="81"/>
        <v>60.661816920000007</v>
      </c>
      <c r="EU72" s="322">
        <f ca="1">IF(ISERROR(OFFSET('Daten Elementary'!$A$1,MATCH(EU$5,'Daten Elementary'!$A:$A,0)-1,MATCH(AQ72,'Daten Elementary'!$A$424:$ADO$424,0)-1)),0,OFFSET('Daten Elementary'!$A$1,MATCH(EU$5,'Daten Elementary'!$A:$A,0)-1,MATCH(AQ72,'Daten Elementary'!$A$424:$ADO$424,0)-1))*1000000</f>
        <v>2.0470079999999999</v>
      </c>
      <c r="EV72" s="322">
        <f ca="1">IF(ISERROR(OFFSET('Daten Elementary'!$A$1,MATCH(EV$5,'Daten Elementary'!$A:$A,0)-1,MATCH(AR72,'Daten Elementary'!$A$424:$ADO$424,0)-1)),0,OFFSET('Daten Elementary'!$A$1,MATCH(EV$5,'Daten Elementary'!$A:$A,0)-1,MATCH(AR72,'Daten Elementary'!$A$424:$ADO$424,0)-1))*1000000</f>
        <v>5.2099573999999995</v>
      </c>
      <c r="EW72" s="322">
        <f ca="1">IF(ISERROR(OFFSET('Daten Elementary'!$A$1,MATCH(EW$5,'Daten Elementary'!$A:$A,0)-1,MATCH(AS72,'Daten Elementary'!$A$424:$ADO$424,0)-1)),0,OFFSET('Daten Elementary'!$A$1,MATCH(EW$5,'Daten Elementary'!$A:$A,0)-1,MATCH(AS72,'Daten Elementary'!$A$424:$ADO$424,0)-1))*1000000</f>
        <v>8.4386476000000012</v>
      </c>
      <c r="EX72" s="323">
        <f t="shared" ca="1" si="82"/>
        <v>76.357429920000001</v>
      </c>
      <c r="EY72" s="322">
        <f ca="1">IF(ISERROR(OFFSET('Daten Elementary'!$A$1,MATCH(EY$5,'Daten Elementary'!$A:$A,0)-1,MATCH($AT72,'Daten Elementary'!$A$424:$ADO$424,0)-1)),0,OFFSET('Daten Elementary'!$A$1,MATCH(EY$5,'Daten Elementary'!$A:$A,0)-1,MATCH($AT72,'Daten Elementary'!$A$424:$ADO$424,0)-1))*1000000</f>
        <v>76.357430000000008</v>
      </c>
      <c r="EZ72" s="305">
        <f t="shared" ca="1" si="83"/>
        <v>1.0000000010477044</v>
      </c>
      <c r="FA72" s="314">
        <f ca="1">IF(ISERROR(OFFSET('Daten Elementary'!$A$1,MATCH(FA$5,'Daten Elementary'!$A:$A,0)-1,MATCH(AM72,'Daten Elementary'!$A$424:$ADO$424,0)-1)),0,OFFSET('Daten Elementary'!$A$1,MATCH(FA$5,'Daten Elementary'!$A:$A,0)-1,MATCH(AM72,'Daten Elementary'!$A$424:$ADO$424,0)-1))*1000</f>
        <v>41.646000000000001</v>
      </c>
      <c r="FB72" s="314">
        <f ca="1">IF(ISERROR(OFFSET('Daten Elementary'!$A$1,MATCH(FB$5,'Daten Elementary'!$A:$A,0)-1,MATCH(AN72,'Daten Elementary'!$A$424:$ADO$424,0)-1)),0,OFFSET('Daten Elementary'!$A$1,MATCH(FB$5,'Daten Elementary'!$A:$A,0)-1,MATCH(AN72,'Daten Elementary'!$A$424:$ADO$424,0)-1))*1000</f>
        <v>0</v>
      </c>
      <c r="FC72" s="314">
        <f ca="1">IF(ISERROR(OFFSET('Daten Elementary'!$A$1,MATCH(FC$5,'Daten Elementary'!$A:$A,0)-1,MATCH(AO72,'Daten Elementary'!$A$424:$ADO$424,0)-1)),0,OFFSET('Daten Elementary'!$A$1,MATCH(FC$5,'Daten Elementary'!$A:$A,0)-1,MATCH(AO72,'Daten Elementary'!$A$424:$ADO$424,0)-1))*1000</f>
        <v>6.6108506</v>
      </c>
      <c r="FD72" s="314">
        <f ca="1">IF(ISERROR(OFFSET('Daten Elementary'!$A$1,MATCH(FD$5,'Daten Elementary'!$A:$A,0)-1,MATCH(AP72,'Daten Elementary'!$A$424:$ADO$424,0)-1)),0,OFFSET('Daten Elementary'!$A$1,MATCH(FD$5,'Daten Elementary'!$A:$A,0)-1,MATCH(AP72,'Daten Elementary'!$A$424:$ADO$424,0)-1))*1000</f>
        <v>0</v>
      </c>
      <c r="FE72" s="314">
        <f t="shared" ca="1" si="84"/>
        <v>48.2568506</v>
      </c>
      <c r="FF72" s="314">
        <f ca="1">IF(ISERROR(OFFSET('Daten Elementary'!$A$1,MATCH(FF$5,'Daten Elementary'!$A:$A,0)-1,MATCH(AQ72,'Daten Elementary'!$A$424:$ADO$424,0)-1)),0,OFFSET('Daten Elementary'!$A$1,MATCH(FF$5,'Daten Elementary'!$A:$A,0)-1,MATCH(AQ72,'Daten Elementary'!$A$424:$ADO$424,0)-1))*1000</f>
        <v>0.90405072000000009</v>
      </c>
      <c r="FG72" s="314">
        <f ca="1">IF(ISERROR(OFFSET('Daten Elementary'!$A$1,MATCH(FG$5,'Daten Elementary'!$A:$A,0)-1,MATCH(AR72,'Daten Elementary'!$A$424:$ADO$424,0)-1)),0,OFFSET('Daten Elementary'!$A$1,MATCH(FG$5,'Daten Elementary'!$A:$A,0)-1,MATCH(AR72,'Daten Elementary'!$A$424:$ADO$424,0)-1))*1000</f>
        <v>1.6138006</v>
      </c>
      <c r="FH72" s="314">
        <f ca="1">IF(ISERROR(OFFSET('Daten Elementary'!$A$1,MATCH(FH$5,'Daten Elementary'!$A:$A,0)-1,MATCH(AS72,'Daten Elementary'!$A$424:$ADO$424,0)-1)),0,OFFSET('Daten Elementary'!$A$1,MATCH(FH$5,'Daten Elementary'!$A:$A,0)-1,MATCH(AS72,'Daten Elementary'!$A$424:$ADO$424,0)-1))*1000</f>
        <v>3.2317583000000001</v>
      </c>
      <c r="FI72" s="315">
        <f t="shared" ca="1" si="85"/>
        <v>54.006460220000001</v>
      </c>
      <c r="FJ72" s="314">
        <f ca="1">IF(ISERROR(OFFSET('Daten Elementary'!$A$1,MATCH(FJ$5,'Daten Elementary'!$A:$A,0)-1,MATCH($AT72,'Daten Elementary'!$A$424:$ADO$424,0)-1)),0,OFFSET('Daten Elementary'!$A$1,MATCH(FJ$5,'Daten Elementary'!$A:$A,0)-1,MATCH($AT72,'Daten Elementary'!$A$424:$ADO$424,0)-1))*1000</f>
        <v>54.006459999999997</v>
      </c>
      <c r="FK72" s="305">
        <f t="shared" ca="1" si="86"/>
        <v>0.9999999959264132</v>
      </c>
      <c r="FL72" s="314">
        <f ca="1">IF(ISERROR(OFFSET('Daten Elementary'!$A$1,MATCH(FL$5,'Daten Elementary'!$A:$A,0)-1,MATCH(AM72,'Daten Elementary'!$A$424:$ADO$424,0)-1)),0,OFFSET('Daten Elementary'!$A$1,MATCH(FL$5,'Daten Elementary'!$A:$A,0)-1,MATCH(AM72,'Daten Elementary'!$A$424:$ADO$424,0)-1))</f>
        <v>0</v>
      </c>
      <c r="FM72" s="314">
        <f ca="1">IF(ISERROR(OFFSET('Daten Elementary'!$A$1,MATCH(FM$5,'Daten Elementary'!$A:$A,0)-1,MATCH(AN72,'Daten Elementary'!$A$424:$ADO$424,0)-1)),0,OFFSET('Daten Elementary'!$A$1,MATCH(FM$5,'Daten Elementary'!$A:$A,0)-1,MATCH(AN72,'Daten Elementary'!$A$424:$ADO$424,0)-1))</f>
        <v>0</v>
      </c>
      <c r="FN72" s="314">
        <f ca="1">IF(ISERROR(OFFSET('Daten Elementary'!$A$1,MATCH(FN$5,'Daten Elementary'!$A:$A,0)-1,MATCH(AO72,'Daten Elementary'!$A$424:$ADO$424,0)-1)),0,OFFSET('Daten Elementary'!$A$1,MATCH(FN$5,'Daten Elementary'!$A:$A,0)-1,MATCH(AO72,'Daten Elementary'!$A$424:$ADO$424,0)-1))</f>
        <v>0</v>
      </c>
      <c r="FO72" s="314">
        <f ca="1">IF(ISERROR(OFFSET('Daten Elementary'!$A$1,MATCH(FO$5,'Daten Elementary'!$A:$A,0)-1,MATCH(AP72,'Daten Elementary'!$A$424:$ADO$424,0)-1)),0,OFFSET('Daten Elementary'!$A$1,MATCH(FO$5,'Daten Elementary'!$A:$A,0)-1,MATCH(AP72,'Daten Elementary'!$A$424:$ADO$424,0)-1))</f>
        <v>0</v>
      </c>
      <c r="FP72" s="314">
        <f t="shared" ca="1" si="87"/>
        <v>0</v>
      </c>
      <c r="FQ72" s="314">
        <f ca="1">IF(ISERROR(OFFSET('Daten Elementary'!$A$1,MATCH(FQ$5,'Daten Elementary'!$A:$A,0)-1,MATCH(AQ72,'Daten Elementary'!$A$424:$ADO$424,0)-1)),0,OFFSET('Daten Elementary'!$A$1,MATCH(FQ$5,'Daten Elementary'!$A:$A,0)-1,MATCH(AQ72,'Daten Elementary'!$A$424:$ADO$424,0)-1))</f>
        <v>0</v>
      </c>
      <c r="FR72" s="314">
        <f ca="1">IF(ISERROR(OFFSET('Daten Elementary'!$A$1,MATCH(FR$5,'Daten Elementary'!$A:$A,0)-1,MATCH(AR72,'Daten Elementary'!$A$424:$ADO$424,0)-1)),0,OFFSET('Daten Elementary'!$A$1,MATCH(FR$5,'Daten Elementary'!$A:$A,0)-1,MATCH(AR72,'Daten Elementary'!$A$424:$ADO$424,0)-1))</f>
        <v>0</v>
      </c>
      <c r="FS72" s="314">
        <f ca="1">IF(ISERROR(OFFSET('Daten Elementary'!$A$1,MATCH(FS$5,'Daten Elementary'!$A:$A,0)-1,MATCH(AS72,'Daten Elementary'!$A$424:$ADO$424,0)-1)),0,OFFSET('Daten Elementary'!$A$1,MATCH(FS$5,'Daten Elementary'!$A:$A,0)-1,MATCH(AS72,'Daten Elementary'!$A$424:$ADO$424,0)-1))</f>
        <v>0</v>
      </c>
      <c r="FT72" s="315">
        <f t="shared" ca="1" si="88"/>
        <v>0</v>
      </c>
      <c r="FU72" s="314">
        <f ca="1">IF(ISERROR(OFFSET('Daten Elementary'!$A$1,MATCH(FU$5,'Daten Elementary'!$A:$A,0)-1,MATCH($AT72,'Daten Elementary'!$A$424:$ADO$424,0)-1)),0,OFFSET('Daten Elementary'!$A$1,MATCH(FU$5,'Daten Elementary'!$A:$A,0)-1,MATCH($AT72,'Daten Elementary'!$A$424:$ADO$424,0)-1))</f>
        <v>0</v>
      </c>
      <c r="FV72" s="305">
        <f t="shared" ca="1" si="89"/>
        <v>0</v>
      </c>
      <c r="FW72" s="324"/>
      <c r="FX72" s="231" t="str">
        <f t="shared" si="90"/>
        <v>Reisebus (Car)</v>
      </c>
      <c r="FY72" s="231" t="str">
        <f t="shared" si="55"/>
        <v>Reisebus (Car)</v>
      </c>
      <c r="FZ72" s="231" t="str">
        <f t="shared" si="56"/>
        <v/>
      </c>
      <c r="GA72" s="231" t="str">
        <f t="shared" si="57"/>
        <v/>
      </c>
      <c r="GB72" s="231"/>
    </row>
    <row r="73" spans="1:184" ht="16.5" customHeight="1">
      <c r="A73" s="295"/>
      <c r="B73" s="295"/>
      <c r="C73" s="343" t="s">
        <v>170</v>
      </c>
      <c r="D73" s="343" t="s">
        <v>14</v>
      </c>
      <c r="E73" s="345" t="s">
        <v>22</v>
      </c>
      <c r="F73" s="97">
        <v>7</v>
      </c>
      <c r="G73" s="33">
        <v>13</v>
      </c>
      <c r="H73" s="91">
        <f>F73/G73</f>
        <v>0.53846153846153844</v>
      </c>
      <c r="I73" s="99">
        <v>8.9867430012243208</v>
      </c>
      <c r="J73" s="189"/>
      <c r="K73" s="86">
        <v>1</v>
      </c>
      <c r="L73" s="86"/>
      <c r="M73" s="86"/>
      <c r="N73" s="38" t="s">
        <v>99</v>
      </c>
      <c r="O73" s="6">
        <f ca="1">(IF(ISERROR(INDEX(INDIRECT($D$268),MATCH($AM73,$AM$4:$AM$275,0),MATCH(O$304,INDIRECT($E$268),0))*$I73/$AD73),0,INDEX(INDIRECT($D$268),MATCH($AM73,$AM$4:$AM$275,0),MATCH(O$304,INDIRECT($E$268),0))*$I73/$AD73)+IF(ISERROR(INDEX(INDIRECT($D$268),MATCH($AN73,$AN$4:$AN$275,0),MATCH(O$305,INDIRECT($E$268),0))*$J73/$AE73),0,INDEX(INDIRECT($D$268),MATCH($AN73,$AN$4:$AN$275,0),MATCH(O$305,INDIRECT($E$268),0))*$J73/$AE73))*$AC73/$F73</f>
        <v>34.574407000000001</v>
      </c>
      <c r="P73" s="6">
        <f ca="1">(IF(ISERROR(INDEX(INDIRECT($D$268),MATCH($AO73,$AO$4:$AO$275,0),MATCH(P$304,INDIRECT($E$268),0))*$I73/$AD73),0,INDEX(INDIRECT($D$268),MATCH($AO73,$AO$4:$AO$275,0),MATCH(P$304,INDIRECT($E$268),0))*$I73/$AD73)+IF(ISERROR(INDEX(INDIRECT($D$268),MATCH($AP73,$AP$4:$AP$275,0),MATCH(P$305,INDIRECT($E$268),0))*$J73/$AE73),0,INDEX(INDIRECT($D$268),MATCH($AP73,$AP$4:$AP$275,0),MATCH(P$305,INDIRECT($E$268),0))*$J73/$AE73))*$AC73/$F73</f>
        <v>6.9851649999999994</v>
      </c>
      <c r="Q73" s="6">
        <f ca="1">INDEX(INDIRECT($D$268),MATCH($AQ73,$AQ$4:$AQ$284,0),MATCH(Q$4,INDIRECT($E$268),0))*$K73*$AC73/$F73/$AF73</f>
        <v>2.9070157999999999</v>
      </c>
      <c r="R73" s="6">
        <f ca="1">INDEX(INDIRECT($D$268),MATCH($AR73,$AR$4:$AR$284,0),MATCH(R$4,INDIRECT($E$268),0))*$K73*$AC73/$F73/$AF73</f>
        <v>7.381576700000001</v>
      </c>
      <c r="S73" s="6">
        <f ca="1">INDEX(INDIRECT($D$268),MATCH($AS73,$AS$4:$AS$284,0),MATCH(S$4,INDIRECT($E$268),0))*$K73*$AC73/$F73/$AF73</f>
        <v>2.7148284999999999</v>
      </c>
      <c r="T73" s="7">
        <f t="shared" ca="1" si="53"/>
        <v>54.562993000000006</v>
      </c>
      <c r="U73" s="6">
        <f>IF($B$268=6,(IF(OR(AJ73="Benzin",AJ73="Diesel"),$AK73*INDEX('DIN EN 16258'!$I:$I,MATCH('mobitool-Faktoren v2.0'!$AI73,'DIN EN 16258'!$A:$A,0))*$I73/$AD73+$AL73*INDEX('DIN EN 16258'!$I:$I,MATCH('mobitool-Faktoren v2.0'!$AJ73,'DIN EN 16258'!$A:$A,0))*$I73/$AD73,IF(ISERROR($AK73*INDEX('DIN EN 16258'!$I:$I,MATCH('mobitool-Faktoren v2.0'!$AI73,'DIN EN 16258'!$A:$A,0))*$I73/$AD73),0,$AK73*INDEX('DIN EN 16258'!$I:$I,MATCH('mobitool-Faktoren v2.0'!$AI73,'DIN EN 16258'!$A:$A,0))*$I73/$AD73)+IF(ISERROR($AL73*INDEX('DIN EN 16258'!$I:$I,MATCH('mobitool-Faktoren v2.0'!$AJ73,'DIN EN 16258'!$A:$A,0))*$J73/$AE73),0,$AL73*INDEX('DIN EN 16258'!$I:$I,MATCH('mobitool-Faktoren v2.0'!$AJ73,'DIN EN 16258'!$A:$A,0))*$J73/$AE73)))*1000,
IF($B$268=1,(IF(OR(AJ73="Benzin",AJ73="Diesel"),$AK73*INDEX('DIN EN 16258'!$D:$D,MATCH('mobitool-Faktoren v2.0'!$AI73,'DIN EN 16258'!$A:$A,0))*$I73/$AD73+$AL73*INDEX('DIN EN 16258'!$D:$D,MATCH('mobitool-Faktoren v2.0'!$AJ73,'DIN EN 16258'!$A:$A,0))*$I73/$AD73,IF(ISERROR($AK73*INDEX('DIN EN 16258'!$D:$D,MATCH('mobitool-Faktoren v2.0'!$AI73,'DIN EN 16258'!$A:$A,0))*$I73/$AD73),0,$AK73*INDEX('DIN EN 16258'!$D:$D,MATCH('mobitool-Faktoren v2.0'!$AI73,'DIN EN 16258'!$A:$A,0))*$I73/$AD73)+IF(ISERROR($AL73*INDEX('DIN EN 16258'!$D:$D,MATCH('mobitool-Faktoren v2.0'!$AJ73,'DIN EN 16258'!$A:$A,0))*$J73/$AE73),0,$AL73*INDEX('DIN EN 16258'!$D:$D,MATCH('mobitool-Faktoren v2.0'!$AJ73,'DIN EN 16258'!$A:$A,0))*$J73/$AE73))),0))*$AC73/$F73</f>
        <v>34.092677999999999</v>
      </c>
      <c r="V73" s="6">
        <f>IF($B$268=6,(IF(OR(AJ73="Benzin",AJ73="Diesel"),$AK73*INDEX('DIN EN 16258'!$L:$L,MATCH('mobitool-Faktoren v2.0'!$AI73,'DIN EN 16258'!$A:$A,0))*$I73/$AD73+$AL73*INDEX('DIN EN 16258'!$L:$L,MATCH('mobitool-Faktoren v2.0'!$AJ73,'DIN EN 16258'!$A:$A,0))*$I73/$AD73,IF(ISERROR($AK73*INDEX('DIN EN 16258'!$L:$L,MATCH('mobitool-Faktoren v2.0'!$AI73,'DIN EN 16258'!$A:$A,0))*$I73/$AD73),0,$AK73*INDEX('DIN EN 16258'!$L:$L,MATCH('mobitool-Faktoren v2.0'!$AI73,'DIN EN 16258'!$A:$A,0))*$I73/$AD73)+IF(ISERROR($AL73*INDEX('DIN EN 16258'!$L:$L,MATCH('mobitool-Faktoren v2.0'!$AJ73,'DIN EN 16258'!$A:$A,0))*$J73/$AE73),0,$AL73*INDEX('DIN EN 16258'!$L:$L,MATCH('mobitool-Faktoren v2.0'!$AJ73,'DIN EN 16258'!$A:$A,0))*$J73/$AE73)))*1000,
IF($B$268=1,(IF(OR(AJ73="Benzin",AJ73="Diesel"),$AK73*INDEX('DIN EN 16258'!$F:$F,MATCH('mobitool-Faktoren v2.0'!$AI73,'DIN EN 16258'!$A:$A,0))*$I73/$AD73+$AL73*INDEX('DIN EN 16258'!$F:$F,MATCH('mobitool-Faktoren v2.0'!$AJ73,'DIN EN 16258'!$A:$A,0))*$I73/$AD73,IF(ISERROR($AK73*INDEX('DIN EN 16258'!$F:$F,MATCH('mobitool-Faktoren v2.0'!$AI73,'DIN EN 16258'!$A:$A,0))*$I73/$AD73),0,$AK73*INDEX('DIN EN 16258'!$F:$F,MATCH('mobitool-Faktoren v2.0'!$AI73,'DIN EN 16258'!$A:$A,0))*$I73/$AD73)+IF(ISERROR($AL73*INDEX('DIN EN 16258'!$F:$F,MATCH('mobitool-Faktoren v2.0'!$AJ73,'DIN EN 16258'!$A:$A,0))*$J73/$AE73),0,$AL73*INDEX('DIN EN 16258'!$F:$F,MATCH('mobitool-Faktoren v2.0'!$AJ73,'DIN EN 16258'!$A:$A,0))*$J73/$AE73))),0))*$AC73/$F73</f>
        <v>41.286119999999997</v>
      </c>
      <c r="W73" s="39" t="s">
        <v>672</v>
      </c>
      <c r="X73" s="39" t="s">
        <v>162</v>
      </c>
      <c r="Y73" s="336">
        <v>8</v>
      </c>
      <c r="Z73" s="336">
        <v>18</v>
      </c>
      <c r="AA73" s="337">
        <v>1</v>
      </c>
      <c r="AB73" s="299">
        <v>1</v>
      </c>
      <c r="AC73" s="300">
        <v>7</v>
      </c>
      <c r="AD73" s="298">
        <v>8.9867430012243208</v>
      </c>
      <c r="AE73" s="298"/>
      <c r="AF73" s="299">
        <v>1</v>
      </c>
      <c r="AG73" s="299"/>
      <c r="AH73" s="299"/>
      <c r="AI73" s="373" t="s">
        <v>24</v>
      </c>
      <c r="AJ73" s="373" t="s">
        <v>34</v>
      </c>
      <c r="AK73" s="374">
        <v>9.0793000000000002E-3</v>
      </c>
      <c r="AL73" s="374">
        <v>1.5225E-3</v>
      </c>
      <c r="AM73" s="331" t="s">
        <v>1005</v>
      </c>
      <c r="AN73" s="202" t="s">
        <v>81</v>
      </c>
      <c r="AO73" s="331" t="s">
        <v>1006</v>
      </c>
      <c r="AP73" s="202" t="s">
        <v>81</v>
      </c>
      <c r="AQ73" s="331" t="s">
        <v>1007</v>
      </c>
      <c r="AR73" s="331" t="s">
        <v>1008</v>
      </c>
      <c r="AS73" s="331" t="s">
        <v>1009</v>
      </c>
      <c r="AT73" s="331" t="s">
        <v>1010</v>
      </c>
      <c r="AU73" s="303">
        <f ca="1">IF(ISERROR(OFFSET('Daten KEA'!$A$1,MATCH(AU$5,'Daten KEA'!$A:$A,0)-1,MATCH(AM73,'Daten KEA'!$A$424:$ADO$424,0)-1)),0,OFFSET('Daten KEA'!$A$1,MATCH(AU$5,'Daten KEA'!$A:$A,0)-1,MATCH(AM73,'Daten KEA'!$A$424:$ADO$424,0)-1))+IF(ISERROR(AK73*INDEX('Energiefaktoren Ecoinvent'!$D:$D,MATCH('mobitool-Faktoren v2.0'!AI73,'Energiefaktoren Ecoinvent'!$A:$A,0))),0,AK73*INDEX('Energiefaktoren Ecoinvent'!$D:$D,MATCH('mobitool-Faktoren v2.0'!AI73,'Energiefaktoren Ecoinvent'!$A:$A,0)))+IF(OR(AJ73="Benzin",AJ73="Diesel"),IF(ISERROR(OFFSET('Daten KEA'!$A$1,MATCH(AV$5,'Daten KEA'!$A:$A,0)-1,MATCH(AN73,'Daten KEA'!$A$424:$ADO$424,0)-1)),0,OFFSET('Daten KEA'!$A$1,MATCH(AV$5,'Daten KEA'!$A:$A,0)-1,MATCH(AN73,'Daten KEA'!$A$424:$ADO$424,0)-1))+IF(ISERROR(AL73*INDEX('Energiefaktoren Ecoinvent'!$D:$D,MATCH('mobitool-Faktoren v2.0'!AJ73,'Energiefaktoren Ecoinvent'!$A:$A,0))),0,AL73*INDEX('Energiefaktoren Ecoinvent'!$D:$D,MATCH('mobitool-Faktoren v2.0'!AJ73,'Energiefaktoren Ecoinvent'!$A:$A,0))),0)</f>
        <v>0.45330028999999994</v>
      </c>
      <c r="AV73" s="303">
        <f ca="1">IF(OR(AJ73="Benzin",AJ73="Diesel"),0,IF(ISERROR(OFFSET('Daten KEA'!$A$1,MATCH(AV$5,'Daten KEA'!$A:$A,0)-1,MATCH(AN73,'Daten KEA'!$A$424:$ADO$424,0)-1)),0,OFFSET('Daten KEA'!$A$1,MATCH(AV$5,'Daten KEA'!$A:$A,0)-1,MATCH(AN73,'Daten KEA'!$A$424:$ADO$424,0)-1))+IF(ISERROR(AL73*INDEX('Energiefaktoren Ecoinvent'!$D:$D,MATCH('mobitool-Faktoren v2.0'!AJ73,'Energiefaktoren Ecoinvent'!$A:$A,0))),0,AL73*INDEX('Energiefaktoren Ecoinvent'!$D:$D,MATCH('mobitool-Faktoren v2.0'!AJ73,'Energiefaktoren Ecoinvent'!$A:$A,0))))</f>
        <v>0</v>
      </c>
      <c r="AW73" s="303">
        <f ca="1">IF(ISERROR(OFFSET('Daten KEA'!$A$1,MATCH(AW$5,'Daten KEA'!$A:$A,0)-1,MATCH(AO73,'Daten KEA'!$A$424:$ADO$424,0)-1)),0,OFFSET('Daten KEA'!$A$1,MATCH(AW$5,'Daten KEA'!$A:$A,0)-1,MATCH(AO73,'Daten KEA'!$A$424:$ADO$424,0)-1))-IF(ISERROR(AK73*INDEX('Energiefaktoren Ecoinvent'!$D:$D,MATCH('mobitool-Faktoren v2.0'!AI73,'Energiefaktoren Ecoinvent'!$A:$A,0))),0,AK73*INDEX('Energiefaktoren Ecoinvent'!$D:$D,MATCH('mobitool-Faktoren v2.0'!AI73,'Energiefaktoren Ecoinvent'!$A:$A,0)))+IF(OR(AJ73="Benzin",AJ73="Diesel"),IF(ISERROR(OFFSET('Daten KEA'!$A$1,MATCH(AX$5,'Daten KEA'!$A:$A,0)-1,MATCH(AP73,'Daten KEA'!$A$424:$ADO$424,0)-1)),0,OFFSET('Daten KEA'!$A$1,MATCH(AX$5,'Daten KEA'!$A:$A,0)-1,MATCH(AP73,'Daten KEA'!$A$424:$ADO$424,0)-1))-IF(ISERROR(AL73*INDEX('Energiefaktoren Ecoinvent'!$D:$D,MATCH('mobitool-Faktoren v2.0'!AJ73,'Energiefaktoren Ecoinvent'!$A:$A,0))),0,AL73*INDEX('Energiefaktoren Ecoinvent'!$D:$D,MATCH('mobitool-Faktoren v2.0'!AJ73,'Energiefaktoren Ecoinvent'!$A:$A,0))),0)</f>
        <v>0.13302632</v>
      </c>
      <c r="AX73" s="303">
        <f ca="1">IF(OR(AJ73="Benzin",AJ73="Diesel"),0,IF(ISERROR(OFFSET('Daten KEA'!$A$1,MATCH(AX$5,'Daten KEA'!$A:$A,0)-1,MATCH(AP73,'Daten KEA'!$A$424:$ADO$424,0)-1)),0,OFFSET('Daten KEA'!$A$1,MATCH(AX$5,'Daten KEA'!$A:$A,0)-1,MATCH(AP73,'Daten KEA'!$A$424:$ADO$424,0)-1))-IF(ISERROR(AL73*INDEX('Energiefaktoren Ecoinvent'!$D:$D,MATCH('mobitool-Faktoren v2.0'!AJ73,'Energiefaktoren Ecoinvent'!$A:$A,0))),0,AL73*INDEX('Energiefaktoren Ecoinvent'!$D:$D,MATCH('mobitool-Faktoren v2.0'!AJ73,'Energiefaktoren Ecoinvent'!$A:$A,0))))</f>
        <v>0</v>
      </c>
      <c r="AY73" s="303">
        <f t="shared" ca="1" si="58"/>
        <v>0.58632660999999997</v>
      </c>
      <c r="AZ73" s="303">
        <f ca="1">IF(ISERROR(OFFSET('Daten KEA'!$A$1,MATCH(AZ$5,'Daten KEA'!$A:$A,0)-1,MATCH(AQ73,'Daten KEA'!$A$424:$ADO$424,0)-1)),0,OFFSET('Daten KEA'!$A$1,MATCH(AZ$5,'Daten KEA'!$A:$A,0)-1,MATCH(AQ73,'Daten KEA'!$A$424:$ADO$424,0)-1))</f>
        <v>6.8625662000000004E-2</v>
      </c>
      <c r="BA73" s="303">
        <f ca="1">IF(ISERROR(OFFSET('Daten KEA'!$A$1,MATCH(BA$5,'Daten KEA'!$A:$A,0)-1,MATCH(AR73,'Daten KEA'!$A$424:$ADO$424,0)-1)),0,OFFSET('Daten KEA'!$A$1,MATCH(BA$5,'Daten KEA'!$A:$A,0)-1,MATCH(AR73,'Daten KEA'!$A$424:$ADO$424,0)-1))</f>
        <v>0.11830971999999999</v>
      </c>
      <c r="BB73" s="303">
        <f ca="1">IF(ISERROR(OFFSET('Daten KEA'!$A$1,MATCH(BB$5,'Daten KEA'!$A:$A,0)-1,MATCH(AS73,'Daten KEA'!$A$424:$ADO$424,0)-1)),0,OFFSET('Daten KEA'!$A$1,MATCH(BB$5,'Daten KEA'!$A:$A,0)-1,MATCH(AS73,'Daten KEA'!$A$424:$ADO$424,0)-1))</f>
        <v>0.14037456000000001</v>
      </c>
      <c r="BC73" s="304">
        <f t="shared" ca="1" si="46"/>
        <v>0.91363655199999994</v>
      </c>
      <c r="BD73" s="303">
        <f ca="1">IF(ISERROR(OFFSET('Daten KEA'!$A$1,MATCH(BD$5,'Daten KEA'!$A:$A,0)-1,MATCH(AT73,'Daten KEA'!$A$424:$ADO$424,0)-1)),0,OFFSET('Daten KEA'!$A$1,MATCH(BD$5,'Daten KEA'!$A:$A,0)-1,MATCH(AT73,'Daten KEA'!$A$424:$ADO$424,0)-1))</f>
        <v>0.91363654999999999</v>
      </c>
      <c r="BE73" s="305">
        <f t="shared" ca="1" si="59"/>
        <v>0.99999999781094584</v>
      </c>
      <c r="BF73" s="306">
        <f ca="1">IF(ISERROR(OFFSET('Daten KEA'!$A$1,MATCH(BF$5,'Daten KEA'!$A:$A,0)-1,MATCH(AM73,'Daten KEA'!$A$424:$ADO$424,0)-1)),0,OFFSET('Daten KEA'!$A$1,MATCH(BF$5,'Daten KEA'!$A:$A,0)-1,MATCH(AM73,'Daten KEA'!$A$424:$ADO$424,0)-1))+IF(ISERROR($AK73*INDEX('Energiefaktoren Ecoinvent'!$H:$H,MATCH('mobitool-Faktoren v2.0'!$AI73,'Energiefaktoren Ecoinvent'!$A:$A,0))),0,$AK73*INDEX('Energiefaktoren Ecoinvent'!$H:$H,MATCH('mobitool-Faktoren v2.0'!$AI73,'Energiefaktoren Ecoinvent'!$A:$A,0)))+IF(OR(AJ73="Benzin",AJ73="Diesel"),IF(ISERROR(OFFSET('Daten KEA'!$A$1,MATCH(BG$5,'Daten KEA'!$A:$A,0)-1,MATCH(AN73,'Daten KEA'!$A$424:$ADO$424,0)-1)),0,OFFSET('Daten KEA'!$A$1,MATCH(BG$5,'Daten KEA'!$A:$A,0)-1,MATCH(AN73,'Daten KEA'!$A$424:$ADO$424,0)-1))+IF(ISERROR($AL73*INDEX('Energiefaktoren Ecoinvent'!$H:$H,MATCH('mobitool-Faktoren v2.0'!$AJ73,'Energiefaktoren Ecoinvent'!$A:$A,0))),0,$AL73*INDEX('Energiefaktoren Ecoinvent'!$H:$H,MATCH('mobitool-Faktoren v2.0'!$AJ73,'Energiefaktoren Ecoinvent'!$A:$A,0))),0)</f>
        <v>0.45330028999999994</v>
      </c>
      <c r="BG73" s="306">
        <f ca="1">IF(OR(AJ73="Benzin",AJ73="Diesel"),0,IF(ISERROR(OFFSET('Daten KEA'!$A$1,MATCH(BG$5,'Daten KEA'!$A:$A,0)-1,MATCH(AN73,'Daten KEA'!$A$424:$ADO$424,0)-1)),0,OFFSET('Daten KEA'!$A$1,MATCH(BG$5,'Daten KEA'!$A:$A,0)-1,MATCH(AN73,'Daten KEA'!$A$424:$ADO$424,0)-1))+IF(ISERROR($AL73*INDEX('Energiefaktoren Ecoinvent'!$H:$H,MATCH('mobitool-Faktoren v2.0'!$AJ73,'Energiefaktoren Ecoinvent'!$A:$A,0))),0,$AL73*INDEX('Energiefaktoren Ecoinvent'!$H:$H,MATCH('mobitool-Faktoren v2.0'!$AJ73,'Energiefaktoren Ecoinvent'!$A:$A,0))))</f>
        <v>0</v>
      </c>
      <c r="BH73" s="306">
        <f ca="1">IF(ISERROR(OFFSET('Daten KEA'!$A$1,MATCH(BH$5,'Daten KEA'!$A:$A,0)-1,MATCH(AO73,'Daten KEA'!$A$424:$ADO$424,0)-1)),0,OFFSET('Daten KEA'!$A$1,MATCH(BH$5,'Daten KEA'!$A:$A,0)-1,MATCH(AO73,'Daten KEA'!$A$424:$ADO$424,0)-1))-IF(ISERROR($AK73*INDEX('Energiefaktoren Ecoinvent'!$H:$H,MATCH('mobitool-Faktoren v2.0'!$AI73,'Energiefaktoren Ecoinvent'!$A:$A,0))),0,$AK73*INDEX('Energiefaktoren Ecoinvent'!$H:$H,MATCH('mobitool-Faktoren v2.0'!$AI73,'Energiefaktoren Ecoinvent'!$A:$A,0)))+IF(OR(AJ73="Benzin",AJ73="Diesel"),IF(ISERROR(OFFSET('Daten KEA'!$A$1,MATCH(BI$5,'Daten KEA'!$A:$A,0)-1,MATCH(AP73,'Daten KEA'!$A$424:$ADO$424,0)-1)),0,OFFSET('Daten KEA'!$A$1,MATCH(BI$5,'Daten KEA'!$A:$A,0)-1,MATCH(AP73,'Daten KEA'!$A$424:$ADO$424,0)-1))-IF(ISERROR($AL73*INDEX('Energiefaktoren Ecoinvent'!$H:$H,MATCH('mobitool-Faktoren v2.0'!$AJ73,'Energiefaktoren Ecoinvent'!$A:$A,0))),0,$AL73*INDEX('Energiefaktoren Ecoinvent'!$H:$H,MATCH('mobitool-Faktoren v2.0'!$AJ73,'Energiefaktoren Ecoinvent'!$A:$A,0))),0)</f>
        <v>0.13146982950950001</v>
      </c>
      <c r="BI73" s="306">
        <f ca="1">IF(OR(AJ73="Benzin",AJ73="Diesel"),0,IF(ISERROR(OFFSET('Daten KEA'!$A$1,MATCH(BI$5,'Daten KEA'!$A:$A,0)-1,MATCH(AP73,'Daten KEA'!$A$424:$ADO$424,0)-1)),0,OFFSET('Daten KEA'!$A$1,MATCH(BI$5,'Daten KEA'!$A:$A,0)-1,MATCH(AP73,'Daten KEA'!$A$424:$ADO$424,0)-1))-IF(ISERROR($AL73*INDEX('Energiefaktoren Ecoinvent'!$H:$H,MATCH('mobitool-Faktoren v2.0'!$AJ73,'Energiefaktoren Ecoinvent'!$A:$A,0))),0,$AL73*INDEX('Energiefaktoren Ecoinvent'!$H:$H,MATCH('mobitool-Faktoren v2.0'!$AJ73,'Energiefaktoren Ecoinvent'!$A:$A,0))))</f>
        <v>0</v>
      </c>
      <c r="BJ73" s="306">
        <f t="shared" ca="1" si="41"/>
        <v>0.58477011950949997</v>
      </c>
      <c r="BK73" s="306">
        <f ca="1">IF(ISERROR(OFFSET('Daten KEA'!$A$1,MATCH(BK$5,'Daten KEA'!$A:$A,0)-1,MATCH(AQ73,'Daten KEA'!$A$424:$ADO$424,0)-1)),0,OFFSET('Daten KEA'!$A$1,MATCH(BK$5,'Daten KEA'!$A:$A,0)-1,MATCH(AQ73,'Daten KEA'!$A$424:$ADO$424,0)-1))</f>
        <v>6.3184163625659998E-2</v>
      </c>
      <c r="BL73" s="306">
        <f ca="1">IF(ISERROR(OFFSET('Daten KEA'!$A$1,MATCH(BL$5,'Daten KEA'!$A:$A,0)-1,MATCH(AR73,'Daten KEA'!$A$424:$ADO$424,0)-1)),0,OFFSET('Daten KEA'!$A$1,MATCH(BL$5,'Daten KEA'!$A:$A,0)-1,MATCH(AR73,'Daten KEA'!$A$424:$ADO$424,0)-1))</f>
        <v>0.10811156546648999</v>
      </c>
      <c r="BM73" s="306">
        <f ca="1">IF(ISERROR(OFFSET('Daten KEA'!$A$1,MATCH(BM$5,'Daten KEA'!$A:$A,0)-1,MATCH(AS73,'Daten KEA'!$A$424:$ADO$424,0)-1)),0,OFFSET('Daten KEA'!$A$1,MATCH(BM$5,'Daten KEA'!$A:$A,0)-1,MATCH(AS73,'Daten KEA'!$A$424:$ADO$424,0)-1))</f>
        <v>0.12564913345811199</v>
      </c>
      <c r="BN73" s="307">
        <f t="shared" ca="1" si="43"/>
        <v>0.88171498205976206</v>
      </c>
      <c r="BO73" s="306">
        <f ca="1">IF(ISERROR(OFFSET('Daten KEA'!$A$1,MATCH(BO$5,'Daten KEA'!$A:$A,0)-1,MATCH(AT73,'Daten KEA'!$A$424:$ADO$424,0)-1)),0,OFFSET('Daten KEA'!$A$1,MATCH(BO$5,'Daten KEA'!$A:$A,0)-1,MATCH(AT73,'Daten KEA'!$A$424:$ADO$424,0)-1))</f>
        <v>0.88171498115976998</v>
      </c>
      <c r="BP73" s="305">
        <f t="shared" ca="1" si="60"/>
        <v>0.99999999897927094</v>
      </c>
      <c r="BQ73" s="308">
        <f ca="1">IF(ISERROR(OFFSET('Daten GWP'!$A$1,MATCH(BQ$5,'Daten GWP'!$A:$A,0)-1,MATCH(AM73,'Daten GWP'!$A$424:$ADO$424,0)-1)),0,OFFSET('Daten GWP'!$A$1,MATCH(BQ$5,'Daten GWP'!$A:$A,0)-1,MATCH(AM73,'Daten GWP'!$A$424:$ADO$424,0)-1))*1000</f>
        <v>34.574407000000001</v>
      </c>
      <c r="BR73" s="308">
        <f ca="1">IF(ISERROR(OFFSET('Daten GWP'!$A$1,MATCH(BR$5,'Daten GWP'!$A:$A,0)-1,MATCH(AN73,'Daten GWP'!$A$424:$ADO$424,0)-1)),0,OFFSET('Daten GWP'!$A$1,MATCH(BR$5,'Daten GWP'!$A:$A,0)-1,MATCH(AN73,'Daten GWP'!$A$424:$ADO$424,0)-1))*1000</f>
        <v>0</v>
      </c>
      <c r="BS73" s="308">
        <f ca="1">IF(ISERROR(OFFSET('Daten GWP'!$A$1,MATCH(BS$5,'Daten GWP'!$A:$A,0)-1,MATCH(AO73,'Daten GWP'!$A$424:$ADO$424,0)-1)),0,OFFSET('Daten GWP'!$A$1,MATCH(BS$5,'Daten GWP'!$A:$A,0)-1,MATCH(AO73,'Daten GWP'!$A$424:$ADO$424,0)-1))*1000</f>
        <v>6.9851649999999994</v>
      </c>
      <c r="BT73" s="308">
        <f ca="1">IF(ISERROR(OFFSET('Daten GWP'!$A$1,MATCH(BT$5,'Daten GWP'!$A:$A,0)-1,MATCH(AP73,'Daten GWP'!$A$424:$ADO$424,0)-1)),0,OFFSET('Daten GWP'!$A$1,MATCH(BT$5,'Daten GWP'!$A:$A,0)-1,MATCH(AP73,'Daten GWP'!$A$424:$ADO$424,0)-1))*1000</f>
        <v>0</v>
      </c>
      <c r="BU73" s="308">
        <f t="shared" ca="1" si="61"/>
        <v>41.559572000000003</v>
      </c>
      <c r="BV73" s="308">
        <f ca="1">IF(ISERROR(OFFSET('Daten GWP'!$A$1,MATCH(BV$5,'Daten GWP'!$A:$A,0)-1,MATCH(AQ73,'Daten GWP'!$A$424:$ADO$424,0)-1)),0,OFFSET('Daten GWP'!$A$1,MATCH(BV$5,'Daten GWP'!$A:$A,0)-1,MATCH(AQ73,'Daten GWP'!$A$424:$ADO$424,0)-1))*1000</f>
        <v>2.9070157999999999</v>
      </c>
      <c r="BW73" s="308">
        <f ca="1">IF(ISERROR(OFFSET('Daten GWP'!$A$1,MATCH(BW$5,'Daten GWP'!$A:$A,0)-1,MATCH(AR73,'Daten GWP'!$A$424:$ADO$424,0)-1)),0,OFFSET('Daten GWP'!$A$1,MATCH(BW$5,'Daten GWP'!$A:$A,0)-1,MATCH(AR73,'Daten GWP'!$A$424:$ADO$424,0)-1))*1000</f>
        <v>7.3815767000000001</v>
      </c>
      <c r="BX73" s="308">
        <f ca="1">IF(ISERROR(OFFSET('Daten GWP'!$A$1,MATCH(BX$5,'Daten GWP'!$A:$A,0)-1,MATCH(AS73,'Daten GWP'!$A$424:$ADO$424,0)-1)),0,OFFSET('Daten GWP'!$A$1,MATCH(BX$5,'Daten GWP'!$A:$A,0)-1,MATCH(AS73,'Daten GWP'!$A$424:$ADO$424,0)-1))*1000</f>
        <v>2.7148284999999999</v>
      </c>
      <c r="BY73" s="309">
        <f t="shared" ca="1" si="44"/>
        <v>54.562992999999999</v>
      </c>
      <c r="BZ73" s="308">
        <f ca="1">IF(ISERROR(OFFSET('Daten GWP'!$A$1,MATCH(BZ$5,'Daten GWP'!$A:$A,0)-1,MATCH(AT73,'Daten GWP'!$A$424:$ADO$424,0)-1)),0,OFFSET('Daten GWP'!$A$1,MATCH(BZ$5,'Daten GWP'!$A:$A,0)-1,MATCH(AT73,'Daten GWP'!$A$424:$ADO$424,0)-1))*1000</f>
        <v>54.562992999999999</v>
      </c>
      <c r="CA73" s="305">
        <f t="shared" ca="1" si="62"/>
        <v>1</v>
      </c>
      <c r="CB73" s="310">
        <f ca="1">IF(ISERROR(OFFSET('Daten Elementary'!$A$1,MATCH(CB$5,'Daten Elementary'!$A:$A,0)-1,MATCH(AM73,'Daten Elementary'!$A$424:$ADO$424,0)-1)),0,OFFSET('Daten Elementary'!$A$1,MATCH(CB$5,'Daten Elementary'!$A:$A,0)-1,MATCH(AM73,'Daten Elementary'!$A$424:$ADO$424,0)-1))*1000000</f>
        <v>10.272856000000001</v>
      </c>
      <c r="CC73" s="310">
        <f ca="1">IF(ISERROR(OFFSET('Daten Elementary'!$A$1,MATCH(CC$5,'Daten Elementary'!$A:$A,0)-1,MATCH(AN73,'Daten Elementary'!$A$424:$ADO$424,0)-1)),0,OFFSET('Daten Elementary'!$A$1,MATCH(CC$5,'Daten Elementary'!$A:$A,0)-1,MATCH(AN73,'Daten Elementary'!$A$424:$ADO$424,0)-1))*1000000</f>
        <v>0</v>
      </c>
      <c r="CD73" s="310">
        <f ca="1">IF(ISERROR(OFFSET('Daten Elementary'!$A$1,MATCH(CD$5,'Daten Elementary'!$A:$A,0)-1,MATCH(AO73,'Daten Elementary'!$A$424:$ADO$424,0)-1)),0,OFFSET('Daten Elementary'!$A$1,MATCH(CD$5,'Daten Elementary'!$A:$A,0)-1,MATCH(AO73,'Daten Elementary'!$A$424:$ADO$424,0)-1))*1000000</f>
        <v>2.4924702999999999</v>
      </c>
      <c r="CE73" s="310">
        <f ca="1">IF(ISERROR(OFFSET('Daten Elementary'!$A$1,MATCH(CE$5,'Daten Elementary'!$A:$A,0)-1,MATCH(AP73,'Daten Elementary'!$A$424:$ADO$424,0)-1)),0,OFFSET('Daten Elementary'!$A$1,MATCH(CE$5,'Daten Elementary'!$A:$A,0)-1,MATCH(AP73,'Daten Elementary'!$A$424:$ADO$424,0)-1))*1000000</f>
        <v>0</v>
      </c>
      <c r="CF73" s="310">
        <f t="shared" ca="1" si="63"/>
        <v>12.765326300000002</v>
      </c>
      <c r="CG73" s="310">
        <f ca="1">IF(ISERROR(OFFSET('Daten Elementary'!$A$1,MATCH(CG$5,'Daten Elementary'!$A:$A,0)-1,MATCH(AQ73,'Daten Elementary'!$A$424:$ADO$424,0)-1)),0,OFFSET('Daten Elementary'!$A$1,MATCH(CG$5,'Daten Elementary'!$A:$A,0)-1,MATCH(AQ73,'Daten Elementary'!$A$424:$ADO$424,0)-1))*1000000</f>
        <v>0.88287507999999992</v>
      </c>
      <c r="CH73" s="310">
        <f ca="1">IF(ISERROR(OFFSET('Daten Elementary'!$A$1,MATCH(CH$5,'Daten Elementary'!$A:$A,0)-1,MATCH(AR73,'Daten Elementary'!$A$424:$ADO$424,0)-1)),0,OFFSET('Daten Elementary'!$A$1,MATCH(CH$5,'Daten Elementary'!$A:$A,0)-1,MATCH(AR73,'Daten Elementary'!$A$424:$ADO$424,0)-1))*1000000</f>
        <v>7.3073018999999997</v>
      </c>
      <c r="CI73" s="310">
        <f ca="1">IF(ISERROR(OFFSET('Daten Elementary'!$A$1,MATCH(CI$5,'Daten Elementary'!$A:$A,0)-1,MATCH(AS73,'Daten Elementary'!$A$424:$ADO$424,0)-1)),0,OFFSET('Daten Elementary'!$A$1,MATCH(CI$5,'Daten Elementary'!$A:$A,0)-1,MATCH(AS73,'Daten Elementary'!$A$424:$ADO$424,0)-1))*1000000</f>
        <v>2.4830176000000002</v>
      </c>
      <c r="CJ73" s="311">
        <f t="shared" ca="1" si="64"/>
        <v>23.438520880000002</v>
      </c>
      <c r="CK73" s="310">
        <f ca="1">IF(ISERROR(OFFSET('Daten Elementary'!$A$1,MATCH(CK$5,'Daten Elementary'!$A:$A,0)-1,MATCH($AT73,'Daten Elementary'!$A$424:$ADO$424,0)-1)),0,OFFSET('Daten Elementary'!$A$1,MATCH(CK$5,'Daten Elementary'!$A:$A,0)-1,MATCH($AT73,'Daten Elementary'!$A$424:$ADO$424,0)-1))*1000000</f>
        <v>23.438521000000001</v>
      </c>
      <c r="CL73" s="305">
        <f t="shared" ca="1" si="65"/>
        <v>1.000000005119777</v>
      </c>
      <c r="CM73" s="312">
        <f ca="1">IF(ISERROR(OFFSET('Daten Elementary'!$A$1,MATCH(CM$5,'Daten Elementary'!$A:$A,0)-1,MATCH(AM73,'Daten Elementary'!$A$424:$ADO$424,0)-1)),0,OFFSET('Daten Elementary'!$A$1,MATCH(CM$5,'Daten Elementary'!$A:$A,0)-1,MATCH(AM73,'Daten Elementary'!$A$424:$ADO$424,0)-1))*1000000</f>
        <v>7.9448920000000003</v>
      </c>
      <c r="CN73" s="312">
        <f ca="1">IF(ISERROR(OFFSET('Daten Elementary'!$A$1,MATCH(CN$5,'Daten Elementary'!$A:$A,0)-1,MATCH(AN73,'Daten Elementary'!$A$424:$ADO$424,0)-1)),0,OFFSET('Daten Elementary'!$A$1,MATCH(CN$5,'Daten Elementary'!$A:$A,0)-1,MATCH(AN73,'Daten Elementary'!$A$424:$ADO$424,0)-1))*1000000</f>
        <v>0</v>
      </c>
      <c r="CO73" s="312">
        <f ca="1">IF(ISERROR(OFFSET('Daten Elementary'!$A$1,MATCH(CO$5,'Daten Elementary'!$A:$A,0)-1,MATCH(AO73,'Daten Elementary'!$A$424:$ADO$424,0)-1)),0,OFFSET('Daten Elementary'!$A$1,MATCH(CO$5,'Daten Elementary'!$A:$A,0)-1,MATCH(AO73,'Daten Elementary'!$A$424:$ADO$424,0)-1))*1000000</f>
        <v>1.9996715</v>
      </c>
      <c r="CP73" s="312">
        <f ca="1">IF(ISERROR(OFFSET('Daten Elementary'!$A$1,MATCH(CP$5,'Daten Elementary'!$A:$A,0)-1,MATCH(AP73,'Daten Elementary'!$A$424:$ADO$424,0)-1)),0,OFFSET('Daten Elementary'!$A$1,MATCH(CP$5,'Daten Elementary'!$A:$A,0)-1,MATCH(AP73,'Daten Elementary'!$A$424:$ADO$424,0)-1))*1000000</f>
        <v>0</v>
      </c>
      <c r="CQ73" s="312">
        <f t="shared" ca="1" si="66"/>
        <v>9.944563500000001</v>
      </c>
      <c r="CR73" s="312">
        <f ca="1">IF(ISERROR(OFFSET('Daten Elementary'!$A$1,MATCH(CR$5,'Daten Elementary'!$A:$A,0)-1,MATCH(AQ73,'Daten Elementary'!$A$424:$ADO$424,0)-1)),0,OFFSET('Daten Elementary'!$A$1,MATCH(CR$5,'Daten Elementary'!$A:$A,0)-1,MATCH(AQ73,'Daten Elementary'!$A$424:$ADO$424,0)-1))*1000000</f>
        <v>0.66315347000000002</v>
      </c>
      <c r="CS73" s="312">
        <f ca="1">IF(ISERROR(OFFSET('Daten Elementary'!$A$1,MATCH(CS$5,'Daten Elementary'!$A:$A,0)-1,MATCH(AR73,'Daten Elementary'!$A$424:$ADO$424,0)-1)),0,OFFSET('Daten Elementary'!$A$1,MATCH(CS$5,'Daten Elementary'!$A:$A,0)-1,MATCH(AR73,'Daten Elementary'!$A$424:$ADO$424,0)-1))*1000000</f>
        <v>2.7134359999999997</v>
      </c>
      <c r="CT73" s="312">
        <f ca="1">IF(ISERROR(OFFSET('Daten Elementary'!$A$1,MATCH(CT$5,'Daten Elementary'!$A:$A,0)-1,MATCH(AS73,'Daten Elementary'!$A$424:$ADO$424,0)-1)),0,OFFSET('Daten Elementary'!$A$1,MATCH(CT$5,'Daten Elementary'!$A:$A,0)-1,MATCH(AS73,'Daten Elementary'!$A$424:$ADO$424,0)-1))*1000000</f>
        <v>1.4032622000000001</v>
      </c>
      <c r="CU73" s="313">
        <f t="shared" ca="1" si="67"/>
        <v>14.72441517</v>
      </c>
      <c r="CV73" s="312">
        <f ca="1">IF(ISERROR(OFFSET('Daten Elementary'!$A$1,MATCH(CV$5,'Daten Elementary'!$A:$A,0)-1,MATCH($AT73,'Daten Elementary'!$A$424:$ADO$424,0)-1)),0,OFFSET('Daten Elementary'!$A$1,MATCH(CV$5,'Daten Elementary'!$A:$A,0)-1,MATCH($AT73,'Daten Elementary'!$A$424:$ADO$424,0)-1))*1000000</f>
        <v>14.724415</v>
      </c>
      <c r="CW73" s="305">
        <f t="shared" ca="1" si="68"/>
        <v>0.99999998845454996</v>
      </c>
      <c r="CX73" s="314">
        <f ca="1">IF(ISERROR(OFFSET('Daten Elementary'!$A$1,MATCH(CX$5,'Daten Elementary'!$A:$A,0)-1,MATCH(AM73,'Daten Elementary'!$A$424:$ADO$424,0)-1)),0,OFFSET('Daten Elementary'!$A$1,MATCH(CX$5,'Daten Elementary'!$A:$A,0)-1,MATCH(AM73,'Daten Elementary'!$A$424:$ADO$424,0)-1))*1000000</f>
        <v>8.5536370999999995</v>
      </c>
      <c r="CY73" s="314">
        <f ca="1">IF(ISERROR(OFFSET('Daten Elementary'!$A$1,MATCH(CY$5,'Daten Elementary'!$A:$A,0)-1,MATCH(AN73,'Daten Elementary'!$A$424:$ADO$424,0)-1)),0,OFFSET('Daten Elementary'!$A$1,MATCH(CY$5,'Daten Elementary'!$A:$A,0)-1,MATCH(AN73,'Daten Elementary'!$A$424:$ADO$424,0)-1))*1000000</f>
        <v>0</v>
      </c>
      <c r="CZ73" s="314">
        <f ca="1">IF(ISERROR(OFFSET('Daten Elementary'!$A$1,MATCH(CZ$5,'Daten Elementary'!$A:$A,0)-1,MATCH(AO73,'Daten Elementary'!$A$424:$ADO$424,0)-1)),0,OFFSET('Daten Elementary'!$A$1,MATCH(CZ$5,'Daten Elementary'!$A:$A,0)-1,MATCH(AO73,'Daten Elementary'!$A$424:$ADO$424,0)-1))*1000000</f>
        <v>27.978076999999999</v>
      </c>
      <c r="DA73" s="314">
        <f ca="1">IF(ISERROR(OFFSET('Daten Elementary'!$A$1,MATCH(DA$5,'Daten Elementary'!$A:$A,0)-1,MATCH(AP73,'Daten Elementary'!$A$424:$ADO$424,0)-1)),0,OFFSET('Daten Elementary'!$A$1,MATCH(DA$5,'Daten Elementary'!$A:$A,0)-1,MATCH(AP73,'Daten Elementary'!$A$424:$ADO$424,0)-1))*1000000</f>
        <v>0</v>
      </c>
      <c r="DB73" s="314">
        <f t="shared" ca="1" si="69"/>
        <v>36.531714100000002</v>
      </c>
      <c r="DC73" s="314">
        <f ca="1">IF(ISERROR(OFFSET('Daten Elementary'!$A$1,MATCH(DC$5,'Daten Elementary'!$A:$A,0)-1,MATCH(AQ73,'Daten Elementary'!$A$424:$ADO$424,0)-1)),0,OFFSET('Daten Elementary'!$A$1,MATCH(DC$5,'Daten Elementary'!$A:$A,0)-1,MATCH(AQ73,'Daten Elementary'!$A$424:$ADO$424,0)-1))*1000000</f>
        <v>1.3123288</v>
      </c>
      <c r="DD73" s="314">
        <f ca="1">IF(ISERROR(OFFSET('Daten Elementary'!$A$1,MATCH(DD$5,'Daten Elementary'!$A:$A,0)-1,MATCH(AR73,'Daten Elementary'!$A$424:$ADO$424,0)-1)),0,OFFSET('Daten Elementary'!$A$1,MATCH(DD$5,'Daten Elementary'!$A:$A,0)-1,MATCH(AR73,'Daten Elementary'!$A$424:$ADO$424,0)-1))*1000000</f>
        <v>11.642941</v>
      </c>
      <c r="DE73" s="314">
        <f ca="1">IF(ISERROR(OFFSET('Daten Elementary'!$A$1,MATCH(DE$5,'Daten Elementary'!$A:$A,0)-1,MATCH(AS73,'Daten Elementary'!$A$424:$ADO$424,0)-1)),0,OFFSET('Daten Elementary'!$A$1,MATCH(DE$5,'Daten Elementary'!$A:$A,0)-1,MATCH(AS73,'Daten Elementary'!$A$424:$ADO$424,0)-1))*1000000</f>
        <v>11.722586999999999</v>
      </c>
      <c r="DF73" s="315">
        <f t="shared" ca="1" si="70"/>
        <v>61.209570900000003</v>
      </c>
      <c r="DG73" s="314">
        <f ca="1">IF(ISERROR(OFFSET('Daten Elementary'!$A$1,MATCH(DG$5,'Daten Elementary'!$A:$A,0)-1,MATCH($AT73,'Daten Elementary'!$A$424:$ADO$424,0)-1)),0,OFFSET('Daten Elementary'!$A$1,MATCH(DG$5,'Daten Elementary'!$A:$A,0)-1,MATCH($AT73,'Daten Elementary'!$A$424:$ADO$424,0)-1))*1000000</f>
        <v>61.209570999999997</v>
      </c>
      <c r="DH73" s="305">
        <f t="shared" ca="1" si="71"/>
        <v>1.0000000016337314</v>
      </c>
      <c r="DI73" s="316">
        <f ca="1">IF(ISERROR(OFFSET('Daten Elementary'!$A$1,MATCH(DI$5,'Daten Elementary'!$A:$A,0)-1,MATCH(AM73,'Daten Elementary'!$A$424:$ADO$424,0)-1)),0,OFFSET('Daten Elementary'!$A$1,MATCH(DI$5,'Daten Elementary'!$A:$A,0)-1,MATCH(AM73,'Daten Elementary'!$A$424:$ADO$424,0)-1))*1000000</f>
        <v>134.83000000000001</v>
      </c>
      <c r="DJ73" s="316">
        <f ca="1">IF(ISERROR(OFFSET('Daten Elementary'!$A$1,MATCH(DJ$5,'Daten Elementary'!$A:$A,0)-1,MATCH(AN73,'Daten Elementary'!$A$424:$ADO$424,0)-1)),0,OFFSET('Daten Elementary'!$A$1,MATCH(DJ$5,'Daten Elementary'!$A:$A,0)-1,MATCH(AN73,'Daten Elementary'!$A$424:$ADO$424,0)-1))*1000000</f>
        <v>0</v>
      </c>
      <c r="DK73" s="316">
        <f ca="1">IF(ISERROR(OFFSET('Daten Elementary'!$A$1,MATCH(DK$5,'Daten Elementary'!$A:$A,0)-1,MATCH(AO73,'Daten Elementary'!$A$424:$ADO$424,0)-1)),0,OFFSET('Daten Elementary'!$A$1,MATCH(DK$5,'Daten Elementary'!$A:$A,0)-1,MATCH(AO73,'Daten Elementary'!$A$424:$ADO$424,0)-1))*1000000</f>
        <v>29.363668000000001</v>
      </c>
      <c r="DL73" s="316">
        <f ca="1">IF(ISERROR(OFFSET('Daten Elementary'!$A$1,MATCH(DL$5,'Daten Elementary'!$A:$A,0)-1,MATCH(AP73,'Daten Elementary'!$A$424:$ADO$424,0)-1)),0,OFFSET('Daten Elementary'!$A$1,MATCH(DL$5,'Daten Elementary'!$A:$A,0)-1,MATCH(AP73,'Daten Elementary'!$A$424:$ADO$424,0)-1))*1000000</f>
        <v>0</v>
      </c>
      <c r="DM73" s="316">
        <f t="shared" ca="1" si="72"/>
        <v>164.193668</v>
      </c>
      <c r="DN73" s="316">
        <f ca="1">IF(ISERROR(OFFSET('Daten Elementary'!$A$1,MATCH(DN$5,'Daten Elementary'!$A:$A,0)-1,MATCH(AQ73,'Daten Elementary'!$A$424:$ADO$424,0)-1)),0,OFFSET('Daten Elementary'!$A$1,MATCH(DN$5,'Daten Elementary'!$A:$A,0)-1,MATCH(AQ73,'Daten Elementary'!$A$424:$ADO$424,0)-1))*1000000</f>
        <v>4.6401649000000003</v>
      </c>
      <c r="DO73" s="316">
        <f ca="1">IF(ISERROR(OFFSET('Daten Elementary'!$A$1,MATCH(DO$5,'Daten Elementary'!$A:$A,0)-1,MATCH(AR73,'Daten Elementary'!$A$424:$ADO$424,0)-1)),0,OFFSET('Daten Elementary'!$A$1,MATCH(DO$5,'Daten Elementary'!$A:$A,0)-1,MATCH(AR73,'Daten Elementary'!$A$424:$ADO$424,0)-1))*1000000</f>
        <v>13.395535000000001</v>
      </c>
      <c r="DP73" s="316">
        <f ca="1">IF(ISERROR(OFFSET('Daten Elementary'!$A$1,MATCH(DP$5,'Daten Elementary'!$A:$A,0)-1,MATCH(AS73,'Daten Elementary'!$A$424:$ADO$424,0)-1)),0,OFFSET('Daten Elementary'!$A$1,MATCH(DP$5,'Daten Elementary'!$A:$A,0)-1,MATCH(AS73,'Daten Elementary'!$A$424:$ADO$424,0)-1))*1000000</f>
        <v>13.206410999999999</v>
      </c>
      <c r="DQ73" s="317">
        <f t="shared" ca="1" si="73"/>
        <v>195.4357789</v>
      </c>
      <c r="DR73" s="316">
        <f ca="1">IF(ISERROR(OFFSET('Daten Elementary'!$A$1,MATCH(DR$5,'Daten Elementary'!$A:$A,0)-1,MATCH($AT73,'Daten Elementary'!$A$424:$ADO$424,0)-1)),0,OFFSET('Daten Elementary'!$A$1,MATCH(DR$5,'Daten Elementary'!$A:$A,0)-1,MATCH($AT73,'Daten Elementary'!$A$424:$ADO$424,0)-1))*1000000</f>
        <v>195.43577999999999</v>
      </c>
      <c r="DS73" s="305">
        <f t="shared" ca="1" si="74"/>
        <v>1.0000000056284473</v>
      </c>
      <c r="DT73" s="318">
        <f ca="1">IF(ISERROR(OFFSET('Daten UBP13'!$A$1,MATCH(DT$5,'Daten UBP13'!$A:$A,0)-1,MATCH(AM73,'Daten UBP13'!$A$424:$AEG$424,0)-1)),0,OFFSET('Daten UBP13'!$A$1,MATCH(DT$5,'Daten UBP13'!$A:$A,0)-1,MATCH(AM73,'Daten UBP13'!$A$424:$AEG$424,0)-1))</f>
        <v>27.505178999999998</v>
      </c>
      <c r="DU73" s="318">
        <f ca="1">IF(ISERROR(OFFSET('Daten UBP13'!$A$1,MATCH(DU$5,'Daten UBP13'!$A:$A,0)-1,MATCH(AN73,'Daten UBP13'!$A$424:$AEG$424,0)-1)),0,OFFSET('Daten UBP13'!$A$1,MATCH(DU$5,'Daten UBP13'!$A:$A,0)-1,MATCH(AN73,'Daten UBP13'!$A$424:$AEG$424,0)-1))</f>
        <v>0</v>
      </c>
      <c r="DV73" s="318">
        <f ca="1">IF(ISERROR(OFFSET('Daten UBP13'!$A$1,MATCH(DV$5,'Daten UBP13'!$A:$A,0)-1,MATCH(AO73,'Daten UBP13'!$A$424:$AEG$424,0)-1)),0,OFFSET('Daten UBP13'!$A$1,MATCH(DV$5,'Daten UBP13'!$A:$A,0)-1,MATCH(AO73,'Daten UBP13'!$A$424:$AEG$424,0)-1))</f>
        <v>13.384077</v>
      </c>
      <c r="DW73" s="318">
        <f ca="1">IF(ISERROR(OFFSET('Daten UBP13'!$A$1,MATCH(DW$5,'Daten UBP13'!$A:$A,0)-1,MATCH(AP73,'Daten UBP13'!$A$424:$AEG$424,0)-1)),0,OFFSET('Daten UBP13'!$A$1,MATCH(DW$5,'Daten UBP13'!$A:$A,0)-1,MATCH(AP73,'Daten UBP13'!$A$424:$AEG$424,0)-1))</f>
        <v>0</v>
      </c>
      <c r="DX73" s="318">
        <f t="shared" ca="1" si="75"/>
        <v>40.889255999999996</v>
      </c>
      <c r="DY73" s="318">
        <f ca="1">IF(ISERROR(OFFSET('Daten UBP13'!$A$1,MATCH(DY$5,'Daten UBP13'!$A:$A,0)-1,MATCH(AQ73,'Daten UBP13'!$A$424:$AEG$424,0)-1)),0,OFFSET('Daten UBP13'!$A$1,MATCH(DY$5,'Daten UBP13'!$A:$A,0)-1,MATCH(AQ73,'Daten UBP13'!$A$424:$AEG$424,0)-1))</f>
        <v>3.1820214</v>
      </c>
      <c r="DZ73" s="318">
        <f ca="1">IF(ISERROR(OFFSET('Daten UBP13'!$A$1,MATCH(DZ$5,'Daten UBP13'!$A:$A,0)-1,MATCH(AR73,'Daten UBP13'!$A$424:$AEG$424,0)-1)),0,OFFSET('Daten UBP13'!$A$1,MATCH(DZ$5,'Daten UBP13'!$A:$A,0)-1,MATCH(AR73,'Daten UBP13'!$A$424:$AEG$424,0)-1))</f>
        <v>13.078271000000001</v>
      </c>
      <c r="EA73" s="318">
        <f ca="1">IF(ISERROR(OFFSET('Daten UBP13'!$A$1,MATCH(EA$5,'Daten UBP13'!$A:$A,0)-1,MATCH(AS73,'Daten UBP13'!$A$424:$AEG$424,0)-1)),0,OFFSET('Daten UBP13'!$A$1,MATCH(EA$5,'Daten UBP13'!$A:$A,0)-1,MATCH(AS73,'Daten UBP13'!$A$424:$AEG$424,0)-1))</f>
        <v>6.6945058</v>
      </c>
      <c r="EB73" s="319">
        <f t="shared" ca="1" si="76"/>
        <v>63.844054200000002</v>
      </c>
      <c r="EC73" s="318">
        <f ca="1">IF(ISERROR(OFFSET('Daten UBP13'!$A$1,MATCH(EC$5,'Daten UBP13'!$A:$A,0)-1,MATCH(AT73,'Daten UBP13'!$A$424:$AEG$424,0)-1)),0,OFFSET('Daten UBP13'!$A$1,MATCH(EC$5,'Daten UBP13'!$A:$A,0)-1,MATCH(AT73,'Daten UBP13'!$A$424:$AEG$424,0)-1))</f>
        <v>63.844054</v>
      </c>
      <c r="ED73" s="305">
        <f t="shared" ca="1" si="77"/>
        <v>0.99999999686736685</v>
      </c>
      <c r="EE73" s="320">
        <f ca="1">IF(ISERROR(OFFSET('Daten ReCiPe'!$A$1,MATCH(EE$5,'Daten ReCiPe'!$A:$A,0)-1,MATCH(AM73,'Daten ReCiPe'!$A$424:$ADO$424,0)-1)),0,OFFSET('Daten ReCiPe'!$A$1,MATCH(EE$5,'Daten ReCiPe'!$A:$A,0)-1,MATCH(AM73,'Daten ReCiPe'!$A$424:$ADO$424,0)-1))*1000</f>
        <v>1.9006324999999999</v>
      </c>
      <c r="EF73" s="320">
        <f ca="1">IF(ISERROR(OFFSET('Daten ReCiPe'!$A$1,MATCH(EF$5,'Daten ReCiPe'!$A:$A,0)-1,MATCH(AN73,'Daten ReCiPe'!$A$424:$ADO$424,0)-1)),0,OFFSET('Daten ReCiPe'!$A$1,MATCH(EF$5,'Daten ReCiPe'!$A:$A,0)-1,MATCH(AN73,'Daten ReCiPe'!$A$424:$ADO$424,0)-1))*1000</f>
        <v>0</v>
      </c>
      <c r="EG73" s="320">
        <f ca="1">IF(ISERROR(OFFSET('Daten ReCiPe'!$A$1,MATCH(EG$5,'Daten ReCiPe'!$A:$A,0)-1,MATCH(AO73,'Daten ReCiPe'!$A$424:$ADO$424,0)-1)),0,OFFSET('Daten ReCiPe'!$A$1,MATCH(EG$5,'Daten ReCiPe'!$A:$A,0)-1,MATCH(AO73,'Daten ReCiPe'!$A$424:$ADO$424,0)-1))*1000</f>
        <v>2.2399431999999999</v>
      </c>
      <c r="EH73" s="320">
        <f ca="1">IF(ISERROR(OFFSET('Daten ReCiPe'!$A$1,MATCH(EH$5,'Daten ReCiPe'!$A:$A,0)-1,MATCH(AP73,'Daten ReCiPe'!$A$424:$ADO$424,0)-1)),0,OFFSET('Daten ReCiPe'!$A$1,MATCH(EH$5,'Daten ReCiPe'!$A:$A,0)-1,MATCH(AP73,'Daten ReCiPe'!$A$424:$ADO$424,0)-1))*1000</f>
        <v>0</v>
      </c>
      <c r="EI73" s="320">
        <f t="shared" ca="1" si="78"/>
        <v>4.1405756999999994</v>
      </c>
      <c r="EJ73" s="320">
        <f ca="1">IF(ISERROR(OFFSET('Daten ReCiPe'!$A$1,MATCH(EJ$5,'Daten ReCiPe'!$A:$A,0)-1,MATCH(AQ73,'Daten ReCiPe'!$A$424:$ADO$424,0)-1)),0,OFFSET('Daten ReCiPe'!$A$1,MATCH(EJ$5,'Daten ReCiPe'!$A:$A,0)-1,MATCH(AQ73,'Daten ReCiPe'!$A$424:$ADO$424,0)-1))*1000</f>
        <v>0.29847757000000003</v>
      </c>
      <c r="EK73" s="320">
        <f ca="1">IF(ISERROR(OFFSET('Daten ReCiPe'!$A$1,MATCH(EK$5,'Daten ReCiPe'!$A:$A,0)-1,MATCH(AR73,'Daten ReCiPe'!$A$424:$ADO$424,0)-1)),0,OFFSET('Daten ReCiPe'!$A$1,MATCH(EK$5,'Daten ReCiPe'!$A:$A,0)-1,MATCH(AR73,'Daten ReCiPe'!$A$424:$ADO$424,0)-1))*1000</f>
        <v>0.93590814</v>
      </c>
      <c r="EL73" s="320">
        <f ca="1">IF(ISERROR(OFFSET('Daten ReCiPe'!$A$1,MATCH(EL$5,'Daten ReCiPe'!$A:$A,0)-1,MATCH(AS73,'Daten ReCiPe'!$A$424:$ADO$424,0)-1)),0,OFFSET('Daten ReCiPe'!$A$1,MATCH(EL$5,'Daten ReCiPe'!$A:$A,0)-1,MATCH(AS73,'Daten ReCiPe'!$A$424:$ADO$424,0)-1))*1000</f>
        <v>0.39541107000000003</v>
      </c>
      <c r="EM73" s="321">
        <f t="shared" ca="1" si="79"/>
        <v>5.7703724799999989</v>
      </c>
      <c r="EN73" s="320">
        <f ca="1">IF(ISERROR(OFFSET('Daten ReCiPe'!$A$1,MATCH(EN$5,'Daten ReCiPe'!$A:$A,0)-1,MATCH(AT73,'Daten ReCiPe'!$A$424:$ADO$424,0)-1)),0,OFFSET('Daten ReCiPe'!$A$1,MATCH(EN$5,'Daten ReCiPe'!$A:$A,0)-1,MATCH(AT73,'Daten ReCiPe'!$A$424:$ADO$424,0)-1))*1000</f>
        <v>5.7703724999999997</v>
      </c>
      <c r="EO73" s="305">
        <f t="shared" ca="1" si="80"/>
        <v>1.0000000034659808</v>
      </c>
      <c r="EP73" s="322">
        <f ca="1">IF(ISERROR(OFFSET('Daten Elementary'!$A$1,MATCH(EP$5,'Daten Elementary'!$A:$A,0)-1,MATCH(AM73,'Daten Elementary'!$A$424:$ADO$424,0)-1)),0,OFFSET('Daten Elementary'!$A$1,MATCH(EP$5,'Daten Elementary'!$A:$A,0)-1,MATCH(AM73,'Daten Elementary'!$A$424:$ADO$424,0)-1))*1000000</f>
        <v>0.27706432000000003</v>
      </c>
      <c r="EQ73" s="322">
        <f ca="1">IF(ISERROR(OFFSET('Daten Elementary'!$A$1,MATCH(EQ$5,'Daten Elementary'!$A:$A,0)-1,MATCH(AN73,'Daten Elementary'!$A$424:$ADO$424,0)-1)),0,OFFSET('Daten Elementary'!$A$1,MATCH(EQ$5,'Daten Elementary'!$A:$A,0)-1,MATCH(AN73,'Daten Elementary'!$A$424:$ADO$424,0)-1))*1000000</f>
        <v>0</v>
      </c>
      <c r="ER73" s="322">
        <f ca="1">IF(ISERROR(OFFSET('Daten Elementary'!$A$1,MATCH(ER$5,'Daten Elementary'!$A:$A,0)-1,MATCH(AO73,'Daten Elementary'!$A$424:$ADO$424,0)-1)),0,OFFSET('Daten Elementary'!$A$1,MATCH(ER$5,'Daten Elementary'!$A:$A,0)-1,MATCH(AO73,'Daten Elementary'!$A$424:$ADO$424,0)-1))*1000000</f>
        <v>49.963385000000002</v>
      </c>
      <c r="ES73" s="322">
        <f ca="1">IF(ISERROR(OFFSET('Daten Elementary'!$A$1,MATCH(ES$5,'Daten Elementary'!$A:$A,0)-1,MATCH(AP73,'Daten Elementary'!$A$424:$ADO$424,0)-1)),0,OFFSET('Daten Elementary'!$A$1,MATCH(ES$5,'Daten Elementary'!$A:$A,0)-1,MATCH(AP73,'Daten Elementary'!$A$424:$ADO$424,0)-1))*1000000</f>
        <v>0</v>
      </c>
      <c r="ET73" s="322">
        <f t="shared" ca="1" si="81"/>
        <v>50.240449320000003</v>
      </c>
      <c r="EU73" s="322">
        <f ca="1">IF(ISERROR(OFFSET('Daten Elementary'!$A$1,MATCH(EU$5,'Daten Elementary'!$A:$A,0)-1,MATCH(AQ73,'Daten Elementary'!$A$424:$ADO$424,0)-1)),0,OFFSET('Daten Elementary'!$A$1,MATCH(EU$5,'Daten Elementary'!$A:$A,0)-1,MATCH(AQ73,'Daten Elementary'!$A$424:$ADO$424,0)-1))*1000000</f>
        <v>7.4872361999999999</v>
      </c>
      <c r="EV73" s="322">
        <f ca="1">IF(ISERROR(OFFSET('Daten Elementary'!$A$1,MATCH(EV$5,'Daten Elementary'!$A:$A,0)-1,MATCH(AR73,'Daten Elementary'!$A$424:$ADO$424,0)-1)),0,OFFSET('Daten Elementary'!$A$1,MATCH(EV$5,'Daten Elementary'!$A:$A,0)-1,MATCH(AR73,'Daten Elementary'!$A$424:$ADO$424,0)-1))*1000000</f>
        <v>22.797795000000001</v>
      </c>
      <c r="EW73" s="322">
        <f ca="1">IF(ISERROR(OFFSET('Daten Elementary'!$A$1,MATCH(EW$5,'Daten Elementary'!$A:$A,0)-1,MATCH(AS73,'Daten Elementary'!$A$424:$ADO$424,0)-1)),0,OFFSET('Daten Elementary'!$A$1,MATCH(EW$5,'Daten Elementary'!$A:$A,0)-1,MATCH(AS73,'Daten Elementary'!$A$424:$ADO$424,0)-1))*1000000</f>
        <v>6.4355910999999999</v>
      </c>
      <c r="EX73" s="323">
        <f t="shared" ca="1" si="82"/>
        <v>86.961071619999998</v>
      </c>
      <c r="EY73" s="322">
        <f ca="1">IF(ISERROR(OFFSET('Daten Elementary'!$A$1,MATCH(EY$5,'Daten Elementary'!$A:$A,0)-1,MATCH($AT73,'Daten Elementary'!$A$424:$ADO$424,0)-1)),0,OFFSET('Daten Elementary'!$A$1,MATCH(EY$5,'Daten Elementary'!$A:$A,0)-1,MATCH($AT73,'Daten Elementary'!$A$424:$ADO$424,0)-1))*1000000</f>
        <v>86.961071000000004</v>
      </c>
      <c r="EZ73" s="305">
        <f t="shared" ca="1" si="83"/>
        <v>0.99999999287037311</v>
      </c>
      <c r="FA73" s="314">
        <f ca="1">IF(ISERROR(OFFSET('Daten Elementary'!$A$1,MATCH(FA$5,'Daten Elementary'!$A:$A,0)-1,MATCH(AM73,'Daten Elementary'!$A$424:$ADO$424,0)-1)),0,OFFSET('Daten Elementary'!$A$1,MATCH(FA$5,'Daten Elementary'!$A:$A,0)-1,MATCH(AM73,'Daten Elementary'!$A$424:$ADO$424,0)-1))*1000</f>
        <v>33.396000000000001</v>
      </c>
      <c r="FB73" s="314">
        <f ca="1">IF(ISERROR(OFFSET('Daten Elementary'!$A$1,MATCH(FB$5,'Daten Elementary'!$A:$A,0)-1,MATCH(AN73,'Daten Elementary'!$A$424:$ADO$424,0)-1)),0,OFFSET('Daten Elementary'!$A$1,MATCH(FB$5,'Daten Elementary'!$A:$A,0)-1,MATCH(AN73,'Daten Elementary'!$A$424:$ADO$424,0)-1))*1000</f>
        <v>0</v>
      </c>
      <c r="FC73" s="314">
        <f ca="1">IF(ISERROR(OFFSET('Daten Elementary'!$A$1,MATCH(FC$5,'Daten Elementary'!$A:$A,0)-1,MATCH(AO73,'Daten Elementary'!$A$424:$ADO$424,0)-1)),0,OFFSET('Daten Elementary'!$A$1,MATCH(FC$5,'Daten Elementary'!$A:$A,0)-1,MATCH(AO73,'Daten Elementary'!$A$424:$ADO$424,0)-1))*1000</f>
        <v>5.5539076999999999</v>
      </c>
      <c r="FD73" s="314">
        <f ca="1">IF(ISERROR(OFFSET('Daten Elementary'!$A$1,MATCH(FD$5,'Daten Elementary'!$A:$A,0)-1,MATCH(AP73,'Daten Elementary'!$A$424:$ADO$424,0)-1)),0,OFFSET('Daten Elementary'!$A$1,MATCH(FD$5,'Daten Elementary'!$A:$A,0)-1,MATCH(AP73,'Daten Elementary'!$A$424:$ADO$424,0)-1))*1000</f>
        <v>0</v>
      </c>
      <c r="FE73" s="314">
        <f t="shared" ca="1" si="84"/>
        <v>38.949907699999997</v>
      </c>
      <c r="FF73" s="314">
        <f ca="1">IF(ISERROR(OFFSET('Daten Elementary'!$A$1,MATCH(FF$5,'Daten Elementary'!$A:$A,0)-1,MATCH(AQ73,'Daten Elementary'!$A$424:$ADO$424,0)-1)),0,OFFSET('Daten Elementary'!$A$1,MATCH(FF$5,'Daten Elementary'!$A:$A,0)-1,MATCH(AQ73,'Daten Elementary'!$A$424:$ADO$424,0)-1))*1000</f>
        <v>2.6783725999999999</v>
      </c>
      <c r="FG73" s="314">
        <f ca="1">IF(ISERROR(OFFSET('Daten Elementary'!$A$1,MATCH(FG$5,'Daten Elementary'!$A:$A,0)-1,MATCH(AR73,'Daten Elementary'!$A$424:$ADO$424,0)-1)),0,OFFSET('Daten Elementary'!$A$1,MATCH(FG$5,'Daten Elementary'!$A:$A,0)-1,MATCH(AR73,'Daten Elementary'!$A$424:$ADO$424,0)-1))*1000</f>
        <v>6.5985909999999999</v>
      </c>
      <c r="FH73" s="314">
        <f ca="1">IF(ISERROR(OFFSET('Daten Elementary'!$A$1,MATCH(FH$5,'Daten Elementary'!$A:$A,0)-1,MATCH(AS73,'Daten Elementary'!$A$424:$ADO$424,0)-1)),0,OFFSET('Daten Elementary'!$A$1,MATCH(FH$5,'Daten Elementary'!$A:$A,0)-1,MATCH(AS73,'Daten Elementary'!$A$424:$ADO$424,0)-1))*1000</f>
        <v>2.4434393000000001</v>
      </c>
      <c r="FI73" s="315">
        <f t="shared" ca="1" si="85"/>
        <v>50.670310600000001</v>
      </c>
      <c r="FJ73" s="314">
        <f ca="1">IF(ISERROR(OFFSET('Daten Elementary'!$A$1,MATCH(FJ$5,'Daten Elementary'!$A:$A,0)-1,MATCH($AT73,'Daten Elementary'!$A$424:$ADO$424,0)-1)),0,OFFSET('Daten Elementary'!$A$1,MATCH(FJ$5,'Daten Elementary'!$A:$A,0)-1,MATCH($AT73,'Daten Elementary'!$A$424:$ADO$424,0)-1))*1000</f>
        <v>50.670311000000005</v>
      </c>
      <c r="FK73" s="305">
        <f t="shared" ca="1" si="86"/>
        <v>1.0000000078941691</v>
      </c>
      <c r="FL73" s="314">
        <f ca="1">IF(ISERROR(OFFSET('Daten Elementary'!$A$1,MATCH(FL$5,'Daten Elementary'!$A:$A,0)-1,MATCH(AM73,'Daten Elementary'!$A$424:$ADO$424,0)-1)),0,OFFSET('Daten Elementary'!$A$1,MATCH(FL$5,'Daten Elementary'!$A:$A,0)-1,MATCH(AM73,'Daten Elementary'!$A$424:$ADO$424,0)-1))</f>
        <v>0</v>
      </c>
      <c r="FM73" s="314">
        <f ca="1">IF(ISERROR(OFFSET('Daten Elementary'!$A$1,MATCH(FM$5,'Daten Elementary'!$A:$A,0)-1,MATCH(AN73,'Daten Elementary'!$A$424:$ADO$424,0)-1)),0,OFFSET('Daten Elementary'!$A$1,MATCH(FM$5,'Daten Elementary'!$A:$A,0)-1,MATCH(AN73,'Daten Elementary'!$A$424:$ADO$424,0)-1))</f>
        <v>0</v>
      </c>
      <c r="FN73" s="314">
        <f ca="1">IF(ISERROR(OFFSET('Daten Elementary'!$A$1,MATCH(FN$5,'Daten Elementary'!$A:$A,0)-1,MATCH(AO73,'Daten Elementary'!$A$424:$ADO$424,0)-1)),0,OFFSET('Daten Elementary'!$A$1,MATCH(FN$5,'Daten Elementary'!$A:$A,0)-1,MATCH(AO73,'Daten Elementary'!$A$424:$ADO$424,0)-1))</f>
        <v>0</v>
      </c>
      <c r="FO73" s="314">
        <f ca="1">IF(ISERROR(OFFSET('Daten Elementary'!$A$1,MATCH(FO$5,'Daten Elementary'!$A:$A,0)-1,MATCH(AP73,'Daten Elementary'!$A$424:$ADO$424,0)-1)),0,OFFSET('Daten Elementary'!$A$1,MATCH(FO$5,'Daten Elementary'!$A:$A,0)-1,MATCH(AP73,'Daten Elementary'!$A$424:$ADO$424,0)-1))</f>
        <v>0</v>
      </c>
      <c r="FP73" s="314">
        <f t="shared" ca="1" si="87"/>
        <v>0</v>
      </c>
      <c r="FQ73" s="314">
        <f ca="1">IF(ISERROR(OFFSET('Daten Elementary'!$A$1,MATCH(FQ$5,'Daten Elementary'!$A:$A,0)-1,MATCH(AQ73,'Daten Elementary'!$A$424:$ADO$424,0)-1)),0,OFFSET('Daten Elementary'!$A$1,MATCH(FQ$5,'Daten Elementary'!$A:$A,0)-1,MATCH(AQ73,'Daten Elementary'!$A$424:$ADO$424,0)-1))</f>
        <v>0</v>
      </c>
      <c r="FR73" s="314">
        <f ca="1">IF(ISERROR(OFFSET('Daten Elementary'!$A$1,MATCH(FR$5,'Daten Elementary'!$A:$A,0)-1,MATCH(AR73,'Daten Elementary'!$A$424:$ADO$424,0)-1)),0,OFFSET('Daten Elementary'!$A$1,MATCH(FR$5,'Daten Elementary'!$A:$A,0)-1,MATCH(AR73,'Daten Elementary'!$A$424:$ADO$424,0)-1))</f>
        <v>0</v>
      </c>
      <c r="FS73" s="314">
        <f ca="1">IF(ISERROR(OFFSET('Daten Elementary'!$A$1,MATCH(FS$5,'Daten Elementary'!$A:$A,0)-1,MATCH(AS73,'Daten Elementary'!$A$424:$ADO$424,0)-1)),0,OFFSET('Daten Elementary'!$A$1,MATCH(FS$5,'Daten Elementary'!$A:$A,0)-1,MATCH(AS73,'Daten Elementary'!$A$424:$ADO$424,0)-1))</f>
        <v>0</v>
      </c>
      <c r="FT73" s="315">
        <f t="shared" ca="1" si="88"/>
        <v>0</v>
      </c>
      <c r="FU73" s="314">
        <f ca="1">IF(ISERROR(OFFSET('Daten Elementary'!$A$1,MATCH(FU$5,'Daten Elementary'!$A:$A,0)-1,MATCH($AT73,'Daten Elementary'!$A$424:$ADO$424,0)-1)),0,OFFSET('Daten Elementary'!$A$1,MATCH(FU$5,'Daten Elementary'!$A:$A,0)-1,MATCH($AT73,'Daten Elementary'!$A$424:$ADO$424,0)-1))</f>
        <v>0</v>
      </c>
      <c r="FV73" s="305">
        <f t="shared" ca="1" si="89"/>
        <v>0</v>
      </c>
      <c r="FW73" s="324"/>
      <c r="FX73" s="231" t="str">
        <f t="shared" si="90"/>
        <v>Kleinbus, Durchschnitt (durchschnittliche Flotte)</v>
      </c>
      <c r="FY73" s="231" t="str">
        <f t="shared" si="55"/>
        <v>Kleinbus</v>
      </c>
      <c r="FZ73" s="231" t="str">
        <f t="shared" si="56"/>
        <v>, Durchschnitt</v>
      </c>
      <c r="GA73" s="231" t="str">
        <f t="shared" si="57"/>
        <v xml:space="preserve"> (durchschnittliche Flotte)</v>
      </c>
      <c r="GB73" s="231"/>
    </row>
    <row r="74" spans="1:184" ht="16.5" customHeight="1">
      <c r="A74" s="295"/>
      <c r="B74" s="295"/>
      <c r="C74" s="342" t="s">
        <v>388</v>
      </c>
      <c r="D74" s="343" t="s">
        <v>14</v>
      </c>
      <c r="E74" s="345" t="s">
        <v>264</v>
      </c>
      <c r="F74" s="102">
        <v>1.6</v>
      </c>
      <c r="G74" s="33">
        <v>5</v>
      </c>
      <c r="H74" s="91">
        <f>F74/G74</f>
        <v>0.32</v>
      </c>
      <c r="I74" s="99">
        <v>7.5320407291741294</v>
      </c>
      <c r="J74" s="189"/>
      <c r="K74" s="100">
        <v>1510</v>
      </c>
      <c r="L74" s="86"/>
      <c r="M74" s="86"/>
      <c r="N74" s="38" t="s">
        <v>99</v>
      </c>
      <c r="O74" s="6">
        <f ca="1">(IF(ISERROR(INDEX(INDIRECT($D$268),MATCH($AM74,$AM$4:$AM$275,0),MATCH(O$304,INDIRECT($E$268),0))*$I74/$AD74),0,INDEX(INDIRECT($D$268),MATCH($AM74,$AM$4:$AM$275,0),MATCH(O$304,INDIRECT($E$268),0))*$I74/$AD74)+IF(ISERROR(INDEX(INDIRECT($D$268),MATCH($AN74,$AN$4:$AN$275,0),MATCH(O$305,INDIRECT($E$268),0))*$J74/$AE74),0,INDEX(INDIRECT($D$268),MATCH($AN74,$AN$4:$AN$275,0),MATCH(O$305,INDIRECT($E$268),0))*$J74/$AE74))*$AC74/$F74</f>
        <v>120.76921681100775</v>
      </c>
      <c r="P74" s="6">
        <f ca="1">(IF(ISERROR(INDEX(INDIRECT($D$268),MATCH($AO74,$AO$4:$AO$275,0),MATCH(P$304,INDIRECT($E$268),0))*$I74/$AD74),0,INDEX(INDIRECT($D$268),MATCH($AO74,$AO$4:$AO$275,0),MATCH(P$304,INDIRECT($E$268),0))*$I74/$AD74)+IF(ISERROR(INDEX(INDIRECT($D$268),MATCH($AP74,$AP$4:$AP$275,0),MATCH(P$305,INDIRECT($E$268),0))*$J74/$AE74),0,INDEX(INDIRECT($D$268),MATCH($AP74,$AP$4:$AP$275,0),MATCH(P$305,INDIRECT($E$268),0))*$J74/$AE74))*$AC74/$F74</f>
        <v>28.818291519153423</v>
      </c>
      <c r="Q74" s="6">
        <f ca="1">INDEX(INDIRECT($D$268),MATCH($AQ74,$AQ$4:$AQ$284,0),MATCH(Q$4,INDIRECT($E$268),0))*$K74*$AC74/$F74/$AF74</f>
        <v>3.7927080785680585</v>
      </c>
      <c r="R74" s="6">
        <f ca="1">INDEX(INDIRECT($D$268),MATCH($AR74,$AR$4:$AR$284,0),MATCH(R$4,INDIRECT($E$268),0))*$K74*$AC74/$F74/$AF74</f>
        <v>35.476744049841237</v>
      </c>
      <c r="S74" s="6">
        <f ca="1">INDEX(INDIRECT($D$268),MATCH($AS74,$AS$4:$AS$284,0),MATCH(S$4,INDIRECT($E$268),0))*$K74*$AC74/$F74/$AF74</f>
        <v>8.3694322380855866</v>
      </c>
      <c r="T74" s="7">
        <f t="shared" ca="1" si="53"/>
        <v>197.22639269665606</v>
      </c>
      <c r="U74" s="6">
        <f>IF($B$268=6,(IF(OR(AJ74="Benzin",AJ74="Diesel"),$AK74*INDEX('DIN EN 16258'!$I:$I,MATCH('mobitool-Faktoren v2.0'!$AI74,'DIN EN 16258'!$A:$A,0))*$I74/$AD74+$AL74*INDEX('DIN EN 16258'!$I:$I,MATCH('mobitool-Faktoren v2.0'!$AJ74,'DIN EN 16258'!$A:$A,0))*$I74/$AD74,IF(ISERROR($AK74*INDEX('DIN EN 16258'!$I:$I,MATCH('mobitool-Faktoren v2.0'!$AI74,'DIN EN 16258'!$A:$A,0))*$I74/$AD74),0,$AK74*INDEX('DIN EN 16258'!$I:$I,MATCH('mobitool-Faktoren v2.0'!$AI74,'DIN EN 16258'!$A:$A,0))*$I74/$AD74)+IF(ISERROR($AL74*INDEX('DIN EN 16258'!$I:$I,MATCH('mobitool-Faktoren v2.0'!$AJ74,'DIN EN 16258'!$A:$A,0))*$J74/$AE74),0,$AL74*INDEX('DIN EN 16258'!$I:$I,MATCH('mobitool-Faktoren v2.0'!$AJ74,'DIN EN 16258'!$A:$A,0))*$J74/$AE74)))*1000,
IF($B$268=1,(IF(OR(AJ74="Benzin",AJ74="Diesel"),$AK74*INDEX('DIN EN 16258'!$D:$D,MATCH('mobitool-Faktoren v2.0'!$AI74,'DIN EN 16258'!$A:$A,0))*$I74/$AD74+$AL74*INDEX('DIN EN 16258'!$D:$D,MATCH('mobitool-Faktoren v2.0'!$AJ74,'DIN EN 16258'!$A:$A,0))*$I74/$AD74,IF(ISERROR($AK74*INDEX('DIN EN 16258'!$D:$D,MATCH('mobitool-Faktoren v2.0'!$AI74,'DIN EN 16258'!$A:$A,0))*$I74/$AD74),0,$AK74*INDEX('DIN EN 16258'!$D:$D,MATCH('mobitool-Faktoren v2.0'!$AI74,'DIN EN 16258'!$A:$A,0))*$I74/$AD74)+IF(ISERROR($AL74*INDEX('DIN EN 16258'!$D:$D,MATCH('mobitool-Faktoren v2.0'!$AJ74,'DIN EN 16258'!$A:$A,0))*$J74/$AE74),0,$AL74*INDEX('DIN EN 16258'!$D:$D,MATCH('mobitool-Faktoren v2.0'!$AJ74,'DIN EN 16258'!$A:$A,0))*$J74/$AE74))),0))*$AC74/$F74</f>
        <v>118.61733154335231</v>
      </c>
      <c r="V74" s="6">
        <f>IF($B$268=6,(IF(OR(AJ74="Benzin",AJ74="Diesel"),$AK74*INDEX('DIN EN 16258'!$L:$L,MATCH('mobitool-Faktoren v2.0'!$AI74,'DIN EN 16258'!$A:$A,0))*$I74/$AD74+$AL74*INDEX('DIN EN 16258'!$L:$L,MATCH('mobitool-Faktoren v2.0'!$AJ74,'DIN EN 16258'!$A:$A,0))*$I74/$AD74,IF(ISERROR($AK74*INDEX('DIN EN 16258'!$L:$L,MATCH('mobitool-Faktoren v2.0'!$AI74,'DIN EN 16258'!$A:$A,0))*$I74/$AD74),0,$AK74*INDEX('DIN EN 16258'!$L:$L,MATCH('mobitool-Faktoren v2.0'!$AI74,'DIN EN 16258'!$A:$A,0))*$I74/$AD74)+IF(ISERROR($AL74*INDEX('DIN EN 16258'!$L:$L,MATCH('mobitool-Faktoren v2.0'!$AJ74,'DIN EN 16258'!$A:$A,0))*$J74/$AE74),0,$AL74*INDEX('DIN EN 16258'!$L:$L,MATCH('mobitool-Faktoren v2.0'!$AJ74,'DIN EN 16258'!$A:$A,0))*$J74/$AE74)))*1000,
IF($B$268=1,(IF(OR(AJ74="Benzin",AJ74="Diesel"),$AK74*INDEX('DIN EN 16258'!$F:$F,MATCH('mobitool-Faktoren v2.0'!$AI74,'DIN EN 16258'!$A:$A,0))*$I74/$AD74+$AL74*INDEX('DIN EN 16258'!$F:$F,MATCH('mobitool-Faktoren v2.0'!$AJ74,'DIN EN 16258'!$A:$A,0))*$I74/$AD74,IF(ISERROR($AK74*INDEX('DIN EN 16258'!$F:$F,MATCH('mobitool-Faktoren v2.0'!$AI74,'DIN EN 16258'!$A:$A,0))*$I74/$AD74),0,$AK74*INDEX('DIN EN 16258'!$F:$F,MATCH('mobitool-Faktoren v2.0'!$AI74,'DIN EN 16258'!$A:$A,0))*$I74/$AD74)+IF(ISERROR($AL74*INDEX('DIN EN 16258'!$F:$F,MATCH('mobitool-Faktoren v2.0'!$AJ74,'DIN EN 16258'!$A:$A,0))*$J74/$AE74),0,$AL74*INDEX('DIN EN 16258'!$F:$F,MATCH('mobitool-Faktoren v2.0'!$AJ74,'DIN EN 16258'!$A:$A,0))*$J74/$AE74))),0))*$AC74/$F74</f>
        <v>141.98005333514794</v>
      </c>
      <c r="W74" s="39" t="s">
        <v>672</v>
      </c>
      <c r="X74" s="39" t="s">
        <v>162</v>
      </c>
      <c r="Y74" s="336">
        <v>3</v>
      </c>
      <c r="Z74" s="336">
        <v>25</v>
      </c>
      <c r="AA74" s="337">
        <v>500</v>
      </c>
      <c r="AB74" s="299">
        <v>3500</v>
      </c>
      <c r="AC74" s="300">
        <f>AC18</f>
        <v>1</v>
      </c>
      <c r="AD74" s="298">
        <f>AD18</f>
        <v>7.2549218376396567</v>
      </c>
      <c r="AE74" s="298"/>
      <c r="AF74" s="299">
        <f>AF18</f>
        <v>1641.3666680683057</v>
      </c>
      <c r="AG74" s="299"/>
      <c r="AH74" s="299"/>
      <c r="AI74" s="373" t="s">
        <v>24</v>
      </c>
      <c r="AJ74" s="373" t="s">
        <v>34</v>
      </c>
      <c r="AK74" s="329">
        <f>'Kennwerte Strassentransporte'!N$5</f>
        <v>1.9357763538755759E-2</v>
      </c>
      <c r="AL74" s="329">
        <f>'Kennwerte Strassentransporte'!N$22</f>
        <v>3.712819633697978E-2</v>
      </c>
      <c r="AM74" s="202" t="s">
        <v>896</v>
      </c>
      <c r="AN74" s="202" t="s">
        <v>81</v>
      </c>
      <c r="AO74" s="202" t="s">
        <v>897</v>
      </c>
      <c r="AP74" s="202" t="s">
        <v>81</v>
      </c>
      <c r="AQ74" s="202" t="s">
        <v>898</v>
      </c>
      <c r="AR74" s="202" t="s">
        <v>899</v>
      </c>
      <c r="AS74" s="202" t="s">
        <v>900</v>
      </c>
      <c r="AT74" s="202" t="s">
        <v>910</v>
      </c>
      <c r="AU74" s="303">
        <f ca="1">IF(ISERROR(OFFSET('Daten KEA'!$A$1,MATCH(AU$5,'Daten KEA'!$A:$A,0)-1,MATCH(AM74,'Daten KEA'!$A$424:$ADO$424,0)-1)),0,OFFSET('Daten KEA'!$A$1,MATCH(AU$5,'Daten KEA'!$A:$A,0)-1,MATCH(AM74,'Daten KEA'!$A$424:$ADO$424,0)-1))+IF(ISERROR(AK74*INDEX('Energiefaktoren Ecoinvent'!$D:$D,MATCH('mobitool-Faktoren v2.0'!AI74,'Energiefaktoren Ecoinvent'!$A:$A,0))),0,AK74*INDEX('Energiefaktoren Ecoinvent'!$D:$D,MATCH('mobitool-Faktoren v2.0'!AI74,'Energiefaktoren Ecoinvent'!$A:$A,0)))+IF(OR(AJ74="Benzin",AJ74="Diesel"),IF(ISERROR(OFFSET('Daten KEA'!$A$1,MATCH(AV$5,'Daten KEA'!$A:$A,0)-1,MATCH(AN74,'Daten KEA'!$A$424:$ADO$424,0)-1)),0,OFFSET('Daten KEA'!$A$1,MATCH(AV$5,'Daten KEA'!$A:$A,0)-1,MATCH(AN74,'Daten KEA'!$A$424:$ADO$424,0)-1))+IF(ISERROR(AL74*INDEX('Energiefaktoren Ecoinvent'!$D:$D,MATCH('mobitool-Faktoren v2.0'!AJ74,'Energiefaktoren Ecoinvent'!$A:$A,0))),0,AL74*INDEX('Energiefaktoren Ecoinvent'!$D:$D,MATCH('mobitool-Faktoren v2.0'!AJ74,'Energiefaktoren Ecoinvent'!$A:$A,0))),0)</f>
        <v>2.4064606237803869</v>
      </c>
      <c r="AV74" s="303">
        <f ca="1">IF(OR(AJ74="Benzin",AJ74="Diesel"),0,IF(ISERROR(OFFSET('Daten KEA'!$A$1,MATCH(AV$5,'Daten KEA'!$A:$A,0)-1,MATCH(AN74,'Daten KEA'!$A$424:$ADO$424,0)-1)),0,OFFSET('Daten KEA'!$A$1,MATCH(AV$5,'Daten KEA'!$A:$A,0)-1,MATCH(AN74,'Daten KEA'!$A$424:$ADO$424,0)-1))+IF(ISERROR(AL74*INDEX('Energiefaktoren Ecoinvent'!$D:$D,MATCH('mobitool-Faktoren v2.0'!AJ74,'Energiefaktoren Ecoinvent'!$A:$A,0))),0,AL74*INDEX('Energiefaktoren Ecoinvent'!$D:$D,MATCH('mobitool-Faktoren v2.0'!AJ74,'Energiefaktoren Ecoinvent'!$A:$A,0))))</f>
        <v>0</v>
      </c>
      <c r="AW74" s="303">
        <f ca="1">IF(ISERROR(OFFSET('Daten KEA'!$A$1,MATCH(AW$5,'Daten KEA'!$A:$A,0)-1,MATCH(AO74,'Daten KEA'!$A$424:$ADO$424,0)-1)),0,OFFSET('Daten KEA'!$A$1,MATCH(AW$5,'Daten KEA'!$A:$A,0)-1,MATCH(AO74,'Daten KEA'!$A$424:$ADO$424,0)-1))-IF(ISERROR(AK74*INDEX('Energiefaktoren Ecoinvent'!$D:$D,MATCH('mobitool-Faktoren v2.0'!AI74,'Energiefaktoren Ecoinvent'!$A:$A,0))),0,AK74*INDEX('Energiefaktoren Ecoinvent'!$D:$D,MATCH('mobitool-Faktoren v2.0'!AI74,'Energiefaktoren Ecoinvent'!$A:$A,0)))+IF(OR(AJ74="Benzin",AJ74="Diesel"),IF(ISERROR(OFFSET('Daten KEA'!$A$1,MATCH(AX$5,'Daten KEA'!$A:$A,0)-1,MATCH(AP74,'Daten KEA'!$A$424:$ADO$424,0)-1)),0,OFFSET('Daten KEA'!$A$1,MATCH(AX$5,'Daten KEA'!$A:$A,0)-1,MATCH(AP74,'Daten KEA'!$A$424:$ADO$424,0)-1))-IF(ISERROR(AL74*INDEX('Energiefaktoren Ecoinvent'!$D:$D,MATCH('mobitool-Faktoren v2.0'!AJ74,'Energiefaktoren Ecoinvent'!$A:$A,0))),0,AL74*INDEX('Energiefaktoren Ecoinvent'!$D:$D,MATCH('mobitool-Faktoren v2.0'!AJ74,'Energiefaktoren Ecoinvent'!$A:$A,0))),0)</f>
        <v>0.83734147621961297</v>
      </c>
      <c r="AX74" s="303">
        <f ca="1">IF(OR(AJ74="Benzin",AJ74="Diesel"),0,IF(ISERROR(OFFSET('Daten KEA'!$A$1,MATCH(AX$5,'Daten KEA'!$A:$A,0)-1,MATCH(AP74,'Daten KEA'!$A$424:$ADO$424,0)-1)),0,OFFSET('Daten KEA'!$A$1,MATCH(AX$5,'Daten KEA'!$A:$A,0)-1,MATCH(AP74,'Daten KEA'!$A$424:$ADO$424,0)-1))-IF(ISERROR(AL74*INDEX('Energiefaktoren Ecoinvent'!$D:$D,MATCH('mobitool-Faktoren v2.0'!AJ74,'Energiefaktoren Ecoinvent'!$A:$A,0))),0,AL74*INDEX('Energiefaktoren Ecoinvent'!$D:$D,MATCH('mobitool-Faktoren v2.0'!AJ74,'Energiefaktoren Ecoinvent'!$A:$A,0))))</f>
        <v>0</v>
      </c>
      <c r="AY74" s="303">
        <f t="shared" ca="1" si="58"/>
        <v>3.2438020999999999</v>
      </c>
      <c r="AZ74" s="303">
        <f ca="1">IF(ISERROR(OFFSET('Daten KEA'!$A$1,MATCH(AZ$5,'Daten KEA'!$A:$A,0)-1,MATCH(AQ74,'Daten KEA'!$A$424:$ADO$424,0)-1)),0,OFFSET('Daten KEA'!$A$1,MATCH(AZ$5,'Daten KEA'!$A:$A,0)-1,MATCH(AQ74,'Daten KEA'!$A$424:$ADO$424,0)-1))</f>
        <v>0.18960378</v>
      </c>
      <c r="BA74" s="303">
        <f ca="1">IF(ISERROR(OFFSET('Daten KEA'!$A$1,MATCH(BA$5,'Daten KEA'!$A:$A,0)-1,MATCH(AR74,'Daten KEA'!$A$424:$ADO$424,0)-1)),0,OFFSET('Daten KEA'!$A$1,MATCH(BA$5,'Daten KEA'!$A:$A,0)-1,MATCH(AR74,'Daten KEA'!$A$424:$ADO$424,0)-1))</f>
        <v>1.019285</v>
      </c>
      <c r="BB74" s="303">
        <f ca="1">IF(ISERROR(OFFSET('Daten KEA'!$A$1,MATCH(BB$5,'Daten KEA'!$A:$A,0)-1,MATCH(AS74,'Daten KEA'!$A$424:$ADO$424,0)-1)),0,OFFSET('Daten KEA'!$A$1,MATCH(BB$5,'Daten KEA'!$A:$A,0)-1,MATCH(AS74,'Daten KEA'!$A$424:$ADO$424,0)-1))</f>
        <v>0.85003085</v>
      </c>
      <c r="BC74" s="304">
        <f t="shared" ca="1" si="46"/>
        <v>5.30272173</v>
      </c>
      <c r="BD74" s="303">
        <f ca="1">IF(ISERROR(OFFSET('Daten KEA'!$A$1,MATCH(BD$5,'Daten KEA'!$A:$A,0)-1,MATCH(AT74,'Daten KEA'!$A$424:$ADO$424,0)-1)),0,OFFSET('Daten KEA'!$A$1,MATCH(BD$5,'Daten KEA'!$A:$A,0)-1,MATCH(AT74,'Daten KEA'!$A$424:$ADO$424,0)-1))</f>
        <v>5.3027217000000002</v>
      </c>
      <c r="BE74" s="305">
        <f t="shared" ca="1" si="59"/>
        <v>0.99999999434252795</v>
      </c>
      <c r="BF74" s="306">
        <f ca="1">IF(ISERROR(OFFSET('Daten KEA'!$A$1,MATCH(BF$5,'Daten KEA'!$A:$A,0)-1,MATCH(AM74,'Daten KEA'!$A$424:$ADO$424,0)-1)),0,OFFSET('Daten KEA'!$A$1,MATCH(BF$5,'Daten KEA'!$A:$A,0)-1,MATCH(AM74,'Daten KEA'!$A$424:$ADO$424,0)-1))+IF(ISERROR($AK74*INDEX('Energiefaktoren Ecoinvent'!$H:$H,MATCH('mobitool-Faktoren v2.0'!$AI74,'Energiefaktoren Ecoinvent'!$A:$A,0))),0,$AK74*INDEX('Energiefaktoren Ecoinvent'!$H:$H,MATCH('mobitool-Faktoren v2.0'!$AI74,'Energiefaktoren Ecoinvent'!$A:$A,0)))+IF(OR(AJ74="Benzin",AJ74="Diesel"),IF(ISERROR(OFFSET('Daten KEA'!$A$1,MATCH(BG$5,'Daten KEA'!$A:$A,0)-1,MATCH(AN74,'Daten KEA'!$A$424:$ADO$424,0)-1)),0,OFFSET('Daten KEA'!$A$1,MATCH(BG$5,'Daten KEA'!$A:$A,0)-1,MATCH(AN74,'Daten KEA'!$A$424:$ADO$424,0)-1))+IF(ISERROR($AL74*INDEX('Energiefaktoren Ecoinvent'!$H:$H,MATCH('mobitool-Faktoren v2.0'!$AJ74,'Energiefaktoren Ecoinvent'!$A:$A,0))),0,$AL74*INDEX('Energiefaktoren Ecoinvent'!$H:$H,MATCH('mobitool-Faktoren v2.0'!$AJ74,'Energiefaktoren Ecoinvent'!$A:$A,0))),0)</f>
        <v>2.4064606237803869</v>
      </c>
      <c r="BG74" s="306">
        <f ca="1">IF(OR(AJ74="Benzin",AJ74="Diesel"),0,IF(ISERROR(OFFSET('Daten KEA'!$A$1,MATCH(BG$5,'Daten KEA'!$A:$A,0)-1,MATCH(AN74,'Daten KEA'!$A$424:$ADO$424,0)-1)),0,OFFSET('Daten KEA'!$A$1,MATCH(BG$5,'Daten KEA'!$A:$A,0)-1,MATCH(AN74,'Daten KEA'!$A$424:$ADO$424,0)-1))+IF(ISERROR($AL74*INDEX('Energiefaktoren Ecoinvent'!$H:$H,MATCH('mobitool-Faktoren v2.0'!$AJ74,'Energiefaktoren Ecoinvent'!$A:$A,0))),0,$AL74*INDEX('Energiefaktoren Ecoinvent'!$H:$H,MATCH('mobitool-Faktoren v2.0'!$AJ74,'Energiefaktoren Ecoinvent'!$A:$A,0))))</f>
        <v>0</v>
      </c>
      <c r="BH74" s="306">
        <f ca="1">IF(ISERROR(OFFSET('Daten KEA'!$A$1,MATCH(BH$5,'Daten KEA'!$A:$A,0)-1,MATCH(AO74,'Daten KEA'!$A$424:$ADO$424,0)-1)),0,OFFSET('Daten KEA'!$A$1,MATCH(BH$5,'Daten KEA'!$A:$A,0)-1,MATCH(AO74,'Daten KEA'!$A$424:$ADO$424,0)-1))-IF(ISERROR($AK74*INDEX('Energiefaktoren Ecoinvent'!$H:$H,MATCH('mobitool-Faktoren v2.0'!$AI74,'Energiefaktoren Ecoinvent'!$A:$A,0))),0,$AK74*INDEX('Energiefaktoren Ecoinvent'!$H:$H,MATCH('mobitool-Faktoren v2.0'!$AI74,'Energiefaktoren Ecoinvent'!$A:$A,0)))+IF(OR(AJ74="Benzin",AJ74="Diesel"),IF(ISERROR(OFFSET('Daten KEA'!$A$1,MATCH(BI$5,'Daten KEA'!$A:$A,0)-1,MATCH(AP74,'Daten KEA'!$A$424:$ADO$424,0)-1)),0,OFFSET('Daten KEA'!$A$1,MATCH(BI$5,'Daten KEA'!$A:$A,0)-1,MATCH(AP74,'Daten KEA'!$A$424:$ADO$424,0)-1))-IF(ISERROR($AL74*INDEX('Energiefaktoren Ecoinvent'!$H:$H,MATCH('mobitool-Faktoren v2.0'!$AJ74,'Energiefaktoren Ecoinvent'!$A:$A,0))),0,$AL74*INDEX('Energiefaktoren Ecoinvent'!$H:$H,MATCH('mobitool-Faktoren v2.0'!$AJ74,'Energiefaktoren Ecoinvent'!$A:$A,0))),0)</f>
        <v>0.8275008907819128</v>
      </c>
      <c r="BI74" s="306">
        <f ca="1">IF(OR(AJ74="Benzin",AJ74="Diesel"),0,IF(ISERROR(OFFSET('Daten KEA'!$A$1,MATCH(BI$5,'Daten KEA'!$A:$A,0)-1,MATCH(AP74,'Daten KEA'!$A$424:$ADO$424,0)-1)),0,OFFSET('Daten KEA'!$A$1,MATCH(BI$5,'Daten KEA'!$A:$A,0)-1,MATCH(AP74,'Daten KEA'!$A$424:$ADO$424,0)-1))-IF(ISERROR($AL74*INDEX('Energiefaktoren Ecoinvent'!$H:$H,MATCH('mobitool-Faktoren v2.0'!$AJ74,'Energiefaktoren Ecoinvent'!$A:$A,0))),0,$AL74*INDEX('Energiefaktoren Ecoinvent'!$H:$H,MATCH('mobitool-Faktoren v2.0'!$AJ74,'Energiefaktoren Ecoinvent'!$A:$A,0))))</f>
        <v>0</v>
      </c>
      <c r="BJ74" s="306">
        <f t="shared" ca="1" si="41"/>
        <v>3.2339615145622997</v>
      </c>
      <c r="BK74" s="306">
        <f ca="1">IF(ISERROR(OFFSET('Daten KEA'!$A$1,MATCH(BK$5,'Daten KEA'!$A:$A,0)-1,MATCH(AQ74,'Daten KEA'!$A$424:$ADO$424,0)-1)),0,OFFSET('Daten KEA'!$A$1,MATCH(BK$5,'Daten KEA'!$A:$A,0)-1,MATCH(AQ74,'Daten KEA'!$A$424:$ADO$424,0)-1))</f>
        <v>0.18087911835707599</v>
      </c>
      <c r="BL74" s="306">
        <f ca="1">IF(ISERROR(OFFSET('Daten KEA'!$A$1,MATCH(BL$5,'Daten KEA'!$A:$A,0)-1,MATCH(AR74,'Daten KEA'!$A$424:$ADO$424,0)-1)),0,OFFSET('Daten KEA'!$A$1,MATCH(BL$5,'Daten KEA'!$A:$A,0)-1,MATCH(AR74,'Daten KEA'!$A$424:$ADO$424,0)-1))</f>
        <v>0.9275123611456999</v>
      </c>
      <c r="BM74" s="306">
        <f ca="1">IF(ISERROR(OFFSET('Daten KEA'!$A$1,MATCH(BM$5,'Daten KEA'!$A:$A,0)-1,MATCH(AS74,'Daten KEA'!$A$424:$ADO$424,0)-1)),0,OFFSET('Daten KEA'!$A$1,MATCH(BM$5,'Daten KEA'!$A:$A,0)-1,MATCH(AS74,'Daten KEA'!$A$424:$ADO$424,0)-1))</f>
        <v>0.74925589272224002</v>
      </c>
      <c r="BN74" s="307">
        <f t="shared" ca="1" si="43"/>
        <v>5.0916088867873155</v>
      </c>
      <c r="BO74" s="306">
        <f ca="1">IF(ISERROR(OFFSET('Daten KEA'!$A$1,MATCH(BO$5,'Daten KEA'!$A:$A,0)-1,MATCH(AT74,'Daten KEA'!$A$424:$ADO$424,0)-1)),0,OFFSET('Daten KEA'!$A$1,MATCH(BO$5,'Daten KEA'!$A:$A,0)-1,MATCH(AT74,'Daten KEA'!$A$424:$ADO$424,0)-1))</f>
        <v>5.0916088277872005</v>
      </c>
      <c r="BP74" s="305">
        <f t="shared" ca="1" si="60"/>
        <v>0.99999998841228455</v>
      </c>
      <c r="BQ74" s="308">
        <f ca="1">IF(ISERROR(OFFSET('Daten GWP'!$A$1,MATCH(BQ$5,'Daten GWP'!$A:$A,0)-1,MATCH(AM74,'Daten GWP'!$A$424:$ADO$424,0)-1)),0,OFFSET('Daten GWP'!$A$1,MATCH(BQ$5,'Daten GWP'!$A:$A,0)-1,MATCH(AM74,'Daten GWP'!$A$424:$ADO$424,0)-1))*1000</f>
        <v>186.12139999999999</v>
      </c>
      <c r="BR74" s="308">
        <f ca="1">IF(ISERROR(OFFSET('Daten GWP'!$A$1,MATCH(BR$5,'Daten GWP'!$A:$A,0)-1,MATCH(AN74,'Daten GWP'!$A$424:$ADO$424,0)-1)),0,OFFSET('Daten GWP'!$A$1,MATCH(BR$5,'Daten GWP'!$A:$A,0)-1,MATCH(AN74,'Daten GWP'!$A$424:$ADO$424,0)-1))*1000</f>
        <v>0</v>
      </c>
      <c r="BS74" s="308">
        <f ca="1">IF(ISERROR(OFFSET('Daten GWP'!$A$1,MATCH(BS$5,'Daten GWP'!$A:$A,0)-1,MATCH(AO74,'Daten GWP'!$A$424:$ADO$424,0)-1)),0,OFFSET('Daten GWP'!$A$1,MATCH(BS$5,'Daten GWP'!$A:$A,0)-1,MATCH(AO74,'Daten GWP'!$A$424:$ADO$424,0)-1))*1000</f>
        <v>44.412814000000004</v>
      </c>
      <c r="BT74" s="308">
        <f ca="1">IF(ISERROR(OFFSET('Daten GWP'!$A$1,MATCH(BT$5,'Daten GWP'!$A:$A,0)-1,MATCH(AP74,'Daten GWP'!$A$424:$ADO$424,0)-1)),0,OFFSET('Daten GWP'!$A$1,MATCH(BT$5,'Daten GWP'!$A:$A,0)-1,MATCH(AP74,'Daten GWP'!$A$424:$ADO$424,0)-1))*1000</f>
        <v>0</v>
      </c>
      <c r="BU74" s="308">
        <f t="shared" ca="1" si="61"/>
        <v>230.53421399999999</v>
      </c>
      <c r="BV74" s="308">
        <f ca="1">IF(ISERROR(OFFSET('Daten GWP'!$A$1,MATCH(BV$5,'Daten GWP'!$A:$A,0)-1,MATCH(AQ74,'Daten GWP'!$A$424:$ADO$424,0)-1)),0,OFFSET('Daten GWP'!$A$1,MATCH(BV$5,'Daten GWP'!$A:$A,0)-1,MATCH(AQ74,'Daten GWP'!$A$424:$ADO$424,0)-1))*1000</f>
        <v>6.5962645000000002</v>
      </c>
      <c r="BW74" s="308">
        <f ca="1">IF(ISERROR(OFFSET('Daten GWP'!$A$1,MATCH(BW$5,'Daten GWP'!$A:$A,0)-1,MATCH(AR74,'Daten GWP'!$A$424:$ADO$424,0)-1)),0,OFFSET('Daten GWP'!$A$1,MATCH(BW$5,'Daten GWP'!$A:$A,0)-1,MATCH(AR74,'Daten GWP'!$A$424:$ADO$424,0)-1))*1000</f>
        <v>61.701028000000001</v>
      </c>
      <c r="BX74" s="308">
        <f ca="1">IF(ISERROR(OFFSET('Daten GWP'!$A$1,MATCH(BX$5,'Daten GWP'!$A:$A,0)-1,MATCH(AS74,'Daten GWP'!$A$424:$ADO$424,0)-1)),0,OFFSET('Daten GWP'!$A$1,MATCH(BX$5,'Daten GWP'!$A:$A,0)-1,MATCH(AS74,'Daten GWP'!$A$424:$ADO$424,0)-1))*1000</f>
        <v>14.556087</v>
      </c>
      <c r="BY74" s="309">
        <f t="shared" ca="1" si="44"/>
        <v>313.38759349999998</v>
      </c>
      <c r="BZ74" s="308">
        <f ca="1">IF(ISERROR(OFFSET('Daten GWP'!$A$1,MATCH(BZ$5,'Daten GWP'!$A:$A,0)-1,MATCH(AT74,'Daten GWP'!$A$424:$ADO$424,0)-1)),0,OFFSET('Daten GWP'!$A$1,MATCH(BZ$5,'Daten GWP'!$A:$A,0)-1,MATCH(AT74,'Daten GWP'!$A$424:$ADO$424,0)-1))*1000</f>
        <v>313.38758999999999</v>
      </c>
      <c r="CA74" s="305">
        <f t="shared" ca="1" si="62"/>
        <v>0.99999998883172125</v>
      </c>
      <c r="CB74" s="310">
        <f ca="1">IF(ISERROR(OFFSET('Daten Elementary'!$A$1,MATCH(CB$5,'Daten Elementary'!$A:$A,0)-1,MATCH(AM74,'Daten Elementary'!$A$424:$ADO$424,0)-1)),0,OFFSET('Daten Elementary'!$A$1,MATCH(CB$5,'Daten Elementary'!$A:$A,0)-1,MATCH(AM74,'Daten Elementary'!$A$424:$ADO$424,0)-1))*1000000</f>
        <v>27.709287</v>
      </c>
      <c r="CC74" s="310">
        <f ca="1">IF(ISERROR(OFFSET('Daten Elementary'!$A$1,MATCH(CC$5,'Daten Elementary'!$A:$A,0)-1,MATCH(AN74,'Daten Elementary'!$A$424:$ADO$424,0)-1)),0,OFFSET('Daten Elementary'!$A$1,MATCH(CC$5,'Daten Elementary'!$A:$A,0)-1,MATCH(AN74,'Daten Elementary'!$A$424:$ADO$424,0)-1))*1000000</f>
        <v>0</v>
      </c>
      <c r="CD74" s="310">
        <f ca="1">IF(ISERROR(OFFSET('Daten Elementary'!$A$1,MATCH(CD$5,'Daten Elementary'!$A:$A,0)-1,MATCH(AO74,'Daten Elementary'!$A$424:$ADO$424,0)-1)),0,OFFSET('Daten Elementary'!$A$1,MATCH(CD$5,'Daten Elementary'!$A:$A,0)-1,MATCH(AO74,'Daten Elementary'!$A$424:$ADO$424,0)-1))*1000000</f>
        <v>16.628696999999999</v>
      </c>
      <c r="CE74" s="310">
        <f ca="1">IF(ISERROR(OFFSET('Daten Elementary'!$A$1,MATCH(CE$5,'Daten Elementary'!$A:$A,0)-1,MATCH(AP74,'Daten Elementary'!$A$424:$ADO$424,0)-1)),0,OFFSET('Daten Elementary'!$A$1,MATCH(CE$5,'Daten Elementary'!$A:$A,0)-1,MATCH(AP74,'Daten Elementary'!$A$424:$ADO$424,0)-1))*1000000</f>
        <v>0</v>
      </c>
      <c r="CF74" s="310">
        <f t="shared" ca="1" si="63"/>
        <v>44.337983999999999</v>
      </c>
      <c r="CG74" s="310">
        <f ca="1">IF(ISERROR(OFFSET('Daten Elementary'!$A$1,MATCH(CG$5,'Daten Elementary'!$A:$A,0)-1,MATCH(AQ74,'Daten Elementary'!$A$424:$ADO$424,0)-1)),0,OFFSET('Daten Elementary'!$A$1,MATCH(CG$5,'Daten Elementary'!$A:$A,0)-1,MATCH(AQ74,'Daten Elementary'!$A$424:$ADO$424,0)-1))*1000000</f>
        <v>2.5998408999999998</v>
      </c>
      <c r="CH74" s="310">
        <f ca="1">IF(ISERROR(OFFSET('Daten Elementary'!$A$1,MATCH(CH$5,'Daten Elementary'!$A:$A,0)-1,MATCH(AR74,'Daten Elementary'!$A$424:$ADO$424,0)-1)),0,OFFSET('Daten Elementary'!$A$1,MATCH(CH$5,'Daten Elementary'!$A:$A,0)-1,MATCH(AR74,'Daten Elementary'!$A$424:$ADO$424,0)-1))*1000000</f>
        <v>56.857461000000001</v>
      </c>
      <c r="CI74" s="310">
        <f ca="1">IF(ISERROR(OFFSET('Daten Elementary'!$A$1,MATCH(CI$5,'Daten Elementary'!$A:$A,0)-1,MATCH(AS74,'Daten Elementary'!$A$424:$ADO$424,0)-1)),0,OFFSET('Daten Elementary'!$A$1,MATCH(CI$5,'Daten Elementary'!$A:$A,0)-1,MATCH(AS74,'Daten Elementary'!$A$424:$ADO$424,0)-1))*1000000</f>
        <v>12.538197</v>
      </c>
      <c r="CJ74" s="311">
        <f t="shared" ca="1" si="64"/>
        <v>116.33348289999999</v>
      </c>
      <c r="CK74" s="310">
        <f ca="1">IF(ISERROR(OFFSET('Daten Elementary'!$A$1,MATCH(CK$5,'Daten Elementary'!$A:$A,0)-1,MATCH($AT74,'Daten Elementary'!$A$424:$ADO$424,0)-1)),0,OFFSET('Daten Elementary'!$A$1,MATCH(CK$5,'Daten Elementary'!$A:$A,0)-1,MATCH($AT74,'Daten Elementary'!$A$424:$ADO$424,0)-1))*1000000</f>
        <v>116.33348000000001</v>
      </c>
      <c r="CL74" s="305">
        <f t="shared" ca="1" si="65"/>
        <v>0.99999997507166538</v>
      </c>
      <c r="CM74" s="312">
        <f ca="1">IF(ISERROR(OFFSET('Daten Elementary'!$A$1,MATCH(CM$5,'Daten Elementary'!$A:$A,0)-1,MATCH(AM74,'Daten Elementary'!$A$424:$ADO$424,0)-1)),0,OFFSET('Daten Elementary'!$A$1,MATCH(CM$5,'Daten Elementary'!$A:$A,0)-1,MATCH(AM74,'Daten Elementary'!$A$424:$ADO$424,0)-1))*1000000</f>
        <v>17.100912999999998</v>
      </c>
      <c r="CN74" s="312">
        <f ca="1">IF(ISERROR(OFFSET('Daten Elementary'!$A$1,MATCH(CN$5,'Daten Elementary'!$A:$A,0)-1,MATCH(AN74,'Daten Elementary'!$A$424:$ADO$424,0)-1)),0,OFFSET('Daten Elementary'!$A$1,MATCH(CN$5,'Daten Elementary'!$A:$A,0)-1,MATCH(AN74,'Daten Elementary'!$A$424:$ADO$424,0)-1))*1000000</f>
        <v>0</v>
      </c>
      <c r="CO74" s="312">
        <f ca="1">IF(ISERROR(OFFSET('Daten Elementary'!$A$1,MATCH(CO$5,'Daten Elementary'!$A:$A,0)-1,MATCH(AO74,'Daten Elementary'!$A$424:$ADO$424,0)-1)),0,OFFSET('Daten Elementary'!$A$1,MATCH(CO$5,'Daten Elementary'!$A:$A,0)-1,MATCH(AO74,'Daten Elementary'!$A$424:$ADO$424,0)-1))*1000000</f>
        <v>13.493364999999999</v>
      </c>
      <c r="CP74" s="312">
        <f ca="1">IF(ISERROR(OFFSET('Daten Elementary'!$A$1,MATCH(CP$5,'Daten Elementary'!$A:$A,0)-1,MATCH(AP74,'Daten Elementary'!$A$424:$ADO$424,0)-1)),0,OFFSET('Daten Elementary'!$A$1,MATCH(CP$5,'Daten Elementary'!$A:$A,0)-1,MATCH(AP74,'Daten Elementary'!$A$424:$ADO$424,0)-1))*1000000</f>
        <v>0</v>
      </c>
      <c r="CQ74" s="312">
        <f t="shared" ca="1" si="66"/>
        <v>30.594277999999996</v>
      </c>
      <c r="CR74" s="312">
        <f ca="1">IF(ISERROR(OFFSET('Daten Elementary'!$A$1,MATCH(CR$5,'Daten Elementary'!$A:$A,0)-1,MATCH(AQ74,'Daten Elementary'!$A$424:$ADO$424,0)-1)),0,OFFSET('Daten Elementary'!$A$1,MATCH(CR$5,'Daten Elementary'!$A:$A,0)-1,MATCH(AQ74,'Daten Elementary'!$A$424:$ADO$424,0)-1))*1000000</f>
        <v>1.739957</v>
      </c>
      <c r="CS74" s="312">
        <f ca="1">IF(ISERROR(OFFSET('Daten Elementary'!$A$1,MATCH(CS$5,'Daten Elementary'!$A:$A,0)-1,MATCH(AR74,'Daten Elementary'!$A$424:$ADO$424,0)-1)),0,OFFSET('Daten Elementary'!$A$1,MATCH(CS$5,'Daten Elementary'!$A:$A,0)-1,MATCH(AR74,'Daten Elementary'!$A$424:$ADO$424,0)-1))*1000000</f>
        <v>21.787271</v>
      </c>
      <c r="CT74" s="312">
        <f ca="1">IF(ISERROR(OFFSET('Daten Elementary'!$A$1,MATCH(CT$5,'Daten Elementary'!$A:$A,0)-1,MATCH(AS74,'Daten Elementary'!$A$424:$ADO$424,0)-1)),0,OFFSET('Daten Elementary'!$A$1,MATCH(CT$5,'Daten Elementary'!$A:$A,0)-1,MATCH(AS74,'Daten Elementary'!$A$424:$ADO$424,0)-1))*1000000</f>
        <v>7.0839182000000003</v>
      </c>
      <c r="CU74" s="313">
        <f t="shared" ca="1" si="67"/>
        <v>61.205424199999996</v>
      </c>
      <c r="CV74" s="312">
        <f ca="1">IF(ISERROR(OFFSET('Daten Elementary'!$A$1,MATCH(CV$5,'Daten Elementary'!$A:$A,0)-1,MATCH($AT74,'Daten Elementary'!$A$424:$ADO$424,0)-1)),0,OFFSET('Daten Elementary'!$A$1,MATCH(CV$5,'Daten Elementary'!$A:$A,0)-1,MATCH($AT74,'Daten Elementary'!$A$424:$ADO$424,0)-1))*1000000</f>
        <v>61.205423999999994</v>
      </c>
      <c r="CW74" s="305">
        <f t="shared" ca="1" si="68"/>
        <v>0.99999999673231577</v>
      </c>
      <c r="CX74" s="314">
        <f ca="1">IF(ISERROR(OFFSET('Daten Elementary'!$A$1,MATCH(CX$5,'Daten Elementary'!$A:$A,0)-1,MATCH(AM74,'Daten Elementary'!$A$424:$ADO$424,0)-1)),0,OFFSET('Daten Elementary'!$A$1,MATCH(CX$5,'Daten Elementary'!$A:$A,0)-1,MATCH(AM74,'Daten Elementary'!$A$424:$ADO$424,0)-1))*1000000</f>
        <v>53.758139</v>
      </c>
      <c r="CY74" s="314">
        <f ca="1">IF(ISERROR(OFFSET('Daten Elementary'!$A$1,MATCH(CY$5,'Daten Elementary'!$A:$A,0)-1,MATCH(AN74,'Daten Elementary'!$A$424:$ADO$424,0)-1)),0,OFFSET('Daten Elementary'!$A$1,MATCH(CY$5,'Daten Elementary'!$A:$A,0)-1,MATCH(AN74,'Daten Elementary'!$A$424:$ADO$424,0)-1))*1000000</f>
        <v>0</v>
      </c>
      <c r="CZ74" s="314">
        <f ca="1">IF(ISERROR(OFFSET('Daten Elementary'!$A$1,MATCH(CZ$5,'Daten Elementary'!$A:$A,0)-1,MATCH(AO74,'Daten Elementary'!$A$424:$ADO$424,0)-1)),0,OFFSET('Daten Elementary'!$A$1,MATCH(CZ$5,'Daten Elementary'!$A:$A,0)-1,MATCH(AO74,'Daten Elementary'!$A$424:$ADO$424,0)-1))*1000000</f>
        <v>149.86659</v>
      </c>
      <c r="DA74" s="314">
        <f ca="1">IF(ISERROR(OFFSET('Daten Elementary'!$A$1,MATCH(DA$5,'Daten Elementary'!$A:$A,0)-1,MATCH(AP74,'Daten Elementary'!$A$424:$ADO$424,0)-1)),0,OFFSET('Daten Elementary'!$A$1,MATCH(DA$5,'Daten Elementary'!$A:$A,0)-1,MATCH(AP74,'Daten Elementary'!$A$424:$ADO$424,0)-1))*1000000</f>
        <v>0</v>
      </c>
      <c r="DB74" s="314">
        <f t="shared" ca="1" si="69"/>
        <v>203.624729</v>
      </c>
      <c r="DC74" s="314">
        <f ca="1">IF(ISERROR(OFFSET('Daten Elementary'!$A$1,MATCH(DC$5,'Daten Elementary'!$A:$A,0)-1,MATCH(AQ74,'Daten Elementary'!$A$424:$ADO$424,0)-1)),0,OFFSET('Daten Elementary'!$A$1,MATCH(DC$5,'Daten Elementary'!$A:$A,0)-1,MATCH(AQ74,'Daten Elementary'!$A$424:$ADO$424,0)-1))*1000000</f>
        <v>6.5871804000000003</v>
      </c>
      <c r="DD74" s="314">
        <f ca="1">IF(ISERROR(OFFSET('Daten Elementary'!$A$1,MATCH(DD$5,'Daten Elementary'!$A:$A,0)-1,MATCH(AR74,'Daten Elementary'!$A$424:$ADO$424,0)-1)),0,OFFSET('Daten Elementary'!$A$1,MATCH(DD$5,'Daten Elementary'!$A:$A,0)-1,MATCH(AR74,'Daten Elementary'!$A$424:$ADO$424,0)-1))*1000000</f>
        <v>95.172085999999993</v>
      </c>
      <c r="DE74" s="314">
        <f ca="1">IF(ISERROR(OFFSET('Daten Elementary'!$A$1,MATCH(DE$5,'Daten Elementary'!$A:$A,0)-1,MATCH(AS74,'Daten Elementary'!$A$424:$ADO$424,0)-1)),0,OFFSET('Daten Elementary'!$A$1,MATCH(DE$5,'Daten Elementary'!$A:$A,0)-1,MATCH(AS74,'Daten Elementary'!$A$424:$ADO$424,0)-1))*1000000</f>
        <v>56.503188999999999</v>
      </c>
      <c r="DF74" s="315">
        <f t="shared" ca="1" si="70"/>
        <v>361.88718440000002</v>
      </c>
      <c r="DG74" s="314">
        <f ca="1">IF(ISERROR(OFFSET('Daten Elementary'!$A$1,MATCH(DG$5,'Daten Elementary'!$A:$A,0)-1,MATCH($AT74,'Daten Elementary'!$A$424:$ADO$424,0)-1)),0,OFFSET('Daten Elementary'!$A$1,MATCH(DG$5,'Daten Elementary'!$A:$A,0)-1,MATCH($AT74,'Daten Elementary'!$A$424:$ADO$424,0)-1))*1000000</f>
        <v>361.88718</v>
      </c>
      <c r="DH74" s="305">
        <f t="shared" ca="1" si="71"/>
        <v>0.99999998784151467</v>
      </c>
      <c r="DI74" s="316">
        <f ca="1">IF(ISERROR(OFFSET('Daten Elementary'!$A$1,MATCH(DI$5,'Daten Elementary'!$A:$A,0)-1,MATCH(AM74,'Daten Elementary'!$A$424:$ADO$424,0)-1)),0,OFFSET('Daten Elementary'!$A$1,MATCH(DI$5,'Daten Elementary'!$A:$A,0)-1,MATCH(AM74,'Daten Elementary'!$A$424:$ADO$424,0)-1))*1000000</f>
        <v>271.65989000000002</v>
      </c>
      <c r="DJ74" s="316">
        <f ca="1">IF(ISERROR(OFFSET('Daten Elementary'!$A$1,MATCH(DJ$5,'Daten Elementary'!$A:$A,0)-1,MATCH(AN74,'Daten Elementary'!$A$424:$ADO$424,0)-1)),0,OFFSET('Daten Elementary'!$A$1,MATCH(DJ$5,'Daten Elementary'!$A:$A,0)-1,MATCH(AN74,'Daten Elementary'!$A$424:$ADO$424,0)-1))*1000000</f>
        <v>0</v>
      </c>
      <c r="DK74" s="316">
        <f ca="1">IF(ISERROR(OFFSET('Daten Elementary'!$A$1,MATCH(DK$5,'Daten Elementary'!$A:$A,0)-1,MATCH(AO74,'Daten Elementary'!$A$424:$ADO$424,0)-1)),0,OFFSET('Daten Elementary'!$A$1,MATCH(DK$5,'Daten Elementary'!$A:$A,0)-1,MATCH(AO74,'Daten Elementary'!$A$424:$ADO$424,0)-1))*1000000</f>
        <v>166.84171000000001</v>
      </c>
      <c r="DL74" s="316">
        <f ca="1">IF(ISERROR(OFFSET('Daten Elementary'!$A$1,MATCH(DL$5,'Daten Elementary'!$A:$A,0)-1,MATCH(AP74,'Daten Elementary'!$A$424:$ADO$424,0)-1)),0,OFFSET('Daten Elementary'!$A$1,MATCH(DL$5,'Daten Elementary'!$A:$A,0)-1,MATCH(AP74,'Daten Elementary'!$A$424:$ADO$424,0)-1))*1000000</f>
        <v>0</v>
      </c>
      <c r="DM74" s="316">
        <f t="shared" ca="1" si="72"/>
        <v>438.50160000000005</v>
      </c>
      <c r="DN74" s="316">
        <f ca="1">IF(ISERROR(OFFSET('Daten Elementary'!$A$1,MATCH(DN$5,'Daten Elementary'!$A:$A,0)-1,MATCH(AQ74,'Daten Elementary'!$A$424:$ADO$424,0)-1)),0,OFFSET('Daten Elementary'!$A$1,MATCH(DN$5,'Daten Elementary'!$A:$A,0)-1,MATCH(AQ74,'Daten Elementary'!$A$424:$ADO$424,0)-1))*1000000</f>
        <v>12.012132000000001</v>
      </c>
      <c r="DO74" s="316">
        <f ca="1">IF(ISERROR(OFFSET('Daten Elementary'!$A$1,MATCH(DO$5,'Daten Elementary'!$A:$A,0)-1,MATCH(AR74,'Daten Elementary'!$A$424:$ADO$424,0)-1)),0,OFFSET('Daten Elementary'!$A$1,MATCH(DO$5,'Daten Elementary'!$A:$A,0)-1,MATCH(AR74,'Daten Elementary'!$A$424:$ADO$424,0)-1))*1000000</f>
        <v>111.52873000000001</v>
      </c>
      <c r="DP74" s="316">
        <f ca="1">IF(ISERROR(OFFSET('Daten Elementary'!$A$1,MATCH(DP$5,'Daten Elementary'!$A:$A,0)-1,MATCH(AS74,'Daten Elementary'!$A$424:$ADO$424,0)-1)),0,OFFSET('Daten Elementary'!$A$1,MATCH(DP$5,'Daten Elementary'!$A:$A,0)-1,MATCH(AS74,'Daten Elementary'!$A$424:$ADO$424,0)-1))*1000000</f>
        <v>63.788814000000009</v>
      </c>
      <c r="DQ74" s="317">
        <f t="shared" ca="1" si="73"/>
        <v>625.83127600000012</v>
      </c>
      <c r="DR74" s="316">
        <f ca="1">IF(ISERROR(OFFSET('Daten Elementary'!$A$1,MATCH(DR$5,'Daten Elementary'!$A:$A,0)-1,MATCH($AT74,'Daten Elementary'!$A$424:$ADO$424,0)-1)),0,OFFSET('Daten Elementary'!$A$1,MATCH(DR$5,'Daten Elementary'!$A:$A,0)-1,MATCH($AT74,'Daten Elementary'!$A$424:$ADO$424,0)-1))*1000000</f>
        <v>625.83128000000011</v>
      </c>
      <c r="DS74" s="305">
        <f t="shared" ca="1" si="74"/>
        <v>1.0000000063914991</v>
      </c>
      <c r="DT74" s="318">
        <f ca="1">IF(ISERROR(OFFSET('Daten UBP13'!$A$1,MATCH(DT$5,'Daten UBP13'!$A:$A,0)-1,MATCH(AM74,'Daten UBP13'!$A$424:$AEG$424,0)-1)),0,OFFSET('Daten UBP13'!$A$1,MATCH(DT$5,'Daten UBP13'!$A:$A,0)-1,MATCH(AM74,'Daten UBP13'!$A$424:$AEG$424,0)-1))</f>
        <v>132.27268000000001</v>
      </c>
      <c r="DU74" s="318">
        <f ca="1">IF(ISERROR(OFFSET('Daten UBP13'!$A$1,MATCH(DU$5,'Daten UBP13'!$A:$A,0)-1,MATCH(AN74,'Daten UBP13'!$A$424:$AEG$424,0)-1)),0,OFFSET('Daten UBP13'!$A$1,MATCH(DU$5,'Daten UBP13'!$A:$A,0)-1,MATCH(AN74,'Daten UBP13'!$A$424:$AEG$424,0)-1))</f>
        <v>0</v>
      </c>
      <c r="DV74" s="318">
        <f ca="1">IF(ISERROR(OFFSET('Daten UBP13'!$A$1,MATCH(DV$5,'Daten UBP13'!$A:$A,0)-1,MATCH(AO74,'Daten UBP13'!$A$424:$AEG$424,0)-1)),0,OFFSET('Daten UBP13'!$A$1,MATCH(DV$5,'Daten UBP13'!$A:$A,0)-1,MATCH(AO74,'Daten UBP13'!$A$424:$AEG$424,0)-1))</f>
        <v>84.467290000000006</v>
      </c>
      <c r="DW74" s="318">
        <f ca="1">IF(ISERROR(OFFSET('Daten UBP13'!$A$1,MATCH(DW$5,'Daten UBP13'!$A:$A,0)-1,MATCH(AP74,'Daten UBP13'!$A$424:$AEG$424,0)-1)),0,OFFSET('Daten UBP13'!$A$1,MATCH(DW$5,'Daten UBP13'!$A:$A,0)-1,MATCH(AP74,'Daten UBP13'!$A$424:$AEG$424,0)-1))</f>
        <v>0</v>
      </c>
      <c r="DX74" s="318">
        <f t="shared" ca="1" si="75"/>
        <v>216.73997000000003</v>
      </c>
      <c r="DY74" s="318">
        <f ca="1">IF(ISERROR(OFFSET('Daten UBP13'!$A$1,MATCH(DY$5,'Daten UBP13'!$A:$A,0)-1,MATCH(AQ74,'Daten UBP13'!$A$424:$AEG$424,0)-1)),0,OFFSET('Daten UBP13'!$A$1,MATCH(DY$5,'Daten UBP13'!$A:$A,0)-1,MATCH(AQ74,'Daten UBP13'!$A$424:$AEG$424,0)-1))</f>
        <v>9.6622658000000001</v>
      </c>
      <c r="DZ74" s="318">
        <f ca="1">IF(ISERROR(OFFSET('Daten UBP13'!$A$1,MATCH(DZ$5,'Daten UBP13'!$A:$A,0)-1,MATCH(AR74,'Daten UBP13'!$A$424:$AEG$424,0)-1)),0,OFFSET('Daten UBP13'!$A$1,MATCH(DZ$5,'Daten UBP13'!$A:$A,0)-1,MATCH(AR74,'Daten UBP13'!$A$424:$AEG$424,0)-1))</f>
        <v>110.79897</v>
      </c>
      <c r="EA74" s="318">
        <f ca="1">IF(ISERROR(OFFSET('Daten UBP13'!$A$1,MATCH(EA$5,'Daten UBP13'!$A:$A,0)-1,MATCH(AS74,'Daten UBP13'!$A$424:$AEG$424,0)-1)),0,OFFSET('Daten UBP13'!$A$1,MATCH(EA$5,'Daten UBP13'!$A:$A,0)-1,MATCH(AS74,'Daten UBP13'!$A$424:$AEG$424,0)-1))</f>
        <v>37.999685999999997</v>
      </c>
      <c r="EB74" s="319">
        <f t="shared" ca="1" si="76"/>
        <v>375.20089180000002</v>
      </c>
      <c r="EC74" s="318">
        <f ca="1">IF(ISERROR(OFFSET('Daten UBP13'!$A$1,MATCH(EC$5,'Daten UBP13'!$A:$A,0)-1,MATCH(AT74,'Daten UBP13'!$A$424:$AEG$424,0)-1)),0,OFFSET('Daten UBP13'!$A$1,MATCH(EC$5,'Daten UBP13'!$A:$A,0)-1,MATCH(AT74,'Daten UBP13'!$A$424:$AEG$424,0)-1))</f>
        <v>375.20089000000002</v>
      </c>
      <c r="ED74" s="305">
        <f t="shared" ca="1" si="77"/>
        <v>0.99999999520256999</v>
      </c>
      <c r="EE74" s="320">
        <f ca="1">IF(ISERROR(OFFSET('Daten ReCiPe'!$A$1,MATCH(EE$5,'Daten ReCiPe'!$A:$A,0)-1,MATCH(AM74,'Daten ReCiPe'!$A$424:$ADO$424,0)-1)),0,OFFSET('Daten ReCiPe'!$A$1,MATCH(EE$5,'Daten ReCiPe'!$A:$A,0)-1,MATCH(AM74,'Daten ReCiPe'!$A$424:$ADO$424,0)-1))*1000</f>
        <v>9.2400843999999989</v>
      </c>
      <c r="EF74" s="320">
        <f ca="1">IF(ISERROR(OFFSET('Daten ReCiPe'!$A$1,MATCH(EF$5,'Daten ReCiPe'!$A:$A,0)-1,MATCH(AN74,'Daten ReCiPe'!$A$424:$ADO$424,0)-1)),0,OFFSET('Daten ReCiPe'!$A$1,MATCH(EF$5,'Daten ReCiPe'!$A:$A,0)-1,MATCH(AN74,'Daten ReCiPe'!$A$424:$ADO$424,0)-1))*1000</f>
        <v>0</v>
      </c>
      <c r="EG74" s="320">
        <f ca="1">IF(ISERROR(OFFSET('Daten ReCiPe'!$A$1,MATCH(EG$5,'Daten ReCiPe'!$A:$A,0)-1,MATCH(AO74,'Daten ReCiPe'!$A$424:$ADO$424,0)-1)),0,OFFSET('Daten ReCiPe'!$A$1,MATCH(EG$5,'Daten ReCiPe'!$A:$A,0)-1,MATCH(AO74,'Daten ReCiPe'!$A$424:$ADO$424,0)-1))*1000</f>
        <v>12.888169999999999</v>
      </c>
      <c r="EH74" s="320">
        <f ca="1">IF(ISERROR(OFFSET('Daten ReCiPe'!$A$1,MATCH(EH$5,'Daten ReCiPe'!$A:$A,0)-1,MATCH(AP74,'Daten ReCiPe'!$A$424:$ADO$424,0)-1)),0,OFFSET('Daten ReCiPe'!$A$1,MATCH(EH$5,'Daten ReCiPe'!$A:$A,0)-1,MATCH(AP74,'Daten ReCiPe'!$A$424:$ADO$424,0)-1))*1000</f>
        <v>0</v>
      </c>
      <c r="EI74" s="320">
        <f t="shared" ca="1" si="78"/>
        <v>22.128254399999996</v>
      </c>
      <c r="EJ74" s="320">
        <f ca="1">IF(ISERROR(OFFSET('Daten ReCiPe'!$A$1,MATCH(EJ$5,'Daten ReCiPe'!$A:$A,0)-1,MATCH(AQ74,'Daten ReCiPe'!$A$424:$ADO$424,0)-1)),0,OFFSET('Daten ReCiPe'!$A$1,MATCH(EJ$5,'Daten ReCiPe'!$A:$A,0)-1,MATCH(AQ74,'Daten ReCiPe'!$A$424:$ADO$424,0)-1))*1000</f>
        <v>0.88522092000000008</v>
      </c>
      <c r="EK74" s="320">
        <f ca="1">IF(ISERROR(OFFSET('Daten ReCiPe'!$A$1,MATCH(EK$5,'Daten ReCiPe'!$A:$A,0)-1,MATCH(AR74,'Daten ReCiPe'!$A$424:$ADO$424,0)-1)),0,OFFSET('Daten ReCiPe'!$A$1,MATCH(EK$5,'Daten ReCiPe'!$A:$A,0)-1,MATCH(AR74,'Daten ReCiPe'!$A$424:$ADO$424,0)-1))*1000</f>
        <v>7.7609330000000005</v>
      </c>
      <c r="EL74" s="320">
        <f ca="1">IF(ISERROR(OFFSET('Daten ReCiPe'!$A$1,MATCH(EL$5,'Daten ReCiPe'!$A:$A,0)-1,MATCH(AS74,'Daten ReCiPe'!$A$424:$ADO$424,0)-1)),0,OFFSET('Daten ReCiPe'!$A$1,MATCH(EL$5,'Daten ReCiPe'!$A:$A,0)-1,MATCH(AS74,'Daten ReCiPe'!$A$424:$ADO$424,0)-1))*1000</f>
        <v>2.0467664000000001</v>
      </c>
      <c r="EM74" s="321">
        <f t="shared" ca="1" si="79"/>
        <v>32.821174720000002</v>
      </c>
      <c r="EN74" s="320">
        <f ca="1">IF(ISERROR(OFFSET('Daten ReCiPe'!$A$1,MATCH(EN$5,'Daten ReCiPe'!$A:$A,0)-1,MATCH(AT74,'Daten ReCiPe'!$A$424:$ADO$424,0)-1)),0,OFFSET('Daten ReCiPe'!$A$1,MATCH(EN$5,'Daten ReCiPe'!$A:$A,0)-1,MATCH(AT74,'Daten ReCiPe'!$A$424:$ADO$424,0)-1))*1000</f>
        <v>32.821173999999999</v>
      </c>
      <c r="EO74" s="305">
        <f t="shared" ca="1" si="80"/>
        <v>0.99999997806294227</v>
      </c>
      <c r="EP74" s="322">
        <f ca="1">IF(ISERROR(OFFSET('Daten Elementary'!$A$1,MATCH(EP$5,'Daten Elementary'!$A:$A,0)-1,MATCH(AM74,'Daten Elementary'!$A$424:$ADO$424,0)-1)),0,OFFSET('Daten Elementary'!$A$1,MATCH(EP$5,'Daten Elementary'!$A:$A,0)-1,MATCH(AM74,'Daten Elementary'!$A$424:$ADO$424,0)-1))*1000000</f>
        <v>1.1628086</v>
      </c>
      <c r="EQ74" s="322">
        <f ca="1">IF(ISERROR(OFFSET('Daten Elementary'!$A$1,MATCH(EQ$5,'Daten Elementary'!$A:$A,0)-1,MATCH(AN74,'Daten Elementary'!$A$424:$ADO$424,0)-1)),0,OFFSET('Daten Elementary'!$A$1,MATCH(EQ$5,'Daten Elementary'!$A:$A,0)-1,MATCH(AN74,'Daten Elementary'!$A$424:$ADO$424,0)-1))*1000000</f>
        <v>0</v>
      </c>
      <c r="ER74" s="322">
        <f ca="1">IF(ISERROR(OFFSET('Daten Elementary'!$A$1,MATCH(ER$5,'Daten Elementary'!$A:$A,0)-1,MATCH(AO74,'Daten Elementary'!$A$424:$ADO$424,0)-1)),0,OFFSET('Daten Elementary'!$A$1,MATCH(ER$5,'Daten Elementary'!$A:$A,0)-1,MATCH(AO74,'Daten Elementary'!$A$424:$ADO$424,0)-1))*1000000</f>
        <v>397.67880000000002</v>
      </c>
      <c r="ES74" s="322">
        <f ca="1">IF(ISERROR(OFFSET('Daten Elementary'!$A$1,MATCH(ES$5,'Daten Elementary'!$A:$A,0)-1,MATCH(AP74,'Daten Elementary'!$A$424:$ADO$424,0)-1)),0,OFFSET('Daten Elementary'!$A$1,MATCH(ES$5,'Daten Elementary'!$A:$A,0)-1,MATCH(AP74,'Daten Elementary'!$A$424:$ADO$424,0)-1))*1000000</f>
        <v>0</v>
      </c>
      <c r="ET74" s="322">
        <f t="shared" ca="1" si="81"/>
        <v>398.84160860000003</v>
      </c>
      <c r="EU74" s="322">
        <f ca="1">IF(ISERROR(OFFSET('Daten Elementary'!$A$1,MATCH(EU$5,'Daten Elementary'!$A:$A,0)-1,MATCH(AQ74,'Daten Elementary'!$A$424:$ADO$424,0)-1)),0,OFFSET('Daten Elementary'!$A$1,MATCH(EU$5,'Daten Elementary'!$A:$A,0)-1,MATCH(AQ74,'Daten Elementary'!$A$424:$ADO$424,0)-1))*1000000</f>
        <v>20.262264999999999</v>
      </c>
      <c r="EV74" s="322">
        <f ca="1">IF(ISERROR(OFFSET('Daten Elementary'!$A$1,MATCH(EV$5,'Daten Elementary'!$A:$A,0)-1,MATCH(AR74,'Daten Elementary'!$A$424:$ADO$424,0)-1)),0,OFFSET('Daten Elementary'!$A$1,MATCH(EV$5,'Daten Elementary'!$A:$A,0)-1,MATCH(AR74,'Daten Elementary'!$A$424:$ADO$424,0)-1))*1000000</f>
        <v>214.19979000000001</v>
      </c>
      <c r="EW74" s="322">
        <f ca="1">IF(ISERROR(OFFSET('Daten Elementary'!$A$1,MATCH(EW$5,'Daten Elementary'!$A:$A,0)-1,MATCH(AS74,'Daten Elementary'!$A$424:$ADO$424,0)-1)),0,OFFSET('Daten Elementary'!$A$1,MATCH(EW$5,'Daten Elementary'!$A:$A,0)-1,MATCH(AS74,'Daten Elementary'!$A$424:$ADO$424,0)-1))*1000000</f>
        <v>34.608015000000002</v>
      </c>
      <c r="EX74" s="323">
        <f t="shared" ca="1" si="82"/>
        <v>667.91167860000007</v>
      </c>
      <c r="EY74" s="322">
        <f ca="1">IF(ISERROR(OFFSET('Daten Elementary'!$A$1,MATCH(EY$5,'Daten Elementary'!$A:$A,0)-1,MATCH($AT74,'Daten Elementary'!$A$424:$ADO$424,0)-1)),0,OFFSET('Daten Elementary'!$A$1,MATCH(EY$5,'Daten Elementary'!$A:$A,0)-1,MATCH($AT74,'Daten Elementary'!$A$424:$ADO$424,0)-1))*1000000</f>
        <v>667.91167999999993</v>
      </c>
      <c r="EZ74" s="305">
        <f t="shared" ca="1" si="83"/>
        <v>1.0000000020960853</v>
      </c>
      <c r="FA74" s="314">
        <f ca="1">IF(ISERROR(OFFSET('Daten Elementary'!$A$1,MATCH(FA$5,'Daten Elementary'!$A:$A,0)-1,MATCH(AM74,'Daten Elementary'!$A$424:$ADO$424,0)-1)),0,OFFSET('Daten Elementary'!$A$1,MATCH(FA$5,'Daten Elementary'!$A:$A,0)-1,MATCH(AM74,'Daten Elementary'!$A$424:$ADO$424,0)-1))*1000</f>
        <v>177.94003999999998</v>
      </c>
      <c r="FB74" s="314">
        <f ca="1">IF(ISERROR(OFFSET('Daten Elementary'!$A$1,MATCH(FB$5,'Daten Elementary'!$A:$A,0)-1,MATCH(AN74,'Daten Elementary'!$A$424:$ADO$424,0)-1)),0,OFFSET('Daten Elementary'!$A$1,MATCH(FB$5,'Daten Elementary'!$A:$A,0)-1,MATCH(AN74,'Daten Elementary'!$A$424:$ADO$424,0)-1))*1000</f>
        <v>0</v>
      </c>
      <c r="FC74" s="314">
        <f ca="1">IF(ISERROR(OFFSET('Daten Elementary'!$A$1,MATCH(FC$5,'Daten Elementary'!$A:$A,0)-1,MATCH(AO74,'Daten Elementary'!$A$424:$ADO$424,0)-1)),0,OFFSET('Daten Elementary'!$A$1,MATCH(FC$5,'Daten Elementary'!$A:$A,0)-1,MATCH(AO74,'Daten Elementary'!$A$424:$ADO$424,0)-1))*1000</f>
        <v>37.366059</v>
      </c>
      <c r="FD74" s="314">
        <f ca="1">IF(ISERROR(OFFSET('Daten Elementary'!$A$1,MATCH(FD$5,'Daten Elementary'!$A:$A,0)-1,MATCH(AP74,'Daten Elementary'!$A$424:$ADO$424,0)-1)),0,OFFSET('Daten Elementary'!$A$1,MATCH(FD$5,'Daten Elementary'!$A:$A,0)-1,MATCH(AP74,'Daten Elementary'!$A$424:$ADO$424,0)-1))*1000</f>
        <v>0</v>
      </c>
      <c r="FE74" s="314">
        <f t="shared" ca="1" si="84"/>
        <v>215.30609899999999</v>
      </c>
      <c r="FF74" s="314">
        <f ca="1">IF(ISERROR(OFFSET('Daten Elementary'!$A$1,MATCH(FF$5,'Daten Elementary'!$A:$A,0)-1,MATCH(AQ74,'Daten Elementary'!$A$424:$ADO$424,0)-1)),0,OFFSET('Daten Elementary'!$A$1,MATCH(FF$5,'Daten Elementary'!$A:$A,0)-1,MATCH(AQ74,'Daten Elementary'!$A$424:$ADO$424,0)-1))*1000</f>
        <v>5.9204378999999996</v>
      </c>
      <c r="FG74" s="314">
        <f ca="1">IF(ISERROR(OFFSET('Daten Elementary'!$A$1,MATCH(FG$5,'Daten Elementary'!$A:$A,0)-1,MATCH(AR74,'Daten Elementary'!$A$424:$ADO$424,0)-1)),0,OFFSET('Daten Elementary'!$A$1,MATCH(FG$5,'Daten Elementary'!$A:$A,0)-1,MATCH(AR74,'Daten Elementary'!$A$424:$ADO$424,0)-1))*1000</f>
        <v>55.302924000000004</v>
      </c>
      <c r="FH74" s="314">
        <f ca="1">IF(ISERROR(OFFSET('Daten Elementary'!$A$1,MATCH(FH$5,'Daten Elementary'!$A:$A,0)-1,MATCH(AS74,'Daten Elementary'!$A$424:$ADO$424,0)-1)),0,OFFSET('Daten Elementary'!$A$1,MATCH(FH$5,'Daten Elementary'!$A:$A,0)-1,MATCH(AS74,'Daten Elementary'!$A$424:$ADO$424,0)-1))*1000</f>
        <v>13.093795999999999</v>
      </c>
      <c r="FI74" s="315">
        <f t="shared" ca="1" si="85"/>
        <v>289.6232569</v>
      </c>
      <c r="FJ74" s="314">
        <f ca="1">IF(ISERROR(OFFSET('Daten Elementary'!$A$1,MATCH(FJ$5,'Daten Elementary'!$A:$A,0)-1,MATCH($AT74,'Daten Elementary'!$A$424:$ADO$424,0)-1)),0,OFFSET('Daten Elementary'!$A$1,MATCH(FJ$5,'Daten Elementary'!$A:$A,0)-1,MATCH($AT74,'Daten Elementary'!$A$424:$ADO$424,0)-1))*1000</f>
        <v>289.62324999999998</v>
      </c>
      <c r="FK74" s="305">
        <f t="shared" ca="1" si="86"/>
        <v>0.99999997617594638</v>
      </c>
      <c r="FL74" s="314">
        <f ca="1">IF(ISERROR(OFFSET('Daten Elementary'!$A$1,MATCH(FL$5,'Daten Elementary'!$A:$A,0)-1,MATCH(AM74,'Daten Elementary'!$A$424:$ADO$424,0)-1)),0,OFFSET('Daten Elementary'!$A$1,MATCH(FL$5,'Daten Elementary'!$A:$A,0)-1,MATCH(AM74,'Daten Elementary'!$A$424:$ADO$424,0)-1))</f>
        <v>0</v>
      </c>
      <c r="FM74" s="314">
        <f ca="1">IF(ISERROR(OFFSET('Daten Elementary'!$A$1,MATCH(FM$5,'Daten Elementary'!$A:$A,0)-1,MATCH(AN74,'Daten Elementary'!$A$424:$ADO$424,0)-1)),0,OFFSET('Daten Elementary'!$A$1,MATCH(FM$5,'Daten Elementary'!$A:$A,0)-1,MATCH(AN74,'Daten Elementary'!$A$424:$ADO$424,0)-1))</f>
        <v>0</v>
      </c>
      <c r="FN74" s="314">
        <f ca="1">IF(ISERROR(OFFSET('Daten Elementary'!$A$1,MATCH(FN$5,'Daten Elementary'!$A:$A,0)-1,MATCH(AO74,'Daten Elementary'!$A$424:$ADO$424,0)-1)),0,OFFSET('Daten Elementary'!$A$1,MATCH(FN$5,'Daten Elementary'!$A:$A,0)-1,MATCH(AO74,'Daten Elementary'!$A$424:$ADO$424,0)-1))</f>
        <v>0</v>
      </c>
      <c r="FO74" s="314">
        <f ca="1">IF(ISERROR(OFFSET('Daten Elementary'!$A$1,MATCH(FO$5,'Daten Elementary'!$A:$A,0)-1,MATCH(AP74,'Daten Elementary'!$A$424:$ADO$424,0)-1)),0,OFFSET('Daten Elementary'!$A$1,MATCH(FO$5,'Daten Elementary'!$A:$A,0)-1,MATCH(AP74,'Daten Elementary'!$A$424:$ADO$424,0)-1))</f>
        <v>0</v>
      </c>
      <c r="FP74" s="314">
        <f t="shared" ca="1" si="87"/>
        <v>0</v>
      </c>
      <c r="FQ74" s="314">
        <f ca="1">IF(ISERROR(OFFSET('Daten Elementary'!$A$1,MATCH(FQ$5,'Daten Elementary'!$A:$A,0)-1,MATCH(AQ74,'Daten Elementary'!$A$424:$ADO$424,0)-1)),0,OFFSET('Daten Elementary'!$A$1,MATCH(FQ$5,'Daten Elementary'!$A:$A,0)-1,MATCH(AQ74,'Daten Elementary'!$A$424:$ADO$424,0)-1))</f>
        <v>0</v>
      </c>
      <c r="FR74" s="314">
        <f ca="1">IF(ISERROR(OFFSET('Daten Elementary'!$A$1,MATCH(FR$5,'Daten Elementary'!$A:$A,0)-1,MATCH(AR74,'Daten Elementary'!$A$424:$ADO$424,0)-1)),0,OFFSET('Daten Elementary'!$A$1,MATCH(FR$5,'Daten Elementary'!$A:$A,0)-1,MATCH(AR74,'Daten Elementary'!$A$424:$ADO$424,0)-1))</f>
        <v>0</v>
      </c>
      <c r="FS74" s="314">
        <f ca="1">IF(ISERROR(OFFSET('Daten Elementary'!$A$1,MATCH(FS$5,'Daten Elementary'!$A:$A,0)-1,MATCH(AS74,'Daten Elementary'!$A$424:$ADO$424,0)-1)),0,OFFSET('Daten Elementary'!$A$1,MATCH(FS$5,'Daten Elementary'!$A:$A,0)-1,MATCH(AS74,'Daten Elementary'!$A$424:$ADO$424,0)-1))</f>
        <v>0</v>
      </c>
      <c r="FT74" s="315">
        <f t="shared" ca="1" si="88"/>
        <v>0</v>
      </c>
      <c r="FU74" s="314">
        <f ca="1">IF(ISERROR(OFFSET('Daten Elementary'!$A$1,MATCH(FU$5,'Daten Elementary'!$A:$A,0)-1,MATCH($AT74,'Daten Elementary'!$A$424:$ADO$424,0)-1)),0,OFFSET('Daten Elementary'!$A$1,MATCH(FU$5,'Daten Elementary'!$A:$A,0)-1,MATCH($AT74,'Daten Elementary'!$A$424:$ADO$424,0)-1))</f>
        <v>0</v>
      </c>
      <c r="FV74" s="305">
        <f t="shared" ca="1" si="89"/>
        <v>0</v>
      </c>
      <c r="FW74" s="324"/>
      <c r="FX74" s="231" t="str">
        <f t="shared" si="90"/>
        <v>Personenwagen , Durchschnitt (durchschnittliche Flotte (differenzierte Werte siehe oben))</v>
      </c>
      <c r="FY74" s="231" t="str">
        <f t="shared" si="55"/>
        <v xml:space="preserve">Personenwagen </v>
      </c>
      <c r="FZ74" s="231" t="str">
        <f t="shared" si="56"/>
        <v>, Durchschnitt</v>
      </c>
      <c r="GA74" s="231" t="str">
        <f t="shared" si="57"/>
        <v xml:space="preserve"> (durchschnittliche Flotte (differenzierte Werte siehe oben))</v>
      </c>
      <c r="GB74" s="231"/>
    </row>
    <row r="75" spans="1:184" ht="16.5" hidden="1" customHeight="1" outlineLevel="1">
      <c r="A75" s="375"/>
      <c r="B75" s="376"/>
      <c r="C75" s="359" t="s">
        <v>385</v>
      </c>
      <c r="D75" s="355" t="s">
        <v>24</v>
      </c>
      <c r="E75" s="363" t="s">
        <v>22</v>
      </c>
      <c r="F75" s="102">
        <v>1.6</v>
      </c>
      <c r="G75" s="33">
        <v>5</v>
      </c>
      <c r="H75" s="91">
        <f t="shared" ref="H75:H106" si="91">F75/G75</f>
        <v>0.32</v>
      </c>
      <c r="I75" s="99">
        <v>6.0499281680828956</v>
      </c>
      <c r="J75" s="189"/>
      <c r="K75" s="100">
        <v>1700</v>
      </c>
      <c r="L75" s="86"/>
      <c r="M75" s="86"/>
      <c r="N75" s="38" t="s">
        <v>99</v>
      </c>
      <c r="O75" s="6">
        <f ca="1">(IF(ISERROR(INDEX(INDIRECT($D$268),MATCH($AM75,$AM$4:$AM$275,0),MATCH(O$304,INDIRECT($E$268),0))*$I75/$AD75),0,INDEX(INDIRECT($D$268),MATCH($AM75,$AM$4:$AM$275,0),MATCH(O$304,INDIRECT($E$268),0))*$I75/$AD75)+IF(ISERROR(INDEX(INDIRECT($D$268),MATCH($AN75,$AN$4:$AN$275,0),MATCH(O$305,INDIRECT($E$268),0))*$J75/$AE75),0,INDEX(INDIRECT($D$268),MATCH($AN75,$AN$4:$AN$275,0),MATCH(O$305,INDIRECT($E$268),0))*$J75/$AE75))*$AC75/$F75</f>
        <v>106.01344414083511</v>
      </c>
      <c r="P75" s="6">
        <f ca="1">(IF(ISERROR(INDEX(INDIRECT($D$268),MATCH($AO75,$AO$4:$AO$275,0),MATCH(P$304,INDIRECT($E$268),0))*$I75/$AD75),0,INDEX(INDIRECT($D$268),MATCH($AO75,$AO$4:$AO$275,0),MATCH(P$304,INDIRECT($E$268),0))*$I75/$AD75)+IF(ISERROR(INDEX(INDIRECT($D$268),MATCH($AP75,$AP$4:$AP$275,0),MATCH(P$305,INDIRECT($E$268),0))*$J75/$AE75),0,INDEX(INDIRECT($D$268),MATCH($AP75,$AP$4:$AP$275,0),MATCH(P$305,INDIRECT($E$268),0))*$J75/$AE75))*$AC75/$F75</f>
        <v>20.652641476710183</v>
      </c>
      <c r="Q75" s="6">
        <f ca="1">INDEX(INDIRECT($D$268),MATCH($AQ75,$AQ$4:$AQ$284,0),MATCH(Q$4,INDIRECT($E$268),0))*$K75*$AC75/$F75/$AF75</f>
        <v>4.269986456703057</v>
      </c>
      <c r="R75" s="6">
        <f ca="1">INDEX(INDIRECT($D$268),MATCH($AR75,$AR$4:$AR$284,0),MATCH(R$4,INDIRECT($E$268),0))*$K75*$AC75/$F75/$AF75</f>
        <v>39.480432369510254</v>
      </c>
      <c r="S75" s="6">
        <f ca="1">INDEX(INDIRECT($D$268),MATCH($AS75,$AS$4:$AS$284,0),MATCH(S$4,INDIRECT($E$268),0))*$K75*$AC75/$F75/$AF75</f>
        <v>9.1808423839008579</v>
      </c>
      <c r="T75" s="7">
        <f t="shared" ca="1" si="53"/>
        <v>179.59734682765946</v>
      </c>
      <c r="U75" s="6">
        <f>IF($B$268=6,(IF(OR(AJ75="Benzin",AJ75="Diesel"),$AK75*INDEX('DIN EN 16258'!$I:$I,MATCH('mobitool-Faktoren v2.0'!$AI75,'DIN EN 16258'!$A:$A,0))*$I75/$AD75+$AL75*INDEX('DIN EN 16258'!$I:$I,MATCH('mobitool-Faktoren v2.0'!$AJ75,'DIN EN 16258'!$A:$A,0))*$I75/$AD75,IF(ISERROR($AK75*INDEX('DIN EN 16258'!$I:$I,MATCH('mobitool-Faktoren v2.0'!$AI75,'DIN EN 16258'!$A:$A,0))*$I75/$AD75),0,$AK75*INDEX('DIN EN 16258'!$I:$I,MATCH('mobitool-Faktoren v2.0'!$AI75,'DIN EN 16258'!$A:$A,0))*$I75/$AD75)+IF(ISERROR($AL75*INDEX('DIN EN 16258'!$I:$I,MATCH('mobitool-Faktoren v2.0'!$AJ75,'DIN EN 16258'!$A:$A,0))*$J75/$AE75),0,$AL75*INDEX('DIN EN 16258'!$I:$I,MATCH('mobitool-Faktoren v2.0'!$AJ75,'DIN EN 16258'!$A:$A,0))*$J75/$AE75)))*1000,
IF($B$268=1,(IF(OR(AJ75="Benzin",AJ75="Diesel"),$AK75*INDEX('DIN EN 16258'!$D:$D,MATCH('mobitool-Faktoren v2.0'!$AI75,'DIN EN 16258'!$A:$A,0))*$I75/$AD75+$AL75*INDEX('DIN EN 16258'!$D:$D,MATCH('mobitool-Faktoren v2.0'!$AJ75,'DIN EN 16258'!$A:$A,0))*$I75/$AD75,IF(ISERROR($AK75*INDEX('DIN EN 16258'!$D:$D,MATCH('mobitool-Faktoren v2.0'!$AI75,'DIN EN 16258'!$A:$A,0))*$I75/$AD75),0,$AK75*INDEX('DIN EN 16258'!$D:$D,MATCH('mobitool-Faktoren v2.0'!$AI75,'DIN EN 16258'!$A:$A,0))*$I75/$AD75)+IF(ISERROR($AL75*INDEX('DIN EN 16258'!$D:$D,MATCH('mobitool-Faktoren v2.0'!$AJ75,'DIN EN 16258'!$A:$A,0))*$J75/$AE75),0,$AL75*INDEX('DIN EN 16258'!$D:$D,MATCH('mobitool-Faktoren v2.0'!$AJ75,'DIN EN 16258'!$A:$A,0))*$J75/$AE75))),0))*$AC75/$F75</f>
        <v>101.95641445261701</v>
      </c>
      <c r="V75" s="6">
        <f>IF($B$268=6,(IF(OR(AJ75="Benzin",AJ75="Diesel"),$AK75*INDEX('DIN EN 16258'!$L:$L,MATCH('mobitool-Faktoren v2.0'!$AI75,'DIN EN 16258'!$A:$A,0))*$I75/$AD75+$AL75*INDEX('DIN EN 16258'!$L:$L,MATCH('mobitool-Faktoren v2.0'!$AJ75,'DIN EN 16258'!$A:$A,0))*$I75/$AD75,IF(ISERROR($AK75*INDEX('DIN EN 16258'!$L:$L,MATCH('mobitool-Faktoren v2.0'!$AI75,'DIN EN 16258'!$A:$A,0))*$I75/$AD75),0,$AK75*INDEX('DIN EN 16258'!$L:$L,MATCH('mobitool-Faktoren v2.0'!$AI75,'DIN EN 16258'!$A:$A,0))*$I75/$AD75)+IF(ISERROR($AL75*INDEX('DIN EN 16258'!$L:$L,MATCH('mobitool-Faktoren v2.0'!$AJ75,'DIN EN 16258'!$A:$A,0))*$J75/$AE75),0,$AL75*INDEX('DIN EN 16258'!$L:$L,MATCH('mobitool-Faktoren v2.0'!$AJ75,'DIN EN 16258'!$A:$A,0))*$J75/$AE75)))*1000,
IF($B$268=1,(IF(OR(AJ75="Benzin",AJ75="Diesel"),$AK75*INDEX('DIN EN 16258'!$F:$F,MATCH('mobitool-Faktoren v2.0'!$AI75,'DIN EN 16258'!$A:$A,0))*$I75/$AD75+$AL75*INDEX('DIN EN 16258'!$F:$F,MATCH('mobitool-Faktoren v2.0'!$AJ75,'DIN EN 16258'!$A:$A,0))*$I75/$AD75,IF(ISERROR($AK75*INDEX('DIN EN 16258'!$F:$F,MATCH('mobitool-Faktoren v2.0'!$AI75,'DIN EN 16258'!$A:$A,0))*$I75/$AD75),0,$AK75*INDEX('DIN EN 16258'!$F:$F,MATCH('mobitool-Faktoren v2.0'!$AI75,'DIN EN 16258'!$A:$A,0))*$I75/$AD75)+IF(ISERROR($AL75*INDEX('DIN EN 16258'!$F:$F,MATCH('mobitool-Faktoren v2.0'!$AJ75,'DIN EN 16258'!$A:$A,0))*$J75/$AE75),0,$AL75*INDEX('DIN EN 16258'!$F:$F,MATCH('mobitool-Faktoren v2.0'!$AJ75,'DIN EN 16258'!$A:$A,0))*$J75/$AE75))),0))*$AC75/$F75</f>
        <v>123.87227924149727</v>
      </c>
      <c r="W75" s="39" t="s">
        <v>672</v>
      </c>
      <c r="X75" s="39" t="s">
        <v>162</v>
      </c>
      <c r="Y75" s="336">
        <v>3</v>
      </c>
      <c r="Z75" s="336">
        <v>25</v>
      </c>
      <c r="AA75" s="337">
        <v>500</v>
      </c>
      <c r="AB75" s="299">
        <v>3500</v>
      </c>
      <c r="AC75" s="300">
        <f>AC19</f>
        <v>1</v>
      </c>
      <c r="AD75" s="298">
        <f>AD19</f>
        <v>5.8731496206568803</v>
      </c>
      <c r="AE75" s="298"/>
      <c r="AF75" s="299">
        <f>AF19</f>
        <v>1737.7001499857442</v>
      </c>
      <c r="AG75" s="299"/>
      <c r="AH75" s="299"/>
      <c r="AI75" s="301" t="s">
        <v>24</v>
      </c>
      <c r="AJ75" s="301"/>
      <c r="AK75" s="329">
        <f>'Kennwerte Strassentransporte'!M$5</f>
        <v>4.9334456813517794E-2</v>
      </c>
      <c r="AL75" s="329"/>
      <c r="AM75" s="202" t="s">
        <v>913</v>
      </c>
      <c r="AN75" s="202" t="s">
        <v>81</v>
      </c>
      <c r="AO75" s="202" t="s">
        <v>906</v>
      </c>
      <c r="AP75" s="202" t="s">
        <v>81</v>
      </c>
      <c r="AQ75" s="202" t="s">
        <v>907</v>
      </c>
      <c r="AR75" s="202" t="s">
        <v>908</v>
      </c>
      <c r="AS75" s="202" t="s">
        <v>909</v>
      </c>
      <c r="AT75" s="202" t="s">
        <v>912</v>
      </c>
      <c r="AU75" s="303">
        <f ca="1">IF(ISERROR(OFFSET('Daten KEA'!$A$1,MATCH(AU$5,'Daten KEA'!$A:$A,0)-1,MATCH(AM75,'Daten KEA'!$A$424:$ADO$424,0)-1)),0,OFFSET('Daten KEA'!$A$1,MATCH(AU$5,'Daten KEA'!$A:$A,0)-1,MATCH(AM75,'Daten KEA'!$A$424:$ADO$424,0)-1))+IF(ISERROR(AK75*INDEX('Energiefaktoren Ecoinvent'!$D:$D,MATCH('mobitool-Faktoren v2.0'!AI75,'Energiefaktoren Ecoinvent'!$A:$A,0))),0,AK75*INDEX('Energiefaktoren Ecoinvent'!$D:$D,MATCH('mobitool-Faktoren v2.0'!AI75,'Energiefaktoren Ecoinvent'!$A:$A,0)))+IF(OR(AJ75="Benzin",AJ75="Diesel"),IF(ISERROR(OFFSET('Daten KEA'!$A$1,MATCH(AV$5,'Daten KEA'!$A:$A,0)-1,MATCH(AN75,'Daten KEA'!$A$424:$ADO$424,0)-1)),0,OFFSET('Daten KEA'!$A$1,MATCH(AV$5,'Daten KEA'!$A:$A,0)-1,MATCH(AN75,'Daten KEA'!$A$424:$ADO$424,0)-1))+IF(ISERROR(AL75*INDEX('Energiefaktoren Ecoinvent'!$D:$D,MATCH('mobitool-Faktoren v2.0'!AJ75,'Energiefaktoren Ecoinvent'!$A:$A,0))),0,AL75*INDEX('Energiefaktoren Ecoinvent'!$D:$D,MATCH('mobitool-Faktoren v2.0'!AJ75,'Energiefaktoren Ecoinvent'!$A:$A,0))),0)</f>
        <v>2.1115147516185613</v>
      </c>
      <c r="AV75" s="303">
        <f ca="1">IF(OR(AJ75="Benzin",AJ75="Diesel"),0,IF(ISERROR(OFFSET('Daten KEA'!$A$1,MATCH(AV$5,'Daten KEA'!$A:$A,0)-1,MATCH(AN75,'Daten KEA'!$A$424:$ADO$424,0)-1)),0,OFFSET('Daten KEA'!$A$1,MATCH(AV$5,'Daten KEA'!$A:$A,0)-1,MATCH(AN75,'Daten KEA'!$A$424:$ADO$424,0)-1))+IF(ISERROR(AL75*INDEX('Energiefaktoren Ecoinvent'!$D:$D,MATCH('mobitool-Faktoren v2.0'!AJ75,'Energiefaktoren Ecoinvent'!$A:$A,0))),0,AL75*INDEX('Energiefaktoren Ecoinvent'!$D:$D,MATCH('mobitool-Faktoren v2.0'!AJ75,'Energiefaktoren Ecoinvent'!$A:$A,0))))</f>
        <v>0</v>
      </c>
      <c r="AW75" s="303">
        <f ca="1">IF(ISERROR(OFFSET('Daten KEA'!$A$1,MATCH(AW$5,'Daten KEA'!$A:$A,0)-1,MATCH(AO75,'Daten KEA'!$A$424:$ADO$424,0)-1)),0,OFFSET('Daten KEA'!$A$1,MATCH(AW$5,'Daten KEA'!$A:$A,0)-1,MATCH(AO75,'Daten KEA'!$A$424:$ADO$424,0)-1))-IF(ISERROR(AK75*INDEX('Energiefaktoren Ecoinvent'!$D:$D,MATCH('mobitool-Faktoren v2.0'!AI75,'Energiefaktoren Ecoinvent'!$A:$A,0))),0,AK75*INDEX('Energiefaktoren Ecoinvent'!$D:$D,MATCH('mobitool-Faktoren v2.0'!AI75,'Energiefaktoren Ecoinvent'!$A:$A,0)))+IF(OR(AJ75="Benzin",AJ75="Diesel"),IF(ISERROR(OFFSET('Daten KEA'!$A$1,MATCH(AX$5,'Daten KEA'!$A:$A,0)-1,MATCH(AP75,'Daten KEA'!$A$424:$ADO$424,0)-1)),0,OFFSET('Daten KEA'!$A$1,MATCH(AX$5,'Daten KEA'!$A:$A,0)-1,MATCH(AP75,'Daten KEA'!$A$424:$ADO$424,0)-1))-IF(ISERROR(AL75*INDEX('Energiefaktoren Ecoinvent'!$D:$D,MATCH('mobitool-Faktoren v2.0'!AJ75,'Energiefaktoren Ecoinvent'!$A:$A,0))),0,AL75*INDEX('Energiefaktoren Ecoinvent'!$D:$D,MATCH('mobitool-Faktoren v2.0'!AJ75,'Energiefaktoren Ecoinvent'!$A:$A,0))),0)</f>
        <v>0.6276263483814386</v>
      </c>
      <c r="AX75" s="303">
        <f ca="1">IF(OR(AJ75="Benzin",AJ75="Diesel"),0,IF(ISERROR(OFFSET('Daten KEA'!$A$1,MATCH(AX$5,'Daten KEA'!$A:$A,0)-1,MATCH(AP75,'Daten KEA'!$A$424:$ADO$424,0)-1)),0,OFFSET('Daten KEA'!$A$1,MATCH(AX$5,'Daten KEA'!$A:$A,0)-1,MATCH(AP75,'Daten KEA'!$A$424:$ADO$424,0)-1))-IF(ISERROR(AL75*INDEX('Energiefaktoren Ecoinvent'!$D:$D,MATCH('mobitool-Faktoren v2.0'!AJ75,'Energiefaktoren Ecoinvent'!$A:$A,0))),0,AL75*INDEX('Energiefaktoren Ecoinvent'!$D:$D,MATCH('mobitool-Faktoren v2.0'!AJ75,'Energiefaktoren Ecoinvent'!$A:$A,0))))</f>
        <v>0</v>
      </c>
      <c r="AY75" s="303">
        <f t="shared" ca="1" si="58"/>
        <v>2.7391410999999999</v>
      </c>
      <c r="AZ75" s="303">
        <f ca="1">IF(ISERROR(OFFSET('Daten KEA'!$A$1,MATCH(AZ$5,'Daten KEA'!$A:$A,0)-1,MATCH(AQ75,'Daten KEA'!$A$424:$ADO$424,0)-1)),0,OFFSET('Daten KEA'!$A$1,MATCH(AZ$5,'Daten KEA'!$A:$A,0)-1,MATCH(AQ75,'Daten KEA'!$A$424:$ADO$424,0)-1))</f>
        <v>0.20073418000000001</v>
      </c>
      <c r="BA75" s="303">
        <f ca="1">IF(ISERROR(OFFSET('Daten KEA'!$A$1,MATCH(BA$5,'Daten KEA'!$A:$A,0)-1,MATCH(AR75,'Daten KEA'!$A$424:$ADO$424,0)-1)),0,OFFSET('Daten KEA'!$A$1,MATCH(BA$5,'Daten KEA'!$A:$A,0)-1,MATCH(AR75,'Daten KEA'!$A$424:$ADO$424,0)-1))</f>
        <v>1.0658167999999999</v>
      </c>
      <c r="BB75" s="303">
        <f ca="1">IF(ISERROR(OFFSET('Daten KEA'!$A$1,MATCH(BB$5,'Daten KEA'!$A:$A,0)-1,MATCH(AS75,'Daten KEA'!$A$424:$ADO$424,0)-1)),0,OFFSET('Daten KEA'!$A$1,MATCH(BB$5,'Daten KEA'!$A:$A,0)-1,MATCH(AS75,'Daten KEA'!$A$424:$ADO$424,0)-1))</f>
        <v>0.86371671000000005</v>
      </c>
      <c r="BC75" s="304">
        <f t="shared" ca="1" si="46"/>
        <v>4.8694087899999996</v>
      </c>
      <c r="BD75" s="303">
        <f ca="1">IF(ISERROR(OFFSET('Daten KEA'!$A$1,MATCH(BD$5,'Daten KEA'!$A:$A,0)-1,MATCH(AT75,'Daten KEA'!$A$424:$ADO$424,0)-1)),0,OFFSET('Daten KEA'!$A$1,MATCH(BD$5,'Daten KEA'!$A:$A,0)-1,MATCH(AT75,'Daten KEA'!$A$424:$ADO$424,0)-1))</f>
        <v>4.8694088000000004</v>
      </c>
      <c r="BE75" s="305">
        <f t="shared" ca="1" si="59"/>
        <v>1.0000000020536375</v>
      </c>
      <c r="BF75" s="306">
        <f ca="1">IF(ISERROR(OFFSET('Daten KEA'!$A$1,MATCH(BF$5,'Daten KEA'!$A:$A,0)-1,MATCH(AM75,'Daten KEA'!$A$424:$ADO$424,0)-1)),0,OFFSET('Daten KEA'!$A$1,MATCH(BF$5,'Daten KEA'!$A:$A,0)-1,MATCH(AM75,'Daten KEA'!$A$424:$ADO$424,0)-1))+IF(ISERROR($AK75*INDEX('Energiefaktoren Ecoinvent'!$H:$H,MATCH('mobitool-Faktoren v2.0'!$AI75,'Energiefaktoren Ecoinvent'!$A:$A,0))),0,$AK75*INDEX('Energiefaktoren Ecoinvent'!$H:$H,MATCH('mobitool-Faktoren v2.0'!$AI75,'Energiefaktoren Ecoinvent'!$A:$A,0)))+IF(OR(AJ75="Benzin",AJ75="Diesel"),IF(ISERROR(OFFSET('Daten KEA'!$A$1,MATCH(BG$5,'Daten KEA'!$A:$A,0)-1,MATCH(AN75,'Daten KEA'!$A$424:$ADO$424,0)-1)),0,OFFSET('Daten KEA'!$A$1,MATCH(BG$5,'Daten KEA'!$A:$A,0)-1,MATCH(AN75,'Daten KEA'!$A$424:$ADO$424,0)-1))+IF(ISERROR($AL75*INDEX('Energiefaktoren Ecoinvent'!$H:$H,MATCH('mobitool-Faktoren v2.0'!$AJ75,'Energiefaktoren Ecoinvent'!$A:$A,0))),0,$AL75*INDEX('Energiefaktoren Ecoinvent'!$H:$H,MATCH('mobitool-Faktoren v2.0'!$AJ75,'Energiefaktoren Ecoinvent'!$A:$A,0))),0)</f>
        <v>2.1115147516185613</v>
      </c>
      <c r="BG75" s="306">
        <f ca="1">IF(OR(AJ75="Benzin",AJ75="Diesel"),0,IF(ISERROR(OFFSET('Daten KEA'!$A$1,MATCH(BG$5,'Daten KEA'!$A:$A,0)-1,MATCH(AN75,'Daten KEA'!$A$424:$ADO$424,0)-1)),0,OFFSET('Daten KEA'!$A$1,MATCH(BG$5,'Daten KEA'!$A:$A,0)-1,MATCH(AN75,'Daten KEA'!$A$424:$ADO$424,0)-1))+IF(ISERROR($AL75*INDEX('Energiefaktoren Ecoinvent'!$H:$H,MATCH('mobitool-Faktoren v2.0'!$AJ75,'Energiefaktoren Ecoinvent'!$A:$A,0))),0,$AL75*INDEX('Energiefaktoren Ecoinvent'!$H:$H,MATCH('mobitool-Faktoren v2.0'!$AJ75,'Energiefaktoren Ecoinvent'!$A:$A,0))))</f>
        <v>0</v>
      </c>
      <c r="BH75" s="306">
        <f ca="1">IF(ISERROR(OFFSET('Daten KEA'!$A$1,MATCH(BH$5,'Daten KEA'!$A:$A,0)-1,MATCH(AO75,'Daten KEA'!$A$424:$ADO$424,0)-1)),0,OFFSET('Daten KEA'!$A$1,MATCH(BH$5,'Daten KEA'!$A:$A,0)-1,MATCH(AO75,'Daten KEA'!$A$424:$ADO$424,0)-1))-IF(ISERROR($AK75*INDEX('Energiefaktoren Ecoinvent'!$H:$H,MATCH('mobitool-Faktoren v2.0'!$AI75,'Energiefaktoren Ecoinvent'!$A:$A,0))),0,$AK75*INDEX('Energiefaktoren Ecoinvent'!$H:$H,MATCH('mobitool-Faktoren v2.0'!$AI75,'Energiefaktoren Ecoinvent'!$A:$A,0)))+IF(OR(AJ75="Benzin",AJ75="Diesel"),IF(ISERROR(OFFSET('Daten KEA'!$A$1,MATCH(BI$5,'Daten KEA'!$A:$A,0)-1,MATCH(AP75,'Daten KEA'!$A$424:$ADO$424,0)-1)),0,OFFSET('Daten KEA'!$A$1,MATCH(BI$5,'Daten KEA'!$A:$A,0)-1,MATCH(AP75,'Daten KEA'!$A$424:$ADO$424,0)-1))-IF(ISERROR($AL75*INDEX('Energiefaktoren Ecoinvent'!$H:$H,MATCH('mobitool-Faktoren v2.0'!$AJ75,'Energiefaktoren Ecoinvent'!$A:$A,0))),0,$AL75*INDEX('Energiefaktoren Ecoinvent'!$H:$H,MATCH('mobitool-Faktoren v2.0'!$AJ75,'Energiefaktoren Ecoinvent'!$A:$A,0))),0)</f>
        <v>0.62054793853233869</v>
      </c>
      <c r="BI75" s="306">
        <f ca="1">IF(OR(AJ75="Benzin",AJ75="Diesel"),0,IF(ISERROR(OFFSET('Daten KEA'!$A$1,MATCH(BI$5,'Daten KEA'!$A:$A,0)-1,MATCH(AP75,'Daten KEA'!$A$424:$ADO$424,0)-1)),0,OFFSET('Daten KEA'!$A$1,MATCH(BI$5,'Daten KEA'!$A:$A,0)-1,MATCH(AP75,'Daten KEA'!$A$424:$ADO$424,0)-1))-IF(ISERROR($AL75*INDEX('Energiefaktoren Ecoinvent'!$H:$H,MATCH('mobitool-Faktoren v2.0'!$AJ75,'Energiefaktoren Ecoinvent'!$A:$A,0))),0,$AL75*INDEX('Energiefaktoren Ecoinvent'!$H:$H,MATCH('mobitool-Faktoren v2.0'!$AJ75,'Energiefaktoren Ecoinvent'!$A:$A,0))))</f>
        <v>0</v>
      </c>
      <c r="BJ75" s="306">
        <f t="shared" ref="BJ75:BJ139" ca="1" si="92">SUM(BF75:BI75)</f>
        <v>2.7320626901509</v>
      </c>
      <c r="BK75" s="306">
        <f ca="1">IF(ISERROR(OFFSET('Daten KEA'!$A$1,MATCH(BK$5,'Daten KEA'!$A:$A,0)-1,MATCH(AQ75,'Daten KEA'!$A$424:$ADO$424,0)-1)),0,OFFSET('Daten KEA'!$A$1,MATCH(BK$5,'Daten KEA'!$A:$A,0)-1,MATCH(AQ75,'Daten KEA'!$A$424:$ADO$424,0)-1))</f>
        <v>0.19149734748728101</v>
      </c>
      <c r="BL75" s="306">
        <f ca="1">IF(ISERROR(OFFSET('Daten KEA'!$A$1,MATCH(BL$5,'Daten KEA'!$A:$A,0)-1,MATCH(AR75,'Daten KEA'!$A$424:$ADO$424,0)-1)),0,OFFSET('Daten KEA'!$A$1,MATCH(BL$5,'Daten KEA'!$A:$A,0)-1,MATCH(AR75,'Daten KEA'!$A$424:$ADO$424,0)-1))</f>
        <v>0.96853345709220007</v>
      </c>
      <c r="BM75" s="306">
        <f ca="1">IF(ISERROR(OFFSET('Daten KEA'!$A$1,MATCH(BM$5,'Daten KEA'!$A:$A,0)-1,MATCH(AS75,'Daten KEA'!$A$424:$ADO$424,0)-1)),0,OFFSET('Daten KEA'!$A$1,MATCH(BM$5,'Daten KEA'!$A:$A,0)-1,MATCH(AS75,'Daten KEA'!$A$424:$ADO$424,0)-1))</f>
        <v>0.76270362310241002</v>
      </c>
      <c r="BN75" s="307">
        <f t="shared" ca="1" si="43"/>
        <v>4.6547971178327909</v>
      </c>
      <c r="BO75" s="306">
        <f ca="1">IF(ISERROR(OFFSET('Daten KEA'!$A$1,MATCH(BO$5,'Daten KEA'!$A:$A,0)-1,MATCH(AT75,'Daten KEA'!$A$424:$ADO$424,0)-1)),0,OFFSET('Daten KEA'!$A$1,MATCH(BO$5,'Daten KEA'!$A:$A,0)-1,MATCH(AT75,'Daten KEA'!$A$424:$ADO$424,0)-1))</f>
        <v>4.6547971098328</v>
      </c>
      <c r="BP75" s="305">
        <f t="shared" ca="1" si="60"/>
        <v>0.99999999828134489</v>
      </c>
      <c r="BQ75" s="308">
        <f ca="1">IF(ISERROR(OFFSET('Daten GWP'!$A$1,MATCH(BQ$5,'Daten GWP'!$A:$A,0)-1,MATCH(AM75,'Daten GWP'!$A$424:$ADO$424,0)-1)),0,OFFSET('Daten GWP'!$A$1,MATCH(BQ$5,'Daten GWP'!$A:$A,0)-1,MATCH(AM75,'Daten GWP'!$A$424:$ADO$424,0)-1))*1000</f>
        <v>164.66517999999999</v>
      </c>
      <c r="BR75" s="308">
        <f ca="1">IF(ISERROR(OFFSET('Daten GWP'!$A$1,MATCH(BR$5,'Daten GWP'!$A:$A,0)-1,MATCH(AN75,'Daten GWP'!$A$424:$ADO$424,0)-1)),0,OFFSET('Daten GWP'!$A$1,MATCH(BR$5,'Daten GWP'!$A:$A,0)-1,MATCH(AN75,'Daten GWP'!$A$424:$ADO$424,0)-1))*1000</f>
        <v>0</v>
      </c>
      <c r="BS75" s="308">
        <f ca="1">IF(ISERROR(OFFSET('Daten GWP'!$A$1,MATCH(BS$5,'Daten GWP'!$A:$A,0)-1,MATCH(AO75,'Daten GWP'!$A$424:$ADO$424,0)-1)),0,OFFSET('Daten GWP'!$A$1,MATCH(BS$5,'Daten GWP'!$A:$A,0)-1,MATCH(AO75,'Daten GWP'!$A$424:$ADO$424,0)-1))*1000</f>
        <v>32.078676000000002</v>
      </c>
      <c r="BT75" s="308">
        <f ca="1">IF(ISERROR(OFFSET('Daten GWP'!$A$1,MATCH(BT$5,'Daten GWP'!$A:$A,0)-1,MATCH(AP75,'Daten GWP'!$A$424:$ADO$424,0)-1)),0,OFFSET('Daten GWP'!$A$1,MATCH(BT$5,'Daten GWP'!$A:$A,0)-1,MATCH(AP75,'Daten GWP'!$A$424:$ADO$424,0)-1))*1000</f>
        <v>0</v>
      </c>
      <c r="BU75" s="308">
        <f t="shared" ca="1" si="61"/>
        <v>196.74385599999999</v>
      </c>
      <c r="BV75" s="308">
        <f ca="1">IF(ISERROR(OFFSET('Daten GWP'!$A$1,MATCH(BV$5,'Daten GWP'!$A:$A,0)-1,MATCH(AQ75,'Daten GWP'!$A$424:$ADO$424,0)-1)),0,OFFSET('Daten GWP'!$A$1,MATCH(BV$5,'Daten GWP'!$A:$A,0)-1,MATCH(AQ75,'Daten GWP'!$A$424:$ADO$424,0)-1))*1000</f>
        <v>6.9834880999999998</v>
      </c>
      <c r="BW75" s="308">
        <f ca="1">IF(ISERROR(OFFSET('Daten GWP'!$A$1,MATCH(BW$5,'Daten GWP'!$A:$A,0)-1,MATCH(AR75,'Daten GWP'!$A$424:$ADO$424,0)-1)),0,OFFSET('Daten GWP'!$A$1,MATCH(BW$5,'Daten GWP'!$A:$A,0)-1,MATCH(AR75,'Daten GWP'!$A$424:$ADO$424,0)-1))*1000</f>
        <v>64.569556000000006</v>
      </c>
      <c r="BX75" s="308">
        <f ca="1">IF(ISERROR(OFFSET('Daten GWP'!$A$1,MATCH(BX$5,'Daten GWP'!$A:$A,0)-1,MATCH(AS75,'Daten GWP'!$A$424:$ADO$424,0)-1)),0,OFFSET('Daten GWP'!$A$1,MATCH(BX$5,'Daten GWP'!$A:$A,0)-1,MATCH(AS75,'Daten GWP'!$A$424:$ADO$424,0)-1))*1000</f>
        <v>15.015107</v>
      </c>
      <c r="BY75" s="309">
        <f t="shared" ca="1" si="44"/>
        <v>283.31200710000002</v>
      </c>
      <c r="BZ75" s="308">
        <f ca="1">IF(ISERROR(OFFSET('Daten GWP'!$A$1,MATCH(BZ$5,'Daten GWP'!$A:$A,0)-1,MATCH(AT75,'Daten GWP'!$A$424:$ADO$424,0)-1)),0,OFFSET('Daten GWP'!$A$1,MATCH(BZ$5,'Daten GWP'!$A:$A,0)-1,MATCH(AT75,'Daten GWP'!$A$424:$ADO$424,0)-1))*1000</f>
        <v>283.31200999999999</v>
      </c>
      <c r="CA75" s="305">
        <f t="shared" ca="1" si="62"/>
        <v>1.0000000102360644</v>
      </c>
      <c r="CB75" s="310">
        <f ca="1">IF(ISERROR(OFFSET('Daten Elementary'!$A$1,MATCH(CB$5,'Daten Elementary'!$A:$A,0)-1,MATCH(AM75,'Daten Elementary'!$A$424:$ADO$424,0)-1)),0,OFFSET('Daten Elementary'!$A$1,MATCH(CB$5,'Daten Elementary'!$A:$A,0)-1,MATCH(AM75,'Daten Elementary'!$A$424:$ADO$424,0)-1))*1000000</f>
        <v>32.517631000000002</v>
      </c>
      <c r="CC75" s="310">
        <f ca="1">IF(ISERROR(OFFSET('Daten Elementary'!$A$1,MATCH(CC$5,'Daten Elementary'!$A:$A,0)-1,MATCH(AN75,'Daten Elementary'!$A$424:$ADO$424,0)-1)),0,OFFSET('Daten Elementary'!$A$1,MATCH(CC$5,'Daten Elementary'!$A:$A,0)-1,MATCH(AN75,'Daten Elementary'!$A$424:$ADO$424,0)-1))*1000000</f>
        <v>0</v>
      </c>
      <c r="CD75" s="310">
        <f ca="1">IF(ISERROR(OFFSET('Daten Elementary'!$A$1,MATCH(CD$5,'Daten Elementary'!$A:$A,0)-1,MATCH(AO75,'Daten Elementary'!$A$424:$ADO$424,0)-1)),0,OFFSET('Daten Elementary'!$A$1,MATCH(CD$5,'Daten Elementary'!$A:$A,0)-1,MATCH(AO75,'Daten Elementary'!$A$424:$ADO$424,0)-1))*1000000</f>
        <v>12.820123000000001</v>
      </c>
      <c r="CE75" s="310">
        <f ca="1">IF(ISERROR(OFFSET('Daten Elementary'!$A$1,MATCH(CE$5,'Daten Elementary'!$A:$A,0)-1,MATCH(AP75,'Daten Elementary'!$A$424:$ADO$424,0)-1)),0,OFFSET('Daten Elementary'!$A$1,MATCH(CE$5,'Daten Elementary'!$A:$A,0)-1,MATCH(AP75,'Daten Elementary'!$A$424:$ADO$424,0)-1))*1000000</f>
        <v>0</v>
      </c>
      <c r="CF75" s="310">
        <f t="shared" ca="1" si="63"/>
        <v>45.337754000000004</v>
      </c>
      <c r="CG75" s="310">
        <f ca="1">IF(ISERROR(OFFSET('Daten Elementary'!$A$1,MATCH(CG$5,'Daten Elementary'!$A:$A,0)-1,MATCH(AQ75,'Daten Elementary'!$A$424:$ADO$424,0)-1)),0,OFFSET('Daten Elementary'!$A$1,MATCH(CG$5,'Daten Elementary'!$A:$A,0)-1,MATCH(AQ75,'Daten Elementary'!$A$424:$ADO$424,0)-1))*1000000</f>
        <v>2.7524606</v>
      </c>
      <c r="CH75" s="310">
        <f ca="1">IF(ISERROR(OFFSET('Daten Elementary'!$A$1,MATCH(CH$5,'Daten Elementary'!$A:$A,0)-1,MATCH(AR75,'Daten Elementary'!$A$424:$ADO$424,0)-1)),0,OFFSET('Daten Elementary'!$A$1,MATCH(CH$5,'Daten Elementary'!$A:$A,0)-1,MATCH(AR75,'Daten Elementary'!$A$424:$ADO$424,0)-1))*1000000</f>
        <v>59.630887999999999</v>
      </c>
      <c r="CI75" s="310">
        <f ca="1">IF(ISERROR(OFFSET('Daten Elementary'!$A$1,MATCH(CI$5,'Daten Elementary'!$A:$A,0)-1,MATCH(AS75,'Daten Elementary'!$A$424:$ADO$424,0)-1)),0,OFFSET('Daten Elementary'!$A$1,MATCH(CI$5,'Daten Elementary'!$A:$A,0)-1,MATCH(AS75,'Daten Elementary'!$A$424:$ADO$424,0)-1))*1000000</f>
        <v>13.037989</v>
      </c>
      <c r="CJ75" s="311">
        <f t="shared" ca="1" si="64"/>
        <v>120.75909159999999</v>
      </c>
      <c r="CK75" s="310">
        <f ca="1">IF(ISERROR(OFFSET('Daten Elementary'!$A$1,MATCH(CK$5,'Daten Elementary'!$A:$A,0)-1,MATCH($AT75,'Daten Elementary'!$A$424:$ADO$424,0)-1)),0,OFFSET('Daten Elementary'!$A$1,MATCH(CK$5,'Daten Elementary'!$A:$A,0)-1,MATCH($AT75,'Daten Elementary'!$A$424:$ADO$424,0)-1))*1000000</f>
        <v>120.75909</v>
      </c>
      <c r="CL75" s="305">
        <f t="shared" ca="1" si="65"/>
        <v>0.99999998675048007</v>
      </c>
      <c r="CM75" s="312">
        <f ca="1">IF(ISERROR(OFFSET('Daten Elementary'!$A$1,MATCH(CM$5,'Daten Elementary'!$A:$A,0)-1,MATCH(AM75,'Daten Elementary'!$A$424:$ADO$424,0)-1)),0,OFFSET('Daten Elementary'!$A$1,MATCH(CM$5,'Daten Elementary'!$A:$A,0)-1,MATCH(AM75,'Daten Elementary'!$A$424:$ADO$424,0)-1))*1000000</f>
        <v>21.322278000000001</v>
      </c>
      <c r="CN75" s="312">
        <f ca="1">IF(ISERROR(OFFSET('Daten Elementary'!$A$1,MATCH(CN$5,'Daten Elementary'!$A:$A,0)-1,MATCH(AN75,'Daten Elementary'!$A$424:$ADO$424,0)-1)),0,OFFSET('Daten Elementary'!$A$1,MATCH(CN$5,'Daten Elementary'!$A:$A,0)-1,MATCH(AN75,'Daten Elementary'!$A$424:$ADO$424,0)-1))*1000000</f>
        <v>0</v>
      </c>
      <c r="CO75" s="312">
        <f ca="1">IF(ISERROR(OFFSET('Daten Elementary'!$A$1,MATCH(CO$5,'Daten Elementary'!$A:$A,0)-1,MATCH(AO75,'Daten Elementary'!$A$424:$ADO$424,0)-1)),0,OFFSET('Daten Elementary'!$A$1,MATCH(CO$5,'Daten Elementary'!$A:$A,0)-1,MATCH(AO75,'Daten Elementary'!$A$424:$ADO$424,0)-1))*1000000</f>
        <v>10.419122</v>
      </c>
      <c r="CP75" s="312">
        <f ca="1">IF(ISERROR(OFFSET('Daten Elementary'!$A$1,MATCH(CP$5,'Daten Elementary'!$A:$A,0)-1,MATCH(AP75,'Daten Elementary'!$A$424:$ADO$424,0)-1)),0,OFFSET('Daten Elementary'!$A$1,MATCH(CP$5,'Daten Elementary'!$A:$A,0)-1,MATCH(AP75,'Daten Elementary'!$A$424:$ADO$424,0)-1))*1000000</f>
        <v>0</v>
      </c>
      <c r="CQ75" s="312">
        <f t="shared" ca="1" si="66"/>
        <v>31.741399999999999</v>
      </c>
      <c r="CR75" s="312">
        <f ca="1">IF(ISERROR(OFFSET('Daten Elementary'!$A$1,MATCH(CR$5,'Daten Elementary'!$A:$A,0)-1,MATCH(AQ75,'Daten Elementary'!$A$424:$ADO$424,0)-1)),0,OFFSET('Daten Elementary'!$A$1,MATCH(CR$5,'Daten Elementary'!$A:$A,0)-1,MATCH(AQ75,'Daten Elementary'!$A$424:$ADO$424,0)-1))*1000000</f>
        <v>1.8420984999999999</v>
      </c>
      <c r="CS75" s="312">
        <f ca="1">IF(ISERROR(OFFSET('Daten Elementary'!$A$1,MATCH(CS$5,'Daten Elementary'!$A:$A,0)-1,MATCH(AR75,'Daten Elementary'!$A$424:$ADO$424,0)-1)),0,OFFSET('Daten Elementary'!$A$1,MATCH(CS$5,'Daten Elementary'!$A:$A,0)-1,MATCH(AR75,'Daten Elementary'!$A$424:$ADO$424,0)-1))*1000000</f>
        <v>22.872323999999999</v>
      </c>
      <c r="CT75" s="312">
        <f ca="1">IF(ISERROR(OFFSET('Daten Elementary'!$A$1,MATCH(CT$5,'Daten Elementary'!$A:$A,0)-1,MATCH(AS75,'Daten Elementary'!$A$424:$ADO$424,0)-1)),0,OFFSET('Daten Elementary'!$A$1,MATCH(CT$5,'Daten Elementary'!$A:$A,0)-1,MATCH(AS75,'Daten Elementary'!$A$424:$ADO$424,0)-1))*1000000</f>
        <v>7.3665755000000006</v>
      </c>
      <c r="CU75" s="313">
        <f t="shared" ca="1" si="67"/>
        <v>63.822398</v>
      </c>
      <c r="CV75" s="312">
        <f ca="1">IF(ISERROR(OFFSET('Daten Elementary'!$A$1,MATCH(CV$5,'Daten Elementary'!$A:$A,0)-1,MATCH($AT75,'Daten Elementary'!$A$424:$ADO$424,0)-1)),0,OFFSET('Daten Elementary'!$A$1,MATCH(CV$5,'Daten Elementary'!$A:$A,0)-1,MATCH($AT75,'Daten Elementary'!$A$424:$ADO$424,0)-1))*1000000</f>
        <v>63.822397999999993</v>
      </c>
      <c r="CW75" s="305">
        <f t="shared" ca="1" si="68"/>
        <v>0.99999999999999989</v>
      </c>
      <c r="CX75" s="314">
        <f ca="1">IF(ISERROR(OFFSET('Daten Elementary'!$A$1,MATCH(CX$5,'Daten Elementary'!$A:$A,0)-1,MATCH(AM75,'Daten Elementary'!$A$424:$ADO$424,0)-1)),0,OFFSET('Daten Elementary'!$A$1,MATCH(CX$5,'Daten Elementary'!$A:$A,0)-1,MATCH(AM75,'Daten Elementary'!$A$424:$ADO$424,0)-1))*1000000</f>
        <v>18.317108000000001</v>
      </c>
      <c r="CY75" s="314">
        <f ca="1">IF(ISERROR(OFFSET('Daten Elementary'!$A$1,MATCH(CY$5,'Daten Elementary'!$A:$A,0)-1,MATCH(AN75,'Daten Elementary'!$A$424:$ADO$424,0)-1)),0,OFFSET('Daten Elementary'!$A$1,MATCH(CY$5,'Daten Elementary'!$A:$A,0)-1,MATCH(AN75,'Daten Elementary'!$A$424:$ADO$424,0)-1))*1000000</f>
        <v>0</v>
      </c>
      <c r="CZ75" s="314">
        <f ca="1">IF(ISERROR(OFFSET('Daten Elementary'!$A$1,MATCH(CZ$5,'Daten Elementary'!$A:$A,0)-1,MATCH(AO75,'Daten Elementary'!$A$424:$ADO$424,0)-1)),0,OFFSET('Daten Elementary'!$A$1,MATCH(CZ$5,'Daten Elementary'!$A:$A,0)-1,MATCH(AO75,'Daten Elementary'!$A$424:$ADO$424,0)-1))*1000000</f>
        <v>111.03649</v>
      </c>
      <c r="DA75" s="314">
        <f ca="1">IF(ISERROR(OFFSET('Daten Elementary'!$A$1,MATCH(DA$5,'Daten Elementary'!$A:$A,0)-1,MATCH(AP75,'Daten Elementary'!$A$424:$ADO$424,0)-1)),0,OFFSET('Daten Elementary'!$A$1,MATCH(DA$5,'Daten Elementary'!$A:$A,0)-1,MATCH(AP75,'Daten Elementary'!$A$424:$ADO$424,0)-1))*1000000</f>
        <v>0</v>
      </c>
      <c r="DB75" s="314">
        <f t="shared" ca="1" si="69"/>
        <v>129.35359800000001</v>
      </c>
      <c r="DC75" s="314">
        <f ca="1">IF(ISERROR(OFFSET('Daten Elementary'!$A$1,MATCH(DC$5,'Daten Elementary'!$A:$A,0)-1,MATCH(AQ75,'Daten Elementary'!$A$424:$ADO$424,0)-1)),0,OFFSET('Daten Elementary'!$A$1,MATCH(DC$5,'Daten Elementary'!$A:$A,0)-1,MATCH(AQ75,'Daten Elementary'!$A$424:$ADO$424,0)-1))*1000000</f>
        <v>6.9738708000000003</v>
      </c>
      <c r="DD75" s="314">
        <f ca="1">IF(ISERROR(OFFSET('Daten Elementary'!$A$1,MATCH(DD$5,'Daten Elementary'!$A:$A,0)-1,MATCH(AR75,'Daten Elementary'!$A$424:$ADO$424,0)-1)),0,OFFSET('Daten Elementary'!$A$1,MATCH(DD$5,'Daten Elementary'!$A:$A,0)-1,MATCH(AR75,'Daten Elementary'!$A$424:$ADO$424,0)-1))*1000000</f>
        <v>101.38668</v>
      </c>
      <c r="DE75" s="314">
        <f ca="1">IF(ISERROR(OFFSET('Daten Elementary'!$A$1,MATCH(DE$5,'Daten Elementary'!$A:$A,0)-1,MATCH(AS75,'Daten Elementary'!$A$424:$ADO$424,0)-1)),0,OFFSET('Daten Elementary'!$A$1,MATCH(DE$5,'Daten Elementary'!$A:$A,0)-1,MATCH(AS75,'Daten Elementary'!$A$424:$ADO$424,0)-1))*1000000</f>
        <v>59.140422000000001</v>
      </c>
      <c r="DF75" s="315">
        <f t="shared" ca="1" si="70"/>
        <v>296.85457080000003</v>
      </c>
      <c r="DG75" s="314">
        <f ca="1">IF(ISERROR(OFFSET('Daten Elementary'!$A$1,MATCH(DG$5,'Daten Elementary'!$A:$A,0)-1,MATCH($AT75,'Daten Elementary'!$A$424:$ADO$424,0)-1)),0,OFFSET('Daten Elementary'!$A$1,MATCH(DG$5,'Daten Elementary'!$A:$A,0)-1,MATCH($AT75,'Daten Elementary'!$A$424:$ADO$424,0)-1))*1000000</f>
        <v>296.85456999999997</v>
      </c>
      <c r="DH75" s="305">
        <f t="shared" ca="1" si="71"/>
        <v>0.99999999730507749</v>
      </c>
      <c r="DI75" s="316">
        <f ca="1">IF(ISERROR(OFFSET('Daten Elementary'!$A$1,MATCH(DI$5,'Daten Elementary'!$A:$A,0)-1,MATCH(AM75,'Daten Elementary'!$A$424:$ADO$424,0)-1)),0,OFFSET('Daten Elementary'!$A$1,MATCH(DI$5,'Daten Elementary'!$A:$A,0)-1,MATCH(AM75,'Daten Elementary'!$A$424:$ADO$424,0)-1))*1000000</f>
        <v>607.44395000000009</v>
      </c>
      <c r="DJ75" s="316">
        <f ca="1">IF(ISERROR(OFFSET('Daten Elementary'!$A$1,MATCH(DJ$5,'Daten Elementary'!$A:$A,0)-1,MATCH(AN75,'Daten Elementary'!$A$424:$ADO$424,0)-1)),0,OFFSET('Daten Elementary'!$A$1,MATCH(DJ$5,'Daten Elementary'!$A:$A,0)-1,MATCH(AN75,'Daten Elementary'!$A$424:$ADO$424,0)-1))*1000000</f>
        <v>0</v>
      </c>
      <c r="DK75" s="316">
        <f ca="1">IF(ISERROR(OFFSET('Daten Elementary'!$A$1,MATCH(DK$5,'Daten Elementary'!$A:$A,0)-1,MATCH(AO75,'Daten Elementary'!$A$424:$ADO$424,0)-1)),0,OFFSET('Daten Elementary'!$A$1,MATCH(DK$5,'Daten Elementary'!$A:$A,0)-1,MATCH(AO75,'Daten Elementary'!$A$424:$ADO$424,0)-1))*1000000</f>
        <v>135.28828000000001</v>
      </c>
      <c r="DL75" s="316">
        <f ca="1">IF(ISERROR(OFFSET('Daten Elementary'!$A$1,MATCH(DL$5,'Daten Elementary'!$A:$A,0)-1,MATCH(AP75,'Daten Elementary'!$A$424:$ADO$424,0)-1)),0,OFFSET('Daten Elementary'!$A$1,MATCH(DL$5,'Daten Elementary'!$A:$A,0)-1,MATCH(AP75,'Daten Elementary'!$A$424:$ADO$424,0)-1))*1000000</f>
        <v>0</v>
      </c>
      <c r="DM75" s="316">
        <f t="shared" ca="1" si="72"/>
        <v>742.73223000000007</v>
      </c>
      <c r="DN75" s="316">
        <f ca="1">IF(ISERROR(OFFSET('Daten Elementary'!$A$1,MATCH(DN$5,'Daten Elementary'!$A:$A,0)-1,MATCH(AQ75,'Daten Elementary'!$A$424:$ADO$424,0)-1)),0,OFFSET('Daten Elementary'!$A$1,MATCH(DN$5,'Daten Elementary'!$A:$A,0)-1,MATCH(AQ75,'Daten Elementary'!$A$424:$ADO$424,0)-1))*1000000</f>
        <v>12.717286</v>
      </c>
      <c r="DO75" s="316">
        <f ca="1">IF(ISERROR(OFFSET('Daten Elementary'!$A$1,MATCH(DO$5,'Daten Elementary'!$A:$A,0)-1,MATCH(AR75,'Daten Elementary'!$A$424:$ADO$424,0)-1)),0,OFFSET('Daten Elementary'!$A$1,MATCH(DO$5,'Daten Elementary'!$A:$A,0)-1,MATCH(AR75,'Daten Elementary'!$A$424:$ADO$424,0)-1))*1000000</f>
        <v>117.34109000000001</v>
      </c>
      <c r="DP75" s="316">
        <f ca="1">IF(ISERROR(OFFSET('Daten Elementary'!$A$1,MATCH(DP$5,'Daten Elementary'!$A:$A,0)-1,MATCH(AS75,'Daten Elementary'!$A$424:$ADO$424,0)-1)),0,OFFSET('Daten Elementary'!$A$1,MATCH(DP$5,'Daten Elementary'!$A:$A,0)-1,MATCH(AS75,'Daten Elementary'!$A$424:$ADO$424,0)-1))*1000000</f>
        <v>66.746082999999999</v>
      </c>
      <c r="DQ75" s="317">
        <f t="shared" ca="1" si="73"/>
        <v>939.53668900000002</v>
      </c>
      <c r="DR75" s="316">
        <f ca="1">IF(ISERROR(OFFSET('Daten Elementary'!$A$1,MATCH(DR$5,'Daten Elementary'!$A:$A,0)-1,MATCH($AT75,'Daten Elementary'!$A$424:$ADO$424,0)-1)),0,OFFSET('Daten Elementary'!$A$1,MATCH(DR$5,'Daten Elementary'!$A:$A,0)-1,MATCH($AT75,'Daten Elementary'!$A$424:$ADO$424,0)-1))*1000000</f>
        <v>939.5367</v>
      </c>
      <c r="DS75" s="305">
        <f t="shared" ca="1" si="74"/>
        <v>1.0000000117078982</v>
      </c>
      <c r="DT75" s="318">
        <f ca="1">IF(ISERROR(OFFSET('Daten UBP13'!$A$1,MATCH(DT$5,'Daten UBP13'!$A:$A,0)-1,MATCH(AM75,'Daten UBP13'!$A$424:$AEG$424,0)-1)),0,OFFSET('Daten UBP13'!$A$1,MATCH(DT$5,'Daten UBP13'!$A:$A,0)-1,MATCH(AM75,'Daten UBP13'!$A$424:$AEG$424,0)-1))</f>
        <v>132.35115999999999</v>
      </c>
      <c r="DU75" s="318">
        <f ca="1">IF(ISERROR(OFFSET('Daten UBP13'!$A$1,MATCH(DU$5,'Daten UBP13'!$A:$A,0)-1,MATCH(AN75,'Daten UBP13'!$A$424:$AEG$424,0)-1)),0,OFFSET('Daten UBP13'!$A$1,MATCH(DU$5,'Daten UBP13'!$A:$A,0)-1,MATCH(AN75,'Daten UBP13'!$A$424:$AEG$424,0)-1))</f>
        <v>0</v>
      </c>
      <c r="DV75" s="318">
        <f ca="1">IF(ISERROR(OFFSET('Daten UBP13'!$A$1,MATCH(DV$5,'Daten UBP13'!$A:$A,0)-1,MATCH(AO75,'Daten UBP13'!$A$424:$AEG$424,0)-1)),0,OFFSET('Daten UBP13'!$A$1,MATCH(DV$5,'Daten UBP13'!$A:$A,0)-1,MATCH(AO75,'Daten UBP13'!$A$424:$AEG$424,0)-1))</f>
        <v>67.006557999999998</v>
      </c>
      <c r="DW75" s="318">
        <f ca="1">IF(ISERROR(OFFSET('Daten UBP13'!$A$1,MATCH(DW$5,'Daten UBP13'!$A:$A,0)-1,MATCH(AP75,'Daten UBP13'!$A$424:$AEG$424,0)-1)),0,OFFSET('Daten UBP13'!$A$1,MATCH(DW$5,'Daten UBP13'!$A:$A,0)-1,MATCH(AP75,'Daten UBP13'!$A$424:$AEG$424,0)-1))</f>
        <v>0</v>
      </c>
      <c r="DX75" s="318">
        <f t="shared" ca="1" si="75"/>
        <v>199.35771799999998</v>
      </c>
      <c r="DY75" s="318">
        <f ca="1">IF(ISERROR(OFFSET('Daten UBP13'!$A$1,MATCH(DY$5,'Daten UBP13'!$A:$A,0)-1,MATCH(AQ75,'Daten UBP13'!$A$424:$AEG$424,0)-1)),0,OFFSET('Daten UBP13'!$A$1,MATCH(DY$5,'Daten UBP13'!$A:$A,0)-1,MATCH(AQ75,'Daten UBP13'!$A$424:$AEG$424,0)-1))</f>
        <v>10.229474</v>
      </c>
      <c r="DZ75" s="318">
        <f ca="1">IF(ISERROR(OFFSET('Daten UBP13'!$A$1,MATCH(DZ$5,'Daten UBP13'!$A:$A,0)-1,MATCH(AR75,'Daten UBP13'!$A$424:$AEG$424,0)-1)),0,OFFSET('Daten UBP13'!$A$1,MATCH(DZ$5,'Daten UBP13'!$A:$A,0)-1,MATCH(AR75,'Daten UBP13'!$A$424:$AEG$424,0)-1))</f>
        <v>117.93702999999999</v>
      </c>
      <c r="EA75" s="318">
        <f ca="1">IF(ISERROR(OFFSET('Daten UBP13'!$A$1,MATCH(EA$5,'Daten UBP13'!$A:$A,0)-1,MATCH(AS75,'Daten UBP13'!$A$424:$AEG$424,0)-1)),0,OFFSET('Daten UBP13'!$A$1,MATCH(EA$5,'Daten UBP13'!$A:$A,0)-1,MATCH(AS75,'Daten UBP13'!$A$424:$AEG$424,0)-1))</f>
        <v>38.914304000000001</v>
      </c>
      <c r="EB75" s="319">
        <f t="shared" ca="1" si="76"/>
        <v>366.43852600000002</v>
      </c>
      <c r="EC75" s="318">
        <f ca="1">IF(ISERROR(OFFSET('Daten UBP13'!$A$1,MATCH(EC$5,'Daten UBP13'!$A:$A,0)-1,MATCH(AT75,'Daten UBP13'!$A$424:$AEG$424,0)-1)),0,OFFSET('Daten UBP13'!$A$1,MATCH(EC$5,'Daten UBP13'!$A:$A,0)-1,MATCH(AT75,'Daten UBP13'!$A$424:$AEG$424,0)-1))</f>
        <v>366.43853999999999</v>
      </c>
      <c r="ED75" s="305">
        <f t="shared" ca="1" si="77"/>
        <v>1.0000000382055896</v>
      </c>
      <c r="EE75" s="320">
        <f ca="1">IF(ISERROR(OFFSET('Daten ReCiPe'!$A$1,MATCH(EE$5,'Daten ReCiPe'!$A:$A,0)-1,MATCH(AM75,'Daten ReCiPe'!$A$424:$ADO$424,0)-1)),0,OFFSET('Daten ReCiPe'!$A$1,MATCH(EE$5,'Daten ReCiPe'!$A:$A,0)-1,MATCH(AM75,'Daten ReCiPe'!$A$424:$ADO$424,0)-1))*1000</f>
        <v>8.9093596999999995</v>
      </c>
      <c r="EF75" s="320">
        <f ca="1">IF(ISERROR(OFFSET('Daten ReCiPe'!$A$1,MATCH(EF$5,'Daten ReCiPe'!$A:$A,0)-1,MATCH(AN75,'Daten ReCiPe'!$A$424:$ADO$424,0)-1)),0,OFFSET('Daten ReCiPe'!$A$1,MATCH(EF$5,'Daten ReCiPe'!$A:$A,0)-1,MATCH(AN75,'Daten ReCiPe'!$A$424:$ADO$424,0)-1))*1000</f>
        <v>0</v>
      </c>
      <c r="EG75" s="320">
        <f ca="1">IF(ISERROR(OFFSET('Daten ReCiPe'!$A$1,MATCH(EG$5,'Daten ReCiPe'!$A:$A,0)-1,MATCH(AO75,'Daten ReCiPe'!$A$424:$ADO$424,0)-1)),0,OFFSET('Daten ReCiPe'!$A$1,MATCH(EG$5,'Daten ReCiPe'!$A:$A,0)-1,MATCH(AO75,'Daten ReCiPe'!$A$424:$ADO$424,0)-1))*1000</f>
        <v>10.582895000000001</v>
      </c>
      <c r="EH75" s="320">
        <f ca="1">IF(ISERROR(OFFSET('Daten ReCiPe'!$A$1,MATCH(EH$5,'Daten ReCiPe'!$A:$A,0)-1,MATCH(AP75,'Daten ReCiPe'!$A$424:$ADO$424,0)-1)),0,OFFSET('Daten ReCiPe'!$A$1,MATCH(EH$5,'Daten ReCiPe'!$A:$A,0)-1,MATCH(AP75,'Daten ReCiPe'!$A$424:$ADO$424,0)-1))*1000</f>
        <v>0</v>
      </c>
      <c r="EI75" s="320">
        <f t="shared" ca="1" si="78"/>
        <v>19.4922547</v>
      </c>
      <c r="EJ75" s="320">
        <f ca="1">IF(ISERROR(OFFSET('Daten ReCiPe'!$A$1,MATCH(EJ$5,'Daten ReCiPe'!$A:$A,0)-1,MATCH(AQ75,'Daten ReCiPe'!$A$424:$ADO$424,0)-1)),0,OFFSET('Daten ReCiPe'!$A$1,MATCH(EJ$5,'Daten ReCiPe'!$A:$A,0)-1,MATCH(AQ75,'Daten ReCiPe'!$A$424:$ADO$424,0)-1))*1000</f>
        <v>0.93718646000000005</v>
      </c>
      <c r="EK75" s="320">
        <f ca="1">IF(ISERROR(OFFSET('Daten ReCiPe'!$A$1,MATCH(EK$5,'Daten ReCiPe'!$A:$A,0)-1,MATCH(AR75,'Daten ReCiPe'!$A$424:$ADO$424,0)-1)),0,OFFSET('Daten ReCiPe'!$A$1,MATCH(EK$5,'Daten ReCiPe'!$A:$A,0)-1,MATCH(AR75,'Daten ReCiPe'!$A$424:$ADO$424,0)-1))*1000</f>
        <v>8.1688033999999998</v>
      </c>
      <c r="EL75" s="320">
        <f ca="1">IF(ISERROR(OFFSET('Daten ReCiPe'!$A$1,MATCH(EL$5,'Daten ReCiPe'!$A:$A,0)-1,MATCH(AS75,'Daten ReCiPe'!$A$424:$ADO$424,0)-1)),0,OFFSET('Daten ReCiPe'!$A$1,MATCH(EL$5,'Daten ReCiPe'!$A:$A,0)-1,MATCH(AS75,'Daten ReCiPe'!$A$424:$ADO$424,0)-1))*1000</f>
        <v>2.1211861999999999</v>
      </c>
      <c r="EM75" s="321">
        <f t="shared" ca="1" si="79"/>
        <v>30.719430759999998</v>
      </c>
      <c r="EN75" s="320">
        <f ca="1">IF(ISERROR(OFFSET('Daten ReCiPe'!$A$1,MATCH(EN$5,'Daten ReCiPe'!$A:$A,0)-1,MATCH(AT75,'Daten ReCiPe'!$A$424:$ADO$424,0)-1)),0,OFFSET('Daten ReCiPe'!$A$1,MATCH(EN$5,'Daten ReCiPe'!$A:$A,0)-1,MATCH(AT75,'Daten ReCiPe'!$A$424:$ADO$424,0)-1))*1000</f>
        <v>30.719431</v>
      </c>
      <c r="EO75" s="305">
        <f t="shared" ca="1" si="80"/>
        <v>1.0000000078126448</v>
      </c>
      <c r="EP75" s="322">
        <f ca="1">IF(ISERROR(OFFSET('Daten Elementary'!$A$1,MATCH(EP$5,'Daten Elementary'!$A:$A,0)-1,MATCH(AM75,'Daten Elementary'!$A$424:$ADO$424,0)-1)),0,OFFSET('Daten Elementary'!$A$1,MATCH(EP$5,'Daten Elementary'!$A:$A,0)-1,MATCH(AM75,'Daten Elementary'!$A$424:$ADO$424,0)-1))*1000000</f>
        <v>1.1313596000000001</v>
      </c>
      <c r="EQ75" s="322">
        <f ca="1">IF(ISERROR(OFFSET('Daten Elementary'!$A$1,MATCH(EQ$5,'Daten Elementary'!$A:$A,0)-1,MATCH(AN75,'Daten Elementary'!$A$424:$ADO$424,0)-1)),0,OFFSET('Daten Elementary'!$A$1,MATCH(EQ$5,'Daten Elementary'!$A:$A,0)-1,MATCH(AN75,'Daten Elementary'!$A$424:$ADO$424,0)-1))*1000000</f>
        <v>0</v>
      </c>
      <c r="ER75" s="322">
        <f ca="1">IF(ISERROR(OFFSET('Daten Elementary'!$A$1,MATCH(ER$5,'Daten Elementary'!$A:$A,0)-1,MATCH(AO75,'Daten Elementary'!$A$424:$ADO$424,0)-1)),0,OFFSET('Daten Elementary'!$A$1,MATCH(ER$5,'Daten Elementary'!$A:$A,0)-1,MATCH(AO75,'Daten Elementary'!$A$424:$ADO$424,0)-1))*1000000</f>
        <v>300.79270000000002</v>
      </c>
      <c r="ES75" s="322">
        <f ca="1">IF(ISERROR(OFFSET('Daten Elementary'!$A$1,MATCH(ES$5,'Daten Elementary'!$A:$A,0)-1,MATCH(AP75,'Daten Elementary'!$A$424:$ADO$424,0)-1)),0,OFFSET('Daten Elementary'!$A$1,MATCH(ES$5,'Daten Elementary'!$A:$A,0)-1,MATCH(AP75,'Daten Elementary'!$A$424:$ADO$424,0)-1))*1000000</f>
        <v>0</v>
      </c>
      <c r="ET75" s="322">
        <f t="shared" ca="1" si="81"/>
        <v>301.92405960000002</v>
      </c>
      <c r="EU75" s="322">
        <f ca="1">IF(ISERROR(OFFSET('Daten Elementary'!$A$1,MATCH(EU$5,'Daten Elementary'!$A:$A,0)-1,MATCH(AQ75,'Daten Elementary'!$A$424:$ADO$424,0)-1)),0,OFFSET('Daten Elementary'!$A$1,MATCH(EU$5,'Daten Elementary'!$A:$A,0)-1,MATCH(AQ75,'Daten Elementary'!$A$424:$ADO$424,0)-1))*1000000</f>
        <v>21.451729999999998</v>
      </c>
      <c r="EV75" s="322">
        <f ca="1">IF(ISERROR(OFFSET('Daten Elementary'!$A$1,MATCH(EV$5,'Daten Elementary'!$A:$A,0)-1,MATCH(AR75,'Daten Elementary'!$A$424:$ADO$424,0)-1)),0,OFFSET('Daten Elementary'!$A$1,MATCH(EV$5,'Daten Elementary'!$A:$A,0)-1,MATCH(AR75,'Daten Elementary'!$A$424:$ADO$424,0)-1))*1000000</f>
        <v>233.26946000000001</v>
      </c>
      <c r="EW75" s="322">
        <f ca="1">IF(ISERROR(OFFSET('Daten Elementary'!$A$1,MATCH(EW$5,'Daten Elementary'!$A:$A,0)-1,MATCH(AS75,'Daten Elementary'!$A$424:$ADO$424,0)-1)),0,OFFSET('Daten Elementary'!$A$1,MATCH(EW$5,'Daten Elementary'!$A:$A,0)-1,MATCH(AS75,'Daten Elementary'!$A$424:$ADO$424,0)-1))*1000000</f>
        <v>35.685578999999997</v>
      </c>
      <c r="EX75" s="323">
        <f t="shared" ca="1" si="82"/>
        <v>592.33082860000002</v>
      </c>
      <c r="EY75" s="322">
        <f ca="1">IF(ISERROR(OFFSET('Daten Elementary'!$A$1,MATCH(EY$5,'Daten Elementary'!$A:$A,0)-1,MATCH($AT75,'Daten Elementary'!$A$424:$ADO$424,0)-1)),0,OFFSET('Daten Elementary'!$A$1,MATCH(EY$5,'Daten Elementary'!$A:$A,0)-1,MATCH($AT75,'Daten Elementary'!$A$424:$ADO$424,0)-1))*1000000</f>
        <v>592.33082999999999</v>
      </c>
      <c r="EZ75" s="305">
        <f t="shared" ca="1" si="83"/>
        <v>1.000000002363544</v>
      </c>
      <c r="FA75" s="314">
        <f ca="1">IF(ISERROR(OFFSET('Daten Elementary'!$A$1,MATCH(FA$5,'Daten Elementary'!$A:$A,0)-1,MATCH(AM75,'Daten Elementary'!$A$424:$ADO$424,0)-1)),0,OFFSET('Daten Elementary'!$A$1,MATCH(FA$5,'Daten Elementary'!$A:$A,0)-1,MATCH(AM75,'Daten Elementary'!$A$424:$ADO$424,0)-1))*1000</f>
        <v>156.83841000000001</v>
      </c>
      <c r="FB75" s="314">
        <f ca="1">IF(ISERROR(OFFSET('Daten Elementary'!$A$1,MATCH(FB$5,'Daten Elementary'!$A:$A,0)-1,MATCH(AN75,'Daten Elementary'!$A$424:$ADO$424,0)-1)),0,OFFSET('Daten Elementary'!$A$1,MATCH(FB$5,'Daten Elementary'!$A:$A,0)-1,MATCH(AN75,'Daten Elementary'!$A$424:$ADO$424,0)-1))*1000</f>
        <v>0</v>
      </c>
      <c r="FC75" s="314">
        <f ca="1">IF(ISERROR(OFFSET('Daten Elementary'!$A$1,MATCH(FC$5,'Daten Elementary'!$A:$A,0)-1,MATCH(AO75,'Daten Elementary'!$A$424:$ADO$424,0)-1)),0,OFFSET('Daten Elementary'!$A$1,MATCH(FC$5,'Daten Elementary'!$A:$A,0)-1,MATCH(AO75,'Daten Elementary'!$A$424:$ADO$424,0)-1))*1000</f>
        <v>26.206191</v>
      </c>
      <c r="FD75" s="314">
        <f ca="1">IF(ISERROR(OFFSET('Daten Elementary'!$A$1,MATCH(FD$5,'Daten Elementary'!$A:$A,0)-1,MATCH(AP75,'Daten Elementary'!$A$424:$ADO$424,0)-1)),0,OFFSET('Daten Elementary'!$A$1,MATCH(FD$5,'Daten Elementary'!$A:$A,0)-1,MATCH(AP75,'Daten Elementary'!$A$424:$ADO$424,0)-1))*1000</f>
        <v>0</v>
      </c>
      <c r="FE75" s="314">
        <f t="shared" ca="1" si="84"/>
        <v>183.044601</v>
      </c>
      <c r="FF75" s="314">
        <f ca="1">IF(ISERROR(OFFSET('Daten Elementary'!$A$1,MATCH(FF$5,'Daten Elementary'!$A:$A,0)-1,MATCH(AQ75,'Daten Elementary'!$A$424:$ADO$424,0)-1)),0,OFFSET('Daten Elementary'!$A$1,MATCH(FF$5,'Daten Elementary'!$A:$A,0)-1,MATCH(AQ75,'Daten Elementary'!$A$424:$ADO$424,0)-1))*1000</f>
        <v>6.2679881000000002</v>
      </c>
      <c r="FG75" s="314">
        <f ca="1">IF(ISERROR(OFFSET('Daten Elementary'!$A$1,MATCH(FG$5,'Daten Elementary'!$A:$A,0)-1,MATCH(AR75,'Daten Elementary'!$A$424:$ADO$424,0)-1)),0,OFFSET('Daten Elementary'!$A$1,MATCH(FG$5,'Daten Elementary'!$A:$A,0)-1,MATCH(AR75,'Daten Elementary'!$A$424:$ADO$424,0)-1))*1000</f>
        <v>57.885232000000002</v>
      </c>
      <c r="FH75" s="314">
        <f ca="1">IF(ISERROR(OFFSET('Daten Elementary'!$A$1,MATCH(FH$5,'Daten Elementary'!$A:$A,0)-1,MATCH(AS75,'Daten Elementary'!$A$424:$ADO$424,0)-1)),0,OFFSET('Daten Elementary'!$A$1,MATCH(FH$5,'Daten Elementary'!$A:$A,0)-1,MATCH(AS75,'Daten Elementary'!$A$424:$ADO$424,0)-1))*1000</f>
        <v>13.507671</v>
      </c>
      <c r="FI75" s="315">
        <f t="shared" ca="1" si="85"/>
        <v>260.70549210000001</v>
      </c>
      <c r="FJ75" s="314">
        <f ca="1">IF(ISERROR(OFFSET('Daten Elementary'!$A$1,MATCH(FJ$5,'Daten Elementary'!$A:$A,0)-1,MATCH($AT75,'Daten Elementary'!$A$424:$ADO$424,0)-1)),0,OFFSET('Daten Elementary'!$A$1,MATCH(FJ$5,'Daten Elementary'!$A:$A,0)-1,MATCH($AT75,'Daten Elementary'!$A$424:$ADO$424,0)-1))*1000</f>
        <v>260.70549</v>
      </c>
      <c r="FK75" s="305">
        <f t="shared" ca="1" si="86"/>
        <v>0.99999999194493372</v>
      </c>
      <c r="FL75" s="314">
        <f ca="1">IF(ISERROR(OFFSET('Daten Elementary'!$A$1,MATCH(FL$5,'Daten Elementary'!$A:$A,0)-1,MATCH(AM75,'Daten Elementary'!$A$424:$ADO$424,0)-1)),0,OFFSET('Daten Elementary'!$A$1,MATCH(FL$5,'Daten Elementary'!$A:$A,0)-1,MATCH(AM75,'Daten Elementary'!$A$424:$ADO$424,0)-1))</f>
        <v>0</v>
      </c>
      <c r="FM75" s="314">
        <f ca="1">IF(ISERROR(OFFSET('Daten Elementary'!$A$1,MATCH(FM$5,'Daten Elementary'!$A:$A,0)-1,MATCH(AN75,'Daten Elementary'!$A$424:$ADO$424,0)-1)),0,OFFSET('Daten Elementary'!$A$1,MATCH(FM$5,'Daten Elementary'!$A:$A,0)-1,MATCH(AN75,'Daten Elementary'!$A$424:$ADO$424,0)-1))</f>
        <v>0</v>
      </c>
      <c r="FN75" s="314">
        <f ca="1">IF(ISERROR(OFFSET('Daten Elementary'!$A$1,MATCH(FN$5,'Daten Elementary'!$A:$A,0)-1,MATCH(AO75,'Daten Elementary'!$A$424:$ADO$424,0)-1)),0,OFFSET('Daten Elementary'!$A$1,MATCH(FN$5,'Daten Elementary'!$A:$A,0)-1,MATCH(AO75,'Daten Elementary'!$A$424:$ADO$424,0)-1))</f>
        <v>0</v>
      </c>
      <c r="FO75" s="314">
        <f ca="1">IF(ISERROR(OFFSET('Daten Elementary'!$A$1,MATCH(FO$5,'Daten Elementary'!$A:$A,0)-1,MATCH(AP75,'Daten Elementary'!$A$424:$ADO$424,0)-1)),0,OFFSET('Daten Elementary'!$A$1,MATCH(FO$5,'Daten Elementary'!$A:$A,0)-1,MATCH(AP75,'Daten Elementary'!$A$424:$ADO$424,0)-1))</f>
        <v>0</v>
      </c>
      <c r="FP75" s="314">
        <f t="shared" ca="1" si="87"/>
        <v>0</v>
      </c>
      <c r="FQ75" s="314">
        <f ca="1">IF(ISERROR(OFFSET('Daten Elementary'!$A$1,MATCH(FQ$5,'Daten Elementary'!$A:$A,0)-1,MATCH(AQ75,'Daten Elementary'!$A$424:$ADO$424,0)-1)),0,OFFSET('Daten Elementary'!$A$1,MATCH(FQ$5,'Daten Elementary'!$A:$A,0)-1,MATCH(AQ75,'Daten Elementary'!$A$424:$ADO$424,0)-1))</f>
        <v>0</v>
      </c>
      <c r="FR75" s="314">
        <f ca="1">IF(ISERROR(OFFSET('Daten Elementary'!$A$1,MATCH(FR$5,'Daten Elementary'!$A:$A,0)-1,MATCH(AR75,'Daten Elementary'!$A$424:$ADO$424,0)-1)),0,OFFSET('Daten Elementary'!$A$1,MATCH(FR$5,'Daten Elementary'!$A:$A,0)-1,MATCH(AR75,'Daten Elementary'!$A$424:$ADO$424,0)-1))</f>
        <v>0</v>
      </c>
      <c r="FS75" s="314">
        <f ca="1">IF(ISERROR(OFFSET('Daten Elementary'!$A$1,MATCH(FS$5,'Daten Elementary'!$A:$A,0)-1,MATCH(AS75,'Daten Elementary'!$A$424:$ADO$424,0)-1)),0,OFFSET('Daten Elementary'!$A$1,MATCH(FS$5,'Daten Elementary'!$A:$A,0)-1,MATCH(AS75,'Daten Elementary'!$A$424:$ADO$424,0)-1))</f>
        <v>0</v>
      </c>
      <c r="FT75" s="315">
        <f t="shared" ca="1" si="88"/>
        <v>0</v>
      </c>
      <c r="FU75" s="314">
        <f ca="1">IF(ISERROR(OFFSET('Daten Elementary'!$A$1,MATCH(FU$5,'Daten Elementary'!$A:$A,0)-1,MATCH($AT75,'Daten Elementary'!$A$424:$ADO$424,0)-1)),0,OFFSET('Daten Elementary'!$A$1,MATCH(FU$5,'Daten Elementary'!$A:$A,0)-1,MATCH($AT75,'Daten Elementary'!$A$424:$ADO$424,0)-1))</f>
        <v>0</v>
      </c>
      <c r="FV75" s="305">
        <f t="shared" ca="1" si="89"/>
        <v>0</v>
      </c>
      <c r="FW75" s="324"/>
      <c r="FX75" s="231" t="str">
        <f t="shared" si="90"/>
        <v>Personenwagen, Diesel (durchschnittliche Flotte)</v>
      </c>
      <c r="FY75" s="231" t="str">
        <f t="shared" si="55"/>
        <v>Personenwagen</v>
      </c>
      <c r="FZ75" s="231" t="str">
        <f t="shared" si="56"/>
        <v>, Diesel</v>
      </c>
      <c r="GA75" s="231" t="str">
        <f t="shared" si="57"/>
        <v xml:space="preserve"> (durchschnittliche Flotte)</v>
      </c>
      <c r="GB75" s="231"/>
    </row>
    <row r="76" spans="1:184" ht="16.5" hidden="1" customHeight="1" outlineLevel="1">
      <c r="A76" s="364"/>
      <c r="B76" s="376"/>
      <c r="C76" s="359" t="s">
        <v>385</v>
      </c>
      <c r="D76" s="359" t="s">
        <v>24</v>
      </c>
      <c r="E76" s="363" t="s">
        <v>25</v>
      </c>
      <c r="F76" s="102">
        <v>1.6</v>
      </c>
      <c r="G76" s="33">
        <v>5</v>
      </c>
      <c r="H76" s="91">
        <f t="shared" si="91"/>
        <v>0.32</v>
      </c>
      <c r="I76" s="99">
        <v>6.5662281619341343</v>
      </c>
      <c r="J76" s="189"/>
      <c r="K76" s="100">
        <v>1700</v>
      </c>
      <c r="L76" s="86"/>
      <c r="M76" s="86"/>
      <c r="N76" s="38" t="s">
        <v>99</v>
      </c>
      <c r="O76" s="6">
        <f ca="1">(IF(ISERROR(INDEX(INDIRECT($D$268),MATCH($AM76,$AM$4:$AM$275,0),MATCH(O$304,INDIRECT($E$268),0))*$I76/$AD76),0,INDEX(INDIRECT($D$268),MATCH($AM76,$AM$4:$AM$275,0),MATCH(O$304,INDIRECT($E$268),0))*$I76/$AD76)+IF(ISERROR(INDEX(INDIRECT($D$268),MATCH($AN76,$AN$4:$AN$275,0),MATCH(O$305,INDIRECT($E$268),0))*$J76/$AE76),0,INDEX(INDIRECT($D$268),MATCH($AN76,$AN$4:$AN$275,0),MATCH(O$305,INDIRECT($E$268),0))*$J76/$AE76))*$AC76/$F76</f>
        <v>115.49967010175753</v>
      </c>
      <c r="P76" s="6">
        <f ca="1">(IF(ISERROR(INDEX(INDIRECT($D$268),MATCH($AO76,$AO$4:$AO$275,0),MATCH(P$304,INDIRECT($E$268),0))*$I76/$AD76),0,INDEX(INDIRECT($D$268),MATCH($AO76,$AO$4:$AO$275,0),MATCH(P$304,INDIRECT($E$268),0))*$I76/$AD76)+IF(ISERROR(INDEX(INDIRECT($D$268),MATCH($AP76,$AP$4:$AP$275,0),MATCH(P$305,INDIRECT($E$268),0))*$J76/$AE76),0,INDEX(INDIRECT($D$268),MATCH($AP76,$AP$4:$AP$275,0),MATCH(P$305,INDIRECT($E$268),0))*$J76/$AE76))*$AC76/$F76</f>
        <v>22.414845362978511</v>
      </c>
      <c r="Q76" s="6">
        <f ca="1">INDEX(INDIRECT($D$268),MATCH($AQ76,$AQ$4:$AQ$284,0),MATCH(Q$4,INDIRECT($E$268),0))*$K76*$AC76/$F76/$AF76</f>
        <v>4.2698847539062497</v>
      </c>
      <c r="R76" s="6">
        <f ca="1">INDEX(INDIRECT($D$268),MATCH($AR76,$AR$4:$AR$284,0),MATCH(R$4,INDIRECT($E$268),0))*$K76*$AC76/$F76/$AF76</f>
        <v>39.506191093749997</v>
      </c>
      <c r="S76" s="6">
        <f ca="1">INDEX(INDIRECT($D$268),MATCH($AS76,$AS$4:$AS$284,0),MATCH(S$4,INDIRECT($E$268),0))*$K76*$AC76/$F76/$AF76</f>
        <v>9.5352329296874991</v>
      </c>
      <c r="T76" s="7">
        <f t="shared" ca="1" si="53"/>
        <v>191.2258242420798</v>
      </c>
      <c r="U76" s="6">
        <f>IF($B$268=6,(IF(OR(AJ76="Benzin",AJ76="Diesel"),$AK76*INDEX('DIN EN 16258'!$I:$I,MATCH('mobitool-Faktoren v2.0'!$AI76,'DIN EN 16258'!$A:$A,0))*$I76/$AD76+$AL76*INDEX('DIN EN 16258'!$I:$I,MATCH('mobitool-Faktoren v2.0'!$AJ76,'DIN EN 16258'!$A:$A,0))*$I76/$AD76,IF(ISERROR($AK76*INDEX('DIN EN 16258'!$I:$I,MATCH('mobitool-Faktoren v2.0'!$AI76,'DIN EN 16258'!$A:$A,0))*$I76/$AD76),0,$AK76*INDEX('DIN EN 16258'!$I:$I,MATCH('mobitool-Faktoren v2.0'!$AI76,'DIN EN 16258'!$A:$A,0))*$I76/$AD76)+IF(ISERROR($AL76*INDEX('DIN EN 16258'!$I:$I,MATCH('mobitool-Faktoren v2.0'!$AJ76,'DIN EN 16258'!$A:$A,0))*$J76/$AE76),0,$AL76*INDEX('DIN EN 16258'!$I:$I,MATCH('mobitool-Faktoren v2.0'!$AJ76,'DIN EN 16258'!$A:$A,0))*$J76/$AE76)))*1000,
IF($B$268=1,(IF(OR(AJ76="Benzin",AJ76="Diesel"),$AK76*INDEX('DIN EN 16258'!$D:$D,MATCH('mobitool-Faktoren v2.0'!$AI76,'DIN EN 16258'!$A:$A,0))*$I76/$AD76+$AL76*INDEX('DIN EN 16258'!$D:$D,MATCH('mobitool-Faktoren v2.0'!$AJ76,'DIN EN 16258'!$A:$A,0))*$I76/$AD76,IF(ISERROR($AK76*INDEX('DIN EN 16258'!$D:$D,MATCH('mobitool-Faktoren v2.0'!$AI76,'DIN EN 16258'!$A:$A,0))*$I76/$AD76),0,$AK76*INDEX('DIN EN 16258'!$D:$D,MATCH('mobitool-Faktoren v2.0'!$AI76,'DIN EN 16258'!$A:$A,0))*$I76/$AD76)+IF(ISERROR($AL76*INDEX('DIN EN 16258'!$D:$D,MATCH('mobitool-Faktoren v2.0'!$AJ76,'DIN EN 16258'!$A:$A,0))*$J76/$AE76),0,$AL76*INDEX('DIN EN 16258'!$D:$D,MATCH('mobitool-Faktoren v2.0'!$AJ76,'DIN EN 16258'!$A:$A,0))*$J76/$AE76))),0))*$AC76/$F76</f>
        <v>110.65827758735875</v>
      </c>
      <c r="V76" s="6">
        <f>IF($B$268=6,(IF(OR(AJ76="Benzin",AJ76="Diesel"),$AK76*INDEX('DIN EN 16258'!$L:$L,MATCH('mobitool-Faktoren v2.0'!$AI76,'DIN EN 16258'!$A:$A,0))*$I76/$AD76+$AL76*INDEX('DIN EN 16258'!$L:$L,MATCH('mobitool-Faktoren v2.0'!$AJ76,'DIN EN 16258'!$A:$A,0))*$I76/$AD76,IF(ISERROR($AK76*INDEX('DIN EN 16258'!$L:$L,MATCH('mobitool-Faktoren v2.0'!$AI76,'DIN EN 16258'!$A:$A,0))*$I76/$AD76),0,$AK76*INDEX('DIN EN 16258'!$L:$L,MATCH('mobitool-Faktoren v2.0'!$AI76,'DIN EN 16258'!$A:$A,0))*$I76/$AD76)+IF(ISERROR($AL76*INDEX('DIN EN 16258'!$L:$L,MATCH('mobitool-Faktoren v2.0'!$AJ76,'DIN EN 16258'!$A:$A,0))*$J76/$AE76),0,$AL76*INDEX('DIN EN 16258'!$L:$L,MATCH('mobitool-Faktoren v2.0'!$AJ76,'DIN EN 16258'!$A:$A,0))*$J76/$AE76)))*1000,
IF($B$268=1,(IF(OR(AJ76="Benzin",AJ76="Diesel"),$AK76*INDEX('DIN EN 16258'!$F:$F,MATCH('mobitool-Faktoren v2.0'!$AI76,'DIN EN 16258'!$A:$A,0))*$I76/$AD76+$AL76*INDEX('DIN EN 16258'!$F:$F,MATCH('mobitool-Faktoren v2.0'!$AJ76,'DIN EN 16258'!$A:$A,0))*$I76/$AD76,IF(ISERROR($AK76*INDEX('DIN EN 16258'!$F:$F,MATCH('mobitool-Faktoren v2.0'!$AI76,'DIN EN 16258'!$A:$A,0))*$I76/$AD76),0,$AK76*INDEX('DIN EN 16258'!$F:$F,MATCH('mobitool-Faktoren v2.0'!$AI76,'DIN EN 16258'!$A:$A,0))*$I76/$AD76)+IF(ISERROR($AL76*INDEX('DIN EN 16258'!$F:$F,MATCH('mobitool-Faktoren v2.0'!$AJ76,'DIN EN 16258'!$A:$A,0))*$J76/$AE76),0,$AL76*INDEX('DIN EN 16258'!$F:$F,MATCH('mobitool-Faktoren v2.0'!$AJ76,'DIN EN 16258'!$A:$A,0))*$J76/$AE76))),0))*$AC76/$F76</f>
        <v>134.44463632109009</v>
      </c>
      <c r="W76" s="39" t="s">
        <v>672</v>
      </c>
      <c r="X76" s="39" t="s">
        <v>162</v>
      </c>
      <c r="Y76" s="336">
        <v>3</v>
      </c>
      <c r="Z76" s="336">
        <v>25</v>
      </c>
      <c r="AA76" s="337">
        <v>500</v>
      </c>
      <c r="AB76" s="299">
        <v>3500</v>
      </c>
      <c r="AC76" s="300">
        <f>AC20</f>
        <v>1</v>
      </c>
      <c r="AD76" s="298">
        <f>AD20</f>
        <v>5.4846428571428572</v>
      </c>
      <c r="AE76" s="298"/>
      <c r="AF76" s="299">
        <f>AF20</f>
        <v>1600</v>
      </c>
      <c r="AG76" s="299"/>
      <c r="AH76" s="299"/>
      <c r="AI76" s="301" t="s">
        <v>24</v>
      </c>
      <c r="AJ76" s="301"/>
      <c r="AK76" s="329">
        <f>'Kennwerte Strassentransporte'!M$8</f>
        <v>4.6071381986398097E-2</v>
      </c>
      <c r="AL76" s="329"/>
      <c r="AM76" s="202" t="s">
        <v>935</v>
      </c>
      <c r="AN76" s="202" t="s">
        <v>81</v>
      </c>
      <c r="AO76" s="202" t="s">
        <v>936</v>
      </c>
      <c r="AP76" s="202" t="s">
        <v>81</v>
      </c>
      <c r="AQ76" s="202" t="s">
        <v>937</v>
      </c>
      <c r="AR76" s="202" t="s">
        <v>938</v>
      </c>
      <c r="AS76" s="202" t="s">
        <v>939</v>
      </c>
      <c r="AT76" s="202" t="s">
        <v>955</v>
      </c>
      <c r="AU76" s="303">
        <f ca="1">IF(ISERROR(OFFSET('Daten KEA'!$A$1,MATCH(AU$5,'Daten KEA'!$A:$A,0)-1,MATCH(AM76,'Daten KEA'!$A$424:$ADO$424,0)-1)),0,OFFSET('Daten KEA'!$A$1,MATCH(AU$5,'Daten KEA'!$A:$A,0)-1,MATCH(AM76,'Daten KEA'!$A$424:$ADO$424,0)-1))+IF(ISERROR(AK76*INDEX('Energiefaktoren Ecoinvent'!$D:$D,MATCH('mobitool-Faktoren v2.0'!AI76,'Energiefaktoren Ecoinvent'!$A:$A,0))),0,AK76*INDEX('Energiefaktoren Ecoinvent'!$D:$D,MATCH('mobitool-Faktoren v2.0'!AI76,'Energiefaktoren Ecoinvent'!$A:$A,0)))+IF(OR(AJ76="Benzin",AJ76="Diesel"),IF(ISERROR(OFFSET('Daten KEA'!$A$1,MATCH(AV$5,'Daten KEA'!$A:$A,0)-1,MATCH(AN76,'Daten KEA'!$A$424:$ADO$424,0)-1)),0,OFFSET('Daten KEA'!$A$1,MATCH(AV$5,'Daten KEA'!$A:$A,0)-1,MATCH(AN76,'Daten KEA'!$A$424:$ADO$424,0)-1))+IF(ISERROR(AL76*INDEX('Energiefaktoren Ecoinvent'!$D:$D,MATCH('mobitool-Faktoren v2.0'!AJ76,'Energiefaktoren Ecoinvent'!$A:$A,0))),0,AL76*INDEX('Energiefaktoren Ecoinvent'!$D:$D,MATCH('mobitool-Faktoren v2.0'!AJ76,'Energiefaktoren Ecoinvent'!$A:$A,0))),0)</f>
        <v>1.9718551490178384</v>
      </c>
      <c r="AV76" s="303">
        <f ca="1">IF(OR(AJ76="Benzin",AJ76="Diesel"),0,IF(ISERROR(OFFSET('Daten KEA'!$A$1,MATCH(AV$5,'Daten KEA'!$A:$A,0)-1,MATCH(AN76,'Daten KEA'!$A$424:$ADO$424,0)-1)),0,OFFSET('Daten KEA'!$A$1,MATCH(AV$5,'Daten KEA'!$A:$A,0)-1,MATCH(AN76,'Daten KEA'!$A$424:$ADO$424,0)-1))+IF(ISERROR(AL76*INDEX('Energiefaktoren Ecoinvent'!$D:$D,MATCH('mobitool-Faktoren v2.0'!AJ76,'Energiefaktoren Ecoinvent'!$A:$A,0))),0,AL76*INDEX('Energiefaktoren Ecoinvent'!$D:$D,MATCH('mobitool-Faktoren v2.0'!AJ76,'Energiefaktoren Ecoinvent'!$A:$A,0))))</f>
        <v>0</v>
      </c>
      <c r="AW76" s="303">
        <f ca="1">IF(ISERROR(OFFSET('Daten KEA'!$A$1,MATCH(AW$5,'Daten KEA'!$A:$A,0)-1,MATCH(AO76,'Daten KEA'!$A$424:$ADO$424,0)-1)),0,OFFSET('Daten KEA'!$A$1,MATCH(AW$5,'Daten KEA'!$A:$A,0)-1,MATCH(AO76,'Daten KEA'!$A$424:$ADO$424,0)-1))-IF(ISERROR(AK76*INDEX('Energiefaktoren Ecoinvent'!$D:$D,MATCH('mobitool-Faktoren v2.0'!AI76,'Energiefaktoren Ecoinvent'!$A:$A,0))),0,AK76*INDEX('Energiefaktoren Ecoinvent'!$D:$D,MATCH('mobitool-Faktoren v2.0'!AI76,'Energiefaktoren Ecoinvent'!$A:$A,0)))+IF(OR(AJ76="Benzin",AJ76="Diesel"),IF(ISERROR(OFFSET('Daten KEA'!$A$1,MATCH(AX$5,'Daten KEA'!$A:$A,0)-1,MATCH(AP76,'Daten KEA'!$A$424:$ADO$424,0)-1)),0,OFFSET('Daten KEA'!$A$1,MATCH(AX$5,'Daten KEA'!$A:$A,0)-1,MATCH(AP76,'Daten KEA'!$A$424:$ADO$424,0)-1))-IF(ISERROR(AL76*INDEX('Energiefaktoren Ecoinvent'!$D:$D,MATCH('mobitool-Faktoren v2.0'!AJ76,'Energiefaktoren Ecoinvent'!$A:$A,0))),0,AL76*INDEX('Energiefaktoren Ecoinvent'!$D:$D,MATCH('mobitool-Faktoren v2.0'!AJ76,'Energiefaktoren Ecoinvent'!$A:$A,0))),0)</f>
        <v>0.58605975098216168</v>
      </c>
      <c r="AX76" s="303">
        <f ca="1">IF(OR(AJ76="Benzin",AJ76="Diesel"),0,IF(ISERROR(OFFSET('Daten KEA'!$A$1,MATCH(AX$5,'Daten KEA'!$A:$A,0)-1,MATCH(AP76,'Daten KEA'!$A$424:$ADO$424,0)-1)),0,OFFSET('Daten KEA'!$A$1,MATCH(AX$5,'Daten KEA'!$A:$A,0)-1,MATCH(AP76,'Daten KEA'!$A$424:$ADO$424,0)-1))-IF(ISERROR(AL76*INDEX('Energiefaktoren Ecoinvent'!$D:$D,MATCH('mobitool-Faktoren v2.0'!AJ76,'Energiefaktoren Ecoinvent'!$A:$A,0))),0,AL76*INDEX('Energiefaktoren Ecoinvent'!$D:$D,MATCH('mobitool-Faktoren v2.0'!AJ76,'Energiefaktoren Ecoinvent'!$A:$A,0))))</f>
        <v>0</v>
      </c>
      <c r="AY76" s="303">
        <f t="shared" ca="1" si="58"/>
        <v>2.5579149000000001</v>
      </c>
      <c r="AZ76" s="303">
        <f ca="1">IF(ISERROR(OFFSET('Daten KEA'!$A$1,MATCH(AZ$5,'Daten KEA'!$A:$A,0)-1,MATCH(AQ76,'Daten KEA'!$A$424:$ADO$424,0)-1)),0,OFFSET('Daten KEA'!$A$1,MATCH(AZ$5,'Daten KEA'!$A:$A,0)-1,MATCH(AQ76,'Daten KEA'!$A$424:$ADO$424,0)-1))</f>
        <v>0.18482304999999999</v>
      </c>
      <c r="BA76" s="303">
        <f ca="1">IF(ISERROR(OFFSET('Daten KEA'!$A$1,MATCH(BA$5,'Daten KEA'!$A:$A,0)-1,MATCH(AR76,'Daten KEA'!$A$424:$ADO$424,0)-1)),0,OFFSET('Daten KEA'!$A$1,MATCH(BA$5,'Daten KEA'!$A:$A,0)-1,MATCH(AR76,'Daten KEA'!$A$424:$ADO$424,0)-1))</f>
        <v>0.98142996000000005</v>
      </c>
      <c r="BB76" s="303">
        <f ca="1">IF(ISERROR(OFFSET('Daten KEA'!$A$1,MATCH(BB$5,'Daten KEA'!$A:$A,0)-1,MATCH(AS76,'Daten KEA'!$A$424:$ADO$424,0)-1)),0,OFFSET('Daten KEA'!$A$1,MATCH(BB$5,'Daten KEA'!$A:$A,0)-1,MATCH(AS76,'Daten KEA'!$A$424:$ADO$424,0)-1))</f>
        <v>0.84415227999999998</v>
      </c>
      <c r="BC76" s="304">
        <f t="shared" ca="1" si="46"/>
        <v>4.5683201900000006</v>
      </c>
      <c r="BD76" s="303">
        <f ca="1">IF(ISERROR(OFFSET('Daten KEA'!$A$1,MATCH(BD$5,'Daten KEA'!$A:$A,0)-1,MATCH(AT76,'Daten KEA'!$A$424:$ADO$424,0)-1)),0,OFFSET('Daten KEA'!$A$1,MATCH(BD$5,'Daten KEA'!$A:$A,0)-1,MATCH(AT76,'Daten KEA'!$A$424:$ADO$424,0)-1))</f>
        <v>4.5683201999999996</v>
      </c>
      <c r="BE76" s="305">
        <f t="shared" ca="1" si="59"/>
        <v>1.0000000021889883</v>
      </c>
      <c r="BF76" s="306">
        <f ca="1">IF(ISERROR(OFFSET('Daten KEA'!$A$1,MATCH(BF$5,'Daten KEA'!$A:$A,0)-1,MATCH(AM76,'Daten KEA'!$A$424:$ADO$424,0)-1)),0,OFFSET('Daten KEA'!$A$1,MATCH(BF$5,'Daten KEA'!$A:$A,0)-1,MATCH(AM76,'Daten KEA'!$A$424:$ADO$424,0)-1))+IF(ISERROR($AK76*INDEX('Energiefaktoren Ecoinvent'!$H:$H,MATCH('mobitool-Faktoren v2.0'!$AI76,'Energiefaktoren Ecoinvent'!$A:$A,0))),0,$AK76*INDEX('Energiefaktoren Ecoinvent'!$H:$H,MATCH('mobitool-Faktoren v2.0'!$AI76,'Energiefaktoren Ecoinvent'!$A:$A,0)))+IF(OR(AJ76="Benzin",AJ76="Diesel"),IF(ISERROR(OFFSET('Daten KEA'!$A$1,MATCH(BG$5,'Daten KEA'!$A:$A,0)-1,MATCH(AN76,'Daten KEA'!$A$424:$ADO$424,0)-1)),0,OFFSET('Daten KEA'!$A$1,MATCH(BG$5,'Daten KEA'!$A:$A,0)-1,MATCH(AN76,'Daten KEA'!$A$424:$ADO$424,0)-1))+IF(ISERROR($AL76*INDEX('Energiefaktoren Ecoinvent'!$H:$H,MATCH('mobitool-Faktoren v2.0'!$AJ76,'Energiefaktoren Ecoinvent'!$A:$A,0))),0,$AL76*INDEX('Energiefaktoren Ecoinvent'!$H:$H,MATCH('mobitool-Faktoren v2.0'!$AJ76,'Energiefaktoren Ecoinvent'!$A:$A,0))),0)</f>
        <v>1.9718551490178384</v>
      </c>
      <c r="BG76" s="306">
        <f ca="1">IF(OR(AJ76="Benzin",AJ76="Diesel"),0,IF(ISERROR(OFFSET('Daten KEA'!$A$1,MATCH(BG$5,'Daten KEA'!$A:$A,0)-1,MATCH(AN76,'Daten KEA'!$A$424:$ADO$424,0)-1)),0,OFFSET('Daten KEA'!$A$1,MATCH(BG$5,'Daten KEA'!$A:$A,0)-1,MATCH(AN76,'Daten KEA'!$A$424:$ADO$424,0)-1))+IF(ISERROR($AL76*INDEX('Energiefaktoren Ecoinvent'!$H:$H,MATCH('mobitool-Faktoren v2.0'!$AJ76,'Energiefaktoren Ecoinvent'!$A:$A,0))),0,$AL76*INDEX('Energiefaktoren Ecoinvent'!$H:$H,MATCH('mobitool-Faktoren v2.0'!$AJ76,'Energiefaktoren Ecoinvent'!$A:$A,0))))</f>
        <v>0</v>
      </c>
      <c r="BH76" s="306">
        <f ca="1">IF(ISERROR(OFFSET('Daten KEA'!$A$1,MATCH(BH$5,'Daten KEA'!$A:$A,0)-1,MATCH(AO76,'Daten KEA'!$A$424:$ADO$424,0)-1)),0,OFFSET('Daten KEA'!$A$1,MATCH(BH$5,'Daten KEA'!$A:$A,0)-1,MATCH(AO76,'Daten KEA'!$A$424:$ADO$424,0)-1))-IF(ISERROR($AK76*INDEX('Energiefaktoren Ecoinvent'!$H:$H,MATCH('mobitool-Faktoren v2.0'!$AI76,'Energiefaktoren Ecoinvent'!$A:$A,0))),0,$AK76*INDEX('Energiefaktoren Ecoinvent'!$H:$H,MATCH('mobitool-Faktoren v2.0'!$AI76,'Energiefaktoren Ecoinvent'!$A:$A,0)))+IF(OR(AJ76="Benzin",AJ76="Diesel"),IF(ISERROR(OFFSET('Daten KEA'!$A$1,MATCH(BI$5,'Daten KEA'!$A:$A,0)-1,MATCH(AP76,'Daten KEA'!$A$424:$ADO$424,0)-1)),0,OFFSET('Daten KEA'!$A$1,MATCH(BI$5,'Daten KEA'!$A:$A,0)-1,MATCH(AP76,'Daten KEA'!$A$424:$ADO$424,0)-1))-IF(ISERROR($AL76*INDEX('Energiefaktoren Ecoinvent'!$H:$H,MATCH('mobitool-Faktoren v2.0'!$AJ76,'Energiefaktoren Ecoinvent'!$A:$A,0))),0,$AL76*INDEX('Energiefaktoren Ecoinvent'!$H:$H,MATCH('mobitool-Faktoren v2.0'!$AJ76,'Energiefaktoren Ecoinvent'!$A:$A,0))),0)</f>
        <v>0.57944963857476206</v>
      </c>
      <c r="BI76" s="306">
        <f ca="1">IF(OR(AJ76="Benzin",AJ76="Diesel"),0,IF(ISERROR(OFFSET('Daten KEA'!$A$1,MATCH(BI$5,'Daten KEA'!$A:$A,0)-1,MATCH(AP76,'Daten KEA'!$A$424:$ADO$424,0)-1)),0,OFFSET('Daten KEA'!$A$1,MATCH(BI$5,'Daten KEA'!$A:$A,0)-1,MATCH(AP76,'Daten KEA'!$A$424:$ADO$424,0)-1))-IF(ISERROR($AL76*INDEX('Energiefaktoren Ecoinvent'!$H:$H,MATCH('mobitool-Faktoren v2.0'!$AJ76,'Energiefaktoren Ecoinvent'!$A:$A,0))),0,$AL76*INDEX('Energiefaktoren Ecoinvent'!$H:$H,MATCH('mobitool-Faktoren v2.0'!$AJ76,'Energiefaktoren Ecoinvent'!$A:$A,0))))</f>
        <v>0</v>
      </c>
      <c r="BJ76" s="306">
        <f t="shared" ca="1" si="92"/>
        <v>2.5513047875926005</v>
      </c>
      <c r="BK76" s="306">
        <f ca="1">IF(ISERROR(OFFSET('Daten KEA'!$A$1,MATCH(BK$5,'Daten KEA'!$A:$A,0)-1,MATCH(AQ76,'Daten KEA'!$A$424:$ADO$424,0)-1)),0,OFFSET('Daten KEA'!$A$1,MATCH(BK$5,'Daten KEA'!$A:$A,0)-1,MATCH(AQ76,'Daten KEA'!$A$424:$ADO$424,0)-1))</f>
        <v>0.17631837758306998</v>
      </c>
      <c r="BL76" s="306">
        <f ca="1">IF(ISERROR(OFFSET('Daten KEA'!$A$1,MATCH(BL$5,'Daten KEA'!$A:$A,0)-1,MATCH(AR76,'Daten KEA'!$A$424:$ADO$424,0)-1)),0,OFFSET('Daten KEA'!$A$1,MATCH(BL$5,'Daten KEA'!$A:$A,0)-1,MATCH(AR76,'Daten KEA'!$A$424:$ADO$424,0)-1))</f>
        <v>0.89185240464859994</v>
      </c>
      <c r="BM76" s="306">
        <f ca="1">IF(ISERROR(OFFSET('Daten KEA'!$A$1,MATCH(BM$5,'Daten KEA'!$A:$A,0)-1,MATCH(AS76,'Daten KEA'!$A$424:$ADO$424,0)-1)),0,OFFSET('Daten KEA'!$A$1,MATCH(BM$5,'Daten KEA'!$A:$A,0)-1,MATCH(AS76,'Daten KEA'!$A$424:$ADO$424,0)-1))</f>
        <v>0.74347970396926988</v>
      </c>
      <c r="BN76" s="307">
        <f t="shared" ca="1" si="43"/>
        <v>4.3629552737935402</v>
      </c>
      <c r="BO76" s="306">
        <f ca="1">IF(ISERROR(OFFSET('Daten KEA'!$A$1,MATCH(BO$5,'Daten KEA'!$A:$A,0)-1,MATCH(AT76,'Daten KEA'!$A$424:$ADO$424,0)-1)),0,OFFSET('Daten KEA'!$A$1,MATCH(BO$5,'Daten KEA'!$A:$A,0)-1,MATCH(AT76,'Daten KEA'!$A$424:$ADO$424,0)-1))</f>
        <v>4.3629553347935994</v>
      </c>
      <c r="BP76" s="305">
        <f t="shared" ca="1" si="60"/>
        <v>1.0000000139813625</v>
      </c>
      <c r="BQ76" s="308">
        <f ca="1">IF(ISERROR(OFFSET('Daten GWP'!$A$1,MATCH(BQ$5,'Daten GWP'!$A:$A,0)-1,MATCH(AM76,'Daten GWP'!$A$424:$ADO$424,0)-1)),0,OFFSET('Daten GWP'!$A$1,MATCH(BQ$5,'Daten GWP'!$A:$A,0)-1,MATCH(AM76,'Daten GWP'!$A$424:$ADO$424,0)-1))*1000</f>
        <v>154.35941</v>
      </c>
      <c r="BR76" s="308">
        <f ca="1">IF(ISERROR(OFFSET('Daten GWP'!$A$1,MATCH(BR$5,'Daten GWP'!$A:$A,0)-1,MATCH(AN76,'Daten GWP'!$A$424:$ADO$424,0)-1)),0,OFFSET('Daten GWP'!$A$1,MATCH(BR$5,'Daten GWP'!$A:$A,0)-1,MATCH(AN76,'Daten GWP'!$A$424:$ADO$424,0)-1))*1000</f>
        <v>0</v>
      </c>
      <c r="BS76" s="308">
        <f ca="1">IF(ISERROR(OFFSET('Daten GWP'!$A$1,MATCH(BS$5,'Daten GWP'!$A:$A,0)-1,MATCH(AO76,'Daten GWP'!$A$424:$ADO$424,0)-1)),0,OFFSET('Daten GWP'!$A$1,MATCH(BS$5,'Daten GWP'!$A:$A,0)-1,MATCH(AO76,'Daten GWP'!$A$424:$ADO$424,0)-1))*1000</f>
        <v>29.956296000000002</v>
      </c>
      <c r="BT76" s="308">
        <f ca="1">IF(ISERROR(OFFSET('Daten GWP'!$A$1,MATCH(BT$5,'Daten GWP'!$A:$A,0)-1,MATCH(AP76,'Daten GWP'!$A$424:$ADO$424,0)-1)),0,OFFSET('Daten GWP'!$A$1,MATCH(BT$5,'Daten GWP'!$A:$A,0)-1,MATCH(AP76,'Daten GWP'!$A$424:$ADO$424,0)-1))*1000</f>
        <v>0</v>
      </c>
      <c r="BU76" s="308">
        <f t="shared" ca="1" si="61"/>
        <v>184.31570600000001</v>
      </c>
      <c r="BV76" s="308">
        <f ca="1">IF(ISERROR(OFFSET('Daten GWP'!$A$1,MATCH(BV$5,'Daten GWP'!$A:$A,0)-1,MATCH(AQ76,'Daten GWP'!$A$424:$ADO$424,0)-1)),0,OFFSET('Daten GWP'!$A$1,MATCH(BV$5,'Daten GWP'!$A:$A,0)-1,MATCH(AQ76,'Daten GWP'!$A$424:$ADO$424,0)-1))*1000</f>
        <v>6.4299441000000002</v>
      </c>
      <c r="BW76" s="308">
        <f ca="1">IF(ISERROR(OFFSET('Daten GWP'!$A$1,MATCH(BW$5,'Daten GWP'!$A:$A,0)-1,MATCH(AR76,'Daten GWP'!$A$424:$ADO$424,0)-1)),0,OFFSET('Daten GWP'!$A$1,MATCH(BW$5,'Daten GWP'!$A:$A,0)-1,MATCH(AR76,'Daten GWP'!$A$424:$ADO$424,0)-1))*1000</f>
        <v>59.491675999999998</v>
      </c>
      <c r="BX76" s="308">
        <f ca="1">IF(ISERROR(OFFSET('Daten GWP'!$A$1,MATCH(BX$5,'Daten GWP'!$A:$A,0)-1,MATCH(AS76,'Daten GWP'!$A$424:$ADO$424,0)-1)),0,OFFSET('Daten GWP'!$A$1,MATCH(BX$5,'Daten GWP'!$A:$A,0)-1,MATCH(AS76,'Daten GWP'!$A$424:$ADO$424,0)-1))*1000</f>
        <v>14.358938999999999</v>
      </c>
      <c r="BY76" s="309">
        <f t="shared" ca="1" si="44"/>
        <v>264.59626510000004</v>
      </c>
      <c r="BZ76" s="308">
        <f ca="1">IF(ISERROR(OFFSET('Daten GWP'!$A$1,MATCH(BZ$5,'Daten GWP'!$A:$A,0)-1,MATCH(AT76,'Daten GWP'!$A$424:$ADO$424,0)-1)),0,OFFSET('Daten GWP'!$A$1,MATCH(BZ$5,'Daten GWP'!$A:$A,0)-1,MATCH(AT76,'Daten GWP'!$A$424:$ADO$424,0)-1))*1000</f>
        <v>264.59627</v>
      </c>
      <c r="CA76" s="305">
        <f t="shared" ca="1" si="62"/>
        <v>1.0000000185187798</v>
      </c>
      <c r="CB76" s="310">
        <f ca="1">IF(ISERROR(OFFSET('Daten Elementary'!$A$1,MATCH(CB$5,'Daten Elementary'!$A:$A,0)-1,MATCH(AM76,'Daten Elementary'!$A$424:$ADO$424,0)-1)),0,OFFSET('Daten Elementary'!$A$1,MATCH(CB$5,'Daten Elementary'!$A:$A,0)-1,MATCH(AM76,'Daten Elementary'!$A$424:$ADO$424,0)-1))*1000000</f>
        <v>61.875207999999994</v>
      </c>
      <c r="CC76" s="310">
        <f ca="1">IF(ISERROR(OFFSET('Daten Elementary'!$A$1,MATCH(CC$5,'Daten Elementary'!$A:$A,0)-1,MATCH(AN76,'Daten Elementary'!$A$424:$ADO$424,0)-1)),0,OFFSET('Daten Elementary'!$A$1,MATCH(CC$5,'Daten Elementary'!$A:$A,0)-1,MATCH(AN76,'Daten Elementary'!$A$424:$ADO$424,0)-1))*1000000</f>
        <v>0</v>
      </c>
      <c r="CD76" s="310">
        <f ca="1">IF(ISERROR(OFFSET('Daten Elementary'!$A$1,MATCH(CD$5,'Daten Elementary'!$A:$A,0)-1,MATCH(AO76,'Daten Elementary'!$A$424:$ADO$424,0)-1)),0,OFFSET('Daten Elementary'!$A$1,MATCH(CD$5,'Daten Elementary'!$A:$A,0)-1,MATCH(AO76,'Daten Elementary'!$A$424:$ADO$424,0)-1))*1000000</f>
        <v>11.971921999999999</v>
      </c>
      <c r="CE76" s="310">
        <f ca="1">IF(ISERROR(OFFSET('Daten Elementary'!$A$1,MATCH(CE$5,'Daten Elementary'!$A:$A,0)-1,MATCH(AP76,'Daten Elementary'!$A$424:$ADO$424,0)-1)),0,OFFSET('Daten Elementary'!$A$1,MATCH(CE$5,'Daten Elementary'!$A:$A,0)-1,MATCH(AP76,'Daten Elementary'!$A$424:$ADO$424,0)-1))*1000000</f>
        <v>0</v>
      </c>
      <c r="CF76" s="310">
        <f t="shared" ca="1" si="63"/>
        <v>73.847129999999993</v>
      </c>
      <c r="CG76" s="310">
        <f ca="1">IF(ISERROR(OFFSET('Daten Elementary'!$A$1,MATCH(CG$5,'Daten Elementary'!$A:$A,0)-1,MATCH(AQ76,'Daten Elementary'!$A$424:$ADO$424,0)-1)),0,OFFSET('Daten Elementary'!$A$1,MATCH(CG$5,'Daten Elementary'!$A:$A,0)-1,MATCH(AQ76,'Daten Elementary'!$A$424:$ADO$424,0)-1))*1000000</f>
        <v>2.5342876999999997</v>
      </c>
      <c r="CH76" s="310">
        <f ca="1">IF(ISERROR(OFFSET('Daten Elementary'!$A$1,MATCH(CH$5,'Daten Elementary'!$A:$A,0)-1,MATCH(AR76,'Daten Elementary'!$A$424:$ADO$424,0)-1)),0,OFFSET('Daten Elementary'!$A$1,MATCH(CH$5,'Daten Elementary'!$A:$A,0)-1,MATCH(AR76,'Daten Elementary'!$A$424:$ADO$424,0)-1))*1000000</f>
        <v>54.908767000000005</v>
      </c>
      <c r="CI76" s="310">
        <f ca="1">IF(ISERROR(OFFSET('Daten Elementary'!$A$1,MATCH(CI$5,'Daten Elementary'!$A:$A,0)-1,MATCH(AS76,'Daten Elementary'!$A$424:$ADO$424,0)-1)),0,OFFSET('Daten Elementary'!$A$1,MATCH(CI$5,'Daten Elementary'!$A:$A,0)-1,MATCH(AS76,'Daten Elementary'!$A$424:$ADO$424,0)-1))*1000000</f>
        <v>12.323541000000001</v>
      </c>
      <c r="CJ76" s="311">
        <f t="shared" ca="1" si="64"/>
        <v>143.6137257</v>
      </c>
      <c r="CK76" s="310">
        <f ca="1">IF(ISERROR(OFFSET('Daten Elementary'!$A$1,MATCH(CK$5,'Daten Elementary'!$A:$A,0)-1,MATCH($AT76,'Daten Elementary'!$A$424:$ADO$424,0)-1)),0,OFFSET('Daten Elementary'!$A$1,MATCH(CK$5,'Daten Elementary'!$A:$A,0)-1,MATCH($AT76,'Daten Elementary'!$A$424:$ADO$424,0)-1))*1000000</f>
        <v>143.61373</v>
      </c>
      <c r="CL76" s="305">
        <f t="shared" ca="1" si="65"/>
        <v>1.0000000299414278</v>
      </c>
      <c r="CM76" s="312">
        <f ca="1">IF(ISERROR(OFFSET('Daten Elementary'!$A$1,MATCH(CM$5,'Daten Elementary'!$A:$A,0)-1,MATCH(AM76,'Daten Elementary'!$A$424:$ADO$424,0)-1)),0,OFFSET('Daten Elementary'!$A$1,MATCH(CM$5,'Daten Elementary'!$A:$A,0)-1,MATCH(AM76,'Daten Elementary'!$A$424:$ADO$424,0)-1))*1000000</f>
        <v>51.518836999999998</v>
      </c>
      <c r="CN76" s="312">
        <f ca="1">IF(ISERROR(OFFSET('Daten Elementary'!$A$1,MATCH(CN$5,'Daten Elementary'!$A:$A,0)-1,MATCH(AN76,'Daten Elementary'!$A$424:$ADO$424,0)-1)),0,OFFSET('Daten Elementary'!$A$1,MATCH(CN$5,'Daten Elementary'!$A:$A,0)-1,MATCH(AN76,'Daten Elementary'!$A$424:$ADO$424,0)-1))*1000000</f>
        <v>0</v>
      </c>
      <c r="CO76" s="312">
        <f ca="1">IF(ISERROR(OFFSET('Daten Elementary'!$A$1,MATCH(CO$5,'Daten Elementary'!$A:$A,0)-1,MATCH(AO76,'Daten Elementary'!$A$424:$ADO$424,0)-1)),0,OFFSET('Daten Elementary'!$A$1,MATCH(CO$5,'Daten Elementary'!$A:$A,0)-1,MATCH(AO76,'Daten Elementary'!$A$424:$ADO$424,0)-1))*1000000</f>
        <v>9.7297753999999994</v>
      </c>
      <c r="CP76" s="312">
        <f ca="1">IF(ISERROR(OFFSET('Daten Elementary'!$A$1,MATCH(CP$5,'Daten Elementary'!$A:$A,0)-1,MATCH(AP76,'Daten Elementary'!$A$424:$ADO$424,0)-1)),0,OFFSET('Daten Elementary'!$A$1,MATCH(CP$5,'Daten Elementary'!$A:$A,0)-1,MATCH(AP76,'Daten Elementary'!$A$424:$ADO$424,0)-1))*1000000</f>
        <v>0</v>
      </c>
      <c r="CQ76" s="312">
        <f t="shared" ca="1" si="66"/>
        <v>61.248612399999999</v>
      </c>
      <c r="CR76" s="312">
        <f ca="1">IF(ISERROR(OFFSET('Daten Elementary'!$A$1,MATCH(CR$5,'Daten Elementary'!$A:$A,0)-1,MATCH(AQ76,'Daten Elementary'!$A$424:$ADO$424,0)-1)),0,OFFSET('Daten Elementary'!$A$1,MATCH(CR$5,'Daten Elementary'!$A:$A,0)-1,MATCH(AQ76,'Daten Elementary'!$A$424:$ADO$424,0)-1))*1000000</f>
        <v>1.6960850999999999</v>
      </c>
      <c r="CS76" s="312">
        <f ca="1">IF(ISERROR(OFFSET('Daten Elementary'!$A$1,MATCH(CS$5,'Daten Elementary'!$A:$A,0)-1,MATCH(AR76,'Daten Elementary'!$A$424:$ADO$424,0)-1)),0,OFFSET('Daten Elementary'!$A$1,MATCH(CS$5,'Daten Elementary'!$A:$A,0)-1,MATCH(AR76,'Daten Elementary'!$A$424:$ADO$424,0)-1))*1000000</f>
        <v>21.061180999999998</v>
      </c>
      <c r="CT76" s="312">
        <f ca="1">IF(ISERROR(OFFSET('Daten Elementary'!$A$1,MATCH(CT$5,'Daten Elementary'!$A:$A,0)-1,MATCH(AS76,'Daten Elementary'!$A$424:$ADO$424,0)-1)),0,OFFSET('Daten Elementary'!$A$1,MATCH(CT$5,'Daten Elementary'!$A:$A,0)-1,MATCH(AS76,'Daten Elementary'!$A$424:$ADO$424,0)-1))*1000000</f>
        <v>6.9625197999999999</v>
      </c>
      <c r="CU76" s="313">
        <f t="shared" ca="1" si="67"/>
        <v>90.96839829999999</v>
      </c>
      <c r="CV76" s="312">
        <f ca="1">IF(ISERROR(OFFSET('Daten Elementary'!$A$1,MATCH(CV$5,'Daten Elementary'!$A:$A,0)-1,MATCH($AT76,'Daten Elementary'!$A$424:$ADO$424,0)-1)),0,OFFSET('Daten Elementary'!$A$1,MATCH(CV$5,'Daten Elementary'!$A:$A,0)-1,MATCH($AT76,'Daten Elementary'!$A$424:$ADO$424,0)-1))*1000000</f>
        <v>90.968399000000005</v>
      </c>
      <c r="CW76" s="305">
        <f t="shared" ca="1" si="68"/>
        <v>1.0000000076949802</v>
      </c>
      <c r="CX76" s="314">
        <f ca="1">IF(ISERROR(OFFSET('Daten Elementary'!$A$1,MATCH(CX$5,'Daten Elementary'!$A:$A,0)-1,MATCH(AM76,'Daten Elementary'!$A$424:$ADO$424,0)-1)),0,OFFSET('Daten Elementary'!$A$1,MATCH(CX$5,'Daten Elementary'!$A:$A,0)-1,MATCH(AM76,'Daten Elementary'!$A$424:$ADO$424,0)-1))*1000000</f>
        <v>31.742882999999999</v>
      </c>
      <c r="CY76" s="314">
        <f ca="1">IF(ISERROR(OFFSET('Daten Elementary'!$A$1,MATCH(CY$5,'Daten Elementary'!$A:$A,0)-1,MATCH(AN76,'Daten Elementary'!$A$424:$ADO$424,0)-1)),0,OFFSET('Daten Elementary'!$A$1,MATCH(CY$5,'Daten Elementary'!$A:$A,0)-1,MATCH(AN76,'Daten Elementary'!$A$424:$ADO$424,0)-1))*1000000</f>
        <v>0</v>
      </c>
      <c r="CZ76" s="314">
        <f ca="1">IF(ISERROR(OFFSET('Daten Elementary'!$A$1,MATCH(CZ$5,'Daten Elementary'!$A:$A,0)-1,MATCH(AO76,'Daten Elementary'!$A$424:$ADO$424,0)-1)),0,OFFSET('Daten Elementary'!$A$1,MATCH(CZ$5,'Daten Elementary'!$A:$A,0)-1,MATCH(AO76,'Daten Elementary'!$A$424:$ADO$424,0)-1))*1000000</f>
        <v>103.69013</v>
      </c>
      <c r="DA76" s="314">
        <f ca="1">IF(ISERROR(OFFSET('Daten Elementary'!$A$1,MATCH(DA$5,'Daten Elementary'!$A:$A,0)-1,MATCH(AP76,'Daten Elementary'!$A$424:$ADO$424,0)-1)),0,OFFSET('Daten Elementary'!$A$1,MATCH(DA$5,'Daten Elementary'!$A:$A,0)-1,MATCH(AP76,'Daten Elementary'!$A$424:$ADO$424,0)-1))*1000000</f>
        <v>0</v>
      </c>
      <c r="DB76" s="314">
        <f t="shared" ca="1" si="69"/>
        <v>135.43301299999999</v>
      </c>
      <c r="DC76" s="314">
        <f ca="1">IF(ISERROR(OFFSET('Daten Elementary'!$A$1,MATCH(DC$5,'Daten Elementary'!$A:$A,0)-1,MATCH(AQ76,'Daten Elementary'!$A$424:$ADO$424,0)-1)),0,OFFSET('Daten Elementary'!$A$1,MATCH(DC$5,'Daten Elementary'!$A:$A,0)-1,MATCH(AQ76,'Daten Elementary'!$A$424:$ADO$424,0)-1))*1000000</f>
        <v>6.4210890999999997</v>
      </c>
      <c r="DD76" s="314">
        <f ca="1">IF(ISERROR(OFFSET('Daten Elementary'!$A$1,MATCH(DD$5,'Daten Elementary'!$A:$A,0)-1,MATCH(AR76,'Daten Elementary'!$A$424:$ADO$424,0)-1)),0,OFFSET('Daten Elementary'!$A$1,MATCH(DD$5,'Daten Elementary'!$A:$A,0)-1,MATCH(AR76,'Daten Elementary'!$A$424:$ADO$424,0)-1))*1000000</f>
        <v>93.382418000000001</v>
      </c>
      <c r="DE76" s="314">
        <f ca="1">IF(ISERROR(OFFSET('Daten Elementary'!$A$1,MATCH(DE$5,'Daten Elementary'!$A:$A,0)-1,MATCH(AS76,'Daten Elementary'!$A$424:$ADO$424,0)-1)),0,OFFSET('Daten Elementary'!$A$1,MATCH(DE$5,'Daten Elementary'!$A:$A,0)-1,MATCH(AS76,'Daten Elementary'!$A$424:$ADO$424,0)-1))*1000000</f>
        <v>55.370537000000006</v>
      </c>
      <c r="DF76" s="315">
        <f t="shared" ca="1" si="70"/>
        <v>290.60705709999996</v>
      </c>
      <c r="DG76" s="314">
        <f ca="1">IF(ISERROR(OFFSET('Daten Elementary'!$A$1,MATCH(DG$5,'Daten Elementary'!$A:$A,0)-1,MATCH($AT76,'Daten Elementary'!$A$424:$ADO$424,0)-1)),0,OFFSET('Daten Elementary'!$A$1,MATCH(DG$5,'Daten Elementary'!$A:$A,0)-1,MATCH($AT76,'Daten Elementary'!$A$424:$ADO$424,0)-1))*1000000</f>
        <v>290.60704999999996</v>
      </c>
      <c r="DH76" s="305">
        <f t="shared" ca="1" si="71"/>
        <v>0.99999997556838405</v>
      </c>
      <c r="DI76" s="316">
        <f ca="1">IF(ISERROR(OFFSET('Daten Elementary'!$A$1,MATCH(DI$5,'Daten Elementary'!$A:$A,0)-1,MATCH(AM76,'Daten Elementary'!$A$424:$ADO$424,0)-1)),0,OFFSET('Daten Elementary'!$A$1,MATCH(DI$5,'Daten Elementary'!$A:$A,0)-1,MATCH(AM76,'Daten Elementary'!$A$424:$ADO$424,0)-1))*1000000</f>
        <v>802.4799999999999</v>
      </c>
      <c r="DJ76" s="316">
        <f ca="1">IF(ISERROR(OFFSET('Daten Elementary'!$A$1,MATCH(DJ$5,'Daten Elementary'!$A:$A,0)-1,MATCH(AN76,'Daten Elementary'!$A$424:$ADO$424,0)-1)),0,OFFSET('Daten Elementary'!$A$1,MATCH(DJ$5,'Daten Elementary'!$A:$A,0)-1,MATCH(AN76,'Daten Elementary'!$A$424:$ADO$424,0)-1))*1000000</f>
        <v>0</v>
      </c>
      <c r="DK76" s="316">
        <f ca="1">IF(ISERROR(OFFSET('Daten Elementary'!$A$1,MATCH(DK$5,'Daten Elementary'!$A:$A,0)-1,MATCH(AO76,'Daten Elementary'!$A$424:$ADO$424,0)-1)),0,OFFSET('Daten Elementary'!$A$1,MATCH(DK$5,'Daten Elementary'!$A:$A,0)-1,MATCH(AO76,'Daten Elementary'!$A$424:$ADO$424,0)-1))*1000000</f>
        <v>126.33738</v>
      </c>
      <c r="DL76" s="316">
        <f ca="1">IF(ISERROR(OFFSET('Daten Elementary'!$A$1,MATCH(DL$5,'Daten Elementary'!$A:$A,0)-1,MATCH(AP76,'Daten Elementary'!$A$424:$ADO$424,0)-1)),0,OFFSET('Daten Elementary'!$A$1,MATCH(DL$5,'Daten Elementary'!$A:$A,0)-1,MATCH(AP76,'Daten Elementary'!$A$424:$ADO$424,0)-1))*1000000</f>
        <v>0</v>
      </c>
      <c r="DM76" s="316">
        <f t="shared" ca="1" si="72"/>
        <v>928.81737999999996</v>
      </c>
      <c r="DN76" s="316">
        <f ca="1">IF(ISERROR(OFFSET('Daten Elementary'!$A$1,MATCH(DN$5,'Daten Elementary'!$A:$A,0)-1,MATCH(AQ76,'Daten Elementary'!$A$424:$ADO$424,0)-1)),0,OFFSET('Daten Elementary'!$A$1,MATCH(DN$5,'Daten Elementary'!$A:$A,0)-1,MATCH(AQ76,'Daten Elementary'!$A$424:$ADO$424,0)-1))*1000000</f>
        <v>11.709254000000001</v>
      </c>
      <c r="DO76" s="316">
        <f ca="1">IF(ISERROR(OFFSET('Daten Elementary'!$A$1,MATCH(DO$5,'Daten Elementary'!$A:$A,0)-1,MATCH(AR76,'Daten Elementary'!$A$424:$ADO$424,0)-1)),0,OFFSET('Daten Elementary'!$A$1,MATCH(DO$5,'Daten Elementary'!$A:$A,0)-1,MATCH(AR76,'Daten Elementary'!$A$424:$ADO$424,0)-1))*1000000</f>
        <v>108.054</v>
      </c>
      <c r="DP76" s="316">
        <f ca="1">IF(ISERROR(OFFSET('Daten Elementary'!$A$1,MATCH(DP$5,'Daten Elementary'!$A:$A,0)-1,MATCH(AS76,'Daten Elementary'!$A$424:$ADO$424,0)-1)),0,OFFSET('Daten Elementary'!$A$1,MATCH(DP$5,'Daten Elementary'!$A:$A,0)-1,MATCH(AS76,'Daten Elementary'!$A$424:$ADO$424,0)-1))*1000000</f>
        <v>62.518711000000003</v>
      </c>
      <c r="DQ76" s="317">
        <f t="shared" ca="1" si="73"/>
        <v>1111.0993449999999</v>
      </c>
      <c r="DR76" s="316">
        <f ca="1">IF(ISERROR(OFFSET('Daten Elementary'!$A$1,MATCH(DR$5,'Daten Elementary'!$A:$A,0)-1,MATCH($AT76,'Daten Elementary'!$A$424:$ADO$424,0)-1)),0,OFFSET('Daten Elementary'!$A$1,MATCH(DR$5,'Daten Elementary'!$A:$A,0)-1,MATCH($AT76,'Daten Elementary'!$A$424:$ADO$424,0)-1))*1000000</f>
        <v>1111.0993000000001</v>
      </c>
      <c r="DS76" s="305">
        <f t="shared" ca="1" si="74"/>
        <v>0.99999995949957132</v>
      </c>
      <c r="DT76" s="318">
        <f ca="1">IF(ISERROR(OFFSET('Daten UBP13'!$A$1,MATCH(DT$5,'Daten UBP13'!$A:$A,0)-1,MATCH(AM76,'Daten UBP13'!$A$424:$AEG$424,0)-1)),0,OFFSET('Daten UBP13'!$A$1,MATCH(DT$5,'Daten UBP13'!$A:$A,0)-1,MATCH(AM76,'Daten UBP13'!$A$424:$AEG$424,0)-1))</f>
        <v>139.24497</v>
      </c>
      <c r="DU76" s="318">
        <f ca="1">IF(ISERROR(OFFSET('Daten UBP13'!$A$1,MATCH(DU$5,'Daten UBP13'!$A:$A,0)-1,MATCH(AN76,'Daten UBP13'!$A$424:$AEG$424,0)-1)),0,OFFSET('Daten UBP13'!$A$1,MATCH(DU$5,'Daten UBP13'!$A:$A,0)-1,MATCH(AN76,'Daten UBP13'!$A$424:$AEG$424,0)-1))</f>
        <v>0</v>
      </c>
      <c r="DV76" s="318">
        <f ca="1">IF(ISERROR(OFFSET('Daten UBP13'!$A$1,MATCH(DV$5,'Daten UBP13'!$A:$A,0)-1,MATCH(AO76,'Daten UBP13'!$A$424:$AEG$424,0)-1)),0,OFFSET('Daten UBP13'!$A$1,MATCH(DV$5,'Daten UBP13'!$A:$A,0)-1,MATCH(AO76,'Daten UBP13'!$A$424:$AEG$424,0)-1))</f>
        <v>62.57329</v>
      </c>
      <c r="DW76" s="318">
        <f ca="1">IF(ISERROR(OFFSET('Daten UBP13'!$A$1,MATCH(DW$5,'Daten UBP13'!$A:$A,0)-1,MATCH(AP76,'Daten UBP13'!$A$424:$AEG$424,0)-1)),0,OFFSET('Daten UBP13'!$A$1,MATCH(DW$5,'Daten UBP13'!$A:$A,0)-1,MATCH(AP76,'Daten UBP13'!$A$424:$AEG$424,0)-1))</f>
        <v>0</v>
      </c>
      <c r="DX76" s="318">
        <f t="shared" ca="1" si="75"/>
        <v>201.81826000000001</v>
      </c>
      <c r="DY76" s="318">
        <f ca="1">IF(ISERROR(OFFSET('Daten UBP13'!$A$1,MATCH(DY$5,'Daten UBP13'!$A:$A,0)-1,MATCH(AQ76,'Daten UBP13'!$A$424:$AEG$424,0)-1)),0,OFFSET('Daten UBP13'!$A$1,MATCH(DY$5,'Daten UBP13'!$A:$A,0)-1,MATCH(AQ76,'Daten UBP13'!$A$424:$AEG$424,0)-1))</f>
        <v>9.4186382999999996</v>
      </c>
      <c r="DZ76" s="318">
        <f ca="1">IF(ISERROR(OFFSET('Daten UBP13'!$A$1,MATCH(DZ$5,'Daten UBP13'!$A:$A,0)-1,MATCH(AR76,'Daten UBP13'!$A$424:$AEG$424,0)-1)),0,OFFSET('Daten UBP13'!$A$1,MATCH(DZ$5,'Daten UBP13'!$A:$A,0)-1,MATCH(AR76,'Daten UBP13'!$A$424:$AEG$424,0)-1))</f>
        <v>108.66054</v>
      </c>
      <c r="EA76" s="318">
        <f ca="1">IF(ISERROR(OFFSET('Daten UBP13'!$A$1,MATCH(EA$5,'Daten UBP13'!$A:$A,0)-1,MATCH(AS76,'Daten UBP13'!$A$424:$AEG$424,0)-1)),0,OFFSET('Daten UBP13'!$A$1,MATCH(EA$5,'Daten UBP13'!$A:$A,0)-1,MATCH(AS76,'Daten UBP13'!$A$424:$AEG$424,0)-1))</f>
        <v>37.606847999999999</v>
      </c>
      <c r="EB76" s="319">
        <f t="shared" ca="1" si="76"/>
        <v>357.50428629999999</v>
      </c>
      <c r="EC76" s="318">
        <f ca="1">IF(ISERROR(OFFSET('Daten UBP13'!$A$1,MATCH(EC$5,'Daten UBP13'!$A:$A,0)-1,MATCH(AT76,'Daten UBP13'!$A$424:$AEG$424,0)-1)),0,OFFSET('Daten UBP13'!$A$1,MATCH(EC$5,'Daten UBP13'!$A:$A,0)-1,MATCH(AT76,'Daten UBP13'!$A$424:$AEG$424,0)-1))</f>
        <v>357.50429000000003</v>
      </c>
      <c r="ED76" s="305">
        <f t="shared" ca="1" si="77"/>
        <v>1.0000000103495263</v>
      </c>
      <c r="EE76" s="320">
        <f ca="1">IF(ISERROR(OFFSET('Daten ReCiPe'!$A$1,MATCH(EE$5,'Daten ReCiPe'!$A:$A,0)-1,MATCH(AM76,'Daten ReCiPe'!$A$424:$ADO$424,0)-1)),0,OFFSET('Daten ReCiPe'!$A$1,MATCH(EE$5,'Daten ReCiPe'!$A:$A,0)-1,MATCH(AM76,'Daten ReCiPe'!$A$424:$ADO$424,0)-1))*1000</f>
        <v>9.0478164999999997</v>
      </c>
      <c r="EF76" s="320">
        <f ca="1">IF(ISERROR(OFFSET('Daten ReCiPe'!$A$1,MATCH(EF$5,'Daten ReCiPe'!$A:$A,0)-1,MATCH(AN76,'Daten ReCiPe'!$A$424:$ADO$424,0)-1)),0,OFFSET('Daten ReCiPe'!$A$1,MATCH(EF$5,'Daten ReCiPe'!$A:$A,0)-1,MATCH(AN76,'Daten ReCiPe'!$A$424:$ADO$424,0)-1))*1000</f>
        <v>0</v>
      </c>
      <c r="EG76" s="320">
        <f ca="1">IF(ISERROR(OFFSET('Daten ReCiPe'!$A$1,MATCH(EG$5,'Daten ReCiPe'!$A:$A,0)-1,MATCH(AO76,'Daten ReCiPe'!$A$424:$ADO$424,0)-1)),0,OFFSET('Daten ReCiPe'!$A$1,MATCH(EG$5,'Daten ReCiPe'!$A:$A,0)-1,MATCH(AO76,'Daten ReCiPe'!$A$424:$ADO$424,0)-1))*1000</f>
        <v>9.8827125999999996</v>
      </c>
      <c r="EH76" s="320">
        <f ca="1">IF(ISERROR(OFFSET('Daten ReCiPe'!$A$1,MATCH(EH$5,'Daten ReCiPe'!$A:$A,0)-1,MATCH(AP76,'Daten ReCiPe'!$A$424:$ADO$424,0)-1)),0,OFFSET('Daten ReCiPe'!$A$1,MATCH(EH$5,'Daten ReCiPe'!$A:$A,0)-1,MATCH(AP76,'Daten ReCiPe'!$A$424:$ADO$424,0)-1))*1000</f>
        <v>0</v>
      </c>
      <c r="EI76" s="320">
        <f t="shared" ca="1" si="78"/>
        <v>18.930529100000001</v>
      </c>
      <c r="EJ76" s="320">
        <f ca="1">IF(ISERROR(OFFSET('Daten ReCiPe'!$A$1,MATCH(EJ$5,'Daten ReCiPe'!$A:$A,0)-1,MATCH(AQ76,'Daten ReCiPe'!$A$424:$ADO$424,0)-1)),0,OFFSET('Daten ReCiPe'!$A$1,MATCH(EJ$5,'Daten ReCiPe'!$A:$A,0)-1,MATCH(AQ76,'Daten ReCiPe'!$A$424:$ADO$424,0)-1))*1000</f>
        <v>0.86290067000000004</v>
      </c>
      <c r="EK76" s="320">
        <f ca="1">IF(ISERROR(OFFSET('Daten ReCiPe'!$A$1,MATCH(EK$5,'Daten ReCiPe'!$A:$A,0)-1,MATCH(AR76,'Daten ReCiPe'!$A$424:$ADO$424,0)-1)),0,OFFSET('Daten ReCiPe'!$A$1,MATCH(EK$5,'Daten ReCiPe'!$A:$A,0)-1,MATCH(AR76,'Daten ReCiPe'!$A$424:$ADO$424,0)-1))*1000</f>
        <v>7.5238477000000001</v>
      </c>
      <c r="EL76" s="320">
        <f ca="1">IF(ISERROR(OFFSET('Daten ReCiPe'!$A$1,MATCH(EL$5,'Daten ReCiPe'!$A:$A,0)-1,MATCH(AS76,'Daten ReCiPe'!$A$424:$ADO$424,0)-1)),0,OFFSET('Daten ReCiPe'!$A$1,MATCH(EL$5,'Daten ReCiPe'!$A:$A,0)-1,MATCH(AS76,'Daten ReCiPe'!$A$424:$ADO$424,0)-1))*1000</f>
        <v>2.0148036</v>
      </c>
      <c r="EM76" s="321">
        <f t="shared" ca="1" si="79"/>
        <v>29.332081070000001</v>
      </c>
      <c r="EN76" s="320">
        <f ca="1">IF(ISERROR(OFFSET('Daten ReCiPe'!$A$1,MATCH(EN$5,'Daten ReCiPe'!$A:$A,0)-1,MATCH(AT76,'Daten ReCiPe'!$A$424:$ADO$424,0)-1)),0,OFFSET('Daten ReCiPe'!$A$1,MATCH(EN$5,'Daten ReCiPe'!$A:$A,0)-1,MATCH(AT76,'Daten ReCiPe'!$A$424:$ADO$424,0)-1))*1000</f>
        <v>29.332080999999999</v>
      </c>
      <c r="EO76" s="305">
        <f t="shared" ca="1" si="80"/>
        <v>0.99999999761353442</v>
      </c>
      <c r="EP76" s="322">
        <f ca="1">IF(ISERROR(OFFSET('Daten Elementary'!$A$1,MATCH(EP$5,'Daten Elementary'!$A:$A,0)-1,MATCH(AM76,'Daten Elementary'!$A$424:$ADO$424,0)-1)),0,OFFSET('Daten Elementary'!$A$1,MATCH(EP$5,'Daten Elementary'!$A:$A,0)-1,MATCH(AM76,'Daten Elementary'!$A$424:$ADO$424,0)-1))*1000000</f>
        <v>1.0535050000000001</v>
      </c>
      <c r="EQ76" s="322">
        <f ca="1">IF(ISERROR(OFFSET('Daten Elementary'!$A$1,MATCH(EQ$5,'Daten Elementary'!$A:$A,0)-1,MATCH(AN76,'Daten Elementary'!$A$424:$ADO$424,0)-1)),0,OFFSET('Daten Elementary'!$A$1,MATCH(EQ$5,'Daten Elementary'!$A:$A,0)-1,MATCH(AN76,'Daten Elementary'!$A$424:$ADO$424,0)-1))*1000000</f>
        <v>0</v>
      </c>
      <c r="ER76" s="322">
        <f ca="1">IF(ISERROR(OFFSET('Daten Elementary'!$A$1,MATCH(ER$5,'Daten Elementary'!$A:$A,0)-1,MATCH(AO76,'Daten Elementary'!$A$424:$ADO$424,0)-1)),0,OFFSET('Daten Elementary'!$A$1,MATCH(ER$5,'Daten Elementary'!$A:$A,0)-1,MATCH(AO76,'Daten Elementary'!$A$424:$ADO$424,0)-1))*1000000</f>
        <v>280.89173999999997</v>
      </c>
      <c r="ES76" s="322">
        <f ca="1">IF(ISERROR(OFFSET('Daten Elementary'!$A$1,MATCH(ES$5,'Daten Elementary'!$A:$A,0)-1,MATCH(AP76,'Daten Elementary'!$A$424:$ADO$424,0)-1)),0,OFFSET('Daten Elementary'!$A$1,MATCH(ES$5,'Daten Elementary'!$A:$A,0)-1,MATCH(AP76,'Daten Elementary'!$A$424:$ADO$424,0)-1))*1000000</f>
        <v>0</v>
      </c>
      <c r="ET76" s="322">
        <f t="shared" ca="1" si="81"/>
        <v>281.94524499999994</v>
      </c>
      <c r="EU76" s="322">
        <f ca="1">IF(ISERROR(OFFSET('Daten Elementary'!$A$1,MATCH(EU$5,'Daten Elementary'!$A:$A,0)-1,MATCH(AQ76,'Daten Elementary'!$A$424:$ADO$424,0)-1)),0,OFFSET('Daten Elementary'!$A$1,MATCH(EU$5,'Daten Elementary'!$A:$A,0)-1,MATCH(AQ76,'Daten Elementary'!$A$424:$ADO$424,0)-1))*1000000</f>
        <v>19.751365</v>
      </c>
      <c r="EV76" s="322">
        <f ca="1">IF(ISERROR(OFFSET('Daten Elementary'!$A$1,MATCH(EV$5,'Daten Elementary'!$A:$A,0)-1,MATCH(AR76,'Daten Elementary'!$A$424:$ADO$424,0)-1)),0,OFFSET('Daten Elementary'!$A$1,MATCH(EV$5,'Daten Elementary'!$A:$A,0)-1,MATCH(AR76,'Daten Elementary'!$A$424:$ADO$424,0)-1))*1000000</f>
        <v>214.82299</v>
      </c>
      <c r="EW76" s="322">
        <f ca="1">IF(ISERROR(OFFSET('Daten Elementary'!$A$1,MATCH(EW$5,'Daten Elementary'!$A:$A,0)-1,MATCH(AS76,'Daten Elementary'!$A$424:$ADO$424,0)-1)),0,OFFSET('Daten Elementary'!$A$1,MATCH(EW$5,'Daten Elementary'!$A:$A,0)-1,MATCH(AS76,'Daten Elementary'!$A$424:$ADO$424,0)-1))*1000000</f>
        <v>34.145203000000002</v>
      </c>
      <c r="EX76" s="323">
        <f t="shared" ca="1" si="82"/>
        <v>550.66480300000001</v>
      </c>
      <c r="EY76" s="322">
        <f ca="1">IF(ISERROR(OFFSET('Daten Elementary'!$A$1,MATCH(EY$5,'Daten Elementary'!$A:$A,0)-1,MATCH($AT76,'Daten Elementary'!$A$424:$ADO$424,0)-1)),0,OFFSET('Daten Elementary'!$A$1,MATCH(EY$5,'Daten Elementary'!$A:$A,0)-1,MATCH($AT76,'Daten Elementary'!$A$424:$ADO$424,0)-1))*1000000</f>
        <v>550.66480999999999</v>
      </c>
      <c r="EZ76" s="305">
        <f t="shared" ca="1" si="83"/>
        <v>1.0000000127119073</v>
      </c>
      <c r="FA76" s="314">
        <f ca="1">IF(ISERROR(OFFSET('Daten Elementary'!$A$1,MATCH(FA$5,'Daten Elementary'!$A:$A,0)-1,MATCH(AM76,'Daten Elementary'!$A$424:$ADO$424,0)-1)),0,OFFSET('Daten Elementary'!$A$1,MATCH(FA$5,'Daten Elementary'!$A:$A,0)-1,MATCH(AM76,'Daten Elementary'!$A$424:$ADO$424,0)-1))*1000</f>
        <v>146.46</v>
      </c>
      <c r="FB76" s="314">
        <f ca="1">IF(ISERROR(OFFSET('Daten Elementary'!$A$1,MATCH(FB$5,'Daten Elementary'!$A:$A,0)-1,MATCH(AN76,'Daten Elementary'!$A$424:$ADO$424,0)-1)),0,OFFSET('Daten Elementary'!$A$1,MATCH(FB$5,'Daten Elementary'!$A:$A,0)-1,MATCH(AN76,'Daten Elementary'!$A$424:$ADO$424,0)-1))*1000</f>
        <v>0</v>
      </c>
      <c r="FC76" s="314">
        <f ca="1">IF(ISERROR(OFFSET('Daten Elementary'!$A$1,MATCH(FC$5,'Daten Elementary'!$A:$A,0)-1,MATCH(AO76,'Daten Elementary'!$A$424:$ADO$424,0)-1)),0,OFFSET('Daten Elementary'!$A$1,MATCH(FC$5,'Daten Elementary'!$A:$A,0)-1,MATCH(AO76,'Daten Elementary'!$A$424:$ADO$424,0)-1))*1000</f>
        <v>24.472344</v>
      </c>
      <c r="FD76" s="314">
        <f ca="1">IF(ISERROR(OFFSET('Daten Elementary'!$A$1,MATCH(FD$5,'Daten Elementary'!$A:$A,0)-1,MATCH(AP76,'Daten Elementary'!$A$424:$ADO$424,0)-1)),0,OFFSET('Daten Elementary'!$A$1,MATCH(FD$5,'Daten Elementary'!$A:$A,0)-1,MATCH(AP76,'Daten Elementary'!$A$424:$ADO$424,0)-1))*1000</f>
        <v>0</v>
      </c>
      <c r="FE76" s="314">
        <f t="shared" ca="1" si="84"/>
        <v>170.932344</v>
      </c>
      <c r="FF76" s="314">
        <f ca="1">IF(ISERROR(OFFSET('Daten Elementary'!$A$1,MATCH(FF$5,'Daten Elementary'!$A:$A,0)-1,MATCH(AQ76,'Daten Elementary'!$A$424:$ADO$424,0)-1)),0,OFFSET('Daten Elementary'!$A$1,MATCH(FF$5,'Daten Elementary'!$A:$A,0)-1,MATCH(AQ76,'Daten Elementary'!$A$424:$ADO$424,0)-1))*1000</f>
        <v>5.7711579999999998</v>
      </c>
      <c r="FG76" s="314">
        <f ca="1">IF(ISERROR(OFFSET('Daten Elementary'!$A$1,MATCH(FG$5,'Daten Elementary'!$A:$A,0)-1,MATCH(AR76,'Daten Elementary'!$A$424:$ADO$424,0)-1)),0,OFFSET('Daten Elementary'!$A$1,MATCH(FG$5,'Daten Elementary'!$A:$A,0)-1,MATCH(AR76,'Daten Elementary'!$A$424:$ADO$424,0)-1))*1000</f>
        <v>53.301258999999995</v>
      </c>
      <c r="FH76" s="314">
        <f ca="1">IF(ISERROR(OFFSET('Daten Elementary'!$A$1,MATCH(FH$5,'Daten Elementary'!$A:$A,0)-1,MATCH(AS76,'Daten Elementary'!$A$424:$ADO$424,0)-1)),0,OFFSET('Daten Elementary'!$A$1,MATCH(FH$5,'Daten Elementary'!$A:$A,0)-1,MATCH(AS76,'Daten Elementary'!$A$424:$ADO$424,0)-1))*1000</f>
        <v>12.916036999999999</v>
      </c>
      <c r="FI76" s="315">
        <f t="shared" ca="1" si="85"/>
        <v>242.92079799999999</v>
      </c>
      <c r="FJ76" s="314">
        <f ca="1">IF(ISERROR(OFFSET('Daten Elementary'!$A$1,MATCH(FJ$5,'Daten Elementary'!$A:$A,0)-1,MATCH($AT76,'Daten Elementary'!$A$424:$ADO$424,0)-1)),0,OFFSET('Daten Elementary'!$A$1,MATCH(FJ$5,'Daten Elementary'!$A:$A,0)-1,MATCH($AT76,'Daten Elementary'!$A$424:$ADO$424,0)-1))*1000</f>
        <v>242.92079999999999</v>
      </c>
      <c r="FK76" s="305">
        <f t="shared" ca="1" si="86"/>
        <v>1.0000000082331362</v>
      </c>
      <c r="FL76" s="314">
        <f ca="1">IF(ISERROR(OFFSET('Daten Elementary'!$A$1,MATCH(FL$5,'Daten Elementary'!$A:$A,0)-1,MATCH(AM76,'Daten Elementary'!$A$424:$ADO$424,0)-1)),0,OFFSET('Daten Elementary'!$A$1,MATCH(FL$5,'Daten Elementary'!$A:$A,0)-1,MATCH(AM76,'Daten Elementary'!$A$424:$ADO$424,0)-1))</f>
        <v>0</v>
      </c>
      <c r="FM76" s="314">
        <f ca="1">IF(ISERROR(OFFSET('Daten Elementary'!$A$1,MATCH(FM$5,'Daten Elementary'!$A:$A,0)-1,MATCH(AN76,'Daten Elementary'!$A$424:$ADO$424,0)-1)),0,OFFSET('Daten Elementary'!$A$1,MATCH(FM$5,'Daten Elementary'!$A:$A,0)-1,MATCH(AN76,'Daten Elementary'!$A$424:$ADO$424,0)-1))</f>
        <v>0</v>
      </c>
      <c r="FN76" s="314">
        <f ca="1">IF(ISERROR(OFFSET('Daten Elementary'!$A$1,MATCH(FN$5,'Daten Elementary'!$A:$A,0)-1,MATCH(AO76,'Daten Elementary'!$A$424:$ADO$424,0)-1)),0,OFFSET('Daten Elementary'!$A$1,MATCH(FN$5,'Daten Elementary'!$A:$A,0)-1,MATCH(AO76,'Daten Elementary'!$A$424:$ADO$424,0)-1))</f>
        <v>0</v>
      </c>
      <c r="FO76" s="314">
        <f ca="1">IF(ISERROR(OFFSET('Daten Elementary'!$A$1,MATCH(FO$5,'Daten Elementary'!$A:$A,0)-1,MATCH(AP76,'Daten Elementary'!$A$424:$ADO$424,0)-1)),0,OFFSET('Daten Elementary'!$A$1,MATCH(FO$5,'Daten Elementary'!$A:$A,0)-1,MATCH(AP76,'Daten Elementary'!$A$424:$ADO$424,0)-1))</f>
        <v>0</v>
      </c>
      <c r="FP76" s="314">
        <f t="shared" ca="1" si="87"/>
        <v>0</v>
      </c>
      <c r="FQ76" s="314">
        <f ca="1">IF(ISERROR(OFFSET('Daten Elementary'!$A$1,MATCH(FQ$5,'Daten Elementary'!$A:$A,0)-1,MATCH(AQ76,'Daten Elementary'!$A$424:$ADO$424,0)-1)),0,OFFSET('Daten Elementary'!$A$1,MATCH(FQ$5,'Daten Elementary'!$A:$A,0)-1,MATCH(AQ76,'Daten Elementary'!$A$424:$ADO$424,0)-1))</f>
        <v>0</v>
      </c>
      <c r="FR76" s="314">
        <f ca="1">IF(ISERROR(OFFSET('Daten Elementary'!$A$1,MATCH(FR$5,'Daten Elementary'!$A:$A,0)-1,MATCH(AR76,'Daten Elementary'!$A$424:$ADO$424,0)-1)),0,OFFSET('Daten Elementary'!$A$1,MATCH(FR$5,'Daten Elementary'!$A:$A,0)-1,MATCH(AR76,'Daten Elementary'!$A$424:$ADO$424,0)-1))</f>
        <v>0</v>
      </c>
      <c r="FS76" s="314">
        <f ca="1">IF(ISERROR(OFFSET('Daten Elementary'!$A$1,MATCH(FS$5,'Daten Elementary'!$A:$A,0)-1,MATCH(AS76,'Daten Elementary'!$A$424:$ADO$424,0)-1)),0,OFFSET('Daten Elementary'!$A$1,MATCH(FS$5,'Daten Elementary'!$A:$A,0)-1,MATCH(AS76,'Daten Elementary'!$A$424:$ADO$424,0)-1))</f>
        <v>0</v>
      </c>
      <c r="FT76" s="315">
        <f t="shared" ca="1" si="88"/>
        <v>0</v>
      </c>
      <c r="FU76" s="314">
        <f ca="1">IF(ISERROR(OFFSET('Daten Elementary'!$A$1,MATCH(FU$5,'Daten Elementary'!$A:$A,0)-1,MATCH($AT76,'Daten Elementary'!$A$424:$ADO$424,0)-1)),0,OFFSET('Daten Elementary'!$A$1,MATCH(FU$5,'Daten Elementary'!$A:$A,0)-1,MATCH($AT76,'Daten Elementary'!$A$424:$ADO$424,0)-1))</f>
        <v>0</v>
      </c>
      <c r="FV76" s="305">
        <f t="shared" ca="1" si="89"/>
        <v>0</v>
      </c>
      <c r="FW76" s="324"/>
      <c r="FX76" s="231" t="str">
        <f t="shared" si="90"/>
        <v>Personenwagen, Diesel (EURO 3)</v>
      </c>
      <c r="FY76" s="231" t="str">
        <f t="shared" si="55"/>
        <v>Personenwagen</v>
      </c>
      <c r="FZ76" s="231" t="str">
        <f t="shared" si="56"/>
        <v>, Diesel</v>
      </c>
      <c r="GA76" s="231" t="str">
        <f t="shared" si="57"/>
        <v xml:space="preserve"> (EURO 3)</v>
      </c>
      <c r="GB76" s="231"/>
    </row>
    <row r="77" spans="1:184" ht="16.5" hidden="1" customHeight="1" outlineLevel="1">
      <c r="A77" s="364"/>
      <c r="B77" s="376"/>
      <c r="C77" s="359" t="s">
        <v>385</v>
      </c>
      <c r="D77" s="359" t="s">
        <v>24</v>
      </c>
      <c r="E77" s="363" t="s">
        <v>26</v>
      </c>
      <c r="F77" s="102">
        <v>1.6</v>
      </c>
      <c r="G77" s="33">
        <v>5</v>
      </c>
      <c r="H77" s="91">
        <f t="shared" si="91"/>
        <v>0.32</v>
      </c>
      <c r="I77" s="99">
        <v>6.2541490869352803</v>
      </c>
      <c r="J77" s="189"/>
      <c r="K77" s="100">
        <v>1700</v>
      </c>
      <c r="L77" s="86"/>
      <c r="M77" s="86"/>
      <c r="N77" s="38" t="s">
        <v>99</v>
      </c>
      <c r="O77" s="6">
        <f ca="1">(IF(ISERROR(INDEX(INDIRECT($D$268),MATCH($AM77,$AM$4:$AM$275,0),MATCH(O$304,INDIRECT($E$268),0))*$I77/$AD77),0,INDEX(INDIRECT($D$268),MATCH($AM77,$AM$4:$AM$275,0),MATCH(O$304,INDIRECT($E$268),0))*$I77/$AD77)+IF(ISERROR(INDEX(INDIRECT($D$268),MATCH($AN77,$AN$4:$AN$275,0),MATCH(O$305,INDIRECT($E$268),0))*$J77/$AE77),0,INDEX(INDIRECT($D$268),MATCH($AN77,$AN$4:$AN$275,0),MATCH(O$305,INDIRECT($E$268),0))*$J77/$AE77))*$AC77/$F77</f>
        <v>109.92761132012434</v>
      </c>
      <c r="P77" s="6">
        <f ca="1">(IF(ISERROR(INDEX(INDIRECT($D$268),MATCH($AO77,$AO$4:$AO$275,0),MATCH(P$304,INDIRECT($E$268),0))*$I77/$AD77),0,INDEX(INDIRECT($D$268),MATCH($AO77,$AO$4:$AO$275,0),MATCH(P$304,INDIRECT($E$268),0))*$I77/$AD77)+IF(ISERROR(INDEX(INDIRECT($D$268),MATCH($AP77,$AP$4:$AP$275,0),MATCH(P$305,INDIRECT($E$268),0))*$J77/$AE77),0,INDEX(INDIRECT($D$268),MATCH($AP77,$AP$4:$AP$275,0),MATCH(P$305,INDIRECT($E$268),0))*$J77/$AE77))*$AC77/$F77</f>
        <v>21.349514612983782</v>
      </c>
      <c r="Q77" s="6">
        <f ca="1">INDEX(INDIRECT($D$268),MATCH($AQ77,$AQ$4:$AQ$284,0),MATCH(Q$4,INDIRECT($E$268),0))*$K77*$AC77/$F77/$AF77</f>
        <v>4.2698847539062497</v>
      </c>
      <c r="R77" s="6">
        <f ca="1">INDEX(INDIRECT($D$268),MATCH($AR77,$AR$4:$AR$284,0),MATCH(R$4,INDIRECT($E$268),0))*$K77*$AC77/$F77/$AF77</f>
        <v>39.506191093749997</v>
      </c>
      <c r="S77" s="6">
        <f ca="1">INDEX(INDIRECT($D$268),MATCH($AS77,$AS$4:$AS$284,0),MATCH(S$4,INDIRECT($E$268),0))*$K77*$AC77/$F77/$AF77</f>
        <v>9.5352329296874991</v>
      </c>
      <c r="T77" s="7">
        <f t="shared" ca="1" si="53"/>
        <v>184.58843471045185</v>
      </c>
      <c r="U77" s="6">
        <f>IF($B$268=6,(IF(OR(AJ77="Benzin",AJ77="Diesel"),$AK77*INDEX('DIN EN 16258'!$I:$I,MATCH('mobitool-Faktoren v2.0'!$AI77,'DIN EN 16258'!$A:$A,0))*$I77/$AD77+$AL77*INDEX('DIN EN 16258'!$I:$I,MATCH('mobitool-Faktoren v2.0'!$AJ77,'DIN EN 16258'!$A:$A,0))*$I77/$AD77,IF(ISERROR($AK77*INDEX('DIN EN 16258'!$I:$I,MATCH('mobitool-Faktoren v2.0'!$AI77,'DIN EN 16258'!$A:$A,0))*$I77/$AD77),0,$AK77*INDEX('DIN EN 16258'!$I:$I,MATCH('mobitool-Faktoren v2.0'!$AI77,'DIN EN 16258'!$A:$A,0))*$I77/$AD77)+IF(ISERROR($AL77*INDEX('DIN EN 16258'!$I:$I,MATCH('mobitool-Faktoren v2.0'!$AJ77,'DIN EN 16258'!$A:$A,0))*$J77/$AE77),0,$AL77*INDEX('DIN EN 16258'!$I:$I,MATCH('mobitool-Faktoren v2.0'!$AJ77,'DIN EN 16258'!$A:$A,0))*$J77/$AE77)))*1000,
IF($B$268=1,(IF(OR(AJ77="Benzin",AJ77="Diesel"),$AK77*INDEX('DIN EN 16258'!$D:$D,MATCH('mobitool-Faktoren v2.0'!$AI77,'DIN EN 16258'!$A:$A,0))*$I77/$AD77+$AL77*INDEX('DIN EN 16258'!$D:$D,MATCH('mobitool-Faktoren v2.0'!$AJ77,'DIN EN 16258'!$A:$A,0))*$I77/$AD77,IF(ISERROR($AK77*INDEX('DIN EN 16258'!$D:$D,MATCH('mobitool-Faktoren v2.0'!$AI77,'DIN EN 16258'!$A:$A,0))*$I77/$AD77),0,$AK77*INDEX('DIN EN 16258'!$D:$D,MATCH('mobitool-Faktoren v2.0'!$AI77,'DIN EN 16258'!$A:$A,0))*$I77/$AD77)+IF(ISERROR($AL77*INDEX('DIN EN 16258'!$D:$D,MATCH('mobitool-Faktoren v2.0'!$AJ77,'DIN EN 16258'!$A:$A,0))*$J77/$AE77),0,$AL77*INDEX('DIN EN 16258'!$D:$D,MATCH('mobitool-Faktoren v2.0'!$AJ77,'DIN EN 16258'!$A:$A,0))*$J77/$AE77))),0))*$AC77/$F77</f>
        <v>105.39848968146623</v>
      </c>
      <c r="V77" s="6">
        <f>IF($B$268=6,(IF(OR(AJ77="Benzin",AJ77="Diesel"),$AK77*INDEX('DIN EN 16258'!$L:$L,MATCH('mobitool-Faktoren v2.0'!$AI77,'DIN EN 16258'!$A:$A,0))*$I77/$AD77+$AL77*INDEX('DIN EN 16258'!$L:$L,MATCH('mobitool-Faktoren v2.0'!$AJ77,'DIN EN 16258'!$A:$A,0))*$I77/$AD77,IF(ISERROR($AK77*INDEX('DIN EN 16258'!$L:$L,MATCH('mobitool-Faktoren v2.0'!$AI77,'DIN EN 16258'!$A:$A,0))*$I77/$AD77),0,$AK77*INDEX('DIN EN 16258'!$L:$L,MATCH('mobitool-Faktoren v2.0'!$AI77,'DIN EN 16258'!$A:$A,0))*$I77/$AD77)+IF(ISERROR($AL77*INDEX('DIN EN 16258'!$L:$L,MATCH('mobitool-Faktoren v2.0'!$AJ77,'DIN EN 16258'!$A:$A,0))*$J77/$AE77),0,$AL77*INDEX('DIN EN 16258'!$L:$L,MATCH('mobitool-Faktoren v2.0'!$AJ77,'DIN EN 16258'!$A:$A,0))*$J77/$AE77)))*1000,
IF($B$268=1,(IF(OR(AJ77="Benzin",AJ77="Diesel"),$AK77*INDEX('DIN EN 16258'!$F:$F,MATCH('mobitool-Faktoren v2.0'!$AI77,'DIN EN 16258'!$A:$A,0))*$I77/$AD77+$AL77*INDEX('DIN EN 16258'!$F:$F,MATCH('mobitool-Faktoren v2.0'!$AJ77,'DIN EN 16258'!$A:$A,0))*$I77/$AD77,IF(ISERROR($AK77*INDEX('DIN EN 16258'!$F:$F,MATCH('mobitool-Faktoren v2.0'!$AI77,'DIN EN 16258'!$A:$A,0))*$I77/$AD77),0,$AK77*INDEX('DIN EN 16258'!$F:$F,MATCH('mobitool-Faktoren v2.0'!$AI77,'DIN EN 16258'!$A:$A,0))*$I77/$AD77)+IF(ISERROR($AL77*INDEX('DIN EN 16258'!$F:$F,MATCH('mobitool-Faktoren v2.0'!$AJ77,'DIN EN 16258'!$A:$A,0))*$J77/$AE77),0,$AL77*INDEX('DIN EN 16258'!$F:$F,MATCH('mobitool-Faktoren v2.0'!$AJ77,'DIN EN 16258'!$A:$A,0))*$J77/$AE77))),0))*$AC77/$F77</f>
        <v>128.05423979991227</v>
      </c>
      <c r="W77" s="39" t="s">
        <v>672</v>
      </c>
      <c r="X77" s="39" t="s">
        <v>162</v>
      </c>
      <c r="Y77" s="336">
        <v>3</v>
      </c>
      <c r="Z77" s="336">
        <v>25</v>
      </c>
      <c r="AA77" s="337">
        <v>500</v>
      </c>
      <c r="AB77" s="299">
        <v>3500</v>
      </c>
      <c r="AC77" s="300">
        <f>AC21</f>
        <v>1</v>
      </c>
      <c r="AD77" s="298">
        <f>AD21</f>
        <v>5.5171428571428578</v>
      </c>
      <c r="AE77" s="298"/>
      <c r="AF77" s="299">
        <f>AF21</f>
        <v>1600</v>
      </c>
      <c r="AG77" s="299"/>
      <c r="AH77" s="299"/>
      <c r="AI77" s="301" t="s">
        <v>24</v>
      </c>
      <c r="AJ77" s="301"/>
      <c r="AK77" s="329">
        <f>'Kennwerte Strassentransporte'!M$12</f>
        <v>4.6344194434660799E-2</v>
      </c>
      <c r="AL77" s="329"/>
      <c r="AM77" s="202" t="s">
        <v>940</v>
      </c>
      <c r="AN77" s="202" t="s">
        <v>81</v>
      </c>
      <c r="AO77" s="202" t="s">
        <v>941</v>
      </c>
      <c r="AP77" s="202" t="s">
        <v>81</v>
      </c>
      <c r="AQ77" s="202" t="s">
        <v>942</v>
      </c>
      <c r="AR77" s="202" t="s">
        <v>943</v>
      </c>
      <c r="AS77" s="202" t="s">
        <v>944</v>
      </c>
      <c r="AT77" s="202" t="s">
        <v>956</v>
      </c>
      <c r="AU77" s="303">
        <f ca="1">IF(ISERROR(OFFSET('Daten KEA'!$A$1,MATCH(AU$5,'Daten KEA'!$A:$A,0)-1,MATCH(AM77,'Daten KEA'!$A$424:$ADO$424,0)-1)),0,OFFSET('Daten KEA'!$A$1,MATCH(AU$5,'Daten KEA'!$A:$A,0)-1,MATCH(AM77,'Daten KEA'!$A$424:$ADO$424,0)-1))+IF(ISERROR(AK77*INDEX('Energiefaktoren Ecoinvent'!$D:$D,MATCH('mobitool-Faktoren v2.0'!AI77,'Energiefaktoren Ecoinvent'!$A:$A,0))),0,AK77*INDEX('Energiefaktoren Ecoinvent'!$D:$D,MATCH('mobitool-Faktoren v2.0'!AI77,'Energiefaktoren Ecoinvent'!$A:$A,0)))+IF(OR(AJ77="Benzin",AJ77="Diesel"),IF(ISERROR(OFFSET('Daten KEA'!$A$1,MATCH(AV$5,'Daten KEA'!$A:$A,0)-1,MATCH(AN77,'Daten KEA'!$A$424:$ADO$424,0)-1)),0,OFFSET('Daten KEA'!$A$1,MATCH(AV$5,'Daten KEA'!$A:$A,0)-1,MATCH(AN77,'Daten KEA'!$A$424:$ADO$424,0)-1))+IF(ISERROR(AL77*INDEX('Energiefaktoren Ecoinvent'!$D:$D,MATCH('mobitool-Faktoren v2.0'!AJ77,'Energiefaktoren Ecoinvent'!$A:$A,0))),0,AL77*INDEX('Energiefaktoren Ecoinvent'!$D:$D,MATCH('mobitool-Faktoren v2.0'!AJ77,'Energiefaktoren Ecoinvent'!$A:$A,0))),0)</f>
        <v>1.9835315218034821</v>
      </c>
      <c r="AV77" s="303">
        <f ca="1">IF(OR(AJ77="Benzin",AJ77="Diesel"),0,IF(ISERROR(OFFSET('Daten KEA'!$A$1,MATCH(AV$5,'Daten KEA'!$A:$A,0)-1,MATCH(AN77,'Daten KEA'!$A$424:$ADO$424,0)-1)),0,OFFSET('Daten KEA'!$A$1,MATCH(AV$5,'Daten KEA'!$A:$A,0)-1,MATCH(AN77,'Daten KEA'!$A$424:$ADO$424,0)-1))+IF(ISERROR(AL77*INDEX('Energiefaktoren Ecoinvent'!$D:$D,MATCH('mobitool-Faktoren v2.0'!AJ77,'Energiefaktoren Ecoinvent'!$A:$A,0))),0,AL77*INDEX('Energiefaktoren Ecoinvent'!$D:$D,MATCH('mobitool-Faktoren v2.0'!AJ77,'Energiefaktoren Ecoinvent'!$A:$A,0))))</f>
        <v>0</v>
      </c>
      <c r="AW77" s="303">
        <f ca="1">IF(ISERROR(OFFSET('Daten KEA'!$A$1,MATCH(AW$5,'Daten KEA'!$A:$A,0)-1,MATCH(AO77,'Daten KEA'!$A$424:$ADO$424,0)-1)),0,OFFSET('Daten KEA'!$A$1,MATCH(AW$5,'Daten KEA'!$A:$A,0)-1,MATCH(AO77,'Daten KEA'!$A$424:$ADO$424,0)-1))-IF(ISERROR(AK77*INDEX('Energiefaktoren Ecoinvent'!$D:$D,MATCH('mobitool-Faktoren v2.0'!AI77,'Energiefaktoren Ecoinvent'!$A:$A,0))),0,AK77*INDEX('Energiefaktoren Ecoinvent'!$D:$D,MATCH('mobitool-Faktoren v2.0'!AI77,'Energiefaktoren Ecoinvent'!$A:$A,0)))+IF(OR(AJ77="Benzin",AJ77="Diesel"),IF(ISERROR(OFFSET('Daten KEA'!$A$1,MATCH(AX$5,'Daten KEA'!$A:$A,0)-1,MATCH(AP77,'Daten KEA'!$A$424:$ADO$424,0)-1)),0,OFFSET('Daten KEA'!$A$1,MATCH(AX$5,'Daten KEA'!$A:$A,0)-1,MATCH(AP77,'Daten KEA'!$A$424:$ADO$424,0)-1))-IF(ISERROR(AL77*INDEX('Energiefaktoren Ecoinvent'!$D:$D,MATCH('mobitool-Faktoren v2.0'!AJ77,'Energiefaktoren Ecoinvent'!$A:$A,0))),0,AL77*INDEX('Energiefaktoren Ecoinvent'!$D:$D,MATCH('mobitool-Faktoren v2.0'!AJ77,'Energiefaktoren Ecoinvent'!$A:$A,0))),0)</f>
        <v>0.58954057819651795</v>
      </c>
      <c r="AX77" s="303">
        <f ca="1">IF(OR(AJ77="Benzin",AJ77="Diesel"),0,IF(ISERROR(OFFSET('Daten KEA'!$A$1,MATCH(AX$5,'Daten KEA'!$A:$A,0)-1,MATCH(AP77,'Daten KEA'!$A$424:$ADO$424,0)-1)),0,OFFSET('Daten KEA'!$A$1,MATCH(AX$5,'Daten KEA'!$A:$A,0)-1,MATCH(AP77,'Daten KEA'!$A$424:$ADO$424,0)-1))-IF(ISERROR(AL77*INDEX('Energiefaktoren Ecoinvent'!$D:$D,MATCH('mobitool-Faktoren v2.0'!AJ77,'Energiefaktoren Ecoinvent'!$A:$A,0))),0,AL77*INDEX('Energiefaktoren Ecoinvent'!$D:$D,MATCH('mobitool-Faktoren v2.0'!AJ77,'Energiefaktoren Ecoinvent'!$A:$A,0))))</f>
        <v>0</v>
      </c>
      <c r="AY77" s="303">
        <f t="shared" ca="1" si="58"/>
        <v>2.5730721000000001</v>
      </c>
      <c r="AZ77" s="303">
        <f ca="1">IF(ISERROR(OFFSET('Daten KEA'!$A$1,MATCH(AZ$5,'Daten KEA'!$A:$A,0)-1,MATCH(AQ77,'Daten KEA'!$A$424:$ADO$424,0)-1)),0,OFFSET('Daten KEA'!$A$1,MATCH(AZ$5,'Daten KEA'!$A:$A,0)-1,MATCH(AQ77,'Daten KEA'!$A$424:$ADO$424,0)-1))</f>
        <v>0.18482304999999999</v>
      </c>
      <c r="BA77" s="303">
        <f ca="1">IF(ISERROR(OFFSET('Daten KEA'!$A$1,MATCH(BA$5,'Daten KEA'!$A:$A,0)-1,MATCH(AR77,'Daten KEA'!$A$424:$ADO$424,0)-1)),0,OFFSET('Daten KEA'!$A$1,MATCH(BA$5,'Daten KEA'!$A:$A,0)-1,MATCH(AR77,'Daten KEA'!$A$424:$ADO$424,0)-1))</f>
        <v>0.98142996000000005</v>
      </c>
      <c r="BB77" s="303">
        <f ca="1">IF(ISERROR(OFFSET('Daten KEA'!$A$1,MATCH(BB$5,'Daten KEA'!$A:$A,0)-1,MATCH(AS77,'Daten KEA'!$A$424:$ADO$424,0)-1)),0,OFFSET('Daten KEA'!$A$1,MATCH(BB$5,'Daten KEA'!$A:$A,0)-1,MATCH(AS77,'Daten KEA'!$A$424:$ADO$424,0)-1))</f>
        <v>0.84415227999999998</v>
      </c>
      <c r="BC77" s="304">
        <f t="shared" ca="1" si="46"/>
        <v>4.5834773900000005</v>
      </c>
      <c r="BD77" s="303">
        <f ca="1">IF(ISERROR(OFFSET('Daten KEA'!$A$1,MATCH(BD$5,'Daten KEA'!$A:$A,0)-1,MATCH(AT77,'Daten KEA'!$A$424:$ADO$424,0)-1)),0,OFFSET('Daten KEA'!$A$1,MATCH(BD$5,'Daten KEA'!$A:$A,0)-1,MATCH(AT77,'Daten KEA'!$A$424:$ADO$424,0)-1))</f>
        <v>4.5834774999999999</v>
      </c>
      <c r="BE77" s="305">
        <f t="shared" ca="1" si="59"/>
        <v>1.0000000239992455</v>
      </c>
      <c r="BF77" s="306">
        <f ca="1">IF(ISERROR(OFFSET('Daten KEA'!$A$1,MATCH(BF$5,'Daten KEA'!$A:$A,0)-1,MATCH(AM77,'Daten KEA'!$A$424:$ADO$424,0)-1)),0,OFFSET('Daten KEA'!$A$1,MATCH(BF$5,'Daten KEA'!$A:$A,0)-1,MATCH(AM77,'Daten KEA'!$A$424:$ADO$424,0)-1))+IF(ISERROR($AK77*INDEX('Energiefaktoren Ecoinvent'!$H:$H,MATCH('mobitool-Faktoren v2.0'!$AI77,'Energiefaktoren Ecoinvent'!$A:$A,0))),0,$AK77*INDEX('Energiefaktoren Ecoinvent'!$H:$H,MATCH('mobitool-Faktoren v2.0'!$AI77,'Energiefaktoren Ecoinvent'!$A:$A,0)))+IF(OR(AJ77="Benzin",AJ77="Diesel"),IF(ISERROR(OFFSET('Daten KEA'!$A$1,MATCH(BG$5,'Daten KEA'!$A:$A,0)-1,MATCH(AN77,'Daten KEA'!$A$424:$ADO$424,0)-1)),0,OFFSET('Daten KEA'!$A$1,MATCH(BG$5,'Daten KEA'!$A:$A,0)-1,MATCH(AN77,'Daten KEA'!$A$424:$ADO$424,0)-1))+IF(ISERROR($AL77*INDEX('Energiefaktoren Ecoinvent'!$H:$H,MATCH('mobitool-Faktoren v2.0'!$AJ77,'Energiefaktoren Ecoinvent'!$A:$A,0))),0,$AL77*INDEX('Energiefaktoren Ecoinvent'!$H:$H,MATCH('mobitool-Faktoren v2.0'!$AJ77,'Energiefaktoren Ecoinvent'!$A:$A,0))),0)</f>
        <v>1.9835315218034821</v>
      </c>
      <c r="BG77" s="306">
        <f ca="1">IF(OR(AJ77="Benzin",AJ77="Diesel"),0,IF(ISERROR(OFFSET('Daten KEA'!$A$1,MATCH(BG$5,'Daten KEA'!$A:$A,0)-1,MATCH(AN77,'Daten KEA'!$A$424:$ADO$424,0)-1)),0,OFFSET('Daten KEA'!$A$1,MATCH(BG$5,'Daten KEA'!$A:$A,0)-1,MATCH(AN77,'Daten KEA'!$A$424:$ADO$424,0)-1))+IF(ISERROR($AL77*INDEX('Energiefaktoren Ecoinvent'!$H:$H,MATCH('mobitool-Faktoren v2.0'!$AJ77,'Energiefaktoren Ecoinvent'!$A:$A,0))),0,$AL77*INDEX('Energiefaktoren Ecoinvent'!$H:$H,MATCH('mobitool-Faktoren v2.0'!$AJ77,'Energiefaktoren Ecoinvent'!$A:$A,0))))</f>
        <v>0</v>
      </c>
      <c r="BH77" s="306">
        <f ca="1">IF(ISERROR(OFFSET('Daten KEA'!$A$1,MATCH(BH$5,'Daten KEA'!$A:$A,0)-1,MATCH(AO77,'Daten KEA'!$A$424:$ADO$424,0)-1)),0,OFFSET('Daten KEA'!$A$1,MATCH(BH$5,'Daten KEA'!$A:$A,0)-1,MATCH(AO77,'Daten KEA'!$A$424:$ADO$424,0)-1))-IF(ISERROR($AK77*INDEX('Energiefaktoren Ecoinvent'!$H:$H,MATCH('mobitool-Faktoren v2.0'!$AI77,'Energiefaktoren Ecoinvent'!$A:$A,0))),0,$AK77*INDEX('Energiefaktoren Ecoinvent'!$H:$H,MATCH('mobitool-Faktoren v2.0'!$AI77,'Energiefaktoren Ecoinvent'!$A:$A,0)))+IF(OR(AJ77="Benzin",AJ77="Diesel"),IF(ISERROR(OFFSET('Daten KEA'!$A$1,MATCH(BI$5,'Daten KEA'!$A:$A,0)-1,MATCH(AP77,'Daten KEA'!$A$424:$ADO$424,0)-1)),0,OFFSET('Daten KEA'!$A$1,MATCH(BI$5,'Daten KEA'!$A:$A,0)-1,MATCH(AP77,'Daten KEA'!$A$424:$ADO$424,0)-1))-IF(ISERROR($AL77*INDEX('Energiefaktoren Ecoinvent'!$H:$H,MATCH('mobitool-Faktoren v2.0'!$AJ77,'Energiefaktoren Ecoinvent'!$A:$A,0))),0,$AL77*INDEX('Energiefaktoren Ecoinvent'!$H:$H,MATCH('mobitool-Faktoren v2.0'!$AJ77,'Energiefaktoren Ecoinvent'!$A:$A,0))),0)</f>
        <v>0.58289140000331785</v>
      </c>
      <c r="BI77" s="306">
        <f ca="1">IF(OR(AJ77="Benzin",AJ77="Diesel"),0,IF(ISERROR(OFFSET('Daten KEA'!$A$1,MATCH(BI$5,'Daten KEA'!$A:$A,0)-1,MATCH(AP77,'Daten KEA'!$A$424:$ADO$424,0)-1)),0,OFFSET('Daten KEA'!$A$1,MATCH(BI$5,'Daten KEA'!$A:$A,0)-1,MATCH(AP77,'Daten KEA'!$A$424:$ADO$424,0)-1))-IF(ISERROR($AL77*INDEX('Energiefaktoren Ecoinvent'!$H:$H,MATCH('mobitool-Faktoren v2.0'!$AJ77,'Energiefaktoren Ecoinvent'!$A:$A,0))),0,$AL77*INDEX('Energiefaktoren Ecoinvent'!$H:$H,MATCH('mobitool-Faktoren v2.0'!$AJ77,'Energiefaktoren Ecoinvent'!$A:$A,0))))</f>
        <v>0</v>
      </c>
      <c r="BJ77" s="306">
        <f t="shared" ca="1" si="92"/>
        <v>2.5664229218068</v>
      </c>
      <c r="BK77" s="306">
        <f ca="1">IF(ISERROR(OFFSET('Daten KEA'!$A$1,MATCH(BK$5,'Daten KEA'!$A:$A,0)-1,MATCH(AQ77,'Daten KEA'!$A$424:$ADO$424,0)-1)),0,OFFSET('Daten KEA'!$A$1,MATCH(BK$5,'Daten KEA'!$A:$A,0)-1,MATCH(AQ77,'Daten KEA'!$A$424:$ADO$424,0)-1))</f>
        <v>0.17631837758306998</v>
      </c>
      <c r="BL77" s="306">
        <f ca="1">IF(ISERROR(OFFSET('Daten KEA'!$A$1,MATCH(BL$5,'Daten KEA'!$A:$A,0)-1,MATCH(AR77,'Daten KEA'!$A$424:$ADO$424,0)-1)),0,OFFSET('Daten KEA'!$A$1,MATCH(BL$5,'Daten KEA'!$A:$A,0)-1,MATCH(AR77,'Daten KEA'!$A$424:$ADO$424,0)-1))</f>
        <v>0.89185240464859994</v>
      </c>
      <c r="BM77" s="306">
        <f ca="1">IF(ISERROR(OFFSET('Daten KEA'!$A$1,MATCH(BM$5,'Daten KEA'!$A:$A,0)-1,MATCH(AS77,'Daten KEA'!$A$424:$ADO$424,0)-1)),0,OFFSET('Daten KEA'!$A$1,MATCH(BM$5,'Daten KEA'!$A:$A,0)-1,MATCH(AS77,'Daten KEA'!$A$424:$ADO$424,0)-1))</f>
        <v>0.74347970396926988</v>
      </c>
      <c r="BN77" s="307">
        <f t="shared" ca="1" si="43"/>
        <v>4.3780734080077401</v>
      </c>
      <c r="BO77" s="306">
        <f ca="1">IF(ISERROR(OFFSET('Daten KEA'!$A$1,MATCH(BO$5,'Daten KEA'!$A:$A,0)-1,MATCH(AT77,'Daten KEA'!$A$424:$ADO$424,0)-1)),0,OFFSET('Daten KEA'!$A$1,MATCH(BO$5,'Daten KEA'!$A:$A,0)-1,MATCH(AT77,'Daten KEA'!$A$424:$ADO$424,0)-1))</f>
        <v>4.3780733680077999</v>
      </c>
      <c r="BP77" s="305">
        <f t="shared" ca="1" si="60"/>
        <v>0.99999999086357483</v>
      </c>
      <c r="BQ77" s="308">
        <f ca="1">IF(ISERROR(OFFSET('Daten GWP'!$A$1,MATCH(BQ$5,'Daten GWP'!$A:$A,0)-1,MATCH(AM77,'Daten GWP'!$A$424:$ADO$424,0)-1)),0,OFFSET('Daten GWP'!$A$1,MATCH(BQ$5,'Daten GWP'!$A:$A,0)-1,MATCH(AM77,'Daten GWP'!$A$424:$ADO$424,0)-1))*1000</f>
        <v>155.1575</v>
      </c>
      <c r="BR77" s="308">
        <f ca="1">IF(ISERROR(OFFSET('Daten GWP'!$A$1,MATCH(BR$5,'Daten GWP'!$A:$A,0)-1,MATCH(AN77,'Daten GWP'!$A$424:$ADO$424,0)-1)),0,OFFSET('Daten GWP'!$A$1,MATCH(BR$5,'Daten GWP'!$A:$A,0)-1,MATCH(AN77,'Daten GWP'!$A$424:$ADO$424,0)-1))*1000</f>
        <v>0</v>
      </c>
      <c r="BS77" s="308">
        <f ca="1">IF(ISERROR(OFFSET('Daten GWP'!$A$1,MATCH(BS$5,'Daten GWP'!$A:$A,0)-1,MATCH(AO77,'Daten GWP'!$A$424:$ADO$424,0)-1)),0,OFFSET('Daten GWP'!$A$1,MATCH(BS$5,'Daten GWP'!$A:$A,0)-1,MATCH(AO77,'Daten GWP'!$A$424:$ADO$424,0)-1))*1000</f>
        <v>30.133806</v>
      </c>
      <c r="BT77" s="308">
        <f ca="1">IF(ISERROR(OFFSET('Daten GWP'!$A$1,MATCH(BT$5,'Daten GWP'!$A:$A,0)-1,MATCH(AP77,'Daten GWP'!$A$424:$ADO$424,0)-1)),0,OFFSET('Daten GWP'!$A$1,MATCH(BT$5,'Daten GWP'!$A:$A,0)-1,MATCH(AP77,'Daten GWP'!$A$424:$ADO$424,0)-1))*1000</f>
        <v>0</v>
      </c>
      <c r="BU77" s="308">
        <f t="shared" ca="1" si="61"/>
        <v>185.29130599999999</v>
      </c>
      <c r="BV77" s="308">
        <f ca="1">IF(ISERROR(OFFSET('Daten GWP'!$A$1,MATCH(BV$5,'Daten GWP'!$A:$A,0)-1,MATCH(AQ77,'Daten GWP'!$A$424:$ADO$424,0)-1)),0,OFFSET('Daten GWP'!$A$1,MATCH(BV$5,'Daten GWP'!$A:$A,0)-1,MATCH(AQ77,'Daten GWP'!$A$424:$ADO$424,0)-1))*1000</f>
        <v>6.4299441000000002</v>
      </c>
      <c r="BW77" s="308">
        <f ca="1">IF(ISERROR(OFFSET('Daten GWP'!$A$1,MATCH(BW$5,'Daten GWP'!$A:$A,0)-1,MATCH(AR77,'Daten GWP'!$A$424:$ADO$424,0)-1)),0,OFFSET('Daten GWP'!$A$1,MATCH(BW$5,'Daten GWP'!$A:$A,0)-1,MATCH(AR77,'Daten GWP'!$A$424:$ADO$424,0)-1))*1000</f>
        <v>59.491675999999998</v>
      </c>
      <c r="BX77" s="308">
        <f ca="1">IF(ISERROR(OFFSET('Daten GWP'!$A$1,MATCH(BX$5,'Daten GWP'!$A:$A,0)-1,MATCH(AS77,'Daten GWP'!$A$424:$ADO$424,0)-1)),0,OFFSET('Daten GWP'!$A$1,MATCH(BX$5,'Daten GWP'!$A:$A,0)-1,MATCH(AS77,'Daten GWP'!$A$424:$ADO$424,0)-1))*1000</f>
        <v>14.358938999999999</v>
      </c>
      <c r="BY77" s="309">
        <f t="shared" ca="1" si="44"/>
        <v>265.57186510000002</v>
      </c>
      <c r="BZ77" s="308">
        <f ca="1">IF(ISERROR(OFFSET('Daten GWP'!$A$1,MATCH(BZ$5,'Daten GWP'!$A:$A,0)-1,MATCH(AT77,'Daten GWP'!$A$424:$ADO$424,0)-1)),0,OFFSET('Daten GWP'!$A$1,MATCH(BZ$5,'Daten GWP'!$A:$A,0)-1,MATCH(AT77,'Daten GWP'!$A$424:$ADO$424,0)-1))*1000</f>
        <v>265.57186999999999</v>
      </c>
      <c r="CA77" s="305">
        <f t="shared" ca="1" si="62"/>
        <v>1.0000000184507496</v>
      </c>
      <c r="CB77" s="310">
        <f ca="1">IF(ISERROR(OFFSET('Daten Elementary'!$A$1,MATCH(CB$5,'Daten Elementary'!$A:$A,0)-1,MATCH(AM77,'Daten Elementary'!$A$424:$ADO$424,0)-1)),0,OFFSET('Daten Elementary'!$A$1,MATCH(CB$5,'Daten Elementary'!$A:$A,0)-1,MATCH(AM77,'Daten Elementary'!$A$424:$ADO$424,0)-1))*1000000</f>
        <v>33.265208000000001</v>
      </c>
      <c r="CC77" s="310">
        <f ca="1">IF(ISERROR(OFFSET('Daten Elementary'!$A$1,MATCH(CC$5,'Daten Elementary'!$A:$A,0)-1,MATCH(AN77,'Daten Elementary'!$A$424:$ADO$424,0)-1)),0,OFFSET('Daten Elementary'!$A$1,MATCH(CC$5,'Daten Elementary'!$A:$A,0)-1,MATCH(AN77,'Daten Elementary'!$A$424:$ADO$424,0)-1))*1000000</f>
        <v>0</v>
      </c>
      <c r="CD77" s="310">
        <f ca="1">IF(ISERROR(OFFSET('Daten Elementary'!$A$1,MATCH(CD$5,'Daten Elementary'!$A:$A,0)-1,MATCH(AO77,'Daten Elementary'!$A$424:$ADO$424,0)-1)),0,OFFSET('Daten Elementary'!$A$1,MATCH(CD$5,'Daten Elementary'!$A:$A,0)-1,MATCH(AO77,'Daten Elementary'!$A$424:$ADO$424,0)-1))*1000000</f>
        <v>12.042863000000001</v>
      </c>
      <c r="CE77" s="310">
        <f ca="1">IF(ISERROR(OFFSET('Daten Elementary'!$A$1,MATCH(CE$5,'Daten Elementary'!$A:$A,0)-1,MATCH(AP77,'Daten Elementary'!$A$424:$ADO$424,0)-1)),0,OFFSET('Daten Elementary'!$A$1,MATCH(CE$5,'Daten Elementary'!$A:$A,0)-1,MATCH(AP77,'Daten Elementary'!$A$424:$ADO$424,0)-1))*1000000</f>
        <v>0</v>
      </c>
      <c r="CF77" s="310">
        <f t="shared" ca="1" si="63"/>
        <v>45.308070999999998</v>
      </c>
      <c r="CG77" s="310">
        <f ca="1">IF(ISERROR(OFFSET('Daten Elementary'!$A$1,MATCH(CG$5,'Daten Elementary'!$A:$A,0)-1,MATCH(AQ77,'Daten Elementary'!$A$424:$ADO$424,0)-1)),0,OFFSET('Daten Elementary'!$A$1,MATCH(CG$5,'Daten Elementary'!$A:$A,0)-1,MATCH(AQ77,'Daten Elementary'!$A$424:$ADO$424,0)-1))*1000000</f>
        <v>2.5342876999999997</v>
      </c>
      <c r="CH77" s="310">
        <f ca="1">IF(ISERROR(OFFSET('Daten Elementary'!$A$1,MATCH(CH$5,'Daten Elementary'!$A:$A,0)-1,MATCH(AR77,'Daten Elementary'!$A$424:$ADO$424,0)-1)),0,OFFSET('Daten Elementary'!$A$1,MATCH(CH$5,'Daten Elementary'!$A:$A,0)-1,MATCH(AR77,'Daten Elementary'!$A$424:$ADO$424,0)-1))*1000000</f>
        <v>54.908767000000005</v>
      </c>
      <c r="CI77" s="310">
        <f ca="1">IF(ISERROR(OFFSET('Daten Elementary'!$A$1,MATCH(CI$5,'Daten Elementary'!$A:$A,0)-1,MATCH(AS77,'Daten Elementary'!$A$424:$ADO$424,0)-1)),0,OFFSET('Daten Elementary'!$A$1,MATCH(CI$5,'Daten Elementary'!$A:$A,0)-1,MATCH(AS77,'Daten Elementary'!$A$424:$ADO$424,0)-1))*1000000</f>
        <v>12.323541000000001</v>
      </c>
      <c r="CJ77" s="311">
        <f t="shared" ca="1" si="64"/>
        <v>115.07466670000001</v>
      </c>
      <c r="CK77" s="310">
        <f ca="1">IF(ISERROR(OFFSET('Daten Elementary'!$A$1,MATCH(CK$5,'Daten Elementary'!$A:$A,0)-1,MATCH($AT77,'Daten Elementary'!$A$424:$ADO$424,0)-1)),0,OFFSET('Daten Elementary'!$A$1,MATCH(CK$5,'Daten Elementary'!$A:$A,0)-1,MATCH($AT77,'Daten Elementary'!$A$424:$ADO$424,0)-1))*1000000</f>
        <v>115.07467</v>
      </c>
      <c r="CL77" s="305">
        <f t="shared" ca="1" si="65"/>
        <v>1.0000000286770327</v>
      </c>
      <c r="CM77" s="312">
        <f ca="1">IF(ISERROR(OFFSET('Daten Elementary'!$A$1,MATCH(CM$5,'Daten Elementary'!$A:$A,0)-1,MATCH(AM77,'Daten Elementary'!$A$424:$ADO$424,0)-1)),0,OFFSET('Daten Elementary'!$A$1,MATCH(CM$5,'Daten Elementary'!$A:$A,0)-1,MATCH(AM77,'Daten Elementary'!$A$424:$ADO$424,0)-1))*1000000</f>
        <v>22.908837000000002</v>
      </c>
      <c r="CN77" s="312">
        <f ca="1">IF(ISERROR(OFFSET('Daten Elementary'!$A$1,MATCH(CN$5,'Daten Elementary'!$A:$A,0)-1,MATCH(AN77,'Daten Elementary'!$A$424:$ADO$424,0)-1)),0,OFFSET('Daten Elementary'!$A$1,MATCH(CN$5,'Daten Elementary'!$A:$A,0)-1,MATCH(AN77,'Daten Elementary'!$A$424:$ADO$424,0)-1))*1000000</f>
        <v>0</v>
      </c>
      <c r="CO77" s="312">
        <f ca="1">IF(ISERROR(OFFSET('Daten Elementary'!$A$1,MATCH(CO$5,'Daten Elementary'!$A:$A,0)-1,MATCH(AO77,'Daten Elementary'!$A$424:$ADO$424,0)-1)),0,OFFSET('Daten Elementary'!$A$1,MATCH(CO$5,'Daten Elementary'!$A:$A,0)-1,MATCH(AO77,'Daten Elementary'!$A$424:$ADO$424,0)-1))*1000000</f>
        <v>9.787430500000001</v>
      </c>
      <c r="CP77" s="312">
        <f ca="1">IF(ISERROR(OFFSET('Daten Elementary'!$A$1,MATCH(CP$5,'Daten Elementary'!$A:$A,0)-1,MATCH(AP77,'Daten Elementary'!$A$424:$ADO$424,0)-1)),0,OFFSET('Daten Elementary'!$A$1,MATCH(CP$5,'Daten Elementary'!$A:$A,0)-1,MATCH(AP77,'Daten Elementary'!$A$424:$ADO$424,0)-1))*1000000</f>
        <v>0</v>
      </c>
      <c r="CQ77" s="312">
        <f t="shared" ca="1" si="66"/>
        <v>32.696267500000005</v>
      </c>
      <c r="CR77" s="312">
        <f ca="1">IF(ISERROR(OFFSET('Daten Elementary'!$A$1,MATCH(CR$5,'Daten Elementary'!$A:$A,0)-1,MATCH(AQ77,'Daten Elementary'!$A$424:$ADO$424,0)-1)),0,OFFSET('Daten Elementary'!$A$1,MATCH(CR$5,'Daten Elementary'!$A:$A,0)-1,MATCH(AQ77,'Daten Elementary'!$A$424:$ADO$424,0)-1))*1000000</f>
        <v>1.6960850999999999</v>
      </c>
      <c r="CS77" s="312">
        <f ca="1">IF(ISERROR(OFFSET('Daten Elementary'!$A$1,MATCH(CS$5,'Daten Elementary'!$A:$A,0)-1,MATCH(AR77,'Daten Elementary'!$A$424:$ADO$424,0)-1)),0,OFFSET('Daten Elementary'!$A$1,MATCH(CS$5,'Daten Elementary'!$A:$A,0)-1,MATCH(AR77,'Daten Elementary'!$A$424:$ADO$424,0)-1))*1000000</f>
        <v>21.061180999999998</v>
      </c>
      <c r="CT77" s="312">
        <f ca="1">IF(ISERROR(OFFSET('Daten Elementary'!$A$1,MATCH(CT$5,'Daten Elementary'!$A:$A,0)-1,MATCH(AS77,'Daten Elementary'!$A$424:$ADO$424,0)-1)),0,OFFSET('Daten Elementary'!$A$1,MATCH(CT$5,'Daten Elementary'!$A:$A,0)-1,MATCH(AS77,'Daten Elementary'!$A$424:$ADO$424,0)-1))*1000000</f>
        <v>6.9625197999999999</v>
      </c>
      <c r="CU77" s="313">
        <f t="shared" ca="1" si="67"/>
        <v>62.416053400000003</v>
      </c>
      <c r="CV77" s="312">
        <f ca="1">IF(ISERROR(OFFSET('Daten Elementary'!$A$1,MATCH(CV$5,'Daten Elementary'!$A:$A,0)-1,MATCH($AT77,'Daten Elementary'!$A$424:$ADO$424,0)-1)),0,OFFSET('Daten Elementary'!$A$1,MATCH(CV$5,'Daten Elementary'!$A:$A,0)-1,MATCH($AT77,'Daten Elementary'!$A$424:$ADO$424,0)-1))*1000000</f>
        <v>62.416053999999995</v>
      </c>
      <c r="CW77" s="305">
        <f t="shared" ca="1" si="68"/>
        <v>1.0000000096129114</v>
      </c>
      <c r="CX77" s="314">
        <f ca="1">IF(ISERROR(OFFSET('Daten Elementary'!$A$1,MATCH(CX$5,'Daten Elementary'!$A:$A,0)-1,MATCH(AM77,'Daten Elementary'!$A$424:$ADO$424,0)-1)),0,OFFSET('Daten Elementary'!$A$1,MATCH(CX$5,'Daten Elementary'!$A:$A,0)-1,MATCH(AM77,'Daten Elementary'!$A$424:$ADO$424,0)-1))*1000000</f>
        <v>18.698031</v>
      </c>
      <c r="CY77" s="314">
        <f ca="1">IF(ISERROR(OFFSET('Daten Elementary'!$A$1,MATCH(CY$5,'Daten Elementary'!$A:$A,0)-1,MATCH(AN77,'Daten Elementary'!$A$424:$ADO$424,0)-1)),0,OFFSET('Daten Elementary'!$A$1,MATCH(CY$5,'Daten Elementary'!$A:$A,0)-1,MATCH(AN77,'Daten Elementary'!$A$424:$ADO$424,0)-1))*1000000</f>
        <v>0</v>
      </c>
      <c r="CZ77" s="314">
        <f ca="1">IF(ISERROR(OFFSET('Daten Elementary'!$A$1,MATCH(CZ$5,'Daten Elementary'!$A:$A,0)-1,MATCH(AO77,'Daten Elementary'!$A$424:$ADO$424,0)-1)),0,OFFSET('Daten Elementary'!$A$1,MATCH(CZ$5,'Daten Elementary'!$A:$A,0)-1,MATCH(AO77,'Daten Elementary'!$A$424:$ADO$424,0)-1))*1000000</f>
        <v>104.30456</v>
      </c>
      <c r="DA77" s="314">
        <f ca="1">IF(ISERROR(OFFSET('Daten Elementary'!$A$1,MATCH(DA$5,'Daten Elementary'!$A:$A,0)-1,MATCH(AP77,'Daten Elementary'!$A$424:$ADO$424,0)-1)),0,OFFSET('Daten Elementary'!$A$1,MATCH(DA$5,'Daten Elementary'!$A:$A,0)-1,MATCH(AP77,'Daten Elementary'!$A$424:$ADO$424,0)-1))*1000000</f>
        <v>0</v>
      </c>
      <c r="DB77" s="314">
        <f t="shared" ca="1" si="69"/>
        <v>123.002591</v>
      </c>
      <c r="DC77" s="314">
        <f ca="1">IF(ISERROR(OFFSET('Daten Elementary'!$A$1,MATCH(DC$5,'Daten Elementary'!$A:$A,0)-1,MATCH(AQ77,'Daten Elementary'!$A$424:$ADO$424,0)-1)),0,OFFSET('Daten Elementary'!$A$1,MATCH(DC$5,'Daten Elementary'!$A:$A,0)-1,MATCH(AQ77,'Daten Elementary'!$A$424:$ADO$424,0)-1))*1000000</f>
        <v>6.4210890999999997</v>
      </c>
      <c r="DD77" s="314">
        <f ca="1">IF(ISERROR(OFFSET('Daten Elementary'!$A$1,MATCH(DD$5,'Daten Elementary'!$A:$A,0)-1,MATCH(AR77,'Daten Elementary'!$A$424:$ADO$424,0)-1)),0,OFFSET('Daten Elementary'!$A$1,MATCH(DD$5,'Daten Elementary'!$A:$A,0)-1,MATCH(AR77,'Daten Elementary'!$A$424:$ADO$424,0)-1))*1000000</f>
        <v>93.382418000000001</v>
      </c>
      <c r="DE77" s="314">
        <f ca="1">IF(ISERROR(OFFSET('Daten Elementary'!$A$1,MATCH(DE$5,'Daten Elementary'!$A:$A,0)-1,MATCH(AS77,'Daten Elementary'!$A$424:$ADO$424,0)-1)),0,OFFSET('Daten Elementary'!$A$1,MATCH(DE$5,'Daten Elementary'!$A:$A,0)-1,MATCH(AS77,'Daten Elementary'!$A$424:$ADO$424,0)-1))*1000000</f>
        <v>55.370537000000006</v>
      </c>
      <c r="DF77" s="315">
        <f t="shared" ca="1" si="70"/>
        <v>278.1766351</v>
      </c>
      <c r="DG77" s="314">
        <f ca="1">IF(ISERROR(OFFSET('Daten Elementary'!$A$1,MATCH(DG$5,'Daten Elementary'!$A:$A,0)-1,MATCH($AT77,'Daten Elementary'!$A$424:$ADO$424,0)-1)),0,OFFSET('Daten Elementary'!$A$1,MATCH(DG$5,'Daten Elementary'!$A:$A,0)-1,MATCH($AT77,'Daten Elementary'!$A$424:$ADO$424,0)-1))*1000000</f>
        <v>278.17663000000005</v>
      </c>
      <c r="DH77" s="305">
        <f t="shared" ca="1" si="71"/>
        <v>0.9999999816663252</v>
      </c>
      <c r="DI77" s="316">
        <f ca="1">IF(ISERROR(OFFSET('Daten Elementary'!$A$1,MATCH(DI$5,'Daten Elementary'!$A:$A,0)-1,MATCH(AM77,'Daten Elementary'!$A$424:$ADO$424,0)-1)),0,OFFSET('Daten Elementary'!$A$1,MATCH(DI$5,'Daten Elementary'!$A:$A,0)-1,MATCH(AM77,'Daten Elementary'!$A$424:$ADO$424,0)-1))*1000000</f>
        <v>534.06000000000006</v>
      </c>
      <c r="DJ77" s="316">
        <f ca="1">IF(ISERROR(OFFSET('Daten Elementary'!$A$1,MATCH(DJ$5,'Daten Elementary'!$A:$A,0)-1,MATCH(AN77,'Daten Elementary'!$A$424:$ADO$424,0)-1)),0,OFFSET('Daten Elementary'!$A$1,MATCH(DJ$5,'Daten Elementary'!$A:$A,0)-1,MATCH(AN77,'Daten Elementary'!$A$424:$ADO$424,0)-1))*1000000</f>
        <v>0</v>
      </c>
      <c r="DK77" s="316">
        <f ca="1">IF(ISERROR(OFFSET('Daten Elementary'!$A$1,MATCH(DK$5,'Daten Elementary'!$A:$A,0)-1,MATCH(AO77,'Daten Elementary'!$A$424:$ADO$424,0)-1)),0,OFFSET('Daten Elementary'!$A$1,MATCH(DK$5,'Daten Elementary'!$A:$A,0)-1,MATCH(AO77,'Daten Elementary'!$A$424:$ADO$424,0)-1))*1000000</f>
        <v>127.08601000000002</v>
      </c>
      <c r="DL77" s="316">
        <f ca="1">IF(ISERROR(OFFSET('Daten Elementary'!$A$1,MATCH(DL$5,'Daten Elementary'!$A:$A,0)-1,MATCH(AP77,'Daten Elementary'!$A$424:$ADO$424,0)-1)),0,OFFSET('Daten Elementary'!$A$1,MATCH(DL$5,'Daten Elementary'!$A:$A,0)-1,MATCH(AP77,'Daten Elementary'!$A$424:$ADO$424,0)-1))*1000000</f>
        <v>0</v>
      </c>
      <c r="DM77" s="316">
        <f t="shared" ca="1" si="72"/>
        <v>661.14601000000005</v>
      </c>
      <c r="DN77" s="316">
        <f ca="1">IF(ISERROR(OFFSET('Daten Elementary'!$A$1,MATCH(DN$5,'Daten Elementary'!$A:$A,0)-1,MATCH(AQ77,'Daten Elementary'!$A$424:$ADO$424,0)-1)),0,OFFSET('Daten Elementary'!$A$1,MATCH(DN$5,'Daten Elementary'!$A:$A,0)-1,MATCH(AQ77,'Daten Elementary'!$A$424:$ADO$424,0)-1))*1000000</f>
        <v>11.709254000000001</v>
      </c>
      <c r="DO77" s="316">
        <f ca="1">IF(ISERROR(OFFSET('Daten Elementary'!$A$1,MATCH(DO$5,'Daten Elementary'!$A:$A,0)-1,MATCH(AR77,'Daten Elementary'!$A$424:$ADO$424,0)-1)),0,OFFSET('Daten Elementary'!$A$1,MATCH(DO$5,'Daten Elementary'!$A:$A,0)-1,MATCH(AR77,'Daten Elementary'!$A$424:$ADO$424,0)-1))*1000000</f>
        <v>108.054</v>
      </c>
      <c r="DP77" s="316">
        <f ca="1">IF(ISERROR(OFFSET('Daten Elementary'!$A$1,MATCH(DP$5,'Daten Elementary'!$A:$A,0)-1,MATCH(AS77,'Daten Elementary'!$A$424:$ADO$424,0)-1)),0,OFFSET('Daten Elementary'!$A$1,MATCH(DP$5,'Daten Elementary'!$A:$A,0)-1,MATCH(AS77,'Daten Elementary'!$A$424:$ADO$424,0)-1))*1000000</f>
        <v>62.518711000000003</v>
      </c>
      <c r="DQ77" s="317">
        <f t="shared" ca="1" si="73"/>
        <v>843.42797500000006</v>
      </c>
      <c r="DR77" s="316">
        <f ca="1">IF(ISERROR(OFFSET('Daten Elementary'!$A$1,MATCH(DR$5,'Daten Elementary'!$A:$A,0)-1,MATCH($AT77,'Daten Elementary'!$A$424:$ADO$424,0)-1)),0,OFFSET('Daten Elementary'!$A$1,MATCH(DR$5,'Daten Elementary'!$A:$A,0)-1,MATCH($AT77,'Daten Elementary'!$A$424:$ADO$424,0)-1))*1000000</f>
        <v>843.42797999999993</v>
      </c>
      <c r="DS77" s="305">
        <f t="shared" ca="1" si="74"/>
        <v>1.0000000059281884</v>
      </c>
      <c r="DT77" s="318">
        <f ca="1">IF(ISERROR(OFFSET('Daten UBP13'!$A$1,MATCH(DT$5,'Daten UBP13'!$A:$A,0)-1,MATCH(AM77,'Daten UBP13'!$A$424:$AEG$424,0)-1)),0,OFFSET('Daten UBP13'!$A$1,MATCH(DT$5,'Daten UBP13'!$A:$A,0)-1,MATCH(AM77,'Daten UBP13'!$A$424:$AEG$424,0)-1))</f>
        <v>124.75523</v>
      </c>
      <c r="DU77" s="318">
        <f ca="1">IF(ISERROR(OFFSET('Daten UBP13'!$A$1,MATCH(DU$5,'Daten UBP13'!$A:$A,0)-1,MATCH(AN77,'Daten UBP13'!$A$424:$AEG$424,0)-1)),0,OFFSET('Daten UBP13'!$A$1,MATCH(DU$5,'Daten UBP13'!$A:$A,0)-1,MATCH(AN77,'Daten UBP13'!$A$424:$AEG$424,0)-1))</f>
        <v>0</v>
      </c>
      <c r="DV77" s="318">
        <f ca="1">IF(ISERROR(OFFSET('Daten UBP13'!$A$1,MATCH(DV$5,'Daten UBP13'!$A:$A,0)-1,MATCH(AO77,'Daten UBP13'!$A$424:$AEG$424,0)-1)),0,OFFSET('Daten UBP13'!$A$1,MATCH(DV$5,'Daten UBP13'!$A:$A,0)-1,MATCH(AO77,'Daten UBP13'!$A$424:$AEG$424,0)-1))</f>
        <v>62.944077</v>
      </c>
      <c r="DW77" s="318">
        <f ca="1">IF(ISERROR(OFFSET('Daten UBP13'!$A$1,MATCH(DW$5,'Daten UBP13'!$A:$A,0)-1,MATCH(AP77,'Daten UBP13'!$A$424:$AEG$424,0)-1)),0,OFFSET('Daten UBP13'!$A$1,MATCH(DW$5,'Daten UBP13'!$A:$A,0)-1,MATCH(AP77,'Daten UBP13'!$A$424:$AEG$424,0)-1))</f>
        <v>0</v>
      </c>
      <c r="DX77" s="318">
        <f t="shared" ca="1" si="75"/>
        <v>187.699307</v>
      </c>
      <c r="DY77" s="318">
        <f ca="1">IF(ISERROR(OFFSET('Daten UBP13'!$A$1,MATCH(DY$5,'Daten UBP13'!$A:$A,0)-1,MATCH(AQ77,'Daten UBP13'!$A$424:$AEG$424,0)-1)),0,OFFSET('Daten UBP13'!$A$1,MATCH(DY$5,'Daten UBP13'!$A:$A,0)-1,MATCH(AQ77,'Daten UBP13'!$A$424:$AEG$424,0)-1))</f>
        <v>9.4186382999999996</v>
      </c>
      <c r="DZ77" s="318">
        <f ca="1">IF(ISERROR(OFFSET('Daten UBP13'!$A$1,MATCH(DZ$5,'Daten UBP13'!$A:$A,0)-1,MATCH(AR77,'Daten UBP13'!$A$424:$AEG$424,0)-1)),0,OFFSET('Daten UBP13'!$A$1,MATCH(DZ$5,'Daten UBP13'!$A:$A,0)-1,MATCH(AR77,'Daten UBP13'!$A$424:$AEG$424,0)-1))</f>
        <v>108.66054</v>
      </c>
      <c r="EA77" s="318">
        <f ca="1">IF(ISERROR(OFFSET('Daten UBP13'!$A$1,MATCH(EA$5,'Daten UBP13'!$A:$A,0)-1,MATCH(AS77,'Daten UBP13'!$A$424:$AEG$424,0)-1)),0,OFFSET('Daten UBP13'!$A$1,MATCH(EA$5,'Daten UBP13'!$A:$A,0)-1,MATCH(AS77,'Daten UBP13'!$A$424:$AEG$424,0)-1))</f>
        <v>37.606847999999999</v>
      </c>
      <c r="EB77" s="319">
        <f t="shared" ca="1" si="76"/>
        <v>343.38533330000001</v>
      </c>
      <c r="EC77" s="318">
        <f ca="1">IF(ISERROR(OFFSET('Daten UBP13'!$A$1,MATCH(EC$5,'Daten UBP13'!$A:$A,0)-1,MATCH(AT77,'Daten UBP13'!$A$424:$AEG$424,0)-1)),0,OFFSET('Daten UBP13'!$A$1,MATCH(EC$5,'Daten UBP13'!$A:$A,0)-1,MATCH(AT77,'Daten UBP13'!$A$424:$AEG$424,0)-1))</f>
        <v>343.38533999999999</v>
      </c>
      <c r="ED77" s="305">
        <f t="shared" ca="1" si="77"/>
        <v>1.0000000195116079</v>
      </c>
      <c r="EE77" s="320">
        <f ca="1">IF(ISERROR(OFFSET('Daten ReCiPe'!$A$1,MATCH(EE$5,'Daten ReCiPe'!$A:$A,0)-1,MATCH(AM77,'Daten ReCiPe'!$A$424:$ADO$424,0)-1)),0,OFFSET('Daten ReCiPe'!$A$1,MATCH(EE$5,'Daten ReCiPe'!$A:$A,0)-1,MATCH(AM77,'Daten ReCiPe'!$A$424:$ADO$424,0)-1))*1000</f>
        <v>8.3544285000000009</v>
      </c>
      <c r="EF77" s="320">
        <f ca="1">IF(ISERROR(OFFSET('Daten ReCiPe'!$A$1,MATCH(EF$5,'Daten ReCiPe'!$A:$A,0)-1,MATCH(AN77,'Daten ReCiPe'!$A$424:$ADO$424,0)-1)),0,OFFSET('Daten ReCiPe'!$A$1,MATCH(EF$5,'Daten ReCiPe'!$A:$A,0)-1,MATCH(AN77,'Daten ReCiPe'!$A$424:$ADO$424,0)-1))*1000</f>
        <v>0</v>
      </c>
      <c r="EG77" s="320">
        <f ca="1">IF(ISERROR(OFFSET('Daten ReCiPe'!$A$1,MATCH(EG$5,'Daten ReCiPe'!$A:$A,0)-1,MATCH(AO77,'Daten ReCiPe'!$A$424:$ADO$424,0)-1)),0,OFFSET('Daten ReCiPe'!$A$1,MATCH(EG$5,'Daten ReCiPe'!$A:$A,0)-1,MATCH(AO77,'Daten ReCiPe'!$A$424:$ADO$424,0)-1))*1000</f>
        <v>9.9412739999999999</v>
      </c>
      <c r="EH77" s="320">
        <f ca="1">IF(ISERROR(OFFSET('Daten ReCiPe'!$A$1,MATCH(EH$5,'Daten ReCiPe'!$A:$A,0)-1,MATCH(AP77,'Daten ReCiPe'!$A$424:$ADO$424,0)-1)),0,OFFSET('Daten ReCiPe'!$A$1,MATCH(EH$5,'Daten ReCiPe'!$A:$A,0)-1,MATCH(AP77,'Daten ReCiPe'!$A$424:$ADO$424,0)-1))*1000</f>
        <v>0</v>
      </c>
      <c r="EI77" s="320">
        <f t="shared" ca="1" si="78"/>
        <v>18.295702500000001</v>
      </c>
      <c r="EJ77" s="320">
        <f ca="1">IF(ISERROR(OFFSET('Daten ReCiPe'!$A$1,MATCH(EJ$5,'Daten ReCiPe'!$A:$A,0)-1,MATCH(AQ77,'Daten ReCiPe'!$A$424:$ADO$424,0)-1)),0,OFFSET('Daten ReCiPe'!$A$1,MATCH(EJ$5,'Daten ReCiPe'!$A:$A,0)-1,MATCH(AQ77,'Daten ReCiPe'!$A$424:$ADO$424,0)-1))*1000</f>
        <v>0.86290067000000004</v>
      </c>
      <c r="EK77" s="320">
        <f ca="1">IF(ISERROR(OFFSET('Daten ReCiPe'!$A$1,MATCH(EK$5,'Daten ReCiPe'!$A:$A,0)-1,MATCH(AR77,'Daten ReCiPe'!$A$424:$ADO$424,0)-1)),0,OFFSET('Daten ReCiPe'!$A$1,MATCH(EK$5,'Daten ReCiPe'!$A:$A,0)-1,MATCH(AR77,'Daten ReCiPe'!$A$424:$ADO$424,0)-1))*1000</f>
        <v>7.5238477000000001</v>
      </c>
      <c r="EL77" s="320">
        <f ca="1">IF(ISERROR(OFFSET('Daten ReCiPe'!$A$1,MATCH(EL$5,'Daten ReCiPe'!$A:$A,0)-1,MATCH(AS77,'Daten ReCiPe'!$A$424:$ADO$424,0)-1)),0,OFFSET('Daten ReCiPe'!$A$1,MATCH(EL$5,'Daten ReCiPe'!$A:$A,0)-1,MATCH(AS77,'Daten ReCiPe'!$A$424:$ADO$424,0)-1))*1000</f>
        <v>2.0148036</v>
      </c>
      <c r="EM77" s="321">
        <f t="shared" ca="1" si="79"/>
        <v>28.697254470000001</v>
      </c>
      <c r="EN77" s="320">
        <f ca="1">IF(ISERROR(OFFSET('Daten ReCiPe'!$A$1,MATCH(EN$5,'Daten ReCiPe'!$A:$A,0)-1,MATCH(AT77,'Daten ReCiPe'!$A$424:$ADO$424,0)-1)),0,OFFSET('Daten ReCiPe'!$A$1,MATCH(EN$5,'Daten ReCiPe'!$A:$A,0)-1,MATCH(AT77,'Daten ReCiPe'!$A$424:$ADO$424,0)-1))*1000</f>
        <v>28.697255000000002</v>
      </c>
      <c r="EO77" s="305">
        <f t="shared" ca="1" si="80"/>
        <v>1.0000000184686657</v>
      </c>
      <c r="EP77" s="322">
        <f ca="1">IF(ISERROR(OFFSET('Daten Elementary'!$A$1,MATCH(EP$5,'Daten Elementary'!$A:$A,0)-1,MATCH(AM77,'Daten Elementary'!$A$424:$ADO$424,0)-1)),0,OFFSET('Daten Elementary'!$A$1,MATCH(EP$5,'Daten Elementary'!$A:$A,0)-1,MATCH(AM77,'Daten Elementary'!$A$424:$ADO$424,0)-1))*1000000</f>
        <v>1.0578750000000001</v>
      </c>
      <c r="EQ77" s="322">
        <f ca="1">IF(ISERROR(OFFSET('Daten Elementary'!$A$1,MATCH(EQ$5,'Daten Elementary'!$A:$A,0)-1,MATCH(AN77,'Daten Elementary'!$A$424:$ADO$424,0)-1)),0,OFFSET('Daten Elementary'!$A$1,MATCH(EQ$5,'Daten Elementary'!$A:$A,0)-1,MATCH(AN77,'Daten Elementary'!$A$424:$ADO$424,0)-1))*1000000</f>
        <v>0</v>
      </c>
      <c r="ER77" s="322">
        <f ca="1">IF(ISERROR(OFFSET('Daten Elementary'!$A$1,MATCH(ER$5,'Daten Elementary'!$A:$A,0)-1,MATCH(AO77,'Daten Elementary'!$A$424:$ADO$424,0)-1)),0,OFFSET('Daten Elementary'!$A$1,MATCH(ER$5,'Daten Elementary'!$A:$A,0)-1,MATCH(AO77,'Daten Elementary'!$A$424:$ADO$424,0)-1))*1000000</f>
        <v>282.55621000000002</v>
      </c>
      <c r="ES77" s="322">
        <f ca="1">IF(ISERROR(OFFSET('Daten Elementary'!$A$1,MATCH(ES$5,'Daten Elementary'!$A:$A,0)-1,MATCH(AP77,'Daten Elementary'!$A$424:$ADO$424,0)-1)),0,OFFSET('Daten Elementary'!$A$1,MATCH(ES$5,'Daten Elementary'!$A:$A,0)-1,MATCH(AP77,'Daten Elementary'!$A$424:$ADO$424,0)-1))*1000000</f>
        <v>0</v>
      </c>
      <c r="ET77" s="322">
        <f t="shared" ca="1" si="81"/>
        <v>283.61408500000005</v>
      </c>
      <c r="EU77" s="322">
        <f ca="1">IF(ISERROR(OFFSET('Daten Elementary'!$A$1,MATCH(EU$5,'Daten Elementary'!$A:$A,0)-1,MATCH(AQ77,'Daten Elementary'!$A$424:$ADO$424,0)-1)),0,OFFSET('Daten Elementary'!$A$1,MATCH(EU$5,'Daten Elementary'!$A:$A,0)-1,MATCH(AQ77,'Daten Elementary'!$A$424:$ADO$424,0)-1))*1000000</f>
        <v>19.751365</v>
      </c>
      <c r="EV77" s="322">
        <f ca="1">IF(ISERROR(OFFSET('Daten Elementary'!$A$1,MATCH(EV$5,'Daten Elementary'!$A:$A,0)-1,MATCH(AR77,'Daten Elementary'!$A$424:$ADO$424,0)-1)),0,OFFSET('Daten Elementary'!$A$1,MATCH(EV$5,'Daten Elementary'!$A:$A,0)-1,MATCH(AR77,'Daten Elementary'!$A$424:$ADO$424,0)-1))*1000000</f>
        <v>214.82299</v>
      </c>
      <c r="EW77" s="322">
        <f ca="1">IF(ISERROR(OFFSET('Daten Elementary'!$A$1,MATCH(EW$5,'Daten Elementary'!$A:$A,0)-1,MATCH(AS77,'Daten Elementary'!$A$424:$ADO$424,0)-1)),0,OFFSET('Daten Elementary'!$A$1,MATCH(EW$5,'Daten Elementary'!$A:$A,0)-1,MATCH(AS77,'Daten Elementary'!$A$424:$ADO$424,0)-1))*1000000</f>
        <v>34.145203000000002</v>
      </c>
      <c r="EX77" s="323">
        <f t="shared" ca="1" si="82"/>
        <v>552.33364300000017</v>
      </c>
      <c r="EY77" s="322">
        <f ca="1">IF(ISERROR(OFFSET('Daten Elementary'!$A$1,MATCH(EY$5,'Daten Elementary'!$A:$A,0)-1,MATCH($AT77,'Daten Elementary'!$A$424:$ADO$424,0)-1)),0,OFFSET('Daten Elementary'!$A$1,MATCH(EY$5,'Daten Elementary'!$A:$A,0)-1,MATCH($AT77,'Daten Elementary'!$A$424:$ADO$424,0)-1))*1000000</f>
        <v>552.33365000000003</v>
      </c>
      <c r="EZ77" s="305">
        <f t="shared" ca="1" si="83"/>
        <v>1.0000000126734989</v>
      </c>
      <c r="FA77" s="314">
        <f ca="1">IF(ISERROR(OFFSET('Daten Elementary'!$A$1,MATCH(FA$5,'Daten Elementary'!$A:$A,0)-1,MATCH(AM77,'Daten Elementary'!$A$424:$ADO$424,0)-1)),0,OFFSET('Daten Elementary'!$A$1,MATCH(FA$5,'Daten Elementary'!$A:$A,0)-1,MATCH(AM77,'Daten Elementary'!$A$424:$ADO$424,0)-1))*1000</f>
        <v>147.32999999999998</v>
      </c>
      <c r="FB77" s="314">
        <f ca="1">IF(ISERROR(OFFSET('Daten Elementary'!$A$1,MATCH(FB$5,'Daten Elementary'!$A:$A,0)-1,MATCH(AN77,'Daten Elementary'!$A$424:$ADO$424,0)-1)),0,OFFSET('Daten Elementary'!$A$1,MATCH(FB$5,'Daten Elementary'!$A:$A,0)-1,MATCH(AN77,'Daten Elementary'!$A$424:$ADO$424,0)-1))*1000</f>
        <v>0</v>
      </c>
      <c r="FC77" s="314">
        <f ca="1">IF(ISERROR(OFFSET('Daten Elementary'!$A$1,MATCH(FC$5,'Daten Elementary'!$A:$A,0)-1,MATCH(AO77,'Daten Elementary'!$A$424:$ADO$424,0)-1)),0,OFFSET('Daten Elementary'!$A$1,MATCH(FC$5,'Daten Elementary'!$A:$A,0)-1,MATCH(AO77,'Daten Elementary'!$A$424:$ADO$424,0)-1))*1000</f>
        <v>24.617358999999997</v>
      </c>
      <c r="FD77" s="314">
        <f ca="1">IF(ISERROR(OFFSET('Daten Elementary'!$A$1,MATCH(FD$5,'Daten Elementary'!$A:$A,0)-1,MATCH(AP77,'Daten Elementary'!$A$424:$ADO$424,0)-1)),0,OFFSET('Daten Elementary'!$A$1,MATCH(FD$5,'Daten Elementary'!$A:$A,0)-1,MATCH(AP77,'Daten Elementary'!$A$424:$ADO$424,0)-1))*1000</f>
        <v>0</v>
      </c>
      <c r="FE77" s="314">
        <f t="shared" ca="1" si="84"/>
        <v>171.94735899999998</v>
      </c>
      <c r="FF77" s="314">
        <f ca="1">IF(ISERROR(OFFSET('Daten Elementary'!$A$1,MATCH(FF$5,'Daten Elementary'!$A:$A,0)-1,MATCH(AQ77,'Daten Elementary'!$A$424:$ADO$424,0)-1)),0,OFFSET('Daten Elementary'!$A$1,MATCH(FF$5,'Daten Elementary'!$A:$A,0)-1,MATCH(AQ77,'Daten Elementary'!$A$424:$ADO$424,0)-1))*1000</f>
        <v>5.7711579999999998</v>
      </c>
      <c r="FG77" s="314">
        <f ca="1">IF(ISERROR(OFFSET('Daten Elementary'!$A$1,MATCH(FG$5,'Daten Elementary'!$A:$A,0)-1,MATCH(AR77,'Daten Elementary'!$A$424:$ADO$424,0)-1)),0,OFFSET('Daten Elementary'!$A$1,MATCH(FG$5,'Daten Elementary'!$A:$A,0)-1,MATCH(AR77,'Daten Elementary'!$A$424:$ADO$424,0)-1))*1000</f>
        <v>53.301258999999995</v>
      </c>
      <c r="FH77" s="314">
        <f ca="1">IF(ISERROR(OFFSET('Daten Elementary'!$A$1,MATCH(FH$5,'Daten Elementary'!$A:$A,0)-1,MATCH(AS77,'Daten Elementary'!$A$424:$ADO$424,0)-1)),0,OFFSET('Daten Elementary'!$A$1,MATCH(FH$5,'Daten Elementary'!$A:$A,0)-1,MATCH(AS77,'Daten Elementary'!$A$424:$ADO$424,0)-1))*1000</f>
        <v>12.916036999999999</v>
      </c>
      <c r="FI77" s="315">
        <f t="shared" ca="1" si="85"/>
        <v>243.93581299999994</v>
      </c>
      <c r="FJ77" s="314">
        <f ca="1">IF(ISERROR(OFFSET('Daten Elementary'!$A$1,MATCH(FJ$5,'Daten Elementary'!$A:$A,0)-1,MATCH($AT77,'Daten Elementary'!$A$424:$ADO$424,0)-1)),0,OFFSET('Daten Elementary'!$A$1,MATCH(FJ$5,'Daten Elementary'!$A:$A,0)-1,MATCH($AT77,'Daten Elementary'!$A$424:$ADO$424,0)-1))*1000</f>
        <v>243.93581</v>
      </c>
      <c r="FK77" s="305">
        <f t="shared" ca="1" si="86"/>
        <v>0.99999998770168308</v>
      </c>
      <c r="FL77" s="314">
        <f ca="1">IF(ISERROR(OFFSET('Daten Elementary'!$A$1,MATCH(FL$5,'Daten Elementary'!$A:$A,0)-1,MATCH(AM77,'Daten Elementary'!$A$424:$ADO$424,0)-1)),0,OFFSET('Daten Elementary'!$A$1,MATCH(FL$5,'Daten Elementary'!$A:$A,0)-1,MATCH(AM77,'Daten Elementary'!$A$424:$ADO$424,0)-1))</f>
        <v>0</v>
      </c>
      <c r="FM77" s="314">
        <f ca="1">IF(ISERROR(OFFSET('Daten Elementary'!$A$1,MATCH(FM$5,'Daten Elementary'!$A:$A,0)-1,MATCH(AN77,'Daten Elementary'!$A$424:$ADO$424,0)-1)),0,OFFSET('Daten Elementary'!$A$1,MATCH(FM$5,'Daten Elementary'!$A:$A,0)-1,MATCH(AN77,'Daten Elementary'!$A$424:$ADO$424,0)-1))</f>
        <v>0</v>
      </c>
      <c r="FN77" s="314">
        <f ca="1">IF(ISERROR(OFFSET('Daten Elementary'!$A$1,MATCH(FN$5,'Daten Elementary'!$A:$A,0)-1,MATCH(AO77,'Daten Elementary'!$A$424:$ADO$424,0)-1)),0,OFFSET('Daten Elementary'!$A$1,MATCH(FN$5,'Daten Elementary'!$A:$A,0)-1,MATCH(AO77,'Daten Elementary'!$A$424:$ADO$424,0)-1))</f>
        <v>0</v>
      </c>
      <c r="FO77" s="314">
        <f ca="1">IF(ISERROR(OFFSET('Daten Elementary'!$A$1,MATCH(FO$5,'Daten Elementary'!$A:$A,0)-1,MATCH(AP77,'Daten Elementary'!$A$424:$ADO$424,0)-1)),0,OFFSET('Daten Elementary'!$A$1,MATCH(FO$5,'Daten Elementary'!$A:$A,0)-1,MATCH(AP77,'Daten Elementary'!$A$424:$ADO$424,0)-1))</f>
        <v>0</v>
      </c>
      <c r="FP77" s="314">
        <f t="shared" ca="1" si="87"/>
        <v>0</v>
      </c>
      <c r="FQ77" s="314">
        <f ca="1">IF(ISERROR(OFFSET('Daten Elementary'!$A$1,MATCH(FQ$5,'Daten Elementary'!$A:$A,0)-1,MATCH(AQ77,'Daten Elementary'!$A$424:$ADO$424,0)-1)),0,OFFSET('Daten Elementary'!$A$1,MATCH(FQ$5,'Daten Elementary'!$A:$A,0)-1,MATCH(AQ77,'Daten Elementary'!$A$424:$ADO$424,0)-1))</f>
        <v>0</v>
      </c>
      <c r="FR77" s="314">
        <f ca="1">IF(ISERROR(OFFSET('Daten Elementary'!$A$1,MATCH(FR$5,'Daten Elementary'!$A:$A,0)-1,MATCH(AR77,'Daten Elementary'!$A$424:$ADO$424,0)-1)),0,OFFSET('Daten Elementary'!$A$1,MATCH(FR$5,'Daten Elementary'!$A:$A,0)-1,MATCH(AR77,'Daten Elementary'!$A$424:$ADO$424,0)-1))</f>
        <v>0</v>
      </c>
      <c r="FS77" s="314">
        <f ca="1">IF(ISERROR(OFFSET('Daten Elementary'!$A$1,MATCH(FS$5,'Daten Elementary'!$A:$A,0)-1,MATCH(AS77,'Daten Elementary'!$A$424:$ADO$424,0)-1)),0,OFFSET('Daten Elementary'!$A$1,MATCH(FS$5,'Daten Elementary'!$A:$A,0)-1,MATCH(AS77,'Daten Elementary'!$A$424:$ADO$424,0)-1))</f>
        <v>0</v>
      </c>
      <c r="FT77" s="315">
        <f t="shared" ca="1" si="88"/>
        <v>0</v>
      </c>
      <c r="FU77" s="314">
        <f ca="1">IF(ISERROR(OFFSET('Daten Elementary'!$A$1,MATCH(FU$5,'Daten Elementary'!$A:$A,0)-1,MATCH($AT77,'Daten Elementary'!$A$424:$ADO$424,0)-1)),0,OFFSET('Daten Elementary'!$A$1,MATCH(FU$5,'Daten Elementary'!$A:$A,0)-1,MATCH($AT77,'Daten Elementary'!$A$424:$ADO$424,0)-1))</f>
        <v>0</v>
      </c>
      <c r="FV77" s="305">
        <f t="shared" ca="1" si="89"/>
        <v>0</v>
      </c>
      <c r="FW77" s="324"/>
      <c r="FX77" s="231" t="str">
        <f t="shared" si="90"/>
        <v>Personenwagen, Diesel (EURO 4)</v>
      </c>
      <c r="FY77" s="231" t="str">
        <f t="shared" si="55"/>
        <v>Personenwagen</v>
      </c>
      <c r="FZ77" s="231" t="str">
        <f t="shared" si="56"/>
        <v>, Diesel</v>
      </c>
      <c r="GA77" s="231" t="str">
        <f t="shared" si="57"/>
        <v xml:space="preserve"> (EURO 4)</v>
      </c>
      <c r="GB77" s="231"/>
    </row>
    <row r="78" spans="1:184" ht="16.5" hidden="1" customHeight="1" outlineLevel="1">
      <c r="A78" s="364"/>
      <c r="B78" s="376"/>
      <c r="C78" s="359" t="s">
        <v>385</v>
      </c>
      <c r="D78" s="359" t="s">
        <v>24</v>
      </c>
      <c r="E78" s="363" t="s">
        <v>27</v>
      </c>
      <c r="F78" s="102">
        <v>1.6</v>
      </c>
      <c r="G78" s="33">
        <v>5</v>
      </c>
      <c r="H78" s="91">
        <f t="shared" si="91"/>
        <v>0.32</v>
      </c>
      <c r="I78" s="99">
        <v>5.8717034596184634</v>
      </c>
      <c r="J78" s="189"/>
      <c r="K78" s="100">
        <v>1700</v>
      </c>
      <c r="L78" s="86"/>
      <c r="M78" s="86"/>
      <c r="N78" s="38" t="s">
        <v>99</v>
      </c>
      <c r="O78" s="6">
        <f ca="1">(IF(ISERROR(INDEX(INDIRECT($D$268),MATCH($AM78,$AM$4:$AM$275,0),MATCH(O$304,INDIRECT($E$268),0))*$I78/$AD78),0,INDEX(INDIRECT($D$268),MATCH($AM78,$AM$4:$AM$275,0),MATCH(O$304,INDIRECT($E$268),0))*$I78/$AD78)+IF(ISERROR(INDEX(INDIRECT($D$268),MATCH($AN78,$AN$4:$AN$275,0),MATCH(O$305,INDIRECT($E$268),0))*$J78/$AE78),0,INDEX(INDIRECT($D$268),MATCH($AN78,$AN$4:$AN$275,0),MATCH(O$305,INDIRECT($E$268),0))*$J78/$AE78))*$AC78/$F78</f>
        <v>103.61572877312561</v>
      </c>
      <c r="P78" s="6">
        <f ca="1">(IF(ISERROR(INDEX(INDIRECT($D$268),MATCH($AO78,$AO$4:$AO$275,0),MATCH(P$304,INDIRECT($E$268),0))*$I78/$AD78),0,INDEX(INDIRECT($D$268),MATCH($AO78,$AO$4:$AO$275,0),MATCH(P$304,INDIRECT($E$268),0))*$I78/$AD78)+IF(ISERROR(INDEX(INDIRECT($D$268),MATCH($AP78,$AP$4:$AP$275,0),MATCH(P$305,INDIRECT($E$268),0))*$J78/$AE78),0,INDEX(INDIRECT($D$268),MATCH($AP78,$AP$4:$AP$275,0),MATCH(P$305,INDIRECT($E$268),0))*$J78/$AE78))*$AC78/$F78</f>
        <v>20.043976742606063</v>
      </c>
      <c r="Q78" s="6">
        <f ca="1">INDEX(INDIRECT($D$268),MATCH($AQ78,$AQ$4:$AQ$284,0),MATCH(Q$4,INDIRECT($E$268),0))*$K78*$AC78/$F78/$AF78</f>
        <v>4.2698847539062497</v>
      </c>
      <c r="R78" s="6">
        <f ca="1">INDEX(INDIRECT($D$268),MATCH($AR78,$AR$4:$AR$284,0),MATCH(R$4,INDIRECT($E$268),0))*$K78*$AC78/$F78/$AF78</f>
        <v>39.506191093749997</v>
      </c>
      <c r="S78" s="6">
        <f ca="1">INDEX(INDIRECT($D$268),MATCH($AS78,$AS$4:$AS$284,0),MATCH(S$4,INDIRECT($E$268),0))*$K78*$AC78/$F78/$AF78</f>
        <v>9.5352329296874991</v>
      </c>
      <c r="T78" s="7">
        <f t="shared" ca="1" si="53"/>
        <v>176.97101429307543</v>
      </c>
      <c r="U78" s="6">
        <f>IF($B$268=6,(IF(OR(AJ78="Benzin",AJ78="Diesel"),$AK78*INDEX('DIN EN 16258'!$I:$I,MATCH('mobitool-Faktoren v2.0'!$AI78,'DIN EN 16258'!$A:$A,0))*$I78/$AD78+$AL78*INDEX('DIN EN 16258'!$I:$I,MATCH('mobitool-Faktoren v2.0'!$AJ78,'DIN EN 16258'!$A:$A,0))*$I78/$AD78,IF(ISERROR($AK78*INDEX('DIN EN 16258'!$I:$I,MATCH('mobitool-Faktoren v2.0'!$AI78,'DIN EN 16258'!$A:$A,0))*$I78/$AD78),0,$AK78*INDEX('DIN EN 16258'!$I:$I,MATCH('mobitool-Faktoren v2.0'!$AI78,'DIN EN 16258'!$A:$A,0))*$I78/$AD78)+IF(ISERROR($AL78*INDEX('DIN EN 16258'!$I:$I,MATCH('mobitool-Faktoren v2.0'!$AJ78,'DIN EN 16258'!$A:$A,0))*$J78/$AE78),0,$AL78*INDEX('DIN EN 16258'!$I:$I,MATCH('mobitool-Faktoren v2.0'!$AJ78,'DIN EN 16258'!$A:$A,0))*$J78/$AE78)))*1000,
IF($B$268=1,(IF(OR(AJ78="Benzin",AJ78="Diesel"),$AK78*INDEX('DIN EN 16258'!$D:$D,MATCH('mobitool-Faktoren v2.0'!$AI78,'DIN EN 16258'!$A:$A,0))*$I78/$AD78+$AL78*INDEX('DIN EN 16258'!$D:$D,MATCH('mobitool-Faktoren v2.0'!$AJ78,'DIN EN 16258'!$A:$A,0))*$I78/$AD78,IF(ISERROR($AK78*INDEX('DIN EN 16258'!$D:$D,MATCH('mobitool-Faktoren v2.0'!$AI78,'DIN EN 16258'!$A:$A,0))*$I78/$AD78),0,$AK78*INDEX('DIN EN 16258'!$D:$D,MATCH('mobitool-Faktoren v2.0'!$AI78,'DIN EN 16258'!$A:$A,0))*$I78/$AD78)+IF(ISERROR($AL78*INDEX('DIN EN 16258'!$D:$D,MATCH('mobitool-Faktoren v2.0'!$AJ78,'DIN EN 16258'!$A:$A,0))*$J78/$AE78),0,$AL78*INDEX('DIN EN 16258'!$D:$D,MATCH('mobitool-Faktoren v2.0'!$AJ78,'DIN EN 16258'!$A:$A,0))*$J78/$AE78))),0))*$AC78/$F78</f>
        <v>98.952885050907867</v>
      </c>
      <c r="V78" s="6">
        <f>IF($B$268=6,(IF(OR(AJ78="Benzin",AJ78="Diesel"),$AK78*INDEX('DIN EN 16258'!$L:$L,MATCH('mobitool-Faktoren v2.0'!$AI78,'DIN EN 16258'!$A:$A,0))*$I78/$AD78+$AL78*INDEX('DIN EN 16258'!$L:$L,MATCH('mobitool-Faktoren v2.0'!$AJ78,'DIN EN 16258'!$A:$A,0))*$I78/$AD78,IF(ISERROR($AK78*INDEX('DIN EN 16258'!$L:$L,MATCH('mobitool-Faktoren v2.0'!$AI78,'DIN EN 16258'!$A:$A,0))*$I78/$AD78),0,$AK78*INDEX('DIN EN 16258'!$L:$L,MATCH('mobitool-Faktoren v2.0'!$AI78,'DIN EN 16258'!$A:$A,0))*$I78/$AD78)+IF(ISERROR($AL78*INDEX('DIN EN 16258'!$L:$L,MATCH('mobitool-Faktoren v2.0'!$AJ78,'DIN EN 16258'!$A:$A,0))*$J78/$AE78),0,$AL78*INDEX('DIN EN 16258'!$L:$L,MATCH('mobitool-Faktoren v2.0'!$AJ78,'DIN EN 16258'!$A:$A,0))*$J78/$AE78)))*1000,
IF($B$268=1,(IF(OR(AJ78="Benzin",AJ78="Diesel"),$AK78*INDEX('DIN EN 16258'!$F:$F,MATCH('mobitool-Faktoren v2.0'!$AI78,'DIN EN 16258'!$A:$A,0))*$I78/$AD78+$AL78*INDEX('DIN EN 16258'!$F:$F,MATCH('mobitool-Faktoren v2.0'!$AJ78,'DIN EN 16258'!$A:$A,0))*$I78/$AD78,IF(ISERROR($AK78*INDEX('DIN EN 16258'!$F:$F,MATCH('mobitool-Faktoren v2.0'!$AI78,'DIN EN 16258'!$A:$A,0))*$I78/$AD78),0,$AK78*INDEX('DIN EN 16258'!$F:$F,MATCH('mobitool-Faktoren v2.0'!$AI78,'DIN EN 16258'!$A:$A,0))*$I78/$AD78)+IF(ISERROR($AL78*INDEX('DIN EN 16258'!$F:$F,MATCH('mobitool-Faktoren v2.0'!$AJ78,'DIN EN 16258'!$A:$A,0))*$J78/$AE78),0,$AL78*INDEX('DIN EN 16258'!$F:$F,MATCH('mobitool-Faktoren v2.0'!$AJ78,'DIN EN 16258'!$A:$A,0))*$J78/$AE78))),0))*$AC78/$F78</f>
        <v>120.2231313702619</v>
      </c>
      <c r="W78" s="39" t="s">
        <v>672</v>
      </c>
      <c r="X78" s="39" t="s">
        <v>162</v>
      </c>
      <c r="Y78" s="336">
        <v>3</v>
      </c>
      <c r="Z78" s="336">
        <v>25</v>
      </c>
      <c r="AA78" s="337">
        <v>500</v>
      </c>
      <c r="AB78" s="299">
        <v>3500</v>
      </c>
      <c r="AC78" s="300">
        <f>AC22</f>
        <v>1</v>
      </c>
      <c r="AD78" s="298">
        <f>AD22</f>
        <v>5.1073809523809528</v>
      </c>
      <c r="AE78" s="298"/>
      <c r="AF78" s="299">
        <f>AF22</f>
        <v>1600</v>
      </c>
      <c r="AG78" s="299"/>
      <c r="AH78" s="299"/>
      <c r="AI78" s="301" t="s">
        <v>24</v>
      </c>
      <c r="AJ78" s="301"/>
      <c r="AK78" s="329">
        <f>'Kennwerte Strassentransporte'!M$16</f>
        <v>4.2902001082897198E-2</v>
      </c>
      <c r="AL78" s="329"/>
      <c r="AM78" s="202" t="s">
        <v>945</v>
      </c>
      <c r="AN78" s="202" t="s">
        <v>81</v>
      </c>
      <c r="AO78" s="202" t="s">
        <v>946</v>
      </c>
      <c r="AP78" s="202" t="s">
        <v>81</v>
      </c>
      <c r="AQ78" s="202" t="s">
        <v>947</v>
      </c>
      <c r="AR78" s="202" t="s">
        <v>948</v>
      </c>
      <c r="AS78" s="202" t="s">
        <v>949</v>
      </c>
      <c r="AT78" s="202" t="s">
        <v>957</v>
      </c>
      <c r="AU78" s="303">
        <f ca="1">IF(ISERROR(OFFSET('Daten KEA'!$A$1,MATCH(AU$5,'Daten KEA'!$A:$A,0)-1,MATCH(AM78,'Daten KEA'!$A$424:$ADO$424,0)-1)),0,OFFSET('Daten KEA'!$A$1,MATCH(AU$5,'Daten KEA'!$A:$A,0)-1,MATCH(AM78,'Daten KEA'!$A$424:$ADO$424,0)-1))+IF(ISERROR(AK78*INDEX('Energiefaktoren Ecoinvent'!$D:$D,MATCH('mobitool-Faktoren v2.0'!AI78,'Energiefaktoren Ecoinvent'!$A:$A,0))),0,AK78*INDEX('Energiefaktoren Ecoinvent'!$D:$D,MATCH('mobitool-Faktoren v2.0'!AI78,'Energiefaktoren Ecoinvent'!$A:$A,0)))+IF(OR(AJ78="Benzin",AJ78="Diesel"),IF(ISERROR(OFFSET('Daten KEA'!$A$1,MATCH(AV$5,'Daten KEA'!$A:$A,0)-1,MATCH(AN78,'Daten KEA'!$A$424:$ADO$424,0)-1)),0,OFFSET('Daten KEA'!$A$1,MATCH(AV$5,'Daten KEA'!$A:$A,0)-1,MATCH(AN78,'Daten KEA'!$A$424:$ADO$424,0)-1))+IF(ISERROR(AL78*INDEX('Energiefaktoren Ecoinvent'!$D:$D,MATCH('mobitool-Faktoren v2.0'!AJ78,'Energiefaktoren Ecoinvent'!$A:$A,0))),0,AL78*INDEX('Energiefaktoren Ecoinvent'!$D:$D,MATCH('mobitool-Faktoren v2.0'!AJ78,'Energiefaktoren Ecoinvent'!$A:$A,0))),0)</f>
        <v>1.8362056463479999</v>
      </c>
      <c r="AV78" s="303">
        <f ca="1">IF(OR(AJ78="Benzin",AJ78="Diesel"),0,IF(ISERROR(OFFSET('Daten KEA'!$A$1,MATCH(AV$5,'Daten KEA'!$A:$A,0)-1,MATCH(AN78,'Daten KEA'!$A$424:$ADO$424,0)-1)),0,OFFSET('Daten KEA'!$A$1,MATCH(AV$5,'Daten KEA'!$A:$A,0)-1,MATCH(AN78,'Daten KEA'!$A$424:$ADO$424,0)-1))+IF(ISERROR(AL78*INDEX('Energiefaktoren Ecoinvent'!$D:$D,MATCH('mobitool-Faktoren v2.0'!AJ78,'Energiefaktoren Ecoinvent'!$A:$A,0))),0,AL78*INDEX('Energiefaktoren Ecoinvent'!$D:$D,MATCH('mobitool-Faktoren v2.0'!AJ78,'Energiefaktoren Ecoinvent'!$A:$A,0))))</f>
        <v>0</v>
      </c>
      <c r="AW78" s="303">
        <f ca="1">IF(ISERROR(OFFSET('Daten KEA'!$A$1,MATCH(AW$5,'Daten KEA'!$A:$A,0)-1,MATCH(AO78,'Daten KEA'!$A$424:$ADO$424,0)-1)),0,OFFSET('Daten KEA'!$A$1,MATCH(AW$5,'Daten KEA'!$A:$A,0)-1,MATCH(AO78,'Daten KEA'!$A$424:$ADO$424,0)-1))-IF(ISERROR(AK78*INDEX('Energiefaktoren Ecoinvent'!$D:$D,MATCH('mobitool-Faktoren v2.0'!AI78,'Energiefaktoren Ecoinvent'!$A:$A,0))),0,AK78*INDEX('Energiefaktoren Ecoinvent'!$D:$D,MATCH('mobitool-Faktoren v2.0'!AI78,'Energiefaktoren Ecoinvent'!$A:$A,0)))+IF(OR(AJ78="Benzin",AJ78="Diesel"),IF(ISERROR(OFFSET('Daten KEA'!$A$1,MATCH(AX$5,'Daten KEA'!$A:$A,0)-1,MATCH(AP78,'Daten KEA'!$A$424:$ADO$424,0)-1)),0,OFFSET('Daten KEA'!$A$1,MATCH(AX$5,'Daten KEA'!$A:$A,0)-1,MATCH(AP78,'Daten KEA'!$A$424:$ADO$424,0)-1))-IF(ISERROR(AL78*INDEX('Energiefaktoren Ecoinvent'!$D:$D,MATCH('mobitool-Faktoren v2.0'!AJ78,'Energiefaktoren Ecoinvent'!$A:$A,0))),0,AL78*INDEX('Energiefaktoren Ecoinvent'!$D:$D,MATCH('mobitool-Faktoren v2.0'!AJ78,'Energiefaktoren Ecoinvent'!$A:$A,0))),0)</f>
        <v>0.54576265365200016</v>
      </c>
      <c r="AX78" s="303">
        <f ca="1">IF(OR(AJ78="Benzin",AJ78="Diesel"),0,IF(ISERROR(OFFSET('Daten KEA'!$A$1,MATCH(AX$5,'Daten KEA'!$A:$A,0)-1,MATCH(AP78,'Daten KEA'!$A$424:$ADO$424,0)-1)),0,OFFSET('Daten KEA'!$A$1,MATCH(AX$5,'Daten KEA'!$A:$A,0)-1,MATCH(AP78,'Daten KEA'!$A$424:$ADO$424,0)-1))-IF(ISERROR(AL78*INDEX('Energiefaktoren Ecoinvent'!$D:$D,MATCH('mobitool-Faktoren v2.0'!AJ78,'Energiefaktoren Ecoinvent'!$A:$A,0))),0,AL78*INDEX('Energiefaktoren Ecoinvent'!$D:$D,MATCH('mobitool-Faktoren v2.0'!AJ78,'Energiefaktoren Ecoinvent'!$A:$A,0))))</f>
        <v>0</v>
      </c>
      <c r="AY78" s="303">
        <f t="shared" ca="1" si="58"/>
        <v>2.3819683</v>
      </c>
      <c r="AZ78" s="303">
        <f ca="1">IF(ISERROR(OFFSET('Daten KEA'!$A$1,MATCH(AZ$5,'Daten KEA'!$A:$A,0)-1,MATCH(AQ78,'Daten KEA'!$A$424:$ADO$424,0)-1)),0,OFFSET('Daten KEA'!$A$1,MATCH(AZ$5,'Daten KEA'!$A:$A,0)-1,MATCH(AQ78,'Daten KEA'!$A$424:$ADO$424,0)-1))</f>
        <v>0.18482304999999999</v>
      </c>
      <c r="BA78" s="303">
        <f ca="1">IF(ISERROR(OFFSET('Daten KEA'!$A$1,MATCH(BA$5,'Daten KEA'!$A:$A,0)-1,MATCH(AR78,'Daten KEA'!$A$424:$ADO$424,0)-1)),0,OFFSET('Daten KEA'!$A$1,MATCH(BA$5,'Daten KEA'!$A:$A,0)-1,MATCH(AR78,'Daten KEA'!$A$424:$ADO$424,0)-1))</f>
        <v>0.98142996000000005</v>
      </c>
      <c r="BB78" s="303">
        <f ca="1">IF(ISERROR(OFFSET('Daten KEA'!$A$1,MATCH(BB$5,'Daten KEA'!$A:$A,0)-1,MATCH(AS78,'Daten KEA'!$A$424:$ADO$424,0)-1)),0,OFFSET('Daten KEA'!$A$1,MATCH(BB$5,'Daten KEA'!$A:$A,0)-1,MATCH(AS78,'Daten KEA'!$A$424:$ADO$424,0)-1))</f>
        <v>0.84415227999999998</v>
      </c>
      <c r="BC78" s="304">
        <f t="shared" ca="1" si="46"/>
        <v>4.39237359</v>
      </c>
      <c r="BD78" s="303">
        <f ca="1">IF(ISERROR(OFFSET('Daten KEA'!$A$1,MATCH(BD$5,'Daten KEA'!$A:$A,0)-1,MATCH(AT78,'Daten KEA'!$A$424:$ADO$424,0)-1)),0,OFFSET('Daten KEA'!$A$1,MATCH(BD$5,'Daten KEA'!$A:$A,0)-1,MATCH(AT78,'Daten KEA'!$A$424:$ADO$424,0)-1))</f>
        <v>4.3923737000000003</v>
      </c>
      <c r="BE78" s="305">
        <f t="shared" ca="1" si="59"/>
        <v>1.0000000250434071</v>
      </c>
      <c r="BF78" s="306">
        <f ca="1">IF(ISERROR(OFFSET('Daten KEA'!$A$1,MATCH(BF$5,'Daten KEA'!$A:$A,0)-1,MATCH(AM78,'Daten KEA'!$A$424:$ADO$424,0)-1)),0,OFFSET('Daten KEA'!$A$1,MATCH(BF$5,'Daten KEA'!$A:$A,0)-1,MATCH(AM78,'Daten KEA'!$A$424:$ADO$424,0)-1))+IF(ISERROR($AK78*INDEX('Energiefaktoren Ecoinvent'!$H:$H,MATCH('mobitool-Faktoren v2.0'!$AI78,'Energiefaktoren Ecoinvent'!$A:$A,0))),0,$AK78*INDEX('Energiefaktoren Ecoinvent'!$H:$H,MATCH('mobitool-Faktoren v2.0'!$AI78,'Energiefaktoren Ecoinvent'!$A:$A,0)))+IF(OR(AJ78="Benzin",AJ78="Diesel"),IF(ISERROR(OFFSET('Daten KEA'!$A$1,MATCH(BG$5,'Daten KEA'!$A:$A,0)-1,MATCH(AN78,'Daten KEA'!$A$424:$ADO$424,0)-1)),0,OFFSET('Daten KEA'!$A$1,MATCH(BG$5,'Daten KEA'!$A:$A,0)-1,MATCH(AN78,'Daten KEA'!$A$424:$ADO$424,0)-1))+IF(ISERROR($AL78*INDEX('Energiefaktoren Ecoinvent'!$H:$H,MATCH('mobitool-Faktoren v2.0'!$AJ78,'Energiefaktoren Ecoinvent'!$A:$A,0))),0,$AL78*INDEX('Energiefaktoren Ecoinvent'!$H:$H,MATCH('mobitool-Faktoren v2.0'!$AJ78,'Energiefaktoren Ecoinvent'!$A:$A,0))),0)</f>
        <v>1.8362056463479999</v>
      </c>
      <c r="BG78" s="306">
        <f ca="1">IF(OR(AJ78="Benzin",AJ78="Diesel"),0,IF(ISERROR(OFFSET('Daten KEA'!$A$1,MATCH(BG$5,'Daten KEA'!$A:$A,0)-1,MATCH(AN78,'Daten KEA'!$A$424:$ADO$424,0)-1)),0,OFFSET('Daten KEA'!$A$1,MATCH(BG$5,'Daten KEA'!$A:$A,0)-1,MATCH(AN78,'Daten KEA'!$A$424:$ADO$424,0)-1))+IF(ISERROR($AL78*INDEX('Energiefaktoren Ecoinvent'!$H:$H,MATCH('mobitool-Faktoren v2.0'!$AJ78,'Energiefaktoren Ecoinvent'!$A:$A,0))),0,$AL78*INDEX('Energiefaktoren Ecoinvent'!$H:$H,MATCH('mobitool-Faktoren v2.0'!$AJ78,'Energiefaktoren Ecoinvent'!$A:$A,0))))</f>
        <v>0</v>
      </c>
      <c r="BH78" s="306">
        <f ca="1">IF(ISERROR(OFFSET('Daten KEA'!$A$1,MATCH(BH$5,'Daten KEA'!$A:$A,0)-1,MATCH(AO78,'Daten KEA'!$A$424:$ADO$424,0)-1)),0,OFFSET('Daten KEA'!$A$1,MATCH(BH$5,'Daten KEA'!$A:$A,0)-1,MATCH(AO78,'Daten KEA'!$A$424:$ADO$424,0)-1))-IF(ISERROR($AK78*INDEX('Energiefaktoren Ecoinvent'!$H:$H,MATCH('mobitool-Faktoren v2.0'!$AI78,'Energiefaktoren Ecoinvent'!$A:$A,0))),0,$AK78*INDEX('Energiefaktoren Ecoinvent'!$H:$H,MATCH('mobitool-Faktoren v2.0'!$AI78,'Energiefaktoren Ecoinvent'!$A:$A,0)))+IF(OR(AJ78="Benzin",AJ78="Diesel"),IF(ISERROR(OFFSET('Daten KEA'!$A$1,MATCH(BI$5,'Daten KEA'!$A:$A,0)-1,MATCH(AP78,'Daten KEA'!$A$424:$ADO$424,0)-1)),0,OFFSET('Daten KEA'!$A$1,MATCH(BI$5,'Daten KEA'!$A:$A,0)-1,MATCH(AP78,'Daten KEA'!$A$424:$ADO$424,0)-1))-IF(ISERROR($AL78*INDEX('Energiefaktoren Ecoinvent'!$H:$H,MATCH('mobitool-Faktoren v2.0'!$AJ78,'Energiefaktoren Ecoinvent'!$A:$A,0))),0,$AL78*INDEX('Energiefaktoren Ecoinvent'!$H:$H,MATCH('mobitool-Faktoren v2.0'!$AJ78,'Energiefaktoren Ecoinvent'!$A:$A,0))),0)</f>
        <v>0.53960731177250021</v>
      </c>
      <c r="BI78" s="306">
        <f ca="1">IF(OR(AJ78="Benzin",AJ78="Diesel"),0,IF(ISERROR(OFFSET('Daten KEA'!$A$1,MATCH(BI$5,'Daten KEA'!$A:$A,0)-1,MATCH(AP78,'Daten KEA'!$A$424:$ADO$424,0)-1)),0,OFFSET('Daten KEA'!$A$1,MATCH(BI$5,'Daten KEA'!$A:$A,0)-1,MATCH(AP78,'Daten KEA'!$A$424:$ADO$424,0)-1))-IF(ISERROR($AL78*INDEX('Energiefaktoren Ecoinvent'!$H:$H,MATCH('mobitool-Faktoren v2.0'!$AJ78,'Energiefaktoren Ecoinvent'!$A:$A,0))),0,$AL78*INDEX('Energiefaktoren Ecoinvent'!$H:$H,MATCH('mobitool-Faktoren v2.0'!$AJ78,'Energiefaktoren Ecoinvent'!$A:$A,0))))</f>
        <v>0</v>
      </c>
      <c r="BJ78" s="306">
        <f t="shared" ca="1" si="92"/>
        <v>2.3758129581205001</v>
      </c>
      <c r="BK78" s="306">
        <f ca="1">IF(ISERROR(OFFSET('Daten KEA'!$A$1,MATCH(BK$5,'Daten KEA'!$A:$A,0)-1,MATCH(AQ78,'Daten KEA'!$A$424:$ADO$424,0)-1)),0,OFFSET('Daten KEA'!$A$1,MATCH(BK$5,'Daten KEA'!$A:$A,0)-1,MATCH(AQ78,'Daten KEA'!$A$424:$ADO$424,0)-1))</f>
        <v>0.17631837758306998</v>
      </c>
      <c r="BL78" s="306">
        <f ca="1">IF(ISERROR(OFFSET('Daten KEA'!$A$1,MATCH(BL$5,'Daten KEA'!$A:$A,0)-1,MATCH(AR78,'Daten KEA'!$A$424:$ADO$424,0)-1)),0,OFFSET('Daten KEA'!$A$1,MATCH(BL$5,'Daten KEA'!$A:$A,0)-1,MATCH(AR78,'Daten KEA'!$A$424:$ADO$424,0)-1))</f>
        <v>0.89185240464859994</v>
      </c>
      <c r="BM78" s="306">
        <f ca="1">IF(ISERROR(OFFSET('Daten KEA'!$A$1,MATCH(BM$5,'Daten KEA'!$A:$A,0)-1,MATCH(AS78,'Daten KEA'!$A$424:$ADO$424,0)-1)),0,OFFSET('Daten KEA'!$A$1,MATCH(BM$5,'Daten KEA'!$A:$A,0)-1,MATCH(AS78,'Daten KEA'!$A$424:$ADO$424,0)-1))</f>
        <v>0.74347970396926988</v>
      </c>
      <c r="BN78" s="307">
        <f t="shared" ca="1" si="43"/>
        <v>4.1874634443214402</v>
      </c>
      <c r="BO78" s="306">
        <f ca="1">IF(ISERROR(OFFSET('Daten KEA'!$A$1,MATCH(BO$5,'Daten KEA'!$A:$A,0)-1,MATCH(AT78,'Daten KEA'!$A$424:$ADO$424,0)-1)),0,OFFSET('Daten KEA'!$A$1,MATCH(BO$5,'Daten KEA'!$A:$A,0)-1,MATCH(AT78,'Daten KEA'!$A$424:$ADO$424,0)-1))</f>
        <v>4.1874634053215001</v>
      </c>
      <c r="BP78" s="305">
        <f t="shared" ca="1" si="60"/>
        <v>0.99999999068650014</v>
      </c>
      <c r="BQ78" s="308">
        <f ca="1">IF(ISERROR(OFFSET('Daten GWP'!$A$1,MATCH(BQ$5,'Daten GWP'!$A:$A,0)-1,MATCH(AM78,'Daten GWP'!$A$424:$ADO$424,0)-1)),0,OFFSET('Daten GWP'!$A$1,MATCH(BQ$5,'Daten GWP'!$A:$A,0)-1,MATCH(AM78,'Daten GWP'!$A$424:$ADO$424,0)-1))*1000</f>
        <v>144.20483000000002</v>
      </c>
      <c r="BR78" s="308">
        <f ca="1">IF(ISERROR(OFFSET('Daten GWP'!$A$1,MATCH(BR$5,'Daten GWP'!$A:$A,0)-1,MATCH(AN78,'Daten GWP'!$A$424:$ADO$424,0)-1)),0,OFFSET('Daten GWP'!$A$1,MATCH(BR$5,'Daten GWP'!$A:$A,0)-1,MATCH(AN78,'Daten GWP'!$A$424:$ADO$424,0)-1))*1000</f>
        <v>0</v>
      </c>
      <c r="BS78" s="308">
        <f ca="1">IF(ISERROR(OFFSET('Daten GWP'!$A$1,MATCH(BS$5,'Daten GWP'!$A:$A,0)-1,MATCH(AO78,'Daten GWP'!$A$424:$ADO$424,0)-1)),0,OFFSET('Daten GWP'!$A$1,MATCH(BS$5,'Daten GWP'!$A:$A,0)-1,MATCH(AO78,'Daten GWP'!$A$424:$ADO$424,0)-1))*1000</f>
        <v>27.895748000000001</v>
      </c>
      <c r="BT78" s="308">
        <f ca="1">IF(ISERROR(OFFSET('Daten GWP'!$A$1,MATCH(BT$5,'Daten GWP'!$A:$A,0)-1,MATCH(AP78,'Daten GWP'!$A$424:$ADO$424,0)-1)),0,OFFSET('Daten GWP'!$A$1,MATCH(BT$5,'Daten GWP'!$A:$A,0)-1,MATCH(AP78,'Daten GWP'!$A$424:$ADO$424,0)-1))*1000</f>
        <v>0</v>
      </c>
      <c r="BU78" s="308">
        <f t="shared" ca="1" si="61"/>
        <v>172.10057800000001</v>
      </c>
      <c r="BV78" s="308">
        <f ca="1">IF(ISERROR(OFFSET('Daten GWP'!$A$1,MATCH(BV$5,'Daten GWP'!$A:$A,0)-1,MATCH(AQ78,'Daten GWP'!$A$424:$ADO$424,0)-1)),0,OFFSET('Daten GWP'!$A$1,MATCH(BV$5,'Daten GWP'!$A:$A,0)-1,MATCH(AQ78,'Daten GWP'!$A$424:$ADO$424,0)-1))*1000</f>
        <v>6.4299441000000002</v>
      </c>
      <c r="BW78" s="308">
        <f ca="1">IF(ISERROR(OFFSET('Daten GWP'!$A$1,MATCH(BW$5,'Daten GWP'!$A:$A,0)-1,MATCH(AR78,'Daten GWP'!$A$424:$ADO$424,0)-1)),0,OFFSET('Daten GWP'!$A$1,MATCH(BW$5,'Daten GWP'!$A:$A,0)-1,MATCH(AR78,'Daten GWP'!$A$424:$ADO$424,0)-1))*1000</f>
        <v>59.491675999999998</v>
      </c>
      <c r="BX78" s="308">
        <f ca="1">IF(ISERROR(OFFSET('Daten GWP'!$A$1,MATCH(BX$5,'Daten GWP'!$A:$A,0)-1,MATCH(AS78,'Daten GWP'!$A$424:$ADO$424,0)-1)),0,OFFSET('Daten GWP'!$A$1,MATCH(BX$5,'Daten GWP'!$A:$A,0)-1,MATCH(AS78,'Daten GWP'!$A$424:$ADO$424,0)-1))*1000</f>
        <v>14.358938999999999</v>
      </c>
      <c r="BY78" s="309">
        <f t="shared" ca="1" si="44"/>
        <v>252.38113710000002</v>
      </c>
      <c r="BZ78" s="308">
        <f ca="1">IF(ISERROR(OFFSET('Daten GWP'!$A$1,MATCH(BZ$5,'Daten GWP'!$A:$A,0)-1,MATCH(AT78,'Daten GWP'!$A$424:$ADO$424,0)-1)),0,OFFSET('Daten GWP'!$A$1,MATCH(BZ$5,'Daten GWP'!$A:$A,0)-1,MATCH(AT78,'Daten GWP'!$A$424:$ADO$424,0)-1))*1000</f>
        <v>252.38113000000001</v>
      </c>
      <c r="CA78" s="305">
        <f t="shared" ca="1" si="62"/>
        <v>0.99999997186794509</v>
      </c>
      <c r="CB78" s="310">
        <f ca="1">IF(ISERROR(OFFSET('Daten Elementary'!$A$1,MATCH(CB$5,'Daten Elementary'!$A:$A,0)-1,MATCH(AM78,'Daten Elementary'!$A$424:$ADO$424,0)-1)),0,OFFSET('Daten Elementary'!$A$1,MATCH(CB$5,'Daten Elementary'!$A:$A,0)-1,MATCH(AM78,'Daten Elementary'!$A$424:$ADO$424,0)-1))*1000000</f>
        <v>24.652508000000001</v>
      </c>
      <c r="CC78" s="310">
        <f ca="1">IF(ISERROR(OFFSET('Daten Elementary'!$A$1,MATCH(CC$5,'Daten Elementary'!$A:$A,0)-1,MATCH(AN78,'Daten Elementary'!$A$424:$ADO$424,0)-1)),0,OFFSET('Daten Elementary'!$A$1,MATCH(CC$5,'Daten Elementary'!$A:$A,0)-1,MATCH(AN78,'Daten Elementary'!$A$424:$ADO$424,0)-1))*1000000</f>
        <v>0</v>
      </c>
      <c r="CD78" s="310">
        <f ca="1">IF(ISERROR(OFFSET('Daten Elementary'!$A$1,MATCH(CD$5,'Daten Elementary'!$A:$A,0)-1,MATCH(AO78,'Daten Elementary'!$A$424:$ADO$424,0)-1)),0,OFFSET('Daten Elementary'!$A$1,MATCH(CD$5,'Daten Elementary'!$A:$A,0)-1,MATCH(AO78,'Daten Elementary'!$A$424:$ADO$424,0)-1))*1000000</f>
        <v>11.148432000000001</v>
      </c>
      <c r="CE78" s="310">
        <f ca="1">IF(ISERROR(OFFSET('Daten Elementary'!$A$1,MATCH(CE$5,'Daten Elementary'!$A:$A,0)-1,MATCH(AP78,'Daten Elementary'!$A$424:$ADO$424,0)-1)),0,OFFSET('Daten Elementary'!$A$1,MATCH(CE$5,'Daten Elementary'!$A:$A,0)-1,MATCH(AP78,'Daten Elementary'!$A$424:$ADO$424,0)-1))*1000000</f>
        <v>0</v>
      </c>
      <c r="CF78" s="310">
        <f t="shared" ca="1" si="63"/>
        <v>35.800940000000004</v>
      </c>
      <c r="CG78" s="310">
        <f ca="1">IF(ISERROR(OFFSET('Daten Elementary'!$A$1,MATCH(CG$5,'Daten Elementary'!$A:$A,0)-1,MATCH(AQ78,'Daten Elementary'!$A$424:$ADO$424,0)-1)),0,OFFSET('Daten Elementary'!$A$1,MATCH(CG$5,'Daten Elementary'!$A:$A,0)-1,MATCH(AQ78,'Daten Elementary'!$A$424:$ADO$424,0)-1))*1000000</f>
        <v>2.5342876999999997</v>
      </c>
      <c r="CH78" s="310">
        <f ca="1">IF(ISERROR(OFFSET('Daten Elementary'!$A$1,MATCH(CH$5,'Daten Elementary'!$A:$A,0)-1,MATCH(AR78,'Daten Elementary'!$A$424:$ADO$424,0)-1)),0,OFFSET('Daten Elementary'!$A$1,MATCH(CH$5,'Daten Elementary'!$A:$A,0)-1,MATCH(AR78,'Daten Elementary'!$A$424:$ADO$424,0)-1))*1000000</f>
        <v>54.908767000000005</v>
      </c>
      <c r="CI78" s="310">
        <f ca="1">IF(ISERROR(OFFSET('Daten Elementary'!$A$1,MATCH(CI$5,'Daten Elementary'!$A:$A,0)-1,MATCH(AS78,'Daten Elementary'!$A$424:$ADO$424,0)-1)),0,OFFSET('Daten Elementary'!$A$1,MATCH(CI$5,'Daten Elementary'!$A:$A,0)-1,MATCH(AS78,'Daten Elementary'!$A$424:$ADO$424,0)-1))*1000000</f>
        <v>12.323541000000001</v>
      </c>
      <c r="CJ78" s="311">
        <f t="shared" ca="1" si="64"/>
        <v>105.56753570000001</v>
      </c>
      <c r="CK78" s="310">
        <f ca="1">IF(ISERROR(OFFSET('Daten Elementary'!$A$1,MATCH(CK$5,'Daten Elementary'!$A:$A,0)-1,MATCH($AT78,'Daten Elementary'!$A$424:$ADO$424,0)-1)),0,OFFSET('Daten Elementary'!$A$1,MATCH(CK$5,'Daten Elementary'!$A:$A,0)-1,MATCH($AT78,'Daten Elementary'!$A$424:$ADO$424,0)-1))*1000000</f>
        <v>105.56752999999999</v>
      </c>
      <c r="CL78" s="305">
        <f t="shared" ca="1" si="65"/>
        <v>0.99999994600612796</v>
      </c>
      <c r="CM78" s="312">
        <f ca="1">IF(ISERROR(OFFSET('Daten Elementary'!$A$1,MATCH(CM$5,'Daten Elementary'!$A:$A,0)-1,MATCH(AM78,'Daten Elementary'!$A$424:$ADO$424,0)-1)),0,OFFSET('Daten Elementary'!$A$1,MATCH(CM$5,'Daten Elementary'!$A:$A,0)-1,MATCH(AM78,'Daten Elementary'!$A$424:$ADO$424,0)-1))*1000000</f>
        <v>14.296137</v>
      </c>
      <c r="CN78" s="312">
        <f ca="1">IF(ISERROR(OFFSET('Daten Elementary'!$A$1,MATCH(CN$5,'Daten Elementary'!$A:$A,0)-1,MATCH(AN78,'Daten Elementary'!$A$424:$ADO$424,0)-1)),0,OFFSET('Daten Elementary'!$A$1,MATCH(CN$5,'Daten Elementary'!$A:$A,0)-1,MATCH(AN78,'Daten Elementary'!$A$424:$ADO$424,0)-1))*1000000</f>
        <v>0</v>
      </c>
      <c r="CO78" s="312">
        <f ca="1">IF(ISERROR(OFFSET('Daten Elementary'!$A$1,MATCH(CO$5,'Daten Elementary'!$A:$A,0)-1,MATCH(AO78,'Daten Elementary'!$A$424:$ADO$424,0)-1)),0,OFFSET('Daten Elementary'!$A$1,MATCH(CO$5,'Daten Elementary'!$A:$A,0)-1,MATCH(AO78,'Daten Elementary'!$A$424:$ADO$424,0)-1))*1000000</f>
        <v>9.0605115000000005</v>
      </c>
      <c r="CP78" s="312">
        <f ca="1">IF(ISERROR(OFFSET('Daten Elementary'!$A$1,MATCH(CP$5,'Daten Elementary'!$A:$A,0)-1,MATCH(AP78,'Daten Elementary'!$A$424:$ADO$424,0)-1)),0,OFFSET('Daten Elementary'!$A$1,MATCH(CP$5,'Daten Elementary'!$A:$A,0)-1,MATCH(AP78,'Daten Elementary'!$A$424:$ADO$424,0)-1))*1000000</f>
        <v>0</v>
      </c>
      <c r="CQ78" s="312">
        <f t="shared" ca="1" si="66"/>
        <v>23.356648499999999</v>
      </c>
      <c r="CR78" s="312">
        <f ca="1">IF(ISERROR(OFFSET('Daten Elementary'!$A$1,MATCH(CR$5,'Daten Elementary'!$A:$A,0)-1,MATCH(AQ78,'Daten Elementary'!$A$424:$ADO$424,0)-1)),0,OFFSET('Daten Elementary'!$A$1,MATCH(CR$5,'Daten Elementary'!$A:$A,0)-1,MATCH(AQ78,'Daten Elementary'!$A$424:$ADO$424,0)-1))*1000000</f>
        <v>1.6960850999999999</v>
      </c>
      <c r="CS78" s="312">
        <f ca="1">IF(ISERROR(OFFSET('Daten Elementary'!$A$1,MATCH(CS$5,'Daten Elementary'!$A:$A,0)-1,MATCH(AR78,'Daten Elementary'!$A$424:$ADO$424,0)-1)),0,OFFSET('Daten Elementary'!$A$1,MATCH(CS$5,'Daten Elementary'!$A:$A,0)-1,MATCH(AR78,'Daten Elementary'!$A$424:$ADO$424,0)-1))*1000000</f>
        <v>21.061180999999998</v>
      </c>
      <c r="CT78" s="312">
        <f ca="1">IF(ISERROR(OFFSET('Daten Elementary'!$A$1,MATCH(CT$5,'Daten Elementary'!$A:$A,0)-1,MATCH(AS78,'Daten Elementary'!$A$424:$ADO$424,0)-1)),0,OFFSET('Daten Elementary'!$A$1,MATCH(CT$5,'Daten Elementary'!$A:$A,0)-1,MATCH(AS78,'Daten Elementary'!$A$424:$ADO$424,0)-1))*1000000</f>
        <v>6.9625197999999999</v>
      </c>
      <c r="CU78" s="313">
        <f t="shared" ca="1" si="67"/>
        <v>53.076434400000004</v>
      </c>
      <c r="CV78" s="312">
        <f ca="1">IF(ISERROR(OFFSET('Daten Elementary'!$A$1,MATCH(CV$5,'Daten Elementary'!$A:$A,0)-1,MATCH($AT78,'Daten Elementary'!$A$424:$ADO$424,0)-1)),0,OFFSET('Daten Elementary'!$A$1,MATCH(CV$5,'Daten Elementary'!$A:$A,0)-1,MATCH($AT78,'Daten Elementary'!$A$424:$ADO$424,0)-1))*1000000</f>
        <v>53.076435000000004</v>
      </c>
      <c r="CW78" s="305">
        <f t="shared" ca="1" si="68"/>
        <v>1.0000000113044518</v>
      </c>
      <c r="CX78" s="314">
        <f ca="1">IF(ISERROR(OFFSET('Daten Elementary'!$A$1,MATCH(CX$5,'Daten Elementary'!$A:$A,0)-1,MATCH(AM78,'Daten Elementary'!$A$424:$ADO$424,0)-1)),0,OFFSET('Daten Elementary'!$A$1,MATCH(CX$5,'Daten Elementary'!$A:$A,0)-1,MATCH(AM78,'Daten Elementary'!$A$424:$ADO$424,0)-1))*1000000</f>
        <v>15.997694000000001</v>
      </c>
      <c r="CY78" s="314">
        <f ca="1">IF(ISERROR(OFFSET('Daten Elementary'!$A$1,MATCH(CY$5,'Daten Elementary'!$A:$A,0)-1,MATCH(AN78,'Daten Elementary'!$A$424:$ADO$424,0)-1)),0,OFFSET('Daten Elementary'!$A$1,MATCH(CY$5,'Daten Elementary'!$A:$A,0)-1,MATCH(AN78,'Daten Elementary'!$A$424:$ADO$424,0)-1))*1000000</f>
        <v>0</v>
      </c>
      <c r="CZ78" s="314">
        <f ca="1">IF(ISERROR(OFFSET('Daten Elementary'!$A$1,MATCH(CZ$5,'Daten Elementary'!$A:$A,0)-1,MATCH(AO78,'Daten Elementary'!$A$424:$ADO$424,0)-1)),0,OFFSET('Daten Elementary'!$A$1,MATCH(CZ$5,'Daten Elementary'!$A:$A,0)-1,MATCH(AO78,'Daten Elementary'!$A$424:$ADO$424,0)-1))*1000000</f>
        <v>96.557785999999993</v>
      </c>
      <c r="DA78" s="314">
        <f ca="1">IF(ISERROR(OFFSET('Daten Elementary'!$A$1,MATCH(DA$5,'Daten Elementary'!$A:$A,0)-1,MATCH(AP78,'Daten Elementary'!$A$424:$ADO$424,0)-1)),0,OFFSET('Daten Elementary'!$A$1,MATCH(DA$5,'Daten Elementary'!$A:$A,0)-1,MATCH(AP78,'Daten Elementary'!$A$424:$ADO$424,0)-1))*1000000</f>
        <v>0</v>
      </c>
      <c r="DB78" s="314">
        <f t="shared" ca="1" si="69"/>
        <v>112.55547999999999</v>
      </c>
      <c r="DC78" s="314">
        <f ca="1">IF(ISERROR(OFFSET('Daten Elementary'!$A$1,MATCH(DC$5,'Daten Elementary'!$A:$A,0)-1,MATCH(AQ78,'Daten Elementary'!$A$424:$ADO$424,0)-1)),0,OFFSET('Daten Elementary'!$A$1,MATCH(DC$5,'Daten Elementary'!$A:$A,0)-1,MATCH(AQ78,'Daten Elementary'!$A$424:$ADO$424,0)-1))*1000000</f>
        <v>6.4210890999999997</v>
      </c>
      <c r="DD78" s="314">
        <f ca="1">IF(ISERROR(OFFSET('Daten Elementary'!$A$1,MATCH(DD$5,'Daten Elementary'!$A:$A,0)-1,MATCH(AR78,'Daten Elementary'!$A$424:$ADO$424,0)-1)),0,OFFSET('Daten Elementary'!$A$1,MATCH(DD$5,'Daten Elementary'!$A:$A,0)-1,MATCH(AR78,'Daten Elementary'!$A$424:$ADO$424,0)-1))*1000000</f>
        <v>93.382418000000001</v>
      </c>
      <c r="DE78" s="314">
        <f ca="1">IF(ISERROR(OFFSET('Daten Elementary'!$A$1,MATCH(DE$5,'Daten Elementary'!$A:$A,0)-1,MATCH(AS78,'Daten Elementary'!$A$424:$ADO$424,0)-1)),0,OFFSET('Daten Elementary'!$A$1,MATCH(DE$5,'Daten Elementary'!$A:$A,0)-1,MATCH(AS78,'Daten Elementary'!$A$424:$ADO$424,0)-1))*1000000</f>
        <v>55.370537000000006</v>
      </c>
      <c r="DF78" s="315">
        <f t="shared" ca="1" si="70"/>
        <v>267.72952409999999</v>
      </c>
      <c r="DG78" s="314">
        <f ca="1">IF(ISERROR(OFFSET('Daten Elementary'!$A$1,MATCH(DG$5,'Daten Elementary'!$A:$A,0)-1,MATCH($AT78,'Daten Elementary'!$A$424:$ADO$424,0)-1)),0,OFFSET('Daten Elementary'!$A$1,MATCH(DG$5,'Daten Elementary'!$A:$A,0)-1,MATCH($AT78,'Daten Elementary'!$A$424:$ADO$424,0)-1))*1000000</f>
        <v>267.72953000000001</v>
      </c>
      <c r="DH78" s="305">
        <f t="shared" ca="1" si="71"/>
        <v>1.0000000220371661</v>
      </c>
      <c r="DI78" s="316">
        <f ca="1">IF(ISERROR(OFFSET('Daten Elementary'!$A$1,MATCH(DI$5,'Daten Elementary'!$A:$A,0)-1,MATCH(AM78,'Daten Elementary'!$A$424:$ADO$424,0)-1)),0,OFFSET('Daten Elementary'!$A$1,MATCH(DI$5,'Daten Elementary'!$A:$A,0)-1,MATCH(AM78,'Daten Elementary'!$A$424:$ADO$424,0)-1))*1000000</f>
        <v>666.65</v>
      </c>
      <c r="DJ78" s="316">
        <f ca="1">IF(ISERROR(OFFSET('Daten Elementary'!$A$1,MATCH(DJ$5,'Daten Elementary'!$A:$A,0)-1,MATCH(AN78,'Daten Elementary'!$A$424:$ADO$424,0)-1)),0,OFFSET('Daten Elementary'!$A$1,MATCH(DJ$5,'Daten Elementary'!$A:$A,0)-1,MATCH(AN78,'Daten Elementary'!$A$424:$ADO$424,0)-1))*1000000</f>
        <v>0</v>
      </c>
      <c r="DK78" s="316">
        <f ca="1">IF(ISERROR(OFFSET('Daten Elementary'!$A$1,MATCH(DK$5,'Daten Elementary'!$A:$A,0)-1,MATCH(AO78,'Daten Elementary'!$A$424:$ADO$424,0)-1)),0,OFFSET('Daten Elementary'!$A$1,MATCH(DK$5,'Daten Elementary'!$A:$A,0)-1,MATCH(AO78,'Daten Elementary'!$A$424:$ADO$424,0)-1))*1000000</f>
        <v>117.64725</v>
      </c>
      <c r="DL78" s="316">
        <f ca="1">IF(ISERROR(OFFSET('Daten Elementary'!$A$1,MATCH(DL$5,'Daten Elementary'!$A:$A,0)-1,MATCH(AP78,'Daten Elementary'!$A$424:$ADO$424,0)-1)),0,OFFSET('Daten Elementary'!$A$1,MATCH(DL$5,'Daten Elementary'!$A:$A,0)-1,MATCH(AP78,'Daten Elementary'!$A$424:$ADO$424,0)-1))*1000000</f>
        <v>0</v>
      </c>
      <c r="DM78" s="316">
        <f t="shared" ca="1" si="72"/>
        <v>784.29724999999996</v>
      </c>
      <c r="DN78" s="316">
        <f ca="1">IF(ISERROR(OFFSET('Daten Elementary'!$A$1,MATCH(DN$5,'Daten Elementary'!$A:$A,0)-1,MATCH(AQ78,'Daten Elementary'!$A$424:$ADO$424,0)-1)),0,OFFSET('Daten Elementary'!$A$1,MATCH(DN$5,'Daten Elementary'!$A:$A,0)-1,MATCH(AQ78,'Daten Elementary'!$A$424:$ADO$424,0)-1))*1000000</f>
        <v>11.709254000000001</v>
      </c>
      <c r="DO78" s="316">
        <f ca="1">IF(ISERROR(OFFSET('Daten Elementary'!$A$1,MATCH(DO$5,'Daten Elementary'!$A:$A,0)-1,MATCH(AR78,'Daten Elementary'!$A$424:$ADO$424,0)-1)),0,OFFSET('Daten Elementary'!$A$1,MATCH(DO$5,'Daten Elementary'!$A:$A,0)-1,MATCH(AR78,'Daten Elementary'!$A$424:$ADO$424,0)-1))*1000000</f>
        <v>108.054</v>
      </c>
      <c r="DP78" s="316">
        <f ca="1">IF(ISERROR(OFFSET('Daten Elementary'!$A$1,MATCH(DP$5,'Daten Elementary'!$A:$A,0)-1,MATCH(AS78,'Daten Elementary'!$A$424:$ADO$424,0)-1)),0,OFFSET('Daten Elementary'!$A$1,MATCH(DP$5,'Daten Elementary'!$A:$A,0)-1,MATCH(AS78,'Daten Elementary'!$A$424:$ADO$424,0)-1))*1000000</f>
        <v>62.518711000000003</v>
      </c>
      <c r="DQ78" s="317">
        <f t="shared" ca="1" si="73"/>
        <v>966.57921499999998</v>
      </c>
      <c r="DR78" s="316">
        <f ca="1">IF(ISERROR(OFFSET('Daten Elementary'!$A$1,MATCH(DR$5,'Daten Elementary'!$A:$A,0)-1,MATCH($AT78,'Daten Elementary'!$A$424:$ADO$424,0)-1)),0,OFFSET('Daten Elementary'!$A$1,MATCH(DR$5,'Daten Elementary'!$A:$A,0)-1,MATCH($AT78,'Daten Elementary'!$A$424:$ADO$424,0)-1))*1000000</f>
        <v>966.57920999999999</v>
      </c>
      <c r="DS78" s="305">
        <f t="shared" ca="1" si="74"/>
        <v>0.99999999482711821</v>
      </c>
      <c r="DT78" s="318">
        <f ca="1">IF(ISERROR(OFFSET('Daten UBP13'!$A$1,MATCH(DT$5,'Daten UBP13'!$A:$A,0)-1,MATCH(AM78,'Daten UBP13'!$A$424:$AEG$424,0)-1)),0,OFFSET('Daten UBP13'!$A$1,MATCH(DT$5,'Daten UBP13'!$A:$A,0)-1,MATCH(AM78,'Daten UBP13'!$A$424:$AEG$424,0)-1))</f>
        <v>123.54546999999999</v>
      </c>
      <c r="DU78" s="318">
        <f ca="1">IF(ISERROR(OFFSET('Daten UBP13'!$A$1,MATCH(DU$5,'Daten UBP13'!$A:$A,0)-1,MATCH(AN78,'Daten UBP13'!$A$424:$AEG$424,0)-1)),0,OFFSET('Daten UBP13'!$A$1,MATCH(DU$5,'Daten UBP13'!$A:$A,0)-1,MATCH(AN78,'Daten UBP13'!$A$424:$AEG$424,0)-1))</f>
        <v>0</v>
      </c>
      <c r="DV78" s="318">
        <f ca="1">IF(ISERROR(OFFSET('Daten UBP13'!$A$1,MATCH(DV$5,'Daten UBP13'!$A:$A,0)-1,MATCH(AO78,'Daten UBP13'!$A$424:$AEG$424,0)-1)),0,OFFSET('Daten UBP13'!$A$1,MATCH(DV$5,'Daten UBP13'!$A:$A,0)-1,MATCH(AO78,'Daten UBP13'!$A$424:$AEG$424,0)-1))</f>
        <v>58.269177999999997</v>
      </c>
      <c r="DW78" s="318">
        <f ca="1">IF(ISERROR(OFFSET('Daten UBP13'!$A$1,MATCH(DW$5,'Daten UBP13'!$A:$A,0)-1,MATCH(AP78,'Daten UBP13'!$A$424:$AEG$424,0)-1)),0,OFFSET('Daten UBP13'!$A$1,MATCH(DW$5,'Daten UBP13'!$A:$A,0)-1,MATCH(AP78,'Daten UBP13'!$A$424:$AEG$424,0)-1))</f>
        <v>0</v>
      </c>
      <c r="DX78" s="318">
        <f t="shared" ca="1" si="75"/>
        <v>181.81464799999998</v>
      </c>
      <c r="DY78" s="318">
        <f ca="1">IF(ISERROR(OFFSET('Daten UBP13'!$A$1,MATCH(DY$5,'Daten UBP13'!$A:$A,0)-1,MATCH(AQ78,'Daten UBP13'!$A$424:$AEG$424,0)-1)),0,OFFSET('Daten UBP13'!$A$1,MATCH(DY$5,'Daten UBP13'!$A:$A,0)-1,MATCH(AQ78,'Daten UBP13'!$A$424:$AEG$424,0)-1))</f>
        <v>9.4186382999999996</v>
      </c>
      <c r="DZ78" s="318">
        <f ca="1">IF(ISERROR(OFFSET('Daten UBP13'!$A$1,MATCH(DZ$5,'Daten UBP13'!$A:$A,0)-1,MATCH(AR78,'Daten UBP13'!$A$424:$AEG$424,0)-1)),0,OFFSET('Daten UBP13'!$A$1,MATCH(DZ$5,'Daten UBP13'!$A:$A,0)-1,MATCH(AR78,'Daten UBP13'!$A$424:$AEG$424,0)-1))</f>
        <v>108.66054</v>
      </c>
      <c r="EA78" s="318">
        <f ca="1">IF(ISERROR(OFFSET('Daten UBP13'!$A$1,MATCH(EA$5,'Daten UBP13'!$A:$A,0)-1,MATCH(AS78,'Daten UBP13'!$A$424:$AEG$424,0)-1)),0,OFFSET('Daten UBP13'!$A$1,MATCH(EA$5,'Daten UBP13'!$A:$A,0)-1,MATCH(AS78,'Daten UBP13'!$A$424:$AEG$424,0)-1))</f>
        <v>37.606847999999999</v>
      </c>
      <c r="EB78" s="319">
        <f t="shared" ca="1" si="76"/>
        <v>337.50067430000001</v>
      </c>
      <c r="EC78" s="318">
        <f ca="1">IF(ISERROR(OFFSET('Daten UBP13'!$A$1,MATCH(EC$5,'Daten UBP13'!$A:$A,0)-1,MATCH(AT78,'Daten UBP13'!$A$424:$AEG$424,0)-1)),0,OFFSET('Daten UBP13'!$A$1,MATCH(EC$5,'Daten UBP13'!$A:$A,0)-1,MATCH(AT78,'Daten UBP13'!$A$424:$AEG$424,0)-1))</f>
        <v>337.50067999999999</v>
      </c>
      <c r="ED78" s="305">
        <f t="shared" ca="1" si="77"/>
        <v>1.000000016888855</v>
      </c>
      <c r="EE78" s="320">
        <f ca="1">IF(ISERROR(OFFSET('Daten ReCiPe'!$A$1,MATCH(EE$5,'Daten ReCiPe'!$A:$A,0)-1,MATCH(AM78,'Daten ReCiPe'!$A$424:$ADO$424,0)-1)),0,OFFSET('Daten ReCiPe'!$A$1,MATCH(EE$5,'Daten ReCiPe'!$A:$A,0)-1,MATCH(AM78,'Daten ReCiPe'!$A$424:$ADO$424,0)-1))*1000</f>
        <v>8.0110878000000003</v>
      </c>
      <c r="EF78" s="320">
        <f ca="1">IF(ISERROR(OFFSET('Daten ReCiPe'!$A$1,MATCH(EF$5,'Daten ReCiPe'!$A:$A,0)-1,MATCH(AN78,'Daten ReCiPe'!$A$424:$ADO$424,0)-1)),0,OFFSET('Daten ReCiPe'!$A$1,MATCH(EF$5,'Daten ReCiPe'!$A:$A,0)-1,MATCH(AN78,'Daten ReCiPe'!$A$424:$ADO$424,0)-1))*1000</f>
        <v>0</v>
      </c>
      <c r="EG78" s="320">
        <f ca="1">IF(ISERROR(OFFSET('Daten ReCiPe'!$A$1,MATCH(EG$5,'Daten ReCiPe'!$A:$A,0)-1,MATCH(AO78,'Daten ReCiPe'!$A$424:$ADO$424,0)-1)),0,OFFSET('Daten ReCiPe'!$A$1,MATCH(EG$5,'Daten ReCiPe'!$A:$A,0)-1,MATCH(AO78,'Daten ReCiPe'!$A$424:$ADO$424,0)-1))*1000</f>
        <v>9.2029288999999999</v>
      </c>
      <c r="EH78" s="320">
        <f ca="1">IF(ISERROR(OFFSET('Daten ReCiPe'!$A$1,MATCH(EH$5,'Daten ReCiPe'!$A:$A,0)-1,MATCH(AP78,'Daten ReCiPe'!$A$424:$ADO$424,0)-1)),0,OFFSET('Daten ReCiPe'!$A$1,MATCH(EH$5,'Daten ReCiPe'!$A:$A,0)-1,MATCH(AP78,'Daten ReCiPe'!$A$424:$ADO$424,0)-1))*1000</f>
        <v>0</v>
      </c>
      <c r="EI78" s="320">
        <f t="shared" ca="1" si="78"/>
        <v>17.214016700000002</v>
      </c>
      <c r="EJ78" s="320">
        <f ca="1">IF(ISERROR(OFFSET('Daten ReCiPe'!$A$1,MATCH(EJ$5,'Daten ReCiPe'!$A:$A,0)-1,MATCH(AQ78,'Daten ReCiPe'!$A$424:$ADO$424,0)-1)),0,OFFSET('Daten ReCiPe'!$A$1,MATCH(EJ$5,'Daten ReCiPe'!$A:$A,0)-1,MATCH(AQ78,'Daten ReCiPe'!$A$424:$ADO$424,0)-1))*1000</f>
        <v>0.86290067000000004</v>
      </c>
      <c r="EK78" s="320">
        <f ca="1">IF(ISERROR(OFFSET('Daten ReCiPe'!$A$1,MATCH(EK$5,'Daten ReCiPe'!$A:$A,0)-1,MATCH(AR78,'Daten ReCiPe'!$A$424:$ADO$424,0)-1)),0,OFFSET('Daten ReCiPe'!$A$1,MATCH(EK$5,'Daten ReCiPe'!$A:$A,0)-1,MATCH(AR78,'Daten ReCiPe'!$A$424:$ADO$424,0)-1))*1000</f>
        <v>7.5238477000000001</v>
      </c>
      <c r="EL78" s="320">
        <f ca="1">IF(ISERROR(OFFSET('Daten ReCiPe'!$A$1,MATCH(EL$5,'Daten ReCiPe'!$A:$A,0)-1,MATCH(AS78,'Daten ReCiPe'!$A$424:$ADO$424,0)-1)),0,OFFSET('Daten ReCiPe'!$A$1,MATCH(EL$5,'Daten ReCiPe'!$A:$A,0)-1,MATCH(AS78,'Daten ReCiPe'!$A$424:$ADO$424,0)-1))*1000</f>
        <v>2.0148036</v>
      </c>
      <c r="EM78" s="321">
        <f t="shared" ca="1" si="79"/>
        <v>27.615568670000002</v>
      </c>
      <c r="EN78" s="320">
        <f ca="1">IF(ISERROR(OFFSET('Daten ReCiPe'!$A$1,MATCH(EN$5,'Daten ReCiPe'!$A:$A,0)-1,MATCH(AT78,'Daten ReCiPe'!$A$424:$ADO$424,0)-1)),0,OFFSET('Daten ReCiPe'!$A$1,MATCH(EN$5,'Daten ReCiPe'!$A:$A,0)-1,MATCH(AT78,'Daten ReCiPe'!$A$424:$ADO$424,0)-1))*1000</f>
        <v>27.615569000000001</v>
      </c>
      <c r="EO78" s="305">
        <f t="shared" ca="1" si="80"/>
        <v>1.0000000119497809</v>
      </c>
      <c r="EP78" s="322">
        <f ca="1">IF(ISERROR(OFFSET('Daten Elementary'!$A$1,MATCH(EP$5,'Daten Elementary'!$A:$A,0)-1,MATCH(AM78,'Daten Elementary'!$A$424:$ADO$424,0)-1)),0,OFFSET('Daten Elementary'!$A$1,MATCH(EP$5,'Daten Elementary'!$A:$A,0)-1,MATCH(AM78,'Daten Elementary'!$A$424:$ADO$424,0)-1))*1000000</f>
        <v>1.0027950000000001</v>
      </c>
      <c r="EQ78" s="322">
        <f ca="1">IF(ISERROR(OFFSET('Daten Elementary'!$A$1,MATCH(EQ$5,'Daten Elementary'!$A:$A,0)-1,MATCH(AN78,'Daten Elementary'!$A$424:$ADO$424,0)-1)),0,OFFSET('Daten Elementary'!$A$1,MATCH(EQ$5,'Daten Elementary'!$A:$A,0)-1,MATCH(AN78,'Daten Elementary'!$A$424:$ADO$424,0)-1))*1000000</f>
        <v>0</v>
      </c>
      <c r="ER78" s="322">
        <f ca="1">IF(ISERROR(OFFSET('Daten Elementary'!$A$1,MATCH(ER$5,'Daten Elementary'!$A:$A,0)-1,MATCH(AO78,'Daten Elementary'!$A$424:$ADO$424,0)-1)),0,OFFSET('Daten Elementary'!$A$1,MATCH(ER$5,'Daten Elementary'!$A:$A,0)-1,MATCH(AO78,'Daten Elementary'!$A$424:$ADO$424,0)-1))*1000000</f>
        <v>261.57056999999998</v>
      </c>
      <c r="ES78" s="322">
        <f ca="1">IF(ISERROR(OFFSET('Daten Elementary'!$A$1,MATCH(ES$5,'Daten Elementary'!$A:$A,0)-1,MATCH(AP78,'Daten Elementary'!$A$424:$ADO$424,0)-1)),0,OFFSET('Daten Elementary'!$A$1,MATCH(ES$5,'Daten Elementary'!$A:$A,0)-1,MATCH(AP78,'Daten Elementary'!$A$424:$ADO$424,0)-1))*1000000</f>
        <v>0</v>
      </c>
      <c r="ET78" s="322">
        <f t="shared" ca="1" si="81"/>
        <v>262.57336499999997</v>
      </c>
      <c r="EU78" s="322">
        <f ca="1">IF(ISERROR(OFFSET('Daten Elementary'!$A$1,MATCH(EU$5,'Daten Elementary'!$A:$A,0)-1,MATCH(AQ78,'Daten Elementary'!$A$424:$ADO$424,0)-1)),0,OFFSET('Daten Elementary'!$A$1,MATCH(EU$5,'Daten Elementary'!$A:$A,0)-1,MATCH(AQ78,'Daten Elementary'!$A$424:$ADO$424,0)-1))*1000000</f>
        <v>19.751365</v>
      </c>
      <c r="EV78" s="322">
        <f ca="1">IF(ISERROR(OFFSET('Daten Elementary'!$A$1,MATCH(EV$5,'Daten Elementary'!$A:$A,0)-1,MATCH(AR78,'Daten Elementary'!$A$424:$ADO$424,0)-1)),0,OFFSET('Daten Elementary'!$A$1,MATCH(EV$5,'Daten Elementary'!$A:$A,0)-1,MATCH(AR78,'Daten Elementary'!$A$424:$ADO$424,0)-1))*1000000</f>
        <v>214.82299</v>
      </c>
      <c r="EW78" s="322">
        <f ca="1">IF(ISERROR(OFFSET('Daten Elementary'!$A$1,MATCH(EW$5,'Daten Elementary'!$A:$A,0)-1,MATCH(AS78,'Daten Elementary'!$A$424:$ADO$424,0)-1)),0,OFFSET('Daten Elementary'!$A$1,MATCH(EW$5,'Daten Elementary'!$A:$A,0)-1,MATCH(AS78,'Daten Elementary'!$A$424:$ADO$424,0)-1))*1000000</f>
        <v>34.145203000000002</v>
      </c>
      <c r="EX78" s="323">
        <f t="shared" ca="1" si="82"/>
        <v>531.29292299999997</v>
      </c>
      <c r="EY78" s="322">
        <f ca="1">IF(ISERROR(OFFSET('Daten Elementary'!$A$1,MATCH(EY$5,'Daten Elementary'!$A:$A,0)-1,MATCH($AT78,'Daten Elementary'!$A$424:$ADO$424,0)-1)),0,OFFSET('Daten Elementary'!$A$1,MATCH(EY$5,'Daten Elementary'!$A:$A,0)-1,MATCH($AT78,'Daten Elementary'!$A$424:$ADO$424,0)-1))*1000000</f>
        <v>531.29293000000007</v>
      </c>
      <c r="EZ78" s="305">
        <f t="shared" ca="1" si="83"/>
        <v>1.0000000131754063</v>
      </c>
      <c r="FA78" s="314">
        <f ca="1">IF(ISERROR(OFFSET('Daten Elementary'!$A$1,MATCH(FA$5,'Daten Elementary'!$A:$A,0)-1,MATCH(AM78,'Daten Elementary'!$A$424:$ADO$424,0)-1)),0,OFFSET('Daten Elementary'!$A$1,MATCH(FA$5,'Daten Elementary'!$A:$A,0)-1,MATCH(AM78,'Daten Elementary'!$A$424:$ADO$424,0)-1))*1000</f>
        <v>136.39000000000001</v>
      </c>
      <c r="FB78" s="314">
        <f ca="1">IF(ISERROR(OFFSET('Daten Elementary'!$A$1,MATCH(FB$5,'Daten Elementary'!$A:$A,0)-1,MATCH(AN78,'Daten Elementary'!$A$424:$ADO$424,0)-1)),0,OFFSET('Daten Elementary'!$A$1,MATCH(FB$5,'Daten Elementary'!$A:$A,0)-1,MATCH(AN78,'Daten Elementary'!$A$424:$ADO$424,0)-1))*1000</f>
        <v>0</v>
      </c>
      <c r="FC78" s="314">
        <f ca="1">IF(ISERROR(OFFSET('Daten Elementary'!$A$1,MATCH(FC$5,'Daten Elementary'!$A:$A,0)-1,MATCH(AO78,'Daten Elementary'!$A$424:$ADO$424,0)-1)),0,OFFSET('Daten Elementary'!$A$1,MATCH(FC$5,'Daten Elementary'!$A:$A,0)-1,MATCH(AO78,'Daten Elementary'!$A$424:$ADO$424,0)-1))*1000</f>
        <v>22.789011000000002</v>
      </c>
      <c r="FD78" s="314">
        <f ca="1">IF(ISERROR(OFFSET('Daten Elementary'!$A$1,MATCH(FD$5,'Daten Elementary'!$A:$A,0)-1,MATCH(AP78,'Daten Elementary'!$A$424:$ADO$424,0)-1)),0,OFFSET('Daten Elementary'!$A$1,MATCH(FD$5,'Daten Elementary'!$A:$A,0)-1,MATCH(AP78,'Daten Elementary'!$A$424:$ADO$424,0)-1))*1000</f>
        <v>0</v>
      </c>
      <c r="FE78" s="314">
        <f t="shared" ca="1" si="84"/>
        <v>159.179011</v>
      </c>
      <c r="FF78" s="314">
        <f ca="1">IF(ISERROR(OFFSET('Daten Elementary'!$A$1,MATCH(FF$5,'Daten Elementary'!$A:$A,0)-1,MATCH(AQ78,'Daten Elementary'!$A$424:$ADO$424,0)-1)),0,OFFSET('Daten Elementary'!$A$1,MATCH(FF$5,'Daten Elementary'!$A:$A,0)-1,MATCH(AQ78,'Daten Elementary'!$A$424:$ADO$424,0)-1))*1000</f>
        <v>5.7711579999999998</v>
      </c>
      <c r="FG78" s="314">
        <f ca="1">IF(ISERROR(OFFSET('Daten Elementary'!$A$1,MATCH(FG$5,'Daten Elementary'!$A:$A,0)-1,MATCH(AR78,'Daten Elementary'!$A$424:$ADO$424,0)-1)),0,OFFSET('Daten Elementary'!$A$1,MATCH(FG$5,'Daten Elementary'!$A:$A,0)-1,MATCH(AR78,'Daten Elementary'!$A$424:$ADO$424,0)-1))*1000</f>
        <v>53.301258999999995</v>
      </c>
      <c r="FH78" s="314">
        <f ca="1">IF(ISERROR(OFFSET('Daten Elementary'!$A$1,MATCH(FH$5,'Daten Elementary'!$A:$A,0)-1,MATCH(AS78,'Daten Elementary'!$A$424:$ADO$424,0)-1)),0,OFFSET('Daten Elementary'!$A$1,MATCH(FH$5,'Daten Elementary'!$A:$A,0)-1,MATCH(AS78,'Daten Elementary'!$A$424:$ADO$424,0)-1))*1000</f>
        <v>12.916036999999999</v>
      </c>
      <c r="FI78" s="315">
        <f t="shared" ca="1" si="85"/>
        <v>231.16746499999999</v>
      </c>
      <c r="FJ78" s="314">
        <f ca="1">IF(ISERROR(OFFSET('Daten Elementary'!$A$1,MATCH(FJ$5,'Daten Elementary'!$A:$A,0)-1,MATCH($AT78,'Daten Elementary'!$A$424:$ADO$424,0)-1)),0,OFFSET('Daten Elementary'!$A$1,MATCH(FJ$5,'Daten Elementary'!$A:$A,0)-1,MATCH($AT78,'Daten Elementary'!$A$424:$ADO$424,0)-1))*1000</f>
        <v>231.16747000000001</v>
      </c>
      <c r="FK78" s="305">
        <f t="shared" ca="1" si="86"/>
        <v>1.0000000216293414</v>
      </c>
      <c r="FL78" s="314">
        <f ca="1">IF(ISERROR(OFFSET('Daten Elementary'!$A$1,MATCH(FL$5,'Daten Elementary'!$A:$A,0)-1,MATCH(AM78,'Daten Elementary'!$A$424:$ADO$424,0)-1)),0,OFFSET('Daten Elementary'!$A$1,MATCH(FL$5,'Daten Elementary'!$A:$A,0)-1,MATCH(AM78,'Daten Elementary'!$A$424:$ADO$424,0)-1))</f>
        <v>0</v>
      </c>
      <c r="FM78" s="314">
        <f ca="1">IF(ISERROR(OFFSET('Daten Elementary'!$A$1,MATCH(FM$5,'Daten Elementary'!$A:$A,0)-1,MATCH(AN78,'Daten Elementary'!$A$424:$ADO$424,0)-1)),0,OFFSET('Daten Elementary'!$A$1,MATCH(FM$5,'Daten Elementary'!$A:$A,0)-1,MATCH(AN78,'Daten Elementary'!$A$424:$ADO$424,0)-1))</f>
        <v>0</v>
      </c>
      <c r="FN78" s="314">
        <f ca="1">IF(ISERROR(OFFSET('Daten Elementary'!$A$1,MATCH(FN$5,'Daten Elementary'!$A:$A,0)-1,MATCH(AO78,'Daten Elementary'!$A$424:$ADO$424,0)-1)),0,OFFSET('Daten Elementary'!$A$1,MATCH(FN$5,'Daten Elementary'!$A:$A,0)-1,MATCH(AO78,'Daten Elementary'!$A$424:$ADO$424,0)-1))</f>
        <v>0</v>
      </c>
      <c r="FO78" s="314">
        <f ca="1">IF(ISERROR(OFFSET('Daten Elementary'!$A$1,MATCH(FO$5,'Daten Elementary'!$A:$A,0)-1,MATCH(AP78,'Daten Elementary'!$A$424:$ADO$424,0)-1)),0,OFFSET('Daten Elementary'!$A$1,MATCH(FO$5,'Daten Elementary'!$A:$A,0)-1,MATCH(AP78,'Daten Elementary'!$A$424:$ADO$424,0)-1))</f>
        <v>0</v>
      </c>
      <c r="FP78" s="314">
        <f t="shared" ca="1" si="87"/>
        <v>0</v>
      </c>
      <c r="FQ78" s="314">
        <f ca="1">IF(ISERROR(OFFSET('Daten Elementary'!$A$1,MATCH(FQ$5,'Daten Elementary'!$A:$A,0)-1,MATCH(AQ78,'Daten Elementary'!$A$424:$ADO$424,0)-1)),0,OFFSET('Daten Elementary'!$A$1,MATCH(FQ$5,'Daten Elementary'!$A:$A,0)-1,MATCH(AQ78,'Daten Elementary'!$A$424:$ADO$424,0)-1))</f>
        <v>0</v>
      </c>
      <c r="FR78" s="314">
        <f ca="1">IF(ISERROR(OFFSET('Daten Elementary'!$A$1,MATCH(FR$5,'Daten Elementary'!$A:$A,0)-1,MATCH(AR78,'Daten Elementary'!$A$424:$ADO$424,0)-1)),0,OFFSET('Daten Elementary'!$A$1,MATCH(FR$5,'Daten Elementary'!$A:$A,0)-1,MATCH(AR78,'Daten Elementary'!$A$424:$ADO$424,0)-1))</f>
        <v>0</v>
      </c>
      <c r="FS78" s="314">
        <f ca="1">IF(ISERROR(OFFSET('Daten Elementary'!$A$1,MATCH(FS$5,'Daten Elementary'!$A:$A,0)-1,MATCH(AS78,'Daten Elementary'!$A$424:$ADO$424,0)-1)),0,OFFSET('Daten Elementary'!$A$1,MATCH(FS$5,'Daten Elementary'!$A:$A,0)-1,MATCH(AS78,'Daten Elementary'!$A$424:$ADO$424,0)-1))</f>
        <v>0</v>
      </c>
      <c r="FT78" s="315">
        <f t="shared" ca="1" si="88"/>
        <v>0</v>
      </c>
      <c r="FU78" s="314">
        <f ca="1">IF(ISERROR(OFFSET('Daten Elementary'!$A$1,MATCH(FU$5,'Daten Elementary'!$A:$A,0)-1,MATCH($AT78,'Daten Elementary'!$A$424:$ADO$424,0)-1)),0,OFFSET('Daten Elementary'!$A$1,MATCH(FU$5,'Daten Elementary'!$A:$A,0)-1,MATCH($AT78,'Daten Elementary'!$A$424:$ADO$424,0)-1))</f>
        <v>0</v>
      </c>
      <c r="FV78" s="305">
        <f t="shared" ca="1" si="89"/>
        <v>0</v>
      </c>
      <c r="FW78" s="324"/>
      <c r="FX78" s="231" t="str">
        <f t="shared" si="90"/>
        <v>Personenwagen, Diesel (EURO 5)</v>
      </c>
      <c r="FY78" s="231" t="str">
        <f t="shared" si="55"/>
        <v>Personenwagen</v>
      </c>
      <c r="FZ78" s="231" t="str">
        <f t="shared" si="56"/>
        <v>, Diesel</v>
      </c>
      <c r="GA78" s="231" t="str">
        <f t="shared" si="57"/>
        <v xml:space="preserve"> (EURO 5)</v>
      </c>
      <c r="GB78" s="231"/>
    </row>
    <row r="79" spans="1:184" ht="16.5" hidden="1" customHeight="1" outlineLevel="1">
      <c r="A79" s="339"/>
      <c r="B79" s="376"/>
      <c r="C79" s="359" t="s">
        <v>385</v>
      </c>
      <c r="D79" s="361" t="s">
        <v>24</v>
      </c>
      <c r="E79" s="363" t="s">
        <v>320</v>
      </c>
      <c r="F79" s="102">
        <v>1.6</v>
      </c>
      <c r="G79" s="31">
        <v>5</v>
      </c>
      <c r="H79" s="87">
        <f t="shared" si="91"/>
        <v>0.32</v>
      </c>
      <c r="I79" s="99">
        <v>5.6661716445716461</v>
      </c>
      <c r="J79" s="189"/>
      <c r="K79" s="100">
        <v>1700</v>
      </c>
      <c r="L79" s="86"/>
      <c r="M79" s="86"/>
      <c r="N79" s="38" t="s">
        <v>99</v>
      </c>
      <c r="O79" s="6">
        <f ca="1">(IF(ISERROR(INDEX(INDIRECT($D$268),MATCH($AM79,$AM$4:$AM$275,0),MATCH(O$304,INDIRECT($E$268),0))*$I79/$AD79),0,INDEX(INDIRECT($D$268),MATCH($AM79,$AM$4:$AM$275,0),MATCH(O$304,INDIRECT($E$268),0))*$I79/$AD79)+IF(ISERROR(INDEX(INDIRECT($D$268),MATCH($AN79,$AN$4:$AN$275,0),MATCH(O$305,INDIRECT($E$268),0))*$J79/$AE79),0,INDEX(INDIRECT($D$268),MATCH($AN79,$AN$4:$AN$275,0),MATCH(O$305,INDIRECT($E$268),0))*$J79/$AE79))*$AC79/$F79</f>
        <v>100.28520123557418</v>
      </c>
      <c r="P79" s="6">
        <f ca="1">(IF(ISERROR(INDEX(INDIRECT($D$268),MATCH($AO79,$AO$4:$AO$275,0),MATCH(P$304,INDIRECT($E$268),0))*$I79/$AD79),0,INDEX(INDIRECT($D$268),MATCH($AO79,$AO$4:$AO$275,0),MATCH(P$304,INDIRECT($E$268),0))*$I79/$AD79)+IF(ISERROR(INDEX(INDIRECT($D$268),MATCH($AP79,$AP$4:$AP$275,0),MATCH(P$305,INDIRECT($E$268),0))*$J79/$AE79),0,INDEX(INDIRECT($D$268),MATCH($AP79,$AP$4:$AP$275,0),MATCH(P$305,INDIRECT($E$268),0))*$J79/$AE79))*$AC79/$F79</f>
        <v>19.342361878094316</v>
      </c>
      <c r="Q79" s="6">
        <f ca="1">INDEX(INDIRECT($D$268),MATCH($AQ79,$AQ$4:$AQ$284,0),MATCH(Q$4,INDIRECT($E$268),0))*$K79*$AC79/$F79/$AF79</f>
        <v>4.2698847539062497</v>
      </c>
      <c r="R79" s="6">
        <f ca="1">INDEX(INDIRECT($D$268),MATCH($AR79,$AR$4:$AR$284,0),MATCH(R$4,INDIRECT($E$268),0))*$K79*$AC79/$F79/$AF79</f>
        <v>39.506191093749997</v>
      </c>
      <c r="S79" s="6">
        <f ca="1">INDEX(INDIRECT($D$268),MATCH($AS79,$AS$4:$AS$284,0),MATCH(S$4,INDIRECT($E$268),0))*$K79*$AC79/$F79/$AF79</f>
        <v>9.5352329296874991</v>
      </c>
      <c r="T79" s="7">
        <f t="shared" ca="1" si="53"/>
        <v>172.93887189101224</v>
      </c>
      <c r="U79" s="6">
        <f>IF($B$268=6,(IF(OR(AJ79="Benzin",AJ79="Diesel"),$AK79*INDEX('DIN EN 16258'!$I:$I,MATCH('mobitool-Faktoren v2.0'!$AI79,'DIN EN 16258'!$A:$A,0))*$I79/$AD79+$AL79*INDEX('DIN EN 16258'!$I:$I,MATCH('mobitool-Faktoren v2.0'!$AJ79,'DIN EN 16258'!$A:$A,0))*$I79/$AD79,IF(ISERROR($AK79*INDEX('DIN EN 16258'!$I:$I,MATCH('mobitool-Faktoren v2.0'!$AI79,'DIN EN 16258'!$A:$A,0))*$I79/$AD79),0,$AK79*INDEX('DIN EN 16258'!$I:$I,MATCH('mobitool-Faktoren v2.0'!$AI79,'DIN EN 16258'!$A:$A,0))*$I79/$AD79)+IF(ISERROR($AL79*INDEX('DIN EN 16258'!$I:$I,MATCH('mobitool-Faktoren v2.0'!$AJ79,'DIN EN 16258'!$A:$A,0))*$J79/$AE79),0,$AL79*INDEX('DIN EN 16258'!$I:$I,MATCH('mobitool-Faktoren v2.0'!$AJ79,'DIN EN 16258'!$A:$A,0))*$J79/$AE79)))*1000,
IF($B$268=1,(IF(OR(AJ79="Benzin",AJ79="Diesel"),$AK79*INDEX('DIN EN 16258'!$D:$D,MATCH('mobitool-Faktoren v2.0'!$AI79,'DIN EN 16258'!$A:$A,0))*$I79/$AD79+$AL79*INDEX('DIN EN 16258'!$D:$D,MATCH('mobitool-Faktoren v2.0'!$AJ79,'DIN EN 16258'!$A:$A,0))*$I79/$AD79,IF(ISERROR($AK79*INDEX('DIN EN 16258'!$D:$D,MATCH('mobitool-Faktoren v2.0'!$AI79,'DIN EN 16258'!$A:$A,0))*$I79/$AD79),0,$AK79*INDEX('DIN EN 16258'!$D:$D,MATCH('mobitool-Faktoren v2.0'!$AI79,'DIN EN 16258'!$A:$A,0))*$I79/$AD79)+IF(ISERROR($AL79*INDEX('DIN EN 16258'!$D:$D,MATCH('mobitool-Faktoren v2.0'!$AJ79,'DIN EN 16258'!$A:$A,0))*$J79/$AE79),0,$AL79*INDEX('DIN EN 16258'!$D:$D,MATCH('mobitool-Faktoren v2.0'!$AJ79,'DIN EN 16258'!$A:$A,0))*$J79/$AE79))),0))*$AC79/$F79</f>
        <v>95.488281103096568</v>
      </c>
      <c r="V79" s="6">
        <f>IF($B$268=6,(IF(OR(AJ79="Benzin",AJ79="Diesel"),$AK79*INDEX('DIN EN 16258'!$L:$L,MATCH('mobitool-Faktoren v2.0'!$AI79,'DIN EN 16258'!$A:$A,0))*$I79/$AD79+$AL79*INDEX('DIN EN 16258'!$L:$L,MATCH('mobitool-Faktoren v2.0'!$AJ79,'DIN EN 16258'!$A:$A,0))*$I79/$AD79,IF(ISERROR($AK79*INDEX('DIN EN 16258'!$L:$L,MATCH('mobitool-Faktoren v2.0'!$AI79,'DIN EN 16258'!$A:$A,0))*$I79/$AD79),0,$AK79*INDEX('DIN EN 16258'!$L:$L,MATCH('mobitool-Faktoren v2.0'!$AI79,'DIN EN 16258'!$A:$A,0))*$I79/$AD79)+IF(ISERROR($AL79*INDEX('DIN EN 16258'!$L:$L,MATCH('mobitool-Faktoren v2.0'!$AJ79,'DIN EN 16258'!$A:$A,0))*$J79/$AE79),0,$AL79*INDEX('DIN EN 16258'!$L:$L,MATCH('mobitool-Faktoren v2.0'!$AJ79,'DIN EN 16258'!$A:$A,0))*$J79/$AE79)))*1000,
IF($B$268=1,(IF(OR(AJ79="Benzin",AJ79="Diesel"),$AK79*INDEX('DIN EN 16258'!$F:$F,MATCH('mobitool-Faktoren v2.0'!$AI79,'DIN EN 16258'!$A:$A,0))*$I79/$AD79+$AL79*INDEX('DIN EN 16258'!$F:$F,MATCH('mobitool-Faktoren v2.0'!$AJ79,'DIN EN 16258'!$A:$A,0))*$I79/$AD79,IF(ISERROR($AK79*INDEX('DIN EN 16258'!$F:$F,MATCH('mobitool-Faktoren v2.0'!$AI79,'DIN EN 16258'!$A:$A,0))*$I79/$AD79),0,$AK79*INDEX('DIN EN 16258'!$F:$F,MATCH('mobitool-Faktoren v2.0'!$AI79,'DIN EN 16258'!$A:$A,0))*$I79/$AD79)+IF(ISERROR($AL79*INDEX('DIN EN 16258'!$F:$F,MATCH('mobitool-Faktoren v2.0'!$AJ79,'DIN EN 16258'!$A:$A,0))*$J79/$AE79),0,$AL79*INDEX('DIN EN 16258'!$F:$F,MATCH('mobitool-Faktoren v2.0'!$AJ79,'DIN EN 16258'!$A:$A,0))*$J79/$AE79))),0))*$AC79/$F79</f>
        <v>116.0137994710519</v>
      </c>
      <c r="W79" s="39" t="s">
        <v>672</v>
      </c>
      <c r="X79" s="39" t="s">
        <v>162</v>
      </c>
      <c r="Y79" s="336">
        <v>3</v>
      </c>
      <c r="Z79" s="336">
        <v>25</v>
      </c>
      <c r="AA79" s="337">
        <v>500</v>
      </c>
      <c r="AB79" s="299">
        <v>3500</v>
      </c>
      <c r="AC79" s="300">
        <v>1</v>
      </c>
      <c r="AD79" s="298">
        <f>AD23</f>
        <v>4.8429761904761905</v>
      </c>
      <c r="AE79" s="298"/>
      <c r="AF79" s="299">
        <v>1600</v>
      </c>
      <c r="AG79" s="299"/>
      <c r="AH79" s="299"/>
      <c r="AI79" s="301" t="s">
        <v>24</v>
      </c>
      <c r="AJ79" s="301"/>
      <c r="AK79" s="329">
        <f>'Kennwerte Strassentransporte'!M$20</f>
        <v>4.0680626571178401E-2</v>
      </c>
      <c r="AL79" s="329"/>
      <c r="AM79" s="202" t="s">
        <v>950</v>
      </c>
      <c r="AN79" s="202" t="s">
        <v>81</v>
      </c>
      <c r="AO79" s="202" t="s">
        <v>951</v>
      </c>
      <c r="AP79" s="202" t="s">
        <v>81</v>
      </c>
      <c r="AQ79" s="202" t="s">
        <v>952</v>
      </c>
      <c r="AR79" s="202" t="s">
        <v>953</v>
      </c>
      <c r="AS79" s="202" t="s">
        <v>954</v>
      </c>
      <c r="AT79" s="202" t="s">
        <v>958</v>
      </c>
      <c r="AU79" s="303">
        <f ca="1">IF(ISERROR(OFFSET('Daten KEA'!$A$1,MATCH(AU$5,'Daten KEA'!$A:$A,0)-1,MATCH(AM79,'Daten KEA'!$A$424:$ADO$424,0)-1)),0,OFFSET('Daten KEA'!$A$1,MATCH(AU$5,'Daten KEA'!$A:$A,0)-1,MATCH(AM79,'Daten KEA'!$A$424:$ADO$424,0)-1))+IF(ISERROR(AK79*INDEX('Energiefaktoren Ecoinvent'!$D:$D,MATCH('mobitool-Faktoren v2.0'!AI79,'Energiefaktoren Ecoinvent'!$A:$A,0))),0,AK79*INDEX('Energiefaktoren Ecoinvent'!$D:$D,MATCH('mobitool-Faktoren v2.0'!AI79,'Energiefaktoren Ecoinvent'!$A:$A,0)))+IF(OR(AJ79="Benzin",AJ79="Diesel"),IF(ISERROR(OFFSET('Daten KEA'!$A$1,MATCH(AV$5,'Daten KEA'!$A:$A,0)-1,MATCH(AN79,'Daten KEA'!$A$424:$ADO$424,0)-1)),0,OFFSET('Daten KEA'!$A$1,MATCH(AV$5,'Daten KEA'!$A:$A,0)-1,MATCH(AN79,'Daten KEA'!$A$424:$ADO$424,0)-1))+IF(ISERROR(AL79*INDEX('Energiefaktoren Ecoinvent'!$D:$D,MATCH('mobitool-Faktoren v2.0'!AJ79,'Energiefaktoren Ecoinvent'!$A:$A,0))),0,AL79*INDEX('Energiefaktoren Ecoinvent'!$D:$D,MATCH('mobitool-Faktoren v2.0'!AJ79,'Energiefaktoren Ecoinvent'!$A:$A,0))),0)</f>
        <v>1.7411308172464355</v>
      </c>
      <c r="AV79" s="303">
        <f ca="1">IF(OR(AJ79="Benzin",AJ79="Diesel"),0,IF(ISERROR(OFFSET('Daten KEA'!$A$1,MATCH(AV$5,'Daten KEA'!$A:$A,0)-1,MATCH(AN79,'Daten KEA'!$A$424:$ADO$424,0)-1)),0,OFFSET('Daten KEA'!$A$1,MATCH(AV$5,'Daten KEA'!$A:$A,0)-1,MATCH(AN79,'Daten KEA'!$A$424:$ADO$424,0)-1))+IF(ISERROR(AL79*INDEX('Energiefaktoren Ecoinvent'!$D:$D,MATCH('mobitool-Faktoren v2.0'!AJ79,'Energiefaktoren Ecoinvent'!$A:$A,0))),0,AL79*INDEX('Energiefaktoren Ecoinvent'!$D:$D,MATCH('mobitool-Faktoren v2.0'!AJ79,'Energiefaktoren Ecoinvent'!$A:$A,0))))</f>
        <v>0</v>
      </c>
      <c r="AW79" s="303">
        <f ca="1">IF(ISERROR(OFFSET('Daten KEA'!$A$1,MATCH(AW$5,'Daten KEA'!$A:$A,0)-1,MATCH(AO79,'Daten KEA'!$A$424:$ADO$424,0)-1)),0,OFFSET('Daten KEA'!$A$1,MATCH(AW$5,'Daten KEA'!$A:$A,0)-1,MATCH(AO79,'Daten KEA'!$A$424:$ADO$424,0)-1))-IF(ISERROR(AK79*INDEX('Energiefaktoren Ecoinvent'!$D:$D,MATCH('mobitool-Faktoren v2.0'!AI79,'Energiefaktoren Ecoinvent'!$A:$A,0))),0,AK79*INDEX('Energiefaktoren Ecoinvent'!$D:$D,MATCH('mobitool-Faktoren v2.0'!AI79,'Energiefaktoren Ecoinvent'!$A:$A,0)))+IF(OR(AJ79="Benzin",AJ79="Diesel"),IF(ISERROR(OFFSET('Daten KEA'!$A$1,MATCH(AX$5,'Daten KEA'!$A:$A,0)-1,MATCH(AP79,'Daten KEA'!$A$424:$ADO$424,0)-1)),0,OFFSET('Daten KEA'!$A$1,MATCH(AX$5,'Daten KEA'!$A:$A,0)-1,MATCH(AP79,'Daten KEA'!$A$424:$ADO$424,0)-1))-IF(ISERROR(AL79*INDEX('Energiefaktoren Ecoinvent'!$D:$D,MATCH('mobitool-Faktoren v2.0'!AJ79,'Energiefaktoren Ecoinvent'!$A:$A,0))),0,AL79*INDEX('Energiefaktoren Ecoinvent'!$D:$D,MATCH('mobitool-Faktoren v2.0'!AJ79,'Energiefaktoren Ecoinvent'!$A:$A,0))),0)</f>
        <v>0.51752508275356446</v>
      </c>
      <c r="AX79" s="303">
        <f ca="1">IF(OR(AJ79="Benzin",AJ79="Diesel"),0,IF(ISERROR(OFFSET('Daten KEA'!$A$1,MATCH(AX$5,'Daten KEA'!$A:$A,0)-1,MATCH(AP79,'Daten KEA'!$A$424:$ADO$424,0)-1)),0,OFFSET('Daten KEA'!$A$1,MATCH(AX$5,'Daten KEA'!$A:$A,0)-1,MATCH(AP79,'Daten KEA'!$A$424:$ADO$424,0)-1))-IF(ISERROR(AL79*INDEX('Energiefaktoren Ecoinvent'!$D:$D,MATCH('mobitool-Faktoren v2.0'!AJ79,'Energiefaktoren Ecoinvent'!$A:$A,0))),0,AL79*INDEX('Energiefaktoren Ecoinvent'!$D:$D,MATCH('mobitool-Faktoren v2.0'!AJ79,'Energiefaktoren Ecoinvent'!$A:$A,0))))</f>
        <v>0</v>
      </c>
      <c r="AY79" s="303">
        <f t="shared" ca="1" si="58"/>
        <v>2.2586558999999999</v>
      </c>
      <c r="AZ79" s="303">
        <f ca="1">IF(ISERROR(OFFSET('Daten KEA'!$A$1,MATCH(AZ$5,'Daten KEA'!$A:$A,0)-1,MATCH(AQ79,'Daten KEA'!$A$424:$ADO$424,0)-1)),0,OFFSET('Daten KEA'!$A$1,MATCH(AZ$5,'Daten KEA'!$A:$A,0)-1,MATCH(AQ79,'Daten KEA'!$A$424:$ADO$424,0)-1))</f>
        <v>0.18482304999999999</v>
      </c>
      <c r="BA79" s="303">
        <f ca="1">IF(ISERROR(OFFSET('Daten KEA'!$A$1,MATCH(BA$5,'Daten KEA'!$A:$A,0)-1,MATCH(AR79,'Daten KEA'!$A$424:$ADO$424,0)-1)),0,OFFSET('Daten KEA'!$A$1,MATCH(BA$5,'Daten KEA'!$A:$A,0)-1,MATCH(AR79,'Daten KEA'!$A$424:$ADO$424,0)-1))</f>
        <v>0.98142996000000005</v>
      </c>
      <c r="BB79" s="303">
        <f ca="1">IF(ISERROR(OFFSET('Daten KEA'!$A$1,MATCH(BB$5,'Daten KEA'!$A:$A,0)-1,MATCH(AS79,'Daten KEA'!$A$424:$ADO$424,0)-1)),0,OFFSET('Daten KEA'!$A$1,MATCH(BB$5,'Daten KEA'!$A:$A,0)-1,MATCH(AS79,'Daten KEA'!$A$424:$ADO$424,0)-1))</f>
        <v>0.84415227999999998</v>
      </c>
      <c r="BC79" s="304">
        <f t="shared" ca="1" si="46"/>
        <v>4.2690611900000004</v>
      </c>
      <c r="BD79" s="303">
        <f ca="1">IF(ISERROR(OFFSET('Daten KEA'!$A$1,MATCH(BD$5,'Daten KEA'!$A:$A,0)-1,MATCH(AT79,'Daten KEA'!$A$424:$ADO$424,0)-1)),0,OFFSET('Daten KEA'!$A$1,MATCH(BD$5,'Daten KEA'!$A:$A,0)-1,MATCH(AT79,'Daten KEA'!$A$424:$ADO$424,0)-1))</f>
        <v>4.2690612000000003</v>
      </c>
      <c r="BE79" s="305">
        <f t="shared" ca="1" si="59"/>
        <v>1.0000000023424354</v>
      </c>
      <c r="BF79" s="306">
        <f ca="1">IF(ISERROR(OFFSET('Daten KEA'!$A$1,MATCH(BF$5,'Daten KEA'!$A:$A,0)-1,MATCH(AM79,'Daten KEA'!$A$424:$ADO$424,0)-1)),0,OFFSET('Daten KEA'!$A$1,MATCH(BF$5,'Daten KEA'!$A:$A,0)-1,MATCH(AM79,'Daten KEA'!$A$424:$ADO$424,0)-1))+IF(ISERROR($AK79*INDEX('Energiefaktoren Ecoinvent'!$H:$H,MATCH('mobitool-Faktoren v2.0'!$AI79,'Energiefaktoren Ecoinvent'!$A:$A,0))),0,$AK79*INDEX('Energiefaktoren Ecoinvent'!$H:$H,MATCH('mobitool-Faktoren v2.0'!$AI79,'Energiefaktoren Ecoinvent'!$A:$A,0)))+IF(OR(AJ79="Benzin",AJ79="Diesel"),IF(ISERROR(OFFSET('Daten KEA'!$A$1,MATCH(BG$5,'Daten KEA'!$A:$A,0)-1,MATCH(AN79,'Daten KEA'!$A$424:$ADO$424,0)-1)),0,OFFSET('Daten KEA'!$A$1,MATCH(BG$5,'Daten KEA'!$A:$A,0)-1,MATCH(AN79,'Daten KEA'!$A$424:$ADO$424,0)-1))+IF(ISERROR($AL79*INDEX('Energiefaktoren Ecoinvent'!$H:$H,MATCH('mobitool-Faktoren v2.0'!$AJ79,'Energiefaktoren Ecoinvent'!$A:$A,0))),0,$AL79*INDEX('Energiefaktoren Ecoinvent'!$H:$H,MATCH('mobitool-Faktoren v2.0'!$AJ79,'Energiefaktoren Ecoinvent'!$A:$A,0))),0)</f>
        <v>1.7411308172464355</v>
      </c>
      <c r="BG79" s="306">
        <f ca="1">IF(OR(AJ79="Benzin",AJ79="Diesel"),0,IF(ISERROR(OFFSET('Daten KEA'!$A$1,MATCH(BG$5,'Daten KEA'!$A:$A,0)-1,MATCH(AN79,'Daten KEA'!$A$424:$ADO$424,0)-1)),0,OFFSET('Daten KEA'!$A$1,MATCH(BG$5,'Daten KEA'!$A:$A,0)-1,MATCH(AN79,'Daten KEA'!$A$424:$ADO$424,0)-1))+IF(ISERROR($AL79*INDEX('Energiefaktoren Ecoinvent'!$H:$H,MATCH('mobitool-Faktoren v2.0'!$AJ79,'Energiefaktoren Ecoinvent'!$A:$A,0))),0,$AL79*INDEX('Energiefaktoren Ecoinvent'!$H:$H,MATCH('mobitool-Faktoren v2.0'!$AJ79,'Energiefaktoren Ecoinvent'!$A:$A,0))))</f>
        <v>0</v>
      </c>
      <c r="BH79" s="306">
        <f ca="1">IF(ISERROR(OFFSET('Daten KEA'!$A$1,MATCH(BH$5,'Daten KEA'!$A:$A,0)-1,MATCH(AO79,'Daten KEA'!$A$424:$ADO$424,0)-1)),0,OFFSET('Daten KEA'!$A$1,MATCH(BH$5,'Daten KEA'!$A:$A,0)-1,MATCH(AO79,'Daten KEA'!$A$424:$ADO$424,0)-1))-IF(ISERROR($AK79*INDEX('Energiefaktoren Ecoinvent'!$H:$H,MATCH('mobitool-Faktoren v2.0'!$AI79,'Energiefaktoren Ecoinvent'!$A:$A,0))),0,$AK79*INDEX('Energiefaktoren Ecoinvent'!$H:$H,MATCH('mobitool-Faktoren v2.0'!$AI79,'Energiefaktoren Ecoinvent'!$A:$A,0)))+IF(OR(AJ79="Benzin",AJ79="Diesel"),IF(ISERROR(OFFSET('Daten KEA'!$A$1,MATCH(BI$5,'Daten KEA'!$A:$A,0)-1,MATCH(AP79,'Daten KEA'!$A$424:$ADO$424,0)-1)),0,OFFSET('Daten KEA'!$A$1,MATCH(BI$5,'Daten KEA'!$A:$A,0)-1,MATCH(AP79,'Daten KEA'!$A$424:$ADO$424,0)-1))-IF(ISERROR($AL79*INDEX('Energiefaktoren Ecoinvent'!$H:$H,MATCH('mobitool-Faktoren v2.0'!$AJ79,'Energiefaktoren Ecoinvent'!$A:$A,0))),0,$AL79*INDEX('Energiefaktoren Ecoinvent'!$H:$H,MATCH('mobitool-Faktoren v2.0'!$AJ79,'Energiefaktoren Ecoinvent'!$A:$A,0))),0)</f>
        <v>0.51168832401396447</v>
      </c>
      <c r="BI79" s="306">
        <f ca="1">IF(OR(AJ79="Benzin",AJ79="Diesel"),0,IF(ISERROR(OFFSET('Daten KEA'!$A$1,MATCH(BI$5,'Daten KEA'!$A:$A,0)-1,MATCH(AP79,'Daten KEA'!$A$424:$ADO$424,0)-1)),0,OFFSET('Daten KEA'!$A$1,MATCH(BI$5,'Daten KEA'!$A:$A,0)-1,MATCH(AP79,'Daten KEA'!$A$424:$ADO$424,0)-1))-IF(ISERROR($AL79*INDEX('Energiefaktoren Ecoinvent'!$H:$H,MATCH('mobitool-Faktoren v2.0'!$AJ79,'Energiefaktoren Ecoinvent'!$A:$A,0))),0,$AL79*INDEX('Energiefaktoren Ecoinvent'!$H:$H,MATCH('mobitool-Faktoren v2.0'!$AJ79,'Energiefaktoren Ecoinvent'!$A:$A,0))))</f>
        <v>0</v>
      </c>
      <c r="BJ79" s="306">
        <f t="shared" ca="1" si="92"/>
        <v>2.2528191412603999</v>
      </c>
      <c r="BK79" s="306">
        <f ca="1">IF(ISERROR(OFFSET('Daten KEA'!$A$1,MATCH(BK$5,'Daten KEA'!$A:$A,0)-1,MATCH(AQ79,'Daten KEA'!$A$424:$ADO$424,0)-1)),0,OFFSET('Daten KEA'!$A$1,MATCH(BK$5,'Daten KEA'!$A:$A,0)-1,MATCH(AQ79,'Daten KEA'!$A$424:$ADO$424,0)-1))</f>
        <v>0.17631837758306998</v>
      </c>
      <c r="BL79" s="306">
        <f ca="1">IF(ISERROR(OFFSET('Daten KEA'!$A$1,MATCH(BL$5,'Daten KEA'!$A:$A,0)-1,MATCH(AR79,'Daten KEA'!$A$424:$ADO$424,0)-1)),0,OFFSET('Daten KEA'!$A$1,MATCH(BL$5,'Daten KEA'!$A:$A,0)-1,MATCH(AR79,'Daten KEA'!$A$424:$ADO$424,0)-1))</f>
        <v>0.89185240464859994</v>
      </c>
      <c r="BM79" s="306">
        <f ca="1">IF(ISERROR(OFFSET('Daten KEA'!$A$1,MATCH(BM$5,'Daten KEA'!$A:$A,0)-1,MATCH(AS79,'Daten KEA'!$A$424:$ADO$424,0)-1)),0,OFFSET('Daten KEA'!$A$1,MATCH(BM$5,'Daten KEA'!$A:$A,0)-1,MATCH(AS79,'Daten KEA'!$A$424:$ADO$424,0)-1))</f>
        <v>0.74347970396926988</v>
      </c>
      <c r="BN79" s="307">
        <f t="shared" ca="1" si="43"/>
        <v>4.0644696274613397</v>
      </c>
      <c r="BO79" s="306">
        <f ca="1">IF(ISERROR(OFFSET('Daten KEA'!$A$1,MATCH(BO$5,'Daten KEA'!$A:$A,0)-1,MATCH(AT79,'Daten KEA'!$A$424:$ADO$424,0)-1)),0,OFFSET('Daten KEA'!$A$1,MATCH(BO$5,'Daten KEA'!$A:$A,0)-1,MATCH(AT79,'Daten KEA'!$A$424:$ADO$424,0)-1))</f>
        <v>4.0644695864614002</v>
      </c>
      <c r="BP79" s="305">
        <f t="shared" ca="1" si="60"/>
        <v>0.99999998991259786</v>
      </c>
      <c r="BQ79" s="308">
        <f ca="1">IF(ISERROR(OFFSET('Daten GWP'!$A$1,MATCH(BQ$5,'Daten GWP'!$A:$A,0)-1,MATCH(AM79,'Daten GWP'!$A$424:$ADO$424,0)-1)),0,OFFSET('Daten GWP'!$A$1,MATCH(BQ$5,'Daten GWP'!$A:$A,0)-1,MATCH(AM79,'Daten GWP'!$A$424:$ADO$424,0)-1))*1000</f>
        <v>137.14482999999998</v>
      </c>
      <c r="BR79" s="308">
        <f ca="1">IF(ISERROR(OFFSET('Daten GWP'!$A$1,MATCH(BR$5,'Daten GWP'!$A:$A,0)-1,MATCH(AN79,'Daten GWP'!$A$424:$ADO$424,0)-1)),0,OFFSET('Daten GWP'!$A$1,MATCH(BR$5,'Daten GWP'!$A:$A,0)-1,MATCH(AN79,'Daten GWP'!$A$424:$ADO$424,0)-1))*1000</f>
        <v>0</v>
      </c>
      <c r="BS79" s="308">
        <f ca="1">IF(ISERROR(OFFSET('Daten GWP'!$A$1,MATCH(BS$5,'Daten GWP'!$A:$A,0)-1,MATCH(AO79,'Daten GWP'!$A$424:$ADO$424,0)-1)),0,OFFSET('Daten GWP'!$A$1,MATCH(BS$5,'Daten GWP'!$A:$A,0)-1,MATCH(AO79,'Daten GWP'!$A$424:$ADO$424,0)-1))*1000</f>
        <v>26.451609000000001</v>
      </c>
      <c r="BT79" s="308">
        <f ca="1">IF(ISERROR(OFFSET('Daten GWP'!$A$1,MATCH(BT$5,'Daten GWP'!$A:$A,0)-1,MATCH(AP79,'Daten GWP'!$A$424:$ADO$424,0)-1)),0,OFFSET('Daten GWP'!$A$1,MATCH(BT$5,'Daten GWP'!$A:$A,0)-1,MATCH(AP79,'Daten GWP'!$A$424:$ADO$424,0)-1))*1000</f>
        <v>0</v>
      </c>
      <c r="BU79" s="308">
        <f t="shared" ca="1" si="61"/>
        <v>163.59643899999998</v>
      </c>
      <c r="BV79" s="308">
        <f ca="1">IF(ISERROR(OFFSET('Daten GWP'!$A$1,MATCH(BV$5,'Daten GWP'!$A:$A,0)-1,MATCH(AQ79,'Daten GWP'!$A$424:$ADO$424,0)-1)),0,OFFSET('Daten GWP'!$A$1,MATCH(BV$5,'Daten GWP'!$A:$A,0)-1,MATCH(AQ79,'Daten GWP'!$A$424:$ADO$424,0)-1))*1000</f>
        <v>6.4299441000000002</v>
      </c>
      <c r="BW79" s="308">
        <f ca="1">IF(ISERROR(OFFSET('Daten GWP'!$A$1,MATCH(BW$5,'Daten GWP'!$A:$A,0)-1,MATCH(AR79,'Daten GWP'!$A$424:$ADO$424,0)-1)),0,OFFSET('Daten GWP'!$A$1,MATCH(BW$5,'Daten GWP'!$A:$A,0)-1,MATCH(AR79,'Daten GWP'!$A$424:$ADO$424,0)-1))*1000</f>
        <v>59.491675999999998</v>
      </c>
      <c r="BX79" s="308">
        <f ca="1">IF(ISERROR(OFFSET('Daten GWP'!$A$1,MATCH(BX$5,'Daten GWP'!$A:$A,0)-1,MATCH(AS79,'Daten GWP'!$A$424:$ADO$424,0)-1)),0,OFFSET('Daten GWP'!$A$1,MATCH(BX$5,'Daten GWP'!$A:$A,0)-1,MATCH(AS79,'Daten GWP'!$A$424:$ADO$424,0)-1))*1000</f>
        <v>14.358938999999999</v>
      </c>
      <c r="BY79" s="309">
        <f ca="1">BU79+BV79+BW79+BX79</f>
        <v>243.87699809999995</v>
      </c>
      <c r="BZ79" s="308">
        <f ca="1">IF(ISERROR(OFFSET('Daten GWP'!$A$1,MATCH(BZ$5,'Daten GWP'!$A:$A,0)-1,MATCH(AT79,'Daten GWP'!$A$424:$ADO$424,0)-1)),0,OFFSET('Daten GWP'!$A$1,MATCH(BZ$5,'Daten GWP'!$A:$A,0)-1,MATCH(AT79,'Daten GWP'!$A$424:$ADO$424,0)-1))*1000</f>
        <v>243.87698999999998</v>
      </c>
      <c r="CA79" s="305">
        <f t="shared" ca="1" si="62"/>
        <v>0.99999996678653569</v>
      </c>
      <c r="CB79" s="310">
        <f ca="1">IF(ISERROR(OFFSET('Daten Elementary'!$A$1,MATCH(CB$5,'Daten Elementary'!$A:$A,0)-1,MATCH(AM79,'Daten Elementary'!$A$424:$ADO$424,0)-1)),0,OFFSET('Daten Elementary'!$A$1,MATCH(CB$5,'Daten Elementary'!$A:$A,0)-1,MATCH(AM79,'Daten Elementary'!$A$424:$ADO$424,0)-1))*1000000</f>
        <v>24.652508000000001</v>
      </c>
      <c r="CC79" s="310">
        <f ca="1">IF(ISERROR(OFFSET('Daten Elementary'!$A$1,MATCH(CC$5,'Daten Elementary'!$A:$A,0)-1,MATCH(AN79,'Daten Elementary'!$A$424:$ADO$424,0)-1)),0,OFFSET('Daten Elementary'!$A$1,MATCH(CC$5,'Daten Elementary'!$A:$A,0)-1,MATCH(AN79,'Daten Elementary'!$A$424:$ADO$424,0)-1))*1000000</f>
        <v>0</v>
      </c>
      <c r="CD79" s="310">
        <f ca="1">IF(ISERROR(OFFSET('Daten Elementary'!$A$1,MATCH(CD$5,'Daten Elementary'!$A:$A,0)-1,MATCH(AO79,'Daten Elementary'!$A$424:$ADO$424,0)-1)),0,OFFSET('Daten Elementary'!$A$1,MATCH(CD$5,'Daten Elementary'!$A:$A,0)-1,MATCH(AO79,'Daten Elementary'!$A$424:$ADO$424,0)-1))*1000000</f>
        <v>10.571287</v>
      </c>
      <c r="CE79" s="310">
        <f ca="1">IF(ISERROR(OFFSET('Daten Elementary'!$A$1,MATCH(CE$5,'Daten Elementary'!$A:$A,0)-1,MATCH(AP79,'Daten Elementary'!$A$424:$ADO$424,0)-1)),0,OFFSET('Daten Elementary'!$A$1,MATCH(CE$5,'Daten Elementary'!$A:$A,0)-1,MATCH(AP79,'Daten Elementary'!$A$424:$ADO$424,0)-1))*1000000</f>
        <v>0</v>
      </c>
      <c r="CF79" s="310">
        <f t="shared" ca="1" si="63"/>
        <v>35.223795000000003</v>
      </c>
      <c r="CG79" s="310">
        <f ca="1">IF(ISERROR(OFFSET('Daten Elementary'!$A$1,MATCH(CG$5,'Daten Elementary'!$A:$A,0)-1,MATCH(AQ79,'Daten Elementary'!$A$424:$ADO$424,0)-1)),0,OFFSET('Daten Elementary'!$A$1,MATCH(CG$5,'Daten Elementary'!$A:$A,0)-1,MATCH(AQ79,'Daten Elementary'!$A$424:$ADO$424,0)-1))*1000000</f>
        <v>2.5342876999999997</v>
      </c>
      <c r="CH79" s="310">
        <f ca="1">IF(ISERROR(OFFSET('Daten Elementary'!$A$1,MATCH(CH$5,'Daten Elementary'!$A:$A,0)-1,MATCH(AR79,'Daten Elementary'!$A$424:$ADO$424,0)-1)),0,OFFSET('Daten Elementary'!$A$1,MATCH(CH$5,'Daten Elementary'!$A:$A,0)-1,MATCH(AR79,'Daten Elementary'!$A$424:$ADO$424,0)-1))*1000000</f>
        <v>54.908767000000005</v>
      </c>
      <c r="CI79" s="310">
        <f ca="1">IF(ISERROR(OFFSET('Daten Elementary'!$A$1,MATCH(CI$5,'Daten Elementary'!$A:$A,0)-1,MATCH(AS79,'Daten Elementary'!$A$424:$ADO$424,0)-1)),0,OFFSET('Daten Elementary'!$A$1,MATCH(CI$5,'Daten Elementary'!$A:$A,0)-1,MATCH(AS79,'Daten Elementary'!$A$424:$ADO$424,0)-1))*1000000</f>
        <v>12.323541000000001</v>
      </c>
      <c r="CJ79" s="311">
        <f t="shared" ca="1" si="64"/>
        <v>104.99039070000001</v>
      </c>
      <c r="CK79" s="310">
        <f ca="1">IF(ISERROR(OFFSET('Daten Elementary'!$A$1,MATCH(CK$5,'Daten Elementary'!$A:$A,0)-1,MATCH($AT79,'Daten Elementary'!$A$424:$ADO$424,0)-1)),0,OFFSET('Daten Elementary'!$A$1,MATCH(CK$5,'Daten Elementary'!$A:$A,0)-1,MATCH($AT79,'Daten Elementary'!$A$424:$ADO$424,0)-1))*1000000</f>
        <v>104.99038999999999</v>
      </c>
      <c r="CL79" s="305">
        <f t="shared" ca="1" si="65"/>
        <v>0.99999999333272305</v>
      </c>
      <c r="CM79" s="312">
        <f ca="1">IF(ISERROR(OFFSET('Daten Elementary'!$A$1,MATCH(CM$5,'Daten Elementary'!$A:$A,0)-1,MATCH(AM79,'Daten Elementary'!$A$424:$ADO$424,0)-1)),0,OFFSET('Daten Elementary'!$A$1,MATCH(CM$5,'Daten Elementary'!$A:$A,0)-1,MATCH(AM79,'Daten Elementary'!$A$424:$ADO$424,0)-1))*1000000</f>
        <v>14.296137</v>
      </c>
      <c r="CN79" s="312">
        <f ca="1">IF(ISERROR(OFFSET('Daten Elementary'!$A$1,MATCH(CN$5,'Daten Elementary'!$A:$A,0)-1,MATCH(AN79,'Daten Elementary'!$A$424:$ADO$424,0)-1)),0,OFFSET('Daten Elementary'!$A$1,MATCH(CN$5,'Daten Elementary'!$A:$A,0)-1,MATCH(AN79,'Daten Elementary'!$A$424:$ADO$424,0)-1))*1000000</f>
        <v>0</v>
      </c>
      <c r="CO79" s="312">
        <f ca="1">IF(ISERROR(OFFSET('Daten Elementary'!$A$1,MATCH(CO$5,'Daten Elementary'!$A:$A,0)-1,MATCH(AO79,'Daten Elementary'!$A$424:$ADO$424,0)-1)),0,OFFSET('Daten Elementary'!$A$1,MATCH(CO$5,'Daten Elementary'!$A:$A,0)-1,MATCH(AO79,'Daten Elementary'!$A$424:$ADO$424,0)-1))*1000000</f>
        <v>8.5914564999999996</v>
      </c>
      <c r="CP79" s="312">
        <f ca="1">IF(ISERROR(OFFSET('Daten Elementary'!$A$1,MATCH(CP$5,'Daten Elementary'!$A:$A,0)-1,MATCH(AP79,'Daten Elementary'!$A$424:$ADO$424,0)-1)),0,OFFSET('Daten Elementary'!$A$1,MATCH(CP$5,'Daten Elementary'!$A:$A,0)-1,MATCH(AP79,'Daten Elementary'!$A$424:$ADO$424,0)-1))*1000000</f>
        <v>0</v>
      </c>
      <c r="CQ79" s="312">
        <f t="shared" ca="1" si="66"/>
        <v>22.887593500000001</v>
      </c>
      <c r="CR79" s="312">
        <f ca="1">IF(ISERROR(OFFSET('Daten Elementary'!$A$1,MATCH(CR$5,'Daten Elementary'!$A:$A,0)-1,MATCH(AQ79,'Daten Elementary'!$A$424:$ADO$424,0)-1)),0,OFFSET('Daten Elementary'!$A$1,MATCH(CR$5,'Daten Elementary'!$A:$A,0)-1,MATCH(AQ79,'Daten Elementary'!$A$424:$ADO$424,0)-1))*1000000</f>
        <v>1.6960850999999999</v>
      </c>
      <c r="CS79" s="312">
        <f ca="1">IF(ISERROR(OFFSET('Daten Elementary'!$A$1,MATCH(CS$5,'Daten Elementary'!$A:$A,0)-1,MATCH(AR79,'Daten Elementary'!$A$424:$ADO$424,0)-1)),0,OFFSET('Daten Elementary'!$A$1,MATCH(CS$5,'Daten Elementary'!$A:$A,0)-1,MATCH(AR79,'Daten Elementary'!$A$424:$ADO$424,0)-1))*1000000</f>
        <v>21.061180999999998</v>
      </c>
      <c r="CT79" s="312">
        <f ca="1">IF(ISERROR(OFFSET('Daten Elementary'!$A$1,MATCH(CT$5,'Daten Elementary'!$A:$A,0)-1,MATCH(AS79,'Daten Elementary'!$A$424:$ADO$424,0)-1)),0,OFFSET('Daten Elementary'!$A$1,MATCH(CT$5,'Daten Elementary'!$A:$A,0)-1,MATCH(AS79,'Daten Elementary'!$A$424:$ADO$424,0)-1))*1000000</f>
        <v>6.9625197999999999</v>
      </c>
      <c r="CU79" s="313">
        <f t="shared" ca="1" si="67"/>
        <v>52.607379400000006</v>
      </c>
      <c r="CV79" s="312">
        <f ca="1">IF(ISERROR(OFFSET('Daten Elementary'!$A$1,MATCH(CV$5,'Daten Elementary'!$A:$A,0)-1,MATCH($AT79,'Daten Elementary'!$A$424:$ADO$424,0)-1)),0,OFFSET('Daten Elementary'!$A$1,MATCH(CV$5,'Daten Elementary'!$A:$A,0)-1,MATCH($AT79,'Daten Elementary'!$A$424:$ADO$424,0)-1))*1000000</f>
        <v>52.607379999999999</v>
      </c>
      <c r="CW79" s="305">
        <f t="shared" ca="1" si="68"/>
        <v>1.0000000114052439</v>
      </c>
      <c r="CX79" s="314">
        <f ca="1">IF(ISERROR(OFFSET('Daten Elementary'!$A$1,MATCH(CX$5,'Daten Elementary'!$A:$A,0)-1,MATCH(AM79,'Daten Elementary'!$A$424:$ADO$424,0)-1)),0,OFFSET('Daten Elementary'!$A$1,MATCH(CX$5,'Daten Elementary'!$A:$A,0)-1,MATCH(AM79,'Daten Elementary'!$A$424:$ADO$424,0)-1))*1000000</f>
        <v>15.997524</v>
      </c>
      <c r="CY79" s="314">
        <f ca="1">IF(ISERROR(OFFSET('Daten Elementary'!$A$1,MATCH(CY$5,'Daten Elementary'!$A:$A,0)-1,MATCH(AN79,'Daten Elementary'!$A$424:$ADO$424,0)-1)),0,OFFSET('Daten Elementary'!$A$1,MATCH(CY$5,'Daten Elementary'!$A:$A,0)-1,MATCH(AN79,'Daten Elementary'!$A$424:$ADO$424,0)-1))*1000000</f>
        <v>0</v>
      </c>
      <c r="CZ79" s="314">
        <f ca="1">IF(ISERROR(OFFSET('Daten Elementary'!$A$1,MATCH(CZ$5,'Daten Elementary'!$A:$A,0)-1,MATCH(AO79,'Daten Elementary'!$A$424:$ADO$424,0)-1)),0,OFFSET('Daten Elementary'!$A$1,MATCH(CZ$5,'Daten Elementary'!$A:$A,0)-1,MATCH(AO79,'Daten Elementary'!$A$424:$ADO$424,0)-1))*1000000</f>
        <v>91.559072</v>
      </c>
      <c r="DA79" s="314">
        <f ca="1">IF(ISERROR(OFFSET('Daten Elementary'!$A$1,MATCH(DA$5,'Daten Elementary'!$A:$A,0)-1,MATCH(AP79,'Daten Elementary'!$A$424:$ADO$424,0)-1)),0,OFFSET('Daten Elementary'!$A$1,MATCH(DA$5,'Daten Elementary'!$A:$A,0)-1,MATCH(AP79,'Daten Elementary'!$A$424:$ADO$424,0)-1))*1000000</f>
        <v>0</v>
      </c>
      <c r="DB79" s="314">
        <f t="shared" ca="1" si="69"/>
        <v>107.556596</v>
      </c>
      <c r="DC79" s="314">
        <f ca="1">IF(ISERROR(OFFSET('Daten Elementary'!$A$1,MATCH(DC$5,'Daten Elementary'!$A:$A,0)-1,MATCH(AQ79,'Daten Elementary'!$A$424:$ADO$424,0)-1)),0,OFFSET('Daten Elementary'!$A$1,MATCH(DC$5,'Daten Elementary'!$A:$A,0)-1,MATCH(AQ79,'Daten Elementary'!$A$424:$ADO$424,0)-1))*1000000</f>
        <v>6.4210890999999997</v>
      </c>
      <c r="DD79" s="314">
        <f ca="1">IF(ISERROR(OFFSET('Daten Elementary'!$A$1,MATCH(DD$5,'Daten Elementary'!$A:$A,0)-1,MATCH(AR79,'Daten Elementary'!$A$424:$ADO$424,0)-1)),0,OFFSET('Daten Elementary'!$A$1,MATCH(DD$5,'Daten Elementary'!$A:$A,0)-1,MATCH(AR79,'Daten Elementary'!$A$424:$ADO$424,0)-1))*1000000</f>
        <v>93.382418000000001</v>
      </c>
      <c r="DE79" s="314">
        <f ca="1">IF(ISERROR(OFFSET('Daten Elementary'!$A$1,MATCH(DE$5,'Daten Elementary'!$A:$A,0)-1,MATCH(AS79,'Daten Elementary'!$A$424:$ADO$424,0)-1)),0,OFFSET('Daten Elementary'!$A$1,MATCH(DE$5,'Daten Elementary'!$A:$A,0)-1,MATCH(AS79,'Daten Elementary'!$A$424:$ADO$424,0)-1))*1000000</f>
        <v>55.370537000000006</v>
      </c>
      <c r="DF79" s="315">
        <f t="shared" ca="1" si="70"/>
        <v>262.73064010000002</v>
      </c>
      <c r="DG79" s="314">
        <f ca="1">IF(ISERROR(OFFSET('Daten Elementary'!$A$1,MATCH(DG$5,'Daten Elementary'!$A:$A,0)-1,MATCH($AT79,'Daten Elementary'!$A$424:$ADO$424,0)-1)),0,OFFSET('Daten Elementary'!$A$1,MATCH(DG$5,'Daten Elementary'!$A:$A,0)-1,MATCH($AT79,'Daten Elementary'!$A$424:$ADO$424,0)-1))*1000000</f>
        <v>262.73063999999999</v>
      </c>
      <c r="DH79" s="305">
        <f t="shared" ca="1" si="71"/>
        <v>0.99999999961938191</v>
      </c>
      <c r="DI79" s="316">
        <f ca="1">IF(ISERROR(OFFSET('Daten Elementary'!$A$1,MATCH(DI$5,'Daten Elementary'!$A:$A,0)-1,MATCH(AM79,'Daten Elementary'!$A$424:$ADO$424,0)-1)),0,OFFSET('Daten Elementary'!$A$1,MATCH(DI$5,'Daten Elementary'!$A:$A,0)-1,MATCH(AM79,'Daten Elementary'!$A$424:$ADO$424,0)-1))*1000000</f>
        <v>259.27</v>
      </c>
      <c r="DJ79" s="316">
        <f ca="1">IF(ISERROR(OFFSET('Daten Elementary'!$A$1,MATCH(DJ$5,'Daten Elementary'!$A:$A,0)-1,MATCH(AN79,'Daten Elementary'!$A$424:$ADO$424,0)-1)),0,OFFSET('Daten Elementary'!$A$1,MATCH(DJ$5,'Daten Elementary'!$A:$A,0)-1,MATCH(AN79,'Daten Elementary'!$A$424:$ADO$424,0)-1))*1000000</f>
        <v>0</v>
      </c>
      <c r="DK79" s="316">
        <f ca="1">IF(ISERROR(OFFSET('Daten Elementary'!$A$1,MATCH(DK$5,'Daten Elementary'!$A:$A,0)-1,MATCH(AO79,'Daten Elementary'!$A$424:$ADO$424,0)-1)),0,OFFSET('Daten Elementary'!$A$1,MATCH(DK$5,'Daten Elementary'!$A:$A,0)-1,MATCH(AO79,'Daten Elementary'!$A$424:$ADO$424,0)-1))*1000000</f>
        <v>111.55674999999999</v>
      </c>
      <c r="DL79" s="316">
        <f ca="1">IF(ISERROR(OFFSET('Daten Elementary'!$A$1,MATCH(DL$5,'Daten Elementary'!$A:$A,0)-1,MATCH(AP79,'Daten Elementary'!$A$424:$ADO$424,0)-1)),0,OFFSET('Daten Elementary'!$A$1,MATCH(DL$5,'Daten Elementary'!$A:$A,0)-1,MATCH(AP79,'Daten Elementary'!$A$424:$ADO$424,0)-1))*1000000</f>
        <v>0</v>
      </c>
      <c r="DM79" s="316">
        <f t="shared" ca="1" si="72"/>
        <v>370.82674999999995</v>
      </c>
      <c r="DN79" s="316">
        <f ca="1">IF(ISERROR(OFFSET('Daten Elementary'!$A$1,MATCH(DN$5,'Daten Elementary'!$A:$A,0)-1,MATCH(AQ79,'Daten Elementary'!$A$424:$ADO$424,0)-1)),0,OFFSET('Daten Elementary'!$A$1,MATCH(DN$5,'Daten Elementary'!$A:$A,0)-1,MATCH(AQ79,'Daten Elementary'!$A$424:$ADO$424,0)-1))*1000000</f>
        <v>11.709254000000001</v>
      </c>
      <c r="DO79" s="316">
        <f ca="1">IF(ISERROR(OFFSET('Daten Elementary'!$A$1,MATCH(DO$5,'Daten Elementary'!$A:$A,0)-1,MATCH(AR79,'Daten Elementary'!$A$424:$ADO$424,0)-1)),0,OFFSET('Daten Elementary'!$A$1,MATCH(DO$5,'Daten Elementary'!$A:$A,0)-1,MATCH(AR79,'Daten Elementary'!$A$424:$ADO$424,0)-1))*1000000</f>
        <v>108.054</v>
      </c>
      <c r="DP79" s="316">
        <f ca="1">IF(ISERROR(OFFSET('Daten Elementary'!$A$1,MATCH(DP$5,'Daten Elementary'!$A:$A,0)-1,MATCH(AS79,'Daten Elementary'!$A$424:$ADO$424,0)-1)),0,OFFSET('Daten Elementary'!$A$1,MATCH(DP$5,'Daten Elementary'!$A:$A,0)-1,MATCH(AS79,'Daten Elementary'!$A$424:$ADO$424,0)-1))*1000000</f>
        <v>62.518711000000003</v>
      </c>
      <c r="DQ79" s="317">
        <f t="shared" ca="1" si="73"/>
        <v>553.10871499999996</v>
      </c>
      <c r="DR79" s="316">
        <f ca="1">IF(ISERROR(OFFSET('Daten Elementary'!$A$1,MATCH(DR$5,'Daten Elementary'!$A:$A,0)-1,MATCH($AT79,'Daten Elementary'!$A$424:$ADO$424,0)-1)),0,OFFSET('Daten Elementary'!$A$1,MATCH(DR$5,'Daten Elementary'!$A:$A,0)-1,MATCH($AT79,'Daten Elementary'!$A$424:$ADO$424,0)-1))*1000000</f>
        <v>553.10872000000006</v>
      </c>
      <c r="DS79" s="305">
        <f t="shared" ca="1" si="74"/>
        <v>1.0000000090398145</v>
      </c>
      <c r="DT79" s="318">
        <f ca="1">IF(ISERROR(OFFSET('Daten UBP13'!$A$1,MATCH(DT$5,'Daten UBP13'!$A:$A,0)-1,MATCH(AM79,'Daten UBP13'!$A$424:$AEG$424,0)-1)),0,OFFSET('Daten UBP13'!$A$1,MATCH(DT$5,'Daten UBP13'!$A:$A,0)-1,MATCH(AM79,'Daten UBP13'!$A$424:$AEG$424,0)-1))</f>
        <v>104.37356</v>
      </c>
      <c r="DU79" s="318">
        <f ca="1">IF(ISERROR(OFFSET('Daten UBP13'!$A$1,MATCH(DU$5,'Daten UBP13'!$A:$A,0)-1,MATCH(AN79,'Daten UBP13'!$A$424:$AEG$424,0)-1)),0,OFFSET('Daten UBP13'!$A$1,MATCH(DU$5,'Daten UBP13'!$A:$A,0)-1,MATCH(AN79,'Daten UBP13'!$A$424:$AEG$424,0)-1))</f>
        <v>0</v>
      </c>
      <c r="DV79" s="318">
        <f ca="1">IF(ISERROR(OFFSET('Daten UBP13'!$A$1,MATCH(DV$5,'Daten UBP13'!$A:$A,0)-1,MATCH(AO79,'Daten UBP13'!$A$424:$AEG$424,0)-1)),0,OFFSET('Daten UBP13'!$A$1,MATCH(DV$5,'Daten UBP13'!$A:$A,0)-1,MATCH(AO79,'Daten UBP13'!$A$424:$AEG$424,0)-1))</f>
        <v>55.252631999999998</v>
      </c>
      <c r="DW79" s="318">
        <f ca="1">IF(ISERROR(OFFSET('Daten UBP13'!$A$1,MATCH(DW$5,'Daten UBP13'!$A:$A,0)-1,MATCH(AP79,'Daten UBP13'!$A$424:$AEG$424,0)-1)),0,OFFSET('Daten UBP13'!$A$1,MATCH(DW$5,'Daten UBP13'!$A:$A,0)-1,MATCH(AP79,'Daten UBP13'!$A$424:$AEG$424,0)-1))</f>
        <v>0</v>
      </c>
      <c r="DX79" s="318">
        <f t="shared" ca="1" si="75"/>
        <v>159.626192</v>
      </c>
      <c r="DY79" s="318">
        <f ca="1">IF(ISERROR(OFFSET('Daten UBP13'!$A$1,MATCH(DY$5,'Daten UBP13'!$A:$A,0)-1,MATCH(AQ79,'Daten UBP13'!$A$424:$AEG$424,0)-1)),0,OFFSET('Daten UBP13'!$A$1,MATCH(DY$5,'Daten UBP13'!$A:$A,0)-1,MATCH(AQ79,'Daten UBP13'!$A$424:$AEG$424,0)-1))</f>
        <v>9.4186382999999996</v>
      </c>
      <c r="DZ79" s="318">
        <f ca="1">IF(ISERROR(OFFSET('Daten UBP13'!$A$1,MATCH(DZ$5,'Daten UBP13'!$A:$A,0)-1,MATCH(AR79,'Daten UBP13'!$A$424:$AEG$424,0)-1)),0,OFFSET('Daten UBP13'!$A$1,MATCH(DZ$5,'Daten UBP13'!$A:$A,0)-1,MATCH(AR79,'Daten UBP13'!$A$424:$AEG$424,0)-1))</f>
        <v>108.66054</v>
      </c>
      <c r="EA79" s="318">
        <f ca="1">IF(ISERROR(OFFSET('Daten UBP13'!$A$1,MATCH(EA$5,'Daten UBP13'!$A:$A,0)-1,MATCH(AS79,'Daten UBP13'!$A$424:$AEG$424,0)-1)),0,OFFSET('Daten UBP13'!$A$1,MATCH(EA$5,'Daten UBP13'!$A:$A,0)-1,MATCH(AS79,'Daten UBP13'!$A$424:$AEG$424,0)-1))</f>
        <v>37.606847999999999</v>
      </c>
      <c r="EB79" s="319">
        <f t="shared" ca="1" si="76"/>
        <v>315.31221830000004</v>
      </c>
      <c r="EC79" s="318">
        <f ca="1">IF(ISERROR(OFFSET('Daten UBP13'!$A$1,MATCH(EC$5,'Daten UBP13'!$A:$A,0)-1,MATCH(AT79,'Daten UBP13'!$A$424:$AEG$424,0)-1)),0,OFFSET('Daten UBP13'!$A$1,MATCH(EC$5,'Daten UBP13'!$A:$A,0)-1,MATCH(AT79,'Daten UBP13'!$A$424:$AEG$424,0)-1))</f>
        <v>315.31222000000002</v>
      </c>
      <c r="ED79" s="305">
        <f t="shared" ca="1" si="77"/>
        <v>1.0000000053914815</v>
      </c>
      <c r="EE79" s="320">
        <f ca="1">IF(ISERROR(OFFSET('Daten ReCiPe'!$A$1,MATCH(EE$5,'Daten ReCiPe'!$A:$A,0)-1,MATCH(AM79,'Daten ReCiPe'!$A$424:$ADO$424,0)-1)),0,OFFSET('Daten ReCiPe'!$A$1,MATCH(EE$5,'Daten ReCiPe'!$A:$A,0)-1,MATCH(AM79,'Daten ReCiPe'!$A$424:$ADO$424,0)-1))*1000</f>
        <v>7.0123445000000002</v>
      </c>
      <c r="EF79" s="320">
        <f ca="1">IF(ISERROR(OFFSET('Daten ReCiPe'!$A$1,MATCH(EF$5,'Daten ReCiPe'!$A:$A,0)-1,MATCH(AN79,'Daten ReCiPe'!$A$424:$ADO$424,0)-1)),0,OFFSET('Daten ReCiPe'!$A$1,MATCH(EF$5,'Daten ReCiPe'!$A:$A,0)-1,MATCH(AN79,'Daten ReCiPe'!$A$424:$ADO$424,0)-1))*1000</f>
        <v>0</v>
      </c>
      <c r="EG79" s="320">
        <f ca="1">IF(ISERROR(OFFSET('Daten ReCiPe'!$A$1,MATCH(EG$5,'Daten ReCiPe'!$A:$A,0)-1,MATCH(AO79,'Daten ReCiPe'!$A$424:$ADO$424,0)-1)),0,OFFSET('Daten ReCiPe'!$A$1,MATCH(EG$5,'Daten ReCiPe'!$A:$A,0)-1,MATCH(AO79,'Daten ReCiPe'!$A$424:$ADO$424,0)-1))*1000</f>
        <v>8.7265011000000001</v>
      </c>
      <c r="EH79" s="320">
        <f ca="1">IF(ISERROR(OFFSET('Daten ReCiPe'!$A$1,MATCH(EH$5,'Daten ReCiPe'!$A:$A,0)-1,MATCH(AP79,'Daten ReCiPe'!$A$424:$ADO$424,0)-1)),0,OFFSET('Daten ReCiPe'!$A$1,MATCH(EH$5,'Daten ReCiPe'!$A:$A,0)-1,MATCH(AP79,'Daten ReCiPe'!$A$424:$ADO$424,0)-1))*1000</f>
        <v>0</v>
      </c>
      <c r="EI79" s="320">
        <f t="shared" ca="1" si="78"/>
        <v>15.738845600000001</v>
      </c>
      <c r="EJ79" s="320">
        <f ca="1">IF(ISERROR(OFFSET('Daten ReCiPe'!$A$1,MATCH(EJ$5,'Daten ReCiPe'!$A:$A,0)-1,MATCH(AQ79,'Daten ReCiPe'!$A$424:$ADO$424,0)-1)),0,OFFSET('Daten ReCiPe'!$A$1,MATCH(EJ$5,'Daten ReCiPe'!$A:$A,0)-1,MATCH(AQ79,'Daten ReCiPe'!$A$424:$ADO$424,0)-1))*1000</f>
        <v>0.86290067000000004</v>
      </c>
      <c r="EK79" s="320">
        <f ca="1">IF(ISERROR(OFFSET('Daten ReCiPe'!$A$1,MATCH(EK$5,'Daten ReCiPe'!$A:$A,0)-1,MATCH(AR79,'Daten ReCiPe'!$A$424:$ADO$424,0)-1)),0,OFFSET('Daten ReCiPe'!$A$1,MATCH(EK$5,'Daten ReCiPe'!$A:$A,0)-1,MATCH(AR79,'Daten ReCiPe'!$A$424:$ADO$424,0)-1))*1000</f>
        <v>7.5238477000000001</v>
      </c>
      <c r="EL79" s="320">
        <f ca="1">IF(ISERROR(OFFSET('Daten ReCiPe'!$A$1,MATCH(EL$5,'Daten ReCiPe'!$A:$A,0)-1,MATCH(AS79,'Daten ReCiPe'!$A$424:$ADO$424,0)-1)),0,OFFSET('Daten ReCiPe'!$A$1,MATCH(EL$5,'Daten ReCiPe'!$A:$A,0)-1,MATCH(AS79,'Daten ReCiPe'!$A$424:$ADO$424,0)-1))*1000</f>
        <v>2.0148036</v>
      </c>
      <c r="EM79" s="321">
        <f t="shared" ca="1" si="79"/>
        <v>26.140397570000001</v>
      </c>
      <c r="EN79" s="320">
        <f ca="1">IF(ISERROR(OFFSET('Daten ReCiPe'!$A$1,MATCH(EN$5,'Daten ReCiPe'!$A:$A,0)-1,MATCH(AT79,'Daten ReCiPe'!$A$424:$ADO$424,0)-1)),0,OFFSET('Daten ReCiPe'!$A$1,MATCH(EN$5,'Daten ReCiPe'!$A:$A,0)-1,MATCH(AT79,'Daten ReCiPe'!$A$424:$ADO$424,0)-1))*1000</f>
        <v>26.140397999999998</v>
      </c>
      <c r="EO79" s="305">
        <f t="shared" ca="1" si="80"/>
        <v>1.000000016449635</v>
      </c>
      <c r="EP79" s="322">
        <f ca="1">IF(ISERROR(OFFSET('Daten Elementary'!$A$1,MATCH(EP$5,'Daten Elementary'!$A:$A,0)-1,MATCH(AM79,'Daten Elementary'!$A$424:$ADO$424,0)-1)),0,OFFSET('Daten Elementary'!$A$1,MATCH(EP$5,'Daten Elementary'!$A:$A,0)-1,MATCH(AM79,'Daten Elementary'!$A$424:$ADO$424,0)-1))*1000000</f>
        <v>0.96725501999999997</v>
      </c>
      <c r="EQ79" s="322">
        <f ca="1">IF(ISERROR(OFFSET('Daten Elementary'!$A$1,MATCH(EQ$5,'Daten Elementary'!$A:$A,0)-1,MATCH(AN79,'Daten Elementary'!$A$424:$ADO$424,0)-1)),0,OFFSET('Daten Elementary'!$A$1,MATCH(EQ$5,'Daten Elementary'!$A:$A,0)-1,MATCH(AN79,'Daten Elementary'!$A$424:$ADO$424,0)-1))*1000000</f>
        <v>0</v>
      </c>
      <c r="ER79" s="322">
        <f ca="1">IF(ISERROR(OFFSET('Daten Elementary'!$A$1,MATCH(ER$5,'Daten Elementary'!$A:$A,0)-1,MATCH(AO79,'Daten Elementary'!$A$424:$ADO$424,0)-1)),0,OFFSET('Daten Elementary'!$A$1,MATCH(ER$5,'Daten Elementary'!$A:$A,0)-1,MATCH(AO79,'Daten Elementary'!$A$424:$ADO$424,0)-1))*1000000</f>
        <v>248.02928</v>
      </c>
      <c r="ES79" s="322">
        <f ca="1">IF(ISERROR(OFFSET('Daten Elementary'!$A$1,MATCH(ES$5,'Daten Elementary'!$A:$A,0)-1,MATCH(AP79,'Daten Elementary'!$A$424:$ADO$424,0)-1)),0,OFFSET('Daten Elementary'!$A$1,MATCH(ES$5,'Daten Elementary'!$A:$A,0)-1,MATCH(AP79,'Daten Elementary'!$A$424:$ADO$424,0)-1))*1000000</f>
        <v>0</v>
      </c>
      <c r="ET79" s="322">
        <f t="shared" ca="1" si="81"/>
        <v>248.99653502000001</v>
      </c>
      <c r="EU79" s="322">
        <f ca="1">IF(ISERROR(OFFSET('Daten Elementary'!$A$1,MATCH(EU$5,'Daten Elementary'!$A:$A,0)-1,MATCH(AQ79,'Daten Elementary'!$A$424:$ADO$424,0)-1)),0,OFFSET('Daten Elementary'!$A$1,MATCH(EU$5,'Daten Elementary'!$A:$A,0)-1,MATCH(AQ79,'Daten Elementary'!$A$424:$ADO$424,0)-1))*1000000</f>
        <v>19.751365</v>
      </c>
      <c r="EV79" s="322">
        <f ca="1">IF(ISERROR(OFFSET('Daten Elementary'!$A$1,MATCH(EV$5,'Daten Elementary'!$A:$A,0)-1,MATCH(AR79,'Daten Elementary'!$A$424:$ADO$424,0)-1)),0,OFFSET('Daten Elementary'!$A$1,MATCH(EV$5,'Daten Elementary'!$A:$A,0)-1,MATCH(AR79,'Daten Elementary'!$A$424:$ADO$424,0)-1))*1000000</f>
        <v>214.82299</v>
      </c>
      <c r="EW79" s="322">
        <f ca="1">IF(ISERROR(OFFSET('Daten Elementary'!$A$1,MATCH(EW$5,'Daten Elementary'!$A:$A,0)-1,MATCH(AS79,'Daten Elementary'!$A$424:$ADO$424,0)-1)),0,OFFSET('Daten Elementary'!$A$1,MATCH(EW$5,'Daten Elementary'!$A:$A,0)-1,MATCH(AS79,'Daten Elementary'!$A$424:$ADO$424,0)-1))*1000000</f>
        <v>34.145203000000002</v>
      </c>
      <c r="EX79" s="323">
        <f t="shared" ca="1" si="82"/>
        <v>517.71609302000002</v>
      </c>
      <c r="EY79" s="322">
        <f ca="1">IF(ISERROR(OFFSET('Daten Elementary'!$A$1,MATCH(EY$5,'Daten Elementary'!$A:$A,0)-1,MATCH($AT79,'Daten Elementary'!$A$424:$ADO$424,0)-1)),0,OFFSET('Daten Elementary'!$A$1,MATCH(EY$5,'Daten Elementary'!$A:$A,0)-1,MATCH($AT79,'Daten Elementary'!$A$424:$ADO$424,0)-1))*1000000</f>
        <v>517.71609999999998</v>
      </c>
      <c r="EZ79" s="305">
        <f t="shared" ca="1" si="83"/>
        <v>1.0000000134822928</v>
      </c>
      <c r="FA79" s="314">
        <f ca="1">IF(ISERROR(OFFSET('Daten Elementary'!$A$1,MATCH(FA$5,'Daten Elementary'!$A:$A,0)-1,MATCH(AM79,'Daten Elementary'!$A$424:$ADO$424,0)-1)),0,OFFSET('Daten Elementary'!$A$1,MATCH(FA$5,'Daten Elementary'!$A:$A,0)-1,MATCH(AM79,'Daten Elementary'!$A$424:$ADO$424,0)-1))*1000</f>
        <v>129.33000000000001</v>
      </c>
      <c r="FB79" s="314">
        <f ca="1">IF(ISERROR(OFFSET('Daten Elementary'!$A$1,MATCH(FB$5,'Daten Elementary'!$A:$A,0)-1,MATCH(AN79,'Daten Elementary'!$A$424:$ADO$424,0)-1)),0,OFFSET('Daten Elementary'!$A$1,MATCH(FB$5,'Daten Elementary'!$A:$A,0)-1,MATCH(AN79,'Daten Elementary'!$A$424:$ADO$424,0)-1))*1000</f>
        <v>0</v>
      </c>
      <c r="FC79" s="314">
        <f ca="1">IF(ISERROR(OFFSET('Daten Elementary'!$A$1,MATCH(FC$5,'Daten Elementary'!$A:$A,0)-1,MATCH(AO79,'Daten Elementary'!$A$424:$ADO$424,0)-1)),0,OFFSET('Daten Elementary'!$A$1,MATCH(FC$5,'Daten Elementary'!$A:$A,0)-1,MATCH(AO79,'Daten Elementary'!$A$424:$ADO$424,0)-1))*1000</f>
        <v>21.609242999999999</v>
      </c>
      <c r="FD79" s="314">
        <f ca="1">IF(ISERROR(OFFSET('Daten Elementary'!$A$1,MATCH(FD$5,'Daten Elementary'!$A:$A,0)-1,MATCH(AP79,'Daten Elementary'!$A$424:$ADO$424,0)-1)),0,OFFSET('Daten Elementary'!$A$1,MATCH(FD$5,'Daten Elementary'!$A:$A,0)-1,MATCH(AP79,'Daten Elementary'!$A$424:$ADO$424,0)-1))*1000</f>
        <v>0</v>
      </c>
      <c r="FE79" s="314">
        <f t="shared" ca="1" si="84"/>
        <v>150.939243</v>
      </c>
      <c r="FF79" s="314">
        <f ca="1">IF(ISERROR(OFFSET('Daten Elementary'!$A$1,MATCH(FF$5,'Daten Elementary'!$A:$A,0)-1,MATCH(AQ79,'Daten Elementary'!$A$424:$ADO$424,0)-1)),0,OFFSET('Daten Elementary'!$A$1,MATCH(FF$5,'Daten Elementary'!$A:$A,0)-1,MATCH(AQ79,'Daten Elementary'!$A$424:$ADO$424,0)-1))*1000</f>
        <v>5.7711579999999998</v>
      </c>
      <c r="FG79" s="314">
        <f ca="1">IF(ISERROR(OFFSET('Daten Elementary'!$A$1,MATCH(FG$5,'Daten Elementary'!$A:$A,0)-1,MATCH(AR79,'Daten Elementary'!$A$424:$ADO$424,0)-1)),0,OFFSET('Daten Elementary'!$A$1,MATCH(FG$5,'Daten Elementary'!$A:$A,0)-1,MATCH(AR79,'Daten Elementary'!$A$424:$ADO$424,0)-1))*1000</f>
        <v>53.301258999999995</v>
      </c>
      <c r="FH79" s="314">
        <f ca="1">IF(ISERROR(OFFSET('Daten Elementary'!$A$1,MATCH(FH$5,'Daten Elementary'!$A:$A,0)-1,MATCH(AS79,'Daten Elementary'!$A$424:$ADO$424,0)-1)),0,OFFSET('Daten Elementary'!$A$1,MATCH(FH$5,'Daten Elementary'!$A:$A,0)-1,MATCH(AS79,'Daten Elementary'!$A$424:$ADO$424,0)-1))*1000</f>
        <v>12.916036999999999</v>
      </c>
      <c r="FI79" s="315">
        <f t="shared" ca="1" si="85"/>
        <v>222.92769699999997</v>
      </c>
      <c r="FJ79" s="314">
        <f ca="1">IF(ISERROR(OFFSET('Daten Elementary'!$A$1,MATCH(FJ$5,'Daten Elementary'!$A:$A,0)-1,MATCH($AT79,'Daten Elementary'!$A$424:$ADO$424,0)-1)),0,OFFSET('Daten Elementary'!$A$1,MATCH(FJ$5,'Daten Elementary'!$A:$A,0)-1,MATCH($AT79,'Daten Elementary'!$A$424:$ADO$424,0)-1))*1000</f>
        <v>222.92770000000002</v>
      </c>
      <c r="FK79" s="305">
        <f t="shared" ca="1" si="86"/>
        <v>1.0000000134572782</v>
      </c>
      <c r="FL79" s="314">
        <f ca="1">IF(ISERROR(OFFSET('Daten Elementary'!$A$1,MATCH(FL$5,'Daten Elementary'!$A:$A,0)-1,MATCH(AM79,'Daten Elementary'!$A$424:$ADO$424,0)-1)),0,OFFSET('Daten Elementary'!$A$1,MATCH(FL$5,'Daten Elementary'!$A:$A,0)-1,MATCH(AM79,'Daten Elementary'!$A$424:$ADO$424,0)-1))</f>
        <v>0</v>
      </c>
      <c r="FM79" s="314">
        <f ca="1">IF(ISERROR(OFFSET('Daten Elementary'!$A$1,MATCH(FM$5,'Daten Elementary'!$A:$A,0)-1,MATCH(AN79,'Daten Elementary'!$A$424:$ADO$424,0)-1)),0,OFFSET('Daten Elementary'!$A$1,MATCH(FM$5,'Daten Elementary'!$A:$A,0)-1,MATCH(AN79,'Daten Elementary'!$A$424:$ADO$424,0)-1))</f>
        <v>0</v>
      </c>
      <c r="FN79" s="314">
        <f ca="1">IF(ISERROR(OFFSET('Daten Elementary'!$A$1,MATCH(FN$5,'Daten Elementary'!$A:$A,0)-1,MATCH(AO79,'Daten Elementary'!$A$424:$ADO$424,0)-1)),0,OFFSET('Daten Elementary'!$A$1,MATCH(FN$5,'Daten Elementary'!$A:$A,0)-1,MATCH(AO79,'Daten Elementary'!$A$424:$ADO$424,0)-1))</f>
        <v>0</v>
      </c>
      <c r="FO79" s="314">
        <f ca="1">IF(ISERROR(OFFSET('Daten Elementary'!$A$1,MATCH(FO$5,'Daten Elementary'!$A:$A,0)-1,MATCH(AP79,'Daten Elementary'!$A$424:$ADO$424,0)-1)),0,OFFSET('Daten Elementary'!$A$1,MATCH(FO$5,'Daten Elementary'!$A:$A,0)-1,MATCH(AP79,'Daten Elementary'!$A$424:$ADO$424,0)-1))</f>
        <v>0</v>
      </c>
      <c r="FP79" s="314">
        <f t="shared" ca="1" si="87"/>
        <v>0</v>
      </c>
      <c r="FQ79" s="314">
        <f ca="1">IF(ISERROR(OFFSET('Daten Elementary'!$A$1,MATCH(FQ$5,'Daten Elementary'!$A:$A,0)-1,MATCH(AQ79,'Daten Elementary'!$A$424:$ADO$424,0)-1)),0,OFFSET('Daten Elementary'!$A$1,MATCH(FQ$5,'Daten Elementary'!$A:$A,0)-1,MATCH(AQ79,'Daten Elementary'!$A$424:$ADO$424,0)-1))</f>
        <v>0</v>
      </c>
      <c r="FR79" s="314">
        <f ca="1">IF(ISERROR(OFFSET('Daten Elementary'!$A$1,MATCH(FR$5,'Daten Elementary'!$A:$A,0)-1,MATCH(AR79,'Daten Elementary'!$A$424:$ADO$424,0)-1)),0,OFFSET('Daten Elementary'!$A$1,MATCH(FR$5,'Daten Elementary'!$A:$A,0)-1,MATCH(AR79,'Daten Elementary'!$A$424:$ADO$424,0)-1))</f>
        <v>0</v>
      </c>
      <c r="FS79" s="314">
        <f ca="1">IF(ISERROR(OFFSET('Daten Elementary'!$A$1,MATCH(FS$5,'Daten Elementary'!$A:$A,0)-1,MATCH(AS79,'Daten Elementary'!$A$424:$ADO$424,0)-1)),0,OFFSET('Daten Elementary'!$A$1,MATCH(FS$5,'Daten Elementary'!$A:$A,0)-1,MATCH(AS79,'Daten Elementary'!$A$424:$ADO$424,0)-1))</f>
        <v>0</v>
      </c>
      <c r="FT79" s="315">
        <f t="shared" ca="1" si="88"/>
        <v>0</v>
      </c>
      <c r="FU79" s="314">
        <f ca="1">IF(ISERROR(OFFSET('Daten Elementary'!$A$1,MATCH(FU$5,'Daten Elementary'!$A:$A,0)-1,MATCH($AT79,'Daten Elementary'!$A$424:$ADO$424,0)-1)),0,OFFSET('Daten Elementary'!$A$1,MATCH(FU$5,'Daten Elementary'!$A:$A,0)-1,MATCH($AT79,'Daten Elementary'!$A$424:$ADO$424,0)-1))</f>
        <v>0</v>
      </c>
      <c r="FV79" s="305">
        <f t="shared" ca="1" si="89"/>
        <v>0</v>
      </c>
      <c r="FW79" s="324"/>
      <c r="FX79" s="231" t="str">
        <f t="shared" si="90"/>
        <v>Personenwagen, Diesel (EURO 6)</v>
      </c>
      <c r="FY79" s="231" t="str">
        <f t="shared" si="55"/>
        <v>Personenwagen</v>
      </c>
      <c r="FZ79" s="231" t="str">
        <f t="shared" si="56"/>
        <v>, Diesel</v>
      </c>
      <c r="GA79" s="231" t="str">
        <f t="shared" si="57"/>
        <v xml:space="preserve"> (EURO 6)</v>
      </c>
      <c r="GB79" s="231"/>
    </row>
    <row r="80" spans="1:184" ht="16.5" hidden="1" customHeight="1" outlineLevel="1">
      <c r="A80" s="364"/>
      <c r="B80" s="376"/>
      <c r="C80" s="359" t="s">
        <v>385</v>
      </c>
      <c r="D80" s="355" t="s">
        <v>34</v>
      </c>
      <c r="E80" s="363" t="s">
        <v>22</v>
      </c>
      <c r="F80" s="102">
        <v>1.6</v>
      </c>
      <c r="G80" s="33">
        <v>5</v>
      </c>
      <c r="H80" s="91">
        <f t="shared" si="91"/>
        <v>0.32</v>
      </c>
      <c r="I80" s="99">
        <v>8.4891304332469542</v>
      </c>
      <c r="J80" s="189"/>
      <c r="K80" s="100">
        <v>1380</v>
      </c>
      <c r="L80" s="86"/>
      <c r="M80" s="86"/>
      <c r="N80" s="38" t="s">
        <v>99</v>
      </c>
      <c r="O80" s="6">
        <f ca="1">(IF(ISERROR(INDEX(INDIRECT($D$268),MATCH($AM80,$AM$4:$AM$275,0),MATCH(O$304,INDIRECT($E$268),0))*$I80/$AD80),0,INDEX(INDIRECT($D$268),MATCH($AM80,$AM$4:$AM$275,0),MATCH(O$304,INDIRECT($E$268),0))*$I80/$AD80)+IF(ISERROR(INDEX(INDIRECT($D$268),MATCH($AN80,$AN$4:$AN$275,0),MATCH(O$305,INDIRECT($E$268),0))*$J80/$AE80),0,INDEX(INDIRECT($D$268),MATCH($AN80,$AN$4:$AN$275,0),MATCH(O$305,INDIRECT($E$268),0))*$J80/$AE80))*$AC80/$F80</f>
        <v>130.23147123197725</v>
      </c>
      <c r="P80" s="6">
        <f ca="1">(IF(ISERROR(INDEX(INDIRECT($D$268),MATCH($AO80,$AO$4:$AO$275,0),MATCH(P$304,INDIRECT($E$268),0))*$I80/$AD80),0,INDEX(INDIRECT($D$268),MATCH($AO80,$AO$4:$AO$275,0),MATCH(P$304,INDIRECT($E$268),0))*$I80/$AD80)+IF(ISERROR(INDEX(INDIRECT($D$268),MATCH($AP80,$AP$4:$AP$275,0),MATCH(P$305,INDIRECT($E$268),0))*$J80/$AE80),0,INDEX(INDIRECT($D$268),MATCH($AP80,$AP$4:$AP$275,0),MATCH(P$305,INDIRECT($E$268),0))*$J80/$AE80))*$AC80/$F80</f>
        <v>34.109994644774474</v>
      </c>
      <c r="Q80" s="6">
        <f ca="1">INDEX(INDIRECT($D$268),MATCH($AQ80,$AQ$4:$AQ$284,0),MATCH(Q$4,INDIRECT($E$268),0))*$K80*$AC80/$F80/$AF80</f>
        <v>3.4661782803431334</v>
      </c>
      <c r="R80" s="6">
        <f ca="1">INDEX(INDIRECT($D$268),MATCH($AR80,$AR$4:$AR$284,0),MATCH(R$4,INDIRECT($E$268),0))*$K80*$AC80/$F80/$AF80</f>
        <v>32.688172646144906</v>
      </c>
      <c r="S80" s="6">
        <f ca="1">INDEX(INDIRECT($D$268),MATCH($AS80,$AS$4:$AS$284,0),MATCH(S$4,INDIRECT($E$268),0))*$K80*$AC80/$F80/$AF80</f>
        <v>7.788345740769393</v>
      </c>
      <c r="T80" s="7">
        <f t="shared" ca="1" si="53"/>
        <v>208.28416254400918</v>
      </c>
      <c r="U80" s="6">
        <f>IF($B$268=6,(IF(OR(AJ80="Benzin",AJ80="Diesel"),$AK80*INDEX('DIN EN 16258'!$I:$I,MATCH('mobitool-Faktoren v2.0'!$AI80,'DIN EN 16258'!$A:$A,0))*$I80/$AD80+$AL80*INDEX('DIN EN 16258'!$I:$I,MATCH('mobitool-Faktoren v2.0'!$AJ80,'DIN EN 16258'!$A:$A,0))*$I80/$AD80,IF(ISERROR($AK80*INDEX('DIN EN 16258'!$I:$I,MATCH('mobitool-Faktoren v2.0'!$AI80,'DIN EN 16258'!$A:$A,0))*$I80/$AD80),0,$AK80*INDEX('DIN EN 16258'!$I:$I,MATCH('mobitool-Faktoren v2.0'!$AI80,'DIN EN 16258'!$A:$A,0))*$I80/$AD80)+IF(ISERROR($AL80*INDEX('DIN EN 16258'!$I:$I,MATCH('mobitool-Faktoren v2.0'!$AJ80,'DIN EN 16258'!$A:$A,0))*$J80/$AE80),0,$AL80*INDEX('DIN EN 16258'!$I:$I,MATCH('mobitool-Faktoren v2.0'!$AJ80,'DIN EN 16258'!$A:$A,0))*$J80/$AE80)))*1000,
IF($B$268=1,(IF(OR(AJ80="Benzin",AJ80="Diesel"),$AK80*INDEX('DIN EN 16258'!$D:$D,MATCH('mobitool-Faktoren v2.0'!$AI80,'DIN EN 16258'!$A:$A,0))*$I80/$AD80+$AL80*INDEX('DIN EN 16258'!$D:$D,MATCH('mobitool-Faktoren v2.0'!$AJ80,'DIN EN 16258'!$A:$A,0))*$I80/$AD80,IF(ISERROR($AK80*INDEX('DIN EN 16258'!$D:$D,MATCH('mobitool-Faktoren v2.0'!$AI80,'DIN EN 16258'!$A:$A,0))*$I80/$AD80),0,$AK80*INDEX('DIN EN 16258'!$D:$D,MATCH('mobitool-Faktoren v2.0'!$AI80,'DIN EN 16258'!$A:$A,0))*$I80/$AD80)+IF(ISERROR($AL80*INDEX('DIN EN 16258'!$D:$D,MATCH('mobitool-Faktoren v2.0'!$AJ80,'DIN EN 16258'!$A:$A,0))*$J80/$AE80),0,$AL80*INDEX('DIN EN 16258'!$D:$D,MATCH('mobitool-Faktoren v2.0'!$AJ80,'DIN EN 16258'!$A:$A,0))*$J80/$AE80))),0))*$AC80/$F80</f>
        <v>129.32659644399655</v>
      </c>
      <c r="V80" s="6">
        <f>IF($B$268=6,(IF(OR(AJ80="Benzin",AJ80="Diesel"),$AK80*INDEX('DIN EN 16258'!$L:$L,MATCH('mobitool-Faktoren v2.0'!$AI80,'DIN EN 16258'!$A:$A,0))*$I80/$AD80+$AL80*INDEX('DIN EN 16258'!$L:$L,MATCH('mobitool-Faktoren v2.0'!$AJ80,'DIN EN 16258'!$A:$A,0))*$I80/$AD80,IF(ISERROR($AK80*INDEX('DIN EN 16258'!$L:$L,MATCH('mobitool-Faktoren v2.0'!$AI80,'DIN EN 16258'!$A:$A,0))*$I80/$AD80),0,$AK80*INDEX('DIN EN 16258'!$L:$L,MATCH('mobitool-Faktoren v2.0'!$AI80,'DIN EN 16258'!$A:$A,0))*$I80/$AD80)+IF(ISERROR($AL80*INDEX('DIN EN 16258'!$L:$L,MATCH('mobitool-Faktoren v2.0'!$AJ80,'DIN EN 16258'!$A:$A,0))*$J80/$AE80),0,$AL80*INDEX('DIN EN 16258'!$L:$L,MATCH('mobitool-Faktoren v2.0'!$AJ80,'DIN EN 16258'!$A:$A,0))*$J80/$AE80)))*1000,
IF($B$268=1,(IF(OR(AJ80="Benzin",AJ80="Diesel"),$AK80*INDEX('DIN EN 16258'!$F:$F,MATCH('mobitool-Faktoren v2.0'!$AI80,'DIN EN 16258'!$A:$A,0))*$I80/$AD80+$AL80*INDEX('DIN EN 16258'!$F:$F,MATCH('mobitool-Faktoren v2.0'!$AJ80,'DIN EN 16258'!$A:$A,0))*$I80/$AD80,IF(ISERROR($AK80*INDEX('DIN EN 16258'!$F:$F,MATCH('mobitool-Faktoren v2.0'!$AI80,'DIN EN 16258'!$A:$A,0))*$I80/$AD80),0,$AK80*INDEX('DIN EN 16258'!$F:$F,MATCH('mobitool-Faktoren v2.0'!$AI80,'DIN EN 16258'!$A:$A,0))*$I80/$AD80)+IF(ISERROR($AL80*INDEX('DIN EN 16258'!$F:$F,MATCH('mobitool-Faktoren v2.0'!$AJ80,'DIN EN 16258'!$A:$A,0))*$J80/$AE80),0,$AL80*INDEX('DIN EN 16258'!$F:$F,MATCH('mobitool-Faktoren v2.0'!$AJ80,'DIN EN 16258'!$A:$A,0))*$J80/$AE80))),0))*$AC80/$F80</f>
        <v>153.60020377656207</v>
      </c>
      <c r="W80" s="39" t="s">
        <v>672</v>
      </c>
      <c r="X80" s="39" t="s">
        <v>162</v>
      </c>
      <c r="Y80" s="336">
        <v>3</v>
      </c>
      <c r="Z80" s="336">
        <v>25</v>
      </c>
      <c r="AA80" s="337">
        <v>500</v>
      </c>
      <c r="AB80" s="299">
        <v>3500</v>
      </c>
      <c r="AC80" s="300">
        <f>AC24</f>
        <v>1</v>
      </c>
      <c r="AD80" s="298">
        <f>AD24</f>
        <v>8.1472157139390333</v>
      </c>
      <c r="AE80" s="298"/>
      <c r="AF80" s="299">
        <f>AF24</f>
        <v>1579.1583135066376</v>
      </c>
      <c r="AG80" s="299"/>
      <c r="AH80" s="299"/>
      <c r="AI80" s="301" t="s">
        <v>34</v>
      </c>
      <c r="AJ80" s="301"/>
      <c r="AK80" s="329">
        <f>'Kennwerte Strassentransporte'!M$22</f>
        <v>6.1104117854542749E-2</v>
      </c>
      <c r="AL80" s="329"/>
      <c r="AM80" s="202" t="s">
        <v>901</v>
      </c>
      <c r="AN80" s="202" t="s">
        <v>81</v>
      </c>
      <c r="AO80" s="202" t="s">
        <v>902</v>
      </c>
      <c r="AP80" s="202" t="s">
        <v>81</v>
      </c>
      <c r="AQ80" s="202" t="s">
        <v>903</v>
      </c>
      <c r="AR80" s="202" t="s">
        <v>904</v>
      </c>
      <c r="AS80" s="202" t="s">
        <v>905</v>
      </c>
      <c r="AT80" s="202" t="s">
        <v>911</v>
      </c>
      <c r="AU80" s="303">
        <f ca="1">IF(ISERROR(OFFSET('Daten KEA'!$A$1,MATCH(AU$5,'Daten KEA'!$A:$A,0)-1,MATCH(AM80,'Daten KEA'!$A$424:$ADO$424,0)-1)),0,OFFSET('Daten KEA'!$A$1,MATCH(AU$5,'Daten KEA'!$A:$A,0)-1,MATCH(AM80,'Daten KEA'!$A$424:$ADO$424,0)-1))+IF(ISERROR(AK80*INDEX('Energiefaktoren Ecoinvent'!$D:$D,MATCH('mobitool-Faktoren v2.0'!AI80,'Energiefaktoren Ecoinvent'!$A:$A,0))),0,AK80*INDEX('Energiefaktoren Ecoinvent'!$D:$D,MATCH('mobitool-Faktoren v2.0'!AI80,'Energiefaktoren Ecoinvent'!$A:$A,0)))+IF(OR(AJ80="Benzin",AJ80="Diesel"),IF(ISERROR(OFFSET('Daten KEA'!$A$1,MATCH(AV$5,'Daten KEA'!$A:$A,0)-1,MATCH(AN80,'Daten KEA'!$A$424:$ADO$424,0)-1)),0,OFFSET('Daten KEA'!$A$1,MATCH(AV$5,'Daten KEA'!$A:$A,0)-1,MATCH(AN80,'Daten KEA'!$A$424:$ADO$424,0)-1))+IF(ISERROR(AL80*INDEX('Energiefaktoren Ecoinvent'!$D:$D,MATCH('mobitool-Faktoren v2.0'!AJ80,'Energiefaktoren Ecoinvent'!$A:$A,0))),0,AL80*INDEX('Energiefaktoren Ecoinvent'!$D:$D,MATCH('mobitool-Faktoren v2.0'!AJ80,'Energiefaktoren Ecoinvent'!$A:$A,0))),0)</f>
        <v>2.5969250088180669</v>
      </c>
      <c r="AV80" s="303">
        <f ca="1">IF(OR(AJ80="Benzin",AJ80="Diesel"),0,IF(ISERROR(OFFSET('Daten KEA'!$A$1,MATCH(AV$5,'Daten KEA'!$A:$A,0)-1,MATCH(AN80,'Daten KEA'!$A$424:$ADO$424,0)-1)),0,OFFSET('Daten KEA'!$A$1,MATCH(AV$5,'Daten KEA'!$A:$A,0)-1,MATCH(AN80,'Daten KEA'!$A$424:$ADO$424,0)-1))+IF(ISERROR(AL80*INDEX('Energiefaktoren Ecoinvent'!$D:$D,MATCH('mobitool-Faktoren v2.0'!AJ80,'Energiefaktoren Ecoinvent'!$A:$A,0))),0,AL80*INDEX('Energiefaktoren Ecoinvent'!$D:$D,MATCH('mobitool-Faktoren v2.0'!AJ80,'Energiefaktoren Ecoinvent'!$A:$A,0))))</f>
        <v>0</v>
      </c>
      <c r="AW80" s="303">
        <f ca="1">IF(ISERROR(OFFSET('Daten KEA'!$A$1,MATCH(AW$5,'Daten KEA'!$A:$A,0)-1,MATCH(AO80,'Daten KEA'!$A$424:$ADO$424,0)-1)),0,OFFSET('Daten KEA'!$A$1,MATCH(AW$5,'Daten KEA'!$A:$A,0)-1,MATCH(AO80,'Daten KEA'!$A$424:$ADO$424,0)-1))-IF(ISERROR(AK80*INDEX('Energiefaktoren Ecoinvent'!$D:$D,MATCH('mobitool-Faktoren v2.0'!AI80,'Energiefaktoren Ecoinvent'!$A:$A,0))),0,AK80*INDEX('Energiefaktoren Ecoinvent'!$D:$D,MATCH('mobitool-Faktoren v2.0'!AI80,'Energiefaktoren Ecoinvent'!$A:$A,0)))+IF(OR(AJ80="Benzin",AJ80="Diesel"),IF(ISERROR(OFFSET('Daten KEA'!$A$1,MATCH(AX$5,'Daten KEA'!$A:$A,0)-1,MATCH(AP80,'Daten KEA'!$A$424:$ADO$424,0)-1)),0,OFFSET('Daten KEA'!$A$1,MATCH(AX$5,'Daten KEA'!$A:$A,0)-1,MATCH(AP80,'Daten KEA'!$A$424:$ADO$424,0)-1))-IF(ISERROR(AL80*INDEX('Energiefaktoren Ecoinvent'!$D:$D,MATCH('mobitool-Faktoren v2.0'!AJ80,'Energiefaktoren Ecoinvent'!$A:$A,0))),0,AL80*INDEX('Energiefaktoren Ecoinvent'!$D:$D,MATCH('mobitool-Faktoren v2.0'!AJ80,'Energiefaktoren Ecoinvent'!$A:$A,0))),0)</f>
        <v>0.97278169118193292</v>
      </c>
      <c r="AX80" s="303">
        <f ca="1">IF(OR(AJ80="Benzin",AJ80="Diesel"),0,IF(ISERROR(OFFSET('Daten KEA'!$A$1,MATCH(AX$5,'Daten KEA'!$A:$A,0)-1,MATCH(AP80,'Daten KEA'!$A$424:$ADO$424,0)-1)),0,OFFSET('Daten KEA'!$A$1,MATCH(AX$5,'Daten KEA'!$A:$A,0)-1,MATCH(AP80,'Daten KEA'!$A$424:$ADO$424,0)-1))-IF(ISERROR(AL80*INDEX('Energiefaktoren Ecoinvent'!$D:$D,MATCH('mobitool-Faktoren v2.0'!AJ80,'Energiefaktoren Ecoinvent'!$A:$A,0))),0,AL80*INDEX('Energiefaktoren Ecoinvent'!$D:$D,MATCH('mobitool-Faktoren v2.0'!AJ80,'Energiefaktoren Ecoinvent'!$A:$A,0))))</f>
        <v>0</v>
      </c>
      <c r="AY80" s="303">
        <f t="shared" ca="1" si="58"/>
        <v>3.5697066999999998</v>
      </c>
      <c r="AZ80" s="303">
        <f ca="1">IF(ISERROR(OFFSET('Daten KEA'!$A$1,MATCH(AZ$5,'Daten KEA'!$A:$A,0)-1,MATCH(AQ80,'Daten KEA'!$A$424:$ADO$424,0)-1)),0,OFFSET('Daten KEA'!$A$1,MATCH(AZ$5,'Daten KEA'!$A:$A,0)-1,MATCH(AQ80,'Daten KEA'!$A$424:$ADO$424,0)-1))</f>
        <v>0.18241746</v>
      </c>
      <c r="BA80" s="303">
        <f ca="1">IF(ISERROR(OFFSET('Daten KEA'!$A$1,MATCH(BA$5,'Daten KEA'!$A:$A,0)-1,MATCH(AR80,'Daten KEA'!$A$424:$ADO$424,0)-1)),0,OFFSET('Daten KEA'!$A$1,MATCH(BA$5,'Daten KEA'!$A:$A,0)-1,MATCH(AR80,'Daten KEA'!$A$424:$ADO$424,0)-1))</f>
        <v>0.98924325000000002</v>
      </c>
      <c r="BB80" s="303">
        <f ca="1">IF(ISERROR(OFFSET('Daten KEA'!$A$1,MATCH(BB$5,'Daten KEA'!$A:$A,0)-1,MATCH(AS80,'Daten KEA'!$A$424:$ADO$424,0)-1)),0,OFFSET('Daten KEA'!$A$1,MATCH(BB$5,'Daten KEA'!$A:$A,0)-1,MATCH(AS80,'Daten KEA'!$A$424:$ADO$424,0)-1))</f>
        <v>0.84119688999999997</v>
      </c>
      <c r="BC80" s="304">
        <f t="shared" ca="1" si="46"/>
        <v>5.5825642999999996</v>
      </c>
      <c r="BD80" s="303">
        <f ca="1">IF(ISERROR(OFFSET('Daten KEA'!$A$1,MATCH(BD$5,'Daten KEA'!$A:$A,0)-1,MATCH(AT80,'Daten KEA'!$A$424:$ADO$424,0)-1)),0,OFFSET('Daten KEA'!$A$1,MATCH(BD$5,'Daten KEA'!$A:$A,0)-1,MATCH(AT80,'Daten KEA'!$A$424:$ADO$424,0)-1))</f>
        <v>5.5825642000000002</v>
      </c>
      <c r="BE80" s="305">
        <f t="shared" ca="1" si="59"/>
        <v>0.99999998208708507</v>
      </c>
      <c r="BF80" s="306">
        <f ca="1">IF(ISERROR(OFFSET('Daten KEA'!$A$1,MATCH(BF$5,'Daten KEA'!$A:$A,0)-1,MATCH(AM80,'Daten KEA'!$A$424:$ADO$424,0)-1)),0,OFFSET('Daten KEA'!$A$1,MATCH(BF$5,'Daten KEA'!$A:$A,0)-1,MATCH(AM80,'Daten KEA'!$A$424:$ADO$424,0)-1))+IF(ISERROR($AK80*INDEX('Energiefaktoren Ecoinvent'!$H:$H,MATCH('mobitool-Faktoren v2.0'!$AI80,'Energiefaktoren Ecoinvent'!$A:$A,0))),0,$AK80*INDEX('Energiefaktoren Ecoinvent'!$H:$H,MATCH('mobitool-Faktoren v2.0'!$AI80,'Energiefaktoren Ecoinvent'!$A:$A,0)))+IF(OR(AJ80="Benzin",AJ80="Diesel"),IF(ISERROR(OFFSET('Daten KEA'!$A$1,MATCH(BG$5,'Daten KEA'!$A:$A,0)-1,MATCH(AN80,'Daten KEA'!$A$424:$ADO$424,0)-1)),0,OFFSET('Daten KEA'!$A$1,MATCH(BG$5,'Daten KEA'!$A:$A,0)-1,MATCH(AN80,'Daten KEA'!$A$424:$ADO$424,0)-1))+IF(ISERROR($AL80*INDEX('Energiefaktoren Ecoinvent'!$H:$H,MATCH('mobitool-Faktoren v2.0'!$AJ80,'Energiefaktoren Ecoinvent'!$A:$A,0))),0,$AL80*INDEX('Energiefaktoren Ecoinvent'!$H:$H,MATCH('mobitool-Faktoren v2.0'!$AJ80,'Energiefaktoren Ecoinvent'!$A:$A,0))),0)</f>
        <v>2.5969250088180669</v>
      </c>
      <c r="BG80" s="306">
        <f ca="1">IF(OR(AJ80="Benzin",AJ80="Diesel"),0,IF(ISERROR(OFFSET('Daten KEA'!$A$1,MATCH(BG$5,'Daten KEA'!$A:$A,0)-1,MATCH(AN80,'Daten KEA'!$A$424:$ADO$424,0)-1)),0,OFFSET('Daten KEA'!$A$1,MATCH(BG$5,'Daten KEA'!$A:$A,0)-1,MATCH(AN80,'Daten KEA'!$A$424:$ADO$424,0)-1))+IF(ISERROR($AL80*INDEX('Energiefaktoren Ecoinvent'!$H:$H,MATCH('mobitool-Faktoren v2.0'!$AJ80,'Energiefaktoren Ecoinvent'!$A:$A,0))),0,$AL80*INDEX('Energiefaktoren Ecoinvent'!$H:$H,MATCH('mobitool-Faktoren v2.0'!$AJ80,'Energiefaktoren Ecoinvent'!$A:$A,0))))</f>
        <v>0</v>
      </c>
      <c r="BH80" s="306">
        <f ca="1">IF(ISERROR(OFFSET('Daten KEA'!$A$1,MATCH(BH$5,'Daten KEA'!$A:$A,0)-1,MATCH(AO80,'Daten KEA'!$A$424:$ADO$424,0)-1)),0,OFFSET('Daten KEA'!$A$1,MATCH(BH$5,'Daten KEA'!$A:$A,0)-1,MATCH(AO80,'Daten KEA'!$A$424:$ADO$424,0)-1))-IF(ISERROR($AK80*INDEX('Energiefaktoren Ecoinvent'!$H:$H,MATCH('mobitool-Faktoren v2.0'!$AI80,'Energiefaktoren Ecoinvent'!$A:$A,0))),0,$AK80*INDEX('Energiefaktoren Ecoinvent'!$H:$H,MATCH('mobitool-Faktoren v2.0'!$AI80,'Energiefaktoren Ecoinvent'!$A:$A,0)))+IF(OR(AJ80="Benzin",AJ80="Diesel"),IF(ISERROR(OFFSET('Daten KEA'!$A$1,MATCH(BI$5,'Daten KEA'!$A:$A,0)-1,MATCH(AP80,'Daten KEA'!$A$424:$ADO$424,0)-1)),0,OFFSET('Daten KEA'!$A$1,MATCH(BI$5,'Daten KEA'!$A:$A,0)-1,MATCH(AP80,'Daten KEA'!$A$424:$ADO$424,0)-1))-IF(ISERROR($AL80*INDEX('Energiefaktoren Ecoinvent'!$H:$H,MATCH('mobitool-Faktoren v2.0'!$AJ80,'Energiefaktoren Ecoinvent'!$A:$A,0))),0,$AL80*INDEX('Energiefaktoren Ecoinvent'!$H:$H,MATCH('mobitool-Faktoren v2.0'!$AJ80,'Energiefaktoren Ecoinvent'!$A:$A,0))),0)</f>
        <v>0.96115727531553352</v>
      </c>
      <c r="BI80" s="306">
        <f ca="1">IF(OR(AJ80="Benzin",AJ80="Diesel"),0,IF(ISERROR(OFFSET('Daten KEA'!$A$1,MATCH(BI$5,'Daten KEA'!$A:$A,0)-1,MATCH(AP80,'Daten KEA'!$A$424:$ADO$424,0)-1)),0,OFFSET('Daten KEA'!$A$1,MATCH(BI$5,'Daten KEA'!$A:$A,0)-1,MATCH(AP80,'Daten KEA'!$A$424:$ADO$424,0)-1))-IF(ISERROR($AL80*INDEX('Energiefaktoren Ecoinvent'!$H:$H,MATCH('mobitool-Faktoren v2.0'!$AJ80,'Energiefaktoren Ecoinvent'!$A:$A,0))),0,$AL80*INDEX('Energiefaktoren Ecoinvent'!$H:$H,MATCH('mobitool-Faktoren v2.0'!$AJ80,'Energiefaktoren Ecoinvent'!$A:$A,0))))</f>
        <v>0</v>
      </c>
      <c r="BJ80" s="306">
        <f t="shared" ca="1" si="92"/>
        <v>3.5580822841336004</v>
      </c>
      <c r="BK80" s="306">
        <f ca="1">IF(ISERROR(OFFSET('Daten KEA'!$A$1,MATCH(BK$5,'Daten KEA'!$A:$A,0)-1,MATCH(AQ80,'Daten KEA'!$A$424:$ADO$424,0)-1)),0,OFFSET('Daten KEA'!$A$1,MATCH(BK$5,'Daten KEA'!$A:$A,0)-1,MATCH(AQ80,'Daten KEA'!$A$424:$ADO$424,0)-1))</f>
        <v>0.17402347469041698</v>
      </c>
      <c r="BL80" s="306">
        <f ca="1">IF(ISERROR(OFFSET('Daten KEA'!$A$1,MATCH(BL$5,'Daten KEA'!$A:$A,0)-1,MATCH(AR80,'Daten KEA'!$A$424:$ADO$424,0)-1)),0,OFFSET('Daten KEA'!$A$1,MATCH(BL$5,'Daten KEA'!$A:$A,0)-1,MATCH(AR80,'Daten KEA'!$A$424:$ADO$424,0)-1))</f>
        <v>0.90102851273710993</v>
      </c>
      <c r="BM80" s="306">
        <f ca="1">IF(ISERROR(OFFSET('Daten KEA'!$A$1,MATCH(BM$5,'Daten KEA'!$A:$A,0)-1,MATCH(AS80,'Daten KEA'!$A$424:$ADO$424,0)-1)),0,OFFSET('Daten KEA'!$A$1,MATCH(BM$5,'Daten KEA'!$A:$A,0)-1,MATCH(AS80,'Daten KEA'!$A$424:$ADO$424,0)-1))</f>
        <v>0.74057530956419004</v>
      </c>
      <c r="BN80" s="307">
        <f t="shared" ca="1" si="43"/>
        <v>5.3737095811253175</v>
      </c>
      <c r="BO80" s="306">
        <f ca="1">IF(ISERROR(OFFSET('Daten KEA'!$A$1,MATCH(BO$5,'Daten KEA'!$A:$A,0)-1,MATCH(AT80,'Daten KEA'!$A$424:$ADO$424,0)-1)),0,OFFSET('Daten KEA'!$A$1,MATCH(BO$5,'Daten KEA'!$A:$A,0)-1,MATCH(AT80,'Daten KEA'!$A$424:$ADO$424,0)-1))</f>
        <v>5.3737095381252997</v>
      </c>
      <c r="BP80" s="305">
        <f t="shared" ca="1" si="60"/>
        <v>0.99999999199807565</v>
      </c>
      <c r="BQ80" s="308">
        <f ca="1">IF(ISERROR(OFFSET('Daten GWP'!$A$1,MATCH(BQ$5,'Daten GWP'!$A:$A,0)-1,MATCH(AM80,'Daten GWP'!$A$424:$ADO$424,0)-1)),0,OFFSET('Daten GWP'!$A$1,MATCH(BQ$5,'Daten GWP'!$A:$A,0)-1,MATCH(AM80,'Daten GWP'!$A$424:$ADO$424,0)-1))*1000</f>
        <v>199.97787</v>
      </c>
      <c r="BR80" s="308">
        <f ca="1">IF(ISERROR(OFFSET('Daten GWP'!$A$1,MATCH(BR$5,'Daten GWP'!$A:$A,0)-1,MATCH(AN80,'Daten GWP'!$A$424:$ADO$424,0)-1)),0,OFFSET('Daten GWP'!$A$1,MATCH(BR$5,'Daten GWP'!$A:$A,0)-1,MATCH(AN80,'Daten GWP'!$A$424:$ADO$424,0)-1))*1000</f>
        <v>0</v>
      </c>
      <c r="BS80" s="308">
        <f ca="1">IF(ISERROR(OFFSET('Daten GWP'!$A$1,MATCH(BS$5,'Daten GWP'!$A:$A,0)-1,MATCH(AO80,'Daten GWP'!$A$424:$ADO$424,0)-1)),0,OFFSET('Daten GWP'!$A$1,MATCH(BS$5,'Daten GWP'!$A:$A,0)-1,MATCH(AO80,'Daten GWP'!$A$424:$ADO$424,0)-1))*1000</f>
        <v>52.377846999999996</v>
      </c>
      <c r="BT80" s="308">
        <f ca="1">IF(ISERROR(OFFSET('Daten GWP'!$A$1,MATCH(BT$5,'Daten GWP'!$A:$A,0)-1,MATCH(AP80,'Daten GWP'!$A$424:$ADO$424,0)-1)),0,OFFSET('Daten GWP'!$A$1,MATCH(BT$5,'Daten GWP'!$A:$A,0)-1,MATCH(AP80,'Daten GWP'!$A$424:$ADO$424,0)-1))*1000</f>
        <v>0</v>
      </c>
      <c r="BU80" s="308">
        <f t="shared" ca="1" si="61"/>
        <v>252.355717</v>
      </c>
      <c r="BV80" s="308">
        <f ca="1">IF(ISERROR(OFFSET('Daten GWP'!$A$1,MATCH(BV$5,'Daten GWP'!$A:$A,0)-1,MATCH(AQ80,'Daten GWP'!$A$424:$ADO$424,0)-1)),0,OFFSET('Daten GWP'!$A$1,MATCH(BV$5,'Daten GWP'!$A:$A,0)-1,MATCH(AQ80,'Daten GWP'!$A$424:$ADO$424,0)-1))*1000</f>
        <v>6.3462541999999997</v>
      </c>
      <c r="BW80" s="308">
        <f ca="1">IF(ISERROR(OFFSET('Daten GWP'!$A$1,MATCH(BW$5,'Daten GWP'!$A:$A,0)-1,MATCH(AR80,'Daten GWP'!$A$424:$ADO$424,0)-1)),0,OFFSET('Daten GWP'!$A$1,MATCH(BW$5,'Daten GWP'!$A:$A,0)-1,MATCH(AR80,'Daten GWP'!$A$424:$ADO$424,0)-1))*1000</f>
        <v>59.849042999999995</v>
      </c>
      <c r="BX80" s="308">
        <f ca="1">IF(ISERROR(OFFSET('Daten GWP'!$A$1,MATCH(BX$5,'Daten GWP'!$A:$A,0)-1,MATCH(AS80,'Daten GWP'!$A$424:$ADO$424,0)-1)),0,OFFSET('Daten GWP'!$A$1,MATCH(BX$5,'Daten GWP'!$A:$A,0)-1,MATCH(AS80,'Daten GWP'!$A$424:$ADO$424,0)-1))*1000</f>
        <v>14.259746</v>
      </c>
      <c r="BY80" s="309">
        <f t="shared" ca="1" si="44"/>
        <v>332.8107602</v>
      </c>
      <c r="BZ80" s="308">
        <f ca="1">IF(ISERROR(OFFSET('Daten GWP'!$A$1,MATCH(BZ$5,'Daten GWP'!$A:$A,0)-1,MATCH(AT80,'Daten GWP'!$A$424:$ADO$424,0)-1)),0,OFFSET('Daten GWP'!$A$1,MATCH(BZ$5,'Daten GWP'!$A:$A,0)-1,MATCH(AT80,'Daten GWP'!$A$424:$ADO$424,0)-1))*1000</f>
        <v>332.81076999999999</v>
      </c>
      <c r="CA80" s="305">
        <f t="shared" ca="1" si="62"/>
        <v>1.0000000294461633</v>
      </c>
      <c r="CB80" s="310">
        <f ca="1">IF(ISERROR(OFFSET('Daten Elementary'!$A$1,MATCH(CB$5,'Daten Elementary'!$A:$A,0)-1,MATCH(AM80,'Daten Elementary'!$A$424:$ADO$424,0)-1)),0,OFFSET('Daten Elementary'!$A$1,MATCH(CB$5,'Daten Elementary'!$A:$A,0)-1,MATCH(AM80,'Daten Elementary'!$A$424:$ADO$424,0)-1))*1000000</f>
        <v>24.604436999999997</v>
      </c>
      <c r="CC80" s="310">
        <f ca="1">IF(ISERROR(OFFSET('Daten Elementary'!$A$1,MATCH(CC$5,'Daten Elementary'!$A:$A,0)-1,MATCH(AN80,'Daten Elementary'!$A$424:$ADO$424,0)-1)),0,OFFSET('Daten Elementary'!$A$1,MATCH(CC$5,'Daten Elementary'!$A:$A,0)-1,MATCH(AN80,'Daten Elementary'!$A$424:$ADO$424,0)-1))*1000000</f>
        <v>0</v>
      </c>
      <c r="CD80" s="310">
        <f ca="1">IF(ISERROR(OFFSET('Daten Elementary'!$A$1,MATCH(CD$5,'Daten Elementary'!$A:$A,0)-1,MATCH(AO80,'Daten Elementary'!$A$424:$ADO$424,0)-1)),0,OFFSET('Daten Elementary'!$A$1,MATCH(CD$5,'Daten Elementary'!$A:$A,0)-1,MATCH(AO80,'Daten Elementary'!$A$424:$ADO$424,0)-1))*1000000</f>
        <v>19.088182</v>
      </c>
      <c r="CE80" s="310">
        <f ca="1">IF(ISERROR(OFFSET('Daten Elementary'!$A$1,MATCH(CE$5,'Daten Elementary'!$A:$A,0)-1,MATCH(AP80,'Daten Elementary'!$A$424:$ADO$424,0)-1)),0,OFFSET('Daten Elementary'!$A$1,MATCH(CE$5,'Daten Elementary'!$A:$A,0)-1,MATCH(AP80,'Daten Elementary'!$A$424:$ADO$424,0)-1))*1000000</f>
        <v>0</v>
      </c>
      <c r="CF80" s="310">
        <f t="shared" ca="1" si="63"/>
        <v>43.692618999999993</v>
      </c>
      <c r="CG80" s="310">
        <f ca="1">IF(ISERROR(OFFSET('Daten Elementary'!$A$1,MATCH(CG$5,'Daten Elementary'!$A:$A,0)-1,MATCH(AQ80,'Daten Elementary'!$A$424:$ADO$424,0)-1)),0,OFFSET('Daten Elementary'!$A$1,MATCH(CG$5,'Daten Elementary'!$A:$A,0)-1,MATCH(AQ80,'Daten Elementary'!$A$424:$ADO$424,0)-1))*1000000</f>
        <v>2.5013022999999999</v>
      </c>
      <c r="CH80" s="310">
        <f ca="1">IF(ISERROR(OFFSET('Daten Elementary'!$A$1,MATCH(CH$5,'Daten Elementary'!$A:$A,0)-1,MATCH(AR80,'Daten Elementary'!$A$424:$ADO$424,0)-1)),0,OFFSET('Daten Elementary'!$A$1,MATCH(CH$5,'Daten Elementary'!$A:$A,0)-1,MATCH(AR80,'Daten Elementary'!$A$424:$ADO$424,0)-1))*1000000</f>
        <v>55.066859000000001</v>
      </c>
      <c r="CI80" s="310">
        <f ca="1">IF(ISERROR(OFFSET('Daten Elementary'!$A$1,MATCH(CI$5,'Daten Elementary'!$A:$A,0)-1,MATCH(AS80,'Daten Elementary'!$A$424:$ADO$424,0)-1)),0,OFFSET('Daten Elementary'!$A$1,MATCH(CI$5,'Daten Elementary'!$A:$A,0)-1,MATCH(AS80,'Daten Elementary'!$A$424:$ADO$424,0)-1))*1000000</f>
        <v>12.215522</v>
      </c>
      <c r="CJ80" s="311">
        <f t="shared" ca="1" si="64"/>
        <v>113.47630229999999</v>
      </c>
      <c r="CK80" s="310">
        <f ca="1">IF(ISERROR(OFFSET('Daten Elementary'!$A$1,MATCH(CK$5,'Daten Elementary'!$A:$A,0)-1,MATCH($AT80,'Daten Elementary'!$A$424:$ADO$424,0)-1)),0,OFFSET('Daten Elementary'!$A$1,MATCH(CK$5,'Daten Elementary'!$A:$A,0)-1,MATCH($AT80,'Daten Elementary'!$A$424:$ADO$424,0)-1))*1000000</f>
        <v>113.47630000000001</v>
      </c>
      <c r="CL80" s="305">
        <f t="shared" ca="1" si="65"/>
        <v>0.99999997973145116</v>
      </c>
      <c r="CM80" s="312">
        <f ca="1">IF(ISERROR(OFFSET('Daten Elementary'!$A$1,MATCH(CM$5,'Daten Elementary'!$A:$A,0)-1,MATCH(AM80,'Daten Elementary'!$A$424:$ADO$424,0)-1)),0,OFFSET('Daten Elementary'!$A$1,MATCH(CM$5,'Daten Elementary'!$A:$A,0)-1,MATCH(AM80,'Daten Elementary'!$A$424:$ADO$424,0)-1))*1000000</f>
        <v>14.375042000000001</v>
      </c>
      <c r="CN80" s="312">
        <f ca="1">IF(ISERROR(OFFSET('Daten Elementary'!$A$1,MATCH(CN$5,'Daten Elementary'!$A:$A,0)-1,MATCH(AN80,'Daten Elementary'!$A$424:$ADO$424,0)-1)),0,OFFSET('Daten Elementary'!$A$1,MATCH(CN$5,'Daten Elementary'!$A:$A,0)-1,MATCH(AN80,'Daten Elementary'!$A$424:$ADO$424,0)-1))*1000000</f>
        <v>0</v>
      </c>
      <c r="CO80" s="312">
        <f ca="1">IF(ISERROR(OFFSET('Daten Elementary'!$A$1,MATCH(CO$5,'Daten Elementary'!$A:$A,0)-1,MATCH(AO80,'Daten Elementary'!$A$424:$ADO$424,0)-1)),0,OFFSET('Daten Elementary'!$A$1,MATCH(CO$5,'Daten Elementary'!$A:$A,0)-1,MATCH(AO80,'Daten Elementary'!$A$424:$ADO$424,0)-1))*1000000</f>
        <v>15.478637999999998</v>
      </c>
      <c r="CP80" s="312">
        <f ca="1">IF(ISERROR(OFFSET('Daten Elementary'!$A$1,MATCH(CP$5,'Daten Elementary'!$A:$A,0)-1,MATCH(AP80,'Daten Elementary'!$A$424:$ADO$424,0)-1)),0,OFFSET('Daten Elementary'!$A$1,MATCH(CP$5,'Daten Elementary'!$A:$A,0)-1,MATCH(AP80,'Daten Elementary'!$A$424:$ADO$424,0)-1))*1000000</f>
        <v>0</v>
      </c>
      <c r="CQ80" s="312">
        <f t="shared" ca="1" si="66"/>
        <v>29.853679999999997</v>
      </c>
      <c r="CR80" s="312">
        <f ca="1">IF(ISERROR(OFFSET('Daten Elementary'!$A$1,MATCH(CR$5,'Daten Elementary'!$A:$A,0)-1,MATCH(AQ80,'Daten Elementary'!$A$424:$ADO$424,0)-1)),0,OFFSET('Daten Elementary'!$A$1,MATCH(CR$5,'Daten Elementary'!$A:$A,0)-1,MATCH(AQ80,'Daten Elementary'!$A$424:$ADO$424,0)-1))*1000000</f>
        <v>1.6740094999999999</v>
      </c>
      <c r="CS80" s="312">
        <f ca="1">IF(ISERROR(OFFSET('Daten Elementary'!$A$1,MATCH(CS$5,'Daten Elementary'!$A:$A,0)-1,MATCH(AR80,'Daten Elementary'!$A$424:$ADO$424,0)-1)),0,OFFSET('Daten Elementary'!$A$1,MATCH(CS$5,'Daten Elementary'!$A:$A,0)-1,MATCH(AR80,'Daten Elementary'!$A$424:$ADO$424,0)-1))*1000000</f>
        <v>21.086728000000001</v>
      </c>
      <c r="CT80" s="312">
        <f ca="1">IF(ISERROR(OFFSET('Daten Elementary'!$A$1,MATCH(CT$5,'Daten Elementary'!$A:$A,0)-1,MATCH(AS80,'Daten Elementary'!$A$424:$ADO$424,0)-1)),0,OFFSET('Daten Elementary'!$A$1,MATCH(CT$5,'Daten Elementary'!$A:$A,0)-1,MATCH(AS80,'Daten Elementary'!$A$424:$ADO$424,0)-1))*1000000</f>
        <v>6.9014293999999996</v>
      </c>
      <c r="CU80" s="313">
        <f t="shared" ca="1" si="67"/>
        <v>59.5158469</v>
      </c>
      <c r="CV80" s="312">
        <f ca="1">IF(ISERROR(OFFSET('Daten Elementary'!$A$1,MATCH(CV$5,'Daten Elementary'!$A:$A,0)-1,MATCH($AT80,'Daten Elementary'!$A$424:$ADO$424,0)-1)),0,OFFSET('Daten Elementary'!$A$1,MATCH(CV$5,'Daten Elementary'!$A:$A,0)-1,MATCH($AT80,'Daten Elementary'!$A$424:$ADO$424,0)-1))*1000000</f>
        <v>59.515847000000001</v>
      </c>
      <c r="CW80" s="305">
        <f t="shared" ca="1" si="68"/>
        <v>1.0000000016802248</v>
      </c>
      <c r="CX80" s="314">
        <f ca="1">IF(ISERROR(OFFSET('Daten Elementary'!$A$1,MATCH(CX$5,'Daten Elementary'!$A:$A,0)-1,MATCH(AM80,'Daten Elementary'!$A$424:$ADO$424,0)-1)),0,OFFSET('Daten Elementary'!$A$1,MATCH(CX$5,'Daten Elementary'!$A:$A,0)-1,MATCH(AM80,'Daten Elementary'!$A$424:$ADO$424,0)-1))*1000000</f>
        <v>76.644323999999997</v>
      </c>
      <c r="CY80" s="314">
        <f ca="1">IF(ISERROR(OFFSET('Daten Elementary'!$A$1,MATCH(CY$5,'Daten Elementary'!$A:$A,0)-1,MATCH(AN80,'Daten Elementary'!$A$424:$ADO$424,0)-1)),0,OFFSET('Daten Elementary'!$A$1,MATCH(CY$5,'Daten Elementary'!$A:$A,0)-1,MATCH(AN80,'Daten Elementary'!$A$424:$ADO$424,0)-1))*1000000</f>
        <v>0</v>
      </c>
      <c r="CZ80" s="314">
        <f ca="1">IF(ISERROR(OFFSET('Daten Elementary'!$A$1,MATCH(CZ$5,'Daten Elementary'!$A:$A,0)-1,MATCH(AO80,'Daten Elementary'!$A$424:$ADO$424,0)-1)),0,OFFSET('Daten Elementary'!$A$1,MATCH(CZ$5,'Daten Elementary'!$A:$A,0)-1,MATCH(AO80,'Daten Elementary'!$A$424:$ADO$424,0)-1))*1000000</f>
        <v>174.94202000000001</v>
      </c>
      <c r="DA80" s="314">
        <f ca="1">IF(ISERROR(OFFSET('Daten Elementary'!$A$1,MATCH(DA$5,'Daten Elementary'!$A:$A,0)-1,MATCH(AP80,'Daten Elementary'!$A$424:$ADO$424,0)-1)),0,OFFSET('Daten Elementary'!$A$1,MATCH(DA$5,'Daten Elementary'!$A:$A,0)-1,MATCH(AP80,'Daten Elementary'!$A$424:$ADO$424,0)-1))*1000000</f>
        <v>0</v>
      </c>
      <c r="DB80" s="314">
        <f t="shared" ca="1" si="69"/>
        <v>251.586344</v>
      </c>
      <c r="DC80" s="314">
        <f ca="1">IF(ISERROR(OFFSET('Daten Elementary'!$A$1,MATCH(DC$5,'Daten Elementary'!$A:$A,0)-1,MATCH(AQ80,'Daten Elementary'!$A$424:$ADO$424,0)-1)),0,OFFSET('Daten Elementary'!$A$1,MATCH(DC$5,'Daten Elementary'!$A:$A,0)-1,MATCH(AQ80,'Daten Elementary'!$A$424:$ADO$424,0)-1))*1000000</f>
        <v>6.3375143999999999</v>
      </c>
      <c r="DD80" s="314">
        <f ca="1">IF(ISERROR(OFFSET('Daten Elementary'!$A$1,MATCH(DD$5,'Daten Elementary'!$A:$A,0)-1,MATCH(AR80,'Daten Elementary'!$A$424:$ADO$424,0)-1)),0,OFFSET('Daten Elementary'!$A$1,MATCH(DD$5,'Daten Elementary'!$A:$A,0)-1,MATCH(AR80,'Daten Elementary'!$A$424:$ADO$424,0)-1))*1000000</f>
        <v>91.159579000000008</v>
      </c>
      <c r="DE80" s="314">
        <f ca="1">IF(ISERROR(OFFSET('Daten Elementary'!$A$1,MATCH(DE$5,'Daten Elementary'!$A:$A,0)-1,MATCH(AS80,'Daten Elementary'!$A$424:$ADO$424,0)-1)),0,OFFSET('Daten Elementary'!$A$1,MATCH(DE$5,'Daten Elementary'!$A:$A,0)-1,MATCH(AS80,'Daten Elementary'!$A$424:$ADO$424,0)-1))*1000000</f>
        <v>54.800506999999996</v>
      </c>
      <c r="DF80" s="315">
        <f t="shared" ca="1" si="70"/>
        <v>403.88394439999996</v>
      </c>
      <c r="DG80" s="314">
        <f ca="1">IF(ISERROR(OFFSET('Daten Elementary'!$A$1,MATCH(DG$5,'Daten Elementary'!$A:$A,0)-1,MATCH($AT80,'Daten Elementary'!$A$424:$ADO$424,0)-1)),0,OFFSET('Daten Elementary'!$A$1,MATCH(DG$5,'Daten Elementary'!$A:$A,0)-1,MATCH($AT80,'Daten Elementary'!$A$424:$ADO$424,0)-1))*1000000</f>
        <v>403.88394</v>
      </c>
      <c r="DH80" s="305">
        <f t="shared" ca="1" si="71"/>
        <v>0.99999998910578147</v>
      </c>
      <c r="DI80" s="316">
        <f ca="1">IF(ISERROR(OFFSET('Daten Elementary'!$A$1,MATCH(DI$5,'Daten Elementary'!$A:$A,0)-1,MATCH(AM80,'Daten Elementary'!$A$424:$ADO$424,0)-1)),0,OFFSET('Daten Elementary'!$A$1,MATCH(DI$5,'Daten Elementary'!$A:$A,0)-1,MATCH(AM80,'Daten Elementary'!$A$424:$ADO$424,0)-1))*1000000</f>
        <v>54.828755999999998</v>
      </c>
      <c r="DJ80" s="316">
        <f ca="1">IF(ISERROR(OFFSET('Daten Elementary'!$A$1,MATCH(DJ$5,'Daten Elementary'!$A:$A,0)-1,MATCH(AN80,'Daten Elementary'!$A$424:$ADO$424,0)-1)),0,OFFSET('Daten Elementary'!$A$1,MATCH(DJ$5,'Daten Elementary'!$A:$A,0)-1,MATCH(AN80,'Daten Elementary'!$A$424:$ADO$424,0)-1))*1000000</f>
        <v>0</v>
      </c>
      <c r="DK80" s="316">
        <f ca="1">IF(ISERROR(OFFSET('Daten Elementary'!$A$1,MATCH(DK$5,'Daten Elementary'!$A:$A,0)-1,MATCH(AO80,'Daten Elementary'!$A$424:$ADO$424,0)-1)),0,OFFSET('Daten Elementary'!$A$1,MATCH(DK$5,'Daten Elementary'!$A:$A,0)-1,MATCH(AO80,'Daten Elementary'!$A$424:$ADO$424,0)-1))*1000000</f>
        <v>187.21834999999999</v>
      </c>
      <c r="DL80" s="316">
        <f ca="1">IF(ISERROR(OFFSET('Daten Elementary'!$A$1,MATCH(DL$5,'Daten Elementary'!$A:$A,0)-1,MATCH(AP80,'Daten Elementary'!$A$424:$ADO$424,0)-1)),0,OFFSET('Daten Elementary'!$A$1,MATCH(DL$5,'Daten Elementary'!$A:$A,0)-1,MATCH(AP80,'Daten Elementary'!$A$424:$ADO$424,0)-1))*1000000</f>
        <v>0</v>
      </c>
      <c r="DM80" s="316">
        <f t="shared" ca="1" si="72"/>
        <v>242.04710599999999</v>
      </c>
      <c r="DN80" s="316">
        <f ca="1">IF(ISERROR(OFFSET('Daten Elementary'!$A$1,MATCH(DN$5,'Daten Elementary'!$A:$A,0)-1,MATCH(AQ80,'Daten Elementary'!$A$424:$ADO$424,0)-1)),0,OFFSET('Daten Elementary'!$A$1,MATCH(DN$5,'Daten Elementary'!$A:$A,0)-1,MATCH(AQ80,'Daten Elementary'!$A$424:$ADO$424,0)-1))*1000000</f>
        <v>11.556849999999999</v>
      </c>
      <c r="DO80" s="316">
        <f ca="1">IF(ISERROR(OFFSET('Daten Elementary'!$A$1,MATCH(DO$5,'Daten Elementary'!$A:$A,0)-1,MATCH(AR80,'Daten Elementary'!$A$424:$ADO$424,0)-1)),0,OFFSET('Daten Elementary'!$A$1,MATCH(DO$5,'Daten Elementary'!$A:$A,0)-1,MATCH(AR80,'Daten Elementary'!$A$424:$ADO$424,0)-1))*1000000</f>
        <v>107.77606</v>
      </c>
      <c r="DP80" s="316">
        <f ca="1">IF(ISERROR(OFFSET('Daten Elementary'!$A$1,MATCH(DP$5,'Daten Elementary'!$A:$A,0)-1,MATCH(AS80,'Daten Elementary'!$A$424:$ADO$424,0)-1)),0,OFFSET('Daten Elementary'!$A$1,MATCH(DP$5,'Daten Elementary'!$A:$A,0)-1,MATCH(AS80,'Daten Elementary'!$A$424:$ADO$424,0)-1))*1000000</f>
        <v>61.879508999999992</v>
      </c>
      <c r="DQ80" s="317">
        <f t="shared" ca="1" si="73"/>
        <v>423.25952499999994</v>
      </c>
      <c r="DR80" s="316">
        <f ca="1">IF(ISERROR(OFFSET('Daten Elementary'!$A$1,MATCH(DR$5,'Daten Elementary'!$A:$A,0)-1,MATCH($AT80,'Daten Elementary'!$A$424:$ADO$424,0)-1)),0,OFFSET('Daten Elementary'!$A$1,MATCH(DR$5,'Daten Elementary'!$A:$A,0)-1,MATCH($AT80,'Daten Elementary'!$A$424:$ADO$424,0)-1))*1000000</f>
        <v>423.25951999999995</v>
      </c>
      <c r="DS80" s="305">
        <f t="shared" ca="1" si="74"/>
        <v>0.99999998818691682</v>
      </c>
      <c r="DT80" s="318">
        <f ca="1">IF(ISERROR(OFFSET('Daten UBP13'!$A$1,MATCH(DT$5,'Daten UBP13'!$A:$A,0)-1,MATCH(AM80,'Daten UBP13'!$A$424:$AEG$424,0)-1)),0,OFFSET('Daten UBP13'!$A$1,MATCH(DT$5,'Daten UBP13'!$A:$A,0)-1,MATCH(AM80,'Daten UBP13'!$A$424:$AEG$424,0)-1))</f>
        <v>132.22271000000001</v>
      </c>
      <c r="DU80" s="318">
        <f ca="1">IF(ISERROR(OFFSET('Daten UBP13'!$A$1,MATCH(DU$5,'Daten UBP13'!$A:$A,0)-1,MATCH(AN80,'Daten UBP13'!$A$424:$AEG$424,0)-1)),0,OFFSET('Daten UBP13'!$A$1,MATCH(DU$5,'Daten UBP13'!$A:$A,0)-1,MATCH(AN80,'Daten UBP13'!$A$424:$AEG$424,0)-1))</f>
        <v>0</v>
      </c>
      <c r="DV80" s="318">
        <f ca="1">IF(ISERROR(OFFSET('Daten UBP13'!$A$1,MATCH(DV$5,'Daten UBP13'!$A:$A,0)-1,MATCH(AO80,'Daten UBP13'!$A$424:$AEG$424,0)-1)),0,OFFSET('Daten UBP13'!$A$1,MATCH(DV$5,'Daten UBP13'!$A:$A,0)-1,MATCH(AO80,'Daten UBP13'!$A$424:$AEG$424,0)-1))</f>
        <v>95.743065000000001</v>
      </c>
      <c r="DW80" s="318">
        <f ca="1">IF(ISERROR(OFFSET('Daten UBP13'!$A$1,MATCH(DW$5,'Daten UBP13'!$A:$A,0)-1,MATCH(AP80,'Daten UBP13'!$A$424:$AEG$424,0)-1)),0,OFFSET('Daten UBP13'!$A$1,MATCH(DW$5,'Daten UBP13'!$A:$A,0)-1,MATCH(AP80,'Daten UBP13'!$A$424:$AEG$424,0)-1))</f>
        <v>0</v>
      </c>
      <c r="DX80" s="318">
        <f t="shared" ca="1" si="75"/>
        <v>227.96577500000001</v>
      </c>
      <c r="DY80" s="318">
        <f ca="1">IF(ISERROR(OFFSET('Daten UBP13'!$A$1,MATCH(DY$5,'Daten UBP13'!$A:$A,0)-1,MATCH(AQ80,'Daten UBP13'!$A$424:$AEG$424,0)-1)),0,OFFSET('Daten UBP13'!$A$1,MATCH(DY$5,'Daten UBP13'!$A:$A,0)-1,MATCH(AQ80,'Daten UBP13'!$A$424:$AEG$424,0)-1))</f>
        <v>9.2960486000000007</v>
      </c>
      <c r="DZ80" s="318">
        <f ca="1">IF(ISERROR(OFFSET('Daten UBP13'!$A$1,MATCH(DZ$5,'Daten UBP13'!$A:$A,0)-1,MATCH(AR80,'Daten UBP13'!$A$424:$AEG$424,0)-1)),0,OFFSET('Daten UBP13'!$A$1,MATCH(DZ$5,'Daten UBP13'!$A:$A,0)-1,MATCH(AR80,'Daten UBP13'!$A$424:$AEG$424,0)-1))</f>
        <v>106.19023</v>
      </c>
      <c r="EA80" s="318">
        <f ca="1">IF(ISERROR(OFFSET('Daten UBP13'!$A$1,MATCH(EA$5,'Daten UBP13'!$A:$A,0)-1,MATCH(AS80,'Daten UBP13'!$A$424:$AEG$424,0)-1)),0,OFFSET('Daten UBP13'!$A$1,MATCH(EA$5,'Daten UBP13'!$A:$A,0)-1,MATCH(AS80,'Daten UBP13'!$A$424:$AEG$424,0)-1))</f>
        <v>37.409247000000001</v>
      </c>
      <c r="EB80" s="319">
        <f t="shared" ca="1" si="76"/>
        <v>380.86130059999999</v>
      </c>
      <c r="EC80" s="318">
        <f ca="1">IF(ISERROR(OFFSET('Daten UBP13'!$A$1,MATCH(EC$5,'Daten UBP13'!$A:$A,0)-1,MATCH(AT80,'Daten UBP13'!$A$424:$AEG$424,0)-1)),0,OFFSET('Daten UBP13'!$A$1,MATCH(EC$5,'Daten UBP13'!$A:$A,0)-1,MATCH(AT80,'Daten UBP13'!$A$424:$AEG$424,0)-1))</f>
        <v>380.86130000000003</v>
      </c>
      <c r="ED80" s="305">
        <f t="shared" ca="1" si="77"/>
        <v>0.99999999842462339</v>
      </c>
      <c r="EE80" s="320">
        <f ca="1">IF(ISERROR(OFFSET('Daten ReCiPe'!$A$1,MATCH(EE$5,'Daten ReCiPe'!$A:$A,0)-1,MATCH(AM80,'Daten ReCiPe'!$A$424:$ADO$424,0)-1)),0,OFFSET('Daten ReCiPe'!$A$1,MATCH(EE$5,'Daten ReCiPe'!$A:$A,0)-1,MATCH(AM80,'Daten ReCiPe'!$A$424:$ADO$424,0)-1))*1000</f>
        <v>9.4537046</v>
      </c>
      <c r="EF80" s="320">
        <f ca="1">IF(ISERROR(OFFSET('Daten ReCiPe'!$A$1,MATCH(EF$5,'Daten ReCiPe'!$A:$A,0)-1,MATCH(AN80,'Daten ReCiPe'!$A$424:$ADO$424,0)-1)),0,OFFSET('Daten ReCiPe'!$A$1,MATCH(EF$5,'Daten ReCiPe'!$A:$A,0)-1,MATCH(AN80,'Daten ReCiPe'!$A$424:$ADO$424,0)-1))*1000</f>
        <v>0</v>
      </c>
      <c r="EG80" s="320">
        <f ca="1">IF(ISERROR(OFFSET('Daten ReCiPe'!$A$1,MATCH(EG$5,'Daten ReCiPe'!$A:$A,0)-1,MATCH(AO80,'Daten ReCiPe'!$A$424:$ADO$424,0)-1)),0,OFFSET('Daten ReCiPe'!$A$1,MATCH(EG$5,'Daten ReCiPe'!$A:$A,0)-1,MATCH(AO80,'Daten ReCiPe'!$A$424:$ADO$424,0)-1))*1000</f>
        <v>14.376879000000001</v>
      </c>
      <c r="EH80" s="320">
        <f ca="1">IF(ISERROR(OFFSET('Daten ReCiPe'!$A$1,MATCH(EH$5,'Daten ReCiPe'!$A:$A,0)-1,MATCH(AP80,'Daten ReCiPe'!$A$424:$ADO$424,0)-1)),0,OFFSET('Daten ReCiPe'!$A$1,MATCH(EH$5,'Daten ReCiPe'!$A:$A,0)-1,MATCH(AP80,'Daten ReCiPe'!$A$424:$ADO$424,0)-1))*1000</f>
        <v>0</v>
      </c>
      <c r="EI80" s="320">
        <f t="shared" ca="1" si="78"/>
        <v>23.830583600000001</v>
      </c>
      <c r="EJ80" s="320">
        <f ca="1">IF(ISERROR(OFFSET('Daten ReCiPe'!$A$1,MATCH(EJ$5,'Daten ReCiPe'!$A:$A,0)-1,MATCH(AQ80,'Daten ReCiPe'!$A$424:$ADO$424,0)-1)),0,OFFSET('Daten ReCiPe'!$A$1,MATCH(EJ$5,'Daten ReCiPe'!$A:$A,0)-1,MATCH(AQ80,'Daten ReCiPe'!$A$424:$ADO$424,0)-1))*1000</f>
        <v>0.85166945999999999</v>
      </c>
      <c r="EK80" s="320">
        <f ca="1">IF(ISERROR(OFFSET('Daten ReCiPe'!$A$1,MATCH(EK$5,'Daten ReCiPe'!$A:$A,0)-1,MATCH(AR80,'Daten ReCiPe'!$A$424:$ADO$424,0)-1)),0,OFFSET('Daten ReCiPe'!$A$1,MATCH(EK$5,'Daten ReCiPe'!$A:$A,0)-1,MATCH(AR80,'Daten ReCiPe'!$A$424:$ADO$424,0)-1))*1000</f>
        <v>7.4975969999999998</v>
      </c>
      <c r="EL80" s="320">
        <f ca="1">IF(ISERROR(OFFSET('Daten ReCiPe'!$A$1,MATCH(EL$5,'Daten ReCiPe'!$A:$A,0)-1,MATCH(AS80,'Daten ReCiPe'!$A$424:$ADO$424,0)-1)),0,OFFSET('Daten ReCiPe'!$A$1,MATCH(EL$5,'Daten ReCiPe'!$A:$A,0)-1,MATCH(AS80,'Daten ReCiPe'!$A$424:$ADO$424,0)-1))*1000</f>
        <v>1.9987201999999999</v>
      </c>
      <c r="EM80" s="321">
        <f t="shared" ca="1" si="79"/>
        <v>34.178570260000001</v>
      </c>
      <c r="EN80" s="320">
        <f ca="1">IF(ISERROR(OFFSET('Daten ReCiPe'!$A$1,MATCH(EN$5,'Daten ReCiPe'!$A:$A,0)-1,MATCH(AT80,'Daten ReCiPe'!$A$424:$ADO$424,0)-1)),0,OFFSET('Daten ReCiPe'!$A$1,MATCH(EN$5,'Daten ReCiPe'!$A:$A,0)-1,MATCH(AT80,'Daten ReCiPe'!$A$424:$ADO$424,0)-1))*1000</f>
        <v>34.178570000000001</v>
      </c>
      <c r="EO80" s="305">
        <f t="shared" ca="1" si="80"/>
        <v>0.99999999239289417</v>
      </c>
      <c r="EP80" s="322">
        <f ca="1">IF(ISERROR(OFFSET('Daten Elementary'!$A$1,MATCH(EP$5,'Daten Elementary'!$A:$A,0)-1,MATCH(AM80,'Daten Elementary'!$A$424:$ADO$424,0)-1)),0,OFFSET('Daten Elementary'!$A$1,MATCH(EP$5,'Daten Elementary'!$A:$A,0)-1,MATCH(AM80,'Daten Elementary'!$A$424:$ADO$424,0)-1))*1000000</f>
        <v>1.1831238000000002</v>
      </c>
      <c r="EQ80" s="322">
        <f ca="1">IF(ISERROR(OFFSET('Daten Elementary'!$A$1,MATCH(EQ$5,'Daten Elementary'!$A:$A,0)-1,MATCH(AN80,'Daten Elementary'!$A$424:$ADO$424,0)-1)),0,OFFSET('Daten Elementary'!$A$1,MATCH(EQ$5,'Daten Elementary'!$A:$A,0)-1,MATCH(AN80,'Daten Elementary'!$A$424:$ADO$424,0)-1))*1000000</f>
        <v>0</v>
      </c>
      <c r="ER80" s="322">
        <f ca="1">IF(ISERROR(OFFSET('Daten Elementary'!$A$1,MATCH(ER$5,'Daten Elementary'!$A:$A,0)-1,MATCH(AO80,'Daten Elementary'!$A$424:$ADO$424,0)-1)),0,OFFSET('Daten Elementary'!$A$1,MATCH(ER$5,'Daten Elementary'!$A:$A,0)-1,MATCH(AO80,'Daten Elementary'!$A$424:$ADO$424,0)-1))*1000000</f>
        <v>460.24538000000001</v>
      </c>
      <c r="ES80" s="322">
        <f ca="1">IF(ISERROR(OFFSET('Daten Elementary'!$A$1,MATCH(ES$5,'Daten Elementary'!$A:$A,0)-1,MATCH(AP80,'Daten Elementary'!$A$424:$ADO$424,0)-1)),0,OFFSET('Daten Elementary'!$A$1,MATCH(ES$5,'Daten Elementary'!$A:$A,0)-1,MATCH(AP80,'Daten Elementary'!$A$424:$ADO$424,0)-1))*1000000</f>
        <v>0</v>
      </c>
      <c r="ET80" s="322">
        <f t="shared" ca="1" si="81"/>
        <v>461.42850379999999</v>
      </c>
      <c r="EU80" s="322">
        <f ca="1">IF(ISERROR(OFFSET('Daten Elementary'!$A$1,MATCH(EU$5,'Daten Elementary'!$A:$A,0)-1,MATCH(AQ80,'Daten Elementary'!$A$424:$ADO$424,0)-1)),0,OFFSET('Daten Elementary'!$A$1,MATCH(EU$5,'Daten Elementary'!$A:$A,0)-1,MATCH(AQ80,'Daten Elementary'!$A$424:$ADO$424,0)-1))*1000000</f>
        <v>19.494288000000001</v>
      </c>
      <c r="EV80" s="322">
        <f ca="1">IF(ISERROR(OFFSET('Daten Elementary'!$A$1,MATCH(EV$5,'Daten Elementary'!$A:$A,0)-1,MATCH(AR80,'Daten Elementary'!$A$424:$ADO$424,0)-1)),0,OFFSET('Daten Elementary'!$A$1,MATCH(EV$5,'Daten Elementary'!$A:$A,0)-1,MATCH(AR80,'Daten Elementary'!$A$424:$ADO$424,0)-1))*1000000</f>
        <v>201.88684999999998</v>
      </c>
      <c r="EW80" s="322">
        <f ca="1">IF(ISERROR(OFFSET('Daten Elementary'!$A$1,MATCH(EW$5,'Daten Elementary'!$A:$A,0)-1,MATCH(AS80,'Daten Elementary'!$A$424:$ADO$424,0)-1)),0,OFFSET('Daten Elementary'!$A$1,MATCH(EW$5,'Daten Elementary'!$A:$A,0)-1,MATCH(AS80,'Daten Elementary'!$A$424:$ADO$424,0)-1))*1000000</f>
        <v>33.912348000000001</v>
      </c>
      <c r="EX80" s="323">
        <f t="shared" ca="1" si="82"/>
        <v>716.72198979999996</v>
      </c>
      <c r="EY80" s="322">
        <f ca="1">IF(ISERROR(OFFSET('Daten Elementary'!$A$1,MATCH(EY$5,'Daten Elementary'!$A:$A,0)-1,MATCH($AT80,'Daten Elementary'!$A$424:$ADO$424,0)-1)),0,OFFSET('Daten Elementary'!$A$1,MATCH(EY$5,'Daten Elementary'!$A:$A,0)-1,MATCH($AT80,'Daten Elementary'!$A$424:$ADO$424,0)-1))*1000000</f>
        <v>716.72199000000001</v>
      </c>
      <c r="EZ80" s="305">
        <f t="shared" ca="1" si="83"/>
        <v>1.0000000002790483</v>
      </c>
      <c r="FA80" s="314">
        <f ca="1">IF(ISERROR(OFFSET('Daten Elementary'!$A$1,MATCH(FA$5,'Daten Elementary'!$A:$A,0)-1,MATCH(AM80,'Daten Elementary'!$A$424:$ADO$424,0)-1)),0,OFFSET('Daten Elementary'!$A$1,MATCH(FA$5,'Daten Elementary'!$A:$A,0)-1,MATCH(AM80,'Daten Elementary'!$A$424:$ADO$424,0)-1))*1000</f>
        <v>191.5675</v>
      </c>
      <c r="FB80" s="314">
        <f ca="1">IF(ISERROR(OFFSET('Daten Elementary'!$A$1,MATCH(FB$5,'Daten Elementary'!$A:$A,0)-1,MATCH(AN80,'Daten Elementary'!$A$424:$ADO$424,0)-1)),0,OFFSET('Daten Elementary'!$A$1,MATCH(FB$5,'Daten Elementary'!$A:$A,0)-1,MATCH(AN80,'Daten Elementary'!$A$424:$ADO$424,0)-1))*1000</f>
        <v>0</v>
      </c>
      <c r="FC80" s="314">
        <f ca="1">IF(ISERROR(OFFSET('Daten Elementary'!$A$1,MATCH(FC$5,'Daten Elementary'!$A:$A,0)-1,MATCH(AO80,'Daten Elementary'!$A$424:$ADO$424,0)-1)),0,OFFSET('Daten Elementary'!$A$1,MATCH(FC$5,'Daten Elementary'!$A:$A,0)-1,MATCH(AO80,'Daten Elementary'!$A$424:$ADO$424,0)-1))*1000</f>
        <v>44.572764999999997</v>
      </c>
      <c r="FD80" s="314">
        <f ca="1">IF(ISERROR(OFFSET('Daten Elementary'!$A$1,MATCH(FD$5,'Daten Elementary'!$A:$A,0)-1,MATCH(AP80,'Daten Elementary'!$A$424:$ADO$424,0)-1)),0,OFFSET('Daten Elementary'!$A$1,MATCH(FD$5,'Daten Elementary'!$A:$A,0)-1,MATCH(AP80,'Daten Elementary'!$A$424:$ADO$424,0)-1))*1000</f>
        <v>0</v>
      </c>
      <c r="FE80" s="314">
        <f t="shared" ca="1" si="84"/>
        <v>236.140265</v>
      </c>
      <c r="FF80" s="314">
        <f ca="1">IF(ISERROR(OFFSET('Daten Elementary'!$A$1,MATCH(FF$5,'Daten Elementary'!$A:$A,0)-1,MATCH(AQ80,'Daten Elementary'!$A$424:$ADO$424,0)-1)),0,OFFSET('Daten Elementary'!$A$1,MATCH(FF$5,'Daten Elementary'!$A:$A,0)-1,MATCH(AQ80,'Daten Elementary'!$A$424:$ADO$424,0)-1))*1000</f>
        <v>5.6960426999999996</v>
      </c>
      <c r="FG80" s="314">
        <f ca="1">IF(ISERROR(OFFSET('Daten Elementary'!$A$1,MATCH(FG$5,'Daten Elementary'!$A:$A,0)-1,MATCH(AR80,'Daten Elementary'!$A$424:$ADO$424,0)-1)),0,OFFSET('Daten Elementary'!$A$1,MATCH(FG$5,'Daten Elementary'!$A:$A,0)-1,MATCH(AR80,'Daten Elementary'!$A$424:$ADO$424,0)-1))*1000</f>
        <v>53.635728</v>
      </c>
      <c r="FH80" s="314">
        <f ca="1">IF(ISERROR(OFFSET('Daten Elementary'!$A$1,MATCH(FH$5,'Daten Elementary'!$A:$A,0)-1,MATCH(AS80,'Daten Elementary'!$A$424:$ADO$424,0)-1)),0,OFFSET('Daten Elementary'!$A$1,MATCH(FH$5,'Daten Elementary'!$A:$A,0)-1,MATCH(AS80,'Daten Elementary'!$A$424:$ADO$424,0)-1))*1000</f>
        <v>12.826601</v>
      </c>
      <c r="FI80" s="315">
        <f t="shared" ca="1" si="85"/>
        <v>308.29863669999997</v>
      </c>
      <c r="FJ80" s="314">
        <f ca="1">IF(ISERROR(OFFSET('Daten Elementary'!$A$1,MATCH(FJ$5,'Daten Elementary'!$A:$A,0)-1,MATCH($AT80,'Daten Elementary'!$A$424:$ADO$424,0)-1)),0,OFFSET('Daten Elementary'!$A$1,MATCH(FJ$5,'Daten Elementary'!$A:$A,0)-1,MATCH($AT80,'Daten Elementary'!$A$424:$ADO$424,0)-1))*1000</f>
        <v>308.29864000000003</v>
      </c>
      <c r="FK80" s="305">
        <f t="shared" ca="1" si="86"/>
        <v>1.0000000107039073</v>
      </c>
      <c r="FL80" s="314">
        <f ca="1">IF(ISERROR(OFFSET('Daten Elementary'!$A$1,MATCH(FL$5,'Daten Elementary'!$A:$A,0)-1,MATCH(AM80,'Daten Elementary'!$A$424:$ADO$424,0)-1)),0,OFFSET('Daten Elementary'!$A$1,MATCH(FL$5,'Daten Elementary'!$A:$A,0)-1,MATCH(AM80,'Daten Elementary'!$A$424:$ADO$424,0)-1))</f>
        <v>0</v>
      </c>
      <c r="FM80" s="314">
        <f ca="1">IF(ISERROR(OFFSET('Daten Elementary'!$A$1,MATCH(FM$5,'Daten Elementary'!$A:$A,0)-1,MATCH(AN80,'Daten Elementary'!$A$424:$ADO$424,0)-1)),0,OFFSET('Daten Elementary'!$A$1,MATCH(FM$5,'Daten Elementary'!$A:$A,0)-1,MATCH(AN80,'Daten Elementary'!$A$424:$ADO$424,0)-1))</f>
        <v>0</v>
      </c>
      <c r="FN80" s="314">
        <f ca="1">IF(ISERROR(OFFSET('Daten Elementary'!$A$1,MATCH(FN$5,'Daten Elementary'!$A:$A,0)-1,MATCH(AO80,'Daten Elementary'!$A$424:$ADO$424,0)-1)),0,OFFSET('Daten Elementary'!$A$1,MATCH(FN$5,'Daten Elementary'!$A:$A,0)-1,MATCH(AO80,'Daten Elementary'!$A$424:$ADO$424,0)-1))</f>
        <v>0</v>
      </c>
      <c r="FO80" s="314">
        <f ca="1">IF(ISERROR(OFFSET('Daten Elementary'!$A$1,MATCH(FO$5,'Daten Elementary'!$A:$A,0)-1,MATCH(AP80,'Daten Elementary'!$A$424:$ADO$424,0)-1)),0,OFFSET('Daten Elementary'!$A$1,MATCH(FO$5,'Daten Elementary'!$A:$A,0)-1,MATCH(AP80,'Daten Elementary'!$A$424:$ADO$424,0)-1))</f>
        <v>0</v>
      </c>
      <c r="FP80" s="314">
        <f t="shared" ca="1" si="87"/>
        <v>0</v>
      </c>
      <c r="FQ80" s="314">
        <f ca="1">IF(ISERROR(OFFSET('Daten Elementary'!$A$1,MATCH(FQ$5,'Daten Elementary'!$A:$A,0)-1,MATCH(AQ80,'Daten Elementary'!$A$424:$ADO$424,0)-1)),0,OFFSET('Daten Elementary'!$A$1,MATCH(FQ$5,'Daten Elementary'!$A:$A,0)-1,MATCH(AQ80,'Daten Elementary'!$A$424:$ADO$424,0)-1))</f>
        <v>0</v>
      </c>
      <c r="FR80" s="314">
        <f ca="1">IF(ISERROR(OFFSET('Daten Elementary'!$A$1,MATCH(FR$5,'Daten Elementary'!$A:$A,0)-1,MATCH(AR80,'Daten Elementary'!$A$424:$ADO$424,0)-1)),0,OFFSET('Daten Elementary'!$A$1,MATCH(FR$5,'Daten Elementary'!$A:$A,0)-1,MATCH(AR80,'Daten Elementary'!$A$424:$ADO$424,0)-1))</f>
        <v>0</v>
      </c>
      <c r="FS80" s="314">
        <f ca="1">IF(ISERROR(OFFSET('Daten Elementary'!$A$1,MATCH(FS$5,'Daten Elementary'!$A:$A,0)-1,MATCH(AS80,'Daten Elementary'!$A$424:$ADO$424,0)-1)),0,OFFSET('Daten Elementary'!$A$1,MATCH(FS$5,'Daten Elementary'!$A:$A,0)-1,MATCH(AS80,'Daten Elementary'!$A$424:$ADO$424,0)-1))</f>
        <v>0</v>
      </c>
      <c r="FT80" s="315">
        <f t="shared" ca="1" si="88"/>
        <v>0</v>
      </c>
      <c r="FU80" s="314">
        <f ca="1">IF(ISERROR(OFFSET('Daten Elementary'!$A$1,MATCH(FU$5,'Daten Elementary'!$A:$A,0)-1,MATCH($AT80,'Daten Elementary'!$A$424:$ADO$424,0)-1)),0,OFFSET('Daten Elementary'!$A$1,MATCH(FU$5,'Daten Elementary'!$A:$A,0)-1,MATCH($AT80,'Daten Elementary'!$A$424:$ADO$424,0)-1))</f>
        <v>0</v>
      </c>
      <c r="FV80" s="305">
        <f t="shared" ca="1" si="89"/>
        <v>0</v>
      </c>
      <c r="FW80" s="324"/>
      <c r="FX80" s="231" t="str">
        <f t="shared" si="90"/>
        <v>Personenwagen, Benzin (durchschnittliche Flotte)</v>
      </c>
      <c r="FY80" s="231" t="str">
        <f t="shared" si="55"/>
        <v>Personenwagen</v>
      </c>
      <c r="FZ80" s="231" t="str">
        <f t="shared" si="56"/>
        <v>, Benzin</v>
      </c>
      <c r="GA80" s="231" t="str">
        <f t="shared" si="57"/>
        <v xml:space="preserve"> (durchschnittliche Flotte)</v>
      </c>
      <c r="GB80" s="231"/>
    </row>
    <row r="81" spans="1:184" ht="16.5" hidden="1" customHeight="1" outlineLevel="1">
      <c r="A81" s="364"/>
      <c r="B81" s="376"/>
      <c r="C81" s="359" t="s">
        <v>385</v>
      </c>
      <c r="D81" s="359" t="s">
        <v>34</v>
      </c>
      <c r="E81" s="363" t="s">
        <v>25</v>
      </c>
      <c r="F81" s="102">
        <v>1.6</v>
      </c>
      <c r="G81" s="33">
        <v>5</v>
      </c>
      <c r="H81" s="91">
        <f t="shared" si="91"/>
        <v>0.32</v>
      </c>
      <c r="I81" s="99">
        <v>9.6519319227994469</v>
      </c>
      <c r="J81" s="189"/>
      <c r="K81" s="100">
        <v>1380</v>
      </c>
      <c r="L81" s="86"/>
      <c r="M81" s="86"/>
      <c r="N81" s="38" t="s">
        <v>99</v>
      </c>
      <c r="O81" s="6">
        <f ca="1">(IF(ISERROR(INDEX(INDIRECT($D$268),MATCH($AM81,$AM$4:$AM$275,0),MATCH(O$304,INDIRECT($E$268),0))*$I81/$AD81),0,INDEX(INDIRECT($D$268),MATCH($AM81,$AM$4:$AM$275,0),MATCH(O$304,INDIRECT($E$268),0))*$I81/$AD81)+IF(ISERROR(INDEX(INDIRECT($D$268),MATCH($AN81,$AN$4:$AN$275,0),MATCH(O$305,INDIRECT($E$268),0))*$J81/$AE81),0,INDEX(INDIRECT($D$268),MATCH($AN81,$AN$4:$AN$275,0),MATCH(O$305,INDIRECT($E$268),0))*$J81/$AE81))*$AC81/$F81</f>
        <v>148.23544959355658</v>
      </c>
      <c r="P81" s="6">
        <f ca="1">(IF(ISERROR(INDEX(INDIRECT($D$268),MATCH($AO81,$AO$4:$AO$275,0),MATCH(P$304,INDIRECT($E$268),0))*$I81/$AD81),0,INDEX(INDIRECT($D$268),MATCH($AO81,$AO$4:$AO$275,0),MATCH(P$304,INDIRECT($E$268),0))*$I81/$AD81)+IF(ISERROR(INDEX(INDIRECT($D$268),MATCH($AP81,$AP$4:$AP$275,0),MATCH(P$305,INDIRECT($E$268),0))*$J81/$AE81),0,INDEX(INDIRECT($D$268),MATCH($AP81,$AP$4:$AP$275,0),MATCH(P$305,INDIRECT($E$268),0))*$J81/$AE81))*$AC81/$F81</f>
        <v>38.781982276095334</v>
      </c>
      <c r="Q81" s="6">
        <f ca="1">INDEX(INDIRECT($D$268),MATCH($AQ81,$AQ$4:$AQ$284,0),MATCH(Q$4,INDIRECT($E$268),0))*$K81*$AC81/$F81/$AF81</f>
        <v>3.4661417414062496</v>
      </c>
      <c r="R81" s="6">
        <f ca="1">INDEX(INDIRECT($D$268),MATCH($AR81,$AR$4:$AR$284,0),MATCH(R$4,INDIRECT($E$268),0))*$K81*$AC81/$F81/$AF81</f>
        <v>32.685303234374999</v>
      </c>
      <c r="S81" s="6">
        <f ca="1">INDEX(INDIRECT($D$268),MATCH($AS81,$AS$4:$AS$284,0),MATCH(S$4,INDIRECT($E$268),0))*$K81*$AC81/$F81/$AF81</f>
        <v>7.7403655546874992</v>
      </c>
      <c r="T81" s="7">
        <f t="shared" ca="1" si="53"/>
        <v>230.90924240012066</v>
      </c>
      <c r="U81" s="6">
        <f>IF($B$268=6,(IF(OR(AJ81="Benzin",AJ81="Diesel"),$AK81*INDEX('DIN EN 16258'!$I:$I,MATCH('mobitool-Faktoren v2.0'!$AI81,'DIN EN 16258'!$A:$A,0))*$I81/$AD81+$AL81*INDEX('DIN EN 16258'!$I:$I,MATCH('mobitool-Faktoren v2.0'!$AJ81,'DIN EN 16258'!$A:$A,0))*$I81/$AD81,IF(ISERROR($AK81*INDEX('DIN EN 16258'!$I:$I,MATCH('mobitool-Faktoren v2.0'!$AI81,'DIN EN 16258'!$A:$A,0))*$I81/$AD81),0,$AK81*INDEX('DIN EN 16258'!$I:$I,MATCH('mobitool-Faktoren v2.0'!$AI81,'DIN EN 16258'!$A:$A,0))*$I81/$AD81)+IF(ISERROR($AL81*INDEX('DIN EN 16258'!$I:$I,MATCH('mobitool-Faktoren v2.0'!$AJ81,'DIN EN 16258'!$A:$A,0))*$J81/$AE81),0,$AL81*INDEX('DIN EN 16258'!$I:$I,MATCH('mobitool-Faktoren v2.0'!$AJ81,'DIN EN 16258'!$A:$A,0))*$J81/$AE81)))*1000,
IF($B$268=1,(IF(OR(AJ81="Benzin",AJ81="Diesel"),$AK81*INDEX('DIN EN 16258'!$D:$D,MATCH('mobitool-Faktoren v2.0'!$AI81,'DIN EN 16258'!$A:$A,0))*$I81/$AD81+$AL81*INDEX('DIN EN 16258'!$D:$D,MATCH('mobitool-Faktoren v2.0'!$AJ81,'DIN EN 16258'!$A:$A,0))*$I81/$AD81,IF(ISERROR($AK81*INDEX('DIN EN 16258'!$D:$D,MATCH('mobitool-Faktoren v2.0'!$AI81,'DIN EN 16258'!$A:$A,0))*$I81/$AD81),0,$AK81*INDEX('DIN EN 16258'!$D:$D,MATCH('mobitool-Faktoren v2.0'!$AI81,'DIN EN 16258'!$A:$A,0))*$I81/$AD81)+IF(ISERROR($AL81*INDEX('DIN EN 16258'!$D:$D,MATCH('mobitool-Faktoren v2.0'!$AJ81,'DIN EN 16258'!$A:$A,0))*$J81/$AE81),0,$AL81*INDEX('DIN EN 16258'!$D:$D,MATCH('mobitool-Faktoren v2.0'!$AJ81,'DIN EN 16258'!$A:$A,0))*$J81/$AE81))),0))*$AC81/$F81</f>
        <v>147.04094673091677</v>
      </c>
      <c r="V81" s="6">
        <f>IF($B$268=6,(IF(OR(AJ81="Benzin",AJ81="Diesel"),$AK81*INDEX('DIN EN 16258'!$L:$L,MATCH('mobitool-Faktoren v2.0'!$AI81,'DIN EN 16258'!$A:$A,0))*$I81/$AD81+$AL81*INDEX('DIN EN 16258'!$L:$L,MATCH('mobitool-Faktoren v2.0'!$AJ81,'DIN EN 16258'!$A:$A,0))*$I81/$AD81,IF(ISERROR($AK81*INDEX('DIN EN 16258'!$L:$L,MATCH('mobitool-Faktoren v2.0'!$AI81,'DIN EN 16258'!$A:$A,0))*$I81/$AD81),0,$AK81*INDEX('DIN EN 16258'!$L:$L,MATCH('mobitool-Faktoren v2.0'!$AI81,'DIN EN 16258'!$A:$A,0))*$I81/$AD81)+IF(ISERROR($AL81*INDEX('DIN EN 16258'!$L:$L,MATCH('mobitool-Faktoren v2.0'!$AJ81,'DIN EN 16258'!$A:$A,0))*$J81/$AE81),0,$AL81*INDEX('DIN EN 16258'!$L:$L,MATCH('mobitool-Faktoren v2.0'!$AJ81,'DIN EN 16258'!$A:$A,0))*$J81/$AE81)))*1000,
IF($B$268=1,(IF(OR(AJ81="Benzin",AJ81="Diesel"),$AK81*INDEX('DIN EN 16258'!$F:$F,MATCH('mobitool-Faktoren v2.0'!$AI81,'DIN EN 16258'!$A:$A,0))*$I81/$AD81+$AL81*INDEX('DIN EN 16258'!$F:$F,MATCH('mobitool-Faktoren v2.0'!$AJ81,'DIN EN 16258'!$A:$A,0))*$I81/$AD81,IF(ISERROR($AK81*INDEX('DIN EN 16258'!$F:$F,MATCH('mobitool-Faktoren v2.0'!$AI81,'DIN EN 16258'!$A:$A,0))*$I81/$AD81),0,$AK81*INDEX('DIN EN 16258'!$F:$F,MATCH('mobitool-Faktoren v2.0'!$AI81,'DIN EN 16258'!$A:$A,0))*$I81/$AD81)+IF(ISERROR($AL81*INDEX('DIN EN 16258'!$F:$F,MATCH('mobitool-Faktoren v2.0'!$AJ81,'DIN EN 16258'!$A:$A,0))*$J81/$AE81),0,$AL81*INDEX('DIN EN 16258'!$F:$F,MATCH('mobitool-Faktoren v2.0'!$AJ81,'DIN EN 16258'!$A:$A,0))*$J81/$AE81))),0))*$AC81/$F81</f>
        <v>174.63940134810423</v>
      </c>
      <c r="W81" s="39" t="s">
        <v>672</v>
      </c>
      <c r="X81" s="39" t="s">
        <v>162</v>
      </c>
      <c r="Y81" s="336">
        <v>3</v>
      </c>
      <c r="Z81" s="336">
        <v>25</v>
      </c>
      <c r="AA81" s="337">
        <v>500</v>
      </c>
      <c r="AB81" s="299">
        <v>3500</v>
      </c>
      <c r="AC81" s="300">
        <f>AC25</f>
        <v>1</v>
      </c>
      <c r="AD81" s="298">
        <f>AD25</f>
        <v>8.7146666666666661</v>
      </c>
      <c r="AE81" s="298"/>
      <c r="AF81" s="299">
        <f>AF25</f>
        <v>1600</v>
      </c>
      <c r="AG81" s="299"/>
      <c r="AH81" s="299"/>
      <c r="AI81" s="301" t="s">
        <v>34</v>
      </c>
      <c r="AJ81" s="301"/>
      <c r="AK81" s="329">
        <f>'Kennwerte Strassentransporte'!M$25</f>
        <v>6.5359909474849695E-2</v>
      </c>
      <c r="AL81" s="329"/>
      <c r="AM81" s="202" t="s">
        <v>959</v>
      </c>
      <c r="AN81" s="202" t="s">
        <v>81</v>
      </c>
      <c r="AO81" s="202" t="s">
        <v>960</v>
      </c>
      <c r="AP81" s="202" t="s">
        <v>81</v>
      </c>
      <c r="AQ81" s="202" t="s">
        <v>961</v>
      </c>
      <c r="AR81" s="202" t="s">
        <v>962</v>
      </c>
      <c r="AS81" s="202" t="s">
        <v>963</v>
      </c>
      <c r="AT81" s="202" t="s">
        <v>979</v>
      </c>
      <c r="AU81" s="303">
        <f ca="1">IF(ISERROR(OFFSET('Daten KEA'!$A$1,MATCH(AU$5,'Daten KEA'!$A:$A,0)-1,MATCH(AM81,'Daten KEA'!$A$424:$ADO$424,0)-1)),0,OFFSET('Daten KEA'!$A$1,MATCH(AU$5,'Daten KEA'!$A:$A,0)-1,MATCH(AM81,'Daten KEA'!$A$424:$ADO$424,0)-1))+IF(ISERROR(AK81*INDEX('Energiefaktoren Ecoinvent'!$D:$D,MATCH('mobitool-Faktoren v2.0'!AI81,'Energiefaktoren Ecoinvent'!$A:$A,0))),0,AK81*INDEX('Energiefaktoren Ecoinvent'!$D:$D,MATCH('mobitool-Faktoren v2.0'!AI81,'Energiefaktoren Ecoinvent'!$A:$A,0)))+IF(OR(AJ81="Benzin",AJ81="Diesel"),IF(ISERROR(OFFSET('Daten KEA'!$A$1,MATCH(AV$5,'Daten KEA'!$A:$A,0)-1,MATCH(AN81,'Daten KEA'!$A$424:$ADO$424,0)-1)),0,OFFSET('Daten KEA'!$A$1,MATCH(AV$5,'Daten KEA'!$A:$A,0)-1,MATCH(AN81,'Daten KEA'!$A$424:$ADO$424,0)-1))+IF(ISERROR(AL81*INDEX('Energiefaktoren Ecoinvent'!$D:$D,MATCH('mobitool-Faktoren v2.0'!AJ81,'Energiefaktoren Ecoinvent'!$A:$A,0))),0,AL81*INDEX('Energiefaktoren Ecoinvent'!$D:$D,MATCH('mobitool-Faktoren v2.0'!AJ81,'Energiefaktoren Ecoinvent'!$A:$A,0))),0)</f>
        <v>2.7777961526811121</v>
      </c>
      <c r="AV81" s="303">
        <f ca="1">IF(OR(AJ81="Benzin",AJ81="Diesel"),0,IF(ISERROR(OFFSET('Daten KEA'!$A$1,MATCH(AV$5,'Daten KEA'!$A:$A,0)-1,MATCH(AN81,'Daten KEA'!$A$424:$ADO$424,0)-1)),0,OFFSET('Daten KEA'!$A$1,MATCH(AV$5,'Daten KEA'!$A:$A,0)-1,MATCH(AN81,'Daten KEA'!$A$424:$ADO$424,0)-1))+IF(ISERROR(AL81*INDEX('Energiefaktoren Ecoinvent'!$D:$D,MATCH('mobitool-Faktoren v2.0'!AJ81,'Energiefaktoren Ecoinvent'!$A:$A,0))),0,AL81*INDEX('Energiefaktoren Ecoinvent'!$D:$D,MATCH('mobitool-Faktoren v2.0'!AJ81,'Energiefaktoren Ecoinvent'!$A:$A,0))))</f>
        <v>0</v>
      </c>
      <c r="AW81" s="303">
        <f ca="1">IF(ISERROR(OFFSET('Daten KEA'!$A$1,MATCH(AW$5,'Daten KEA'!$A:$A,0)-1,MATCH(AO81,'Daten KEA'!$A$424:$ADO$424,0)-1)),0,OFFSET('Daten KEA'!$A$1,MATCH(AW$5,'Daten KEA'!$A:$A,0)-1,MATCH(AO81,'Daten KEA'!$A$424:$ADO$424,0)-1))-IF(ISERROR(AK81*INDEX('Energiefaktoren Ecoinvent'!$D:$D,MATCH('mobitool-Faktoren v2.0'!AI81,'Energiefaktoren Ecoinvent'!$A:$A,0))),0,AK81*INDEX('Energiefaktoren Ecoinvent'!$D:$D,MATCH('mobitool-Faktoren v2.0'!AI81,'Energiefaktoren Ecoinvent'!$A:$A,0)))+IF(OR(AJ81="Benzin",AJ81="Diesel"),IF(ISERROR(OFFSET('Daten KEA'!$A$1,MATCH(AX$5,'Daten KEA'!$A:$A,0)-1,MATCH(AP81,'Daten KEA'!$A$424:$ADO$424,0)-1)),0,OFFSET('Daten KEA'!$A$1,MATCH(AX$5,'Daten KEA'!$A:$A,0)-1,MATCH(AP81,'Daten KEA'!$A$424:$ADO$424,0)-1))-IF(ISERROR(AL81*INDEX('Energiefaktoren Ecoinvent'!$D:$D,MATCH('mobitool-Faktoren v2.0'!AJ81,'Energiefaktoren Ecoinvent'!$A:$A,0))),0,AL81*INDEX('Energiefaktoren Ecoinvent'!$D:$D,MATCH('mobitool-Faktoren v2.0'!AJ81,'Energiefaktoren Ecoinvent'!$A:$A,0))),0)</f>
        <v>1.0405157473188877</v>
      </c>
      <c r="AX81" s="303">
        <f ca="1">IF(OR(AJ81="Benzin",AJ81="Diesel"),0,IF(ISERROR(OFFSET('Daten KEA'!$A$1,MATCH(AX$5,'Daten KEA'!$A:$A,0)-1,MATCH(AP81,'Daten KEA'!$A$424:$ADO$424,0)-1)),0,OFFSET('Daten KEA'!$A$1,MATCH(AX$5,'Daten KEA'!$A:$A,0)-1,MATCH(AP81,'Daten KEA'!$A$424:$ADO$424,0)-1))-IF(ISERROR(AL81*INDEX('Energiefaktoren Ecoinvent'!$D:$D,MATCH('mobitool-Faktoren v2.0'!AJ81,'Energiefaktoren Ecoinvent'!$A:$A,0))),0,AL81*INDEX('Energiefaktoren Ecoinvent'!$D:$D,MATCH('mobitool-Faktoren v2.0'!AJ81,'Energiefaktoren Ecoinvent'!$A:$A,0))))</f>
        <v>0</v>
      </c>
      <c r="AY81" s="303">
        <f t="shared" ca="1" si="58"/>
        <v>3.8183118999999999</v>
      </c>
      <c r="AZ81" s="303">
        <f ca="1">IF(ISERROR(OFFSET('Daten KEA'!$A$1,MATCH(AZ$5,'Daten KEA'!$A:$A,0)-1,MATCH(AQ81,'Daten KEA'!$A$424:$ADO$424,0)-1)),0,OFFSET('Daten KEA'!$A$1,MATCH(AZ$5,'Daten KEA'!$A:$A,0)-1,MATCH(AQ81,'Daten KEA'!$A$424:$ADO$424,0)-1))</f>
        <v>0.18482304999999999</v>
      </c>
      <c r="BA81" s="303">
        <f ca="1">IF(ISERROR(OFFSET('Daten KEA'!$A$1,MATCH(BA$5,'Daten KEA'!$A:$A,0)-1,MATCH(AR81,'Daten KEA'!$A$424:$ADO$424,0)-1)),0,OFFSET('Daten KEA'!$A$1,MATCH(BA$5,'Daten KEA'!$A:$A,0)-1,MATCH(AR81,'Daten KEA'!$A$424:$ADO$424,0)-1))</f>
        <v>1.0023063000000001</v>
      </c>
      <c r="BB81" s="303">
        <f ca="1">IF(ISERROR(OFFSET('Daten KEA'!$A$1,MATCH(BB$5,'Daten KEA'!$A:$A,0)-1,MATCH(AS81,'Daten KEA'!$A$424:$ADO$424,0)-1)),0,OFFSET('Daten KEA'!$A$1,MATCH(BB$5,'Daten KEA'!$A:$A,0)-1,MATCH(AS81,'Daten KEA'!$A$424:$ADO$424,0)-1))</f>
        <v>0.84415227999999998</v>
      </c>
      <c r="BC81" s="304">
        <f t="shared" ca="1" si="46"/>
        <v>5.8495935299999999</v>
      </c>
      <c r="BD81" s="303">
        <f ca="1">IF(ISERROR(OFFSET('Daten KEA'!$A$1,MATCH(BD$5,'Daten KEA'!$A:$A,0)-1,MATCH(AT81,'Daten KEA'!$A$424:$ADO$424,0)-1)),0,OFFSET('Daten KEA'!$A$1,MATCH(BD$5,'Daten KEA'!$A:$A,0)-1,MATCH(AT81,'Daten KEA'!$A$424:$ADO$424,0)-1))</f>
        <v>5.8495936000000004</v>
      </c>
      <c r="BE81" s="305">
        <f t="shared" ca="1" si="59"/>
        <v>1.0000000119666435</v>
      </c>
      <c r="BF81" s="306">
        <f ca="1">IF(ISERROR(OFFSET('Daten KEA'!$A$1,MATCH(BF$5,'Daten KEA'!$A:$A,0)-1,MATCH(AM81,'Daten KEA'!$A$424:$ADO$424,0)-1)),0,OFFSET('Daten KEA'!$A$1,MATCH(BF$5,'Daten KEA'!$A:$A,0)-1,MATCH(AM81,'Daten KEA'!$A$424:$ADO$424,0)-1))+IF(ISERROR($AK81*INDEX('Energiefaktoren Ecoinvent'!$H:$H,MATCH('mobitool-Faktoren v2.0'!$AI81,'Energiefaktoren Ecoinvent'!$A:$A,0))),0,$AK81*INDEX('Energiefaktoren Ecoinvent'!$H:$H,MATCH('mobitool-Faktoren v2.0'!$AI81,'Energiefaktoren Ecoinvent'!$A:$A,0)))+IF(OR(AJ81="Benzin",AJ81="Diesel"),IF(ISERROR(OFFSET('Daten KEA'!$A$1,MATCH(BG$5,'Daten KEA'!$A:$A,0)-1,MATCH(AN81,'Daten KEA'!$A$424:$ADO$424,0)-1)),0,OFFSET('Daten KEA'!$A$1,MATCH(BG$5,'Daten KEA'!$A:$A,0)-1,MATCH(AN81,'Daten KEA'!$A$424:$ADO$424,0)-1))+IF(ISERROR($AL81*INDEX('Energiefaktoren Ecoinvent'!$H:$H,MATCH('mobitool-Faktoren v2.0'!$AJ81,'Energiefaktoren Ecoinvent'!$A:$A,0))),0,$AL81*INDEX('Energiefaktoren Ecoinvent'!$H:$H,MATCH('mobitool-Faktoren v2.0'!$AJ81,'Energiefaktoren Ecoinvent'!$A:$A,0))),0)</f>
        <v>2.7777961526811121</v>
      </c>
      <c r="BG81" s="306">
        <f ca="1">IF(OR(AJ81="Benzin",AJ81="Diesel"),0,IF(ISERROR(OFFSET('Daten KEA'!$A$1,MATCH(BG$5,'Daten KEA'!$A:$A,0)-1,MATCH(AN81,'Daten KEA'!$A$424:$ADO$424,0)-1)),0,OFFSET('Daten KEA'!$A$1,MATCH(BG$5,'Daten KEA'!$A:$A,0)-1,MATCH(AN81,'Daten KEA'!$A$424:$ADO$424,0)-1))+IF(ISERROR($AL81*INDEX('Energiefaktoren Ecoinvent'!$H:$H,MATCH('mobitool-Faktoren v2.0'!$AJ81,'Energiefaktoren Ecoinvent'!$A:$A,0))),0,$AL81*INDEX('Energiefaktoren Ecoinvent'!$H:$H,MATCH('mobitool-Faktoren v2.0'!$AJ81,'Energiefaktoren Ecoinvent'!$A:$A,0))))</f>
        <v>0</v>
      </c>
      <c r="BH81" s="306">
        <f ca="1">IF(ISERROR(OFFSET('Daten KEA'!$A$1,MATCH(BH$5,'Daten KEA'!$A:$A,0)-1,MATCH(AO81,'Daten KEA'!$A$424:$ADO$424,0)-1)),0,OFFSET('Daten KEA'!$A$1,MATCH(BH$5,'Daten KEA'!$A:$A,0)-1,MATCH(AO81,'Daten KEA'!$A$424:$ADO$424,0)-1))-IF(ISERROR($AK81*INDEX('Energiefaktoren Ecoinvent'!$H:$H,MATCH('mobitool-Faktoren v2.0'!$AI81,'Energiefaktoren Ecoinvent'!$A:$A,0))),0,$AK81*INDEX('Energiefaktoren Ecoinvent'!$H:$H,MATCH('mobitool-Faktoren v2.0'!$AI81,'Energiefaktoren Ecoinvent'!$A:$A,0)))+IF(OR(AJ81="Benzin",AJ81="Diesel"),IF(ISERROR(OFFSET('Daten KEA'!$A$1,MATCH(BI$5,'Daten KEA'!$A:$A,0)-1,MATCH(AP81,'Daten KEA'!$A$424:$ADO$424,0)-1)),0,OFFSET('Daten KEA'!$A$1,MATCH(BI$5,'Daten KEA'!$A:$A,0)-1,MATCH(AP81,'Daten KEA'!$A$424:$ADO$424,0)-1))-IF(ISERROR($AL81*INDEX('Energiefaktoren Ecoinvent'!$H:$H,MATCH('mobitool-Faktoren v2.0'!$AJ81,'Energiefaktoren Ecoinvent'!$A:$A,0))),0,$AL81*INDEX('Energiefaktoren Ecoinvent'!$H:$H,MATCH('mobitool-Faktoren v2.0'!$AJ81,'Energiefaktoren Ecoinvent'!$A:$A,0))),0)</f>
        <v>1.0280818485199874</v>
      </c>
      <c r="BI81" s="306">
        <f ca="1">IF(OR(AJ81="Benzin",AJ81="Diesel"),0,IF(ISERROR(OFFSET('Daten KEA'!$A$1,MATCH(BI$5,'Daten KEA'!$A:$A,0)-1,MATCH(AP81,'Daten KEA'!$A$424:$ADO$424,0)-1)),0,OFFSET('Daten KEA'!$A$1,MATCH(BI$5,'Daten KEA'!$A:$A,0)-1,MATCH(AP81,'Daten KEA'!$A$424:$ADO$424,0)-1))-IF(ISERROR($AL81*INDEX('Energiefaktoren Ecoinvent'!$H:$H,MATCH('mobitool-Faktoren v2.0'!$AJ81,'Energiefaktoren Ecoinvent'!$A:$A,0))),0,$AL81*INDEX('Energiefaktoren Ecoinvent'!$H:$H,MATCH('mobitool-Faktoren v2.0'!$AJ81,'Energiefaktoren Ecoinvent'!$A:$A,0))))</f>
        <v>0</v>
      </c>
      <c r="BJ81" s="306">
        <f t="shared" ca="1" si="92"/>
        <v>3.8058780012010995</v>
      </c>
      <c r="BK81" s="306">
        <f ca="1">IF(ISERROR(OFFSET('Daten KEA'!$A$1,MATCH(BK$5,'Daten KEA'!$A:$A,0)-1,MATCH(AQ81,'Daten KEA'!$A$424:$ADO$424,0)-1)),0,OFFSET('Daten KEA'!$A$1,MATCH(BK$5,'Daten KEA'!$A:$A,0)-1,MATCH(AQ81,'Daten KEA'!$A$424:$ADO$424,0)-1))</f>
        <v>0.17631837758306998</v>
      </c>
      <c r="BL81" s="306">
        <f ca="1">IF(ISERROR(OFFSET('Daten KEA'!$A$1,MATCH(BL$5,'Daten KEA'!$A:$A,0)-1,MATCH(AR81,'Daten KEA'!$A$424:$ADO$424,0)-1)),0,OFFSET('Daten KEA'!$A$1,MATCH(BL$5,'Daten KEA'!$A:$A,0)-1,MATCH(AR81,'Daten KEA'!$A$424:$ADO$424,0)-1))</f>
        <v>0.91292618585179997</v>
      </c>
      <c r="BM81" s="306">
        <f ca="1">IF(ISERROR(OFFSET('Daten KEA'!$A$1,MATCH(BM$5,'Daten KEA'!$A:$A,0)-1,MATCH(AS81,'Daten KEA'!$A$424:$ADO$424,0)-1)),0,OFFSET('Daten KEA'!$A$1,MATCH(BM$5,'Daten KEA'!$A:$A,0)-1,MATCH(AS81,'Daten KEA'!$A$424:$ADO$424,0)-1))</f>
        <v>0.74347970396926988</v>
      </c>
      <c r="BN81" s="307">
        <f t="shared" ca="1" si="43"/>
        <v>5.6386022686052399</v>
      </c>
      <c r="BO81" s="306">
        <f ca="1">IF(ISERROR(OFFSET('Daten KEA'!$A$1,MATCH(BO$5,'Daten KEA'!$A:$A,0)-1,MATCH(AT81,'Daten KEA'!$A$424:$ADO$424,0)-1)),0,OFFSET('Daten KEA'!$A$1,MATCH(BO$5,'Daten KEA'!$A:$A,0)-1,MATCH(AT81,'Daten KEA'!$A$424:$ADO$424,0)-1))</f>
        <v>5.6386022576053003</v>
      </c>
      <c r="BP81" s="305">
        <f t="shared" ca="1" si="60"/>
        <v>0.99999999804917261</v>
      </c>
      <c r="BQ81" s="308">
        <f ca="1">IF(ISERROR(OFFSET('Daten GWP'!$A$1,MATCH(BQ$5,'Daten GWP'!$A:$A,0)-1,MATCH(AM81,'Daten GWP'!$A$424:$ADO$424,0)-1)),0,OFFSET('Daten GWP'!$A$1,MATCH(BQ$5,'Daten GWP'!$A:$A,0)-1,MATCH(AM81,'Daten GWP'!$A$424:$ADO$424,0)-1))*1000</f>
        <v>214.14532</v>
      </c>
      <c r="BR81" s="308">
        <f ca="1">IF(ISERROR(OFFSET('Daten GWP'!$A$1,MATCH(BR$5,'Daten GWP'!$A:$A,0)-1,MATCH(AN81,'Daten GWP'!$A$424:$ADO$424,0)-1)),0,OFFSET('Daten GWP'!$A$1,MATCH(BR$5,'Daten GWP'!$A:$A,0)-1,MATCH(AN81,'Daten GWP'!$A$424:$ADO$424,0)-1))*1000</f>
        <v>0</v>
      </c>
      <c r="BS81" s="308">
        <f ca="1">IF(ISERROR(OFFSET('Daten GWP'!$A$1,MATCH(BS$5,'Daten GWP'!$A:$A,0)-1,MATCH(AO81,'Daten GWP'!$A$424:$ADO$424,0)-1)),0,OFFSET('Daten GWP'!$A$1,MATCH(BS$5,'Daten GWP'!$A:$A,0)-1,MATCH(AO81,'Daten GWP'!$A$424:$ADO$424,0)-1))*1000</f>
        <v>56.025600000000004</v>
      </c>
      <c r="BT81" s="308">
        <f ca="1">IF(ISERROR(OFFSET('Daten GWP'!$A$1,MATCH(BT$5,'Daten GWP'!$A:$A,0)-1,MATCH(AP81,'Daten GWP'!$A$424:$ADO$424,0)-1)),0,OFFSET('Daten GWP'!$A$1,MATCH(BT$5,'Daten GWP'!$A:$A,0)-1,MATCH(AP81,'Daten GWP'!$A$424:$ADO$424,0)-1))*1000</f>
        <v>0</v>
      </c>
      <c r="BU81" s="308">
        <f t="shared" ca="1" si="61"/>
        <v>270.17092000000002</v>
      </c>
      <c r="BV81" s="308">
        <f ca="1">IF(ISERROR(OFFSET('Daten GWP'!$A$1,MATCH(BV$5,'Daten GWP'!$A:$A,0)-1,MATCH(AQ81,'Daten GWP'!$A$424:$ADO$424,0)-1)),0,OFFSET('Daten GWP'!$A$1,MATCH(BV$5,'Daten GWP'!$A:$A,0)-1,MATCH(AQ81,'Daten GWP'!$A$424:$ADO$424,0)-1))*1000</f>
        <v>6.4299441000000002</v>
      </c>
      <c r="BW81" s="308">
        <f ca="1">IF(ISERROR(OFFSET('Daten GWP'!$A$1,MATCH(BW$5,'Daten GWP'!$A:$A,0)-1,MATCH(AR81,'Daten GWP'!$A$424:$ADO$424,0)-1)),0,OFFSET('Daten GWP'!$A$1,MATCH(BW$5,'Daten GWP'!$A:$A,0)-1,MATCH(AR81,'Daten GWP'!$A$424:$ADO$424,0)-1))*1000</f>
        <v>60.633606</v>
      </c>
      <c r="BX81" s="308">
        <f ca="1">IF(ISERROR(OFFSET('Daten GWP'!$A$1,MATCH(BX$5,'Daten GWP'!$A:$A,0)-1,MATCH(AS81,'Daten GWP'!$A$424:$ADO$424,0)-1)),0,OFFSET('Daten GWP'!$A$1,MATCH(BX$5,'Daten GWP'!$A:$A,0)-1,MATCH(AS81,'Daten GWP'!$A$424:$ADO$424,0)-1))*1000</f>
        <v>14.358938999999999</v>
      </c>
      <c r="BY81" s="309">
        <f t="shared" ca="1" si="44"/>
        <v>351.59340910000003</v>
      </c>
      <c r="BZ81" s="308">
        <f ca="1">IF(ISERROR(OFFSET('Daten GWP'!$A$1,MATCH(BZ$5,'Daten GWP'!$A:$A,0)-1,MATCH(AT81,'Daten GWP'!$A$424:$ADO$424,0)-1)),0,OFFSET('Daten GWP'!$A$1,MATCH(BZ$5,'Daten GWP'!$A:$A,0)-1,MATCH(AT81,'Daten GWP'!$A$424:$ADO$424,0)-1))*1000</f>
        <v>351.59341000000001</v>
      </c>
      <c r="CA81" s="305">
        <f t="shared" ca="1" si="62"/>
        <v>1.0000000025597748</v>
      </c>
      <c r="CB81" s="310">
        <f ca="1">IF(ISERROR(OFFSET('Daten Elementary'!$A$1,MATCH(CB$5,'Daten Elementary'!$A:$A,0)-1,MATCH(AM81,'Daten Elementary'!$A$424:$ADO$424,0)-1)),0,OFFSET('Daten Elementary'!$A$1,MATCH(CB$5,'Daten Elementary'!$A:$A,0)-1,MATCH(AM81,'Daten Elementary'!$A$424:$ADO$424,0)-1))*1000000</f>
        <v>26.456707999999999</v>
      </c>
      <c r="CC81" s="310">
        <f ca="1">IF(ISERROR(OFFSET('Daten Elementary'!$A$1,MATCH(CC$5,'Daten Elementary'!$A:$A,0)-1,MATCH(AN81,'Daten Elementary'!$A$424:$ADO$424,0)-1)),0,OFFSET('Daten Elementary'!$A$1,MATCH(CC$5,'Daten Elementary'!$A:$A,0)-1,MATCH(AN81,'Daten Elementary'!$A$424:$ADO$424,0)-1))*1000000</f>
        <v>0</v>
      </c>
      <c r="CD81" s="310">
        <f ca="1">IF(ISERROR(OFFSET('Daten Elementary'!$A$1,MATCH(CD$5,'Daten Elementary'!$A:$A,0)-1,MATCH(AO81,'Daten Elementary'!$A$424:$ADO$424,0)-1)),0,OFFSET('Daten Elementary'!$A$1,MATCH(CD$5,'Daten Elementary'!$A:$A,0)-1,MATCH(AO81,'Daten Elementary'!$A$424:$ADO$424,0)-1))*1000000</f>
        <v>20.417542000000001</v>
      </c>
      <c r="CE81" s="310">
        <f ca="1">IF(ISERROR(OFFSET('Daten Elementary'!$A$1,MATCH(CE$5,'Daten Elementary'!$A:$A,0)-1,MATCH(AP81,'Daten Elementary'!$A$424:$ADO$424,0)-1)),0,OFFSET('Daten Elementary'!$A$1,MATCH(CE$5,'Daten Elementary'!$A:$A,0)-1,MATCH(AP81,'Daten Elementary'!$A$424:$ADO$424,0)-1))*1000000</f>
        <v>0</v>
      </c>
      <c r="CF81" s="310">
        <f t="shared" ca="1" si="63"/>
        <v>46.874250000000004</v>
      </c>
      <c r="CG81" s="310">
        <f ca="1">IF(ISERROR(OFFSET('Daten Elementary'!$A$1,MATCH(CG$5,'Daten Elementary'!$A:$A,0)-1,MATCH(AQ81,'Daten Elementary'!$A$424:$ADO$424,0)-1)),0,OFFSET('Daten Elementary'!$A$1,MATCH(CG$5,'Daten Elementary'!$A:$A,0)-1,MATCH(AQ81,'Daten Elementary'!$A$424:$ADO$424,0)-1))*1000000</f>
        <v>2.5342876999999997</v>
      </c>
      <c r="CH81" s="310">
        <f ca="1">IF(ISERROR(OFFSET('Daten Elementary'!$A$1,MATCH(CH$5,'Daten Elementary'!$A:$A,0)-1,MATCH(AR81,'Daten Elementary'!$A$424:$ADO$424,0)-1)),0,OFFSET('Daten Elementary'!$A$1,MATCH(CH$5,'Daten Elementary'!$A:$A,0)-1,MATCH(AR81,'Daten Elementary'!$A$424:$ADO$424,0)-1))*1000000</f>
        <v>55.794156000000001</v>
      </c>
      <c r="CI81" s="310">
        <f ca="1">IF(ISERROR(OFFSET('Daten Elementary'!$A$1,MATCH(CI$5,'Daten Elementary'!$A:$A,0)-1,MATCH(AS81,'Daten Elementary'!$A$424:$ADO$424,0)-1)),0,OFFSET('Daten Elementary'!$A$1,MATCH(CI$5,'Daten Elementary'!$A:$A,0)-1,MATCH(AS81,'Daten Elementary'!$A$424:$ADO$424,0)-1))*1000000</f>
        <v>12.323541000000001</v>
      </c>
      <c r="CJ81" s="311">
        <f t="shared" ca="1" si="64"/>
        <v>117.5262347</v>
      </c>
      <c r="CK81" s="310">
        <f ca="1">IF(ISERROR(OFFSET('Daten Elementary'!$A$1,MATCH(CK$5,'Daten Elementary'!$A:$A,0)-1,MATCH($AT81,'Daten Elementary'!$A$424:$ADO$424,0)-1)),0,OFFSET('Daten Elementary'!$A$1,MATCH(CK$5,'Daten Elementary'!$A:$A,0)-1,MATCH($AT81,'Daten Elementary'!$A$424:$ADO$424,0)-1))*1000000</f>
        <v>117.52623</v>
      </c>
      <c r="CL81" s="305">
        <f t="shared" ca="1" si="65"/>
        <v>0.99999996000892888</v>
      </c>
      <c r="CM81" s="312">
        <f ca="1">IF(ISERROR(OFFSET('Daten Elementary'!$A$1,MATCH(CM$5,'Daten Elementary'!$A:$A,0)-1,MATCH(AM81,'Daten Elementary'!$A$424:$ADO$424,0)-1)),0,OFFSET('Daten Elementary'!$A$1,MATCH(CM$5,'Daten Elementary'!$A:$A,0)-1,MATCH(AM81,'Daten Elementary'!$A$424:$ADO$424,0)-1))*1000000</f>
        <v>16.100337</v>
      </c>
      <c r="CN81" s="312">
        <f ca="1">IF(ISERROR(OFFSET('Daten Elementary'!$A$1,MATCH(CN$5,'Daten Elementary'!$A:$A,0)-1,MATCH(AN81,'Daten Elementary'!$A$424:$ADO$424,0)-1)),0,OFFSET('Daten Elementary'!$A$1,MATCH(CN$5,'Daten Elementary'!$A:$A,0)-1,MATCH(AN81,'Daten Elementary'!$A$424:$ADO$424,0)-1))*1000000</f>
        <v>0</v>
      </c>
      <c r="CO81" s="312">
        <f ca="1">IF(ISERROR(OFFSET('Daten Elementary'!$A$1,MATCH(CO$5,'Daten Elementary'!$A:$A,0)-1,MATCH(AO81,'Daten Elementary'!$A$424:$ADO$424,0)-1)),0,OFFSET('Daten Elementary'!$A$1,MATCH(CO$5,'Daten Elementary'!$A:$A,0)-1,MATCH(AO81,'Daten Elementary'!$A$424:$ADO$424,0)-1))*1000000</f>
        <v>16.556616999999999</v>
      </c>
      <c r="CP81" s="312">
        <f ca="1">IF(ISERROR(OFFSET('Daten Elementary'!$A$1,MATCH(CP$5,'Daten Elementary'!$A:$A,0)-1,MATCH(AP81,'Daten Elementary'!$A$424:$ADO$424,0)-1)),0,OFFSET('Daten Elementary'!$A$1,MATCH(CP$5,'Daten Elementary'!$A:$A,0)-1,MATCH(AP81,'Daten Elementary'!$A$424:$ADO$424,0)-1))*1000000</f>
        <v>0</v>
      </c>
      <c r="CQ81" s="312">
        <f t="shared" ca="1" si="66"/>
        <v>32.656953999999999</v>
      </c>
      <c r="CR81" s="312">
        <f ca="1">IF(ISERROR(OFFSET('Daten Elementary'!$A$1,MATCH(CR$5,'Daten Elementary'!$A:$A,0)-1,MATCH(AQ81,'Daten Elementary'!$A$424:$ADO$424,0)-1)),0,OFFSET('Daten Elementary'!$A$1,MATCH(CR$5,'Daten Elementary'!$A:$A,0)-1,MATCH(AQ81,'Daten Elementary'!$A$424:$ADO$424,0)-1))*1000000</f>
        <v>1.6960850999999999</v>
      </c>
      <c r="CS81" s="312">
        <f ca="1">IF(ISERROR(OFFSET('Daten Elementary'!$A$1,MATCH(CS$5,'Daten Elementary'!$A:$A,0)-1,MATCH(AR81,'Daten Elementary'!$A$424:$ADO$424,0)-1)),0,OFFSET('Daten Elementary'!$A$1,MATCH(CS$5,'Daten Elementary'!$A:$A,0)-1,MATCH(AR81,'Daten Elementary'!$A$424:$ADO$424,0)-1))*1000000</f>
        <v>21.365215000000003</v>
      </c>
      <c r="CT81" s="312">
        <f ca="1">IF(ISERROR(OFFSET('Daten Elementary'!$A$1,MATCH(CT$5,'Daten Elementary'!$A:$A,0)-1,MATCH(AS81,'Daten Elementary'!$A$424:$ADO$424,0)-1)),0,OFFSET('Daten Elementary'!$A$1,MATCH(CT$5,'Daten Elementary'!$A:$A,0)-1,MATCH(AS81,'Daten Elementary'!$A$424:$ADO$424,0)-1))*1000000</f>
        <v>6.9625197999999999</v>
      </c>
      <c r="CU81" s="313">
        <f t="shared" ca="1" si="67"/>
        <v>62.680773899999998</v>
      </c>
      <c r="CV81" s="312">
        <f ca="1">IF(ISERROR(OFFSET('Daten Elementary'!$A$1,MATCH(CV$5,'Daten Elementary'!$A:$A,0)-1,MATCH($AT81,'Daten Elementary'!$A$424:$ADO$424,0)-1)),0,OFFSET('Daten Elementary'!$A$1,MATCH(CV$5,'Daten Elementary'!$A:$A,0)-1,MATCH($AT81,'Daten Elementary'!$A$424:$ADO$424,0)-1))*1000000</f>
        <v>62.680774</v>
      </c>
      <c r="CW81" s="305">
        <f t="shared" ca="1" si="68"/>
        <v>1.0000000015953856</v>
      </c>
      <c r="CX81" s="314">
        <f ca="1">IF(ISERROR(OFFSET('Daten Elementary'!$A$1,MATCH(CX$5,'Daten Elementary'!$A:$A,0)-1,MATCH(AM81,'Daten Elementary'!$A$424:$ADO$424,0)-1)),0,OFFSET('Daten Elementary'!$A$1,MATCH(CX$5,'Daten Elementary'!$A:$A,0)-1,MATCH(AM81,'Daten Elementary'!$A$424:$ADO$424,0)-1))*1000000</f>
        <v>92.935352000000009</v>
      </c>
      <c r="CY81" s="314">
        <f ca="1">IF(ISERROR(OFFSET('Daten Elementary'!$A$1,MATCH(CY$5,'Daten Elementary'!$A:$A,0)-1,MATCH(AN81,'Daten Elementary'!$A$424:$ADO$424,0)-1)),0,OFFSET('Daten Elementary'!$A$1,MATCH(CY$5,'Daten Elementary'!$A:$A,0)-1,MATCH(AN81,'Daten Elementary'!$A$424:$ADO$424,0)-1))*1000000</f>
        <v>0</v>
      </c>
      <c r="CZ81" s="314">
        <f ca="1">IF(ISERROR(OFFSET('Daten Elementary'!$A$1,MATCH(CZ$5,'Daten Elementary'!$A:$A,0)-1,MATCH(AO81,'Daten Elementary'!$A$424:$ADO$424,0)-1)),0,OFFSET('Daten Elementary'!$A$1,MATCH(CZ$5,'Daten Elementary'!$A:$A,0)-1,MATCH(AO81,'Daten Elementary'!$A$424:$ADO$424,0)-1))*1000000</f>
        <v>187.12551999999999</v>
      </c>
      <c r="DA81" s="314">
        <f ca="1">IF(ISERROR(OFFSET('Daten Elementary'!$A$1,MATCH(DA$5,'Daten Elementary'!$A:$A,0)-1,MATCH(AP81,'Daten Elementary'!$A$424:$ADO$424,0)-1)),0,OFFSET('Daten Elementary'!$A$1,MATCH(DA$5,'Daten Elementary'!$A:$A,0)-1,MATCH(AP81,'Daten Elementary'!$A$424:$ADO$424,0)-1))*1000000</f>
        <v>0</v>
      </c>
      <c r="DB81" s="314">
        <f t="shared" ca="1" si="69"/>
        <v>280.06087200000002</v>
      </c>
      <c r="DC81" s="314">
        <f ca="1">IF(ISERROR(OFFSET('Daten Elementary'!$A$1,MATCH(DC$5,'Daten Elementary'!$A:$A,0)-1,MATCH(AQ81,'Daten Elementary'!$A$424:$ADO$424,0)-1)),0,OFFSET('Daten Elementary'!$A$1,MATCH(DC$5,'Daten Elementary'!$A:$A,0)-1,MATCH(AQ81,'Daten Elementary'!$A$424:$ADO$424,0)-1))*1000000</f>
        <v>6.4210890999999997</v>
      </c>
      <c r="DD81" s="314">
        <f ca="1">IF(ISERROR(OFFSET('Daten Elementary'!$A$1,MATCH(DD$5,'Daten Elementary'!$A:$A,0)-1,MATCH(AR81,'Daten Elementary'!$A$424:$ADO$424,0)-1)),0,OFFSET('Daten Elementary'!$A$1,MATCH(DD$5,'Daten Elementary'!$A:$A,0)-1,MATCH(AR81,'Daten Elementary'!$A$424:$ADO$424,0)-1))*1000000</f>
        <v>92.359469000000004</v>
      </c>
      <c r="DE81" s="314">
        <f ca="1">IF(ISERROR(OFFSET('Daten Elementary'!$A$1,MATCH(DE$5,'Daten Elementary'!$A:$A,0)-1,MATCH(AS81,'Daten Elementary'!$A$424:$ADO$424,0)-1)),0,OFFSET('Daten Elementary'!$A$1,MATCH(DE$5,'Daten Elementary'!$A:$A,0)-1,MATCH(AS81,'Daten Elementary'!$A$424:$ADO$424,0)-1))*1000000</f>
        <v>55.370537000000006</v>
      </c>
      <c r="DF81" s="315">
        <f t="shared" ca="1" si="70"/>
        <v>434.21196710000004</v>
      </c>
      <c r="DG81" s="314">
        <f ca="1">IF(ISERROR(OFFSET('Daten Elementary'!$A$1,MATCH(DG$5,'Daten Elementary'!$A:$A,0)-1,MATCH($AT81,'Daten Elementary'!$A$424:$ADO$424,0)-1)),0,OFFSET('Daten Elementary'!$A$1,MATCH(DG$5,'Daten Elementary'!$A:$A,0)-1,MATCH($AT81,'Daten Elementary'!$A$424:$ADO$424,0)-1))*1000000</f>
        <v>434.21196000000003</v>
      </c>
      <c r="DH81" s="305">
        <f t="shared" ca="1" si="71"/>
        <v>0.99999998364853915</v>
      </c>
      <c r="DI81" s="316">
        <f ca="1">IF(ISERROR(OFFSET('Daten Elementary'!$A$1,MATCH(DI$5,'Daten Elementary'!$A:$A,0)-1,MATCH(AM81,'Daten Elementary'!$A$424:$ADO$424,0)-1)),0,OFFSET('Daten Elementary'!$A$1,MATCH(DI$5,'Daten Elementary'!$A:$A,0)-1,MATCH(AM81,'Daten Elementary'!$A$424:$ADO$424,0)-1))*1000000</f>
        <v>75.046000000000006</v>
      </c>
      <c r="DJ81" s="316">
        <f ca="1">IF(ISERROR(OFFSET('Daten Elementary'!$A$1,MATCH(DJ$5,'Daten Elementary'!$A:$A,0)-1,MATCH(AN81,'Daten Elementary'!$A$424:$ADO$424,0)-1)),0,OFFSET('Daten Elementary'!$A$1,MATCH(DJ$5,'Daten Elementary'!$A:$A,0)-1,MATCH(AN81,'Daten Elementary'!$A$424:$ADO$424,0)-1))*1000000</f>
        <v>0</v>
      </c>
      <c r="DK81" s="316">
        <f ca="1">IF(ISERROR(OFFSET('Daten Elementary'!$A$1,MATCH(DK$5,'Daten Elementary'!$A:$A,0)-1,MATCH(AO81,'Daten Elementary'!$A$424:$ADO$424,0)-1)),0,OFFSET('Daten Elementary'!$A$1,MATCH(DK$5,'Daten Elementary'!$A:$A,0)-1,MATCH(AO81,'Daten Elementary'!$A$424:$ADO$424,0)-1))*1000000</f>
        <v>200.2568</v>
      </c>
      <c r="DL81" s="316">
        <f ca="1">IF(ISERROR(OFFSET('Daten Elementary'!$A$1,MATCH(DL$5,'Daten Elementary'!$A:$A,0)-1,MATCH(AP81,'Daten Elementary'!$A$424:$ADO$424,0)-1)),0,OFFSET('Daten Elementary'!$A$1,MATCH(DL$5,'Daten Elementary'!$A:$A,0)-1,MATCH(AP81,'Daten Elementary'!$A$424:$ADO$424,0)-1))*1000000</f>
        <v>0</v>
      </c>
      <c r="DM81" s="316">
        <f t="shared" ca="1" si="72"/>
        <v>275.30279999999999</v>
      </c>
      <c r="DN81" s="316">
        <f ca="1">IF(ISERROR(OFFSET('Daten Elementary'!$A$1,MATCH(DN$5,'Daten Elementary'!$A:$A,0)-1,MATCH(AQ81,'Daten Elementary'!$A$424:$ADO$424,0)-1)),0,OFFSET('Daten Elementary'!$A$1,MATCH(DN$5,'Daten Elementary'!$A:$A,0)-1,MATCH(AQ81,'Daten Elementary'!$A$424:$ADO$424,0)-1))*1000000</f>
        <v>11.709254000000001</v>
      </c>
      <c r="DO81" s="316">
        <f ca="1">IF(ISERROR(OFFSET('Daten Elementary'!$A$1,MATCH(DO$5,'Daten Elementary'!$A:$A,0)-1,MATCH(AR81,'Daten Elementary'!$A$424:$ADO$424,0)-1)),0,OFFSET('Daten Elementary'!$A$1,MATCH(DO$5,'Daten Elementary'!$A:$A,0)-1,MATCH(AR81,'Daten Elementary'!$A$424:$ADO$424,0)-1))*1000000</f>
        <v>109.19866999999999</v>
      </c>
      <c r="DP81" s="316">
        <f ca="1">IF(ISERROR(OFFSET('Daten Elementary'!$A$1,MATCH(DP$5,'Daten Elementary'!$A:$A,0)-1,MATCH(AS81,'Daten Elementary'!$A$424:$ADO$424,0)-1)),0,OFFSET('Daten Elementary'!$A$1,MATCH(DP$5,'Daten Elementary'!$A:$A,0)-1,MATCH(AS81,'Daten Elementary'!$A$424:$ADO$424,0)-1))*1000000</f>
        <v>62.518711000000003</v>
      </c>
      <c r="DQ81" s="317">
        <f t="shared" ca="1" si="73"/>
        <v>458.72943499999997</v>
      </c>
      <c r="DR81" s="316">
        <f ca="1">IF(ISERROR(OFFSET('Daten Elementary'!$A$1,MATCH(DR$5,'Daten Elementary'!$A:$A,0)-1,MATCH($AT81,'Daten Elementary'!$A$424:$ADO$424,0)-1)),0,OFFSET('Daten Elementary'!$A$1,MATCH(DR$5,'Daten Elementary'!$A:$A,0)-1,MATCH($AT81,'Daten Elementary'!$A$424:$ADO$424,0)-1))*1000000</f>
        <v>458.72943999999995</v>
      </c>
      <c r="DS81" s="305">
        <f t="shared" ca="1" si="74"/>
        <v>1.0000000108996712</v>
      </c>
      <c r="DT81" s="318">
        <f ca="1">IF(ISERROR(OFFSET('Daten UBP13'!$A$1,MATCH(DT$5,'Daten UBP13'!$A:$A,0)-1,MATCH(AM81,'Daten UBP13'!$A$424:$AEG$424,0)-1)),0,OFFSET('Daten UBP13'!$A$1,MATCH(DT$5,'Daten UBP13'!$A:$A,0)-1,MATCH(AM81,'Daten UBP13'!$A$424:$AEG$424,0)-1))</f>
        <v>140.90450999999999</v>
      </c>
      <c r="DU81" s="318">
        <f ca="1">IF(ISERROR(OFFSET('Daten UBP13'!$A$1,MATCH(DU$5,'Daten UBP13'!$A:$A,0)-1,MATCH(AN81,'Daten UBP13'!$A$424:$AEG$424,0)-1)),0,OFFSET('Daten UBP13'!$A$1,MATCH(DU$5,'Daten UBP13'!$A:$A,0)-1,MATCH(AN81,'Daten UBP13'!$A$424:$AEG$424,0)-1))</f>
        <v>0</v>
      </c>
      <c r="DV81" s="318">
        <f ca="1">IF(ISERROR(OFFSET('Daten UBP13'!$A$1,MATCH(DV$5,'Daten UBP13'!$A:$A,0)-1,MATCH(AO81,'Daten UBP13'!$A$424:$AEG$424,0)-1)),0,OFFSET('Daten UBP13'!$A$1,MATCH(DV$5,'Daten UBP13'!$A:$A,0)-1,MATCH(AO81,'Daten UBP13'!$A$424:$AEG$424,0)-1))</f>
        <v>102.4109</v>
      </c>
      <c r="DW81" s="318">
        <f ca="1">IF(ISERROR(OFFSET('Daten UBP13'!$A$1,MATCH(DW$5,'Daten UBP13'!$A:$A,0)-1,MATCH(AP81,'Daten UBP13'!$A$424:$AEG$424,0)-1)),0,OFFSET('Daten UBP13'!$A$1,MATCH(DW$5,'Daten UBP13'!$A:$A,0)-1,MATCH(AP81,'Daten UBP13'!$A$424:$AEG$424,0)-1))</f>
        <v>0</v>
      </c>
      <c r="DX81" s="318">
        <f t="shared" ca="1" si="75"/>
        <v>243.31540999999999</v>
      </c>
      <c r="DY81" s="318">
        <f ca="1">IF(ISERROR(OFFSET('Daten UBP13'!$A$1,MATCH(DY$5,'Daten UBP13'!$A:$A,0)-1,MATCH(AQ81,'Daten UBP13'!$A$424:$AEG$424,0)-1)),0,OFFSET('Daten UBP13'!$A$1,MATCH(DY$5,'Daten UBP13'!$A:$A,0)-1,MATCH(AQ81,'Daten UBP13'!$A$424:$AEG$424,0)-1))</f>
        <v>9.4186382999999996</v>
      </c>
      <c r="DZ81" s="318">
        <f ca="1">IF(ISERROR(OFFSET('Daten UBP13'!$A$1,MATCH(DZ$5,'Daten UBP13'!$A:$A,0)-1,MATCH(AR81,'Daten UBP13'!$A$424:$AEG$424,0)-1)),0,OFFSET('Daten UBP13'!$A$1,MATCH(DZ$5,'Daten UBP13'!$A:$A,0)-1,MATCH(AR81,'Daten UBP13'!$A$424:$AEG$424,0)-1))</f>
        <v>107.58223</v>
      </c>
      <c r="EA81" s="318">
        <f ca="1">IF(ISERROR(OFFSET('Daten UBP13'!$A$1,MATCH(EA$5,'Daten UBP13'!$A:$A,0)-1,MATCH(AS81,'Daten UBP13'!$A$424:$AEG$424,0)-1)),0,OFFSET('Daten UBP13'!$A$1,MATCH(EA$5,'Daten UBP13'!$A:$A,0)-1,MATCH(AS81,'Daten UBP13'!$A$424:$AEG$424,0)-1))</f>
        <v>37.606847999999999</v>
      </c>
      <c r="EB81" s="319">
        <f t="shared" ca="1" si="76"/>
        <v>397.92312629999998</v>
      </c>
      <c r="EC81" s="318">
        <f ca="1">IF(ISERROR(OFFSET('Daten UBP13'!$A$1,MATCH(EC$5,'Daten UBP13'!$A:$A,0)-1,MATCH(AT81,'Daten UBP13'!$A$424:$AEG$424,0)-1)),0,OFFSET('Daten UBP13'!$A$1,MATCH(EC$5,'Daten UBP13'!$A:$A,0)-1,MATCH(AT81,'Daten UBP13'!$A$424:$AEG$424,0)-1))</f>
        <v>397.92313000000001</v>
      </c>
      <c r="ED81" s="305">
        <f t="shared" ca="1" si="77"/>
        <v>1.0000000092982784</v>
      </c>
      <c r="EE81" s="320">
        <f ca="1">IF(ISERROR(OFFSET('Daten ReCiPe'!$A$1,MATCH(EE$5,'Daten ReCiPe'!$A:$A,0)-1,MATCH(AM81,'Daten ReCiPe'!$A$424:$ADO$424,0)-1)),0,OFFSET('Daten ReCiPe'!$A$1,MATCH(EE$5,'Daten ReCiPe'!$A:$A,0)-1,MATCH(AM81,'Daten ReCiPe'!$A$424:$ADO$424,0)-1))*1000</f>
        <v>10.105105</v>
      </c>
      <c r="EF81" s="320">
        <f ca="1">IF(ISERROR(OFFSET('Daten ReCiPe'!$A$1,MATCH(EF$5,'Daten ReCiPe'!$A:$A,0)-1,MATCH(AN81,'Daten ReCiPe'!$A$424:$ADO$424,0)-1)),0,OFFSET('Daten ReCiPe'!$A$1,MATCH(EF$5,'Daten ReCiPe'!$A:$A,0)-1,MATCH(AN81,'Daten ReCiPe'!$A$424:$ADO$424,0)-1))*1000</f>
        <v>0</v>
      </c>
      <c r="EG81" s="320">
        <f ca="1">IF(ISERROR(OFFSET('Daten ReCiPe'!$A$1,MATCH(EG$5,'Daten ReCiPe'!$A:$A,0)-1,MATCH(AO81,'Daten ReCiPe'!$A$424:$ADO$424,0)-1)),0,OFFSET('Daten ReCiPe'!$A$1,MATCH(EG$5,'Daten ReCiPe'!$A:$A,0)-1,MATCH(AO81,'Daten ReCiPe'!$A$424:$ADO$424,0)-1))*1000</f>
        <v>15.378129000000001</v>
      </c>
      <c r="EH81" s="320">
        <f ca="1">IF(ISERROR(OFFSET('Daten ReCiPe'!$A$1,MATCH(EH$5,'Daten ReCiPe'!$A:$A,0)-1,MATCH(AP81,'Daten ReCiPe'!$A$424:$ADO$424,0)-1)),0,OFFSET('Daten ReCiPe'!$A$1,MATCH(EH$5,'Daten ReCiPe'!$A:$A,0)-1,MATCH(AP81,'Daten ReCiPe'!$A$424:$ADO$424,0)-1))*1000</f>
        <v>0</v>
      </c>
      <c r="EI81" s="320">
        <f t="shared" ca="1" si="78"/>
        <v>25.483234000000003</v>
      </c>
      <c r="EJ81" s="320">
        <f ca="1">IF(ISERROR(OFFSET('Daten ReCiPe'!$A$1,MATCH(EJ$5,'Daten ReCiPe'!$A:$A,0)-1,MATCH(AQ81,'Daten ReCiPe'!$A$424:$ADO$424,0)-1)),0,OFFSET('Daten ReCiPe'!$A$1,MATCH(EJ$5,'Daten ReCiPe'!$A:$A,0)-1,MATCH(AQ81,'Daten ReCiPe'!$A$424:$ADO$424,0)-1))*1000</f>
        <v>0.86290067000000004</v>
      </c>
      <c r="EK81" s="320">
        <f ca="1">IF(ISERROR(OFFSET('Daten ReCiPe'!$A$1,MATCH(EK$5,'Daten ReCiPe'!$A:$A,0)-1,MATCH(AR81,'Daten ReCiPe'!$A$424:$ADO$424,0)-1)),0,OFFSET('Daten ReCiPe'!$A$1,MATCH(EK$5,'Daten ReCiPe'!$A:$A,0)-1,MATCH(AR81,'Daten ReCiPe'!$A$424:$ADO$424,0)-1))*1000</f>
        <v>7.5963000000000003</v>
      </c>
      <c r="EL81" s="320">
        <f ca="1">IF(ISERROR(OFFSET('Daten ReCiPe'!$A$1,MATCH(EL$5,'Daten ReCiPe'!$A:$A,0)-1,MATCH(AS81,'Daten ReCiPe'!$A$424:$ADO$424,0)-1)),0,OFFSET('Daten ReCiPe'!$A$1,MATCH(EL$5,'Daten ReCiPe'!$A:$A,0)-1,MATCH(AS81,'Daten ReCiPe'!$A$424:$ADO$424,0)-1))*1000</f>
        <v>2.0148036</v>
      </c>
      <c r="EM81" s="321">
        <f t="shared" ca="1" si="79"/>
        <v>35.957238270000005</v>
      </c>
      <c r="EN81" s="320">
        <f ca="1">IF(ISERROR(OFFSET('Daten ReCiPe'!$A$1,MATCH(EN$5,'Daten ReCiPe'!$A:$A,0)-1,MATCH(AT81,'Daten ReCiPe'!$A$424:$ADO$424,0)-1)),0,OFFSET('Daten ReCiPe'!$A$1,MATCH(EN$5,'Daten ReCiPe'!$A:$A,0)-1,MATCH(AT81,'Daten ReCiPe'!$A$424:$ADO$424,0)-1))*1000</f>
        <v>35.957239000000001</v>
      </c>
      <c r="EO81" s="305">
        <f t="shared" ca="1" si="80"/>
        <v>1.0000000203018928</v>
      </c>
      <c r="EP81" s="322">
        <f ca="1">IF(ISERROR(OFFSET('Daten Elementary'!$A$1,MATCH(EP$5,'Daten Elementary'!$A:$A,0)-1,MATCH(AM81,'Daten Elementary'!$A$424:$ADO$424,0)-1)),0,OFFSET('Daten Elementary'!$A$1,MATCH(EP$5,'Daten Elementary'!$A:$A,0)-1,MATCH(AM81,'Daten Elementary'!$A$424:$ADO$424,0)-1))*1000000</f>
        <v>1.247635</v>
      </c>
      <c r="EQ81" s="322">
        <f ca="1">IF(ISERROR(OFFSET('Daten Elementary'!$A$1,MATCH(EQ$5,'Daten Elementary'!$A:$A,0)-1,MATCH(AN81,'Daten Elementary'!$A$424:$ADO$424,0)-1)),0,OFFSET('Daten Elementary'!$A$1,MATCH(EQ$5,'Daten Elementary'!$A:$A,0)-1,MATCH(AN81,'Daten Elementary'!$A$424:$ADO$424,0)-1))*1000000</f>
        <v>0</v>
      </c>
      <c r="ER81" s="322">
        <f ca="1">IF(ISERROR(OFFSET('Daten Elementary'!$A$1,MATCH(ER$5,'Daten Elementary'!$A:$A,0)-1,MATCH(AO81,'Daten Elementary'!$A$424:$ADO$424,0)-1)),0,OFFSET('Daten Elementary'!$A$1,MATCH(ER$5,'Daten Elementary'!$A:$A,0)-1,MATCH(AO81,'Daten Elementary'!$A$424:$ADO$424,0)-1))*1000000</f>
        <v>492.29826999999995</v>
      </c>
      <c r="ES81" s="322">
        <f ca="1">IF(ISERROR(OFFSET('Daten Elementary'!$A$1,MATCH(ES$5,'Daten Elementary'!$A:$A,0)-1,MATCH(AP81,'Daten Elementary'!$A$424:$ADO$424,0)-1)),0,OFFSET('Daten Elementary'!$A$1,MATCH(ES$5,'Daten Elementary'!$A:$A,0)-1,MATCH(AP81,'Daten Elementary'!$A$424:$ADO$424,0)-1))*1000000</f>
        <v>0</v>
      </c>
      <c r="ET81" s="322">
        <f t="shared" ca="1" si="81"/>
        <v>493.54590499999995</v>
      </c>
      <c r="EU81" s="322">
        <f ca="1">IF(ISERROR(OFFSET('Daten Elementary'!$A$1,MATCH(EU$5,'Daten Elementary'!$A:$A,0)-1,MATCH(AQ81,'Daten Elementary'!$A$424:$ADO$424,0)-1)),0,OFFSET('Daten Elementary'!$A$1,MATCH(EU$5,'Daten Elementary'!$A:$A,0)-1,MATCH(AQ81,'Daten Elementary'!$A$424:$ADO$424,0)-1))*1000000</f>
        <v>19.751365</v>
      </c>
      <c r="EV81" s="322">
        <f ca="1">IF(ISERROR(OFFSET('Daten Elementary'!$A$1,MATCH(EV$5,'Daten Elementary'!$A:$A,0)-1,MATCH(AR81,'Daten Elementary'!$A$424:$ADO$424,0)-1)),0,OFFSET('Daten Elementary'!$A$1,MATCH(EV$5,'Daten Elementary'!$A:$A,0)-1,MATCH(AR81,'Daten Elementary'!$A$424:$ADO$424,0)-1))*1000000</f>
        <v>204.54883000000001</v>
      </c>
      <c r="EW81" s="322">
        <f ca="1">IF(ISERROR(OFFSET('Daten Elementary'!$A$1,MATCH(EW$5,'Daten Elementary'!$A:$A,0)-1,MATCH(AS81,'Daten Elementary'!$A$424:$ADO$424,0)-1)),0,OFFSET('Daten Elementary'!$A$1,MATCH(EW$5,'Daten Elementary'!$A:$A,0)-1,MATCH(AS81,'Daten Elementary'!$A$424:$ADO$424,0)-1))*1000000</f>
        <v>34.145203000000002</v>
      </c>
      <c r="EX81" s="323">
        <f t="shared" ca="1" si="82"/>
        <v>751.99130300000002</v>
      </c>
      <c r="EY81" s="322">
        <f ca="1">IF(ISERROR(OFFSET('Daten Elementary'!$A$1,MATCH(EY$5,'Daten Elementary'!$A:$A,0)-1,MATCH($AT81,'Daten Elementary'!$A$424:$ADO$424,0)-1)),0,OFFSET('Daten Elementary'!$A$1,MATCH(EY$5,'Daten Elementary'!$A:$A,0)-1,MATCH($AT81,'Daten Elementary'!$A$424:$ADO$424,0)-1))*1000000</f>
        <v>751.99131</v>
      </c>
      <c r="EZ81" s="305">
        <f t="shared" ca="1" si="83"/>
        <v>1.0000000093086183</v>
      </c>
      <c r="FA81" s="314">
        <f ca="1">IF(ISERROR(OFFSET('Daten Elementary'!$A$1,MATCH(FA$5,'Daten Elementary'!$A:$A,0)-1,MATCH(AM81,'Daten Elementary'!$A$424:$ADO$424,0)-1)),0,OFFSET('Daten Elementary'!$A$1,MATCH(FA$5,'Daten Elementary'!$A:$A,0)-1,MATCH(AM81,'Daten Elementary'!$A$424:$ADO$424,0)-1))*1000</f>
        <v>204.91</v>
      </c>
      <c r="FB81" s="314">
        <f ca="1">IF(ISERROR(OFFSET('Daten Elementary'!$A$1,MATCH(FB$5,'Daten Elementary'!$A:$A,0)-1,MATCH(AN81,'Daten Elementary'!$A$424:$ADO$424,0)-1)),0,OFFSET('Daten Elementary'!$A$1,MATCH(FB$5,'Daten Elementary'!$A:$A,0)-1,MATCH(AN81,'Daten Elementary'!$A$424:$ADO$424,0)-1))*1000</f>
        <v>0</v>
      </c>
      <c r="FC81" s="314">
        <f ca="1">IF(ISERROR(OFFSET('Daten Elementary'!$A$1,MATCH(FC$5,'Daten Elementary'!$A:$A,0)-1,MATCH(AO81,'Daten Elementary'!$A$424:$ADO$424,0)-1)),0,OFFSET('Daten Elementary'!$A$1,MATCH(FC$5,'Daten Elementary'!$A:$A,0)-1,MATCH(AO81,'Daten Elementary'!$A$424:$ADO$424,0)-1))*1000</f>
        <v>47.676949</v>
      </c>
      <c r="FD81" s="314">
        <f ca="1">IF(ISERROR(OFFSET('Daten Elementary'!$A$1,MATCH(FD$5,'Daten Elementary'!$A:$A,0)-1,MATCH(AP81,'Daten Elementary'!$A$424:$ADO$424,0)-1)),0,OFFSET('Daten Elementary'!$A$1,MATCH(FD$5,'Daten Elementary'!$A:$A,0)-1,MATCH(AP81,'Daten Elementary'!$A$424:$ADO$424,0)-1))*1000</f>
        <v>0</v>
      </c>
      <c r="FE81" s="314">
        <f t="shared" ca="1" si="84"/>
        <v>252.586949</v>
      </c>
      <c r="FF81" s="314">
        <f ca="1">IF(ISERROR(OFFSET('Daten Elementary'!$A$1,MATCH(FF$5,'Daten Elementary'!$A:$A,0)-1,MATCH(AQ81,'Daten Elementary'!$A$424:$ADO$424,0)-1)),0,OFFSET('Daten Elementary'!$A$1,MATCH(FF$5,'Daten Elementary'!$A:$A,0)-1,MATCH(AQ81,'Daten Elementary'!$A$424:$ADO$424,0)-1))*1000</f>
        <v>5.7711579999999998</v>
      </c>
      <c r="FG81" s="314">
        <f ca="1">IF(ISERROR(OFFSET('Daten Elementary'!$A$1,MATCH(FG$5,'Daten Elementary'!$A:$A,0)-1,MATCH(AR81,'Daten Elementary'!$A$424:$ADO$424,0)-1)),0,OFFSET('Daten Elementary'!$A$1,MATCH(FG$5,'Daten Elementary'!$A:$A,0)-1,MATCH(AR81,'Daten Elementary'!$A$424:$ADO$424,0)-1))*1000</f>
        <v>54.344138999999998</v>
      </c>
      <c r="FH81" s="314">
        <f ca="1">IF(ISERROR(OFFSET('Daten Elementary'!$A$1,MATCH(FH$5,'Daten Elementary'!$A:$A,0)-1,MATCH(AS81,'Daten Elementary'!$A$424:$ADO$424,0)-1)),0,OFFSET('Daten Elementary'!$A$1,MATCH(FH$5,'Daten Elementary'!$A:$A,0)-1,MATCH(AS81,'Daten Elementary'!$A$424:$ADO$424,0)-1))*1000</f>
        <v>12.916036999999999</v>
      </c>
      <c r="FI81" s="315">
        <f t="shared" ca="1" si="85"/>
        <v>325.61828300000002</v>
      </c>
      <c r="FJ81" s="314">
        <f ca="1">IF(ISERROR(OFFSET('Daten Elementary'!$A$1,MATCH(FJ$5,'Daten Elementary'!$A:$A,0)-1,MATCH($AT81,'Daten Elementary'!$A$424:$ADO$424,0)-1)),0,OFFSET('Daten Elementary'!$A$1,MATCH(FJ$5,'Daten Elementary'!$A:$A,0)-1,MATCH($AT81,'Daten Elementary'!$A$424:$ADO$424,0)-1))*1000</f>
        <v>325.61827999999997</v>
      </c>
      <c r="FK81" s="305">
        <f t="shared" ca="1" si="86"/>
        <v>0.99999999078675794</v>
      </c>
      <c r="FL81" s="314">
        <f ca="1">IF(ISERROR(OFFSET('Daten Elementary'!$A$1,MATCH(FL$5,'Daten Elementary'!$A:$A,0)-1,MATCH(AM81,'Daten Elementary'!$A$424:$ADO$424,0)-1)),0,OFFSET('Daten Elementary'!$A$1,MATCH(FL$5,'Daten Elementary'!$A:$A,0)-1,MATCH(AM81,'Daten Elementary'!$A$424:$ADO$424,0)-1))</f>
        <v>0</v>
      </c>
      <c r="FM81" s="314">
        <f ca="1">IF(ISERROR(OFFSET('Daten Elementary'!$A$1,MATCH(FM$5,'Daten Elementary'!$A:$A,0)-1,MATCH(AN81,'Daten Elementary'!$A$424:$ADO$424,0)-1)),0,OFFSET('Daten Elementary'!$A$1,MATCH(FM$5,'Daten Elementary'!$A:$A,0)-1,MATCH(AN81,'Daten Elementary'!$A$424:$ADO$424,0)-1))</f>
        <v>0</v>
      </c>
      <c r="FN81" s="314">
        <f ca="1">IF(ISERROR(OFFSET('Daten Elementary'!$A$1,MATCH(FN$5,'Daten Elementary'!$A:$A,0)-1,MATCH(AO81,'Daten Elementary'!$A$424:$ADO$424,0)-1)),0,OFFSET('Daten Elementary'!$A$1,MATCH(FN$5,'Daten Elementary'!$A:$A,0)-1,MATCH(AO81,'Daten Elementary'!$A$424:$ADO$424,0)-1))</f>
        <v>0</v>
      </c>
      <c r="FO81" s="314">
        <f ca="1">IF(ISERROR(OFFSET('Daten Elementary'!$A$1,MATCH(FO$5,'Daten Elementary'!$A:$A,0)-1,MATCH(AP81,'Daten Elementary'!$A$424:$ADO$424,0)-1)),0,OFFSET('Daten Elementary'!$A$1,MATCH(FO$5,'Daten Elementary'!$A:$A,0)-1,MATCH(AP81,'Daten Elementary'!$A$424:$ADO$424,0)-1))</f>
        <v>0</v>
      </c>
      <c r="FP81" s="314">
        <f t="shared" ca="1" si="87"/>
        <v>0</v>
      </c>
      <c r="FQ81" s="314">
        <f ca="1">IF(ISERROR(OFFSET('Daten Elementary'!$A$1,MATCH(FQ$5,'Daten Elementary'!$A:$A,0)-1,MATCH(AQ81,'Daten Elementary'!$A$424:$ADO$424,0)-1)),0,OFFSET('Daten Elementary'!$A$1,MATCH(FQ$5,'Daten Elementary'!$A:$A,0)-1,MATCH(AQ81,'Daten Elementary'!$A$424:$ADO$424,0)-1))</f>
        <v>0</v>
      </c>
      <c r="FR81" s="314">
        <f ca="1">IF(ISERROR(OFFSET('Daten Elementary'!$A$1,MATCH(FR$5,'Daten Elementary'!$A:$A,0)-1,MATCH(AR81,'Daten Elementary'!$A$424:$ADO$424,0)-1)),0,OFFSET('Daten Elementary'!$A$1,MATCH(FR$5,'Daten Elementary'!$A:$A,0)-1,MATCH(AR81,'Daten Elementary'!$A$424:$ADO$424,0)-1))</f>
        <v>0</v>
      </c>
      <c r="FS81" s="314">
        <f ca="1">IF(ISERROR(OFFSET('Daten Elementary'!$A$1,MATCH(FS$5,'Daten Elementary'!$A:$A,0)-1,MATCH(AS81,'Daten Elementary'!$A$424:$ADO$424,0)-1)),0,OFFSET('Daten Elementary'!$A$1,MATCH(FS$5,'Daten Elementary'!$A:$A,0)-1,MATCH(AS81,'Daten Elementary'!$A$424:$ADO$424,0)-1))</f>
        <v>0</v>
      </c>
      <c r="FT81" s="315">
        <f t="shared" ca="1" si="88"/>
        <v>0</v>
      </c>
      <c r="FU81" s="314">
        <f ca="1">IF(ISERROR(OFFSET('Daten Elementary'!$A$1,MATCH(FU$5,'Daten Elementary'!$A:$A,0)-1,MATCH($AT81,'Daten Elementary'!$A$424:$ADO$424,0)-1)),0,OFFSET('Daten Elementary'!$A$1,MATCH(FU$5,'Daten Elementary'!$A:$A,0)-1,MATCH($AT81,'Daten Elementary'!$A$424:$ADO$424,0)-1))</f>
        <v>0</v>
      </c>
      <c r="FV81" s="305">
        <f t="shared" ca="1" si="89"/>
        <v>0</v>
      </c>
      <c r="FW81" s="324"/>
      <c r="FX81" s="231" t="str">
        <f t="shared" si="90"/>
        <v>Personenwagen, Benzin (EURO 3)</v>
      </c>
      <c r="FY81" s="231" t="str">
        <f t="shared" si="55"/>
        <v>Personenwagen</v>
      </c>
      <c r="FZ81" s="231" t="str">
        <f t="shared" si="56"/>
        <v>, Benzin</v>
      </c>
      <c r="GA81" s="231" t="str">
        <f t="shared" si="57"/>
        <v xml:space="preserve"> (EURO 3)</v>
      </c>
      <c r="GB81" s="231"/>
    </row>
    <row r="82" spans="1:184" ht="16.5" hidden="1" customHeight="1" outlineLevel="1">
      <c r="A82" s="364"/>
      <c r="B82" s="376"/>
      <c r="C82" s="359" t="s">
        <v>385</v>
      </c>
      <c r="D82" s="359" t="s">
        <v>34</v>
      </c>
      <c r="E82" s="363" t="s">
        <v>26</v>
      </c>
      <c r="F82" s="102">
        <v>1.6</v>
      </c>
      <c r="G82" s="33">
        <v>5</v>
      </c>
      <c r="H82" s="91">
        <f t="shared" si="91"/>
        <v>0.32</v>
      </c>
      <c r="I82" s="99">
        <v>8.876974904139308</v>
      </c>
      <c r="J82" s="189"/>
      <c r="K82" s="100">
        <v>1380</v>
      </c>
      <c r="L82" s="86"/>
      <c r="M82" s="86"/>
      <c r="N82" s="38" t="s">
        <v>99</v>
      </c>
      <c r="O82" s="6">
        <f ca="1">(IF(ISERROR(INDEX(INDIRECT($D$268),MATCH($AM82,$AM$4:$AM$275,0),MATCH(O$304,INDIRECT($E$268),0))*$I82/$AD82),0,INDEX(INDIRECT($D$268),MATCH($AM82,$AM$4:$AM$275,0),MATCH(O$304,INDIRECT($E$268),0))*$I82/$AD82)+IF(ISERROR(INDEX(INDIRECT($D$268),MATCH($AN82,$AN$4:$AN$275,0),MATCH(O$305,INDIRECT($E$268),0))*$J82/$AE82),0,INDEX(INDIRECT($D$268),MATCH($AN82,$AN$4:$AN$275,0),MATCH(O$305,INDIRECT($E$268),0))*$J82/$AE82))*$AC82/$F82</f>
        <v>136.16417055393828</v>
      </c>
      <c r="P82" s="6">
        <f ca="1">(IF(ISERROR(INDEX(INDIRECT($D$268),MATCH($AO82,$AO$4:$AO$275,0),MATCH(P$304,INDIRECT($E$268),0))*$I82/$AD82),0,INDEX(INDIRECT($D$268),MATCH($AO82,$AO$4:$AO$275,0),MATCH(P$304,INDIRECT($E$268),0))*$I82/$AD82)+IF(ISERROR(INDEX(INDIRECT($D$268),MATCH($AP82,$AP$4:$AP$275,0),MATCH(P$305,INDIRECT($E$268),0))*$J82/$AE82),0,INDEX(INDIRECT($D$268),MATCH($AP82,$AP$4:$AP$275,0),MATCH(P$305,INDIRECT($E$268),0))*$J82/$AE82))*$AC82/$F82</f>
        <v>35.668163538331157</v>
      </c>
      <c r="Q82" s="6">
        <f ca="1">INDEX(INDIRECT($D$268),MATCH($AQ82,$AQ$4:$AQ$284,0),MATCH(Q$4,INDIRECT($E$268),0))*$K82*$AC82/$F82/$AF82</f>
        <v>3.4661417414062496</v>
      </c>
      <c r="R82" s="6">
        <f ca="1">INDEX(INDIRECT($D$268),MATCH($AR82,$AR$4:$AR$284,0),MATCH(R$4,INDIRECT($E$268),0))*$K82*$AC82/$F82/$AF82</f>
        <v>32.685303234374999</v>
      </c>
      <c r="S82" s="6">
        <f ca="1">INDEX(INDIRECT($D$268),MATCH($AS82,$AS$4:$AS$284,0),MATCH(S$4,INDIRECT($E$268),0))*$K82*$AC82/$F82/$AF82</f>
        <v>7.7403655546874992</v>
      </c>
      <c r="T82" s="7">
        <f t="shared" ca="1" si="53"/>
        <v>215.72414462273818</v>
      </c>
      <c r="U82" s="6">
        <f>IF($B$268=6,(IF(OR(AJ82="Benzin",AJ82="Diesel"),$AK82*INDEX('DIN EN 16258'!$I:$I,MATCH('mobitool-Faktoren v2.0'!$AI82,'DIN EN 16258'!$A:$A,0))*$I82/$AD82+$AL82*INDEX('DIN EN 16258'!$I:$I,MATCH('mobitool-Faktoren v2.0'!$AJ82,'DIN EN 16258'!$A:$A,0))*$I82/$AD82,IF(ISERROR($AK82*INDEX('DIN EN 16258'!$I:$I,MATCH('mobitool-Faktoren v2.0'!$AI82,'DIN EN 16258'!$A:$A,0))*$I82/$AD82),0,$AK82*INDEX('DIN EN 16258'!$I:$I,MATCH('mobitool-Faktoren v2.0'!$AI82,'DIN EN 16258'!$A:$A,0))*$I82/$AD82)+IF(ISERROR($AL82*INDEX('DIN EN 16258'!$I:$I,MATCH('mobitool-Faktoren v2.0'!$AJ82,'DIN EN 16258'!$A:$A,0))*$J82/$AE82),0,$AL82*INDEX('DIN EN 16258'!$I:$I,MATCH('mobitool-Faktoren v2.0'!$AJ82,'DIN EN 16258'!$A:$A,0))*$J82/$AE82)))*1000,
IF($B$268=1,(IF(OR(AJ82="Benzin",AJ82="Diesel"),$AK82*INDEX('DIN EN 16258'!$D:$D,MATCH('mobitool-Faktoren v2.0'!$AI82,'DIN EN 16258'!$A:$A,0))*$I82/$AD82+$AL82*INDEX('DIN EN 16258'!$D:$D,MATCH('mobitool-Faktoren v2.0'!$AJ82,'DIN EN 16258'!$A:$A,0))*$I82/$AD82,IF(ISERROR($AK82*INDEX('DIN EN 16258'!$D:$D,MATCH('mobitool-Faktoren v2.0'!$AI82,'DIN EN 16258'!$A:$A,0))*$I82/$AD82),0,$AK82*INDEX('DIN EN 16258'!$D:$D,MATCH('mobitool-Faktoren v2.0'!$AI82,'DIN EN 16258'!$A:$A,0))*$I82/$AD82)+IF(ISERROR($AL82*INDEX('DIN EN 16258'!$D:$D,MATCH('mobitool-Faktoren v2.0'!$AJ82,'DIN EN 16258'!$A:$A,0))*$J82/$AE82),0,$AL82*INDEX('DIN EN 16258'!$D:$D,MATCH('mobitool-Faktoren v2.0'!$AJ82,'DIN EN 16258'!$A:$A,0))*$J82/$AE82))),0))*$AC82/$F82</f>
        <v>135.23502941679004</v>
      </c>
      <c r="V82" s="6">
        <f>IF($B$268=6,(IF(OR(AJ82="Benzin",AJ82="Diesel"),$AK82*INDEX('DIN EN 16258'!$L:$L,MATCH('mobitool-Faktoren v2.0'!$AI82,'DIN EN 16258'!$A:$A,0))*$I82/$AD82+$AL82*INDEX('DIN EN 16258'!$L:$L,MATCH('mobitool-Faktoren v2.0'!$AJ82,'DIN EN 16258'!$A:$A,0))*$I82/$AD82,IF(ISERROR($AK82*INDEX('DIN EN 16258'!$L:$L,MATCH('mobitool-Faktoren v2.0'!$AI82,'DIN EN 16258'!$A:$A,0))*$I82/$AD82),0,$AK82*INDEX('DIN EN 16258'!$L:$L,MATCH('mobitool-Faktoren v2.0'!$AI82,'DIN EN 16258'!$A:$A,0))*$I82/$AD82)+IF(ISERROR($AL82*INDEX('DIN EN 16258'!$L:$L,MATCH('mobitool-Faktoren v2.0'!$AJ82,'DIN EN 16258'!$A:$A,0))*$J82/$AE82),0,$AL82*INDEX('DIN EN 16258'!$L:$L,MATCH('mobitool-Faktoren v2.0'!$AJ82,'DIN EN 16258'!$A:$A,0))*$J82/$AE82)))*1000,
IF($B$268=1,(IF(OR(AJ82="Benzin",AJ82="Diesel"),$AK82*INDEX('DIN EN 16258'!$F:$F,MATCH('mobitool-Faktoren v2.0'!$AI82,'DIN EN 16258'!$A:$A,0))*$I82/$AD82+$AL82*INDEX('DIN EN 16258'!$F:$F,MATCH('mobitool-Faktoren v2.0'!$AJ82,'DIN EN 16258'!$A:$A,0))*$I82/$AD82,IF(ISERROR($AK82*INDEX('DIN EN 16258'!$F:$F,MATCH('mobitool-Faktoren v2.0'!$AI82,'DIN EN 16258'!$A:$A,0))*$I82/$AD82),0,$AK82*INDEX('DIN EN 16258'!$F:$F,MATCH('mobitool-Faktoren v2.0'!$AI82,'DIN EN 16258'!$A:$A,0))*$I82/$AD82)+IF(ISERROR($AL82*INDEX('DIN EN 16258'!$F:$F,MATCH('mobitool-Faktoren v2.0'!$AJ82,'DIN EN 16258'!$A:$A,0))*$J82/$AE82),0,$AL82*INDEX('DIN EN 16258'!$F:$F,MATCH('mobitool-Faktoren v2.0'!$AJ82,'DIN EN 16258'!$A:$A,0))*$J82/$AE82))),0))*$AC82/$F82</f>
        <v>160.61760416886449</v>
      </c>
      <c r="W82" s="39" t="s">
        <v>672</v>
      </c>
      <c r="X82" s="39" t="s">
        <v>162</v>
      </c>
      <c r="Y82" s="336">
        <v>3</v>
      </c>
      <c r="Z82" s="336">
        <v>25</v>
      </c>
      <c r="AA82" s="337">
        <v>500</v>
      </c>
      <c r="AB82" s="299">
        <v>3500</v>
      </c>
      <c r="AC82" s="300">
        <f>AC26</f>
        <v>1</v>
      </c>
      <c r="AD82" s="298">
        <f>AD26</f>
        <v>8.1545333333333332</v>
      </c>
      <c r="AE82" s="298"/>
      <c r="AF82" s="299">
        <f>AF26</f>
        <v>1600</v>
      </c>
      <c r="AG82" s="299"/>
      <c r="AH82" s="299"/>
      <c r="AI82" s="301" t="s">
        <v>34</v>
      </c>
      <c r="AJ82" s="301"/>
      <c r="AK82" s="329">
        <f>'Kennwerte Strassentransporte'!M$29</f>
        <v>6.1158938884735101E-2</v>
      </c>
      <c r="AL82" s="329"/>
      <c r="AM82" s="202" t="s">
        <v>964</v>
      </c>
      <c r="AN82" s="202" t="s">
        <v>81</v>
      </c>
      <c r="AO82" s="202" t="s">
        <v>965</v>
      </c>
      <c r="AP82" s="202" t="s">
        <v>81</v>
      </c>
      <c r="AQ82" s="202" t="s">
        <v>966</v>
      </c>
      <c r="AR82" s="202" t="s">
        <v>967</v>
      </c>
      <c r="AS82" s="202" t="s">
        <v>968</v>
      </c>
      <c r="AT82" s="202" t="s">
        <v>980</v>
      </c>
      <c r="AU82" s="303">
        <f ca="1">IF(ISERROR(OFFSET('Daten KEA'!$A$1,MATCH(AU$5,'Daten KEA'!$A:$A,0)-1,MATCH(AM82,'Daten KEA'!$A$424:$ADO$424,0)-1)),0,OFFSET('Daten KEA'!$A$1,MATCH(AU$5,'Daten KEA'!$A:$A,0)-1,MATCH(AM82,'Daten KEA'!$A$424:$ADO$424,0)-1))+IF(ISERROR(AK82*INDEX('Energiefaktoren Ecoinvent'!$D:$D,MATCH('mobitool-Faktoren v2.0'!AI82,'Energiefaktoren Ecoinvent'!$A:$A,0))),0,AK82*INDEX('Energiefaktoren Ecoinvent'!$D:$D,MATCH('mobitool-Faktoren v2.0'!AI82,'Energiefaktoren Ecoinvent'!$A:$A,0)))+IF(OR(AJ82="Benzin",AJ82="Diesel"),IF(ISERROR(OFFSET('Daten KEA'!$A$1,MATCH(AV$5,'Daten KEA'!$A:$A,0)-1,MATCH(AN82,'Daten KEA'!$A$424:$ADO$424,0)-1)),0,OFFSET('Daten KEA'!$A$1,MATCH(AV$5,'Daten KEA'!$A:$A,0)-1,MATCH(AN82,'Daten KEA'!$A$424:$ADO$424,0)-1))+IF(ISERROR(AL82*INDEX('Energiefaktoren Ecoinvent'!$D:$D,MATCH('mobitool-Faktoren v2.0'!AJ82,'Energiefaktoren Ecoinvent'!$A:$A,0))),0,AL82*INDEX('Energiefaktoren Ecoinvent'!$D:$D,MATCH('mobitool-Faktoren v2.0'!AJ82,'Energiefaktoren Ecoinvent'!$A:$A,0))),0)</f>
        <v>2.5992549026012419</v>
      </c>
      <c r="AV82" s="303">
        <f ca="1">IF(OR(AJ82="Benzin",AJ82="Diesel"),0,IF(ISERROR(OFFSET('Daten KEA'!$A$1,MATCH(AV$5,'Daten KEA'!$A:$A,0)-1,MATCH(AN82,'Daten KEA'!$A$424:$ADO$424,0)-1)),0,OFFSET('Daten KEA'!$A$1,MATCH(AV$5,'Daten KEA'!$A:$A,0)-1,MATCH(AN82,'Daten KEA'!$A$424:$ADO$424,0)-1))+IF(ISERROR(AL82*INDEX('Energiefaktoren Ecoinvent'!$D:$D,MATCH('mobitool-Faktoren v2.0'!AJ82,'Energiefaktoren Ecoinvent'!$A:$A,0))),0,AL82*INDEX('Energiefaktoren Ecoinvent'!$D:$D,MATCH('mobitool-Faktoren v2.0'!AJ82,'Energiefaktoren Ecoinvent'!$A:$A,0))))</f>
        <v>0</v>
      </c>
      <c r="AW82" s="303">
        <f ca="1">IF(ISERROR(OFFSET('Daten KEA'!$A$1,MATCH(AW$5,'Daten KEA'!$A:$A,0)-1,MATCH(AO82,'Daten KEA'!$A$424:$ADO$424,0)-1)),0,OFFSET('Daten KEA'!$A$1,MATCH(AW$5,'Daten KEA'!$A:$A,0)-1,MATCH(AO82,'Daten KEA'!$A$424:$ADO$424,0)-1))-IF(ISERROR(AK82*INDEX('Energiefaktoren Ecoinvent'!$D:$D,MATCH('mobitool-Faktoren v2.0'!AI82,'Energiefaktoren Ecoinvent'!$A:$A,0))),0,AK82*INDEX('Energiefaktoren Ecoinvent'!$D:$D,MATCH('mobitool-Faktoren v2.0'!AI82,'Energiefaktoren Ecoinvent'!$A:$A,0)))+IF(OR(AJ82="Benzin",AJ82="Diesel"),IF(ISERROR(OFFSET('Daten KEA'!$A$1,MATCH(AX$5,'Daten KEA'!$A:$A,0)-1,MATCH(AP82,'Daten KEA'!$A$424:$ADO$424,0)-1)),0,OFFSET('Daten KEA'!$A$1,MATCH(AX$5,'Daten KEA'!$A:$A,0)-1,MATCH(AP82,'Daten KEA'!$A$424:$ADO$424,0)-1))-IF(ISERROR(AL82*INDEX('Energiefaktoren Ecoinvent'!$D:$D,MATCH('mobitool-Faktoren v2.0'!AJ82,'Energiefaktoren Ecoinvent'!$A:$A,0))),0,AL82*INDEX('Energiefaktoren Ecoinvent'!$D:$D,MATCH('mobitool-Faktoren v2.0'!AJ82,'Energiefaktoren Ecoinvent'!$A:$A,0))),0)</f>
        <v>0.97363579739875794</v>
      </c>
      <c r="AX82" s="303">
        <f ca="1">IF(OR(AJ82="Benzin",AJ82="Diesel"),0,IF(ISERROR(OFFSET('Daten KEA'!$A$1,MATCH(AX$5,'Daten KEA'!$A:$A,0)-1,MATCH(AP82,'Daten KEA'!$A$424:$ADO$424,0)-1)),0,OFFSET('Daten KEA'!$A$1,MATCH(AX$5,'Daten KEA'!$A:$A,0)-1,MATCH(AP82,'Daten KEA'!$A$424:$ADO$424,0)-1))-IF(ISERROR(AL82*INDEX('Energiefaktoren Ecoinvent'!$D:$D,MATCH('mobitool-Faktoren v2.0'!AJ82,'Energiefaktoren Ecoinvent'!$A:$A,0))),0,AL82*INDEX('Energiefaktoren Ecoinvent'!$D:$D,MATCH('mobitool-Faktoren v2.0'!AJ82,'Energiefaktoren Ecoinvent'!$A:$A,0))))</f>
        <v>0</v>
      </c>
      <c r="AY82" s="303">
        <f t="shared" ca="1" si="58"/>
        <v>3.5728906999999999</v>
      </c>
      <c r="AZ82" s="303">
        <f ca="1">IF(ISERROR(OFFSET('Daten KEA'!$A$1,MATCH(AZ$5,'Daten KEA'!$A:$A,0)-1,MATCH(AQ82,'Daten KEA'!$A$424:$ADO$424,0)-1)),0,OFFSET('Daten KEA'!$A$1,MATCH(AZ$5,'Daten KEA'!$A:$A,0)-1,MATCH(AQ82,'Daten KEA'!$A$424:$ADO$424,0)-1))</f>
        <v>0.18482304999999999</v>
      </c>
      <c r="BA82" s="303">
        <f ca="1">IF(ISERROR(OFFSET('Daten KEA'!$A$1,MATCH(BA$5,'Daten KEA'!$A:$A,0)-1,MATCH(AR82,'Daten KEA'!$A$424:$ADO$424,0)-1)),0,OFFSET('Daten KEA'!$A$1,MATCH(BA$5,'Daten KEA'!$A:$A,0)-1,MATCH(AR82,'Daten KEA'!$A$424:$ADO$424,0)-1))</f>
        <v>1.0023063000000001</v>
      </c>
      <c r="BB82" s="303">
        <f ca="1">IF(ISERROR(OFFSET('Daten KEA'!$A$1,MATCH(BB$5,'Daten KEA'!$A:$A,0)-1,MATCH(AS82,'Daten KEA'!$A$424:$ADO$424,0)-1)),0,OFFSET('Daten KEA'!$A$1,MATCH(BB$5,'Daten KEA'!$A:$A,0)-1,MATCH(AS82,'Daten KEA'!$A$424:$ADO$424,0)-1))</f>
        <v>0.84415227999999998</v>
      </c>
      <c r="BC82" s="304">
        <f t="shared" ca="1" si="46"/>
        <v>5.6041723299999999</v>
      </c>
      <c r="BD82" s="303">
        <f ca="1">IF(ISERROR(OFFSET('Daten KEA'!$A$1,MATCH(BD$5,'Daten KEA'!$A:$A,0)-1,MATCH(AT82,'Daten KEA'!$A$424:$ADO$424,0)-1)),0,OFFSET('Daten KEA'!$A$1,MATCH(BD$5,'Daten KEA'!$A:$A,0)-1,MATCH(AT82,'Daten KEA'!$A$424:$ADO$424,0)-1))</f>
        <v>5.6041724000000004</v>
      </c>
      <c r="BE82" s="305">
        <f t="shared" ca="1" si="59"/>
        <v>1.0000000124906938</v>
      </c>
      <c r="BF82" s="306">
        <f ca="1">IF(ISERROR(OFFSET('Daten KEA'!$A$1,MATCH(BF$5,'Daten KEA'!$A:$A,0)-1,MATCH(AM82,'Daten KEA'!$A$424:$ADO$424,0)-1)),0,OFFSET('Daten KEA'!$A$1,MATCH(BF$5,'Daten KEA'!$A:$A,0)-1,MATCH(AM82,'Daten KEA'!$A$424:$ADO$424,0)-1))+IF(ISERROR($AK82*INDEX('Energiefaktoren Ecoinvent'!$H:$H,MATCH('mobitool-Faktoren v2.0'!$AI82,'Energiefaktoren Ecoinvent'!$A:$A,0))),0,$AK82*INDEX('Energiefaktoren Ecoinvent'!$H:$H,MATCH('mobitool-Faktoren v2.0'!$AI82,'Energiefaktoren Ecoinvent'!$A:$A,0)))+IF(OR(AJ82="Benzin",AJ82="Diesel"),IF(ISERROR(OFFSET('Daten KEA'!$A$1,MATCH(BG$5,'Daten KEA'!$A:$A,0)-1,MATCH(AN82,'Daten KEA'!$A$424:$ADO$424,0)-1)),0,OFFSET('Daten KEA'!$A$1,MATCH(BG$5,'Daten KEA'!$A:$A,0)-1,MATCH(AN82,'Daten KEA'!$A$424:$ADO$424,0)-1))+IF(ISERROR($AL82*INDEX('Energiefaktoren Ecoinvent'!$H:$H,MATCH('mobitool-Faktoren v2.0'!$AJ82,'Energiefaktoren Ecoinvent'!$A:$A,0))),0,$AL82*INDEX('Energiefaktoren Ecoinvent'!$H:$H,MATCH('mobitool-Faktoren v2.0'!$AJ82,'Energiefaktoren Ecoinvent'!$A:$A,0))),0)</f>
        <v>2.5992549026012419</v>
      </c>
      <c r="BG82" s="306">
        <f ca="1">IF(OR(AJ82="Benzin",AJ82="Diesel"),0,IF(ISERROR(OFFSET('Daten KEA'!$A$1,MATCH(BG$5,'Daten KEA'!$A:$A,0)-1,MATCH(AN82,'Daten KEA'!$A$424:$ADO$424,0)-1)),0,OFFSET('Daten KEA'!$A$1,MATCH(BG$5,'Daten KEA'!$A:$A,0)-1,MATCH(AN82,'Daten KEA'!$A$424:$ADO$424,0)-1))+IF(ISERROR($AL82*INDEX('Energiefaktoren Ecoinvent'!$H:$H,MATCH('mobitool-Faktoren v2.0'!$AJ82,'Energiefaktoren Ecoinvent'!$A:$A,0))),0,$AL82*INDEX('Energiefaktoren Ecoinvent'!$H:$H,MATCH('mobitool-Faktoren v2.0'!$AJ82,'Energiefaktoren Ecoinvent'!$A:$A,0))))</f>
        <v>0</v>
      </c>
      <c r="BH82" s="306">
        <f ca="1">IF(ISERROR(OFFSET('Daten KEA'!$A$1,MATCH(BH$5,'Daten KEA'!$A:$A,0)-1,MATCH(AO82,'Daten KEA'!$A$424:$ADO$424,0)-1)),0,OFFSET('Daten KEA'!$A$1,MATCH(BH$5,'Daten KEA'!$A:$A,0)-1,MATCH(AO82,'Daten KEA'!$A$424:$ADO$424,0)-1))-IF(ISERROR($AK82*INDEX('Energiefaktoren Ecoinvent'!$H:$H,MATCH('mobitool-Faktoren v2.0'!$AI82,'Energiefaktoren Ecoinvent'!$A:$A,0))),0,$AK82*INDEX('Energiefaktoren Ecoinvent'!$H:$H,MATCH('mobitool-Faktoren v2.0'!$AI82,'Energiefaktoren Ecoinvent'!$A:$A,0)))+IF(OR(AJ82="Benzin",AJ82="Diesel"),IF(ISERROR(OFFSET('Daten KEA'!$A$1,MATCH(BI$5,'Daten KEA'!$A:$A,0)-1,MATCH(AP82,'Daten KEA'!$A$424:$ADO$424,0)-1)),0,OFFSET('Daten KEA'!$A$1,MATCH(BI$5,'Daten KEA'!$A:$A,0)-1,MATCH(AP82,'Daten KEA'!$A$424:$ADO$424,0)-1))-IF(ISERROR($AL82*INDEX('Energiefaktoren Ecoinvent'!$H:$H,MATCH('mobitool-Faktoren v2.0'!$AJ82,'Energiefaktoren Ecoinvent'!$A:$A,0))),0,$AL82*INDEX('Energiefaktoren Ecoinvent'!$H:$H,MATCH('mobitool-Faktoren v2.0'!$AJ82,'Energiefaktoren Ecoinvent'!$A:$A,0))),0)</f>
        <v>0.96200103728485775</v>
      </c>
      <c r="BI82" s="306">
        <f ca="1">IF(OR(AJ82="Benzin",AJ82="Diesel"),0,IF(ISERROR(OFFSET('Daten KEA'!$A$1,MATCH(BI$5,'Daten KEA'!$A:$A,0)-1,MATCH(AP82,'Daten KEA'!$A$424:$ADO$424,0)-1)),0,OFFSET('Daten KEA'!$A$1,MATCH(BI$5,'Daten KEA'!$A:$A,0)-1,MATCH(AP82,'Daten KEA'!$A$424:$ADO$424,0)-1))-IF(ISERROR($AL82*INDEX('Energiefaktoren Ecoinvent'!$H:$H,MATCH('mobitool-Faktoren v2.0'!$AJ82,'Energiefaktoren Ecoinvent'!$A:$A,0))),0,$AL82*INDEX('Energiefaktoren Ecoinvent'!$H:$H,MATCH('mobitool-Faktoren v2.0'!$AJ82,'Energiefaktoren Ecoinvent'!$A:$A,0))))</f>
        <v>0</v>
      </c>
      <c r="BJ82" s="306">
        <f t="shared" ca="1" si="92"/>
        <v>3.5612559398860997</v>
      </c>
      <c r="BK82" s="306">
        <f ca="1">IF(ISERROR(OFFSET('Daten KEA'!$A$1,MATCH(BK$5,'Daten KEA'!$A:$A,0)-1,MATCH(AQ82,'Daten KEA'!$A$424:$ADO$424,0)-1)),0,OFFSET('Daten KEA'!$A$1,MATCH(BK$5,'Daten KEA'!$A:$A,0)-1,MATCH(AQ82,'Daten KEA'!$A$424:$ADO$424,0)-1))</f>
        <v>0.17631837758306998</v>
      </c>
      <c r="BL82" s="306">
        <f ca="1">IF(ISERROR(OFFSET('Daten KEA'!$A$1,MATCH(BL$5,'Daten KEA'!$A:$A,0)-1,MATCH(AR82,'Daten KEA'!$A$424:$ADO$424,0)-1)),0,OFFSET('Daten KEA'!$A$1,MATCH(BL$5,'Daten KEA'!$A:$A,0)-1,MATCH(AR82,'Daten KEA'!$A$424:$ADO$424,0)-1))</f>
        <v>0.91292618585179997</v>
      </c>
      <c r="BM82" s="306">
        <f ca="1">IF(ISERROR(OFFSET('Daten KEA'!$A$1,MATCH(BM$5,'Daten KEA'!$A:$A,0)-1,MATCH(AS82,'Daten KEA'!$A$424:$ADO$424,0)-1)),0,OFFSET('Daten KEA'!$A$1,MATCH(BM$5,'Daten KEA'!$A:$A,0)-1,MATCH(AS82,'Daten KEA'!$A$424:$ADO$424,0)-1))</f>
        <v>0.74347970396926988</v>
      </c>
      <c r="BN82" s="307">
        <f t="shared" ca="1" si="43"/>
        <v>5.3939802072902401</v>
      </c>
      <c r="BO82" s="306">
        <f ca="1">IF(ISERROR(OFFSET('Daten KEA'!$A$1,MATCH(BO$5,'Daten KEA'!$A:$A,0)-1,MATCH(AT82,'Daten KEA'!$A$424:$ADO$424,0)-1)),0,OFFSET('Daten KEA'!$A$1,MATCH(BO$5,'Daten KEA'!$A:$A,0)-1,MATCH(AT82,'Daten KEA'!$A$424:$ADO$424,0)-1))</f>
        <v>5.3939803012903003</v>
      </c>
      <c r="BP82" s="305">
        <f t="shared" ca="1" si="60"/>
        <v>1.0000000174268455</v>
      </c>
      <c r="BQ82" s="308">
        <f ca="1">IF(ISERROR(OFFSET('Daten GWP'!$A$1,MATCH(BQ$5,'Daten GWP'!$A:$A,0)-1,MATCH(AM82,'Daten GWP'!$A$424:$ADO$424,0)-1)),0,OFFSET('Daten GWP'!$A$1,MATCH(BQ$5,'Daten GWP'!$A:$A,0)-1,MATCH(AM82,'Daten GWP'!$A$424:$ADO$424,0)-1))*1000</f>
        <v>200.13218999999998</v>
      </c>
      <c r="BR82" s="308">
        <f ca="1">IF(ISERROR(OFFSET('Daten GWP'!$A$1,MATCH(BR$5,'Daten GWP'!$A:$A,0)-1,MATCH(AN82,'Daten GWP'!$A$424:$ADO$424,0)-1)),0,OFFSET('Daten GWP'!$A$1,MATCH(BR$5,'Daten GWP'!$A:$A,0)-1,MATCH(AN82,'Daten GWP'!$A$424:$ADO$424,0)-1))*1000</f>
        <v>0</v>
      </c>
      <c r="BS82" s="308">
        <f ca="1">IF(ISERROR(OFFSET('Daten GWP'!$A$1,MATCH(BS$5,'Daten GWP'!$A:$A,0)-1,MATCH(AO82,'Daten GWP'!$A$424:$ADO$424,0)-1)),0,OFFSET('Daten GWP'!$A$1,MATCH(BS$5,'Daten GWP'!$A:$A,0)-1,MATCH(AO82,'Daten GWP'!$A$424:$ADO$424,0)-1))*1000</f>
        <v>52.424566999999996</v>
      </c>
      <c r="BT82" s="308">
        <f ca="1">IF(ISERROR(OFFSET('Daten GWP'!$A$1,MATCH(BT$5,'Daten GWP'!$A:$A,0)-1,MATCH(AP82,'Daten GWP'!$A$424:$ADO$424,0)-1)),0,OFFSET('Daten GWP'!$A$1,MATCH(BT$5,'Daten GWP'!$A:$A,0)-1,MATCH(AP82,'Daten GWP'!$A$424:$ADO$424,0)-1))*1000</f>
        <v>0</v>
      </c>
      <c r="BU82" s="308">
        <f t="shared" ca="1" si="61"/>
        <v>252.55675699999998</v>
      </c>
      <c r="BV82" s="308">
        <f ca="1">IF(ISERROR(OFFSET('Daten GWP'!$A$1,MATCH(BV$5,'Daten GWP'!$A:$A,0)-1,MATCH(AQ82,'Daten GWP'!$A$424:$ADO$424,0)-1)),0,OFFSET('Daten GWP'!$A$1,MATCH(BV$5,'Daten GWP'!$A:$A,0)-1,MATCH(AQ82,'Daten GWP'!$A$424:$ADO$424,0)-1))*1000</f>
        <v>6.4299441000000002</v>
      </c>
      <c r="BW82" s="308">
        <f ca="1">IF(ISERROR(OFFSET('Daten GWP'!$A$1,MATCH(BW$5,'Daten GWP'!$A:$A,0)-1,MATCH(AR82,'Daten GWP'!$A$424:$ADO$424,0)-1)),0,OFFSET('Daten GWP'!$A$1,MATCH(BW$5,'Daten GWP'!$A:$A,0)-1,MATCH(AR82,'Daten GWP'!$A$424:$ADO$424,0)-1))*1000</f>
        <v>60.633606</v>
      </c>
      <c r="BX82" s="308">
        <f ca="1">IF(ISERROR(OFFSET('Daten GWP'!$A$1,MATCH(BX$5,'Daten GWP'!$A:$A,0)-1,MATCH(AS82,'Daten GWP'!$A$424:$ADO$424,0)-1)),0,OFFSET('Daten GWP'!$A$1,MATCH(BX$5,'Daten GWP'!$A:$A,0)-1,MATCH(AS82,'Daten GWP'!$A$424:$ADO$424,0)-1))*1000</f>
        <v>14.358938999999999</v>
      </c>
      <c r="BY82" s="309">
        <f t="shared" ca="1" si="44"/>
        <v>333.97924610000001</v>
      </c>
      <c r="BZ82" s="308">
        <f ca="1">IF(ISERROR(OFFSET('Daten GWP'!$A$1,MATCH(BZ$5,'Daten GWP'!$A:$A,0)-1,MATCH(AT82,'Daten GWP'!$A$424:$ADO$424,0)-1)),0,OFFSET('Daten GWP'!$A$1,MATCH(BZ$5,'Daten GWP'!$A:$A,0)-1,MATCH(AT82,'Daten GWP'!$A$424:$ADO$424,0)-1))*1000</f>
        <v>333.97924999999998</v>
      </c>
      <c r="CA82" s="305">
        <f t="shared" ca="1" si="62"/>
        <v>1.0000000116773722</v>
      </c>
      <c r="CB82" s="310">
        <f ca="1">IF(ISERROR(OFFSET('Daten Elementary'!$A$1,MATCH(CB$5,'Daten Elementary'!$A:$A,0)-1,MATCH(AM82,'Daten Elementary'!$A$424:$ADO$424,0)-1)),0,OFFSET('Daten Elementary'!$A$1,MATCH(CB$5,'Daten Elementary'!$A:$A,0)-1,MATCH(AM82,'Daten Elementary'!$A$424:$ADO$424,0)-1))*1000000</f>
        <v>24.572008</v>
      </c>
      <c r="CC82" s="310">
        <f ca="1">IF(ISERROR(OFFSET('Daten Elementary'!$A$1,MATCH(CC$5,'Daten Elementary'!$A:$A,0)-1,MATCH(AN82,'Daten Elementary'!$A$424:$ADO$424,0)-1)),0,OFFSET('Daten Elementary'!$A$1,MATCH(CC$5,'Daten Elementary'!$A:$A,0)-1,MATCH(AN82,'Daten Elementary'!$A$424:$ADO$424,0)-1))*1000000</f>
        <v>0</v>
      </c>
      <c r="CD82" s="310">
        <f ca="1">IF(ISERROR(OFFSET('Daten Elementary'!$A$1,MATCH(CD$5,'Daten Elementary'!$A:$A,0)-1,MATCH(AO82,'Daten Elementary'!$A$424:$ADO$424,0)-1)),0,OFFSET('Daten Elementary'!$A$1,MATCH(CD$5,'Daten Elementary'!$A:$A,0)-1,MATCH(AO82,'Daten Elementary'!$A$424:$ADO$424,0)-1))*1000000</f>
        <v>19.105208000000001</v>
      </c>
      <c r="CE82" s="310">
        <f ca="1">IF(ISERROR(OFFSET('Daten Elementary'!$A$1,MATCH(CE$5,'Daten Elementary'!$A:$A,0)-1,MATCH(AP82,'Daten Elementary'!$A$424:$ADO$424,0)-1)),0,OFFSET('Daten Elementary'!$A$1,MATCH(CE$5,'Daten Elementary'!$A:$A,0)-1,MATCH(AP82,'Daten Elementary'!$A$424:$ADO$424,0)-1))*1000000</f>
        <v>0</v>
      </c>
      <c r="CF82" s="310">
        <f t="shared" ca="1" si="63"/>
        <v>43.677216000000001</v>
      </c>
      <c r="CG82" s="310">
        <f ca="1">IF(ISERROR(OFFSET('Daten Elementary'!$A$1,MATCH(CG$5,'Daten Elementary'!$A:$A,0)-1,MATCH(AQ82,'Daten Elementary'!$A$424:$ADO$424,0)-1)),0,OFFSET('Daten Elementary'!$A$1,MATCH(CG$5,'Daten Elementary'!$A:$A,0)-1,MATCH(AQ82,'Daten Elementary'!$A$424:$ADO$424,0)-1))*1000000</f>
        <v>2.5342876999999997</v>
      </c>
      <c r="CH82" s="310">
        <f ca="1">IF(ISERROR(OFFSET('Daten Elementary'!$A$1,MATCH(CH$5,'Daten Elementary'!$A:$A,0)-1,MATCH(AR82,'Daten Elementary'!$A$424:$ADO$424,0)-1)),0,OFFSET('Daten Elementary'!$A$1,MATCH(CH$5,'Daten Elementary'!$A:$A,0)-1,MATCH(AR82,'Daten Elementary'!$A$424:$ADO$424,0)-1))*1000000</f>
        <v>55.794156000000001</v>
      </c>
      <c r="CI82" s="310">
        <f ca="1">IF(ISERROR(OFFSET('Daten Elementary'!$A$1,MATCH(CI$5,'Daten Elementary'!$A:$A,0)-1,MATCH(AS82,'Daten Elementary'!$A$424:$ADO$424,0)-1)),0,OFFSET('Daten Elementary'!$A$1,MATCH(CI$5,'Daten Elementary'!$A:$A,0)-1,MATCH(AS82,'Daten Elementary'!$A$424:$ADO$424,0)-1))*1000000</f>
        <v>12.323541000000001</v>
      </c>
      <c r="CJ82" s="311">
        <f t="shared" ca="1" si="64"/>
        <v>114.3292007</v>
      </c>
      <c r="CK82" s="310">
        <f ca="1">IF(ISERROR(OFFSET('Daten Elementary'!$A$1,MATCH(CK$5,'Daten Elementary'!$A:$A,0)-1,MATCH($AT82,'Daten Elementary'!$A$424:$ADO$424,0)-1)),0,OFFSET('Daten Elementary'!$A$1,MATCH(CK$5,'Daten Elementary'!$A:$A,0)-1,MATCH($AT82,'Daten Elementary'!$A$424:$ADO$424,0)-1))*1000000</f>
        <v>114.3292</v>
      </c>
      <c r="CL82" s="305">
        <f t="shared" ca="1" si="65"/>
        <v>0.99999999387732974</v>
      </c>
      <c r="CM82" s="312">
        <f ca="1">IF(ISERROR(OFFSET('Daten Elementary'!$A$1,MATCH(CM$5,'Daten Elementary'!$A:$A,0)-1,MATCH(AM82,'Daten Elementary'!$A$424:$ADO$424,0)-1)),0,OFFSET('Daten Elementary'!$A$1,MATCH(CM$5,'Daten Elementary'!$A:$A,0)-1,MATCH(AM82,'Daten Elementary'!$A$424:$ADO$424,0)-1))*1000000</f>
        <v>14.215636999999999</v>
      </c>
      <c r="CN82" s="312">
        <f ca="1">IF(ISERROR(OFFSET('Daten Elementary'!$A$1,MATCH(CN$5,'Daten Elementary'!$A:$A,0)-1,MATCH(AN82,'Daten Elementary'!$A$424:$ADO$424,0)-1)),0,OFFSET('Daten Elementary'!$A$1,MATCH(CN$5,'Daten Elementary'!$A:$A,0)-1,MATCH(AN82,'Daten Elementary'!$A$424:$ADO$424,0)-1))*1000000</f>
        <v>0</v>
      </c>
      <c r="CO82" s="312">
        <f ca="1">IF(ISERROR(OFFSET('Daten Elementary'!$A$1,MATCH(CO$5,'Daten Elementary'!$A:$A,0)-1,MATCH(AO82,'Daten Elementary'!$A$424:$ADO$424,0)-1)),0,OFFSET('Daten Elementary'!$A$1,MATCH(CO$5,'Daten Elementary'!$A:$A,0)-1,MATCH(AO82,'Daten Elementary'!$A$424:$ADO$424,0)-1))*1000000</f>
        <v>15.492444000000001</v>
      </c>
      <c r="CP82" s="312">
        <f ca="1">IF(ISERROR(OFFSET('Daten Elementary'!$A$1,MATCH(CP$5,'Daten Elementary'!$A:$A,0)-1,MATCH(AP82,'Daten Elementary'!$A$424:$ADO$424,0)-1)),0,OFFSET('Daten Elementary'!$A$1,MATCH(CP$5,'Daten Elementary'!$A:$A,0)-1,MATCH(AP82,'Daten Elementary'!$A$424:$ADO$424,0)-1))*1000000</f>
        <v>0</v>
      </c>
      <c r="CQ82" s="312">
        <f t="shared" ca="1" si="66"/>
        <v>29.708081</v>
      </c>
      <c r="CR82" s="312">
        <f ca="1">IF(ISERROR(OFFSET('Daten Elementary'!$A$1,MATCH(CR$5,'Daten Elementary'!$A:$A,0)-1,MATCH(AQ82,'Daten Elementary'!$A$424:$ADO$424,0)-1)),0,OFFSET('Daten Elementary'!$A$1,MATCH(CR$5,'Daten Elementary'!$A:$A,0)-1,MATCH(AQ82,'Daten Elementary'!$A$424:$ADO$424,0)-1))*1000000</f>
        <v>1.6960850999999999</v>
      </c>
      <c r="CS82" s="312">
        <f ca="1">IF(ISERROR(OFFSET('Daten Elementary'!$A$1,MATCH(CS$5,'Daten Elementary'!$A:$A,0)-1,MATCH(AR82,'Daten Elementary'!$A$424:$ADO$424,0)-1)),0,OFFSET('Daten Elementary'!$A$1,MATCH(CS$5,'Daten Elementary'!$A:$A,0)-1,MATCH(AR82,'Daten Elementary'!$A$424:$ADO$424,0)-1))*1000000</f>
        <v>21.365215000000003</v>
      </c>
      <c r="CT82" s="312">
        <f ca="1">IF(ISERROR(OFFSET('Daten Elementary'!$A$1,MATCH(CT$5,'Daten Elementary'!$A:$A,0)-1,MATCH(AS82,'Daten Elementary'!$A$424:$ADO$424,0)-1)),0,OFFSET('Daten Elementary'!$A$1,MATCH(CT$5,'Daten Elementary'!$A:$A,0)-1,MATCH(AS82,'Daten Elementary'!$A$424:$ADO$424,0)-1))*1000000</f>
        <v>6.9625197999999999</v>
      </c>
      <c r="CU82" s="313">
        <f t="shared" ca="1" si="67"/>
        <v>59.731900900000007</v>
      </c>
      <c r="CV82" s="312">
        <f ca="1">IF(ISERROR(OFFSET('Daten Elementary'!$A$1,MATCH(CV$5,'Daten Elementary'!$A:$A,0)-1,MATCH($AT82,'Daten Elementary'!$A$424:$ADO$424,0)-1)),0,OFFSET('Daten Elementary'!$A$1,MATCH(CV$5,'Daten Elementary'!$A:$A,0)-1,MATCH($AT82,'Daten Elementary'!$A$424:$ADO$424,0)-1))*1000000</f>
        <v>59.731901000000001</v>
      </c>
      <c r="CW82" s="305">
        <f t="shared" ca="1" si="68"/>
        <v>1.0000000016741473</v>
      </c>
      <c r="CX82" s="314">
        <f ca="1">IF(ISERROR(OFFSET('Daten Elementary'!$A$1,MATCH(CX$5,'Daten Elementary'!$A:$A,0)-1,MATCH(AM82,'Daten Elementary'!$A$424:$ADO$424,0)-1)),0,OFFSET('Daten Elementary'!$A$1,MATCH(CX$5,'Daten Elementary'!$A:$A,0)-1,MATCH(AM82,'Daten Elementary'!$A$424:$ADO$424,0)-1))*1000000</f>
        <v>77.471961999999991</v>
      </c>
      <c r="CY82" s="314">
        <f ca="1">IF(ISERROR(OFFSET('Daten Elementary'!$A$1,MATCH(CY$5,'Daten Elementary'!$A:$A,0)-1,MATCH(AN82,'Daten Elementary'!$A$424:$ADO$424,0)-1)),0,OFFSET('Daten Elementary'!$A$1,MATCH(CY$5,'Daten Elementary'!$A:$A,0)-1,MATCH(AN82,'Daten Elementary'!$A$424:$ADO$424,0)-1))*1000000</f>
        <v>0</v>
      </c>
      <c r="CZ82" s="314">
        <f ca="1">IF(ISERROR(OFFSET('Daten Elementary'!$A$1,MATCH(CZ$5,'Daten Elementary'!$A:$A,0)-1,MATCH(AO82,'Daten Elementary'!$A$424:$ADO$424,0)-1)),0,OFFSET('Daten Elementary'!$A$1,MATCH(CZ$5,'Daten Elementary'!$A:$A,0)-1,MATCH(AO82,'Daten Elementary'!$A$424:$ADO$424,0)-1))*1000000</f>
        <v>175.09806</v>
      </c>
      <c r="DA82" s="314">
        <f ca="1">IF(ISERROR(OFFSET('Daten Elementary'!$A$1,MATCH(DA$5,'Daten Elementary'!$A:$A,0)-1,MATCH(AP82,'Daten Elementary'!$A$424:$ADO$424,0)-1)),0,OFFSET('Daten Elementary'!$A$1,MATCH(DA$5,'Daten Elementary'!$A:$A,0)-1,MATCH(AP82,'Daten Elementary'!$A$424:$ADO$424,0)-1))*1000000</f>
        <v>0</v>
      </c>
      <c r="DB82" s="314">
        <f t="shared" ca="1" si="69"/>
        <v>252.57002199999999</v>
      </c>
      <c r="DC82" s="314">
        <f ca="1">IF(ISERROR(OFFSET('Daten Elementary'!$A$1,MATCH(DC$5,'Daten Elementary'!$A:$A,0)-1,MATCH(AQ82,'Daten Elementary'!$A$424:$ADO$424,0)-1)),0,OFFSET('Daten Elementary'!$A$1,MATCH(DC$5,'Daten Elementary'!$A:$A,0)-1,MATCH(AQ82,'Daten Elementary'!$A$424:$ADO$424,0)-1))*1000000</f>
        <v>6.4210890999999997</v>
      </c>
      <c r="DD82" s="314">
        <f ca="1">IF(ISERROR(OFFSET('Daten Elementary'!$A$1,MATCH(DD$5,'Daten Elementary'!$A:$A,0)-1,MATCH(AR82,'Daten Elementary'!$A$424:$ADO$424,0)-1)),0,OFFSET('Daten Elementary'!$A$1,MATCH(DD$5,'Daten Elementary'!$A:$A,0)-1,MATCH(AR82,'Daten Elementary'!$A$424:$ADO$424,0)-1))*1000000</f>
        <v>92.359469000000004</v>
      </c>
      <c r="DE82" s="314">
        <f ca="1">IF(ISERROR(OFFSET('Daten Elementary'!$A$1,MATCH(DE$5,'Daten Elementary'!$A:$A,0)-1,MATCH(AS82,'Daten Elementary'!$A$424:$ADO$424,0)-1)),0,OFFSET('Daten Elementary'!$A$1,MATCH(DE$5,'Daten Elementary'!$A:$A,0)-1,MATCH(AS82,'Daten Elementary'!$A$424:$ADO$424,0)-1))*1000000</f>
        <v>55.370537000000006</v>
      </c>
      <c r="DF82" s="315">
        <f t="shared" ca="1" si="70"/>
        <v>406.72111710000001</v>
      </c>
      <c r="DG82" s="314">
        <f ca="1">IF(ISERROR(OFFSET('Daten Elementary'!$A$1,MATCH(DG$5,'Daten Elementary'!$A:$A,0)-1,MATCH($AT82,'Daten Elementary'!$A$424:$ADO$424,0)-1)),0,OFFSET('Daten Elementary'!$A$1,MATCH(DG$5,'Daten Elementary'!$A:$A,0)-1,MATCH($AT82,'Daten Elementary'!$A$424:$ADO$424,0)-1))*1000000</f>
        <v>406.72111999999998</v>
      </c>
      <c r="DH82" s="305">
        <f t="shared" ca="1" si="71"/>
        <v>1.0000000071301929</v>
      </c>
      <c r="DI82" s="316">
        <f ca="1">IF(ISERROR(OFFSET('Daten Elementary'!$A$1,MATCH(DI$5,'Daten Elementary'!$A:$A,0)-1,MATCH(AM82,'Daten Elementary'!$A$424:$ADO$424,0)-1)),0,OFFSET('Daten Elementary'!$A$1,MATCH(DI$5,'Daten Elementary'!$A:$A,0)-1,MATCH(AM82,'Daten Elementary'!$A$424:$ADO$424,0)-1))*1000000</f>
        <v>75.010000000000005</v>
      </c>
      <c r="DJ82" s="316">
        <f ca="1">IF(ISERROR(OFFSET('Daten Elementary'!$A$1,MATCH(DJ$5,'Daten Elementary'!$A:$A,0)-1,MATCH(AN82,'Daten Elementary'!$A$424:$ADO$424,0)-1)),0,OFFSET('Daten Elementary'!$A$1,MATCH(DJ$5,'Daten Elementary'!$A:$A,0)-1,MATCH(AN82,'Daten Elementary'!$A$424:$ADO$424,0)-1))*1000000</f>
        <v>0</v>
      </c>
      <c r="DK82" s="316">
        <f ca="1">IF(ISERROR(OFFSET('Daten Elementary'!$A$1,MATCH(DK$5,'Daten Elementary'!$A:$A,0)-1,MATCH(AO82,'Daten Elementary'!$A$424:$ADO$424,0)-1)),0,OFFSET('Daten Elementary'!$A$1,MATCH(DK$5,'Daten Elementary'!$A:$A,0)-1,MATCH(AO82,'Daten Elementary'!$A$424:$ADO$424,0)-1))*1000000</f>
        <v>187.38534000000001</v>
      </c>
      <c r="DL82" s="316">
        <f ca="1">IF(ISERROR(OFFSET('Daten Elementary'!$A$1,MATCH(DL$5,'Daten Elementary'!$A:$A,0)-1,MATCH(AP82,'Daten Elementary'!$A$424:$ADO$424,0)-1)),0,OFFSET('Daten Elementary'!$A$1,MATCH(DL$5,'Daten Elementary'!$A:$A,0)-1,MATCH(AP82,'Daten Elementary'!$A$424:$ADO$424,0)-1))*1000000</f>
        <v>0</v>
      </c>
      <c r="DM82" s="316">
        <f t="shared" ca="1" si="72"/>
        <v>262.39534000000003</v>
      </c>
      <c r="DN82" s="316">
        <f ca="1">IF(ISERROR(OFFSET('Daten Elementary'!$A$1,MATCH(DN$5,'Daten Elementary'!$A:$A,0)-1,MATCH(AQ82,'Daten Elementary'!$A$424:$ADO$424,0)-1)),0,OFFSET('Daten Elementary'!$A$1,MATCH(DN$5,'Daten Elementary'!$A:$A,0)-1,MATCH(AQ82,'Daten Elementary'!$A$424:$ADO$424,0)-1))*1000000</f>
        <v>11.709254000000001</v>
      </c>
      <c r="DO82" s="316">
        <f ca="1">IF(ISERROR(OFFSET('Daten Elementary'!$A$1,MATCH(DO$5,'Daten Elementary'!$A:$A,0)-1,MATCH(AR82,'Daten Elementary'!$A$424:$ADO$424,0)-1)),0,OFFSET('Daten Elementary'!$A$1,MATCH(DO$5,'Daten Elementary'!$A:$A,0)-1,MATCH(AR82,'Daten Elementary'!$A$424:$ADO$424,0)-1))*1000000</f>
        <v>109.19866999999999</v>
      </c>
      <c r="DP82" s="316">
        <f ca="1">IF(ISERROR(OFFSET('Daten Elementary'!$A$1,MATCH(DP$5,'Daten Elementary'!$A:$A,0)-1,MATCH(AS82,'Daten Elementary'!$A$424:$ADO$424,0)-1)),0,OFFSET('Daten Elementary'!$A$1,MATCH(DP$5,'Daten Elementary'!$A:$A,0)-1,MATCH(AS82,'Daten Elementary'!$A$424:$ADO$424,0)-1))*1000000</f>
        <v>62.518711000000003</v>
      </c>
      <c r="DQ82" s="317">
        <f t="shared" ca="1" si="73"/>
        <v>445.82197500000001</v>
      </c>
      <c r="DR82" s="316">
        <f ca="1">IF(ISERROR(OFFSET('Daten Elementary'!$A$1,MATCH(DR$5,'Daten Elementary'!$A:$A,0)-1,MATCH($AT82,'Daten Elementary'!$A$424:$ADO$424,0)-1)),0,OFFSET('Daten Elementary'!$A$1,MATCH(DR$5,'Daten Elementary'!$A:$A,0)-1,MATCH($AT82,'Daten Elementary'!$A$424:$ADO$424,0)-1))*1000000</f>
        <v>445.82197000000002</v>
      </c>
      <c r="DS82" s="305">
        <f t="shared" ca="1" si="74"/>
        <v>0.99999998878476104</v>
      </c>
      <c r="DT82" s="318">
        <f ca="1">IF(ISERROR(OFFSET('Daten UBP13'!$A$1,MATCH(DT$5,'Daten UBP13'!$A:$A,0)-1,MATCH(AM82,'Daten UBP13'!$A$424:$AEG$424,0)-1)),0,OFFSET('Daten UBP13'!$A$1,MATCH(DT$5,'Daten UBP13'!$A:$A,0)-1,MATCH(AM82,'Daten UBP13'!$A$424:$AEG$424,0)-1))</f>
        <v>133.19614000000001</v>
      </c>
      <c r="DU82" s="318">
        <f ca="1">IF(ISERROR(OFFSET('Daten UBP13'!$A$1,MATCH(DU$5,'Daten UBP13'!$A:$A,0)-1,MATCH(AN82,'Daten UBP13'!$A$424:$AEG$424,0)-1)),0,OFFSET('Daten UBP13'!$A$1,MATCH(DU$5,'Daten UBP13'!$A:$A,0)-1,MATCH(AN82,'Daten UBP13'!$A$424:$AEG$424,0)-1))</f>
        <v>0</v>
      </c>
      <c r="DV82" s="318">
        <f ca="1">IF(ISERROR(OFFSET('Daten UBP13'!$A$1,MATCH(DV$5,'Daten UBP13'!$A:$A,0)-1,MATCH(AO82,'Daten UBP13'!$A$424:$AEG$424,0)-1)),0,OFFSET('Daten UBP13'!$A$1,MATCH(DV$5,'Daten UBP13'!$A:$A,0)-1,MATCH(AO82,'Daten UBP13'!$A$424:$AEG$424,0)-1))</f>
        <v>95.828464999999994</v>
      </c>
      <c r="DW82" s="318">
        <f ca="1">IF(ISERROR(OFFSET('Daten UBP13'!$A$1,MATCH(DW$5,'Daten UBP13'!$A:$A,0)-1,MATCH(AP82,'Daten UBP13'!$A$424:$AEG$424,0)-1)),0,OFFSET('Daten UBP13'!$A$1,MATCH(DW$5,'Daten UBP13'!$A:$A,0)-1,MATCH(AP82,'Daten UBP13'!$A$424:$AEG$424,0)-1))</f>
        <v>0</v>
      </c>
      <c r="DX82" s="318">
        <f t="shared" ca="1" si="75"/>
        <v>229.02460500000001</v>
      </c>
      <c r="DY82" s="318">
        <f ca="1">IF(ISERROR(OFFSET('Daten UBP13'!$A$1,MATCH(DY$5,'Daten UBP13'!$A:$A,0)-1,MATCH(AQ82,'Daten UBP13'!$A$424:$AEG$424,0)-1)),0,OFFSET('Daten UBP13'!$A$1,MATCH(DY$5,'Daten UBP13'!$A:$A,0)-1,MATCH(AQ82,'Daten UBP13'!$A$424:$AEG$424,0)-1))</f>
        <v>9.4186382999999996</v>
      </c>
      <c r="DZ82" s="318">
        <f ca="1">IF(ISERROR(OFFSET('Daten UBP13'!$A$1,MATCH(DZ$5,'Daten UBP13'!$A:$A,0)-1,MATCH(AR82,'Daten UBP13'!$A$424:$AEG$424,0)-1)),0,OFFSET('Daten UBP13'!$A$1,MATCH(DZ$5,'Daten UBP13'!$A:$A,0)-1,MATCH(AR82,'Daten UBP13'!$A$424:$AEG$424,0)-1))</f>
        <v>107.58223</v>
      </c>
      <c r="EA82" s="318">
        <f ca="1">IF(ISERROR(OFFSET('Daten UBP13'!$A$1,MATCH(EA$5,'Daten UBP13'!$A:$A,0)-1,MATCH(AS82,'Daten UBP13'!$A$424:$AEG$424,0)-1)),0,OFFSET('Daten UBP13'!$A$1,MATCH(EA$5,'Daten UBP13'!$A:$A,0)-1,MATCH(AS82,'Daten UBP13'!$A$424:$AEG$424,0)-1))</f>
        <v>37.606847999999999</v>
      </c>
      <c r="EB82" s="319">
        <f t="shared" ca="1" si="76"/>
        <v>383.6323213</v>
      </c>
      <c r="EC82" s="318">
        <f ca="1">IF(ISERROR(OFFSET('Daten UBP13'!$A$1,MATCH(EC$5,'Daten UBP13'!$A:$A,0)-1,MATCH(AT82,'Daten UBP13'!$A$424:$AEG$424,0)-1)),0,OFFSET('Daten UBP13'!$A$1,MATCH(EC$5,'Daten UBP13'!$A:$A,0)-1,MATCH(AT82,'Daten UBP13'!$A$424:$AEG$424,0)-1))</f>
        <v>383.63231999999999</v>
      </c>
      <c r="ED82" s="305">
        <f t="shared" ca="1" si="77"/>
        <v>0.99999999661133865</v>
      </c>
      <c r="EE82" s="320">
        <f ca="1">IF(ISERROR(OFFSET('Daten ReCiPe'!$A$1,MATCH(EE$5,'Daten ReCiPe'!$A:$A,0)-1,MATCH(AM82,'Daten ReCiPe'!$A$424:$ADO$424,0)-1)),0,OFFSET('Daten ReCiPe'!$A$1,MATCH(EE$5,'Daten ReCiPe'!$A:$A,0)-1,MATCH(AM82,'Daten ReCiPe'!$A$424:$ADO$424,0)-1))*1000</f>
        <v>9.4982738999999992</v>
      </c>
      <c r="EF82" s="320">
        <f ca="1">IF(ISERROR(OFFSET('Daten ReCiPe'!$A$1,MATCH(EF$5,'Daten ReCiPe'!$A:$A,0)-1,MATCH(AN82,'Daten ReCiPe'!$A$424:$ADO$424,0)-1)),0,OFFSET('Daten ReCiPe'!$A$1,MATCH(EF$5,'Daten ReCiPe'!$A:$A,0)-1,MATCH(AN82,'Daten ReCiPe'!$A$424:$ADO$424,0)-1))*1000</f>
        <v>0</v>
      </c>
      <c r="EG82" s="320">
        <f ca="1">IF(ISERROR(OFFSET('Daten ReCiPe'!$A$1,MATCH(EG$5,'Daten ReCiPe'!$A:$A,0)-1,MATCH(AO82,'Daten ReCiPe'!$A$424:$ADO$424,0)-1)),0,OFFSET('Daten ReCiPe'!$A$1,MATCH(EG$5,'Daten ReCiPe'!$A:$A,0)-1,MATCH(AO82,'Daten ReCiPe'!$A$424:$ADO$424,0)-1))*1000</f>
        <v>14.389703000000001</v>
      </c>
      <c r="EH82" s="320">
        <f ca="1">IF(ISERROR(OFFSET('Daten ReCiPe'!$A$1,MATCH(EH$5,'Daten ReCiPe'!$A:$A,0)-1,MATCH(AP82,'Daten ReCiPe'!$A$424:$ADO$424,0)-1)),0,OFFSET('Daten ReCiPe'!$A$1,MATCH(EH$5,'Daten ReCiPe'!$A:$A,0)-1,MATCH(AP82,'Daten ReCiPe'!$A$424:$ADO$424,0)-1))*1000</f>
        <v>0</v>
      </c>
      <c r="EI82" s="320">
        <f t="shared" ca="1" si="78"/>
        <v>23.887976899999998</v>
      </c>
      <c r="EJ82" s="320">
        <f ca="1">IF(ISERROR(OFFSET('Daten ReCiPe'!$A$1,MATCH(EJ$5,'Daten ReCiPe'!$A:$A,0)-1,MATCH(AQ82,'Daten ReCiPe'!$A$424:$ADO$424,0)-1)),0,OFFSET('Daten ReCiPe'!$A$1,MATCH(EJ$5,'Daten ReCiPe'!$A:$A,0)-1,MATCH(AQ82,'Daten ReCiPe'!$A$424:$ADO$424,0)-1))*1000</f>
        <v>0.86290067000000004</v>
      </c>
      <c r="EK82" s="320">
        <f ca="1">IF(ISERROR(OFFSET('Daten ReCiPe'!$A$1,MATCH(EK$5,'Daten ReCiPe'!$A:$A,0)-1,MATCH(AR82,'Daten ReCiPe'!$A$424:$ADO$424,0)-1)),0,OFFSET('Daten ReCiPe'!$A$1,MATCH(EK$5,'Daten ReCiPe'!$A:$A,0)-1,MATCH(AR82,'Daten ReCiPe'!$A$424:$ADO$424,0)-1))*1000</f>
        <v>7.5963000000000003</v>
      </c>
      <c r="EL82" s="320">
        <f ca="1">IF(ISERROR(OFFSET('Daten ReCiPe'!$A$1,MATCH(EL$5,'Daten ReCiPe'!$A:$A,0)-1,MATCH(AS82,'Daten ReCiPe'!$A$424:$ADO$424,0)-1)),0,OFFSET('Daten ReCiPe'!$A$1,MATCH(EL$5,'Daten ReCiPe'!$A:$A,0)-1,MATCH(AS82,'Daten ReCiPe'!$A$424:$ADO$424,0)-1))*1000</f>
        <v>2.0148036</v>
      </c>
      <c r="EM82" s="321">
        <f t="shared" ca="1" si="79"/>
        <v>34.36198117</v>
      </c>
      <c r="EN82" s="320">
        <f ca="1">IF(ISERROR(OFFSET('Daten ReCiPe'!$A$1,MATCH(EN$5,'Daten ReCiPe'!$A:$A,0)-1,MATCH(AT82,'Daten ReCiPe'!$A$424:$ADO$424,0)-1)),0,OFFSET('Daten ReCiPe'!$A$1,MATCH(EN$5,'Daten ReCiPe'!$A:$A,0)-1,MATCH(AT82,'Daten ReCiPe'!$A$424:$ADO$424,0)-1))*1000</f>
        <v>34.361981</v>
      </c>
      <c r="EO82" s="305">
        <f t="shared" ca="1" si="80"/>
        <v>0.99999999505267179</v>
      </c>
      <c r="EP82" s="322">
        <f ca="1">IF(ISERROR(OFFSET('Daten Elementary'!$A$1,MATCH(EP$5,'Daten Elementary'!$A:$A,0)-1,MATCH(AM82,'Daten Elementary'!$A$424:$ADO$424,0)-1)),0,OFFSET('Daten Elementary'!$A$1,MATCH(EP$5,'Daten Elementary'!$A:$A,0)-1,MATCH(AM82,'Daten Elementary'!$A$424:$ADO$424,0)-1))*1000000</f>
        <v>1.187775</v>
      </c>
      <c r="EQ82" s="322">
        <f ca="1">IF(ISERROR(OFFSET('Daten Elementary'!$A$1,MATCH(EQ$5,'Daten Elementary'!$A:$A,0)-1,MATCH(AN82,'Daten Elementary'!$A$424:$ADO$424,0)-1)),0,OFFSET('Daten Elementary'!$A$1,MATCH(EQ$5,'Daten Elementary'!$A:$A,0)-1,MATCH(AN82,'Daten Elementary'!$A$424:$ADO$424,0)-1))*1000000</f>
        <v>0</v>
      </c>
      <c r="ER82" s="322">
        <f ca="1">IF(ISERROR(OFFSET('Daten Elementary'!$A$1,MATCH(ER$5,'Daten Elementary'!$A:$A,0)-1,MATCH(AO82,'Daten Elementary'!$A$424:$ADO$424,0)-1)),0,OFFSET('Daten Elementary'!$A$1,MATCH(ER$5,'Daten Elementary'!$A:$A,0)-1,MATCH(AO82,'Daten Elementary'!$A$424:$ADO$424,0)-1))*1000000</f>
        <v>460.65591000000001</v>
      </c>
      <c r="ES82" s="322">
        <f ca="1">IF(ISERROR(OFFSET('Daten Elementary'!$A$1,MATCH(ES$5,'Daten Elementary'!$A:$A,0)-1,MATCH(AP82,'Daten Elementary'!$A$424:$ADO$424,0)-1)),0,OFFSET('Daten Elementary'!$A$1,MATCH(ES$5,'Daten Elementary'!$A:$A,0)-1,MATCH(AP82,'Daten Elementary'!$A$424:$ADO$424,0)-1))*1000000</f>
        <v>0</v>
      </c>
      <c r="ET82" s="322">
        <f t="shared" ca="1" si="81"/>
        <v>461.84368499999999</v>
      </c>
      <c r="EU82" s="322">
        <f ca="1">IF(ISERROR(OFFSET('Daten Elementary'!$A$1,MATCH(EU$5,'Daten Elementary'!$A:$A,0)-1,MATCH(AQ82,'Daten Elementary'!$A$424:$ADO$424,0)-1)),0,OFFSET('Daten Elementary'!$A$1,MATCH(EU$5,'Daten Elementary'!$A:$A,0)-1,MATCH(AQ82,'Daten Elementary'!$A$424:$ADO$424,0)-1))*1000000</f>
        <v>19.751365</v>
      </c>
      <c r="EV82" s="322">
        <f ca="1">IF(ISERROR(OFFSET('Daten Elementary'!$A$1,MATCH(EV$5,'Daten Elementary'!$A:$A,0)-1,MATCH(AR82,'Daten Elementary'!$A$424:$ADO$424,0)-1)),0,OFFSET('Daten Elementary'!$A$1,MATCH(EV$5,'Daten Elementary'!$A:$A,0)-1,MATCH(AR82,'Daten Elementary'!$A$424:$ADO$424,0)-1))*1000000</f>
        <v>204.54883000000001</v>
      </c>
      <c r="EW82" s="322">
        <f ca="1">IF(ISERROR(OFFSET('Daten Elementary'!$A$1,MATCH(EW$5,'Daten Elementary'!$A:$A,0)-1,MATCH(AS82,'Daten Elementary'!$A$424:$ADO$424,0)-1)),0,OFFSET('Daten Elementary'!$A$1,MATCH(EW$5,'Daten Elementary'!$A:$A,0)-1,MATCH(AS82,'Daten Elementary'!$A$424:$ADO$424,0)-1))*1000000</f>
        <v>34.145203000000002</v>
      </c>
      <c r="EX82" s="323">
        <f t="shared" ca="1" si="82"/>
        <v>720.28908300000012</v>
      </c>
      <c r="EY82" s="322">
        <f ca="1">IF(ISERROR(OFFSET('Daten Elementary'!$A$1,MATCH(EY$5,'Daten Elementary'!$A:$A,0)-1,MATCH($AT82,'Daten Elementary'!$A$424:$ADO$424,0)-1)),0,OFFSET('Daten Elementary'!$A$1,MATCH(EY$5,'Daten Elementary'!$A:$A,0)-1,MATCH($AT82,'Daten Elementary'!$A$424:$ADO$424,0)-1))*1000000</f>
        <v>720.28908000000001</v>
      </c>
      <c r="EZ82" s="305">
        <f t="shared" ca="1" si="83"/>
        <v>0.99999999583500543</v>
      </c>
      <c r="FA82" s="314">
        <f ca="1">IF(ISERROR(OFFSET('Daten Elementary'!$A$1,MATCH(FA$5,'Daten Elementary'!$A:$A,0)-1,MATCH(AM82,'Daten Elementary'!$A$424:$ADO$424,0)-1)),0,OFFSET('Daten Elementary'!$A$1,MATCH(FA$5,'Daten Elementary'!$A:$A,0)-1,MATCH(AM82,'Daten Elementary'!$A$424:$ADO$424,0)-1))*1000</f>
        <v>191.73999999999998</v>
      </c>
      <c r="FB82" s="314">
        <f ca="1">IF(ISERROR(OFFSET('Daten Elementary'!$A$1,MATCH(FB$5,'Daten Elementary'!$A:$A,0)-1,MATCH(AN82,'Daten Elementary'!$A$424:$ADO$424,0)-1)),0,OFFSET('Daten Elementary'!$A$1,MATCH(FB$5,'Daten Elementary'!$A:$A,0)-1,MATCH(AN82,'Daten Elementary'!$A$424:$ADO$424,0)-1))*1000</f>
        <v>0</v>
      </c>
      <c r="FC82" s="314">
        <f ca="1">IF(ISERROR(OFFSET('Daten Elementary'!$A$1,MATCH(FC$5,'Daten Elementary'!$A:$A,0)-1,MATCH(AO82,'Daten Elementary'!$A$424:$ADO$424,0)-1)),0,OFFSET('Daten Elementary'!$A$1,MATCH(FC$5,'Daten Elementary'!$A:$A,0)-1,MATCH(AO82,'Daten Elementary'!$A$424:$ADO$424,0)-1))*1000</f>
        <v>44.612523000000003</v>
      </c>
      <c r="FD82" s="314">
        <f ca="1">IF(ISERROR(OFFSET('Daten Elementary'!$A$1,MATCH(FD$5,'Daten Elementary'!$A:$A,0)-1,MATCH(AP82,'Daten Elementary'!$A$424:$ADO$424,0)-1)),0,OFFSET('Daten Elementary'!$A$1,MATCH(FD$5,'Daten Elementary'!$A:$A,0)-1,MATCH(AP82,'Daten Elementary'!$A$424:$ADO$424,0)-1))*1000</f>
        <v>0</v>
      </c>
      <c r="FE82" s="314">
        <f t="shared" ca="1" si="84"/>
        <v>236.35252299999999</v>
      </c>
      <c r="FF82" s="314">
        <f ca="1">IF(ISERROR(OFFSET('Daten Elementary'!$A$1,MATCH(FF$5,'Daten Elementary'!$A:$A,0)-1,MATCH(AQ82,'Daten Elementary'!$A$424:$ADO$424,0)-1)),0,OFFSET('Daten Elementary'!$A$1,MATCH(FF$5,'Daten Elementary'!$A:$A,0)-1,MATCH(AQ82,'Daten Elementary'!$A$424:$ADO$424,0)-1))*1000</f>
        <v>5.7711579999999998</v>
      </c>
      <c r="FG82" s="314">
        <f ca="1">IF(ISERROR(OFFSET('Daten Elementary'!$A$1,MATCH(FG$5,'Daten Elementary'!$A:$A,0)-1,MATCH(AR82,'Daten Elementary'!$A$424:$ADO$424,0)-1)),0,OFFSET('Daten Elementary'!$A$1,MATCH(FG$5,'Daten Elementary'!$A:$A,0)-1,MATCH(AR82,'Daten Elementary'!$A$424:$ADO$424,0)-1))*1000</f>
        <v>54.344138999999998</v>
      </c>
      <c r="FH82" s="314">
        <f ca="1">IF(ISERROR(OFFSET('Daten Elementary'!$A$1,MATCH(FH$5,'Daten Elementary'!$A:$A,0)-1,MATCH(AS82,'Daten Elementary'!$A$424:$ADO$424,0)-1)),0,OFFSET('Daten Elementary'!$A$1,MATCH(FH$5,'Daten Elementary'!$A:$A,0)-1,MATCH(AS82,'Daten Elementary'!$A$424:$ADO$424,0)-1))*1000</f>
        <v>12.916036999999999</v>
      </c>
      <c r="FI82" s="315">
        <f t="shared" ca="1" si="85"/>
        <v>309.38385699999998</v>
      </c>
      <c r="FJ82" s="314">
        <f ca="1">IF(ISERROR(OFFSET('Daten Elementary'!$A$1,MATCH(FJ$5,'Daten Elementary'!$A:$A,0)-1,MATCH($AT82,'Daten Elementary'!$A$424:$ADO$424,0)-1)),0,OFFSET('Daten Elementary'!$A$1,MATCH(FJ$5,'Daten Elementary'!$A:$A,0)-1,MATCH($AT82,'Daten Elementary'!$A$424:$ADO$424,0)-1))*1000</f>
        <v>309.38386000000003</v>
      </c>
      <c r="FK82" s="305">
        <f t="shared" ca="1" si="86"/>
        <v>1.0000000096966923</v>
      </c>
      <c r="FL82" s="314">
        <f ca="1">IF(ISERROR(OFFSET('Daten Elementary'!$A$1,MATCH(FL$5,'Daten Elementary'!$A:$A,0)-1,MATCH(AM82,'Daten Elementary'!$A$424:$ADO$424,0)-1)),0,OFFSET('Daten Elementary'!$A$1,MATCH(FL$5,'Daten Elementary'!$A:$A,0)-1,MATCH(AM82,'Daten Elementary'!$A$424:$ADO$424,0)-1))</f>
        <v>0</v>
      </c>
      <c r="FM82" s="314">
        <f ca="1">IF(ISERROR(OFFSET('Daten Elementary'!$A$1,MATCH(FM$5,'Daten Elementary'!$A:$A,0)-1,MATCH(AN82,'Daten Elementary'!$A$424:$ADO$424,0)-1)),0,OFFSET('Daten Elementary'!$A$1,MATCH(FM$5,'Daten Elementary'!$A:$A,0)-1,MATCH(AN82,'Daten Elementary'!$A$424:$ADO$424,0)-1))</f>
        <v>0</v>
      </c>
      <c r="FN82" s="314">
        <f ca="1">IF(ISERROR(OFFSET('Daten Elementary'!$A$1,MATCH(FN$5,'Daten Elementary'!$A:$A,0)-1,MATCH(AO82,'Daten Elementary'!$A$424:$ADO$424,0)-1)),0,OFFSET('Daten Elementary'!$A$1,MATCH(FN$5,'Daten Elementary'!$A:$A,0)-1,MATCH(AO82,'Daten Elementary'!$A$424:$ADO$424,0)-1))</f>
        <v>0</v>
      </c>
      <c r="FO82" s="314">
        <f ca="1">IF(ISERROR(OFFSET('Daten Elementary'!$A$1,MATCH(FO$5,'Daten Elementary'!$A:$A,0)-1,MATCH(AP82,'Daten Elementary'!$A$424:$ADO$424,0)-1)),0,OFFSET('Daten Elementary'!$A$1,MATCH(FO$5,'Daten Elementary'!$A:$A,0)-1,MATCH(AP82,'Daten Elementary'!$A$424:$ADO$424,0)-1))</f>
        <v>0</v>
      </c>
      <c r="FP82" s="314">
        <f t="shared" ca="1" si="87"/>
        <v>0</v>
      </c>
      <c r="FQ82" s="314">
        <f ca="1">IF(ISERROR(OFFSET('Daten Elementary'!$A$1,MATCH(FQ$5,'Daten Elementary'!$A:$A,0)-1,MATCH(AQ82,'Daten Elementary'!$A$424:$ADO$424,0)-1)),0,OFFSET('Daten Elementary'!$A$1,MATCH(FQ$5,'Daten Elementary'!$A:$A,0)-1,MATCH(AQ82,'Daten Elementary'!$A$424:$ADO$424,0)-1))</f>
        <v>0</v>
      </c>
      <c r="FR82" s="314">
        <f ca="1">IF(ISERROR(OFFSET('Daten Elementary'!$A$1,MATCH(FR$5,'Daten Elementary'!$A:$A,0)-1,MATCH(AR82,'Daten Elementary'!$A$424:$ADO$424,0)-1)),0,OFFSET('Daten Elementary'!$A$1,MATCH(FR$5,'Daten Elementary'!$A:$A,0)-1,MATCH(AR82,'Daten Elementary'!$A$424:$ADO$424,0)-1))</f>
        <v>0</v>
      </c>
      <c r="FS82" s="314">
        <f ca="1">IF(ISERROR(OFFSET('Daten Elementary'!$A$1,MATCH(FS$5,'Daten Elementary'!$A:$A,0)-1,MATCH(AS82,'Daten Elementary'!$A$424:$ADO$424,0)-1)),0,OFFSET('Daten Elementary'!$A$1,MATCH(FS$5,'Daten Elementary'!$A:$A,0)-1,MATCH(AS82,'Daten Elementary'!$A$424:$ADO$424,0)-1))</f>
        <v>0</v>
      </c>
      <c r="FT82" s="315">
        <f t="shared" ca="1" si="88"/>
        <v>0</v>
      </c>
      <c r="FU82" s="314">
        <f ca="1">IF(ISERROR(OFFSET('Daten Elementary'!$A$1,MATCH(FU$5,'Daten Elementary'!$A:$A,0)-1,MATCH($AT82,'Daten Elementary'!$A$424:$ADO$424,0)-1)),0,OFFSET('Daten Elementary'!$A$1,MATCH(FU$5,'Daten Elementary'!$A:$A,0)-1,MATCH($AT82,'Daten Elementary'!$A$424:$ADO$424,0)-1))</f>
        <v>0</v>
      </c>
      <c r="FV82" s="305">
        <f t="shared" ca="1" si="89"/>
        <v>0</v>
      </c>
      <c r="FW82" s="324"/>
      <c r="FX82" s="231" t="str">
        <f t="shared" si="90"/>
        <v>Personenwagen, Benzin (EURO 4)</v>
      </c>
      <c r="FY82" s="231" t="str">
        <f t="shared" si="55"/>
        <v>Personenwagen</v>
      </c>
      <c r="FZ82" s="231" t="str">
        <f t="shared" si="56"/>
        <v>, Benzin</v>
      </c>
      <c r="GA82" s="231" t="str">
        <f t="shared" si="57"/>
        <v xml:space="preserve"> (EURO 4)</v>
      </c>
      <c r="GB82" s="231"/>
    </row>
    <row r="83" spans="1:184" ht="16.5" hidden="1" customHeight="1" outlineLevel="1">
      <c r="A83" s="364"/>
      <c r="B83" s="376"/>
      <c r="C83" s="359" t="s">
        <v>385</v>
      </c>
      <c r="D83" s="359" t="s">
        <v>34</v>
      </c>
      <c r="E83" s="363" t="s">
        <v>27</v>
      </c>
      <c r="F83" s="102">
        <v>1.6</v>
      </c>
      <c r="G83" s="33">
        <v>5</v>
      </c>
      <c r="H83" s="91">
        <f t="shared" si="91"/>
        <v>0.32</v>
      </c>
      <c r="I83" s="99">
        <v>7.7813592375749243</v>
      </c>
      <c r="J83" s="189"/>
      <c r="K83" s="100">
        <v>1380</v>
      </c>
      <c r="L83" s="86"/>
      <c r="M83" s="86"/>
      <c r="N83" s="38" t="s">
        <v>99</v>
      </c>
      <c r="O83" s="6">
        <f ca="1">(IF(ISERROR(INDEX(INDIRECT($D$268),MATCH($AM83,$AM$4:$AM$275,0),MATCH(O$304,INDIRECT($E$268),0))*$I83/$AD83),0,INDEX(INDIRECT($D$268),MATCH($AM83,$AM$4:$AM$275,0),MATCH(O$304,INDIRECT($E$268),0))*$I83/$AD83)+IF(ISERROR(INDEX(INDIRECT($D$268),MATCH($AN83,$AN$4:$AN$275,0),MATCH(O$305,INDIRECT($E$268),0))*$J83/$AE83),0,INDEX(INDIRECT($D$268),MATCH($AN83,$AN$4:$AN$275,0),MATCH(O$305,INDIRECT($E$268),0))*$J83/$AE83))*$AC83/$F83</f>
        <v>119.73840953326953</v>
      </c>
      <c r="P83" s="6">
        <f ca="1">(IF(ISERROR(INDEX(INDIRECT($D$268),MATCH($AO83,$AO$4:$AO$275,0),MATCH(P$304,INDIRECT($E$268),0))*$I83/$AD83),0,INDEX(INDIRECT($D$268),MATCH($AO83,$AO$4:$AO$275,0),MATCH(P$304,INDIRECT($E$268),0))*$I83/$AD83)+IF(ISERROR(INDEX(INDIRECT($D$268),MATCH($AP83,$AP$4:$AP$275,0),MATCH(P$305,INDIRECT($E$268),0))*$J83/$AE83),0,INDEX(INDIRECT($D$268),MATCH($AP83,$AP$4:$AP$275,0),MATCH(P$305,INDIRECT($E$268),0))*$J83/$AE83))*$AC83/$F83</f>
        <v>31.265920821461926</v>
      </c>
      <c r="Q83" s="6">
        <f ca="1">INDEX(INDIRECT($D$268),MATCH($AQ83,$AQ$4:$AQ$284,0),MATCH(Q$4,INDIRECT($E$268),0))*$K83*$AC83/$F83/$AF83</f>
        <v>3.4661417414062496</v>
      </c>
      <c r="R83" s="6">
        <f ca="1">INDEX(INDIRECT($D$268),MATCH($AR83,$AR$4:$AR$284,0),MATCH(R$4,INDIRECT($E$268),0))*$K83*$AC83/$F83/$AF83</f>
        <v>32.685303234374999</v>
      </c>
      <c r="S83" s="6">
        <f ca="1">INDEX(INDIRECT($D$268),MATCH($AS83,$AS$4:$AS$284,0),MATCH(S$4,INDIRECT($E$268),0))*$K83*$AC83/$F83/$AF83</f>
        <v>7.7403655546874992</v>
      </c>
      <c r="T83" s="7">
        <f t="shared" ca="1" si="53"/>
        <v>194.8961408852002</v>
      </c>
      <c r="U83" s="6">
        <f>IF($B$268=6,(IF(OR(AJ83="Benzin",AJ83="Diesel"),$AK83*INDEX('DIN EN 16258'!$I:$I,MATCH('mobitool-Faktoren v2.0'!$AI83,'DIN EN 16258'!$A:$A,0))*$I83/$AD83+$AL83*INDEX('DIN EN 16258'!$I:$I,MATCH('mobitool-Faktoren v2.0'!$AJ83,'DIN EN 16258'!$A:$A,0))*$I83/$AD83,IF(ISERROR($AK83*INDEX('DIN EN 16258'!$I:$I,MATCH('mobitool-Faktoren v2.0'!$AI83,'DIN EN 16258'!$A:$A,0))*$I83/$AD83),0,$AK83*INDEX('DIN EN 16258'!$I:$I,MATCH('mobitool-Faktoren v2.0'!$AI83,'DIN EN 16258'!$A:$A,0))*$I83/$AD83)+IF(ISERROR($AL83*INDEX('DIN EN 16258'!$I:$I,MATCH('mobitool-Faktoren v2.0'!$AJ83,'DIN EN 16258'!$A:$A,0))*$J83/$AE83),0,$AL83*INDEX('DIN EN 16258'!$I:$I,MATCH('mobitool-Faktoren v2.0'!$AJ83,'DIN EN 16258'!$A:$A,0))*$J83/$AE83)))*1000,
IF($B$268=1,(IF(OR(AJ83="Benzin",AJ83="Diesel"),$AK83*INDEX('DIN EN 16258'!$D:$D,MATCH('mobitool-Faktoren v2.0'!$AI83,'DIN EN 16258'!$A:$A,0))*$I83/$AD83+$AL83*INDEX('DIN EN 16258'!$D:$D,MATCH('mobitool-Faktoren v2.0'!$AJ83,'DIN EN 16258'!$A:$A,0))*$I83/$AD83,IF(ISERROR($AK83*INDEX('DIN EN 16258'!$D:$D,MATCH('mobitool-Faktoren v2.0'!$AI83,'DIN EN 16258'!$A:$A,0))*$I83/$AD83),0,$AK83*INDEX('DIN EN 16258'!$D:$D,MATCH('mobitool-Faktoren v2.0'!$AI83,'DIN EN 16258'!$A:$A,0))*$I83/$AD83)+IF(ISERROR($AL83*INDEX('DIN EN 16258'!$D:$D,MATCH('mobitool-Faktoren v2.0'!$AJ83,'DIN EN 16258'!$A:$A,0))*$J83/$AE83),0,$AL83*INDEX('DIN EN 16258'!$D:$D,MATCH('mobitool-Faktoren v2.0'!$AJ83,'DIN EN 16258'!$A:$A,0))*$J83/$AE83))),0))*$AC83/$F83</f>
        <v>118.5443113163539</v>
      </c>
      <c r="V83" s="6">
        <f>IF($B$268=6,(IF(OR(AJ83="Benzin",AJ83="Diesel"),$AK83*INDEX('DIN EN 16258'!$L:$L,MATCH('mobitool-Faktoren v2.0'!$AI83,'DIN EN 16258'!$A:$A,0))*$I83/$AD83+$AL83*INDEX('DIN EN 16258'!$L:$L,MATCH('mobitool-Faktoren v2.0'!$AJ83,'DIN EN 16258'!$A:$A,0))*$I83/$AD83,IF(ISERROR($AK83*INDEX('DIN EN 16258'!$L:$L,MATCH('mobitool-Faktoren v2.0'!$AI83,'DIN EN 16258'!$A:$A,0))*$I83/$AD83),0,$AK83*INDEX('DIN EN 16258'!$L:$L,MATCH('mobitool-Faktoren v2.0'!$AI83,'DIN EN 16258'!$A:$A,0))*$I83/$AD83)+IF(ISERROR($AL83*INDEX('DIN EN 16258'!$L:$L,MATCH('mobitool-Faktoren v2.0'!$AJ83,'DIN EN 16258'!$A:$A,0))*$J83/$AE83),0,$AL83*INDEX('DIN EN 16258'!$L:$L,MATCH('mobitool-Faktoren v2.0'!$AJ83,'DIN EN 16258'!$A:$A,0))*$J83/$AE83)))*1000,
IF($B$268=1,(IF(OR(AJ83="Benzin",AJ83="Diesel"),$AK83*INDEX('DIN EN 16258'!$F:$F,MATCH('mobitool-Faktoren v2.0'!$AI83,'DIN EN 16258'!$A:$A,0))*$I83/$AD83+$AL83*INDEX('DIN EN 16258'!$F:$F,MATCH('mobitool-Faktoren v2.0'!$AJ83,'DIN EN 16258'!$A:$A,0))*$I83/$AD83,IF(ISERROR($AK83*INDEX('DIN EN 16258'!$F:$F,MATCH('mobitool-Faktoren v2.0'!$AI83,'DIN EN 16258'!$A:$A,0))*$I83/$AD83),0,$AK83*INDEX('DIN EN 16258'!$F:$F,MATCH('mobitool-Faktoren v2.0'!$AI83,'DIN EN 16258'!$A:$A,0))*$I83/$AD83)+IF(ISERROR($AL83*INDEX('DIN EN 16258'!$F:$F,MATCH('mobitool-Faktoren v2.0'!$AJ83,'DIN EN 16258'!$A:$A,0))*$J83/$AE83),0,$AL83*INDEX('DIN EN 16258'!$F:$F,MATCH('mobitool-Faktoren v2.0'!$AJ83,'DIN EN 16258'!$A:$A,0))*$J83/$AE83))),0))*$AC83/$F83</f>
        <v>140.79416667111573</v>
      </c>
      <c r="W83" s="39" t="s">
        <v>672</v>
      </c>
      <c r="X83" s="39" t="s">
        <v>162</v>
      </c>
      <c r="Y83" s="336">
        <v>3</v>
      </c>
      <c r="Z83" s="336">
        <v>25</v>
      </c>
      <c r="AA83" s="337">
        <v>500</v>
      </c>
      <c r="AB83" s="299">
        <v>3500</v>
      </c>
      <c r="AC83" s="300">
        <f>AC27</f>
        <v>1</v>
      </c>
      <c r="AD83" s="298">
        <f>AD27</f>
        <v>7.3486666666666656</v>
      </c>
      <c r="AE83" s="298"/>
      <c r="AF83" s="299">
        <f>AF27</f>
        <v>1600</v>
      </c>
      <c r="AG83" s="299"/>
      <c r="AH83" s="299"/>
      <c r="AI83" s="301" t="s">
        <v>34</v>
      </c>
      <c r="AJ83" s="301"/>
      <c r="AK83" s="329">
        <f>'Kennwerte Strassentransporte'!M$33</f>
        <v>5.5115077495575003E-2</v>
      </c>
      <c r="AL83" s="329"/>
      <c r="AM83" s="202" t="s">
        <v>969</v>
      </c>
      <c r="AN83" s="202" t="s">
        <v>81</v>
      </c>
      <c r="AO83" s="202" t="s">
        <v>970</v>
      </c>
      <c r="AP83" s="202" t="s">
        <v>81</v>
      </c>
      <c r="AQ83" s="202" t="s">
        <v>971</v>
      </c>
      <c r="AR83" s="202" t="s">
        <v>972</v>
      </c>
      <c r="AS83" s="202" t="s">
        <v>973</v>
      </c>
      <c r="AT83" s="202" t="s">
        <v>981</v>
      </c>
      <c r="AU83" s="303">
        <f ca="1">IF(ISERROR(OFFSET('Daten KEA'!$A$1,MATCH(AU$5,'Daten KEA'!$A:$A,0)-1,MATCH(AM83,'Daten KEA'!$A$424:$ADO$424,0)-1)),0,OFFSET('Daten KEA'!$A$1,MATCH(AU$5,'Daten KEA'!$A:$A,0)-1,MATCH(AM83,'Daten KEA'!$A$424:$ADO$424,0)-1))+IF(ISERROR(AK83*INDEX('Energiefaktoren Ecoinvent'!$D:$D,MATCH('mobitool-Faktoren v2.0'!AI83,'Energiefaktoren Ecoinvent'!$A:$A,0))),0,AK83*INDEX('Energiefaktoren Ecoinvent'!$D:$D,MATCH('mobitool-Faktoren v2.0'!AI83,'Energiefaktoren Ecoinvent'!$A:$A,0)))+IF(OR(AJ83="Benzin",AJ83="Diesel"),IF(ISERROR(OFFSET('Daten KEA'!$A$1,MATCH(AV$5,'Daten KEA'!$A:$A,0)-1,MATCH(AN83,'Daten KEA'!$A$424:$ADO$424,0)-1)),0,OFFSET('Daten KEA'!$A$1,MATCH(AV$5,'Daten KEA'!$A:$A,0)-1,MATCH(AN83,'Daten KEA'!$A$424:$ADO$424,0)-1))+IF(ISERROR(AL83*INDEX('Energiefaktoren Ecoinvent'!$D:$D,MATCH('mobitool-Faktoren v2.0'!AJ83,'Energiefaktoren Ecoinvent'!$A:$A,0))),0,AL83*INDEX('Energiefaktoren Ecoinvent'!$D:$D,MATCH('mobitool-Faktoren v2.0'!AJ83,'Energiefaktoren Ecoinvent'!$A:$A,0))),0)</f>
        <v>2.3423907935619375</v>
      </c>
      <c r="AV83" s="303">
        <f ca="1">IF(OR(AJ83="Benzin",AJ83="Diesel"),0,IF(ISERROR(OFFSET('Daten KEA'!$A$1,MATCH(AV$5,'Daten KEA'!$A:$A,0)-1,MATCH(AN83,'Daten KEA'!$A$424:$ADO$424,0)-1)),0,OFFSET('Daten KEA'!$A$1,MATCH(AV$5,'Daten KEA'!$A:$A,0)-1,MATCH(AN83,'Daten KEA'!$A$424:$ADO$424,0)-1))+IF(ISERROR(AL83*INDEX('Energiefaktoren Ecoinvent'!$D:$D,MATCH('mobitool-Faktoren v2.0'!AJ83,'Energiefaktoren Ecoinvent'!$A:$A,0))),0,AL83*INDEX('Energiefaktoren Ecoinvent'!$D:$D,MATCH('mobitool-Faktoren v2.0'!AJ83,'Energiefaktoren Ecoinvent'!$A:$A,0))))</f>
        <v>0</v>
      </c>
      <c r="AW83" s="303">
        <f ca="1">IF(ISERROR(OFFSET('Daten KEA'!$A$1,MATCH(AW$5,'Daten KEA'!$A:$A,0)-1,MATCH(AO83,'Daten KEA'!$A$424:$ADO$424,0)-1)),0,OFFSET('Daten KEA'!$A$1,MATCH(AW$5,'Daten KEA'!$A:$A,0)-1,MATCH(AO83,'Daten KEA'!$A$424:$ADO$424,0)-1))-IF(ISERROR(AK83*INDEX('Energiefaktoren Ecoinvent'!$D:$D,MATCH('mobitool-Faktoren v2.0'!AI83,'Energiefaktoren Ecoinvent'!$A:$A,0))),0,AK83*INDEX('Energiefaktoren Ecoinvent'!$D:$D,MATCH('mobitool-Faktoren v2.0'!AI83,'Energiefaktoren Ecoinvent'!$A:$A,0)))+IF(OR(AJ83="Benzin",AJ83="Diesel"),IF(ISERROR(OFFSET('Daten KEA'!$A$1,MATCH(AX$5,'Daten KEA'!$A:$A,0)-1,MATCH(AP83,'Daten KEA'!$A$424:$ADO$424,0)-1)),0,OFFSET('Daten KEA'!$A$1,MATCH(AX$5,'Daten KEA'!$A:$A,0)-1,MATCH(AP83,'Daten KEA'!$A$424:$ADO$424,0)-1))-IF(ISERROR(AL83*INDEX('Energiefaktoren Ecoinvent'!$D:$D,MATCH('mobitool-Faktoren v2.0'!AJ83,'Energiefaktoren Ecoinvent'!$A:$A,0))),0,AL83*INDEX('Energiefaktoren Ecoinvent'!$D:$D,MATCH('mobitool-Faktoren v2.0'!AJ83,'Energiefaktoren Ecoinvent'!$A:$A,0))),0)</f>
        <v>0.87741130643806242</v>
      </c>
      <c r="AX83" s="303">
        <f ca="1">IF(OR(AJ83="Benzin",AJ83="Diesel"),0,IF(ISERROR(OFFSET('Daten KEA'!$A$1,MATCH(AX$5,'Daten KEA'!$A:$A,0)-1,MATCH(AP83,'Daten KEA'!$A$424:$ADO$424,0)-1)),0,OFFSET('Daten KEA'!$A$1,MATCH(AX$5,'Daten KEA'!$A:$A,0)-1,MATCH(AP83,'Daten KEA'!$A$424:$ADO$424,0)-1))-IF(ISERROR(AL83*INDEX('Energiefaktoren Ecoinvent'!$D:$D,MATCH('mobitool-Faktoren v2.0'!AJ83,'Energiefaktoren Ecoinvent'!$A:$A,0))),0,AL83*INDEX('Energiefaktoren Ecoinvent'!$D:$D,MATCH('mobitool-Faktoren v2.0'!AJ83,'Energiefaktoren Ecoinvent'!$A:$A,0))))</f>
        <v>0</v>
      </c>
      <c r="AY83" s="303">
        <f t="shared" ca="1" si="58"/>
        <v>3.2198020999999999</v>
      </c>
      <c r="AZ83" s="303">
        <f ca="1">IF(ISERROR(OFFSET('Daten KEA'!$A$1,MATCH(AZ$5,'Daten KEA'!$A:$A,0)-1,MATCH(AQ83,'Daten KEA'!$A$424:$ADO$424,0)-1)),0,OFFSET('Daten KEA'!$A$1,MATCH(AZ$5,'Daten KEA'!$A:$A,0)-1,MATCH(AQ83,'Daten KEA'!$A$424:$ADO$424,0)-1))</f>
        <v>0.18482304999999999</v>
      </c>
      <c r="BA83" s="303">
        <f ca="1">IF(ISERROR(OFFSET('Daten KEA'!$A$1,MATCH(BA$5,'Daten KEA'!$A:$A,0)-1,MATCH(AR83,'Daten KEA'!$A$424:$ADO$424,0)-1)),0,OFFSET('Daten KEA'!$A$1,MATCH(BA$5,'Daten KEA'!$A:$A,0)-1,MATCH(AR83,'Daten KEA'!$A$424:$ADO$424,0)-1))</f>
        <v>1.0023063000000001</v>
      </c>
      <c r="BB83" s="303">
        <f ca="1">IF(ISERROR(OFFSET('Daten KEA'!$A$1,MATCH(BB$5,'Daten KEA'!$A:$A,0)-1,MATCH(AS83,'Daten KEA'!$A$424:$ADO$424,0)-1)),0,OFFSET('Daten KEA'!$A$1,MATCH(BB$5,'Daten KEA'!$A:$A,0)-1,MATCH(AS83,'Daten KEA'!$A$424:$ADO$424,0)-1))</f>
        <v>0.84415227999999998</v>
      </c>
      <c r="BC83" s="304">
        <f t="shared" ca="1" si="46"/>
        <v>5.2510837300000004</v>
      </c>
      <c r="BD83" s="303">
        <f ca="1">IF(ISERROR(OFFSET('Daten KEA'!$A$1,MATCH(BD$5,'Daten KEA'!$A:$A,0)-1,MATCH(AT83,'Daten KEA'!$A$424:$ADO$424,0)-1)),0,OFFSET('Daten KEA'!$A$1,MATCH(BD$5,'Daten KEA'!$A:$A,0)-1,MATCH(AT83,'Daten KEA'!$A$424:$ADO$424,0)-1))</f>
        <v>5.2510836999999997</v>
      </c>
      <c r="BE83" s="305">
        <f t="shared" ca="1" si="59"/>
        <v>0.99999999428689346</v>
      </c>
      <c r="BF83" s="306">
        <f ca="1">IF(ISERROR(OFFSET('Daten KEA'!$A$1,MATCH(BF$5,'Daten KEA'!$A:$A,0)-1,MATCH(AM83,'Daten KEA'!$A$424:$ADO$424,0)-1)),0,OFFSET('Daten KEA'!$A$1,MATCH(BF$5,'Daten KEA'!$A:$A,0)-1,MATCH(AM83,'Daten KEA'!$A$424:$ADO$424,0)-1))+IF(ISERROR($AK83*INDEX('Energiefaktoren Ecoinvent'!$H:$H,MATCH('mobitool-Faktoren v2.0'!$AI83,'Energiefaktoren Ecoinvent'!$A:$A,0))),0,$AK83*INDEX('Energiefaktoren Ecoinvent'!$H:$H,MATCH('mobitool-Faktoren v2.0'!$AI83,'Energiefaktoren Ecoinvent'!$A:$A,0)))+IF(OR(AJ83="Benzin",AJ83="Diesel"),IF(ISERROR(OFFSET('Daten KEA'!$A$1,MATCH(BG$5,'Daten KEA'!$A:$A,0)-1,MATCH(AN83,'Daten KEA'!$A$424:$ADO$424,0)-1)),0,OFFSET('Daten KEA'!$A$1,MATCH(BG$5,'Daten KEA'!$A:$A,0)-1,MATCH(AN83,'Daten KEA'!$A$424:$ADO$424,0)-1))+IF(ISERROR($AL83*INDEX('Energiefaktoren Ecoinvent'!$H:$H,MATCH('mobitool-Faktoren v2.0'!$AJ83,'Energiefaktoren Ecoinvent'!$A:$A,0))),0,$AL83*INDEX('Energiefaktoren Ecoinvent'!$H:$H,MATCH('mobitool-Faktoren v2.0'!$AJ83,'Energiefaktoren Ecoinvent'!$A:$A,0))),0)</f>
        <v>2.3423907935619375</v>
      </c>
      <c r="BG83" s="306">
        <f ca="1">IF(OR(AJ83="Benzin",AJ83="Diesel"),0,IF(ISERROR(OFFSET('Daten KEA'!$A$1,MATCH(BG$5,'Daten KEA'!$A:$A,0)-1,MATCH(AN83,'Daten KEA'!$A$424:$ADO$424,0)-1)),0,OFFSET('Daten KEA'!$A$1,MATCH(BG$5,'Daten KEA'!$A:$A,0)-1,MATCH(AN83,'Daten KEA'!$A$424:$ADO$424,0)-1))+IF(ISERROR($AL83*INDEX('Energiefaktoren Ecoinvent'!$H:$H,MATCH('mobitool-Faktoren v2.0'!$AJ83,'Energiefaktoren Ecoinvent'!$A:$A,0))),0,$AL83*INDEX('Energiefaktoren Ecoinvent'!$H:$H,MATCH('mobitool-Faktoren v2.0'!$AJ83,'Energiefaktoren Ecoinvent'!$A:$A,0))))</f>
        <v>0</v>
      </c>
      <c r="BH83" s="306">
        <f ca="1">IF(ISERROR(OFFSET('Daten KEA'!$A$1,MATCH(BH$5,'Daten KEA'!$A:$A,0)-1,MATCH(AO83,'Daten KEA'!$A$424:$ADO$424,0)-1)),0,OFFSET('Daten KEA'!$A$1,MATCH(BH$5,'Daten KEA'!$A:$A,0)-1,MATCH(AO83,'Daten KEA'!$A$424:$ADO$424,0)-1))-IF(ISERROR($AK83*INDEX('Energiefaktoren Ecoinvent'!$H:$H,MATCH('mobitool-Faktoren v2.0'!$AI83,'Energiefaktoren Ecoinvent'!$A:$A,0))),0,$AK83*INDEX('Energiefaktoren Ecoinvent'!$H:$H,MATCH('mobitool-Faktoren v2.0'!$AI83,'Energiefaktoren Ecoinvent'!$A:$A,0)))+IF(OR(AJ83="Benzin",AJ83="Diesel"),IF(ISERROR(OFFSET('Daten KEA'!$A$1,MATCH(BI$5,'Daten KEA'!$A:$A,0)-1,MATCH(AP83,'Daten KEA'!$A$424:$ADO$424,0)-1)),0,OFFSET('Daten KEA'!$A$1,MATCH(BI$5,'Daten KEA'!$A:$A,0)-1,MATCH(AP83,'Daten KEA'!$A$424:$ADO$424,0)-1))-IF(ISERROR($AL83*INDEX('Energiefaktoren Ecoinvent'!$H:$H,MATCH('mobitool-Faktoren v2.0'!$AJ83,'Energiefaktoren Ecoinvent'!$A:$A,0))),0,$AL83*INDEX('Energiefaktoren Ecoinvent'!$H:$H,MATCH('mobitool-Faktoren v2.0'!$AJ83,'Energiefaktoren Ecoinvent'!$A:$A,0))),0)</f>
        <v>0.86692625230506248</v>
      </c>
      <c r="BI83" s="306">
        <f ca="1">IF(OR(AJ83="Benzin",AJ83="Diesel"),0,IF(ISERROR(OFFSET('Daten KEA'!$A$1,MATCH(BI$5,'Daten KEA'!$A:$A,0)-1,MATCH(AP83,'Daten KEA'!$A$424:$ADO$424,0)-1)),0,OFFSET('Daten KEA'!$A$1,MATCH(BI$5,'Daten KEA'!$A:$A,0)-1,MATCH(AP83,'Daten KEA'!$A$424:$ADO$424,0)-1))-IF(ISERROR($AL83*INDEX('Energiefaktoren Ecoinvent'!$H:$H,MATCH('mobitool-Faktoren v2.0'!$AJ83,'Energiefaktoren Ecoinvent'!$A:$A,0))),0,$AL83*INDEX('Energiefaktoren Ecoinvent'!$H:$H,MATCH('mobitool-Faktoren v2.0'!$AJ83,'Energiefaktoren Ecoinvent'!$A:$A,0))))</f>
        <v>0</v>
      </c>
      <c r="BJ83" s="306">
        <f t="shared" ca="1" si="92"/>
        <v>3.209317045867</v>
      </c>
      <c r="BK83" s="306">
        <f ca="1">IF(ISERROR(OFFSET('Daten KEA'!$A$1,MATCH(BK$5,'Daten KEA'!$A:$A,0)-1,MATCH(AQ83,'Daten KEA'!$A$424:$ADO$424,0)-1)),0,OFFSET('Daten KEA'!$A$1,MATCH(BK$5,'Daten KEA'!$A:$A,0)-1,MATCH(AQ83,'Daten KEA'!$A$424:$ADO$424,0)-1))</f>
        <v>0.17631837758306998</v>
      </c>
      <c r="BL83" s="306">
        <f ca="1">IF(ISERROR(OFFSET('Daten KEA'!$A$1,MATCH(BL$5,'Daten KEA'!$A:$A,0)-1,MATCH(AR83,'Daten KEA'!$A$424:$ADO$424,0)-1)),0,OFFSET('Daten KEA'!$A$1,MATCH(BL$5,'Daten KEA'!$A:$A,0)-1,MATCH(AR83,'Daten KEA'!$A$424:$ADO$424,0)-1))</f>
        <v>0.91292618585179997</v>
      </c>
      <c r="BM83" s="306">
        <f ca="1">IF(ISERROR(OFFSET('Daten KEA'!$A$1,MATCH(BM$5,'Daten KEA'!$A:$A,0)-1,MATCH(AS83,'Daten KEA'!$A$424:$ADO$424,0)-1)),0,OFFSET('Daten KEA'!$A$1,MATCH(BM$5,'Daten KEA'!$A:$A,0)-1,MATCH(AS83,'Daten KEA'!$A$424:$ADO$424,0)-1))</f>
        <v>0.74347970396926988</v>
      </c>
      <c r="BN83" s="307">
        <f t="shared" ca="1" si="43"/>
        <v>5.0420413132711399</v>
      </c>
      <c r="BO83" s="306">
        <f ca="1">IF(ISERROR(OFFSET('Daten KEA'!$A$1,MATCH(BO$5,'Daten KEA'!$A:$A,0)-1,MATCH(AT83,'Daten KEA'!$A$424:$ADO$424,0)-1)),0,OFFSET('Daten KEA'!$A$1,MATCH(BO$5,'Daten KEA'!$A:$A,0)-1,MATCH(AT83,'Daten KEA'!$A$424:$ADO$424,0)-1))</f>
        <v>5.0420413942711999</v>
      </c>
      <c r="BP83" s="305">
        <f t="shared" ca="1" si="60"/>
        <v>1.0000000160649338</v>
      </c>
      <c r="BQ83" s="308">
        <f ca="1">IF(ISERROR(OFFSET('Daten GWP'!$A$1,MATCH(BQ$5,'Daten GWP'!$A:$A,0)-1,MATCH(AM83,'Daten GWP'!$A$424:$ADO$424,0)-1)),0,OFFSET('Daten GWP'!$A$1,MATCH(BQ$5,'Daten GWP'!$A:$A,0)-1,MATCH(AM83,'Daten GWP'!$A$424:$ADO$424,0)-1))*1000</f>
        <v>180.92832000000001</v>
      </c>
      <c r="BR83" s="308">
        <f ca="1">IF(ISERROR(OFFSET('Daten GWP'!$A$1,MATCH(BR$5,'Daten GWP'!$A:$A,0)-1,MATCH(AN83,'Daten GWP'!$A$424:$ADO$424,0)-1)),0,OFFSET('Daten GWP'!$A$1,MATCH(BR$5,'Daten GWP'!$A:$A,0)-1,MATCH(AN83,'Daten GWP'!$A$424:$ADO$424,0)-1))*1000</f>
        <v>0</v>
      </c>
      <c r="BS83" s="308">
        <f ca="1">IF(ISERROR(OFFSET('Daten GWP'!$A$1,MATCH(BS$5,'Daten GWP'!$A:$A,0)-1,MATCH(AO83,'Daten GWP'!$A$424:$ADO$424,0)-1)),0,OFFSET('Daten GWP'!$A$1,MATCH(BS$5,'Daten GWP'!$A:$A,0)-1,MATCH(AO83,'Daten GWP'!$A$424:$ADO$424,0)-1))*1000</f>
        <v>47.243741999999997</v>
      </c>
      <c r="BT83" s="308">
        <f ca="1">IF(ISERROR(OFFSET('Daten GWP'!$A$1,MATCH(BT$5,'Daten GWP'!$A:$A,0)-1,MATCH(AP83,'Daten GWP'!$A$424:$ADO$424,0)-1)),0,OFFSET('Daten GWP'!$A$1,MATCH(BT$5,'Daten GWP'!$A:$A,0)-1,MATCH(AP83,'Daten GWP'!$A$424:$ADO$424,0)-1))*1000</f>
        <v>0</v>
      </c>
      <c r="BU83" s="308">
        <f t="shared" ca="1" si="61"/>
        <v>228.17206200000001</v>
      </c>
      <c r="BV83" s="308">
        <f ca="1">IF(ISERROR(OFFSET('Daten GWP'!$A$1,MATCH(BV$5,'Daten GWP'!$A:$A,0)-1,MATCH(AQ83,'Daten GWP'!$A$424:$ADO$424,0)-1)),0,OFFSET('Daten GWP'!$A$1,MATCH(BV$5,'Daten GWP'!$A:$A,0)-1,MATCH(AQ83,'Daten GWP'!$A$424:$ADO$424,0)-1))*1000</f>
        <v>6.4299441000000002</v>
      </c>
      <c r="BW83" s="308">
        <f ca="1">IF(ISERROR(OFFSET('Daten GWP'!$A$1,MATCH(BW$5,'Daten GWP'!$A:$A,0)-1,MATCH(AR83,'Daten GWP'!$A$424:$ADO$424,0)-1)),0,OFFSET('Daten GWP'!$A$1,MATCH(BW$5,'Daten GWP'!$A:$A,0)-1,MATCH(AR83,'Daten GWP'!$A$424:$ADO$424,0)-1))*1000</f>
        <v>60.633606</v>
      </c>
      <c r="BX83" s="308">
        <f ca="1">IF(ISERROR(OFFSET('Daten GWP'!$A$1,MATCH(BX$5,'Daten GWP'!$A:$A,0)-1,MATCH(AS83,'Daten GWP'!$A$424:$ADO$424,0)-1)),0,OFFSET('Daten GWP'!$A$1,MATCH(BX$5,'Daten GWP'!$A:$A,0)-1,MATCH(AS83,'Daten GWP'!$A$424:$ADO$424,0)-1))*1000</f>
        <v>14.358938999999999</v>
      </c>
      <c r="BY83" s="309">
        <f t="shared" ca="1" si="44"/>
        <v>309.59455110000005</v>
      </c>
      <c r="BZ83" s="308">
        <f ca="1">IF(ISERROR(OFFSET('Daten GWP'!$A$1,MATCH(BZ$5,'Daten GWP'!$A:$A,0)-1,MATCH(AT83,'Daten GWP'!$A$424:$ADO$424,0)-1)),0,OFFSET('Daten GWP'!$A$1,MATCH(BZ$5,'Daten GWP'!$A:$A,0)-1,MATCH(AT83,'Daten GWP'!$A$424:$ADO$424,0)-1))*1000</f>
        <v>309.59455000000003</v>
      </c>
      <c r="CA83" s="305">
        <f t="shared" ca="1" si="62"/>
        <v>0.9999999964469658</v>
      </c>
      <c r="CB83" s="310">
        <f ca="1">IF(ISERROR(OFFSET('Daten Elementary'!$A$1,MATCH(CB$5,'Daten Elementary'!$A:$A,0)-1,MATCH(AM83,'Daten Elementary'!$A$424:$ADO$424,0)-1)),0,OFFSET('Daten Elementary'!$A$1,MATCH(CB$5,'Daten Elementary'!$A:$A,0)-1,MATCH(AM83,'Daten Elementary'!$A$424:$ADO$424,0)-1))*1000000</f>
        <v>24.697708000000002</v>
      </c>
      <c r="CC83" s="310">
        <f ca="1">IF(ISERROR(OFFSET('Daten Elementary'!$A$1,MATCH(CC$5,'Daten Elementary'!$A:$A,0)-1,MATCH(AN83,'Daten Elementary'!$A$424:$ADO$424,0)-1)),0,OFFSET('Daten Elementary'!$A$1,MATCH(CC$5,'Daten Elementary'!$A:$A,0)-1,MATCH(AN83,'Daten Elementary'!$A$424:$ADO$424,0)-1))*1000000</f>
        <v>0</v>
      </c>
      <c r="CD83" s="310">
        <f ca="1">IF(ISERROR(OFFSET('Daten Elementary'!$A$1,MATCH(CD$5,'Daten Elementary'!$A:$A,0)-1,MATCH(AO83,'Daten Elementary'!$A$424:$ADO$424,0)-1)),0,OFFSET('Daten Elementary'!$A$1,MATCH(CD$5,'Daten Elementary'!$A:$A,0)-1,MATCH(AO83,'Daten Elementary'!$A$424:$ADO$424,0)-1))*1000000</f>
        <v>17.217147999999998</v>
      </c>
      <c r="CE83" s="310">
        <f ca="1">IF(ISERROR(OFFSET('Daten Elementary'!$A$1,MATCH(CE$5,'Daten Elementary'!$A:$A,0)-1,MATCH(AP83,'Daten Elementary'!$A$424:$ADO$424,0)-1)),0,OFFSET('Daten Elementary'!$A$1,MATCH(CE$5,'Daten Elementary'!$A:$A,0)-1,MATCH(AP83,'Daten Elementary'!$A$424:$ADO$424,0)-1))*1000000</f>
        <v>0</v>
      </c>
      <c r="CF83" s="310">
        <f t="shared" ca="1" si="63"/>
        <v>41.914856</v>
      </c>
      <c r="CG83" s="310">
        <f ca="1">IF(ISERROR(OFFSET('Daten Elementary'!$A$1,MATCH(CG$5,'Daten Elementary'!$A:$A,0)-1,MATCH(AQ83,'Daten Elementary'!$A$424:$ADO$424,0)-1)),0,OFFSET('Daten Elementary'!$A$1,MATCH(CG$5,'Daten Elementary'!$A:$A,0)-1,MATCH(AQ83,'Daten Elementary'!$A$424:$ADO$424,0)-1))*1000000</f>
        <v>2.5342876999999997</v>
      </c>
      <c r="CH83" s="310">
        <f ca="1">IF(ISERROR(OFFSET('Daten Elementary'!$A$1,MATCH(CH$5,'Daten Elementary'!$A:$A,0)-1,MATCH(AR83,'Daten Elementary'!$A$424:$ADO$424,0)-1)),0,OFFSET('Daten Elementary'!$A$1,MATCH(CH$5,'Daten Elementary'!$A:$A,0)-1,MATCH(AR83,'Daten Elementary'!$A$424:$ADO$424,0)-1))*1000000</f>
        <v>55.794156000000001</v>
      </c>
      <c r="CI83" s="310">
        <f ca="1">IF(ISERROR(OFFSET('Daten Elementary'!$A$1,MATCH(CI$5,'Daten Elementary'!$A:$A,0)-1,MATCH(AS83,'Daten Elementary'!$A$424:$ADO$424,0)-1)),0,OFFSET('Daten Elementary'!$A$1,MATCH(CI$5,'Daten Elementary'!$A:$A,0)-1,MATCH(AS83,'Daten Elementary'!$A$424:$ADO$424,0)-1))*1000000</f>
        <v>12.323541000000001</v>
      </c>
      <c r="CJ83" s="311">
        <f t="shared" ca="1" si="64"/>
        <v>112.5668407</v>
      </c>
      <c r="CK83" s="310">
        <f ca="1">IF(ISERROR(OFFSET('Daten Elementary'!$A$1,MATCH(CK$5,'Daten Elementary'!$A:$A,0)-1,MATCH($AT83,'Daten Elementary'!$A$424:$ADO$424,0)-1)),0,OFFSET('Daten Elementary'!$A$1,MATCH(CK$5,'Daten Elementary'!$A:$A,0)-1,MATCH($AT83,'Daten Elementary'!$A$424:$ADO$424,0)-1))*1000000</f>
        <v>112.56684</v>
      </c>
      <c r="CL83" s="305">
        <f t="shared" ca="1" si="65"/>
        <v>0.99999999378147242</v>
      </c>
      <c r="CM83" s="312">
        <f ca="1">IF(ISERROR(OFFSET('Daten Elementary'!$A$1,MATCH(CM$5,'Daten Elementary'!$A:$A,0)-1,MATCH(AM83,'Daten Elementary'!$A$424:$ADO$424,0)-1)),0,OFFSET('Daten Elementary'!$A$1,MATCH(CM$5,'Daten Elementary'!$A:$A,0)-1,MATCH(AM83,'Daten Elementary'!$A$424:$ADO$424,0)-1))*1000000</f>
        <v>14.341337000000001</v>
      </c>
      <c r="CN83" s="312">
        <f ca="1">IF(ISERROR(OFFSET('Daten Elementary'!$A$1,MATCH(CN$5,'Daten Elementary'!$A:$A,0)-1,MATCH(AN83,'Daten Elementary'!$A$424:$ADO$424,0)-1)),0,OFFSET('Daten Elementary'!$A$1,MATCH(CN$5,'Daten Elementary'!$A:$A,0)-1,MATCH(AN83,'Daten Elementary'!$A$424:$ADO$424,0)-1))*1000000</f>
        <v>0</v>
      </c>
      <c r="CO83" s="312">
        <f ca="1">IF(ISERROR(OFFSET('Daten Elementary'!$A$1,MATCH(CO$5,'Daten Elementary'!$A:$A,0)-1,MATCH(AO83,'Daten Elementary'!$A$424:$ADO$424,0)-1)),0,OFFSET('Daten Elementary'!$A$1,MATCH(CO$5,'Daten Elementary'!$A:$A,0)-1,MATCH(AO83,'Daten Elementary'!$A$424:$ADO$424,0)-1))*1000000</f>
        <v>13.961413</v>
      </c>
      <c r="CP83" s="312">
        <f ca="1">IF(ISERROR(OFFSET('Daten Elementary'!$A$1,MATCH(CP$5,'Daten Elementary'!$A:$A,0)-1,MATCH(AP83,'Daten Elementary'!$A$424:$ADO$424,0)-1)),0,OFFSET('Daten Elementary'!$A$1,MATCH(CP$5,'Daten Elementary'!$A:$A,0)-1,MATCH(AP83,'Daten Elementary'!$A$424:$ADO$424,0)-1))*1000000</f>
        <v>0</v>
      </c>
      <c r="CQ83" s="312">
        <f t="shared" ca="1" si="66"/>
        <v>28.302750000000003</v>
      </c>
      <c r="CR83" s="312">
        <f ca="1">IF(ISERROR(OFFSET('Daten Elementary'!$A$1,MATCH(CR$5,'Daten Elementary'!$A:$A,0)-1,MATCH(AQ83,'Daten Elementary'!$A$424:$ADO$424,0)-1)),0,OFFSET('Daten Elementary'!$A$1,MATCH(CR$5,'Daten Elementary'!$A:$A,0)-1,MATCH(AQ83,'Daten Elementary'!$A$424:$ADO$424,0)-1))*1000000</f>
        <v>1.6960850999999999</v>
      </c>
      <c r="CS83" s="312">
        <f ca="1">IF(ISERROR(OFFSET('Daten Elementary'!$A$1,MATCH(CS$5,'Daten Elementary'!$A:$A,0)-1,MATCH(AR83,'Daten Elementary'!$A$424:$ADO$424,0)-1)),0,OFFSET('Daten Elementary'!$A$1,MATCH(CS$5,'Daten Elementary'!$A:$A,0)-1,MATCH(AR83,'Daten Elementary'!$A$424:$ADO$424,0)-1))*1000000</f>
        <v>21.365215000000003</v>
      </c>
      <c r="CT83" s="312">
        <f ca="1">IF(ISERROR(OFFSET('Daten Elementary'!$A$1,MATCH(CT$5,'Daten Elementary'!$A:$A,0)-1,MATCH(AS83,'Daten Elementary'!$A$424:$ADO$424,0)-1)),0,OFFSET('Daten Elementary'!$A$1,MATCH(CT$5,'Daten Elementary'!$A:$A,0)-1,MATCH(AS83,'Daten Elementary'!$A$424:$ADO$424,0)-1))*1000000</f>
        <v>6.9625197999999999</v>
      </c>
      <c r="CU83" s="313">
        <f t="shared" ca="1" si="67"/>
        <v>58.32656990000001</v>
      </c>
      <c r="CV83" s="312">
        <f ca="1">IF(ISERROR(OFFSET('Daten Elementary'!$A$1,MATCH(CV$5,'Daten Elementary'!$A:$A,0)-1,MATCH($AT83,'Daten Elementary'!$A$424:$ADO$424,0)-1)),0,OFFSET('Daten Elementary'!$A$1,MATCH(CV$5,'Daten Elementary'!$A:$A,0)-1,MATCH($AT83,'Daten Elementary'!$A$424:$ADO$424,0)-1))*1000000</f>
        <v>58.326570000000004</v>
      </c>
      <c r="CW83" s="305">
        <f t="shared" ca="1" si="68"/>
        <v>1.0000000017144843</v>
      </c>
      <c r="CX83" s="314">
        <f ca="1">IF(ISERROR(OFFSET('Daten Elementary'!$A$1,MATCH(CX$5,'Daten Elementary'!$A:$A,0)-1,MATCH(AM83,'Daten Elementary'!$A$424:$ADO$424,0)-1)),0,OFFSET('Daten Elementary'!$A$1,MATCH(CX$5,'Daten Elementary'!$A:$A,0)-1,MATCH(AM83,'Daten Elementary'!$A$424:$ADO$424,0)-1))*1000000</f>
        <v>71.428413999999989</v>
      </c>
      <c r="CY83" s="314">
        <f ca="1">IF(ISERROR(OFFSET('Daten Elementary'!$A$1,MATCH(CY$5,'Daten Elementary'!$A:$A,0)-1,MATCH(AN83,'Daten Elementary'!$A$424:$ADO$424,0)-1)),0,OFFSET('Daten Elementary'!$A$1,MATCH(CY$5,'Daten Elementary'!$A:$A,0)-1,MATCH(AN83,'Daten Elementary'!$A$424:$ADO$424,0)-1))*1000000</f>
        <v>0</v>
      </c>
      <c r="CZ83" s="314">
        <f ca="1">IF(ISERROR(OFFSET('Daten Elementary'!$A$1,MATCH(CZ$5,'Daten Elementary'!$A:$A,0)-1,MATCH(AO83,'Daten Elementary'!$A$424:$ADO$424,0)-1)),0,OFFSET('Daten Elementary'!$A$1,MATCH(CZ$5,'Daten Elementary'!$A:$A,0)-1,MATCH(AO83,'Daten Elementary'!$A$424:$ADO$424,0)-1))*1000000</f>
        <v>157.79410999999999</v>
      </c>
      <c r="DA83" s="314">
        <f ca="1">IF(ISERROR(OFFSET('Daten Elementary'!$A$1,MATCH(DA$5,'Daten Elementary'!$A:$A,0)-1,MATCH(AP83,'Daten Elementary'!$A$424:$ADO$424,0)-1)),0,OFFSET('Daten Elementary'!$A$1,MATCH(DA$5,'Daten Elementary'!$A:$A,0)-1,MATCH(AP83,'Daten Elementary'!$A$424:$ADO$424,0)-1))*1000000</f>
        <v>0</v>
      </c>
      <c r="DB83" s="314">
        <f t="shared" ca="1" si="69"/>
        <v>229.22252399999996</v>
      </c>
      <c r="DC83" s="314">
        <f ca="1">IF(ISERROR(OFFSET('Daten Elementary'!$A$1,MATCH(DC$5,'Daten Elementary'!$A:$A,0)-1,MATCH(AQ83,'Daten Elementary'!$A$424:$ADO$424,0)-1)),0,OFFSET('Daten Elementary'!$A$1,MATCH(DC$5,'Daten Elementary'!$A:$A,0)-1,MATCH(AQ83,'Daten Elementary'!$A$424:$ADO$424,0)-1))*1000000</f>
        <v>6.4210890999999997</v>
      </c>
      <c r="DD83" s="314">
        <f ca="1">IF(ISERROR(OFFSET('Daten Elementary'!$A$1,MATCH(DD$5,'Daten Elementary'!$A:$A,0)-1,MATCH(AR83,'Daten Elementary'!$A$424:$ADO$424,0)-1)),0,OFFSET('Daten Elementary'!$A$1,MATCH(DD$5,'Daten Elementary'!$A:$A,0)-1,MATCH(AR83,'Daten Elementary'!$A$424:$ADO$424,0)-1))*1000000</f>
        <v>92.359469000000004</v>
      </c>
      <c r="DE83" s="314">
        <f ca="1">IF(ISERROR(OFFSET('Daten Elementary'!$A$1,MATCH(DE$5,'Daten Elementary'!$A:$A,0)-1,MATCH(AS83,'Daten Elementary'!$A$424:$ADO$424,0)-1)),0,OFFSET('Daten Elementary'!$A$1,MATCH(DE$5,'Daten Elementary'!$A:$A,0)-1,MATCH(AS83,'Daten Elementary'!$A$424:$ADO$424,0)-1))*1000000</f>
        <v>55.370537000000006</v>
      </c>
      <c r="DF83" s="315">
        <f t="shared" ca="1" si="70"/>
        <v>383.37361909999998</v>
      </c>
      <c r="DG83" s="314">
        <f ca="1">IF(ISERROR(OFFSET('Daten Elementary'!$A$1,MATCH(DG$5,'Daten Elementary'!$A:$A,0)-1,MATCH($AT83,'Daten Elementary'!$A$424:$ADO$424,0)-1)),0,OFFSET('Daten Elementary'!$A$1,MATCH(DG$5,'Daten Elementary'!$A:$A,0)-1,MATCH($AT83,'Daten Elementary'!$A$424:$ADO$424,0)-1))*1000000</f>
        <v>383.37362000000002</v>
      </c>
      <c r="DH83" s="305">
        <f t="shared" ca="1" si="71"/>
        <v>1.0000000023475795</v>
      </c>
      <c r="DI83" s="316">
        <f ca="1">IF(ISERROR(OFFSET('Daten Elementary'!$A$1,MATCH(DI$5,'Daten Elementary'!$A:$A,0)-1,MATCH(AM83,'Daten Elementary'!$A$424:$ADO$424,0)-1)),0,OFFSET('Daten Elementary'!$A$1,MATCH(DI$5,'Daten Elementary'!$A:$A,0)-1,MATCH(AM83,'Daten Elementary'!$A$424:$ADO$424,0)-1))*1000000</f>
        <v>30.276</v>
      </c>
      <c r="DJ83" s="316">
        <f ca="1">IF(ISERROR(OFFSET('Daten Elementary'!$A$1,MATCH(DJ$5,'Daten Elementary'!$A:$A,0)-1,MATCH(AN83,'Daten Elementary'!$A$424:$ADO$424,0)-1)),0,OFFSET('Daten Elementary'!$A$1,MATCH(DJ$5,'Daten Elementary'!$A:$A,0)-1,MATCH(AN83,'Daten Elementary'!$A$424:$ADO$424,0)-1))*1000000</f>
        <v>0</v>
      </c>
      <c r="DK83" s="316">
        <f ca="1">IF(ISERROR(OFFSET('Daten Elementary'!$A$1,MATCH(DK$5,'Daten Elementary'!$A:$A,0)-1,MATCH(AO83,'Daten Elementary'!$A$424:$ADO$424,0)-1)),0,OFFSET('Daten Elementary'!$A$1,MATCH(DK$5,'Daten Elementary'!$A:$A,0)-1,MATCH(AO83,'Daten Elementary'!$A$424:$ADO$424,0)-1))*1000000</f>
        <v>168.86709999999999</v>
      </c>
      <c r="DL83" s="316">
        <f ca="1">IF(ISERROR(OFFSET('Daten Elementary'!$A$1,MATCH(DL$5,'Daten Elementary'!$A:$A,0)-1,MATCH(AP83,'Daten Elementary'!$A$424:$ADO$424,0)-1)),0,OFFSET('Daten Elementary'!$A$1,MATCH(DL$5,'Daten Elementary'!$A:$A,0)-1,MATCH(AP83,'Daten Elementary'!$A$424:$ADO$424,0)-1))*1000000</f>
        <v>0</v>
      </c>
      <c r="DM83" s="316">
        <f t="shared" ca="1" si="72"/>
        <v>199.1431</v>
      </c>
      <c r="DN83" s="316">
        <f ca="1">IF(ISERROR(OFFSET('Daten Elementary'!$A$1,MATCH(DN$5,'Daten Elementary'!$A:$A,0)-1,MATCH(AQ83,'Daten Elementary'!$A$424:$ADO$424,0)-1)),0,OFFSET('Daten Elementary'!$A$1,MATCH(DN$5,'Daten Elementary'!$A:$A,0)-1,MATCH(AQ83,'Daten Elementary'!$A$424:$ADO$424,0)-1))*1000000</f>
        <v>11.709254000000001</v>
      </c>
      <c r="DO83" s="316">
        <f ca="1">IF(ISERROR(OFFSET('Daten Elementary'!$A$1,MATCH(DO$5,'Daten Elementary'!$A:$A,0)-1,MATCH(AR83,'Daten Elementary'!$A$424:$ADO$424,0)-1)),0,OFFSET('Daten Elementary'!$A$1,MATCH(DO$5,'Daten Elementary'!$A:$A,0)-1,MATCH(AR83,'Daten Elementary'!$A$424:$ADO$424,0)-1))*1000000</f>
        <v>109.19866999999999</v>
      </c>
      <c r="DP83" s="316">
        <f ca="1">IF(ISERROR(OFFSET('Daten Elementary'!$A$1,MATCH(DP$5,'Daten Elementary'!$A:$A,0)-1,MATCH(AS83,'Daten Elementary'!$A$424:$ADO$424,0)-1)),0,OFFSET('Daten Elementary'!$A$1,MATCH(DP$5,'Daten Elementary'!$A:$A,0)-1,MATCH(AS83,'Daten Elementary'!$A$424:$ADO$424,0)-1))*1000000</f>
        <v>62.518711000000003</v>
      </c>
      <c r="DQ83" s="317">
        <f t="shared" ca="1" si="73"/>
        <v>382.56973499999998</v>
      </c>
      <c r="DR83" s="316">
        <f ca="1">IF(ISERROR(OFFSET('Daten Elementary'!$A$1,MATCH(DR$5,'Daten Elementary'!$A:$A,0)-1,MATCH($AT83,'Daten Elementary'!$A$424:$ADO$424,0)-1)),0,OFFSET('Daten Elementary'!$A$1,MATCH(DR$5,'Daten Elementary'!$A:$A,0)-1,MATCH($AT83,'Daten Elementary'!$A$424:$ADO$424,0)-1))*1000000</f>
        <v>382.56974000000002</v>
      </c>
      <c r="DS83" s="305">
        <f t="shared" ca="1" si="74"/>
        <v>1.0000000130695128</v>
      </c>
      <c r="DT83" s="318">
        <f ca="1">IF(ISERROR(OFFSET('Daten UBP13'!$A$1,MATCH(DT$5,'Daten UBP13'!$A:$A,0)-1,MATCH(AM83,'Daten UBP13'!$A$424:$AEG$424,0)-1)),0,OFFSET('Daten UBP13'!$A$1,MATCH(DT$5,'Daten UBP13'!$A:$A,0)-1,MATCH(AM83,'Daten UBP13'!$A$424:$AEG$424,0)-1))</f>
        <v>122.14371</v>
      </c>
      <c r="DU83" s="318">
        <f ca="1">IF(ISERROR(OFFSET('Daten UBP13'!$A$1,MATCH(DU$5,'Daten UBP13'!$A:$A,0)-1,MATCH(AN83,'Daten UBP13'!$A$424:$AEG$424,0)-1)),0,OFFSET('Daten UBP13'!$A$1,MATCH(DU$5,'Daten UBP13'!$A:$A,0)-1,MATCH(AN83,'Daten UBP13'!$A$424:$AEG$424,0)-1))</f>
        <v>0</v>
      </c>
      <c r="DV83" s="318">
        <f ca="1">IF(ISERROR(OFFSET('Daten UBP13'!$A$1,MATCH(DV$5,'Daten UBP13'!$A:$A,0)-1,MATCH(AO83,'Daten UBP13'!$A$424:$AEG$424,0)-1)),0,OFFSET('Daten UBP13'!$A$1,MATCH(DV$5,'Daten UBP13'!$A:$A,0)-1,MATCH(AO83,'Daten UBP13'!$A$424:$AEG$424,0)-1))</f>
        <v>86.358277000000001</v>
      </c>
      <c r="DW83" s="318">
        <f ca="1">IF(ISERROR(OFFSET('Daten UBP13'!$A$1,MATCH(DW$5,'Daten UBP13'!$A:$A,0)-1,MATCH(AP83,'Daten UBP13'!$A$424:$AEG$424,0)-1)),0,OFFSET('Daten UBP13'!$A$1,MATCH(DW$5,'Daten UBP13'!$A:$A,0)-1,MATCH(AP83,'Daten UBP13'!$A$424:$AEG$424,0)-1))</f>
        <v>0</v>
      </c>
      <c r="DX83" s="318">
        <f t="shared" ca="1" si="75"/>
        <v>208.50198699999999</v>
      </c>
      <c r="DY83" s="318">
        <f ca="1">IF(ISERROR(OFFSET('Daten UBP13'!$A$1,MATCH(DY$5,'Daten UBP13'!$A:$A,0)-1,MATCH(AQ83,'Daten UBP13'!$A$424:$AEG$424,0)-1)),0,OFFSET('Daten UBP13'!$A$1,MATCH(DY$5,'Daten UBP13'!$A:$A,0)-1,MATCH(AQ83,'Daten UBP13'!$A$424:$AEG$424,0)-1))</f>
        <v>9.4186382999999996</v>
      </c>
      <c r="DZ83" s="318">
        <f ca="1">IF(ISERROR(OFFSET('Daten UBP13'!$A$1,MATCH(DZ$5,'Daten UBP13'!$A:$A,0)-1,MATCH(AR83,'Daten UBP13'!$A$424:$AEG$424,0)-1)),0,OFFSET('Daten UBP13'!$A$1,MATCH(DZ$5,'Daten UBP13'!$A:$A,0)-1,MATCH(AR83,'Daten UBP13'!$A$424:$AEG$424,0)-1))</f>
        <v>107.58223</v>
      </c>
      <c r="EA83" s="318">
        <f ca="1">IF(ISERROR(OFFSET('Daten UBP13'!$A$1,MATCH(EA$5,'Daten UBP13'!$A:$A,0)-1,MATCH(AS83,'Daten UBP13'!$A$424:$AEG$424,0)-1)),0,OFFSET('Daten UBP13'!$A$1,MATCH(EA$5,'Daten UBP13'!$A:$A,0)-1,MATCH(AS83,'Daten UBP13'!$A$424:$AEG$424,0)-1))</f>
        <v>37.606847999999999</v>
      </c>
      <c r="EB83" s="319">
        <f t="shared" ca="1" si="76"/>
        <v>363.10970329999998</v>
      </c>
      <c r="EC83" s="318">
        <f ca="1">IF(ISERROR(OFFSET('Daten UBP13'!$A$1,MATCH(EC$5,'Daten UBP13'!$A:$A,0)-1,MATCH(AT83,'Daten UBP13'!$A$424:$AEG$424,0)-1)),0,OFFSET('Daten UBP13'!$A$1,MATCH(EC$5,'Daten UBP13'!$A:$A,0)-1,MATCH(AT83,'Daten UBP13'!$A$424:$AEG$424,0)-1))</f>
        <v>363.10969999999998</v>
      </c>
      <c r="ED83" s="305">
        <f t="shared" ca="1" si="77"/>
        <v>0.99999999091183744</v>
      </c>
      <c r="EE83" s="320">
        <f ca="1">IF(ISERROR(OFFSET('Daten ReCiPe'!$A$1,MATCH(EE$5,'Daten ReCiPe'!$A:$A,0)-1,MATCH(AM83,'Daten ReCiPe'!$A$424:$ADO$424,0)-1)),0,OFFSET('Daten ReCiPe'!$A$1,MATCH(EE$5,'Daten ReCiPe'!$A:$A,0)-1,MATCH(AM83,'Daten ReCiPe'!$A$424:$ADO$424,0)-1))*1000</f>
        <v>8.5761677999999986</v>
      </c>
      <c r="EF83" s="320">
        <f ca="1">IF(ISERROR(OFFSET('Daten ReCiPe'!$A$1,MATCH(EF$5,'Daten ReCiPe'!$A:$A,0)-1,MATCH(AN83,'Daten ReCiPe'!$A$424:$ADO$424,0)-1)),0,OFFSET('Daten ReCiPe'!$A$1,MATCH(EF$5,'Daten ReCiPe'!$A:$A,0)-1,MATCH(AN83,'Daten ReCiPe'!$A$424:$ADO$424,0)-1))*1000</f>
        <v>0</v>
      </c>
      <c r="EG83" s="320">
        <f ca="1">IF(ISERROR(OFFSET('Daten ReCiPe'!$A$1,MATCH(EG$5,'Daten ReCiPe'!$A:$A,0)-1,MATCH(AO83,'Daten ReCiPe'!$A$424:$ADO$424,0)-1)),0,OFFSET('Daten ReCiPe'!$A$1,MATCH(EG$5,'Daten ReCiPe'!$A:$A,0)-1,MATCH(AO83,'Daten ReCiPe'!$A$424:$ADO$424,0)-1))*1000</f>
        <v>12.967650000000001</v>
      </c>
      <c r="EH83" s="320">
        <f ca="1">IF(ISERROR(OFFSET('Daten ReCiPe'!$A$1,MATCH(EH$5,'Daten ReCiPe'!$A:$A,0)-1,MATCH(AP83,'Daten ReCiPe'!$A$424:$ADO$424,0)-1)),0,OFFSET('Daten ReCiPe'!$A$1,MATCH(EH$5,'Daten ReCiPe'!$A:$A,0)-1,MATCH(AP83,'Daten ReCiPe'!$A$424:$ADO$424,0)-1))*1000</f>
        <v>0</v>
      </c>
      <c r="EI83" s="320">
        <f t="shared" ca="1" si="78"/>
        <v>21.543817799999999</v>
      </c>
      <c r="EJ83" s="320">
        <f ca="1">IF(ISERROR(OFFSET('Daten ReCiPe'!$A$1,MATCH(EJ$5,'Daten ReCiPe'!$A:$A,0)-1,MATCH(AQ83,'Daten ReCiPe'!$A$424:$ADO$424,0)-1)),0,OFFSET('Daten ReCiPe'!$A$1,MATCH(EJ$5,'Daten ReCiPe'!$A:$A,0)-1,MATCH(AQ83,'Daten ReCiPe'!$A$424:$ADO$424,0)-1))*1000</f>
        <v>0.86290067000000004</v>
      </c>
      <c r="EK83" s="320">
        <f ca="1">IF(ISERROR(OFFSET('Daten ReCiPe'!$A$1,MATCH(EK$5,'Daten ReCiPe'!$A:$A,0)-1,MATCH(AR83,'Daten ReCiPe'!$A$424:$ADO$424,0)-1)),0,OFFSET('Daten ReCiPe'!$A$1,MATCH(EK$5,'Daten ReCiPe'!$A:$A,0)-1,MATCH(AR83,'Daten ReCiPe'!$A$424:$ADO$424,0)-1))*1000</f>
        <v>7.5963000000000003</v>
      </c>
      <c r="EL83" s="320">
        <f ca="1">IF(ISERROR(OFFSET('Daten ReCiPe'!$A$1,MATCH(EL$5,'Daten ReCiPe'!$A:$A,0)-1,MATCH(AS83,'Daten ReCiPe'!$A$424:$ADO$424,0)-1)),0,OFFSET('Daten ReCiPe'!$A$1,MATCH(EL$5,'Daten ReCiPe'!$A:$A,0)-1,MATCH(AS83,'Daten ReCiPe'!$A$424:$ADO$424,0)-1))*1000</f>
        <v>2.0148036</v>
      </c>
      <c r="EM83" s="321">
        <f t="shared" ca="1" si="79"/>
        <v>32.017822069999994</v>
      </c>
      <c r="EN83" s="320">
        <f ca="1">IF(ISERROR(OFFSET('Daten ReCiPe'!$A$1,MATCH(EN$5,'Daten ReCiPe'!$A:$A,0)-1,MATCH(AT83,'Daten ReCiPe'!$A$424:$ADO$424,0)-1)),0,OFFSET('Daten ReCiPe'!$A$1,MATCH(EN$5,'Daten ReCiPe'!$A:$A,0)-1,MATCH(AT83,'Daten ReCiPe'!$A$424:$ADO$424,0)-1))*1000</f>
        <v>32.017822000000002</v>
      </c>
      <c r="EO83" s="305">
        <f t="shared" ca="1" si="80"/>
        <v>0.99999999781371784</v>
      </c>
      <c r="EP83" s="322">
        <f ca="1">IF(ISERROR(OFFSET('Daten Elementary'!$A$1,MATCH(EP$5,'Daten Elementary'!$A:$A,0)-1,MATCH(AM83,'Daten Elementary'!$A$424:$ADO$424,0)-1)),0,OFFSET('Daten Elementary'!$A$1,MATCH(EP$5,'Daten Elementary'!$A:$A,0)-1,MATCH(AM83,'Daten Elementary'!$A$424:$ADO$424,0)-1))*1000000</f>
        <v>1.1016550000000001</v>
      </c>
      <c r="EQ83" s="322">
        <f ca="1">IF(ISERROR(OFFSET('Daten Elementary'!$A$1,MATCH(EQ$5,'Daten Elementary'!$A:$A,0)-1,MATCH(AN83,'Daten Elementary'!$A$424:$ADO$424,0)-1)),0,OFFSET('Daten Elementary'!$A$1,MATCH(EQ$5,'Daten Elementary'!$A:$A,0)-1,MATCH(AN83,'Daten Elementary'!$A$424:$ADO$424,0)-1))*1000000</f>
        <v>0</v>
      </c>
      <c r="ER83" s="322">
        <f ca="1">IF(ISERROR(OFFSET('Daten Elementary'!$A$1,MATCH(ER$5,'Daten Elementary'!$A:$A,0)-1,MATCH(AO83,'Daten Elementary'!$A$424:$ADO$424,0)-1)),0,OFFSET('Daten Elementary'!$A$1,MATCH(ER$5,'Daten Elementary'!$A:$A,0)-1,MATCH(AO83,'Daten Elementary'!$A$424:$ADO$424,0)-1))*1000000</f>
        <v>415.13188000000002</v>
      </c>
      <c r="ES83" s="322">
        <f ca="1">IF(ISERROR(OFFSET('Daten Elementary'!$A$1,MATCH(ES$5,'Daten Elementary'!$A:$A,0)-1,MATCH(AP83,'Daten Elementary'!$A$424:$ADO$424,0)-1)),0,OFFSET('Daten Elementary'!$A$1,MATCH(ES$5,'Daten Elementary'!$A:$A,0)-1,MATCH(AP83,'Daten Elementary'!$A$424:$ADO$424,0)-1))*1000000</f>
        <v>0</v>
      </c>
      <c r="ET83" s="322">
        <f t="shared" ca="1" si="81"/>
        <v>416.23353500000002</v>
      </c>
      <c r="EU83" s="322">
        <f ca="1">IF(ISERROR(OFFSET('Daten Elementary'!$A$1,MATCH(EU$5,'Daten Elementary'!$A:$A,0)-1,MATCH(AQ83,'Daten Elementary'!$A$424:$ADO$424,0)-1)),0,OFFSET('Daten Elementary'!$A$1,MATCH(EU$5,'Daten Elementary'!$A:$A,0)-1,MATCH(AQ83,'Daten Elementary'!$A$424:$ADO$424,0)-1))*1000000</f>
        <v>19.751365</v>
      </c>
      <c r="EV83" s="322">
        <f ca="1">IF(ISERROR(OFFSET('Daten Elementary'!$A$1,MATCH(EV$5,'Daten Elementary'!$A:$A,0)-1,MATCH(AR83,'Daten Elementary'!$A$424:$ADO$424,0)-1)),0,OFFSET('Daten Elementary'!$A$1,MATCH(EV$5,'Daten Elementary'!$A:$A,0)-1,MATCH(AR83,'Daten Elementary'!$A$424:$ADO$424,0)-1))*1000000</f>
        <v>204.54883000000001</v>
      </c>
      <c r="EW83" s="322">
        <f ca="1">IF(ISERROR(OFFSET('Daten Elementary'!$A$1,MATCH(EW$5,'Daten Elementary'!$A:$A,0)-1,MATCH(AS83,'Daten Elementary'!$A$424:$ADO$424,0)-1)),0,OFFSET('Daten Elementary'!$A$1,MATCH(EW$5,'Daten Elementary'!$A:$A,0)-1,MATCH(AS83,'Daten Elementary'!$A$424:$ADO$424,0)-1))*1000000</f>
        <v>34.145203000000002</v>
      </c>
      <c r="EX83" s="323">
        <f t="shared" ca="1" si="82"/>
        <v>674.67893300000014</v>
      </c>
      <c r="EY83" s="322">
        <f ca="1">IF(ISERROR(OFFSET('Daten Elementary'!$A$1,MATCH(EY$5,'Daten Elementary'!$A:$A,0)-1,MATCH($AT83,'Daten Elementary'!$A$424:$ADO$424,0)-1)),0,OFFSET('Daten Elementary'!$A$1,MATCH(EY$5,'Daten Elementary'!$A:$A,0)-1,MATCH($AT83,'Daten Elementary'!$A$424:$ADO$424,0)-1))*1000000</f>
        <v>674.67893000000004</v>
      </c>
      <c r="EZ83" s="305">
        <f t="shared" ca="1" si="83"/>
        <v>0.99999999555344032</v>
      </c>
      <c r="FA83" s="314">
        <f ca="1">IF(ISERROR(OFFSET('Daten Elementary'!$A$1,MATCH(FA$5,'Daten Elementary'!$A:$A,0)-1,MATCH(AM83,'Daten Elementary'!$A$424:$ADO$424,0)-1)),0,OFFSET('Daten Elementary'!$A$1,MATCH(FA$5,'Daten Elementary'!$A:$A,0)-1,MATCH(AM83,'Daten Elementary'!$A$424:$ADO$424,0)-1))*1000</f>
        <v>172.79</v>
      </c>
      <c r="FB83" s="314">
        <f ca="1">IF(ISERROR(OFFSET('Daten Elementary'!$A$1,MATCH(FB$5,'Daten Elementary'!$A:$A,0)-1,MATCH(AN83,'Daten Elementary'!$A$424:$ADO$424,0)-1)),0,OFFSET('Daten Elementary'!$A$1,MATCH(FB$5,'Daten Elementary'!$A:$A,0)-1,MATCH(AN83,'Daten Elementary'!$A$424:$ADO$424,0)-1))*1000</f>
        <v>0</v>
      </c>
      <c r="FC83" s="314">
        <f ca="1">IF(ISERROR(OFFSET('Daten Elementary'!$A$1,MATCH(FC$5,'Daten Elementary'!$A:$A,0)-1,MATCH(AO83,'Daten Elementary'!$A$424:$ADO$424,0)-1)),0,OFFSET('Daten Elementary'!$A$1,MATCH(FC$5,'Daten Elementary'!$A:$A,0)-1,MATCH(AO83,'Daten Elementary'!$A$424:$ADO$424,0)-1))*1000</f>
        <v>40.203718000000002</v>
      </c>
      <c r="FD83" s="314">
        <f ca="1">IF(ISERROR(OFFSET('Daten Elementary'!$A$1,MATCH(FD$5,'Daten Elementary'!$A:$A,0)-1,MATCH(AP83,'Daten Elementary'!$A$424:$ADO$424,0)-1)),0,OFFSET('Daten Elementary'!$A$1,MATCH(FD$5,'Daten Elementary'!$A:$A,0)-1,MATCH(AP83,'Daten Elementary'!$A$424:$ADO$424,0)-1))*1000</f>
        <v>0</v>
      </c>
      <c r="FE83" s="314">
        <f t="shared" ca="1" si="84"/>
        <v>212.993718</v>
      </c>
      <c r="FF83" s="314">
        <f ca="1">IF(ISERROR(OFFSET('Daten Elementary'!$A$1,MATCH(FF$5,'Daten Elementary'!$A:$A,0)-1,MATCH(AQ83,'Daten Elementary'!$A$424:$ADO$424,0)-1)),0,OFFSET('Daten Elementary'!$A$1,MATCH(FF$5,'Daten Elementary'!$A:$A,0)-1,MATCH(AQ83,'Daten Elementary'!$A$424:$ADO$424,0)-1))*1000</f>
        <v>5.7711579999999998</v>
      </c>
      <c r="FG83" s="314">
        <f ca="1">IF(ISERROR(OFFSET('Daten Elementary'!$A$1,MATCH(FG$5,'Daten Elementary'!$A:$A,0)-1,MATCH(AR83,'Daten Elementary'!$A$424:$ADO$424,0)-1)),0,OFFSET('Daten Elementary'!$A$1,MATCH(FG$5,'Daten Elementary'!$A:$A,0)-1,MATCH(AR83,'Daten Elementary'!$A$424:$ADO$424,0)-1))*1000</f>
        <v>54.344138999999998</v>
      </c>
      <c r="FH83" s="314">
        <f ca="1">IF(ISERROR(OFFSET('Daten Elementary'!$A$1,MATCH(FH$5,'Daten Elementary'!$A:$A,0)-1,MATCH(AS83,'Daten Elementary'!$A$424:$ADO$424,0)-1)),0,OFFSET('Daten Elementary'!$A$1,MATCH(FH$5,'Daten Elementary'!$A:$A,0)-1,MATCH(AS83,'Daten Elementary'!$A$424:$ADO$424,0)-1))*1000</f>
        <v>12.916036999999999</v>
      </c>
      <c r="FI83" s="315">
        <f t="shared" ca="1" si="85"/>
        <v>286.02505200000002</v>
      </c>
      <c r="FJ83" s="314">
        <f ca="1">IF(ISERROR(OFFSET('Daten Elementary'!$A$1,MATCH(FJ$5,'Daten Elementary'!$A:$A,0)-1,MATCH($AT83,'Daten Elementary'!$A$424:$ADO$424,0)-1)),0,OFFSET('Daten Elementary'!$A$1,MATCH(FJ$5,'Daten Elementary'!$A:$A,0)-1,MATCH($AT83,'Daten Elementary'!$A$424:$ADO$424,0)-1))*1000</f>
        <v>286.02505000000002</v>
      </c>
      <c r="FK83" s="305">
        <f t="shared" ca="1" si="86"/>
        <v>0.99999999300760556</v>
      </c>
      <c r="FL83" s="314">
        <f ca="1">IF(ISERROR(OFFSET('Daten Elementary'!$A$1,MATCH(FL$5,'Daten Elementary'!$A:$A,0)-1,MATCH(AM83,'Daten Elementary'!$A$424:$ADO$424,0)-1)),0,OFFSET('Daten Elementary'!$A$1,MATCH(FL$5,'Daten Elementary'!$A:$A,0)-1,MATCH(AM83,'Daten Elementary'!$A$424:$ADO$424,0)-1))</f>
        <v>0</v>
      </c>
      <c r="FM83" s="314">
        <f ca="1">IF(ISERROR(OFFSET('Daten Elementary'!$A$1,MATCH(FM$5,'Daten Elementary'!$A:$A,0)-1,MATCH(AN83,'Daten Elementary'!$A$424:$ADO$424,0)-1)),0,OFFSET('Daten Elementary'!$A$1,MATCH(FM$5,'Daten Elementary'!$A:$A,0)-1,MATCH(AN83,'Daten Elementary'!$A$424:$ADO$424,0)-1))</f>
        <v>0</v>
      </c>
      <c r="FN83" s="314">
        <f ca="1">IF(ISERROR(OFFSET('Daten Elementary'!$A$1,MATCH(FN$5,'Daten Elementary'!$A:$A,0)-1,MATCH(AO83,'Daten Elementary'!$A$424:$ADO$424,0)-1)),0,OFFSET('Daten Elementary'!$A$1,MATCH(FN$5,'Daten Elementary'!$A:$A,0)-1,MATCH(AO83,'Daten Elementary'!$A$424:$ADO$424,0)-1))</f>
        <v>0</v>
      </c>
      <c r="FO83" s="314">
        <f ca="1">IF(ISERROR(OFFSET('Daten Elementary'!$A$1,MATCH(FO$5,'Daten Elementary'!$A:$A,0)-1,MATCH(AP83,'Daten Elementary'!$A$424:$ADO$424,0)-1)),0,OFFSET('Daten Elementary'!$A$1,MATCH(FO$5,'Daten Elementary'!$A:$A,0)-1,MATCH(AP83,'Daten Elementary'!$A$424:$ADO$424,0)-1))</f>
        <v>0</v>
      </c>
      <c r="FP83" s="314">
        <f t="shared" ca="1" si="87"/>
        <v>0</v>
      </c>
      <c r="FQ83" s="314">
        <f ca="1">IF(ISERROR(OFFSET('Daten Elementary'!$A$1,MATCH(FQ$5,'Daten Elementary'!$A:$A,0)-1,MATCH(AQ83,'Daten Elementary'!$A$424:$ADO$424,0)-1)),0,OFFSET('Daten Elementary'!$A$1,MATCH(FQ$5,'Daten Elementary'!$A:$A,0)-1,MATCH(AQ83,'Daten Elementary'!$A$424:$ADO$424,0)-1))</f>
        <v>0</v>
      </c>
      <c r="FR83" s="314">
        <f ca="1">IF(ISERROR(OFFSET('Daten Elementary'!$A$1,MATCH(FR$5,'Daten Elementary'!$A:$A,0)-1,MATCH(AR83,'Daten Elementary'!$A$424:$ADO$424,0)-1)),0,OFFSET('Daten Elementary'!$A$1,MATCH(FR$5,'Daten Elementary'!$A:$A,0)-1,MATCH(AR83,'Daten Elementary'!$A$424:$ADO$424,0)-1))</f>
        <v>0</v>
      </c>
      <c r="FS83" s="314">
        <f ca="1">IF(ISERROR(OFFSET('Daten Elementary'!$A$1,MATCH(FS$5,'Daten Elementary'!$A:$A,0)-1,MATCH(AS83,'Daten Elementary'!$A$424:$ADO$424,0)-1)),0,OFFSET('Daten Elementary'!$A$1,MATCH(FS$5,'Daten Elementary'!$A:$A,0)-1,MATCH(AS83,'Daten Elementary'!$A$424:$ADO$424,0)-1))</f>
        <v>0</v>
      </c>
      <c r="FT83" s="315">
        <f t="shared" ca="1" si="88"/>
        <v>0</v>
      </c>
      <c r="FU83" s="314">
        <f ca="1">IF(ISERROR(OFFSET('Daten Elementary'!$A$1,MATCH(FU$5,'Daten Elementary'!$A:$A,0)-1,MATCH($AT83,'Daten Elementary'!$A$424:$ADO$424,0)-1)),0,OFFSET('Daten Elementary'!$A$1,MATCH(FU$5,'Daten Elementary'!$A:$A,0)-1,MATCH($AT83,'Daten Elementary'!$A$424:$ADO$424,0)-1))</f>
        <v>0</v>
      </c>
      <c r="FV83" s="305">
        <f t="shared" ca="1" si="89"/>
        <v>0</v>
      </c>
      <c r="FW83" s="324"/>
      <c r="FX83" s="231" t="str">
        <f t="shared" si="90"/>
        <v>Personenwagen, Benzin (EURO 5)</v>
      </c>
      <c r="FY83" s="231" t="str">
        <f t="shared" si="55"/>
        <v>Personenwagen</v>
      </c>
      <c r="FZ83" s="231" t="str">
        <f t="shared" si="56"/>
        <v>, Benzin</v>
      </c>
      <c r="GA83" s="231" t="str">
        <f t="shared" si="57"/>
        <v xml:space="preserve"> (EURO 5)</v>
      </c>
      <c r="GB83" s="231"/>
    </row>
    <row r="84" spans="1:184" ht="16.5" hidden="1" customHeight="1" outlineLevel="1">
      <c r="A84" s="339"/>
      <c r="B84" s="376"/>
      <c r="C84" s="359" t="s">
        <v>385</v>
      </c>
      <c r="D84" s="361" t="s">
        <v>34</v>
      </c>
      <c r="E84" s="363" t="s">
        <v>320</v>
      </c>
      <c r="F84" s="102">
        <v>1.6</v>
      </c>
      <c r="G84" s="31">
        <v>5</v>
      </c>
      <c r="H84" s="87">
        <f t="shared" si="91"/>
        <v>0.32</v>
      </c>
      <c r="I84" s="99">
        <v>7.5269312390416889</v>
      </c>
      <c r="J84" s="189"/>
      <c r="K84" s="100">
        <v>1380</v>
      </c>
      <c r="L84" s="86"/>
      <c r="M84" s="86"/>
      <c r="N84" s="38" t="s">
        <v>99</v>
      </c>
      <c r="O84" s="6">
        <f ca="1">(IF(ISERROR(INDEX(INDIRECT($D$268),MATCH($AM84,$AM$4:$AM$275,0),MATCH(O$304,INDIRECT($E$268),0))*$I84/$AD84),0,INDEX(INDIRECT($D$268),MATCH($AM84,$AM$4:$AM$275,0),MATCH(O$304,INDIRECT($E$268),0))*$I84/$AD84)+IF(ISERROR(INDEX(INDIRECT($D$268),MATCH($AN84,$AN$4:$AN$275,0),MATCH(O$305,INDIRECT($E$268),0))*$J84/$AE84),0,INDEX(INDIRECT($D$268),MATCH($AN84,$AN$4:$AN$275,0),MATCH(O$305,INDIRECT($E$268),0))*$J84/$AE84))*$AC84/$F84</f>
        <v>116.12588811262229</v>
      </c>
      <c r="P84" s="6">
        <f ca="1">(IF(ISERROR(INDEX(INDIRECT($D$268),MATCH($AO84,$AO$4:$AO$275,0),MATCH(P$304,INDIRECT($E$268),0))*$I84/$AD84),0,INDEX(INDIRECT($D$268),MATCH($AO84,$AO$4:$AO$275,0),MATCH(P$304,INDIRECT($E$268),0))*$I84/$AD84)+IF(ISERROR(INDEX(INDIRECT($D$268),MATCH($AP84,$AP$4:$AP$275,0),MATCH(P$305,INDIRECT($E$268),0))*$J84/$AE84),0,INDEX(INDIRECT($D$268),MATCH($AP84,$AP$4:$AP$275,0),MATCH(P$305,INDIRECT($E$268),0))*$J84/$AE84))*$AC84/$F84</f>
        <v>30.243615388833796</v>
      </c>
      <c r="Q84" s="6">
        <f ca="1">INDEX(INDIRECT($D$268),MATCH($AQ84,$AQ$4:$AQ$284,0),MATCH(Q$4,INDIRECT($E$268),0))*$K84*$AC84/$F84/$AF84</f>
        <v>3.4661417414062496</v>
      </c>
      <c r="R84" s="6">
        <f ca="1">INDEX(INDIRECT($D$268),MATCH($AR84,$AR$4:$AR$284,0),MATCH(R$4,INDIRECT($E$268),0))*$K84*$AC84/$F84/$AF84</f>
        <v>32.685303234374999</v>
      </c>
      <c r="S84" s="6">
        <f ca="1">INDEX(INDIRECT($D$268),MATCH($AS84,$AS$4:$AS$284,0),MATCH(S$4,INDIRECT($E$268),0))*$K84*$AC84/$F84/$AF84</f>
        <v>7.7403655546874992</v>
      </c>
      <c r="T84" s="7">
        <f t="shared" ca="1" si="53"/>
        <v>190.26131403192483</v>
      </c>
      <c r="U84" s="6">
        <f>IF($B$268=6,(IF(OR(AJ84="Benzin",AJ84="Diesel"),$AK84*INDEX('DIN EN 16258'!$I:$I,MATCH('mobitool-Faktoren v2.0'!$AI84,'DIN EN 16258'!$A:$A,0))*$I84/$AD84+$AL84*INDEX('DIN EN 16258'!$I:$I,MATCH('mobitool-Faktoren v2.0'!$AJ84,'DIN EN 16258'!$A:$A,0))*$I84/$AD84,IF(ISERROR($AK84*INDEX('DIN EN 16258'!$I:$I,MATCH('mobitool-Faktoren v2.0'!$AI84,'DIN EN 16258'!$A:$A,0))*$I84/$AD84),0,$AK84*INDEX('DIN EN 16258'!$I:$I,MATCH('mobitool-Faktoren v2.0'!$AI84,'DIN EN 16258'!$A:$A,0))*$I84/$AD84)+IF(ISERROR($AL84*INDEX('DIN EN 16258'!$I:$I,MATCH('mobitool-Faktoren v2.0'!$AJ84,'DIN EN 16258'!$A:$A,0))*$J84/$AE84),0,$AL84*INDEX('DIN EN 16258'!$I:$I,MATCH('mobitool-Faktoren v2.0'!$AJ84,'DIN EN 16258'!$A:$A,0))*$J84/$AE84)))*1000,
IF($B$268=1,(IF(OR(AJ84="Benzin",AJ84="Diesel"),$AK84*INDEX('DIN EN 16258'!$D:$D,MATCH('mobitool-Faktoren v2.0'!$AI84,'DIN EN 16258'!$A:$A,0))*$I84/$AD84+$AL84*INDEX('DIN EN 16258'!$D:$D,MATCH('mobitool-Faktoren v2.0'!$AJ84,'DIN EN 16258'!$A:$A,0))*$I84/$AD84,IF(ISERROR($AK84*INDEX('DIN EN 16258'!$D:$D,MATCH('mobitool-Faktoren v2.0'!$AI84,'DIN EN 16258'!$A:$A,0))*$I84/$AD84),0,$AK84*INDEX('DIN EN 16258'!$D:$D,MATCH('mobitool-Faktoren v2.0'!$AI84,'DIN EN 16258'!$A:$A,0))*$I84/$AD84)+IF(ISERROR($AL84*INDEX('DIN EN 16258'!$D:$D,MATCH('mobitool-Faktoren v2.0'!$AJ84,'DIN EN 16258'!$A:$A,0))*$J84/$AE84),0,$AL84*INDEX('DIN EN 16258'!$D:$D,MATCH('mobitool-Faktoren v2.0'!$AJ84,'DIN EN 16258'!$A:$A,0))*$J84/$AE84))),0))*$AC84/$F84</f>
        <v>114.667761610669</v>
      </c>
      <c r="V84" s="6">
        <f>IF($B$268=6,(IF(OR(AJ84="Benzin",AJ84="Diesel"),$AK84*INDEX('DIN EN 16258'!$L:$L,MATCH('mobitool-Faktoren v2.0'!$AI84,'DIN EN 16258'!$A:$A,0))*$I84/$AD84+$AL84*INDEX('DIN EN 16258'!$L:$L,MATCH('mobitool-Faktoren v2.0'!$AJ84,'DIN EN 16258'!$A:$A,0))*$I84/$AD84,IF(ISERROR($AK84*INDEX('DIN EN 16258'!$L:$L,MATCH('mobitool-Faktoren v2.0'!$AI84,'DIN EN 16258'!$A:$A,0))*$I84/$AD84),0,$AK84*INDEX('DIN EN 16258'!$L:$L,MATCH('mobitool-Faktoren v2.0'!$AI84,'DIN EN 16258'!$A:$A,0))*$I84/$AD84)+IF(ISERROR($AL84*INDEX('DIN EN 16258'!$L:$L,MATCH('mobitool-Faktoren v2.0'!$AJ84,'DIN EN 16258'!$A:$A,0))*$J84/$AE84),0,$AL84*INDEX('DIN EN 16258'!$L:$L,MATCH('mobitool-Faktoren v2.0'!$AJ84,'DIN EN 16258'!$A:$A,0))*$J84/$AE84)))*1000,
IF($B$268=1,(IF(OR(AJ84="Benzin",AJ84="Diesel"),$AK84*INDEX('DIN EN 16258'!$F:$F,MATCH('mobitool-Faktoren v2.0'!$AI84,'DIN EN 16258'!$A:$A,0))*$I84/$AD84+$AL84*INDEX('DIN EN 16258'!$F:$F,MATCH('mobitool-Faktoren v2.0'!$AJ84,'DIN EN 16258'!$A:$A,0))*$I84/$AD84,IF(ISERROR($AK84*INDEX('DIN EN 16258'!$F:$F,MATCH('mobitool-Faktoren v2.0'!$AI84,'DIN EN 16258'!$A:$A,0))*$I84/$AD84),0,$AK84*INDEX('DIN EN 16258'!$F:$F,MATCH('mobitool-Faktoren v2.0'!$AI84,'DIN EN 16258'!$A:$A,0))*$I84/$AD84)+IF(ISERROR($AL84*INDEX('DIN EN 16258'!$F:$F,MATCH('mobitool-Faktoren v2.0'!$AJ84,'DIN EN 16258'!$A:$A,0))*$J84/$AE84),0,$AL84*INDEX('DIN EN 16258'!$F:$F,MATCH('mobitool-Faktoren v2.0'!$AJ84,'DIN EN 16258'!$A:$A,0))*$J84/$AE84))),0))*$AC84/$F84</f>
        <v>136.19001840528688</v>
      </c>
      <c r="W84" s="6" t="s">
        <v>672</v>
      </c>
      <c r="X84" s="39" t="s">
        <v>162</v>
      </c>
      <c r="Y84" s="336">
        <v>3</v>
      </c>
      <c r="Z84" s="336">
        <v>25</v>
      </c>
      <c r="AA84" s="337">
        <v>500</v>
      </c>
      <c r="AB84" s="299">
        <v>3500</v>
      </c>
      <c r="AC84" s="300">
        <v>1</v>
      </c>
      <c r="AD84" s="298">
        <f>AD28</f>
        <v>6.9317333333333329</v>
      </c>
      <c r="AE84" s="298"/>
      <c r="AF84" s="299">
        <v>1600</v>
      </c>
      <c r="AG84" s="299"/>
      <c r="AH84" s="299"/>
      <c r="AI84" s="301" t="s">
        <v>34</v>
      </c>
      <c r="AJ84" s="301"/>
      <c r="AK84" s="329">
        <f>'Kennwerte Strassentransporte'!M$37</f>
        <v>5.1987849712371803E-2</v>
      </c>
      <c r="AL84" s="329"/>
      <c r="AM84" s="202" t="s">
        <v>974</v>
      </c>
      <c r="AN84" s="202" t="s">
        <v>81</v>
      </c>
      <c r="AO84" s="202" t="s">
        <v>975</v>
      </c>
      <c r="AP84" s="202" t="s">
        <v>81</v>
      </c>
      <c r="AQ84" s="202" t="s">
        <v>976</v>
      </c>
      <c r="AR84" s="202" t="s">
        <v>977</v>
      </c>
      <c r="AS84" s="202" t="s">
        <v>978</v>
      </c>
      <c r="AT84" s="202" t="s">
        <v>982</v>
      </c>
      <c r="AU84" s="303">
        <f ca="1">IF(ISERROR(OFFSET('Daten KEA'!$A$1,MATCH(AU$5,'Daten KEA'!$A:$A,0)-1,MATCH(AM84,'Daten KEA'!$A$424:$ADO$424,0)-1)),0,OFFSET('Daten KEA'!$A$1,MATCH(AU$5,'Daten KEA'!$A:$A,0)-1,MATCH(AM84,'Daten KEA'!$A$424:$ADO$424,0)-1))+IF(ISERROR(AK84*INDEX('Energiefaktoren Ecoinvent'!$D:$D,MATCH('mobitool-Faktoren v2.0'!AI84,'Energiefaktoren Ecoinvent'!$A:$A,0))),0,AK84*INDEX('Energiefaktoren Ecoinvent'!$D:$D,MATCH('mobitool-Faktoren v2.0'!AI84,'Energiefaktoren Ecoinvent'!$A:$A,0)))+IF(OR(AJ84="Benzin",AJ84="Diesel"),IF(ISERROR(OFFSET('Daten KEA'!$A$1,MATCH(AV$5,'Daten KEA'!$A:$A,0)-1,MATCH(AN84,'Daten KEA'!$A$424:$ADO$424,0)-1)),0,OFFSET('Daten KEA'!$A$1,MATCH(AV$5,'Daten KEA'!$A:$A,0)-1,MATCH(AN84,'Daten KEA'!$A$424:$ADO$424,0)-1))+IF(ISERROR(AL84*INDEX('Energiefaktoren Ecoinvent'!$D:$D,MATCH('mobitool-Faktoren v2.0'!AJ84,'Energiefaktoren Ecoinvent'!$A:$A,0))),0,AL84*INDEX('Energiefaktoren Ecoinvent'!$D:$D,MATCH('mobitool-Faktoren v2.0'!AJ84,'Energiefaktoren Ecoinvent'!$A:$A,0))),0)</f>
        <v>2.2094836127758017</v>
      </c>
      <c r="AV84" s="303">
        <f ca="1">IF(OR(AJ84="Benzin",AJ84="Diesel"),0,IF(ISERROR(OFFSET('Daten KEA'!$A$1,MATCH(AV$5,'Daten KEA'!$A:$A,0)-1,MATCH(AN84,'Daten KEA'!$A$424:$ADO$424,0)-1)),0,OFFSET('Daten KEA'!$A$1,MATCH(AV$5,'Daten KEA'!$A:$A,0)-1,MATCH(AN84,'Daten KEA'!$A$424:$ADO$424,0)-1))+IF(ISERROR(AL84*INDEX('Energiefaktoren Ecoinvent'!$D:$D,MATCH('mobitool-Faktoren v2.0'!AJ84,'Energiefaktoren Ecoinvent'!$A:$A,0))),0,AL84*INDEX('Energiefaktoren Ecoinvent'!$D:$D,MATCH('mobitool-Faktoren v2.0'!AJ84,'Energiefaktoren Ecoinvent'!$A:$A,0))))</f>
        <v>0</v>
      </c>
      <c r="AW84" s="303">
        <f ca="1">IF(ISERROR(OFFSET('Daten KEA'!$A$1,MATCH(AW$5,'Daten KEA'!$A:$A,0)-1,MATCH(AO84,'Daten KEA'!$A$424:$ADO$424,0)-1)),0,OFFSET('Daten KEA'!$A$1,MATCH(AW$5,'Daten KEA'!$A:$A,0)-1,MATCH(AO84,'Daten KEA'!$A$424:$ADO$424,0)-1))-IF(ISERROR(AK84*INDEX('Energiefaktoren Ecoinvent'!$D:$D,MATCH('mobitool-Faktoren v2.0'!AI84,'Energiefaktoren Ecoinvent'!$A:$A,0))),0,AK84*INDEX('Energiefaktoren Ecoinvent'!$D:$D,MATCH('mobitool-Faktoren v2.0'!AI84,'Energiefaktoren Ecoinvent'!$A:$A,0)))+IF(OR(AJ84="Benzin",AJ84="Diesel"),IF(ISERROR(OFFSET('Daten KEA'!$A$1,MATCH(AX$5,'Daten KEA'!$A:$A,0)-1,MATCH(AP84,'Daten KEA'!$A$424:$ADO$424,0)-1)),0,OFFSET('Daten KEA'!$A$1,MATCH(AX$5,'Daten KEA'!$A:$A,0)-1,MATCH(AP84,'Daten KEA'!$A$424:$ADO$424,0)-1))-IF(ISERROR(AL84*INDEX('Energiefaktoren Ecoinvent'!$D:$D,MATCH('mobitool-Faktoren v2.0'!AJ84,'Energiefaktoren Ecoinvent'!$A:$A,0))),0,AL84*INDEX('Energiefaktoren Ecoinvent'!$D:$D,MATCH('mobitool-Faktoren v2.0'!AJ84,'Energiefaktoren Ecoinvent'!$A:$A,0))),0)</f>
        <v>0.8276399872241984</v>
      </c>
      <c r="AX84" s="303">
        <f ca="1">IF(OR(AJ84="Benzin",AJ84="Diesel"),0,IF(ISERROR(OFFSET('Daten KEA'!$A$1,MATCH(AX$5,'Daten KEA'!$A:$A,0)-1,MATCH(AP84,'Daten KEA'!$A$424:$ADO$424,0)-1)),0,OFFSET('Daten KEA'!$A$1,MATCH(AX$5,'Daten KEA'!$A:$A,0)-1,MATCH(AP84,'Daten KEA'!$A$424:$ADO$424,0)-1))-IF(ISERROR(AL84*INDEX('Energiefaktoren Ecoinvent'!$D:$D,MATCH('mobitool-Faktoren v2.0'!AJ84,'Energiefaktoren Ecoinvent'!$A:$A,0))),0,AL84*INDEX('Energiefaktoren Ecoinvent'!$D:$D,MATCH('mobitool-Faktoren v2.0'!AJ84,'Energiefaktoren Ecoinvent'!$A:$A,0))))</f>
        <v>0</v>
      </c>
      <c r="AY84" s="303">
        <f t="shared" ca="1" si="58"/>
        <v>3.0371236000000001</v>
      </c>
      <c r="AZ84" s="303">
        <f ca="1">IF(ISERROR(OFFSET('Daten KEA'!$A$1,MATCH(AZ$5,'Daten KEA'!$A:$A,0)-1,MATCH(AQ84,'Daten KEA'!$A$424:$ADO$424,0)-1)),0,OFFSET('Daten KEA'!$A$1,MATCH(AZ$5,'Daten KEA'!$A:$A,0)-1,MATCH(AQ84,'Daten KEA'!$A$424:$ADO$424,0)-1))</f>
        <v>0.18482304999999999</v>
      </c>
      <c r="BA84" s="303">
        <f ca="1">IF(ISERROR(OFFSET('Daten KEA'!$A$1,MATCH(BA$5,'Daten KEA'!$A:$A,0)-1,MATCH(AR84,'Daten KEA'!$A$424:$ADO$424,0)-1)),0,OFFSET('Daten KEA'!$A$1,MATCH(BA$5,'Daten KEA'!$A:$A,0)-1,MATCH(AR84,'Daten KEA'!$A$424:$ADO$424,0)-1))</f>
        <v>1.0023063000000001</v>
      </c>
      <c r="BB84" s="303">
        <f ca="1">IF(ISERROR(OFFSET('Daten KEA'!$A$1,MATCH(BB$5,'Daten KEA'!$A:$A,0)-1,MATCH(AS84,'Daten KEA'!$A$424:$ADO$424,0)-1)),0,OFFSET('Daten KEA'!$A$1,MATCH(BB$5,'Daten KEA'!$A:$A,0)-1,MATCH(AS84,'Daten KEA'!$A$424:$ADO$424,0)-1))</f>
        <v>0.84415227999999998</v>
      </c>
      <c r="BC84" s="304">
        <f t="shared" ca="1" si="46"/>
        <v>5.0684052300000006</v>
      </c>
      <c r="BD84" s="303">
        <f ca="1">IF(ISERROR(OFFSET('Daten KEA'!$A$1,MATCH(BD$5,'Daten KEA'!$A:$A,0)-1,MATCH(AT84,'Daten KEA'!$A$424:$ADO$424,0)-1)),0,OFFSET('Daten KEA'!$A$1,MATCH(BD$5,'Daten KEA'!$A:$A,0)-1,MATCH(AT84,'Daten KEA'!$A$424:$ADO$424,0)-1))</f>
        <v>5.0684053000000002</v>
      </c>
      <c r="BE84" s="305">
        <f t="shared" ca="1" si="59"/>
        <v>1.0000000138110503</v>
      </c>
      <c r="BF84" s="306">
        <f ca="1">IF(ISERROR(OFFSET('Daten KEA'!$A$1,MATCH(BF$5,'Daten KEA'!$A:$A,0)-1,MATCH(AM84,'Daten KEA'!$A$424:$ADO$424,0)-1)),0,OFFSET('Daten KEA'!$A$1,MATCH(BF$5,'Daten KEA'!$A:$A,0)-1,MATCH(AM84,'Daten KEA'!$A$424:$ADO$424,0)-1))+IF(ISERROR($AK84*INDEX('Energiefaktoren Ecoinvent'!$H:$H,MATCH('mobitool-Faktoren v2.0'!$AI84,'Energiefaktoren Ecoinvent'!$A:$A,0))),0,$AK84*INDEX('Energiefaktoren Ecoinvent'!$H:$H,MATCH('mobitool-Faktoren v2.0'!$AI84,'Energiefaktoren Ecoinvent'!$A:$A,0)))+IF(OR(AJ84="Benzin",AJ84="Diesel"),IF(ISERROR(OFFSET('Daten KEA'!$A$1,MATCH(BG$5,'Daten KEA'!$A:$A,0)-1,MATCH(AN84,'Daten KEA'!$A$424:$ADO$424,0)-1)),0,OFFSET('Daten KEA'!$A$1,MATCH(BG$5,'Daten KEA'!$A:$A,0)-1,MATCH(AN84,'Daten KEA'!$A$424:$ADO$424,0)-1))+IF(ISERROR($AL84*INDEX('Energiefaktoren Ecoinvent'!$H:$H,MATCH('mobitool-Faktoren v2.0'!$AJ84,'Energiefaktoren Ecoinvent'!$A:$A,0))),0,$AL84*INDEX('Energiefaktoren Ecoinvent'!$H:$H,MATCH('mobitool-Faktoren v2.0'!$AJ84,'Energiefaktoren Ecoinvent'!$A:$A,0))),0)</f>
        <v>2.2094836127758017</v>
      </c>
      <c r="BG84" s="306">
        <f ca="1">IF(OR(AJ84="Benzin",AJ84="Diesel"),0,IF(ISERROR(OFFSET('Daten KEA'!$A$1,MATCH(BG$5,'Daten KEA'!$A:$A,0)-1,MATCH(AN84,'Daten KEA'!$A$424:$ADO$424,0)-1)),0,OFFSET('Daten KEA'!$A$1,MATCH(BG$5,'Daten KEA'!$A:$A,0)-1,MATCH(AN84,'Daten KEA'!$A$424:$ADO$424,0)-1))+IF(ISERROR($AL84*INDEX('Energiefaktoren Ecoinvent'!$H:$H,MATCH('mobitool-Faktoren v2.0'!$AJ84,'Energiefaktoren Ecoinvent'!$A:$A,0))),0,$AL84*INDEX('Energiefaktoren Ecoinvent'!$H:$H,MATCH('mobitool-Faktoren v2.0'!$AJ84,'Energiefaktoren Ecoinvent'!$A:$A,0))))</f>
        <v>0</v>
      </c>
      <c r="BH84" s="306">
        <f ca="1">IF(ISERROR(OFFSET('Daten KEA'!$A$1,MATCH(BH$5,'Daten KEA'!$A:$A,0)-1,MATCH(AO84,'Daten KEA'!$A$424:$ADO$424,0)-1)),0,OFFSET('Daten KEA'!$A$1,MATCH(BH$5,'Daten KEA'!$A:$A,0)-1,MATCH(AO84,'Daten KEA'!$A$424:$ADO$424,0)-1))-IF(ISERROR($AK84*INDEX('Energiefaktoren Ecoinvent'!$H:$H,MATCH('mobitool-Faktoren v2.0'!$AI84,'Energiefaktoren Ecoinvent'!$A:$A,0))),0,$AK84*INDEX('Energiefaktoren Ecoinvent'!$H:$H,MATCH('mobitool-Faktoren v2.0'!$AI84,'Energiefaktoren Ecoinvent'!$A:$A,0)))+IF(OR(AJ84="Benzin",AJ84="Diesel"),IF(ISERROR(OFFSET('Daten KEA'!$A$1,MATCH(BI$5,'Daten KEA'!$A:$A,0)-1,MATCH(AP84,'Daten KEA'!$A$424:$ADO$424,0)-1)),0,OFFSET('Daten KEA'!$A$1,MATCH(BI$5,'Daten KEA'!$A:$A,0)-1,MATCH(AP84,'Daten KEA'!$A$424:$ADO$424,0)-1))-IF(ISERROR($AL84*INDEX('Energiefaktoren Ecoinvent'!$H:$H,MATCH('mobitool-Faktoren v2.0'!$AJ84,'Energiefaktoren Ecoinvent'!$A:$A,0))),0,$AL84*INDEX('Energiefaktoren Ecoinvent'!$H:$H,MATCH('mobitool-Faktoren v2.0'!$AJ84,'Energiefaktoren Ecoinvent'!$A:$A,0))),0)</f>
        <v>0.81774991142589792</v>
      </c>
      <c r="BI84" s="306">
        <f ca="1">IF(OR(AJ84="Benzin",AJ84="Diesel"),0,IF(ISERROR(OFFSET('Daten KEA'!$A$1,MATCH(BI$5,'Daten KEA'!$A:$A,0)-1,MATCH(AP84,'Daten KEA'!$A$424:$ADO$424,0)-1)),0,OFFSET('Daten KEA'!$A$1,MATCH(BI$5,'Daten KEA'!$A:$A,0)-1,MATCH(AP84,'Daten KEA'!$A$424:$ADO$424,0)-1))-IF(ISERROR($AL84*INDEX('Energiefaktoren Ecoinvent'!$H:$H,MATCH('mobitool-Faktoren v2.0'!$AJ84,'Energiefaktoren Ecoinvent'!$A:$A,0))),0,$AL84*INDEX('Energiefaktoren Ecoinvent'!$H:$H,MATCH('mobitool-Faktoren v2.0'!$AJ84,'Energiefaktoren Ecoinvent'!$A:$A,0))))</f>
        <v>0</v>
      </c>
      <c r="BJ84" s="306">
        <f t="shared" ca="1" si="92"/>
        <v>3.0272335242016997</v>
      </c>
      <c r="BK84" s="306">
        <f ca="1">IF(ISERROR(OFFSET('Daten KEA'!$A$1,MATCH(BK$5,'Daten KEA'!$A:$A,0)-1,MATCH(AQ84,'Daten KEA'!$A$424:$ADO$424,0)-1)),0,OFFSET('Daten KEA'!$A$1,MATCH(BK$5,'Daten KEA'!$A:$A,0)-1,MATCH(AQ84,'Daten KEA'!$A$424:$ADO$424,0)-1))</f>
        <v>0.17631837758306998</v>
      </c>
      <c r="BL84" s="306">
        <f ca="1">IF(ISERROR(OFFSET('Daten KEA'!$A$1,MATCH(BL$5,'Daten KEA'!$A:$A,0)-1,MATCH(AR84,'Daten KEA'!$A$424:$ADO$424,0)-1)),0,OFFSET('Daten KEA'!$A$1,MATCH(BL$5,'Daten KEA'!$A:$A,0)-1,MATCH(AR84,'Daten KEA'!$A$424:$ADO$424,0)-1))</f>
        <v>0.91292618585179997</v>
      </c>
      <c r="BM84" s="306">
        <f ca="1">IF(ISERROR(OFFSET('Daten KEA'!$A$1,MATCH(BM$5,'Daten KEA'!$A:$A,0)-1,MATCH(AS84,'Daten KEA'!$A$424:$ADO$424,0)-1)),0,OFFSET('Daten KEA'!$A$1,MATCH(BM$5,'Daten KEA'!$A:$A,0)-1,MATCH(AS84,'Daten KEA'!$A$424:$ADO$424,0)-1))</f>
        <v>0.74347970396926988</v>
      </c>
      <c r="BN84" s="307">
        <f t="shared" ca="1" si="43"/>
        <v>4.8599577916058401</v>
      </c>
      <c r="BO84" s="306">
        <f ca="1">IF(ISERROR(OFFSET('Daten KEA'!$A$1,MATCH(BO$5,'Daten KEA'!$A:$A,0)-1,MATCH(AT84,'Daten KEA'!$A$424:$ADO$424,0)-1)),0,OFFSET('Daten KEA'!$A$1,MATCH(BO$5,'Daten KEA'!$A:$A,0)-1,MATCH(AT84,'Daten KEA'!$A$424:$ADO$424,0)-1))</f>
        <v>4.8599577716058997</v>
      </c>
      <c r="BP84" s="305">
        <f t="shared" ca="1" si="60"/>
        <v>0.99999999588475019</v>
      </c>
      <c r="BQ84" s="308">
        <f ca="1">IF(ISERROR(OFFSET('Daten GWP'!$A$1,MATCH(BQ$5,'Daten GWP'!$A:$A,0)-1,MATCH(AM84,'Daten GWP'!$A$424:$ADO$424,0)-1)),0,OFFSET('Daten GWP'!$A$1,MATCH(BQ$5,'Daten GWP'!$A:$A,0)-1,MATCH(AM84,'Daten GWP'!$A$424:$ADO$424,0)-1))*1000</f>
        <v>171.10902999999999</v>
      </c>
      <c r="BR84" s="308">
        <f ca="1">IF(ISERROR(OFFSET('Daten GWP'!$A$1,MATCH(BR$5,'Daten GWP'!$A:$A,0)-1,MATCH(AN84,'Daten GWP'!$A$424:$ADO$424,0)-1)),0,OFFSET('Daten GWP'!$A$1,MATCH(BR$5,'Daten GWP'!$A:$A,0)-1,MATCH(AN84,'Daten GWP'!$A$424:$ADO$424,0)-1))*1000</f>
        <v>0</v>
      </c>
      <c r="BS84" s="308">
        <f ca="1">IF(ISERROR(OFFSET('Daten GWP'!$A$1,MATCH(BS$5,'Daten GWP'!$A:$A,0)-1,MATCH(AO84,'Daten GWP'!$A$424:$ADO$424,0)-1)),0,OFFSET('Daten GWP'!$A$1,MATCH(BS$5,'Daten GWP'!$A:$A,0)-1,MATCH(AO84,'Daten GWP'!$A$424:$ADO$424,0)-1))*1000</f>
        <v>44.563324999999999</v>
      </c>
      <c r="BT84" s="308">
        <f ca="1">IF(ISERROR(OFFSET('Daten GWP'!$A$1,MATCH(BT$5,'Daten GWP'!$A:$A,0)-1,MATCH(AP84,'Daten GWP'!$A$424:$ADO$424,0)-1)),0,OFFSET('Daten GWP'!$A$1,MATCH(BT$5,'Daten GWP'!$A:$A,0)-1,MATCH(AP84,'Daten GWP'!$A$424:$ADO$424,0)-1))*1000</f>
        <v>0</v>
      </c>
      <c r="BU84" s="308">
        <f t="shared" ca="1" si="61"/>
        <v>215.67235499999998</v>
      </c>
      <c r="BV84" s="308">
        <f ca="1">IF(ISERROR(OFFSET('Daten GWP'!$A$1,MATCH(BV$5,'Daten GWP'!$A:$A,0)-1,MATCH(AQ84,'Daten GWP'!$A$424:$ADO$424,0)-1)),0,OFFSET('Daten GWP'!$A$1,MATCH(BV$5,'Daten GWP'!$A:$A,0)-1,MATCH(AQ84,'Daten GWP'!$A$424:$ADO$424,0)-1))*1000</f>
        <v>6.4299441000000002</v>
      </c>
      <c r="BW84" s="308">
        <f ca="1">IF(ISERROR(OFFSET('Daten GWP'!$A$1,MATCH(BW$5,'Daten GWP'!$A:$A,0)-1,MATCH(AR84,'Daten GWP'!$A$424:$ADO$424,0)-1)),0,OFFSET('Daten GWP'!$A$1,MATCH(BW$5,'Daten GWP'!$A:$A,0)-1,MATCH(AR84,'Daten GWP'!$A$424:$ADO$424,0)-1))*1000</f>
        <v>60.633606</v>
      </c>
      <c r="BX84" s="308">
        <f ca="1">IF(ISERROR(OFFSET('Daten GWP'!$A$1,MATCH(BX$5,'Daten GWP'!$A:$A,0)-1,MATCH(AS84,'Daten GWP'!$A$424:$ADO$424,0)-1)),0,OFFSET('Daten GWP'!$A$1,MATCH(BX$5,'Daten GWP'!$A:$A,0)-1,MATCH(AS84,'Daten GWP'!$A$424:$ADO$424,0)-1))*1000</f>
        <v>14.358938999999999</v>
      </c>
      <c r="BY84" s="309">
        <f t="shared" ca="1" si="44"/>
        <v>297.09484409999999</v>
      </c>
      <c r="BZ84" s="308">
        <f ca="1">IF(ISERROR(OFFSET('Daten GWP'!$A$1,MATCH(BZ$5,'Daten GWP'!$A:$A,0)-1,MATCH(AT84,'Daten GWP'!$A$424:$ADO$424,0)-1)),0,OFFSET('Daten GWP'!$A$1,MATCH(BZ$5,'Daten GWP'!$A:$A,0)-1,MATCH(AT84,'Daten GWP'!$A$424:$ADO$424,0)-1))*1000</f>
        <v>297.09485000000001</v>
      </c>
      <c r="CA84" s="305">
        <f t="shared" ca="1" si="62"/>
        <v>1.0000000198589782</v>
      </c>
      <c r="CB84" s="310">
        <f ca="1">IF(ISERROR(OFFSET('Daten Elementary'!$A$1,MATCH(CB$5,'Daten Elementary'!$A:$A,0)-1,MATCH(AM84,'Daten Elementary'!$A$424:$ADO$424,0)-1)),0,OFFSET('Daten Elementary'!$A$1,MATCH(CB$5,'Daten Elementary'!$A:$A,0)-1,MATCH(AM84,'Daten Elementary'!$A$424:$ADO$424,0)-1))*1000000</f>
        <v>24.697708000000002</v>
      </c>
      <c r="CC84" s="310">
        <f ca="1">IF(ISERROR(OFFSET('Daten Elementary'!$A$1,MATCH(CC$5,'Daten Elementary'!$A:$A,0)-1,MATCH(AN84,'Daten Elementary'!$A$424:$ADO$424,0)-1)),0,OFFSET('Daten Elementary'!$A$1,MATCH(CC$5,'Daten Elementary'!$A:$A,0)-1,MATCH(AN84,'Daten Elementary'!$A$424:$ADO$424,0)-1))*1000000</f>
        <v>0</v>
      </c>
      <c r="CD84" s="310">
        <f ca="1">IF(ISERROR(OFFSET('Daten Elementary'!$A$1,MATCH(CD$5,'Daten Elementary'!$A:$A,0)-1,MATCH(AO84,'Daten Elementary'!$A$424:$ADO$424,0)-1)),0,OFFSET('Daten Elementary'!$A$1,MATCH(CD$5,'Daten Elementary'!$A:$A,0)-1,MATCH(AO84,'Daten Elementary'!$A$424:$ADO$424,0)-1))*1000000</f>
        <v>16.240317999999998</v>
      </c>
      <c r="CE84" s="310">
        <f ca="1">IF(ISERROR(OFFSET('Daten Elementary'!$A$1,MATCH(CE$5,'Daten Elementary'!$A:$A,0)-1,MATCH(AP84,'Daten Elementary'!$A$424:$ADO$424,0)-1)),0,OFFSET('Daten Elementary'!$A$1,MATCH(CE$5,'Daten Elementary'!$A:$A,0)-1,MATCH(AP84,'Daten Elementary'!$A$424:$ADO$424,0)-1))*1000000</f>
        <v>0</v>
      </c>
      <c r="CF84" s="310">
        <f t="shared" ca="1" si="63"/>
        <v>40.938026000000001</v>
      </c>
      <c r="CG84" s="310">
        <f ca="1">IF(ISERROR(OFFSET('Daten Elementary'!$A$1,MATCH(CG$5,'Daten Elementary'!$A:$A,0)-1,MATCH(AQ84,'Daten Elementary'!$A$424:$ADO$424,0)-1)),0,OFFSET('Daten Elementary'!$A$1,MATCH(CG$5,'Daten Elementary'!$A:$A,0)-1,MATCH(AQ84,'Daten Elementary'!$A$424:$ADO$424,0)-1))*1000000</f>
        <v>2.5342876999999997</v>
      </c>
      <c r="CH84" s="310">
        <f ca="1">IF(ISERROR(OFFSET('Daten Elementary'!$A$1,MATCH(CH$5,'Daten Elementary'!$A:$A,0)-1,MATCH(AR84,'Daten Elementary'!$A$424:$ADO$424,0)-1)),0,OFFSET('Daten Elementary'!$A$1,MATCH(CH$5,'Daten Elementary'!$A:$A,0)-1,MATCH(AR84,'Daten Elementary'!$A$424:$ADO$424,0)-1))*1000000</f>
        <v>55.794156000000001</v>
      </c>
      <c r="CI84" s="310">
        <f ca="1">IF(ISERROR(OFFSET('Daten Elementary'!$A$1,MATCH(CI$5,'Daten Elementary'!$A:$A,0)-1,MATCH(AS84,'Daten Elementary'!$A$424:$ADO$424,0)-1)),0,OFFSET('Daten Elementary'!$A$1,MATCH(CI$5,'Daten Elementary'!$A:$A,0)-1,MATCH(AS84,'Daten Elementary'!$A$424:$ADO$424,0)-1))*1000000</f>
        <v>12.323541000000001</v>
      </c>
      <c r="CJ84" s="311">
        <f t="shared" ca="1" si="64"/>
        <v>111.59001070000001</v>
      </c>
      <c r="CK84" s="310">
        <f ca="1">IF(ISERROR(OFFSET('Daten Elementary'!$A$1,MATCH(CK$5,'Daten Elementary'!$A:$A,0)-1,MATCH($AT84,'Daten Elementary'!$A$424:$ADO$424,0)-1)),0,OFFSET('Daten Elementary'!$A$1,MATCH(CK$5,'Daten Elementary'!$A:$A,0)-1,MATCH($AT84,'Daten Elementary'!$A$424:$ADO$424,0)-1))*1000000</f>
        <v>111.59000999999999</v>
      </c>
      <c r="CL84" s="305">
        <f t="shared" ca="1" si="65"/>
        <v>0.99999999372703696</v>
      </c>
      <c r="CM84" s="312">
        <f ca="1">IF(ISERROR(OFFSET('Daten Elementary'!$A$1,MATCH(CM$5,'Daten Elementary'!$A:$A,0)-1,MATCH(AM84,'Daten Elementary'!$A$424:$ADO$424,0)-1)),0,OFFSET('Daten Elementary'!$A$1,MATCH(CM$5,'Daten Elementary'!$A:$A,0)-1,MATCH(AM84,'Daten Elementary'!$A$424:$ADO$424,0)-1))*1000000</f>
        <v>14.341337000000001</v>
      </c>
      <c r="CN84" s="312">
        <f ca="1">IF(ISERROR(OFFSET('Daten Elementary'!$A$1,MATCH(CN$5,'Daten Elementary'!$A:$A,0)-1,MATCH(AN84,'Daten Elementary'!$A$424:$ADO$424,0)-1)),0,OFFSET('Daten Elementary'!$A$1,MATCH(CN$5,'Daten Elementary'!$A:$A,0)-1,MATCH(AN84,'Daten Elementary'!$A$424:$ADO$424,0)-1))*1000000</f>
        <v>0</v>
      </c>
      <c r="CO84" s="312">
        <f ca="1">IF(ISERROR(OFFSET('Daten Elementary'!$A$1,MATCH(CO$5,'Daten Elementary'!$A:$A,0)-1,MATCH(AO84,'Daten Elementary'!$A$424:$ADO$424,0)-1)),0,OFFSET('Daten Elementary'!$A$1,MATCH(CO$5,'Daten Elementary'!$A:$A,0)-1,MATCH(AO84,'Daten Elementary'!$A$424:$ADO$424,0)-1))*1000000</f>
        <v>13.1693</v>
      </c>
      <c r="CP84" s="312">
        <f ca="1">IF(ISERROR(OFFSET('Daten Elementary'!$A$1,MATCH(CP$5,'Daten Elementary'!$A:$A,0)-1,MATCH(AP84,'Daten Elementary'!$A$424:$ADO$424,0)-1)),0,OFFSET('Daten Elementary'!$A$1,MATCH(CP$5,'Daten Elementary'!$A:$A,0)-1,MATCH(AP84,'Daten Elementary'!$A$424:$ADO$424,0)-1))*1000000</f>
        <v>0</v>
      </c>
      <c r="CQ84" s="312">
        <f t="shared" ca="1" si="66"/>
        <v>27.510637000000003</v>
      </c>
      <c r="CR84" s="312">
        <f ca="1">IF(ISERROR(OFFSET('Daten Elementary'!$A$1,MATCH(CR$5,'Daten Elementary'!$A:$A,0)-1,MATCH(AQ84,'Daten Elementary'!$A$424:$ADO$424,0)-1)),0,OFFSET('Daten Elementary'!$A$1,MATCH(CR$5,'Daten Elementary'!$A:$A,0)-1,MATCH(AQ84,'Daten Elementary'!$A$424:$ADO$424,0)-1))*1000000</f>
        <v>1.6960850999999999</v>
      </c>
      <c r="CS84" s="312">
        <f ca="1">IF(ISERROR(OFFSET('Daten Elementary'!$A$1,MATCH(CS$5,'Daten Elementary'!$A:$A,0)-1,MATCH(AR84,'Daten Elementary'!$A$424:$ADO$424,0)-1)),0,OFFSET('Daten Elementary'!$A$1,MATCH(CS$5,'Daten Elementary'!$A:$A,0)-1,MATCH(AR84,'Daten Elementary'!$A$424:$ADO$424,0)-1))*1000000</f>
        <v>21.365215000000003</v>
      </c>
      <c r="CT84" s="312">
        <f ca="1">IF(ISERROR(OFFSET('Daten Elementary'!$A$1,MATCH(CT$5,'Daten Elementary'!$A:$A,0)-1,MATCH(AS84,'Daten Elementary'!$A$424:$ADO$424,0)-1)),0,OFFSET('Daten Elementary'!$A$1,MATCH(CT$5,'Daten Elementary'!$A:$A,0)-1,MATCH(AS84,'Daten Elementary'!$A$424:$ADO$424,0)-1))*1000000</f>
        <v>6.9625197999999999</v>
      </c>
      <c r="CU84" s="313">
        <f t="shared" ca="1" si="67"/>
        <v>57.534456900000009</v>
      </c>
      <c r="CV84" s="312">
        <f ca="1">IF(ISERROR(OFFSET('Daten Elementary'!$A$1,MATCH(CV$5,'Daten Elementary'!$A:$A,0)-1,MATCH($AT84,'Daten Elementary'!$A$424:$ADO$424,0)-1)),0,OFFSET('Daten Elementary'!$A$1,MATCH(CV$5,'Daten Elementary'!$A:$A,0)-1,MATCH($AT84,'Daten Elementary'!$A$424:$ADO$424,0)-1))*1000000</f>
        <v>57.534456000000006</v>
      </c>
      <c r="CW84" s="305">
        <f t="shared" ca="1" si="68"/>
        <v>0.99999998435719994</v>
      </c>
      <c r="CX84" s="314">
        <f ca="1">IF(ISERROR(OFFSET('Daten Elementary'!$A$1,MATCH(CX$5,'Daten Elementary'!$A:$A,0)-1,MATCH(AM84,'Daten Elementary'!$A$424:$ADO$424,0)-1)),0,OFFSET('Daten Elementary'!$A$1,MATCH(CX$5,'Daten Elementary'!$A:$A,0)-1,MATCH(AM84,'Daten Elementary'!$A$424:$ADO$424,0)-1))*1000000</f>
        <v>65.406396999999998</v>
      </c>
      <c r="CY84" s="314">
        <f ca="1">IF(ISERROR(OFFSET('Daten Elementary'!$A$1,MATCH(CY$5,'Daten Elementary'!$A:$A,0)-1,MATCH(AN84,'Daten Elementary'!$A$424:$ADO$424,0)-1)),0,OFFSET('Daten Elementary'!$A$1,MATCH(CY$5,'Daten Elementary'!$A:$A,0)-1,MATCH(AN84,'Daten Elementary'!$A$424:$ADO$424,0)-1))*1000000</f>
        <v>0</v>
      </c>
      <c r="CZ84" s="314">
        <f ca="1">IF(ISERROR(OFFSET('Daten Elementary'!$A$1,MATCH(CZ$5,'Daten Elementary'!$A:$A,0)-1,MATCH(AO84,'Daten Elementary'!$A$424:$ADO$424,0)-1)),0,OFFSET('Daten Elementary'!$A$1,MATCH(CZ$5,'Daten Elementary'!$A:$A,0)-1,MATCH(AO84,'Daten Elementary'!$A$424:$ADO$424,0)-1))*1000000</f>
        <v>148.84151</v>
      </c>
      <c r="DA84" s="314">
        <f ca="1">IF(ISERROR(OFFSET('Daten Elementary'!$A$1,MATCH(DA$5,'Daten Elementary'!$A:$A,0)-1,MATCH(AP84,'Daten Elementary'!$A$424:$ADO$424,0)-1)),0,OFFSET('Daten Elementary'!$A$1,MATCH(DA$5,'Daten Elementary'!$A:$A,0)-1,MATCH(AP84,'Daten Elementary'!$A$424:$ADO$424,0)-1))*1000000</f>
        <v>0</v>
      </c>
      <c r="DB84" s="314">
        <f t="shared" ca="1" si="69"/>
        <v>214.247907</v>
      </c>
      <c r="DC84" s="314">
        <f ca="1">IF(ISERROR(OFFSET('Daten Elementary'!$A$1,MATCH(DC$5,'Daten Elementary'!$A:$A,0)-1,MATCH(AQ84,'Daten Elementary'!$A$424:$ADO$424,0)-1)),0,OFFSET('Daten Elementary'!$A$1,MATCH(DC$5,'Daten Elementary'!$A:$A,0)-1,MATCH(AQ84,'Daten Elementary'!$A$424:$ADO$424,0)-1))*1000000</f>
        <v>6.4210890999999997</v>
      </c>
      <c r="DD84" s="314">
        <f ca="1">IF(ISERROR(OFFSET('Daten Elementary'!$A$1,MATCH(DD$5,'Daten Elementary'!$A:$A,0)-1,MATCH(AR84,'Daten Elementary'!$A$424:$ADO$424,0)-1)),0,OFFSET('Daten Elementary'!$A$1,MATCH(DD$5,'Daten Elementary'!$A:$A,0)-1,MATCH(AR84,'Daten Elementary'!$A$424:$ADO$424,0)-1))*1000000</f>
        <v>92.359469000000004</v>
      </c>
      <c r="DE84" s="314">
        <f ca="1">IF(ISERROR(OFFSET('Daten Elementary'!$A$1,MATCH(DE$5,'Daten Elementary'!$A:$A,0)-1,MATCH(AS84,'Daten Elementary'!$A$424:$ADO$424,0)-1)),0,OFFSET('Daten Elementary'!$A$1,MATCH(DE$5,'Daten Elementary'!$A:$A,0)-1,MATCH(AS84,'Daten Elementary'!$A$424:$ADO$424,0)-1))*1000000</f>
        <v>55.370537000000006</v>
      </c>
      <c r="DF84" s="315">
        <f t="shared" ca="1" si="70"/>
        <v>368.39900210000002</v>
      </c>
      <c r="DG84" s="314">
        <f ca="1">IF(ISERROR(OFFSET('Daten Elementary'!$A$1,MATCH(DG$5,'Daten Elementary'!$A:$A,0)-1,MATCH($AT84,'Daten Elementary'!$A$424:$ADO$424,0)-1)),0,OFFSET('Daten Elementary'!$A$1,MATCH(DG$5,'Daten Elementary'!$A:$A,0)-1,MATCH($AT84,'Daten Elementary'!$A$424:$ADO$424,0)-1))*1000000</f>
        <v>368.39901000000003</v>
      </c>
      <c r="DH84" s="305">
        <f t="shared" ca="1" si="71"/>
        <v>1.0000000214441407</v>
      </c>
      <c r="DI84" s="316">
        <f ca="1">IF(ISERROR(OFFSET('Daten Elementary'!$A$1,MATCH(DI$5,'Daten Elementary'!$A:$A,0)-1,MATCH(AM84,'Daten Elementary'!$A$424:$ADO$424,0)-1)),0,OFFSET('Daten Elementary'!$A$1,MATCH(DI$5,'Daten Elementary'!$A:$A,0)-1,MATCH(AM84,'Daten Elementary'!$A$424:$ADO$424,0)-1))*1000000</f>
        <v>29.113</v>
      </c>
      <c r="DJ84" s="316">
        <f ca="1">IF(ISERROR(OFFSET('Daten Elementary'!$A$1,MATCH(DJ$5,'Daten Elementary'!$A:$A,0)-1,MATCH(AN84,'Daten Elementary'!$A$424:$ADO$424,0)-1)),0,OFFSET('Daten Elementary'!$A$1,MATCH(DJ$5,'Daten Elementary'!$A:$A,0)-1,MATCH(AN84,'Daten Elementary'!$A$424:$ADO$424,0)-1))*1000000</f>
        <v>0</v>
      </c>
      <c r="DK84" s="316">
        <f ca="1">IF(ISERROR(OFFSET('Daten Elementary'!$A$1,MATCH(DK$5,'Daten Elementary'!$A:$A,0)-1,MATCH(AO84,'Daten Elementary'!$A$424:$ADO$424,0)-1)),0,OFFSET('Daten Elementary'!$A$1,MATCH(DK$5,'Daten Elementary'!$A:$A,0)-1,MATCH(AO84,'Daten Elementary'!$A$424:$ADO$424,0)-1))*1000000</f>
        <v>159.28627</v>
      </c>
      <c r="DL84" s="316">
        <f ca="1">IF(ISERROR(OFFSET('Daten Elementary'!$A$1,MATCH(DL$5,'Daten Elementary'!$A:$A,0)-1,MATCH(AP84,'Daten Elementary'!$A$424:$ADO$424,0)-1)),0,OFFSET('Daten Elementary'!$A$1,MATCH(DL$5,'Daten Elementary'!$A:$A,0)-1,MATCH(AP84,'Daten Elementary'!$A$424:$ADO$424,0)-1))*1000000</f>
        <v>0</v>
      </c>
      <c r="DM84" s="316">
        <f t="shared" ca="1" si="72"/>
        <v>188.39927</v>
      </c>
      <c r="DN84" s="316">
        <f ca="1">IF(ISERROR(OFFSET('Daten Elementary'!$A$1,MATCH(DN$5,'Daten Elementary'!$A:$A,0)-1,MATCH(AQ84,'Daten Elementary'!$A$424:$ADO$424,0)-1)),0,OFFSET('Daten Elementary'!$A$1,MATCH(DN$5,'Daten Elementary'!$A:$A,0)-1,MATCH(AQ84,'Daten Elementary'!$A$424:$ADO$424,0)-1))*1000000</f>
        <v>11.709254000000001</v>
      </c>
      <c r="DO84" s="316">
        <f ca="1">IF(ISERROR(OFFSET('Daten Elementary'!$A$1,MATCH(DO$5,'Daten Elementary'!$A:$A,0)-1,MATCH(AR84,'Daten Elementary'!$A$424:$ADO$424,0)-1)),0,OFFSET('Daten Elementary'!$A$1,MATCH(DO$5,'Daten Elementary'!$A:$A,0)-1,MATCH(AR84,'Daten Elementary'!$A$424:$ADO$424,0)-1))*1000000</f>
        <v>109.19866999999999</v>
      </c>
      <c r="DP84" s="316">
        <f ca="1">IF(ISERROR(OFFSET('Daten Elementary'!$A$1,MATCH(DP$5,'Daten Elementary'!$A:$A,0)-1,MATCH(AS84,'Daten Elementary'!$A$424:$ADO$424,0)-1)),0,OFFSET('Daten Elementary'!$A$1,MATCH(DP$5,'Daten Elementary'!$A:$A,0)-1,MATCH(AS84,'Daten Elementary'!$A$424:$ADO$424,0)-1))*1000000</f>
        <v>62.518711000000003</v>
      </c>
      <c r="DQ84" s="317">
        <f t="shared" ca="1" si="73"/>
        <v>371.82590499999998</v>
      </c>
      <c r="DR84" s="316">
        <f ca="1">IF(ISERROR(OFFSET('Daten Elementary'!$A$1,MATCH(DR$5,'Daten Elementary'!$A:$A,0)-1,MATCH($AT84,'Daten Elementary'!$A$424:$ADO$424,0)-1)),0,OFFSET('Daten Elementary'!$A$1,MATCH(DR$5,'Daten Elementary'!$A:$A,0)-1,MATCH($AT84,'Daten Elementary'!$A$424:$ADO$424,0)-1))*1000000</f>
        <v>371.82591000000002</v>
      </c>
      <c r="DS84" s="305">
        <f t="shared" ca="1" si="74"/>
        <v>1.0000000134471536</v>
      </c>
      <c r="DT84" s="318">
        <f ca="1">IF(ISERROR(OFFSET('Daten UBP13'!$A$1,MATCH(DT$5,'Daten UBP13'!$A:$A,0)-1,MATCH(AM84,'Daten UBP13'!$A$424:$AEG$424,0)-1)),0,OFFSET('Daten UBP13'!$A$1,MATCH(DT$5,'Daten UBP13'!$A:$A,0)-1,MATCH(AM84,'Daten UBP13'!$A$424:$AEG$424,0)-1))</f>
        <v>117.15891000000001</v>
      </c>
      <c r="DU84" s="318">
        <f ca="1">IF(ISERROR(OFFSET('Daten UBP13'!$A$1,MATCH(DU$5,'Daten UBP13'!$A:$A,0)-1,MATCH(AN84,'Daten UBP13'!$A$424:$AEG$424,0)-1)),0,OFFSET('Daten UBP13'!$A$1,MATCH(DU$5,'Daten UBP13'!$A:$A,0)-1,MATCH(AN84,'Daten UBP13'!$A$424:$AEG$424,0)-1))</f>
        <v>0</v>
      </c>
      <c r="DV84" s="318">
        <f ca="1">IF(ISERROR(OFFSET('Daten UBP13'!$A$1,MATCH(DV$5,'Daten UBP13'!$A:$A,0)-1,MATCH(AO84,'Daten UBP13'!$A$424:$AEG$424,0)-1)),0,OFFSET('Daten UBP13'!$A$1,MATCH(DV$5,'Daten UBP13'!$A:$A,0)-1,MATCH(AO84,'Daten UBP13'!$A$424:$AEG$424,0)-1))</f>
        <v>81.458661000000006</v>
      </c>
      <c r="DW84" s="318">
        <f ca="1">IF(ISERROR(OFFSET('Daten UBP13'!$A$1,MATCH(DW$5,'Daten UBP13'!$A:$A,0)-1,MATCH(AP84,'Daten UBP13'!$A$424:$AEG$424,0)-1)),0,OFFSET('Daten UBP13'!$A$1,MATCH(DW$5,'Daten UBP13'!$A:$A,0)-1,MATCH(AP84,'Daten UBP13'!$A$424:$AEG$424,0)-1))</f>
        <v>0</v>
      </c>
      <c r="DX84" s="318">
        <f t="shared" ca="1" si="75"/>
        <v>198.617571</v>
      </c>
      <c r="DY84" s="318">
        <f ca="1">IF(ISERROR(OFFSET('Daten UBP13'!$A$1,MATCH(DY$5,'Daten UBP13'!$A:$A,0)-1,MATCH(AQ84,'Daten UBP13'!$A$424:$AEG$424,0)-1)),0,OFFSET('Daten UBP13'!$A$1,MATCH(DY$5,'Daten UBP13'!$A:$A,0)-1,MATCH(AQ84,'Daten UBP13'!$A$424:$AEG$424,0)-1))</f>
        <v>9.4186382999999996</v>
      </c>
      <c r="DZ84" s="318">
        <f ca="1">IF(ISERROR(OFFSET('Daten UBP13'!$A$1,MATCH(DZ$5,'Daten UBP13'!$A:$A,0)-1,MATCH(AR84,'Daten UBP13'!$A$424:$AEG$424,0)-1)),0,OFFSET('Daten UBP13'!$A$1,MATCH(DZ$5,'Daten UBP13'!$A:$A,0)-1,MATCH(AR84,'Daten UBP13'!$A$424:$AEG$424,0)-1))</f>
        <v>107.58223</v>
      </c>
      <c r="EA84" s="318">
        <f ca="1">IF(ISERROR(OFFSET('Daten UBP13'!$A$1,MATCH(EA$5,'Daten UBP13'!$A:$A,0)-1,MATCH(AS84,'Daten UBP13'!$A$424:$AEG$424,0)-1)),0,OFFSET('Daten UBP13'!$A$1,MATCH(EA$5,'Daten UBP13'!$A:$A,0)-1,MATCH(AS84,'Daten UBP13'!$A$424:$AEG$424,0)-1))</f>
        <v>37.606847999999999</v>
      </c>
      <c r="EB84" s="319">
        <f t="shared" ca="1" si="76"/>
        <v>353.22528729999999</v>
      </c>
      <c r="EC84" s="318">
        <f ca="1">IF(ISERROR(OFFSET('Daten UBP13'!$A$1,MATCH(EC$5,'Daten UBP13'!$A:$A,0)-1,MATCH(AT84,'Daten UBP13'!$A$424:$AEG$424,0)-1)),0,OFFSET('Daten UBP13'!$A$1,MATCH(EC$5,'Daten UBP13'!$A:$A,0)-1,MATCH(AT84,'Daten UBP13'!$A$424:$AEG$424,0)-1))</f>
        <v>353.22528</v>
      </c>
      <c r="ED84" s="305">
        <f t="shared" ca="1" si="77"/>
        <v>0.99999997933330298</v>
      </c>
      <c r="EE84" s="320">
        <f ca="1">IF(ISERROR(OFFSET('Daten ReCiPe'!$A$1,MATCH(EE$5,'Daten ReCiPe'!$A:$A,0)-1,MATCH(AM84,'Daten ReCiPe'!$A$424:$ADO$424,0)-1)),0,OFFSET('Daten ReCiPe'!$A$1,MATCH(EE$5,'Daten ReCiPe'!$A:$A,0)-1,MATCH(AM84,'Daten ReCiPe'!$A$424:$ADO$424,0)-1))*1000</f>
        <v>8.1348207000000006</v>
      </c>
      <c r="EF84" s="320">
        <f ca="1">IF(ISERROR(OFFSET('Daten ReCiPe'!$A$1,MATCH(EF$5,'Daten ReCiPe'!$A:$A,0)-1,MATCH(AN84,'Daten ReCiPe'!$A$424:$ADO$424,0)-1)),0,OFFSET('Daten ReCiPe'!$A$1,MATCH(EF$5,'Daten ReCiPe'!$A:$A,0)-1,MATCH(AN84,'Daten ReCiPe'!$A$424:$ADO$424,0)-1))*1000</f>
        <v>0</v>
      </c>
      <c r="EG84" s="320">
        <f ca="1">IF(ISERROR(OFFSET('Daten ReCiPe'!$A$1,MATCH(EG$5,'Daten ReCiPe'!$A:$A,0)-1,MATCH(AO84,'Daten ReCiPe'!$A$424:$ADO$424,0)-1)),0,OFFSET('Daten ReCiPe'!$A$1,MATCH(EG$5,'Daten ReCiPe'!$A:$A,0)-1,MATCH(AO84,'Daten ReCiPe'!$A$424:$ADO$424,0)-1))*1000</f>
        <v>12.231918</v>
      </c>
      <c r="EH84" s="320">
        <f ca="1">IF(ISERROR(OFFSET('Daten ReCiPe'!$A$1,MATCH(EH$5,'Daten ReCiPe'!$A:$A,0)-1,MATCH(AP84,'Daten ReCiPe'!$A$424:$ADO$424,0)-1)),0,OFFSET('Daten ReCiPe'!$A$1,MATCH(EH$5,'Daten ReCiPe'!$A:$A,0)-1,MATCH(AP84,'Daten ReCiPe'!$A$424:$ADO$424,0)-1))*1000</f>
        <v>0</v>
      </c>
      <c r="EI84" s="320">
        <f t="shared" ca="1" si="78"/>
        <v>20.366738699999999</v>
      </c>
      <c r="EJ84" s="320">
        <f ca="1">IF(ISERROR(OFFSET('Daten ReCiPe'!$A$1,MATCH(EJ$5,'Daten ReCiPe'!$A:$A,0)-1,MATCH(AQ84,'Daten ReCiPe'!$A$424:$ADO$424,0)-1)),0,OFFSET('Daten ReCiPe'!$A$1,MATCH(EJ$5,'Daten ReCiPe'!$A:$A,0)-1,MATCH(AQ84,'Daten ReCiPe'!$A$424:$ADO$424,0)-1))*1000</f>
        <v>0.86290067000000004</v>
      </c>
      <c r="EK84" s="320">
        <f ca="1">IF(ISERROR(OFFSET('Daten ReCiPe'!$A$1,MATCH(EK$5,'Daten ReCiPe'!$A:$A,0)-1,MATCH(AR84,'Daten ReCiPe'!$A$424:$ADO$424,0)-1)),0,OFFSET('Daten ReCiPe'!$A$1,MATCH(EK$5,'Daten ReCiPe'!$A:$A,0)-1,MATCH(AR84,'Daten ReCiPe'!$A$424:$ADO$424,0)-1))*1000</f>
        <v>7.5963000000000003</v>
      </c>
      <c r="EL84" s="320">
        <f ca="1">IF(ISERROR(OFFSET('Daten ReCiPe'!$A$1,MATCH(EL$5,'Daten ReCiPe'!$A:$A,0)-1,MATCH(AS84,'Daten ReCiPe'!$A$424:$ADO$424,0)-1)),0,OFFSET('Daten ReCiPe'!$A$1,MATCH(EL$5,'Daten ReCiPe'!$A:$A,0)-1,MATCH(AS84,'Daten ReCiPe'!$A$424:$ADO$424,0)-1))*1000</f>
        <v>2.0148036</v>
      </c>
      <c r="EM84" s="321">
        <f t="shared" ca="1" si="79"/>
        <v>30.840742969999997</v>
      </c>
      <c r="EN84" s="320">
        <f ca="1">IF(ISERROR(OFFSET('Daten ReCiPe'!$A$1,MATCH(EN$5,'Daten ReCiPe'!$A:$A,0)-1,MATCH(AT84,'Daten ReCiPe'!$A$424:$ADO$424,0)-1)),0,OFFSET('Daten ReCiPe'!$A$1,MATCH(EN$5,'Daten ReCiPe'!$A:$A,0)-1,MATCH(AT84,'Daten ReCiPe'!$A$424:$ADO$424,0)-1))*1000</f>
        <v>30.840743</v>
      </c>
      <c r="EO84" s="305">
        <f t="shared" ca="1" si="80"/>
        <v>1.0000000009727392</v>
      </c>
      <c r="EP84" s="322">
        <f ca="1">IF(ISERROR(OFFSET('Daten Elementary'!$A$1,MATCH(EP$5,'Daten Elementary'!$A:$A,0)-1,MATCH(AM84,'Daten Elementary'!$A$424:$ADO$424,0)-1)),0,OFFSET('Daten Elementary'!$A$1,MATCH(EP$5,'Daten Elementary'!$A:$A,0)-1,MATCH(AM84,'Daten Elementary'!$A$424:$ADO$424,0)-1))*1000000</f>
        <v>1.057105</v>
      </c>
      <c r="EQ84" s="322">
        <f ca="1">IF(ISERROR(OFFSET('Daten Elementary'!$A$1,MATCH(EQ$5,'Daten Elementary'!$A:$A,0)-1,MATCH(AN84,'Daten Elementary'!$A$424:$ADO$424,0)-1)),0,OFFSET('Daten Elementary'!$A$1,MATCH(EQ$5,'Daten Elementary'!$A:$A,0)-1,MATCH(AN84,'Daten Elementary'!$A$424:$ADO$424,0)-1))*1000000</f>
        <v>0</v>
      </c>
      <c r="ER84" s="322">
        <f ca="1">IF(ISERROR(OFFSET('Daten Elementary'!$A$1,MATCH(ER$5,'Daten Elementary'!$A:$A,0)-1,MATCH(AO84,'Daten Elementary'!$A$424:$ADO$424,0)-1)),0,OFFSET('Daten Elementary'!$A$1,MATCH(ER$5,'Daten Elementary'!$A:$A,0)-1,MATCH(AO84,'Daten Elementary'!$A$424:$ADO$424,0)-1))*1000000</f>
        <v>391.57899000000003</v>
      </c>
      <c r="ES84" s="322">
        <f ca="1">IF(ISERROR(OFFSET('Daten Elementary'!$A$1,MATCH(ES$5,'Daten Elementary'!$A:$A,0)-1,MATCH(AP84,'Daten Elementary'!$A$424:$ADO$424,0)-1)),0,OFFSET('Daten Elementary'!$A$1,MATCH(ES$5,'Daten Elementary'!$A:$A,0)-1,MATCH(AP84,'Daten Elementary'!$A$424:$ADO$424,0)-1))*1000000</f>
        <v>0</v>
      </c>
      <c r="ET84" s="322">
        <f t="shared" ca="1" si="81"/>
        <v>392.63609500000001</v>
      </c>
      <c r="EU84" s="322">
        <f ca="1">IF(ISERROR(OFFSET('Daten Elementary'!$A$1,MATCH(EU$5,'Daten Elementary'!$A:$A,0)-1,MATCH(AQ84,'Daten Elementary'!$A$424:$ADO$424,0)-1)),0,OFFSET('Daten Elementary'!$A$1,MATCH(EU$5,'Daten Elementary'!$A:$A,0)-1,MATCH(AQ84,'Daten Elementary'!$A$424:$ADO$424,0)-1))*1000000</f>
        <v>19.751365</v>
      </c>
      <c r="EV84" s="322">
        <f ca="1">IF(ISERROR(OFFSET('Daten Elementary'!$A$1,MATCH(EV$5,'Daten Elementary'!$A:$A,0)-1,MATCH(AR84,'Daten Elementary'!$A$424:$ADO$424,0)-1)),0,OFFSET('Daten Elementary'!$A$1,MATCH(EV$5,'Daten Elementary'!$A:$A,0)-1,MATCH(AR84,'Daten Elementary'!$A$424:$ADO$424,0)-1))*1000000</f>
        <v>204.54883000000001</v>
      </c>
      <c r="EW84" s="322">
        <f ca="1">IF(ISERROR(OFFSET('Daten Elementary'!$A$1,MATCH(EW$5,'Daten Elementary'!$A:$A,0)-1,MATCH(AS84,'Daten Elementary'!$A$424:$ADO$424,0)-1)),0,OFFSET('Daten Elementary'!$A$1,MATCH(EW$5,'Daten Elementary'!$A:$A,0)-1,MATCH(AS84,'Daten Elementary'!$A$424:$ADO$424,0)-1))*1000000</f>
        <v>34.145203000000002</v>
      </c>
      <c r="EX84" s="323">
        <f t="shared" ca="1" si="82"/>
        <v>651.08149300000014</v>
      </c>
      <c r="EY84" s="322">
        <f ca="1">IF(ISERROR(OFFSET('Daten Elementary'!$A$1,MATCH(EY$5,'Daten Elementary'!$A:$A,0)-1,MATCH($AT84,'Daten Elementary'!$A$424:$ADO$424,0)-1)),0,OFFSET('Daten Elementary'!$A$1,MATCH(EY$5,'Daten Elementary'!$A:$A,0)-1,MATCH($AT84,'Daten Elementary'!$A$424:$ADO$424,0)-1))*1000000</f>
        <v>651.08148999999992</v>
      </c>
      <c r="EZ84" s="305">
        <f t="shared" ca="1" si="83"/>
        <v>0.99999999539228157</v>
      </c>
      <c r="FA84" s="314">
        <f ca="1">IF(ISERROR(OFFSET('Daten Elementary'!$A$1,MATCH(FA$5,'Daten Elementary'!$A:$A,0)-1,MATCH(AM84,'Daten Elementary'!$A$424:$ADO$424,0)-1)),0,OFFSET('Daten Elementary'!$A$1,MATCH(FA$5,'Daten Elementary'!$A:$A,0)-1,MATCH(AM84,'Daten Elementary'!$A$424:$ADO$424,0)-1))*1000</f>
        <v>162.99</v>
      </c>
      <c r="FB84" s="314">
        <f ca="1">IF(ISERROR(OFFSET('Daten Elementary'!$A$1,MATCH(FB$5,'Daten Elementary'!$A:$A,0)-1,MATCH(AN84,'Daten Elementary'!$A$424:$ADO$424,0)-1)),0,OFFSET('Daten Elementary'!$A$1,MATCH(FB$5,'Daten Elementary'!$A:$A,0)-1,MATCH(AN84,'Daten Elementary'!$A$424:$ADO$424,0)-1))*1000</f>
        <v>0</v>
      </c>
      <c r="FC84" s="314">
        <f ca="1">IF(ISERROR(OFFSET('Daten Elementary'!$A$1,MATCH(FC$5,'Daten Elementary'!$A:$A,0)-1,MATCH(AO84,'Daten Elementary'!$A$424:$ADO$424,0)-1)),0,OFFSET('Daten Elementary'!$A$1,MATCH(FC$5,'Daten Elementary'!$A:$A,0)-1,MATCH(AO84,'Daten Elementary'!$A$424:$ADO$424,0)-1))*1000</f>
        <v>37.922722999999998</v>
      </c>
      <c r="FD84" s="314">
        <f ca="1">IF(ISERROR(OFFSET('Daten Elementary'!$A$1,MATCH(FD$5,'Daten Elementary'!$A:$A,0)-1,MATCH(AP84,'Daten Elementary'!$A$424:$ADO$424,0)-1)),0,OFFSET('Daten Elementary'!$A$1,MATCH(FD$5,'Daten Elementary'!$A:$A,0)-1,MATCH(AP84,'Daten Elementary'!$A$424:$ADO$424,0)-1))*1000</f>
        <v>0</v>
      </c>
      <c r="FE84" s="314">
        <f t="shared" ca="1" si="84"/>
        <v>200.912723</v>
      </c>
      <c r="FF84" s="314">
        <f ca="1">IF(ISERROR(OFFSET('Daten Elementary'!$A$1,MATCH(FF$5,'Daten Elementary'!$A:$A,0)-1,MATCH(AQ84,'Daten Elementary'!$A$424:$ADO$424,0)-1)),0,OFFSET('Daten Elementary'!$A$1,MATCH(FF$5,'Daten Elementary'!$A:$A,0)-1,MATCH(AQ84,'Daten Elementary'!$A$424:$ADO$424,0)-1))*1000</f>
        <v>5.7711579999999998</v>
      </c>
      <c r="FG84" s="314">
        <f ca="1">IF(ISERROR(OFFSET('Daten Elementary'!$A$1,MATCH(FG$5,'Daten Elementary'!$A:$A,0)-1,MATCH(AR84,'Daten Elementary'!$A$424:$ADO$424,0)-1)),0,OFFSET('Daten Elementary'!$A$1,MATCH(FG$5,'Daten Elementary'!$A:$A,0)-1,MATCH(AR84,'Daten Elementary'!$A$424:$ADO$424,0)-1))*1000</f>
        <v>54.344138999999998</v>
      </c>
      <c r="FH84" s="314">
        <f ca="1">IF(ISERROR(OFFSET('Daten Elementary'!$A$1,MATCH(FH$5,'Daten Elementary'!$A:$A,0)-1,MATCH(AS84,'Daten Elementary'!$A$424:$ADO$424,0)-1)),0,OFFSET('Daten Elementary'!$A$1,MATCH(FH$5,'Daten Elementary'!$A:$A,0)-1,MATCH(AS84,'Daten Elementary'!$A$424:$ADO$424,0)-1))*1000</f>
        <v>12.916036999999999</v>
      </c>
      <c r="FI84" s="315">
        <f t="shared" ca="1" si="85"/>
        <v>273.94405699999999</v>
      </c>
      <c r="FJ84" s="314">
        <f ca="1">IF(ISERROR(OFFSET('Daten Elementary'!$A$1,MATCH(FJ$5,'Daten Elementary'!$A:$A,0)-1,MATCH($AT84,'Daten Elementary'!$A$424:$ADO$424,0)-1)),0,OFFSET('Daten Elementary'!$A$1,MATCH(FJ$5,'Daten Elementary'!$A:$A,0)-1,MATCH($AT84,'Daten Elementary'!$A$424:$ADO$424,0)-1))*1000</f>
        <v>273.94405999999998</v>
      </c>
      <c r="FK84" s="305">
        <f t="shared" ca="1" si="86"/>
        <v>1.0000000109511409</v>
      </c>
      <c r="FL84" s="314">
        <f ca="1">IF(ISERROR(OFFSET('Daten Elementary'!$A$1,MATCH(FL$5,'Daten Elementary'!$A:$A,0)-1,MATCH(AM84,'Daten Elementary'!$A$424:$ADO$424,0)-1)),0,OFFSET('Daten Elementary'!$A$1,MATCH(FL$5,'Daten Elementary'!$A:$A,0)-1,MATCH(AM84,'Daten Elementary'!$A$424:$ADO$424,0)-1))</f>
        <v>0</v>
      </c>
      <c r="FM84" s="314">
        <f ca="1">IF(ISERROR(OFFSET('Daten Elementary'!$A$1,MATCH(FM$5,'Daten Elementary'!$A:$A,0)-1,MATCH(AN84,'Daten Elementary'!$A$424:$ADO$424,0)-1)),0,OFFSET('Daten Elementary'!$A$1,MATCH(FM$5,'Daten Elementary'!$A:$A,0)-1,MATCH(AN84,'Daten Elementary'!$A$424:$ADO$424,0)-1))</f>
        <v>0</v>
      </c>
      <c r="FN84" s="314">
        <f ca="1">IF(ISERROR(OFFSET('Daten Elementary'!$A$1,MATCH(FN$5,'Daten Elementary'!$A:$A,0)-1,MATCH(AO84,'Daten Elementary'!$A$424:$ADO$424,0)-1)),0,OFFSET('Daten Elementary'!$A$1,MATCH(FN$5,'Daten Elementary'!$A:$A,0)-1,MATCH(AO84,'Daten Elementary'!$A$424:$ADO$424,0)-1))</f>
        <v>0</v>
      </c>
      <c r="FO84" s="314">
        <f ca="1">IF(ISERROR(OFFSET('Daten Elementary'!$A$1,MATCH(FO$5,'Daten Elementary'!$A:$A,0)-1,MATCH(AP84,'Daten Elementary'!$A$424:$ADO$424,0)-1)),0,OFFSET('Daten Elementary'!$A$1,MATCH(FO$5,'Daten Elementary'!$A:$A,0)-1,MATCH(AP84,'Daten Elementary'!$A$424:$ADO$424,0)-1))</f>
        <v>0</v>
      </c>
      <c r="FP84" s="314">
        <f t="shared" ca="1" si="87"/>
        <v>0</v>
      </c>
      <c r="FQ84" s="314">
        <f ca="1">IF(ISERROR(OFFSET('Daten Elementary'!$A$1,MATCH(FQ$5,'Daten Elementary'!$A:$A,0)-1,MATCH(AQ84,'Daten Elementary'!$A$424:$ADO$424,0)-1)),0,OFFSET('Daten Elementary'!$A$1,MATCH(FQ$5,'Daten Elementary'!$A:$A,0)-1,MATCH(AQ84,'Daten Elementary'!$A$424:$ADO$424,0)-1))</f>
        <v>0</v>
      </c>
      <c r="FR84" s="314">
        <f ca="1">IF(ISERROR(OFFSET('Daten Elementary'!$A$1,MATCH(FR$5,'Daten Elementary'!$A:$A,0)-1,MATCH(AR84,'Daten Elementary'!$A$424:$ADO$424,0)-1)),0,OFFSET('Daten Elementary'!$A$1,MATCH(FR$5,'Daten Elementary'!$A:$A,0)-1,MATCH(AR84,'Daten Elementary'!$A$424:$ADO$424,0)-1))</f>
        <v>0</v>
      </c>
      <c r="FS84" s="314">
        <f ca="1">IF(ISERROR(OFFSET('Daten Elementary'!$A$1,MATCH(FS$5,'Daten Elementary'!$A:$A,0)-1,MATCH(AS84,'Daten Elementary'!$A$424:$ADO$424,0)-1)),0,OFFSET('Daten Elementary'!$A$1,MATCH(FS$5,'Daten Elementary'!$A:$A,0)-1,MATCH(AS84,'Daten Elementary'!$A$424:$ADO$424,0)-1))</f>
        <v>0</v>
      </c>
      <c r="FT84" s="315">
        <f t="shared" ca="1" si="88"/>
        <v>0</v>
      </c>
      <c r="FU84" s="314">
        <f ca="1">IF(ISERROR(OFFSET('Daten Elementary'!$A$1,MATCH(FU$5,'Daten Elementary'!$A:$A,0)-1,MATCH($AT84,'Daten Elementary'!$A$424:$ADO$424,0)-1)),0,OFFSET('Daten Elementary'!$A$1,MATCH(FU$5,'Daten Elementary'!$A:$A,0)-1,MATCH($AT84,'Daten Elementary'!$A$424:$ADO$424,0)-1))</f>
        <v>0</v>
      </c>
      <c r="FV84" s="305">
        <f t="shared" ca="1" si="89"/>
        <v>0</v>
      </c>
      <c r="FW84" s="324"/>
      <c r="FX84" s="231" t="str">
        <f t="shared" si="90"/>
        <v>Personenwagen, Benzin (EURO 6)</v>
      </c>
      <c r="FY84" s="231" t="str">
        <f t="shared" si="55"/>
        <v>Personenwagen</v>
      </c>
      <c r="FZ84" s="231" t="str">
        <f t="shared" si="56"/>
        <v>, Benzin</v>
      </c>
      <c r="GA84" s="231" t="str">
        <f t="shared" si="57"/>
        <v xml:space="preserve"> (EURO 6)</v>
      </c>
      <c r="GB84" s="231"/>
    </row>
    <row r="85" spans="1:184" ht="16.5" hidden="1" customHeight="1" outlineLevel="1">
      <c r="A85" s="364"/>
      <c r="B85" s="376"/>
      <c r="C85" s="359" t="s">
        <v>385</v>
      </c>
      <c r="D85" s="377" t="s">
        <v>116</v>
      </c>
      <c r="E85" s="363" t="s">
        <v>10</v>
      </c>
      <c r="F85" s="102">
        <v>1.6</v>
      </c>
      <c r="G85" s="33">
        <v>5</v>
      </c>
      <c r="H85" s="91">
        <f t="shared" si="91"/>
        <v>0.32</v>
      </c>
      <c r="I85" s="99">
        <v>8.4700000000000006</v>
      </c>
      <c r="J85" s="189"/>
      <c r="K85" s="100">
        <v>1380</v>
      </c>
      <c r="L85" s="86"/>
      <c r="M85" s="86"/>
      <c r="N85" s="38" t="s">
        <v>99</v>
      </c>
      <c r="O85" s="6">
        <f ca="1">(IF(ISERROR(INDEX(INDIRECT($D$268),MATCH($AM85,$AM$4:$AM$275,0),MATCH(O$304,INDIRECT($E$268),0))*$I85/$AD85),0,INDEX(INDIRECT($D$268),MATCH($AM85,$AM$4:$AM$275,0),MATCH(O$304,INDIRECT($E$268),0))*$I85/$AD85)+IF(ISERROR(INDEX(INDIRECT($D$268),MATCH($AN85,$AN$4:$AN$275,0),MATCH(O$305,INDIRECT($E$268),0))*$J85/$AE85),0,INDEX(INDIRECT($D$268),MATCH($AN85,$AN$4:$AN$275,0),MATCH(O$305,INDIRECT($E$268),0))*$J85/$AE85))*$AC85/$F85</f>
        <v>123.87057184424337</v>
      </c>
      <c r="P85" s="6">
        <f ca="1">(IF(ISERROR(INDEX(INDIRECT($D$268),MATCH($AO85,$AO$4:$AO$275,0),MATCH(P$304,INDIRECT($E$268),0))*$I85/$AD85),0,INDEX(INDIRECT($D$268),MATCH($AO85,$AO$4:$AO$275,0),MATCH(P$304,INDIRECT($E$268),0))*$I85/$AD85)+IF(ISERROR(INDEX(INDIRECT($D$268),MATCH($AP85,$AP$4:$AP$275,0),MATCH(P$305,INDIRECT($E$268),0))*$J85/$AE85),0,INDEX(INDIRECT($D$268),MATCH($AP85,$AP$4:$AP$275,0),MATCH(P$305,INDIRECT($E$268),0))*$J85/$AE85))*$AC85/$F85</f>
        <v>31.384390949708234</v>
      </c>
      <c r="Q85" s="6">
        <f ca="1">INDEX(INDIRECT($D$268),MATCH($AQ85,$AQ$4:$AQ$284,0),MATCH(Q$4,INDIRECT($E$268),0))*$K85/$F85/$AF85</f>
        <v>3.4661417414062496</v>
      </c>
      <c r="R85" s="6">
        <f ca="1">INDEX(INDIRECT($D$268),MATCH($AR85,$AR$4:$AR$284,0),MATCH(R$4,INDIRECT($E$268),0))*$K85/$F85/$AF85</f>
        <v>32.685303234374999</v>
      </c>
      <c r="S85" s="6">
        <f ca="1">INDEX(INDIRECT($D$268),MATCH($AS85,$AS$4:$AS$284,0),MATCH(S$4,INDIRECT($E$268),0))*$K85/$F85/$AF85</f>
        <v>7.7403655546874992</v>
      </c>
      <c r="T85" s="7">
        <f t="shared" ca="1" si="53"/>
        <v>199.14677332442034</v>
      </c>
      <c r="U85" s="6">
        <f>IF($B$268=6,(IF(OR(AJ85="Benzin",AJ85="Diesel"),$AK85*INDEX('DIN EN 16258'!$I:$I,MATCH('mobitool-Faktoren v2.0'!$AI85,'DIN EN 16258'!$A:$A,0))*$I85/$AD85+$AL85*INDEX('DIN EN 16258'!$I:$I,MATCH('mobitool-Faktoren v2.0'!$AJ85,'DIN EN 16258'!$A:$A,0))*$I85/$AD85,IF(ISERROR($AK85*INDEX('DIN EN 16258'!$I:$I,MATCH('mobitool-Faktoren v2.0'!$AI85,'DIN EN 16258'!$A:$A,0))*$I85/$AD85),0,$AK85*INDEX('DIN EN 16258'!$I:$I,MATCH('mobitool-Faktoren v2.0'!$AI85,'DIN EN 16258'!$A:$A,0))*$I85/$AD85)+IF(ISERROR($AL85*INDEX('DIN EN 16258'!$I:$I,MATCH('mobitool-Faktoren v2.0'!$AJ85,'DIN EN 16258'!$A:$A,0))*$J85/$AE85),0,$AL85*INDEX('DIN EN 16258'!$I:$I,MATCH('mobitool-Faktoren v2.0'!$AJ85,'DIN EN 16258'!$A:$A,0))*$J85/$AE85)))*1000,
IF($B$268=1,(IF(OR(AJ85="Benzin",AJ85="Diesel"),$AK85*INDEX('DIN EN 16258'!$D:$D,MATCH('mobitool-Faktoren v2.0'!$AI85,'DIN EN 16258'!$A:$A,0))*$I85/$AD85+$AL85*INDEX('DIN EN 16258'!$D:$D,MATCH('mobitool-Faktoren v2.0'!$AJ85,'DIN EN 16258'!$A:$A,0))*$I85/$AD85,IF(ISERROR($AK85*INDEX('DIN EN 16258'!$D:$D,MATCH('mobitool-Faktoren v2.0'!$AI85,'DIN EN 16258'!$A:$A,0))*$I85/$AD85),0,$AK85*INDEX('DIN EN 16258'!$D:$D,MATCH('mobitool-Faktoren v2.0'!$AI85,'DIN EN 16258'!$A:$A,0))*$I85/$AD85)+IF(ISERROR($AL85*INDEX('DIN EN 16258'!$D:$D,MATCH('mobitool-Faktoren v2.0'!$AJ85,'DIN EN 16258'!$A:$A,0))*$J85/$AE85),0,$AL85*INDEX('DIN EN 16258'!$D:$D,MATCH('mobitool-Faktoren v2.0'!$AJ85,'DIN EN 16258'!$A:$A,0))*$J85/$AE85))),0))*$AC85/$F85</f>
        <v>121.75624999999998</v>
      </c>
      <c r="V85" s="6">
        <f>IF($B$268=6,(IF(OR(AJ85="Benzin",AJ85="Diesel"),$AK85*INDEX('DIN EN 16258'!$L:$L,MATCH('mobitool-Faktoren v2.0'!$AI85,'DIN EN 16258'!$A:$A,0))*$I85/$AD85+$AL85*INDEX('DIN EN 16258'!$L:$L,MATCH('mobitool-Faktoren v2.0'!$AJ85,'DIN EN 16258'!$A:$A,0))*$I85/$AD85,IF(ISERROR($AK85*INDEX('DIN EN 16258'!$L:$L,MATCH('mobitool-Faktoren v2.0'!$AI85,'DIN EN 16258'!$A:$A,0))*$I85/$AD85),0,$AK85*INDEX('DIN EN 16258'!$L:$L,MATCH('mobitool-Faktoren v2.0'!$AI85,'DIN EN 16258'!$A:$A,0))*$I85/$AD85)+IF(ISERROR($AL85*INDEX('DIN EN 16258'!$L:$L,MATCH('mobitool-Faktoren v2.0'!$AJ85,'DIN EN 16258'!$A:$A,0))*$J85/$AE85),0,$AL85*INDEX('DIN EN 16258'!$L:$L,MATCH('mobitool-Faktoren v2.0'!$AJ85,'DIN EN 16258'!$A:$A,0))*$J85/$AE85)))*1000,
IF($B$268=1,(IF(OR(AJ85="Benzin",AJ85="Diesel"),$AK85*INDEX('DIN EN 16258'!$F:$F,MATCH('mobitool-Faktoren v2.0'!$AI85,'DIN EN 16258'!$A:$A,0))*$I85/$AD85+$AL85*INDEX('DIN EN 16258'!$F:$F,MATCH('mobitool-Faktoren v2.0'!$AJ85,'DIN EN 16258'!$A:$A,0))*$I85/$AD85,IF(ISERROR($AK85*INDEX('DIN EN 16258'!$F:$F,MATCH('mobitool-Faktoren v2.0'!$AI85,'DIN EN 16258'!$A:$A,0))*$I85/$AD85),0,$AK85*INDEX('DIN EN 16258'!$F:$F,MATCH('mobitool-Faktoren v2.0'!$AI85,'DIN EN 16258'!$A:$A,0))*$I85/$AD85)+IF(ISERROR($AL85*INDEX('DIN EN 16258'!$F:$F,MATCH('mobitool-Faktoren v2.0'!$AJ85,'DIN EN 16258'!$A:$A,0))*$J85/$AE85),0,$AL85*INDEX('DIN EN 16258'!$F:$F,MATCH('mobitool-Faktoren v2.0'!$AJ85,'DIN EN 16258'!$A:$A,0))*$J85/$AE85))),0))*$AC85/$F85</f>
        <v>147.84687499999998</v>
      </c>
      <c r="W85" s="6" t="s">
        <v>892</v>
      </c>
      <c r="X85" s="39" t="s">
        <v>162</v>
      </c>
      <c r="Y85" s="336">
        <v>3</v>
      </c>
      <c r="Z85" s="336">
        <v>25</v>
      </c>
      <c r="AA85" s="337">
        <v>500</v>
      </c>
      <c r="AB85" s="299">
        <v>3500</v>
      </c>
      <c r="AC85" s="300">
        <f>AC29</f>
        <v>1.5900020670026871</v>
      </c>
      <c r="AD85" s="298">
        <f>AD29</f>
        <v>8.4700000000000006</v>
      </c>
      <c r="AE85" s="298"/>
      <c r="AF85" s="299">
        <f>AF29</f>
        <v>1600</v>
      </c>
      <c r="AG85" s="299"/>
      <c r="AH85" s="299"/>
      <c r="AI85" s="301" t="s">
        <v>608</v>
      </c>
      <c r="AJ85" s="301"/>
      <c r="AK85" s="329">
        <f>(0.0599+0.00335)/AC85</f>
        <v>3.9779822499999999E-2</v>
      </c>
      <c r="AL85" s="329"/>
      <c r="AM85" s="202" t="s">
        <v>322</v>
      </c>
      <c r="AN85" s="202" t="s">
        <v>81</v>
      </c>
      <c r="AO85" s="202" t="s">
        <v>323</v>
      </c>
      <c r="AP85" s="202" t="s">
        <v>81</v>
      </c>
      <c r="AQ85" s="330" t="s">
        <v>976</v>
      </c>
      <c r="AR85" s="330" t="s">
        <v>977</v>
      </c>
      <c r="AS85" s="330" t="s">
        <v>978</v>
      </c>
      <c r="AT85" s="202" t="s">
        <v>321</v>
      </c>
      <c r="AU85" s="303">
        <f ca="1">IF(ISERROR(OFFSET('Daten KEA'!$A$1,MATCH(AU$5,'Daten KEA'!$A:$A,0)-1,MATCH(AM85,'Daten KEA'!$A$424:$ADO$424,0)-1)),0,OFFSET('Daten KEA'!$A$1,MATCH(AU$5,'Daten KEA'!$A:$A,0)-1,MATCH(AM85,'Daten KEA'!$A$424:$ADO$424,0)-1))+IF(ISERROR(AK85*INDEX('Energiefaktoren Ecoinvent'!$D:$D,MATCH('mobitool-Faktoren v2.0'!AI85,'Energiefaktoren Ecoinvent'!$A:$A,0))),0,AK85*INDEX('Energiefaktoren Ecoinvent'!$D:$D,MATCH('mobitool-Faktoren v2.0'!AI85,'Energiefaktoren Ecoinvent'!$A:$A,0)))+IF(OR(AJ85="Benzin",AJ85="Diesel"),IF(ISERROR(OFFSET('Daten KEA'!$A$1,MATCH(AV$5,'Daten KEA'!$A:$A,0)-1,MATCH(AN85,'Daten KEA'!$A$424:$ADO$424,0)-1)),0,OFFSET('Daten KEA'!$A$1,MATCH(AV$5,'Daten KEA'!$A:$A,0)-1,MATCH(AN85,'Daten KEA'!$A$424:$ADO$424,0)-1))+IF(ISERROR(AL85*INDEX('Energiefaktoren Ecoinvent'!$D:$D,MATCH('mobitool-Faktoren v2.0'!AJ85,'Energiefaktoren Ecoinvent'!$A:$A,0))),0,AL85*INDEX('Energiefaktoren Ecoinvent'!$D:$D,MATCH('mobitool-Faktoren v2.0'!AJ85,'Energiefaktoren Ecoinvent'!$A:$A,0))),0)</f>
        <v>1.6623223454681624</v>
      </c>
      <c r="AV85" s="303">
        <f ca="1">IF(OR(AJ85="Benzin",AJ85="Diesel"),0,IF(ISERROR(OFFSET('Daten KEA'!$A$1,MATCH(AV$5,'Daten KEA'!$A:$A,0)-1,MATCH(AN85,'Daten KEA'!$A$424:$ADO$424,0)-1)),0,OFFSET('Daten KEA'!$A$1,MATCH(AV$5,'Daten KEA'!$A:$A,0)-1,MATCH(AN85,'Daten KEA'!$A$424:$ADO$424,0)-1))+IF(ISERROR(AL85*INDEX('Energiefaktoren Ecoinvent'!$D:$D,MATCH('mobitool-Faktoren v2.0'!AJ85,'Energiefaktoren Ecoinvent'!$A:$A,0))),0,AL85*INDEX('Energiefaktoren Ecoinvent'!$D:$D,MATCH('mobitool-Faktoren v2.0'!AJ85,'Energiefaktoren Ecoinvent'!$A:$A,0))))</f>
        <v>0</v>
      </c>
      <c r="AW85" s="303">
        <f ca="1">IF(ISERROR(OFFSET('Daten KEA'!$A$1,MATCH(AW$5,'Daten KEA'!$A:$A,0)-1,MATCH(AO85,'Daten KEA'!$A$424:$ADO$424,0)-1)),0,OFFSET('Daten KEA'!$A$1,MATCH(AW$5,'Daten KEA'!$A:$A,0)-1,MATCH(AO85,'Daten KEA'!$A$424:$ADO$424,0)-1))-IF(ISERROR(AK85*INDEX('Energiefaktoren Ecoinvent'!$D:$D,MATCH('mobitool-Faktoren v2.0'!AI85,'Energiefaktoren Ecoinvent'!$A:$A,0))),0,AK85*INDEX('Energiefaktoren Ecoinvent'!$D:$D,MATCH('mobitool-Faktoren v2.0'!AI85,'Energiefaktoren Ecoinvent'!$A:$A,0)))+IF(OR(AJ85="Benzin",AJ85="Diesel"),IF(ISERROR(OFFSET('Daten KEA'!$A$1,MATCH(AX$5,'Daten KEA'!$A:$A,0)-1,MATCH(AP85,'Daten KEA'!$A$424:$ADO$424,0)-1)),0,OFFSET('Daten KEA'!$A$1,MATCH(AX$5,'Daten KEA'!$A:$A,0)-1,MATCH(AP85,'Daten KEA'!$A$424:$ADO$424,0)-1))-IF(ISERROR(AL85*INDEX('Energiefaktoren Ecoinvent'!$D:$D,MATCH('mobitool-Faktoren v2.0'!AJ85,'Energiefaktoren Ecoinvent'!$A:$A,0))),0,AL85*INDEX('Energiefaktoren Ecoinvent'!$D:$D,MATCH('mobitool-Faktoren v2.0'!AJ85,'Energiefaktoren Ecoinvent'!$A:$A,0))),0)</f>
        <v>0.6667326879018376</v>
      </c>
      <c r="AX85" s="303">
        <f ca="1">IF(OR(AJ85="Benzin",AJ85="Diesel"),0,IF(ISERROR(OFFSET('Daten KEA'!$A$1,MATCH(AX$5,'Daten KEA'!$A:$A,0)-1,MATCH(AP85,'Daten KEA'!$A$424:$ADO$424,0)-1)),0,OFFSET('Daten KEA'!$A$1,MATCH(AX$5,'Daten KEA'!$A:$A,0)-1,MATCH(AP85,'Daten KEA'!$A$424:$ADO$424,0)-1))-IF(ISERROR(AL85*INDEX('Energiefaktoren Ecoinvent'!$D:$D,MATCH('mobitool-Faktoren v2.0'!AJ85,'Energiefaktoren Ecoinvent'!$A:$A,0))),0,AL85*INDEX('Energiefaktoren Ecoinvent'!$D:$D,MATCH('mobitool-Faktoren v2.0'!AJ85,'Energiefaktoren Ecoinvent'!$A:$A,0))))</f>
        <v>0</v>
      </c>
      <c r="AY85" s="303">
        <f t="shared" ca="1" si="58"/>
        <v>2.32905503337</v>
      </c>
      <c r="AZ85" s="303">
        <f ca="1">IF(ISERROR(OFFSET('Daten KEA'!$A$1,MATCH(AZ$5,'Daten KEA'!$A:$A,0)-1,MATCH(AQ85,'Daten KEA'!$A$424:$ADO$424,0)-1)),0,OFFSET('Daten KEA'!$A$1,MATCH(AZ$5,'Daten KEA'!$A:$A,0)-1,MATCH(AQ85,'Daten KEA'!$A$424:$ADO$424,0)-1))</f>
        <v>0.18482304999999999</v>
      </c>
      <c r="BA85" s="303">
        <f ca="1">IF(ISERROR(OFFSET('Daten KEA'!$A$1,MATCH(BA$5,'Daten KEA'!$A:$A,0)-1,MATCH(AR85,'Daten KEA'!$A$424:$ADO$424,0)-1)),0,OFFSET('Daten KEA'!$A$1,MATCH(BA$5,'Daten KEA'!$A:$A,0)-1,MATCH(AR85,'Daten KEA'!$A$424:$ADO$424,0)-1))</f>
        <v>1.0023063000000001</v>
      </c>
      <c r="BB85" s="303">
        <f ca="1">IF(ISERROR(OFFSET('Daten KEA'!$A$1,MATCH(BB$5,'Daten KEA'!$A:$A,0)-1,MATCH(AS85,'Daten KEA'!$A$424:$ADO$424,0)-1)),0,OFFSET('Daten KEA'!$A$1,MATCH(BB$5,'Daten KEA'!$A:$A,0)-1,MATCH(AS85,'Daten KEA'!$A$424:$ADO$424,0)-1))</f>
        <v>0.84415227999999998</v>
      </c>
      <c r="BC85" s="304">
        <f t="shared" ca="1" si="46"/>
        <v>4.36033666337</v>
      </c>
      <c r="BD85" s="303">
        <f ca="1">IF(ISERROR(OFFSET('Daten KEA'!$A$1,MATCH(BD$5,'Daten KEA'!$A:$A,0)-1,MATCH(AT85,'Daten KEA'!$A$424:$ADO$424,0)-1)),0,OFFSET('Daten KEA'!$A$1,MATCH(BD$5,'Daten KEA'!$A:$A,0)-1,MATCH(AT85,'Daten KEA'!$A$424:$ADO$424,0)-1))</f>
        <v>3.3056542000000002</v>
      </c>
      <c r="BE85" s="305">
        <f t="shared" ca="1" si="59"/>
        <v>0.75811902960840161</v>
      </c>
      <c r="BF85" s="306">
        <f ca="1">IF(ISERROR(OFFSET('Daten KEA'!$A$1,MATCH(BF$5,'Daten KEA'!$A:$A,0)-1,MATCH(AM85,'Daten KEA'!$A$424:$ADO$424,0)-1)),0,OFFSET('Daten KEA'!$A$1,MATCH(BF$5,'Daten KEA'!$A:$A,0)-1,MATCH(AM85,'Daten KEA'!$A$424:$ADO$424,0)-1))+IF(ISERROR($AK85*INDEX('Energiefaktoren Ecoinvent'!$H:$H,MATCH('mobitool-Faktoren v2.0'!$AI85,'Energiefaktoren Ecoinvent'!$A:$A,0))),0,$AK85*INDEX('Energiefaktoren Ecoinvent'!$H:$H,MATCH('mobitool-Faktoren v2.0'!$AI85,'Energiefaktoren Ecoinvent'!$A:$A,0)))+IF(OR(AJ85="Benzin",AJ85="Diesel"),IF(ISERROR(OFFSET('Daten KEA'!$A$1,MATCH(BG$5,'Daten KEA'!$A:$A,0)-1,MATCH(AN85,'Daten KEA'!$A$424:$ADO$424,0)-1)),0,OFFSET('Daten KEA'!$A$1,MATCH(BG$5,'Daten KEA'!$A:$A,0)-1,MATCH(AN85,'Daten KEA'!$A$424:$ADO$424,0)-1))+IF(ISERROR($AL85*INDEX('Energiefaktoren Ecoinvent'!$H:$H,MATCH('mobitool-Faktoren v2.0'!$AJ85,'Energiefaktoren Ecoinvent'!$A:$A,0))),0,$AL85*INDEX('Energiefaktoren Ecoinvent'!$H:$H,MATCH('mobitool-Faktoren v2.0'!$AJ85,'Energiefaktoren Ecoinvent'!$A:$A,0))),0)</f>
        <v>1.6065808997580431</v>
      </c>
      <c r="BG85" s="306">
        <f ca="1">IF(OR(AJ85="Benzin",AJ85="Diesel"),0,IF(ISERROR(OFFSET('Daten KEA'!$A$1,MATCH(BG$5,'Daten KEA'!$A:$A,0)-1,MATCH(AN85,'Daten KEA'!$A$424:$ADO$424,0)-1)),0,OFFSET('Daten KEA'!$A$1,MATCH(BG$5,'Daten KEA'!$A:$A,0)-1,MATCH(AN85,'Daten KEA'!$A$424:$ADO$424,0)-1))+IF(ISERROR($AL85*INDEX('Energiefaktoren Ecoinvent'!$H:$H,MATCH('mobitool-Faktoren v2.0'!$AJ85,'Energiefaktoren Ecoinvent'!$A:$A,0))),0,$AL85*INDEX('Energiefaktoren Ecoinvent'!$H:$H,MATCH('mobitool-Faktoren v2.0'!$AJ85,'Energiefaktoren Ecoinvent'!$A:$A,0))))</f>
        <v>0</v>
      </c>
      <c r="BH85" s="306">
        <f ca="1">IF(ISERROR(OFFSET('Daten KEA'!$A$1,MATCH(BH$5,'Daten KEA'!$A:$A,0)-1,MATCH(AO85,'Daten KEA'!$A$424:$ADO$424,0)-1)),0,OFFSET('Daten KEA'!$A$1,MATCH(BH$5,'Daten KEA'!$A:$A,0)-1,MATCH(AO85,'Daten KEA'!$A$424:$ADO$424,0)-1))-IF(ISERROR($AK85*INDEX('Energiefaktoren Ecoinvent'!$H:$H,MATCH('mobitool-Faktoren v2.0'!$AI85,'Energiefaktoren Ecoinvent'!$A:$A,0))),0,$AK85*INDEX('Energiefaktoren Ecoinvent'!$H:$H,MATCH('mobitool-Faktoren v2.0'!$AI85,'Energiefaktoren Ecoinvent'!$A:$A,0)))+IF(OR(AJ85="Benzin",AJ85="Diesel"),IF(ISERROR(OFFSET('Daten KEA'!$A$1,MATCH(BI$5,'Daten KEA'!$A:$A,0)-1,MATCH(AP85,'Daten KEA'!$A$424:$ADO$424,0)-1)),0,OFFSET('Daten KEA'!$A$1,MATCH(BI$5,'Daten KEA'!$A:$A,0)-1,MATCH(AP85,'Daten KEA'!$A$424:$ADO$424,0)-1))-IF(ISERROR($AL85*INDEX('Energiefaktoren Ecoinvent'!$H:$H,MATCH('mobitool-Faktoren v2.0'!$AJ85,'Energiefaktoren Ecoinvent'!$A:$A,0))),0,$AL85*INDEX('Energiefaktoren Ecoinvent'!$H:$H,MATCH('mobitool-Faktoren v2.0'!$AJ85,'Energiefaktoren Ecoinvent'!$A:$A,0))),0)</f>
        <v>0.56470040245680009</v>
      </c>
      <c r="BI85" s="306">
        <f ca="1">IF(OR(AJ85="Benzin",AJ85="Diesel"),0,IF(ISERROR(OFFSET('Daten KEA'!$A$1,MATCH(BI$5,'Daten KEA'!$A:$A,0)-1,MATCH(AP85,'Daten KEA'!$A$424:$ADO$424,0)-1)),0,OFFSET('Daten KEA'!$A$1,MATCH(BI$5,'Daten KEA'!$A:$A,0)-1,MATCH(AP85,'Daten KEA'!$A$424:$ADO$424,0)-1))-IF(ISERROR($AL85*INDEX('Energiefaktoren Ecoinvent'!$H:$H,MATCH('mobitool-Faktoren v2.0'!$AJ85,'Energiefaktoren Ecoinvent'!$A:$A,0))),0,$AL85*INDEX('Energiefaktoren Ecoinvent'!$H:$H,MATCH('mobitool-Faktoren v2.0'!$AJ85,'Energiefaktoren Ecoinvent'!$A:$A,0))))</f>
        <v>0</v>
      </c>
      <c r="BJ85" s="306">
        <f t="shared" ca="1" si="92"/>
        <v>2.1712813022148429</v>
      </c>
      <c r="BK85" s="306">
        <f ca="1">IF(ISERROR(OFFSET('Daten KEA'!$A$1,MATCH(BK$5,'Daten KEA'!$A:$A,0)-1,MATCH(AQ85,'Daten KEA'!$A$424:$ADO$424,0)-1)),0,OFFSET('Daten KEA'!$A$1,MATCH(BK$5,'Daten KEA'!$A:$A,0)-1,MATCH(AQ85,'Daten KEA'!$A$424:$ADO$424,0)-1))</f>
        <v>0.17631837758306998</v>
      </c>
      <c r="BL85" s="306">
        <f ca="1">IF(ISERROR(OFFSET('Daten KEA'!$A$1,MATCH(BL$5,'Daten KEA'!$A:$A,0)-1,MATCH(AR85,'Daten KEA'!$A$424:$ADO$424,0)-1)),0,OFFSET('Daten KEA'!$A$1,MATCH(BL$5,'Daten KEA'!$A:$A,0)-1,MATCH(AR85,'Daten KEA'!$A$424:$ADO$424,0)-1))</f>
        <v>0.91292618585179997</v>
      </c>
      <c r="BM85" s="306">
        <f ca="1">IF(ISERROR(OFFSET('Daten KEA'!$A$1,MATCH(BM$5,'Daten KEA'!$A:$A,0)-1,MATCH(AS85,'Daten KEA'!$A$424:$ADO$424,0)-1)),0,OFFSET('Daten KEA'!$A$1,MATCH(BM$5,'Daten KEA'!$A:$A,0)-1,MATCH(AS85,'Daten KEA'!$A$424:$ADO$424,0)-1))</f>
        <v>0.74347970396926988</v>
      </c>
      <c r="BN85" s="307">
        <f t="shared" ca="1" si="43"/>
        <v>4.0040055696189825</v>
      </c>
      <c r="BO85" s="306">
        <f ca="1">IF(ISERROR(OFFSET('Daten KEA'!$A$1,MATCH(BO$5,'Daten KEA'!$A:$A,0)-1,MATCH(AT85,'Daten KEA'!$A$424:$ADO$424,0)-1)),0,OFFSET('Daten KEA'!$A$1,MATCH(BO$5,'Daten KEA'!$A:$A,0)-1,MATCH(AT85,'Daten KEA'!$A$424:$ADO$424,0)-1))</f>
        <v>3.0544541606737998</v>
      </c>
      <c r="BP85" s="305">
        <f t="shared" ca="1" si="60"/>
        <v>0.76284962834466263</v>
      </c>
      <c r="BQ85" s="308">
        <f ca="1">IF(ISERROR(OFFSET('Daten GWP'!$A$1,MATCH(BQ$5,'Daten GWP'!$A:$A,0)-1,MATCH(AM85,'Daten GWP'!$A$424:$ADO$424,0)-1)),0,OFFSET('Daten GWP'!$A$1,MATCH(BQ$5,'Daten GWP'!$A:$A,0)-1,MATCH(AM85,'Daten GWP'!$A$424:$ADO$424,0)-1))*1000</f>
        <v>124.64946999999999</v>
      </c>
      <c r="BR85" s="308">
        <f ca="1">IF(ISERROR(OFFSET('Daten GWP'!$A$1,MATCH(BR$5,'Daten GWP'!$A:$A,0)-1,MATCH(AN85,'Daten GWP'!$A$424:$ADO$424,0)-1)),0,OFFSET('Daten GWP'!$A$1,MATCH(BR$5,'Daten GWP'!$A:$A,0)-1,MATCH(AN85,'Daten GWP'!$A$424:$ADO$424,0)-1))*1000</f>
        <v>0</v>
      </c>
      <c r="BS85" s="308">
        <f ca="1">IF(ISERROR(OFFSET('Daten GWP'!$A$1,MATCH(BS$5,'Daten GWP'!$A:$A,0)-1,MATCH(AO85,'Daten GWP'!$A$424:$ADO$424,0)-1)),0,OFFSET('Daten GWP'!$A$1,MATCH(BS$5,'Daten GWP'!$A:$A,0)-1,MATCH(AO85,'Daten GWP'!$A$424:$ADO$424,0)-1))*1000</f>
        <v>31.581735999999999</v>
      </c>
      <c r="BT85" s="308">
        <f ca="1">IF(ISERROR(OFFSET('Daten GWP'!$A$1,MATCH(BT$5,'Daten GWP'!$A:$A,0)-1,MATCH(AP85,'Daten GWP'!$A$424:$ADO$424,0)-1)),0,OFFSET('Daten GWP'!$A$1,MATCH(BT$5,'Daten GWP'!$A:$A,0)-1,MATCH(AP85,'Daten GWP'!$A$424:$ADO$424,0)-1))*1000</f>
        <v>0</v>
      </c>
      <c r="BU85" s="308">
        <f t="shared" ca="1" si="61"/>
        <v>156.23120599999999</v>
      </c>
      <c r="BV85" s="308">
        <f ca="1">IF(ISERROR(OFFSET('Daten GWP'!$A$1,MATCH(BV$5,'Daten GWP'!$A:$A,0)-1,MATCH(AQ85,'Daten GWP'!$A$424:$ADO$424,0)-1)),0,OFFSET('Daten GWP'!$A$1,MATCH(BV$5,'Daten GWP'!$A:$A,0)-1,MATCH(AQ85,'Daten GWP'!$A$424:$ADO$424,0)-1))*1000</f>
        <v>6.4299441000000002</v>
      </c>
      <c r="BW85" s="308">
        <f ca="1">IF(ISERROR(OFFSET('Daten GWP'!$A$1,MATCH(BW$5,'Daten GWP'!$A:$A,0)-1,MATCH(AR85,'Daten GWP'!$A$424:$ADO$424,0)-1)),0,OFFSET('Daten GWP'!$A$1,MATCH(BW$5,'Daten GWP'!$A:$A,0)-1,MATCH(AR85,'Daten GWP'!$A$424:$ADO$424,0)-1))*1000</f>
        <v>60.633606</v>
      </c>
      <c r="BX85" s="308">
        <f ca="1">IF(ISERROR(OFFSET('Daten GWP'!$A$1,MATCH(BX$5,'Daten GWP'!$A:$A,0)-1,MATCH(AS85,'Daten GWP'!$A$424:$ADO$424,0)-1)),0,OFFSET('Daten GWP'!$A$1,MATCH(BX$5,'Daten GWP'!$A:$A,0)-1,MATCH(AS85,'Daten GWP'!$A$424:$ADO$424,0)-1))*1000</f>
        <v>14.358938999999999</v>
      </c>
      <c r="BY85" s="309">
        <f t="shared" ca="1" si="44"/>
        <v>237.65369509999996</v>
      </c>
      <c r="BZ85" s="308">
        <f ca="1">IF(ISERROR(OFFSET('Daten GWP'!$A$1,MATCH(BZ$5,'Daten GWP'!$A:$A,0)-1,MATCH(AT85,'Daten GWP'!$A$424:$ADO$424,0)-1)),0,OFFSET('Daten GWP'!$A$1,MATCH(BZ$5,'Daten GWP'!$A:$A,0)-1,MATCH(AT85,'Daten GWP'!$A$424:$ADO$424,0)-1))*1000</f>
        <v>186.17446000000001</v>
      </c>
      <c r="CA85" s="305">
        <f t="shared" ca="1" si="62"/>
        <v>0.78338550520605832</v>
      </c>
      <c r="CB85" s="310">
        <f ca="1">IF(ISERROR(OFFSET('Daten Elementary'!$A$1,MATCH(CB$5,'Daten Elementary'!$A:$A,0)-1,MATCH(AM85,'Daten Elementary'!$A$424:$ADO$424,0)-1)),0,OFFSET('Daten Elementary'!$A$1,MATCH(CB$5,'Daten Elementary'!$A:$A,0)-1,MATCH(AM85,'Daten Elementary'!$A$424:$ADO$424,0)-1))*1000000</f>
        <v>13.833824</v>
      </c>
      <c r="CC85" s="310">
        <f ca="1">IF(ISERROR(OFFSET('Daten Elementary'!$A$1,MATCH(CC$5,'Daten Elementary'!$A:$A,0)-1,MATCH(AN85,'Daten Elementary'!$A$424:$ADO$424,0)-1)),0,OFFSET('Daten Elementary'!$A$1,MATCH(CC$5,'Daten Elementary'!$A:$A,0)-1,MATCH(AN85,'Daten Elementary'!$A$424:$ADO$424,0)-1))*1000000</f>
        <v>0</v>
      </c>
      <c r="CD85" s="310">
        <f ca="1">IF(ISERROR(OFFSET('Daten Elementary'!$A$1,MATCH(CD$5,'Daten Elementary'!$A:$A,0)-1,MATCH(AO85,'Daten Elementary'!$A$424:$ADO$424,0)-1)),0,OFFSET('Daten Elementary'!$A$1,MATCH(CD$5,'Daten Elementary'!$A:$A,0)-1,MATCH(AO85,'Daten Elementary'!$A$424:$ADO$424,0)-1))*1000000</f>
        <v>13.417223999999999</v>
      </c>
      <c r="CE85" s="310">
        <f ca="1">IF(ISERROR(OFFSET('Daten Elementary'!$A$1,MATCH(CE$5,'Daten Elementary'!$A:$A,0)-1,MATCH(AP85,'Daten Elementary'!$A$424:$ADO$424,0)-1)),0,OFFSET('Daten Elementary'!$A$1,MATCH(CE$5,'Daten Elementary'!$A:$A,0)-1,MATCH(AP85,'Daten Elementary'!$A$424:$ADO$424,0)-1))*1000000</f>
        <v>0</v>
      </c>
      <c r="CF85" s="310">
        <f t="shared" ca="1" si="63"/>
        <v>27.251047999999997</v>
      </c>
      <c r="CG85" s="310">
        <f ca="1">IF(ISERROR(OFFSET('Daten Elementary'!$A$1,MATCH(CG$5,'Daten Elementary'!$A:$A,0)-1,MATCH(AQ85,'Daten Elementary'!$A$424:$ADO$424,0)-1)),0,OFFSET('Daten Elementary'!$A$1,MATCH(CG$5,'Daten Elementary'!$A:$A,0)-1,MATCH(AQ85,'Daten Elementary'!$A$424:$ADO$424,0)-1))*1000000</f>
        <v>2.5342876999999997</v>
      </c>
      <c r="CH85" s="310">
        <f ca="1">IF(ISERROR(OFFSET('Daten Elementary'!$A$1,MATCH(CH$5,'Daten Elementary'!$A:$A,0)-1,MATCH(AR85,'Daten Elementary'!$A$424:$ADO$424,0)-1)),0,OFFSET('Daten Elementary'!$A$1,MATCH(CH$5,'Daten Elementary'!$A:$A,0)-1,MATCH(AR85,'Daten Elementary'!$A$424:$ADO$424,0)-1))*1000000</f>
        <v>55.794156000000001</v>
      </c>
      <c r="CI85" s="310">
        <f ca="1">IF(ISERROR(OFFSET('Daten Elementary'!$A$1,MATCH(CI$5,'Daten Elementary'!$A:$A,0)-1,MATCH(AS85,'Daten Elementary'!$A$424:$ADO$424,0)-1)),0,OFFSET('Daten Elementary'!$A$1,MATCH(CI$5,'Daten Elementary'!$A:$A,0)-1,MATCH(AS85,'Daten Elementary'!$A$424:$ADO$424,0)-1))*1000000</f>
        <v>12.323541000000001</v>
      </c>
      <c r="CJ85" s="311">
        <f t="shared" ca="1" si="64"/>
        <v>97.903032700000011</v>
      </c>
      <c r="CK85" s="310">
        <f ca="1">IF(ISERROR(OFFSET('Daten Elementary'!$A$1,MATCH(CK$5,'Daten Elementary'!$A:$A,0)-1,MATCH($AT85,'Daten Elementary'!$A$424:$ADO$424,0)-1)),0,OFFSET('Daten Elementary'!$A$1,MATCH(CK$5,'Daten Elementary'!$A:$A,0)-1,MATCH($AT85,'Daten Elementary'!$A$424:$ADO$424,0)-1))*1000000</f>
        <v>55.215387</v>
      </c>
      <c r="CL85" s="305">
        <f t="shared" ca="1" si="65"/>
        <v>0.56398035359327525</v>
      </c>
      <c r="CM85" s="312">
        <f ca="1">IF(ISERROR(OFFSET('Daten Elementary'!$A$1,MATCH(CM$5,'Daten Elementary'!$A:$A,0)-1,MATCH(AM85,'Daten Elementary'!$A$424:$ADO$424,0)-1)),0,OFFSET('Daten Elementary'!$A$1,MATCH(CM$5,'Daten Elementary'!$A:$A,0)-1,MATCH(AM85,'Daten Elementary'!$A$424:$ADO$424,0)-1))*1000000</f>
        <v>5.3301670000000003</v>
      </c>
      <c r="CN85" s="312">
        <f ca="1">IF(ISERROR(OFFSET('Daten Elementary'!$A$1,MATCH(CN$5,'Daten Elementary'!$A:$A,0)-1,MATCH(AN85,'Daten Elementary'!$A$424:$ADO$424,0)-1)),0,OFFSET('Daten Elementary'!$A$1,MATCH(CN$5,'Daten Elementary'!$A:$A,0)-1,MATCH(AN85,'Daten Elementary'!$A$424:$ADO$424,0)-1))*1000000</f>
        <v>0</v>
      </c>
      <c r="CO85" s="312">
        <f ca="1">IF(ISERROR(OFFSET('Daten Elementary'!$A$1,MATCH(CO$5,'Daten Elementary'!$A:$A,0)-1,MATCH(AO85,'Daten Elementary'!$A$424:$ADO$424,0)-1)),0,OFFSET('Daten Elementary'!$A$1,MATCH(CO$5,'Daten Elementary'!$A:$A,0)-1,MATCH(AO85,'Daten Elementary'!$A$424:$ADO$424,0)-1))*1000000</f>
        <v>11.114371999999999</v>
      </c>
      <c r="CP85" s="312">
        <f ca="1">IF(ISERROR(OFFSET('Daten Elementary'!$A$1,MATCH(CP$5,'Daten Elementary'!$A:$A,0)-1,MATCH(AP85,'Daten Elementary'!$A$424:$ADO$424,0)-1)),0,OFFSET('Daten Elementary'!$A$1,MATCH(CP$5,'Daten Elementary'!$A:$A,0)-1,MATCH(AP85,'Daten Elementary'!$A$424:$ADO$424,0)-1))*1000000</f>
        <v>0</v>
      </c>
      <c r="CQ85" s="312">
        <f t="shared" ca="1" si="66"/>
        <v>16.444538999999999</v>
      </c>
      <c r="CR85" s="312">
        <f ca="1">IF(ISERROR(OFFSET('Daten Elementary'!$A$1,MATCH(CR$5,'Daten Elementary'!$A:$A,0)-1,MATCH(AQ85,'Daten Elementary'!$A$424:$ADO$424,0)-1)),0,OFFSET('Daten Elementary'!$A$1,MATCH(CR$5,'Daten Elementary'!$A:$A,0)-1,MATCH(AQ85,'Daten Elementary'!$A$424:$ADO$424,0)-1))*1000000</f>
        <v>1.6960850999999999</v>
      </c>
      <c r="CS85" s="312">
        <f ca="1">IF(ISERROR(OFFSET('Daten Elementary'!$A$1,MATCH(CS$5,'Daten Elementary'!$A:$A,0)-1,MATCH(AR85,'Daten Elementary'!$A$424:$ADO$424,0)-1)),0,OFFSET('Daten Elementary'!$A$1,MATCH(CS$5,'Daten Elementary'!$A:$A,0)-1,MATCH(AR85,'Daten Elementary'!$A$424:$ADO$424,0)-1))*1000000</f>
        <v>21.365215000000003</v>
      </c>
      <c r="CT85" s="312">
        <f ca="1">IF(ISERROR(OFFSET('Daten Elementary'!$A$1,MATCH(CT$5,'Daten Elementary'!$A:$A,0)-1,MATCH(AS85,'Daten Elementary'!$A$424:$ADO$424,0)-1)),0,OFFSET('Daten Elementary'!$A$1,MATCH(CT$5,'Daten Elementary'!$A:$A,0)-1,MATCH(AS85,'Daten Elementary'!$A$424:$ADO$424,0)-1))*1000000</f>
        <v>6.9625197999999999</v>
      </c>
      <c r="CU85" s="313">
        <f t="shared" ca="1" si="67"/>
        <v>46.468358900000005</v>
      </c>
      <c r="CV85" s="312">
        <f ca="1">IF(ISERROR(OFFSET('Daten Elementary'!$A$1,MATCH(CV$5,'Daten Elementary'!$A:$A,0)-1,MATCH($AT85,'Daten Elementary'!$A$424:$ADO$424,0)-1)),0,OFFSET('Daten Elementary'!$A$1,MATCH(CV$5,'Daten Elementary'!$A:$A,0)-1,MATCH($AT85,'Daten Elementary'!$A$424:$ADO$424,0)-1))*1000000</f>
        <v>27.909686999999998</v>
      </c>
      <c r="CW85" s="305">
        <f t="shared" ca="1" si="68"/>
        <v>0.60061701468867656</v>
      </c>
      <c r="CX85" s="314">
        <f ca="1">IF(ISERROR(OFFSET('Daten Elementary'!$A$1,MATCH(CX$5,'Daten Elementary'!$A:$A,0)-1,MATCH(AM85,'Daten Elementary'!$A$424:$ADO$424,0)-1)),0,OFFSET('Daten Elementary'!$A$1,MATCH(CX$5,'Daten Elementary'!$A:$A,0)-1,MATCH(AM85,'Daten Elementary'!$A$424:$ADO$424,0)-1))*1000000</f>
        <v>87.301366000000002</v>
      </c>
      <c r="CY85" s="314">
        <f ca="1">IF(ISERROR(OFFSET('Daten Elementary'!$A$1,MATCH(CY$5,'Daten Elementary'!$A:$A,0)-1,MATCH(AN85,'Daten Elementary'!$A$424:$ADO$424,0)-1)),0,OFFSET('Daten Elementary'!$A$1,MATCH(CY$5,'Daten Elementary'!$A:$A,0)-1,MATCH(AN85,'Daten Elementary'!$A$424:$ADO$424,0)-1))*1000000</f>
        <v>0</v>
      </c>
      <c r="CZ85" s="314">
        <f ca="1">IF(ISERROR(OFFSET('Daten Elementary'!$A$1,MATCH(CZ$5,'Daten Elementary'!$A:$A,0)-1,MATCH(AO85,'Daten Elementary'!$A$424:$ADO$424,0)-1)),0,OFFSET('Daten Elementary'!$A$1,MATCH(CZ$5,'Daten Elementary'!$A:$A,0)-1,MATCH(AO85,'Daten Elementary'!$A$424:$ADO$424,0)-1))*1000000</f>
        <v>120.41308000000001</v>
      </c>
      <c r="DA85" s="314">
        <f ca="1">IF(ISERROR(OFFSET('Daten Elementary'!$A$1,MATCH(DA$5,'Daten Elementary'!$A:$A,0)-1,MATCH(AP85,'Daten Elementary'!$A$424:$ADO$424,0)-1)),0,OFFSET('Daten Elementary'!$A$1,MATCH(DA$5,'Daten Elementary'!$A:$A,0)-1,MATCH(AP85,'Daten Elementary'!$A$424:$ADO$424,0)-1))*1000000</f>
        <v>0</v>
      </c>
      <c r="DB85" s="314">
        <f t="shared" ca="1" si="69"/>
        <v>207.71444600000001</v>
      </c>
      <c r="DC85" s="314">
        <f ca="1">IF(ISERROR(OFFSET('Daten Elementary'!$A$1,MATCH(DC$5,'Daten Elementary'!$A:$A,0)-1,MATCH(AQ85,'Daten Elementary'!$A$424:$ADO$424,0)-1)),0,OFFSET('Daten Elementary'!$A$1,MATCH(DC$5,'Daten Elementary'!$A:$A,0)-1,MATCH(AQ85,'Daten Elementary'!$A$424:$ADO$424,0)-1))*1000000</f>
        <v>6.4210890999999997</v>
      </c>
      <c r="DD85" s="314">
        <f ca="1">IF(ISERROR(OFFSET('Daten Elementary'!$A$1,MATCH(DD$5,'Daten Elementary'!$A:$A,0)-1,MATCH(AR85,'Daten Elementary'!$A$424:$ADO$424,0)-1)),0,OFFSET('Daten Elementary'!$A$1,MATCH(DD$5,'Daten Elementary'!$A:$A,0)-1,MATCH(AR85,'Daten Elementary'!$A$424:$ADO$424,0)-1))*1000000</f>
        <v>92.359469000000004</v>
      </c>
      <c r="DE85" s="314">
        <f ca="1">IF(ISERROR(OFFSET('Daten Elementary'!$A$1,MATCH(DE$5,'Daten Elementary'!$A:$A,0)-1,MATCH(AS85,'Daten Elementary'!$A$424:$ADO$424,0)-1)),0,OFFSET('Daten Elementary'!$A$1,MATCH(DE$5,'Daten Elementary'!$A:$A,0)-1,MATCH(AS85,'Daten Elementary'!$A$424:$ADO$424,0)-1))*1000000</f>
        <v>55.370537000000006</v>
      </c>
      <c r="DF85" s="315">
        <f t="shared" ca="1" si="70"/>
        <v>361.86554110000003</v>
      </c>
      <c r="DG85" s="314">
        <f ca="1">IF(ISERROR(OFFSET('Daten Elementary'!$A$1,MATCH(DG$5,'Daten Elementary'!$A:$A,0)-1,MATCH($AT85,'Daten Elementary'!$A$424:$ADO$424,0)-1)),0,OFFSET('Daten Elementary'!$A$1,MATCH(DG$5,'Daten Elementary'!$A:$A,0)-1,MATCH($AT85,'Daten Elementary'!$A$424:$ADO$424,0)-1))*1000000</f>
        <v>273.84652</v>
      </c>
      <c r="DH85" s="305">
        <f t="shared" ca="1" si="71"/>
        <v>0.75676318659013642</v>
      </c>
      <c r="DI85" s="316">
        <f ca="1">IF(ISERROR(OFFSET('Daten Elementary'!$A$1,MATCH(DI$5,'Daten Elementary'!$A:$A,0)-1,MATCH(AM85,'Daten Elementary'!$A$424:$ADO$424,0)-1)),0,OFFSET('Daten Elementary'!$A$1,MATCH(DI$5,'Daten Elementary'!$A:$A,0)-1,MATCH(AM85,'Daten Elementary'!$A$424:$ADO$424,0)-1))*1000000</f>
        <v>36.815041000000001</v>
      </c>
      <c r="DJ85" s="316">
        <f ca="1">IF(ISERROR(OFFSET('Daten Elementary'!$A$1,MATCH(DJ$5,'Daten Elementary'!$A:$A,0)-1,MATCH(AN85,'Daten Elementary'!$A$424:$ADO$424,0)-1)),0,OFFSET('Daten Elementary'!$A$1,MATCH(DJ$5,'Daten Elementary'!$A:$A,0)-1,MATCH(AN85,'Daten Elementary'!$A$424:$ADO$424,0)-1))*1000000</f>
        <v>0</v>
      </c>
      <c r="DK85" s="316">
        <f ca="1">IF(ISERROR(OFFSET('Daten Elementary'!$A$1,MATCH(DK$5,'Daten Elementary'!$A:$A,0)-1,MATCH(AO85,'Daten Elementary'!$A$424:$ADO$424,0)-1)),0,OFFSET('Daten Elementary'!$A$1,MATCH(DK$5,'Daten Elementary'!$A:$A,0)-1,MATCH(AO85,'Daten Elementary'!$A$424:$ADO$424,0)-1))*1000000</f>
        <v>124.28682999999999</v>
      </c>
      <c r="DL85" s="316">
        <f ca="1">IF(ISERROR(OFFSET('Daten Elementary'!$A$1,MATCH(DL$5,'Daten Elementary'!$A:$A,0)-1,MATCH(AP85,'Daten Elementary'!$A$424:$ADO$424,0)-1)),0,OFFSET('Daten Elementary'!$A$1,MATCH(DL$5,'Daten Elementary'!$A:$A,0)-1,MATCH(AP85,'Daten Elementary'!$A$424:$ADO$424,0)-1))*1000000</f>
        <v>0</v>
      </c>
      <c r="DM85" s="316">
        <f t="shared" ca="1" si="72"/>
        <v>161.10187099999999</v>
      </c>
      <c r="DN85" s="316">
        <f ca="1">IF(ISERROR(OFFSET('Daten Elementary'!$A$1,MATCH(DN$5,'Daten Elementary'!$A:$A,0)-1,MATCH(AQ85,'Daten Elementary'!$A$424:$ADO$424,0)-1)),0,OFFSET('Daten Elementary'!$A$1,MATCH(DN$5,'Daten Elementary'!$A:$A,0)-1,MATCH(AQ85,'Daten Elementary'!$A$424:$ADO$424,0)-1))*1000000</f>
        <v>11.709254000000001</v>
      </c>
      <c r="DO85" s="316">
        <f ca="1">IF(ISERROR(OFFSET('Daten Elementary'!$A$1,MATCH(DO$5,'Daten Elementary'!$A:$A,0)-1,MATCH(AR85,'Daten Elementary'!$A$424:$ADO$424,0)-1)),0,OFFSET('Daten Elementary'!$A$1,MATCH(DO$5,'Daten Elementary'!$A:$A,0)-1,MATCH(AR85,'Daten Elementary'!$A$424:$ADO$424,0)-1))*1000000</f>
        <v>109.19866999999999</v>
      </c>
      <c r="DP85" s="316">
        <f ca="1">IF(ISERROR(OFFSET('Daten Elementary'!$A$1,MATCH(DP$5,'Daten Elementary'!$A:$A,0)-1,MATCH(AS85,'Daten Elementary'!$A$424:$ADO$424,0)-1)),0,OFFSET('Daten Elementary'!$A$1,MATCH(DP$5,'Daten Elementary'!$A:$A,0)-1,MATCH(AS85,'Daten Elementary'!$A$424:$ADO$424,0)-1))*1000000</f>
        <v>62.518711000000003</v>
      </c>
      <c r="DQ85" s="317">
        <f t="shared" ca="1" si="73"/>
        <v>344.52850599999999</v>
      </c>
      <c r="DR85" s="316">
        <f ca="1">IF(ISERROR(OFFSET('Daten Elementary'!$A$1,MATCH(DR$5,'Daten Elementary'!$A:$A,0)-1,MATCH($AT85,'Daten Elementary'!$A$424:$ADO$424,0)-1)),0,OFFSET('Daten Elementary'!$A$1,MATCH(DR$5,'Daten Elementary'!$A:$A,0)-1,MATCH($AT85,'Daten Elementary'!$A$424:$ADO$424,0)-1))*1000000</f>
        <v>234.92229</v>
      </c>
      <c r="DS85" s="305">
        <f t="shared" ca="1" si="74"/>
        <v>0.68186604565022557</v>
      </c>
      <c r="DT85" s="318">
        <f ca="1">IF(ISERROR(OFFSET('Daten UBP13'!$A$1,MATCH(DT$5,'Daten UBP13'!$A:$A,0)-1,MATCH(AM85,'Daten UBP13'!$A$424:$AEG$424,0)-1)),0,OFFSET('Daten UBP13'!$A$1,MATCH(DT$5,'Daten UBP13'!$A:$A,0)-1,MATCH(AM85,'Daten UBP13'!$A$424:$AEG$424,0)-1))</f>
        <v>95.722874000000004</v>
      </c>
      <c r="DU85" s="318">
        <f ca="1">IF(ISERROR(OFFSET('Daten UBP13'!$A$1,MATCH(DU$5,'Daten UBP13'!$A:$A,0)-1,MATCH(AN85,'Daten UBP13'!$A$424:$AEG$424,0)-1)),0,OFFSET('Daten UBP13'!$A$1,MATCH(DU$5,'Daten UBP13'!$A:$A,0)-1,MATCH(AN85,'Daten UBP13'!$A$424:$AEG$424,0)-1))</f>
        <v>0</v>
      </c>
      <c r="DV85" s="318">
        <f ca="1">IF(ISERROR(OFFSET('Daten UBP13'!$A$1,MATCH(DV$5,'Daten UBP13'!$A:$A,0)-1,MATCH(AO85,'Daten UBP13'!$A$424:$AEG$424,0)-1)),0,OFFSET('Daten UBP13'!$A$1,MATCH(DV$5,'Daten UBP13'!$A:$A,0)-1,MATCH(AO85,'Daten UBP13'!$A$424:$AEG$424,0)-1))</f>
        <v>59.076335</v>
      </c>
      <c r="DW85" s="318">
        <f ca="1">IF(ISERROR(OFFSET('Daten UBP13'!$A$1,MATCH(DW$5,'Daten UBP13'!$A:$A,0)-1,MATCH(AP85,'Daten UBP13'!$A$424:$AEG$424,0)-1)),0,OFFSET('Daten UBP13'!$A$1,MATCH(DW$5,'Daten UBP13'!$A:$A,0)-1,MATCH(AP85,'Daten UBP13'!$A$424:$AEG$424,0)-1))</f>
        <v>0</v>
      </c>
      <c r="DX85" s="318">
        <f t="shared" ca="1" si="75"/>
        <v>154.79920900000002</v>
      </c>
      <c r="DY85" s="318">
        <f ca="1">IF(ISERROR(OFFSET('Daten UBP13'!$A$1,MATCH(DY$5,'Daten UBP13'!$A:$A,0)-1,MATCH(AQ85,'Daten UBP13'!$A$424:$AEG$424,0)-1)),0,OFFSET('Daten UBP13'!$A$1,MATCH(DY$5,'Daten UBP13'!$A:$A,0)-1,MATCH(AQ85,'Daten UBP13'!$A$424:$AEG$424,0)-1))</f>
        <v>9.4186382999999996</v>
      </c>
      <c r="DZ85" s="318">
        <f ca="1">IF(ISERROR(OFFSET('Daten UBP13'!$A$1,MATCH(DZ$5,'Daten UBP13'!$A:$A,0)-1,MATCH(AR85,'Daten UBP13'!$A$424:$AEG$424,0)-1)),0,OFFSET('Daten UBP13'!$A$1,MATCH(DZ$5,'Daten UBP13'!$A:$A,0)-1,MATCH(AR85,'Daten UBP13'!$A$424:$AEG$424,0)-1))</f>
        <v>107.58223</v>
      </c>
      <c r="EA85" s="318">
        <f ca="1">IF(ISERROR(OFFSET('Daten UBP13'!$A$1,MATCH(EA$5,'Daten UBP13'!$A:$A,0)-1,MATCH(AS85,'Daten UBP13'!$A$424:$AEG$424,0)-1)),0,OFFSET('Daten UBP13'!$A$1,MATCH(EA$5,'Daten UBP13'!$A:$A,0)-1,MATCH(AS85,'Daten UBP13'!$A$424:$AEG$424,0)-1))</f>
        <v>37.606847999999999</v>
      </c>
      <c r="EB85" s="319">
        <f t="shared" ca="1" si="76"/>
        <v>309.40692530000001</v>
      </c>
      <c r="EC85" s="318">
        <f ca="1">IF(ISERROR(OFFSET('Daten UBP13'!$A$1,MATCH(EC$5,'Daten UBP13'!$A:$A,0)-1,MATCH(AT85,'Daten UBP13'!$A$424:$AEG$424,0)-1)),0,OFFSET('Daten UBP13'!$A$1,MATCH(EC$5,'Daten UBP13'!$A:$A,0)-1,MATCH(AT85,'Daten UBP13'!$A$424:$AEG$424,0)-1))</f>
        <v>213.43521000000001</v>
      </c>
      <c r="ED85" s="305">
        <f t="shared" ca="1" si="77"/>
        <v>0.68982040331855499</v>
      </c>
      <c r="EE85" s="320">
        <f ca="1">IF(ISERROR(OFFSET('Daten ReCiPe'!$A$1,MATCH(EE$5,'Daten ReCiPe'!$A:$A,0)-1,MATCH(AM85,'Daten ReCiPe'!$A$424:$ADO$424,0)-1)),0,OFFSET('Daten ReCiPe'!$A$1,MATCH(EE$5,'Daten ReCiPe'!$A:$A,0)-1,MATCH(AM85,'Daten ReCiPe'!$A$424:$ADO$424,0)-1))*1000</f>
        <v>5.7597043000000001</v>
      </c>
      <c r="EF85" s="320">
        <f ca="1">IF(ISERROR(OFFSET('Daten ReCiPe'!$A$1,MATCH(EF$5,'Daten ReCiPe'!$A:$A,0)-1,MATCH(AN85,'Daten ReCiPe'!$A$424:$ADO$424,0)-1)),0,OFFSET('Daten ReCiPe'!$A$1,MATCH(EF$5,'Daten ReCiPe'!$A:$A,0)-1,MATCH(AN85,'Daten ReCiPe'!$A$424:$ADO$424,0)-1))*1000</f>
        <v>0</v>
      </c>
      <c r="EG85" s="320">
        <f ca="1">IF(ISERROR(OFFSET('Daten ReCiPe'!$A$1,MATCH(EG$5,'Daten ReCiPe'!$A:$A,0)-1,MATCH(AO85,'Daten ReCiPe'!$A$424:$ADO$424,0)-1)),0,OFFSET('Daten ReCiPe'!$A$1,MATCH(EG$5,'Daten ReCiPe'!$A:$A,0)-1,MATCH(AO85,'Daten ReCiPe'!$A$424:$ADO$424,0)-1))*1000</f>
        <v>8.7293132</v>
      </c>
      <c r="EH85" s="320">
        <f ca="1">IF(ISERROR(OFFSET('Daten ReCiPe'!$A$1,MATCH(EH$5,'Daten ReCiPe'!$A:$A,0)-1,MATCH(AP85,'Daten ReCiPe'!$A$424:$ADO$424,0)-1)),0,OFFSET('Daten ReCiPe'!$A$1,MATCH(EH$5,'Daten ReCiPe'!$A:$A,0)-1,MATCH(AP85,'Daten ReCiPe'!$A$424:$ADO$424,0)-1))*1000</f>
        <v>0</v>
      </c>
      <c r="EI85" s="320">
        <f t="shared" ca="1" si="78"/>
        <v>14.489017499999999</v>
      </c>
      <c r="EJ85" s="320">
        <f ca="1">IF(ISERROR(OFFSET('Daten ReCiPe'!$A$1,MATCH(EJ$5,'Daten ReCiPe'!$A:$A,0)-1,MATCH(AQ85,'Daten ReCiPe'!$A$424:$ADO$424,0)-1)),0,OFFSET('Daten ReCiPe'!$A$1,MATCH(EJ$5,'Daten ReCiPe'!$A:$A,0)-1,MATCH(AQ85,'Daten ReCiPe'!$A$424:$ADO$424,0)-1))*1000</f>
        <v>0.86290067000000004</v>
      </c>
      <c r="EK85" s="320">
        <f ca="1">IF(ISERROR(OFFSET('Daten ReCiPe'!$A$1,MATCH(EK$5,'Daten ReCiPe'!$A:$A,0)-1,MATCH(AR85,'Daten ReCiPe'!$A$424:$ADO$424,0)-1)),0,OFFSET('Daten ReCiPe'!$A$1,MATCH(EK$5,'Daten ReCiPe'!$A:$A,0)-1,MATCH(AR85,'Daten ReCiPe'!$A$424:$ADO$424,0)-1))*1000</f>
        <v>7.5963000000000003</v>
      </c>
      <c r="EL85" s="320">
        <f ca="1">IF(ISERROR(OFFSET('Daten ReCiPe'!$A$1,MATCH(EL$5,'Daten ReCiPe'!$A:$A,0)-1,MATCH(AS85,'Daten ReCiPe'!$A$424:$ADO$424,0)-1)),0,OFFSET('Daten ReCiPe'!$A$1,MATCH(EL$5,'Daten ReCiPe'!$A:$A,0)-1,MATCH(AS85,'Daten ReCiPe'!$A$424:$ADO$424,0)-1))*1000</f>
        <v>2.0148036</v>
      </c>
      <c r="EM85" s="321">
        <f t="shared" ca="1" si="79"/>
        <v>24.963021770000001</v>
      </c>
      <c r="EN85" s="320">
        <f ca="1">IF(ISERROR(OFFSET('Daten ReCiPe'!$A$1,MATCH(EN$5,'Daten ReCiPe'!$A:$A,0)-1,MATCH(AT85,'Daten ReCiPe'!$A$424:$ADO$424,0)-1)),0,OFFSET('Daten ReCiPe'!$A$1,MATCH(EN$5,'Daten ReCiPe'!$A:$A,0)-1,MATCH(AT85,'Daten ReCiPe'!$A$424:$ADO$424,0)-1))*1000</f>
        <v>18.577347</v>
      </c>
      <c r="EO85" s="305">
        <f t="shared" ca="1" si="80"/>
        <v>0.74419464002254077</v>
      </c>
      <c r="EP85" s="322">
        <f ca="1">IF(ISERROR(OFFSET('Daten Elementary'!$A$1,MATCH(EP$5,'Daten Elementary'!$A:$A,0)-1,MATCH(AM85,'Daten Elementary'!$A$424:$ADO$424,0)-1)),0,OFFSET('Daten Elementary'!$A$1,MATCH(EP$5,'Daten Elementary'!$A:$A,0)-1,MATCH(AM85,'Daten Elementary'!$A$424:$ADO$424,0)-1))*1000000</f>
        <v>4.0558981999999997</v>
      </c>
      <c r="EQ85" s="322">
        <f ca="1">IF(ISERROR(OFFSET('Daten Elementary'!$A$1,MATCH(EQ$5,'Daten Elementary'!$A:$A,0)-1,MATCH(AN85,'Daten Elementary'!$A$424:$ADO$424,0)-1)),0,OFFSET('Daten Elementary'!$A$1,MATCH(EQ$5,'Daten Elementary'!$A:$A,0)-1,MATCH(AN85,'Daten Elementary'!$A$424:$ADO$424,0)-1))*1000000</f>
        <v>0</v>
      </c>
      <c r="ER85" s="322">
        <f ca="1">IF(ISERROR(OFFSET('Daten Elementary'!$A$1,MATCH(ER$5,'Daten Elementary'!$A:$A,0)-1,MATCH(AO85,'Daten Elementary'!$A$424:$ADO$424,0)-1)),0,OFFSET('Daten Elementary'!$A$1,MATCH(ER$5,'Daten Elementary'!$A:$A,0)-1,MATCH(AO85,'Daten Elementary'!$A$424:$ADO$424,0)-1))*1000000</f>
        <v>218.19051999999999</v>
      </c>
      <c r="ES85" s="322">
        <f ca="1">IF(ISERROR(OFFSET('Daten Elementary'!$A$1,MATCH(ES$5,'Daten Elementary'!$A:$A,0)-1,MATCH(AP85,'Daten Elementary'!$A$424:$ADO$424,0)-1)),0,OFFSET('Daten Elementary'!$A$1,MATCH(ES$5,'Daten Elementary'!$A:$A,0)-1,MATCH(AP85,'Daten Elementary'!$A$424:$ADO$424,0)-1))*1000000</f>
        <v>0</v>
      </c>
      <c r="ET85" s="322">
        <f t="shared" ca="1" si="81"/>
        <v>222.24641819999999</v>
      </c>
      <c r="EU85" s="322">
        <f ca="1">IF(ISERROR(OFFSET('Daten Elementary'!$A$1,MATCH(EU$5,'Daten Elementary'!$A:$A,0)-1,MATCH(AQ85,'Daten Elementary'!$A$424:$ADO$424,0)-1)),0,OFFSET('Daten Elementary'!$A$1,MATCH(EU$5,'Daten Elementary'!$A:$A,0)-1,MATCH(AQ85,'Daten Elementary'!$A$424:$ADO$424,0)-1))*1000000</f>
        <v>19.751365</v>
      </c>
      <c r="EV85" s="322">
        <f ca="1">IF(ISERROR(OFFSET('Daten Elementary'!$A$1,MATCH(EV$5,'Daten Elementary'!$A:$A,0)-1,MATCH(AR85,'Daten Elementary'!$A$424:$ADO$424,0)-1)),0,OFFSET('Daten Elementary'!$A$1,MATCH(EV$5,'Daten Elementary'!$A:$A,0)-1,MATCH(AR85,'Daten Elementary'!$A$424:$ADO$424,0)-1))*1000000</f>
        <v>204.54883000000001</v>
      </c>
      <c r="EW85" s="322">
        <f ca="1">IF(ISERROR(OFFSET('Daten Elementary'!$A$1,MATCH(EW$5,'Daten Elementary'!$A:$A,0)-1,MATCH(AS85,'Daten Elementary'!$A$424:$ADO$424,0)-1)),0,OFFSET('Daten Elementary'!$A$1,MATCH(EW$5,'Daten Elementary'!$A:$A,0)-1,MATCH(AS85,'Daten Elementary'!$A$424:$ADO$424,0)-1))*1000000</f>
        <v>34.145203000000002</v>
      </c>
      <c r="EX85" s="323">
        <f t="shared" ca="1" si="82"/>
        <v>480.69181620000001</v>
      </c>
      <c r="EY85" s="322">
        <f ca="1">IF(ISERROR(OFFSET('Daten Elementary'!$A$1,MATCH(EY$5,'Daten Elementary'!$A:$A,0)-1,MATCH($AT85,'Daten Elementary'!$A$424:$ADO$424,0)-1)),0,OFFSET('Daten Elementary'!$A$1,MATCH(EY$5,'Daten Elementary'!$A:$A,0)-1,MATCH($AT85,'Daten Elementary'!$A$424:$ADO$424,0)-1))*1000000</f>
        <v>328.46645999999998</v>
      </c>
      <c r="EZ85" s="305">
        <f t="shared" ca="1" si="83"/>
        <v>0.68332026660369838</v>
      </c>
      <c r="FA85" s="314">
        <f ca="1">IF(ISERROR(OFFSET('Daten Elementary'!$A$1,MATCH(FA$5,'Daten Elementary'!$A:$A,0)-1,MATCH(AM85,'Daten Elementary'!$A$424:$ADO$424,0)-1)),0,OFFSET('Daten Elementary'!$A$1,MATCH(FA$5,'Daten Elementary'!$A:$A,0)-1,MATCH(AM85,'Daten Elementary'!$A$424:$ADO$424,0)-1))*1000</f>
        <v>118.90067000000001</v>
      </c>
      <c r="FB85" s="314">
        <f ca="1">IF(ISERROR(OFFSET('Daten Elementary'!$A$1,MATCH(FB$5,'Daten Elementary'!$A:$A,0)-1,MATCH(AN85,'Daten Elementary'!$A$424:$ADO$424,0)-1)),0,OFFSET('Daten Elementary'!$A$1,MATCH(FB$5,'Daten Elementary'!$A:$A,0)-1,MATCH(AN85,'Daten Elementary'!$A$424:$ADO$424,0)-1))*1000</f>
        <v>0</v>
      </c>
      <c r="FC85" s="314">
        <f ca="1">IF(ISERROR(OFFSET('Daten Elementary'!$A$1,MATCH(FC$5,'Daten Elementary'!$A:$A,0)-1,MATCH(AO85,'Daten Elementary'!$A$424:$ADO$424,0)-1)),0,OFFSET('Daten Elementary'!$A$1,MATCH(FC$5,'Daten Elementary'!$A:$A,0)-1,MATCH(AO85,'Daten Elementary'!$A$424:$ADO$424,0)-1))*1000</f>
        <v>25.806903999999999</v>
      </c>
      <c r="FD85" s="314">
        <f ca="1">IF(ISERROR(OFFSET('Daten Elementary'!$A$1,MATCH(FD$5,'Daten Elementary'!$A:$A,0)-1,MATCH(AP85,'Daten Elementary'!$A$424:$ADO$424,0)-1)),0,OFFSET('Daten Elementary'!$A$1,MATCH(FD$5,'Daten Elementary'!$A:$A,0)-1,MATCH(AP85,'Daten Elementary'!$A$424:$ADO$424,0)-1))*1000</f>
        <v>0</v>
      </c>
      <c r="FE85" s="314">
        <f t="shared" ca="1" si="84"/>
        <v>144.70757399999999</v>
      </c>
      <c r="FF85" s="314">
        <f ca="1">IF(ISERROR(OFFSET('Daten Elementary'!$A$1,MATCH(FF$5,'Daten Elementary'!$A:$A,0)-1,MATCH(AQ85,'Daten Elementary'!$A$424:$ADO$424,0)-1)),0,OFFSET('Daten Elementary'!$A$1,MATCH(FF$5,'Daten Elementary'!$A:$A,0)-1,MATCH(AQ85,'Daten Elementary'!$A$424:$ADO$424,0)-1))*1000</f>
        <v>5.7711579999999998</v>
      </c>
      <c r="FG85" s="314">
        <f ca="1">IF(ISERROR(OFFSET('Daten Elementary'!$A$1,MATCH(FG$5,'Daten Elementary'!$A:$A,0)-1,MATCH(AR85,'Daten Elementary'!$A$424:$ADO$424,0)-1)),0,OFFSET('Daten Elementary'!$A$1,MATCH(FG$5,'Daten Elementary'!$A:$A,0)-1,MATCH(AR85,'Daten Elementary'!$A$424:$ADO$424,0)-1))*1000</f>
        <v>54.344138999999998</v>
      </c>
      <c r="FH85" s="314">
        <f ca="1">IF(ISERROR(OFFSET('Daten Elementary'!$A$1,MATCH(FH$5,'Daten Elementary'!$A:$A,0)-1,MATCH(AS85,'Daten Elementary'!$A$424:$ADO$424,0)-1)),0,OFFSET('Daten Elementary'!$A$1,MATCH(FH$5,'Daten Elementary'!$A:$A,0)-1,MATCH(AS85,'Daten Elementary'!$A$424:$ADO$424,0)-1))*1000</f>
        <v>12.916036999999999</v>
      </c>
      <c r="FI85" s="315">
        <f t="shared" ca="1" si="85"/>
        <v>217.73890799999995</v>
      </c>
      <c r="FJ85" s="314">
        <f ca="1">IF(ISERROR(OFFSET('Daten Elementary'!$A$1,MATCH(FJ$5,'Daten Elementary'!$A:$A,0)-1,MATCH($AT85,'Daten Elementary'!$A$424:$ADO$424,0)-1)),0,OFFSET('Daten Elementary'!$A$1,MATCH(FJ$5,'Daten Elementary'!$A:$A,0)-1,MATCH($AT85,'Daten Elementary'!$A$424:$ADO$424,0)-1))*1000</f>
        <v>171.72403</v>
      </c>
      <c r="FK85" s="305">
        <f t="shared" ca="1" si="86"/>
        <v>0.78866947380851216</v>
      </c>
      <c r="FL85" s="314">
        <f ca="1">IF(ISERROR(OFFSET('Daten Elementary'!$A$1,MATCH(FL$5,'Daten Elementary'!$A:$A,0)-1,MATCH(AM85,'Daten Elementary'!$A$424:$ADO$424,0)-1)),0,OFFSET('Daten Elementary'!$A$1,MATCH(FL$5,'Daten Elementary'!$A:$A,0)-1,MATCH(AM85,'Daten Elementary'!$A$424:$ADO$424,0)-1))</f>
        <v>0</v>
      </c>
      <c r="FM85" s="314">
        <f ca="1">IF(ISERROR(OFFSET('Daten Elementary'!$A$1,MATCH(FM$5,'Daten Elementary'!$A:$A,0)-1,MATCH(AN85,'Daten Elementary'!$A$424:$ADO$424,0)-1)),0,OFFSET('Daten Elementary'!$A$1,MATCH(FM$5,'Daten Elementary'!$A:$A,0)-1,MATCH(AN85,'Daten Elementary'!$A$424:$ADO$424,0)-1))</f>
        <v>0</v>
      </c>
      <c r="FN85" s="314">
        <f ca="1">IF(ISERROR(OFFSET('Daten Elementary'!$A$1,MATCH(FN$5,'Daten Elementary'!$A:$A,0)-1,MATCH(AO85,'Daten Elementary'!$A$424:$ADO$424,0)-1)),0,OFFSET('Daten Elementary'!$A$1,MATCH(FN$5,'Daten Elementary'!$A:$A,0)-1,MATCH(AO85,'Daten Elementary'!$A$424:$ADO$424,0)-1))</f>
        <v>0</v>
      </c>
      <c r="FO85" s="314">
        <f ca="1">IF(ISERROR(OFFSET('Daten Elementary'!$A$1,MATCH(FO$5,'Daten Elementary'!$A:$A,0)-1,MATCH(AP85,'Daten Elementary'!$A$424:$ADO$424,0)-1)),0,OFFSET('Daten Elementary'!$A$1,MATCH(FO$5,'Daten Elementary'!$A:$A,0)-1,MATCH(AP85,'Daten Elementary'!$A$424:$ADO$424,0)-1))</f>
        <v>0</v>
      </c>
      <c r="FP85" s="314">
        <f t="shared" ca="1" si="87"/>
        <v>0</v>
      </c>
      <c r="FQ85" s="314">
        <f ca="1">IF(ISERROR(OFFSET('Daten Elementary'!$A$1,MATCH(FQ$5,'Daten Elementary'!$A:$A,0)-1,MATCH(AQ85,'Daten Elementary'!$A$424:$ADO$424,0)-1)),0,OFFSET('Daten Elementary'!$A$1,MATCH(FQ$5,'Daten Elementary'!$A:$A,0)-1,MATCH(AQ85,'Daten Elementary'!$A$424:$ADO$424,0)-1))</f>
        <v>0</v>
      </c>
      <c r="FR85" s="314">
        <f ca="1">IF(ISERROR(OFFSET('Daten Elementary'!$A$1,MATCH(FR$5,'Daten Elementary'!$A:$A,0)-1,MATCH(AR85,'Daten Elementary'!$A$424:$ADO$424,0)-1)),0,OFFSET('Daten Elementary'!$A$1,MATCH(FR$5,'Daten Elementary'!$A:$A,0)-1,MATCH(AR85,'Daten Elementary'!$A$424:$ADO$424,0)-1))</f>
        <v>0</v>
      </c>
      <c r="FS85" s="314">
        <f ca="1">IF(ISERROR(OFFSET('Daten Elementary'!$A$1,MATCH(FS$5,'Daten Elementary'!$A:$A,0)-1,MATCH(AS85,'Daten Elementary'!$A$424:$ADO$424,0)-1)),0,OFFSET('Daten Elementary'!$A$1,MATCH(FS$5,'Daten Elementary'!$A:$A,0)-1,MATCH(AS85,'Daten Elementary'!$A$424:$ADO$424,0)-1))</f>
        <v>0</v>
      </c>
      <c r="FT85" s="315">
        <f t="shared" ca="1" si="88"/>
        <v>0</v>
      </c>
      <c r="FU85" s="314">
        <f ca="1">IF(ISERROR(OFFSET('Daten Elementary'!$A$1,MATCH(FU$5,'Daten Elementary'!$A:$A,0)-1,MATCH($AT85,'Daten Elementary'!$A$424:$ADO$424,0)-1)),0,OFFSET('Daten Elementary'!$A$1,MATCH(FU$5,'Daten Elementary'!$A:$A,0)-1,MATCH($AT85,'Daten Elementary'!$A$424:$ADO$424,0)-1))</f>
        <v>0</v>
      </c>
      <c r="FV85" s="305">
        <f t="shared" ca="1" si="89"/>
        <v>0</v>
      </c>
      <c r="FW85" s="324"/>
      <c r="FX85" s="231" t="str">
        <f t="shared" si="90"/>
        <v>Personenwagen, Ethanol (5%)</v>
      </c>
      <c r="FY85" s="231" t="str">
        <f t="shared" si="55"/>
        <v>Personenwagen</v>
      </c>
      <c r="FZ85" s="231" t="str">
        <f t="shared" si="56"/>
        <v>, Ethanol (5%)</v>
      </c>
      <c r="GA85" s="231" t="str">
        <f t="shared" si="57"/>
        <v/>
      </c>
      <c r="GB85" s="231"/>
    </row>
    <row r="86" spans="1:184" ht="16.5" hidden="1" customHeight="1" outlineLevel="1">
      <c r="A86" s="378"/>
      <c r="B86" s="365"/>
      <c r="C86" s="359" t="s">
        <v>385</v>
      </c>
      <c r="D86" s="379" t="s">
        <v>117</v>
      </c>
      <c r="E86" s="356" t="s">
        <v>26</v>
      </c>
      <c r="F86" s="102">
        <v>1.6</v>
      </c>
      <c r="G86" s="33">
        <v>5</v>
      </c>
      <c r="H86" s="91">
        <f t="shared" si="91"/>
        <v>0.32</v>
      </c>
      <c r="I86" s="99">
        <v>8.08</v>
      </c>
      <c r="J86" s="189"/>
      <c r="K86" s="100">
        <v>1380</v>
      </c>
      <c r="L86" s="86"/>
      <c r="M86" s="86"/>
      <c r="N86" s="38" t="s">
        <v>99</v>
      </c>
      <c r="O86" s="6">
        <f ca="1">(IF(ISERROR(INDEX(INDIRECT($D$268),MATCH($AM86,$AM$4:$AM$275,0),MATCH(O$304,INDIRECT($E$268),0))*$I86/$AD86),0,INDEX(INDIRECT($D$268),MATCH($AM86,$AM$4:$AM$275,0),MATCH(O$304,INDIRECT($E$268),0))*$I86/$AD86)+IF(ISERROR(INDEX(INDIRECT($D$268),MATCH($AN86,$AN$4:$AN$275,0),MATCH(O$305,INDIRECT($E$268),0))*$J86/$AE86),0,INDEX(INDIRECT($D$268),MATCH($AN86,$AN$4:$AN$275,0),MATCH(O$305,INDIRECT($E$268),0))*$J86/$AE86))*$AC86/$F86</f>
        <v>115.84300915841192</v>
      </c>
      <c r="P86" s="6">
        <f ca="1">(IF(ISERROR(INDEX(INDIRECT($D$268),MATCH($AO86,$AO$4:$AO$275,0),MATCH(P$304,INDIRECT($E$268),0))*$I86/$AD86),0,INDEX(INDIRECT($D$268),MATCH($AO86,$AO$4:$AO$275,0),MATCH(P$304,INDIRECT($E$268),0))*$I86/$AD86)+IF(ISERROR(INDEX(INDIRECT($D$268),MATCH($AP86,$AP$4:$AP$275,0),MATCH(P$305,INDIRECT($E$268),0))*$J86/$AE86),0,INDEX(INDIRECT($D$268),MATCH($AP86,$AP$4:$AP$275,0),MATCH(P$305,INDIRECT($E$268),0))*$J86/$AE86))*$AC86/$F86</f>
        <v>36.655215008029508</v>
      </c>
      <c r="Q86" s="6">
        <f ca="1">INDEX(INDIRECT($D$268),MATCH($AQ86,$AQ$4:$AQ$284,0),MATCH(Q$4,INDIRECT($E$268),0))*$K86/$F86/$AF86</f>
        <v>3.4661417414062496</v>
      </c>
      <c r="R86" s="6">
        <f ca="1">INDEX(INDIRECT($D$268),MATCH($AR86,$AR$4:$AR$284,0),MATCH(R$4,INDIRECT($E$268),0))*$K86/$F86/$AF86</f>
        <v>32.685303234374999</v>
      </c>
      <c r="S86" s="6">
        <f ca="1">INDEX(INDIRECT($D$268),MATCH($AS86,$AS$4:$AS$284,0),MATCH(S$4,INDIRECT($E$268),0))*$K86/$F86/$AF86</f>
        <v>7.7403655546874992</v>
      </c>
      <c r="T86" s="7">
        <f t="shared" ref="T86:T129" ca="1" si="93">S86+R86+Q86+P86+O86</f>
        <v>196.39003469691016</v>
      </c>
      <c r="U86" s="6">
        <f>IF($B$268=6,(IF(OR(AJ86="Benzin",AJ86="Diesel"),$AK86*INDEX('DIN EN 16258'!$I:$I,MATCH('mobitool-Faktoren v2.0'!$AI86,'DIN EN 16258'!$A:$A,0))*$I86/$AD86+$AL86*INDEX('DIN EN 16258'!$I:$I,MATCH('mobitool-Faktoren v2.0'!$AJ86,'DIN EN 16258'!$A:$A,0))*$I86/$AD86,IF(ISERROR($AK86*INDEX('DIN EN 16258'!$I:$I,MATCH('mobitool-Faktoren v2.0'!$AI86,'DIN EN 16258'!$A:$A,0))*$I86/$AD86),0,$AK86*INDEX('DIN EN 16258'!$I:$I,MATCH('mobitool-Faktoren v2.0'!$AI86,'DIN EN 16258'!$A:$A,0))*$I86/$AD86)+IF(ISERROR($AL86*INDEX('DIN EN 16258'!$I:$I,MATCH('mobitool-Faktoren v2.0'!$AJ86,'DIN EN 16258'!$A:$A,0))*$J86/$AE86),0,$AL86*INDEX('DIN EN 16258'!$I:$I,MATCH('mobitool-Faktoren v2.0'!$AJ86,'DIN EN 16258'!$A:$A,0))*$J86/$AE86)))*1000,
IF($B$268=1,(IF(OR(AJ86="Benzin",AJ86="Diesel"),$AK86*INDEX('DIN EN 16258'!$D:$D,MATCH('mobitool-Faktoren v2.0'!$AI86,'DIN EN 16258'!$A:$A,0))*$I86/$AD86+$AL86*INDEX('DIN EN 16258'!$D:$D,MATCH('mobitool-Faktoren v2.0'!$AJ86,'DIN EN 16258'!$A:$A,0))*$I86/$AD86,IF(ISERROR($AK86*INDEX('DIN EN 16258'!$D:$D,MATCH('mobitool-Faktoren v2.0'!$AI86,'DIN EN 16258'!$A:$A,0))*$I86/$AD86),0,$AK86*INDEX('DIN EN 16258'!$D:$D,MATCH('mobitool-Faktoren v2.0'!$AI86,'DIN EN 16258'!$A:$A,0))*$I86/$AD86)+IF(ISERROR($AL86*INDEX('DIN EN 16258'!$D:$D,MATCH('mobitool-Faktoren v2.0'!$AJ86,'DIN EN 16258'!$A:$A,0))*$J86/$AE86),0,$AL86*INDEX('DIN EN 16258'!$D:$D,MATCH('mobitool-Faktoren v2.0'!$AJ86,'DIN EN 16258'!$A:$A,0))*$J86/$AE86))),0))*$AC86/$F86</f>
        <v>103.02166875</v>
      </c>
      <c r="V86" s="6">
        <f>IF($B$268=6,(IF(OR(AJ86="Benzin",AJ86="Diesel"),$AK86*INDEX('DIN EN 16258'!$L:$L,MATCH('mobitool-Faktoren v2.0'!$AI86,'DIN EN 16258'!$A:$A,0))*$I86/$AD86+$AL86*INDEX('DIN EN 16258'!$L:$L,MATCH('mobitool-Faktoren v2.0'!$AJ86,'DIN EN 16258'!$A:$A,0))*$I86/$AD86,IF(ISERROR($AK86*INDEX('DIN EN 16258'!$L:$L,MATCH('mobitool-Faktoren v2.0'!$AI86,'DIN EN 16258'!$A:$A,0))*$I86/$AD86),0,$AK86*INDEX('DIN EN 16258'!$L:$L,MATCH('mobitool-Faktoren v2.0'!$AI86,'DIN EN 16258'!$A:$A,0))*$I86/$AD86)+IF(ISERROR($AL86*INDEX('DIN EN 16258'!$L:$L,MATCH('mobitool-Faktoren v2.0'!$AJ86,'DIN EN 16258'!$A:$A,0))*$J86/$AE86),0,$AL86*INDEX('DIN EN 16258'!$L:$L,MATCH('mobitool-Faktoren v2.0'!$AJ86,'DIN EN 16258'!$A:$A,0))*$J86/$AE86)))*1000,
IF($B$268=1,(IF(OR(AJ86="Benzin",AJ86="Diesel"),$AK86*INDEX('DIN EN 16258'!$F:$F,MATCH('mobitool-Faktoren v2.0'!$AI86,'DIN EN 16258'!$A:$A,0))*$I86/$AD86+$AL86*INDEX('DIN EN 16258'!$F:$F,MATCH('mobitool-Faktoren v2.0'!$AJ86,'DIN EN 16258'!$A:$A,0))*$I86/$AD86,IF(ISERROR($AK86*INDEX('DIN EN 16258'!$F:$F,MATCH('mobitool-Faktoren v2.0'!$AI86,'DIN EN 16258'!$A:$A,0))*$I86/$AD86),0,$AK86*INDEX('DIN EN 16258'!$F:$F,MATCH('mobitool-Faktoren v2.0'!$AI86,'DIN EN 16258'!$A:$A,0))*$I86/$AD86)+IF(ISERROR($AL86*INDEX('DIN EN 16258'!$F:$F,MATCH('mobitool-Faktoren v2.0'!$AJ86,'DIN EN 16258'!$A:$A,0))*$J86/$AE86),0,$AL86*INDEX('DIN EN 16258'!$F:$F,MATCH('mobitool-Faktoren v2.0'!$AJ86,'DIN EN 16258'!$A:$A,0))*$J86/$AE86))),0))*$AC86/$F86</f>
        <v>132.07906249999999</v>
      </c>
      <c r="W86" s="6" t="s">
        <v>892</v>
      </c>
      <c r="X86" s="39" t="s">
        <v>162</v>
      </c>
      <c r="Y86" s="336">
        <v>3</v>
      </c>
      <c r="Z86" s="336">
        <v>25</v>
      </c>
      <c r="AA86" s="337">
        <v>500</v>
      </c>
      <c r="AB86" s="299">
        <v>3500</v>
      </c>
      <c r="AC86" s="300">
        <f>AC30</f>
        <v>1.5900020670026871</v>
      </c>
      <c r="AD86" s="298">
        <f>AD30</f>
        <v>8.08</v>
      </c>
      <c r="AE86" s="298"/>
      <c r="AF86" s="299">
        <f>AF30</f>
        <v>1600</v>
      </c>
      <c r="AG86" s="299"/>
      <c r="AH86" s="299"/>
      <c r="AI86" s="301" t="s">
        <v>609</v>
      </c>
      <c r="AJ86" s="301"/>
      <c r="AK86" s="329">
        <f>0.060379/AC86</f>
        <v>3.7974164470000002E-2</v>
      </c>
      <c r="AL86" s="329"/>
      <c r="AM86" s="202" t="s">
        <v>327</v>
      </c>
      <c r="AN86" s="202" t="s">
        <v>81</v>
      </c>
      <c r="AO86" s="202" t="s">
        <v>328</v>
      </c>
      <c r="AP86" s="202" t="s">
        <v>81</v>
      </c>
      <c r="AQ86" s="330" t="s">
        <v>976</v>
      </c>
      <c r="AR86" s="330" t="s">
        <v>977</v>
      </c>
      <c r="AS86" s="330" t="s">
        <v>978</v>
      </c>
      <c r="AT86" s="202" t="s">
        <v>329</v>
      </c>
      <c r="AU86" s="303">
        <f ca="1">IF(ISERROR(OFFSET('Daten KEA'!$A$1,MATCH(AU$5,'Daten KEA'!$A:$A,0)-1,MATCH(AM86,'Daten KEA'!$A$424:$ADO$424,0)-1)),0,OFFSET('Daten KEA'!$A$1,MATCH(AU$5,'Daten KEA'!$A:$A,0)-1,MATCH(AM86,'Daten KEA'!$A$424:$ADO$424,0)-1))+IF(ISERROR(AK86*INDEX('Energiefaktoren Ecoinvent'!$D:$D,MATCH('mobitool-Faktoren v2.0'!AI86,'Energiefaktoren Ecoinvent'!$A:$A,0))),0,AK86*INDEX('Energiefaktoren Ecoinvent'!$D:$D,MATCH('mobitool-Faktoren v2.0'!AI86,'Energiefaktoren Ecoinvent'!$A:$A,0)))+IF(OR(AJ86="Benzin",AJ86="Diesel"),IF(ISERROR(OFFSET('Daten KEA'!$A$1,MATCH(AV$5,'Daten KEA'!$A:$A,0)-1,MATCH(AN86,'Daten KEA'!$A$424:$ADO$424,0)-1)),0,OFFSET('Daten KEA'!$A$1,MATCH(AV$5,'Daten KEA'!$A:$A,0)-1,MATCH(AN86,'Daten KEA'!$A$424:$ADO$424,0)-1))+IF(ISERROR(AL86*INDEX('Energiefaktoren Ecoinvent'!$D:$D,MATCH('mobitool-Faktoren v2.0'!AJ86,'Energiefaktoren Ecoinvent'!$A:$A,0))),0,AL86*INDEX('Energiefaktoren Ecoinvent'!$D:$D,MATCH('mobitool-Faktoren v2.0'!AJ86,'Energiefaktoren Ecoinvent'!$A:$A,0))),0)</f>
        <v>1.576416804455</v>
      </c>
      <c r="AV86" s="303">
        <f ca="1">IF(OR(AJ86="Benzin",AJ86="Diesel"),0,IF(ISERROR(OFFSET('Daten KEA'!$A$1,MATCH(AV$5,'Daten KEA'!$A:$A,0)-1,MATCH(AN86,'Daten KEA'!$A$424:$ADO$424,0)-1)),0,OFFSET('Daten KEA'!$A$1,MATCH(AV$5,'Daten KEA'!$A:$A,0)-1,MATCH(AN86,'Daten KEA'!$A$424:$ADO$424,0)-1))+IF(ISERROR(AL86*INDEX('Energiefaktoren Ecoinvent'!$D:$D,MATCH('mobitool-Faktoren v2.0'!AJ86,'Energiefaktoren Ecoinvent'!$A:$A,0))),0,AL86*INDEX('Energiefaktoren Ecoinvent'!$D:$D,MATCH('mobitool-Faktoren v2.0'!AJ86,'Energiefaktoren Ecoinvent'!$A:$A,0))))</f>
        <v>0</v>
      </c>
      <c r="AW86" s="303">
        <f ca="1">IF(ISERROR(OFFSET('Daten KEA'!$A$1,MATCH(AW$5,'Daten KEA'!$A:$A,0)-1,MATCH(AO86,'Daten KEA'!$A$424:$ADO$424,0)-1)),0,OFFSET('Daten KEA'!$A$1,MATCH(AW$5,'Daten KEA'!$A:$A,0)-1,MATCH(AO86,'Daten KEA'!$A$424:$ADO$424,0)-1))-IF(ISERROR(AK86*INDEX('Energiefaktoren Ecoinvent'!$D:$D,MATCH('mobitool-Faktoren v2.0'!AI86,'Energiefaktoren Ecoinvent'!$A:$A,0))),0,AK86*INDEX('Energiefaktoren Ecoinvent'!$D:$D,MATCH('mobitool-Faktoren v2.0'!AI86,'Energiefaktoren Ecoinvent'!$A:$A,0)))+IF(OR(AJ86="Benzin",AJ86="Diesel"),IF(ISERROR(OFFSET('Daten KEA'!$A$1,MATCH(AX$5,'Daten KEA'!$A:$A,0)-1,MATCH(AP86,'Daten KEA'!$A$424:$ADO$424,0)-1)),0,OFFSET('Daten KEA'!$A$1,MATCH(AX$5,'Daten KEA'!$A:$A,0)-1,MATCH(AP86,'Daten KEA'!$A$424:$ADO$424,0)-1))-IF(ISERROR(AL86*INDEX('Energiefaktoren Ecoinvent'!$D:$D,MATCH('mobitool-Faktoren v2.0'!AJ86,'Energiefaktoren Ecoinvent'!$A:$A,0))),0,AL86*INDEX('Energiefaktoren Ecoinvent'!$D:$D,MATCH('mobitool-Faktoren v2.0'!AJ86,'Energiefaktoren Ecoinvent'!$A:$A,0))),0)</f>
        <v>0.69653687449500001</v>
      </c>
      <c r="AX86" s="303">
        <f ca="1">IF(OR(AJ86="Benzin",AJ86="Diesel"),0,IF(ISERROR(OFFSET('Daten KEA'!$A$1,MATCH(AX$5,'Daten KEA'!$A:$A,0)-1,MATCH(AP86,'Daten KEA'!$A$424:$ADO$424,0)-1)),0,OFFSET('Daten KEA'!$A$1,MATCH(AX$5,'Daten KEA'!$A:$A,0)-1,MATCH(AP86,'Daten KEA'!$A$424:$ADO$424,0)-1))-IF(ISERROR(AL86*INDEX('Energiefaktoren Ecoinvent'!$D:$D,MATCH('mobitool-Faktoren v2.0'!AJ86,'Energiefaktoren Ecoinvent'!$A:$A,0))),0,AL86*INDEX('Energiefaktoren Ecoinvent'!$D:$D,MATCH('mobitool-Faktoren v2.0'!AJ86,'Energiefaktoren Ecoinvent'!$A:$A,0))))</f>
        <v>0</v>
      </c>
      <c r="AY86" s="303">
        <f t="shared" ca="1" si="58"/>
        <v>2.27295367895</v>
      </c>
      <c r="AZ86" s="303">
        <f ca="1">IF(ISERROR(OFFSET('Daten KEA'!$A$1,MATCH(AZ$5,'Daten KEA'!$A:$A,0)-1,MATCH(AQ86,'Daten KEA'!$A$424:$ADO$424,0)-1)),0,OFFSET('Daten KEA'!$A$1,MATCH(AZ$5,'Daten KEA'!$A:$A,0)-1,MATCH(AQ86,'Daten KEA'!$A$424:$ADO$424,0)-1))</f>
        <v>0.18482304999999999</v>
      </c>
      <c r="BA86" s="303">
        <f ca="1">IF(ISERROR(OFFSET('Daten KEA'!$A$1,MATCH(BA$5,'Daten KEA'!$A:$A,0)-1,MATCH(AR86,'Daten KEA'!$A$424:$ADO$424,0)-1)),0,OFFSET('Daten KEA'!$A$1,MATCH(BA$5,'Daten KEA'!$A:$A,0)-1,MATCH(AR86,'Daten KEA'!$A$424:$ADO$424,0)-1))</f>
        <v>1.0023063000000001</v>
      </c>
      <c r="BB86" s="303">
        <f ca="1">IF(ISERROR(OFFSET('Daten KEA'!$A$1,MATCH(BB$5,'Daten KEA'!$A:$A,0)-1,MATCH(AS86,'Daten KEA'!$A$424:$ADO$424,0)-1)),0,OFFSET('Daten KEA'!$A$1,MATCH(BB$5,'Daten KEA'!$A:$A,0)-1,MATCH(AS86,'Daten KEA'!$A$424:$ADO$424,0)-1))</f>
        <v>0.84415227999999998</v>
      </c>
      <c r="BC86" s="304">
        <f t="shared" ca="1" si="46"/>
        <v>4.3042353089500001</v>
      </c>
      <c r="BD86" s="303">
        <f ca="1">IF(ISERROR(OFFSET('Daten KEA'!$A$1,MATCH(BD$5,'Daten KEA'!$A:$A,0)-1,MATCH(AT86,'Daten KEA'!$A$424:$ADO$424,0)-1)),0,OFFSET('Daten KEA'!$A$1,MATCH(BD$5,'Daten KEA'!$A:$A,0)-1,MATCH(AT86,'Daten KEA'!$A$424:$ADO$424,0)-1))</f>
        <v>3.2217658999999998</v>
      </c>
      <c r="BE86" s="305">
        <f t="shared" ca="1" si="59"/>
        <v>0.74851063400293882</v>
      </c>
      <c r="BF86" s="306">
        <f ca="1">IF(ISERROR(OFFSET('Daten KEA'!$A$1,MATCH(BF$5,'Daten KEA'!$A:$A,0)-1,MATCH(AM86,'Daten KEA'!$A$424:$ADO$424,0)-1)),0,OFFSET('Daten KEA'!$A$1,MATCH(BF$5,'Daten KEA'!$A:$A,0)-1,MATCH(AM86,'Daten KEA'!$A$424:$ADO$424,0)-1))+IF(ISERROR($AK86*INDEX('Energiefaktoren Ecoinvent'!$H:$H,MATCH('mobitool-Faktoren v2.0'!$AI86,'Energiefaktoren Ecoinvent'!$A:$A,0))),0,$AK86*INDEX('Energiefaktoren Ecoinvent'!$H:$H,MATCH('mobitool-Faktoren v2.0'!$AI86,'Energiefaktoren Ecoinvent'!$A:$A,0)))+IF(OR(AJ86="Benzin",AJ86="Diesel"),IF(ISERROR(OFFSET('Daten KEA'!$A$1,MATCH(BG$5,'Daten KEA'!$A:$A,0)-1,MATCH(AN86,'Daten KEA'!$A$424:$ADO$424,0)-1)),0,OFFSET('Daten KEA'!$A$1,MATCH(BG$5,'Daten KEA'!$A:$A,0)-1,MATCH(AN86,'Daten KEA'!$A$424:$ADO$424,0)-1))+IF(ISERROR($AL86*INDEX('Energiefaktoren Ecoinvent'!$H:$H,MATCH('mobitool-Faktoren v2.0'!$AJ86,'Energiefaktoren Ecoinvent'!$A:$A,0))),0,$AL86*INDEX('Energiefaktoren Ecoinvent'!$H:$H,MATCH('mobitool-Faktoren v2.0'!$AJ86,'Energiefaktoren Ecoinvent'!$A:$A,0))),0)</f>
        <v>1.3722872054392672</v>
      </c>
      <c r="BG86" s="306">
        <f ca="1">IF(OR(AJ86="Benzin",AJ86="Diesel"),0,IF(ISERROR(OFFSET('Daten KEA'!$A$1,MATCH(BG$5,'Daten KEA'!$A:$A,0)-1,MATCH(AN86,'Daten KEA'!$A$424:$ADO$424,0)-1)),0,OFFSET('Daten KEA'!$A$1,MATCH(BG$5,'Daten KEA'!$A:$A,0)-1,MATCH(AN86,'Daten KEA'!$A$424:$ADO$424,0)-1))+IF(ISERROR($AL86*INDEX('Energiefaktoren Ecoinvent'!$H:$H,MATCH('mobitool-Faktoren v2.0'!$AJ86,'Energiefaktoren Ecoinvent'!$A:$A,0))),0,$AL86*INDEX('Energiefaktoren Ecoinvent'!$H:$H,MATCH('mobitool-Faktoren v2.0'!$AJ86,'Energiefaktoren Ecoinvent'!$A:$A,0))))</f>
        <v>0</v>
      </c>
      <c r="BH86" s="306">
        <f ca="1">IF(ISERROR(OFFSET('Daten KEA'!$A$1,MATCH(BH$5,'Daten KEA'!$A:$A,0)-1,MATCH(AO86,'Daten KEA'!$A$424:$ADO$424,0)-1)),0,OFFSET('Daten KEA'!$A$1,MATCH(BH$5,'Daten KEA'!$A:$A,0)-1,MATCH(AO86,'Daten KEA'!$A$424:$ADO$424,0)-1))-IF(ISERROR($AK86*INDEX('Energiefaktoren Ecoinvent'!$H:$H,MATCH('mobitool-Faktoren v2.0'!$AI86,'Energiefaktoren Ecoinvent'!$A:$A,0))),0,$AK86*INDEX('Energiefaktoren Ecoinvent'!$H:$H,MATCH('mobitool-Faktoren v2.0'!$AI86,'Energiefaktoren Ecoinvent'!$A:$A,0)))+IF(OR(AJ86="Benzin",AJ86="Diesel"),IF(ISERROR(OFFSET('Daten KEA'!$A$1,MATCH(BI$5,'Daten KEA'!$A:$A,0)-1,MATCH(AP86,'Daten KEA'!$A$424:$ADO$424,0)-1)),0,OFFSET('Daten KEA'!$A$1,MATCH(BI$5,'Daten KEA'!$A:$A,0)-1,MATCH(AP86,'Daten KEA'!$A$424:$ADO$424,0)-1))-IF(ISERROR($AL86*INDEX('Energiefaktoren Ecoinvent'!$H:$H,MATCH('mobitool-Faktoren v2.0'!$AJ86,'Energiefaktoren Ecoinvent'!$A:$A,0))),0,$AL86*INDEX('Energiefaktoren Ecoinvent'!$H:$H,MATCH('mobitool-Faktoren v2.0'!$AJ86,'Energiefaktoren Ecoinvent'!$A:$A,0))),0)</f>
        <v>0.76468991372125017</v>
      </c>
      <c r="BI86" s="306">
        <f ca="1">IF(OR(AJ86="Benzin",AJ86="Diesel"),0,IF(ISERROR(OFFSET('Daten KEA'!$A$1,MATCH(BI$5,'Daten KEA'!$A:$A,0)-1,MATCH(AP86,'Daten KEA'!$A$424:$ADO$424,0)-1)),0,OFFSET('Daten KEA'!$A$1,MATCH(BI$5,'Daten KEA'!$A:$A,0)-1,MATCH(AP86,'Daten KEA'!$A$424:$ADO$424,0)-1))-IF(ISERROR($AL86*INDEX('Energiefaktoren Ecoinvent'!$H:$H,MATCH('mobitool-Faktoren v2.0'!$AJ86,'Energiefaktoren Ecoinvent'!$A:$A,0))),0,$AL86*INDEX('Energiefaktoren Ecoinvent'!$H:$H,MATCH('mobitool-Faktoren v2.0'!$AJ86,'Energiefaktoren Ecoinvent'!$A:$A,0))))</f>
        <v>0</v>
      </c>
      <c r="BJ86" s="306">
        <f t="shared" ca="1" si="92"/>
        <v>2.1369771191605174</v>
      </c>
      <c r="BK86" s="306">
        <f ca="1">IF(ISERROR(OFFSET('Daten KEA'!$A$1,MATCH(BK$5,'Daten KEA'!$A:$A,0)-1,MATCH(AQ86,'Daten KEA'!$A$424:$ADO$424,0)-1)),0,OFFSET('Daten KEA'!$A$1,MATCH(BK$5,'Daten KEA'!$A:$A,0)-1,MATCH(AQ86,'Daten KEA'!$A$424:$ADO$424,0)-1))</f>
        <v>0.17631837758306998</v>
      </c>
      <c r="BL86" s="306">
        <f ca="1">IF(ISERROR(OFFSET('Daten KEA'!$A$1,MATCH(BL$5,'Daten KEA'!$A:$A,0)-1,MATCH(AR86,'Daten KEA'!$A$424:$ADO$424,0)-1)),0,OFFSET('Daten KEA'!$A$1,MATCH(BL$5,'Daten KEA'!$A:$A,0)-1,MATCH(AR86,'Daten KEA'!$A$424:$ADO$424,0)-1))</f>
        <v>0.91292618585179997</v>
      </c>
      <c r="BM86" s="306">
        <f ca="1">IF(ISERROR(OFFSET('Daten KEA'!$A$1,MATCH(BM$5,'Daten KEA'!$A:$A,0)-1,MATCH(AS86,'Daten KEA'!$A$424:$ADO$424,0)-1)),0,OFFSET('Daten KEA'!$A$1,MATCH(BM$5,'Daten KEA'!$A:$A,0)-1,MATCH(AS86,'Daten KEA'!$A$424:$ADO$424,0)-1))</f>
        <v>0.74347970396926988</v>
      </c>
      <c r="BN86" s="307">
        <f t="shared" ca="1" si="43"/>
        <v>3.9697013865646569</v>
      </c>
      <c r="BO86" s="306">
        <f ca="1">IF(ISERROR(OFFSET('Daten KEA'!$A$1,MATCH(BO$5,'Daten KEA'!$A:$A,0)-1,MATCH(AT86,'Daten KEA'!$A$424:$ADO$424,0)-1)),0,OFFSET('Daten KEA'!$A$1,MATCH(BO$5,'Daten KEA'!$A:$A,0)-1,MATCH(AT86,'Daten KEA'!$A$424:$ADO$424,0)-1))</f>
        <v>2.9968109725500001</v>
      </c>
      <c r="BP86" s="305">
        <f t="shared" ca="1" si="60"/>
        <v>0.75492100808706242</v>
      </c>
      <c r="BQ86" s="308">
        <f ca="1">IF(ISERROR(OFFSET('Daten GWP'!$A$1,MATCH(BQ$5,'Daten GWP'!$A:$A,0)-1,MATCH(AM86,'Daten GWP'!$A$424:$ADO$424,0)-1)),0,OFFSET('Daten GWP'!$A$1,MATCH(BQ$5,'Daten GWP'!$A:$A,0)-1,MATCH(AM86,'Daten GWP'!$A$424:$ADO$424,0)-1))*1000</f>
        <v>116.57143000000001</v>
      </c>
      <c r="BR86" s="308">
        <f ca="1">IF(ISERROR(OFFSET('Daten GWP'!$A$1,MATCH(BR$5,'Daten GWP'!$A:$A,0)-1,MATCH(AN86,'Daten GWP'!$A$424:$ADO$424,0)-1)),0,OFFSET('Daten GWP'!$A$1,MATCH(BR$5,'Daten GWP'!$A:$A,0)-1,MATCH(AN86,'Daten GWP'!$A$424:$ADO$424,0)-1))*1000</f>
        <v>0</v>
      </c>
      <c r="BS86" s="308">
        <f ca="1">IF(ISERROR(OFFSET('Daten GWP'!$A$1,MATCH(BS$5,'Daten GWP'!$A:$A,0)-1,MATCH(AO86,'Daten GWP'!$A$424:$ADO$424,0)-1)),0,OFFSET('Daten GWP'!$A$1,MATCH(BS$5,'Daten GWP'!$A:$A,0)-1,MATCH(AO86,'Daten GWP'!$A$424:$ADO$424,0)-1))*1000</f>
        <v>36.885702999999999</v>
      </c>
      <c r="BT86" s="308">
        <f ca="1">IF(ISERROR(OFFSET('Daten GWP'!$A$1,MATCH(BT$5,'Daten GWP'!$A:$A,0)-1,MATCH(AP86,'Daten GWP'!$A$424:$ADO$424,0)-1)),0,OFFSET('Daten GWP'!$A$1,MATCH(BT$5,'Daten GWP'!$A:$A,0)-1,MATCH(AP86,'Daten GWP'!$A$424:$ADO$424,0)-1))*1000</f>
        <v>0</v>
      </c>
      <c r="BU86" s="308">
        <f t="shared" ca="1" si="61"/>
        <v>153.457133</v>
      </c>
      <c r="BV86" s="308">
        <f ca="1">IF(ISERROR(OFFSET('Daten GWP'!$A$1,MATCH(BV$5,'Daten GWP'!$A:$A,0)-1,MATCH(AQ86,'Daten GWP'!$A$424:$ADO$424,0)-1)),0,OFFSET('Daten GWP'!$A$1,MATCH(BV$5,'Daten GWP'!$A:$A,0)-1,MATCH(AQ86,'Daten GWP'!$A$424:$ADO$424,0)-1))*1000</f>
        <v>6.4299441000000002</v>
      </c>
      <c r="BW86" s="308">
        <f ca="1">IF(ISERROR(OFFSET('Daten GWP'!$A$1,MATCH(BW$5,'Daten GWP'!$A:$A,0)-1,MATCH(AR86,'Daten GWP'!$A$424:$ADO$424,0)-1)),0,OFFSET('Daten GWP'!$A$1,MATCH(BW$5,'Daten GWP'!$A:$A,0)-1,MATCH(AR86,'Daten GWP'!$A$424:$ADO$424,0)-1))*1000</f>
        <v>60.633606</v>
      </c>
      <c r="BX86" s="308">
        <f ca="1">IF(ISERROR(OFFSET('Daten GWP'!$A$1,MATCH(BX$5,'Daten GWP'!$A:$A,0)-1,MATCH(AS86,'Daten GWP'!$A$424:$ADO$424,0)-1)),0,OFFSET('Daten GWP'!$A$1,MATCH(BX$5,'Daten GWP'!$A:$A,0)-1,MATCH(AS86,'Daten GWP'!$A$424:$ADO$424,0)-1))*1000</f>
        <v>14.358938999999999</v>
      </c>
      <c r="BY86" s="309">
        <f t="shared" ca="1" si="44"/>
        <v>234.87962209999998</v>
      </c>
      <c r="BZ86" s="308">
        <f ca="1">IF(ISERROR(OFFSET('Daten GWP'!$A$1,MATCH(BZ$5,'Daten GWP'!$A:$A,0)-1,MATCH(AT86,'Daten GWP'!$A$424:$ADO$424,0)-1)),0,OFFSET('Daten GWP'!$A$1,MATCH(BZ$5,'Daten GWP'!$A:$A,0)-1,MATCH(AT86,'Daten GWP'!$A$424:$ADO$424,0)-1))*1000</f>
        <v>183.11176</v>
      </c>
      <c r="CA86" s="305">
        <f t="shared" ca="1" si="62"/>
        <v>0.77959832514563643</v>
      </c>
      <c r="CB86" s="310">
        <f ca="1">IF(ISERROR(OFFSET('Daten Elementary'!$A$1,MATCH(CB$5,'Daten Elementary'!$A:$A,0)-1,MATCH(AM86,'Daten Elementary'!$A$424:$ADO$424,0)-1)),0,OFFSET('Daten Elementary'!$A$1,MATCH(CB$5,'Daten Elementary'!$A:$A,0)-1,MATCH(AM86,'Daten Elementary'!$A$424:$ADO$424,0)-1))*1000000</f>
        <v>13.875050999999999</v>
      </c>
      <c r="CC86" s="310">
        <f ca="1">IF(ISERROR(OFFSET('Daten Elementary'!$A$1,MATCH(CC$5,'Daten Elementary'!$A:$A,0)-1,MATCH(AN86,'Daten Elementary'!$A$424:$ADO$424,0)-1)),0,OFFSET('Daten Elementary'!$A$1,MATCH(CC$5,'Daten Elementary'!$A:$A,0)-1,MATCH(AN86,'Daten Elementary'!$A$424:$ADO$424,0)-1))*1000000</f>
        <v>0</v>
      </c>
      <c r="CD86" s="310">
        <f ca="1">IF(ISERROR(OFFSET('Daten Elementary'!$A$1,MATCH(CD$5,'Daten Elementary'!$A:$A,0)-1,MATCH(AO86,'Daten Elementary'!$A$424:$ADO$424,0)-1)),0,OFFSET('Daten Elementary'!$A$1,MATCH(CD$5,'Daten Elementary'!$A:$A,0)-1,MATCH(AO86,'Daten Elementary'!$A$424:$ADO$424,0)-1))*1000000</f>
        <v>13.252161999999998</v>
      </c>
      <c r="CE86" s="310">
        <f ca="1">IF(ISERROR(OFFSET('Daten Elementary'!$A$1,MATCH(CE$5,'Daten Elementary'!$A:$A,0)-1,MATCH(AP86,'Daten Elementary'!$A$424:$ADO$424,0)-1)),0,OFFSET('Daten Elementary'!$A$1,MATCH(CE$5,'Daten Elementary'!$A:$A,0)-1,MATCH(AP86,'Daten Elementary'!$A$424:$ADO$424,0)-1))*1000000</f>
        <v>0</v>
      </c>
      <c r="CF86" s="310">
        <f t="shared" ca="1" si="63"/>
        <v>27.127212999999998</v>
      </c>
      <c r="CG86" s="310">
        <f ca="1">IF(ISERROR(OFFSET('Daten Elementary'!$A$1,MATCH(CG$5,'Daten Elementary'!$A:$A,0)-1,MATCH(AQ86,'Daten Elementary'!$A$424:$ADO$424,0)-1)),0,OFFSET('Daten Elementary'!$A$1,MATCH(CG$5,'Daten Elementary'!$A:$A,0)-1,MATCH(AQ86,'Daten Elementary'!$A$424:$ADO$424,0)-1))*1000000</f>
        <v>2.5342876999999997</v>
      </c>
      <c r="CH86" s="310">
        <f ca="1">IF(ISERROR(OFFSET('Daten Elementary'!$A$1,MATCH(CH$5,'Daten Elementary'!$A:$A,0)-1,MATCH(AR86,'Daten Elementary'!$A$424:$ADO$424,0)-1)),0,OFFSET('Daten Elementary'!$A$1,MATCH(CH$5,'Daten Elementary'!$A:$A,0)-1,MATCH(AR86,'Daten Elementary'!$A$424:$ADO$424,0)-1))*1000000</f>
        <v>55.794156000000001</v>
      </c>
      <c r="CI86" s="310">
        <f ca="1">IF(ISERROR(OFFSET('Daten Elementary'!$A$1,MATCH(CI$5,'Daten Elementary'!$A:$A,0)-1,MATCH(AS86,'Daten Elementary'!$A$424:$ADO$424,0)-1)),0,OFFSET('Daten Elementary'!$A$1,MATCH(CI$5,'Daten Elementary'!$A:$A,0)-1,MATCH(AS86,'Daten Elementary'!$A$424:$ADO$424,0)-1))*1000000</f>
        <v>12.323541000000001</v>
      </c>
      <c r="CJ86" s="311">
        <f t="shared" ca="1" si="64"/>
        <v>97.779197699999997</v>
      </c>
      <c r="CK86" s="310">
        <f ca="1">IF(ISERROR(OFFSET('Daten Elementary'!$A$1,MATCH(CK$5,'Daten Elementary'!$A:$A,0)-1,MATCH($AT86,'Daten Elementary'!$A$424:$ADO$424,0)-1)),0,OFFSET('Daten Elementary'!$A$1,MATCH(CK$5,'Daten Elementary'!$A:$A,0)-1,MATCH($AT86,'Daten Elementary'!$A$424:$ADO$424,0)-1))*1000000</f>
        <v>54.929945000000004</v>
      </c>
      <c r="CL86" s="305">
        <f t="shared" ca="1" si="65"/>
        <v>0.56177537034546565</v>
      </c>
      <c r="CM86" s="312">
        <f ca="1">IF(ISERROR(OFFSET('Daten Elementary'!$A$1,MATCH(CM$5,'Daten Elementary'!$A:$A,0)-1,MATCH(AM86,'Daten Elementary'!$A$424:$ADO$424,0)-1)),0,OFFSET('Daten Elementary'!$A$1,MATCH(CM$5,'Daten Elementary'!$A:$A,0)-1,MATCH(AM86,'Daten Elementary'!$A$424:$ADO$424,0)-1))*1000000</f>
        <v>5.3421524000000007</v>
      </c>
      <c r="CN86" s="312">
        <f ca="1">IF(ISERROR(OFFSET('Daten Elementary'!$A$1,MATCH(CN$5,'Daten Elementary'!$A:$A,0)-1,MATCH(AN86,'Daten Elementary'!$A$424:$ADO$424,0)-1)),0,OFFSET('Daten Elementary'!$A$1,MATCH(CN$5,'Daten Elementary'!$A:$A,0)-1,MATCH(AN86,'Daten Elementary'!$A$424:$ADO$424,0)-1))*1000000</f>
        <v>0</v>
      </c>
      <c r="CO86" s="312">
        <f ca="1">IF(ISERROR(OFFSET('Daten Elementary'!$A$1,MATCH(CO$5,'Daten Elementary'!$A:$A,0)-1,MATCH(AO86,'Daten Elementary'!$A$424:$ADO$424,0)-1)),0,OFFSET('Daten Elementary'!$A$1,MATCH(CO$5,'Daten Elementary'!$A:$A,0)-1,MATCH(AO86,'Daten Elementary'!$A$424:$ADO$424,0)-1))*1000000</f>
        <v>10.408714000000002</v>
      </c>
      <c r="CP86" s="312">
        <f ca="1">IF(ISERROR(OFFSET('Daten Elementary'!$A$1,MATCH(CP$5,'Daten Elementary'!$A:$A,0)-1,MATCH(AP86,'Daten Elementary'!$A$424:$ADO$424,0)-1)),0,OFFSET('Daten Elementary'!$A$1,MATCH(CP$5,'Daten Elementary'!$A:$A,0)-1,MATCH(AP86,'Daten Elementary'!$A$424:$ADO$424,0)-1))*1000000</f>
        <v>0</v>
      </c>
      <c r="CQ86" s="312">
        <f t="shared" ca="1" si="66"/>
        <v>15.750866400000003</v>
      </c>
      <c r="CR86" s="312">
        <f ca="1">IF(ISERROR(OFFSET('Daten Elementary'!$A$1,MATCH(CR$5,'Daten Elementary'!$A:$A,0)-1,MATCH(AQ86,'Daten Elementary'!$A$424:$ADO$424,0)-1)),0,OFFSET('Daten Elementary'!$A$1,MATCH(CR$5,'Daten Elementary'!$A:$A,0)-1,MATCH(AQ86,'Daten Elementary'!$A$424:$ADO$424,0)-1))*1000000</f>
        <v>1.6960850999999999</v>
      </c>
      <c r="CS86" s="312">
        <f ca="1">IF(ISERROR(OFFSET('Daten Elementary'!$A$1,MATCH(CS$5,'Daten Elementary'!$A:$A,0)-1,MATCH(AR86,'Daten Elementary'!$A$424:$ADO$424,0)-1)),0,OFFSET('Daten Elementary'!$A$1,MATCH(CS$5,'Daten Elementary'!$A:$A,0)-1,MATCH(AR86,'Daten Elementary'!$A$424:$ADO$424,0)-1))*1000000</f>
        <v>21.365215000000003</v>
      </c>
      <c r="CT86" s="312">
        <f ca="1">IF(ISERROR(OFFSET('Daten Elementary'!$A$1,MATCH(CT$5,'Daten Elementary'!$A:$A,0)-1,MATCH(AS86,'Daten Elementary'!$A$424:$ADO$424,0)-1)),0,OFFSET('Daten Elementary'!$A$1,MATCH(CT$5,'Daten Elementary'!$A:$A,0)-1,MATCH(AS86,'Daten Elementary'!$A$424:$ADO$424,0)-1))*1000000</f>
        <v>6.9625197999999999</v>
      </c>
      <c r="CU86" s="313">
        <f t="shared" ca="1" si="67"/>
        <v>45.774686300000006</v>
      </c>
      <c r="CV86" s="312">
        <f ca="1">IF(ISERROR(OFFSET('Daten Elementary'!$A$1,MATCH(CV$5,'Daten Elementary'!$A:$A,0)-1,MATCH($AT86,'Daten Elementary'!$A$424:$ADO$424,0)-1)),0,OFFSET('Daten Elementary'!$A$1,MATCH(CV$5,'Daten Elementary'!$A:$A,0)-1,MATCH($AT86,'Daten Elementary'!$A$424:$ADO$424,0)-1))*1000000</f>
        <v>27.124942000000001</v>
      </c>
      <c r="CW86" s="305">
        <f t="shared" ca="1" si="68"/>
        <v>0.59257515872915978</v>
      </c>
      <c r="CX86" s="314">
        <f ca="1">IF(ISERROR(OFFSET('Daten Elementary'!$A$1,MATCH(CX$5,'Daten Elementary'!$A:$A,0)-1,MATCH(AM86,'Daten Elementary'!$A$424:$ADO$424,0)-1)),0,OFFSET('Daten Elementary'!$A$1,MATCH(CX$5,'Daten Elementary'!$A:$A,0)-1,MATCH(AM86,'Daten Elementary'!$A$424:$ADO$424,0)-1))*1000000</f>
        <v>77.292746000000008</v>
      </c>
      <c r="CY86" s="314">
        <f ca="1">IF(ISERROR(OFFSET('Daten Elementary'!$A$1,MATCH(CY$5,'Daten Elementary'!$A:$A,0)-1,MATCH(AN86,'Daten Elementary'!$A$424:$ADO$424,0)-1)),0,OFFSET('Daten Elementary'!$A$1,MATCH(CY$5,'Daten Elementary'!$A:$A,0)-1,MATCH(AN86,'Daten Elementary'!$A$424:$ADO$424,0)-1))*1000000</f>
        <v>0</v>
      </c>
      <c r="CZ86" s="314">
        <f ca="1">IF(ISERROR(OFFSET('Daten Elementary'!$A$1,MATCH(CZ$5,'Daten Elementary'!$A:$A,0)-1,MATCH(AO86,'Daten Elementary'!$A$424:$ADO$424,0)-1)),0,OFFSET('Daten Elementary'!$A$1,MATCH(CZ$5,'Daten Elementary'!$A:$A,0)-1,MATCH(AO86,'Daten Elementary'!$A$424:$ADO$424,0)-1))*1000000</f>
        <v>107.63829</v>
      </c>
      <c r="DA86" s="314">
        <f ca="1">IF(ISERROR(OFFSET('Daten Elementary'!$A$1,MATCH(DA$5,'Daten Elementary'!$A:$A,0)-1,MATCH(AP86,'Daten Elementary'!$A$424:$ADO$424,0)-1)),0,OFFSET('Daten Elementary'!$A$1,MATCH(DA$5,'Daten Elementary'!$A:$A,0)-1,MATCH(AP86,'Daten Elementary'!$A$424:$ADO$424,0)-1))*1000000</f>
        <v>0</v>
      </c>
      <c r="DB86" s="314">
        <f t="shared" ca="1" si="69"/>
        <v>184.93103600000001</v>
      </c>
      <c r="DC86" s="314">
        <f ca="1">IF(ISERROR(OFFSET('Daten Elementary'!$A$1,MATCH(DC$5,'Daten Elementary'!$A:$A,0)-1,MATCH(AQ86,'Daten Elementary'!$A$424:$ADO$424,0)-1)),0,OFFSET('Daten Elementary'!$A$1,MATCH(DC$5,'Daten Elementary'!$A:$A,0)-1,MATCH(AQ86,'Daten Elementary'!$A$424:$ADO$424,0)-1))*1000000</f>
        <v>6.4210890999999997</v>
      </c>
      <c r="DD86" s="314">
        <f ca="1">IF(ISERROR(OFFSET('Daten Elementary'!$A$1,MATCH(DD$5,'Daten Elementary'!$A:$A,0)-1,MATCH(AR86,'Daten Elementary'!$A$424:$ADO$424,0)-1)),0,OFFSET('Daten Elementary'!$A$1,MATCH(DD$5,'Daten Elementary'!$A:$A,0)-1,MATCH(AR86,'Daten Elementary'!$A$424:$ADO$424,0)-1))*1000000</f>
        <v>92.359469000000004</v>
      </c>
      <c r="DE86" s="314">
        <f ca="1">IF(ISERROR(OFFSET('Daten Elementary'!$A$1,MATCH(DE$5,'Daten Elementary'!$A:$A,0)-1,MATCH(AS86,'Daten Elementary'!$A$424:$ADO$424,0)-1)),0,OFFSET('Daten Elementary'!$A$1,MATCH(DE$5,'Daten Elementary'!$A:$A,0)-1,MATCH(AS86,'Daten Elementary'!$A$424:$ADO$424,0)-1))*1000000</f>
        <v>55.370537000000006</v>
      </c>
      <c r="DF86" s="315">
        <f t="shared" ca="1" si="70"/>
        <v>339.08213110000003</v>
      </c>
      <c r="DG86" s="314">
        <f ca="1">IF(ISERROR(OFFSET('Daten Elementary'!$A$1,MATCH(DG$5,'Daten Elementary'!$A:$A,0)-1,MATCH($AT86,'Daten Elementary'!$A$424:$ADO$424,0)-1)),0,OFFSET('Daten Elementary'!$A$1,MATCH(DG$5,'Daten Elementary'!$A:$A,0)-1,MATCH($AT86,'Daten Elementary'!$A$424:$ADO$424,0)-1))*1000000</f>
        <v>250.65558999999999</v>
      </c>
      <c r="DH86" s="305">
        <f t="shared" ca="1" si="71"/>
        <v>0.73921792689830113</v>
      </c>
      <c r="DI86" s="316">
        <f ca="1">IF(ISERROR(OFFSET('Daten Elementary'!$A$1,MATCH(DI$5,'Daten Elementary'!$A:$A,0)-1,MATCH(AM86,'Daten Elementary'!$A$424:$ADO$424,0)-1)),0,OFFSET('Daten Elementary'!$A$1,MATCH(DI$5,'Daten Elementary'!$A:$A,0)-1,MATCH(AM86,'Daten Elementary'!$A$424:$ADO$424,0)-1))*1000000</f>
        <v>22.493981999999999</v>
      </c>
      <c r="DJ86" s="316">
        <f ca="1">IF(ISERROR(OFFSET('Daten Elementary'!$A$1,MATCH(DJ$5,'Daten Elementary'!$A:$A,0)-1,MATCH(AN86,'Daten Elementary'!$A$424:$ADO$424,0)-1)),0,OFFSET('Daten Elementary'!$A$1,MATCH(DJ$5,'Daten Elementary'!$A:$A,0)-1,MATCH(AN86,'Daten Elementary'!$A$424:$ADO$424,0)-1))*1000000</f>
        <v>0</v>
      </c>
      <c r="DK86" s="316">
        <f ca="1">IF(ISERROR(OFFSET('Daten Elementary'!$A$1,MATCH(DK$5,'Daten Elementary'!$A:$A,0)-1,MATCH(AO86,'Daten Elementary'!$A$424:$ADO$424,0)-1)),0,OFFSET('Daten Elementary'!$A$1,MATCH(DK$5,'Daten Elementary'!$A:$A,0)-1,MATCH(AO86,'Daten Elementary'!$A$424:$ADO$424,0)-1))*1000000</f>
        <v>128.12907999999999</v>
      </c>
      <c r="DL86" s="316">
        <f ca="1">IF(ISERROR(OFFSET('Daten Elementary'!$A$1,MATCH(DL$5,'Daten Elementary'!$A:$A,0)-1,MATCH(AP86,'Daten Elementary'!$A$424:$ADO$424,0)-1)),0,OFFSET('Daten Elementary'!$A$1,MATCH(DL$5,'Daten Elementary'!$A:$A,0)-1,MATCH(AP86,'Daten Elementary'!$A$424:$ADO$424,0)-1))*1000000</f>
        <v>0</v>
      </c>
      <c r="DM86" s="316">
        <f t="shared" ca="1" si="72"/>
        <v>150.62306199999998</v>
      </c>
      <c r="DN86" s="316">
        <f ca="1">IF(ISERROR(OFFSET('Daten Elementary'!$A$1,MATCH(DN$5,'Daten Elementary'!$A:$A,0)-1,MATCH(AQ86,'Daten Elementary'!$A$424:$ADO$424,0)-1)),0,OFFSET('Daten Elementary'!$A$1,MATCH(DN$5,'Daten Elementary'!$A:$A,0)-1,MATCH(AQ86,'Daten Elementary'!$A$424:$ADO$424,0)-1))*1000000</f>
        <v>11.709254000000001</v>
      </c>
      <c r="DO86" s="316">
        <f ca="1">IF(ISERROR(OFFSET('Daten Elementary'!$A$1,MATCH(DO$5,'Daten Elementary'!$A:$A,0)-1,MATCH(AR86,'Daten Elementary'!$A$424:$ADO$424,0)-1)),0,OFFSET('Daten Elementary'!$A$1,MATCH(DO$5,'Daten Elementary'!$A:$A,0)-1,MATCH(AR86,'Daten Elementary'!$A$424:$ADO$424,0)-1))*1000000</f>
        <v>109.19866999999999</v>
      </c>
      <c r="DP86" s="316">
        <f ca="1">IF(ISERROR(OFFSET('Daten Elementary'!$A$1,MATCH(DP$5,'Daten Elementary'!$A:$A,0)-1,MATCH(AS86,'Daten Elementary'!$A$424:$ADO$424,0)-1)),0,OFFSET('Daten Elementary'!$A$1,MATCH(DP$5,'Daten Elementary'!$A:$A,0)-1,MATCH(AS86,'Daten Elementary'!$A$424:$ADO$424,0)-1))*1000000</f>
        <v>62.518711000000003</v>
      </c>
      <c r="DQ86" s="317">
        <f t="shared" ca="1" si="73"/>
        <v>334.04969699999998</v>
      </c>
      <c r="DR86" s="316">
        <f ca="1">IF(ISERROR(OFFSET('Daten Elementary'!$A$1,MATCH(DR$5,'Daten Elementary'!$A:$A,0)-1,MATCH($AT86,'Daten Elementary'!$A$424:$ADO$424,0)-1)),0,OFFSET('Daten Elementary'!$A$1,MATCH(DR$5,'Daten Elementary'!$A:$A,0)-1,MATCH($AT86,'Daten Elementary'!$A$424:$ADO$424,0)-1))*1000000</f>
        <v>223.96672999999998</v>
      </c>
      <c r="DS86" s="305">
        <f t="shared" ca="1" si="74"/>
        <v>0.6704593119268718</v>
      </c>
      <c r="DT86" s="318">
        <f ca="1">IF(ISERROR(OFFSET('Daten UBP13'!$A$1,MATCH(DT$5,'Daten UBP13'!$A:$A,0)-1,MATCH(AM86,'Daten UBP13'!$A$424:$AEG$424,0)-1)),0,OFFSET('Daten UBP13'!$A$1,MATCH(DT$5,'Daten UBP13'!$A:$A,0)-1,MATCH(AM86,'Daten UBP13'!$A$424:$AEG$424,0)-1))</f>
        <v>81.157684000000003</v>
      </c>
      <c r="DU86" s="318">
        <f ca="1">IF(ISERROR(OFFSET('Daten UBP13'!$A$1,MATCH(DU$5,'Daten UBP13'!$A:$A,0)-1,MATCH(AN86,'Daten UBP13'!$A$424:$AEG$424,0)-1)),0,OFFSET('Daten UBP13'!$A$1,MATCH(DU$5,'Daten UBP13'!$A:$A,0)-1,MATCH(AN86,'Daten UBP13'!$A$424:$AEG$424,0)-1))</f>
        <v>0</v>
      </c>
      <c r="DV86" s="318">
        <f ca="1">IF(ISERROR(OFFSET('Daten UBP13'!$A$1,MATCH(DV$5,'Daten UBP13'!$A:$A,0)-1,MATCH(AO86,'Daten UBP13'!$A$424:$AEG$424,0)-1)),0,OFFSET('Daten UBP13'!$A$1,MATCH(DV$5,'Daten UBP13'!$A:$A,0)-1,MATCH(AO86,'Daten UBP13'!$A$424:$AEG$424,0)-1))</f>
        <v>85.754857999999999</v>
      </c>
      <c r="DW86" s="318">
        <f ca="1">IF(ISERROR(OFFSET('Daten UBP13'!$A$1,MATCH(DW$5,'Daten UBP13'!$A:$A,0)-1,MATCH(AP86,'Daten UBP13'!$A$424:$AEG$424,0)-1)),0,OFFSET('Daten UBP13'!$A$1,MATCH(DW$5,'Daten UBP13'!$A:$A,0)-1,MATCH(AP86,'Daten UBP13'!$A$424:$AEG$424,0)-1))</f>
        <v>0</v>
      </c>
      <c r="DX86" s="318">
        <f t="shared" ca="1" si="75"/>
        <v>166.912542</v>
      </c>
      <c r="DY86" s="318">
        <f ca="1">IF(ISERROR(OFFSET('Daten UBP13'!$A$1,MATCH(DY$5,'Daten UBP13'!$A:$A,0)-1,MATCH(AQ86,'Daten UBP13'!$A$424:$AEG$424,0)-1)),0,OFFSET('Daten UBP13'!$A$1,MATCH(DY$5,'Daten UBP13'!$A:$A,0)-1,MATCH(AQ86,'Daten UBP13'!$A$424:$AEG$424,0)-1))</f>
        <v>9.4186382999999996</v>
      </c>
      <c r="DZ86" s="318">
        <f ca="1">IF(ISERROR(OFFSET('Daten UBP13'!$A$1,MATCH(DZ$5,'Daten UBP13'!$A:$A,0)-1,MATCH(AR86,'Daten UBP13'!$A$424:$AEG$424,0)-1)),0,OFFSET('Daten UBP13'!$A$1,MATCH(DZ$5,'Daten UBP13'!$A:$A,0)-1,MATCH(AR86,'Daten UBP13'!$A$424:$AEG$424,0)-1))</f>
        <v>107.58223</v>
      </c>
      <c r="EA86" s="318">
        <f ca="1">IF(ISERROR(OFFSET('Daten UBP13'!$A$1,MATCH(EA$5,'Daten UBP13'!$A:$A,0)-1,MATCH(AS86,'Daten UBP13'!$A$424:$AEG$424,0)-1)),0,OFFSET('Daten UBP13'!$A$1,MATCH(EA$5,'Daten UBP13'!$A:$A,0)-1,MATCH(AS86,'Daten UBP13'!$A$424:$AEG$424,0)-1))</f>
        <v>37.606847999999999</v>
      </c>
      <c r="EB86" s="319">
        <f t="shared" ca="1" si="76"/>
        <v>321.52025830000002</v>
      </c>
      <c r="EC86" s="318">
        <f ca="1">IF(ISERROR(OFFSET('Daten UBP13'!$A$1,MATCH(EC$5,'Daten UBP13'!$A:$A,0)-1,MATCH(AT86,'Daten UBP13'!$A$424:$AEG$424,0)-1)),0,OFFSET('Daten UBP13'!$A$1,MATCH(EC$5,'Daten UBP13'!$A:$A,0)-1,MATCH(AT86,'Daten UBP13'!$A$424:$AEG$424,0)-1))</f>
        <v>224.55869999999999</v>
      </c>
      <c r="ED86" s="305">
        <f t="shared" ca="1" si="77"/>
        <v>0.69842784149069581</v>
      </c>
      <c r="EE86" s="320">
        <f ca="1">IF(ISERROR(OFFSET('Daten ReCiPe'!$A$1,MATCH(EE$5,'Daten ReCiPe'!$A:$A,0)-1,MATCH(AM86,'Daten ReCiPe'!$A$424:$ADO$424,0)-1)),0,OFFSET('Daten ReCiPe'!$A$1,MATCH(EE$5,'Daten ReCiPe'!$A:$A,0)-1,MATCH(AM86,'Daten ReCiPe'!$A$424:$ADO$424,0)-1))*1000</f>
        <v>5.3710307999999998</v>
      </c>
      <c r="EF86" s="320">
        <f ca="1">IF(ISERROR(OFFSET('Daten ReCiPe'!$A$1,MATCH(EF$5,'Daten ReCiPe'!$A:$A,0)-1,MATCH(AN86,'Daten ReCiPe'!$A$424:$ADO$424,0)-1)),0,OFFSET('Daten ReCiPe'!$A$1,MATCH(EF$5,'Daten ReCiPe'!$A:$A,0)-1,MATCH(AN86,'Daten ReCiPe'!$A$424:$ADO$424,0)-1))*1000</f>
        <v>0</v>
      </c>
      <c r="EG86" s="320">
        <f ca="1">IF(ISERROR(OFFSET('Daten ReCiPe'!$A$1,MATCH(EG$5,'Daten ReCiPe'!$A:$A,0)-1,MATCH(AO86,'Daten ReCiPe'!$A$424:$ADO$424,0)-1)),0,OFFSET('Daten ReCiPe'!$A$1,MATCH(EG$5,'Daten ReCiPe'!$A:$A,0)-1,MATCH(AO86,'Daten ReCiPe'!$A$424:$ADO$424,0)-1))*1000</f>
        <v>9.2060428999999999</v>
      </c>
      <c r="EH86" s="320">
        <f ca="1">IF(ISERROR(OFFSET('Daten ReCiPe'!$A$1,MATCH(EH$5,'Daten ReCiPe'!$A:$A,0)-1,MATCH(AP86,'Daten ReCiPe'!$A$424:$ADO$424,0)-1)),0,OFFSET('Daten ReCiPe'!$A$1,MATCH(EH$5,'Daten ReCiPe'!$A:$A,0)-1,MATCH(AP86,'Daten ReCiPe'!$A$424:$ADO$424,0)-1))*1000</f>
        <v>0</v>
      </c>
      <c r="EI86" s="320">
        <f t="shared" ca="1" si="78"/>
        <v>14.5770737</v>
      </c>
      <c r="EJ86" s="320">
        <f ca="1">IF(ISERROR(OFFSET('Daten ReCiPe'!$A$1,MATCH(EJ$5,'Daten ReCiPe'!$A:$A,0)-1,MATCH(AQ86,'Daten ReCiPe'!$A$424:$ADO$424,0)-1)),0,OFFSET('Daten ReCiPe'!$A$1,MATCH(EJ$5,'Daten ReCiPe'!$A:$A,0)-1,MATCH(AQ86,'Daten ReCiPe'!$A$424:$ADO$424,0)-1))*1000</f>
        <v>0.86290067000000004</v>
      </c>
      <c r="EK86" s="320">
        <f ca="1">IF(ISERROR(OFFSET('Daten ReCiPe'!$A$1,MATCH(EK$5,'Daten ReCiPe'!$A:$A,0)-1,MATCH(AR86,'Daten ReCiPe'!$A$424:$ADO$424,0)-1)),0,OFFSET('Daten ReCiPe'!$A$1,MATCH(EK$5,'Daten ReCiPe'!$A:$A,0)-1,MATCH(AR86,'Daten ReCiPe'!$A$424:$ADO$424,0)-1))*1000</f>
        <v>7.5963000000000003</v>
      </c>
      <c r="EL86" s="320">
        <f ca="1">IF(ISERROR(OFFSET('Daten ReCiPe'!$A$1,MATCH(EL$5,'Daten ReCiPe'!$A:$A,0)-1,MATCH(AS86,'Daten ReCiPe'!$A$424:$ADO$424,0)-1)),0,OFFSET('Daten ReCiPe'!$A$1,MATCH(EL$5,'Daten ReCiPe'!$A:$A,0)-1,MATCH(AS86,'Daten ReCiPe'!$A$424:$ADO$424,0)-1))*1000</f>
        <v>2.0148036</v>
      </c>
      <c r="EM86" s="321">
        <f t="shared" ca="1" si="79"/>
        <v>25.051077970000001</v>
      </c>
      <c r="EN86" s="320">
        <f ca="1">IF(ISERROR(OFFSET('Daten ReCiPe'!$A$1,MATCH(EN$5,'Daten ReCiPe'!$A:$A,0)-1,MATCH(AT86,'Daten ReCiPe'!$A$424:$ADO$424,0)-1)),0,OFFSET('Daten ReCiPe'!$A$1,MATCH(EN$5,'Daten ReCiPe'!$A:$A,0)-1,MATCH(AT86,'Daten ReCiPe'!$A$424:$ADO$424,0)-1))*1000</f>
        <v>18.633049</v>
      </c>
      <c r="EO86" s="305">
        <f t="shared" ca="1" si="80"/>
        <v>0.74380228357095324</v>
      </c>
      <c r="EP86" s="322">
        <f ca="1">IF(ISERROR(OFFSET('Daten Elementary'!$A$1,MATCH(EP$5,'Daten Elementary'!$A:$A,0)-1,MATCH(AM86,'Daten Elementary'!$A$424:$ADO$424,0)-1)),0,OFFSET('Daten Elementary'!$A$1,MATCH(EP$5,'Daten Elementary'!$A:$A,0)-1,MATCH(AM86,'Daten Elementary'!$A$424:$ADO$424,0)-1))*1000000</f>
        <v>3.5159506</v>
      </c>
      <c r="EQ86" s="322">
        <f ca="1">IF(ISERROR(OFFSET('Daten Elementary'!$A$1,MATCH(EQ$5,'Daten Elementary'!$A:$A,0)-1,MATCH(AN86,'Daten Elementary'!$A$424:$ADO$424,0)-1)),0,OFFSET('Daten Elementary'!$A$1,MATCH(EQ$5,'Daten Elementary'!$A:$A,0)-1,MATCH(AN86,'Daten Elementary'!$A$424:$ADO$424,0)-1))*1000000</f>
        <v>0</v>
      </c>
      <c r="ER86" s="322">
        <f ca="1">IF(ISERROR(OFFSET('Daten Elementary'!$A$1,MATCH(ER$5,'Daten Elementary'!$A:$A,0)-1,MATCH(AO86,'Daten Elementary'!$A$424:$ADO$424,0)-1)),0,OFFSET('Daten Elementary'!$A$1,MATCH(ER$5,'Daten Elementary'!$A:$A,0)-1,MATCH(AO86,'Daten Elementary'!$A$424:$ADO$424,0)-1))*1000000</f>
        <v>269.72883000000002</v>
      </c>
      <c r="ES86" s="322">
        <f ca="1">IF(ISERROR(OFFSET('Daten Elementary'!$A$1,MATCH(ES$5,'Daten Elementary'!$A:$A,0)-1,MATCH(AP86,'Daten Elementary'!$A$424:$ADO$424,0)-1)),0,OFFSET('Daten Elementary'!$A$1,MATCH(ES$5,'Daten Elementary'!$A:$A,0)-1,MATCH(AP86,'Daten Elementary'!$A$424:$ADO$424,0)-1))*1000000</f>
        <v>0</v>
      </c>
      <c r="ET86" s="322">
        <f t="shared" ca="1" si="81"/>
        <v>273.24478060000001</v>
      </c>
      <c r="EU86" s="322">
        <f ca="1">IF(ISERROR(OFFSET('Daten Elementary'!$A$1,MATCH(EU$5,'Daten Elementary'!$A:$A,0)-1,MATCH(AQ86,'Daten Elementary'!$A$424:$ADO$424,0)-1)),0,OFFSET('Daten Elementary'!$A$1,MATCH(EU$5,'Daten Elementary'!$A:$A,0)-1,MATCH(AQ86,'Daten Elementary'!$A$424:$ADO$424,0)-1))*1000000</f>
        <v>19.751365</v>
      </c>
      <c r="EV86" s="322">
        <f ca="1">IF(ISERROR(OFFSET('Daten Elementary'!$A$1,MATCH(EV$5,'Daten Elementary'!$A:$A,0)-1,MATCH(AR86,'Daten Elementary'!$A$424:$ADO$424,0)-1)),0,OFFSET('Daten Elementary'!$A$1,MATCH(EV$5,'Daten Elementary'!$A:$A,0)-1,MATCH(AR86,'Daten Elementary'!$A$424:$ADO$424,0)-1))*1000000</f>
        <v>204.54883000000001</v>
      </c>
      <c r="EW86" s="322">
        <f ca="1">IF(ISERROR(OFFSET('Daten Elementary'!$A$1,MATCH(EW$5,'Daten Elementary'!$A:$A,0)-1,MATCH(AS86,'Daten Elementary'!$A$424:$ADO$424,0)-1)),0,OFFSET('Daten Elementary'!$A$1,MATCH(EW$5,'Daten Elementary'!$A:$A,0)-1,MATCH(AS86,'Daten Elementary'!$A$424:$ADO$424,0)-1))*1000000</f>
        <v>34.145203000000002</v>
      </c>
      <c r="EX86" s="323">
        <f t="shared" ca="1" si="82"/>
        <v>531.69017860000008</v>
      </c>
      <c r="EY86" s="322">
        <f ca="1">IF(ISERROR(OFFSET('Daten Elementary'!$A$1,MATCH(EY$5,'Daten Elementary'!$A:$A,0)-1,MATCH($AT86,'Daten Elementary'!$A$424:$ADO$424,0)-1)),0,OFFSET('Daten Elementary'!$A$1,MATCH(EY$5,'Daten Elementary'!$A:$A,0)-1,MATCH($AT86,'Daten Elementary'!$A$424:$ADO$424,0)-1))*1000000</f>
        <v>378.76712000000003</v>
      </c>
      <c r="EZ86" s="305">
        <f t="shared" ca="1" si="83"/>
        <v>0.7123831419969735</v>
      </c>
      <c r="FA86" s="314">
        <f ca="1">IF(ISERROR(OFFSET('Daten Elementary'!$A$1,MATCH(FA$5,'Daten Elementary'!$A:$A,0)-1,MATCH(AM86,'Daten Elementary'!$A$424:$ADO$424,0)-1)),0,OFFSET('Daten Elementary'!$A$1,MATCH(FA$5,'Daten Elementary'!$A:$A,0)-1,MATCH(AM86,'Daten Elementary'!$A$424:$ADO$424,0)-1))*1000</f>
        <v>111.17046999999999</v>
      </c>
      <c r="FB86" s="314">
        <f ca="1">IF(ISERROR(OFFSET('Daten Elementary'!$A$1,MATCH(FB$5,'Daten Elementary'!$A:$A,0)-1,MATCH(AN86,'Daten Elementary'!$A$424:$ADO$424,0)-1)),0,OFFSET('Daten Elementary'!$A$1,MATCH(FB$5,'Daten Elementary'!$A:$A,0)-1,MATCH(AN86,'Daten Elementary'!$A$424:$ADO$424,0)-1))*1000</f>
        <v>0</v>
      </c>
      <c r="FC86" s="314">
        <f ca="1">IF(ISERROR(OFFSET('Daten Elementary'!$A$1,MATCH(FC$5,'Daten Elementary'!$A:$A,0)-1,MATCH(AO86,'Daten Elementary'!$A$424:$ADO$424,0)-1)),0,OFFSET('Daten Elementary'!$A$1,MATCH(FC$5,'Daten Elementary'!$A:$A,0)-1,MATCH(AO86,'Daten Elementary'!$A$424:$ADO$424,0)-1))*1000</f>
        <v>29.896394999999998</v>
      </c>
      <c r="FD86" s="314">
        <f ca="1">IF(ISERROR(OFFSET('Daten Elementary'!$A$1,MATCH(FD$5,'Daten Elementary'!$A:$A,0)-1,MATCH(AP86,'Daten Elementary'!$A$424:$ADO$424,0)-1)),0,OFFSET('Daten Elementary'!$A$1,MATCH(FD$5,'Daten Elementary'!$A:$A,0)-1,MATCH(AP86,'Daten Elementary'!$A$424:$ADO$424,0)-1))*1000</f>
        <v>0</v>
      </c>
      <c r="FE86" s="314">
        <f t="shared" ca="1" si="84"/>
        <v>141.06686500000001</v>
      </c>
      <c r="FF86" s="314">
        <f ca="1">IF(ISERROR(OFFSET('Daten Elementary'!$A$1,MATCH(FF$5,'Daten Elementary'!$A:$A,0)-1,MATCH(AQ86,'Daten Elementary'!$A$424:$ADO$424,0)-1)),0,OFFSET('Daten Elementary'!$A$1,MATCH(FF$5,'Daten Elementary'!$A:$A,0)-1,MATCH(AQ86,'Daten Elementary'!$A$424:$ADO$424,0)-1))*1000</f>
        <v>5.7711579999999998</v>
      </c>
      <c r="FG86" s="314">
        <f ca="1">IF(ISERROR(OFFSET('Daten Elementary'!$A$1,MATCH(FG$5,'Daten Elementary'!$A:$A,0)-1,MATCH(AR86,'Daten Elementary'!$A$424:$ADO$424,0)-1)),0,OFFSET('Daten Elementary'!$A$1,MATCH(FG$5,'Daten Elementary'!$A:$A,0)-1,MATCH(AR86,'Daten Elementary'!$A$424:$ADO$424,0)-1))*1000</f>
        <v>54.344138999999998</v>
      </c>
      <c r="FH86" s="314">
        <f ca="1">IF(ISERROR(OFFSET('Daten Elementary'!$A$1,MATCH(FH$5,'Daten Elementary'!$A:$A,0)-1,MATCH(AS86,'Daten Elementary'!$A$424:$ADO$424,0)-1)),0,OFFSET('Daten Elementary'!$A$1,MATCH(FH$5,'Daten Elementary'!$A:$A,0)-1,MATCH(AS86,'Daten Elementary'!$A$424:$ADO$424,0)-1))*1000</f>
        <v>12.916036999999999</v>
      </c>
      <c r="FI86" s="315">
        <f t="shared" ca="1" si="85"/>
        <v>214.09819899999999</v>
      </c>
      <c r="FJ86" s="314">
        <f ca="1">IF(ISERROR(OFFSET('Daten Elementary'!$A$1,MATCH(FJ$5,'Daten Elementary'!$A:$A,0)-1,MATCH($AT86,'Daten Elementary'!$A$424:$ADO$424,0)-1)),0,OFFSET('Daten Elementary'!$A$1,MATCH(FJ$5,'Daten Elementary'!$A:$A,0)-1,MATCH($AT86,'Daten Elementary'!$A$424:$ADO$424,0)-1))*1000</f>
        <v>167.8245</v>
      </c>
      <c r="FK86" s="305">
        <f t="shared" ca="1" si="86"/>
        <v>0.78386693948789365</v>
      </c>
      <c r="FL86" s="314">
        <f ca="1">IF(ISERROR(OFFSET('Daten Elementary'!$A$1,MATCH(FL$5,'Daten Elementary'!$A:$A,0)-1,MATCH(AM86,'Daten Elementary'!$A$424:$ADO$424,0)-1)),0,OFFSET('Daten Elementary'!$A$1,MATCH(FL$5,'Daten Elementary'!$A:$A,0)-1,MATCH(AM86,'Daten Elementary'!$A$424:$ADO$424,0)-1))</f>
        <v>0</v>
      </c>
      <c r="FM86" s="314">
        <f ca="1">IF(ISERROR(OFFSET('Daten Elementary'!$A$1,MATCH(FM$5,'Daten Elementary'!$A:$A,0)-1,MATCH(AN86,'Daten Elementary'!$A$424:$ADO$424,0)-1)),0,OFFSET('Daten Elementary'!$A$1,MATCH(FM$5,'Daten Elementary'!$A:$A,0)-1,MATCH(AN86,'Daten Elementary'!$A$424:$ADO$424,0)-1))</f>
        <v>0</v>
      </c>
      <c r="FN86" s="314">
        <f ca="1">IF(ISERROR(OFFSET('Daten Elementary'!$A$1,MATCH(FN$5,'Daten Elementary'!$A:$A,0)-1,MATCH(AO86,'Daten Elementary'!$A$424:$ADO$424,0)-1)),0,OFFSET('Daten Elementary'!$A$1,MATCH(FN$5,'Daten Elementary'!$A:$A,0)-1,MATCH(AO86,'Daten Elementary'!$A$424:$ADO$424,0)-1))</f>
        <v>0</v>
      </c>
      <c r="FO86" s="314">
        <f ca="1">IF(ISERROR(OFFSET('Daten Elementary'!$A$1,MATCH(FO$5,'Daten Elementary'!$A:$A,0)-1,MATCH(AP86,'Daten Elementary'!$A$424:$ADO$424,0)-1)),0,OFFSET('Daten Elementary'!$A$1,MATCH(FO$5,'Daten Elementary'!$A:$A,0)-1,MATCH(AP86,'Daten Elementary'!$A$424:$ADO$424,0)-1))</f>
        <v>0</v>
      </c>
      <c r="FP86" s="314">
        <f t="shared" ca="1" si="87"/>
        <v>0</v>
      </c>
      <c r="FQ86" s="314">
        <f ca="1">IF(ISERROR(OFFSET('Daten Elementary'!$A$1,MATCH(FQ$5,'Daten Elementary'!$A:$A,0)-1,MATCH(AQ86,'Daten Elementary'!$A$424:$ADO$424,0)-1)),0,OFFSET('Daten Elementary'!$A$1,MATCH(FQ$5,'Daten Elementary'!$A:$A,0)-1,MATCH(AQ86,'Daten Elementary'!$A$424:$ADO$424,0)-1))</f>
        <v>0</v>
      </c>
      <c r="FR86" s="314">
        <f ca="1">IF(ISERROR(OFFSET('Daten Elementary'!$A$1,MATCH(FR$5,'Daten Elementary'!$A:$A,0)-1,MATCH(AR86,'Daten Elementary'!$A$424:$ADO$424,0)-1)),0,OFFSET('Daten Elementary'!$A$1,MATCH(FR$5,'Daten Elementary'!$A:$A,0)-1,MATCH(AR86,'Daten Elementary'!$A$424:$ADO$424,0)-1))</f>
        <v>0</v>
      </c>
      <c r="FS86" s="314">
        <f ca="1">IF(ISERROR(OFFSET('Daten Elementary'!$A$1,MATCH(FS$5,'Daten Elementary'!$A:$A,0)-1,MATCH(AS86,'Daten Elementary'!$A$424:$ADO$424,0)-1)),0,OFFSET('Daten Elementary'!$A$1,MATCH(FS$5,'Daten Elementary'!$A:$A,0)-1,MATCH(AS86,'Daten Elementary'!$A$424:$ADO$424,0)-1))</f>
        <v>0</v>
      </c>
      <c r="FT86" s="315">
        <f t="shared" ca="1" si="88"/>
        <v>0</v>
      </c>
      <c r="FU86" s="314">
        <f ca="1">IF(ISERROR(OFFSET('Daten Elementary'!$A$1,MATCH(FU$5,'Daten Elementary'!$A:$A,0)-1,MATCH($AT86,'Daten Elementary'!$A$424:$ADO$424,0)-1)),0,OFFSET('Daten Elementary'!$A$1,MATCH(FU$5,'Daten Elementary'!$A:$A,0)-1,MATCH($AT86,'Daten Elementary'!$A$424:$ADO$424,0)-1))</f>
        <v>0</v>
      </c>
      <c r="FV86" s="305">
        <f t="shared" ca="1" si="89"/>
        <v>0</v>
      </c>
      <c r="FW86" s="324"/>
      <c r="FX86" s="231" t="str">
        <f t="shared" si="90"/>
        <v>Personenwagen, Ethanol (15%) (EURO 4)</v>
      </c>
      <c r="FY86" s="231" t="str">
        <f t="shared" si="55"/>
        <v>Personenwagen</v>
      </c>
      <c r="FZ86" s="231" t="str">
        <f t="shared" si="56"/>
        <v>, Ethanol (15%)</v>
      </c>
      <c r="GA86" s="231" t="str">
        <f t="shared" si="57"/>
        <v xml:space="preserve"> (EURO 4)</v>
      </c>
      <c r="GB86" s="231"/>
    </row>
    <row r="87" spans="1:184" ht="16.5" hidden="1" customHeight="1" outlineLevel="1">
      <c r="A87" s="364"/>
      <c r="B87" s="376"/>
      <c r="C87" s="359" t="s">
        <v>385</v>
      </c>
      <c r="D87" s="377" t="s">
        <v>35</v>
      </c>
      <c r="E87" s="363" t="s">
        <v>36</v>
      </c>
      <c r="F87" s="102">
        <v>1.6</v>
      </c>
      <c r="G87" s="33">
        <v>5</v>
      </c>
      <c r="H87" s="91">
        <f t="shared" si="91"/>
        <v>0.32</v>
      </c>
      <c r="I87" s="99">
        <v>9.65</v>
      </c>
      <c r="J87" s="189"/>
      <c r="K87" s="100">
        <v>1380</v>
      </c>
      <c r="L87" s="86"/>
      <c r="M87" s="86"/>
      <c r="N87" s="38" t="s">
        <v>99</v>
      </c>
      <c r="O87" s="6">
        <f ca="1">(IF(ISERROR(INDEX(INDIRECT($D$268),MATCH($AM87,$AM$4:$AM$275,0),MATCH(O$304,INDIRECT($E$268),0))*$I87/$AD87),0,INDEX(INDIRECT($D$268),MATCH($AM87,$AM$4:$AM$275,0),MATCH(O$304,INDIRECT($E$268),0))*$I87/$AD87)+IF(ISERROR(INDEX(INDIRECT($D$268),MATCH($AN87,$AN$4:$AN$275,0),MATCH(O$305,INDIRECT($E$268),0))*$J87/$AE87),0,INDEX(INDIRECT($D$268),MATCH($AN87,$AN$4:$AN$275,0),MATCH(O$305,INDIRECT($E$268),0))*$J87/$AE87))*$AC87/$F87</f>
        <v>5.2874526033386324</v>
      </c>
      <c r="P87" s="6">
        <f ca="1">(IF(ISERROR(INDEX(INDIRECT($D$268),MATCH($AO87,$AO$4:$AO$275,0),MATCH(P$304,INDIRECT($E$268),0))*$I87/$AD87),0,INDEX(INDIRECT($D$268),MATCH($AO87,$AO$4:$AO$275,0),MATCH(P$304,INDIRECT($E$268),0))*$I87/$AD87)+IF(ISERROR(INDEX(INDIRECT($D$268),MATCH($AP87,$AP$4:$AP$275,0),MATCH(P$305,INDIRECT($E$268),0))*$J87/$AE87),0,INDEX(INDIRECT($D$268),MATCH($AP87,$AP$4:$AP$275,0),MATCH(P$305,INDIRECT($E$268),0))*$J87/$AE87))*$AC87/$F87</f>
        <v>66.669513116057232</v>
      </c>
      <c r="Q87" s="6">
        <f ca="1">INDEX(INDIRECT($D$268),MATCH($AQ87,$AQ$4:$AQ$284,0),MATCH(Q$4,INDIRECT($E$268),0))*$K87/$F87/$AF87</f>
        <v>3.4661417414062496</v>
      </c>
      <c r="R87" s="6">
        <f ca="1">INDEX(INDIRECT($D$268),MATCH($AR87,$AR$4:$AR$284,0),MATCH(R$4,INDIRECT($E$268),0))*$K87/$F87/$AF87</f>
        <v>32.685303234374999</v>
      </c>
      <c r="S87" s="6">
        <f ca="1">INDEX(INDIRECT($D$268),MATCH($AS87,$AS$4:$AS$284,0),MATCH(S$4,INDIRECT($E$268),0))*$K87/$F87/$AF87</f>
        <v>7.7403655546874992</v>
      </c>
      <c r="T87" s="7">
        <f t="shared" ca="1" si="93"/>
        <v>115.84877624986461</v>
      </c>
      <c r="U87" s="6">
        <f>IF($B$268=6,(IF(OR(AJ87="Benzin",AJ87="Diesel"),$AK87*INDEX('DIN EN 16258'!$I:$I,MATCH('mobitool-Faktoren v2.0'!$AI87,'DIN EN 16258'!$A:$A,0))*$I87/$AD87+$AL87*INDEX('DIN EN 16258'!$I:$I,MATCH('mobitool-Faktoren v2.0'!$AJ87,'DIN EN 16258'!$A:$A,0))*$I87/$AD87,IF(ISERROR($AK87*INDEX('DIN EN 16258'!$I:$I,MATCH('mobitool-Faktoren v2.0'!$AI87,'DIN EN 16258'!$A:$A,0))*$I87/$AD87),0,$AK87*INDEX('DIN EN 16258'!$I:$I,MATCH('mobitool-Faktoren v2.0'!$AI87,'DIN EN 16258'!$A:$A,0))*$I87/$AD87)+IF(ISERROR($AL87*INDEX('DIN EN 16258'!$I:$I,MATCH('mobitool-Faktoren v2.0'!$AJ87,'DIN EN 16258'!$A:$A,0))*$J87/$AE87),0,$AL87*INDEX('DIN EN 16258'!$I:$I,MATCH('mobitool-Faktoren v2.0'!$AJ87,'DIN EN 16258'!$A:$A,0))*$J87/$AE87)))*1000,
IF($B$268=1,(IF(OR(AJ87="Benzin",AJ87="Diesel"),$AK87*INDEX('DIN EN 16258'!$D:$D,MATCH('mobitool-Faktoren v2.0'!$AI87,'DIN EN 16258'!$A:$A,0))*$I87/$AD87+$AL87*INDEX('DIN EN 16258'!$D:$D,MATCH('mobitool-Faktoren v2.0'!$AJ87,'DIN EN 16258'!$A:$A,0))*$I87/$AD87,IF(ISERROR($AK87*INDEX('DIN EN 16258'!$D:$D,MATCH('mobitool-Faktoren v2.0'!$AI87,'DIN EN 16258'!$A:$A,0))*$I87/$AD87),0,$AK87*INDEX('DIN EN 16258'!$D:$D,MATCH('mobitool-Faktoren v2.0'!$AI87,'DIN EN 16258'!$A:$A,0))*$I87/$AD87)+IF(ISERROR($AL87*INDEX('DIN EN 16258'!$D:$D,MATCH('mobitool-Faktoren v2.0'!$AJ87,'DIN EN 16258'!$A:$A,0))*$J87/$AE87),0,$AL87*INDEX('DIN EN 16258'!$D:$D,MATCH('mobitool-Faktoren v2.0'!$AJ87,'DIN EN 16258'!$A:$A,0))*$J87/$AE87))),0))*$AC87/$F87</f>
        <v>0</v>
      </c>
      <c r="V87" s="6">
        <f>IF($B$268=6,(IF(OR(AJ87="Benzin",AJ87="Diesel"),$AK87*INDEX('DIN EN 16258'!$L:$L,MATCH('mobitool-Faktoren v2.0'!$AI87,'DIN EN 16258'!$A:$A,0))*$I87/$AD87+$AL87*INDEX('DIN EN 16258'!$L:$L,MATCH('mobitool-Faktoren v2.0'!$AJ87,'DIN EN 16258'!$A:$A,0))*$I87/$AD87,IF(ISERROR($AK87*INDEX('DIN EN 16258'!$L:$L,MATCH('mobitool-Faktoren v2.0'!$AI87,'DIN EN 16258'!$A:$A,0))*$I87/$AD87),0,$AK87*INDEX('DIN EN 16258'!$L:$L,MATCH('mobitool-Faktoren v2.0'!$AI87,'DIN EN 16258'!$A:$A,0))*$I87/$AD87)+IF(ISERROR($AL87*INDEX('DIN EN 16258'!$L:$L,MATCH('mobitool-Faktoren v2.0'!$AJ87,'DIN EN 16258'!$A:$A,0))*$J87/$AE87),0,$AL87*INDEX('DIN EN 16258'!$L:$L,MATCH('mobitool-Faktoren v2.0'!$AJ87,'DIN EN 16258'!$A:$A,0))*$J87/$AE87)))*1000,
IF($B$268=1,(IF(OR(AJ87="Benzin",AJ87="Diesel"),$AK87*INDEX('DIN EN 16258'!$F:$F,MATCH('mobitool-Faktoren v2.0'!$AI87,'DIN EN 16258'!$A:$A,0))*$I87/$AD87+$AL87*INDEX('DIN EN 16258'!$F:$F,MATCH('mobitool-Faktoren v2.0'!$AJ87,'DIN EN 16258'!$A:$A,0))*$I87/$AD87,IF(ISERROR($AK87*INDEX('DIN EN 16258'!$F:$F,MATCH('mobitool-Faktoren v2.0'!$AI87,'DIN EN 16258'!$A:$A,0))*$I87/$AD87),0,$AK87*INDEX('DIN EN 16258'!$F:$F,MATCH('mobitool-Faktoren v2.0'!$AI87,'DIN EN 16258'!$A:$A,0))*$I87/$AD87)+IF(ISERROR($AL87*INDEX('DIN EN 16258'!$F:$F,MATCH('mobitool-Faktoren v2.0'!$AJ87,'DIN EN 16258'!$A:$A,0))*$J87/$AE87),0,$AL87*INDEX('DIN EN 16258'!$F:$F,MATCH('mobitool-Faktoren v2.0'!$AJ87,'DIN EN 16258'!$A:$A,0))*$J87/$AE87))),0))*$AC87/$F87</f>
        <v>62.208086823312499</v>
      </c>
      <c r="W87" s="6" t="s">
        <v>892</v>
      </c>
      <c r="X87" s="39" t="s">
        <v>162</v>
      </c>
      <c r="Y87" s="336">
        <v>3</v>
      </c>
      <c r="Z87" s="336">
        <v>25</v>
      </c>
      <c r="AA87" s="337">
        <v>500</v>
      </c>
      <c r="AB87" s="299">
        <v>3500</v>
      </c>
      <c r="AC87" s="300">
        <f>AC31</f>
        <v>1.589825119236884</v>
      </c>
      <c r="AD87" s="298">
        <f>AD31</f>
        <v>9.65</v>
      </c>
      <c r="AE87" s="298"/>
      <c r="AF87" s="299">
        <f>AF31</f>
        <v>1600</v>
      </c>
      <c r="AG87" s="299"/>
      <c r="AH87" s="299"/>
      <c r="AI87" s="301" t="s">
        <v>35</v>
      </c>
      <c r="AJ87" s="301"/>
      <c r="AK87" s="329">
        <f>0.067319/AC87</f>
        <v>4.2343651000000003E-2</v>
      </c>
      <c r="AL87" s="329"/>
      <c r="AM87" s="202" t="s">
        <v>335</v>
      </c>
      <c r="AN87" s="202" t="s">
        <v>81</v>
      </c>
      <c r="AO87" s="202" t="s">
        <v>334</v>
      </c>
      <c r="AP87" s="202" t="s">
        <v>81</v>
      </c>
      <c r="AQ87" s="330" t="s">
        <v>976</v>
      </c>
      <c r="AR87" s="330" t="s">
        <v>977</v>
      </c>
      <c r="AS87" s="330" t="s">
        <v>978</v>
      </c>
      <c r="AT87" s="202" t="s">
        <v>330</v>
      </c>
      <c r="AU87" s="303">
        <f ca="1">IF(ISERROR(OFFSET('Daten KEA'!$A$1,MATCH(AU$5,'Daten KEA'!$A:$A,0)-1,MATCH(AM87,'Daten KEA'!$A$424:$ADO$424,0)-1)),0,OFFSET('Daten KEA'!$A$1,MATCH(AU$5,'Daten KEA'!$A:$A,0)-1,MATCH(AM87,'Daten KEA'!$A$424:$ADO$424,0)-1))+IF(ISERROR(AK87*INDEX('Energiefaktoren Ecoinvent'!$D:$D,MATCH('mobitool-Faktoren v2.0'!AI87,'Energiefaktoren Ecoinvent'!$A:$A,0))),0,AK87*INDEX('Energiefaktoren Ecoinvent'!$D:$D,MATCH('mobitool-Faktoren v2.0'!AI87,'Energiefaktoren Ecoinvent'!$A:$A,0)))+IF(OR(AJ87="Benzin",AJ87="Diesel"),IF(ISERROR(OFFSET('Daten KEA'!$A$1,MATCH(AV$5,'Daten KEA'!$A:$A,0)-1,MATCH(AN87,'Daten KEA'!$A$424:$ADO$424,0)-1)),0,OFFSET('Daten KEA'!$A$1,MATCH(AV$5,'Daten KEA'!$A:$A,0)-1,MATCH(AN87,'Daten KEA'!$A$424:$ADO$424,0)-1))+IF(ISERROR(AL87*INDEX('Energiefaktoren Ecoinvent'!$D:$D,MATCH('mobitool-Faktoren v2.0'!AJ87,'Energiefaktoren Ecoinvent'!$A:$A,0))),0,AL87*INDEX('Energiefaktoren Ecoinvent'!$D:$D,MATCH('mobitool-Faktoren v2.0'!AJ87,'Energiefaktoren Ecoinvent'!$A:$A,0))),0)</f>
        <v>4.8903336999999998E-4</v>
      </c>
      <c r="AV87" s="303">
        <f ca="1">IF(OR(AJ87="Benzin",AJ87="Diesel"),0,IF(ISERROR(OFFSET('Daten KEA'!$A$1,MATCH(AV$5,'Daten KEA'!$A:$A,0)-1,MATCH(AN87,'Daten KEA'!$A$424:$ADO$424,0)-1)),0,OFFSET('Daten KEA'!$A$1,MATCH(AV$5,'Daten KEA'!$A:$A,0)-1,MATCH(AN87,'Daten KEA'!$A$424:$ADO$424,0)-1))+IF(ISERROR(AL87*INDEX('Energiefaktoren Ecoinvent'!$D:$D,MATCH('mobitool-Faktoren v2.0'!AJ87,'Energiefaktoren Ecoinvent'!$A:$A,0))),0,AL87*INDEX('Energiefaktoren Ecoinvent'!$D:$D,MATCH('mobitool-Faktoren v2.0'!AJ87,'Energiefaktoren Ecoinvent'!$A:$A,0))))</f>
        <v>0</v>
      </c>
      <c r="AW87" s="303">
        <f ca="1">IF(ISERROR(OFFSET('Daten KEA'!$A$1,MATCH(AW$5,'Daten KEA'!$A:$A,0)-1,MATCH(AO87,'Daten KEA'!$A$424:$ADO$424,0)-1)),0,OFFSET('Daten KEA'!$A$1,MATCH(AW$5,'Daten KEA'!$A:$A,0)-1,MATCH(AO87,'Daten KEA'!$A$424:$ADO$424,0)-1))-IF(ISERROR(AK87*INDEX('Energiefaktoren Ecoinvent'!$D:$D,MATCH('mobitool-Faktoren v2.0'!AI87,'Energiefaktoren Ecoinvent'!$A:$A,0))),0,AK87*INDEX('Energiefaktoren Ecoinvent'!$D:$D,MATCH('mobitool-Faktoren v2.0'!AI87,'Energiefaktoren Ecoinvent'!$A:$A,0)))+IF(OR(AJ87="Benzin",AJ87="Diesel"),IF(ISERROR(OFFSET('Daten KEA'!$A$1,MATCH(AX$5,'Daten KEA'!$A:$A,0)-1,MATCH(AP87,'Daten KEA'!$A$424:$ADO$424,0)-1)),0,OFFSET('Daten KEA'!$A$1,MATCH(AX$5,'Daten KEA'!$A:$A,0)-1,MATCH(AP87,'Daten KEA'!$A$424:$ADO$424,0)-1))-IF(ISERROR(AL87*INDEX('Energiefaktoren Ecoinvent'!$D:$D,MATCH('mobitool-Faktoren v2.0'!AJ87,'Energiefaktoren Ecoinvent'!$A:$A,0))),0,AL87*INDEX('Energiefaktoren Ecoinvent'!$D:$D,MATCH('mobitool-Faktoren v2.0'!AJ87,'Energiefaktoren Ecoinvent'!$A:$A,0))),0)</f>
        <v>0.73879905000000001</v>
      </c>
      <c r="AX87" s="303">
        <f ca="1">IF(OR(AJ87="Benzin",AJ87="Diesel"),0,IF(ISERROR(OFFSET('Daten KEA'!$A$1,MATCH(AX$5,'Daten KEA'!$A:$A,0)-1,MATCH(AP87,'Daten KEA'!$A$424:$ADO$424,0)-1)),0,OFFSET('Daten KEA'!$A$1,MATCH(AX$5,'Daten KEA'!$A:$A,0)-1,MATCH(AP87,'Daten KEA'!$A$424:$ADO$424,0)-1))-IF(ISERROR(AL87*INDEX('Energiefaktoren Ecoinvent'!$D:$D,MATCH('mobitool-Faktoren v2.0'!AJ87,'Energiefaktoren Ecoinvent'!$A:$A,0))),0,AL87*INDEX('Energiefaktoren Ecoinvent'!$D:$D,MATCH('mobitool-Faktoren v2.0'!AJ87,'Energiefaktoren Ecoinvent'!$A:$A,0))))</f>
        <v>0</v>
      </c>
      <c r="AY87" s="303">
        <f t="shared" ca="1" si="58"/>
        <v>0.73928808336999996</v>
      </c>
      <c r="AZ87" s="303">
        <f ca="1">IF(ISERROR(OFFSET('Daten KEA'!$A$1,MATCH(AZ$5,'Daten KEA'!$A:$A,0)-1,MATCH(AQ87,'Daten KEA'!$A$424:$ADO$424,0)-1)),0,OFFSET('Daten KEA'!$A$1,MATCH(AZ$5,'Daten KEA'!$A:$A,0)-1,MATCH(AQ87,'Daten KEA'!$A$424:$ADO$424,0)-1))</f>
        <v>0.18482304999999999</v>
      </c>
      <c r="BA87" s="303">
        <f ca="1">IF(ISERROR(OFFSET('Daten KEA'!$A$1,MATCH(BA$5,'Daten KEA'!$A:$A,0)-1,MATCH(AR87,'Daten KEA'!$A$424:$ADO$424,0)-1)),0,OFFSET('Daten KEA'!$A$1,MATCH(BA$5,'Daten KEA'!$A:$A,0)-1,MATCH(AR87,'Daten KEA'!$A$424:$ADO$424,0)-1))</f>
        <v>1.0023063000000001</v>
      </c>
      <c r="BB87" s="303">
        <f ca="1">IF(ISERROR(OFFSET('Daten KEA'!$A$1,MATCH(BB$5,'Daten KEA'!$A:$A,0)-1,MATCH(AS87,'Daten KEA'!$A$424:$ADO$424,0)-1)),0,OFFSET('Daten KEA'!$A$1,MATCH(BB$5,'Daten KEA'!$A:$A,0)-1,MATCH(AS87,'Daten KEA'!$A$424:$ADO$424,0)-1))</f>
        <v>0.84415227999999998</v>
      </c>
      <c r="BC87" s="304">
        <f t="shared" ca="1" si="46"/>
        <v>2.77056971337</v>
      </c>
      <c r="BD87" s="303">
        <f ca="1">IF(ISERROR(OFFSET('Daten KEA'!$A$1,MATCH(BD$5,'Daten KEA'!$A:$A,0)-1,MATCH(AT87,'Daten KEA'!$A$424:$ADO$424,0)-1)),0,OFFSET('Daten KEA'!$A$1,MATCH(BD$5,'Daten KEA'!$A:$A,0)-1,MATCH(AT87,'Daten KEA'!$A$424:$ADO$424,0)-1))</f>
        <v>1.7158872000000001</v>
      </c>
      <c r="BE87" s="305">
        <f t="shared" ca="1" si="59"/>
        <v>0.61932648426769588</v>
      </c>
      <c r="BF87" s="306">
        <f ca="1">IF(ISERROR(OFFSET('Daten KEA'!$A$1,MATCH(BF$5,'Daten KEA'!$A:$A,0)-1,MATCH(AM87,'Daten KEA'!$A$424:$ADO$424,0)-1)),0,OFFSET('Daten KEA'!$A$1,MATCH(BF$5,'Daten KEA'!$A:$A,0)-1,MATCH(AM87,'Daten KEA'!$A$424:$ADO$424,0)-1))+IF(ISERROR($AK87*INDEX('Energiefaktoren Ecoinvent'!$H:$H,MATCH('mobitool-Faktoren v2.0'!$AI87,'Energiefaktoren Ecoinvent'!$A:$A,0))),0,$AK87*INDEX('Energiefaktoren Ecoinvent'!$H:$H,MATCH('mobitool-Faktoren v2.0'!$AI87,'Energiefaktoren Ecoinvent'!$A:$A,0)))+IF(OR(AJ87="Benzin",AJ87="Diesel"),IF(ISERROR(OFFSET('Daten KEA'!$A$1,MATCH(BG$5,'Daten KEA'!$A:$A,0)-1,MATCH(AN87,'Daten KEA'!$A$424:$ADO$424,0)-1)),0,OFFSET('Daten KEA'!$A$1,MATCH(BG$5,'Daten KEA'!$A:$A,0)-1,MATCH(AN87,'Daten KEA'!$A$424:$ADO$424,0)-1))+IF(ISERROR($AL87*INDEX('Energiefaktoren Ecoinvent'!$H:$H,MATCH('mobitool-Faktoren v2.0'!$AJ87,'Energiefaktoren Ecoinvent'!$A:$A,0))),0,$AL87*INDEX('Energiefaktoren Ecoinvent'!$H:$H,MATCH('mobitool-Faktoren v2.0'!$AJ87,'Energiefaktoren Ecoinvent'!$A:$A,0))),0)</f>
        <v>4.7056632054306004E-4</v>
      </c>
      <c r="BG87" s="306">
        <f ca="1">IF(OR(AJ87="Benzin",AJ87="Diesel"),0,IF(ISERROR(OFFSET('Daten KEA'!$A$1,MATCH(BG$5,'Daten KEA'!$A:$A,0)-1,MATCH(AN87,'Daten KEA'!$A$424:$ADO$424,0)-1)),0,OFFSET('Daten KEA'!$A$1,MATCH(BG$5,'Daten KEA'!$A:$A,0)-1,MATCH(AN87,'Daten KEA'!$A$424:$ADO$424,0)-1))+IF(ISERROR($AL87*INDEX('Energiefaktoren Ecoinvent'!$H:$H,MATCH('mobitool-Faktoren v2.0'!$AJ87,'Energiefaktoren Ecoinvent'!$A:$A,0))),0,$AL87*INDEX('Energiefaktoren Ecoinvent'!$H:$H,MATCH('mobitool-Faktoren v2.0'!$AJ87,'Energiefaktoren Ecoinvent'!$A:$A,0))))</f>
        <v>0</v>
      </c>
      <c r="BH87" s="306">
        <f ca="1">IF(ISERROR(OFFSET('Daten KEA'!$A$1,MATCH(BH$5,'Daten KEA'!$A:$A,0)-1,MATCH(AO87,'Daten KEA'!$A$424:$ADO$424,0)-1)),0,OFFSET('Daten KEA'!$A$1,MATCH(BH$5,'Daten KEA'!$A:$A,0)-1,MATCH(AO87,'Daten KEA'!$A$424:$ADO$424,0)-1))-IF(ISERROR($AK87*INDEX('Energiefaktoren Ecoinvent'!$H:$H,MATCH('mobitool-Faktoren v2.0'!$AI87,'Energiefaktoren Ecoinvent'!$A:$A,0))),0,$AK87*INDEX('Energiefaktoren Ecoinvent'!$H:$H,MATCH('mobitool-Faktoren v2.0'!$AI87,'Energiefaktoren Ecoinvent'!$A:$A,0)))+IF(OR(AJ87="Benzin",AJ87="Diesel"),IF(ISERROR(OFFSET('Daten KEA'!$A$1,MATCH(BI$5,'Daten KEA'!$A:$A,0)-1,MATCH(AP87,'Daten KEA'!$A$424:$ADO$424,0)-1)),0,OFFSET('Daten KEA'!$A$1,MATCH(BI$5,'Daten KEA'!$A:$A,0)-1,MATCH(AP87,'Daten KEA'!$A$424:$ADO$424,0)-1))-IF(ISERROR($AL87*INDEX('Energiefaktoren Ecoinvent'!$H:$H,MATCH('mobitool-Faktoren v2.0'!$AJ87,'Energiefaktoren Ecoinvent'!$A:$A,0))),0,$AL87*INDEX('Energiefaktoren Ecoinvent'!$H:$H,MATCH('mobitool-Faktoren v2.0'!$AJ87,'Energiefaktoren Ecoinvent'!$A:$A,0))),0)</f>
        <v>0.66096107697931006</v>
      </c>
      <c r="BI87" s="306">
        <f ca="1">IF(OR(AJ87="Benzin",AJ87="Diesel"),0,IF(ISERROR(OFFSET('Daten KEA'!$A$1,MATCH(BI$5,'Daten KEA'!$A:$A,0)-1,MATCH(AP87,'Daten KEA'!$A$424:$ADO$424,0)-1)),0,OFFSET('Daten KEA'!$A$1,MATCH(BI$5,'Daten KEA'!$A:$A,0)-1,MATCH(AP87,'Daten KEA'!$A$424:$ADO$424,0)-1))-IF(ISERROR($AL87*INDEX('Energiefaktoren Ecoinvent'!$H:$H,MATCH('mobitool-Faktoren v2.0'!$AJ87,'Energiefaktoren Ecoinvent'!$A:$A,0))),0,$AL87*INDEX('Energiefaktoren Ecoinvent'!$H:$H,MATCH('mobitool-Faktoren v2.0'!$AJ87,'Energiefaktoren Ecoinvent'!$A:$A,0))))</f>
        <v>0</v>
      </c>
      <c r="BJ87" s="306">
        <f t="shared" ca="1" si="92"/>
        <v>0.66143164329985316</v>
      </c>
      <c r="BK87" s="306">
        <f ca="1">IF(ISERROR(OFFSET('Daten KEA'!$A$1,MATCH(BK$5,'Daten KEA'!$A:$A,0)-1,MATCH(AQ87,'Daten KEA'!$A$424:$ADO$424,0)-1)),0,OFFSET('Daten KEA'!$A$1,MATCH(BK$5,'Daten KEA'!$A:$A,0)-1,MATCH(AQ87,'Daten KEA'!$A$424:$ADO$424,0)-1))</f>
        <v>0.17631837758306998</v>
      </c>
      <c r="BL87" s="306">
        <f ca="1">IF(ISERROR(OFFSET('Daten KEA'!$A$1,MATCH(BL$5,'Daten KEA'!$A:$A,0)-1,MATCH(AR87,'Daten KEA'!$A$424:$ADO$424,0)-1)),0,OFFSET('Daten KEA'!$A$1,MATCH(BL$5,'Daten KEA'!$A:$A,0)-1,MATCH(AR87,'Daten KEA'!$A$424:$ADO$424,0)-1))</f>
        <v>0.91292618585179997</v>
      </c>
      <c r="BM87" s="306">
        <f ca="1">IF(ISERROR(OFFSET('Daten KEA'!$A$1,MATCH(BM$5,'Daten KEA'!$A:$A,0)-1,MATCH(AS87,'Daten KEA'!$A$424:$ADO$424,0)-1)),0,OFFSET('Daten KEA'!$A$1,MATCH(BM$5,'Daten KEA'!$A:$A,0)-1,MATCH(AS87,'Daten KEA'!$A$424:$ADO$424,0)-1))</f>
        <v>0.74347970396926988</v>
      </c>
      <c r="BN87" s="307">
        <f t="shared" ca="1" si="43"/>
        <v>2.4941559107039928</v>
      </c>
      <c r="BO87" s="306">
        <f ca="1">IF(ISERROR(OFFSET('Daten KEA'!$A$1,MATCH(BO$5,'Daten KEA'!$A:$A,0)-1,MATCH(AT87,'Daten KEA'!$A$424:$ADO$424,0)-1)),0,OFFSET('Daten KEA'!$A$1,MATCH(BO$5,'Daten KEA'!$A:$A,0)-1,MATCH(AT87,'Daten KEA'!$A$424:$ADO$424,0)-1))</f>
        <v>1.5446045307588998</v>
      </c>
      <c r="BP87" s="305">
        <f t="shared" ca="1" si="60"/>
        <v>0.61928948552495444</v>
      </c>
      <c r="BQ87" s="308">
        <f ca="1">IF(ISERROR(OFFSET('Daten GWP'!$A$1,MATCH(BQ$5,'Daten GWP'!$A:$A,0)-1,MATCH(AM87,'Daten GWP'!$A$424:$ADO$424,0)-1)),0,OFFSET('Daten GWP'!$A$1,MATCH(BQ$5,'Daten GWP'!$A:$A,0)-1,MATCH(AM87,'Daten GWP'!$A$424:$ADO$424,0)-1))*1000</f>
        <v>5.3212922999999996</v>
      </c>
      <c r="BR87" s="308">
        <f ca="1">IF(ISERROR(OFFSET('Daten GWP'!$A$1,MATCH(BR$5,'Daten GWP'!$A:$A,0)-1,MATCH(AN87,'Daten GWP'!$A$424:$ADO$424,0)-1)),0,OFFSET('Daten GWP'!$A$1,MATCH(BR$5,'Daten GWP'!$A:$A,0)-1,MATCH(AN87,'Daten GWP'!$A$424:$ADO$424,0)-1))*1000</f>
        <v>0</v>
      </c>
      <c r="BS87" s="308">
        <f ca="1">IF(ISERROR(OFFSET('Daten GWP'!$A$1,MATCH(BS$5,'Daten GWP'!$A:$A,0)-1,MATCH(AO87,'Daten GWP'!$A$424:$ADO$424,0)-1)),0,OFFSET('Daten GWP'!$A$1,MATCH(BS$5,'Daten GWP'!$A:$A,0)-1,MATCH(AO87,'Daten GWP'!$A$424:$ADO$424,0)-1))*1000</f>
        <v>67.096198000000001</v>
      </c>
      <c r="BT87" s="308">
        <f ca="1">IF(ISERROR(OFFSET('Daten GWP'!$A$1,MATCH(BT$5,'Daten GWP'!$A:$A,0)-1,MATCH(AP87,'Daten GWP'!$A$424:$ADO$424,0)-1)),0,OFFSET('Daten GWP'!$A$1,MATCH(BT$5,'Daten GWP'!$A:$A,0)-1,MATCH(AP87,'Daten GWP'!$A$424:$ADO$424,0)-1))*1000</f>
        <v>0</v>
      </c>
      <c r="BU87" s="308">
        <f t="shared" ca="1" si="61"/>
        <v>72.417490299999997</v>
      </c>
      <c r="BV87" s="308">
        <f ca="1">IF(ISERROR(OFFSET('Daten GWP'!$A$1,MATCH(BV$5,'Daten GWP'!$A:$A,0)-1,MATCH(AQ87,'Daten GWP'!$A$424:$ADO$424,0)-1)),0,OFFSET('Daten GWP'!$A$1,MATCH(BV$5,'Daten GWP'!$A:$A,0)-1,MATCH(AQ87,'Daten GWP'!$A$424:$ADO$424,0)-1))*1000</f>
        <v>6.4299441000000002</v>
      </c>
      <c r="BW87" s="308">
        <f ca="1">IF(ISERROR(OFFSET('Daten GWP'!$A$1,MATCH(BW$5,'Daten GWP'!$A:$A,0)-1,MATCH(AR87,'Daten GWP'!$A$424:$ADO$424,0)-1)),0,OFFSET('Daten GWP'!$A$1,MATCH(BW$5,'Daten GWP'!$A:$A,0)-1,MATCH(AR87,'Daten GWP'!$A$424:$ADO$424,0)-1))*1000</f>
        <v>60.633606</v>
      </c>
      <c r="BX87" s="308">
        <f ca="1">IF(ISERROR(OFFSET('Daten GWP'!$A$1,MATCH(BX$5,'Daten GWP'!$A:$A,0)-1,MATCH(AS87,'Daten GWP'!$A$424:$ADO$424,0)-1)),0,OFFSET('Daten GWP'!$A$1,MATCH(BX$5,'Daten GWP'!$A:$A,0)-1,MATCH(AS87,'Daten GWP'!$A$424:$ADO$424,0)-1))*1000</f>
        <v>14.358938999999999</v>
      </c>
      <c r="BY87" s="309">
        <f t="shared" ca="1" si="44"/>
        <v>153.83997939999998</v>
      </c>
      <c r="BZ87" s="308">
        <f ca="1">IF(ISERROR(OFFSET('Daten GWP'!$A$1,MATCH(BZ$5,'Daten GWP'!$A:$A,0)-1,MATCH(AT87,'Daten GWP'!$A$424:$ADO$424,0)-1)),0,OFFSET('Daten GWP'!$A$1,MATCH(BZ$5,'Daten GWP'!$A:$A,0)-1,MATCH(AT87,'Daten GWP'!$A$424:$ADO$424,0)-1))*1000</f>
        <v>102.36074000000001</v>
      </c>
      <c r="CA87" s="305">
        <f t="shared" ca="1" si="62"/>
        <v>0.66537151395380401</v>
      </c>
      <c r="CB87" s="310">
        <f ca="1">IF(ISERROR(OFFSET('Daten Elementary'!$A$1,MATCH(CB$5,'Daten Elementary'!$A:$A,0)-1,MATCH(AM87,'Daten Elementary'!$A$424:$ADO$424,0)-1)),0,OFFSET('Daten Elementary'!$A$1,MATCH(CB$5,'Daten Elementary'!$A:$A,0)-1,MATCH(AM87,'Daten Elementary'!$A$424:$ADO$424,0)-1))*1000000</f>
        <v>13.083238</v>
      </c>
      <c r="CC87" s="310">
        <f ca="1">IF(ISERROR(OFFSET('Daten Elementary'!$A$1,MATCH(CC$5,'Daten Elementary'!$A:$A,0)-1,MATCH(AN87,'Daten Elementary'!$A$424:$ADO$424,0)-1)),0,OFFSET('Daten Elementary'!$A$1,MATCH(CC$5,'Daten Elementary'!$A:$A,0)-1,MATCH(AN87,'Daten Elementary'!$A$424:$ADO$424,0)-1))*1000000</f>
        <v>0</v>
      </c>
      <c r="CD87" s="310">
        <f ca="1">IF(ISERROR(OFFSET('Daten Elementary'!$A$1,MATCH(CD$5,'Daten Elementary'!$A:$A,0)-1,MATCH(AO87,'Daten Elementary'!$A$424:$ADO$424,0)-1)),0,OFFSET('Daten Elementary'!$A$1,MATCH(CD$5,'Daten Elementary'!$A:$A,0)-1,MATCH(AO87,'Daten Elementary'!$A$424:$ADO$424,0)-1))*1000000</f>
        <v>8.9965004000000004</v>
      </c>
      <c r="CE87" s="310">
        <f ca="1">IF(ISERROR(OFFSET('Daten Elementary'!$A$1,MATCH(CE$5,'Daten Elementary'!$A:$A,0)-1,MATCH(AP87,'Daten Elementary'!$A$424:$ADO$424,0)-1)),0,OFFSET('Daten Elementary'!$A$1,MATCH(CE$5,'Daten Elementary'!$A:$A,0)-1,MATCH(AP87,'Daten Elementary'!$A$424:$ADO$424,0)-1))*1000000</f>
        <v>0</v>
      </c>
      <c r="CF87" s="310">
        <f t="shared" ca="1" si="63"/>
        <v>22.0797384</v>
      </c>
      <c r="CG87" s="310">
        <f ca="1">IF(ISERROR(OFFSET('Daten Elementary'!$A$1,MATCH(CG$5,'Daten Elementary'!$A:$A,0)-1,MATCH(AQ87,'Daten Elementary'!$A$424:$ADO$424,0)-1)),0,OFFSET('Daten Elementary'!$A$1,MATCH(CG$5,'Daten Elementary'!$A:$A,0)-1,MATCH(AQ87,'Daten Elementary'!$A$424:$ADO$424,0)-1))*1000000</f>
        <v>2.5342876999999997</v>
      </c>
      <c r="CH87" s="310">
        <f ca="1">IF(ISERROR(OFFSET('Daten Elementary'!$A$1,MATCH(CH$5,'Daten Elementary'!$A:$A,0)-1,MATCH(AR87,'Daten Elementary'!$A$424:$ADO$424,0)-1)),0,OFFSET('Daten Elementary'!$A$1,MATCH(CH$5,'Daten Elementary'!$A:$A,0)-1,MATCH(AR87,'Daten Elementary'!$A$424:$ADO$424,0)-1))*1000000</f>
        <v>55.794156000000001</v>
      </c>
      <c r="CI87" s="310">
        <f ca="1">IF(ISERROR(OFFSET('Daten Elementary'!$A$1,MATCH(CI$5,'Daten Elementary'!$A:$A,0)-1,MATCH(AS87,'Daten Elementary'!$A$424:$ADO$424,0)-1)),0,OFFSET('Daten Elementary'!$A$1,MATCH(CI$5,'Daten Elementary'!$A:$A,0)-1,MATCH(AS87,'Daten Elementary'!$A$424:$ADO$424,0)-1))*1000000</f>
        <v>12.323541000000001</v>
      </c>
      <c r="CJ87" s="311">
        <f t="shared" ca="1" si="64"/>
        <v>92.731723100000011</v>
      </c>
      <c r="CK87" s="310">
        <f ca="1">IF(ISERROR(OFFSET('Daten Elementary'!$A$1,MATCH(CK$5,'Daten Elementary'!$A:$A,0)-1,MATCH($AT87,'Daten Elementary'!$A$424:$ADO$424,0)-1)),0,OFFSET('Daten Elementary'!$A$1,MATCH(CK$5,'Daten Elementary'!$A:$A,0)-1,MATCH($AT87,'Daten Elementary'!$A$424:$ADO$424,0)-1))*1000000</f>
        <v>50.044077000000001</v>
      </c>
      <c r="CL87" s="305">
        <f t="shared" ca="1" si="65"/>
        <v>0.53966512566614866</v>
      </c>
      <c r="CM87" s="312">
        <f ca="1">IF(ISERROR(OFFSET('Daten Elementary'!$A$1,MATCH(CM$5,'Daten Elementary'!$A:$A,0)-1,MATCH(AM87,'Daten Elementary'!$A$424:$ADO$424,0)-1)),0,OFFSET('Daten Elementary'!$A$1,MATCH(CM$5,'Daten Elementary'!$A:$A,0)-1,MATCH(AM87,'Daten Elementary'!$A$424:$ADO$424,0)-1))*1000000</f>
        <v>4.6424813</v>
      </c>
      <c r="CN87" s="312">
        <f ca="1">IF(ISERROR(OFFSET('Daten Elementary'!$A$1,MATCH(CN$5,'Daten Elementary'!$A:$A,0)-1,MATCH(AN87,'Daten Elementary'!$A$424:$ADO$424,0)-1)),0,OFFSET('Daten Elementary'!$A$1,MATCH(CN$5,'Daten Elementary'!$A:$A,0)-1,MATCH(AN87,'Daten Elementary'!$A$424:$ADO$424,0)-1))*1000000</f>
        <v>0</v>
      </c>
      <c r="CO87" s="312">
        <f ca="1">IF(ISERROR(OFFSET('Daten Elementary'!$A$1,MATCH(CO$5,'Daten Elementary'!$A:$A,0)-1,MATCH(AO87,'Daten Elementary'!$A$424:$ADO$424,0)-1)),0,OFFSET('Daten Elementary'!$A$1,MATCH(CO$5,'Daten Elementary'!$A:$A,0)-1,MATCH(AO87,'Daten Elementary'!$A$424:$ADO$424,0)-1))*1000000</f>
        <v>4.8689608</v>
      </c>
      <c r="CP87" s="312">
        <f ca="1">IF(ISERROR(OFFSET('Daten Elementary'!$A$1,MATCH(CP$5,'Daten Elementary'!$A:$A,0)-1,MATCH(AP87,'Daten Elementary'!$A$424:$ADO$424,0)-1)),0,OFFSET('Daten Elementary'!$A$1,MATCH(CP$5,'Daten Elementary'!$A:$A,0)-1,MATCH(AP87,'Daten Elementary'!$A$424:$ADO$424,0)-1))*1000000</f>
        <v>0</v>
      </c>
      <c r="CQ87" s="312">
        <f t="shared" ca="1" si="66"/>
        <v>9.5114421</v>
      </c>
      <c r="CR87" s="312">
        <f ca="1">IF(ISERROR(OFFSET('Daten Elementary'!$A$1,MATCH(CR$5,'Daten Elementary'!$A:$A,0)-1,MATCH(AQ87,'Daten Elementary'!$A$424:$ADO$424,0)-1)),0,OFFSET('Daten Elementary'!$A$1,MATCH(CR$5,'Daten Elementary'!$A:$A,0)-1,MATCH(AQ87,'Daten Elementary'!$A$424:$ADO$424,0)-1))*1000000</f>
        <v>1.6960850999999999</v>
      </c>
      <c r="CS87" s="312">
        <f ca="1">IF(ISERROR(OFFSET('Daten Elementary'!$A$1,MATCH(CS$5,'Daten Elementary'!$A:$A,0)-1,MATCH(AR87,'Daten Elementary'!$A$424:$ADO$424,0)-1)),0,OFFSET('Daten Elementary'!$A$1,MATCH(CS$5,'Daten Elementary'!$A:$A,0)-1,MATCH(AR87,'Daten Elementary'!$A$424:$ADO$424,0)-1))*1000000</f>
        <v>21.365215000000003</v>
      </c>
      <c r="CT87" s="312">
        <f ca="1">IF(ISERROR(OFFSET('Daten Elementary'!$A$1,MATCH(CT$5,'Daten Elementary'!$A:$A,0)-1,MATCH(AS87,'Daten Elementary'!$A$424:$ADO$424,0)-1)),0,OFFSET('Daten Elementary'!$A$1,MATCH(CT$5,'Daten Elementary'!$A:$A,0)-1,MATCH(AS87,'Daten Elementary'!$A$424:$ADO$424,0)-1))*1000000</f>
        <v>6.9625197999999999</v>
      </c>
      <c r="CU87" s="313">
        <f t="shared" ca="1" si="67"/>
        <v>39.535262000000003</v>
      </c>
      <c r="CV87" s="312">
        <f ca="1">IF(ISERROR(OFFSET('Daten Elementary'!$A$1,MATCH(CV$5,'Daten Elementary'!$A:$A,0)-1,MATCH($AT87,'Daten Elementary'!$A$424:$ADO$424,0)-1)),0,OFFSET('Daten Elementary'!$A$1,MATCH(CV$5,'Daten Elementary'!$A:$A,0)-1,MATCH($AT87,'Daten Elementary'!$A$424:$ADO$424,0)-1))*1000000</f>
        <v>20.976590000000002</v>
      </c>
      <c r="CW87" s="305">
        <f t="shared" ca="1" si="68"/>
        <v>0.53057925858692934</v>
      </c>
      <c r="CX87" s="314">
        <f ca="1">IF(ISERROR(OFFSET('Daten Elementary'!$A$1,MATCH(CX$5,'Daten Elementary'!$A:$A,0)-1,MATCH(AM87,'Daten Elementary'!$A$424:$ADO$424,0)-1)),0,OFFSET('Daten Elementary'!$A$1,MATCH(CX$5,'Daten Elementary'!$A:$A,0)-1,MATCH(AM87,'Daten Elementary'!$A$424:$ADO$424,0)-1))*1000000</f>
        <v>17.163173</v>
      </c>
      <c r="CY87" s="314">
        <f ca="1">IF(ISERROR(OFFSET('Daten Elementary'!$A$1,MATCH(CY$5,'Daten Elementary'!$A:$A,0)-1,MATCH(AN87,'Daten Elementary'!$A$424:$ADO$424,0)-1)),0,OFFSET('Daten Elementary'!$A$1,MATCH(CY$5,'Daten Elementary'!$A:$A,0)-1,MATCH(AN87,'Daten Elementary'!$A$424:$ADO$424,0)-1))*1000000</f>
        <v>0</v>
      </c>
      <c r="CZ87" s="314">
        <f ca="1">IF(ISERROR(OFFSET('Daten Elementary'!$A$1,MATCH(CZ$5,'Daten Elementary'!$A:$A,0)-1,MATCH(AO87,'Daten Elementary'!$A$424:$ADO$424,0)-1)),0,OFFSET('Daten Elementary'!$A$1,MATCH(CZ$5,'Daten Elementary'!$A:$A,0)-1,MATCH(AO87,'Daten Elementary'!$A$424:$ADO$424,0)-1))*1000000</f>
        <v>188.99336</v>
      </c>
      <c r="DA87" s="314">
        <f ca="1">IF(ISERROR(OFFSET('Daten Elementary'!$A$1,MATCH(DA$5,'Daten Elementary'!$A:$A,0)-1,MATCH(AP87,'Daten Elementary'!$A$424:$ADO$424,0)-1)),0,OFFSET('Daten Elementary'!$A$1,MATCH(DA$5,'Daten Elementary'!$A:$A,0)-1,MATCH(AP87,'Daten Elementary'!$A$424:$ADO$424,0)-1))*1000000</f>
        <v>0</v>
      </c>
      <c r="DB87" s="314">
        <f t="shared" ca="1" si="69"/>
        <v>206.156533</v>
      </c>
      <c r="DC87" s="314">
        <f ca="1">IF(ISERROR(OFFSET('Daten Elementary'!$A$1,MATCH(DC$5,'Daten Elementary'!$A:$A,0)-1,MATCH(AQ87,'Daten Elementary'!$A$424:$ADO$424,0)-1)),0,OFFSET('Daten Elementary'!$A$1,MATCH(DC$5,'Daten Elementary'!$A:$A,0)-1,MATCH(AQ87,'Daten Elementary'!$A$424:$ADO$424,0)-1))*1000000</f>
        <v>6.4210890999999997</v>
      </c>
      <c r="DD87" s="314">
        <f ca="1">IF(ISERROR(OFFSET('Daten Elementary'!$A$1,MATCH(DD$5,'Daten Elementary'!$A:$A,0)-1,MATCH(AR87,'Daten Elementary'!$A$424:$ADO$424,0)-1)),0,OFFSET('Daten Elementary'!$A$1,MATCH(DD$5,'Daten Elementary'!$A:$A,0)-1,MATCH(AR87,'Daten Elementary'!$A$424:$ADO$424,0)-1))*1000000</f>
        <v>92.359469000000004</v>
      </c>
      <c r="DE87" s="314">
        <f ca="1">IF(ISERROR(OFFSET('Daten Elementary'!$A$1,MATCH(DE$5,'Daten Elementary'!$A:$A,0)-1,MATCH(AS87,'Daten Elementary'!$A$424:$ADO$424,0)-1)),0,OFFSET('Daten Elementary'!$A$1,MATCH(DE$5,'Daten Elementary'!$A:$A,0)-1,MATCH(AS87,'Daten Elementary'!$A$424:$ADO$424,0)-1))*1000000</f>
        <v>55.370537000000006</v>
      </c>
      <c r="DF87" s="315">
        <f t="shared" ca="1" si="70"/>
        <v>360.30762809999999</v>
      </c>
      <c r="DG87" s="314">
        <f ca="1">IF(ISERROR(OFFSET('Daten Elementary'!$A$1,MATCH(DG$5,'Daten Elementary'!$A:$A,0)-1,MATCH($AT87,'Daten Elementary'!$A$424:$ADO$424,0)-1)),0,OFFSET('Daten Elementary'!$A$1,MATCH(DG$5,'Daten Elementary'!$A:$A,0)-1,MATCH($AT87,'Daten Elementary'!$A$424:$ADO$424,0)-1))*1000000</f>
        <v>272.28861000000001</v>
      </c>
      <c r="DH87" s="305">
        <f t="shared" ca="1" si="71"/>
        <v>0.75571147753893475</v>
      </c>
      <c r="DI87" s="316">
        <f ca="1">IF(ISERROR(OFFSET('Daten Elementary'!$A$1,MATCH(DI$5,'Daten Elementary'!$A:$A,0)-1,MATCH(AM87,'Daten Elementary'!$A$424:$ADO$424,0)-1)),0,OFFSET('Daten Elementary'!$A$1,MATCH(DI$5,'Daten Elementary'!$A:$A,0)-1,MATCH(AM87,'Daten Elementary'!$A$424:$ADO$424,0)-1))*1000000</f>
        <v>13.066516999999999</v>
      </c>
      <c r="DJ87" s="316">
        <f ca="1">IF(ISERROR(OFFSET('Daten Elementary'!$A$1,MATCH(DJ$5,'Daten Elementary'!$A:$A,0)-1,MATCH(AN87,'Daten Elementary'!$A$424:$ADO$424,0)-1)),0,OFFSET('Daten Elementary'!$A$1,MATCH(DJ$5,'Daten Elementary'!$A:$A,0)-1,MATCH(AN87,'Daten Elementary'!$A$424:$ADO$424,0)-1))*1000000</f>
        <v>0</v>
      </c>
      <c r="DK87" s="316">
        <f ca="1">IF(ISERROR(OFFSET('Daten Elementary'!$A$1,MATCH(DK$5,'Daten Elementary'!$A:$A,0)-1,MATCH(AO87,'Daten Elementary'!$A$424:$ADO$424,0)-1)),0,OFFSET('Daten Elementary'!$A$1,MATCH(DK$5,'Daten Elementary'!$A:$A,0)-1,MATCH(AO87,'Daten Elementary'!$A$424:$ADO$424,0)-1))*1000000</f>
        <v>39.662405999999997</v>
      </c>
      <c r="DL87" s="316">
        <f ca="1">IF(ISERROR(OFFSET('Daten Elementary'!$A$1,MATCH(DL$5,'Daten Elementary'!$A:$A,0)-1,MATCH(AP87,'Daten Elementary'!$A$424:$ADO$424,0)-1)),0,OFFSET('Daten Elementary'!$A$1,MATCH(DL$5,'Daten Elementary'!$A:$A,0)-1,MATCH(AP87,'Daten Elementary'!$A$424:$ADO$424,0)-1))*1000000</f>
        <v>0</v>
      </c>
      <c r="DM87" s="316">
        <f t="shared" ca="1" si="72"/>
        <v>52.728922999999995</v>
      </c>
      <c r="DN87" s="316">
        <f ca="1">IF(ISERROR(OFFSET('Daten Elementary'!$A$1,MATCH(DN$5,'Daten Elementary'!$A:$A,0)-1,MATCH(AQ87,'Daten Elementary'!$A$424:$ADO$424,0)-1)),0,OFFSET('Daten Elementary'!$A$1,MATCH(DN$5,'Daten Elementary'!$A:$A,0)-1,MATCH(AQ87,'Daten Elementary'!$A$424:$ADO$424,0)-1))*1000000</f>
        <v>11.709254000000001</v>
      </c>
      <c r="DO87" s="316">
        <f ca="1">IF(ISERROR(OFFSET('Daten Elementary'!$A$1,MATCH(DO$5,'Daten Elementary'!$A:$A,0)-1,MATCH(AR87,'Daten Elementary'!$A$424:$ADO$424,0)-1)),0,OFFSET('Daten Elementary'!$A$1,MATCH(DO$5,'Daten Elementary'!$A:$A,0)-1,MATCH(AR87,'Daten Elementary'!$A$424:$ADO$424,0)-1))*1000000</f>
        <v>109.19866999999999</v>
      </c>
      <c r="DP87" s="316">
        <f ca="1">IF(ISERROR(OFFSET('Daten Elementary'!$A$1,MATCH(DP$5,'Daten Elementary'!$A:$A,0)-1,MATCH(AS87,'Daten Elementary'!$A$424:$ADO$424,0)-1)),0,OFFSET('Daten Elementary'!$A$1,MATCH(DP$5,'Daten Elementary'!$A:$A,0)-1,MATCH(AS87,'Daten Elementary'!$A$424:$ADO$424,0)-1))*1000000</f>
        <v>62.518711000000003</v>
      </c>
      <c r="DQ87" s="317">
        <f t="shared" ca="1" si="73"/>
        <v>236.15555799999998</v>
      </c>
      <c r="DR87" s="316">
        <f ca="1">IF(ISERROR(OFFSET('Daten Elementary'!$A$1,MATCH(DR$5,'Daten Elementary'!$A:$A,0)-1,MATCH($AT87,'Daten Elementary'!$A$424:$ADO$424,0)-1)),0,OFFSET('Daten Elementary'!$A$1,MATCH(DR$5,'Daten Elementary'!$A:$A,0)-1,MATCH($AT87,'Daten Elementary'!$A$424:$ADO$424,0)-1))*1000000</f>
        <v>126.54934</v>
      </c>
      <c r="DS87" s="305">
        <f t="shared" ca="1" si="74"/>
        <v>0.535872799572221</v>
      </c>
      <c r="DT87" s="318">
        <f ca="1">IF(ISERROR(OFFSET('Daten UBP13'!$A$1,MATCH(DT$5,'Daten UBP13'!$A:$A,0)-1,MATCH(AM87,'Daten UBP13'!$A$424:$AEG$424,0)-1)),0,OFFSET('Daten UBP13'!$A$1,MATCH(DT$5,'Daten UBP13'!$A:$A,0)-1,MATCH(AM87,'Daten UBP13'!$A$424:$AEG$424,0)-1))</f>
        <v>38.296224000000002</v>
      </c>
      <c r="DU87" s="318">
        <f ca="1">IF(ISERROR(OFFSET('Daten UBP13'!$A$1,MATCH(DU$5,'Daten UBP13'!$A:$A,0)-1,MATCH(AN87,'Daten UBP13'!$A$424:$AEG$424,0)-1)),0,OFFSET('Daten UBP13'!$A$1,MATCH(DU$5,'Daten UBP13'!$A:$A,0)-1,MATCH(AN87,'Daten UBP13'!$A$424:$AEG$424,0)-1))</f>
        <v>0</v>
      </c>
      <c r="DV87" s="318">
        <f ca="1">IF(ISERROR(OFFSET('Daten UBP13'!$A$1,MATCH(DV$5,'Daten UBP13'!$A:$A,0)-1,MATCH(AO87,'Daten UBP13'!$A$424:$AEG$424,0)-1)),0,OFFSET('Daten UBP13'!$A$1,MATCH(DV$5,'Daten UBP13'!$A:$A,0)-1,MATCH(AO87,'Daten UBP13'!$A$424:$AEG$424,0)-1))</f>
        <v>59.466549999999998</v>
      </c>
      <c r="DW87" s="318">
        <f ca="1">IF(ISERROR(OFFSET('Daten UBP13'!$A$1,MATCH(DW$5,'Daten UBP13'!$A:$A,0)-1,MATCH(AP87,'Daten UBP13'!$A$424:$AEG$424,0)-1)),0,OFFSET('Daten UBP13'!$A$1,MATCH(DW$5,'Daten UBP13'!$A:$A,0)-1,MATCH(AP87,'Daten UBP13'!$A$424:$AEG$424,0)-1))</f>
        <v>0</v>
      </c>
      <c r="DX87" s="318">
        <f t="shared" ca="1" si="75"/>
        <v>97.762774000000007</v>
      </c>
      <c r="DY87" s="318">
        <f ca="1">IF(ISERROR(OFFSET('Daten UBP13'!$A$1,MATCH(DY$5,'Daten UBP13'!$A:$A,0)-1,MATCH(AQ87,'Daten UBP13'!$A$424:$AEG$424,0)-1)),0,OFFSET('Daten UBP13'!$A$1,MATCH(DY$5,'Daten UBP13'!$A:$A,0)-1,MATCH(AQ87,'Daten UBP13'!$A$424:$AEG$424,0)-1))</f>
        <v>9.4186382999999996</v>
      </c>
      <c r="DZ87" s="318">
        <f ca="1">IF(ISERROR(OFFSET('Daten UBP13'!$A$1,MATCH(DZ$5,'Daten UBP13'!$A:$A,0)-1,MATCH(AR87,'Daten UBP13'!$A$424:$AEG$424,0)-1)),0,OFFSET('Daten UBP13'!$A$1,MATCH(DZ$5,'Daten UBP13'!$A:$A,0)-1,MATCH(AR87,'Daten UBP13'!$A$424:$AEG$424,0)-1))</f>
        <v>107.58223</v>
      </c>
      <c r="EA87" s="318">
        <f ca="1">IF(ISERROR(OFFSET('Daten UBP13'!$A$1,MATCH(EA$5,'Daten UBP13'!$A:$A,0)-1,MATCH(AS87,'Daten UBP13'!$A$424:$AEG$424,0)-1)),0,OFFSET('Daten UBP13'!$A$1,MATCH(EA$5,'Daten UBP13'!$A:$A,0)-1,MATCH(AS87,'Daten UBP13'!$A$424:$AEG$424,0)-1))</f>
        <v>37.606847999999999</v>
      </c>
      <c r="EB87" s="319">
        <f t="shared" ca="1" si="76"/>
        <v>252.37049030000003</v>
      </c>
      <c r="EC87" s="318">
        <f ca="1">IF(ISERROR(OFFSET('Daten UBP13'!$A$1,MATCH(EC$5,'Daten UBP13'!$A:$A,0)-1,MATCH(AT87,'Daten UBP13'!$A$424:$AEG$424,0)-1)),0,OFFSET('Daten UBP13'!$A$1,MATCH(EC$5,'Daten UBP13'!$A:$A,0)-1,MATCH(AT87,'Daten UBP13'!$A$424:$AEG$424,0)-1))</f>
        <v>156.39877999999999</v>
      </c>
      <c r="ED87" s="305">
        <f t="shared" ca="1" si="77"/>
        <v>0.61971896878309451</v>
      </c>
      <c r="EE87" s="320">
        <f ca="1">IF(ISERROR(OFFSET('Daten ReCiPe'!$A$1,MATCH(EE$5,'Daten ReCiPe'!$A:$A,0)-1,MATCH(AM87,'Daten ReCiPe'!$A$424:$ADO$424,0)-1)),0,OFFSET('Daten ReCiPe'!$A$1,MATCH(EE$5,'Daten ReCiPe'!$A:$A,0)-1,MATCH(AM87,'Daten ReCiPe'!$A$424:$ADO$424,0)-1))*1000</f>
        <v>0.45152240000000005</v>
      </c>
      <c r="EF87" s="320">
        <f ca="1">IF(ISERROR(OFFSET('Daten ReCiPe'!$A$1,MATCH(EF$5,'Daten ReCiPe'!$A:$A,0)-1,MATCH(AN87,'Daten ReCiPe'!$A$424:$ADO$424,0)-1)),0,OFFSET('Daten ReCiPe'!$A$1,MATCH(EF$5,'Daten ReCiPe'!$A:$A,0)-1,MATCH(AN87,'Daten ReCiPe'!$A$424:$ADO$424,0)-1))*1000</f>
        <v>0</v>
      </c>
      <c r="EG87" s="320">
        <f ca="1">IF(ISERROR(OFFSET('Daten ReCiPe'!$A$1,MATCH(EG$5,'Daten ReCiPe'!$A:$A,0)-1,MATCH(AO87,'Daten ReCiPe'!$A$424:$ADO$424,0)-1)),0,OFFSET('Daten ReCiPe'!$A$1,MATCH(EG$5,'Daten ReCiPe'!$A:$A,0)-1,MATCH(AO87,'Daten ReCiPe'!$A$424:$ADO$424,0)-1))*1000</f>
        <v>4.3291835000000001</v>
      </c>
      <c r="EH87" s="320">
        <f ca="1">IF(ISERROR(OFFSET('Daten ReCiPe'!$A$1,MATCH(EH$5,'Daten ReCiPe'!$A:$A,0)-1,MATCH(AP87,'Daten ReCiPe'!$A$424:$ADO$424,0)-1)),0,OFFSET('Daten ReCiPe'!$A$1,MATCH(EH$5,'Daten ReCiPe'!$A:$A,0)-1,MATCH(AP87,'Daten ReCiPe'!$A$424:$ADO$424,0)-1))*1000</f>
        <v>0</v>
      </c>
      <c r="EI87" s="320">
        <f t="shared" ca="1" si="78"/>
        <v>4.7807059000000001</v>
      </c>
      <c r="EJ87" s="320">
        <f ca="1">IF(ISERROR(OFFSET('Daten ReCiPe'!$A$1,MATCH(EJ$5,'Daten ReCiPe'!$A:$A,0)-1,MATCH(AQ87,'Daten ReCiPe'!$A$424:$ADO$424,0)-1)),0,OFFSET('Daten ReCiPe'!$A$1,MATCH(EJ$5,'Daten ReCiPe'!$A:$A,0)-1,MATCH(AQ87,'Daten ReCiPe'!$A$424:$ADO$424,0)-1))*1000</f>
        <v>0.86290067000000004</v>
      </c>
      <c r="EK87" s="320">
        <f ca="1">IF(ISERROR(OFFSET('Daten ReCiPe'!$A$1,MATCH(EK$5,'Daten ReCiPe'!$A:$A,0)-1,MATCH(AR87,'Daten ReCiPe'!$A$424:$ADO$424,0)-1)),0,OFFSET('Daten ReCiPe'!$A$1,MATCH(EK$5,'Daten ReCiPe'!$A:$A,0)-1,MATCH(AR87,'Daten ReCiPe'!$A$424:$ADO$424,0)-1))*1000</f>
        <v>7.5963000000000003</v>
      </c>
      <c r="EL87" s="320">
        <f ca="1">IF(ISERROR(OFFSET('Daten ReCiPe'!$A$1,MATCH(EL$5,'Daten ReCiPe'!$A:$A,0)-1,MATCH(AS87,'Daten ReCiPe'!$A$424:$ADO$424,0)-1)),0,OFFSET('Daten ReCiPe'!$A$1,MATCH(EL$5,'Daten ReCiPe'!$A:$A,0)-1,MATCH(AS87,'Daten ReCiPe'!$A$424:$ADO$424,0)-1))*1000</f>
        <v>2.0148036</v>
      </c>
      <c r="EM87" s="321">
        <f t="shared" ca="1" si="79"/>
        <v>15.254710170000001</v>
      </c>
      <c r="EN87" s="320">
        <f ca="1">IF(ISERROR(OFFSET('Daten ReCiPe'!$A$1,MATCH(EN$5,'Daten ReCiPe'!$A:$A,0)-1,MATCH(AT87,'Daten ReCiPe'!$A$424:$ADO$424,0)-1)),0,OFFSET('Daten ReCiPe'!$A$1,MATCH(EN$5,'Daten ReCiPe'!$A:$A,0)-1,MATCH(AT87,'Daten ReCiPe'!$A$424:$ADO$424,0)-1))*1000</f>
        <v>8.8690350999999996</v>
      </c>
      <c r="EO87" s="305">
        <f t="shared" ca="1" si="80"/>
        <v>0.58139649991134501</v>
      </c>
      <c r="EP87" s="322">
        <f ca="1">IF(ISERROR(OFFSET('Daten Elementary'!$A$1,MATCH(EP$5,'Daten Elementary'!$A:$A,0)-1,MATCH(AM87,'Daten Elementary'!$A$424:$ADO$424,0)-1)),0,OFFSET('Daten Elementary'!$A$1,MATCH(EP$5,'Daten Elementary'!$A:$A,0)-1,MATCH(AM87,'Daten Elementary'!$A$424:$ADO$424,0)-1))*1000000</f>
        <v>0.85141991000000006</v>
      </c>
      <c r="EQ87" s="322">
        <f ca="1">IF(ISERROR(OFFSET('Daten Elementary'!$A$1,MATCH(EQ$5,'Daten Elementary'!$A:$A,0)-1,MATCH(AN87,'Daten Elementary'!$A$424:$ADO$424,0)-1)),0,OFFSET('Daten Elementary'!$A$1,MATCH(EQ$5,'Daten Elementary'!$A:$A,0)-1,MATCH(AN87,'Daten Elementary'!$A$424:$ADO$424,0)-1))*1000000</f>
        <v>0</v>
      </c>
      <c r="ER87" s="322">
        <f ca="1">IF(ISERROR(OFFSET('Daten Elementary'!$A$1,MATCH(ER$5,'Daten Elementary'!$A:$A,0)-1,MATCH(AO87,'Daten Elementary'!$A$424:$ADO$424,0)-1)),0,OFFSET('Daten Elementary'!$A$1,MATCH(ER$5,'Daten Elementary'!$A:$A,0)-1,MATCH(AO87,'Daten Elementary'!$A$424:$ADO$424,0)-1))*1000000</f>
        <v>32.918416999999998</v>
      </c>
      <c r="ES87" s="322">
        <f ca="1">IF(ISERROR(OFFSET('Daten Elementary'!$A$1,MATCH(ES$5,'Daten Elementary'!$A:$A,0)-1,MATCH(AP87,'Daten Elementary'!$A$424:$ADO$424,0)-1)),0,OFFSET('Daten Elementary'!$A$1,MATCH(ES$5,'Daten Elementary'!$A:$A,0)-1,MATCH(AP87,'Daten Elementary'!$A$424:$ADO$424,0)-1))*1000000</f>
        <v>0</v>
      </c>
      <c r="ET87" s="322">
        <f t="shared" ca="1" si="81"/>
        <v>33.769836909999995</v>
      </c>
      <c r="EU87" s="322">
        <f ca="1">IF(ISERROR(OFFSET('Daten Elementary'!$A$1,MATCH(EU$5,'Daten Elementary'!$A:$A,0)-1,MATCH(AQ87,'Daten Elementary'!$A$424:$ADO$424,0)-1)),0,OFFSET('Daten Elementary'!$A$1,MATCH(EU$5,'Daten Elementary'!$A:$A,0)-1,MATCH(AQ87,'Daten Elementary'!$A$424:$ADO$424,0)-1))*1000000</f>
        <v>19.751365</v>
      </c>
      <c r="EV87" s="322">
        <f ca="1">IF(ISERROR(OFFSET('Daten Elementary'!$A$1,MATCH(EV$5,'Daten Elementary'!$A:$A,0)-1,MATCH(AR87,'Daten Elementary'!$A$424:$ADO$424,0)-1)),0,OFFSET('Daten Elementary'!$A$1,MATCH(EV$5,'Daten Elementary'!$A:$A,0)-1,MATCH(AR87,'Daten Elementary'!$A$424:$ADO$424,0)-1))*1000000</f>
        <v>204.54883000000001</v>
      </c>
      <c r="EW87" s="322">
        <f ca="1">IF(ISERROR(OFFSET('Daten Elementary'!$A$1,MATCH(EW$5,'Daten Elementary'!$A:$A,0)-1,MATCH(AS87,'Daten Elementary'!$A$424:$ADO$424,0)-1)),0,OFFSET('Daten Elementary'!$A$1,MATCH(EW$5,'Daten Elementary'!$A:$A,0)-1,MATCH(AS87,'Daten Elementary'!$A$424:$ADO$424,0)-1))*1000000</f>
        <v>34.145203000000002</v>
      </c>
      <c r="EX87" s="323">
        <f t="shared" ca="1" si="82"/>
        <v>292.21523490999999</v>
      </c>
      <c r="EY87" s="322">
        <f ca="1">IF(ISERROR(OFFSET('Daten Elementary'!$A$1,MATCH(EY$5,'Daten Elementary'!$A:$A,0)-1,MATCH($AT87,'Daten Elementary'!$A$424:$ADO$424,0)-1)),0,OFFSET('Daten Elementary'!$A$1,MATCH(EY$5,'Daten Elementary'!$A:$A,0)-1,MATCH($AT87,'Daten Elementary'!$A$424:$ADO$424,0)-1))*1000000</f>
        <v>139.98988</v>
      </c>
      <c r="EZ87" s="305">
        <f t="shared" ca="1" si="83"/>
        <v>0.4790642761768249</v>
      </c>
      <c r="FA87" s="314">
        <f ca="1">IF(ISERROR(OFFSET('Daten Elementary'!$A$1,MATCH(FA$5,'Daten Elementary'!$A:$A,0)-1,MATCH(AM87,'Daten Elementary'!$A$424:$ADO$424,0)-1)),0,OFFSET('Daten Elementary'!$A$1,MATCH(FA$5,'Daten Elementary'!$A:$A,0)-1,MATCH(AM87,'Daten Elementary'!$A$424:$ADO$424,0)-1))*1000</f>
        <v>1.966884E-2</v>
      </c>
      <c r="FB87" s="314">
        <f ca="1">IF(ISERROR(OFFSET('Daten Elementary'!$A$1,MATCH(FB$5,'Daten Elementary'!$A:$A,0)-1,MATCH(AN87,'Daten Elementary'!$A$424:$ADO$424,0)-1)),0,OFFSET('Daten Elementary'!$A$1,MATCH(FB$5,'Daten Elementary'!$A:$A,0)-1,MATCH(AN87,'Daten Elementary'!$A$424:$ADO$424,0)-1))*1000</f>
        <v>0</v>
      </c>
      <c r="FC87" s="314">
        <f ca="1">IF(ISERROR(OFFSET('Daten Elementary'!$A$1,MATCH(FC$5,'Daten Elementary'!$A:$A,0)-1,MATCH(AO87,'Daten Elementary'!$A$424:$ADO$424,0)-1)),0,OFFSET('Daten Elementary'!$A$1,MATCH(FC$5,'Daten Elementary'!$A:$A,0)-1,MATCH(AO87,'Daten Elementary'!$A$424:$ADO$424,0)-1))*1000</f>
        <v>22.416995</v>
      </c>
      <c r="FD87" s="314">
        <f ca="1">IF(ISERROR(OFFSET('Daten Elementary'!$A$1,MATCH(FD$5,'Daten Elementary'!$A:$A,0)-1,MATCH(AP87,'Daten Elementary'!$A$424:$ADO$424,0)-1)),0,OFFSET('Daten Elementary'!$A$1,MATCH(FD$5,'Daten Elementary'!$A:$A,0)-1,MATCH(AP87,'Daten Elementary'!$A$424:$ADO$424,0)-1))*1000</f>
        <v>0</v>
      </c>
      <c r="FE87" s="314">
        <f t="shared" ca="1" si="84"/>
        <v>22.436663840000001</v>
      </c>
      <c r="FF87" s="314">
        <f ca="1">IF(ISERROR(OFFSET('Daten Elementary'!$A$1,MATCH(FF$5,'Daten Elementary'!$A:$A,0)-1,MATCH(AQ87,'Daten Elementary'!$A$424:$ADO$424,0)-1)),0,OFFSET('Daten Elementary'!$A$1,MATCH(FF$5,'Daten Elementary'!$A:$A,0)-1,MATCH(AQ87,'Daten Elementary'!$A$424:$ADO$424,0)-1))*1000</f>
        <v>5.7711579999999998</v>
      </c>
      <c r="FG87" s="314">
        <f ca="1">IF(ISERROR(OFFSET('Daten Elementary'!$A$1,MATCH(FG$5,'Daten Elementary'!$A:$A,0)-1,MATCH(AR87,'Daten Elementary'!$A$424:$ADO$424,0)-1)),0,OFFSET('Daten Elementary'!$A$1,MATCH(FG$5,'Daten Elementary'!$A:$A,0)-1,MATCH(AR87,'Daten Elementary'!$A$424:$ADO$424,0)-1))*1000</f>
        <v>54.344138999999998</v>
      </c>
      <c r="FH87" s="314">
        <f ca="1">IF(ISERROR(OFFSET('Daten Elementary'!$A$1,MATCH(FH$5,'Daten Elementary'!$A:$A,0)-1,MATCH(AS87,'Daten Elementary'!$A$424:$ADO$424,0)-1)),0,OFFSET('Daten Elementary'!$A$1,MATCH(FH$5,'Daten Elementary'!$A:$A,0)-1,MATCH(AS87,'Daten Elementary'!$A$424:$ADO$424,0)-1))*1000</f>
        <v>12.916036999999999</v>
      </c>
      <c r="FI87" s="315">
        <f t="shared" ca="1" si="85"/>
        <v>95.467997839999995</v>
      </c>
      <c r="FJ87" s="314">
        <f ca="1">IF(ISERROR(OFFSET('Daten Elementary'!$A$1,MATCH(FJ$5,'Daten Elementary'!$A:$A,0)-1,MATCH($AT87,'Daten Elementary'!$A$424:$ADO$424,0)-1)),0,OFFSET('Daten Elementary'!$A$1,MATCH(FJ$5,'Daten Elementary'!$A:$A,0)-1,MATCH($AT87,'Daten Elementary'!$A$424:$ADO$424,0)-1))*1000</f>
        <v>49.453116000000001</v>
      </c>
      <c r="FK87" s="305">
        <f t="shared" ca="1" si="86"/>
        <v>0.51800726022222821</v>
      </c>
      <c r="FL87" s="314">
        <f ca="1">IF(ISERROR(OFFSET('Daten Elementary'!$A$1,MATCH(FL$5,'Daten Elementary'!$A:$A,0)-1,MATCH(AM87,'Daten Elementary'!$A$424:$ADO$424,0)-1)),0,OFFSET('Daten Elementary'!$A$1,MATCH(FL$5,'Daten Elementary'!$A:$A,0)-1,MATCH(AM87,'Daten Elementary'!$A$424:$ADO$424,0)-1))</f>
        <v>0</v>
      </c>
      <c r="FM87" s="314">
        <f ca="1">IF(ISERROR(OFFSET('Daten Elementary'!$A$1,MATCH(FM$5,'Daten Elementary'!$A:$A,0)-1,MATCH(AN87,'Daten Elementary'!$A$424:$ADO$424,0)-1)),0,OFFSET('Daten Elementary'!$A$1,MATCH(FM$5,'Daten Elementary'!$A:$A,0)-1,MATCH(AN87,'Daten Elementary'!$A$424:$ADO$424,0)-1))</f>
        <v>0</v>
      </c>
      <c r="FN87" s="314">
        <f ca="1">IF(ISERROR(OFFSET('Daten Elementary'!$A$1,MATCH(FN$5,'Daten Elementary'!$A:$A,0)-1,MATCH(AO87,'Daten Elementary'!$A$424:$ADO$424,0)-1)),0,OFFSET('Daten Elementary'!$A$1,MATCH(FN$5,'Daten Elementary'!$A:$A,0)-1,MATCH(AO87,'Daten Elementary'!$A$424:$ADO$424,0)-1))</f>
        <v>0</v>
      </c>
      <c r="FO87" s="314">
        <f ca="1">IF(ISERROR(OFFSET('Daten Elementary'!$A$1,MATCH(FO$5,'Daten Elementary'!$A:$A,0)-1,MATCH(AP87,'Daten Elementary'!$A$424:$ADO$424,0)-1)),0,OFFSET('Daten Elementary'!$A$1,MATCH(FO$5,'Daten Elementary'!$A:$A,0)-1,MATCH(AP87,'Daten Elementary'!$A$424:$ADO$424,0)-1))</f>
        <v>0</v>
      </c>
      <c r="FP87" s="314">
        <f t="shared" ca="1" si="87"/>
        <v>0</v>
      </c>
      <c r="FQ87" s="314">
        <f ca="1">IF(ISERROR(OFFSET('Daten Elementary'!$A$1,MATCH(FQ$5,'Daten Elementary'!$A:$A,0)-1,MATCH(AQ87,'Daten Elementary'!$A$424:$ADO$424,0)-1)),0,OFFSET('Daten Elementary'!$A$1,MATCH(FQ$5,'Daten Elementary'!$A:$A,0)-1,MATCH(AQ87,'Daten Elementary'!$A$424:$ADO$424,0)-1))</f>
        <v>0</v>
      </c>
      <c r="FR87" s="314">
        <f ca="1">IF(ISERROR(OFFSET('Daten Elementary'!$A$1,MATCH(FR$5,'Daten Elementary'!$A:$A,0)-1,MATCH(AR87,'Daten Elementary'!$A$424:$ADO$424,0)-1)),0,OFFSET('Daten Elementary'!$A$1,MATCH(FR$5,'Daten Elementary'!$A:$A,0)-1,MATCH(AR87,'Daten Elementary'!$A$424:$ADO$424,0)-1))</f>
        <v>0</v>
      </c>
      <c r="FS87" s="314">
        <f ca="1">IF(ISERROR(OFFSET('Daten Elementary'!$A$1,MATCH(FS$5,'Daten Elementary'!$A:$A,0)-1,MATCH(AS87,'Daten Elementary'!$A$424:$ADO$424,0)-1)),0,OFFSET('Daten Elementary'!$A$1,MATCH(FS$5,'Daten Elementary'!$A:$A,0)-1,MATCH(AS87,'Daten Elementary'!$A$424:$ADO$424,0)-1))</f>
        <v>0</v>
      </c>
      <c r="FT87" s="315">
        <f t="shared" ca="1" si="88"/>
        <v>0</v>
      </c>
      <c r="FU87" s="314">
        <f ca="1">IF(ISERROR(OFFSET('Daten Elementary'!$A$1,MATCH(FU$5,'Daten Elementary'!$A:$A,0)-1,MATCH($AT87,'Daten Elementary'!$A$424:$ADO$424,0)-1)),0,OFFSET('Daten Elementary'!$A$1,MATCH(FU$5,'Daten Elementary'!$A:$A,0)-1,MATCH($AT87,'Daten Elementary'!$A$424:$ADO$424,0)-1))</f>
        <v>0</v>
      </c>
      <c r="FV87" s="305">
        <f t="shared" ca="1" si="89"/>
        <v>0</v>
      </c>
      <c r="FW87" s="324"/>
      <c r="FX87" s="231" t="str">
        <f t="shared" si="90"/>
        <v>Personenwagen, Biogas (optimiert auf Gasbetrieb)</v>
      </c>
      <c r="FY87" s="231" t="str">
        <f t="shared" si="55"/>
        <v>Personenwagen</v>
      </c>
      <c r="FZ87" s="231" t="str">
        <f t="shared" si="56"/>
        <v>, Biogas</v>
      </c>
      <c r="GA87" s="231" t="str">
        <f t="shared" si="57"/>
        <v xml:space="preserve"> (optimiert auf Gasbetrieb)</v>
      </c>
      <c r="GB87" s="231"/>
    </row>
    <row r="88" spans="1:184" ht="16.5" hidden="1" customHeight="1" outlineLevel="1">
      <c r="A88" s="375"/>
      <c r="B88" s="376"/>
      <c r="C88" s="359" t="s">
        <v>385</v>
      </c>
      <c r="D88" s="377" t="s">
        <v>37</v>
      </c>
      <c r="E88" s="363" t="s">
        <v>36</v>
      </c>
      <c r="F88" s="102">
        <v>1.6</v>
      </c>
      <c r="G88" s="33">
        <v>5</v>
      </c>
      <c r="H88" s="91">
        <f t="shared" si="91"/>
        <v>0.32</v>
      </c>
      <c r="I88" s="99">
        <v>9.65</v>
      </c>
      <c r="J88" s="189"/>
      <c r="K88" s="100">
        <v>1380</v>
      </c>
      <c r="L88" s="86"/>
      <c r="M88" s="86"/>
      <c r="N88" s="38" t="s">
        <v>99</v>
      </c>
      <c r="O88" s="6">
        <f ca="1">(IF(ISERROR(INDEX(INDIRECT($D$268),MATCH($AM88,$AM$4:$AM$275,0),MATCH(O$304,INDIRECT($E$268),0))*$I88/$AD88),0,INDEX(INDIRECT($D$268),MATCH($AM88,$AM$4:$AM$275,0),MATCH(O$304,INDIRECT($E$268),0))*$I88/$AD88)+IF(ISERROR(INDEX(INDIRECT($D$268),MATCH($AN88,$AN$4:$AN$275,0),MATCH(O$305,INDIRECT($E$268),0))*$J88/$AE88),0,INDEX(INDIRECT($D$268),MATCH($AN88,$AN$4:$AN$275,0),MATCH(O$305,INDIRECT($E$268),0))*$J88/$AE88))*$AC88/$F88</f>
        <v>112.99444554848964</v>
      </c>
      <c r="P88" s="6">
        <f ca="1">(IF(ISERROR(INDEX(INDIRECT($D$268),MATCH($AO88,$AO$4:$AO$275,0),MATCH(P$304,INDIRECT($E$268),0))*$I88/$AD88),0,INDEX(INDIRECT($D$268),MATCH($AO88,$AO$4:$AO$275,0),MATCH(P$304,INDIRECT($E$268),0))*$I88/$AD88)+IF(ISERROR(INDEX(INDIRECT($D$268),MATCH($AP88,$AP$4:$AP$275,0),MATCH(P$305,INDIRECT($E$268),0))*$J88/$AE88),0,INDEX(INDIRECT($D$268),MATCH($AP88,$AP$4:$AP$275,0),MATCH(P$305,INDIRECT($E$268),0))*$J88/$AE88))*$AC88/$F88</f>
        <v>20.187661963434021</v>
      </c>
      <c r="Q88" s="6">
        <f ca="1">INDEX(INDIRECT($D$268),MATCH($AQ88,$AQ$4:$AQ$284,0),MATCH(Q$4,INDIRECT($E$268),0))*$K88/$F88/$AF88</f>
        <v>3.4661417414062496</v>
      </c>
      <c r="R88" s="6">
        <f ca="1">INDEX(INDIRECT($D$268),MATCH($AR88,$AR$4:$AR$284,0),MATCH(R$4,INDIRECT($E$268),0))*$K88/$F88/$AF88</f>
        <v>32.685303234374999</v>
      </c>
      <c r="S88" s="6">
        <f ca="1">INDEX(INDIRECT($D$268),MATCH($AS88,$AS$4:$AS$284,0),MATCH(S$4,INDIRECT($E$268),0))*$K88/$F88/$AF88</f>
        <v>7.7403655546874992</v>
      </c>
      <c r="T88" s="7">
        <f t="shared" ca="1" si="93"/>
        <v>177.07391804239239</v>
      </c>
      <c r="U88" s="6">
        <f>IF($B$268=6,(IF(OR(AJ88="Benzin",AJ88="Diesel"),$AK88*INDEX('DIN EN 16258'!$I:$I,MATCH('mobitool-Faktoren v2.0'!$AI88,'DIN EN 16258'!$A:$A,0))*$I88/$AD88+$AL88*INDEX('DIN EN 16258'!$I:$I,MATCH('mobitool-Faktoren v2.0'!$AJ88,'DIN EN 16258'!$A:$A,0))*$I88/$AD88,IF(ISERROR($AK88*INDEX('DIN EN 16258'!$I:$I,MATCH('mobitool-Faktoren v2.0'!$AI88,'DIN EN 16258'!$A:$A,0))*$I88/$AD88),0,$AK88*INDEX('DIN EN 16258'!$I:$I,MATCH('mobitool-Faktoren v2.0'!$AI88,'DIN EN 16258'!$A:$A,0))*$I88/$AD88)+IF(ISERROR($AL88*INDEX('DIN EN 16258'!$I:$I,MATCH('mobitool-Faktoren v2.0'!$AJ88,'DIN EN 16258'!$A:$A,0))*$J88/$AE88),0,$AL88*INDEX('DIN EN 16258'!$I:$I,MATCH('mobitool-Faktoren v2.0'!$AJ88,'DIN EN 16258'!$A:$A,0))*$J88/$AE88)))*1000,
IF($B$268=1,(IF(OR(AJ88="Benzin",AJ88="Diesel"),$AK88*INDEX('DIN EN 16258'!$D:$D,MATCH('mobitool-Faktoren v2.0'!$AI88,'DIN EN 16258'!$A:$A,0))*$I88/$AD88+$AL88*INDEX('DIN EN 16258'!$D:$D,MATCH('mobitool-Faktoren v2.0'!$AJ88,'DIN EN 16258'!$A:$A,0))*$I88/$AD88,IF(ISERROR($AK88*INDEX('DIN EN 16258'!$D:$D,MATCH('mobitool-Faktoren v2.0'!$AI88,'DIN EN 16258'!$A:$A,0))*$I88/$AD88),0,$AK88*INDEX('DIN EN 16258'!$D:$D,MATCH('mobitool-Faktoren v2.0'!$AI88,'DIN EN 16258'!$A:$A,0))*$I88/$AD88)+IF(ISERROR($AL88*INDEX('DIN EN 16258'!$D:$D,MATCH('mobitool-Faktoren v2.0'!$AJ88,'DIN EN 16258'!$A:$A,0))*$J88/$AE88),0,$AL88*INDEX('DIN EN 16258'!$D:$D,MATCH('mobitool-Faktoren v2.0'!$AJ88,'DIN EN 16258'!$A:$A,0))*$J88/$AE88))),0))*$AC88/$F88</f>
        <v>107.35074999999999</v>
      </c>
      <c r="V88" s="6">
        <f>IF($B$268=6,(IF(OR(AJ88="Benzin",AJ88="Diesel"),$AK88*INDEX('DIN EN 16258'!$L:$L,MATCH('mobitool-Faktoren v2.0'!$AI88,'DIN EN 16258'!$A:$A,0))*$I88/$AD88+$AL88*INDEX('DIN EN 16258'!$L:$L,MATCH('mobitool-Faktoren v2.0'!$AJ88,'DIN EN 16258'!$A:$A,0))*$I88/$AD88,IF(ISERROR($AK88*INDEX('DIN EN 16258'!$L:$L,MATCH('mobitool-Faktoren v2.0'!$AI88,'DIN EN 16258'!$A:$A,0))*$I88/$AD88),0,$AK88*INDEX('DIN EN 16258'!$L:$L,MATCH('mobitool-Faktoren v2.0'!$AI88,'DIN EN 16258'!$A:$A,0))*$I88/$AD88)+IF(ISERROR($AL88*INDEX('DIN EN 16258'!$L:$L,MATCH('mobitool-Faktoren v2.0'!$AJ88,'DIN EN 16258'!$A:$A,0))*$J88/$AE88),0,$AL88*INDEX('DIN EN 16258'!$L:$L,MATCH('mobitool-Faktoren v2.0'!$AJ88,'DIN EN 16258'!$A:$A,0))*$J88/$AE88)))*1000,
IF($B$268=1,(IF(OR(AJ88="Benzin",AJ88="Diesel"),$AK88*INDEX('DIN EN 16258'!$F:$F,MATCH('mobitool-Faktoren v2.0'!$AI88,'DIN EN 16258'!$A:$A,0))*$I88/$AD88+$AL88*INDEX('DIN EN 16258'!$F:$F,MATCH('mobitool-Faktoren v2.0'!$AJ88,'DIN EN 16258'!$A:$A,0))*$I88/$AD88,IF(ISERROR($AK88*INDEX('DIN EN 16258'!$F:$F,MATCH('mobitool-Faktoren v2.0'!$AI88,'DIN EN 16258'!$A:$A,0))*$I88/$AD88),0,$AK88*INDEX('DIN EN 16258'!$F:$F,MATCH('mobitool-Faktoren v2.0'!$AI88,'DIN EN 16258'!$A:$A,0))*$I88/$AD88)+IF(ISERROR($AL88*INDEX('DIN EN 16258'!$F:$F,MATCH('mobitool-Faktoren v2.0'!$AJ88,'DIN EN 16258'!$A:$A,0))*$J88/$AE88),0,$AL88*INDEX('DIN EN 16258'!$F:$F,MATCH('mobitool-Faktoren v2.0'!$AJ88,'DIN EN 16258'!$A:$A,0))*$J88/$AE88))),0))*$AC88/$F88</f>
        <v>122.97268750000001</v>
      </c>
      <c r="W88" s="6" t="s">
        <v>892</v>
      </c>
      <c r="X88" s="39" t="s">
        <v>162</v>
      </c>
      <c r="Y88" s="336">
        <v>3</v>
      </c>
      <c r="Z88" s="336">
        <v>25</v>
      </c>
      <c r="AA88" s="337">
        <v>500</v>
      </c>
      <c r="AB88" s="299">
        <v>3500</v>
      </c>
      <c r="AC88" s="300">
        <f>AC32</f>
        <v>1.589825119236884</v>
      </c>
      <c r="AD88" s="298">
        <f>AD32</f>
        <v>9.65</v>
      </c>
      <c r="AE88" s="298"/>
      <c r="AF88" s="299">
        <f>AF32</f>
        <v>1600</v>
      </c>
      <c r="AG88" s="299"/>
      <c r="AH88" s="299"/>
      <c r="AI88" s="301" t="s">
        <v>600</v>
      </c>
      <c r="AJ88" s="301"/>
      <c r="AK88" s="329">
        <f>0.06409/AC88</f>
        <v>4.0312609999999999E-2</v>
      </c>
      <c r="AL88" s="329"/>
      <c r="AM88" s="202" t="s">
        <v>336</v>
      </c>
      <c r="AN88" s="202" t="s">
        <v>81</v>
      </c>
      <c r="AO88" s="202" t="s">
        <v>337</v>
      </c>
      <c r="AP88" s="202" t="s">
        <v>81</v>
      </c>
      <c r="AQ88" s="330" t="s">
        <v>976</v>
      </c>
      <c r="AR88" s="330" t="s">
        <v>977</v>
      </c>
      <c r="AS88" s="330" t="s">
        <v>978</v>
      </c>
      <c r="AT88" s="202" t="s">
        <v>341</v>
      </c>
      <c r="AU88" s="303">
        <f ca="1">IF(ISERROR(OFFSET('Daten KEA'!$A$1,MATCH(AU$5,'Daten KEA'!$A:$A,0)-1,MATCH(AM88,'Daten KEA'!$A$424:$ADO$424,0)-1)),0,OFFSET('Daten KEA'!$A$1,MATCH(AU$5,'Daten KEA'!$A:$A,0)-1,MATCH(AM88,'Daten KEA'!$A$424:$ADO$424,0)-1))+IF(ISERROR(AK88*INDEX('Energiefaktoren Ecoinvent'!$D:$D,MATCH('mobitool-Faktoren v2.0'!AI88,'Energiefaktoren Ecoinvent'!$A:$A,0))),0,AK88*INDEX('Energiefaktoren Ecoinvent'!$D:$D,MATCH('mobitool-Faktoren v2.0'!AI88,'Energiefaktoren Ecoinvent'!$A:$A,0)))+IF(OR(AJ88="Benzin",AJ88="Diesel"),IF(ISERROR(OFFSET('Daten KEA'!$A$1,MATCH(AV$5,'Daten KEA'!$A:$A,0)-1,MATCH(AN88,'Daten KEA'!$A$424:$ADO$424,0)-1)),0,OFFSET('Daten KEA'!$A$1,MATCH(AV$5,'Daten KEA'!$A:$A,0)-1,MATCH(AN88,'Daten KEA'!$A$424:$ADO$424,0)-1))+IF(ISERROR(AL88*INDEX('Energiefaktoren Ecoinvent'!$D:$D,MATCH('mobitool-Faktoren v2.0'!AJ88,'Energiefaktoren Ecoinvent'!$A:$A,0))),0,AL88*INDEX('Energiefaktoren Ecoinvent'!$D:$D,MATCH('mobitool-Faktoren v2.0'!AJ88,'Energiefaktoren Ecoinvent'!$A:$A,0))),0)</f>
        <v>1.8347127883700001</v>
      </c>
      <c r="AV88" s="303">
        <f ca="1">IF(OR(AJ88="Benzin",AJ88="Diesel"),0,IF(ISERROR(OFFSET('Daten KEA'!$A$1,MATCH(AV$5,'Daten KEA'!$A:$A,0)-1,MATCH(AN88,'Daten KEA'!$A$424:$ADO$424,0)-1)),0,OFFSET('Daten KEA'!$A$1,MATCH(AV$5,'Daten KEA'!$A:$A,0)-1,MATCH(AN88,'Daten KEA'!$A$424:$ADO$424,0)-1))+IF(ISERROR(AL88*INDEX('Energiefaktoren Ecoinvent'!$D:$D,MATCH('mobitool-Faktoren v2.0'!AJ88,'Energiefaktoren Ecoinvent'!$A:$A,0))),0,AL88*INDEX('Energiefaktoren Ecoinvent'!$D:$D,MATCH('mobitool-Faktoren v2.0'!AJ88,'Energiefaktoren Ecoinvent'!$A:$A,0))))</f>
        <v>0</v>
      </c>
      <c r="AW88" s="303">
        <f ca="1">IF(ISERROR(OFFSET('Daten KEA'!$A$1,MATCH(AW$5,'Daten KEA'!$A:$A,0)-1,MATCH(AO88,'Daten KEA'!$A$424:$ADO$424,0)-1)),0,OFFSET('Daten KEA'!$A$1,MATCH(AW$5,'Daten KEA'!$A:$A,0)-1,MATCH(AO88,'Daten KEA'!$A$424:$ADO$424,0)-1))-IF(ISERROR(AK88*INDEX('Energiefaktoren Ecoinvent'!$D:$D,MATCH('mobitool-Faktoren v2.0'!AI88,'Energiefaktoren Ecoinvent'!$A:$A,0))),0,AK88*INDEX('Energiefaktoren Ecoinvent'!$D:$D,MATCH('mobitool-Faktoren v2.0'!AI88,'Energiefaktoren Ecoinvent'!$A:$A,0)))+IF(OR(AJ88="Benzin",AJ88="Diesel"),IF(ISERROR(OFFSET('Daten KEA'!$A$1,MATCH(AX$5,'Daten KEA'!$A:$A,0)-1,MATCH(AP88,'Daten KEA'!$A$424:$ADO$424,0)-1)),0,OFFSET('Daten KEA'!$A$1,MATCH(AX$5,'Daten KEA'!$A:$A,0)-1,MATCH(AP88,'Daten KEA'!$A$424:$ADO$424,0)-1))-IF(ISERROR(AL88*INDEX('Energiefaktoren Ecoinvent'!$D:$D,MATCH('mobitool-Faktoren v2.0'!AJ88,'Energiefaktoren Ecoinvent'!$A:$A,0))),0,AL88*INDEX('Energiefaktoren Ecoinvent'!$D:$D,MATCH('mobitool-Faktoren v2.0'!AJ88,'Energiefaktoren Ecoinvent'!$A:$A,0))),0)</f>
        <v>0.46805864500000016</v>
      </c>
      <c r="AX88" s="303">
        <f ca="1">IF(OR(AJ88="Benzin",AJ88="Diesel"),0,IF(ISERROR(OFFSET('Daten KEA'!$A$1,MATCH(AX$5,'Daten KEA'!$A:$A,0)-1,MATCH(AP88,'Daten KEA'!$A$424:$ADO$424,0)-1)),0,OFFSET('Daten KEA'!$A$1,MATCH(AX$5,'Daten KEA'!$A:$A,0)-1,MATCH(AP88,'Daten KEA'!$A$424:$ADO$424,0)-1))-IF(ISERROR(AL88*INDEX('Energiefaktoren Ecoinvent'!$D:$D,MATCH('mobitool-Faktoren v2.0'!AJ88,'Energiefaktoren Ecoinvent'!$A:$A,0))),0,AL88*INDEX('Energiefaktoren Ecoinvent'!$D:$D,MATCH('mobitool-Faktoren v2.0'!AJ88,'Energiefaktoren Ecoinvent'!$A:$A,0))))</f>
        <v>0</v>
      </c>
      <c r="AY88" s="303">
        <f t="shared" ca="1" si="58"/>
        <v>2.3027714333700002</v>
      </c>
      <c r="AZ88" s="303">
        <f ca="1">IF(ISERROR(OFFSET('Daten KEA'!$A$1,MATCH(AZ$5,'Daten KEA'!$A:$A,0)-1,MATCH(AQ88,'Daten KEA'!$A$424:$ADO$424,0)-1)),0,OFFSET('Daten KEA'!$A$1,MATCH(AZ$5,'Daten KEA'!$A:$A,0)-1,MATCH(AQ88,'Daten KEA'!$A$424:$ADO$424,0)-1))</f>
        <v>0.18482304999999999</v>
      </c>
      <c r="BA88" s="303">
        <f ca="1">IF(ISERROR(OFFSET('Daten KEA'!$A$1,MATCH(BA$5,'Daten KEA'!$A:$A,0)-1,MATCH(AR88,'Daten KEA'!$A$424:$ADO$424,0)-1)),0,OFFSET('Daten KEA'!$A$1,MATCH(BA$5,'Daten KEA'!$A:$A,0)-1,MATCH(AR88,'Daten KEA'!$A$424:$ADO$424,0)-1))</f>
        <v>1.0023063000000001</v>
      </c>
      <c r="BB88" s="303">
        <f ca="1">IF(ISERROR(OFFSET('Daten KEA'!$A$1,MATCH(BB$5,'Daten KEA'!$A:$A,0)-1,MATCH(AS88,'Daten KEA'!$A$424:$ADO$424,0)-1)),0,OFFSET('Daten KEA'!$A$1,MATCH(BB$5,'Daten KEA'!$A:$A,0)-1,MATCH(AS88,'Daten KEA'!$A$424:$ADO$424,0)-1))</f>
        <v>0.84415227999999998</v>
      </c>
      <c r="BC88" s="304">
        <f t="shared" ca="1" si="46"/>
        <v>4.3340530633700007</v>
      </c>
      <c r="BD88" s="303">
        <f ca="1">IF(ISERROR(OFFSET('Daten KEA'!$A$1,MATCH(BD$5,'Daten KEA'!$A:$A,0)-1,MATCH(AT88,'Daten KEA'!$A$424:$ADO$424,0)-1)),0,OFFSET('Daten KEA'!$A$1,MATCH(BD$5,'Daten KEA'!$A:$A,0)-1,MATCH(AT88,'Daten KEA'!$A$424:$ADO$424,0)-1))</f>
        <v>3.2793705000000002</v>
      </c>
      <c r="BE88" s="305">
        <f t="shared" ca="1" si="59"/>
        <v>0.7566521341688609</v>
      </c>
      <c r="BF88" s="306">
        <f ca="1">IF(ISERROR(OFFSET('Daten KEA'!$A$1,MATCH(BF$5,'Daten KEA'!$A:$A,0)-1,MATCH(AM88,'Daten KEA'!$A$424:$ADO$424,0)-1)),0,OFFSET('Daten KEA'!$A$1,MATCH(BF$5,'Daten KEA'!$A:$A,0)-1,MATCH(AM88,'Daten KEA'!$A$424:$ADO$424,0)-1))+IF(ISERROR($AK88*INDEX('Energiefaktoren Ecoinvent'!$H:$H,MATCH('mobitool-Faktoren v2.0'!$AI88,'Energiefaktoren Ecoinvent'!$A:$A,0))),0,$AK88*INDEX('Energiefaktoren Ecoinvent'!$H:$H,MATCH('mobitool-Faktoren v2.0'!$AI88,'Energiefaktoren Ecoinvent'!$A:$A,0)))+IF(OR(AJ88="Benzin",AJ88="Diesel"),IF(ISERROR(OFFSET('Daten KEA'!$A$1,MATCH(BG$5,'Daten KEA'!$A:$A,0)-1,MATCH(AN88,'Daten KEA'!$A$424:$ADO$424,0)-1)),0,OFFSET('Daten KEA'!$A$1,MATCH(BG$5,'Daten KEA'!$A:$A,0)-1,MATCH(AN88,'Daten KEA'!$A$424:$ADO$424,0)-1))+IF(ISERROR($AL88*INDEX('Energiefaktoren Ecoinvent'!$H:$H,MATCH('mobitool-Faktoren v2.0'!$AJ88,'Energiefaktoren Ecoinvent'!$A:$A,0))),0,$AL88*INDEX('Energiefaktoren Ecoinvent'!$H:$H,MATCH('mobitool-Faktoren v2.0'!$AJ88,'Energiefaktoren Ecoinvent'!$A:$A,0))),0)</f>
        <v>1.8346943213205431</v>
      </c>
      <c r="BG88" s="306">
        <f ca="1">IF(OR(AJ88="Benzin",AJ88="Diesel"),0,IF(ISERROR(OFFSET('Daten KEA'!$A$1,MATCH(BG$5,'Daten KEA'!$A:$A,0)-1,MATCH(AN88,'Daten KEA'!$A$424:$ADO$424,0)-1)),0,OFFSET('Daten KEA'!$A$1,MATCH(BG$5,'Daten KEA'!$A:$A,0)-1,MATCH(AN88,'Daten KEA'!$A$424:$ADO$424,0)-1))+IF(ISERROR($AL88*INDEX('Energiefaktoren Ecoinvent'!$H:$H,MATCH('mobitool-Faktoren v2.0'!$AJ88,'Energiefaktoren Ecoinvent'!$A:$A,0))),0,$AL88*INDEX('Energiefaktoren Ecoinvent'!$H:$H,MATCH('mobitool-Faktoren v2.0'!$AJ88,'Energiefaktoren Ecoinvent'!$A:$A,0))))</f>
        <v>0</v>
      </c>
      <c r="BH88" s="306">
        <f ca="1">IF(ISERROR(OFFSET('Daten KEA'!$A$1,MATCH(BH$5,'Daten KEA'!$A:$A,0)-1,MATCH(AO88,'Daten KEA'!$A$424:$ADO$424,0)-1)),0,OFFSET('Daten KEA'!$A$1,MATCH(BH$5,'Daten KEA'!$A:$A,0)-1,MATCH(AO88,'Daten KEA'!$A$424:$ADO$424,0)-1))-IF(ISERROR($AK88*INDEX('Energiefaktoren Ecoinvent'!$H:$H,MATCH('mobitool-Faktoren v2.0'!$AI88,'Energiefaktoren Ecoinvent'!$A:$A,0))),0,$AK88*INDEX('Energiefaktoren Ecoinvent'!$H:$H,MATCH('mobitool-Faktoren v2.0'!$AI88,'Energiefaktoren Ecoinvent'!$A:$A,0)))+IF(OR(AJ88="Benzin",AJ88="Diesel"),IF(ISERROR(OFFSET('Daten KEA'!$A$1,MATCH(BI$5,'Daten KEA'!$A:$A,0)-1,MATCH(AP88,'Daten KEA'!$A$424:$ADO$424,0)-1)),0,OFFSET('Daten KEA'!$A$1,MATCH(BI$5,'Daten KEA'!$A:$A,0)-1,MATCH(AP88,'Daten KEA'!$A$424:$ADO$424,0)-1))-IF(ISERROR($AL88*INDEX('Energiefaktoren Ecoinvent'!$H:$H,MATCH('mobitool-Faktoren v2.0'!$AJ88,'Energiefaktoren Ecoinvent'!$A:$A,0))),0,$AL88*INDEX('Energiefaktoren Ecoinvent'!$H:$H,MATCH('mobitool-Faktoren v2.0'!$AJ88,'Energiefaktoren Ecoinvent'!$A:$A,0))),0)</f>
        <v>0.44941147669140014</v>
      </c>
      <c r="BI88" s="306">
        <f ca="1">IF(OR(AJ88="Benzin",AJ88="Diesel"),0,IF(ISERROR(OFFSET('Daten KEA'!$A$1,MATCH(BI$5,'Daten KEA'!$A:$A,0)-1,MATCH(AP88,'Daten KEA'!$A$424:$ADO$424,0)-1)),0,OFFSET('Daten KEA'!$A$1,MATCH(BI$5,'Daten KEA'!$A:$A,0)-1,MATCH(AP88,'Daten KEA'!$A$424:$ADO$424,0)-1))-IF(ISERROR($AL88*INDEX('Energiefaktoren Ecoinvent'!$H:$H,MATCH('mobitool-Faktoren v2.0'!$AJ88,'Energiefaktoren Ecoinvent'!$A:$A,0))),0,$AL88*INDEX('Energiefaktoren Ecoinvent'!$H:$H,MATCH('mobitool-Faktoren v2.0'!$AJ88,'Energiefaktoren Ecoinvent'!$A:$A,0))))</f>
        <v>0</v>
      </c>
      <c r="BJ88" s="306">
        <f t="shared" ca="1" si="92"/>
        <v>2.284105798011943</v>
      </c>
      <c r="BK88" s="306">
        <f ca="1">IF(ISERROR(OFFSET('Daten KEA'!$A$1,MATCH(BK$5,'Daten KEA'!$A:$A,0)-1,MATCH(AQ88,'Daten KEA'!$A$424:$ADO$424,0)-1)),0,OFFSET('Daten KEA'!$A$1,MATCH(BK$5,'Daten KEA'!$A:$A,0)-1,MATCH(AQ88,'Daten KEA'!$A$424:$ADO$424,0)-1))</f>
        <v>0.17631837758306998</v>
      </c>
      <c r="BL88" s="306">
        <f ca="1">IF(ISERROR(OFFSET('Daten KEA'!$A$1,MATCH(BL$5,'Daten KEA'!$A:$A,0)-1,MATCH(AR88,'Daten KEA'!$A$424:$ADO$424,0)-1)),0,OFFSET('Daten KEA'!$A$1,MATCH(BL$5,'Daten KEA'!$A:$A,0)-1,MATCH(AR88,'Daten KEA'!$A$424:$ADO$424,0)-1))</f>
        <v>0.91292618585179997</v>
      </c>
      <c r="BM88" s="306">
        <f ca="1">IF(ISERROR(OFFSET('Daten KEA'!$A$1,MATCH(BM$5,'Daten KEA'!$A:$A,0)-1,MATCH(AS88,'Daten KEA'!$A$424:$ADO$424,0)-1)),0,OFFSET('Daten KEA'!$A$1,MATCH(BM$5,'Daten KEA'!$A:$A,0)-1,MATCH(AS88,'Daten KEA'!$A$424:$ADO$424,0)-1))</f>
        <v>0.74347970396926988</v>
      </c>
      <c r="BN88" s="307">
        <f t="shared" ca="1" si="43"/>
        <v>4.1168300654160825</v>
      </c>
      <c r="BO88" s="306">
        <f ca="1">IF(ISERROR(OFFSET('Daten KEA'!$A$1,MATCH(BO$5,'Daten KEA'!$A:$A,0)-1,MATCH(AT88,'Daten KEA'!$A$424:$ADO$424,0)-1)),0,OFFSET('Daten KEA'!$A$1,MATCH(BO$5,'Daten KEA'!$A:$A,0)-1,MATCH(AT88,'Daten KEA'!$A$424:$ADO$424,0)-1))</f>
        <v>3.167278653471</v>
      </c>
      <c r="BP88" s="305">
        <f t="shared" ca="1" si="60"/>
        <v>0.76934889299368914</v>
      </c>
      <c r="BQ88" s="308">
        <f ca="1">IF(ISERROR(OFFSET('Daten GWP'!$A$1,MATCH(BQ$5,'Daten GWP'!$A:$A,0)-1,MATCH(AM88,'Daten GWP'!$A$424:$ADO$424,0)-1)),0,OFFSET('Daten GWP'!$A$1,MATCH(BQ$5,'Daten GWP'!$A:$A,0)-1,MATCH(AM88,'Daten GWP'!$A$424:$ADO$424,0)-1))*1000</f>
        <v>113.71760999999999</v>
      </c>
      <c r="BR88" s="308">
        <f ca="1">IF(ISERROR(OFFSET('Daten GWP'!$A$1,MATCH(BR$5,'Daten GWP'!$A:$A,0)-1,MATCH(AN88,'Daten GWP'!$A$424:$ADO$424,0)-1)),0,OFFSET('Daten GWP'!$A$1,MATCH(BR$5,'Daten GWP'!$A:$A,0)-1,MATCH(AN88,'Daten GWP'!$A$424:$ADO$424,0)-1))*1000</f>
        <v>0</v>
      </c>
      <c r="BS88" s="308">
        <f ca="1">IF(ISERROR(OFFSET('Daten GWP'!$A$1,MATCH(BS$5,'Daten GWP'!$A:$A,0)-1,MATCH(AO88,'Daten GWP'!$A$424:$ADO$424,0)-1)),0,OFFSET('Daten GWP'!$A$1,MATCH(BS$5,'Daten GWP'!$A:$A,0)-1,MATCH(AO88,'Daten GWP'!$A$424:$ADO$424,0)-1))*1000</f>
        <v>20.316863000000001</v>
      </c>
      <c r="BT88" s="308">
        <f ca="1">IF(ISERROR(OFFSET('Daten GWP'!$A$1,MATCH(BT$5,'Daten GWP'!$A:$A,0)-1,MATCH(AP88,'Daten GWP'!$A$424:$ADO$424,0)-1)),0,OFFSET('Daten GWP'!$A$1,MATCH(BT$5,'Daten GWP'!$A:$A,0)-1,MATCH(AP88,'Daten GWP'!$A$424:$ADO$424,0)-1))*1000</f>
        <v>0</v>
      </c>
      <c r="BU88" s="308">
        <f t="shared" ca="1" si="61"/>
        <v>134.03447299999999</v>
      </c>
      <c r="BV88" s="308">
        <f ca="1">IF(ISERROR(OFFSET('Daten GWP'!$A$1,MATCH(BV$5,'Daten GWP'!$A:$A,0)-1,MATCH(AQ88,'Daten GWP'!$A$424:$ADO$424,0)-1)),0,OFFSET('Daten GWP'!$A$1,MATCH(BV$5,'Daten GWP'!$A:$A,0)-1,MATCH(AQ88,'Daten GWP'!$A$424:$ADO$424,0)-1))*1000</f>
        <v>6.4299441000000002</v>
      </c>
      <c r="BW88" s="308">
        <f ca="1">IF(ISERROR(OFFSET('Daten GWP'!$A$1,MATCH(BW$5,'Daten GWP'!$A:$A,0)-1,MATCH(AR88,'Daten GWP'!$A$424:$ADO$424,0)-1)),0,OFFSET('Daten GWP'!$A$1,MATCH(BW$5,'Daten GWP'!$A:$A,0)-1,MATCH(AR88,'Daten GWP'!$A$424:$ADO$424,0)-1))*1000</f>
        <v>60.633606</v>
      </c>
      <c r="BX88" s="308">
        <f ca="1">IF(ISERROR(OFFSET('Daten GWP'!$A$1,MATCH(BX$5,'Daten GWP'!$A:$A,0)-1,MATCH(AS88,'Daten GWP'!$A$424:$ADO$424,0)-1)),0,OFFSET('Daten GWP'!$A$1,MATCH(BX$5,'Daten GWP'!$A:$A,0)-1,MATCH(AS88,'Daten GWP'!$A$424:$ADO$424,0)-1))*1000</f>
        <v>14.358938999999999</v>
      </c>
      <c r="BY88" s="309">
        <f t="shared" ca="1" si="44"/>
        <v>215.45696209999997</v>
      </c>
      <c r="BZ88" s="308">
        <f ca="1">IF(ISERROR(OFFSET('Daten GWP'!$A$1,MATCH(BZ$5,'Daten GWP'!$A:$A,0)-1,MATCH(AT88,'Daten GWP'!$A$424:$ADO$424,0)-1)),0,OFFSET('Daten GWP'!$A$1,MATCH(BZ$5,'Daten GWP'!$A:$A,0)-1,MATCH(AT88,'Daten GWP'!$A$424:$ADO$424,0)-1))*1000</f>
        <v>163.97772000000001</v>
      </c>
      <c r="CA88" s="305">
        <f t="shared" ca="1" si="62"/>
        <v>0.76106948878214054</v>
      </c>
      <c r="CB88" s="310">
        <f ca="1">IF(ISERROR(OFFSET('Daten Elementary'!$A$1,MATCH(CB$5,'Daten Elementary'!$A:$A,0)-1,MATCH(AM88,'Daten Elementary'!$A$424:$ADO$424,0)-1)),0,OFFSET('Daten Elementary'!$A$1,MATCH(CB$5,'Daten Elementary'!$A:$A,0)-1,MATCH(AM88,'Daten Elementary'!$A$424:$ADO$424,0)-1))*1000000</f>
        <v>13.083238</v>
      </c>
      <c r="CC88" s="310">
        <f ca="1">IF(ISERROR(OFFSET('Daten Elementary'!$A$1,MATCH(CC$5,'Daten Elementary'!$A:$A,0)-1,MATCH(AN88,'Daten Elementary'!$A$424:$ADO$424,0)-1)),0,OFFSET('Daten Elementary'!$A$1,MATCH(CC$5,'Daten Elementary'!$A:$A,0)-1,MATCH(AN88,'Daten Elementary'!$A$424:$ADO$424,0)-1))*1000000</f>
        <v>0</v>
      </c>
      <c r="CD88" s="310">
        <f ca="1">IF(ISERROR(OFFSET('Daten Elementary'!$A$1,MATCH(CD$5,'Daten Elementary'!$A:$A,0)-1,MATCH(AO88,'Daten Elementary'!$A$424:$ADO$424,0)-1)),0,OFFSET('Daten Elementary'!$A$1,MATCH(CD$5,'Daten Elementary'!$A:$A,0)-1,MATCH(AO88,'Daten Elementary'!$A$424:$ADO$424,0)-1))*1000000</f>
        <v>2.6780575</v>
      </c>
      <c r="CE88" s="310">
        <f ca="1">IF(ISERROR(OFFSET('Daten Elementary'!$A$1,MATCH(CE$5,'Daten Elementary'!$A:$A,0)-1,MATCH(AP88,'Daten Elementary'!$A$424:$ADO$424,0)-1)),0,OFFSET('Daten Elementary'!$A$1,MATCH(CE$5,'Daten Elementary'!$A:$A,0)-1,MATCH(AP88,'Daten Elementary'!$A$424:$ADO$424,0)-1))*1000000</f>
        <v>0</v>
      </c>
      <c r="CF88" s="310">
        <f t="shared" ca="1" si="63"/>
        <v>15.761295499999999</v>
      </c>
      <c r="CG88" s="310">
        <f ca="1">IF(ISERROR(OFFSET('Daten Elementary'!$A$1,MATCH(CG$5,'Daten Elementary'!$A:$A,0)-1,MATCH(AQ88,'Daten Elementary'!$A$424:$ADO$424,0)-1)),0,OFFSET('Daten Elementary'!$A$1,MATCH(CG$5,'Daten Elementary'!$A:$A,0)-1,MATCH(AQ88,'Daten Elementary'!$A$424:$ADO$424,0)-1))*1000000</f>
        <v>2.5342876999999997</v>
      </c>
      <c r="CH88" s="310">
        <f ca="1">IF(ISERROR(OFFSET('Daten Elementary'!$A$1,MATCH(CH$5,'Daten Elementary'!$A:$A,0)-1,MATCH(AR88,'Daten Elementary'!$A$424:$ADO$424,0)-1)),0,OFFSET('Daten Elementary'!$A$1,MATCH(CH$5,'Daten Elementary'!$A:$A,0)-1,MATCH(AR88,'Daten Elementary'!$A$424:$ADO$424,0)-1))*1000000</f>
        <v>55.794156000000001</v>
      </c>
      <c r="CI88" s="310">
        <f ca="1">IF(ISERROR(OFFSET('Daten Elementary'!$A$1,MATCH(CI$5,'Daten Elementary'!$A:$A,0)-1,MATCH(AS88,'Daten Elementary'!$A$424:$ADO$424,0)-1)),0,OFFSET('Daten Elementary'!$A$1,MATCH(CI$5,'Daten Elementary'!$A:$A,0)-1,MATCH(AS88,'Daten Elementary'!$A$424:$ADO$424,0)-1))*1000000</f>
        <v>12.323541000000001</v>
      </c>
      <c r="CJ88" s="311">
        <f t="shared" ca="1" si="64"/>
        <v>86.413280200000003</v>
      </c>
      <c r="CK88" s="310">
        <f ca="1">IF(ISERROR(OFFSET('Daten Elementary'!$A$1,MATCH(CK$5,'Daten Elementary'!$A:$A,0)-1,MATCH($AT88,'Daten Elementary'!$A$424:$ADO$424,0)-1)),0,OFFSET('Daten Elementary'!$A$1,MATCH(CK$5,'Daten Elementary'!$A:$A,0)-1,MATCH($AT88,'Daten Elementary'!$A$424:$ADO$424,0)-1))*1000000</f>
        <v>43.725633999999999</v>
      </c>
      <c r="CL88" s="305">
        <f t="shared" ca="1" si="65"/>
        <v>0.5060059506918243</v>
      </c>
      <c r="CM88" s="312">
        <f ca="1">IF(ISERROR(OFFSET('Daten Elementary'!$A$1,MATCH(CM$5,'Daten Elementary'!$A:$A,0)-1,MATCH(AM88,'Daten Elementary'!$A$424:$ADO$424,0)-1)),0,OFFSET('Daten Elementary'!$A$1,MATCH(CM$5,'Daten Elementary'!$A:$A,0)-1,MATCH(AM88,'Daten Elementary'!$A$424:$ADO$424,0)-1))*1000000</f>
        <v>4.6424813</v>
      </c>
      <c r="CN88" s="312">
        <f ca="1">IF(ISERROR(OFFSET('Daten Elementary'!$A$1,MATCH(CN$5,'Daten Elementary'!$A:$A,0)-1,MATCH(AN88,'Daten Elementary'!$A$424:$ADO$424,0)-1)),0,OFFSET('Daten Elementary'!$A$1,MATCH(CN$5,'Daten Elementary'!$A:$A,0)-1,MATCH(AN88,'Daten Elementary'!$A$424:$ADO$424,0)-1))*1000000</f>
        <v>0</v>
      </c>
      <c r="CO88" s="312">
        <f ca="1">IF(ISERROR(OFFSET('Daten Elementary'!$A$1,MATCH(CO$5,'Daten Elementary'!$A:$A,0)-1,MATCH(AO88,'Daten Elementary'!$A$424:$ADO$424,0)-1)),0,OFFSET('Daten Elementary'!$A$1,MATCH(CO$5,'Daten Elementary'!$A:$A,0)-1,MATCH(AO88,'Daten Elementary'!$A$424:$ADO$424,0)-1))*1000000</f>
        <v>1.4950431</v>
      </c>
      <c r="CP88" s="312">
        <f ca="1">IF(ISERROR(OFFSET('Daten Elementary'!$A$1,MATCH(CP$5,'Daten Elementary'!$A:$A,0)-1,MATCH(AP88,'Daten Elementary'!$A$424:$ADO$424,0)-1)),0,OFFSET('Daten Elementary'!$A$1,MATCH(CP$5,'Daten Elementary'!$A:$A,0)-1,MATCH(AP88,'Daten Elementary'!$A$424:$ADO$424,0)-1))*1000000</f>
        <v>0</v>
      </c>
      <c r="CQ88" s="312">
        <f t="shared" ca="1" si="66"/>
        <v>6.1375244000000002</v>
      </c>
      <c r="CR88" s="312">
        <f ca="1">IF(ISERROR(OFFSET('Daten Elementary'!$A$1,MATCH(CR$5,'Daten Elementary'!$A:$A,0)-1,MATCH(AQ88,'Daten Elementary'!$A$424:$ADO$424,0)-1)),0,OFFSET('Daten Elementary'!$A$1,MATCH(CR$5,'Daten Elementary'!$A:$A,0)-1,MATCH(AQ88,'Daten Elementary'!$A$424:$ADO$424,0)-1))*1000000</f>
        <v>1.6960850999999999</v>
      </c>
      <c r="CS88" s="312">
        <f ca="1">IF(ISERROR(OFFSET('Daten Elementary'!$A$1,MATCH(CS$5,'Daten Elementary'!$A:$A,0)-1,MATCH(AR88,'Daten Elementary'!$A$424:$ADO$424,0)-1)),0,OFFSET('Daten Elementary'!$A$1,MATCH(CS$5,'Daten Elementary'!$A:$A,0)-1,MATCH(AR88,'Daten Elementary'!$A$424:$ADO$424,0)-1))*1000000</f>
        <v>21.365215000000003</v>
      </c>
      <c r="CT88" s="312">
        <f ca="1">IF(ISERROR(OFFSET('Daten Elementary'!$A$1,MATCH(CT$5,'Daten Elementary'!$A:$A,0)-1,MATCH(AS88,'Daten Elementary'!$A$424:$ADO$424,0)-1)),0,OFFSET('Daten Elementary'!$A$1,MATCH(CT$5,'Daten Elementary'!$A:$A,0)-1,MATCH(AS88,'Daten Elementary'!$A$424:$ADO$424,0)-1))*1000000</f>
        <v>6.9625197999999999</v>
      </c>
      <c r="CU88" s="313">
        <f t="shared" ca="1" si="67"/>
        <v>36.161344300000003</v>
      </c>
      <c r="CV88" s="312">
        <f ca="1">IF(ISERROR(OFFSET('Daten Elementary'!$A$1,MATCH(CV$5,'Daten Elementary'!$A:$A,0)-1,MATCH($AT88,'Daten Elementary'!$A$424:$ADO$424,0)-1)),0,OFFSET('Daten Elementary'!$A$1,MATCH(CV$5,'Daten Elementary'!$A:$A,0)-1,MATCH($AT88,'Daten Elementary'!$A$424:$ADO$424,0)-1))*1000000</f>
        <v>17.602672000000002</v>
      </c>
      <c r="CW88" s="305">
        <f t="shared" ca="1" si="68"/>
        <v>0.48678146072130402</v>
      </c>
      <c r="CX88" s="314">
        <f ca="1">IF(ISERROR(OFFSET('Daten Elementary'!$A$1,MATCH(CX$5,'Daten Elementary'!$A:$A,0)-1,MATCH(AM88,'Daten Elementary'!$A$424:$ADO$424,0)-1)),0,OFFSET('Daten Elementary'!$A$1,MATCH(CX$5,'Daten Elementary'!$A:$A,0)-1,MATCH(AM88,'Daten Elementary'!$A$424:$ADO$424,0)-1))*1000000</f>
        <v>17.163173</v>
      </c>
      <c r="CY88" s="314">
        <f ca="1">IF(ISERROR(OFFSET('Daten Elementary'!$A$1,MATCH(CY$5,'Daten Elementary'!$A:$A,0)-1,MATCH(AN88,'Daten Elementary'!$A$424:$ADO$424,0)-1)),0,OFFSET('Daten Elementary'!$A$1,MATCH(CY$5,'Daten Elementary'!$A:$A,0)-1,MATCH(AN88,'Daten Elementary'!$A$424:$ADO$424,0)-1))*1000000</f>
        <v>0</v>
      </c>
      <c r="CZ88" s="314">
        <f ca="1">IF(ISERROR(OFFSET('Daten Elementary'!$A$1,MATCH(CZ$5,'Daten Elementary'!$A:$A,0)-1,MATCH(AO88,'Daten Elementary'!$A$424:$ADO$424,0)-1)),0,OFFSET('Daten Elementary'!$A$1,MATCH(CZ$5,'Daten Elementary'!$A:$A,0)-1,MATCH(AO88,'Daten Elementary'!$A$424:$ADO$424,0)-1))*1000000</f>
        <v>46.331198999999998</v>
      </c>
      <c r="DA88" s="314">
        <f ca="1">IF(ISERROR(OFFSET('Daten Elementary'!$A$1,MATCH(DA$5,'Daten Elementary'!$A:$A,0)-1,MATCH(AP88,'Daten Elementary'!$A$424:$ADO$424,0)-1)),0,OFFSET('Daten Elementary'!$A$1,MATCH(DA$5,'Daten Elementary'!$A:$A,0)-1,MATCH(AP88,'Daten Elementary'!$A$424:$ADO$424,0)-1))*1000000</f>
        <v>0</v>
      </c>
      <c r="DB88" s="314">
        <f t="shared" ca="1" si="69"/>
        <v>63.494371999999998</v>
      </c>
      <c r="DC88" s="314">
        <f ca="1">IF(ISERROR(OFFSET('Daten Elementary'!$A$1,MATCH(DC$5,'Daten Elementary'!$A:$A,0)-1,MATCH(AQ88,'Daten Elementary'!$A$424:$ADO$424,0)-1)),0,OFFSET('Daten Elementary'!$A$1,MATCH(DC$5,'Daten Elementary'!$A:$A,0)-1,MATCH(AQ88,'Daten Elementary'!$A$424:$ADO$424,0)-1))*1000000</f>
        <v>6.4210890999999997</v>
      </c>
      <c r="DD88" s="314">
        <f ca="1">IF(ISERROR(OFFSET('Daten Elementary'!$A$1,MATCH(DD$5,'Daten Elementary'!$A:$A,0)-1,MATCH(AR88,'Daten Elementary'!$A$424:$ADO$424,0)-1)),0,OFFSET('Daten Elementary'!$A$1,MATCH(DD$5,'Daten Elementary'!$A:$A,0)-1,MATCH(AR88,'Daten Elementary'!$A$424:$ADO$424,0)-1))*1000000</f>
        <v>92.359469000000004</v>
      </c>
      <c r="DE88" s="314">
        <f ca="1">IF(ISERROR(OFFSET('Daten Elementary'!$A$1,MATCH(DE$5,'Daten Elementary'!$A:$A,0)-1,MATCH(AS88,'Daten Elementary'!$A$424:$ADO$424,0)-1)),0,OFFSET('Daten Elementary'!$A$1,MATCH(DE$5,'Daten Elementary'!$A:$A,0)-1,MATCH(AS88,'Daten Elementary'!$A$424:$ADO$424,0)-1))*1000000</f>
        <v>55.370537000000006</v>
      </c>
      <c r="DF88" s="315">
        <f t="shared" ca="1" si="70"/>
        <v>217.64546710000002</v>
      </c>
      <c r="DG88" s="314">
        <f ca="1">IF(ISERROR(OFFSET('Daten Elementary'!$A$1,MATCH(DG$5,'Daten Elementary'!$A:$A,0)-1,MATCH($AT88,'Daten Elementary'!$A$424:$ADO$424,0)-1)),0,OFFSET('Daten Elementary'!$A$1,MATCH(DG$5,'Daten Elementary'!$A:$A,0)-1,MATCH($AT88,'Daten Elementary'!$A$424:$ADO$424,0)-1))*1000000</f>
        <v>129.62645000000001</v>
      </c>
      <c r="DH88" s="305">
        <f t="shared" ca="1" si="71"/>
        <v>0.59558534219525672</v>
      </c>
      <c r="DI88" s="316">
        <f ca="1">IF(ISERROR(OFFSET('Daten Elementary'!$A$1,MATCH(DI$5,'Daten Elementary'!$A:$A,0)-1,MATCH(AM88,'Daten Elementary'!$A$424:$ADO$424,0)-1)),0,OFFSET('Daten Elementary'!$A$1,MATCH(DI$5,'Daten Elementary'!$A:$A,0)-1,MATCH(AM88,'Daten Elementary'!$A$424:$ADO$424,0)-1))*1000000</f>
        <v>13.066516999999999</v>
      </c>
      <c r="DJ88" s="316">
        <f ca="1">IF(ISERROR(OFFSET('Daten Elementary'!$A$1,MATCH(DJ$5,'Daten Elementary'!$A:$A,0)-1,MATCH(AN88,'Daten Elementary'!$A$424:$ADO$424,0)-1)),0,OFFSET('Daten Elementary'!$A$1,MATCH(DJ$5,'Daten Elementary'!$A:$A,0)-1,MATCH(AN88,'Daten Elementary'!$A$424:$ADO$424,0)-1))*1000000</f>
        <v>0</v>
      </c>
      <c r="DK88" s="316">
        <f ca="1">IF(ISERROR(OFFSET('Daten Elementary'!$A$1,MATCH(DK$5,'Daten Elementary'!$A:$A,0)-1,MATCH(AO88,'Daten Elementary'!$A$424:$ADO$424,0)-1)),0,OFFSET('Daten Elementary'!$A$1,MATCH(DK$5,'Daten Elementary'!$A:$A,0)-1,MATCH(AO88,'Daten Elementary'!$A$424:$ADO$424,0)-1))*1000000</f>
        <v>38.028525000000002</v>
      </c>
      <c r="DL88" s="316">
        <f ca="1">IF(ISERROR(OFFSET('Daten Elementary'!$A$1,MATCH(DL$5,'Daten Elementary'!$A:$A,0)-1,MATCH(AP88,'Daten Elementary'!$A$424:$ADO$424,0)-1)),0,OFFSET('Daten Elementary'!$A$1,MATCH(DL$5,'Daten Elementary'!$A:$A,0)-1,MATCH(AP88,'Daten Elementary'!$A$424:$ADO$424,0)-1))*1000000</f>
        <v>0</v>
      </c>
      <c r="DM88" s="316">
        <f t="shared" ca="1" si="72"/>
        <v>51.095041999999999</v>
      </c>
      <c r="DN88" s="316">
        <f ca="1">IF(ISERROR(OFFSET('Daten Elementary'!$A$1,MATCH(DN$5,'Daten Elementary'!$A:$A,0)-1,MATCH(AQ88,'Daten Elementary'!$A$424:$ADO$424,0)-1)),0,OFFSET('Daten Elementary'!$A$1,MATCH(DN$5,'Daten Elementary'!$A:$A,0)-1,MATCH(AQ88,'Daten Elementary'!$A$424:$ADO$424,0)-1))*1000000</f>
        <v>11.709254000000001</v>
      </c>
      <c r="DO88" s="316">
        <f ca="1">IF(ISERROR(OFFSET('Daten Elementary'!$A$1,MATCH(DO$5,'Daten Elementary'!$A:$A,0)-1,MATCH(AR88,'Daten Elementary'!$A$424:$ADO$424,0)-1)),0,OFFSET('Daten Elementary'!$A$1,MATCH(DO$5,'Daten Elementary'!$A:$A,0)-1,MATCH(AR88,'Daten Elementary'!$A$424:$ADO$424,0)-1))*1000000</f>
        <v>109.19866999999999</v>
      </c>
      <c r="DP88" s="316">
        <f ca="1">IF(ISERROR(OFFSET('Daten Elementary'!$A$1,MATCH(DP$5,'Daten Elementary'!$A:$A,0)-1,MATCH(AS88,'Daten Elementary'!$A$424:$ADO$424,0)-1)),0,OFFSET('Daten Elementary'!$A$1,MATCH(DP$5,'Daten Elementary'!$A:$A,0)-1,MATCH(AS88,'Daten Elementary'!$A$424:$ADO$424,0)-1))*1000000</f>
        <v>62.518711000000003</v>
      </c>
      <c r="DQ88" s="317">
        <f t="shared" ca="1" si="73"/>
        <v>234.52167699999998</v>
      </c>
      <c r="DR88" s="316">
        <f ca="1">IF(ISERROR(OFFSET('Daten Elementary'!$A$1,MATCH(DR$5,'Daten Elementary'!$A:$A,0)-1,MATCH($AT88,'Daten Elementary'!$A$424:$ADO$424,0)-1)),0,OFFSET('Daten Elementary'!$A$1,MATCH(DR$5,'Daten Elementary'!$A:$A,0)-1,MATCH($AT88,'Daten Elementary'!$A$424:$ADO$424,0)-1))*1000000</f>
        <v>124.91546</v>
      </c>
      <c r="DS88" s="305">
        <f t="shared" ca="1" si="74"/>
        <v>0.53263929201734306</v>
      </c>
      <c r="DT88" s="318">
        <f ca="1">IF(ISERROR(OFFSET('Daten UBP13'!$A$1,MATCH(DT$5,'Daten UBP13'!$A:$A,0)-1,MATCH(AM88,'Daten UBP13'!$A$424:$AEG$424,0)-1)),0,OFFSET('Daten UBP13'!$A$1,MATCH(DT$5,'Daten UBP13'!$A:$A,0)-1,MATCH(AM88,'Daten UBP13'!$A$424:$AEG$424,0)-1))</f>
        <v>88.132897</v>
      </c>
      <c r="DU88" s="318">
        <f ca="1">IF(ISERROR(OFFSET('Daten UBP13'!$A$1,MATCH(DU$5,'Daten UBP13'!$A:$A,0)-1,MATCH(AN88,'Daten UBP13'!$A$424:$AEG$424,0)-1)),0,OFFSET('Daten UBP13'!$A$1,MATCH(DU$5,'Daten UBP13'!$A:$A,0)-1,MATCH(AN88,'Daten UBP13'!$A$424:$AEG$424,0)-1))</f>
        <v>0</v>
      </c>
      <c r="DV88" s="318">
        <f ca="1">IF(ISERROR(OFFSET('Daten UBP13'!$A$1,MATCH(DV$5,'Daten UBP13'!$A:$A,0)-1,MATCH(AO88,'Daten UBP13'!$A$424:$AEG$424,0)-1)),0,OFFSET('Daten UBP13'!$A$1,MATCH(DV$5,'Daten UBP13'!$A:$A,0)-1,MATCH(AO88,'Daten UBP13'!$A$424:$AEG$424,0)-1))</f>
        <v>27.165512</v>
      </c>
      <c r="DW88" s="318">
        <f ca="1">IF(ISERROR(OFFSET('Daten UBP13'!$A$1,MATCH(DW$5,'Daten UBP13'!$A:$A,0)-1,MATCH(AP88,'Daten UBP13'!$A$424:$AEG$424,0)-1)),0,OFFSET('Daten UBP13'!$A$1,MATCH(DW$5,'Daten UBP13'!$A:$A,0)-1,MATCH(AP88,'Daten UBP13'!$A$424:$AEG$424,0)-1))</f>
        <v>0</v>
      </c>
      <c r="DX88" s="318">
        <f t="shared" ca="1" si="75"/>
        <v>115.29840899999999</v>
      </c>
      <c r="DY88" s="318">
        <f ca="1">IF(ISERROR(OFFSET('Daten UBP13'!$A$1,MATCH(DY$5,'Daten UBP13'!$A:$A,0)-1,MATCH(AQ88,'Daten UBP13'!$A$424:$AEG$424,0)-1)),0,OFFSET('Daten UBP13'!$A$1,MATCH(DY$5,'Daten UBP13'!$A:$A,0)-1,MATCH(AQ88,'Daten UBP13'!$A$424:$AEG$424,0)-1))</f>
        <v>9.4186382999999996</v>
      </c>
      <c r="DZ88" s="318">
        <f ca="1">IF(ISERROR(OFFSET('Daten UBP13'!$A$1,MATCH(DZ$5,'Daten UBP13'!$A:$A,0)-1,MATCH(AR88,'Daten UBP13'!$A$424:$AEG$424,0)-1)),0,OFFSET('Daten UBP13'!$A$1,MATCH(DZ$5,'Daten UBP13'!$A:$A,0)-1,MATCH(AR88,'Daten UBP13'!$A$424:$AEG$424,0)-1))</f>
        <v>107.58223</v>
      </c>
      <c r="EA88" s="318">
        <f ca="1">IF(ISERROR(OFFSET('Daten UBP13'!$A$1,MATCH(EA$5,'Daten UBP13'!$A:$A,0)-1,MATCH(AS88,'Daten UBP13'!$A$424:$AEG$424,0)-1)),0,OFFSET('Daten UBP13'!$A$1,MATCH(EA$5,'Daten UBP13'!$A:$A,0)-1,MATCH(AS88,'Daten UBP13'!$A$424:$AEG$424,0)-1))</f>
        <v>37.606847999999999</v>
      </c>
      <c r="EB88" s="319">
        <f t="shared" ca="1" si="76"/>
        <v>269.90612529999999</v>
      </c>
      <c r="EC88" s="318">
        <f ca="1">IF(ISERROR(OFFSET('Daten UBP13'!$A$1,MATCH(EC$5,'Daten UBP13'!$A:$A,0)-1,MATCH(AT88,'Daten UBP13'!$A$424:$AEG$424,0)-1)),0,OFFSET('Daten UBP13'!$A$1,MATCH(EC$5,'Daten UBP13'!$A:$A,0)-1,MATCH(AT88,'Daten UBP13'!$A$424:$AEG$424,0)-1))</f>
        <v>173.93441999999999</v>
      </c>
      <c r="ED88" s="305">
        <f t="shared" ca="1" si="77"/>
        <v>0.64442561207780047</v>
      </c>
      <c r="EE88" s="320">
        <f ca="1">IF(ISERROR(OFFSET('Daten ReCiPe'!$A$1,MATCH(EE$5,'Daten ReCiPe'!$A:$A,0)-1,MATCH(AM88,'Daten ReCiPe'!$A$424:$ADO$424,0)-1)),0,OFFSET('Daten ReCiPe'!$A$1,MATCH(EE$5,'Daten ReCiPe'!$A:$A,0)-1,MATCH(AM88,'Daten ReCiPe'!$A$424:$ADO$424,0)-1))*1000</f>
        <v>5.2571144000000007</v>
      </c>
      <c r="EF88" s="320">
        <f ca="1">IF(ISERROR(OFFSET('Daten ReCiPe'!$A$1,MATCH(EF$5,'Daten ReCiPe'!$A:$A,0)-1,MATCH(AN88,'Daten ReCiPe'!$A$424:$ADO$424,0)-1)),0,OFFSET('Daten ReCiPe'!$A$1,MATCH(EF$5,'Daten ReCiPe'!$A:$A,0)-1,MATCH(AN88,'Daten ReCiPe'!$A$424:$ADO$424,0)-1))*1000</f>
        <v>0</v>
      </c>
      <c r="EG88" s="320">
        <f ca="1">IF(ISERROR(OFFSET('Daten ReCiPe'!$A$1,MATCH(EG$5,'Daten ReCiPe'!$A:$A,0)-1,MATCH(AO88,'Daten ReCiPe'!$A$424:$ADO$424,0)-1)),0,OFFSET('Daten ReCiPe'!$A$1,MATCH(EG$5,'Daten ReCiPe'!$A:$A,0)-1,MATCH(AO88,'Daten ReCiPe'!$A$424:$ADO$424,0)-1))*1000</f>
        <v>7.4502978000000004</v>
      </c>
      <c r="EH88" s="320">
        <f ca="1">IF(ISERROR(OFFSET('Daten ReCiPe'!$A$1,MATCH(EH$5,'Daten ReCiPe'!$A:$A,0)-1,MATCH(AP88,'Daten ReCiPe'!$A$424:$ADO$424,0)-1)),0,OFFSET('Daten ReCiPe'!$A$1,MATCH(EH$5,'Daten ReCiPe'!$A:$A,0)-1,MATCH(AP88,'Daten ReCiPe'!$A$424:$ADO$424,0)-1))*1000</f>
        <v>0</v>
      </c>
      <c r="EI88" s="320">
        <f t="shared" ca="1" si="78"/>
        <v>12.7074122</v>
      </c>
      <c r="EJ88" s="320">
        <f ca="1">IF(ISERROR(OFFSET('Daten ReCiPe'!$A$1,MATCH(EJ$5,'Daten ReCiPe'!$A:$A,0)-1,MATCH(AQ88,'Daten ReCiPe'!$A$424:$ADO$424,0)-1)),0,OFFSET('Daten ReCiPe'!$A$1,MATCH(EJ$5,'Daten ReCiPe'!$A:$A,0)-1,MATCH(AQ88,'Daten ReCiPe'!$A$424:$ADO$424,0)-1))*1000</f>
        <v>0.86290067000000004</v>
      </c>
      <c r="EK88" s="320">
        <f ca="1">IF(ISERROR(OFFSET('Daten ReCiPe'!$A$1,MATCH(EK$5,'Daten ReCiPe'!$A:$A,0)-1,MATCH(AR88,'Daten ReCiPe'!$A$424:$ADO$424,0)-1)),0,OFFSET('Daten ReCiPe'!$A$1,MATCH(EK$5,'Daten ReCiPe'!$A:$A,0)-1,MATCH(AR88,'Daten ReCiPe'!$A$424:$ADO$424,0)-1))*1000</f>
        <v>7.5963000000000003</v>
      </c>
      <c r="EL88" s="320">
        <f ca="1">IF(ISERROR(OFFSET('Daten ReCiPe'!$A$1,MATCH(EL$5,'Daten ReCiPe'!$A:$A,0)-1,MATCH(AS88,'Daten ReCiPe'!$A$424:$ADO$424,0)-1)),0,OFFSET('Daten ReCiPe'!$A$1,MATCH(EL$5,'Daten ReCiPe'!$A:$A,0)-1,MATCH(AS88,'Daten ReCiPe'!$A$424:$ADO$424,0)-1))*1000</f>
        <v>2.0148036</v>
      </c>
      <c r="EM88" s="321">
        <f t="shared" ca="1" si="79"/>
        <v>23.181416470000002</v>
      </c>
      <c r="EN88" s="320">
        <f ca="1">IF(ISERROR(OFFSET('Daten ReCiPe'!$A$1,MATCH(EN$5,'Daten ReCiPe'!$A:$A,0)-1,MATCH(AT88,'Daten ReCiPe'!$A$424:$ADO$424,0)-1)),0,OFFSET('Daten ReCiPe'!$A$1,MATCH(EN$5,'Daten ReCiPe'!$A:$A,0)-1,MATCH(AT88,'Daten ReCiPe'!$A$424:$ADO$424,0)-1))*1000</f>
        <v>16.795741</v>
      </c>
      <c r="EO88" s="305">
        <f t="shared" ca="1" si="80"/>
        <v>0.72453471606172293</v>
      </c>
      <c r="EP88" s="322">
        <f ca="1">IF(ISERROR(OFFSET('Daten Elementary'!$A$1,MATCH(EP$5,'Daten Elementary'!$A:$A,0)-1,MATCH(AM88,'Daten Elementary'!$A$424:$ADO$424,0)-1)),0,OFFSET('Daten Elementary'!$A$1,MATCH(EP$5,'Daten Elementary'!$A:$A,0)-1,MATCH(AM88,'Daten Elementary'!$A$424:$ADO$424,0)-1))*1000000</f>
        <v>0.90277775999999998</v>
      </c>
      <c r="EQ88" s="322">
        <f ca="1">IF(ISERROR(OFFSET('Daten Elementary'!$A$1,MATCH(EQ$5,'Daten Elementary'!$A:$A,0)-1,MATCH(AN88,'Daten Elementary'!$A$424:$ADO$424,0)-1)),0,OFFSET('Daten Elementary'!$A$1,MATCH(EQ$5,'Daten Elementary'!$A:$A,0)-1,MATCH(AN88,'Daten Elementary'!$A$424:$ADO$424,0)-1))*1000000</f>
        <v>0</v>
      </c>
      <c r="ER88" s="322">
        <f ca="1">IF(ISERROR(OFFSET('Daten Elementary'!$A$1,MATCH(ER$5,'Daten Elementary'!$A:$A,0)-1,MATCH(AO88,'Daten Elementary'!$A$424:$ADO$424,0)-1)),0,OFFSET('Daten Elementary'!$A$1,MATCH(ER$5,'Daten Elementary'!$A:$A,0)-1,MATCH(AO88,'Daten Elementary'!$A$424:$ADO$424,0)-1))*1000000</f>
        <v>43.542662999999997</v>
      </c>
      <c r="ES88" s="322">
        <f ca="1">IF(ISERROR(OFFSET('Daten Elementary'!$A$1,MATCH(ES$5,'Daten Elementary'!$A:$A,0)-1,MATCH(AP88,'Daten Elementary'!$A$424:$ADO$424,0)-1)),0,OFFSET('Daten Elementary'!$A$1,MATCH(ES$5,'Daten Elementary'!$A:$A,0)-1,MATCH(AP88,'Daten Elementary'!$A$424:$ADO$424,0)-1))*1000000</f>
        <v>0</v>
      </c>
      <c r="ET88" s="322">
        <f t="shared" ca="1" si="81"/>
        <v>44.445440759999997</v>
      </c>
      <c r="EU88" s="322">
        <f ca="1">IF(ISERROR(OFFSET('Daten Elementary'!$A$1,MATCH(EU$5,'Daten Elementary'!$A:$A,0)-1,MATCH(AQ88,'Daten Elementary'!$A$424:$ADO$424,0)-1)),0,OFFSET('Daten Elementary'!$A$1,MATCH(EU$5,'Daten Elementary'!$A:$A,0)-1,MATCH(AQ88,'Daten Elementary'!$A$424:$ADO$424,0)-1))*1000000</f>
        <v>19.751365</v>
      </c>
      <c r="EV88" s="322">
        <f ca="1">IF(ISERROR(OFFSET('Daten Elementary'!$A$1,MATCH(EV$5,'Daten Elementary'!$A:$A,0)-1,MATCH(AR88,'Daten Elementary'!$A$424:$ADO$424,0)-1)),0,OFFSET('Daten Elementary'!$A$1,MATCH(EV$5,'Daten Elementary'!$A:$A,0)-1,MATCH(AR88,'Daten Elementary'!$A$424:$ADO$424,0)-1))*1000000</f>
        <v>204.54883000000001</v>
      </c>
      <c r="EW88" s="322">
        <f ca="1">IF(ISERROR(OFFSET('Daten Elementary'!$A$1,MATCH(EW$5,'Daten Elementary'!$A:$A,0)-1,MATCH(AS88,'Daten Elementary'!$A$424:$ADO$424,0)-1)),0,OFFSET('Daten Elementary'!$A$1,MATCH(EW$5,'Daten Elementary'!$A:$A,0)-1,MATCH(AS88,'Daten Elementary'!$A$424:$ADO$424,0)-1))*1000000</f>
        <v>34.145203000000002</v>
      </c>
      <c r="EX88" s="323">
        <f t="shared" ca="1" si="82"/>
        <v>302.89083876000001</v>
      </c>
      <c r="EY88" s="322">
        <f ca="1">IF(ISERROR(OFFSET('Daten Elementary'!$A$1,MATCH(EY$5,'Daten Elementary'!$A:$A,0)-1,MATCH($AT88,'Daten Elementary'!$A$424:$ADO$424,0)-1)),0,OFFSET('Daten Elementary'!$A$1,MATCH(EY$5,'Daten Elementary'!$A:$A,0)-1,MATCH($AT88,'Daten Elementary'!$A$424:$ADO$424,0)-1))*1000000</f>
        <v>150.66548</v>
      </c>
      <c r="EZ88" s="305">
        <f t="shared" ca="1" si="83"/>
        <v>0.49742501495524599</v>
      </c>
      <c r="FA88" s="314">
        <f ca="1">IF(ISERROR(OFFSET('Daten Elementary'!$A$1,MATCH(FA$5,'Daten Elementary'!$A:$A,0)-1,MATCH(AM88,'Daten Elementary'!$A$424:$ADO$424,0)-1)),0,OFFSET('Daten Elementary'!$A$1,MATCH(FA$5,'Daten Elementary'!$A:$A,0)-1,MATCH(AM88,'Daten Elementary'!$A$424:$ADO$424,0)-1))*1000</f>
        <v>107.91833000000001</v>
      </c>
      <c r="FB88" s="314">
        <f ca="1">IF(ISERROR(OFFSET('Daten Elementary'!$A$1,MATCH(FB$5,'Daten Elementary'!$A:$A,0)-1,MATCH(AN88,'Daten Elementary'!$A$424:$ADO$424,0)-1)),0,OFFSET('Daten Elementary'!$A$1,MATCH(FB$5,'Daten Elementary'!$A:$A,0)-1,MATCH(AN88,'Daten Elementary'!$A$424:$ADO$424,0)-1))*1000</f>
        <v>0</v>
      </c>
      <c r="FC88" s="314">
        <f ca="1">IF(ISERROR(OFFSET('Daten Elementary'!$A$1,MATCH(FC$5,'Daten Elementary'!$A:$A,0)-1,MATCH(AO88,'Daten Elementary'!$A$424:$ADO$424,0)-1)),0,OFFSET('Daten Elementary'!$A$1,MATCH(FC$5,'Daten Elementary'!$A:$A,0)-1,MATCH(AO88,'Daten Elementary'!$A$424:$ADO$424,0)-1))*1000</f>
        <v>12.673696</v>
      </c>
      <c r="FD88" s="314">
        <f ca="1">IF(ISERROR(OFFSET('Daten Elementary'!$A$1,MATCH(FD$5,'Daten Elementary'!$A:$A,0)-1,MATCH(AP88,'Daten Elementary'!$A$424:$ADO$424,0)-1)),0,OFFSET('Daten Elementary'!$A$1,MATCH(FD$5,'Daten Elementary'!$A:$A,0)-1,MATCH(AP88,'Daten Elementary'!$A$424:$ADO$424,0)-1))*1000</f>
        <v>0</v>
      </c>
      <c r="FE88" s="314">
        <f t="shared" ca="1" si="84"/>
        <v>120.592026</v>
      </c>
      <c r="FF88" s="314">
        <f ca="1">IF(ISERROR(OFFSET('Daten Elementary'!$A$1,MATCH(FF$5,'Daten Elementary'!$A:$A,0)-1,MATCH(AQ88,'Daten Elementary'!$A$424:$ADO$424,0)-1)),0,OFFSET('Daten Elementary'!$A$1,MATCH(FF$5,'Daten Elementary'!$A:$A,0)-1,MATCH(AQ88,'Daten Elementary'!$A$424:$ADO$424,0)-1))*1000</f>
        <v>5.7711579999999998</v>
      </c>
      <c r="FG88" s="314">
        <f ca="1">IF(ISERROR(OFFSET('Daten Elementary'!$A$1,MATCH(FG$5,'Daten Elementary'!$A:$A,0)-1,MATCH(AR88,'Daten Elementary'!$A$424:$ADO$424,0)-1)),0,OFFSET('Daten Elementary'!$A$1,MATCH(FG$5,'Daten Elementary'!$A:$A,0)-1,MATCH(AR88,'Daten Elementary'!$A$424:$ADO$424,0)-1))*1000</f>
        <v>54.344138999999998</v>
      </c>
      <c r="FH88" s="314">
        <f ca="1">IF(ISERROR(OFFSET('Daten Elementary'!$A$1,MATCH(FH$5,'Daten Elementary'!$A:$A,0)-1,MATCH(AS88,'Daten Elementary'!$A$424:$ADO$424,0)-1)),0,OFFSET('Daten Elementary'!$A$1,MATCH(FH$5,'Daten Elementary'!$A:$A,0)-1,MATCH(AS88,'Daten Elementary'!$A$424:$ADO$424,0)-1))*1000</f>
        <v>12.916036999999999</v>
      </c>
      <c r="FI88" s="315">
        <f t="shared" ca="1" si="85"/>
        <v>193.62335999999999</v>
      </c>
      <c r="FJ88" s="314">
        <f ca="1">IF(ISERROR(OFFSET('Daten Elementary'!$A$1,MATCH(FJ$5,'Daten Elementary'!$A:$A,0)-1,MATCH($AT88,'Daten Elementary'!$A$424:$ADO$424,0)-1)),0,OFFSET('Daten Elementary'!$A$1,MATCH(FJ$5,'Daten Elementary'!$A:$A,0)-1,MATCH($AT88,'Daten Elementary'!$A$424:$ADO$424,0)-1))*1000</f>
        <v>147.60847999999999</v>
      </c>
      <c r="FK88" s="305">
        <f t="shared" ca="1" si="86"/>
        <v>0.76234851001449411</v>
      </c>
      <c r="FL88" s="314">
        <f ca="1">IF(ISERROR(OFFSET('Daten Elementary'!$A$1,MATCH(FL$5,'Daten Elementary'!$A:$A,0)-1,MATCH(AM88,'Daten Elementary'!$A$424:$ADO$424,0)-1)),0,OFFSET('Daten Elementary'!$A$1,MATCH(FL$5,'Daten Elementary'!$A:$A,0)-1,MATCH(AM88,'Daten Elementary'!$A$424:$ADO$424,0)-1))</f>
        <v>0</v>
      </c>
      <c r="FM88" s="314">
        <f ca="1">IF(ISERROR(OFFSET('Daten Elementary'!$A$1,MATCH(FM$5,'Daten Elementary'!$A:$A,0)-1,MATCH(AN88,'Daten Elementary'!$A$424:$ADO$424,0)-1)),0,OFFSET('Daten Elementary'!$A$1,MATCH(FM$5,'Daten Elementary'!$A:$A,0)-1,MATCH(AN88,'Daten Elementary'!$A$424:$ADO$424,0)-1))</f>
        <v>0</v>
      </c>
      <c r="FN88" s="314">
        <f ca="1">IF(ISERROR(OFFSET('Daten Elementary'!$A$1,MATCH(FN$5,'Daten Elementary'!$A:$A,0)-1,MATCH(AO88,'Daten Elementary'!$A$424:$ADO$424,0)-1)),0,OFFSET('Daten Elementary'!$A$1,MATCH(FN$5,'Daten Elementary'!$A:$A,0)-1,MATCH(AO88,'Daten Elementary'!$A$424:$ADO$424,0)-1))</f>
        <v>0</v>
      </c>
      <c r="FO88" s="314">
        <f ca="1">IF(ISERROR(OFFSET('Daten Elementary'!$A$1,MATCH(FO$5,'Daten Elementary'!$A:$A,0)-1,MATCH(AP88,'Daten Elementary'!$A$424:$ADO$424,0)-1)),0,OFFSET('Daten Elementary'!$A$1,MATCH(FO$5,'Daten Elementary'!$A:$A,0)-1,MATCH(AP88,'Daten Elementary'!$A$424:$ADO$424,0)-1))</f>
        <v>0</v>
      </c>
      <c r="FP88" s="314">
        <f t="shared" ca="1" si="87"/>
        <v>0</v>
      </c>
      <c r="FQ88" s="314">
        <f ca="1">IF(ISERROR(OFFSET('Daten Elementary'!$A$1,MATCH(FQ$5,'Daten Elementary'!$A:$A,0)-1,MATCH(AQ88,'Daten Elementary'!$A$424:$ADO$424,0)-1)),0,OFFSET('Daten Elementary'!$A$1,MATCH(FQ$5,'Daten Elementary'!$A:$A,0)-1,MATCH(AQ88,'Daten Elementary'!$A$424:$ADO$424,0)-1))</f>
        <v>0</v>
      </c>
      <c r="FR88" s="314">
        <f ca="1">IF(ISERROR(OFFSET('Daten Elementary'!$A$1,MATCH(FR$5,'Daten Elementary'!$A:$A,0)-1,MATCH(AR88,'Daten Elementary'!$A$424:$ADO$424,0)-1)),0,OFFSET('Daten Elementary'!$A$1,MATCH(FR$5,'Daten Elementary'!$A:$A,0)-1,MATCH(AR88,'Daten Elementary'!$A$424:$ADO$424,0)-1))</f>
        <v>0</v>
      </c>
      <c r="FS88" s="314">
        <f ca="1">IF(ISERROR(OFFSET('Daten Elementary'!$A$1,MATCH(FS$5,'Daten Elementary'!$A:$A,0)-1,MATCH(AS88,'Daten Elementary'!$A$424:$ADO$424,0)-1)),0,OFFSET('Daten Elementary'!$A$1,MATCH(FS$5,'Daten Elementary'!$A:$A,0)-1,MATCH(AS88,'Daten Elementary'!$A$424:$ADO$424,0)-1))</f>
        <v>0</v>
      </c>
      <c r="FT88" s="315">
        <f t="shared" ca="1" si="88"/>
        <v>0</v>
      </c>
      <c r="FU88" s="314">
        <f ca="1">IF(ISERROR(OFFSET('Daten Elementary'!$A$1,MATCH(FU$5,'Daten Elementary'!$A:$A,0)-1,MATCH($AT88,'Daten Elementary'!$A$424:$ADO$424,0)-1)),0,OFFSET('Daten Elementary'!$A$1,MATCH(FU$5,'Daten Elementary'!$A:$A,0)-1,MATCH($AT88,'Daten Elementary'!$A$424:$ADO$424,0)-1))</f>
        <v>0</v>
      </c>
      <c r="FV88" s="305">
        <f t="shared" ca="1" si="89"/>
        <v>0</v>
      </c>
      <c r="FW88" s="324"/>
      <c r="FX88" s="231" t="str">
        <f t="shared" si="90"/>
        <v>Personenwagen, Erdgas (optimiert auf Gasbetrieb)</v>
      </c>
      <c r="FY88" s="231" t="str">
        <f t="shared" si="55"/>
        <v>Personenwagen</v>
      </c>
      <c r="FZ88" s="231" t="str">
        <f t="shared" si="56"/>
        <v>, Erdgas</v>
      </c>
      <c r="GA88" s="231" t="str">
        <f t="shared" si="57"/>
        <v xml:space="preserve"> (optimiert auf Gasbetrieb)</v>
      </c>
      <c r="GB88" s="231"/>
    </row>
    <row r="89" spans="1:184" ht="16.5" hidden="1" customHeight="1" outlineLevel="1">
      <c r="A89" s="295"/>
      <c r="B89" s="380"/>
      <c r="C89" s="359" t="s">
        <v>385</v>
      </c>
      <c r="D89" s="354" t="s">
        <v>678</v>
      </c>
      <c r="E89" s="363" t="s">
        <v>22</v>
      </c>
      <c r="F89" s="102">
        <v>1.6</v>
      </c>
      <c r="G89" s="31">
        <v>5</v>
      </c>
      <c r="H89" s="87">
        <f t="shared" si="91"/>
        <v>0.32</v>
      </c>
      <c r="I89" s="99">
        <v>5.5380000000000003</v>
      </c>
      <c r="J89" s="189"/>
      <c r="K89" s="100">
        <v>1460</v>
      </c>
      <c r="L89" s="100">
        <v>41</v>
      </c>
      <c r="M89" s="99">
        <v>0.5</v>
      </c>
      <c r="N89" s="38" t="s">
        <v>99</v>
      </c>
      <c r="O89" s="6">
        <f ca="1">(IF(ISERROR(INDEX(INDIRECT($D$268),MATCH($AM89,$AM$4:$AM$275,0),MATCH(O$304,INDIRECT($E$268),0))*$I89/$AD89),0,INDEX(INDIRECT($D$268),MATCH($AM89,$AM$4:$AM$275,0),MATCH(O$304,INDIRECT($E$268),0))*$I89/$AD89)+IF(ISERROR(INDEX(INDIRECT($D$268),MATCH($AN89,$AN$4:$AN$275,0),MATCH(O$305,INDIRECT($E$268),0))*$J89/$AE89),0,INDEX(INDIRECT($D$268),MATCH($AN89,$AN$4:$AN$275,0),MATCH(O$305,INDIRECT($E$268),0))*$J89/$AE89))*$AC89/$F89</f>
        <v>86.219456249999993</v>
      </c>
      <c r="P89" s="6">
        <f ca="1">(IF(ISERROR(INDEX(INDIRECT($D$268),MATCH($AO89,$AO$4:$AO$275,0),MATCH(P$304,INDIRECT($E$268),0))*$I89/$AD89),0,INDEX(INDIRECT($D$268),MATCH($AO89,$AO$4:$AO$275,0),MATCH(P$304,INDIRECT($E$268),0))*$I89/$AD89)+IF(ISERROR(INDEX(INDIRECT($D$268),MATCH($AP89,$AP$4:$AP$275,0),MATCH(P$305,INDIRECT($E$268),0))*$J89/$AE89),0,INDEX(INDIRECT($D$268),MATCH($AP89,$AP$4:$AP$275,0),MATCH(P$305,INDIRECT($E$268),0))*$J89/$AE89))*$AC89/$F89</f>
        <v>20.959613750000003</v>
      </c>
      <c r="Q89" s="6">
        <f ca="1">INDEX(INDIRECT($D$268),MATCH($AQ89,$AQ$4:$AQ$284,0),MATCH(Q$4,INDIRECT($E$268),0))*$K89*$AC89/$F89/$AF89</f>
        <v>4.787196891725352</v>
      </c>
      <c r="R89" s="6">
        <f ca="1">INDEX(INDIRECT($D$268),MATCH($AR89,$AR$4:$AR$284,0),MATCH(R$4,INDIRECT($E$268),0))*IF($K89=1,$K89/$AF89,($K89-$L89)/($AF89-$AG89))*$AC89/$F89+$L89*(1+$M89)*INDEX(INDIRECT($D$268),MATCH($AR$223,$AR$4:$AR$284,0),MATCH(R$4,INDIRECT($E$268),0))/$AH89/$F89</f>
        <v>37.300245611194711</v>
      </c>
      <c r="S89" s="6">
        <f ca="1">INDEX(INDIRECT($D$268),MATCH($AS89,$AS$4:$AS$284,0),MATCH(S$4,INDIRECT($E$268),0))*$K89*$AC89/$F89/$AF89</f>
        <v>8.7931205369718306</v>
      </c>
      <c r="T89" s="7">
        <f t="shared" ca="1" si="93"/>
        <v>158.05963303989188</v>
      </c>
      <c r="U89" s="6">
        <f>IF($B$268=6,(IF(OR(AJ89="Benzin",AJ89="Diesel"),$AK89*INDEX('DIN EN 16258'!$I:$I,MATCH('mobitool-Faktoren v2.0'!$AI89,'DIN EN 16258'!$A:$A,0))*$I89/$AD89+$AL89*INDEX('DIN EN 16258'!$I:$I,MATCH('mobitool-Faktoren v2.0'!$AJ89,'DIN EN 16258'!$A:$A,0))*$I89/$AD89,IF(ISERROR($AK89*INDEX('DIN EN 16258'!$I:$I,MATCH('mobitool-Faktoren v2.0'!$AI89,'DIN EN 16258'!$A:$A,0))*$I89/$AD89),0,$AK89*INDEX('DIN EN 16258'!$I:$I,MATCH('mobitool-Faktoren v2.0'!$AI89,'DIN EN 16258'!$A:$A,0))*$I89/$AD89)+IF(ISERROR($AL89*INDEX('DIN EN 16258'!$I:$I,MATCH('mobitool-Faktoren v2.0'!$AJ89,'DIN EN 16258'!$A:$A,0))*$J89/$AE89),0,$AL89*INDEX('DIN EN 16258'!$I:$I,MATCH('mobitool-Faktoren v2.0'!$AJ89,'DIN EN 16258'!$A:$A,0))*$J89/$AE89)))*1000,
IF($B$268=1,(IF(OR(AJ89="Benzin",AJ89="Diesel"),$AK89*INDEX('DIN EN 16258'!$D:$D,MATCH('mobitool-Faktoren v2.0'!$AI89,'DIN EN 16258'!$A:$A,0))*$I89/$AD89+$AL89*INDEX('DIN EN 16258'!$D:$D,MATCH('mobitool-Faktoren v2.0'!$AJ89,'DIN EN 16258'!$A:$A,0))*$I89/$AD89,IF(ISERROR($AK89*INDEX('DIN EN 16258'!$D:$D,MATCH('mobitool-Faktoren v2.0'!$AI89,'DIN EN 16258'!$A:$A,0))*$I89/$AD89),0,$AK89*INDEX('DIN EN 16258'!$D:$D,MATCH('mobitool-Faktoren v2.0'!$AI89,'DIN EN 16258'!$A:$A,0))*$I89/$AD89)+IF(ISERROR($AL89*INDEX('DIN EN 16258'!$D:$D,MATCH('mobitool-Faktoren v2.0'!$AJ89,'DIN EN 16258'!$A:$A,0))*$J89/$AE89),0,$AL89*INDEX('DIN EN 16258'!$D:$D,MATCH('mobitool-Faktoren v2.0'!$AJ89,'DIN EN 16258'!$A:$A,0))*$J89/$AE89))),0))*$AC89/$F89</f>
        <v>84.367968750000003</v>
      </c>
      <c r="V89" s="6">
        <f>IF($B$268=6,(IF(OR(AJ89="Benzin",AJ89="Diesel"),$AK89*INDEX('DIN EN 16258'!$L:$L,MATCH('mobitool-Faktoren v2.0'!$AI89,'DIN EN 16258'!$A:$A,0))*$I89/$AD89+$AL89*INDEX('DIN EN 16258'!$L:$L,MATCH('mobitool-Faktoren v2.0'!$AJ89,'DIN EN 16258'!$A:$A,0))*$I89/$AD89,IF(ISERROR($AK89*INDEX('DIN EN 16258'!$L:$L,MATCH('mobitool-Faktoren v2.0'!$AI89,'DIN EN 16258'!$A:$A,0))*$I89/$AD89),0,$AK89*INDEX('DIN EN 16258'!$L:$L,MATCH('mobitool-Faktoren v2.0'!$AI89,'DIN EN 16258'!$A:$A,0))*$I89/$AD89)+IF(ISERROR($AL89*INDEX('DIN EN 16258'!$L:$L,MATCH('mobitool-Faktoren v2.0'!$AJ89,'DIN EN 16258'!$A:$A,0))*$J89/$AE89),0,$AL89*INDEX('DIN EN 16258'!$L:$L,MATCH('mobitool-Faktoren v2.0'!$AJ89,'DIN EN 16258'!$A:$A,0))*$J89/$AE89)))*1000,
IF($B$268=1,(IF(OR(AJ89="Benzin",AJ89="Diesel"),$AK89*INDEX('DIN EN 16258'!$F:$F,MATCH('mobitool-Faktoren v2.0'!$AI89,'DIN EN 16258'!$A:$A,0))*$I89/$AD89+$AL89*INDEX('DIN EN 16258'!$F:$F,MATCH('mobitool-Faktoren v2.0'!$AJ89,'DIN EN 16258'!$A:$A,0))*$I89/$AD89,IF(ISERROR($AK89*INDEX('DIN EN 16258'!$F:$F,MATCH('mobitool-Faktoren v2.0'!$AI89,'DIN EN 16258'!$A:$A,0))*$I89/$AD89),0,$AK89*INDEX('DIN EN 16258'!$F:$F,MATCH('mobitool-Faktoren v2.0'!$AI89,'DIN EN 16258'!$A:$A,0))*$I89/$AD89)+IF(ISERROR($AL89*INDEX('DIN EN 16258'!$F:$F,MATCH('mobitool-Faktoren v2.0'!$AJ89,'DIN EN 16258'!$A:$A,0))*$J89/$AE89),0,$AL89*INDEX('DIN EN 16258'!$F:$F,MATCH('mobitool-Faktoren v2.0'!$AJ89,'DIN EN 16258'!$A:$A,0))*$J89/$AE89))),0))*$AC89/$F89</f>
        <v>100.20318749999998</v>
      </c>
      <c r="W89" s="6" t="s">
        <v>672</v>
      </c>
      <c r="X89" s="39" t="s">
        <v>162</v>
      </c>
      <c r="Y89" s="336">
        <v>3</v>
      </c>
      <c r="Z89" s="336">
        <v>25</v>
      </c>
      <c r="AA89" s="337">
        <v>500</v>
      </c>
      <c r="AB89" s="299">
        <v>3500</v>
      </c>
      <c r="AC89" s="300">
        <v>1</v>
      </c>
      <c r="AD89" s="298">
        <f>0.041535/0.75*100</f>
        <v>5.5380000000000003</v>
      </c>
      <c r="AE89" s="298"/>
      <c r="AF89" s="299">
        <v>1420</v>
      </c>
      <c r="AG89" s="299">
        <v>41</v>
      </c>
      <c r="AH89" s="299">
        <v>150000</v>
      </c>
      <c r="AI89" s="301" t="s">
        <v>34</v>
      </c>
      <c r="AJ89" s="301"/>
      <c r="AK89" s="329">
        <v>4.1535000000000002E-2</v>
      </c>
      <c r="AL89" s="329"/>
      <c r="AM89" s="202" t="s">
        <v>927</v>
      </c>
      <c r="AN89" s="202" t="s">
        <v>81</v>
      </c>
      <c r="AO89" s="202" t="s">
        <v>928</v>
      </c>
      <c r="AP89" s="202" t="s">
        <v>81</v>
      </c>
      <c r="AQ89" s="202" t="s">
        <v>893</v>
      </c>
      <c r="AR89" s="202" t="s">
        <v>921</v>
      </c>
      <c r="AS89" s="202" t="s">
        <v>894</v>
      </c>
      <c r="AT89" s="331" t="s">
        <v>923</v>
      </c>
      <c r="AU89" s="303">
        <f ca="1">IF(ISERROR(OFFSET('Daten KEA'!$A$1,MATCH(AU$5,'Daten KEA'!$A:$A,0)-1,MATCH(AM89,'Daten KEA'!$A$424:$ADO$424,0)-1)),0,OFFSET('Daten KEA'!$A$1,MATCH(AU$5,'Daten KEA'!$A:$A,0)-1,MATCH(AM89,'Daten KEA'!$A$424:$ADO$424,0)-1))+IF(ISERROR(AK89*INDEX('Energiefaktoren Ecoinvent'!$D:$D,MATCH('mobitool-Faktoren v2.0'!AI89,'Energiefaktoren Ecoinvent'!$A:$A,0))),0,AK89*INDEX('Energiefaktoren Ecoinvent'!$D:$D,MATCH('mobitool-Faktoren v2.0'!AI89,'Energiefaktoren Ecoinvent'!$A:$A,0)))+IF(OR(AJ89="Benzin",AJ89="Diesel"),IF(ISERROR(OFFSET('Daten KEA'!$A$1,MATCH(AV$5,'Daten KEA'!$A:$A,0)-1,MATCH(AN89,'Daten KEA'!$A$424:$ADO$424,0)-1)),0,OFFSET('Daten KEA'!$A$1,MATCH(AV$5,'Daten KEA'!$A:$A,0)-1,MATCH(AN89,'Daten KEA'!$A$424:$ADO$424,0)-1))+IF(ISERROR(AL89*INDEX('Energiefaktoren Ecoinvent'!$D:$D,MATCH('mobitool-Faktoren v2.0'!AJ89,'Energiefaktoren Ecoinvent'!$A:$A,0))),0,AL89*INDEX('Energiefaktoren Ecoinvent'!$D:$D,MATCH('mobitool-Faktoren v2.0'!AJ89,'Energiefaktoren Ecoinvent'!$A:$A,0))),0)</f>
        <v>1.7652375</v>
      </c>
      <c r="AV89" s="303">
        <f ca="1">IF(OR(AJ89="Benzin",AJ89="Diesel"),0,IF(ISERROR(OFFSET('Daten KEA'!$A$1,MATCH(AV$5,'Daten KEA'!$A:$A,0)-1,MATCH(AN89,'Daten KEA'!$A$424:$ADO$424,0)-1)),0,OFFSET('Daten KEA'!$A$1,MATCH(AV$5,'Daten KEA'!$A:$A,0)-1,MATCH(AN89,'Daten KEA'!$A$424:$ADO$424,0)-1))+IF(ISERROR(AL89*INDEX('Energiefaktoren Ecoinvent'!$D:$D,MATCH('mobitool-Faktoren v2.0'!AJ89,'Energiefaktoren Ecoinvent'!$A:$A,0))),0,AL89*INDEX('Energiefaktoren Ecoinvent'!$D:$D,MATCH('mobitool-Faktoren v2.0'!AJ89,'Energiefaktoren Ecoinvent'!$A:$A,0))))</f>
        <v>0</v>
      </c>
      <c r="AW89" s="303">
        <f ca="1">IF(ISERROR(OFFSET('Daten KEA'!$A$1,MATCH(AW$5,'Daten KEA'!$A:$A,0)-1,MATCH(AO89,'Daten KEA'!$A$424:$ADO$424,0)-1)),0,OFFSET('Daten KEA'!$A$1,MATCH(AW$5,'Daten KEA'!$A:$A,0)-1,MATCH(AO89,'Daten KEA'!$A$424:$ADO$424,0)-1))-IF(ISERROR(AK89*INDEX('Energiefaktoren Ecoinvent'!$D:$D,MATCH('mobitool-Faktoren v2.0'!AI89,'Energiefaktoren Ecoinvent'!$A:$A,0))),0,AK89*INDEX('Energiefaktoren Ecoinvent'!$D:$D,MATCH('mobitool-Faktoren v2.0'!AI89,'Energiefaktoren Ecoinvent'!$A:$A,0)))+IF(OR(AJ89="Benzin",AJ89="Diesel"),IF(ISERROR(OFFSET('Daten KEA'!$A$1,MATCH(AX$5,'Daten KEA'!$A:$A,0)-1,MATCH(AP89,'Daten KEA'!$A$424:$ADO$424,0)-1)),0,OFFSET('Daten KEA'!$A$1,MATCH(AX$5,'Daten KEA'!$A:$A,0)-1,MATCH(AP89,'Daten KEA'!$A$424:$ADO$424,0)-1))-IF(ISERROR(AL89*INDEX('Energiefaktoren Ecoinvent'!$D:$D,MATCH('mobitool-Faktoren v2.0'!AJ89,'Energiefaktoren Ecoinvent'!$A:$A,0))),0,AL89*INDEX('Energiefaktoren Ecoinvent'!$D:$D,MATCH('mobitool-Faktoren v2.0'!AJ89,'Energiefaktoren Ecoinvent'!$A:$A,0))),0)</f>
        <v>0.62210130000000019</v>
      </c>
      <c r="AX89" s="303">
        <f ca="1">IF(OR(AJ89="Benzin",AJ89="Diesel"),0,IF(ISERROR(OFFSET('Daten KEA'!$A$1,MATCH(AX$5,'Daten KEA'!$A:$A,0)-1,MATCH(AP89,'Daten KEA'!$A$424:$ADO$424,0)-1)),0,OFFSET('Daten KEA'!$A$1,MATCH(AX$5,'Daten KEA'!$A:$A,0)-1,MATCH(AP89,'Daten KEA'!$A$424:$ADO$424,0)-1))-IF(ISERROR(AL89*INDEX('Energiefaktoren Ecoinvent'!$D:$D,MATCH('mobitool-Faktoren v2.0'!AJ89,'Energiefaktoren Ecoinvent'!$A:$A,0))),0,AL89*INDEX('Energiefaktoren Ecoinvent'!$D:$D,MATCH('mobitool-Faktoren v2.0'!AJ89,'Energiefaktoren Ecoinvent'!$A:$A,0))))</f>
        <v>0</v>
      </c>
      <c r="AY89" s="303">
        <f t="shared" ca="1" si="58"/>
        <v>2.3873388000000002</v>
      </c>
      <c r="AZ89" s="347">
        <f ca="1">IF(ISERROR(OFFSET('Daten KEA'!$A$1,MATCH(AZ$5,'Daten KEA'!$A:$A,0)-1,MATCH(AQ89,'Daten KEA'!$A$424:$ADO$424,0)-1)),0,OFFSET('Daten KEA'!$A$1,MATCH(AZ$5,'Daten KEA'!$A:$A,0)-1,MATCH(AQ89,'Daten KEA'!$A$424:$ADO$424,0)-1))</f>
        <v>0.21453198000000001</v>
      </c>
      <c r="BA89" s="347">
        <f ca="1">IF(ISERROR(OFFSET('Daten KEA'!$A$1,MATCH(BA$5,'Daten KEA'!$A:$A,0)-1,MATCH(AR89,'Daten KEA'!$A$424:$ADO$424,0)-1)),0,OFFSET('Daten KEA'!$A$1,MATCH(BA$5,'Daten KEA'!$A:$A,0)-1,MATCH(AR89,'Daten KEA'!$A$424:$ADO$424,0)-1))</f>
        <v>0.84847834</v>
      </c>
      <c r="BB89" s="347">
        <f ca="1">IF(ISERROR(OFFSET('Daten KEA'!$A$1,MATCH(BB$5,'Daten KEA'!$A:$A,0)-1,MATCH(AS89,'Daten KEA'!$A$424:$ADO$424,0)-1)),0,OFFSET('Daten KEA'!$A$1,MATCH(BB$5,'Daten KEA'!$A:$A,0)-1,MATCH(AS89,'Daten KEA'!$A$424:$ADO$424,0)-1))</f>
        <v>0.82352296999999997</v>
      </c>
      <c r="BC89" s="348">
        <f t="shared" ref="BC89:BC96" ca="1" si="94">AY89+AZ89+BA89+BB89</f>
        <v>4.2738720900000002</v>
      </c>
      <c r="BD89" s="347">
        <f ca="1">IF(ISERROR(OFFSET('Daten KEA'!$A$1,MATCH(BD$5,'Daten KEA'!$A:$A,0)-1,MATCH(AT89,'Daten KEA'!$A$424:$ADO$424,0)-1)),0,OFFSET('Daten KEA'!$A$1,MATCH(BD$5,'Daten KEA'!$A:$A,0)-1,MATCH(AT89,'Daten KEA'!$A$424:$ADO$424,0)-1))</f>
        <v>4.2738721000000002</v>
      </c>
      <c r="BE89" s="305">
        <f t="shared" ca="1" si="59"/>
        <v>1.0000000023397986</v>
      </c>
      <c r="BF89" s="306">
        <f ca="1">IF(ISERROR(OFFSET('Daten KEA'!$A$1,MATCH(BF$5,'Daten KEA'!$A:$A,0)-1,MATCH(AM89,'Daten KEA'!$A$424:$ADO$424,0)-1)),0,OFFSET('Daten KEA'!$A$1,MATCH(BF$5,'Daten KEA'!$A:$A,0)-1,MATCH(AM89,'Daten KEA'!$A$424:$ADO$424,0)-1))+IF(ISERROR($AK89*INDEX('Energiefaktoren Ecoinvent'!$H:$H,MATCH('mobitool-Faktoren v2.0'!$AI89,'Energiefaktoren Ecoinvent'!$A:$A,0))),0,$AK89*INDEX('Energiefaktoren Ecoinvent'!$H:$H,MATCH('mobitool-Faktoren v2.0'!$AI89,'Energiefaktoren Ecoinvent'!$A:$A,0)))+IF(OR(AJ89="Benzin",AJ89="Diesel"),IF(ISERROR(OFFSET('Daten KEA'!$A$1,MATCH(BG$5,'Daten KEA'!$A:$A,0)-1,MATCH(AN89,'Daten KEA'!$A$424:$ADO$424,0)-1)),0,OFFSET('Daten KEA'!$A$1,MATCH(BG$5,'Daten KEA'!$A:$A,0)-1,MATCH(AN89,'Daten KEA'!$A$424:$ADO$424,0)-1))+IF(ISERROR($AL89*INDEX('Energiefaktoren Ecoinvent'!$H:$H,MATCH('mobitool-Faktoren v2.0'!$AJ89,'Energiefaktoren Ecoinvent'!$A:$A,0))),0,$AL89*INDEX('Energiefaktoren Ecoinvent'!$H:$H,MATCH('mobitool-Faktoren v2.0'!$AJ89,'Energiefaktoren Ecoinvent'!$A:$A,0))),0)</f>
        <v>1.7652375</v>
      </c>
      <c r="BG89" s="306">
        <f ca="1">IF(OR(AJ89="Benzin",AJ89="Diesel"),0,IF(ISERROR(OFFSET('Daten KEA'!$A$1,MATCH(BG$5,'Daten KEA'!$A:$A,0)-1,MATCH(AN89,'Daten KEA'!$A$424:$ADO$424,0)-1)),0,OFFSET('Daten KEA'!$A$1,MATCH(BG$5,'Daten KEA'!$A:$A,0)-1,MATCH(AN89,'Daten KEA'!$A$424:$ADO$424,0)-1))+IF(ISERROR($AL89*INDEX('Energiefaktoren Ecoinvent'!$H:$H,MATCH('mobitool-Faktoren v2.0'!$AJ89,'Energiefaktoren Ecoinvent'!$A:$A,0))),0,$AL89*INDEX('Energiefaktoren Ecoinvent'!$H:$H,MATCH('mobitool-Faktoren v2.0'!$AJ89,'Energiefaktoren Ecoinvent'!$A:$A,0))))</f>
        <v>0</v>
      </c>
      <c r="BH89" s="306">
        <f ca="1">IF(ISERROR(OFFSET('Daten KEA'!$A$1,MATCH(BH$5,'Daten KEA'!$A:$A,0)-1,MATCH(AO89,'Daten KEA'!$A$424:$ADO$424,0)-1)),0,OFFSET('Daten KEA'!$A$1,MATCH(BH$5,'Daten KEA'!$A:$A,0)-1,MATCH(AO89,'Daten KEA'!$A$424:$ADO$424,0)-1))-IF(ISERROR($AK89*INDEX('Energiefaktoren Ecoinvent'!$H:$H,MATCH('mobitool-Faktoren v2.0'!$AI89,'Energiefaktoren Ecoinvent'!$A:$A,0))),0,$AK89*INDEX('Energiefaktoren Ecoinvent'!$H:$H,MATCH('mobitool-Faktoren v2.0'!$AI89,'Energiefaktoren Ecoinvent'!$A:$A,0)))+IF(OR(AJ89="Benzin",AJ89="Diesel"),IF(ISERROR(OFFSET('Daten KEA'!$A$1,MATCH(BI$5,'Daten KEA'!$A:$A,0)-1,MATCH(AP89,'Daten KEA'!$A$424:$ADO$424,0)-1)),0,OFFSET('Daten KEA'!$A$1,MATCH(BI$5,'Daten KEA'!$A:$A,0)-1,MATCH(AP89,'Daten KEA'!$A$424:$ADO$424,0)-1))-IF(ISERROR($AL89*INDEX('Energiefaktoren Ecoinvent'!$H:$H,MATCH('mobitool-Faktoren v2.0'!$AJ89,'Energiefaktoren Ecoinvent'!$A:$A,0))),0,$AL89*INDEX('Energiefaktoren Ecoinvent'!$H:$H,MATCH('mobitool-Faktoren v2.0'!$AJ89,'Energiefaktoren Ecoinvent'!$A:$A,0))),0)</f>
        <v>0.61430822519570016</v>
      </c>
      <c r="BI89" s="306">
        <f ca="1">IF(OR(AJ89="Benzin",AJ89="Diesel"),0,IF(ISERROR(OFFSET('Daten KEA'!$A$1,MATCH(BI$5,'Daten KEA'!$A:$A,0)-1,MATCH(AP89,'Daten KEA'!$A$424:$ADO$424,0)-1)),0,OFFSET('Daten KEA'!$A$1,MATCH(BI$5,'Daten KEA'!$A:$A,0)-1,MATCH(AP89,'Daten KEA'!$A$424:$ADO$424,0)-1))-IF(ISERROR($AL89*INDEX('Energiefaktoren Ecoinvent'!$H:$H,MATCH('mobitool-Faktoren v2.0'!$AJ89,'Energiefaktoren Ecoinvent'!$A:$A,0))),0,$AL89*INDEX('Energiefaktoren Ecoinvent'!$H:$H,MATCH('mobitool-Faktoren v2.0'!$AJ89,'Energiefaktoren Ecoinvent'!$A:$A,0))))</f>
        <v>0</v>
      </c>
      <c r="BJ89" s="306">
        <f t="shared" ca="1" si="92"/>
        <v>2.3795457251957002</v>
      </c>
      <c r="BK89" s="349">
        <f ca="1">IF(ISERROR(OFFSET('Daten KEA'!$A$1,MATCH(BK$5,'Daten KEA'!$A:$A,0)-1,MATCH(AQ89,'Daten KEA'!$A$424:$ADO$424,0)-1)),0,OFFSET('Daten KEA'!$A$1,MATCH(BK$5,'Daten KEA'!$A:$A,0)-1,MATCH(AQ89,'Daten KEA'!$A$424:$ADO$424,0)-1))</f>
        <v>0.20490561593225501</v>
      </c>
      <c r="BL89" s="349">
        <f ca="1">IF(ISERROR(OFFSET('Daten KEA'!$A$1,MATCH(BL$5,'Daten KEA'!$A:$A,0)-1,MATCH(AR89,'Daten KEA'!$A$424:$ADO$424,0)-1)),0,OFFSET('Daten KEA'!$A$1,MATCH(BL$5,'Daten KEA'!$A:$A,0)-1,MATCH(AR89,'Daten KEA'!$A$424:$ADO$424,0)-1))</f>
        <v>0.78080136397911004</v>
      </c>
      <c r="BM89" s="349">
        <f ca="1">IF(ISERROR(OFFSET('Daten KEA'!$A$1,MATCH(BM$5,'Daten KEA'!$A:$A,0)-1,MATCH(AS89,'Daten KEA'!$A$424:$ADO$424,0)-1)),0,OFFSET('Daten KEA'!$A$1,MATCH(BM$5,'Daten KEA'!$A:$A,0)-1,MATCH(AS89,'Daten KEA'!$A$424:$ADO$424,0)-1))</f>
        <v>0.72331103422285004</v>
      </c>
      <c r="BN89" s="350">
        <f t="shared" ref="BN89:BN96" ca="1" si="95">BJ89+BK89+BL89+BM89</f>
        <v>4.0885637393299152</v>
      </c>
      <c r="BO89" s="349">
        <f ca="1">IF(ISERROR(OFFSET('Daten KEA'!$A$1,MATCH(BO$5,'Daten KEA'!$A:$A,0)-1,MATCH(AT89,'Daten KEA'!$A$424:$ADO$424,0)-1)),0,OFFSET('Daten KEA'!$A$1,MATCH(BO$5,'Daten KEA'!$A:$A,0)-1,MATCH(AT89,'Daten KEA'!$A$424:$ADO$424,0)-1))</f>
        <v>4.0885637323300008</v>
      </c>
      <c r="BP89" s="305">
        <f t="shared" ca="1" si="60"/>
        <v>0.99999999828792829</v>
      </c>
      <c r="BQ89" s="351">
        <f ca="1">IF(ISERROR(OFFSET('Daten GWP'!$A$1,MATCH(BQ$5,'Daten GWP'!$A:$A,0)-1,MATCH(AM89,'Daten GWP'!$A$424:$ADO$424,0)-1)),0,OFFSET('Daten GWP'!$A$1,MATCH(BQ$5,'Daten GWP'!$A:$A,0)-1,MATCH(AM89,'Daten GWP'!$A$424:$ADO$424,0)-1))*1000</f>
        <v>137.95113000000001</v>
      </c>
      <c r="BR89" s="351">
        <f ca="1">IF(ISERROR(OFFSET('Daten GWP'!$A$1,MATCH(BR$5,'Daten GWP'!$A:$A,0)-1,MATCH(AN89,'Daten GWP'!$A$424:$ADO$424,0)-1)),0,OFFSET('Daten GWP'!$A$1,MATCH(BR$5,'Daten GWP'!$A:$A,0)-1,MATCH(AN89,'Daten GWP'!$A$424:$ADO$424,0)-1))*1000</f>
        <v>0</v>
      </c>
      <c r="BS89" s="351">
        <f ca="1">IF(ISERROR(OFFSET('Daten GWP'!$A$1,MATCH(BS$5,'Daten GWP'!$A:$A,0)-1,MATCH(AO89,'Daten GWP'!$A$424:$ADO$424,0)-1)),0,OFFSET('Daten GWP'!$A$1,MATCH(BS$5,'Daten GWP'!$A:$A,0)-1,MATCH(AO89,'Daten GWP'!$A$424:$ADO$424,0)-1))*1000</f>
        <v>33.535382000000006</v>
      </c>
      <c r="BT89" s="351">
        <f ca="1">IF(ISERROR(OFFSET('Daten GWP'!$A$1,MATCH(BT$5,'Daten GWP'!$A:$A,0)-1,MATCH(AP89,'Daten GWP'!$A$424:$ADO$424,0)-1)),0,OFFSET('Daten GWP'!$A$1,MATCH(BT$5,'Daten GWP'!$A:$A,0)-1,MATCH(AP89,'Daten GWP'!$A$424:$ADO$424,0)-1))*1000</f>
        <v>0</v>
      </c>
      <c r="BU89" s="308">
        <f t="shared" ca="1" si="61"/>
        <v>171.486512</v>
      </c>
      <c r="BV89" s="351">
        <f ca="1">IF(ISERROR(OFFSET('Daten GWP'!$A$1,MATCH(BV$5,'Daten GWP'!$A:$A,0)-1,MATCH(AQ89,'Daten GWP'!$A$424:$ADO$424,0)-1)),0,OFFSET('Daten GWP'!$A$1,MATCH(BV$5,'Daten GWP'!$A:$A,0)-1,MATCH(AQ89,'Daten GWP'!$A$424:$ADO$424,0)-1))*1000</f>
        <v>7.4496653000000004</v>
      </c>
      <c r="BW89" s="351">
        <f ca="1">IF(ISERROR(OFFSET('Daten GWP'!$A$1,MATCH(BW$5,'Daten GWP'!$A:$A,0)-1,MATCH(AR89,'Daten GWP'!$A$424:$ADO$424,0)-1)),0,OFFSET('Daten GWP'!$A$1,MATCH(BW$5,'Daten GWP'!$A:$A,0)-1,MATCH(AR89,'Daten GWP'!$A$424:$ADO$424,0)-1))*1000</f>
        <v>51.607376000000002</v>
      </c>
      <c r="BX89" s="351">
        <f ca="1">IF(ISERROR(OFFSET('Daten GWP'!$A$1,MATCH(BX$5,'Daten GWP'!$A:$A,0)-1,MATCH(AS89,'Daten GWP'!$A$424:$ADO$424,0)-1)),0,OFFSET('Daten GWP'!$A$1,MATCH(BX$5,'Daten GWP'!$A:$A,0)-1,MATCH(AS89,'Daten GWP'!$A$424:$ADO$424,0)-1))*1000</f>
        <v>13.683541</v>
      </c>
      <c r="BY89" s="352">
        <f t="shared" ref="BY89:BY96" ca="1" si="96">BU89+BV89+BW89+BX89</f>
        <v>244.22709429999998</v>
      </c>
      <c r="BZ89" s="351">
        <f ca="1">IF(ISERROR(OFFSET('Daten GWP'!$A$1,MATCH(BZ$5,'Daten GWP'!$A:$A,0)-1,MATCH(AT89,'Daten GWP'!$A$424:$ADO$424,0)-1)),0,OFFSET('Daten GWP'!$A$1,MATCH(BZ$5,'Daten GWP'!$A:$A,0)-1,MATCH(AT89,'Daten GWP'!$A$424:$ADO$424,0)-1))*1000</f>
        <v>244.22710000000001</v>
      </c>
      <c r="CA89" s="305">
        <f t="shared" ca="1" si="62"/>
        <v>1.0000000233389339</v>
      </c>
      <c r="CB89" s="310">
        <f ca="1">IF(ISERROR(OFFSET('Daten Elementary'!$A$1,MATCH(CB$5,'Daten Elementary'!$A:$A,0)-1,MATCH(AM89,'Daten Elementary'!$A$424:$ADO$424,0)-1)),0,OFFSET('Daten Elementary'!$A$1,MATCH(CB$5,'Daten Elementary'!$A:$A,0)-1,MATCH(AM89,'Daten Elementary'!$A$424:$ADO$424,0)-1))*1000000</f>
        <v>16.191279999999999</v>
      </c>
      <c r="CC89" s="310">
        <f ca="1">IF(ISERROR(OFFSET('Daten Elementary'!$A$1,MATCH(CC$5,'Daten Elementary'!$A:$A,0)-1,MATCH(AN89,'Daten Elementary'!$A$424:$ADO$424,0)-1)),0,OFFSET('Daten Elementary'!$A$1,MATCH(CC$5,'Daten Elementary'!$A:$A,0)-1,MATCH(AN89,'Daten Elementary'!$A$424:$ADO$424,0)-1))*1000000</f>
        <v>0</v>
      </c>
      <c r="CD89" s="310">
        <f ca="1">IF(ISERROR(OFFSET('Daten Elementary'!$A$1,MATCH(CD$5,'Daten Elementary'!$A:$A,0)-1,MATCH(AO89,'Daten Elementary'!$A$424:$ADO$424,0)-1)),0,OFFSET('Daten Elementary'!$A$1,MATCH(CD$5,'Daten Elementary'!$A:$A,0)-1,MATCH(AO89,'Daten Elementary'!$A$424:$ADO$424,0)-1))*1000000</f>
        <v>11.304838</v>
      </c>
      <c r="CE89" s="310">
        <f ca="1">IF(ISERROR(OFFSET('Daten Elementary'!$A$1,MATCH(CE$5,'Daten Elementary'!$A:$A,0)-1,MATCH(AP89,'Daten Elementary'!$A$424:$ADO$424,0)-1)),0,OFFSET('Daten Elementary'!$A$1,MATCH(CE$5,'Daten Elementary'!$A:$A,0)-1,MATCH(AP89,'Daten Elementary'!$A$424:$ADO$424,0)-1))*1000000</f>
        <v>0</v>
      </c>
      <c r="CF89" s="310">
        <f t="shared" ca="1" si="63"/>
        <v>27.496117999999999</v>
      </c>
      <c r="CG89" s="310">
        <f ca="1">IF(ISERROR(OFFSET('Daten Elementary'!$A$1,MATCH(CG$5,'Daten Elementary'!$A:$A,0)-1,MATCH(AQ89,'Daten Elementary'!$A$424:$ADO$424,0)-1)),0,OFFSET('Daten Elementary'!$A$1,MATCH(CG$5,'Daten Elementary'!$A:$A,0)-1,MATCH(AQ89,'Daten Elementary'!$A$424:$ADO$424,0)-1))*1000000</f>
        <v>2.8177561999999998</v>
      </c>
      <c r="CH89" s="310">
        <f ca="1">IF(ISERROR(OFFSET('Daten Elementary'!$A$1,MATCH(CH$5,'Daten Elementary'!$A:$A,0)-1,MATCH(AR89,'Daten Elementary'!$A$424:$ADO$424,0)-1)),0,OFFSET('Daten Elementary'!$A$1,MATCH(CH$5,'Daten Elementary'!$A:$A,0)-1,MATCH(AR89,'Daten Elementary'!$A$424:$ADO$424,0)-1))*1000000</f>
        <v>50.950947999999997</v>
      </c>
      <c r="CI89" s="310">
        <f ca="1">IF(ISERROR(OFFSET('Daten Elementary'!$A$1,MATCH(CI$5,'Daten Elementary'!$A:$A,0)-1,MATCH(AS89,'Daten Elementary'!$A$424:$ADO$424,0)-1)),0,OFFSET('Daten Elementary'!$A$1,MATCH(CI$5,'Daten Elementary'!$A:$A,0)-1,MATCH(AS89,'Daten Elementary'!$A$424:$ADO$424,0)-1))*1000000</f>
        <v>11.592067999999999</v>
      </c>
      <c r="CJ89" s="311">
        <f t="shared" ca="1" si="64"/>
        <v>92.856890199999995</v>
      </c>
      <c r="CK89" s="310">
        <f ca="1">IF(ISERROR(OFFSET('Daten Elementary'!$A$1,MATCH(CK$5,'Daten Elementary'!$A:$A,0)-1,MATCH($AT89,'Daten Elementary'!$A$424:$ADO$424,0)-1)),0,OFFSET('Daten Elementary'!$A$1,MATCH(CK$5,'Daten Elementary'!$A:$A,0)-1,MATCH($AT89,'Daten Elementary'!$A$424:$ADO$424,0)-1))*1000000</f>
        <v>92.856890000000007</v>
      </c>
      <c r="CL89" s="305">
        <f t="shared" ca="1" si="65"/>
        <v>0.99999999784614813</v>
      </c>
      <c r="CM89" s="312">
        <f ca="1">IF(ISERROR(OFFSET('Daten Elementary'!$A$1,MATCH(CM$5,'Daten Elementary'!$A:$A,0)-1,MATCH(AM89,'Daten Elementary'!$A$424:$ADO$424,0)-1)),0,OFFSET('Daten Elementary'!$A$1,MATCH(CM$5,'Daten Elementary'!$A:$A,0)-1,MATCH(AM89,'Daten Elementary'!$A$424:$ADO$424,0)-1))*1000000</f>
        <v>10.37753</v>
      </c>
      <c r="CN89" s="312">
        <f ca="1">IF(ISERROR(OFFSET('Daten Elementary'!$A$1,MATCH(CN$5,'Daten Elementary'!$A:$A,0)-1,MATCH(AN89,'Daten Elementary'!$A$424:$ADO$424,0)-1)),0,OFFSET('Daten Elementary'!$A$1,MATCH(CN$5,'Daten Elementary'!$A:$A,0)-1,MATCH(AN89,'Daten Elementary'!$A$424:$ADO$424,0)-1))*1000000</f>
        <v>0</v>
      </c>
      <c r="CO89" s="312">
        <f ca="1">IF(ISERROR(OFFSET('Daten Elementary'!$A$1,MATCH(CO$5,'Daten Elementary'!$A:$A,0)-1,MATCH(AO89,'Daten Elementary'!$A$424:$ADO$424,0)-1)),0,OFFSET('Daten Elementary'!$A$1,MATCH(CO$5,'Daten Elementary'!$A:$A,0)-1,MATCH(AO89,'Daten Elementary'!$A$424:$ADO$424,0)-1))*1000000</f>
        <v>8.9700232999999994</v>
      </c>
      <c r="CP89" s="312">
        <f ca="1">IF(ISERROR(OFFSET('Daten Elementary'!$A$1,MATCH(CP$5,'Daten Elementary'!$A:$A,0)-1,MATCH(AP89,'Daten Elementary'!$A$424:$ADO$424,0)-1)),0,OFFSET('Daten Elementary'!$A$1,MATCH(CP$5,'Daten Elementary'!$A:$A,0)-1,MATCH(AP89,'Daten Elementary'!$A$424:$ADO$424,0)-1))*1000000</f>
        <v>0</v>
      </c>
      <c r="CQ89" s="312">
        <f t="shared" ca="1" si="66"/>
        <v>19.347553300000001</v>
      </c>
      <c r="CR89" s="312">
        <f ca="1">IF(ISERROR(OFFSET('Daten Elementary'!$A$1,MATCH(CR$5,'Daten Elementary'!$A:$A,0)-1,MATCH(AQ89,'Daten Elementary'!$A$424:$ADO$424,0)-1)),0,OFFSET('Daten Elementary'!$A$1,MATCH(CR$5,'Daten Elementary'!$A:$A,0)-1,MATCH(AQ89,'Daten Elementary'!$A$424:$ADO$424,0)-1))*1000000</f>
        <v>1.8879055999999999</v>
      </c>
      <c r="CS89" s="312">
        <f ca="1">IF(ISERROR(OFFSET('Daten Elementary'!$A$1,MATCH(CS$5,'Daten Elementary'!$A:$A,0)-1,MATCH(AR89,'Daten Elementary'!$A$424:$ADO$424,0)-1)),0,OFFSET('Daten Elementary'!$A$1,MATCH(CS$5,'Daten Elementary'!$A:$A,0)-1,MATCH(AR89,'Daten Elementary'!$A$424:$ADO$424,0)-1))*1000000</f>
        <v>19.524953</v>
      </c>
      <c r="CT89" s="312">
        <f ca="1">IF(ISERROR(OFFSET('Daten Elementary'!$A$1,MATCH(CT$5,'Daten Elementary'!$A:$A,0)-1,MATCH(AS89,'Daten Elementary'!$A$424:$ADO$424,0)-1)),0,OFFSET('Daten Elementary'!$A$1,MATCH(CT$5,'Daten Elementary'!$A:$A,0)-1,MATCH(AS89,'Daten Elementary'!$A$424:$ADO$424,0)-1))*1000000</f>
        <v>6.5488434999999994</v>
      </c>
      <c r="CU89" s="313">
        <f t="shared" ca="1" si="67"/>
        <v>47.309255399999998</v>
      </c>
      <c r="CV89" s="312">
        <f ca="1">IF(ISERROR(OFFSET('Daten Elementary'!$A$1,MATCH(CV$5,'Daten Elementary'!$A:$A,0)-1,MATCH($AT89,'Daten Elementary'!$A$424:$ADO$424,0)-1)),0,OFFSET('Daten Elementary'!$A$1,MATCH(CV$5,'Daten Elementary'!$A:$A,0)-1,MATCH($AT89,'Daten Elementary'!$A$424:$ADO$424,0)-1))*1000000</f>
        <v>47.309255</v>
      </c>
      <c r="CW89" s="305">
        <f t="shared" ca="1" si="68"/>
        <v>0.99999999154499486</v>
      </c>
      <c r="CX89" s="314">
        <f ca="1">IF(ISERROR(OFFSET('Daten Elementary'!$A$1,MATCH(CX$5,'Daten Elementary'!$A:$A,0)-1,MATCH(AM89,'Daten Elementary'!$A$424:$ADO$424,0)-1)),0,OFFSET('Daten Elementary'!$A$1,MATCH(CX$5,'Daten Elementary'!$A:$A,0)-1,MATCH(AM89,'Daten Elementary'!$A$424:$ADO$424,0)-1))*1000000</f>
        <v>55.057294999999996</v>
      </c>
      <c r="CY89" s="314">
        <f ca="1">IF(ISERROR(OFFSET('Daten Elementary'!$A$1,MATCH(CY$5,'Daten Elementary'!$A:$A,0)-1,MATCH(AN89,'Daten Elementary'!$A$424:$ADO$424,0)-1)),0,OFFSET('Daten Elementary'!$A$1,MATCH(CY$5,'Daten Elementary'!$A:$A,0)-1,MATCH(AN89,'Daten Elementary'!$A$424:$ADO$424,0)-1))*1000000</f>
        <v>0</v>
      </c>
      <c r="CZ89" s="314">
        <f ca="1">IF(ISERROR(OFFSET('Daten Elementary'!$A$1,MATCH(CZ$5,'Daten Elementary'!$A:$A,0)-1,MATCH(AO89,'Daten Elementary'!$A$424:$ADO$424,0)-1)),0,OFFSET('Daten Elementary'!$A$1,MATCH(CZ$5,'Daten Elementary'!$A:$A,0)-1,MATCH(AO89,'Daten Elementary'!$A$424:$ADO$424,0)-1))*1000000</f>
        <v>130.10741000000002</v>
      </c>
      <c r="DA89" s="314">
        <f ca="1">IF(ISERROR(OFFSET('Daten Elementary'!$A$1,MATCH(DA$5,'Daten Elementary'!$A:$A,0)-1,MATCH(AP89,'Daten Elementary'!$A$424:$ADO$424,0)-1)),0,OFFSET('Daten Elementary'!$A$1,MATCH(DA$5,'Daten Elementary'!$A:$A,0)-1,MATCH(AP89,'Daten Elementary'!$A$424:$ADO$424,0)-1))*1000000</f>
        <v>0</v>
      </c>
      <c r="DB89" s="314">
        <f t="shared" ca="1" si="69"/>
        <v>185.16470500000003</v>
      </c>
      <c r="DC89" s="314">
        <f ca="1">IF(ISERROR(OFFSET('Daten Elementary'!$A$1,MATCH(DC$5,'Daten Elementary'!$A:$A,0)-1,MATCH(AQ89,'Daten Elementary'!$A$424:$ADO$424,0)-1)),0,OFFSET('Daten Elementary'!$A$1,MATCH(DC$5,'Daten Elementary'!$A:$A,0)-1,MATCH(AQ89,'Daten Elementary'!$A$424:$ADO$424,0)-1))*1000000</f>
        <v>399.03487999999999</v>
      </c>
      <c r="DD89" s="314">
        <f ca="1">IF(ISERROR(OFFSET('Daten Elementary'!$A$1,MATCH(DD$5,'Daten Elementary'!$A:$A,0)-1,MATCH(AR89,'Daten Elementary'!$A$424:$ADO$424,0)-1)),0,OFFSET('Daten Elementary'!$A$1,MATCH(DD$5,'Daten Elementary'!$A:$A,0)-1,MATCH(AR89,'Daten Elementary'!$A$424:$ADO$424,0)-1))*1000000</f>
        <v>84.170282999999998</v>
      </c>
      <c r="DE89" s="314">
        <f ca="1">IF(ISERROR(OFFSET('Daten Elementary'!$A$1,MATCH(DE$5,'Daten Elementary'!$A:$A,0)-1,MATCH(AS89,'Daten Elementary'!$A$424:$ADO$424,0)-1)),0,OFFSET('Daten Elementary'!$A$1,MATCH(DE$5,'Daten Elementary'!$A:$A,0)-1,MATCH(AS89,'Daten Elementary'!$A$424:$ADO$424,0)-1))*1000000</f>
        <v>51.522223000000004</v>
      </c>
      <c r="DF89" s="315">
        <f t="shared" ca="1" si="70"/>
        <v>719.89209100000016</v>
      </c>
      <c r="DG89" s="314">
        <f ca="1">IF(ISERROR(OFFSET('Daten Elementary'!$A$1,MATCH(DG$5,'Daten Elementary'!$A:$A,0)-1,MATCH($AT89,'Daten Elementary'!$A$424:$ADO$424,0)-1)),0,OFFSET('Daten Elementary'!$A$1,MATCH(DG$5,'Daten Elementary'!$A:$A,0)-1,MATCH($AT89,'Daten Elementary'!$A$424:$ADO$424,0)-1))*1000000</f>
        <v>719.89210000000003</v>
      </c>
      <c r="DH89" s="305">
        <f t="shared" ca="1" si="71"/>
        <v>1.0000000125018735</v>
      </c>
      <c r="DI89" s="316">
        <f ca="1">IF(ISERROR(OFFSET('Daten Elementary'!$A$1,MATCH(DI$5,'Daten Elementary'!$A:$A,0)-1,MATCH(AM89,'Daten Elementary'!$A$424:$ADO$424,0)-1)),0,OFFSET('Daten Elementary'!$A$1,MATCH(DI$5,'Daten Elementary'!$A:$A,0)-1,MATCH(AM89,'Daten Elementary'!$A$424:$ADO$424,0)-1))*1000000</f>
        <v>22.815999999999999</v>
      </c>
      <c r="DJ89" s="316">
        <f ca="1">IF(ISERROR(OFFSET('Daten Elementary'!$A$1,MATCH(DJ$5,'Daten Elementary'!$A:$A,0)-1,MATCH(AN89,'Daten Elementary'!$A$424:$ADO$424,0)-1)),0,OFFSET('Daten Elementary'!$A$1,MATCH(DJ$5,'Daten Elementary'!$A:$A,0)-1,MATCH(AN89,'Daten Elementary'!$A$424:$ADO$424,0)-1))*1000000</f>
        <v>0</v>
      </c>
      <c r="DK89" s="316">
        <f ca="1">IF(ISERROR(OFFSET('Daten Elementary'!$A$1,MATCH(DK$5,'Daten Elementary'!$A:$A,0)-1,MATCH(AO89,'Daten Elementary'!$A$424:$ADO$424,0)-1)),0,OFFSET('Daten Elementary'!$A$1,MATCH(DK$5,'Daten Elementary'!$A:$A,0)-1,MATCH(AO89,'Daten Elementary'!$A$424:$ADO$424,0)-1))*1000000</f>
        <v>124.20773</v>
      </c>
      <c r="DL89" s="316">
        <f ca="1">IF(ISERROR(OFFSET('Daten Elementary'!$A$1,MATCH(DL$5,'Daten Elementary'!$A:$A,0)-1,MATCH(AP89,'Daten Elementary'!$A$424:$ADO$424,0)-1)),0,OFFSET('Daten Elementary'!$A$1,MATCH(DL$5,'Daten Elementary'!$A:$A,0)-1,MATCH(AP89,'Daten Elementary'!$A$424:$ADO$424,0)-1))*1000000</f>
        <v>0</v>
      </c>
      <c r="DM89" s="316">
        <f t="shared" ca="1" si="72"/>
        <v>147.02373</v>
      </c>
      <c r="DN89" s="316">
        <f ca="1">IF(ISERROR(OFFSET('Daten Elementary'!$A$1,MATCH(DN$5,'Daten Elementary'!$A:$A,0)-1,MATCH(AQ89,'Daten Elementary'!$A$424:$ADO$424,0)-1)),0,OFFSET('Daten Elementary'!$A$1,MATCH(DN$5,'Daten Elementary'!$A:$A,0)-1,MATCH(AQ89,'Daten Elementary'!$A$424:$ADO$424,0)-1))*1000000</f>
        <v>12.656601</v>
      </c>
      <c r="DO89" s="316">
        <f ca="1">IF(ISERROR(OFFSET('Daten Elementary'!$A$1,MATCH(DO$5,'Daten Elementary'!$A:$A,0)-1,MATCH(AR89,'Daten Elementary'!$A$424:$ADO$424,0)-1)),0,OFFSET('Daten Elementary'!$A$1,MATCH(DO$5,'Daten Elementary'!$A:$A,0)-1,MATCH(AR89,'Daten Elementary'!$A$424:$ADO$424,0)-1))*1000000</f>
        <v>97.962358999999992</v>
      </c>
      <c r="DP89" s="316">
        <f ca="1">IF(ISERROR(OFFSET('Daten Elementary'!$A$1,MATCH(DP$5,'Daten Elementary'!$A:$A,0)-1,MATCH(AS89,'Daten Elementary'!$A$424:$ADO$424,0)-1)),0,OFFSET('Daten Elementary'!$A$1,MATCH(DP$5,'Daten Elementary'!$A:$A,0)-1,MATCH(AS89,'Daten Elementary'!$A$424:$ADO$424,0)-1))*1000000</f>
        <v>58.202885999999999</v>
      </c>
      <c r="DQ89" s="317">
        <f t="shared" ca="1" si="73"/>
        <v>315.84557599999999</v>
      </c>
      <c r="DR89" s="316">
        <f ca="1">IF(ISERROR(OFFSET('Daten Elementary'!$A$1,MATCH(DR$5,'Daten Elementary'!$A:$A,0)-1,MATCH($AT89,'Daten Elementary'!$A$424:$ADO$424,0)-1)),0,OFFSET('Daten Elementary'!$A$1,MATCH(DR$5,'Daten Elementary'!$A:$A,0)-1,MATCH($AT89,'Daten Elementary'!$A$424:$ADO$424,0)-1))*1000000</f>
        <v>315.84557999999998</v>
      </c>
      <c r="DS89" s="305">
        <f t="shared" ca="1" si="74"/>
        <v>1.0000000126644166</v>
      </c>
      <c r="DT89" s="318">
        <f ca="1">IF(ISERROR(OFFSET('Daten UBP13'!$A$1,MATCH(DT$5,'Daten UBP13'!$A:$A,0)-1,MATCH(AM89,'Daten UBP13'!$A$424:$AEG$424,0)-1)),0,OFFSET('Daten UBP13'!$A$1,MATCH(DT$5,'Daten UBP13'!$A:$A,0)-1,MATCH(AM89,'Daten UBP13'!$A$424:$AEG$424,0)-1))</f>
        <v>96.889024000000006</v>
      </c>
      <c r="DU89" s="318">
        <f ca="1">IF(ISERROR(OFFSET('Daten UBP13'!$A$1,MATCH(DU$5,'Daten UBP13'!$A:$A,0)-1,MATCH(AN89,'Daten UBP13'!$A$424:$AEG$424,0)-1)),0,OFFSET('Daten UBP13'!$A$1,MATCH(DU$5,'Daten UBP13'!$A:$A,0)-1,MATCH(AN89,'Daten UBP13'!$A$424:$AEG$424,0)-1))</f>
        <v>0</v>
      </c>
      <c r="DV89" s="318">
        <f ca="1">IF(ISERROR(OFFSET('Daten UBP13'!$A$1,MATCH(DV$5,'Daten UBP13'!$A:$A,0)-1,MATCH(AO89,'Daten UBP13'!$A$424:$AEG$424,0)-1)),0,OFFSET('Daten UBP13'!$A$1,MATCH(DV$5,'Daten UBP13'!$A:$A,0)-1,MATCH(AO89,'Daten UBP13'!$A$424:$AEG$424,0)-1))</f>
        <v>58.585225999999999</v>
      </c>
      <c r="DW89" s="318">
        <f ca="1">IF(ISERROR(OFFSET('Daten UBP13'!$A$1,MATCH(DW$5,'Daten UBP13'!$A:$A,0)-1,MATCH(AP89,'Daten UBP13'!$A$424:$AEG$424,0)-1)),0,OFFSET('Daten UBP13'!$A$1,MATCH(DW$5,'Daten UBP13'!$A:$A,0)-1,MATCH(AP89,'Daten UBP13'!$A$424:$AEG$424,0)-1))</f>
        <v>0</v>
      </c>
      <c r="DX89" s="318">
        <f t="shared" ca="1" si="75"/>
        <v>155.47425000000001</v>
      </c>
      <c r="DY89" s="318">
        <f ca="1">IF(ISERROR(OFFSET('Daten UBP13'!$A$1,MATCH(DY$5,'Daten UBP13'!$A:$A,0)-1,MATCH(AQ89,'Daten UBP13'!$A$424:$AEG$424,0)-1)),0,OFFSET('Daten UBP13'!$A$1,MATCH(DY$5,'Daten UBP13'!$A:$A,0)-1,MATCH(AQ89,'Daten UBP13'!$A$424:$AEG$424,0)-1))</f>
        <v>15.635809</v>
      </c>
      <c r="DZ89" s="318">
        <f ca="1">IF(ISERROR(OFFSET('Daten UBP13'!$A$1,MATCH(DZ$5,'Daten UBP13'!$A:$A,0)-1,MATCH(AR89,'Daten UBP13'!$A$424:$AEG$424,0)-1)),0,OFFSET('Daten UBP13'!$A$1,MATCH(DZ$5,'Daten UBP13'!$A:$A,0)-1,MATCH(AR89,'Daten UBP13'!$A$424:$AEG$424,0)-1))</f>
        <v>96.804969999999997</v>
      </c>
      <c r="EA89" s="318">
        <f ca="1">IF(ISERROR(OFFSET('Daten UBP13'!$A$1,MATCH(EA$5,'Daten UBP13'!$A:$A,0)-1,MATCH(AS89,'Daten UBP13'!$A$424:$AEG$424,0)-1)),0,OFFSET('Daten UBP13'!$A$1,MATCH(EA$5,'Daten UBP13'!$A:$A,0)-1,MATCH(AS89,'Daten UBP13'!$A$424:$AEG$424,0)-1))</f>
        <v>36.250447000000001</v>
      </c>
      <c r="EB89" s="319">
        <f t="shared" ca="1" si="76"/>
        <v>304.16547600000001</v>
      </c>
      <c r="EC89" s="318">
        <f ca="1">IF(ISERROR(OFFSET('Daten UBP13'!$A$1,MATCH(EC$5,'Daten UBP13'!$A:$A,0)-1,MATCH(AT89,'Daten UBP13'!$A$424:$AEG$424,0)-1)),0,OFFSET('Daten UBP13'!$A$1,MATCH(EC$5,'Daten UBP13'!$A:$A,0)-1,MATCH(AT89,'Daten UBP13'!$A$424:$AEG$424,0)-1))</f>
        <v>304.16548</v>
      </c>
      <c r="ED89" s="305">
        <f t="shared" ca="1" si="77"/>
        <v>1.0000000131507363</v>
      </c>
      <c r="EE89" s="320">
        <f ca="1">IF(ISERROR(OFFSET('Daten ReCiPe'!$A$1,MATCH(EE$5,'Daten ReCiPe'!$A:$A,0)-1,MATCH(AM89,'Daten ReCiPe'!$A$424:$ADO$424,0)-1)),0,OFFSET('Daten ReCiPe'!$A$1,MATCH(EE$5,'Daten ReCiPe'!$A:$A,0)-1,MATCH(AM89,'Daten ReCiPe'!$A$424:$ADO$424,0)-1))*1000</f>
        <v>6.4043816999999992</v>
      </c>
      <c r="EF89" s="320">
        <f ca="1">IF(ISERROR(OFFSET('Daten ReCiPe'!$A$1,MATCH(EF$5,'Daten ReCiPe'!$A:$A,0)-1,MATCH(AN89,'Daten ReCiPe'!$A$424:$ADO$424,0)-1)),0,OFFSET('Daten ReCiPe'!$A$1,MATCH(EF$5,'Daten ReCiPe'!$A:$A,0)-1,MATCH(AN89,'Daten ReCiPe'!$A$424:$ADO$424,0)-1))*1000</f>
        <v>0</v>
      </c>
      <c r="EG89" s="320">
        <f ca="1">IF(ISERROR(OFFSET('Daten ReCiPe'!$A$1,MATCH(EG$5,'Daten ReCiPe'!$A:$A,0)-1,MATCH(AO89,'Daten ReCiPe'!$A$424:$ADO$424,0)-1)),0,OFFSET('Daten ReCiPe'!$A$1,MATCH(EG$5,'Daten ReCiPe'!$A:$A,0)-1,MATCH(AO89,'Daten ReCiPe'!$A$424:$ADO$424,0)-1))*1000</f>
        <v>9.3963164999999993</v>
      </c>
      <c r="EH89" s="320">
        <f ca="1">IF(ISERROR(OFFSET('Daten ReCiPe'!$A$1,MATCH(EH$5,'Daten ReCiPe'!$A:$A,0)-1,MATCH(AP89,'Daten ReCiPe'!$A$424:$ADO$424,0)-1)),0,OFFSET('Daten ReCiPe'!$A$1,MATCH(EH$5,'Daten ReCiPe'!$A:$A,0)-1,MATCH(AP89,'Daten ReCiPe'!$A$424:$ADO$424,0)-1))*1000</f>
        <v>0</v>
      </c>
      <c r="EI89" s="320">
        <f t="shared" ca="1" si="78"/>
        <v>15.800698199999999</v>
      </c>
      <c r="EJ89" s="320">
        <f ca="1">IF(ISERROR(OFFSET('Daten ReCiPe'!$A$1,MATCH(EJ$5,'Daten ReCiPe'!$A:$A,0)-1,MATCH(AQ89,'Daten ReCiPe'!$A$424:$ADO$424,0)-1)),0,OFFSET('Daten ReCiPe'!$A$1,MATCH(EJ$5,'Daten ReCiPe'!$A:$A,0)-1,MATCH(AQ89,'Daten ReCiPe'!$A$424:$ADO$424,0)-1))*1000</f>
        <v>0.96596199999999999</v>
      </c>
      <c r="EK89" s="320">
        <f ca="1">IF(ISERROR(OFFSET('Daten ReCiPe'!$A$1,MATCH(EK$5,'Daten ReCiPe'!$A:$A,0)-1,MATCH(AR89,'Daten ReCiPe'!$A$424:$ADO$424,0)-1)),0,OFFSET('Daten ReCiPe'!$A$1,MATCH(EK$5,'Daten ReCiPe'!$A:$A,0)-1,MATCH(AR89,'Daten ReCiPe'!$A$424:$ADO$424,0)-1))*1000</f>
        <v>6.9038978999999996</v>
      </c>
      <c r="EL89" s="320">
        <f ca="1">IF(ISERROR(OFFSET('Daten ReCiPe'!$A$1,MATCH(EL$5,'Daten ReCiPe'!$A:$A,0)-1,MATCH(AS89,'Daten ReCiPe'!$A$424:$ADO$424,0)-1)),0,OFFSET('Daten ReCiPe'!$A$1,MATCH(EL$5,'Daten ReCiPe'!$A:$A,0)-1,MATCH(AS89,'Daten ReCiPe'!$A$424:$ADO$424,0)-1))*1000</f>
        <v>1.9056734</v>
      </c>
      <c r="EM89" s="321">
        <f t="shared" ca="1" si="79"/>
        <v>25.576231500000002</v>
      </c>
      <c r="EN89" s="320">
        <f ca="1">IF(ISERROR(OFFSET('Daten ReCiPe'!$A$1,MATCH(EN$5,'Daten ReCiPe'!$A:$A,0)-1,MATCH(AT89,'Daten ReCiPe'!$A$424:$ADO$424,0)-1)),0,OFFSET('Daten ReCiPe'!$A$1,MATCH(EN$5,'Daten ReCiPe'!$A:$A,0)-1,MATCH(AT89,'Daten ReCiPe'!$A$424:$ADO$424,0)-1))*1000</f>
        <v>25.576232000000001</v>
      </c>
      <c r="EO89" s="305">
        <f t="shared" ca="1" si="80"/>
        <v>1.0000000195494008</v>
      </c>
      <c r="EP89" s="322">
        <f ca="1">IF(ISERROR(OFFSET('Daten Elementary'!$A$1,MATCH(EP$5,'Daten Elementary'!$A:$A,0)-1,MATCH(AM89,'Daten Elementary'!$A$424:$ADO$424,0)-1)),0,OFFSET('Daten Elementary'!$A$1,MATCH(EP$5,'Daten Elementary'!$A:$A,0)-1,MATCH(AM89,'Daten Elementary'!$A$424:$ADO$424,0)-1))*1000000</f>
        <v>0.66008960000000005</v>
      </c>
      <c r="EQ89" s="322">
        <f ca="1">IF(ISERROR(OFFSET('Daten Elementary'!$A$1,MATCH(EQ$5,'Daten Elementary'!$A:$A,0)-1,MATCH(AN89,'Daten Elementary'!$A$424:$ADO$424,0)-1)),0,OFFSET('Daten Elementary'!$A$1,MATCH(EQ$5,'Daten Elementary'!$A:$A,0)-1,MATCH(AN89,'Daten Elementary'!$A$424:$ADO$424,0)-1))*1000000</f>
        <v>0</v>
      </c>
      <c r="ER89" s="322">
        <f ca="1">IF(ISERROR(OFFSET('Daten Elementary'!$A$1,MATCH(ER$5,'Daten Elementary'!$A:$A,0)-1,MATCH(AO89,'Daten Elementary'!$A$424:$ADO$424,0)-1)),0,OFFSET('Daten Elementary'!$A$1,MATCH(ER$5,'Daten Elementary'!$A:$A,0)-1,MATCH(AO89,'Daten Elementary'!$A$424:$ADO$424,0)-1))*1000000</f>
        <v>235.86458999999999</v>
      </c>
      <c r="ES89" s="322">
        <f ca="1">IF(ISERROR(OFFSET('Daten Elementary'!$A$1,MATCH(ES$5,'Daten Elementary'!$A:$A,0)-1,MATCH(AP89,'Daten Elementary'!$A$424:$ADO$424,0)-1)),0,OFFSET('Daten Elementary'!$A$1,MATCH(ES$5,'Daten Elementary'!$A:$A,0)-1,MATCH(AP89,'Daten Elementary'!$A$424:$ADO$424,0)-1))*1000000</f>
        <v>0</v>
      </c>
      <c r="ET89" s="322">
        <f t="shared" ca="1" si="81"/>
        <v>236.52467959999998</v>
      </c>
      <c r="EU89" s="322">
        <f ca="1">IF(ISERROR(OFFSET('Daten Elementary'!$A$1,MATCH(EU$5,'Daten Elementary'!$A:$A,0)-1,MATCH(AQ89,'Daten Elementary'!$A$424:$ADO$424,0)-1)),0,OFFSET('Daten Elementary'!$A$1,MATCH(EU$5,'Daten Elementary'!$A:$A,0)-1,MATCH(AQ89,'Daten Elementary'!$A$424:$ADO$424,0)-1))*1000000</f>
        <v>17.931219000000002</v>
      </c>
      <c r="EV89" s="322">
        <f ca="1">IF(ISERROR(OFFSET('Daten Elementary'!$A$1,MATCH(EV$5,'Daten Elementary'!$A:$A,0)-1,MATCH(AR89,'Daten Elementary'!$A$424:$ADO$424,0)-1)),0,OFFSET('Daten Elementary'!$A$1,MATCH(EV$5,'Daten Elementary'!$A:$A,0)-1,MATCH(AR89,'Daten Elementary'!$A$424:$ADO$424,0)-1))*1000000</f>
        <v>160.6464</v>
      </c>
      <c r="EW89" s="322">
        <f ca="1">IF(ISERROR(OFFSET('Daten Elementary'!$A$1,MATCH(EW$5,'Daten Elementary'!$A:$A,0)-1,MATCH(AS89,'Daten Elementary'!$A$424:$ADO$424,0)-1)),0,OFFSET('Daten Elementary'!$A$1,MATCH(EW$5,'Daten Elementary'!$A:$A,0)-1,MATCH(AS89,'Daten Elementary'!$A$424:$ADO$424,0)-1))*1000000</f>
        <v>32.559168999999997</v>
      </c>
      <c r="EX89" s="323">
        <f t="shared" ca="1" si="82"/>
        <v>447.66146759999998</v>
      </c>
      <c r="EY89" s="322">
        <f ca="1">IF(ISERROR(OFFSET('Daten Elementary'!$A$1,MATCH(EY$5,'Daten Elementary'!$A:$A,0)-1,MATCH($AT89,'Daten Elementary'!$A$424:$ADO$424,0)-1)),0,OFFSET('Daten Elementary'!$A$1,MATCH(EY$5,'Daten Elementary'!$A:$A,0)-1,MATCH($AT89,'Daten Elementary'!$A$424:$ADO$424,0)-1))*1000000</f>
        <v>447.66147000000001</v>
      </c>
      <c r="EZ89" s="305">
        <f t="shared" ca="1" si="83"/>
        <v>1.0000000053611942</v>
      </c>
      <c r="FA89" s="314">
        <f ca="1">IF(ISERROR(OFFSET('Daten Elementary'!$A$1,MATCH(FA$5,'Daten Elementary'!$A:$A,0)-1,MATCH(AM89,'Daten Elementary'!$A$424:$ADO$424,0)-1)),0,OFFSET('Daten Elementary'!$A$1,MATCH(FA$5,'Daten Elementary'!$A:$A,0)-1,MATCH(AM89,'Daten Elementary'!$A$424:$ADO$424,0)-1))*1000</f>
        <v>130.22</v>
      </c>
      <c r="FB89" s="314">
        <f ca="1">IF(ISERROR(OFFSET('Daten Elementary'!$A$1,MATCH(FB$5,'Daten Elementary'!$A:$A,0)-1,MATCH(AN89,'Daten Elementary'!$A$424:$ADO$424,0)-1)),0,OFFSET('Daten Elementary'!$A$1,MATCH(FB$5,'Daten Elementary'!$A:$A,0)-1,MATCH(AN89,'Daten Elementary'!$A$424:$ADO$424,0)-1))*1000</f>
        <v>0</v>
      </c>
      <c r="FC89" s="314">
        <f ca="1">IF(ISERROR(OFFSET('Daten Elementary'!$A$1,MATCH(FC$5,'Daten Elementary'!$A:$A,0)-1,MATCH(AO89,'Daten Elementary'!$A$424:$ADO$424,0)-1)),0,OFFSET('Daten Elementary'!$A$1,MATCH(FC$5,'Daten Elementary'!$A:$A,0)-1,MATCH(AO89,'Daten Elementary'!$A$424:$ADO$424,0)-1))*1000</f>
        <v>27.663180000000001</v>
      </c>
      <c r="FD89" s="314">
        <f ca="1">IF(ISERROR(OFFSET('Daten Elementary'!$A$1,MATCH(FD$5,'Daten Elementary'!$A:$A,0)-1,MATCH(AP89,'Daten Elementary'!$A$424:$ADO$424,0)-1)),0,OFFSET('Daten Elementary'!$A$1,MATCH(FD$5,'Daten Elementary'!$A:$A,0)-1,MATCH(AP89,'Daten Elementary'!$A$424:$ADO$424,0)-1))*1000</f>
        <v>0</v>
      </c>
      <c r="FE89" s="314">
        <f t="shared" ca="1" si="84"/>
        <v>157.88318000000001</v>
      </c>
      <c r="FF89" s="314">
        <f ca="1">IF(ISERROR(OFFSET('Daten Elementary'!$A$1,MATCH(FF$5,'Daten Elementary'!$A:$A,0)-1,MATCH(AQ89,'Daten Elementary'!$A$424:$ADO$424,0)-1)),0,OFFSET('Daten Elementary'!$A$1,MATCH(FF$5,'Daten Elementary'!$A:$A,0)-1,MATCH(AQ89,'Daten Elementary'!$A$424:$ADO$424,0)-1))*1000</f>
        <v>6.5948663999999999</v>
      </c>
      <c r="FG89" s="314">
        <f ca="1">IF(ISERROR(OFFSET('Daten Elementary'!$A$1,MATCH(FG$5,'Daten Elementary'!$A:$A,0)-1,MATCH(AR89,'Daten Elementary'!$A$424:$ADO$424,0)-1)),0,OFFSET('Daten Elementary'!$A$1,MATCH(FG$5,'Daten Elementary'!$A:$A,0)-1,MATCH(AR89,'Daten Elementary'!$A$424:$ADO$424,0)-1))*1000</f>
        <v>46.130008000000004</v>
      </c>
      <c r="FH89" s="314">
        <f ca="1">IF(ISERROR(OFFSET('Daten Elementary'!$A$1,MATCH(FH$5,'Daten Elementary'!$A:$A,0)-1,MATCH(AS89,'Daten Elementary'!$A$424:$ADO$424,0)-1)),0,OFFSET('Daten Elementary'!$A$1,MATCH(FH$5,'Daten Elementary'!$A:$A,0)-1,MATCH(AS89,'Daten Elementary'!$A$424:$ADO$424,0)-1))*1000</f>
        <v>12.307102</v>
      </c>
      <c r="FI89" s="315">
        <f t="shared" ca="1" si="85"/>
        <v>222.9151564</v>
      </c>
      <c r="FJ89" s="314">
        <f ca="1">IF(ISERROR(OFFSET('Daten Elementary'!$A$1,MATCH(FJ$5,'Daten Elementary'!$A:$A,0)-1,MATCH($AT89,'Daten Elementary'!$A$424:$ADO$424,0)-1)),0,OFFSET('Daten Elementary'!$A$1,MATCH(FJ$5,'Daten Elementary'!$A:$A,0)-1,MATCH($AT89,'Daten Elementary'!$A$424:$ADO$424,0)-1))*1000</f>
        <v>222.91516000000001</v>
      </c>
      <c r="FK89" s="305">
        <f t="shared" ca="1" si="86"/>
        <v>1.0000000161496423</v>
      </c>
      <c r="FL89" s="314">
        <f ca="1">IF(ISERROR(OFFSET('Daten Elementary'!$A$1,MATCH(FL$5,'Daten Elementary'!$A:$A,0)-1,MATCH(AM89,'Daten Elementary'!$A$424:$ADO$424,0)-1)),0,OFFSET('Daten Elementary'!$A$1,MATCH(FL$5,'Daten Elementary'!$A:$A,0)-1,MATCH(AM89,'Daten Elementary'!$A$424:$ADO$424,0)-1))</f>
        <v>0</v>
      </c>
      <c r="FM89" s="314">
        <f ca="1">IF(ISERROR(OFFSET('Daten Elementary'!$A$1,MATCH(FM$5,'Daten Elementary'!$A:$A,0)-1,MATCH(AN89,'Daten Elementary'!$A$424:$ADO$424,0)-1)),0,OFFSET('Daten Elementary'!$A$1,MATCH(FM$5,'Daten Elementary'!$A:$A,0)-1,MATCH(AN89,'Daten Elementary'!$A$424:$ADO$424,0)-1))</f>
        <v>0</v>
      </c>
      <c r="FN89" s="314">
        <f ca="1">IF(ISERROR(OFFSET('Daten Elementary'!$A$1,MATCH(FN$5,'Daten Elementary'!$A:$A,0)-1,MATCH(AO89,'Daten Elementary'!$A$424:$ADO$424,0)-1)),0,OFFSET('Daten Elementary'!$A$1,MATCH(FN$5,'Daten Elementary'!$A:$A,0)-1,MATCH(AO89,'Daten Elementary'!$A$424:$ADO$424,0)-1))</f>
        <v>0</v>
      </c>
      <c r="FO89" s="314">
        <f ca="1">IF(ISERROR(OFFSET('Daten Elementary'!$A$1,MATCH(FO$5,'Daten Elementary'!$A:$A,0)-1,MATCH(AP89,'Daten Elementary'!$A$424:$ADO$424,0)-1)),0,OFFSET('Daten Elementary'!$A$1,MATCH(FO$5,'Daten Elementary'!$A:$A,0)-1,MATCH(AP89,'Daten Elementary'!$A$424:$ADO$424,0)-1))</f>
        <v>0</v>
      </c>
      <c r="FP89" s="314">
        <f t="shared" ca="1" si="87"/>
        <v>0</v>
      </c>
      <c r="FQ89" s="314">
        <f ca="1">IF(ISERROR(OFFSET('Daten Elementary'!$A$1,MATCH(FQ$5,'Daten Elementary'!$A:$A,0)-1,MATCH(AQ89,'Daten Elementary'!$A$424:$ADO$424,0)-1)),0,OFFSET('Daten Elementary'!$A$1,MATCH(FQ$5,'Daten Elementary'!$A:$A,0)-1,MATCH(AQ89,'Daten Elementary'!$A$424:$ADO$424,0)-1))</f>
        <v>0</v>
      </c>
      <c r="FR89" s="314">
        <f ca="1">IF(ISERROR(OFFSET('Daten Elementary'!$A$1,MATCH(FR$5,'Daten Elementary'!$A:$A,0)-1,MATCH(AR89,'Daten Elementary'!$A$424:$ADO$424,0)-1)),0,OFFSET('Daten Elementary'!$A$1,MATCH(FR$5,'Daten Elementary'!$A:$A,0)-1,MATCH(AR89,'Daten Elementary'!$A$424:$ADO$424,0)-1))</f>
        <v>0</v>
      </c>
      <c r="FS89" s="314">
        <f ca="1">IF(ISERROR(OFFSET('Daten Elementary'!$A$1,MATCH(FS$5,'Daten Elementary'!$A:$A,0)-1,MATCH(AS89,'Daten Elementary'!$A$424:$ADO$424,0)-1)),0,OFFSET('Daten Elementary'!$A$1,MATCH(FS$5,'Daten Elementary'!$A:$A,0)-1,MATCH(AS89,'Daten Elementary'!$A$424:$ADO$424,0)-1))</f>
        <v>0</v>
      </c>
      <c r="FT89" s="315">
        <f t="shared" ca="1" si="88"/>
        <v>0</v>
      </c>
      <c r="FU89" s="314">
        <f ca="1">IF(ISERROR(OFFSET('Daten Elementary'!$A$1,MATCH(FU$5,'Daten Elementary'!$A:$A,0)-1,MATCH($AT89,'Daten Elementary'!$A$424:$ADO$424,0)-1)),0,OFFSET('Daten Elementary'!$A$1,MATCH(FU$5,'Daten Elementary'!$A:$A,0)-1,MATCH($AT89,'Daten Elementary'!$A$424:$ADO$424,0)-1))</f>
        <v>0</v>
      </c>
      <c r="FV89" s="305">
        <f t="shared" ca="1" si="89"/>
        <v>0</v>
      </c>
      <c r="FW89" s="324"/>
      <c r="FX89" s="231" t="str">
        <f t="shared" si="90"/>
        <v>Personenwagen, Hybrid (durchschnittliche Flotte)</v>
      </c>
      <c r="FY89" s="231" t="str">
        <f t="shared" si="55"/>
        <v>Personenwagen</v>
      </c>
      <c r="FZ89" s="231" t="str">
        <f t="shared" si="56"/>
        <v>, Hybrid</v>
      </c>
      <c r="GA89" s="231" t="str">
        <f t="shared" si="57"/>
        <v xml:space="preserve"> (durchschnittliche Flotte)</v>
      </c>
      <c r="GB89" s="231"/>
    </row>
    <row r="90" spans="1:184" ht="16.5" hidden="1" customHeight="1" outlineLevel="1">
      <c r="A90" s="295"/>
      <c r="B90" s="380"/>
      <c r="C90" s="359" t="s">
        <v>385</v>
      </c>
      <c r="D90" s="361" t="s">
        <v>678</v>
      </c>
      <c r="E90" s="363" t="s">
        <v>320</v>
      </c>
      <c r="F90" s="102">
        <v>1.6</v>
      </c>
      <c r="G90" s="31">
        <v>5</v>
      </c>
      <c r="H90" s="87">
        <f>F90/G90</f>
        <v>0.32</v>
      </c>
      <c r="I90" s="99">
        <v>5.2237333333333327</v>
      </c>
      <c r="J90" s="189"/>
      <c r="K90" s="100">
        <v>1460</v>
      </c>
      <c r="L90" s="100">
        <v>41</v>
      </c>
      <c r="M90" s="99">
        <v>0.5</v>
      </c>
      <c r="N90" s="38" t="s">
        <v>99</v>
      </c>
      <c r="O90" s="6">
        <f ca="1">(IF(ISERROR(INDEX(INDIRECT($D$268),MATCH($AM90,$AM$4:$AM$275,0),MATCH(O$304,INDIRECT($E$268),0))*$I90/$AD90),0,INDEX(INDIRECT($D$268),MATCH($AM90,$AM$4:$AM$275,0),MATCH(O$304,INDIRECT($E$268),0))*$I90/$AD90)+IF(ISERROR(INDEX(INDIRECT($D$268),MATCH($AN90,$AN$4:$AN$275,0),MATCH(O$305,INDIRECT($E$268),0))*$J90/$AE90),0,INDEX(INDIRECT($D$268),MATCH($AN90,$AN$4:$AN$275,0),MATCH(O$305,INDIRECT($E$268),0))*$J90/$AE90))*$AC90/$F90</f>
        <v>81.591618749999981</v>
      </c>
      <c r="P90" s="6">
        <f ca="1">(IF(ISERROR(INDEX(INDIRECT($D$268),MATCH($AO90,$AO$4:$AO$275,0),MATCH(P$304,INDIRECT($E$268),0))*$I90/$AD90),0,INDEX(INDIRECT($D$268),MATCH($AO90,$AO$4:$AO$275,0),MATCH(P$304,INDIRECT($E$268),0))*$I90/$AD90)+IF(ISERROR(INDEX(INDIRECT($D$268),MATCH($AP90,$AP$4:$AP$275,0),MATCH(P$305,INDIRECT($E$268),0))*$J90/$AE90),0,INDEX(INDIRECT($D$268),MATCH($AP90,$AP$4:$AP$275,0),MATCH(P$305,INDIRECT($E$268),0))*$J90/$AE90))*$AC90/$F90</f>
        <v>19.770211874999998</v>
      </c>
      <c r="Q90" s="6">
        <f ca="1">INDEX(INDIRECT($D$268),MATCH($AQ90,$AQ$4:$AQ$284,0),MATCH(Q$4,INDIRECT($E$268),0))*$K90*$AC90/$F90/$AF90</f>
        <v>4.787196891725352</v>
      </c>
      <c r="R90" s="6">
        <f ca="1">INDEX(INDIRECT($D$268),MATCH($AR90,$AR$4:$AR$284,0),MATCH(R$4,INDIRECT($E$268),0))*IF($K90=1,$K90/$AF90,($K90-$L90)/($AF90-$AG90))*$AC90/$F90+$L90*(1+$M90)*INDEX(INDIRECT($D$268),MATCH($AR$223,$AR$4:$AR$284,0),MATCH(R$4,INDIRECT($E$268),0))/$AH90/$F90</f>
        <v>37.300245611194711</v>
      </c>
      <c r="S90" s="6">
        <f ca="1">INDEX(INDIRECT($D$268),MATCH($AS90,$AS$4:$AS$284,0),MATCH(S$4,INDIRECT($E$268),0))*$K90*$AC90/$F90/$AF90</f>
        <v>8.7931205369718306</v>
      </c>
      <c r="T90" s="7">
        <f ca="1">S90+R90+Q90+P90+O90</f>
        <v>152.24239366489186</v>
      </c>
      <c r="U90" s="6">
        <f>IF($B$268=6,(IF(OR(AJ90="Benzin",AJ90="Diesel"),$AK90*INDEX('DIN EN 16258'!$I:$I,MATCH('mobitool-Faktoren v2.0'!$AI90,'DIN EN 16258'!$A:$A,0))*$I90/$AD90+$AL90*INDEX('DIN EN 16258'!$I:$I,MATCH('mobitool-Faktoren v2.0'!$AJ90,'DIN EN 16258'!$A:$A,0))*$I90/$AD90,IF(ISERROR($AK90*INDEX('DIN EN 16258'!$I:$I,MATCH('mobitool-Faktoren v2.0'!$AI90,'DIN EN 16258'!$A:$A,0))*$I90/$AD90),0,$AK90*INDEX('DIN EN 16258'!$I:$I,MATCH('mobitool-Faktoren v2.0'!$AI90,'DIN EN 16258'!$A:$A,0))*$I90/$AD90)+IF(ISERROR($AL90*INDEX('DIN EN 16258'!$I:$I,MATCH('mobitool-Faktoren v2.0'!$AJ90,'DIN EN 16258'!$A:$A,0))*$J90/$AE90),0,$AL90*INDEX('DIN EN 16258'!$I:$I,MATCH('mobitool-Faktoren v2.0'!$AJ90,'DIN EN 16258'!$A:$A,0))*$J90/$AE90)))*1000,
IF($B$268=1,(IF(OR(AJ90="Benzin",AJ90="Diesel"),$AK90*INDEX('DIN EN 16258'!$D:$D,MATCH('mobitool-Faktoren v2.0'!$AI90,'DIN EN 16258'!$A:$A,0))*$I90/$AD90+$AL90*INDEX('DIN EN 16258'!$D:$D,MATCH('mobitool-Faktoren v2.0'!$AJ90,'DIN EN 16258'!$A:$A,0))*$I90/$AD90,IF(ISERROR($AK90*INDEX('DIN EN 16258'!$D:$D,MATCH('mobitool-Faktoren v2.0'!$AI90,'DIN EN 16258'!$A:$A,0))*$I90/$AD90),0,$AK90*INDEX('DIN EN 16258'!$D:$D,MATCH('mobitool-Faktoren v2.0'!$AI90,'DIN EN 16258'!$A:$A,0))*$I90/$AD90)+IF(ISERROR($AL90*INDEX('DIN EN 16258'!$D:$D,MATCH('mobitool-Faktoren v2.0'!$AJ90,'DIN EN 16258'!$A:$A,0))*$J90/$AE90),0,$AL90*INDEX('DIN EN 16258'!$D:$D,MATCH('mobitool-Faktoren v2.0'!$AJ90,'DIN EN 16258'!$A:$A,0))*$J90/$AE90))),0))*$AC90/$F90</f>
        <v>79.580312499999977</v>
      </c>
      <c r="V90" s="6">
        <f>IF($B$268=6,(IF(OR(AJ90="Benzin",AJ90="Diesel"),$AK90*INDEX('DIN EN 16258'!$L:$L,MATCH('mobitool-Faktoren v2.0'!$AI90,'DIN EN 16258'!$A:$A,0))*$I90/$AD90+$AL90*INDEX('DIN EN 16258'!$L:$L,MATCH('mobitool-Faktoren v2.0'!$AJ90,'DIN EN 16258'!$A:$A,0))*$I90/$AD90,IF(ISERROR($AK90*INDEX('DIN EN 16258'!$L:$L,MATCH('mobitool-Faktoren v2.0'!$AI90,'DIN EN 16258'!$A:$A,0))*$I90/$AD90),0,$AK90*INDEX('DIN EN 16258'!$L:$L,MATCH('mobitool-Faktoren v2.0'!$AI90,'DIN EN 16258'!$A:$A,0))*$I90/$AD90)+IF(ISERROR($AL90*INDEX('DIN EN 16258'!$L:$L,MATCH('mobitool-Faktoren v2.0'!$AJ90,'DIN EN 16258'!$A:$A,0))*$J90/$AE90),0,$AL90*INDEX('DIN EN 16258'!$L:$L,MATCH('mobitool-Faktoren v2.0'!$AJ90,'DIN EN 16258'!$A:$A,0))*$J90/$AE90)))*1000,
IF($B$268=1,(IF(OR(AJ90="Benzin",AJ90="Diesel"),$AK90*INDEX('DIN EN 16258'!$F:$F,MATCH('mobitool-Faktoren v2.0'!$AI90,'DIN EN 16258'!$A:$A,0))*$I90/$AD90+$AL90*INDEX('DIN EN 16258'!$F:$F,MATCH('mobitool-Faktoren v2.0'!$AJ90,'DIN EN 16258'!$A:$A,0))*$I90/$AD90,IF(ISERROR($AK90*INDEX('DIN EN 16258'!$F:$F,MATCH('mobitool-Faktoren v2.0'!$AI90,'DIN EN 16258'!$A:$A,0))*$I90/$AD90),0,$AK90*INDEX('DIN EN 16258'!$F:$F,MATCH('mobitool-Faktoren v2.0'!$AI90,'DIN EN 16258'!$A:$A,0))*$I90/$AD90)+IF(ISERROR($AL90*INDEX('DIN EN 16258'!$F:$F,MATCH('mobitool-Faktoren v2.0'!$AJ90,'DIN EN 16258'!$A:$A,0))*$J90/$AE90),0,$AL90*INDEX('DIN EN 16258'!$F:$F,MATCH('mobitool-Faktoren v2.0'!$AJ90,'DIN EN 16258'!$A:$A,0))*$J90/$AE90))),0))*$AC90/$F90</f>
        <v>94.516924999999972</v>
      </c>
      <c r="W90" s="6" t="s">
        <v>672</v>
      </c>
      <c r="X90" s="39" t="s">
        <v>162</v>
      </c>
      <c r="Y90" s="336">
        <v>3</v>
      </c>
      <c r="Z90" s="336">
        <v>25</v>
      </c>
      <c r="AA90" s="337">
        <v>500</v>
      </c>
      <c r="AB90" s="299">
        <v>3500</v>
      </c>
      <c r="AC90" s="300">
        <v>1</v>
      </c>
      <c r="AD90" s="298">
        <f>0.039178/0.75*100</f>
        <v>5.2237333333333327</v>
      </c>
      <c r="AE90" s="298"/>
      <c r="AF90" s="299">
        <v>1420</v>
      </c>
      <c r="AG90" s="299">
        <v>41</v>
      </c>
      <c r="AH90" s="299">
        <v>150000</v>
      </c>
      <c r="AI90" s="301" t="s">
        <v>34</v>
      </c>
      <c r="AJ90" s="301"/>
      <c r="AK90" s="329">
        <v>3.9177999999999998E-2</v>
      </c>
      <c r="AL90" s="329"/>
      <c r="AM90" s="202" t="s">
        <v>931</v>
      </c>
      <c r="AN90" s="202" t="s">
        <v>81</v>
      </c>
      <c r="AO90" s="202" t="s">
        <v>932</v>
      </c>
      <c r="AP90" s="202" t="s">
        <v>81</v>
      </c>
      <c r="AQ90" s="202" t="s">
        <v>893</v>
      </c>
      <c r="AR90" s="202" t="s">
        <v>921</v>
      </c>
      <c r="AS90" s="202" t="s">
        <v>894</v>
      </c>
      <c r="AT90" s="331" t="s">
        <v>925</v>
      </c>
      <c r="AU90" s="303">
        <f ca="1">IF(ISERROR(OFFSET('Daten KEA'!$A$1,MATCH(AU$5,'Daten KEA'!$A:$A,0)-1,MATCH(AM90,'Daten KEA'!$A$424:$ADO$424,0)-1)),0,OFFSET('Daten KEA'!$A$1,MATCH(AU$5,'Daten KEA'!$A:$A,0)-1,MATCH(AM90,'Daten KEA'!$A$424:$ADO$424,0)-1))+IF(ISERROR(AK90*INDEX('Energiefaktoren Ecoinvent'!$D:$D,MATCH('mobitool-Faktoren v2.0'!AI90,'Energiefaktoren Ecoinvent'!$A:$A,0))),0,AK90*INDEX('Energiefaktoren Ecoinvent'!$D:$D,MATCH('mobitool-Faktoren v2.0'!AI90,'Energiefaktoren Ecoinvent'!$A:$A,0)))+IF(OR(AJ90="Benzin",AJ90="Diesel"),IF(ISERROR(OFFSET('Daten KEA'!$A$1,MATCH(AV$5,'Daten KEA'!$A:$A,0)-1,MATCH(AN90,'Daten KEA'!$A$424:$ADO$424,0)-1)),0,OFFSET('Daten KEA'!$A$1,MATCH(AV$5,'Daten KEA'!$A:$A,0)-1,MATCH(AN90,'Daten KEA'!$A$424:$ADO$424,0)-1))+IF(ISERROR(AL90*INDEX('Energiefaktoren Ecoinvent'!$D:$D,MATCH('mobitool-Faktoren v2.0'!AJ90,'Energiefaktoren Ecoinvent'!$A:$A,0))),0,AL90*INDEX('Energiefaktoren Ecoinvent'!$D:$D,MATCH('mobitool-Faktoren v2.0'!AJ90,'Energiefaktoren Ecoinvent'!$A:$A,0))),0)</f>
        <v>1.6650649999999998</v>
      </c>
      <c r="AV90" s="303">
        <f ca="1">IF(OR(AJ90="Benzin",AJ90="Diesel"),0,IF(ISERROR(OFFSET('Daten KEA'!$A$1,MATCH(AV$5,'Daten KEA'!$A:$A,0)-1,MATCH(AN90,'Daten KEA'!$A$424:$ADO$424,0)-1)),0,OFFSET('Daten KEA'!$A$1,MATCH(AV$5,'Daten KEA'!$A:$A,0)-1,MATCH(AN90,'Daten KEA'!$A$424:$ADO$424,0)-1))+IF(ISERROR(AL90*INDEX('Energiefaktoren Ecoinvent'!$D:$D,MATCH('mobitool-Faktoren v2.0'!AJ90,'Energiefaktoren Ecoinvent'!$A:$A,0))),0,AL90*INDEX('Energiefaktoren Ecoinvent'!$D:$D,MATCH('mobitool-Faktoren v2.0'!AJ90,'Energiefaktoren Ecoinvent'!$A:$A,0))))</f>
        <v>0</v>
      </c>
      <c r="AW90" s="303">
        <f ca="1">IF(ISERROR(OFFSET('Daten KEA'!$A$1,MATCH(AW$5,'Daten KEA'!$A:$A,0)-1,MATCH(AO90,'Daten KEA'!$A$424:$ADO$424,0)-1)),0,OFFSET('Daten KEA'!$A$1,MATCH(AW$5,'Daten KEA'!$A:$A,0)-1,MATCH(AO90,'Daten KEA'!$A$424:$ADO$424,0)-1))-IF(ISERROR(AK90*INDEX('Energiefaktoren Ecoinvent'!$D:$D,MATCH('mobitool-Faktoren v2.0'!AI90,'Energiefaktoren Ecoinvent'!$A:$A,0))),0,AK90*INDEX('Energiefaktoren Ecoinvent'!$D:$D,MATCH('mobitool-Faktoren v2.0'!AI90,'Energiefaktoren Ecoinvent'!$A:$A,0)))+IF(OR(AJ90="Benzin",AJ90="Diesel"),IF(ISERROR(OFFSET('Daten KEA'!$A$1,MATCH(AX$5,'Daten KEA'!$A:$A,0)-1,MATCH(AP90,'Daten KEA'!$A$424:$ADO$424,0)-1)),0,OFFSET('Daten KEA'!$A$1,MATCH(AX$5,'Daten KEA'!$A:$A,0)-1,MATCH(AP90,'Daten KEA'!$A$424:$ADO$424,0)-1))-IF(ISERROR(AL90*INDEX('Energiefaktoren Ecoinvent'!$D:$D,MATCH('mobitool-Faktoren v2.0'!AJ90,'Energiefaktoren Ecoinvent'!$A:$A,0))),0,AL90*INDEX('Energiefaktoren Ecoinvent'!$D:$D,MATCH('mobitool-Faktoren v2.0'!AJ90,'Energiefaktoren Ecoinvent'!$A:$A,0))),0)</f>
        <v>0.58679870000000012</v>
      </c>
      <c r="AX90" s="303">
        <f ca="1">IF(OR(AJ90="Benzin",AJ90="Diesel"),0,IF(ISERROR(OFFSET('Daten KEA'!$A$1,MATCH(AX$5,'Daten KEA'!$A:$A,0)-1,MATCH(AP90,'Daten KEA'!$A$424:$ADO$424,0)-1)),0,OFFSET('Daten KEA'!$A$1,MATCH(AX$5,'Daten KEA'!$A:$A,0)-1,MATCH(AP90,'Daten KEA'!$A$424:$ADO$424,0)-1))-IF(ISERROR(AL90*INDEX('Energiefaktoren Ecoinvent'!$D:$D,MATCH('mobitool-Faktoren v2.0'!AJ90,'Energiefaktoren Ecoinvent'!$A:$A,0))),0,AL90*INDEX('Energiefaktoren Ecoinvent'!$D:$D,MATCH('mobitool-Faktoren v2.0'!AJ90,'Energiefaktoren Ecoinvent'!$A:$A,0))))</f>
        <v>0</v>
      </c>
      <c r="AY90" s="303">
        <f t="shared" ca="1" si="58"/>
        <v>2.2518636999999999</v>
      </c>
      <c r="AZ90" s="347">
        <f ca="1">IF(ISERROR(OFFSET('Daten KEA'!$A$1,MATCH(AZ$5,'Daten KEA'!$A:$A,0)-1,MATCH(AQ90,'Daten KEA'!$A$424:$ADO$424,0)-1)),0,OFFSET('Daten KEA'!$A$1,MATCH(AZ$5,'Daten KEA'!$A:$A,0)-1,MATCH(AQ90,'Daten KEA'!$A$424:$ADO$424,0)-1))</f>
        <v>0.21453198000000001</v>
      </c>
      <c r="BA90" s="347">
        <f ca="1">IF(ISERROR(OFFSET('Daten KEA'!$A$1,MATCH(BA$5,'Daten KEA'!$A:$A,0)-1,MATCH(AR90,'Daten KEA'!$A$424:$ADO$424,0)-1)),0,OFFSET('Daten KEA'!$A$1,MATCH(BA$5,'Daten KEA'!$A:$A,0)-1,MATCH(AR90,'Daten KEA'!$A$424:$ADO$424,0)-1))</f>
        <v>0.84847834</v>
      </c>
      <c r="BB90" s="347">
        <f ca="1">IF(ISERROR(OFFSET('Daten KEA'!$A$1,MATCH(BB$5,'Daten KEA'!$A:$A,0)-1,MATCH(AS90,'Daten KEA'!$A$424:$ADO$424,0)-1)),0,OFFSET('Daten KEA'!$A$1,MATCH(BB$5,'Daten KEA'!$A:$A,0)-1,MATCH(AS90,'Daten KEA'!$A$424:$ADO$424,0)-1))</f>
        <v>0.82352296999999997</v>
      </c>
      <c r="BC90" s="348">
        <f t="shared" ca="1" si="94"/>
        <v>4.1383969899999995</v>
      </c>
      <c r="BD90" s="347">
        <f ca="1">IF(ISERROR(OFFSET('Daten KEA'!$A$1,MATCH(BD$5,'Daten KEA'!$A:$A,0)-1,MATCH(AT90,'Daten KEA'!$A$424:$ADO$424,0)-1)),0,OFFSET('Daten KEA'!$A$1,MATCH(BD$5,'Daten KEA'!$A:$A,0)-1,MATCH(AT90,'Daten KEA'!$A$424:$ADO$424,0)-1))</f>
        <v>4.1383970000000003</v>
      </c>
      <c r="BE90" s="305">
        <f t="shared" ca="1" si="59"/>
        <v>1.0000000024163949</v>
      </c>
      <c r="BF90" s="306">
        <f ca="1">IF(ISERROR(OFFSET('Daten KEA'!$A$1,MATCH(BF$5,'Daten KEA'!$A:$A,0)-1,MATCH(AM90,'Daten KEA'!$A$424:$ADO$424,0)-1)),0,OFFSET('Daten KEA'!$A$1,MATCH(BF$5,'Daten KEA'!$A:$A,0)-1,MATCH(AM90,'Daten KEA'!$A$424:$ADO$424,0)-1))+IF(ISERROR($AK90*INDEX('Energiefaktoren Ecoinvent'!$H:$H,MATCH('mobitool-Faktoren v2.0'!$AI90,'Energiefaktoren Ecoinvent'!$A:$A,0))),0,$AK90*INDEX('Energiefaktoren Ecoinvent'!$H:$H,MATCH('mobitool-Faktoren v2.0'!$AI90,'Energiefaktoren Ecoinvent'!$A:$A,0)))+IF(OR(AJ90="Benzin",AJ90="Diesel"),IF(ISERROR(OFFSET('Daten KEA'!$A$1,MATCH(BG$5,'Daten KEA'!$A:$A,0)-1,MATCH(AN90,'Daten KEA'!$A$424:$ADO$424,0)-1)),0,OFFSET('Daten KEA'!$A$1,MATCH(BG$5,'Daten KEA'!$A:$A,0)-1,MATCH(AN90,'Daten KEA'!$A$424:$ADO$424,0)-1))+IF(ISERROR($AL90*INDEX('Energiefaktoren Ecoinvent'!$H:$H,MATCH('mobitool-Faktoren v2.0'!$AJ90,'Energiefaktoren Ecoinvent'!$A:$A,0))),0,$AL90*INDEX('Energiefaktoren Ecoinvent'!$H:$H,MATCH('mobitool-Faktoren v2.0'!$AJ90,'Energiefaktoren Ecoinvent'!$A:$A,0))),0)</f>
        <v>1.6650649999999998</v>
      </c>
      <c r="BG90" s="306">
        <f ca="1">IF(OR(AJ90="Benzin",AJ90="Diesel"),0,IF(ISERROR(OFFSET('Daten KEA'!$A$1,MATCH(BG$5,'Daten KEA'!$A:$A,0)-1,MATCH(AN90,'Daten KEA'!$A$424:$ADO$424,0)-1)),0,OFFSET('Daten KEA'!$A$1,MATCH(BG$5,'Daten KEA'!$A:$A,0)-1,MATCH(AN90,'Daten KEA'!$A$424:$ADO$424,0)-1))+IF(ISERROR($AL90*INDEX('Energiefaktoren Ecoinvent'!$H:$H,MATCH('mobitool-Faktoren v2.0'!$AJ90,'Energiefaktoren Ecoinvent'!$A:$A,0))),0,$AL90*INDEX('Energiefaktoren Ecoinvent'!$H:$H,MATCH('mobitool-Faktoren v2.0'!$AJ90,'Energiefaktoren Ecoinvent'!$A:$A,0))))</f>
        <v>0</v>
      </c>
      <c r="BH90" s="306">
        <f ca="1">IF(ISERROR(OFFSET('Daten KEA'!$A$1,MATCH(BH$5,'Daten KEA'!$A:$A,0)-1,MATCH(AO90,'Daten KEA'!$A$424:$ADO$424,0)-1)),0,OFFSET('Daten KEA'!$A$1,MATCH(BH$5,'Daten KEA'!$A:$A,0)-1,MATCH(AO90,'Daten KEA'!$A$424:$ADO$424,0)-1))-IF(ISERROR($AK90*INDEX('Energiefaktoren Ecoinvent'!$H:$H,MATCH('mobitool-Faktoren v2.0'!$AI90,'Energiefaktoren Ecoinvent'!$A:$A,0))),0,$AK90*INDEX('Energiefaktoren Ecoinvent'!$H:$H,MATCH('mobitool-Faktoren v2.0'!$AI90,'Energiefaktoren Ecoinvent'!$A:$A,0)))+IF(OR(AJ90="Benzin",AJ90="Diesel"),IF(ISERROR(OFFSET('Daten KEA'!$A$1,MATCH(BI$5,'Daten KEA'!$A:$A,0)-1,MATCH(AP90,'Daten KEA'!$A$424:$ADO$424,0)-1)),0,OFFSET('Daten KEA'!$A$1,MATCH(BI$5,'Daten KEA'!$A:$A,0)-1,MATCH(AP90,'Daten KEA'!$A$424:$ADO$424,0)-1))-IF(ISERROR($AL90*INDEX('Energiefaktoren Ecoinvent'!$H:$H,MATCH('mobitool-Faktoren v2.0'!$AJ90,'Energiefaktoren Ecoinvent'!$A:$A,0))),0,$AL90*INDEX('Energiefaktoren Ecoinvent'!$H:$H,MATCH('mobitool-Faktoren v2.0'!$AJ90,'Energiefaktoren Ecoinvent'!$A:$A,0))),0)</f>
        <v>0.57944787397170039</v>
      </c>
      <c r="BI90" s="306">
        <f ca="1">IF(OR(AJ90="Benzin",AJ90="Diesel"),0,IF(ISERROR(OFFSET('Daten KEA'!$A$1,MATCH(BI$5,'Daten KEA'!$A:$A,0)-1,MATCH(AP90,'Daten KEA'!$A$424:$ADO$424,0)-1)),0,OFFSET('Daten KEA'!$A$1,MATCH(BI$5,'Daten KEA'!$A:$A,0)-1,MATCH(AP90,'Daten KEA'!$A$424:$ADO$424,0)-1))-IF(ISERROR($AL90*INDEX('Energiefaktoren Ecoinvent'!$H:$H,MATCH('mobitool-Faktoren v2.0'!$AJ90,'Energiefaktoren Ecoinvent'!$A:$A,0))),0,$AL90*INDEX('Energiefaktoren Ecoinvent'!$H:$H,MATCH('mobitool-Faktoren v2.0'!$AJ90,'Energiefaktoren Ecoinvent'!$A:$A,0))))</f>
        <v>0</v>
      </c>
      <c r="BJ90" s="306">
        <f t="shared" ca="1" si="92"/>
        <v>2.2445128739717002</v>
      </c>
      <c r="BK90" s="349">
        <f ca="1">IF(ISERROR(OFFSET('Daten KEA'!$A$1,MATCH(BK$5,'Daten KEA'!$A:$A,0)-1,MATCH(AQ90,'Daten KEA'!$A$424:$ADO$424,0)-1)),0,OFFSET('Daten KEA'!$A$1,MATCH(BK$5,'Daten KEA'!$A:$A,0)-1,MATCH(AQ90,'Daten KEA'!$A$424:$ADO$424,0)-1))</f>
        <v>0.20490561593225501</v>
      </c>
      <c r="BL90" s="349">
        <f ca="1">IF(ISERROR(OFFSET('Daten KEA'!$A$1,MATCH(BL$5,'Daten KEA'!$A:$A,0)-1,MATCH(AR90,'Daten KEA'!$A$424:$ADO$424,0)-1)),0,OFFSET('Daten KEA'!$A$1,MATCH(BL$5,'Daten KEA'!$A:$A,0)-1,MATCH(AR90,'Daten KEA'!$A$424:$ADO$424,0)-1))</f>
        <v>0.78080136397911004</v>
      </c>
      <c r="BM90" s="349">
        <f ca="1">IF(ISERROR(OFFSET('Daten KEA'!$A$1,MATCH(BM$5,'Daten KEA'!$A:$A,0)-1,MATCH(AS90,'Daten KEA'!$A$424:$ADO$424,0)-1)),0,OFFSET('Daten KEA'!$A$1,MATCH(BM$5,'Daten KEA'!$A:$A,0)-1,MATCH(AS90,'Daten KEA'!$A$424:$ADO$424,0)-1))</f>
        <v>0.72331103422285004</v>
      </c>
      <c r="BN90" s="350">
        <f t="shared" ca="1" si="95"/>
        <v>3.9535308881059157</v>
      </c>
      <c r="BO90" s="349">
        <f ca="1">IF(ISERROR(OFFSET('Daten KEA'!$A$1,MATCH(BO$5,'Daten KEA'!$A:$A,0)-1,MATCH(AT90,'Daten KEA'!$A$424:$ADO$424,0)-1)),0,OFFSET('Daten KEA'!$A$1,MATCH(BO$5,'Daten KEA'!$A:$A,0)-1,MATCH(AT90,'Daten KEA'!$A$424:$ADO$424,0)-1))</f>
        <v>3.9535308761059</v>
      </c>
      <c r="BP90" s="305">
        <f t="shared" ca="1" si="60"/>
        <v>0.99999999696473452</v>
      </c>
      <c r="BQ90" s="351">
        <f ca="1">IF(ISERROR(OFFSET('Daten GWP'!$A$1,MATCH(BQ$5,'Daten GWP'!$A:$A,0)-1,MATCH(AM90,'Daten GWP'!$A$424:$ADO$424,0)-1)),0,OFFSET('Daten GWP'!$A$1,MATCH(BQ$5,'Daten GWP'!$A:$A,0)-1,MATCH(AM90,'Daten GWP'!$A$424:$ADO$424,0)-1))*1000</f>
        <v>130.54658999999998</v>
      </c>
      <c r="BR90" s="351">
        <f ca="1">IF(ISERROR(OFFSET('Daten GWP'!$A$1,MATCH(BR$5,'Daten GWP'!$A:$A,0)-1,MATCH(AN90,'Daten GWP'!$A$424:$ADO$424,0)-1)),0,OFFSET('Daten GWP'!$A$1,MATCH(BR$5,'Daten GWP'!$A:$A,0)-1,MATCH(AN90,'Daten GWP'!$A$424:$ADO$424,0)-1))*1000</f>
        <v>0</v>
      </c>
      <c r="BS90" s="351">
        <f ca="1">IF(ISERROR(OFFSET('Daten GWP'!$A$1,MATCH(BS$5,'Daten GWP'!$A:$A,0)-1,MATCH(AO90,'Daten GWP'!$A$424:$ADO$424,0)-1)),0,OFFSET('Daten GWP'!$A$1,MATCH(BS$5,'Daten GWP'!$A:$A,0)-1,MATCH(AO90,'Daten GWP'!$A$424:$ADO$424,0)-1))*1000</f>
        <v>31.632339000000002</v>
      </c>
      <c r="BT90" s="351">
        <f ca="1">IF(ISERROR(OFFSET('Daten GWP'!$A$1,MATCH(BT$5,'Daten GWP'!$A:$A,0)-1,MATCH(AP90,'Daten GWP'!$A$424:$ADO$424,0)-1)),0,OFFSET('Daten GWP'!$A$1,MATCH(BT$5,'Daten GWP'!$A:$A,0)-1,MATCH(AP90,'Daten GWP'!$A$424:$ADO$424,0)-1))*1000</f>
        <v>0</v>
      </c>
      <c r="BU90" s="308">
        <f t="shared" ca="1" si="61"/>
        <v>162.17892899999998</v>
      </c>
      <c r="BV90" s="351">
        <f ca="1">IF(ISERROR(OFFSET('Daten GWP'!$A$1,MATCH(BV$5,'Daten GWP'!$A:$A,0)-1,MATCH(AQ90,'Daten GWP'!$A$424:$ADO$424,0)-1)),0,OFFSET('Daten GWP'!$A$1,MATCH(BV$5,'Daten GWP'!$A:$A,0)-1,MATCH(AQ90,'Daten GWP'!$A$424:$ADO$424,0)-1))*1000</f>
        <v>7.4496653000000004</v>
      </c>
      <c r="BW90" s="351">
        <f ca="1">IF(ISERROR(OFFSET('Daten GWP'!$A$1,MATCH(BW$5,'Daten GWP'!$A:$A,0)-1,MATCH(AR90,'Daten GWP'!$A$424:$ADO$424,0)-1)),0,OFFSET('Daten GWP'!$A$1,MATCH(BW$5,'Daten GWP'!$A:$A,0)-1,MATCH(AR90,'Daten GWP'!$A$424:$ADO$424,0)-1))*1000</f>
        <v>51.607376000000002</v>
      </c>
      <c r="BX90" s="351">
        <f ca="1">IF(ISERROR(OFFSET('Daten GWP'!$A$1,MATCH(BX$5,'Daten GWP'!$A:$A,0)-1,MATCH(AS90,'Daten GWP'!$A$424:$ADO$424,0)-1)),0,OFFSET('Daten GWP'!$A$1,MATCH(BX$5,'Daten GWP'!$A:$A,0)-1,MATCH(AS90,'Daten GWP'!$A$424:$ADO$424,0)-1))*1000</f>
        <v>13.683541</v>
      </c>
      <c r="BY90" s="352">
        <f t="shared" ca="1" si="96"/>
        <v>234.91951129999995</v>
      </c>
      <c r="BZ90" s="351">
        <f ca="1">IF(ISERROR(OFFSET('Daten GWP'!$A$1,MATCH(BZ$5,'Daten GWP'!$A:$A,0)-1,MATCH(AT90,'Daten GWP'!$A$424:$ADO$424,0)-1)),0,OFFSET('Daten GWP'!$A$1,MATCH(BZ$5,'Daten GWP'!$A:$A,0)-1,MATCH(AT90,'Daten GWP'!$A$424:$ADO$424,0)-1))*1000</f>
        <v>234.91951</v>
      </c>
      <c r="CA90" s="305">
        <f t="shared" ca="1" si="62"/>
        <v>0.99999999446618992</v>
      </c>
      <c r="CB90" s="310">
        <f ca="1">IF(ISERROR(OFFSET('Daten Elementary'!$A$1,MATCH(CB$5,'Daten Elementary'!$A:$A,0)-1,MATCH(AM90,'Daten Elementary'!$A$424:$ADO$424,0)-1)),0,OFFSET('Daten Elementary'!$A$1,MATCH(CB$5,'Daten Elementary'!$A:$A,0)-1,MATCH(AM90,'Daten Elementary'!$A$424:$ADO$424,0)-1))*1000000</f>
        <v>16.191279999999999</v>
      </c>
      <c r="CC90" s="310">
        <f ca="1">IF(ISERROR(OFFSET('Daten Elementary'!$A$1,MATCH(CC$5,'Daten Elementary'!$A:$A,0)-1,MATCH(AN90,'Daten Elementary'!$A$424:$ADO$424,0)-1)),0,OFFSET('Daten Elementary'!$A$1,MATCH(CC$5,'Daten Elementary'!$A:$A,0)-1,MATCH(AN90,'Daten Elementary'!$A$424:$ADO$424,0)-1))*1000000</f>
        <v>0</v>
      </c>
      <c r="CD90" s="310">
        <f ca="1">IF(ISERROR(OFFSET('Daten Elementary'!$A$1,MATCH(CD$5,'Daten Elementary'!$A:$A,0)-1,MATCH(AO90,'Daten Elementary'!$A$424:$ADO$424,0)-1)),0,OFFSET('Daten Elementary'!$A$1,MATCH(CD$5,'Daten Elementary'!$A:$A,0)-1,MATCH(AO90,'Daten Elementary'!$A$424:$ADO$424,0)-1))*1000000</f>
        <v>10.663317999999999</v>
      </c>
      <c r="CE90" s="310">
        <f ca="1">IF(ISERROR(OFFSET('Daten Elementary'!$A$1,MATCH(CE$5,'Daten Elementary'!$A:$A,0)-1,MATCH(AP90,'Daten Elementary'!$A$424:$ADO$424,0)-1)),0,OFFSET('Daten Elementary'!$A$1,MATCH(CE$5,'Daten Elementary'!$A:$A,0)-1,MATCH(AP90,'Daten Elementary'!$A$424:$ADO$424,0)-1))*1000000</f>
        <v>0</v>
      </c>
      <c r="CF90" s="310">
        <f t="shared" ca="1" si="63"/>
        <v>26.854597999999996</v>
      </c>
      <c r="CG90" s="310">
        <f ca="1">IF(ISERROR(OFFSET('Daten Elementary'!$A$1,MATCH(CG$5,'Daten Elementary'!$A:$A,0)-1,MATCH(AQ90,'Daten Elementary'!$A$424:$ADO$424,0)-1)),0,OFFSET('Daten Elementary'!$A$1,MATCH(CG$5,'Daten Elementary'!$A:$A,0)-1,MATCH(AQ90,'Daten Elementary'!$A$424:$ADO$424,0)-1))*1000000</f>
        <v>2.8177561999999998</v>
      </c>
      <c r="CH90" s="310">
        <f ca="1">IF(ISERROR(OFFSET('Daten Elementary'!$A$1,MATCH(CH$5,'Daten Elementary'!$A:$A,0)-1,MATCH(AR90,'Daten Elementary'!$A$424:$ADO$424,0)-1)),0,OFFSET('Daten Elementary'!$A$1,MATCH(CH$5,'Daten Elementary'!$A:$A,0)-1,MATCH(AR90,'Daten Elementary'!$A$424:$ADO$424,0)-1))*1000000</f>
        <v>50.950947999999997</v>
      </c>
      <c r="CI90" s="310">
        <f ca="1">IF(ISERROR(OFFSET('Daten Elementary'!$A$1,MATCH(CI$5,'Daten Elementary'!$A:$A,0)-1,MATCH(AS90,'Daten Elementary'!$A$424:$ADO$424,0)-1)),0,OFFSET('Daten Elementary'!$A$1,MATCH(CI$5,'Daten Elementary'!$A:$A,0)-1,MATCH(AS90,'Daten Elementary'!$A$424:$ADO$424,0)-1))*1000000</f>
        <v>11.592067999999999</v>
      </c>
      <c r="CJ90" s="311">
        <f t="shared" ca="1" si="64"/>
        <v>92.215370199999981</v>
      </c>
      <c r="CK90" s="310">
        <f ca="1">IF(ISERROR(OFFSET('Daten Elementary'!$A$1,MATCH(CK$5,'Daten Elementary'!$A:$A,0)-1,MATCH($AT90,'Daten Elementary'!$A$424:$ADO$424,0)-1)),0,OFFSET('Daten Elementary'!$A$1,MATCH(CK$5,'Daten Elementary'!$A:$A,0)-1,MATCH($AT90,'Daten Elementary'!$A$424:$ADO$424,0)-1))*1000000</f>
        <v>92.215371000000005</v>
      </c>
      <c r="CL90" s="305">
        <f t="shared" ca="1" si="65"/>
        <v>1.0000000086753436</v>
      </c>
      <c r="CM90" s="312">
        <f ca="1">IF(ISERROR(OFFSET('Daten Elementary'!$A$1,MATCH(CM$5,'Daten Elementary'!$A:$A,0)-1,MATCH(AM90,'Daten Elementary'!$A$424:$ADO$424,0)-1)),0,OFFSET('Daten Elementary'!$A$1,MATCH(CM$5,'Daten Elementary'!$A:$A,0)-1,MATCH(AM90,'Daten Elementary'!$A$424:$ADO$424,0)-1))*1000000</f>
        <v>10.37753</v>
      </c>
      <c r="CN90" s="312">
        <f ca="1">IF(ISERROR(OFFSET('Daten Elementary'!$A$1,MATCH(CN$5,'Daten Elementary'!$A:$A,0)-1,MATCH(AN90,'Daten Elementary'!$A$424:$ADO$424,0)-1)),0,OFFSET('Daten Elementary'!$A$1,MATCH(CN$5,'Daten Elementary'!$A:$A,0)-1,MATCH(AN90,'Daten Elementary'!$A$424:$ADO$424,0)-1))*1000000</f>
        <v>0</v>
      </c>
      <c r="CO90" s="312">
        <f ca="1">IF(ISERROR(OFFSET('Daten Elementary'!$A$1,MATCH(CO$5,'Daten Elementary'!$A:$A,0)-1,MATCH(AO90,'Daten Elementary'!$A$424:$ADO$424,0)-1)),0,OFFSET('Daten Elementary'!$A$1,MATCH(CO$5,'Daten Elementary'!$A:$A,0)-1,MATCH(AO90,'Daten Elementary'!$A$424:$ADO$424,0)-1))*1000000</f>
        <v>8.4609985000000005</v>
      </c>
      <c r="CP90" s="312">
        <f ca="1">IF(ISERROR(OFFSET('Daten Elementary'!$A$1,MATCH(CP$5,'Daten Elementary'!$A:$A,0)-1,MATCH(AP90,'Daten Elementary'!$A$424:$ADO$424,0)-1)),0,OFFSET('Daten Elementary'!$A$1,MATCH(CP$5,'Daten Elementary'!$A:$A,0)-1,MATCH(AP90,'Daten Elementary'!$A$424:$ADO$424,0)-1))*1000000</f>
        <v>0</v>
      </c>
      <c r="CQ90" s="312">
        <f t="shared" ca="1" si="66"/>
        <v>18.838528500000002</v>
      </c>
      <c r="CR90" s="312">
        <f ca="1">IF(ISERROR(OFFSET('Daten Elementary'!$A$1,MATCH(CR$5,'Daten Elementary'!$A:$A,0)-1,MATCH(AQ90,'Daten Elementary'!$A$424:$ADO$424,0)-1)),0,OFFSET('Daten Elementary'!$A$1,MATCH(CR$5,'Daten Elementary'!$A:$A,0)-1,MATCH(AQ90,'Daten Elementary'!$A$424:$ADO$424,0)-1))*1000000</f>
        <v>1.8879055999999999</v>
      </c>
      <c r="CS90" s="312">
        <f ca="1">IF(ISERROR(OFFSET('Daten Elementary'!$A$1,MATCH(CS$5,'Daten Elementary'!$A:$A,0)-1,MATCH(AR90,'Daten Elementary'!$A$424:$ADO$424,0)-1)),0,OFFSET('Daten Elementary'!$A$1,MATCH(CS$5,'Daten Elementary'!$A:$A,0)-1,MATCH(AR90,'Daten Elementary'!$A$424:$ADO$424,0)-1))*1000000</f>
        <v>19.524953</v>
      </c>
      <c r="CT90" s="312">
        <f ca="1">IF(ISERROR(OFFSET('Daten Elementary'!$A$1,MATCH(CT$5,'Daten Elementary'!$A:$A,0)-1,MATCH(AS90,'Daten Elementary'!$A$424:$ADO$424,0)-1)),0,OFFSET('Daten Elementary'!$A$1,MATCH(CT$5,'Daten Elementary'!$A:$A,0)-1,MATCH(AS90,'Daten Elementary'!$A$424:$ADO$424,0)-1))*1000000</f>
        <v>6.5488434999999994</v>
      </c>
      <c r="CU90" s="313">
        <f t="shared" ca="1" si="67"/>
        <v>46.800230599999999</v>
      </c>
      <c r="CV90" s="312">
        <f ca="1">IF(ISERROR(OFFSET('Daten Elementary'!$A$1,MATCH(CV$5,'Daten Elementary'!$A:$A,0)-1,MATCH($AT90,'Daten Elementary'!$A$424:$ADO$424,0)-1)),0,OFFSET('Daten Elementary'!$A$1,MATCH(CV$5,'Daten Elementary'!$A:$A,0)-1,MATCH($AT90,'Daten Elementary'!$A$424:$ADO$424,0)-1))*1000000</f>
        <v>46.800229999999999</v>
      </c>
      <c r="CW90" s="305">
        <f t="shared" ca="1" si="68"/>
        <v>0.9999999871795503</v>
      </c>
      <c r="CX90" s="314">
        <f ca="1">IF(ISERROR(OFFSET('Daten Elementary'!$A$1,MATCH(CX$5,'Daten Elementary'!$A:$A,0)-1,MATCH(AM90,'Daten Elementary'!$A$424:$ADO$424,0)-1)),0,OFFSET('Daten Elementary'!$A$1,MATCH(CX$5,'Daten Elementary'!$A:$A,0)-1,MATCH(AM90,'Daten Elementary'!$A$424:$ADO$424,0)-1))*1000000</f>
        <v>50.518910000000005</v>
      </c>
      <c r="CY90" s="314">
        <f ca="1">IF(ISERROR(OFFSET('Daten Elementary'!$A$1,MATCH(CY$5,'Daten Elementary'!$A:$A,0)-1,MATCH(AN90,'Daten Elementary'!$A$424:$ADO$424,0)-1)),0,OFFSET('Daten Elementary'!$A$1,MATCH(CY$5,'Daten Elementary'!$A:$A,0)-1,MATCH(AN90,'Daten Elementary'!$A$424:$ADO$424,0)-1))*1000000</f>
        <v>0</v>
      </c>
      <c r="CZ90" s="314">
        <f ca="1">IF(ISERROR(OFFSET('Daten Elementary'!$A$1,MATCH(CZ$5,'Daten Elementary'!$A:$A,0)-1,MATCH(AO90,'Daten Elementary'!$A$424:$ADO$424,0)-1)),0,OFFSET('Daten Elementary'!$A$1,MATCH(CZ$5,'Daten Elementary'!$A:$A,0)-1,MATCH(AO90,'Daten Elementary'!$A$424:$ADO$424,0)-1))*1000000</f>
        <v>122.72417</v>
      </c>
      <c r="DA90" s="314">
        <f ca="1">IF(ISERROR(OFFSET('Daten Elementary'!$A$1,MATCH(DA$5,'Daten Elementary'!$A:$A,0)-1,MATCH(AP90,'Daten Elementary'!$A$424:$ADO$424,0)-1)),0,OFFSET('Daten Elementary'!$A$1,MATCH(DA$5,'Daten Elementary'!$A:$A,0)-1,MATCH(AP90,'Daten Elementary'!$A$424:$ADO$424,0)-1))*1000000</f>
        <v>0</v>
      </c>
      <c r="DB90" s="314">
        <f t="shared" ca="1" si="69"/>
        <v>173.24308000000002</v>
      </c>
      <c r="DC90" s="314">
        <f ca="1">IF(ISERROR(OFFSET('Daten Elementary'!$A$1,MATCH(DC$5,'Daten Elementary'!$A:$A,0)-1,MATCH(AQ90,'Daten Elementary'!$A$424:$ADO$424,0)-1)),0,OFFSET('Daten Elementary'!$A$1,MATCH(DC$5,'Daten Elementary'!$A:$A,0)-1,MATCH(AQ90,'Daten Elementary'!$A$424:$ADO$424,0)-1))*1000000</f>
        <v>399.03487999999999</v>
      </c>
      <c r="DD90" s="314">
        <f ca="1">IF(ISERROR(OFFSET('Daten Elementary'!$A$1,MATCH(DD$5,'Daten Elementary'!$A:$A,0)-1,MATCH(AR90,'Daten Elementary'!$A$424:$ADO$424,0)-1)),0,OFFSET('Daten Elementary'!$A$1,MATCH(DD$5,'Daten Elementary'!$A:$A,0)-1,MATCH(AR90,'Daten Elementary'!$A$424:$ADO$424,0)-1))*1000000</f>
        <v>84.170282999999998</v>
      </c>
      <c r="DE90" s="314">
        <f ca="1">IF(ISERROR(OFFSET('Daten Elementary'!$A$1,MATCH(DE$5,'Daten Elementary'!$A:$A,0)-1,MATCH(AS90,'Daten Elementary'!$A$424:$ADO$424,0)-1)),0,OFFSET('Daten Elementary'!$A$1,MATCH(DE$5,'Daten Elementary'!$A:$A,0)-1,MATCH(AS90,'Daten Elementary'!$A$424:$ADO$424,0)-1))*1000000</f>
        <v>51.522223000000004</v>
      </c>
      <c r="DF90" s="315">
        <f t="shared" ca="1" si="70"/>
        <v>707.9704660000001</v>
      </c>
      <c r="DG90" s="314">
        <f ca="1">IF(ISERROR(OFFSET('Daten Elementary'!$A$1,MATCH(DG$5,'Daten Elementary'!$A:$A,0)-1,MATCH($AT90,'Daten Elementary'!$A$424:$ADO$424,0)-1)),0,OFFSET('Daten Elementary'!$A$1,MATCH(DG$5,'Daten Elementary'!$A:$A,0)-1,MATCH($AT90,'Daten Elementary'!$A$424:$ADO$424,0)-1))*1000000</f>
        <v>707.97046999999998</v>
      </c>
      <c r="DH90" s="305">
        <f t="shared" ca="1" si="71"/>
        <v>1.0000000056499529</v>
      </c>
      <c r="DI90" s="316">
        <f ca="1">IF(ISERROR(OFFSET('Daten Elementary'!$A$1,MATCH(DI$5,'Daten Elementary'!$A:$A,0)-1,MATCH(AM90,'Daten Elementary'!$A$424:$ADO$424,0)-1)),0,OFFSET('Daten Elementary'!$A$1,MATCH(DI$5,'Daten Elementary'!$A:$A,0)-1,MATCH(AM90,'Daten Elementary'!$A$424:$ADO$424,0)-1))*1000000</f>
        <v>21.94</v>
      </c>
      <c r="DJ90" s="316">
        <f ca="1">IF(ISERROR(OFFSET('Daten Elementary'!$A$1,MATCH(DJ$5,'Daten Elementary'!$A:$A,0)-1,MATCH(AN90,'Daten Elementary'!$A$424:$ADO$424,0)-1)),0,OFFSET('Daten Elementary'!$A$1,MATCH(DJ$5,'Daten Elementary'!$A:$A,0)-1,MATCH(AN90,'Daten Elementary'!$A$424:$ADO$424,0)-1))*1000000</f>
        <v>0</v>
      </c>
      <c r="DK90" s="316">
        <f ca="1">IF(ISERROR(OFFSET('Daten Elementary'!$A$1,MATCH(DK$5,'Daten Elementary'!$A:$A,0)-1,MATCH(AO90,'Daten Elementary'!$A$424:$ADO$424,0)-1)),0,OFFSET('Daten Elementary'!$A$1,MATCH(DK$5,'Daten Elementary'!$A:$A,0)-1,MATCH(AO90,'Daten Elementary'!$A$424:$ADO$424,0)-1))*1000000</f>
        <v>117.15928</v>
      </c>
      <c r="DL90" s="316">
        <f ca="1">IF(ISERROR(OFFSET('Daten Elementary'!$A$1,MATCH(DL$5,'Daten Elementary'!$A:$A,0)-1,MATCH(AP90,'Daten Elementary'!$A$424:$ADO$424,0)-1)),0,OFFSET('Daten Elementary'!$A$1,MATCH(DL$5,'Daten Elementary'!$A:$A,0)-1,MATCH(AP90,'Daten Elementary'!$A$424:$ADO$424,0)-1))*1000000</f>
        <v>0</v>
      </c>
      <c r="DM90" s="316">
        <f t="shared" ca="1" si="72"/>
        <v>139.09927999999999</v>
      </c>
      <c r="DN90" s="316">
        <f ca="1">IF(ISERROR(OFFSET('Daten Elementary'!$A$1,MATCH(DN$5,'Daten Elementary'!$A:$A,0)-1,MATCH(AQ90,'Daten Elementary'!$A$424:$ADO$424,0)-1)),0,OFFSET('Daten Elementary'!$A$1,MATCH(DN$5,'Daten Elementary'!$A:$A,0)-1,MATCH(AQ90,'Daten Elementary'!$A$424:$ADO$424,0)-1))*1000000</f>
        <v>12.656601</v>
      </c>
      <c r="DO90" s="316">
        <f ca="1">IF(ISERROR(OFFSET('Daten Elementary'!$A$1,MATCH(DO$5,'Daten Elementary'!$A:$A,0)-1,MATCH(AR90,'Daten Elementary'!$A$424:$ADO$424,0)-1)),0,OFFSET('Daten Elementary'!$A$1,MATCH(DO$5,'Daten Elementary'!$A:$A,0)-1,MATCH(AR90,'Daten Elementary'!$A$424:$ADO$424,0)-1))*1000000</f>
        <v>97.962358999999992</v>
      </c>
      <c r="DP90" s="316">
        <f ca="1">IF(ISERROR(OFFSET('Daten Elementary'!$A$1,MATCH(DP$5,'Daten Elementary'!$A:$A,0)-1,MATCH(AS90,'Daten Elementary'!$A$424:$ADO$424,0)-1)),0,OFFSET('Daten Elementary'!$A$1,MATCH(DP$5,'Daten Elementary'!$A:$A,0)-1,MATCH(AS90,'Daten Elementary'!$A$424:$ADO$424,0)-1))*1000000</f>
        <v>58.202885999999999</v>
      </c>
      <c r="DQ90" s="317">
        <f t="shared" ca="1" si="73"/>
        <v>307.92112599999996</v>
      </c>
      <c r="DR90" s="316">
        <f ca="1">IF(ISERROR(OFFSET('Daten Elementary'!$A$1,MATCH(DR$5,'Daten Elementary'!$A:$A,0)-1,MATCH($AT90,'Daten Elementary'!$A$424:$ADO$424,0)-1)),0,OFFSET('Daten Elementary'!$A$1,MATCH(DR$5,'Daten Elementary'!$A:$A,0)-1,MATCH($AT90,'Daten Elementary'!$A$424:$ADO$424,0)-1))*1000000</f>
        <v>307.92112000000003</v>
      </c>
      <c r="DS90" s="305">
        <f t="shared" ca="1" si="74"/>
        <v>0.99999998051449079</v>
      </c>
      <c r="DT90" s="318">
        <f ca="1">IF(ISERROR(OFFSET('Daten UBP13'!$A$1,MATCH(DT$5,'Daten UBP13'!$A:$A,0)-1,MATCH(AM90,'Daten UBP13'!$A$424:$AEG$424,0)-1)),0,OFFSET('Daten UBP13'!$A$1,MATCH(DT$5,'Daten UBP13'!$A:$A,0)-1,MATCH(AM90,'Daten UBP13'!$A$424:$AEG$424,0)-1))</f>
        <v>93.130292999999995</v>
      </c>
      <c r="DU90" s="318">
        <f ca="1">IF(ISERROR(OFFSET('Daten UBP13'!$A$1,MATCH(DU$5,'Daten UBP13'!$A:$A,0)-1,MATCH(AN90,'Daten UBP13'!$A$424:$AEG$424,0)-1)),0,OFFSET('Daten UBP13'!$A$1,MATCH(DU$5,'Daten UBP13'!$A:$A,0)-1,MATCH(AN90,'Daten UBP13'!$A$424:$AEG$424,0)-1))</f>
        <v>0</v>
      </c>
      <c r="DV90" s="318">
        <f ca="1">IF(ISERROR(OFFSET('Daten UBP13'!$A$1,MATCH(DV$5,'Daten UBP13'!$A:$A,0)-1,MATCH(AO90,'Daten UBP13'!$A$424:$AEG$424,0)-1)),0,OFFSET('Daten UBP13'!$A$1,MATCH(DV$5,'Daten UBP13'!$A:$A,0)-1,MATCH(AO90,'Daten UBP13'!$A$424:$AEG$424,0)-1))</f>
        <v>55.260671000000002</v>
      </c>
      <c r="DW90" s="318">
        <f ca="1">IF(ISERROR(OFFSET('Daten UBP13'!$A$1,MATCH(DW$5,'Daten UBP13'!$A:$A,0)-1,MATCH(AP90,'Daten UBP13'!$A$424:$AEG$424,0)-1)),0,OFFSET('Daten UBP13'!$A$1,MATCH(DW$5,'Daten UBP13'!$A:$A,0)-1,MATCH(AP90,'Daten UBP13'!$A$424:$AEG$424,0)-1))</f>
        <v>0</v>
      </c>
      <c r="DX90" s="318">
        <f t="shared" ca="1" si="75"/>
        <v>148.390964</v>
      </c>
      <c r="DY90" s="318">
        <f ca="1">IF(ISERROR(OFFSET('Daten UBP13'!$A$1,MATCH(DY$5,'Daten UBP13'!$A:$A,0)-1,MATCH(AQ90,'Daten UBP13'!$A$424:$AEG$424,0)-1)),0,OFFSET('Daten UBP13'!$A$1,MATCH(DY$5,'Daten UBP13'!$A:$A,0)-1,MATCH(AQ90,'Daten UBP13'!$A$424:$AEG$424,0)-1))</f>
        <v>15.635809</v>
      </c>
      <c r="DZ90" s="318">
        <f ca="1">IF(ISERROR(OFFSET('Daten UBP13'!$A$1,MATCH(DZ$5,'Daten UBP13'!$A:$A,0)-1,MATCH(AR90,'Daten UBP13'!$A$424:$AEG$424,0)-1)),0,OFFSET('Daten UBP13'!$A$1,MATCH(DZ$5,'Daten UBP13'!$A:$A,0)-1,MATCH(AR90,'Daten UBP13'!$A$424:$AEG$424,0)-1))</f>
        <v>96.804969999999997</v>
      </c>
      <c r="EA90" s="318">
        <f ca="1">IF(ISERROR(OFFSET('Daten UBP13'!$A$1,MATCH(EA$5,'Daten UBP13'!$A:$A,0)-1,MATCH(AS90,'Daten UBP13'!$A$424:$AEG$424,0)-1)),0,OFFSET('Daten UBP13'!$A$1,MATCH(EA$5,'Daten UBP13'!$A:$A,0)-1,MATCH(AS90,'Daten UBP13'!$A$424:$AEG$424,0)-1))</f>
        <v>36.250447000000001</v>
      </c>
      <c r="EB90" s="319">
        <f t="shared" ca="1" si="76"/>
        <v>297.08218999999997</v>
      </c>
      <c r="EC90" s="318">
        <f ca="1">IF(ISERROR(OFFSET('Daten UBP13'!$A$1,MATCH(EC$5,'Daten UBP13'!$A:$A,0)-1,MATCH(AT90,'Daten UBP13'!$A$424:$AEG$424,0)-1)),0,OFFSET('Daten UBP13'!$A$1,MATCH(EC$5,'Daten UBP13'!$A:$A,0)-1,MATCH(AT90,'Daten UBP13'!$A$424:$AEG$424,0)-1))</f>
        <v>297.08219000000003</v>
      </c>
      <c r="ED90" s="305">
        <f t="shared" ca="1" si="77"/>
        <v>1.0000000000000002</v>
      </c>
      <c r="EE90" s="320">
        <f ca="1">IF(ISERROR(OFFSET('Daten ReCiPe'!$A$1,MATCH(EE$5,'Daten ReCiPe'!$A:$A,0)-1,MATCH(AM90,'Daten ReCiPe'!$A$424:$ADO$424,0)-1)),0,OFFSET('Daten ReCiPe'!$A$1,MATCH(EE$5,'Daten ReCiPe'!$A:$A,0)-1,MATCH(AM90,'Daten ReCiPe'!$A$424:$ADO$424,0)-1))*1000</f>
        <v>6.0715713999999998</v>
      </c>
      <c r="EF90" s="320">
        <f ca="1">IF(ISERROR(OFFSET('Daten ReCiPe'!$A$1,MATCH(EF$5,'Daten ReCiPe'!$A:$A,0)-1,MATCH(AN90,'Daten ReCiPe'!$A$424:$ADO$424,0)-1)),0,OFFSET('Daten ReCiPe'!$A$1,MATCH(EF$5,'Daten ReCiPe'!$A:$A,0)-1,MATCH(AN90,'Daten ReCiPe'!$A$424:$ADO$424,0)-1))*1000</f>
        <v>0</v>
      </c>
      <c r="EG90" s="320">
        <f ca="1">IF(ISERROR(OFFSET('Daten ReCiPe'!$A$1,MATCH(EG$5,'Daten ReCiPe'!$A:$A,0)-1,MATCH(AO90,'Daten ReCiPe'!$A$424:$ADO$424,0)-1)),0,OFFSET('Daten ReCiPe'!$A$1,MATCH(EG$5,'Daten ReCiPe'!$A:$A,0)-1,MATCH(AO90,'Daten ReCiPe'!$A$424:$ADO$424,0)-1))*1000</f>
        <v>8.8631006999999986</v>
      </c>
      <c r="EH90" s="320">
        <f ca="1">IF(ISERROR(OFFSET('Daten ReCiPe'!$A$1,MATCH(EH$5,'Daten ReCiPe'!$A:$A,0)-1,MATCH(AP90,'Daten ReCiPe'!$A$424:$ADO$424,0)-1)),0,OFFSET('Daten ReCiPe'!$A$1,MATCH(EH$5,'Daten ReCiPe'!$A:$A,0)-1,MATCH(AP90,'Daten ReCiPe'!$A$424:$ADO$424,0)-1))*1000</f>
        <v>0</v>
      </c>
      <c r="EI90" s="320">
        <f t="shared" ca="1" si="78"/>
        <v>14.934672099999998</v>
      </c>
      <c r="EJ90" s="320">
        <f ca="1">IF(ISERROR(OFFSET('Daten ReCiPe'!$A$1,MATCH(EJ$5,'Daten ReCiPe'!$A:$A,0)-1,MATCH(AQ90,'Daten ReCiPe'!$A$424:$ADO$424,0)-1)),0,OFFSET('Daten ReCiPe'!$A$1,MATCH(EJ$5,'Daten ReCiPe'!$A:$A,0)-1,MATCH(AQ90,'Daten ReCiPe'!$A$424:$ADO$424,0)-1))*1000</f>
        <v>0.96596199999999999</v>
      </c>
      <c r="EK90" s="320">
        <f ca="1">IF(ISERROR(OFFSET('Daten ReCiPe'!$A$1,MATCH(EK$5,'Daten ReCiPe'!$A:$A,0)-1,MATCH(AR90,'Daten ReCiPe'!$A$424:$ADO$424,0)-1)),0,OFFSET('Daten ReCiPe'!$A$1,MATCH(EK$5,'Daten ReCiPe'!$A:$A,0)-1,MATCH(AR90,'Daten ReCiPe'!$A$424:$ADO$424,0)-1))*1000</f>
        <v>6.9038978999999996</v>
      </c>
      <c r="EL90" s="320">
        <f ca="1">IF(ISERROR(OFFSET('Daten ReCiPe'!$A$1,MATCH(EL$5,'Daten ReCiPe'!$A:$A,0)-1,MATCH(AS90,'Daten ReCiPe'!$A$424:$ADO$424,0)-1)),0,OFFSET('Daten ReCiPe'!$A$1,MATCH(EL$5,'Daten ReCiPe'!$A:$A,0)-1,MATCH(AS90,'Daten ReCiPe'!$A$424:$ADO$424,0)-1))*1000</f>
        <v>1.9056734</v>
      </c>
      <c r="EM90" s="321">
        <f t="shared" ca="1" si="79"/>
        <v>24.7102054</v>
      </c>
      <c r="EN90" s="320">
        <f ca="1">IF(ISERROR(OFFSET('Daten ReCiPe'!$A$1,MATCH(EN$5,'Daten ReCiPe'!$A:$A,0)-1,MATCH(AT90,'Daten ReCiPe'!$A$424:$ADO$424,0)-1)),0,OFFSET('Daten ReCiPe'!$A$1,MATCH(EN$5,'Daten ReCiPe'!$A:$A,0)-1,MATCH(AT90,'Daten ReCiPe'!$A$424:$ADO$424,0)-1))*1000</f>
        <v>24.710205999999999</v>
      </c>
      <c r="EO90" s="305">
        <f t="shared" ca="1" si="80"/>
        <v>1.0000000242814655</v>
      </c>
      <c r="EP90" s="322">
        <f ca="1">IF(ISERROR(OFFSET('Daten Elementary'!$A$1,MATCH(EP$5,'Daten Elementary'!$A:$A,0)-1,MATCH(AM90,'Daten Elementary'!$A$424:$ADO$424,0)-1)),0,OFFSET('Daten Elementary'!$A$1,MATCH(EP$5,'Daten Elementary'!$A:$A,0)-1,MATCH(AM90,'Daten Elementary'!$A$424:$ADO$424,0)-1))*1000000</f>
        <v>0.6265096</v>
      </c>
      <c r="EQ90" s="322">
        <f ca="1">IF(ISERROR(OFFSET('Daten Elementary'!$A$1,MATCH(EQ$5,'Daten Elementary'!$A:$A,0)-1,MATCH(AN90,'Daten Elementary'!$A$424:$ADO$424,0)-1)),0,OFFSET('Daten Elementary'!$A$1,MATCH(EQ$5,'Daten Elementary'!$A:$A,0)-1,MATCH(AN90,'Daten Elementary'!$A$424:$ADO$424,0)-1))*1000000</f>
        <v>0</v>
      </c>
      <c r="ER90" s="322">
        <f ca="1">IF(ISERROR(OFFSET('Daten Elementary'!$A$1,MATCH(ER$5,'Daten Elementary'!$A:$A,0)-1,MATCH(AO90,'Daten Elementary'!$A$424:$ADO$424,0)-1)),0,OFFSET('Daten Elementary'!$A$1,MATCH(ER$5,'Daten Elementary'!$A:$A,0)-1,MATCH(AO90,'Daten Elementary'!$A$424:$ADO$424,0)-1))*1000000</f>
        <v>222.47991000000002</v>
      </c>
      <c r="ES90" s="322">
        <f ca="1">IF(ISERROR(OFFSET('Daten Elementary'!$A$1,MATCH(ES$5,'Daten Elementary'!$A:$A,0)-1,MATCH(AP90,'Daten Elementary'!$A$424:$ADO$424,0)-1)),0,OFFSET('Daten Elementary'!$A$1,MATCH(ES$5,'Daten Elementary'!$A:$A,0)-1,MATCH(AP90,'Daten Elementary'!$A$424:$ADO$424,0)-1))*1000000</f>
        <v>0</v>
      </c>
      <c r="ET90" s="322">
        <f t="shared" ca="1" si="81"/>
        <v>223.10641960000001</v>
      </c>
      <c r="EU90" s="322">
        <f ca="1">IF(ISERROR(OFFSET('Daten Elementary'!$A$1,MATCH(EU$5,'Daten Elementary'!$A:$A,0)-1,MATCH(AQ90,'Daten Elementary'!$A$424:$ADO$424,0)-1)),0,OFFSET('Daten Elementary'!$A$1,MATCH(EU$5,'Daten Elementary'!$A:$A,0)-1,MATCH(AQ90,'Daten Elementary'!$A$424:$ADO$424,0)-1))*1000000</f>
        <v>17.931219000000002</v>
      </c>
      <c r="EV90" s="322">
        <f ca="1">IF(ISERROR(OFFSET('Daten Elementary'!$A$1,MATCH(EV$5,'Daten Elementary'!$A:$A,0)-1,MATCH(AR90,'Daten Elementary'!$A$424:$ADO$424,0)-1)),0,OFFSET('Daten Elementary'!$A$1,MATCH(EV$5,'Daten Elementary'!$A:$A,0)-1,MATCH(AR90,'Daten Elementary'!$A$424:$ADO$424,0)-1))*1000000</f>
        <v>160.6464</v>
      </c>
      <c r="EW90" s="322">
        <f ca="1">IF(ISERROR(OFFSET('Daten Elementary'!$A$1,MATCH(EW$5,'Daten Elementary'!$A:$A,0)-1,MATCH(AS90,'Daten Elementary'!$A$424:$ADO$424,0)-1)),0,OFFSET('Daten Elementary'!$A$1,MATCH(EW$5,'Daten Elementary'!$A:$A,0)-1,MATCH(AS90,'Daten Elementary'!$A$424:$ADO$424,0)-1))*1000000</f>
        <v>32.559168999999997</v>
      </c>
      <c r="EX90" s="323">
        <f t="shared" ca="1" si="82"/>
        <v>434.24320760000001</v>
      </c>
      <c r="EY90" s="322">
        <f ca="1">IF(ISERROR(OFFSET('Daten Elementary'!$A$1,MATCH(EY$5,'Daten Elementary'!$A:$A,0)-1,MATCH($AT90,'Daten Elementary'!$A$424:$ADO$424,0)-1)),0,OFFSET('Daten Elementary'!$A$1,MATCH(EY$5,'Daten Elementary'!$A:$A,0)-1,MATCH($AT90,'Daten Elementary'!$A$424:$ADO$424,0)-1))*1000000</f>
        <v>434.24320999999998</v>
      </c>
      <c r="EZ90" s="305">
        <f t="shared" ca="1" si="83"/>
        <v>1.0000000055268568</v>
      </c>
      <c r="FA90" s="314">
        <f ca="1">IF(ISERROR(OFFSET('Daten Elementary'!$A$1,MATCH(FA$5,'Daten Elementary'!$A:$A,0)-1,MATCH(AM90,'Daten Elementary'!$A$424:$ADO$424,0)-1)),0,OFFSET('Daten Elementary'!$A$1,MATCH(FA$5,'Daten Elementary'!$A:$A,0)-1,MATCH(AM90,'Daten Elementary'!$A$424:$ADO$424,0)-1))*1000</f>
        <v>122.83</v>
      </c>
      <c r="FB90" s="314">
        <f ca="1">IF(ISERROR(OFFSET('Daten Elementary'!$A$1,MATCH(FB$5,'Daten Elementary'!$A:$A,0)-1,MATCH(AN90,'Daten Elementary'!$A$424:$ADO$424,0)-1)),0,OFFSET('Daten Elementary'!$A$1,MATCH(FB$5,'Daten Elementary'!$A:$A,0)-1,MATCH(AN90,'Daten Elementary'!$A$424:$ADO$424,0)-1))*1000</f>
        <v>0</v>
      </c>
      <c r="FC90" s="314">
        <f ca="1">IF(ISERROR(OFFSET('Daten Elementary'!$A$1,MATCH(FC$5,'Daten Elementary'!$A:$A,0)-1,MATCH(AO90,'Daten Elementary'!$A$424:$ADO$424,0)-1)),0,OFFSET('Daten Elementary'!$A$1,MATCH(FC$5,'Daten Elementary'!$A:$A,0)-1,MATCH(AO90,'Daten Elementary'!$A$424:$ADO$424,0)-1))*1000</f>
        <v>26.093369000000003</v>
      </c>
      <c r="FD90" s="314">
        <f ca="1">IF(ISERROR(OFFSET('Daten Elementary'!$A$1,MATCH(FD$5,'Daten Elementary'!$A:$A,0)-1,MATCH(AP90,'Daten Elementary'!$A$424:$ADO$424,0)-1)),0,OFFSET('Daten Elementary'!$A$1,MATCH(FD$5,'Daten Elementary'!$A:$A,0)-1,MATCH(AP90,'Daten Elementary'!$A$424:$ADO$424,0)-1))*1000</f>
        <v>0</v>
      </c>
      <c r="FE90" s="314">
        <f t="shared" ca="1" si="84"/>
        <v>148.92336900000001</v>
      </c>
      <c r="FF90" s="314">
        <f ca="1">IF(ISERROR(OFFSET('Daten Elementary'!$A$1,MATCH(FF$5,'Daten Elementary'!$A:$A,0)-1,MATCH(AQ90,'Daten Elementary'!$A$424:$ADO$424,0)-1)),0,OFFSET('Daten Elementary'!$A$1,MATCH(FF$5,'Daten Elementary'!$A:$A,0)-1,MATCH(AQ90,'Daten Elementary'!$A$424:$ADO$424,0)-1))*1000</f>
        <v>6.5948663999999999</v>
      </c>
      <c r="FG90" s="314">
        <f ca="1">IF(ISERROR(OFFSET('Daten Elementary'!$A$1,MATCH(FG$5,'Daten Elementary'!$A:$A,0)-1,MATCH(AR90,'Daten Elementary'!$A$424:$ADO$424,0)-1)),0,OFFSET('Daten Elementary'!$A$1,MATCH(FG$5,'Daten Elementary'!$A:$A,0)-1,MATCH(AR90,'Daten Elementary'!$A$424:$ADO$424,0)-1))*1000</f>
        <v>46.130008000000004</v>
      </c>
      <c r="FH90" s="314">
        <f ca="1">IF(ISERROR(OFFSET('Daten Elementary'!$A$1,MATCH(FH$5,'Daten Elementary'!$A:$A,0)-1,MATCH(AS90,'Daten Elementary'!$A$424:$ADO$424,0)-1)),0,OFFSET('Daten Elementary'!$A$1,MATCH(FH$5,'Daten Elementary'!$A:$A,0)-1,MATCH(AS90,'Daten Elementary'!$A$424:$ADO$424,0)-1))*1000</f>
        <v>12.307102</v>
      </c>
      <c r="FI90" s="315">
        <f t="shared" ca="1" si="85"/>
        <v>213.9553454</v>
      </c>
      <c r="FJ90" s="314">
        <f ca="1">IF(ISERROR(OFFSET('Daten Elementary'!$A$1,MATCH(FJ$5,'Daten Elementary'!$A:$A,0)-1,MATCH($AT90,'Daten Elementary'!$A$424:$ADO$424,0)-1)),0,OFFSET('Daten Elementary'!$A$1,MATCH(FJ$5,'Daten Elementary'!$A:$A,0)-1,MATCH($AT90,'Daten Elementary'!$A$424:$ADO$424,0)-1))*1000</f>
        <v>213.95534000000001</v>
      </c>
      <c r="FK90" s="305">
        <f t="shared" ca="1" si="86"/>
        <v>0.99999997476108871</v>
      </c>
      <c r="FL90" s="314">
        <f ca="1">IF(ISERROR(OFFSET('Daten Elementary'!$A$1,MATCH(FL$5,'Daten Elementary'!$A:$A,0)-1,MATCH(AM90,'Daten Elementary'!$A$424:$ADO$424,0)-1)),0,OFFSET('Daten Elementary'!$A$1,MATCH(FL$5,'Daten Elementary'!$A:$A,0)-1,MATCH(AM90,'Daten Elementary'!$A$424:$ADO$424,0)-1))</f>
        <v>0</v>
      </c>
      <c r="FM90" s="314">
        <f ca="1">IF(ISERROR(OFFSET('Daten Elementary'!$A$1,MATCH(FM$5,'Daten Elementary'!$A:$A,0)-1,MATCH(AN90,'Daten Elementary'!$A$424:$ADO$424,0)-1)),0,OFFSET('Daten Elementary'!$A$1,MATCH(FM$5,'Daten Elementary'!$A:$A,0)-1,MATCH(AN90,'Daten Elementary'!$A$424:$ADO$424,0)-1))</f>
        <v>0</v>
      </c>
      <c r="FN90" s="314">
        <f ca="1">IF(ISERROR(OFFSET('Daten Elementary'!$A$1,MATCH(FN$5,'Daten Elementary'!$A:$A,0)-1,MATCH(AO90,'Daten Elementary'!$A$424:$ADO$424,0)-1)),0,OFFSET('Daten Elementary'!$A$1,MATCH(FN$5,'Daten Elementary'!$A:$A,0)-1,MATCH(AO90,'Daten Elementary'!$A$424:$ADO$424,0)-1))</f>
        <v>0</v>
      </c>
      <c r="FO90" s="314">
        <f ca="1">IF(ISERROR(OFFSET('Daten Elementary'!$A$1,MATCH(FO$5,'Daten Elementary'!$A:$A,0)-1,MATCH(AP90,'Daten Elementary'!$A$424:$ADO$424,0)-1)),0,OFFSET('Daten Elementary'!$A$1,MATCH(FO$5,'Daten Elementary'!$A:$A,0)-1,MATCH(AP90,'Daten Elementary'!$A$424:$ADO$424,0)-1))</f>
        <v>0</v>
      </c>
      <c r="FP90" s="314">
        <f t="shared" ca="1" si="87"/>
        <v>0</v>
      </c>
      <c r="FQ90" s="314">
        <f ca="1">IF(ISERROR(OFFSET('Daten Elementary'!$A$1,MATCH(FQ$5,'Daten Elementary'!$A:$A,0)-1,MATCH(AQ90,'Daten Elementary'!$A$424:$ADO$424,0)-1)),0,OFFSET('Daten Elementary'!$A$1,MATCH(FQ$5,'Daten Elementary'!$A:$A,0)-1,MATCH(AQ90,'Daten Elementary'!$A$424:$ADO$424,0)-1))</f>
        <v>0</v>
      </c>
      <c r="FR90" s="314">
        <f ca="1">IF(ISERROR(OFFSET('Daten Elementary'!$A$1,MATCH(FR$5,'Daten Elementary'!$A:$A,0)-1,MATCH(AR90,'Daten Elementary'!$A$424:$ADO$424,0)-1)),0,OFFSET('Daten Elementary'!$A$1,MATCH(FR$5,'Daten Elementary'!$A:$A,0)-1,MATCH(AR90,'Daten Elementary'!$A$424:$ADO$424,0)-1))</f>
        <v>0</v>
      </c>
      <c r="FS90" s="314">
        <f ca="1">IF(ISERROR(OFFSET('Daten Elementary'!$A$1,MATCH(FS$5,'Daten Elementary'!$A:$A,0)-1,MATCH(AS90,'Daten Elementary'!$A$424:$ADO$424,0)-1)),0,OFFSET('Daten Elementary'!$A$1,MATCH(FS$5,'Daten Elementary'!$A:$A,0)-1,MATCH(AS90,'Daten Elementary'!$A$424:$ADO$424,0)-1))</f>
        <v>0</v>
      </c>
      <c r="FT90" s="315">
        <f t="shared" ca="1" si="88"/>
        <v>0</v>
      </c>
      <c r="FU90" s="314">
        <f ca="1">IF(ISERROR(OFFSET('Daten Elementary'!$A$1,MATCH(FU$5,'Daten Elementary'!$A:$A,0)-1,MATCH($AT90,'Daten Elementary'!$A$424:$ADO$424,0)-1)),0,OFFSET('Daten Elementary'!$A$1,MATCH(FU$5,'Daten Elementary'!$A:$A,0)-1,MATCH($AT90,'Daten Elementary'!$A$424:$ADO$424,0)-1))</f>
        <v>0</v>
      </c>
      <c r="FV90" s="305">
        <f t="shared" ca="1" si="89"/>
        <v>0</v>
      </c>
      <c r="FW90" s="324"/>
      <c r="FX90" s="231" t="str">
        <f t="shared" si="90"/>
        <v>Personenwagen, Hybrid (EURO 6)</v>
      </c>
      <c r="FY90" s="231" t="str">
        <f t="shared" si="55"/>
        <v>Personenwagen</v>
      </c>
      <c r="FZ90" s="231" t="str">
        <f t="shared" si="56"/>
        <v>, Hybrid</v>
      </c>
      <c r="GA90" s="231" t="str">
        <f t="shared" si="57"/>
        <v xml:space="preserve"> (EURO 6)</v>
      </c>
      <c r="GB90" s="231"/>
    </row>
    <row r="91" spans="1:184" ht="16.5" hidden="1" customHeight="1" outlineLevel="1">
      <c r="A91" s="295"/>
      <c r="B91" s="380"/>
      <c r="C91" s="359" t="s">
        <v>385</v>
      </c>
      <c r="D91" s="354" t="s">
        <v>679</v>
      </c>
      <c r="E91" s="363" t="s">
        <v>1041</v>
      </c>
      <c r="F91" s="102">
        <v>1.6</v>
      </c>
      <c r="G91" s="31">
        <v>5</v>
      </c>
      <c r="H91" s="87">
        <f t="shared" si="91"/>
        <v>0.32</v>
      </c>
      <c r="I91" s="99">
        <f>5.5*0.2</f>
        <v>1.1000000000000001</v>
      </c>
      <c r="J91" s="99">
        <f t="shared" ref="J91:J96" si="97">20*0.8</f>
        <v>16</v>
      </c>
      <c r="K91" s="100">
        <v>1500</v>
      </c>
      <c r="L91" s="100">
        <v>80</v>
      </c>
      <c r="M91" s="99">
        <v>0.5</v>
      </c>
      <c r="N91" s="38" t="s">
        <v>99</v>
      </c>
      <c r="O91" s="6">
        <f ca="1">(IF(ISERROR(INDEX(INDIRECT($D$268),MATCH($AM91,$AM$4:$AM$275,0),MATCH(O$304,INDIRECT($E$268),0))*$I91/$AD91),0,INDEX(INDIRECT($D$268),MATCH($AM91,$AM$4:$AM$275,0),MATCH(O$304,INDIRECT($E$268),0))*$I91/$AD91)+IF(ISERROR(INDEX(INDIRECT($D$268),MATCH($AN91,$AN$4:$AN$275,0),MATCH(O$305,INDIRECT($E$268),0))*$J91/$AE91),0,INDEX(INDIRECT($D$268),MATCH($AN91,$AN$4:$AN$275,0),MATCH(O$305,INDIRECT($E$268),0))*$J91/$AE91))*$AC91/$F91</f>
        <v>20.345573706663053</v>
      </c>
      <c r="P91" s="6">
        <f ca="1">(IF(ISERROR(INDEX(INDIRECT($D$268),MATCH($AO91,$AO$4:$AO$275,0),MATCH(P$304,INDIRECT($E$268),0))*$I91/$AD91),0,INDEX(INDIRECT($D$268),MATCH($AO91,$AO$4:$AO$275,0),MATCH(P$304,INDIRECT($E$268),0))*$I91/$AD91)+IF(ISERROR(INDEX(INDIRECT($D$268),MATCH($AP91,$AP$4:$AP$275,0),MATCH(P$305,INDIRECT($E$268),0))*$J91/$AE91),0,INDEX(INDIRECT($D$268),MATCH($AP91,$AP$4:$AP$275,0),MATCH(P$305,INDIRECT($E$268),0))*$J91/$AE91))*$AC91/$F91</f>
        <v>5.6788184802726613</v>
      </c>
      <c r="Q91" s="6">
        <f ca="1">INDEX(INDIRECT($D$268),MATCH($AQ91,$AQ$4:$AQ$284,0),MATCH(Q$4,INDIRECT($E$268),0))*$K91*$AC91/$F91/$AF91</f>
        <v>4.9183529709507043</v>
      </c>
      <c r="R91" s="6">
        <f ca="1">INDEX(INDIRECT($D$268),MATCH($AR91,$AR$4:$AR$284,0),MATCH(R$4,INDIRECT($E$268),0))*IF($K91=1,$K91/$AF91,($K91-$L91)/($AF91-$AG91))*$AC91/$F91+$L91*(1+$M91)*INDEX(INDIRECT($D$268),MATCH($AR$223,$AR$4:$AR$284,0),MATCH(R$4,INDIRECT($E$268),0))/$AH91/$F91</f>
        <v>42.199851358208953</v>
      </c>
      <c r="S91" s="6">
        <f ca="1">INDEX(INDIRECT($D$268),MATCH($AS91,$AS$4:$AS$284,0),MATCH(S$4,INDIRECT($E$268),0))*$K91*$AC91/$F91/$AF91</f>
        <v>9.1566846390845065</v>
      </c>
      <c r="T91" s="7">
        <f t="shared" ca="1" si="93"/>
        <v>82.299281155179884</v>
      </c>
      <c r="U91" s="6">
        <f>IF($B$268=6,(IF(OR(AJ91="Benzin",AJ91="Diesel"),$AK91*INDEX('DIN EN 16258'!$I:$I,MATCH('mobitool-Faktoren v2.0'!$AI91,'DIN EN 16258'!$A:$A,0))*$I91/$AD91+$AL91*INDEX('DIN EN 16258'!$I:$I,MATCH('mobitool-Faktoren v2.0'!$AJ91,'DIN EN 16258'!$A:$A,0))*$I91/$AD91,IF(ISERROR($AK91*INDEX('DIN EN 16258'!$I:$I,MATCH('mobitool-Faktoren v2.0'!$AI91,'DIN EN 16258'!$A:$A,0))*$I91/$AD91),0,$AK91*INDEX('DIN EN 16258'!$I:$I,MATCH('mobitool-Faktoren v2.0'!$AI91,'DIN EN 16258'!$A:$A,0))*$I91/$AD91)+IF(ISERROR($AL91*INDEX('DIN EN 16258'!$I:$I,MATCH('mobitool-Faktoren v2.0'!$AJ91,'DIN EN 16258'!$A:$A,0))*$J91/$AE91),0,$AL91*INDEX('DIN EN 16258'!$I:$I,MATCH('mobitool-Faktoren v2.0'!$AJ91,'DIN EN 16258'!$A:$A,0))*$J91/$AE91)))*1000,
IF($B$268=1,(IF(OR(AJ91="Benzin",AJ91="Diesel"),$AK91*INDEX('DIN EN 16258'!$D:$D,MATCH('mobitool-Faktoren v2.0'!$AI91,'DIN EN 16258'!$A:$A,0))*$I91/$AD91+$AL91*INDEX('DIN EN 16258'!$D:$D,MATCH('mobitool-Faktoren v2.0'!$AJ91,'DIN EN 16258'!$A:$A,0))*$I91/$AD91,IF(ISERROR($AK91*INDEX('DIN EN 16258'!$D:$D,MATCH('mobitool-Faktoren v2.0'!$AI91,'DIN EN 16258'!$A:$A,0))*$I91/$AD91),0,$AK91*INDEX('DIN EN 16258'!$D:$D,MATCH('mobitool-Faktoren v2.0'!$AI91,'DIN EN 16258'!$A:$A,0))*$I91/$AD91)+IF(ISERROR($AL91*INDEX('DIN EN 16258'!$D:$D,MATCH('mobitool-Faktoren v2.0'!$AJ91,'DIN EN 16258'!$A:$A,0))*$J91/$AE91),0,$AL91*INDEX('DIN EN 16258'!$D:$D,MATCH('mobitool-Faktoren v2.0'!$AJ91,'DIN EN 16258'!$A:$A,0))*$J91/$AE91))),0))*$AC91/$F91</f>
        <v>16.7578125</v>
      </c>
      <c r="V91" s="6">
        <f>IF($B$268=6,(IF(OR(AJ91="Benzin",AJ91="Diesel"),$AK91*INDEX('DIN EN 16258'!$L:$L,MATCH('mobitool-Faktoren v2.0'!$AI91,'DIN EN 16258'!$A:$A,0))*$I91/$AD91+$AL91*INDEX('DIN EN 16258'!$L:$L,MATCH('mobitool-Faktoren v2.0'!$AJ91,'DIN EN 16258'!$A:$A,0))*$I91/$AD91,IF(ISERROR($AK91*INDEX('DIN EN 16258'!$L:$L,MATCH('mobitool-Faktoren v2.0'!$AI91,'DIN EN 16258'!$A:$A,0))*$I91/$AD91),0,$AK91*INDEX('DIN EN 16258'!$L:$L,MATCH('mobitool-Faktoren v2.0'!$AI91,'DIN EN 16258'!$A:$A,0))*$I91/$AD91)+IF(ISERROR($AL91*INDEX('DIN EN 16258'!$L:$L,MATCH('mobitool-Faktoren v2.0'!$AJ91,'DIN EN 16258'!$A:$A,0))*$J91/$AE91),0,$AL91*INDEX('DIN EN 16258'!$L:$L,MATCH('mobitool-Faktoren v2.0'!$AJ91,'DIN EN 16258'!$A:$A,0))*$J91/$AE91)))*1000,
IF($B$268=1,(IF(OR(AJ91="Benzin",AJ91="Diesel"),$AK91*INDEX('DIN EN 16258'!$F:$F,MATCH('mobitool-Faktoren v2.0'!$AI91,'DIN EN 16258'!$A:$A,0))*$I91/$AD91+$AL91*INDEX('DIN EN 16258'!$F:$F,MATCH('mobitool-Faktoren v2.0'!$AJ91,'DIN EN 16258'!$A:$A,0))*$I91/$AD91,IF(ISERROR($AK91*INDEX('DIN EN 16258'!$F:$F,MATCH('mobitool-Faktoren v2.0'!$AI91,'DIN EN 16258'!$A:$A,0))*$I91/$AD91),0,$AK91*INDEX('DIN EN 16258'!$F:$F,MATCH('mobitool-Faktoren v2.0'!$AI91,'DIN EN 16258'!$A:$A,0))*$I91/$AD91)+IF(ISERROR($AL91*INDEX('DIN EN 16258'!$F:$F,MATCH('mobitool-Faktoren v2.0'!$AJ91,'DIN EN 16258'!$A:$A,0))*$J91/$AE91),0,$AL91*INDEX('DIN EN 16258'!$F:$F,MATCH('mobitool-Faktoren v2.0'!$AJ91,'DIN EN 16258'!$A:$A,0))*$J91/$AE91))),0))*$AC91/$F91</f>
        <v>20.507845859999996</v>
      </c>
      <c r="W91" s="6" t="s">
        <v>672</v>
      </c>
      <c r="X91" s="39" t="s">
        <v>162</v>
      </c>
      <c r="Y91" s="336">
        <v>0.1</v>
      </c>
      <c r="Z91" s="336">
        <v>10</v>
      </c>
      <c r="AA91" s="337">
        <v>500</v>
      </c>
      <c r="AB91" s="299">
        <v>3500</v>
      </c>
      <c r="AC91" s="300">
        <v>1</v>
      </c>
      <c r="AD91" s="298">
        <f>0.008307/0.75*100</f>
        <v>1.1076000000000001</v>
      </c>
      <c r="AE91" s="298">
        <v>16</v>
      </c>
      <c r="AF91" s="299">
        <v>1420</v>
      </c>
      <c r="AG91" s="299">
        <v>80</v>
      </c>
      <c r="AH91" s="299">
        <v>150000</v>
      </c>
      <c r="AI91" s="301" t="s">
        <v>34</v>
      </c>
      <c r="AJ91" s="301" t="s">
        <v>626</v>
      </c>
      <c r="AK91" s="329">
        <v>8.3070000000000001E-3</v>
      </c>
      <c r="AL91" s="329">
        <v>0.16000000000000003</v>
      </c>
      <c r="AM91" s="331" t="s">
        <v>2463</v>
      </c>
      <c r="AN91" s="202" t="s">
        <v>2464</v>
      </c>
      <c r="AO91" s="331" t="s">
        <v>2377</v>
      </c>
      <c r="AP91" s="202" t="s">
        <v>2378</v>
      </c>
      <c r="AQ91" s="202" t="s">
        <v>895</v>
      </c>
      <c r="AR91" s="202" t="s">
        <v>922</v>
      </c>
      <c r="AS91" s="202" t="s">
        <v>930</v>
      </c>
      <c r="AT91" s="331" t="s">
        <v>929</v>
      </c>
      <c r="AU91" s="303">
        <f ca="1">IF(ISERROR(OFFSET('Daten KEA'!$A$1,MATCH(AU$5,'Daten KEA'!$A:$A,0)-1,MATCH(AM91,'Daten KEA'!$A$424:$ADO$424,0)-1)),0,OFFSET('Daten KEA'!$A$1,MATCH(AU$5,'Daten KEA'!$A:$A,0)-1,MATCH(AM91,'Daten KEA'!$A$424:$ADO$424,0)-1))+IF(ISERROR(AK91*INDEX('Energiefaktoren Ecoinvent'!$D:$D,MATCH('mobitool-Faktoren v2.0'!AI91,'Energiefaktoren Ecoinvent'!$A:$A,0))),0,AK91*INDEX('Energiefaktoren Ecoinvent'!$D:$D,MATCH('mobitool-Faktoren v2.0'!AI91,'Energiefaktoren Ecoinvent'!$A:$A,0)))+IF(OR(AJ91="Benzin",AJ91="Diesel"),IF(ISERROR(OFFSET('Daten KEA'!$A$1,MATCH(AV$5,'Daten KEA'!$A:$A,0)-1,MATCH(AN91,'Daten KEA'!$A$424:$ADO$424,0)-1)),0,OFFSET('Daten KEA'!$A$1,MATCH(AV$5,'Daten KEA'!$A:$A,0)-1,MATCH(AN91,'Daten KEA'!$A$424:$ADO$424,0)-1))+IF(ISERROR(AL91*INDEX('Energiefaktoren Ecoinvent'!$D:$D,MATCH('mobitool-Faktoren v2.0'!AJ91,'Energiefaktoren Ecoinvent'!$A:$A,0))),0,AL91*INDEX('Energiefaktoren Ecoinvent'!$D:$D,MATCH('mobitool-Faktoren v2.0'!AJ91,'Energiefaktoren Ecoinvent'!$A:$A,0))),0)</f>
        <v>0.35304750000000001</v>
      </c>
      <c r="AV91" s="303">
        <f ca="1">IF(OR(AJ91="Benzin",AJ91="Diesel"),0,IF(ISERROR(OFFSET('Daten KEA'!$A$1,MATCH(AV$5,'Daten KEA'!$A:$A,0)-1,MATCH(AN91,'Daten KEA'!$A$424:$ADO$424,0)-1)),0,OFFSET('Daten KEA'!$A$1,MATCH(AV$5,'Daten KEA'!$A:$A,0)-1,MATCH(AN91,'Daten KEA'!$A$424:$ADO$424,0)-1))+IF(ISERROR(AL91*INDEX('Energiefaktoren Ecoinvent'!$D:$D,MATCH('mobitool-Faktoren v2.0'!AJ91,'Energiefaktoren Ecoinvent'!$A:$A,0))),0,AL91*INDEX('Energiefaktoren Ecoinvent'!$D:$D,MATCH('mobitool-Faktoren v2.0'!AJ91,'Energiefaktoren Ecoinvent'!$A:$A,0))))</f>
        <v>0.57600000000000018</v>
      </c>
      <c r="AW91" s="303">
        <f ca="1">IF(ISERROR(OFFSET('Daten KEA'!$A$1,MATCH(AW$5,'Daten KEA'!$A:$A,0)-1,MATCH(AO91,'Daten KEA'!$A$424:$ADO$424,0)-1)),0,OFFSET('Daten KEA'!$A$1,MATCH(AW$5,'Daten KEA'!$A:$A,0)-1,MATCH(AO91,'Daten KEA'!$A$424:$ADO$424,0)-1))-IF(ISERROR(AK91*INDEX('Energiefaktoren Ecoinvent'!$D:$D,MATCH('mobitool-Faktoren v2.0'!AI91,'Energiefaktoren Ecoinvent'!$A:$A,0))),0,AK91*INDEX('Energiefaktoren Ecoinvent'!$D:$D,MATCH('mobitool-Faktoren v2.0'!AI91,'Energiefaktoren Ecoinvent'!$A:$A,0)))+IF(OR(AJ91="Benzin",AJ91="Diesel"),IF(ISERROR(OFFSET('Daten KEA'!$A$1,MATCH(AX$5,'Daten KEA'!$A:$A,0)-1,MATCH(AP91,'Daten KEA'!$A$424:$ADO$424,0)-1)),0,OFFSET('Daten KEA'!$A$1,MATCH(AX$5,'Daten KEA'!$A:$A,0)-1,MATCH(AP91,'Daten KEA'!$A$424:$ADO$424,0)-1))-IF(ISERROR(AL91*INDEX('Energiefaktoren Ecoinvent'!$D:$D,MATCH('mobitool-Faktoren v2.0'!AJ91,'Energiefaktoren Ecoinvent'!$A:$A,0))),0,AL91*INDEX('Energiefaktoren Ecoinvent'!$D:$D,MATCH('mobitool-Faktoren v2.0'!AJ91,'Energiefaktoren Ecoinvent'!$A:$A,0))),0)</f>
        <v>0.12442026</v>
      </c>
      <c r="AX91" s="303">
        <f ca="1">IF(OR(AJ91="Benzin",AJ91="Diesel"),0,IF(ISERROR(OFFSET('Daten KEA'!$A$1,MATCH(AX$5,'Daten KEA'!$A:$A,0)-1,MATCH(AP91,'Daten KEA'!$A$424:$ADO$424,0)-1)),0,OFFSET('Daten KEA'!$A$1,MATCH(AX$5,'Daten KEA'!$A:$A,0)-1,MATCH(AP91,'Daten KEA'!$A$424:$ADO$424,0)-1))-IF(ISERROR(AL91*INDEX('Energiefaktoren Ecoinvent'!$D:$D,MATCH('mobitool-Faktoren v2.0'!AJ91,'Energiefaktoren Ecoinvent'!$A:$A,0))),0,AL91*INDEX('Energiefaktoren Ecoinvent'!$D:$D,MATCH('mobitool-Faktoren v2.0'!AJ91,'Energiefaktoren Ecoinvent'!$A:$A,0))))</f>
        <v>0.12042366999999987</v>
      </c>
      <c r="AY91" s="303">
        <f t="shared" ca="1" si="58"/>
        <v>1.1738914300000001</v>
      </c>
      <c r="AZ91" s="347">
        <f ca="1">IF(ISERROR(OFFSET('Daten KEA'!$A$1,MATCH(AZ$5,'Daten KEA'!$A:$A,0)-1,MATCH(AQ91,'Daten KEA'!$A$424:$ADO$424,0)-1)),0,OFFSET('Daten KEA'!$A$1,MATCH(AZ$5,'Daten KEA'!$A:$A,0)-1,MATCH(AQ91,'Daten KEA'!$A$424:$ADO$424,0)-1))</f>
        <v>0.21453198000000001</v>
      </c>
      <c r="BA91" s="347">
        <f ca="1">IF(ISERROR(OFFSET('Daten KEA'!$A$1,MATCH(BA$5,'Daten KEA'!$A:$A,0)-1,MATCH(AR91,'Daten KEA'!$A$424:$ADO$424,0)-1)),0,OFFSET('Daten KEA'!$A$1,MATCH(BA$5,'Daten KEA'!$A:$A,0)-1,MATCH(AR91,'Daten KEA'!$A$424:$ADO$424,0)-1))</f>
        <v>0.84847834</v>
      </c>
      <c r="BB91" s="347">
        <f ca="1">IF(ISERROR(OFFSET('Daten KEA'!$A$1,MATCH(BB$5,'Daten KEA'!$A:$A,0)-1,MATCH(AS91,'Daten KEA'!$A$424:$ADO$424,0)-1)),0,OFFSET('Daten KEA'!$A$1,MATCH(BB$5,'Daten KEA'!$A:$A,0)-1,MATCH(AS91,'Daten KEA'!$A$424:$ADO$424,0)-1))</f>
        <v>0.82906073000000002</v>
      </c>
      <c r="BC91" s="348">
        <f t="shared" ca="1" si="94"/>
        <v>3.0659624800000005</v>
      </c>
      <c r="BD91" s="347">
        <f ca="1">IF(ISERROR(OFFSET('Daten KEA'!$A$1,MATCH(BD$5,'Daten KEA'!$A:$A,0)-1,MATCH(AT91,'Daten KEA'!$A$424:$ADO$424,0)-1)),0,OFFSET('Daten KEA'!$A$1,MATCH(BD$5,'Daten KEA'!$A:$A,0)-1,MATCH(AT91,'Daten KEA'!$A$424:$ADO$424,0)-1))</f>
        <v>3.0659624999999999</v>
      </c>
      <c r="BE91" s="305">
        <f t="shared" ca="1" si="59"/>
        <v>1.0000000065232368</v>
      </c>
      <c r="BF91" s="306">
        <f ca="1">IF(ISERROR(OFFSET('Daten KEA'!$A$1,MATCH(BF$5,'Daten KEA'!$A:$A,0)-1,MATCH(AM91,'Daten KEA'!$A$424:$ADO$424,0)-1)),0,OFFSET('Daten KEA'!$A$1,MATCH(BF$5,'Daten KEA'!$A:$A,0)-1,MATCH(AM91,'Daten KEA'!$A$424:$ADO$424,0)-1))+IF(ISERROR($AK91*INDEX('Energiefaktoren Ecoinvent'!$H:$H,MATCH('mobitool-Faktoren v2.0'!$AI91,'Energiefaktoren Ecoinvent'!$A:$A,0))),0,$AK91*INDEX('Energiefaktoren Ecoinvent'!$H:$H,MATCH('mobitool-Faktoren v2.0'!$AI91,'Energiefaktoren Ecoinvent'!$A:$A,0)))+IF(OR(AJ91="Benzin",AJ91="Diesel"),IF(ISERROR(OFFSET('Daten KEA'!$A$1,MATCH(BG$5,'Daten KEA'!$A:$A,0)-1,MATCH(AN91,'Daten KEA'!$A$424:$ADO$424,0)-1)),0,OFFSET('Daten KEA'!$A$1,MATCH(BG$5,'Daten KEA'!$A:$A,0)-1,MATCH(AN91,'Daten KEA'!$A$424:$ADO$424,0)-1))+IF(ISERROR($AL91*INDEX('Energiefaktoren Ecoinvent'!$H:$H,MATCH('mobitool-Faktoren v2.0'!$AJ91,'Energiefaktoren Ecoinvent'!$A:$A,0))),0,$AL91*INDEX('Energiefaktoren Ecoinvent'!$H:$H,MATCH('mobitool-Faktoren v2.0'!$AJ91,'Energiefaktoren Ecoinvent'!$A:$A,0))),0)</f>
        <v>0.35304750000000001</v>
      </c>
      <c r="BG91" s="306">
        <f ca="1">IF(OR(AJ91="Benzin",AJ91="Diesel"),0,IF(ISERROR(OFFSET('Daten KEA'!$A$1,MATCH(BG$5,'Daten KEA'!$A:$A,0)-1,MATCH(AN91,'Daten KEA'!$A$424:$ADO$424,0)-1)),0,OFFSET('Daten KEA'!$A$1,MATCH(BG$5,'Daten KEA'!$A:$A,0)-1,MATCH(AN91,'Daten KEA'!$A$424:$ADO$424,0)-1))+IF(ISERROR($AL91*INDEX('Energiefaktoren Ecoinvent'!$H:$H,MATCH('mobitool-Faktoren v2.0'!$AJ91,'Energiefaktoren Ecoinvent'!$A:$A,0))),0,$AL91*INDEX('Energiefaktoren Ecoinvent'!$H:$H,MATCH('mobitool-Faktoren v2.0'!$AJ91,'Energiefaktoren Ecoinvent'!$A:$A,0))))</f>
        <v>0</v>
      </c>
      <c r="BH91" s="306">
        <f ca="1">IF(ISERROR(OFFSET('Daten KEA'!$A$1,MATCH(BH$5,'Daten KEA'!$A:$A,0)-1,MATCH(AO91,'Daten KEA'!$A$424:$ADO$424,0)-1)),0,OFFSET('Daten KEA'!$A$1,MATCH(BH$5,'Daten KEA'!$A:$A,0)-1,MATCH(AO91,'Daten KEA'!$A$424:$ADO$424,0)-1))-IF(ISERROR($AK91*INDEX('Energiefaktoren Ecoinvent'!$H:$H,MATCH('mobitool-Faktoren v2.0'!$AI91,'Energiefaktoren Ecoinvent'!$A:$A,0))),0,$AK91*INDEX('Energiefaktoren Ecoinvent'!$H:$H,MATCH('mobitool-Faktoren v2.0'!$AI91,'Energiefaktoren Ecoinvent'!$A:$A,0)))+IF(OR(AJ91="Benzin",AJ91="Diesel"),IF(ISERROR(OFFSET('Daten KEA'!$A$1,MATCH(BI$5,'Daten KEA'!$A:$A,0)-1,MATCH(AP91,'Daten KEA'!$A$424:$ADO$424,0)-1)),0,OFFSET('Daten KEA'!$A$1,MATCH(BI$5,'Daten KEA'!$A:$A,0)-1,MATCH(AP91,'Daten KEA'!$A$424:$ADO$424,0)-1))-IF(ISERROR($AL91*INDEX('Energiefaktoren Ecoinvent'!$H:$H,MATCH('mobitool-Faktoren v2.0'!$AJ91,'Energiefaktoren Ecoinvent'!$A:$A,0))),0,$AL91*INDEX('Energiefaktoren Ecoinvent'!$H:$H,MATCH('mobitool-Faktoren v2.0'!$AJ91,'Energiefaktoren Ecoinvent'!$A:$A,0))),0)</f>
        <v>0.12286165503913998</v>
      </c>
      <c r="BI91" s="306">
        <f ca="1">IF(OR(AJ91="Benzin",AJ91="Diesel"),0,IF(ISERROR(OFFSET('Daten KEA'!$A$1,MATCH(BI$5,'Daten KEA'!$A:$A,0)-1,MATCH(AP91,'Daten KEA'!$A$424:$ADO$424,0)-1)),0,OFFSET('Daten KEA'!$A$1,MATCH(BI$5,'Daten KEA'!$A:$A,0)-1,MATCH(AP91,'Daten KEA'!$A$424:$ADO$424,0)-1))-IF(ISERROR($AL91*INDEX('Energiefaktoren Ecoinvent'!$H:$H,MATCH('mobitool-Faktoren v2.0'!$AJ91,'Energiefaktoren Ecoinvent'!$A:$A,0))),0,$AL91*INDEX('Energiefaktoren Ecoinvent'!$H:$H,MATCH('mobitool-Faktoren v2.0'!$AJ91,'Energiefaktoren Ecoinvent'!$A:$A,0))))</f>
        <v>2.0172062563693999E-2</v>
      </c>
      <c r="BJ91" s="306">
        <f t="shared" ca="1" si="92"/>
        <v>0.49608121760283397</v>
      </c>
      <c r="BK91" s="349">
        <f ca="1">IF(ISERROR(OFFSET('Daten KEA'!$A$1,MATCH(BK$5,'Daten KEA'!$A:$A,0)-1,MATCH(AQ91,'Daten KEA'!$A$424:$ADO$424,0)-1)),0,OFFSET('Daten KEA'!$A$1,MATCH(BK$5,'Daten KEA'!$A:$A,0)-1,MATCH(AQ91,'Daten KEA'!$A$424:$ADO$424,0)-1))</f>
        <v>0.20490561593225501</v>
      </c>
      <c r="BL91" s="349">
        <f ca="1">IF(ISERROR(OFFSET('Daten KEA'!$A$1,MATCH(BL$5,'Daten KEA'!$A:$A,0)-1,MATCH(AR91,'Daten KEA'!$A$424:$ADO$424,0)-1)),0,OFFSET('Daten KEA'!$A$1,MATCH(BL$5,'Daten KEA'!$A:$A,0)-1,MATCH(AR91,'Daten KEA'!$A$424:$ADO$424,0)-1))</f>
        <v>0.78080136397911004</v>
      </c>
      <c r="BM91" s="349">
        <f ca="1">IF(ISERROR(OFFSET('Daten KEA'!$A$1,MATCH(BM$5,'Daten KEA'!$A:$A,0)-1,MATCH(AS91,'Daten KEA'!$A$424:$ADO$424,0)-1)),0,OFFSET('Daten KEA'!$A$1,MATCH(BM$5,'Daten KEA'!$A:$A,0)-1,MATCH(AS91,'Daten KEA'!$A$424:$ADO$424,0)-1))</f>
        <v>0.7287527424722301</v>
      </c>
      <c r="BN91" s="350">
        <f t="shared" ca="1" si="95"/>
        <v>2.2105409399864291</v>
      </c>
      <c r="BO91" s="349">
        <f ca="1">IF(ISERROR(OFFSET('Daten KEA'!$A$1,MATCH(BO$5,'Daten KEA'!$A:$A,0)-1,MATCH(AT91,'Daten KEA'!$A$424:$ADO$424,0)-1)),0,OFFSET('Daten KEA'!$A$1,MATCH(BO$5,'Daten KEA'!$A:$A,0)-1,MATCH(AT91,'Daten KEA'!$A$424:$ADO$424,0)-1))</f>
        <v>2.2105409559863998</v>
      </c>
      <c r="BP91" s="305">
        <f t="shared" ca="1" si="60"/>
        <v>1.0000000072380342</v>
      </c>
      <c r="BQ91" s="351">
        <f ca="1">IF(ISERROR(OFFSET('Daten GWP'!$A$1,MATCH(BQ$5,'Daten GWP'!$A:$A,0)-1,MATCH(AM91,'Daten GWP'!$A$424:$ADO$424,0)-1)),0,OFFSET('Daten GWP'!$A$1,MATCH(BQ$5,'Daten GWP'!$A:$A,0)-1,MATCH(AM91,'Daten GWP'!$A$424:$ADO$424,0)-1))*1000</f>
        <v>32.777829000000004</v>
      </c>
      <c r="BR91" s="351">
        <f ca="1">IF(ISERROR(OFFSET('Daten GWP'!$A$1,MATCH(BR$5,'Daten GWP'!$A:$A,0)-1,MATCH(AN91,'Daten GWP'!$A$424:$ADO$424,0)-1)),0,OFFSET('Daten GWP'!$A$1,MATCH(BR$5,'Daten GWP'!$A:$A,0)-1,MATCH(AN91,'Daten GWP'!$A$424:$ADO$424,0)-1))*1000</f>
        <v>0</v>
      </c>
      <c r="BS91" s="351">
        <f ca="1">IF(ISERROR(OFFSET('Daten GWP'!$A$1,MATCH(BS$5,'Daten GWP'!$A:$A,0)-1,MATCH(AO91,'Daten GWP'!$A$424:$ADO$424,0)-1)),0,OFFSET('Daten GWP'!$A$1,MATCH(BS$5,'Daten GWP'!$A:$A,0)-1,MATCH(AO91,'Daten GWP'!$A$424:$ADO$424,0)-1))*1000</f>
        <v>6.7070764</v>
      </c>
      <c r="BT91" s="351">
        <f ca="1">IF(ISERROR(OFFSET('Daten GWP'!$A$1,MATCH(BT$5,'Daten GWP'!$A:$A,0)-1,MATCH(AP91,'Daten GWP'!$A$424:$ADO$424,0)-1)),0,OFFSET('Daten GWP'!$A$1,MATCH(BT$5,'Daten GWP'!$A:$A,0)-1,MATCH(AP91,'Daten GWP'!$A$424:$ADO$424,0)-1))*1000</f>
        <v>2.425055</v>
      </c>
      <c r="BU91" s="308">
        <f t="shared" ca="1" si="61"/>
        <v>41.909960400000003</v>
      </c>
      <c r="BV91" s="351">
        <f ca="1">IF(ISERROR(OFFSET('Daten GWP'!$A$1,MATCH(BV$5,'Daten GWP'!$A:$A,0)-1,MATCH(AQ91,'Daten GWP'!$A$424:$ADO$424,0)-1)),0,OFFSET('Daten GWP'!$A$1,MATCH(BV$5,'Daten GWP'!$A:$A,0)-1,MATCH(AQ91,'Daten GWP'!$A$424:$ADO$424,0)-1))*1000</f>
        <v>7.4496653000000004</v>
      </c>
      <c r="BW91" s="351">
        <f ca="1">IF(ISERROR(OFFSET('Daten GWP'!$A$1,MATCH(BW$5,'Daten GWP'!$A:$A,0)-1,MATCH(AR91,'Daten GWP'!$A$424:$ADO$424,0)-1)),0,OFFSET('Daten GWP'!$A$1,MATCH(BW$5,'Daten GWP'!$A:$A,0)-1,MATCH(AR91,'Daten GWP'!$A$424:$ADO$424,0)-1))*1000</f>
        <v>51.607376000000002</v>
      </c>
      <c r="BX91" s="351">
        <f ca="1">IF(ISERROR(OFFSET('Daten GWP'!$A$1,MATCH(BX$5,'Daten GWP'!$A:$A,0)-1,MATCH(AS91,'Daten GWP'!$A$424:$ADO$424,0)-1)),0,OFFSET('Daten GWP'!$A$1,MATCH(BX$5,'Daten GWP'!$A:$A,0)-1,MATCH(AS91,'Daten GWP'!$A$424:$ADO$424,0)-1))*1000</f>
        <v>13.869325</v>
      </c>
      <c r="BY91" s="352">
        <f t="shared" ca="1" si="96"/>
        <v>114.8363267</v>
      </c>
      <c r="BZ91" s="351">
        <f ca="1">IF(ISERROR(OFFSET('Daten GWP'!$A$1,MATCH(BZ$5,'Daten GWP'!$A:$A,0)-1,MATCH(AT91,'Daten GWP'!$A$424:$ADO$424,0)-1)),0,OFFSET('Daten GWP'!$A$1,MATCH(BZ$5,'Daten GWP'!$A:$A,0)-1,MATCH(AT91,'Daten GWP'!$A$424:$ADO$424,0)-1))*1000</f>
        <v>114.83633</v>
      </c>
      <c r="CA91" s="305">
        <f t="shared" ca="1" si="62"/>
        <v>1.0000000287365514</v>
      </c>
      <c r="CB91" s="310">
        <f ca="1">IF(ISERROR(OFFSET('Daten Elementary'!$A$1,MATCH(CB$5,'Daten Elementary'!$A:$A,0)-1,MATCH(AM91,'Daten Elementary'!$A$424:$ADO$424,0)-1)),0,OFFSET('Daten Elementary'!$A$1,MATCH(CB$5,'Daten Elementary'!$A:$A,0)-1,MATCH(AM91,'Daten Elementary'!$A$424:$ADO$424,0)-1))*1000000</f>
        <v>3.3143400000000001</v>
      </c>
      <c r="CC91" s="310">
        <f ca="1">IF(ISERROR(OFFSET('Daten Elementary'!$A$1,MATCH(CC$5,'Daten Elementary'!$A:$A,0)-1,MATCH(AN91,'Daten Elementary'!$A$424:$ADO$424,0)-1)),0,OFFSET('Daten Elementary'!$A$1,MATCH(CC$5,'Daten Elementary'!$A:$A,0)-1,MATCH(AN91,'Daten Elementary'!$A$424:$ADO$424,0)-1))*1000000</f>
        <v>12.01848</v>
      </c>
      <c r="CD91" s="310">
        <f ca="1">IF(ISERROR(OFFSET('Daten Elementary'!$A$1,MATCH(CD$5,'Daten Elementary'!$A:$A,0)-1,MATCH(AO91,'Daten Elementary'!$A$424:$ADO$424,0)-1)),0,OFFSET('Daten Elementary'!$A$1,MATCH(CD$5,'Daten Elementary'!$A:$A,0)-1,MATCH(AO91,'Daten Elementary'!$A$424:$ADO$424,0)-1))*1000000</f>
        <v>2.2609675</v>
      </c>
      <c r="CE91" s="310">
        <f ca="1">IF(ISERROR(OFFSET('Daten Elementary'!$A$1,MATCH(CE$5,'Daten Elementary'!$A:$A,0)-1,MATCH(AP91,'Daten Elementary'!$A$424:$ADO$424,0)-1)),0,OFFSET('Daten Elementary'!$A$1,MATCH(CE$5,'Daten Elementary'!$A:$A,0)-1,MATCH(AP91,'Daten Elementary'!$A$424:$ADO$424,0)-1))*1000000</f>
        <v>3.0259581</v>
      </c>
      <c r="CF91" s="310">
        <f t="shared" ca="1" si="63"/>
        <v>20.619745600000002</v>
      </c>
      <c r="CG91" s="310">
        <f ca="1">IF(ISERROR(OFFSET('Daten Elementary'!$A$1,MATCH(CG$5,'Daten Elementary'!$A:$A,0)-1,MATCH(AQ91,'Daten Elementary'!$A$424:$ADO$424,0)-1)),0,OFFSET('Daten Elementary'!$A$1,MATCH(CG$5,'Daten Elementary'!$A:$A,0)-1,MATCH(AQ91,'Daten Elementary'!$A$424:$ADO$424,0)-1))*1000000</f>
        <v>2.8177561999999998</v>
      </c>
      <c r="CH91" s="310">
        <f ca="1">IF(ISERROR(OFFSET('Daten Elementary'!$A$1,MATCH(CH$5,'Daten Elementary'!$A:$A,0)-1,MATCH(AR91,'Daten Elementary'!$A$424:$ADO$424,0)-1)),0,OFFSET('Daten Elementary'!$A$1,MATCH(CH$5,'Daten Elementary'!$A:$A,0)-1,MATCH(AR91,'Daten Elementary'!$A$424:$ADO$424,0)-1))*1000000</f>
        <v>50.950947999999997</v>
      </c>
      <c r="CI91" s="310">
        <f ca="1">IF(ISERROR(OFFSET('Daten Elementary'!$A$1,MATCH(CI$5,'Daten Elementary'!$A:$A,0)-1,MATCH(AS91,'Daten Elementary'!$A$424:$ADO$424,0)-1)),0,OFFSET('Daten Elementary'!$A$1,MATCH(CI$5,'Daten Elementary'!$A:$A,0)-1,MATCH(AS91,'Daten Elementary'!$A$424:$ADO$424,0)-1))*1000000</f>
        <v>11.794364999999999</v>
      </c>
      <c r="CJ91" s="311">
        <f t="shared" ca="1" si="64"/>
        <v>86.182814799999989</v>
      </c>
      <c r="CK91" s="310">
        <f ca="1">IF(ISERROR(OFFSET('Daten Elementary'!$A$1,MATCH(CK$5,'Daten Elementary'!$A:$A,0)-1,MATCH($AT91,'Daten Elementary'!$A$424:$ADO$424,0)-1)),0,OFFSET('Daten Elementary'!$A$1,MATCH(CK$5,'Daten Elementary'!$A:$A,0)-1,MATCH($AT91,'Daten Elementary'!$A$424:$ADO$424,0)-1))*1000000</f>
        <v>86.181266000000008</v>
      </c>
      <c r="CL91" s="305">
        <f t="shared" ca="1" si="65"/>
        <v>0.99998202889980359</v>
      </c>
      <c r="CM91" s="312">
        <f ca="1">IF(ISERROR(OFFSET('Daten Elementary'!$A$1,MATCH(CM$5,'Daten Elementary'!$A:$A,0)-1,MATCH(AM91,'Daten Elementary'!$A$424:$ADO$424,0)-1)),0,OFFSET('Daten Elementary'!$A$1,MATCH(CM$5,'Daten Elementary'!$A:$A,0)-1,MATCH(AM91,'Daten Elementary'!$A$424:$ADO$424,0)-1))*1000000</f>
        <v>2.12134</v>
      </c>
      <c r="CN91" s="312">
        <f ca="1">IF(ISERROR(OFFSET('Daten Elementary'!$A$1,MATCH(CN$5,'Daten Elementary'!$A:$A,0)-1,MATCH(AN91,'Daten Elementary'!$A$424:$ADO$424,0)-1)),0,OFFSET('Daten Elementary'!$A$1,MATCH(CN$5,'Daten Elementary'!$A:$A,0)-1,MATCH(AN91,'Daten Elementary'!$A$424:$ADO$424,0)-1))*1000000</f>
        <v>7.2418800000000001</v>
      </c>
      <c r="CO91" s="312">
        <f ca="1">IF(ISERROR(OFFSET('Daten Elementary'!$A$1,MATCH(CO$5,'Daten Elementary'!$A:$A,0)-1,MATCH(AO91,'Daten Elementary'!$A$424:$ADO$424,0)-1)),0,OFFSET('Daten Elementary'!$A$1,MATCH(CO$5,'Daten Elementary'!$A:$A,0)-1,MATCH(AO91,'Daten Elementary'!$A$424:$ADO$424,0)-1))*1000000</f>
        <v>1.7940046999999999</v>
      </c>
      <c r="CP91" s="312">
        <f ca="1">IF(ISERROR(OFFSET('Daten Elementary'!$A$1,MATCH(CP$5,'Daten Elementary'!$A:$A,0)-1,MATCH(AP91,'Daten Elementary'!$A$424:$ADO$424,0)-1)),0,OFFSET('Daten Elementary'!$A$1,MATCH(CP$5,'Daten Elementary'!$A:$A,0)-1,MATCH(AP91,'Daten Elementary'!$A$424:$ADO$424,0)-1))*1000000</f>
        <v>1.4617754000000001</v>
      </c>
      <c r="CQ91" s="312">
        <f t="shared" ca="1" si="66"/>
        <v>12.619000100000001</v>
      </c>
      <c r="CR91" s="312">
        <f ca="1">IF(ISERROR(OFFSET('Daten Elementary'!$A$1,MATCH(CR$5,'Daten Elementary'!$A:$A,0)-1,MATCH(AQ91,'Daten Elementary'!$A$424:$ADO$424,0)-1)),0,OFFSET('Daten Elementary'!$A$1,MATCH(CR$5,'Daten Elementary'!$A:$A,0)-1,MATCH(AQ91,'Daten Elementary'!$A$424:$ADO$424,0)-1))*1000000</f>
        <v>1.8879055999999999</v>
      </c>
      <c r="CS91" s="312">
        <f ca="1">IF(ISERROR(OFFSET('Daten Elementary'!$A$1,MATCH(CS$5,'Daten Elementary'!$A:$A,0)-1,MATCH(AR91,'Daten Elementary'!$A$424:$ADO$424,0)-1)),0,OFFSET('Daten Elementary'!$A$1,MATCH(CS$5,'Daten Elementary'!$A:$A,0)-1,MATCH(AR91,'Daten Elementary'!$A$424:$ADO$424,0)-1))*1000000</f>
        <v>19.524953</v>
      </c>
      <c r="CT91" s="312">
        <f ca="1">IF(ISERROR(OFFSET('Daten Elementary'!$A$1,MATCH(CT$5,'Daten Elementary'!$A:$A,0)-1,MATCH(AS91,'Daten Elementary'!$A$424:$ADO$424,0)-1)),0,OFFSET('Daten Elementary'!$A$1,MATCH(CT$5,'Daten Elementary'!$A:$A,0)-1,MATCH(AS91,'Daten Elementary'!$A$424:$ADO$424,0)-1))*1000000</f>
        <v>6.6632528000000004</v>
      </c>
      <c r="CU91" s="313">
        <f t="shared" ca="1" si="67"/>
        <v>40.695111500000003</v>
      </c>
      <c r="CV91" s="312">
        <f ca="1">IF(ISERROR(OFFSET('Daten Elementary'!$A$1,MATCH(CV$5,'Daten Elementary'!$A:$A,0)-1,MATCH($AT91,'Daten Elementary'!$A$424:$ADO$424,0)-1)),0,OFFSET('Daten Elementary'!$A$1,MATCH(CV$5,'Daten Elementary'!$A:$A,0)-1,MATCH($AT91,'Daten Elementary'!$A$424:$ADO$424,0)-1))*1000000</f>
        <v>40.693852</v>
      </c>
      <c r="CW91" s="305">
        <f t="shared" ca="1" si="68"/>
        <v>0.99996905033667238</v>
      </c>
      <c r="CX91" s="314">
        <f ca="1">IF(ISERROR(OFFSET('Daten Elementary'!$A$1,MATCH(CX$5,'Daten Elementary'!$A:$A,0)-1,MATCH(AM91,'Daten Elementary'!$A$424:$ADO$424,0)-1)),0,OFFSET('Daten Elementary'!$A$1,MATCH(CX$5,'Daten Elementary'!$A:$A,0)-1,MATCH(AM91,'Daten Elementary'!$A$424:$ADO$424,0)-1))*1000000</f>
        <v>14.999635</v>
      </c>
      <c r="CY91" s="314">
        <f ca="1">IF(ISERROR(OFFSET('Daten Elementary'!$A$1,MATCH(CY$5,'Daten Elementary'!$A:$A,0)-1,MATCH(AN91,'Daten Elementary'!$A$424:$ADO$424,0)-1)),0,OFFSET('Daten Elementary'!$A$1,MATCH(CY$5,'Daten Elementary'!$A:$A,0)-1,MATCH(AN91,'Daten Elementary'!$A$424:$ADO$424,0)-1))*1000000</f>
        <v>6.4867359999999999E-5</v>
      </c>
      <c r="CZ91" s="314">
        <f ca="1">IF(ISERROR(OFFSET('Daten Elementary'!$A$1,MATCH(CZ$5,'Daten Elementary'!$A:$A,0)-1,MATCH(AO91,'Daten Elementary'!$A$424:$ADO$424,0)-1)),0,OFFSET('Daten Elementary'!$A$1,MATCH(CZ$5,'Daten Elementary'!$A:$A,0)-1,MATCH(AO91,'Daten Elementary'!$A$424:$ADO$424,0)-1))*1000000</f>
        <v>26.021483</v>
      </c>
      <c r="DA91" s="314">
        <f ca="1">IF(ISERROR(OFFSET('Daten Elementary'!$A$1,MATCH(DA$5,'Daten Elementary'!$A:$A,0)-1,MATCH(AP91,'Daten Elementary'!$A$424:$ADO$424,0)-1)),0,OFFSET('Daten Elementary'!$A$1,MATCH(DA$5,'Daten Elementary'!$A:$A,0)-1,MATCH(AP91,'Daten Elementary'!$A$424:$ADO$424,0)-1))*1000000</f>
        <v>1.9041899</v>
      </c>
      <c r="DB91" s="314">
        <f t="shared" ca="1" si="69"/>
        <v>42.925372767359995</v>
      </c>
      <c r="DC91" s="314">
        <f ca="1">IF(ISERROR(OFFSET('Daten Elementary'!$A$1,MATCH(DC$5,'Daten Elementary'!$A:$A,0)-1,MATCH(AQ91,'Daten Elementary'!$A$424:$ADO$424,0)-1)),0,OFFSET('Daten Elementary'!$A$1,MATCH(DC$5,'Daten Elementary'!$A:$A,0)-1,MATCH(AQ91,'Daten Elementary'!$A$424:$ADO$424,0)-1))*1000000</f>
        <v>399.03487999999999</v>
      </c>
      <c r="DD91" s="314">
        <f ca="1">IF(ISERROR(OFFSET('Daten Elementary'!$A$1,MATCH(DD$5,'Daten Elementary'!$A:$A,0)-1,MATCH(AR91,'Daten Elementary'!$A$424:$ADO$424,0)-1)),0,OFFSET('Daten Elementary'!$A$1,MATCH(DD$5,'Daten Elementary'!$A:$A,0)-1,MATCH(AR91,'Daten Elementary'!$A$424:$ADO$424,0)-1))*1000000</f>
        <v>84.170282999999998</v>
      </c>
      <c r="DE91" s="314">
        <f ca="1">IF(ISERROR(OFFSET('Daten Elementary'!$A$1,MATCH(DE$5,'Daten Elementary'!$A:$A,0)-1,MATCH(AS91,'Daten Elementary'!$A$424:$ADO$424,0)-1)),0,OFFSET('Daten Elementary'!$A$1,MATCH(DE$5,'Daten Elementary'!$A:$A,0)-1,MATCH(AS91,'Daten Elementary'!$A$424:$ADO$424,0)-1))*1000000</f>
        <v>52.589711000000001</v>
      </c>
      <c r="DF91" s="315">
        <f t="shared" ca="1" si="70"/>
        <v>578.72024676735998</v>
      </c>
      <c r="DG91" s="314">
        <f ca="1">IF(ISERROR(OFFSET('Daten Elementary'!$A$1,MATCH(DG$5,'Daten Elementary'!$A:$A,0)-1,MATCH($AT91,'Daten Elementary'!$A$424:$ADO$424,0)-1)),0,OFFSET('Daten Elementary'!$A$1,MATCH(DG$5,'Daten Elementary'!$A:$A,0)-1,MATCH($AT91,'Daten Elementary'!$A$424:$ADO$424,0)-1))*1000000</f>
        <v>578.72024999999996</v>
      </c>
      <c r="DH91" s="305">
        <f t="shared" ca="1" si="71"/>
        <v>1.0000000055858422</v>
      </c>
      <c r="DI91" s="316">
        <f ca="1">IF(ISERROR(OFFSET('Daten Elementary'!$A$1,MATCH(DI$5,'Daten Elementary'!$A:$A,0)-1,MATCH(AM91,'Daten Elementary'!$A$424:$ADO$424,0)-1)),0,OFFSET('Daten Elementary'!$A$1,MATCH(DI$5,'Daten Elementary'!$A:$A,0)-1,MATCH(AM91,'Daten Elementary'!$A$424:$ADO$424,0)-1))*1000000</f>
        <v>4.5632999999999999</v>
      </c>
      <c r="DJ91" s="316">
        <f ca="1">IF(ISERROR(OFFSET('Daten Elementary'!$A$1,MATCH(DJ$5,'Daten Elementary'!$A:$A,0)-1,MATCH(AN91,'Daten Elementary'!$A$424:$ADO$424,0)-1)),0,OFFSET('Daten Elementary'!$A$1,MATCH(DJ$5,'Daten Elementary'!$A:$A,0)-1,MATCH(AN91,'Daten Elementary'!$A$424:$ADO$424,0)-1))*1000000</f>
        <v>0</v>
      </c>
      <c r="DK91" s="316">
        <f ca="1">IF(ISERROR(OFFSET('Daten Elementary'!$A$1,MATCH(DK$5,'Daten Elementary'!$A:$A,0)-1,MATCH(AO91,'Daten Elementary'!$A$424:$ADO$424,0)-1)),0,OFFSET('Daten Elementary'!$A$1,MATCH(DK$5,'Daten Elementary'!$A:$A,0)-1,MATCH(AO91,'Daten Elementary'!$A$424:$ADO$424,0)-1))*1000000</f>
        <v>24.841545999999997</v>
      </c>
      <c r="DL91" s="316">
        <f ca="1">IF(ISERROR(OFFSET('Daten Elementary'!$A$1,MATCH(DL$5,'Daten Elementary'!$A:$A,0)-1,MATCH(AP91,'Daten Elementary'!$A$424:$ADO$424,0)-1)),0,OFFSET('Daten Elementary'!$A$1,MATCH(DL$5,'Daten Elementary'!$A:$A,0)-1,MATCH(AP91,'Daten Elementary'!$A$424:$ADO$424,0)-1))*1000000</f>
        <v>6.4881339000000002</v>
      </c>
      <c r="DM91" s="316">
        <f t="shared" ca="1" si="72"/>
        <v>35.8929799</v>
      </c>
      <c r="DN91" s="316">
        <f ca="1">IF(ISERROR(OFFSET('Daten Elementary'!$A$1,MATCH(DN$5,'Daten Elementary'!$A:$A,0)-1,MATCH(AQ91,'Daten Elementary'!$A$424:$ADO$424,0)-1)),0,OFFSET('Daten Elementary'!$A$1,MATCH(DN$5,'Daten Elementary'!$A:$A,0)-1,MATCH(AQ91,'Daten Elementary'!$A$424:$ADO$424,0)-1))*1000000</f>
        <v>12.656601</v>
      </c>
      <c r="DO91" s="316">
        <f ca="1">IF(ISERROR(OFFSET('Daten Elementary'!$A$1,MATCH(DO$5,'Daten Elementary'!$A:$A,0)-1,MATCH(AR91,'Daten Elementary'!$A$424:$ADO$424,0)-1)),0,OFFSET('Daten Elementary'!$A$1,MATCH(DO$5,'Daten Elementary'!$A:$A,0)-1,MATCH(AR91,'Daten Elementary'!$A$424:$ADO$424,0)-1))*1000000</f>
        <v>97.962358999999992</v>
      </c>
      <c r="DP91" s="316">
        <f ca="1">IF(ISERROR(OFFSET('Daten Elementary'!$A$1,MATCH(DP$5,'Daten Elementary'!$A:$A,0)-1,MATCH(AS91,'Daten Elementary'!$A$424:$ADO$424,0)-1)),0,OFFSET('Daten Elementary'!$A$1,MATCH(DP$5,'Daten Elementary'!$A:$A,0)-1,MATCH(AS91,'Daten Elementary'!$A$424:$ADO$424,0)-1))*1000000</f>
        <v>59.399915</v>
      </c>
      <c r="DQ91" s="317">
        <f t="shared" ca="1" si="73"/>
        <v>205.91185489999998</v>
      </c>
      <c r="DR91" s="316">
        <f ca="1">IF(ISERROR(OFFSET('Daten Elementary'!$A$1,MATCH(DR$5,'Daten Elementary'!$A:$A,0)-1,MATCH($AT91,'Daten Elementary'!$A$424:$ADO$424,0)-1)),0,OFFSET('Daten Elementary'!$A$1,MATCH(DR$5,'Daten Elementary'!$A:$A,0)-1,MATCH($AT91,'Daten Elementary'!$A$424:$ADO$424,0)-1))*1000000</f>
        <v>205.91184999999999</v>
      </c>
      <c r="DS91" s="305">
        <f t="shared" ca="1" si="74"/>
        <v>0.99999997620340997</v>
      </c>
      <c r="DT91" s="318">
        <f ca="1">IF(ISERROR(OFFSET('Daten UBP13'!$A$1,MATCH(DT$5,'Daten UBP13'!$A:$A,0)-1,MATCH(AM91,'Daten UBP13'!$A$424:$AEG$424,0)-1)),0,OFFSET('Daten UBP13'!$A$1,MATCH(DT$5,'Daten UBP13'!$A:$A,0)-1,MATCH(AM91,'Daten UBP13'!$A$424:$AEG$424,0)-1))</f>
        <v>22.036462</v>
      </c>
      <c r="DU91" s="318">
        <f ca="1">IF(ISERROR(OFFSET('Daten UBP13'!$A$1,MATCH(DU$5,'Daten UBP13'!$A:$A,0)-1,MATCH(AN91,'Daten UBP13'!$A$424:$AEG$424,0)-1)),0,OFFSET('Daten UBP13'!$A$1,MATCH(DU$5,'Daten UBP13'!$A:$A,0)-1,MATCH(AN91,'Daten UBP13'!$A$424:$AEG$424,0)-1))</f>
        <v>21.079246000000001</v>
      </c>
      <c r="DV91" s="318">
        <f ca="1">IF(ISERROR(OFFSET('Daten UBP13'!$A$1,MATCH(DV$5,'Daten UBP13'!$A:$A,0)-1,MATCH(AO91,'Daten UBP13'!$A$424:$AEG$424,0)-1)),0,OFFSET('Daten UBP13'!$A$1,MATCH(DV$5,'Daten UBP13'!$A:$A,0)-1,MATCH(AO91,'Daten UBP13'!$A$424:$AEG$424,0)-1))</f>
        <v>11.717045000000001</v>
      </c>
      <c r="DW91" s="318">
        <f ca="1">IF(ISERROR(OFFSET('Daten UBP13'!$A$1,MATCH(DW$5,'Daten UBP13'!$A:$A,0)-1,MATCH(AP91,'Daten UBP13'!$A$424:$AEG$424,0)-1)),0,OFFSET('Daten UBP13'!$A$1,MATCH(DW$5,'Daten UBP13'!$A:$A,0)-1,MATCH(AP91,'Daten UBP13'!$A$424:$AEG$424,0)-1))</f>
        <v>7.5873327000000002</v>
      </c>
      <c r="DX91" s="318">
        <f t="shared" ca="1" si="75"/>
        <v>62.420085699999994</v>
      </c>
      <c r="DY91" s="318">
        <f ca="1">IF(ISERROR(OFFSET('Daten UBP13'!$A$1,MATCH(DY$5,'Daten UBP13'!$A:$A,0)-1,MATCH(AQ91,'Daten UBP13'!$A$424:$AEG$424,0)-1)),0,OFFSET('Daten UBP13'!$A$1,MATCH(DY$5,'Daten UBP13'!$A:$A,0)-1,MATCH(AQ91,'Daten UBP13'!$A$424:$AEG$424,0)-1))</f>
        <v>15.635809</v>
      </c>
      <c r="DZ91" s="318">
        <f ca="1">IF(ISERROR(OFFSET('Daten UBP13'!$A$1,MATCH(DZ$5,'Daten UBP13'!$A:$A,0)-1,MATCH(AR91,'Daten UBP13'!$A$424:$AEG$424,0)-1)),0,OFFSET('Daten UBP13'!$A$1,MATCH(DZ$5,'Daten UBP13'!$A:$A,0)-1,MATCH(AR91,'Daten UBP13'!$A$424:$AEG$424,0)-1))</f>
        <v>96.804969999999997</v>
      </c>
      <c r="EA91" s="318">
        <f ca="1">IF(ISERROR(OFFSET('Daten UBP13'!$A$1,MATCH(EA$5,'Daten UBP13'!$A:$A,0)-1,MATCH(AS91,'Daten UBP13'!$A$424:$AEG$424,0)-1)),0,OFFSET('Daten UBP13'!$A$1,MATCH(EA$5,'Daten UBP13'!$A:$A,0)-1,MATCH(AS91,'Daten UBP13'!$A$424:$AEG$424,0)-1))</f>
        <v>36.620598000000001</v>
      </c>
      <c r="EB91" s="319">
        <f t="shared" ca="1" si="76"/>
        <v>211.48146269999998</v>
      </c>
      <c r="EC91" s="318">
        <f ca="1">IF(ISERROR(OFFSET('Daten UBP13'!$A$1,MATCH(EC$5,'Daten UBP13'!$A:$A,0)-1,MATCH(AT91,'Daten UBP13'!$A$424:$AEG$424,0)-1)),0,OFFSET('Daten UBP13'!$A$1,MATCH(EC$5,'Daten UBP13'!$A:$A,0)-1,MATCH(AT91,'Daten UBP13'!$A$424:$AEG$424,0)-1))</f>
        <v>211.48</v>
      </c>
      <c r="ED91" s="305">
        <f t="shared" ca="1" si="77"/>
        <v>0.99999308355455219</v>
      </c>
      <c r="EE91" s="320">
        <f ca="1">IF(ISERROR(OFFSET('Daten ReCiPe'!$A$1,MATCH(EE$5,'Daten ReCiPe'!$A:$A,0)-1,MATCH(AM91,'Daten ReCiPe'!$A$424:$ADO$424,0)-1)),0,OFFSET('Daten ReCiPe'!$A$1,MATCH(EE$5,'Daten ReCiPe'!$A:$A,0)-1,MATCH(AM91,'Daten ReCiPe'!$A$424:$ADO$424,0)-1))*1000</f>
        <v>1.5350746</v>
      </c>
      <c r="EF91" s="320">
        <f ca="1">IF(ISERROR(OFFSET('Daten ReCiPe'!$A$1,MATCH(EF$5,'Daten ReCiPe'!$A:$A,0)-1,MATCH(AN91,'Daten ReCiPe'!$A$424:$ADO$424,0)-1)),0,OFFSET('Daten ReCiPe'!$A$1,MATCH(EF$5,'Daten ReCiPe'!$A:$A,0)-1,MATCH(AN91,'Daten ReCiPe'!$A$424:$ADO$424,0)-1))*1000</f>
        <v>0.11396072</v>
      </c>
      <c r="EG91" s="320">
        <f ca="1">IF(ISERROR(OFFSET('Daten ReCiPe'!$A$1,MATCH(EG$5,'Daten ReCiPe'!$A:$A,0)-1,MATCH(AO91,'Daten ReCiPe'!$A$424:$ADO$424,0)-1)),0,OFFSET('Daten ReCiPe'!$A$1,MATCH(EG$5,'Daten ReCiPe'!$A:$A,0)-1,MATCH(AO91,'Daten ReCiPe'!$A$424:$ADO$424,0)-1))*1000</f>
        <v>1.8792633000000001</v>
      </c>
      <c r="EH91" s="320">
        <f ca="1">IF(ISERROR(OFFSET('Daten ReCiPe'!$A$1,MATCH(EH$5,'Daten ReCiPe'!$A:$A,0)-1,MATCH(AP91,'Daten ReCiPe'!$A$424:$ADO$424,0)-1)),0,OFFSET('Daten ReCiPe'!$A$1,MATCH(EH$5,'Daten ReCiPe'!$A:$A,0)-1,MATCH(AP91,'Daten ReCiPe'!$A$424:$ADO$424,0)-1))*1000</f>
        <v>0.42196087000000004</v>
      </c>
      <c r="EI91" s="320">
        <f t="shared" ca="1" si="78"/>
        <v>3.9502594900000001</v>
      </c>
      <c r="EJ91" s="320">
        <f ca="1">IF(ISERROR(OFFSET('Daten ReCiPe'!$A$1,MATCH(EJ$5,'Daten ReCiPe'!$A:$A,0)-1,MATCH(AQ91,'Daten ReCiPe'!$A$424:$ADO$424,0)-1)),0,OFFSET('Daten ReCiPe'!$A$1,MATCH(EJ$5,'Daten ReCiPe'!$A:$A,0)-1,MATCH(AQ91,'Daten ReCiPe'!$A$424:$ADO$424,0)-1))*1000</f>
        <v>0.96596199999999999</v>
      </c>
      <c r="EK91" s="320">
        <f ca="1">IF(ISERROR(OFFSET('Daten ReCiPe'!$A$1,MATCH(EK$5,'Daten ReCiPe'!$A:$A,0)-1,MATCH(AR91,'Daten ReCiPe'!$A$424:$ADO$424,0)-1)),0,OFFSET('Daten ReCiPe'!$A$1,MATCH(EK$5,'Daten ReCiPe'!$A:$A,0)-1,MATCH(AR91,'Daten ReCiPe'!$A$424:$ADO$424,0)-1))*1000</f>
        <v>6.9038978999999996</v>
      </c>
      <c r="EL91" s="320">
        <f ca="1">IF(ISERROR(OFFSET('Daten ReCiPe'!$A$1,MATCH(EL$5,'Daten ReCiPe'!$A:$A,0)-1,MATCH(AS91,'Daten ReCiPe'!$A$424:$ADO$424,0)-1)),0,OFFSET('Daten ReCiPe'!$A$1,MATCH(EL$5,'Daten ReCiPe'!$A:$A,0)-1,MATCH(AS91,'Daten ReCiPe'!$A$424:$ADO$424,0)-1))*1000</f>
        <v>1.9357952</v>
      </c>
      <c r="EM91" s="321">
        <f t="shared" ca="1" si="79"/>
        <v>13.755914589999998</v>
      </c>
      <c r="EN91" s="320">
        <f ca="1">IF(ISERROR(OFFSET('Daten ReCiPe'!$A$1,MATCH(EN$5,'Daten ReCiPe'!$A:$A,0)-1,MATCH(AT91,'Daten ReCiPe'!$A$424:$ADO$424,0)-1)),0,OFFSET('Daten ReCiPe'!$A$1,MATCH(EN$5,'Daten ReCiPe'!$A:$A,0)-1,MATCH(AT91,'Daten ReCiPe'!$A$424:$ADO$424,0)-1))*1000</f>
        <v>13.755898</v>
      </c>
      <c r="EO91" s="305">
        <f t="shared" ca="1" si="80"/>
        <v>0.99999879397332037</v>
      </c>
      <c r="EP91" s="322">
        <f ca="1">IF(ISERROR(OFFSET('Daten Elementary'!$A$1,MATCH(EP$5,'Daten Elementary'!$A:$A,0)-1,MATCH(AM91,'Daten Elementary'!$A$424:$ADO$424,0)-1)),0,OFFSET('Daten Elementary'!$A$1,MATCH(EP$5,'Daten Elementary'!$A:$A,0)-1,MATCH(AM91,'Daten Elementary'!$A$424:$ADO$424,0)-1))*1000000</f>
        <v>0.13236389999999998</v>
      </c>
      <c r="EQ91" s="322">
        <f ca="1">IF(ISERROR(OFFSET('Daten Elementary'!$A$1,MATCH(EQ$5,'Daten Elementary'!$A:$A,0)-1,MATCH(AN91,'Daten Elementary'!$A$424:$ADO$424,0)-1)),0,OFFSET('Daten Elementary'!$A$1,MATCH(EQ$5,'Daten Elementary'!$A:$A,0)-1,MATCH(AN91,'Daten Elementary'!$A$424:$ADO$424,0)-1))*1000000</f>
        <v>5.6015599999999999E-2</v>
      </c>
      <c r="ER91" s="322">
        <f ca="1">IF(ISERROR(OFFSET('Daten Elementary'!$A$1,MATCH(ER$5,'Daten Elementary'!$A:$A,0)-1,MATCH(AO91,'Daten Elementary'!$A$424:$ADO$424,0)-1)),0,OFFSET('Daten Elementary'!$A$1,MATCH(ER$5,'Daten Elementary'!$A:$A,0)-1,MATCH(AO91,'Daten Elementary'!$A$424:$ADO$424,0)-1))*1000000</f>
        <v>47.172919</v>
      </c>
      <c r="ES91" s="322">
        <f ca="1">IF(ISERROR(OFFSET('Daten Elementary'!$A$1,MATCH(ES$5,'Daten Elementary'!$A:$A,0)-1,MATCH(AP91,'Daten Elementary'!$A$424:$ADO$424,0)-1)),0,OFFSET('Daten Elementary'!$A$1,MATCH(ES$5,'Daten Elementary'!$A:$A,0)-1,MATCH(AP91,'Daten Elementary'!$A$424:$ADO$424,0)-1))*1000000</f>
        <v>10.94819</v>
      </c>
      <c r="ET91" s="322">
        <f t="shared" ca="1" si="81"/>
        <v>58.3094885</v>
      </c>
      <c r="EU91" s="322">
        <f ca="1">IF(ISERROR(OFFSET('Daten Elementary'!$A$1,MATCH(EU$5,'Daten Elementary'!$A:$A,0)-1,MATCH(AQ91,'Daten Elementary'!$A$424:$ADO$424,0)-1)),0,OFFSET('Daten Elementary'!$A$1,MATCH(EU$5,'Daten Elementary'!$A:$A,0)-1,MATCH(AQ91,'Daten Elementary'!$A$424:$ADO$424,0)-1))*1000000</f>
        <v>17.931219000000002</v>
      </c>
      <c r="EV91" s="322">
        <f ca="1">IF(ISERROR(OFFSET('Daten Elementary'!$A$1,MATCH(EV$5,'Daten Elementary'!$A:$A,0)-1,MATCH(AR91,'Daten Elementary'!$A$424:$ADO$424,0)-1)),0,OFFSET('Daten Elementary'!$A$1,MATCH(EV$5,'Daten Elementary'!$A:$A,0)-1,MATCH(AR91,'Daten Elementary'!$A$424:$ADO$424,0)-1))*1000000</f>
        <v>160.6464</v>
      </c>
      <c r="EW91" s="322">
        <f ca="1">IF(ISERROR(OFFSET('Daten Elementary'!$A$1,MATCH(EW$5,'Daten Elementary'!$A:$A,0)-1,MATCH(AS91,'Daten Elementary'!$A$424:$ADO$424,0)-1)),0,OFFSET('Daten Elementary'!$A$1,MATCH(EW$5,'Daten Elementary'!$A:$A,0)-1,MATCH(AS91,'Daten Elementary'!$A$424:$ADO$424,0)-1))*1000000</f>
        <v>32.9953</v>
      </c>
      <c r="EX91" s="323">
        <f t="shared" ca="1" si="82"/>
        <v>269.8824075</v>
      </c>
      <c r="EY91" s="322">
        <f ca="1">IF(ISERROR(OFFSET('Daten Elementary'!$A$1,MATCH(EY$5,'Daten Elementary'!$A:$A,0)-1,MATCH($AT91,'Daten Elementary'!$A$424:$ADO$424,0)-1)),0,OFFSET('Daten Elementary'!$A$1,MATCH(EY$5,'Daten Elementary'!$A:$A,0)-1,MATCH($AT91,'Daten Elementary'!$A$424:$ADO$424,0)-1))*1000000</f>
        <v>269.88238999999999</v>
      </c>
      <c r="EZ91" s="305">
        <f t="shared" ca="1" si="83"/>
        <v>0.99999993515694419</v>
      </c>
      <c r="FA91" s="314">
        <f ca="1">IF(ISERROR(OFFSET('Daten Elementary'!$A$1,MATCH(FA$5,'Daten Elementary'!$A:$A,0)-1,MATCH(AM91,'Daten Elementary'!$A$424:$ADO$424,0)-1)),0,OFFSET('Daten Elementary'!$A$1,MATCH(FA$5,'Daten Elementary'!$A:$A,0)-1,MATCH(AM91,'Daten Elementary'!$A$424:$ADO$424,0)-1))*1000</f>
        <v>26.042999999999999</v>
      </c>
      <c r="FB91" s="314">
        <f ca="1">IF(ISERROR(OFFSET('Daten Elementary'!$A$1,MATCH(FB$5,'Daten Elementary'!$A:$A,0)-1,MATCH(AN91,'Daten Elementary'!$A$424:$ADO$424,0)-1)),0,OFFSET('Daten Elementary'!$A$1,MATCH(FB$5,'Daten Elementary'!$A:$A,0)-1,MATCH(AN91,'Daten Elementary'!$A$424:$ADO$424,0)-1))*1000</f>
        <v>0</v>
      </c>
      <c r="FC91" s="314">
        <f ca="1">IF(ISERROR(OFFSET('Daten Elementary'!$A$1,MATCH(FC$5,'Daten Elementary'!$A:$A,0)-1,MATCH(AO91,'Daten Elementary'!$A$424:$ADO$424,0)-1)),0,OFFSET('Daten Elementary'!$A$1,MATCH(FC$5,'Daten Elementary'!$A:$A,0)-1,MATCH(AO91,'Daten Elementary'!$A$424:$ADO$424,0)-1))*1000</f>
        <v>5.5326359999999992</v>
      </c>
      <c r="FD91" s="314">
        <f ca="1">IF(ISERROR(OFFSET('Daten Elementary'!$A$1,MATCH(FD$5,'Daten Elementary'!$A:$A,0)-1,MATCH(AP91,'Daten Elementary'!$A$424:$ADO$424,0)-1)),0,OFFSET('Daten Elementary'!$A$1,MATCH(FD$5,'Daten Elementary'!$A:$A,0)-1,MATCH(AP91,'Daten Elementary'!$A$424:$ADO$424,0)-1))*1000</f>
        <v>1.5580427999999999</v>
      </c>
      <c r="FE91" s="314">
        <f t="shared" ca="1" si="84"/>
        <v>33.133678799999998</v>
      </c>
      <c r="FF91" s="314">
        <f ca="1">IF(ISERROR(OFFSET('Daten Elementary'!$A$1,MATCH(FF$5,'Daten Elementary'!$A:$A,0)-1,MATCH(AQ91,'Daten Elementary'!$A$424:$ADO$424,0)-1)),0,OFFSET('Daten Elementary'!$A$1,MATCH(FF$5,'Daten Elementary'!$A:$A,0)-1,MATCH(AQ91,'Daten Elementary'!$A$424:$ADO$424,0)-1))*1000</f>
        <v>6.5948663999999999</v>
      </c>
      <c r="FG91" s="314">
        <f ca="1">IF(ISERROR(OFFSET('Daten Elementary'!$A$1,MATCH(FG$5,'Daten Elementary'!$A:$A,0)-1,MATCH(AR91,'Daten Elementary'!$A$424:$ADO$424,0)-1)),0,OFFSET('Daten Elementary'!$A$1,MATCH(FG$5,'Daten Elementary'!$A:$A,0)-1,MATCH(AR91,'Daten Elementary'!$A$424:$ADO$424,0)-1))*1000</f>
        <v>46.130008000000004</v>
      </c>
      <c r="FH91" s="314">
        <f ca="1">IF(ISERROR(OFFSET('Daten Elementary'!$A$1,MATCH(FH$5,'Daten Elementary'!$A:$A,0)-1,MATCH(AS91,'Daten Elementary'!$A$424:$ADO$424,0)-1)),0,OFFSET('Daten Elementary'!$A$1,MATCH(FH$5,'Daten Elementary'!$A:$A,0)-1,MATCH(AS91,'Daten Elementary'!$A$424:$ADO$424,0)-1))*1000</f>
        <v>12.474614000000001</v>
      </c>
      <c r="FI91" s="315">
        <f t="shared" ca="1" si="85"/>
        <v>98.333167200000005</v>
      </c>
      <c r="FJ91" s="314">
        <f ca="1">IF(ISERROR(OFFSET('Daten Elementary'!$A$1,MATCH(FJ$5,'Daten Elementary'!$A:$A,0)-1,MATCH($AT91,'Daten Elementary'!$A$424:$ADO$424,0)-1)),0,OFFSET('Daten Elementary'!$A$1,MATCH(FJ$5,'Daten Elementary'!$A:$A,0)-1,MATCH($AT91,'Daten Elementary'!$A$424:$ADO$424,0)-1))*1000</f>
        <v>98.333166000000006</v>
      </c>
      <c r="FK91" s="305">
        <f t="shared" ca="1" si="86"/>
        <v>0.99999998779658961</v>
      </c>
      <c r="FL91" s="314">
        <f ca="1">IF(ISERROR(OFFSET('Daten Elementary'!$A$1,MATCH(FL$5,'Daten Elementary'!$A:$A,0)-1,MATCH(AM91,'Daten Elementary'!$A$424:$ADO$424,0)-1)),0,OFFSET('Daten Elementary'!$A$1,MATCH(FL$5,'Daten Elementary'!$A:$A,0)-1,MATCH(AM91,'Daten Elementary'!$A$424:$ADO$424,0)-1))</f>
        <v>0</v>
      </c>
      <c r="FM91" s="314">
        <f ca="1">IF(ISERROR(OFFSET('Daten Elementary'!$A$1,MATCH(FM$5,'Daten Elementary'!$A:$A,0)-1,MATCH(AN91,'Daten Elementary'!$A$424:$ADO$424,0)-1)),0,OFFSET('Daten Elementary'!$A$1,MATCH(FM$5,'Daten Elementary'!$A:$A,0)-1,MATCH(AN91,'Daten Elementary'!$A$424:$ADO$424,0)-1))</f>
        <v>0</v>
      </c>
      <c r="FN91" s="314">
        <f ca="1">IF(ISERROR(OFFSET('Daten Elementary'!$A$1,MATCH(FN$5,'Daten Elementary'!$A:$A,0)-1,MATCH(AO91,'Daten Elementary'!$A$424:$ADO$424,0)-1)),0,OFFSET('Daten Elementary'!$A$1,MATCH(FN$5,'Daten Elementary'!$A:$A,0)-1,MATCH(AO91,'Daten Elementary'!$A$424:$ADO$424,0)-1))</f>
        <v>0</v>
      </c>
      <c r="FO91" s="314">
        <f ca="1">IF(ISERROR(OFFSET('Daten Elementary'!$A$1,MATCH(FO$5,'Daten Elementary'!$A:$A,0)-1,MATCH(AP91,'Daten Elementary'!$A$424:$ADO$424,0)-1)),0,OFFSET('Daten Elementary'!$A$1,MATCH(FO$5,'Daten Elementary'!$A:$A,0)-1,MATCH(AP91,'Daten Elementary'!$A$424:$ADO$424,0)-1))</f>
        <v>0</v>
      </c>
      <c r="FP91" s="314">
        <f t="shared" ca="1" si="87"/>
        <v>0</v>
      </c>
      <c r="FQ91" s="314">
        <f ca="1">IF(ISERROR(OFFSET('Daten Elementary'!$A$1,MATCH(FQ$5,'Daten Elementary'!$A:$A,0)-1,MATCH(AQ91,'Daten Elementary'!$A$424:$ADO$424,0)-1)),0,OFFSET('Daten Elementary'!$A$1,MATCH(FQ$5,'Daten Elementary'!$A:$A,0)-1,MATCH(AQ91,'Daten Elementary'!$A$424:$ADO$424,0)-1))</f>
        <v>0</v>
      </c>
      <c r="FR91" s="314">
        <f ca="1">IF(ISERROR(OFFSET('Daten Elementary'!$A$1,MATCH(FR$5,'Daten Elementary'!$A:$A,0)-1,MATCH(AR91,'Daten Elementary'!$A$424:$ADO$424,0)-1)),0,OFFSET('Daten Elementary'!$A$1,MATCH(FR$5,'Daten Elementary'!$A:$A,0)-1,MATCH(AR91,'Daten Elementary'!$A$424:$ADO$424,0)-1))</f>
        <v>0</v>
      </c>
      <c r="FS91" s="314">
        <f ca="1">IF(ISERROR(OFFSET('Daten Elementary'!$A$1,MATCH(FS$5,'Daten Elementary'!$A:$A,0)-1,MATCH(AS91,'Daten Elementary'!$A$424:$ADO$424,0)-1)),0,OFFSET('Daten Elementary'!$A$1,MATCH(FS$5,'Daten Elementary'!$A:$A,0)-1,MATCH(AS91,'Daten Elementary'!$A$424:$ADO$424,0)-1))</f>
        <v>0</v>
      </c>
      <c r="FT91" s="315">
        <f t="shared" ca="1" si="88"/>
        <v>0</v>
      </c>
      <c r="FU91" s="314">
        <f ca="1">IF(ISERROR(OFFSET('Daten Elementary'!$A$1,MATCH(FU$5,'Daten Elementary'!$A:$A,0)-1,MATCH($AT91,'Daten Elementary'!$A$424:$ADO$424,0)-1)),0,OFFSET('Daten Elementary'!$A$1,MATCH(FU$5,'Daten Elementary'!$A:$A,0)-1,MATCH($AT91,'Daten Elementary'!$A$424:$ADO$424,0)-1))</f>
        <v>0</v>
      </c>
      <c r="FV91" s="305">
        <f t="shared" ca="1" si="89"/>
        <v>0</v>
      </c>
      <c r="FW91" s="324"/>
      <c r="FX91" s="231" t="str">
        <f t="shared" si="90"/>
        <v>Personenwagen, Plug-In Hybrid (durchschnittliche Flotte, Ökostrommix CH)</v>
      </c>
      <c r="FY91" s="231" t="str">
        <f t="shared" si="55"/>
        <v>Personenwagen</v>
      </c>
      <c r="FZ91" s="231" t="str">
        <f t="shared" si="56"/>
        <v>, Plug-In Hybrid</v>
      </c>
      <c r="GA91" s="231" t="str">
        <f t="shared" si="57"/>
        <v xml:space="preserve"> (durchschnittliche Flotte, Ökostrommix CH)</v>
      </c>
      <c r="GB91" s="231"/>
    </row>
    <row r="92" spans="1:184" ht="16.5" hidden="1" customHeight="1" outlineLevel="1">
      <c r="A92" s="295"/>
      <c r="B92" s="380"/>
      <c r="C92" s="359" t="s">
        <v>385</v>
      </c>
      <c r="D92" s="359" t="s">
        <v>679</v>
      </c>
      <c r="E92" s="363" t="s">
        <v>1042</v>
      </c>
      <c r="F92" s="102">
        <v>1.6</v>
      </c>
      <c r="G92" s="31">
        <v>5</v>
      </c>
      <c r="H92" s="87">
        <f t="shared" si="91"/>
        <v>0.32</v>
      </c>
      <c r="I92" s="99">
        <f>5.5*0.2</f>
        <v>1.1000000000000001</v>
      </c>
      <c r="J92" s="99">
        <f t="shared" si="97"/>
        <v>16</v>
      </c>
      <c r="K92" s="100">
        <v>1500</v>
      </c>
      <c r="L92" s="100">
        <v>80</v>
      </c>
      <c r="M92" s="99">
        <v>0.5</v>
      </c>
      <c r="N92" s="38" t="s">
        <v>99</v>
      </c>
      <c r="O92" s="6">
        <f ca="1">(IF(ISERROR(INDEX(INDIRECT($D$268),MATCH($AM92,$AM$4:$AM$275,0),MATCH(O$304,INDIRECT($E$268),0))*$I92/$AD92),0,INDEX(INDIRECT($D$268),MATCH($AM92,$AM$4:$AM$275,0),MATCH(O$304,INDIRECT($E$268),0))*$I92/$AD92)+IF(ISERROR(INDEX(INDIRECT($D$268),MATCH($AN92,$AN$4:$AN$275,0),MATCH(O$305,INDIRECT($E$268),0))*$J92/$AE92),0,INDEX(INDIRECT($D$268),MATCH($AN92,$AN$4:$AN$275,0),MATCH(O$305,INDIRECT($E$268),0))*$J92/$AE92))*$AC92/$F92</f>
        <v>20.345573706663053</v>
      </c>
      <c r="P92" s="6">
        <f ca="1">(IF(ISERROR(INDEX(INDIRECT($D$268),MATCH($AO92,$AO$4:$AO$275,0),MATCH(P$304,INDIRECT($E$268),0))*$I92/$AD92),0,INDEX(INDIRECT($D$268),MATCH($AO92,$AO$4:$AO$275,0),MATCH(P$304,INDIRECT($E$268),0))*$I92/$AD92)+IF(ISERROR(INDEX(INDIRECT($D$268),MATCH($AP92,$AP$4:$AP$275,0),MATCH(P$305,INDIRECT($E$268),0))*$J92/$AE92),0,INDEX(INDIRECT($D$268),MATCH($AP92,$AP$4:$AP$275,0),MATCH(P$305,INDIRECT($E$268),0))*$J92/$AE92))*$AC92/$F92</f>
        <v>14.30634160527266</v>
      </c>
      <c r="Q92" s="6">
        <f ca="1">INDEX(INDIRECT($D$268),MATCH($AQ92,$AQ$4:$AQ$284,0),MATCH(Q$4,INDIRECT($E$268),0))*$K92*$AC92/$F92/$AF92</f>
        <v>4.9183529709507043</v>
      </c>
      <c r="R92" s="6">
        <f ca="1">INDEX(INDIRECT($D$268),MATCH($AR92,$AR$4:$AR$284,0),MATCH(R$4,INDIRECT($E$268),0))*IF($K92=1,$K92/$AF92,($K92-$L92)/($AF92-$AG92))*$AC92/$F92+$L92*(1+$M92)*INDEX(INDIRECT($D$268),MATCH($AR$223,$AR$4:$AR$284,0),MATCH(R$4,INDIRECT($E$268),0))/$AH92/$F92</f>
        <v>42.199851358208953</v>
      </c>
      <c r="S92" s="6">
        <f ca="1">INDEX(INDIRECT($D$268),MATCH($AS92,$AS$4:$AS$284,0),MATCH(S$4,INDIRECT($E$268),0))*$K92*$AC92/$F92/$AF92</f>
        <v>9.1566846390845065</v>
      </c>
      <c r="T92" s="7">
        <f t="shared" ca="1" si="93"/>
        <v>90.92680428017988</v>
      </c>
      <c r="U92" s="6">
        <f>IF($B$268=6,(IF(OR(AJ92="Benzin",AJ92="Diesel"),$AK92*INDEX('DIN EN 16258'!$I:$I,MATCH('mobitool-Faktoren v2.0'!$AI92,'DIN EN 16258'!$A:$A,0))*$I92/$AD92+$AL92*INDEX('DIN EN 16258'!$I:$I,MATCH('mobitool-Faktoren v2.0'!$AJ92,'DIN EN 16258'!$A:$A,0))*$I92/$AD92,IF(ISERROR($AK92*INDEX('DIN EN 16258'!$I:$I,MATCH('mobitool-Faktoren v2.0'!$AI92,'DIN EN 16258'!$A:$A,0))*$I92/$AD92),0,$AK92*INDEX('DIN EN 16258'!$I:$I,MATCH('mobitool-Faktoren v2.0'!$AI92,'DIN EN 16258'!$A:$A,0))*$I92/$AD92)+IF(ISERROR($AL92*INDEX('DIN EN 16258'!$I:$I,MATCH('mobitool-Faktoren v2.0'!$AJ92,'DIN EN 16258'!$A:$A,0))*$J92/$AE92),0,$AL92*INDEX('DIN EN 16258'!$I:$I,MATCH('mobitool-Faktoren v2.0'!$AJ92,'DIN EN 16258'!$A:$A,0))*$J92/$AE92)))*1000,
IF($B$268=1,(IF(OR(AJ92="Benzin",AJ92="Diesel"),$AK92*INDEX('DIN EN 16258'!$D:$D,MATCH('mobitool-Faktoren v2.0'!$AI92,'DIN EN 16258'!$A:$A,0))*$I92/$AD92+$AL92*INDEX('DIN EN 16258'!$D:$D,MATCH('mobitool-Faktoren v2.0'!$AJ92,'DIN EN 16258'!$A:$A,0))*$I92/$AD92,IF(ISERROR($AK92*INDEX('DIN EN 16258'!$D:$D,MATCH('mobitool-Faktoren v2.0'!$AI92,'DIN EN 16258'!$A:$A,0))*$I92/$AD92),0,$AK92*INDEX('DIN EN 16258'!$D:$D,MATCH('mobitool-Faktoren v2.0'!$AI92,'DIN EN 16258'!$A:$A,0))*$I92/$AD92)+IF(ISERROR($AL92*INDEX('DIN EN 16258'!$D:$D,MATCH('mobitool-Faktoren v2.0'!$AJ92,'DIN EN 16258'!$A:$A,0))*$J92/$AE92),0,$AL92*INDEX('DIN EN 16258'!$D:$D,MATCH('mobitool-Faktoren v2.0'!$AJ92,'DIN EN 16258'!$A:$A,0))*$J92/$AE92))),0))*$AC92/$F92</f>
        <v>16.7578125</v>
      </c>
      <c r="V92" s="6">
        <f>IF($B$268=6,(IF(OR(AJ92="Benzin",AJ92="Diesel"),$AK92*INDEX('DIN EN 16258'!$L:$L,MATCH('mobitool-Faktoren v2.0'!$AI92,'DIN EN 16258'!$A:$A,0))*$I92/$AD92+$AL92*INDEX('DIN EN 16258'!$L:$L,MATCH('mobitool-Faktoren v2.0'!$AJ92,'DIN EN 16258'!$A:$A,0))*$I92/$AD92,IF(ISERROR($AK92*INDEX('DIN EN 16258'!$L:$L,MATCH('mobitool-Faktoren v2.0'!$AI92,'DIN EN 16258'!$A:$A,0))*$I92/$AD92),0,$AK92*INDEX('DIN EN 16258'!$L:$L,MATCH('mobitool-Faktoren v2.0'!$AI92,'DIN EN 16258'!$A:$A,0))*$I92/$AD92)+IF(ISERROR($AL92*INDEX('DIN EN 16258'!$L:$L,MATCH('mobitool-Faktoren v2.0'!$AJ92,'DIN EN 16258'!$A:$A,0))*$J92/$AE92),0,$AL92*INDEX('DIN EN 16258'!$L:$L,MATCH('mobitool-Faktoren v2.0'!$AJ92,'DIN EN 16258'!$A:$A,0))*$J92/$AE92)))*1000,
IF($B$268=1,(IF(OR(AJ92="Benzin",AJ92="Diesel"),$AK92*INDEX('DIN EN 16258'!$F:$F,MATCH('mobitool-Faktoren v2.0'!$AI92,'DIN EN 16258'!$A:$A,0))*$I92/$AD92+$AL92*INDEX('DIN EN 16258'!$F:$F,MATCH('mobitool-Faktoren v2.0'!$AJ92,'DIN EN 16258'!$A:$A,0))*$I92/$AD92,IF(ISERROR($AK92*INDEX('DIN EN 16258'!$F:$F,MATCH('mobitool-Faktoren v2.0'!$AI92,'DIN EN 16258'!$A:$A,0))*$I92/$AD92),0,$AK92*INDEX('DIN EN 16258'!$F:$F,MATCH('mobitool-Faktoren v2.0'!$AI92,'DIN EN 16258'!$A:$A,0))*$I92/$AD92)+IF(ISERROR($AL92*INDEX('DIN EN 16258'!$F:$F,MATCH('mobitool-Faktoren v2.0'!$AJ92,'DIN EN 16258'!$A:$A,0))*$J92/$AE92),0,$AL92*INDEX('DIN EN 16258'!$F:$F,MATCH('mobitool-Faktoren v2.0'!$AJ92,'DIN EN 16258'!$A:$A,0))*$J92/$AE92))),0))*$AC92/$F92</f>
        <v>29.230632299999996</v>
      </c>
      <c r="W92" s="6" t="s">
        <v>672</v>
      </c>
      <c r="X92" s="39" t="s">
        <v>162</v>
      </c>
      <c r="Y92" s="336">
        <v>0.1</v>
      </c>
      <c r="Z92" s="336">
        <v>10</v>
      </c>
      <c r="AA92" s="337">
        <v>500</v>
      </c>
      <c r="AB92" s="299">
        <v>3500</v>
      </c>
      <c r="AC92" s="300">
        <v>1</v>
      </c>
      <c r="AD92" s="298">
        <f>0.008307/0.75*100</f>
        <v>1.1076000000000001</v>
      </c>
      <c r="AE92" s="298">
        <v>16</v>
      </c>
      <c r="AF92" s="299">
        <v>1420</v>
      </c>
      <c r="AG92" s="299">
        <v>80</v>
      </c>
      <c r="AH92" s="299">
        <v>150000</v>
      </c>
      <c r="AI92" s="301" t="s">
        <v>34</v>
      </c>
      <c r="AJ92" s="301" t="s">
        <v>625</v>
      </c>
      <c r="AK92" s="329">
        <v>8.3070000000000001E-3</v>
      </c>
      <c r="AL92" s="329">
        <v>0.16000000000000003</v>
      </c>
      <c r="AM92" s="331" t="s">
        <v>2374</v>
      </c>
      <c r="AN92" s="202" t="s">
        <v>2375</v>
      </c>
      <c r="AO92" s="331" t="s">
        <v>2376</v>
      </c>
      <c r="AP92" s="202" t="s">
        <v>2399</v>
      </c>
      <c r="AQ92" s="202" t="s">
        <v>895</v>
      </c>
      <c r="AR92" s="202" t="s">
        <v>922</v>
      </c>
      <c r="AS92" s="202" t="s">
        <v>930</v>
      </c>
      <c r="AT92" s="202" t="s">
        <v>924</v>
      </c>
      <c r="AU92" s="303">
        <f ca="1">IF(ISERROR(OFFSET('Daten KEA'!$A$1,MATCH(AU$5,'Daten KEA'!$A:$A,0)-1,MATCH(AM92,'Daten KEA'!$A$424:$ADO$424,0)-1)),0,OFFSET('Daten KEA'!$A$1,MATCH(AU$5,'Daten KEA'!$A:$A,0)-1,MATCH(AM92,'Daten KEA'!$A$424:$ADO$424,0)-1))+IF(ISERROR(AK92*INDEX('Energiefaktoren Ecoinvent'!$D:$D,MATCH('mobitool-Faktoren v2.0'!AI92,'Energiefaktoren Ecoinvent'!$A:$A,0))),0,AK92*INDEX('Energiefaktoren Ecoinvent'!$D:$D,MATCH('mobitool-Faktoren v2.0'!AI92,'Energiefaktoren Ecoinvent'!$A:$A,0)))+IF(OR(AJ92="Benzin",AJ92="Diesel"),IF(ISERROR(OFFSET('Daten KEA'!$A$1,MATCH(AV$5,'Daten KEA'!$A:$A,0)-1,MATCH(AN92,'Daten KEA'!$A$424:$ADO$424,0)-1)),0,OFFSET('Daten KEA'!$A$1,MATCH(AV$5,'Daten KEA'!$A:$A,0)-1,MATCH(AN92,'Daten KEA'!$A$424:$ADO$424,0)-1))+IF(ISERROR(AL92*INDEX('Energiefaktoren Ecoinvent'!$D:$D,MATCH('mobitool-Faktoren v2.0'!AJ92,'Energiefaktoren Ecoinvent'!$A:$A,0))),0,AL92*INDEX('Energiefaktoren Ecoinvent'!$D:$D,MATCH('mobitool-Faktoren v2.0'!AJ92,'Energiefaktoren Ecoinvent'!$A:$A,0))),0)</f>
        <v>0.35304750000000001</v>
      </c>
      <c r="AV92" s="303">
        <f ca="1">IF(OR(AJ92="Benzin",AJ92="Diesel"),0,IF(ISERROR(OFFSET('Daten KEA'!$A$1,MATCH(AV$5,'Daten KEA'!$A:$A,0)-1,MATCH(AN92,'Daten KEA'!$A$424:$ADO$424,0)-1)),0,OFFSET('Daten KEA'!$A$1,MATCH(AV$5,'Daten KEA'!$A:$A,0)-1,MATCH(AN92,'Daten KEA'!$A$424:$ADO$424,0)-1))+IF(ISERROR(AL92*INDEX('Energiefaktoren Ecoinvent'!$D:$D,MATCH('mobitool-Faktoren v2.0'!AJ92,'Energiefaktoren Ecoinvent'!$A:$A,0))),0,AL92*INDEX('Energiefaktoren Ecoinvent'!$D:$D,MATCH('mobitool-Faktoren v2.0'!AJ92,'Energiefaktoren Ecoinvent'!$A:$A,0))))</f>
        <v>0.57600000000000018</v>
      </c>
      <c r="AW92" s="303">
        <f ca="1">IF(ISERROR(OFFSET('Daten KEA'!$A$1,MATCH(AW$5,'Daten KEA'!$A:$A,0)-1,MATCH(AO92,'Daten KEA'!$A$424:$ADO$424,0)-1)),0,OFFSET('Daten KEA'!$A$1,MATCH(AW$5,'Daten KEA'!$A:$A,0)-1,MATCH(AO92,'Daten KEA'!$A$424:$ADO$424,0)-1))-IF(ISERROR(AK92*INDEX('Energiefaktoren Ecoinvent'!$D:$D,MATCH('mobitool-Faktoren v2.0'!AI92,'Energiefaktoren Ecoinvent'!$A:$A,0))),0,AK92*INDEX('Energiefaktoren Ecoinvent'!$D:$D,MATCH('mobitool-Faktoren v2.0'!AI92,'Energiefaktoren Ecoinvent'!$A:$A,0)))+IF(OR(AJ92="Benzin",AJ92="Diesel"),IF(ISERROR(OFFSET('Daten KEA'!$A$1,MATCH(AX$5,'Daten KEA'!$A:$A,0)-1,MATCH(AP92,'Daten KEA'!$A$424:$ADO$424,0)-1)),0,OFFSET('Daten KEA'!$A$1,MATCH(AX$5,'Daten KEA'!$A:$A,0)-1,MATCH(AP92,'Daten KEA'!$A$424:$ADO$424,0)-1))-IF(ISERROR(AL92*INDEX('Energiefaktoren Ecoinvent'!$D:$D,MATCH('mobitool-Faktoren v2.0'!AJ92,'Energiefaktoren Ecoinvent'!$A:$A,0))),0,AL92*INDEX('Energiefaktoren Ecoinvent'!$D:$D,MATCH('mobitool-Faktoren v2.0'!AJ92,'Energiefaktoren Ecoinvent'!$A:$A,0))),0)</f>
        <v>0.12442026</v>
      </c>
      <c r="AX92" s="303">
        <f ca="1">IF(OR(AJ92="Benzin",AJ92="Diesel"),0,IF(ISERROR(OFFSET('Daten KEA'!$A$1,MATCH(AX$5,'Daten KEA'!$A:$A,0)-1,MATCH(AP92,'Daten KEA'!$A$424:$ADO$424,0)-1)),0,OFFSET('Daten KEA'!$A$1,MATCH(AX$5,'Daten KEA'!$A:$A,0)-1,MATCH(AP92,'Daten KEA'!$A$424:$ADO$424,0)-1))-IF(ISERROR(AL92*INDEX('Energiefaktoren Ecoinvent'!$D:$D,MATCH('mobitool-Faktoren v2.0'!AJ92,'Energiefaktoren Ecoinvent'!$A:$A,0))),0,AL92*INDEX('Energiefaktoren Ecoinvent'!$D:$D,MATCH('mobitool-Faktoren v2.0'!AJ92,'Energiefaktoren Ecoinvent'!$A:$A,0))))</f>
        <v>1.1533783999999998</v>
      </c>
      <c r="AY92" s="303">
        <f t="shared" ca="1" si="58"/>
        <v>2.20684616</v>
      </c>
      <c r="AZ92" s="347">
        <f ca="1">IF(ISERROR(OFFSET('Daten KEA'!$A$1,MATCH(AZ$5,'Daten KEA'!$A:$A,0)-1,MATCH(AQ92,'Daten KEA'!$A$424:$ADO$424,0)-1)),0,OFFSET('Daten KEA'!$A$1,MATCH(AZ$5,'Daten KEA'!$A:$A,0)-1,MATCH(AQ92,'Daten KEA'!$A$424:$ADO$424,0)-1))</f>
        <v>0.21453198000000001</v>
      </c>
      <c r="BA92" s="347">
        <f ca="1">IF(ISERROR(OFFSET('Daten KEA'!$A$1,MATCH(BA$5,'Daten KEA'!$A:$A,0)-1,MATCH(AR92,'Daten KEA'!$A$424:$ADO$424,0)-1)),0,OFFSET('Daten KEA'!$A$1,MATCH(BA$5,'Daten KEA'!$A:$A,0)-1,MATCH(AR92,'Daten KEA'!$A$424:$ADO$424,0)-1))</f>
        <v>0.84847834</v>
      </c>
      <c r="BB92" s="347">
        <f ca="1">IF(ISERROR(OFFSET('Daten KEA'!$A$1,MATCH(BB$5,'Daten KEA'!$A:$A,0)-1,MATCH(AS92,'Daten KEA'!$A$424:$ADO$424,0)-1)),0,OFFSET('Daten KEA'!$A$1,MATCH(BB$5,'Daten KEA'!$A:$A,0)-1,MATCH(AS92,'Daten KEA'!$A$424:$ADO$424,0)-1))</f>
        <v>0.82906073000000002</v>
      </c>
      <c r="BC92" s="348">
        <f t="shared" ca="1" si="94"/>
        <v>4.0989172099999998</v>
      </c>
      <c r="BD92" s="347">
        <f ca="1">IF(ISERROR(OFFSET('Daten KEA'!$A$1,MATCH(BD$5,'Daten KEA'!$A:$A,0)-1,MATCH(AT92,'Daten KEA'!$A$424:$ADO$424,0)-1)),0,OFFSET('Daten KEA'!$A$1,MATCH(BD$5,'Daten KEA'!$A:$A,0)-1,MATCH(AT92,'Daten KEA'!$A$424:$ADO$424,0)-1))</f>
        <v>4.0989171999999998</v>
      </c>
      <c r="BE92" s="305">
        <f t="shared" ca="1" si="59"/>
        <v>0.99999999756033131</v>
      </c>
      <c r="BF92" s="306">
        <f ca="1">IF(ISERROR(OFFSET('Daten KEA'!$A$1,MATCH(BF$5,'Daten KEA'!$A:$A,0)-1,MATCH(AM92,'Daten KEA'!$A$424:$ADO$424,0)-1)),0,OFFSET('Daten KEA'!$A$1,MATCH(BF$5,'Daten KEA'!$A:$A,0)-1,MATCH(AM92,'Daten KEA'!$A$424:$ADO$424,0)-1))+IF(ISERROR($AK92*INDEX('Energiefaktoren Ecoinvent'!$H:$H,MATCH('mobitool-Faktoren v2.0'!$AI92,'Energiefaktoren Ecoinvent'!$A:$A,0))),0,$AK92*INDEX('Energiefaktoren Ecoinvent'!$H:$H,MATCH('mobitool-Faktoren v2.0'!$AI92,'Energiefaktoren Ecoinvent'!$A:$A,0)))+IF(OR(AJ92="Benzin",AJ92="Diesel"),IF(ISERROR(OFFSET('Daten KEA'!$A$1,MATCH(BG$5,'Daten KEA'!$A:$A,0)-1,MATCH(AN92,'Daten KEA'!$A$424:$ADO$424,0)-1)),0,OFFSET('Daten KEA'!$A$1,MATCH(BG$5,'Daten KEA'!$A:$A,0)-1,MATCH(AN92,'Daten KEA'!$A$424:$ADO$424,0)-1))+IF(ISERROR($AL92*INDEX('Energiefaktoren Ecoinvent'!$H:$H,MATCH('mobitool-Faktoren v2.0'!$AJ92,'Energiefaktoren Ecoinvent'!$A:$A,0))),0,$AL92*INDEX('Energiefaktoren Ecoinvent'!$H:$H,MATCH('mobitool-Faktoren v2.0'!$AJ92,'Energiefaktoren Ecoinvent'!$A:$A,0))),0)</f>
        <v>0.35304750000000001</v>
      </c>
      <c r="BG92" s="306">
        <f ca="1">IF(OR(AJ92="Benzin",AJ92="Diesel"),0,IF(ISERROR(OFFSET('Daten KEA'!$A$1,MATCH(BG$5,'Daten KEA'!$A:$A,0)-1,MATCH(AN92,'Daten KEA'!$A$424:$ADO$424,0)-1)),0,OFFSET('Daten KEA'!$A$1,MATCH(BG$5,'Daten KEA'!$A:$A,0)-1,MATCH(AN92,'Daten KEA'!$A$424:$ADO$424,0)-1))+IF(ISERROR($AL92*INDEX('Energiefaktoren Ecoinvent'!$H:$H,MATCH('mobitool-Faktoren v2.0'!$AJ92,'Energiefaktoren Ecoinvent'!$A:$A,0))),0,$AL92*INDEX('Energiefaktoren Ecoinvent'!$H:$H,MATCH('mobitool-Faktoren v2.0'!$AJ92,'Energiefaktoren Ecoinvent'!$A:$A,0))))</f>
        <v>0.3404822464820757</v>
      </c>
      <c r="BH92" s="306">
        <f ca="1">IF(ISERROR(OFFSET('Daten KEA'!$A$1,MATCH(BH$5,'Daten KEA'!$A:$A,0)-1,MATCH(AO92,'Daten KEA'!$A$424:$ADO$424,0)-1)),0,OFFSET('Daten KEA'!$A$1,MATCH(BH$5,'Daten KEA'!$A:$A,0)-1,MATCH(AO92,'Daten KEA'!$A$424:$ADO$424,0)-1))-IF(ISERROR($AK92*INDEX('Energiefaktoren Ecoinvent'!$H:$H,MATCH('mobitool-Faktoren v2.0'!$AI92,'Energiefaktoren Ecoinvent'!$A:$A,0))),0,$AK92*INDEX('Energiefaktoren Ecoinvent'!$H:$H,MATCH('mobitool-Faktoren v2.0'!$AI92,'Energiefaktoren Ecoinvent'!$A:$A,0)))+IF(OR(AJ92="Benzin",AJ92="Diesel"),IF(ISERROR(OFFSET('Daten KEA'!$A$1,MATCH(BI$5,'Daten KEA'!$A:$A,0)-1,MATCH(AP92,'Daten KEA'!$A$424:$ADO$424,0)-1)),0,OFFSET('Daten KEA'!$A$1,MATCH(BI$5,'Daten KEA'!$A:$A,0)-1,MATCH(AP92,'Daten KEA'!$A$424:$ADO$424,0)-1))-IF(ISERROR($AL92*INDEX('Energiefaktoren Ecoinvent'!$H:$H,MATCH('mobitool-Faktoren v2.0'!$AJ92,'Energiefaktoren Ecoinvent'!$A:$A,0))),0,$AL92*INDEX('Energiefaktoren Ecoinvent'!$H:$H,MATCH('mobitool-Faktoren v2.0'!$AJ92,'Energiefaktoren Ecoinvent'!$A:$A,0))),0)</f>
        <v>0.12286165503913998</v>
      </c>
      <c r="BI92" s="306">
        <f ca="1">IF(OR(AJ92="Benzin",AJ92="Diesel"),0,IF(ISERROR(OFFSET('Daten KEA'!$A$1,MATCH(BI$5,'Daten KEA'!$A:$A,0)-1,MATCH(AP92,'Daten KEA'!$A$424:$ADO$424,0)-1)),0,OFFSET('Daten KEA'!$A$1,MATCH(BI$5,'Daten KEA'!$A:$A,0)-1,MATCH(AP92,'Daten KEA'!$A$424:$ADO$424,0)-1))-IF(ISERROR($AL92*INDEX('Energiefaktoren Ecoinvent'!$H:$H,MATCH('mobitool-Faktoren v2.0'!$AJ92,'Energiefaktoren Ecoinvent'!$A:$A,0))),0,$AL92*INDEX('Energiefaktoren Ecoinvent'!$H:$H,MATCH('mobitool-Faktoren v2.0'!$AJ92,'Energiefaktoren Ecoinvent'!$A:$A,0))))</f>
        <v>1.1080860598990743</v>
      </c>
      <c r="BJ92" s="306">
        <f t="shared" ca="1" si="92"/>
        <v>1.92447746142029</v>
      </c>
      <c r="BK92" s="349">
        <f ca="1">IF(ISERROR(OFFSET('Daten KEA'!$A$1,MATCH(BK$5,'Daten KEA'!$A:$A,0)-1,MATCH(AQ92,'Daten KEA'!$A$424:$ADO$424,0)-1)),0,OFFSET('Daten KEA'!$A$1,MATCH(BK$5,'Daten KEA'!$A:$A,0)-1,MATCH(AQ92,'Daten KEA'!$A$424:$ADO$424,0)-1))</f>
        <v>0.20490561593225501</v>
      </c>
      <c r="BL92" s="349">
        <f ca="1">IF(ISERROR(OFFSET('Daten KEA'!$A$1,MATCH(BL$5,'Daten KEA'!$A:$A,0)-1,MATCH(AR92,'Daten KEA'!$A$424:$ADO$424,0)-1)),0,OFFSET('Daten KEA'!$A$1,MATCH(BL$5,'Daten KEA'!$A:$A,0)-1,MATCH(AR92,'Daten KEA'!$A$424:$ADO$424,0)-1))</f>
        <v>0.78080136397911004</v>
      </c>
      <c r="BM92" s="349">
        <f ca="1">IF(ISERROR(OFFSET('Daten KEA'!$A$1,MATCH(BM$5,'Daten KEA'!$A:$A,0)-1,MATCH(AS92,'Daten KEA'!$A$424:$ADO$424,0)-1)),0,OFFSET('Daten KEA'!$A$1,MATCH(BM$5,'Daten KEA'!$A:$A,0)-1,MATCH(AS92,'Daten KEA'!$A$424:$ADO$424,0)-1))</f>
        <v>0.7287527424722301</v>
      </c>
      <c r="BN92" s="350">
        <f t="shared" ca="1" si="95"/>
        <v>3.6389371838038849</v>
      </c>
      <c r="BO92" s="349">
        <f ca="1">IF(ISERROR(OFFSET('Daten KEA'!$A$1,MATCH(BO$5,'Daten KEA'!$A:$A,0)-1,MATCH(AT92,'Daten KEA'!$A$424:$ADO$424,0)-1)),0,OFFSET('Daten KEA'!$A$1,MATCH(BO$5,'Daten KEA'!$A:$A,0)-1,MATCH(AT92,'Daten KEA'!$A$424:$ADO$424,0)-1))</f>
        <v>3.6389372836039002</v>
      </c>
      <c r="BP92" s="305">
        <f t="shared" ca="1" si="60"/>
        <v>1.0000000274255945</v>
      </c>
      <c r="BQ92" s="351">
        <f ca="1">IF(ISERROR(OFFSET('Daten GWP'!$A$1,MATCH(BQ$5,'Daten GWP'!$A:$A,0)-1,MATCH(AM92,'Daten GWP'!$A$424:$ADO$424,0)-1)),0,OFFSET('Daten GWP'!$A$1,MATCH(BQ$5,'Daten GWP'!$A:$A,0)-1,MATCH(AM92,'Daten GWP'!$A$424:$ADO$424,0)-1))*1000</f>
        <v>32.777829000000004</v>
      </c>
      <c r="BR92" s="351">
        <f ca="1">IF(ISERROR(OFFSET('Daten GWP'!$A$1,MATCH(BR$5,'Daten GWP'!$A:$A,0)-1,MATCH(AN92,'Daten GWP'!$A$424:$ADO$424,0)-1)),0,OFFSET('Daten GWP'!$A$1,MATCH(BR$5,'Daten GWP'!$A:$A,0)-1,MATCH(AN92,'Daten GWP'!$A$424:$ADO$424,0)-1))*1000</f>
        <v>0</v>
      </c>
      <c r="BS92" s="351">
        <f ca="1">IF(ISERROR(OFFSET('Daten GWP'!$A$1,MATCH(BS$5,'Daten GWP'!$A:$A,0)-1,MATCH(AO92,'Daten GWP'!$A$424:$ADO$424,0)-1)),0,OFFSET('Daten GWP'!$A$1,MATCH(BS$5,'Daten GWP'!$A:$A,0)-1,MATCH(AO92,'Daten GWP'!$A$424:$ADO$424,0)-1))*1000</f>
        <v>6.7070764</v>
      </c>
      <c r="BT92" s="351">
        <f ca="1">IF(ISERROR(OFFSET('Daten GWP'!$A$1,MATCH(BT$5,'Daten GWP'!$A:$A,0)-1,MATCH(AP92,'Daten GWP'!$A$424:$ADO$424,0)-1)),0,OFFSET('Daten GWP'!$A$1,MATCH(BT$5,'Daten GWP'!$A:$A,0)-1,MATCH(AP92,'Daten GWP'!$A$424:$ADO$424,0)-1))*1000</f>
        <v>16.229092000000001</v>
      </c>
      <c r="BU92" s="308">
        <f t="shared" ca="1" si="61"/>
        <v>55.713997400000004</v>
      </c>
      <c r="BV92" s="351">
        <f ca="1">IF(ISERROR(OFFSET('Daten GWP'!$A$1,MATCH(BV$5,'Daten GWP'!$A:$A,0)-1,MATCH(AQ92,'Daten GWP'!$A$424:$ADO$424,0)-1)),0,OFFSET('Daten GWP'!$A$1,MATCH(BV$5,'Daten GWP'!$A:$A,0)-1,MATCH(AQ92,'Daten GWP'!$A$424:$ADO$424,0)-1))*1000</f>
        <v>7.4496653000000004</v>
      </c>
      <c r="BW92" s="351">
        <f ca="1">IF(ISERROR(OFFSET('Daten GWP'!$A$1,MATCH(BW$5,'Daten GWP'!$A:$A,0)-1,MATCH(AR92,'Daten GWP'!$A$424:$ADO$424,0)-1)),0,OFFSET('Daten GWP'!$A$1,MATCH(BW$5,'Daten GWP'!$A:$A,0)-1,MATCH(AR92,'Daten GWP'!$A$424:$ADO$424,0)-1))*1000</f>
        <v>51.607376000000002</v>
      </c>
      <c r="BX92" s="351">
        <f ca="1">IF(ISERROR(OFFSET('Daten GWP'!$A$1,MATCH(BX$5,'Daten GWP'!$A:$A,0)-1,MATCH(AS92,'Daten GWP'!$A$424:$ADO$424,0)-1)),0,OFFSET('Daten GWP'!$A$1,MATCH(BX$5,'Daten GWP'!$A:$A,0)-1,MATCH(AS92,'Daten GWP'!$A$424:$ADO$424,0)-1))*1000</f>
        <v>13.869325</v>
      </c>
      <c r="BY92" s="352">
        <f t="shared" ca="1" si="96"/>
        <v>128.64036369999999</v>
      </c>
      <c r="BZ92" s="351">
        <f ca="1">IF(ISERROR(OFFSET('Daten GWP'!$A$1,MATCH(BZ$5,'Daten GWP'!$A:$A,0)-1,MATCH(AT92,'Daten GWP'!$A$424:$ADO$424,0)-1)),0,OFFSET('Daten GWP'!$A$1,MATCH(BZ$5,'Daten GWP'!$A:$A,0)-1,MATCH(AT92,'Daten GWP'!$A$424:$ADO$424,0)-1))*1000</f>
        <v>128.64036000000002</v>
      </c>
      <c r="CA92" s="305">
        <f t="shared" ca="1" si="62"/>
        <v>0.99999997123764361</v>
      </c>
      <c r="CB92" s="310">
        <f ca="1">IF(ISERROR(OFFSET('Daten Elementary'!$A$1,MATCH(CB$5,'Daten Elementary'!$A:$A,0)-1,MATCH(AM92,'Daten Elementary'!$A$424:$ADO$424,0)-1)),0,OFFSET('Daten Elementary'!$A$1,MATCH(CB$5,'Daten Elementary'!$A:$A,0)-1,MATCH(AM92,'Daten Elementary'!$A$424:$ADO$424,0)-1))*1000000</f>
        <v>3.3143400000000001</v>
      </c>
      <c r="CC92" s="310">
        <f ca="1">IF(ISERROR(OFFSET('Daten Elementary'!$A$1,MATCH(CC$5,'Daten Elementary'!$A:$A,0)-1,MATCH(AN92,'Daten Elementary'!$A$424:$ADO$424,0)-1)),0,OFFSET('Daten Elementary'!$A$1,MATCH(CC$5,'Daten Elementary'!$A:$A,0)-1,MATCH(AN92,'Daten Elementary'!$A$424:$ADO$424,0)-1))*1000000</f>
        <v>12.01848</v>
      </c>
      <c r="CD92" s="310">
        <f ca="1">IF(ISERROR(OFFSET('Daten Elementary'!$A$1,MATCH(CD$5,'Daten Elementary'!$A:$A,0)-1,MATCH(AO92,'Daten Elementary'!$A$424:$ADO$424,0)-1)),0,OFFSET('Daten Elementary'!$A$1,MATCH(CD$5,'Daten Elementary'!$A:$A,0)-1,MATCH(AO92,'Daten Elementary'!$A$424:$ADO$424,0)-1))*1000000</f>
        <v>2.2609675</v>
      </c>
      <c r="CE92" s="310">
        <f ca="1">IF(ISERROR(OFFSET('Daten Elementary'!$A$1,MATCH(CE$5,'Daten Elementary'!$A:$A,0)-1,MATCH(AP92,'Daten Elementary'!$A$424:$ADO$424,0)-1)),0,OFFSET('Daten Elementary'!$A$1,MATCH(CE$5,'Daten Elementary'!$A:$A,0)-1,MATCH(AP92,'Daten Elementary'!$A$424:$ADO$424,0)-1))*1000000</f>
        <v>10.344609</v>
      </c>
      <c r="CF92" s="310">
        <f t="shared" ca="1" si="63"/>
        <v>27.938396500000003</v>
      </c>
      <c r="CG92" s="310">
        <f ca="1">IF(ISERROR(OFFSET('Daten Elementary'!$A$1,MATCH(CG$5,'Daten Elementary'!$A:$A,0)-1,MATCH(AQ92,'Daten Elementary'!$A$424:$ADO$424,0)-1)),0,OFFSET('Daten Elementary'!$A$1,MATCH(CG$5,'Daten Elementary'!$A:$A,0)-1,MATCH(AQ92,'Daten Elementary'!$A$424:$ADO$424,0)-1))*1000000</f>
        <v>2.8177561999999998</v>
      </c>
      <c r="CH92" s="310">
        <f ca="1">IF(ISERROR(OFFSET('Daten Elementary'!$A$1,MATCH(CH$5,'Daten Elementary'!$A:$A,0)-1,MATCH(AR92,'Daten Elementary'!$A$424:$ADO$424,0)-1)),0,OFFSET('Daten Elementary'!$A$1,MATCH(CH$5,'Daten Elementary'!$A:$A,0)-1,MATCH(AR92,'Daten Elementary'!$A$424:$ADO$424,0)-1))*1000000</f>
        <v>50.950947999999997</v>
      </c>
      <c r="CI92" s="310">
        <f ca="1">IF(ISERROR(OFFSET('Daten Elementary'!$A$1,MATCH(CI$5,'Daten Elementary'!$A:$A,0)-1,MATCH(AS92,'Daten Elementary'!$A$424:$ADO$424,0)-1)),0,OFFSET('Daten Elementary'!$A$1,MATCH(CI$5,'Daten Elementary'!$A:$A,0)-1,MATCH(AS92,'Daten Elementary'!$A$424:$ADO$424,0)-1))*1000000</f>
        <v>11.794364999999999</v>
      </c>
      <c r="CJ92" s="311">
        <f t="shared" ca="1" si="64"/>
        <v>93.501465699999997</v>
      </c>
      <c r="CK92" s="310">
        <f ca="1">IF(ISERROR(OFFSET('Daten Elementary'!$A$1,MATCH(CK$5,'Daten Elementary'!$A:$A,0)-1,MATCH($AT92,'Daten Elementary'!$A$424:$ADO$424,0)-1)),0,OFFSET('Daten Elementary'!$A$1,MATCH(CK$5,'Daten Elementary'!$A:$A,0)-1,MATCH($AT92,'Daten Elementary'!$A$424:$ADO$424,0)-1))*1000000</f>
        <v>93.499916999999996</v>
      </c>
      <c r="CL92" s="305">
        <f t="shared" ca="1" si="65"/>
        <v>0.99998343662328282</v>
      </c>
      <c r="CM92" s="312">
        <f ca="1">IF(ISERROR(OFFSET('Daten Elementary'!$A$1,MATCH(CM$5,'Daten Elementary'!$A:$A,0)-1,MATCH(AM92,'Daten Elementary'!$A$424:$ADO$424,0)-1)),0,OFFSET('Daten Elementary'!$A$1,MATCH(CM$5,'Daten Elementary'!$A:$A,0)-1,MATCH(AM92,'Daten Elementary'!$A$424:$ADO$424,0)-1))*1000000</f>
        <v>2.12134</v>
      </c>
      <c r="CN92" s="312">
        <f ca="1">IF(ISERROR(OFFSET('Daten Elementary'!$A$1,MATCH(CN$5,'Daten Elementary'!$A:$A,0)-1,MATCH(AN92,'Daten Elementary'!$A$424:$ADO$424,0)-1)),0,OFFSET('Daten Elementary'!$A$1,MATCH(CN$5,'Daten Elementary'!$A:$A,0)-1,MATCH(AN92,'Daten Elementary'!$A$424:$ADO$424,0)-1))*1000000</f>
        <v>7.2418800000000001</v>
      </c>
      <c r="CO92" s="312">
        <f ca="1">IF(ISERROR(OFFSET('Daten Elementary'!$A$1,MATCH(CO$5,'Daten Elementary'!$A:$A,0)-1,MATCH(AO92,'Daten Elementary'!$A$424:$ADO$424,0)-1)),0,OFFSET('Daten Elementary'!$A$1,MATCH(CO$5,'Daten Elementary'!$A:$A,0)-1,MATCH(AO92,'Daten Elementary'!$A$424:$ADO$424,0)-1))*1000000</f>
        <v>1.7940046999999999</v>
      </c>
      <c r="CP92" s="312">
        <f ca="1">IF(ISERROR(OFFSET('Daten Elementary'!$A$1,MATCH(CP$5,'Daten Elementary'!$A:$A,0)-1,MATCH(AP92,'Daten Elementary'!$A$424:$ADO$424,0)-1)),0,OFFSET('Daten Elementary'!$A$1,MATCH(CP$5,'Daten Elementary'!$A:$A,0)-1,MATCH(AP92,'Daten Elementary'!$A$424:$ADO$424,0)-1))*1000000</f>
        <v>5.8898406999999997</v>
      </c>
      <c r="CQ92" s="312">
        <f t="shared" ca="1" si="66"/>
        <v>17.047065400000001</v>
      </c>
      <c r="CR92" s="312">
        <f ca="1">IF(ISERROR(OFFSET('Daten Elementary'!$A$1,MATCH(CR$5,'Daten Elementary'!$A:$A,0)-1,MATCH(AQ92,'Daten Elementary'!$A$424:$ADO$424,0)-1)),0,OFFSET('Daten Elementary'!$A$1,MATCH(CR$5,'Daten Elementary'!$A:$A,0)-1,MATCH(AQ92,'Daten Elementary'!$A$424:$ADO$424,0)-1))*1000000</f>
        <v>1.8879055999999999</v>
      </c>
      <c r="CS92" s="312">
        <f ca="1">IF(ISERROR(OFFSET('Daten Elementary'!$A$1,MATCH(CS$5,'Daten Elementary'!$A:$A,0)-1,MATCH(AR92,'Daten Elementary'!$A$424:$ADO$424,0)-1)),0,OFFSET('Daten Elementary'!$A$1,MATCH(CS$5,'Daten Elementary'!$A:$A,0)-1,MATCH(AR92,'Daten Elementary'!$A$424:$ADO$424,0)-1))*1000000</f>
        <v>19.524953</v>
      </c>
      <c r="CT92" s="312">
        <f ca="1">IF(ISERROR(OFFSET('Daten Elementary'!$A$1,MATCH(CT$5,'Daten Elementary'!$A:$A,0)-1,MATCH(AS92,'Daten Elementary'!$A$424:$ADO$424,0)-1)),0,OFFSET('Daten Elementary'!$A$1,MATCH(CT$5,'Daten Elementary'!$A:$A,0)-1,MATCH(AS92,'Daten Elementary'!$A$424:$ADO$424,0)-1))*1000000</f>
        <v>6.6632528000000004</v>
      </c>
      <c r="CU92" s="313">
        <f t="shared" ca="1" si="67"/>
        <v>45.123176800000003</v>
      </c>
      <c r="CV92" s="312">
        <f ca="1">IF(ISERROR(OFFSET('Daten Elementary'!$A$1,MATCH(CV$5,'Daten Elementary'!$A:$A,0)-1,MATCH($AT92,'Daten Elementary'!$A$424:$ADO$424,0)-1)),0,OFFSET('Daten Elementary'!$A$1,MATCH(CV$5,'Daten Elementary'!$A:$A,0)-1,MATCH($AT92,'Daten Elementary'!$A$424:$ADO$424,0)-1))*1000000</f>
        <v>45.121918000000001</v>
      </c>
      <c r="CW92" s="305">
        <f t="shared" ca="1" si="68"/>
        <v>0.99997210302799422</v>
      </c>
      <c r="CX92" s="314">
        <f ca="1">IF(ISERROR(OFFSET('Daten Elementary'!$A$1,MATCH(CX$5,'Daten Elementary'!$A:$A,0)-1,MATCH(AM92,'Daten Elementary'!$A$424:$ADO$424,0)-1)),0,OFFSET('Daten Elementary'!$A$1,MATCH(CX$5,'Daten Elementary'!$A:$A,0)-1,MATCH(AM92,'Daten Elementary'!$A$424:$ADO$424,0)-1))*1000000</f>
        <v>14.999635</v>
      </c>
      <c r="CY92" s="314">
        <f ca="1">IF(ISERROR(OFFSET('Daten Elementary'!$A$1,MATCH(CY$5,'Daten Elementary'!$A:$A,0)-1,MATCH(AN92,'Daten Elementary'!$A$424:$ADO$424,0)-1)),0,OFFSET('Daten Elementary'!$A$1,MATCH(CY$5,'Daten Elementary'!$A:$A,0)-1,MATCH(AN92,'Daten Elementary'!$A$424:$ADO$424,0)-1))*1000000</f>
        <v>6.4867359999999999E-5</v>
      </c>
      <c r="CZ92" s="314">
        <f ca="1">IF(ISERROR(OFFSET('Daten Elementary'!$A$1,MATCH(CZ$5,'Daten Elementary'!$A:$A,0)-1,MATCH(AO92,'Daten Elementary'!$A$424:$ADO$424,0)-1)),0,OFFSET('Daten Elementary'!$A$1,MATCH(CZ$5,'Daten Elementary'!$A:$A,0)-1,MATCH(AO92,'Daten Elementary'!$A$424:$ADO$424,0)-1))*1000000</f>
        <v>26.021483</v>
      </c>
      <c r="DA92" s="314">
        <f ca="1">IF(ISERROR(OFFSET('Daten Elementary'!$A$1,MATCH(DA$5,'Daten Elementary'!$A:$A,0)-1,MATCH(AP92,'Daten Elementary'!$A$424:$ADO$424,0)-1)),0,OFFSET('Daten Elementary'!$A$1,MATCH(DA$5,'Daten Elementary'!$A:$A,0)-1,MATCH(AP92,'Daten Elementary'!$A$424:$ADO$424,0)-1))*1000000</f>
        <v>5.6580657999999993</v>
      </c>
      <c r="DB92" s="314">
        <f t="shared" ca="1" si="69"/>
        <v>46.67924866736</v>
      </c>
      <c r="DC92" s="314">
        <f ca="1">IF(ISERROR(OFFSET('Daten Elementary'!$A$1,MATCH(DC$5,'Daten Elementary'!$A:$A,0)-1,MATCH(AQ92,'Daten Elementary'!$A$424:$ADO$424,0)-1)),0,OFFSET('Daten Elementary'!$A$1,MATCH(DC$5,'Daten Elementary'!$A:$A,0)-1,MATCH(AQ92,'Daten Elementary'!$A$424:$ADO$424,0)-1))*1000000</f>
        <v>399.03487999999999</v>
      </c>
      <c r="DD92" s="314">
        <f ca="1">IF(ISERROR(OFFSET('Daten Elementary'!$A$1,MATCH(DD$5,'Daten Elementary'!$A:$A,0)-1,MATCH(AR92,'Daten Elementary'!$A$424:$ADO$424,0)-1)),0,OFFSET('Daten Elementary'!$A$1,MATCH(DD$5,'Daten Elementary'!$A:$A,0)-1,MATCH(AR92,'Daten Elementary'!$A$424:$ADO$424,0)-1))*1000000</f>
        <v>84.170282999999998</v>
      </c>
      <c r="DE92" s="314">
        <f ca="1">IF(ISERROR(OFFSET('Daten Elementary'!$A$1,MATCH(DE$5,'Daten Elementary'!$A:$A,0)-1,MATCH(AS92,'Daten Elementary'!$A$424:$ADO$424,0)-1)),0,OFFSET('Daten Elementary'!$A$1,MATCH(DE$5,'Daten Elementary'!$A:$A,0)-1,MATCH(AS92,'Daten Elementary'!$A$424:$ADO$424,0)-1))*1000000</f>
        <v>52.589711000000001</v>
      </c>
      <c r="DF92" s="315">
        <f t="shared" ca="1" si="70"/>
        <v>582.47412266736001</v>
      </c>
      <c r="DG92" s="314">
        <f ca="1">IF(ISERROR(OFFSET('Daten Elementary'!$A$1,MATCH(DG$5,'Daten Elementary'!$A:$A,0)-1,MATCH($AT92,'Daten Elementary'!$A$424:$ADO$424,0)-1)),0,OFFSET('Daten Elementary'!$A$1,MATCH(DG$5,'Daten Elementary'!$A:$A,0)-1,MATCH($AT92,'Daten Elementary'!$A$424:$ADO$424,0)-1))*1000000</f>
        <v>582.47412999999995</v>
      </c>
      <c r="DH92" s="305">
        <f t="shared" ca="1" si="71"/>
        <v>1.0000000125887822</v>
      </c>
      <c r="DI92" s="316">
        <f ca="1">IF(ISERROR(OFFSET('Daten Elementary'!$A$1,MATCH(DI$5,'Daten Elementary'!$A:$A,0)-1,MATCH(AM92,'Daten Elementary'!$A$424:$ADO$424,0)-1)),0,OFFSET('Daten Elementary'!$A$1,MATCH(DI$5,'Daten Elementary'!$A:$A,0)-1,MATCH(AM92,'Daten Elementary'!$A$424:$ADO$424,0)-1))*1000000</f>
        <v>4.5632999999999999</v>
      </c>
      <c r="DJ92" s="316">
        <f ca="1">IF(ISERROR(OFFSET('Daten Elementary'!$A$1,MATCH(DJ$5,'Daten Elementary'!$A:$A,0)-1,MATCH(AN92,'Daten Elementary'!$A$424:$ADO$424,0)-1)),0,OFFSET('Daten Elementary'!$A$1,MATCH(DJ$5,'Daten Elementary'!$A:$A,0)-1,MATCH(AN92,'Daten Elementary'!$A$424:$ADO$424,0)-1))*1000000</f>
        <v>0</v>
      </c>
      <c r="DK92" s="316">
        <f ca="1">IF(ISERROR(OFFSET('Daten Elementary'!$A$1,MATCH(DK$5,'Daten Elementary'!$A:$A,0)-1,MATCH(AO92,'Daten Elementary'!$A$424:$ADO$424,0)-1)),0,OFFSET('Daten Elementary'!$A$1,MATCH(DK$5,'Daten Elementary'!$A:$A,0)-1,MATCH(AO92,'Daten Elementary'!$A$424:$ADO$424,0)-1))*1000000</f>
        <v>24.841545999999997</v>
      </c>
      <c r="DL92" s="316">
        <f ca="1">IF(ISERROR(OFFSET('Daten Elementary'!$A$1,MATCH(DL$5,'Daten Elementary'!$A:$A,0)-1,MATCH(AP92,'Daten Elementary'!$A$424:$ADO$424,0)-1)),0,OFFSET('Daten Elementary'!$A$1,MATCH(DL$5,'Daten Elementary'!$A:$A,0)-1,MATCH(AP92,'Daten Elementary'!$A$424:$ADO$424,0)-1))*1000000</f>
        <v>27.166352</v>
      </c>
      <c r="DM92" s="316">
        <f t="shared" ca="1" si="72"/>
        <v>56.571197999999995</v>
      </c>
      <c r="DN92" s="316">
        <f ca="1">IF(ISERROR(OFFSET('Daten Elementary'!$A$1,MATCH(DN$5,'Daten Elementary'!$A:$A,0)-1,MATCH(AQ92,'Daten Elementary'!$A$424:$ADO$424,0)-1)),0,OFFSET('Daten Elementary'!$A$1,MATCH(DN$5,'Daten Elementary'!$A:$A,0)-1,MATCH(AQ92,'Daten Elementary'!$A$424:$ADO$424,0)-1))*1000000</f>
        <v>12.656601</v>
      </c>
      <c r="DO92" s="316">
        <f ca="1">IF(ISERROR(OFFSET('Daten Elementary'!$A$1,MATCH(DO$5,'Daten Elementary'!$A:$A,0)-1,MATCH(AR92,'Daten Elementary'!$A$424:$ADO$424,0)-1)),0,OFFSET('Daten Elementary'!$A$1,MATCH(DO$5,'Daten Elementary'!$A:$A,0)-1,MATCH(AR92,'Daten Elementary'!$A$424:$ADO$424,0)-1))*1000000</f>
        <v>97.962358999999992</v>
      </c>
      <c r="DP92" s="316">
        <f ca="1">IF(ISERROR(OFFSET('Daten Elementary'!$A$1,MATCH(DP$5,'Daten Elementary'!$A:$A,0)-1,MATCH(AS92,'Daten Elementary'!$A$424:$ADO$424,0)-1)),0,OFFSET('Daten Elementary'!$A$1,MATCH(DP$5,'Daten Elementary'!$A:$A,0)-1,MATCH(AS92,'Daten Elementary'!$A$424:$ADO$424,0)-1))*1000000</f>
        <v>59.399915</v>
      </c>
      <c r="DQ92" s="317">
        <f t="shared" ca="1" si="73"/>
        <v>226.59007299999999</v>
      </c>
      <c r="DR92" s="316">
        <f ca="1">IF(ISERROR(OFFSET('Daten Elementary'!$A$1,MATCH(DR$5,'Daten Elementary'!$A:$A,0)-1,MATCH($AT92,'Daten Elementary'!$A$424:$ADO$424,0)-1)),0,OFFSET('Daten Elementary'!$A$1,MATCH(DR$5,'Daten Elementary'!$A:$A,0)-1,MATCH($AT92,'Daten Elementary'!$A$424:$ADO$424,0)-1))*1000000</f>
        <v>226.59007</v>
      </c>
      <c r="DS92" s="305">
        <f t="shared" ca="1" si="74"/>
        <v>0.99999998676023205</v>
      </c>
      <c r="DT92" s="318">
        <f ca="1">IF(ISERROR(OFFSET('Daten UBP13'!$A$1,MATCH(DT$5,'Daten UBP13'!$A:$A,0)-1,MATCH(AM92,'Daten UBP13'!$A$424:$AEG$424,0)-1)),0,OFFSET('Daten UBP13'!$A$1,MATCH(DT$5,'Daten UBP13'!$A:$A,0)-1,MATCH(AM92,'Daten UBP13'!$A$424:$AEG$424,0)-1))</f>
        <v>22.036462</v>
      </c>
      <c r="DU92" s="318">
        <f ca="1">IF(ISERROR(OFFSET('Daten UBP13'!$A$1,MATCH(DU$5,'Daten UBP13'!$A:$A,0)-1,MATCH(AN92,'Daten UBP13'!$A$424:$AEG$424,0)-1)),0,OFFSET('Daten UBP13'!$A$1,MATCH(DU$5,'Daten UBP13'!$A:$A,0)-1,MATCH(AN92,'Daten UBP13'!$A$424:$AEG$424,0)-1))</f>
        <v>21.079246000000001</v>
      </c>
      <c r="DV92" s="318">
        <f ca="1">IF(ISERROR(OFFSET('Daten UBP13'!$A$1,MATCH(DV$5,'Daten UBP13'!$A:$A,0)-1,MATCH(AO92,'Daten UBP13'!$A$424:$AEG$424,0)-1)),0,OFFSET('Daten UBP13'!$A$1,MATCH(DV$5,'Daten UBP13'!$A:$A,0)-1,MATCH(AO92,'Daten UBP13'!$A$424:$AEG$424,0)-1))</f>
        <v>11.717045000000001</v>
      </c>
      <c r="DW92" s="318">
        <f ca="1">IF(ISERROR(OFFSET('Daten UBP13'!$A$1,MATCH(DW$5,'Daten UBP13'!$A:$A,0)-1,MATCH(AP92,'Daten UBP13'!$A$424:$AEG$424,0)-1)),0,OFFSET('Daten UBP13'!$A$1,MATCH(DW$5,'Daten UBP13'!$A:$A,0)-1,MATCH(AP92,'Daten UBP13'!$A$424:$AEG$424,0)-1))</f>
        <v>55.435406999999998</v>
      </c>
      <c r="DX92" s="318">
        <f t="shared" ca="1" si="75"/>
        <v>110.26815999999999</v>
      </c>
      <c r="DY92" s="318">
        <f ca="1">IF(ISERROR(OFFSET('Daten UBP13'!$A$1,MATCH(DY$5,'Daten UBP13'!$A:$A,0)-1,MATCH(AQ92,'Daten UBP13'!$A$424:$AEG$424,0)-1)),0,OFFSET('Daten UBP13'!$A$1,MATCH(DY$5,'Daten UBP13'!$A:$A,0)-1,MATCH(AQ92,'Daten UBP13'!$A$424:$AEG$424,0)-1))</f>
        <v>15.635809</v>
      </c>
      <c r="DZ92" s="318">
        <f ca="1">IF(ISERROR(OFFSET('Daten UBP13'!$A$1,MATCH(DZ$5,'Daten UBP13'!$A:$A,0)-1,MATCH(AR92,'Daten UBP13'!$A$424:$AEG$424,0)-1)),0,OFFSET('Daten UBP13'!$A$1,MATCH(DZ$5,'Daten UBP13'!$A:$A,0)-1,MATCH(AR92,'Daten UBP13'!$A$424:$AEG$424,0)-1))</f>
        <v>96.804969999999997</v>
      </c>
      <c r="EA92" s="318">
        <f ca="1">IF(ISERROR(OFFSET('Daten UBP13'!$A$1,MATCH(EA$5,'Daten UBP13'!$A:$A,0)-1,MATCH(AS92,'Daten UBP13'!$A$424:$AEG$424,0)-1)),0,OFFSET('Daten UBP13'!$A$1,MATCH(EA$5,'Daten UBP13'!$A:$A,0)-1,MATCH(AS92,'Daten UBP13'!$A$424:$AEG$424,0)-1))</f>
        <v>36.620598000000001</v>
      </c>
      <c r="EB92" s="319">
        <f t="shared" ca="1" si="76"/>
        <v>259.32953699999996</v>
      </c>
      <c r="EC92" s="318">
        <f ca="1">IF(ISERROR(OFFSET('Daten UBP13'!$A$1,MATCH(EC$5,'Daten UBP13'!$A:$A,0)-1,MATCH(AT92,'Daten UBP13'!$A$424:$AEG$424,0)-1)),0,OFFSET('Daten UBP13'!$A$1,MATCH(EC$5,'Daten UBP13'!$A:$A,0)-1,MATCH(AT92,'Daten UBP13'!$A$424:$AEG$424,0)-1))</f>
        <v>259.32808</v>
      </c>
      <c r="ED92" s="305">
        <f t="shared" ca="1" si="77"/>
        <v>0.99999438166582633</v>
      </c>
      <c r="EE92" s="320">
        <f ca="1">IF(ISERROR(OFFSET('Daten ReCiPe'!$A$1,MATCH(EE$5,'Daten ReCiPe'!$A:$A,0)-1,MATCH(AM92,'Daten ReCiPe'!$A$424:$ADO$424,0)-1)),0,OFFSET('Daten ReCiPe'!$A$1,MATCH(EE$5,'Daten ReCiPe'!$A:$A,0)-1,MATCH(AM92,'Daten ReCiPe'!$A$424:$ADO$424,0)-1))*1000</f>
        <v>1.5350746</v>
      </c>
      <c r="EF92" s="320">
        <f ca="1">IF(ISERROR(OFFSET('Daten ReCiPe'!$A$1,MATCH(EF$5,'Daten ReCiPe'!$A:$A,0)-1,MATCH(AN92,'Daten ReCiPe'!$A$424:$ADO$424,0)-1)),0,OFFSET('Daten ReCiPe'!$A$1,MATCH(EF$5,'Daten ReCiPe'!$A:$A,0)-1,MATCH(AN92,'Daten ReCiPe'!$A$424:$ADO$424,0)-1))*1000</f>
        <v>0.11396072</v>
      </c>
      <c r="EG92" s="320">
        <f ca="1">IF(ISERROR(OFFSET('Daten ReCiPe'!$A$1,MATCH(EG$5,'Daten ReCiPe'!$A:$A,0)-1,MATCH(AO92,'Daten ReCiPe'!$A$424:$ADO$424,0)-1)),0,OFFSET('Daten ReCiPe'!$A$1,MATCH(EG$5,'Daten ReCiPe'!$A:$A,0)-1,MATCH(AO92,'Daten ReCiPe'!$A$424:$ADO$424,0)-1))*1000</f>
        <v>1.8792633000000001</v>
      </c>
      <c r="EH92" s="320">
        <f ca="1">IF(ISERROR(OFFSET('Daten ReCiPe'!$A$1,MATCH(EH$5,'Daten ReCiPe'!$A:$A,0)-1,MATCH(AP92,'Daten ReCiPe'!$A$424:$ADO$424,0)-1)),0,OFFSET('Daten ReCiPe'!$A$1,MATCH(EH$5,'Daten ReCiPe'!$A:$A,0)-1,MATCH(AP92,'Daten ReCiPe'!$A$424:$ADO$424,0)-1))*1000</f>
        <v>1.7309044</v>
      </c>
      <c r="EI92" s="320">
        <f t="shared" ca="1" si="78"/>
        <v>5.2592030200000002</v>
      </c>
      <c r="EJ92" s="320">
        <f ca="1">IF(ISERROR(OFFSET('Daten ReCiPe'!$A$1,MATCH(EJ$5,'Daten ReCiPe'!$A:$A,0)-1,MATCH(AQ92,'Daten ReCiPe'!$A$424:$ADO$424,0)-1)),0,OFFSET('Daten ReCiPe'!$A$1,MATCH(EJ$5,'Daten ReCiPe'!$A:$A,0)-1,MATCH(AQ92,'Daten ReCiPe'!$A$424:$ADO$424,0)-1))*1000</f>
        <v>0.96596199999999999</v>
      </c>
      <c r="EK92" s="320">
        <f ca="1">IF(ISERROR(OFFSET('Daten ReCiPe'!$A$1,MATCH(EK$5,'Daten ReCiPe'!$A:$A,0)-1,MATCH(AR92,'Daten ReCiPe'!$A$424:$ADO$424,0)-1)),0,OFFSET('Daten ReCiPe'!$A$1,MATCH(EK$5,'Daten ReCiPe'!$A:$A,0)-1,MATCH(AR92,'Daten ReCiPe'!$A$424:$ADO$424,0)-1))*1000</f>
        <v>6.9038978999999996</v>
      </c>
      <c r="EL92" s="320">
        <f ca="1">IF(ISERROR(OFFSET('Daten ReCiPe'!$A$1,MATCH(EL$5,'Daten ReCiPe'!$A:$A,0)-1,MATCH(AS92,'Daten ReCiPe'!$A$424:$ADO$424,0)-1)),0,OFFSET('Daten ReCiPe'!$A$1,MATCH(EL$5,'Daten ReCiPe'!$A:$A,0)-1,MATCH(AS92,'Daten ReCiPe'!$A$424:$ADO$424,0)-1))*1000</f>
        <v>1.9357952</v>
      </c>
      <c r="EM92" s="321">
        <f t="shared" ca="1" si="79"/>
        <v>15.064858119999998</v>
      </c>
      <c r="EN92" s="320">
        <f ca="1">IF(ISERROR(OFFSET('Daten ReCiPe'!$A$1,MATCH(EN$5,'Daten ReCiPe'!$A:$A,0)-1,MATCH(AT92,'Daten ReCiPe'!$A$424:$ADO$424,0)-1)),0,OFFSET('Daten ReCiPe'!$A$1,MATCH(EN$5,'Daten ReCiPe'!$A:$A,0)-1,MATCH(AT92,'Daten ReCiPe'!$A$424:$ADO$424,0)-1))*1000</f>
        <v>15.064842000000001</v>
      </c>
      <c r="EO92" s="305">
        <f t="shared" ca="1" si="80"/>
        <v>0.99999892996005213</v>
      </c>
      <c r="EP92" s="322">
        <f ca="1">IF(ISERROR(OFFSET('Daten Elementary'!$A$1,MATCH(EP$5,'Daten Elementary'!$A:$A,0)-1,MATCH(AM92,'Daten Elementary'!$A$424:$ADO$424,0)-1)),0,OFFSET('Daten Elementary'!$A$1,MATCH(EP$5,'Daten Elementary'!$A:$A,0)-1,MATCH(AM92,'Daten Elementary'!$A$424:$ADO$424,0)-1))*1000000</f>
        <v>0.13236389999999998</v>
      </c>
      <c r="EQ92" s="322">
        <f ca="1">IF(ISERROR(OFFSET('Daten Elementary'!$A$1,MATCH(EQ$5,'Daten Elementary'!$A:$A,0)-1,MATCH(AN92,'Daten Elementary'!$A$424:$ADO$424,0)-1)),0,OFFSET('Daten Elementary'!$A$1,MATCH(EQ$5,'Daten Elementary'!$A:$A,0)-1,MATCH(AN92,'Daten Elementary'!$A$424:$ADO$424,0)-1))*1000000</f>
        <v>5.6015599999999999E-2</v>
      </c>
      <c r="ER92" s="322">
        <f ca="1">IF(ISERROR(OFFSET('Daten Elementary'!$A$1,MATCH(ER$5,'Daten Elementary'!$A:$A,0)-1,MATCH(AO92,'Daten Elementary'!$A$424:$ADO$424,0)-1)),0,OFFSET('Daten Elementary'!$A$1,MATCH(ER$5,'Daten Elementary'!$A:$A,0)-1,MATCH(AO92,'Daten Elementary'!$A$424:$ADO$424,0)-1))*1000000</f>
        <v>47.172919</v>
      </c>
      <c r="ES92" s="322">
        <f ca="1">IF(ISERROR(OFFSET('Daten Elementary'!$A$1,MATCH(ES$5,'Daten Elementary'!$A:$A,0)-1,MATCH(AP92,'Daten Elementary'!$A$424:$ADO$424,0)-1)),0,OFFSET('Daten Elementary'!$A$1,MATCH(ES$5,'Daten Elementary'!$A:$A,0)-1,MATCH(AP92,'Daten Elementary'!$A$424:$ADO$424,0)-1))*1000000</f>
        <v>44.686364000000005</v>
      </c>
      <c r="ET92" s="322">
        <f t="shared" ca="1" si="81"/>
        <v>92.047662500000001</v>
      </c>
      <c r="EU92" s="322">
        <f ca="1">IF(ISERROR(OFFSET('Daten Elementary'!$A$1,MATCH(EU$5,'Daten Elementary'!$A:$A,0)-1,MATCH(AQ92,'Daten Elementary'!$A$424:$ADO$424,0)-1)),0,OFFSET('Daten Elementary'!$A$1,MATCH(EU$5,'Daten Elementary'!$A:$A,0)-1,MATCH(AQ92,'Daten Elementary'!$A$424:$ADO$424,0)-1))*1000000</f>
        <v>17.931219000000002</v>
      </c>
      <c r="EV92" s="322">
        <f ca="1">IF(ISERROR(OFFSET('Daten Elementary'!$A$1,MATCH(EV$5,'Daten Elementary'!$A:$A,0)-1,MATCH(AR92,'Daten Elementary'!$A$424:$ADO$424,0)-1)),0,OFFSET('Daten Elementary'!$A$1,MATCH(EV$5,'Daten Elementary'!$A:$A,0)-1,MATCH(AR92,'Daten Elementary'!$A$424:$ADO$424,0)-1))*1000000</f>
        <v>160.6464</v>
      </c>
      <c r="EW92" s="322">
        <f ca="1">IF(ISERROR(OFFSET('Daten Elementary'!$A$1,MATCH(EW$5,'Daten Elementary'!$A:$A,0)-1,MATCH(AS92,'Daten Elementary'!$A$424:$ADO$424,0)-1)),0,OFFSET('Daten Elementary'!$A$1,MATCH(EW$5,'Daten Elementary'!$A:$A,0)-1,MATCH(AS92,'Daten Elementary'!$A$424:$ADO$424,0)-1))*1000000</f>
        <v>32.9953</v>
      </c>
      <c r="EX92" s="323">
        <f t="shared" ca="1" si="82"/>
        <v>303.62058150000001</v>
      </c>
      <c r="EY92" s="322">
        <f ca="1">IF(ISERROR(OFFSET('Daten Elementary'!$A$1,MATCH(EY$5,'Daten Elementary'!$A:$A,0)-1,MATCH($AT92,'Daten Elementary'!$A$424:$ADO$424,0)-1)),0,OFFSET('Daten Elementary'!$A$1,MATCH(EY$5,'Daten Elementary'!$A:$A,0)-1,MATCH($AT92,'Daten Elementary'!$A$424:$ADO$424,0)-1))*1000000</f>
        <v>303.62055999999995</v>
      </c>
      <c r="EZ92" s="305">
        <f t="shared" ca="1" si="83"/>
        <v>0.99999992918793601</v>
      </c>
      <c r="FA92" s="314">
        <f ca="1">IF(ISERROR(OFFSET('Daten Elementary'!$A$1,MATCH(FA$5,'Daten Elementary'!$A:$A,0)-1,MATCH(AM92,'Daten Elementary'!$A$424:$ADO$424,0)-1)),0,OFFSET('Daten Elementary'!$A$1,MATCH(FA$5,'Daten Elementary'!$A:$A,0)-1,MATCH(AM92,'Daten Elementary'!$A$424:$ADO$424,0)-1))*1000</f>
        <v>26.042999999999999</v>
      </c>
      <c r="FB92" s="314">
        <f ca="1">IF(ISERROR(OFFSET('Daten Elementary'!$A$1,MATCH(FB$5,'Daten Elementary'!$A:$A,0)-1,MATCH(AN92,'Daten Elementary'!$A$424:$ADO$424,0)-1)),0,OFFSET('Daten Elementary'!$A$1,MATCH(FB$5,'Daten Elementary'!$A:$A,0)-1,MATCH(AN92,'Daten Elementary'!$A$424:$ADO$424,0)-1))*1000</f>
        <v>0</v>
      </c>
      <c r="FC92" s="314">
        <f ca="1">IF(ISERROR(OFFSET('Daten Elementary'!$A$1,MATCH(FC$5,'Daten Elementary'!$A:$A,0)-1,MATCH(AO92,'Daten Elementary'!$A$424:$ADO$424,0)-1)),0,OFFSET('Daten Elementary'!$A$1,MATCH(FC$5,'Daten Elementary'!$A:$A,0)-1,MATCH(AO92,'Daten Elementary'!$A$424:$ADO$424,0)-1))*1000</f>
        <v>5.5326359999999992</v>
      </c>
      <c r="FD92" s="314">
        <f ca="1">IF(ISERROR(OFFSET('Daten Elementary'!$A$1,MATCH(FD$5,'Daten Elementary'!$A:$A,0)-1,MATCH(AP92,'Daten Elementary'!$A$424:$ADO$424,0)-1)),0,OFFSET('Daten Elementary'!$A$1,MATCH(FD$5,'Daten Elementary'!$A:$A,0)-1,MATCH(AP92,'Daten Elementary'!$A$424:$ADO$424,0)-1))*1000</f>
        <v>14.506541</v>
      </c>
      <c r="FE92" s="314">
        <f t="shared" ca="1" si="84"/>
        <v>46.082177000000001</v>
      </c>
      <c r="FF92" s="314">
        <f ca="1">IF(ISERROR(OFFSET('Daten Elementary'!$A$1,MATCH(FF$5,'Daten Elementary'!$A:$A,0)-1,MATCH(AQ92,'Daten Elementary'!$A$424:$ADO$424,0)-1)),0,OFFSET('Daten Elementary'!$A$1,MATCH(FF$5,'Daten Elementary'!$A:$A,0)-1,MATCH(AQ92,'Daten Elementary'!$A$424:$ADO$424,0)-1))*1000</f>
        <v>6.5948663999999999</v>
      </c>
      <c r="FG92" s="314">
        <f ca="1">IF(ISERROR(OFFSET('Daten Elementary'!$A$1,MATCH(FG$5,'Daten Elementary'!$A:$A,0)-1,MATCH(AR92,'Daten Elementary'!$A$424:$ADO$424,0)-1)),0,OFFSET('Daten Elementary'!$A$1,MATCH(FG$5,'Daten Elementary'!$A:$A,0)-1,MATCH(AR92,'Daten Elementary'!$A$424:$ADO$424,0)-1))*1000</f>
        <v>46.130008000000004</v>
      </c>
      <c r="FH92" s="314">
        <f ca="1">IF(ISERROR(OFFSET('Daten Elementary'!$A$1,MATCH(FH$5,'Daten Elementary'!$A:$A,0)-1,MATCH(AS92,'Daten Elementary'!$A$424:$ADO$424,0)-1)),0,OFFSET('Daten Elementary'!$A$1,MATCH(FH$5,'Daten Elementary'!$A:$A,0)-1,MATCH(AS92,'Daten Elementary'!$A$424:$ADO$424,0)-1))*1000</f>
        <v>12.474614000000001</v>
      </c>
      <c r="FI92" s="315">
        <f t="shared" ca="1" si="85"/>
        <v>111.28166540000001</v>
      </c>
      <c r="FJ92" s="314">
        <f ca="1">IF(ISERROR(OFFSET('Daten Elementary'!$A$1,MATCH(FJ$5,'Daten Elementary'!$A:$A,0)-1,MATCH($AT92,'Daten Elementary'!$A$424:$ADO$424,0)-1)),0,OFFSET('Daten Elementary'!$A$1,MATCH(FJ$5,'Daten Elementary'!$A:$A,0)-1,MATCH($AT92,'Daten Elementary'!$A$424:$ADO$424,0)-1))*1000</f>
        <v>111.28166</v>
      </c>
      <c r="FK92" s="305">
        <f t="shared" ca="1" si="86"/>
        <v>0.99999995147448606</v>
      </c>
      <c r="FL92" s="314">
        <f ca="1">IF(ISERROR(OFFSET('Daten Elementary'!$A$1,MATCH(FL$5,'Daten Elementary'!$A:$A,0)-1,MATCH(AM92,'Daten Elementary'!$A$424:$ADO$424,0)-1)),0,OFFSET('Daten Elementary'!$A$1,MATCH(FL$5,'Daten Elementary'!$A:$A,0)-1,MATCH(AM92,'Daten Elementary'!$A$424:$ADO$424,0)-1))</f>
        <v>0</v>
      </c>
      <c r="FM92" s="314">
        <f ca="1">IF(ISERROR(OFFSET('Daten Elementary'!$A$1,MATCH(FM$5,'Daten Elementary'!$A:$A,0)-1,MATCH(AN92,'Daten Elementary'!$A$424:$ADO$424,0)-1)),0,OFFSET('Daten Elementary'!$A$1,MATCH(FM$5,'Daten Elementary'!$A:$A,0)-1,MATCH(AN92,'Daten Elementary'!$A$424:$ADO$424,0)-1))</f>
        <v>0</v>
      </c>
      <c r="FN92" s="314">
        <f ca="1">IF(ISERROR(OFFSET('Daten Elementary'!$A$1,MATCH(FN$5,'Daten Elementary'!$A:$A,0)-1,MATCH(AO92,'Daten Elementary'!$A$424:$ADO$424,0)-1)),0,OFFSET('Daten Elementary'!$A$1,MATCH(FN$5,'Daten Elementary'!$A:$A,0)-1,MATCH(AO92,'Daten Elementary'!$A$424:$ADO$424,0)-1))</f>
        <v>0</v>
      </c>
      <c r="FO92" s="314">
        <f ca="1">IF(ISERROR(OFFSET('Daten Elementary'!$A$1,MATCH(FO$5,'Daten Elementary'!$A:$A,0)-1,MATCH(AP92,'Daten Elementary'!$A$424:$ADO$424,0)-1)),0,OFFSET('Daten Elementary'!$A$1,MATCH(FO$5,'Daten Elementary'!$A:$A,0)-1,MATCH(AP92,'Daten Elementary'!$A$424:$ADO$424,0)-1))</f>
        <v>0</v>
      </c>
      <c r="FP92" s="314">
        <f t="shared" ca="1" si="87"/>
        <v>0</v>
      </c>
      <c r="FQ92" s="314">
        <f ca="1">IF(ISERROR(OFFSET('Daten Elementary'!$A$1,MATCH(FQ$5,'Daten Elementary'!$A:$A,0)-1,MATCH(AQ92,'Daten Elementary'!$A$424:$ADO$424,0)-1)),0,OFFSET('Daten Elementary'!$A$1,MATCH(FQ$5,'Daten Elementary'!$A:$A,0)-1,MATCH(AQ92,'Daten Elementary'!$A$424:$ADO$424,0)-1))</f>
        <v>0</v>
      </c>
      <c r="FR92" s="314">
        <f ca="1">IF(ISERROR(OFFSET('Daten Elementary'!$A$1,MATCH(FR$5,'Daten Elementary'!$A:$A,0)-1,MATCH(AR92,'Daten Elementary'!$A$424:$ADO$424,0)-1)),0,OFFSET('Daten Elementary'!$A$1,MATCH(FR$5,'Daten Elementary'!$A:$A,0)-1,MATCH(AR92,'Daten Elementary'!$A$424:$ADO$424,0)-1))</f>
        <v>0</v>
      </c>
      <c r="FS92" s="314">
        <f ca="1">IF(ISERROR(OFFSET('Daten Elementary'!$A$1,MATCH(FS$5,'Daten Elementary'!$A:$A,0)-1,MATCH(AS92,'Daten Elementary'!$A$424:$ADO$424,0)-1)),0,OFFSET('Daten Elementary'!$A$1,MATCH(FS$5,'Daten Elementary'!$A:$A,0)-1,MATCH(AS92,'Daten Elementary'!$A$424:$ADO$424,0)-1))</f>
        <v>0</v>
      </c>
      <c r="FT92" s="315">
        <f t="shared" ca="1" si="88"/>
        <v>0</v>
      </c>
      <c r="FU92" s="314">
        <f ca="1">IF(ISERROR(OFFSET('Daten Elementary'!$A$1,MATCH(FU$5,'Daten Elementary'!$A:$A,0)-1,MATCH($AT92,'Daten Elementary'!$A$424:$ADO$424,0)-1)),0,OFFSET('Daten Elementary'!$A$1,MATCH(FU$5,'Daten Elementary'!$A:$A,0)-1,MATCH($AT92,'Daten Elementary'!$A$424:$ADO$424,0)-1))</f>
        <v>0</v>
      </c>
      <c r="FV92" s="305">
        <f t="shared" ca="1" si="89"/>
        <v>0</v>
      </c>
      <c r="FW92" s="324"/>
      <c r="FX92" s="231" t="str">
        <f t="shared" si="90"/>
        <v>Personenwagen, Plug-In Hybrid (durchschnittliche Flotte, Verbrauchermix CH)</v>
      </c>
      <c r="FY92" s="231" t="str">
        <f t="shared" si="55"/>
        <v>Personenwagen</v>
      </c>
      <c r="FZ92" s="231" t="str">
        <f t="shared" si="56"/>
        <v>, Plug-In Hybrid</v>
      </c>
      <c r="GA92" s="231" t="str">
        <f t="shared" si="57"/>
        <v xml:space="preserve"> (durchschnittliche Flotte, Verbrauchermix CH)</v>
      </c>
      <c r="GB92" s="231"/>
    </row>
    <row r="93" spans="1:184" ht="16.5" hidden="1" customHeight="1" outlineLevel="1">
      <c r="A93" s="295"/>
      <c r="B93" s="380"/>
      <c r="C93" s="359" t="s">
        <v>385</v>
      </c>
      <c r="D93" s="359" t="s">
        <v>679</v>
      </c>
      <c r="E93" s="363" t="s">
        <v>2303</v>
      </c>
      <c r="F93" s="102">
        <v>1.6</v>
      </c>
      <c r="G93" s="31">
        <v>5</v>
      </c>
      <c r="H93" s="87">
        <f t="shared" si="91"/>
        <v>0.32</v>
      </c>
      <c r="I93" s="99">
        <f>5.5*0.2</f>
        <v>1.1000000000000001</v>
      </c>
      <c r="J93" s="99">
        <f t="shared" si="97"/>
        <v>16</v>
      </c>
      <c r="K93" s="100">
        <v>1500</v>
      </c>
      <c r="L93" s="100">
        <v>80</v>
      </c>
      <c r="M93" s="99">
        <v>0.5</v>
      </c>
      <c r="N93" s="38" t="s">
        <v>99</v>
      </c>
      <c r="O93" s="6">
        <f ca="1">(IF(ISERROR(INDEX(INDIRECT($D$268),MATCH($AM93,$AM$4:$AM$275,0),MATCH(O$304,INDIRECT($E$268),0))*$I93/$AD93),0,INDEX(INDIRECT($D$268),MATCH($AM93,$AM$4:$AM$275,0),MATCH(O$304,INDIRECT($E$268),0))*$I93/$AD93)+IF(ISERROR(INDEX(INDIRECT($D$268),MATCH($AN93,$AN$4:$AN$275,0),MATCH(O$305,INDIRECT($E$268),0))*$J93/$AE93),0,INDEX(INDIRECT($D$268),MATCH($AN93,$AN$4:$AN$275,0),MATCH(O$305,INDIRECT($E$268),0))*$J93/$AE93))*$AC93/$F93</f>
        <v>20.345573706663053</v>
      </c>
      <c r="P93" s="6">
        <f ca="1">(IF(ISERROR(INDEX(INDIRECT($D$268),MATCH($AO93,$AO$4:$AO$275,0),MATCH(P$304,INDIRECT($E$268),0))*$I93/$AD93),0,INDEX(INDIRECT($D$268),MATCH($AO93,$AO$4:$AO$275,0),MATCH(P$304,INDIRECT($E$268),0))*$I93/$AD93)*$AC93/$F93+IF($B$268=1,($J93/100*($S$230-INDEX('Energiefaktoren Ecoinvent'!$D:$D,MATCH('mobitool-Faktoren v2.0'!$AJ93,'Energiefaktoren Ecoinvent'!$A:$A,0)))/$F93),IF($B$268=7,($J93/100*($S$230-INDEX('Energiefaktoren Ecoinvent'!$H:$H,MATCH('mobitool-Faktoren v2.0'!$AJ93,'Energiefaktoren Ecoinvent'!$A:$A,0)))/$F93),(($J93/100*($S$230))/$F93))))</f>
        <v>14.328404475279431</v>
      </c>
      <c r="Q93" s="6">
        <f ca="1">INDEX(INDIRECT($D$268),MATCH($AQ93,$AQ$4:$AQ$284,0),MATCH(Q$4,INDIRECT($E$268),0))*$K93*$AC93/$F93/$AF93</f>
        <v>4.9183529709507043</v>
      </c>
      <c r="R93" s="6">
        <f ca="1">INDEX(INDIRECT($D$268),MATCH($AR93,$AR$4:$AR$284,0),MATCH(R$4,INDIRECT($E$268),0))*IF($K93=1,$K93/$AF93,($K93-$L93)/($AF93-$AG93))*$AC93/$F93+$L93*(1+$M93)*INDEX(INDIRECT($D$268),MATCH($AR$223,$AR$4:$AR$284,0),MATCH(R$4,INDIRECT($E$268),0))/$AH93/$F93</f>
        <v>42.199851358208953</v>
      </c>
      <c r="S93" s="6">
        <f ca="1">INDEX(INDIRECT($D$268),MATCH($AS93,$AS$4:$AS$284,0),MATCH(S$4,INDIRECT($E$268),0))*$K93*$AC93/$F93/$AF93</f>
        <v>9.1566846390845065</v>
      </c>
      <c r="T93" s="7">
        <f t="shared" ca="1" si="93"/>
        <v>90.948867150186658</v>
      </c>
      <c r="U93" s="6">
        <f>IF($B$268=6,(IF(OR(AJ93="Benzin",AJ93="Diesel"),$AK93*INDEX('DIN EN 16258'!$I:$I,MATCH('mobitool-Faktoren v2.0'!$AI93,'DIN EN 16258'!$A:$A,0))*$I93/$AD93+$AL93*INDEX('DIN EN 16258'!$I:$I,MATCH('mobitool-Faktoren v2.0'!$AJ93,'DIN EN 16258'!$A:$A,0))*$I93/$AD93,IF(ISERROR($AK93*INDEX('DIN EN 16258'!$I:$I,MATCH('mobitool-Faktoren v2.0'!$AI93,'DIN EN 16258'!$A:$A,0))*$I93/$AD93),0,$AK93*INDEX('DIN EN 16258'!$I:$I,MATCH('mobitool-Faktoren v2.0'!$AI93,'DIN EN 16258'!$A:$A,0))*$I93/$AD93)+IF(ISERROR($AL93*INDEX('DIN EN 16258'!$I:$I,MATCH('mobitool-Faktoren v2.0'!$AJ93,'DIN EN 16258'!$A:$A,0))*$J93/$AE93),0,$AL93*INDEX('DIN EN 16258'!$I:$I,MATCH('mobitool-Faktoren v2.0'!$AJ93,'DIN EN 16258'!$A:$A,0))*$J93/$AE93)))*1000,
IF($B$268=1,(IF(OR(AJ93="Benzin",AJ93="Diesel"),$AK93*INDEX('DIN EN 16258'!$D:$D,MATCH('mobitool-Faktoren v2.0'!$AI93,'DIN EN 16258'!$A:$A,0))*$I93/$AD93+$AL93*INDEX('DIN EN 16258'!$D:$D,MATCH('mobitool-Faktoren v2.0'!$AJ93,'DIN EN 16258'!$A:$A,0))*$I93/$AD93,IF(ISERROR($AK93*INDEX('DIN EN 16258'!$D:$D,MATCH('mobitool-Faktoren v2.0'!$AI93,'DIN EN 16258'!$A:$A,0))*$I93/$AD93),0,$AK93*INDEX('DIN EN 16258'!$D:$D,MATCH('mobitool-Faktoren v2.0'!$AI93,'DIN EN 16258'!$A:$A,0))*$I93/$AD93)+IF(ISERROR($AL93*INDEX('DIN EN 16258'!$D:$D,MATCH('mobitool-Faktoren v2.0'!$AJ93,'DIN EN 16258'!$A:$A,0))*$J93/$AE93),0,$AL93*INDEX('DIN EN 16258'!$D:$D,MATCH('mobitool-Faktoren v2.0'!$AJ93,'DIN EN 16258'!$A:$A,0))*$J93/$AE93))),0))*$AC93/$F93</f>
        <v>16.7578125</v>
      </c>
      <c r="V93" s="6">
        <f>IF($B$268=6,(IF(OR(AJ93="Benzin",AJ93="Diesel"),$AK93*INDEX('DIN EN 16258'!$L:$L,MATCH('mobitool-Faktoren v2.0'!$AI93,'DIN EN 16258'!$A:$A,0))*$I93/$AD93+$AL93*INDEX('DIN EN 16258'!$L:$L,MATCH('mobitool-Faktoren v2.0'!$AJ93,'DIN EN 16258'!$A:$A,0))*$I93/$AD93,IF(ISERROR($AK93*INDEX('DIN EN 16258'!$L:$L,MATCH('mobitool-Faktoren v2.0'!$AI93,'DIN EN 16258'!$A:$A,0))*$I93/$AD93),0,$AK93*INDEX('DIN EN 16258'!$L:$L,MATCH('mobitool-Faktoren v2.0'!$AI93,'DIN EN 16258'!$A:$A,0))*$I93/$AD93)+IF(ISERROR($AL93*INDEX('DIN EN 16258'!$L:$L,MATCH('mobitool-Faktoren v2.0'!$AJ93,'DIN EN 16258'!$A:$A,0))*$J93/$AE93),0,$AL93*INDEX('DIN EN 16258'!$L:$L,MATCH('mobitool-Faktoren v2.0'!$AJ93,'DIN EN 16258'!$A:$A,0))*$J93/$AE93)))*1000,
IF($B$268=1,(IF(OR(AJ93="Benzin",AJ93="Diesel"),$AK93*INDEX('DIN EN 16258'!$F:$F,MATCH('mobitool-Faktoren v2.0'!$AI93,'DIN EN 16258'!$A:$A,0))*$I93/$AD93+$AL93*INDEX('DIN EN 16258'!$F:$F,MATCH('mobitool-Faktoren v2.0'!$AJ93,'DIN EN 16258'!$A:$A,0))*$I93/$AD93,IF(ISERROR($AK93*INDEX('DIN EN 16258'!$F:$F,MATCH('mobitool-Faktoren v2.0'!$AI93,'DIN EN 16258'!$A:$A,0))*$I93/$AD93),0,$AK93*INDEX('DIN EN 16258'!$F:$F,MATCH('mobitool-Faktoren v2.0'!$AI93,'DIN EN 16258'!$A:$A,0))*$I93/$AD93)+IF(ISERROR($AL93*INDEX('DIN EN 16258'!$F:$F,MATCH('mobitool-Faktoren v2.0'!$AJ93,'DIN EN 16258'!$A:$A,0))*$J93/$AE93),0,$AL93*INDEX('DIN EN 16258'!$F:$F,MATCH('mobitool-Faktoren v2.0'!$AJ93,'DIN EN 16258'!$A:$A,0))*$J93/$AE93))),0))*$AC93/$F93</f>
        <v>29.249271519428195</v>
      </c>
      <c r="W93" s="6" t="s">
        <v>143</v>
      </c>
      <c r="X93" s="39" t="s">
        <v>162</v>
      </c>
      <c r="Y93" s="336">
        <v>0.1</v>
      </c>
      <c r="Z93" s="336">
        <v>10</v>
      </c>
      <c r="AA93" s="337">
        <v>500</v>
      </c>
      <c r="AB93" s="299">
        <v>3500</v>
      </c>
      <c r="AC93" s="300">
        <v>1</v>
      </c>
      <c r="AD93" s="298">
        <f>0.008307/0.75*100</f>
        <v>1.1076000000000001</v>
      </c>
      <c r="AE93" s="298">
        <v>16</v>
      </c>
      <c r="AF93" s="299">
        <v>1420</v>
      </c>
      <c r="AG93" s="299">
        <v>80</v>
      </c>
      <c r="AH93" s="299">
        <v>150000</v>
      </c>
      <c r="AI93" s="301" t="s">
        <v>34</v>
      </c>
      <c r="AJ93" s="301" t="s">
        <v>627</v>
      </c>
      <c r="AK93" s="329">
        <v>8.3070000000000001E-3</v>
      </c>
      <c r="AL93" s="329">
        <v>0.16000000000000003</v>
      </c>
      <c r="AM93" s="331" t="s">
        <v>2465</v>
      </c>
      <c r="AN93" s="202" t="s">
        <v>2466</v>
      </c>
      <c r="AO93" s="331" t="s">
        <v>2376</v>
      </c>
      <c r="AP93" s="330" t="s">
        <v>2408</v>
      </c>
      <c r="AQ93" s="202" t="s">
        <v>895</v>
      </c>
      <c r="AR93" s="202" t="s">
        <v>922</v>
      </c>
      <c r="AS93" s="202" t="s">
        <v>930</v>
      </c>
      <c r="AT93" s="202" t="s">
        <v>924</v>
      </c>
      <c r="AU93" s="303">
        <f ca="1">IF(ISERROR(OFFSET('Daten KEA'!$A$1,MATCH(AU$5,'Daten KEA'!$A:$A,0)-1,MATCH(AM93,'Daten KEA'!$A$424:$ADO$424,0)-1)),0,OFFSET('Daten KEA'!$A$1,MATCH(AU$5,'Daten KEA'!$A:$A,0)-1,MATCH(AM93,'Daten KEA'!$A$424:$ADO$424,0)-1))+IF(ISERROR(AK93*INDEX('Energiefaktoren Ecoinvent'!$D:$D,MATCH('mobitool-Faktoren v2.0'!AI93,'Energiefaktoren Ecoinvent'!$A:$A,0))),0,AK93*INDEX('Energiefaktoren Ecoinvent'!$D:$D,MATCH('mobitool-Faktoren v2.0'!AI93,'Energiefaktoren Ecoinvent'!$A:$A,0)))+IF(OR(AJ93="Benzin",AJ93="Diesel"),IF(ISERROR(OFFSET('Daten KEA'!$A$1,MATCH(AV$5,'Daten KEA'!$A:$A,0)-1,MATCH(AN93,'Daten KEA'!$A$424:$ADO$424,0)-1)),0,OFFSET('Daten KEA'!$A$1,MATCH(AV$5,'Daten KEA'!$A:$A,0)-1,MATCH(AN93,'Daten KEA'!$A$424:$ADO$424,0)-1))+IF(ISERROR(AL93*INDEX('Energiefaktoren Ecoinvent'!$D:$D,MATCH('mobitool-Faktoren v2.0'!AJ93,'Energiefaktoren Ecoinvent'!$A:$A,0))),0,AL93*INDEX('Energiefaktoren Ecoinvent'!$D:$D,MATCH('mobitool-Faktoren v2.0'!AJ93,'Energiefaktoren Ecoinvent'!$A:$A,0))),0)</f>
        <v>0.35304750000000001</v>
      </c>
      <c r="AV93" s="303">
        <f ca="1">IF(OR(AJ93="Benzin",AJ93="Diesel"),0,IF(ISERROR(OFFSET('Daten KEA'!$A$1,MATCH(AV$5,'Daten KEA'!$A:$A,0)-1,MATCH(AN93,'Daten KEA'!$A$424:$ADO$424,0)-1)),0,OFFSET('Daten KEA'!$A$1,MATCH(AV$5,'Daten KEA'!$A:$A,0)-1,MATCH(AN93,'Daten KEA'!$A$424:$ADO$424,0)-1))+IF(ISERROR(AL93*INDEX('Energiefaktoren Ecoinvent'!$D:$D,MATCH('mobitool-Faktoren v2.0'!AJ93,'Energiefaktoren Ecoinvent'!$A:$A,0))),0,AL93*INDEX('Energiefaktoren Ecoinvent'!$D:$D,MATCH('mobitool-Faktoren v2.0'!AJ93,'Energiefaktoren Ecoinvent'!$A:$A,0))))</f>
        <v>0.57600000000000018</v>
      </c>
      <c r="AW93" s="303">
        <f ca="1">IF(ISERROR(OFFSET('Daten KEA'!$A$1,MATCH(AW$5,'Daten KEA'!$A:$A,0)-1,MATCH(AO93,'Daten KEA'!$A$424:$ADO$424,0)-1)),0,OFFSET('Daten KEA'!$A$1,MATCH(AW$5,'Daten KEA'!$A:$A,0)-1,MATCH(AO93,'Daten KEA'!$A$424:$ADO$424,0)-1))-IF(ISERROR(AK93*INDEX('Energiefaktoren Ecoinvent'!$D:$D,MATCH('mobitool-Faktoren v2.0'!AI93,'Energiefaktoren Ecoinvent'!$A:$A,0))),0,AK93*INDEX('Energiefaktoren Ecoinvent'!$D:$D,MATCH('mobitool-Faktoren v2.0'!AI93,'Energiefaktoren Ecoinvent'!$A:$A,0)))+IF(OR(AJ93="Benzin",AJ93="Diesel"),IF(ISERROR(OFFSET('Daten KEA'!$A$1,MATCH(AX$5,'Daten KEA'!$A:$A,0)-1,MATCH(AP93,'Daten KEA'!$A$424:$ADO$424,0)-1)),0,OFFSET('Daten KEA'!$A$1,MATCH(AX$5,'Daten KEA'!$A:$A,0)-1,MATCH(AP93,'Daten KEA'!$A$424:$ADO$424,0)-1))-IF(ISERROR(AL93*INDEX('Energiefaktoren Ecoinvent'!$D:$D,MATCH('mobitool-Faktoren v2.0'!AJ93,'Energiefaktoren Ecoinvent'!$A:$A,0))),0,AL93*INDEX('Energiefaktoren Ecoinvent'!$D:$D,MATCH('mobitool-Faktoren v2.0'!AJ93,'Energiefaktoren Ecoinvent'!$A:$A,0))),0)</f>
        <v>0.12442026</v>
      </c>
      <c r="AX93" s="303">
        <f ca="1">IF(OR(AJ93="Benzin",AJ93="Diesel"),0,IF(ISERROR(OFFSET('Daten KEA'!$A$1,MATCH(AX$5,'Daten KEA'!$A:$A,0)-1,MATCH(AP93,'Daten KEA'!$A$424:$ADO$424,0)-1)),0,OFFSET('Daten KEA'!$A$1,MATCH(AX$5,'Daten KEA'!$A:$A,0)-1,MATCH(AP93,'Daten KEA'!$A$424:$ADO$424,0)-1))-IF(ISERROR(AL93*INDEX('Energiefaktoren Ecoinvent'!$D:$D,MATCH('mobitool-Faktoren v2.0'!AJ93,'Energiefaktoren Ecoinvent'!$A:$A,0))),0,AL93*INDEX('Energiefaktoren Ecoinvent'!$D:$D,MATCH('mobitool-Faktoren v2.0'!AJ93,'Energiefaktoren Ecoinvent'!$A:$A,0))))</f>
        <v>-0.57600000000000018</v>
      </c>
      <c r="AY93" s="303">
        <f t="shared" ca="1" si="58"/>
        <v>0.47746776000000002</v>
      </c>
      <c r="AZ93" s="347">
        <f ca="1">IF(ISERROR(OFFSET('Daten KEA'!$A$1,MATCH(AZ$5,'Daten KEA'!$A:$A,0)-1,MATCH(AQ93,'Daten KEA'!$A$424:$ADO$424,0)-1)),0,OFFSET('Daten KEA'!$A$1,MATCH(AZ$5,'Daten KEA'!$A:$A,0)-1,MATCH(AQ93,'Daten KEA'!$A$424:$ADO$424,0)-1))</f>
        <v>0.21453198000000001</v>
      </c>
      <c r="BA93" s="347">
        <f ca="1">IF(ISERROR(OFFSET('Daten KEA'!$A$1,MATCH(BA$5,'Daten KEA'!$A:$A,0)-1,MATCH(AR93,'Daten KEA'!$A$424:$ADO$424,0)-1)),0,OFFSET('Daten KEA'!$A$1,MATCH(BA$5,'Daten KEA'!$A:$A,0)-1,MATCH(AR93,'Daten KEA'!$A$424:$ADO$424,0)-1))</f>
        <v>0.84847834</v>
      </c>
      <c r="BB93" s="347">
        <f ca="1">IF(ISERROR(OFFSET('Daten KEA'!$A$1,MATCH(BB$5,'Daten KEA'!$A:$A,0)-1,MATCH(AS93,'Daten KEA'!$A$424:$ADO$424,0)-1)),0,OFFSET('Daten KEA'!$A$1,MATCH(BB$5,'Daten KEA'!$A:$A,0)-1,MATCH(AS93,'Daten KEA'!$A$424:$ADO$424,0)-1))</f>
        <v>0.82906073000000002</v>
      </c>
      <c r="BC93" s="348">
        <f t="shared" ca="1" si="94"/>
        <v>2.3695388099999999</v>
      </c>
      <c r="BD93" s="347">
        <f ca="1">IF(ISERROR(OFFSET('Daten KEA'!$A$1,MATCH(BD$5,'Daten KEA'!$A:$A,0)-1,MATCH(AT93,'Daten KEA'!$A$424:$ADO$424,0)-1)),0,OFFSET('Daten KEA'!$A$1,MATCH(BD$5,'Daten KEA'!$A:$A,0)-1,MATCH(AT93,'Daten KEA'!$A$424:$ADO$424,0)-1))</f>
        <v>4.0989171999999998</v>
      </c>
      <c r="BE93" s="305">
        <f t="shared" ca="1" si="59"/>
        <v>1.7298375458978028</v>
      </c>
      <c r="BF93" s="306">
        <f ca="1">IF(ISERROR(OFFSET('Daten KEA'!$A$1,MATCH(BF$5,'Daten KEA'!$A:$A,0)-1,MATCH(AM93,'Daten KEA'!$A$424:$ADO$424,0)-1)),0,OFFSET('Daten KEA'!$A$1,MATCH(BF$5,'Daten KEA'!$A:$A,0)-1,MATCH(AM93,'Daten KEA'!$A$424:$ADO$424,0)-1))+IF(ISERROR($AK93*INDEX('Energiefaktoren Ecoinvent'!$H:$H,MATCH('mobitool-Faktoren v2.0'!$AI93,'Energiefaktoren Ecoinvent'!$A:$A,0))),0,$AK93*INDEX('Energiefaktoren Ecoinvent'!$H:$H,MATCH('mobitool-Faktoren v2.0'!$AI93,'Energiefaktoren Ecoinvent'!$A:$A,0)))+IF(OR(AJ93="Benzin",AJ93="Diesel"),IF(ISERROR(OFFSET('Daten KEA'!$A$1,MATCH(BG$5,'Daten KEA'!$A:$A,0)-1,MATCH(AN93,'Daten KEA'!$A$424:$ADO$424,0)-1)),0,OFFSET('Daten KEA'!$A$1,MATCH(BG$5,'Daten KEA'!$A:$A,0)-1,MATCH(AN93,'Daten KEA'!$A$424:$ADO$424,0)-1))+IF(ISERROR($AL93*INDEX('Energiefaktoren Ecoinvent'!$H:$H,MATCH('mobitool-Faktoren v2.0'!$AJ93,'Energiefaktoren Ecoinvent'!$A:$A,0))),0,$AL93*INDEX('Energiefaktoren Ecoinvent'!$H:$H,MATCH('mobitool-Faktoren v2.0'!$AJ93,'Energiefaktoren Ecoinvent'!$A:$A,0))),0)</f>
        <v>0.35304750000000001</v>
      </c>
      <c r="BG93" s="306">
        <f ca="1">IF(OR(AJ93="Benzin",AJ93="Diesel"),0,IF(ISERROR(OFFSET('Daten KEA'!$A$1,MATCH(BG$5,'Daten KEA'!$A:$A,0)-1,MATCH(AN93,'Daten KEA'!$A$424:$ADO$424,0)-1)),0,OFFSET('Daten KEA'!$A$1,MATCH(BG$5,'Daten KEA'!$A:$A,0)-1,MATCH(AN93,'Daten KEA'!$A$424:$ADO$424,0)-1))+IF(ISERROR($AL93*INDEX('Energiefaktoren Ecoinvent'!$H:$H,MATCH('mobitool-Faktoren v2.0'!$AJ93,'Energiefaktoren Ecoinvent'!$A:$A,0))),0,$AL93*INDEX('Energiefaktoren Ecoinvent'!$H:$H,MATCH('mobitool-Faktoren v2.0'!$AJ93,'Energiefaktoren Ecoinvent'!$A:$A,0))))</f>
        <v>0.34048277093376006</v>
      </c>
      <c r="BH93" s="306">
        <f ca="1">IF(ISERROR(OFFSET('Daten KEA'!$A$1,MATCH(BH$5,'Daten KEA'!$A:$A,0)-1,MATCH(AO93,'Daten KEA'!$A$424:$ADO$424,0)-1)),0,OFFSET('Daten KEA'!$A$1,MATCH(BH$5,'Daten KEA'!$A:$A,0)-1,MATCH(AO93,'Daten KEA'!$A$424:$ADO$424,0)-1))-IF(ISERROR($AK93*INDEX('Energiefaktoren Ecoinvent'!$H:$H,MATCH('mobitool-Faktoren v2.0'!$AI93,'Energiefaktoren Ecoinvent'!$A:$A,0))),0,$AK93*INDEX('Energiefaktoren Ecoinvent'!$H:$H,MATCH('mobitool-Faktoren v2.0'!$AI93,'Energiefaktoren Ecoinvent'!$A:$A,0)))+IF(OR(AJ93="Benzin",AJ93="Diesel"),IF(ISERROR(OFFSET('Daten KEA'!$A$1,MATCH(BI$5,'Daten KEA'!$A:$A,0)-1,MATCH(AP93,'Daten KEA'!$A$424:$ADO$424,0)-1)),0,OFFSET('Daten KEA'!$A$1,MATCH(BI$5,'Daten KEA'!$A:$A,0)-1,MATCH(AP93,'Daten KEA'!$A$424:$ADO$424,0)-1))-IF(ISERROR($AL93*INDEX('Energiefaktoren Ecoinvent'!$H:$H,MATCH('mobitool-Faktoren v2.0'!$AJ93,'Energiefaktoren Ecoinvent'!$A:$A,0))),0,$AL93*INDEX('Energiefaktoren Ecoinvent'!$H:$H,MATCH('mobitool-Faktoren v2.0'!$AJ93,'Energiefaktoren Ecoinvent'!$A:$A,0))),0)</f>
        <v>0.12286165503913998</v>
      </c>
      <c r="BI93" s="306">
        <f ca="1">IF(OR(AJ93="Benzin",AJ93="Diesel"),0,IF(ISERROR(OFFSET('Daten KEA'!$A$1,MATCH(BI$5,'Daten KEA'!$A:$A,0)-1,MATCH(AP93,'Daten KEA'!$A$424:$ADO$424,0)-1)),0,OFFSET('Daten KEA'!$A$1,MATCH(BI$5,'Daten KEA'!$A:$A,0)-1,MATCH(AP93,'Daten KEA'!$A$424:$ADO$424,0)-1))-IF(ISERROR($AL93*INDEX('Energiefaktoren Ecoinvent'!$H:$H,MATCH('mobitool-Faktoren v2.0'!$AJ93,'Energiefaktoren Ecoinvent'!$A:$A,0))),0,$AL93*INDEX('Energiefaktoren Ecoinvent'!$H:$H,MATCH('mobitool-Faktoren v2.0'!$AJ93,'Energiefaktoren Ecoinvent'!$A:$A,0))))</f>
        <v>-0.34048277093376006</v>
      </c>
      <c r="BJ93" s="306">
        <f t="shared" ca="1" si="92"/>
        <v>0.47590915503913994</v>
      </c>
      <c r="BK93" s="349">
        <f ca="1">IF(ISERROR(OFFSET('Daten KEA'!$A$1,MATCH(BK$5,'Daten KEA'!$A:$A,0)-1,MATCH(AQ93,'Daten KEA'!$A$424:$ADO$424,0)-1)),0,OFFSET('Daten KEA'!$A$1,MATCH(BK$5,'Daten KEA'!$A:$A,0)-1,MATCH(AQ93,'Daten KEA'!$A$424:$ADO$424,0)-1))</f>
        <v>0.20490561593225501</v>
      </c>
      <c r="BL93" s="349">
        <f ca="1">IF(ISERROR(OFFSET('Daten KEA'!$A$1,MATCH(BL$5,'Daten KEA'!$A:$A,0)-1,MATCH(AR93,'Daten KEA'!$A$424:$ADO$424,0)-1)),0,OFFSET('Daten KEA'!$A$1,MATCH(BL$5,'Daten KEA'!$A:$A,0)-1,MATCH(AR93,'Daten KEA'!$A$424:$ADO$424,0)-1))</f>
        <v>0.78080136397911004</v>
      </c>
      <c r="BM93" s="349">
        <f ca="1">IF(ISERROR(OFFSET('Daten KEA'!$A$1,MATCH(BM$5,'Daten KEA'!$A:$A,0)-1,MATCH(AS93,'Daten KEA'!$A$424:$ADO$424,0)-1)),0,OFFSET('Daten KEA'!$A$1,MATCH(BM$5,'Daten KEA'!$A:$A,0)-1,MATCH(AS93,'Daten KEA'!$A$424:$ADO$424,0)-1))</f>
        <v>0.7287527424722301</v>
      </c>
      <c r="BN93" s="350">
        <f t="shared" ca="1" si="95"/>
        <v>2.1903688774227352</v>
      </c>
      <c r="BO93" s="349">
        <f ca="1">IF(ISERROR(OFFSET('Daten KEA'!$A$1,MATCH(BO$5,'Daten KEA'!$A:$A,0)-1,MATCH(AT93,'Daten KEA'!$A$424:$ADO$424,0)-1)),0,OFFSET('Daten KEA'!$A$1,MATCH(BO$5,'Daten KEA'!$A:$A,0)-1,MATCH(AT93,'Daten KEA'!$A$424:$ADO$424,0)-1))</f>
        <v>3.6389372836039002</v>
      </c>
      <c r="BP93" s="305">
        <f t="shared" ca="1" si="60"/>
        <v>1.6613353673494491</v>
      </c>
      <c r="BQ93" s="351">
        <f ca="1">IF(ISERROR(OFFSET('Daten GWP'!$A$1,MATCH(BQ$5,'Daten GWP'!$A:$A,0)-1,MATCH(AM93,'Daten GWP'!$A$424:$ADO$424,0)-1)),0,OFFSET('Daten GWP'!$A$1,MATCH(BQ$5,'Daten GWP'!$A:$A,0)-1,MATCH(AM93,'Daten GWP'!$A$424:$ADO$424,0)-1))*1000</f>
        <v>32.777829000000004</v>
      </c>
      <c r="BR93" s="351">
        <f ca="1">IF(ISERROR(OFFSET('Daten GWP'!$A$1,MATCH(BR$5,'Daten GWP'!$A:$A,0)-1,MATCH(AN93,'Daten GWP'!$A$424:$ADO$424,0)-1)),0,OFFSET('Daten GWP'!$A$1,MATCH(BR$5,'Daten GWP'!$A:$A,0)-1,MATCH(AN93,'Daten GWP'!$A$424:$ADO$424,0)-1))*1000</f>
        <v>0</v>
      </c>
      <c r="BS93" s="351">
        <f ca="1">IF(ISERROR(OFFSET('Daten GWP'!$A$1,MATCH(BS$5,'Daten GWP'!$A:$A,0)-1,MATCH(AO93,'Daten GWP'!$A$424:$ADO$424,0)-1)),0,OFFSET('Daten GWP'!$A$1,MATCH(BS$5,'Daten GWP'!$A:$A,0)-1,MATCH(AO93,'Daten GWP'!$A$424:$ADO$424,0)-1))*1000</f>
        <v>6.7070764</v>
      </c>
      <c r="BT93" s="351">
        <f ca="1">IF(ISERROR(OFFSET('Daten GWP'!$A$1,MATCH(BT$5,'Daten GWP'!$A:$A,0)-1,MATCH(AP93,'Daten GWP'!$A$424:$ADO$424,0)-1)),0,OFFSET('Daten GWP'!$A$1,MATCH(BT$5,'Daten GWP'!$A:$A,0)-1,MATCH(AP93,'Daten GWP'!$A$424:$ADO$424,0)-1))*1000</f>
        <v>0</v>
      </c>
      <c r="BU93" s="308">
        <f t="shared" ca="1" si="61"/>
        <v>39.484905400000002</v>
      </c>
      <c r="BV93" s="351">
        <f ca="1">IF(ISERROR(OFFSET('Daten GWP'!$A$1,MATCH(BV$5,'Daten GWP'!$A:$A,0)-1,MATCH(AQ93,'Daten GWP'!$A$424:$ADO$424,0)-1)),0,OFFSET('Daten GWP'!$A$1,MATCH(BV$5,'Daten GWP'!$A:$A,0)-1,MATCH(AQ93,'Daten GWP'!$A$424:$ADO$424,0)-1))*1000</f>
        <v>7.4496653000000004</v>
      </c>
      <c r="BW93" s="351">
        <f ca="1">IF(ISERROR(OFFSET('Daten GWP'!$A$1,MATCH(BW$5,'Daten GWP'!$A:$A,0)-1,MATCH(AR93,'Daten GWP'!$A$424:$ADO$424,0)-1)),0,OFFSET('Daten GWP'!$A$1,MATCH(BW$5,'Daten GWP'!$A:$A,0)-1,MATCH(AR93,'Daten GWP'!$A$424:$ADO$424,0)-1))*1000</f>
        <v>51.607376000000002</v>
      </c>
      <c r="BX93" s="351">
        <f ca="1">IF(ISERROR(OFFSET('Daten GWP'!$A$1,MATCH(BX$5,'Daten GWP'!$A:$A,0)-1,MATCH(AS93,'Daten GWP'!$A$424:$ADO$424,0)-1)),0,OFFSET('Daten GWP'!$A$1,MATCH(BX$5,'Daten GWP'!$A:$A,0)-1,MATCH(AS93,'Daten GWP'!$A$424:$ADO$424,0)-1))*1000</f>
        <v>13.869325</v>
      </c>
      <c r="BY93" s="352">
        <f t="shared" ca="1" si="96"/>
        <v>112.41127170000001</v>
      </c>
      <c r="BZ93" s="351">
        <f ca="1">IF(ISERROR(OFFSET('Daten GWP'!$A$1,MATCH(BZ$5,'Daten GWP'!$A:$A,0)-1,MATCH(AT93,'Daten GWP'!$A$424:$ADO$424,0)-1)),0,OFFSET('Daten GWP'!$A$1,MATCH(BZ$5,'Daten GWP'!$A:$A,0)-1,MATCH(AT93,'Daten GWP'!$A$424:$ADO$424,0)-1))*1000</f>
        <v>128.64036000000002</v>
      </c>
      <c r="CA93" s="305">
        <f t="shared" ca="1" si="62"/>
        <v>1.1443724286236323</v>
      </c>
      <c r="CB93" s="310">
        <f ca="1">IF(ISERROR(OFFSET('Daten Elementary'!$A$1,MATCH(CB$5,'Daten Elementary'!$A:$A,0)-1,MATCH(AM93,'Daten Elementary'!$A$424:$ADO$424,0)-1)),0,OFFSET('Daten Elementary'!$A$1,MATCH(CB$5,'Daten Elementary'!$A:$A,0)-1,MATCH(AM93,'Daten Elementary'!$A$424:$ADO$424,0)-1))*1000000</f>
        <v>3.3143400000000001</v>
      </c>
      <c r="CC93" s="310">
        <f ca="1">IF(ISERROR(OFFSET('Daten Elementary'!$A$1,MATCH(CC$5,'Daten Elementary'!$A:$A,0)-1,MATCH(AN93,'Daten Elementary'!$A$424:$ADO$424,0)-1)),0,OFFSET('Daten Elementary'!$A$1,MATCH(CC$5,'Daten Elementary'!$A:$A,0)-1,MATCH(AN93,'Daten Elementary'!$A$424:$ADO$424,0)-1))*1000000</f>
        <v>12.01848</v>
      </c>
      <c r="CD93" s="310">
        <f ca="1">IF(ISERROR(OFFSET('Daten Elementary'!$A$1,MATCH(CD$5,'Daten Elementary'!$A:$A,0)-1,MATCH(AO93,'Daten Elementary'!$A$424:$ADO$424,0)-1)),0,OFFSET('Daten Elementary'!$A$1,MATCH(CD$5,'Daten Elementary'!$A:$A,0)-1,MATCH(AO93,'Daten Elementary'!$A$424:$ADO$424,0)-1))*1000000</f>
        <v>2.2609675</v>
      </c>
      <c r="CE93" s="310">
        <f ca="1">IF(ISERROR(OFFSET('Daten Elementary'!$A$1,MATCH(CE$5,'Daten Elementary'!$A:$A,0)-1,MATCH(AP93,'Daten Elementary'!$A$424:$ADO$424,0)-1)),0,OFFSET('Daten Elementary'!$A$1,MATCH(CE$5,'Daten Elementary'!$A:$A,0)-1,MATCH(AP93,'Daten Elementary'!$A$424:$ADO$424,0)-1))*1000000</f>
        <v>0</v>
      </c>
      <c r="CF93" s="310">
        <f t="shared" ca="1" si="63"/>
        <v>17.593787500000001</v>
      </c>
      <c r="CG93" s="310">
        <f ca="1">IF(ISERROR(OFFSET('Daten Elementary'!$A$1,MATCH(CG$5,'Daten Elementary'!$A:$A,0)-1,MATCH(AQ93,'Daten Elementary'!$A$424:$ADO$424,0)-1)),0,OFFSET('Daten Elementary'!$A$1,MATCH(CG$5,'Daten Elementary'!$A:$A,0)-1,MATCH(AQ93,'Daten Elementary'!$A$424:$ADO$424,0)-1))*1000000</f>
        <v>2.8177561999999998</v>
      </c>
      <c r="CH93" s="310">
        <f ca="1">IF(ISERROR(OFFSET('Daten Elementary'!$A$1,MATCH(CH$5,'Daten Elementary'!$A:$A,0)-1,MATCH(AR93,'Daten Elementary'!$A$424:$ADO$424,0)-1)),0,OFFSET('Daten Elementary'!$A$1,MATCH(CH$5,'Daten Elementary'!$A:$A,0)-1,MATCH(AR93,'Daten Elementary'!$A$424:$ADO$424,0)-1))*1000000</f>
        <v>50.950947999999997</v>
      </c>
      <c r="CI93" s="310">
        <f ca="1">IF(ISERROR(OFFSET('Daten Elementary'!$A$1,MATCH(CI$5,'Daten Elementary'!$A:$A,0)-1,MATCH(AS93,'Daten Elementary'!$A$424:$ADO$424,0)-1)),0,OFFSET('Daten Elementary'!$A$1,MATCH(CI$5,'Daten Elementary'!$A:$A,0)-1,MATCH(AS93,'Daten Elementary'!$A$424:$ADO$424,0)-1))*1000000</f>
        <v>11.794364999999999</v>
      </c>
      <c r="CJ93" s="311">
        <f t="shared" ca="1" si="64"/>
        <v>83.156856699999992</v>
      </c>
      <c r="CK93" s="310">
        <f ca="1">IF(ISERROR(OFFSET('Daten Elementary'!$A$1,MATCH(CK$5,'Daten Elementary'!$A:$A,0)-1,MATCH($AT93,'Daten Elementary'!$A$424:$ADO$424,0)-1)),0,OFFSET('Daten Elementary'!$A$1,MATCH(CK$5,'Daten Elementary'!$A:$A,0)-1,MATCH($AT93,'Daten Elementary'!$A$424:$ADO$424,0)-1))*1000000</f>
        <v>93.499916999999996</v>
      </c>
      <c r="CL93" s="305">
        <f t="shared" ca="1" si="65"/>
        <v>1.1243801258303214</v>
      </c>
      <c r="CM93" s="312">
        <f ca="1">IF(ISERROR(OFFSET('Daten Elementary'!$A$1,MATCH(CM$5,'Daten Elementary'!$A:$A,0)-1,MATCH(AM93,'Daten Elementary'!$A$424:$ADO$424,0)-1)),0,OFFSET('Daten Elementary'!$A$1,MATCH(CM$5,'Daten Elementary'!$A:$A,0)-1,MATCH(AM93,'Daten Elementary'!$A$424:$ADO$424,0)-1))*1000000</f>
        <v>2.12134</v>
      </c>
      <c r="CN93" s="312">
        <f ca="1">IF(ISERROR(OFFSET('Daten Elementary'!$A$1,MATCH(CN$5,'Daten Elementary'!$A:$A,0)-1,MATCH(AN93,'Daten Elementary'!$A$424:$ADO$424,0)-1)),0,OFFSET('Daten Elementary'!$A$1,MATCH(CN$5,'Daten Elementary'!$A:$A,0)-1,MATCH(AN93,'Daten Elementary'!$A$424:$ADO$424,0)-1))*1000000</f>
        <v>7.2418800000000001</v>
      </c>
      <c r="CO93" s="312">
        <f ca="1">IF(ISERROR(OFFSET('Daten Elementary'!$A$1,MATCH(CO$5,'Daten Elementary'!$A:$A,0)-1,MATCH(AO93,'Daten Elementary'!$A$424:$ADO$424,0)-1)),0,OFFSET('Daten Elementary'!$A$1,MATCH(CO$5,'Daten Elementary'!$A:$A,0)-1,MATCH(AO93,'Daten Elementary'!$A$424:$ADO$424,0)-1))*1000000</f>
        <v>1.7940046999999999</v>
      </c>
      <c r="CP93" s="312">
        <f ca="1">IF(ISERROR(OFFSET('Daten Elementary'!$A$1,MATCH(CP$5,'Daten Elementary'!$A:$A,0)-1,MATCH(AP93,'Daten Elementary'!$A$424:$ADO$424,0)-1)),0,OFFSET('Daten Elementary'!$A$1,MATCH(CP$5,'Daten Elementary'!$A:$A,0)-1,MATCH(AP93,'Daten Elementary'!$A$424:$ADO$424,0)-1))*1000000</f>
        <v>0</v>
      </c>
      <c r="CQ93" s="312">
        <f t="shared" ca="1" si="66"/>
        <v>11.1572247</v>
      </c>
      <c r="CR93" s="312">
        <f ca="1">IF(ISERROR(OFFSET('Daten Elementary'!$A$1,MATCH(CR$5,'Daten Elementary'!$A:$A,0)-1,MATCH(AQ93,'Daten Elementary'!$A$424:$ADO$424,0)-1)),0,OFFSET('Daten Elementary'!$A$1,MATCH(CR$5,'Daten Elementary'!$A:$A,0)-1,MATCH(AQ93,'Daten Elementary'!$A$424:$ADO$424,0)-1))*1000000</f>
        <v>1.8879055999999999</v>
      </c>
      <c r="CS93" s="312">
        <f ca="1">IF(ISERROR(OFFSET('Daten Elementary'!$A$1,MATCH(CS$5,'Daten Elementary'!$A:$A,0)-1,MATCH(AR93,'Daten Elementary'!$A$424:$ADO$424,0)-1)),0,OFFSET('Daten Elementary'!$A$1,MATCH(CS$5,'Daten Elementary'!$A:$A,0)-1,MATCH(AR93,'Daten Elementary'!$A$424:$ADO$424,0)-1))*1000000</f>
        <v>19.524953</v>
      </c>
      <c r="CT93" s="312">
        <f ca="1">IF(ISERROR(OFFSET('Daten Elementary'!$A$1,MATCH(CT$5,'Daten Elementary'!$A:$A,0)-1,MATCH(AS93,'Daten Elementary'!$A$424:$ADO$424,0)-1)),0,OFFSET('Daten Elementary'!$A$1,MATCH(CT$5,'Daten Elementary'!$A:$A,0)-1,MATCH(AS93,'Daten Elementary'!$A$424:$ADO$424,0)-1))*1000000</f>
        <v>6.6632528000000004</v>
      </c>
      <c r="CU93" s="313">
        <f t="shared" ca="1" si="67"/>
        <v>39.233336100000002</v>
      </c>
      <c r="CV93" s="312">
        <f ca="1">IF(ISERROR(OFFSET('Daten Elementary'!$A$1,MATCH(CV$5,'Daten Elementary'!$A:$A,0)-1,MATCH($AT93,'Daten Elementary'!$A$424:$ADO$424,0)-1)),0,OFFSET('Daten Elementary'!$A$1,MATCH(CV$5,'Daten Elementary'!$A:$A,0)-1,MATCH($AT93,'Daten Elementary'!$A$424:$ADO$424,0)-1))*1000000</f>
        <v>45.121918000000001</v>
      </c>
      <c r="CW93" s="305">
        <f t="shared" ca="1" si="68"/>
        <v>1.1500912867820077</v>
      </c>
      <c r="CX93" s="314">
        <f ca="1">IF(ISERROR(OFFSET('Daten Elementary'!$A$1,MATCH(CX$5,'Daten Elementary'!$A:$A,0)-1,MATCH(AM93,'Daten Elementary'!$A$424:$ADO$424,0)-1)),0,OFFSET('Daten Elementary'!$A$1,MATCH(CX$5,'Daten Elementary'!$A:$A,0)-1,MATCH(AM93,'Daten Elementary'!$A$424:$ADO$424,0)-1))*1000000</f>
        <v>14.999635</v>
      </c>
      <c r="CY93" s="314">
        <f ca="1">IF(ISERROR(OFFSET('Daten Elementary'!$A$1,MATCH(CY$5,'Daten Elementary'!$A:$A,0)-1,MATCH(AN93,'Daten Elementary'!$A$424:$ADO$424,0)-1)),0,OFFSET('Daten Elementary'!$A$1,MATCH(CY$5,'Daten Elementary'!$A:$A,0)-1,MATCH(AN93,'Daten Elementary'!$A$424:$ADO$424,0)-1))*1000000</f>
        <v>6.4867359999999999E-5</v>
      </c>
      <c r="CZ93" s="314">
        <f ca="1">IF(ISERROR(OFFSET('Daten Elementary'!$A$1,MATCH(CZ$5,'Daten Elementary'!$A:$A,0)-1,MATCH(AO93,'Daten Elementary'!$A$424:$ADO$424,0)-1)),0,OFFSET('Daten Elementary'!$A$1,MATCH(CZ$5,'Daten Elementary'!$A:$A,0)-1,MATCH(AO93,'Daten Elementary'!$A$424:$ADO$424,0)-1))*1000000</f>
        <v>26.021483</v>
      </c>
      <c r="DA93" s="314">
        <f ca="1">IF(ISERROR(OFFSET('Daten Elementary'!$A$1,MATCH(DA$5,'Daten Elementary'!$A:$A,0)-1,MATCH(AP93,'Daten Elementary'!$A$424:$ADO$424,0)-1)),0,OFFSET('Daten Elementary'!$A$1,MATCH(DA$5,'Daten Elementary'!$A:$A,0)-1,MATCH(AP93,'Daten Elementary'!$A$424:$ADO$424,0)-1))*1000000</f>
        <v>0</v>
      </c>
      <c r="DB93" s="314">
        <f t="shared" ca="1" si="69"/>
        <v>41.021182867359997</v>
      </c>
      <c r="DC93" s="314">
        <f ca="1">IF(ISERROR(OFFSET('Daten Elementary'!$A$1,MATCH(DC$5,'Daten Elementary'!$A:$A,0)-1,MATCH(AQ93,'Daten Elementary'!$A$424:$ADO$424,0)-1)),0,OFFSET('Daten Elementary'!$A$1,MATCH(DC$5,'Daten Elementary'!$A:$A,0)-1,MATCH(AQ93,'Daten Elementary'!$A$424:$ADO$424,0)-1))*1000000</f>
        <v>399.03487999999999</v>
      </c>
      <c r="DD93" s="314">
        <f ca="1">IF(ISERROR(OFFSET('Daten Elementary'!$A$1,MATCH(DD$5,'Daten Elementary'!$A:$A,0)-1,MATCH(AR93,'Daten Elementary'!$A$424:$ADO$424,0)-1)),0,OFFSET('Daten Elementary'!$A$1,MATCH(DD$5,'Daten Elementary'!$A:$A,0)-1,MATCH(AR93,'Daten Elementary'!$A$424:$ADO$424,0)-1))*1000000</f>
        <v>84.170282999999998</v>
      </c>
      <c r="DE93" s="314">
        <f ca="1">IF(ISERROR(OFFSET('Daten Elementary'!$A$1,MATCH(DE$5,'Daten Elementary'!$A:$A,0)-1,MATCH(AS93,'Daten Elementary'!$A$424:$ADO$424,0)-1)),0,OFFSET('Daten Elementary'!$A$1,MATCH(DE$5,'Daten Elementary'!$A:$A,0)-1,MATCH(AS93,'Daten Elementary'!$A$424:$ADO$424,0)-1))*1000000</f>
        <v>52.589711000000001</v>
      </c>
      <c r="DF93" s="315">
        <f t="shared" ca="1" si="70"/>
        <v>576.81605686735998</v>
      </c>
      <c r="DG93" s="314">
        <f ca="1">IF(ISERROR(OFFSET('Daten Elementary'!$A$1,MATCH(DG$5,'Daten Elementary'!$A:$A,0)-1,MATCH($AT93,'Daten Elementary'!$A$424:$ADO$424,0)-1)),0,OFFSET('Daten Elementary'!$A$1,MATCH(DG$5,'Daten Elementary'!$A:$A,0)-1,MATCH($AT93,'Daten Elementary'!$A$424:$ADO$424,0)-1))*1000000</f>
        <v>582.47412999999995</v>
      </c>
      <c r="DH93" s="305">
        <f t="shared" ca="1" si="71"/>
        <v>1.0098091463739212</v>
      </c>
      <c r="DI93" s="316">
        <f ca="1">IF(ISERROR(OFFSET('Daten Elementary'!$A$1,MATCH(DI$5,'Daten Elementary'!$A:$A,0)-1,MATCH(AM93,'Daten Elementary'!$A$424:$ADO$424,0)-1)),0,OFFSET('Daten Elementary'!$A$1,MATCH(DI$5,'Daten Elementary'!$A:$A,0)-1,MATCH(AM93,'Daten Elementary'!$A$424:$ADO$424,0)-1))*1000000</f>
        <v>4.5632999999999999</v>
      </c>
      <c r="DJ93" s="316">
        <f ca="1">IF(ISERROR(OFFSET('Daten Elementary'!$A$1,MATCH(DJ$5,'Daten Elementary'!$A:$A,0)-1,MATCH(AN93,'Daten Elementary'!$A$424:$ADO$424,0)-1)),0,OFFSET('Daten Elementary'!$A$1,MATCH(DJ$5,'Daten Elementary'!$A:$A,0)-1,MATCH(AN93,'Daten Elementary'!$A$424:$ADO$424,0)-1))*1000000</f>
        <v>0</v>
      </c>
      <c r="DK93" s="316">
        <f ca="1">IF(ISERROR(OFFSET('Daten Elementary'!$A$1,MATCH(DK$5,'Daten Elementary'!$A:$A,0)-1,MATCH(AO93,'Daten Elementary'!$A$424:$ADO$424,0)-1)),0,OFFSET('Daten Elementary'!$A$1,MATCH(DK$5,'Daten Elementary'!$A:$A,0)-1,MATCH(AO93,'Daten Elementary'!$A$424:$ADO$424,0)-1))*1000000</f>
        <v>24.841545999999997</v>
      </c>
      <c r="DL93" s="316">
        <f ca="1">IF(ISERROR(OFFSET('Daten Elementary'!$A$1,MATCH(DL$5,'Daten Elementary'!$A:$A,0)-1,MATCH(AP93,'Daten Elementary'!$A$424:$ADO$424,0)-1)),0,OFFSET('Daten Elementary'!$A$1,MATCH(DL$5,'Daten Elementary'!$A:$A,0)-1,MATCH(AP93,'Daten Elementary'!$A$424:$ADO$424,0)-1))*1000000</f>
        <v>0</v>
      </c>
      <c r="DM93" s="316">
        <f t="shared" ca="1" si="72"/>
        <v>29.404845999999999</v>
      </c>
      <c r="DN93" s="316">
        <f ca="1">IF(ISERROR(OFFSET('Daten Elementary'!$A$1,MATCH(DN$5,'Daten Elementary'!$A:$A,0)-1,MATCH(AQ93,'Daten Elementary'!$A$424:$ADO$424,0)-1)),0,OFFSET('Daten Elementary'!$A$1,MATCH(DN$5,'Daten Elementary'!$A:$A,0)-1,MATCH(AQ93,'Daten Elementary'!$A$424:$ADO$424,0)-1))*1000000</f>
        <v>12.656601</v>
      </c>
      <c r="DO93" s="316">
        <f ca="1">IF(ISERROR(OFFSET('Daten Elementary'!$A$1,MATCH(DO$5,'Daten Elementary'!$A:$A,0)-1,MATCH(AR93,'Daten Elementary'!$A$424:$ADO$424,0)-1)),0,OFFSET('Daten Elementary'!$A$1,MATCH(DO$5,'Daten Elementary'!$A:$A,0)-1,MATCH(AR93,'Daten Elementary'!$A$424:$ADO$424,0)-1))*1000000</f>
        <v>97.962358999999992</v>
      </c>
      <c r="DP93" s="316">
        <f ca="1">IF(ISERROR(OFFSET('Daten Elementary'!$A$1,MATCH(DP$5,'Daten Elementary'!$A:$A,0)-1,MATCH(AS93,'Daten Elementary'!$A$424:$ADO$424,0)-1)),0,OFFSET('Daten Elementary'!$A$1,MATCH(DP$5,'Daten Elementary'!$A:$A,0)-1,MATCH(AS93,'Daten Elementary'!$A$424:$ADO$424,0)-1))*1000000</f>
        <v>59.399915</v>
      </c>
      <c r="DQ93" s="317">
        <f t="shared" ca="1" si="73"/>
        <v>199.42372099999997</v>
      </c>
      <c r="DR93" s="316">
        <f ca="1">IF(ISERROR(OFFSET('Daten Elementary'!$A$1,MATCH(DR$5,'Daten Elementary'!$A:$A,0)-1,MATCH($AT93,'Daten Elementary'!$A$424:$ADO$424,0)-1)),0,OFFSET('Daten Elementary'!$A$1,MATCH(DR$5,'Daten Elementary'!$A:$A,0)-1,MATCH($AT93,'Daten Elementary'!$A$424:$ADO$424,0)-1))*1000000</f>
        <v>226.59007</v>
      </c>
      <c r="DS93" s="305">
        <f t="shared" ca="1" si="74"/>
        <v>1.1362242609042483</v>
      </c>
      <c r="DT93" s="318">
        <f ca="1">IF(ISERROR(OFFSET('Daten UBP13'!$A$1,MATCH(DT$5,'Daten UBP13'!$A:$A,0)-1,MATCH(AM93,'Daten UBP13'!$A$424:$AEG$424,0)-1)),0,OFFSET('Daten UBP13'!$A$1,MATCH(DT$5,'Daten UBP13'!$A:$A,0)-1,MATCH(AM93,'Daten UBP13'!$A$424:$AEG$424,0)-1))</f>
        <v>22.036462</v>
      </c>
      <c r="DU93" s="318">
        <f ca="1">IF(ISERROR(OFFSET('Daten UBP13'!$A$1,MATCH(DU$5,'Daten UBP13'!$A:$A,0)-1,MATCH(AN93,'Daten UBP13'!$A$424:$AEG$424,0)-1)),0,OFFSET('Daten UBP13'!$A$1,MATCH(DU$5,'Daten UBP13'!$A:$A,0)-1,MATCH(AN93,'Daten UBP13'!$A$424:$AEG$424,0)-1))</f>
        <v>21.079246000000001</v>
      </c>
      <c r="DV93" s="318">
        <f ca="1">IF(ISERROR(OFFSET('Daten UBP13'!$A$1,MATCH(DV$5,'Daten UBP13'!$A:$A,0)-1,MATCH(AO93,'Daten UBP13'!$A$424:$AEG$424,0)-1)),0,OFFSET('Daten UBP13'!$A$1,MATCH(DV$5,'Daten UBP13'!$A:$A,0)-1,MATCH(AO93,'Daten UBP13'!$A$424:$AEG$424,0)-1))</f>
        <v>11.717045000000001</v>
      </c>
      <c r="DW93" s="318">
        <f ca="1">IF(ISERROR(OFFSET('Daten UBP13'!$A$1,MATCH(DW$5,'Daten UBP13'!$A:$A,0)-1,MATCH(AP93,'Daten UBP13'!$A$424:$AEG$424,0)-1)),0,OFFSET('Daten UBP13'!$A$1,MATCH(DW$5,'Daten UBP13'!$A:$A,0)-1,MATCH(AP93,'Daten UBP13'!$A$424:$AEG$424,0)-1))</f>
        <v>0</v>
      </c>
      <c r="DX93" s="318">
        <f t="shared" ca="1" si="75"/>
        <v>54.832752999999997</v>
      </c>
      <c r="DY93" s="318">
        <f ca="1">IF(ISERROR(OFFSET('Daten UBP13'!$A$1,MATCH(DY$5,'Daten UBP13'!$A:$A,0)-1,MATCH(AQ93,'Daten UBP13'!$A$424:$AEG$424,0)-1)),0,OFFSET('Daten UBP13'!$A$1,MATCH(DY$5,'Daten UBP13'!$A:$A,0)-1,MATCH(AQ93,'Daten UBP13'!$A$424:$AEG$424,0)-1))</f>
        <v>15.635809</v>
      </c>
      <c r="DZ93" s="318">
        <f ca="1">IF(ISERROR(OFFSET('Daten UBP13'!$A$1,MATCH(DZ$5,'Daten UBP13'!$A:$A,0)-1,MATCH(AR93,'Daten UBP13'!$A$424:$AEG$424,0)-1)),0,OFFSET('Daten UBP13'!$A$1,MATCH(DZ$5,'Daten UBP13'!$A:$A,0)-1,MATCH(AR93,'Daten UBP13'!$A$424:$AEG$424,0)-1))</f>
        <v>96.804969999999997</v>
      </c>
      <c r="EA93" s="318">
        <f ca="1">IF(ISERROR(OFFSET('Daten UBP13'!$A$1,MATCH(EA$5,'Daten UBP13'!$A:$A,0)-1,MATCH(AS93,'Daten UBP13'!$A$424:$AEG$424,0)-1)),0,OFFSET('Daten UBP13'!$A$1,MATCH(EA$5,'Daten UBP13'!$A:$A,0)-1,MATCH(AS93,'Daten UBP13'!$A$424:$AEG$424,0)-1))</f>
        <v>36.620598000000001</v>
      </c>
      <c r="EB93" s="319">
        <f t="shared" ca="1" si="76"/>
        <v>203.89412999999999</v>
      </c>
      <c r="EC93" s="318">
        <f ca="1">IF(ISERROR(OFFSET('Daten UBP13'!$A$1,MATCH(EC$5,'Daten UBP13'!$A:$A,0)-1,MATCH(AT93,'Daten UBP13'!$A$424:$AEG$424,0)-1)),0,OFFSET('Daten UBP13'!$A$1,MATCH(EC$5,'Daten UBP13'!$A:$A,0)-1,MATCH(AT93,'Daten UBP13'!$A$424:$AEG$424,0)-1))</f>
        <v>259.32808</v>
      </c>
      <c r="ED93" s="305">
        <f t="shared" ca="1" si="77"/>
        <v>1.2718761447423721</v>
      </c>
      <c r="EE93" s="320">
        <f ca="1">IF(ISERROR(OFFSET('Daten ReCiPe'!$A$1,MATCH(EE$5,'Daten ReCiPe'!$A:$A,0)-1,MATCH(AM93,'Daten ReCiPe'!$A$424:$ADO$424,0)-1)),0,OFFSET('Daten ReCiPe'!$A$1,MATCH(EE$5,'Daten ReCiPe'!$A:$A,0)-1,MATCH(AM93,'Daten ReCiPe'!$A$424:$ADO$424,0)-1))*1000</f>
        <v>1.5350746</v>
      </c>
      <c r="EF93" s="320">
        <f ca="1">IF(ISERROR(OFFSET('Daten ReCiPe'!$A$1,MATCH(EF$5,'Daten ReCiPe'!$A:$A,0)-1,MATCH(AN93,'Daten ReCiPe'!$A$424:$ADO$424,0)-1)),0,OFFSET('Daten ReCiPe'!$A$1,MATCH(EF$5,'Daten ReCiPe'!$A:$A,0)-1,MATCH(AN93,'Daten ReCiPe'!$A$424:$ADO$424,0)-1))*1000</f>
        <v>0.11396072</v>
      </c>
      <c r="EG93" s="320">
        <f ca="1">IF(ISERROR(OFFSET('Daten ReCiPe'!$A$1,MATCH(EG$5,'Daten ReCiPe'!$A:$A,0)-1,MATCH(AO93,'Daten ReCiPe'!$A$424:$ADO$424,0)-1)),0,OFFSET('Daten ReCiPe'!$A$1,MATCH(EG$5,'Daten ReCiPe'!$A:$A,0)-1,MATCH(AO93,'Daten ReCiPe'!$A$424:$ADO$424,0)-1))*1000</f>
        <v>1.8792633000000001</v>
      </c>
      <c r="EH93" s="320">
        <f ca="1">IF(ISERROR(OFFSET('Daten ReCiPe'!$A$1,MATCH(EH$5,'Daten ReCiPe'!$A:$A,0)-1,MATCH(AP93,'Daten ReCiPe'!$A$424:$ADO$424,0)-1)),0,OFFSET('Daten ReCiPe'!$A$1,MATCH(EH$5,'Daten ReCiPe'!$A:$A,0)-1,MATCH(AP93,'Daten ReCiPe'!$A$424:$ADO$424,0)-1))*1000</f>
        <v>0</v>
      </c>
      <c r="EI93" s="320">
        <f t="shared" ca="1" si="78"/>
        <v>3.5282986200000002</v>
      </c>
      <c r="EJ93" s="320">
        <f ca="1">IF(ISERROR(OFFSET('Daten ReCiPe'!$A$1,MATCH(EJ$5,'Daten ReCiPe'!$A:$A,0)-1,MATCH(AQ93,'Daten ReCiPe'!$A$424:$ADO$424,0)-1)),0,OFFSET('Daten ReCiPe'!$A$1,MATCH(EJ$5,'Daten ReCiPe'!$A:$A,0)-1,MATCH(AQ93,'Daten ReCiPe'!$A$424:$ADO$424,0)-1))*1000</f>
        <v>0.96596199999999999</v>
      </c>
      <c r="EK93" s="320">
        <f ca="1">IF(ISERROR(OFFSET('Daten ReCiPe'!$A$1,MATCH(EK$5,'Daten ReCiPe'!$A:$A,0)-1,MATCH(AR93,'Daten ReCiPe'!$A$424:$ADO$424,0)-1)),0,OFFSET('Daten ReCiPe'!$A$1,MATCH(EK$5,'Daten ReCiPe'!$A:$A,0)-1,MATCH(AR93,'Daten ReCiPe'!$A$424:$ADO$424,0)-1))*1000</f>
        <v>6.9038978999999996</v>
      </c>
      <c r="EL93" s="320">
        <f ca="1">IF(ISERROR(OFFSET('Daten ReCiPe'!$A$1,MATCH(EL$5,'Daten ReCiPe'!$A:$A,0)-1,MATCH(AS93,'Daten ReCiPe'!$A$424:$ADO$424,0)-1)),0,OFFSET('Daten ReCiPe'!$A$1,MATCH(EL$5,'Daten ReCiPe'!$A:$A,0)-1,MATCH(AS93,'Daten ReCiPe'!$A$424:$ADO$424,0)-1))*1000</f>
        <v>1.9357952</v>
      </c>
      <c r="EM93" s="321">
        <f t="shared" ca="1" si="79"/>
        <v>13.333953719999998</v>
      </c>
      <c r="EN93" s="320">
        <f ca="1">IF(ISERROR(OFFSET('Daten ReCiPe'!$A$1,MATCH(EN$5,'Daten ReCiPe'!$A:$A,0)-1,MATCH(AT93,'Daten ReCiPe'!$A$424:$ADO$424,0)-1)),0,OFFSET('Daten ReCiPe'!$A$1,MATCH(EN$5,'Daten ReCiPe'!$A:$A,0)-1,MATCH(AT93,'Daten ReCiPe'!$A$424:$ADO$424,0)-1))*1000</f>
        <v>15.064842000000001</v>
      </c>
      <c r="EO93" s="305">
        <f t="shared" ca="1" si="80"/>
        <v>1.1298105810434749</v>
      </c>
      <c r="EP93" s="322">
        <f ca="1">IF(ISERROR(OFFSET('Daten Elementary'!$A$1,MATCH(EP$5,'Daten Elementary'!$A:$A,0)-1,MATCH(AM93,'Daten Elementary'!$A$424:$ADO$424,0)-1)),0,OFFSET('Daten Elementary'!$A$1,MATCH(EP$5,'Daten Elementary'!$A:$A,0)-1,MATCH(AM93,'Daten Elementary'!$A$424:$ADO$424,0)-1))*1000000</f>
        <v>0.13236389999999998</v>
      </c>
      <c r="EQ93" s="322">
        <f ca="1">IF(ISERROR(OFFSET('Daten Elementary'!$A$1,MATCH(EQ$5,'Daten Elementary'!$A:$A,0)-1,MATCH(AN93,'Daten Elementary'!$A$424:$ADO$424,0)-1)),0,OFFSET('Daten Elementary'!$A$1,MATCH(EQ$5,'Daten Elementary'!$A:$A,0)-1,MATCH(AN93,'Daten Elementary'!$A$424:$ADO$424,0)-1))*1000000</f>
        <v>5.6015599999999999E-2</v>
      </c>
      <c r="ER93" s="322">
        <f ca="1">IF(ISERROR(OFFSET('Daten Elementary'!$A$1,MATCH(ER$5,'Daten Elementary'!$A:$A,0)-1,MATCH(AO93,'Daten Elementary'!$A$424:$ADO$424,0)-1)),0,OFFSET('Daten Elementary'!$A$1,MATCH(ER$5,'Daten Elementary'!$A:$A,0)-1,MATCH(AO93,'Daten Elementary'!$A$424:$ADO$424,0)-1))*1000000</f>
        <v>47.172919</v>
      </c>
      <c r="ES93" s="322">
        <f ca="1">IF(ISERROR(OFFSET('Daten Elementary'!$A$1,MATCH(ES$5,'Daten Elementary'!$A:$A,0)-1,MATCH(AP93,'Daten Elementary'!$A$424:$ADO$424,0)-1)),0,OFFSET('Daten Elementary'!$A$1,MATCH(ES$5,'Daten Elementary'!$A:$A,0)-1,MATCH(AP93,'Daten Elementary'!$A$424:$ADO$424,0)-1))*1000000</f>
        <v>0</v>
      </c>
      <c r="ET93" s="322">
        <f t="shared" ca="1" si="81"/>
        <v>47.361298500000004</v>
      </c>
      <c r="EU93" s="322">
        <f ca="1">IF(ISERROR(OFFSET('Daten Elementary'!$A$1,MATCH(EU$5,'Daten Elementary'!$A:$A,0)-1,MATCH(AQ93,'Daten Elementary'!$A$424:$ADO$424,0)-1)),0,OFFSET('Daten Elementary'!$A$1,MATCH(EU$5,'Daten Elementary'!$A:$A,0)-1,MATCH(AQ93,'Daten Elementary'!$A$424:$ADO$424,0)-1))*1000000</f>
        <v>17.931219000000002</v>
      </c>
      <c r="EV93" s="322">
        <f ca="1">IF(ISERROR(OFFSET('Daten Elementary'!$A$1,MATCH(EV$5,'Daten Elementary'!$A:$A,0)-1,MATCH(AR93,'Daten Elementary'!$A$424:$ADO$424,0)-1)),0,OFFSET('Daten Elementary'!$A$1,MATCH(EV$5,'Daten Elementary'!$A:$A,0)-1,MATCH(AR93,'Daten Elementary'!$A$424:$ADO$424,0)-1))*1000000</f>
        <v>160.6464</v>
      </c>
      <c r="EW93" s="322">
        <f ca="1">IF(ISERROR(OFFSET('Daten Elementary'!$A$1,MATCH(EW$5,'Daten Elementary'!$A:$A,0)-1,MATCH(AS93,'Daten Elementary'!$A$424:$ADO$424,0)-1)),0,OFFSET('Daten Elementary'!$A$1,MATCH(EW$5,'Daten Elementary'!$A:$A,0)-1,MATCH(AS93,'Daten Elementary'!$A$424:$ADO$424,0)-1))*1000000</f>
        <v>32.9953</v>
      </c>
      <c r="EX93" s="323">
        <f t="shared" ca="1" si="82"/>
        <v>258.93421749999999</v>
      </c>
      <c r="EY93" s="322">
        <f ca="1">IF(ISERROR(OFFSET('Daten Elementary'!$A$1,MATCH(EY$5,'Daten Elementary'!$A:$A,0)-1,MATCH($AT93,'Daten Elementary'!$A$424:$ADO$424,0)-1)),0,OFFSET('Daten Elementary'!$A$1,MATCH(EY$5,'Daten Elementary'!$A:$A,0)-1,MATCH($AT93,'Daten Elementary'!$A$424:$ADO$424,0)-1))*1000000</f>
        <v>303.62055999999995</v>
      </c>
      <c r="EZ93" s="305">
        <f t="shared" ca="1" si="83"/>
        <v>1.1725779733997497</v>
      </c>
      <c r="FA93" s="314">
        <f ca="1">IF(ISERROR(OFFSET('Daten Elementary'!$A$1,MATCH(FA$5,'Daten Elementary'!$A:$A,0)-1,MATCH(AM93,'Daten Elementary'!$A$424:$ADO$424,0)-1)),0,OFFSET('Daten Elementary'!$A$1,MATCH(FA$5,'Daten Elementary'!$A:$A,0)-1,MATCH(AM93,'Daten Elementary'!$A$424:$ADO$424,0)-1))*1000</f>
        <v>26.042999999999999</v>
      </c>
      <c r="FB93" s="314">
        <f ca="1">IF(ISERROR(OFFSET('Daten Elementary'!$A$1,MATCH(FB$5,'Daten Elementary'!$A:$A,0)-1,MATCH(AN93,'Daten Elementary'!$A$424:$ADO$424,0)-1)),0,OFFSET('Daten Elementary'!$A$1,MATCH(FB$5,'Daten Elementary'!$A:$A,0)-1,MATCH(AN93,'Daten Elementary'!$A$424:$ADO$424,0)-1))*1000</f>
        <v>0</v>
      </c>
      <c r="FC93" s="314">
        <f ca="1">IF(ISERROR(OFFSET('Daten Elementary'!$A$1,MATCH(FC$5,'Daten Elementary'!$A:$A,0)-1,MATCH(AO93,'Daten Elementary'!$A$424:$ADO$424,0)-1)),0,OFFSET('Daten Elementary'!$A$1,MATCH(FC$5,'Daten Elementary'!$A:$A,0)-1,MATCH(AO93,'Daten Elementary'!$A$424:$ADO$424,0)-1))*1000</f>
        <v>5.5326359999999992</v>
      </c>
      <c r="FD93" s="314">
        <f ca="1">IF(ISERROR(OFFSET('Daten Elementary'!$A$1,MATCH(FD$5,'Daten Elementary'!$A:$A,0)-1,MATCH(AP93,'Daten Elementary'!$A$424:$ADO$424,0)-1)),0,OFFSET('Daten Elementary'!$A$1,MATCH(FD$5,'Daten Elementary'!$A:$A,0)-1,MATCH(AP93,'Daten Elementary'!$A$424:$ADO$424,0)-1))*1000</f>
        <v>0</v>
      </c>
      <c r="FE93" s="314">
        <f t="shared" ca="1" si="84"/>
        <v>31.575635999999999</v>
      </c>
      <c r="FF93" s="314">
        <f ca="1">IF(ISERROR(OFFSET('Daten Elementary'!$A$1,MATCH(FF$5,'Daten Elementary'!$A:$A,0)-1,MATCH(AQ93,'Daten Elementary'!$A$424:$ADO$424,0)-1)),0,OFFSET('Daten Elementary'!$A$1,MATCH(FF$5,'Daten Elementary'!$A:$A,0)-1,MATCH(AQ93,'Daten Elementary'!$A$424:$ADO$424,0)-1))*1000</f>
        <v>6.5948663999999999</v>
      </c>
      <c r="FG93" s="314">
        <f ca="1">IF(ISERROR(OFFSET('Daten Elementary'!$A$1,MATCH(FG$5,'Daten Elementary'!$A:$A,0)-1,MATCH(AR93,'Daten Elementary'!$A$424:$ADO$424,0)-1)),0,OFFSET('Daten Elementary'!$A$1,MATCH(FG$5,'Daten Elementary'!$A:$A,0)-1,MATCH(AR93,'Daten Elementary'!$A$424:$ADO$424,0)-1))*1000</f>
        <v>46.130008000000004</v>
      </c>
      <c r="FH93" s="314">
        <f ca="1">IF(ISERROR(OFFSET('Daten Elementary'!$A$1,MATCH(FH$5,'Daten Elementary'!$A:$A,0)-1,MATCH(AS93,'Daten Elementary'!$A$424:$ADO$424,0)-1)),0,OFFSET('Daten Elementary'!$A$1,MATCH(FH$5,'Daten Elementary'!$A:$A,0)-1,MATCH(AS93,'Daten Elementary'!$A$424:$ADO$424,0)-1))*1000</f>
        <v>12.474614000000001</v>
      </c>
      <c r="FI93" s="315">
        <f t="shared" ca="1" si="85"/>
        <v>96.77512440000001</v>
      </c>
      <c r="FJ93" s="314">
        <f ca="1">IF(ISERROR(OFFSET('Daten Elementary'!$A$1,MATCH(FJ$5,'Daten Elementary'!$A:$A,0)-1,MATCH($AT93,'Daten Elementary'!$A$424:$ADO$424,0)-1)),0,OFFSET('Daten Elementary'!$A$1,MATCH(FJ$5,'Daten Elementary'!$A:$A,0)-1,MATCH($AT93,'Daten Elementary'!$A$424:$ADO$424,0)-1))*1000</f>
        <v>111.28166</v>
      </c>
      <c r="FK93" s="305">
        <f t="shared" ca="1" si="86"/>
        <v>1.1498994260140676</v>
      </c>
      <c r="FL93" s="314">
        <f ca="1">IF(ISERROR(OFFSET('Daten Elementary'!$A$1,MATCH(FL$5,'Daten Elementary'!$A:$A,0)-1,MATCH(AM93,'Daten Elementary'!$A$424:$ADO$424,0)-1)),0,OFFSET('Daten Elementary'!$A$1,MATCH(FL$5,'Daten Elementary'!$A:$A,0)-1,MATCH(AM93,'Daten Elementary'!$A$424:$ADO$424,0)-1))</f>
        <v>0</v>
      </c>
      <c r="FM93" s="314">
        <f ca="1">IF(ISERROR(OFFSET('Daten Elementary'!$A$1,MATCH(FM$5,'Daten Elementary'!$A:$A,0)-1,MATCH(AN93,'Daten Elementary'!$A$424:$ADO$424,0)-1)),0,OFFSET('Daten Elementary'!$A$1,MATCH(FM$5,'Daten Elementary'!$A:$A,0)-1,MATCH(AN93,'Daten Elementary'!$A$424:$ADO$424,0)-1))</f>
        <v>0</v>
      </c>
      <c r="FN93" s="314">
        <f ca="1">IF(ISERROR(OFFSET('Daten Elementary'!$A$1,MATCH(FN$5,'Daten Elementary'!$A:$A,0)-1,MATCH(AO93,'Daten Elementary'!$A$424:$ADO$424,0)-1)),0,OFFSET('Daten Elementary'!$A$1,MATCH(FN$5,'Daten Elementary'!$A:$A,0)-1,MATCH(AO93,'Daten Elementary'!$A$424:$ADO$424,0)-1))</f>
        <v>0</v>
      </c>
      <c r="FO93" s="314">
        <f ca="1">IF(ISERROR(OFFSET('Daten Elementary'!$A$1,MATCH(FO$5,'Daten Elementary'!$A:$A,0)-1,MATCH(AP93,'Daten Elementary'!$A$424:$ADO$424,0)-1)),0,OFFSET('Daten Elementary'!$A$1,MATCH(FO$5,'Daten Elementary'!$A:$A,0)-1,MATCH(AP93,'Daten Elementary'!$A$424:$ADO$424,0)-1))</f>
        <v>0</v>
      </c>
      <c r="FP93" s="314">
        <f t="shared" ca="1" si="87"/>
        <v>0</v>
      </c>
      <c r="FQ93" s="314">
        <f ca="1">IF(ISERROR(OFFSET('Daten Elementary'!$A$1,MATCH(FQ$5,'Daten Elementary'!$A:$A,0)-1,MATCH(AQ93,'Daten Elementary'!$A$424:$ADO$424,0)-1)),0,OFFSET('Daten Elementary'!$A$1,MATCH(FQ$5,'Daten Elementary'!$A:$A,0)-1,MATCH(AQ93,'Daten Elementary'!$A$424:$ADO$424,0)-1))</f>
        <v>0</v>
      </c>
      <c r="FR93" s="314">
        <f ca="1">IF(ISERROR(OFFSET('Daten Elementary'!$A$1,MATCH(FR$5,'Daten Elementary'!$A:$A,0)-1,MATCH(AR93,'Daten Elementary'!$A$424:$ADO$424,0)-1)),0,OFFSET('Daten Elementary'!$A$1,MATCH(FR$5,'Daten Elementary'!$A:$A,0)-1,MATCH(AR93,'Daten Elementary'!$A$424:$ADO$424,0)-1))</f>
        <v>0</v>
      </c>
      <c r="FS93" s="314">
        <f ca="1">IF(ISERROR(OFFSET('Daten Elementary'!$A$1,MATCH(FS$5,'Daten Elementary'!$A:$A,0)-1,MATCH(AS93,'Daten Elementary'!$A$424:$ADO$424,0)-1)),0,OFFSET('Daten Elementary'!$A$1,MATCH(FS$5,'Daten Elementary'!$A:$A,0)-1,MATCH(AS93,'Daten Elementary'!$A$424:$ADO$424,0)-1))</f>
        <v>0</v>
      </c>
      <c r="FT93" s="315">
        <f t="shared" ca="1" si="88"/>
        <v>0</v>
      </c>
      <c r="FU93" s="314">
        <f ca="1">IF(ISERROR(OFFSET('Daten Elementary'!$A$1,MATCH(FU$5,'Daten Elementary'!$A:$A,0)-1,MATCH($AT93,'Daten Elementary'!$A$424:$ADO$424,0)-1)),0,OFFSET('Daten Elementary'!$A$1,MATCH(FU$5,'Daten Elementary'!$A:$A,0)-1,MATCH($AT93,'Daten Elementary'!$A$424:$ADO$424,0)-1))</f>
        <v>0</v>
      </c>
      <c r="FV93" s="305">
        <f t="shared" ca="1" si="89"/>
        <v>0</v>
      </c>
      <c r="FW93" s="324"/>
      <c r="FX93" s="231" t="str">
        <f t="shared" si="90"/>
        <v>Personenwagen, Plug-In Hybrid (durchschnittliche Flotte, firmenspezifischer Verbrauchermix (siehe unten))</v>
      </c>
      <c r="FY93" s="231" t="str">
        <f t="shared" si="55"/>
        <v>Personenwagen</v>
      </c>
      <c r="FZ93" s="231" t="str">
        <f t="shared" si="56"/>
        <v>, Plug-In Hybrid</v>
      </c>
      <c r="GA93" s="231" t="str">
        <f t="shared" si="57"/>
        <v xml:space="preserve"> (durchschnittliche Flotte, firmenspezifischer Verbrauchermix (siehe unten))</v>
      </c>
      <c r="GB93" s="231"/>
    </row>
    <row r="94" spans="1:184" ht="16.5" hidden="1" customHeight="1" outlineLevel="1">
      <c r="A94" s="295"/>
      <c r="B94" s="380"/>
      <c r="C94" s="359" t="s">
        <v>385</v>
      </c>
      <c r="D94" s="359" t="s">
        <v>679</v>
      </c>
      <c r="E94" s="363" t="s">
        <v>2301</v>
      </c>
      <c r="F94" s="102">
        <v>1.6</v>
      </c>
      <c r="G94" s="31">
        <v>5</v>
      </c>
      <c r="H94" s="87">
        <f t="shared" si="91"/>
        <v>0.32</v>
      </c>
      <c r="I94" s="99">
        <f>5.2*0.2</f>
        <v>1.04</v>
      </c>
      <c r="J94" s="99">
        <f t="shared" si="97"/>
        <v>16</v>
      </c>
      <c r="K94" s="100">
        <v>1500</v>
      </c>
      <c r="L94" s="100">
        <v>80</v>
      </c>
      <c r="M94" s="99">
        <v>0.5</v>
      </c>
      <c r="N94" s="38" t="s">
        <v>99</v>
      </c>
      <c r="O94" s="6">
        <f ca="1">(IF(ISERROR(INDEX(INDIRECT($D$268),MATCH($AM94,$AM$4:$AM$275,0),MATCH(O$304,INDIRECT($E$268),0))*$I94/$AD94),0,INDEX(INDIRECT($D$268),MATCH($AM94,$AM$4:$AM$275,0),MATCH(O$304,INDIRECT($E$268),0))*$I94/$AD94)+IF(ISERROR(INDEX(INDIRECT($D$268),MATCH($AN94,$AN$4:$AN$275,0),MATCH(O$305,INDIRECT($E$268),0))*$J94/$AE94),0,INDEX(INDIRECT($D$268),MATCH($AN94,$AN$4:$AN$275,0),MATCH(O$305,INDIRECT($E$268),0))*$J94/$AE94))*$AC94/$F94</f>
        <v>19.47207468700946</v>
      </c>
      <c r="P94" s="6">
        <f ca="1">(IF(ISERROR(INDEX(INDIRECT($D$268),MATCH($AO94,$AO$4:$AO$275,0),MATCH(P$304,INDIRECT($E$268),0))*$I94/$AD94),0,INDEX(INDIRECT($D$268),MATCH($AO94,$AO$4:$AO$275,0),MATCH(P$304,INDIRECT($E$268),0))*$I94/$AD94)+IF(ISERROR(INDEX(INDIRECT($D$268),MATCH($AP94,$AP$4:$AP$275,0),MATCH(P$305,INDIRECT($E$268),0))*$J94/$AE94),0,INDEX(INDIRECT($D$268),MATCH($AP94,$AP$4:$AP$275,0),MATCH(P$305,INDIRECT($E$268),0))*$J94/$AE94))*$AC94/$F94</f>
        <v>5.4517370626986104</v>
      </c>
      <c r="Q94" s="6">
        <f ca="1">INDEX(INDIRECT($D$268),MATCH($AQ94,$AQ$4:$AQ$284,0),MATCH(Q$4,INDIRECT($E$268),0))*$K94*$AC94/$F94/$AF94</f>
        <v>4.9183529709507043</v>
      </c>
      <c r="R94" s="6">
        <f ca="1">INDEX(INDIRECT($D$268),MATCH($AR94,$AR$4:$AR$284,0),MATCH(R$4,INDIRECT($E$268),0))*IF($K94=1,$K94/$AF94,($K94-$L94)/($AF94-$AG94))*$AC94/$F94+$L94*(1+$M94)*INDEX(INDIRECT($D$268),MATCH($AR$223,$AR$4:$AR$284,0),MATCH(R$4,INDIRECT($E$268),0))/$AH94/$F94</f>
        <v>42.199851358208953</v>
      </c>
      <c r="S94" s="6">
        <f ca="1">INDEX(INDIRECT($D$268),MATCH($AS94,$AS$4:$AS$284,0),MATCH(S$4,INDIRECT($E$268),0))*$K94*$AC94/$F94/$AF94</f>
        <v>9.1566846390845065</v>
      </c>
      <c r="T94" s="7">
        <f t="shared" ca="1" si="93"/>
        <v>81.198700717952249</v>
      </c>
      <c r="U94" s="6">
        <f>IF($B$268=6,(IF(OR(AJ94="Benzin",AJ94="Diesel"),$AK94*INDEX('DIN EN 16258'!$I:$I,MATCH('mobitool-Faktoren v2.0'!$AI94,'DIN EN 16258'!$A:$A,0))*$I94/$AD94+$AL94*INDEX('DIN EN 16258'!$I:$I,MATCH('mobitool-Faktoren v2.0'!$AJ94,'DIN EN 16258'!$A:$A,0))*$I94/$AD94,IF(ISERROR($AK94*INDEX('DIN EN 16258'!$I:$I,MATCH('mobitool-Faktoren v2.0'!$AI94,'DIN EN 16258'!$A:$A,0))*$I94/$AD94),0,$AK94*INDEX('DIN EN 16258'!$I:$I,MATCH('mobitool-Faktoren v2.0'!$AI94,'DIN EN 16258'!$A:$A,0))*$I94/$AD94)+IF(ISERROR($AL94*INDEX('DIN EN 16258'!$I:$I,MATCH('mobitool-Faktoren v2.0'!$AJ94,'DIN EN 16258'!$A:$A,0))*$J94/$AE94),0,$AL94*INDEX('DIN EN 16258'!$I:$I,MATCH('mobitool-Faktoren v2.0'!$AJ94,'DIN EN 16258'!$A:$A,0))*$J94/$AE94)))*1000,
IF($B$268=1,(IF(OR(AJ94="Benzin",AJ94="Diesel"),$AK94*INDEX('DIN EN 16258'!$D:$D,MATCH('mobitool-Faktoren v2.0'!$AI94,'DIN EN 16258'!$A:$A,0))*$I94/$AD94+$AL94*INDEX('DIN EN 16258'!$D:$D,MATCH('mobitool-Faktoren v2.0'!$AJ94,'DIN EN 16258'!$A:$A,0))*$I94/$AD94,IF(ISERROR($AK94*INDEX('DIN EN 16258'!$D:$D,MATCH('mobitool-Faktoren v2.0'!$AI94,'DIN EN 16258'!$A:$A,0))*$I94/$AD94),0,$AK94*INDEX('DIN EN 16258'!$D:$D,MATCH('mobitool-Faktoren v2.0'!$AI94,'DIN EN 16258'!$A:$A,0))*$I94/$AD94)+IF(ISERROR($AL94*INDEX('DIN EN 16258'!$D:$D,MATCH('mobitool-Faktoren v2.0'!$AJ94,'DIN EN 16258'!$A:$A,0))*$J94/$AE94),0,$AL94*INDEX('DIN EN 16258'!$D:$D,MATCH('mobitool-Faktoren v2.0'!$AJ94,'DIN EN 16258'!$A:$A,0))*$J94/$AE94))),0))*$AC94/$F94</f>
        <v>15.84375</v>
      </c>
      <c r="V94" s="6">
        <f>IF($B$268=6,(IF(OR(AJ94="Benzin",AJ94="Diesel"),$AK94*INDEX('DIN EN 16258'!$L:$L,MATCH('mobitool-Faktoren v2.0'!$AI94,'DIN EN 16258'!$A:$A,0))*$I94/$AD94+$AL94*INDEX('DIN EN 16258'!$L:$L,MATCH('mobitool-Faktoren v2.0'!$AJ94,'DIN EN 16258'!$A:$A,0))*$I94/$AD94,IF(ISERROR($AK94*INDEX('DIN EN 16258'!$L:$L,MATCH('mobitool-Faktoren v2.0'!$AI94,'DIN EN 16258'!$A:$A,0))*$I94/$AD94),0,$AK94*INDEX('DIN EN 16258'!$L:$L,MATCH('mobitool-Faktoren v2.0'!$AI94,'DIN EN 16258'!$A:$A,0))*$I94/$AD94)+IF(ISERROR($AL94*INDEX('DIN EN 16258'!$L:$L,MATCH('mobitool-Faktoren v2.0'!$AJ94,'DIN EN 16258'!$A:$A,0))*$J94/$AE94),0,$AL94*INDEX('DIN EN 16258'!$L:$L,MATCH('mobitool-Faktoren v2.0'!$AJ94,'DIN EN 16258'!$A:$A,0))*$J94/$AE94)))*1000,
IF($B$268=1,(IF(OR(AJ94="Benzin",AJ94="Diesel"),$AK94*INDEX('DIN EN 16258'!$F:$F,MATCH('mobitool-Faktoren v2.0'!$AI94,'DIN EN 16258'!$A:$A,0))*$I94/$AD94+$AL94*INDEX('DIN EN 16258'!$F:$F,MATCH('mobitool-Faktoren v2.0'!$AJ94,'DIN EN 16258'!$A:$A,0))*$I94/$AD94,IF(ISERROR($AK94*INDEX('DIN EN 16258'!$F:$F,MATCH('mobitool-Faktoren v2.0'!$AI94,'DIN EN 16258'!$A:$A,0))*$I94/$AD94),0,$AK94*INDEX('DIN EN 16258'!$F:$F,MATCH('mobitool-Faktoren v2.0'!$AI94,'DIN EN 16258'!$A:$A,0))*$I94/$AD94)+IF(ISERROR($AL94*INDEX('DIN EN 16258'!$F:$F,MATCH('mobitool-Faktoren v2.0'!$AJ94,'DIN EN 16258'!$A:$A,0))*$J94/$AE94),0,$AL94*INDEX('DIN EN 16258'!$F:$F,MATCH('mobitool-Faktoren v2.0'!$AJ94,'DIN EN 16258'!$A:$A,0))*$J94/$AE94))),0))*$AC94/$F94</f>
        <v>19.422220859999999</v>
      </c>
      <c r="W94" s="6" t="s">
        <v>672</v>
      </c>
      <c r="X94" s="39" t="s">
        <v>162</v>
      </c>
      <c r="Y94" s="336">
        <v>0.1</v>
      </c>
      <c r="Z94" s="336">
        <v>10</v>
      </c>
      <c r="AA94" s="337">
        <v>500</v>
      </c>
      <c r="AB94" s="299">
        <v>3500</v>
      </c>
      <c r="AC94" s="300">
        <v>1</v>
      </c>
      <c r="AD94" s="298">
        <f>0.0078357/0.75*100</f>
        <v>1.0447599999999999</v>
      </c>
      <c r="AE94" s="298">
        <v>16</v>
      </c>
      <c r="AF94" s="299">
        <v>1420</v>
      </c>
      <c r="AG94" s="299">
        <v>80</v>
      </c>
      <c r="AH94" s="299">
        <v>150000</v>
      </c>
      <c r="AI94" s="301" t="s">
        <v>34</v>
      </c>
      <c r="AJ94" s="301" t="s">
        <v>626</v>
      </c>
      <c r="AK94" s="329">
        <v>7.8356999999999993E-3</v>
      </c>
      <c r="AL94" s="329">
        <v>0.16000000000000003</v>
      </c>
      <c r="AM94" s="331" t="s">
        <v>2467</v>
      </c>
      <c r="AN94" s="202" t="s">
        <v>2468</v>
      </c>
      <c r="AO94" s="331" t="s">
        <v>2394</v>
      </c>
      <c r="AP94" s="202" t="s">
        <v>2400</v>
      </c>
      <c r="AQ94" s="202" t="s">
        <v>895</v>
      </c>
      <c r="AR94" s="202" t="s">
        <v>922</v>
      </c>
      <c r="AS94" s="202" t="s">
        <v>930</v>
      </c>
      <c r="AT94" s="331" t="s">
        <v>933</v>
      </c>
      <c r="AU94" s="303">
        <f ca="1">IF(ISERROR(OFFSET('Daten KEA'!$A$1,MATCH(AU$5,'Daten KEA'!$A:$A,0)-1,MATCH(AM94,'Daten KEA'!$A$424:$ADO$424,0)-1)),0,OFFSET('Daten KEA'!$A$1,MATCH(AU$5,'Daten KEA'!$A:$A,0)-1,MATCH(AM94,'Daten KEA'!$A$424:$ADO$424,0)-1))+IF(ISERROR(AK94*INDEX('Energiefaktoren Ecoinvent'!$D:$D,MATCH('mobitool-Faktoren v2.0'!AI94,'Energiefaktoren Ecoinvent'!$A:$A,0))),0,AK94*INDEX('Energiefaktoren Ecoinvent'!$D:$D,MATCH('mobitool-Faktoren v2.0'!AI94,'Energiefaktoren Ecoinvent'!$A:$A,0)))+IF(OR(AJ94="Benzin",AJ94="Diesel"),IF(ISERROR(OFFSET('Daten KEA'!$A$1,MATCH(AV$5,'Daten KEA'!$A:$A,0)-1,MATCH(AN94,'Daten KEA'!$A$424:$ADO$424,0)-1)),0,OFFSET('Daten KEA'!$A$1,MATCH(AV$5,'Daten KEA'!$A:$A,0)-1,MATCH(AN94,'Daten KEA'!$A$424:$ADO$424,0)-1))+IF(ISERROR(AL94*INDEX('Energiefaktoren Ecoinvent'!$D:$D,MATCH('mobitool-Faktoren v2.0'!AJ94,'Energiefaktoren Ecoinvent'!$A:$A,0))),0,AL94*INDEX('Energiefaktoren Ecoinvent'!$D:$D,MATCH('mobitool-Faktoren v2.0'!AJ94,'Energiefaktoren Ecoinvent'!$A:$A,0))),0)</f>
        <v>0.33301724999999999</v>
      </c>
      <c r="AV94" s="303">
        <f ca="1">IF(OR(AJ94="Benzin",AJ94="Diesel"),0,IF(ISERROR(OFFSET('Daten KEA'!$A$1,MATCH(AV$5,'Daten KEA'!$A:$A,0)-1,MATCH(AN94,'Daten KEA'!$A$424:$ADO$424,0)-1)),0,OFFSET('Daten KEA'!$A$1,MATCH(AV$5,'Daten KEA'!$A:$A,0)-1,MATCH(AN94,'Daten KEA'!$A$424:$ADO$424,0)-1))+IF(ISERROR(AL94*INDEX('Energiefaktoren Ecoinvent'!$D:$D,MATCH('mobitool-Faktoren v2.0'!AJ94,'Energiefaktoren Ecoinvent'!$A:$A,0))),0,AL94*INDEX('Energiefaktoren Ecoinvent'!$D:$D,MATCH('mobitool-Faktoren v2.0'!AJ94,'Energiefaktoren Ecoinvent'!$A:$A,0))))</f>
        <v>0.57600000000000018</v>
      </c>
      <c r="AW94" s="303">
        <f ca="1">IF(ISERROR(OFFSET('Daten KEA'!$A$1,MATCH(AW$5,'Daten KEA'!$A:$A,0)-1,MATCH(AO94,'Daten KEA'!$A$424:$ADO$424,0)-1)),0,OFFSET('Daten KEA'!$A$1,MATCH(AW$5,'Daten KEA'!$A:$A,0)-1,MATCH(AO94,'Daten KEA'!$A$424:$ADO$424,0)-1))-IF(ISERROR(AK94*INDEX('Energiefaktoren Ecoinvent'!$D:$D,MATCH('mobitool-Faktoren v2.0'!AI94,'Energiefaktoren Ecoinvent'!$A:$A,0))),0,AK94*INDEX('Energiefaktoren Ecoinvent'!$D:$D,MATCH('mobitool-Faktoren v2.0'!AI94,'Energiefaktoren Ecoinvent'!$A:$A,0)))+IF(OR(AJ94="Benzin",AJ94="Diesel"),IF(ISERROR(OFFSET('Daten KEA'!$A$1,MATCH(AX$5,'Daten KEA'!$A:$A,0)-1,MATCH(AP94,'Daten KEA'!$A$424:$ADO$424,0)-1)),0,OFFSET('Daten KEA'!$A$1,MATCH(AX$5,'Daten KEA'!$A:$A,0)-1,MATCH(AP94,'Daten KEA'!$A$424:$ADO$424,0)-1))-IF(ISERROR(AL94*INDEX('Energiefaktoren Ecoinvent'!$D:$D,MATCH('mobitool-Faktoren v2.0'!AJ94,'Energiefaktoren Ecoinvent'!$A:$A,0))),0,AL94*INDEX('Energiefaktoren Ecoinvent'!$D:$D,MATCH('mobitool-Faktoren v2.0'!AJ94,'Energiefaktoren Ecoinvent'!$A:$A,0))),0)</f>
        <v>0.11736124000000003</v>
      </c>
      <c r="AX94" s="303">
        <f ca="1">IF(OR(AJ94="Benzin",AJ94="Diesel"),0,IF(ISERROR(OFFSET('Daten KEA'!$A$1,MATCH(AX$5,'Daten KEA'!$A:$A,0)-1,MATCH(AP94,'Daten KEA'!$A$424:$ADO$424,0)-1)),0,OFFSET('Daten KEA'!$A$1,MATCH(AX$5,'Daten KEA'!$A:$A,0)-1,MATCH(AP94,'Daten KEA'!$A$424:$ADO$424,0)-1))-IF(ISERROR(AL94*INDEX('Energiefaktoren Ecoinvent'!$D:$D,MATCH('mobitool-Faktoren v2.0'!AJ94,'Energiefaktoren Ecoinvent'!$A:$A,0))),0,AL94*INDEX('Energiefaktoren Ecoinvent'!$D:$D,MATCH('mobitool-Faktoren v2.0'!AJ94,'Energiefaktoren Ecoinvent'!$A:$A,0))))</f>
        <v>0.12042366999999987</v>
      </c>
      <c r="AY94" s="303">
        <f t="shared" ca="1" si="58"/>
        <v>1.1468021600000002</v>
      </c>
      <c r="AZ94" s="347">
        <f ca="1">IF(ISERROR(OFFSET('Daten KEA'!$A$1,MATCH(AZ$5,'Daten KEA'!$A:$A,0)-1,MATCH(AQ94,'Daten KEA'!$A$424:$ADO$424,0)-1)),0,OFFSET('Daten KEA'!$A$1,MATCH(AZ$5,'Daten KEA'!$A:$A,0)-1,MATCH(AQ94,'Daten KEA'!$A$424:$ADO$424,0)-1))</f>
        <v>0.21453198000000001</v>
      </c>
      <c r="BA94" s="347">
        <f ca="1">IF(ISERROR(OFFSET('Daten KEA'!$A$1,MATCH(BA$5,'Daten KEA'!$A:$A,0)-1,MATCH(AR94,'Daten KEA'!$A$424:$ADO$424,0)-1)),0,OFFSET('Daten KEA'!$A$1,MATCH(BA$5,'Daten KEA'!$A:$A,0)-1,MATCH(AR94,'Daten KEA'!$A$424:$ADO$424,0)-1))</f>
        <v>0.84847834</v>
      </c>
      <c r="BB94" s="347">
        <f ca="1">IF(ISERROR(OFFSET('Daten KEA'!$A$1,MATCH(BB$5,'Daten KEA'!$A:$A,0)-1,MATCH(AS94,'Daten KEA'!$A$424:$ADO$424,0)-1)),0,OFFSET('Daten KEA'!$A$1,MATCH(BB$5,'Daten KEA'!$A:$A,0)-1,MATCH(AS94,'Daten KEA'!$A$424:$ADO$424,0)-1))</f>
        <v>0.82906073000000002</v>
      </c>
      <c r="BC94" s="348">
        <f t="shared" ca="1" si="94"/>
        <v>3.0388732100000002</v>
      </c>
      <c r="BD94" s="347">
        <f ca="1">IF(ISERROR(OFFSET('Daten KEA'!$A$1,MATCH(BD$5,'Daten KEA'!$A:$A,0)-1,MATCH(AT94,'Daten KEA'!$A$424:$ADO$424,0)-1)),0,OFFSET('Daten KEA'!$A$1,MATCH(BD$5,'Daten KEA'!$A:$A,0)-1,MATCH(AT94,'Daten KEA'!$A$424:$ADO$424,0)-1))</f>
        <v>3.0388731999999998</v>
      </c>
      <c r="BE94" s="305">
        <f t="shared" ca="1" si="59"/>
        <v>0.9999999967093065</v>
      </c>
      <c r="BF94" s="306">
        <f ca="1">IF(ISERROR(OFFSET('Daten KEA'!$A$1,MATCH(BF$5,'Daten KEA'!$A:$A,0)-1,MATCH(AM94,'Daten KEA'!$A$424:$ADO$424,0)-1)),0,OFFSET('Daten KEA'!$A$1,MATCH(BF$5,'Daten KEA'!$A:$A,0)-1,MATCH(AM94,'Daten KEA'!$A$424:$ADO$424,0)-1))+IF(ISERROR($AK94*INDEX('Energiefaktoren Ecoinvent'!$H:$H,MATCH('mobitool-Faktoren v2.0'!$AI94,'Energiefaktoren Ecoinvent'!$A:$A,0))),0,$AK94*INDEX('Energiefaktoren Ecoinvent'!$H:$H,MATCH('mobitool-Faktoren v2.0'!$AI94,'Energiefaktoren Ecoinvent'!$A:$A,0)))+IF(OR(AJ94="Benzin",AJ94="Diesel"),IF(ISERROR(OFFSET('Daten KEA'!$A$1,MATCH(BG$5,'Daten KEA'!$A:$A,0)-1,MATCH(AN94,'Daten KEA'!$A$424:$ADO$424,0)-1)),0,OFFSET('Daten KEA'!$A$1,MATCH(BG$5,'Daten KEA'!$A:$A,0)-1,MATCH(AN94,'Daten KEA'!$A$424:$ADO$424,0)-1))+IF(ISERROR($AL94*INDEX('Energiefaktoren Ecoinvent'!$H:$H,MATCH('mobitool-Faktoren v2.0'!$AJ94,'Energiefaktoren Ecoinvent'!$A:$A,0))),0,$AL94*INDEX('Energiefaktoren Ecoinvent'!$H:$H,MATCH('mobitool-Faktoren v2.0'!$AJ94,'Energiefaktoren Ecoinvent'!$A:$A,0))),0)</f>
        <v>0.33301724999999999</v>
      </c>
      <c r="BG94" s="306">
        <f ca="1">IF(OR(AJ94="Benzin",AJ94="Diesel"),0,IF(ISERROR(OFFSET('Daten KEA'!$A$1,MATCH(BG$5,'Daten KEA'!$A:$A,0)-1,MATCH(AN94,'Daten KEA'!$A$424:$ADO$424,0)-1)),0,OFFSET('Daten KEA'!$A$1,MATCH(BG$5,'Daten KEA'!$A:$A,0)-1,MATCH(AN94,'Daten KEA'!$A$424:$ADO$424,0)-1))+IF(ISERROR($AL94*INDEX('Energiefaktoren Ecoinvent'!$H:$H,MATCH('mobitool-Faktoren v2.0'!$AJ94,'Energiefaktoren Ecoinvent'!$A:$A,0))),0,$AL94*INDEX('Energiefaktoren Ecoinvent'!$H:$H,MATCH('mobitool-Faktoren v2.0'!$AJ94,'Energiefaktoren Ecoinvent'!$A:$A,0))))</f>
        <v>0</v>
      </c>
      <c r="BH94" s="306">
        <f ca="1">IF(ISERROR(OFFSET('Daten KEA'!$A$1,MATCH(BH$5,'Daten KEA'!$A:$A,0)-1,MATCH(AO94,'Daten KEA'!$A$424:$ADO$424,0)-1)),0,OFFSET('Daten KEA'!$A$1,MATCH(BH$5,'Daten KEA'!$A:$A,0)-1,MATCH(AO94,'Daten KEA'!$A$424:$ADO$424,0)-1))-IF(ISERROR($AK94*INDEX('Energiefaktoren Ecoinvent'!$H:$H,MATCH('mobitool-Faktoren v2.0'!$AI94,'Energiefaktoren Ecoinvent'!$A:$A,0))),0,$AK94*INDEX('Energiefaktoren Ecoinvent'!$H:$H,MATCH('mobitool-Faktoren v2.0'!$AI94,'Energiefaktoren Ecoinvent'!$A:$A,0)))+IF(OR(AJ94="Benzin",AJ94="Diesel"),IF(ISERROR(OFFSET('Daten KEA'!$A$1,MATCH(BI$5,'Daten KEA'!$A:$A,0)-1,MATCH(AP94,'Daten KEA'!$A$424:$ADO$424,0)-1)),0,OFFSET('Daten KEA'!$A$1,MATCH(BI$5,'Daten KEA'!$A:$A,0)-1,MATCH(AP94,'Daten KEA'!$A$424:$ADO$424,0)-1))-IF(ISERROR($AL94*INDEX('Energiefaktoren Ecoinvent'!$H:$H,MATCH('mobitool-Faktoren v2.0'!$AJ94,'Energiefaktoren Ecoinvent'!$A:$A,0))),0,$AL94*INDEX('Energiefaktoren Ecoinvent'!$H:$H,MATCH('mobitool-Faktoren v2.0'!$AJ94,'Energiefaktoren Ecoinvent'!$A:$A,0))),0)</f>
        <v>0.11589106380139003</v>
      </c>
      <c r="BI94" s="306">
        <f ca="1">IF(OR(AJ94="Benzin",AJ94="Diesel"),0,IF(ISERROR(OFFSET('Daten KEA'!$A$1,MATCH(BI$5,'Daten KEA'!$A:$A,0)-1,MATCH(AP94,'Daten KEA'!$A$424:$ADO$424,0)-1)),0,OFFSET('Daten KEA'!$A$1,MATCH(BI$5,'Daten KEA'!$A:$A,0)-1,MATCH(AP94,'Daten KEA'!$A$424:$ADO$424,0)-1))-IF(ISERROR($AL94*INDEX('Energiefaktoren Ecoinvent'!$H:$H,MATCH('mobitool-Faktoren v2.0'!$AJ94,'Energiefaktoren Ecoinvent'!$A:$A,0))),0,$AL94*INDEX('Energiefaktoren Ecoinvent'!$H:$H,MATCH('mobitool-Faktoren v2.0'!$AJ94,'Energiefaktoren Ecoinvent'!$A:$A,0))))</f>
        <v>2.0172062563693999E-2</v>
      </c>
      <c r="BJ94" s="306">
        <f t="shared" ca="1" si="92"/>
        <v>0.46908037636508404</v>
      </c>
      <c r="BK94" s="349">
        <f ca="1">IF(ISERROR(OFFSET('Daten KEA'!$A$1,MATCH(BK$5,'Daten KEA'!$A:$A,0)-1,MATCH(AQ94,'Daten KEA'!$A$424:$ADO$424,0)-1)),0,OFFSET('Daten KEA'!$A$1,MATCH(BK$5,'Daten KEA'!$A:$A,0)-1,MATCH(AQ94,'Daten KEA'!$A$424:$ADO$424,0)-1))</f>
        <v>0.20490561593225501</v>
      </c>
      <c r="BL94" s="349">
        <f ca="1">IF(ISERROR(OFFSET('Daten KEA'!$A$1,MATCH(BL$5,'Daten KEA'!$A:$A,0)-1,MATCH(AR94,'Daten KEA'!$A$424:$ADO$424,0)-1)),0,OFFSET('Daten KEA'!$A$1,MATCH(BL$5,'Daten KEA'!$A:$A,0)-1,MATCH(AR94,'Daten KEA'!$A$424:$ADO$424,0)-1))</f>
        <v>0.78080136397911004</v>
      </c>
      <c r="BM94" s="349">
        <f ca="1">IF(ISERROR(OFFSET('Daten KEA'!$A$1,MATCH(BM$5,'Daten KEA'!$A:$A,0)-1,MATCH(AS94,'Daten KEA'!$A$424:$ADO$424,0)-1)),0,OFFSET('Daten KEA'!$A$1,MATCH(BM$5,'Daten KEA'!$A:$A,0)-1,MATCH(AS94,'Daten KEA'!$A$424:$ADO$424,0)-1))</f>
        <v>0.7287527424722301</v>
      </c>
      <c r="BN94" s="350">
        <f t="shared" ca="1" si="95"/>
        <v>2.1835400987486793</v>
      </c>
      <c r="BO94" s="349">
        <f ca="1">IF(ISERROR(OFFSET('Daten KEA'!$A$1,MATCH(BO$5,'Daten KEA'!$A:$A,0)-1,MATCH(AT94,'Daten KEA'!$A$424:$ADO$424,0)-1)),0,OFFSET('Daten KEA'!$A$1,MATCH(BO$5,'Daten KEA'!$A:$A,0)-1,MATCH(AT94,'Daten KEA'!$A$424:$ADO$424,0)-1))</f>
        <v>2.1835400727487002</v>
      </c>
      <c r="BP94" s="305">
        <f t="shared" ca="1" si="60"/>
        <v>0.99999998809274027</v>
      </c>
      <c r="BQ94" s="351">
        <f ca="1">IF(ISERROR(OFFSET('Daten GWP'!$A$1,MATCH(BQ$5,'Daten GWP'!$A:$A,0)-1,MATCH(AM94,'Daten GWP'!$A$424:$ADO$424,0)-1)),0,OFFSET('Daten GWP'!$A$1,MATCH(BQ$5,'Daten GWP'!$A:$A,0)-1,MATCH(AM94,'Daten GWP'!$A$424:$ADO$424,0)-1))*1000</f>
        <v>31.297915000000003</v>
      </c>
      <c r="BR94" s="351">
        <f ca="1">IF(ISERROR(OFFSET('Daten GWP'!$A$1,MATCH(BR$5,'Daten GWP'!$A:$A,0)-1,MATCH(AN94,'Daten GWP'!$A$424:$ADO$424,0)-1)),0,OFFSET('Daten GWP'!$A$1,MATCH(BR$5,'Daten GWP'!$A:$A,0)-1,MATCH(AN94,'Daten GWP'!$A$424:$ADO$424,0)-1))*1000</f>
        <v>0</v>
      </c>
      <c r="BS94" s="351">
        <f ca="1">IF(ISERROR(OFFSET('Daten GWP'!$A$1,MATCH(BS$5,'Daten GWP'!$A:$A,0)-1,MATCH(AO94,'Daten GWP'!$A$424:$ADO$424,0)-1)),0,OFFSET('Daten GWP'!$A$1,MATCH(BS$5,'Daten GWP'!$A:$A,0)-1,MATCH(AO94,'Daten GWP'!$A$424:$ADO$424,0)-1))*1000</f>
        <v>6.3265485000000004</v>
      </c>
      <c r="BT94" s="351">
        <f ca="1">IF(ISERROR(OFFSET('Daten GWP'!$A$1,MATCH(BT$5,'Daten GWP'!$A:$A,0)-1,MATCH(AP94,'Daten GWP'!$A$424:$ADO$424,0)-1)),0,OFFSET('Daten GWP'!$A$1,MATCH(BT$5,'Daten GWP'!$A:$A,0)-1,MATCH(AP94,'Daten GWP'!$A$424:$ADO$424,0)-1))*1000</f>
        <v>2.425055</v>
      </c>
      <c r="BU94" s="308">
        <f t="shared" ca="1" si="61"/>
        <v>40.049518500000005</v>
      </c>
      <c r="BV94" s="351">
        <f ca="1">IF(ISERROR(OFFSET('Daten GWP'!$A$1,MATCH(BV$5,'Daten GWP'!$A:$A,0)-1,MATCH(AQ94,'Daten GWP'!$A$424:$ADO$424,0)-1)),0,OFFSET('Daten GWP'!$A$1,MATCH(BV$5,'Daten GWP'!$A:$A,0)-1,MATCH(AQ94,'Daten GWP'!$A$424:$ADO$424,0)-1))*1000</f>
        <v>7.4496653000000004</v>
      </c>
      <c r="BW94" s="351">
        <f ca="1">IF(ISERROR(OFFSET('Daten GWP'!$A$1,MATCH(BW$5,'Daten GWP'!$A:$A,0)-1,MATCH(AR94,'Daten GWP'!$A$424:$ADO$424,0)-1)),0,OFFSET('Daten GWP'!$A$1,MATCH(BW$5,'Daten GWP'!$A:$A,0)-1,MATCH(AR94,'Daten GWP'!$A$424:$ADO$424,0)-1))*1000</f>
        <v>51.607376000000002</v>
      </c>
      <c r="BX94" s="351">
        <f ca="1">IF(ISERROR(OFFSET('Daten GWP'!$A$1,MATCH(BX$5,'Daten GWP'!$A:$A,0)-1,MATCH(AS94,'Daten GWP'!$A$424:$ADO$424,0)-1)),0,OFFSET('Daten GWP'!$A$1,MATCH(BX$5,'Daten GWP'!$A:$A,0)-1,MATCH(AS94,'Daten GWP'!$A$424:$ADO$424,0)-1))*1000</f>
        <v>13.869325</v>
      </c>
      <c r="BY94" s="352">
        <f t="shared" ca="1" si="96"/>
        <v>112.97588480000002</v>
      </c>
      <c r="BZ94" s="351">
        <f ca="1">IF(ISERROR(OFFSET('Daten GWP'!$A$1,MATCH(BZ$5,'Daten GWP'!$A:$A,0)-1,MATCH(AT94,'Daten GWP'!$A$424:$ADO$424,0)-1)),0,OFFSET('Daten GWP'!$A$1,MATCH(BZ$5,'Daten GWP'!$A:$A,0)-1,MATCH(AT94,'Daten GWP'!$A$424:$ADO$424,0)-1))*1000</f>
        <v>112.97588</v>
      </c>
      <c r="CA94" s="305">
        <f t="shared" ca="1" si="62"/>
        <v>0.9999999575130567</v>
      </c>
      <c r="CB94" s="310">
        <f ca="1">IF(ISERROR(OFFSET('Daten Elementary'!$A$1,MATCH(CB$5,'Daten Elementary'!$A:$A,0)-1,MATCH(AM94,'Daten Elementary'!$A$424:$ADO$424,0)-1)),0,OFFSET('Daten Elementary'!$A$1,MATCH(CB$5,'Daten Elementary'!$A:$A,0)-1,MATCH(AM94,'Daten Elementary'!$A$424:$ADO$424,0)-1))*1000000</f>
        <v>3.3143400000000001</v>
      </c>
      <c r="CC94" s="310">
        <f ca="1">IF(ISERROR(OFFSET('Daten Elementary'!$A$1,MATCH(CC$5,'Daten Elementary'!$A:$A,0)-1,MATCH(AN94,'Daten Elementary'!$A$424:$ADO$424,0)-1)),0,OFFSET('Daten Elementary'!$A$1,MATCH(CC$5,'Daten Elementary'!$A:$A,0)-1,MATCH(AN94,'Daten Elementary'!$A$424:$ADO$424,0)-1))*1000000</f>
        <v>12.01848</v>
      </c>
      <c r="CD94" s="310">
        <f ca="1">IF(ISERROR(OFFSET('Daten Elementary'!$A$1,MATCH(CD$5,'Daten Elementary'!$A:$A,0)-1,MATCH(AO94,'Daten Elementary'!$A$424:$ADO$424,0)-1)),0,OFFSET('Daten Elementary'!$A$1,MATCH(CD$5,'Daten Elementary'!$A:$A,0)-1,MATCH(AO94,'Daten Elementary'!$A$424:$ADO$424,0)-1))*1000000</f>
        <v>2.1326909000000001</v>
      </c>
      <c r="CE94" s="310">
        <f ca="1">IF(ISERROR(OFFSET('Daten Elementary'!$A$1,MATCH(CE$5,'Daten Elementary'!$A:$A,0)-1,MATCH(AP94,'Daten Elementary'!$A$424:$ADO$424,0)-1)),0,OFFSET('Daten Elementary'!$A$1,MATCH(CE$5,'Daten Elementary'!$A:$A,0)-1,MATCH(AP94,'Daten Elementary'!$A$424:$ADO$424,0)-1))*1000000</f>
        <v>3.0259581</v>
      </c>
      <c r="CF94" s="310">
        <f t="shared" ca="1" si="63"/>
        <v>20.491468999999999</v>
      </c>
      <c r="CG94" s="310">
        <f ca="1">IF(ISERROR(OFFSET('Daten Elementary'!$A$1,MATCH(CG$5,'Daten Elementary'!$A:$A,0)-1,MATCH(AQ94,'Daten Elementary'!$A$424:$ADO$424,0)-1)),0,OFFSET('Daten Elementary'!$A$1,MATCH(CG$5,'Daten Elementary'!$A:$A,0)-1,MATCH(AQ94,'Daten Elementary'!$A$424:$ADO$424,0)-1))*1000000</f>
        <v>2.8177561999999998</v>
      </c>
      <c r="CH94" s="310">
        <f ca="1">IF(ISERROR(OFFSET('Daten Elementary'!$A$1,MATCH(CH$5,'Daten Elementary'!$A:$A,0)-1,MATCH(AR94,'Daten Elementary'!$A$424:$ADO$424,0)-1)),0,OFFSET('Daten Elementary'!$A$1,MATCH(CH$5,'Daten Elementary'!$A:$A,0)-1,MATCH(AR94,'Daten Elementary'!$A$424:$ADO$424,0)-1))*1000000</f>
        <v>50.950947999999997</v>
      </c>
      <c r="CI94" s="310">
        <f ca="1">IF(ISERROR(OFFSET('Daten Elementary'!$A$1,MATCH(CI$5,'Daten Elementary'!$A:$A,0)-1,MATCH(AS94,'Daten Elementary'!$A$424:$ADO$424,0)-1)),0,OFFSET('Daten Elementary'!$A$1,MATCH(CI$5,'Daten Elementary'!$A:$A,0)-1,MATCH(AS94,'Daten Elementary'!$A$424:$ADO$424,0)-1))*1000000</f>
        <v>11.794364999999999</v>
      </c>
      <c r="CJ94" s="311">
        <f t="shared" ca="1" si="64"/>
        <v>86.054538199999996</v>
      </c>
      <c r="CK94" s="310">
        <f ca="1">IF(ISERROR(OFFSET('Daten Elementary'!$A$1,MATCH(CK$5,'Daten Elementary'!$A:$A,0)-1,MATCH($AT94,'Daten Elementary'!$A$424:$ADO$424,0)-1)),0,OFFSET('Daten Elementary'!$A$1,MATCH(CK$5,'Daten Elementary'!$A:$A,0)-1,MATCH($AT94,'Daten Elementary'!$A$424:$ADO$424,0)-1))*1000000</f>
        <v>86.052989999999994</v>
      </c>
      <c r="CL94" s="305">
        <f t="shared" ca="1" si="65"/>
        <v>0.99998200908363011</v>
      </c>
      <c r="CM94" s="312">
        <f ca="1">IF(ISERROR(OFFSET('Daten Elementary'!$A$1,MATCH(CM$5,'Daten Elementary'!$A:$A,0)-1,MATCH(AM94,'Daten Elementary'!$A$424:$ADO$424,0)-1)),0,OFFSET('Daten Elementary'!$A$1,MATCH(CM$5,'Daten Elementary'!$A:$A,0)-1,MATCH(AM94,'Daten Elementary'!$A$424:$ADO$424,0)-1))*1000000</f>
        <v>2.12134</v>
      </c>
      <c r="CN94" s="312">
        <f ca="1">IF(ISERROR(OFFSET('Daten Elementary'!$A$1,MATCH(CN$5,'Daten Elementary'!$A:$A,0)-1,MATCH(AN94,'Daten Elementary'!$A$424:$ADO$424,0)-1)),0,OFFSET('Daten Elementary'!$A$1,MATCH(CN$5,'Daten Elementary'!$A:$A,0)-1,MATCH(AN94,'Daten Elementary'!$A$424:$ADO$424,0)-1))*1000000</f>
        <v>7.2418800000000001</v>
      </c>
      <c r="CO94" s="312">
        <f ca="1">IF(ISERROR(OFFSET('Daten Elementary'!$A$1,MATCH(CO$5,'Daten Elementary'!$A:$A,0)-1,MATCH(AO94,'Daten Elementary'!$A$424:$ADO$424,0)-1)),0,OFFSET('Daten Elementary'!$A$1,MATCH(CO$5,'Daten Elementary'!$A:$A,0)-1,MATCH(AO94,'Daten Elementary'!$A$424:$ADO$424,0)-1))*1000000</f>
        <v>1.6922213000000002</v>
      </c>
      <c r="CP94" s="312">
        <f ca="1">IF(ISERROR(OFFSET('Daten Elementary'!$A$1,MATCH(CP$5,'Daten Elementary'!$A:$A,0)-1,MATCH(AP94,'Daten Elementary'!$A$424:$ADO$424,0)-1)),0,OFFSET('Daten Elementary'!$A$1,MATCH(CP$5,'Daten Elementary'!$A:$A,0)-1,MATCH(AP94,'Daten Elementary'!$A$424:$ADO$424,0)-1))*1000000</f>
        <v>1.4617754000000001</v>
      </c>
      <c r="CQ94" s="312">
        <f t="shared" ca="1" si="66"/>
        <v>12.517216700000001</v>
      </c>
      <c r="CR94" s="312">
        <f ca="1">IF(ISERROR(OFFSET('Daten Elementary'!$A$1,MATCH(CR$5,'Daten Elementary'!$A:$A,0)-1,MATCH(AQ94,'Daten Elementary'!$A$424:$ADO$424,0)-1)),0,OFFSET('Daten Elementary'!$A$1,MATCH(CR$5,'Daten Elementary'!$A:$A,0)-1,MATCH(AQ94,'Daten Elementary'!$A$424:$ADO$424,0)-1))*1000000</f>
        <v>1.8879055999999999</v>
      </c>
      <c r="CS94" s="312">
        <f ca="1">IF(ISERROR(OFFSET('Daten Elementary'!$A$1,MATCH(CS$5,'Daten Elementary'!$A:$A,0)-1,MATCH(AR94,'Daten Elementary'!$A$424:$ADO$424,0)-1)),0,OFFSET('Daten Elementary'!$A$1,MATCH(CS$5,'Daten Elementary'!$A:$A,0)-1,MATCH(AR94,'Daten Elementary'!$A$424:$ADO$424,0)-1))*1000000</f>
        <v>19.524953</v>
      </c>
      <c r="CT94" s="312">
        <f ca="1">IF(ISERROR(OFFSET('Daten Elementary'!$A$1,MATCH(CT$5,'Daten Elementary'!$A:$A,0)-1,MATCH(AS94,'Daten Elementary'!$A$424:$ADO$424,0)-1)),0,OFFSET('Daten Elementary'!$A$1,MATCH(CT$5,'Daten Elementary'!$A:$A,0)-1,MATCH(AS94,'Daten Elementary'!$A$424:$ADO$424,0)-1))*1000000</f>
        <v>6.6632528000000004</v>
      </c>
      <c r="CU94" s="313">
        <f t="shared" ca="1" si="67"/>
        <v>40.593328100000001</v>
      </c>
      <c r="CV94" s="312">
        <f ca="1">IF(ISERROR(OFFSET('Daten Elementary'!$A$1,MATCH(CV$5,'Daten Elementary'!$A:$A,0)-1,MATCH($AT94,'Daten Elementary'!$A$424:$ADO$424,0)-1)),0,OFFSET('Daten Elementary'!$A$1,MATCH(CV$5,'Daten Elementary'!$A:$A,0)-1,MATCH($AT94,'Daten Elementary'!$A$424:$ADO$424,0)-1))*1000000</f>
        <v>40.592069000000002</v>
      </c>
      <c r="CW94" s="305">
        <f t="shared" ca="1" si="68"/>
        <v>0.99996898258755984</v>
      </c>
      <c r="CX94" s="314">
        <f ca="1">IF(ISERROR(OFFSET('Daten Elementary'!$A$1,MATCH(CX$5,'Daten Elementary'!$A:$A,0)-1,MATCH(AM94,'Daten Elementary'!$A$424:$ADO$424,0)-1)),0,OFFSET('Daten Elementary'!$A$1,MATCH(CX$5,'Daten Elementary'!$A:$A,0)-1,MATCH(AM94,'Daten Elementary'!$A$424:$ADO$424,0)-1))*1000000</f>
        <v>14.091963</v>
      </c>
      <c r="CY94" s="314">
        <f ca="1">IF(ISERROR(OFFSET('Daten Elementary'!$A$1,MATCH(CY$5,'Daten Elementary'!$A:$A,0)-1,MATCH(AN94,'Daten Elementary'!$A$424:$ADO$424,0)-1)),0,OFFSET('Daten Elementary'!$A$1,MATCH(CY$5,'Daten Elementary'!$A:$A,0)-1,MATCH(AN94,'Daten Elementary'!$A$424:$ADO$424,0)-1))*1000000</f>
        <v>6.4867359999999999E-5</v>
      </c>
      <c r="CZ94" s="314">
        <f ca="1">IF(ISERROR(OFFSET('Daten Elementary'!$A$1,MATCH(CZ$5,'Daten Elementary'!$A:$A,0)-1,MATCH(AO94,'Daten Elementary'!$A$424:$ADO$424,0)-1)),0,OFFSET('Daten Elementary'!$A$1,MATCH(CZ$5,'Daten Elementary'!$A:$A,0)-1,MATCH(AO94,'Daten Elementary'!$A$424:$ADO$424,0)-1))*1000000</f>
        <v>24.545147</v>
      </c>
      <c r="DA94" s="314">
        <f ca="1">IF(ISERROR(OFFSET('Daten Elementary'!$A$1,MATCH(DA$5,'Daten Elementary'!$A:$A,0)-1,MATCH(AP94,'Daten Elementary'!$A$424:$ADO$424,0)-1)),0,OFFSET('Daten Elementary'!$A$1,MATCH(DA$5,'Daten Elementary'!$A:$A,0)-1,MATCH(AP94,'Daten Elementary'!$A$424:$ADO$424,0)-1))*1000000</f>
        <v>1.9041899</v>
      </c>
      <c r="DB94" s="314">
        <f t="shared" ca="1" si="69"/>
        <v>40.541364767360001</v>
      </c>
      <c r="DC94" s="314">
        <f ca="1">IF(ISERROR(OFFSET('Daten Elementary'!$A$1,MATCH(DC$5,'Daten Elementary'!$A:$A,0)-1,MATCH(AQ94,'Daten Elementary'!$A$424:$ADO$424,0)-1)),0,OFFSET('Daten Elementary'!$A$1,MATCH(DC$5,'Daten Elementary'!$A:$A,0)-1,MATCH(AQ94,'Daten Elementary'!$A$424:$ADO$424,0)-1))*1000000</f>
        <v>399.03487999999999</v>
      </c>
      <c r="DD94" s="314">
        <f ca="1">IF(ISERROR(OFFSET('Daten Elementary'!$A$1,MATCH(DD$5,'Daten Elementary'!$A:$A,0)-1,MATCH(AR94,'Daten Elementary'!$A$424:$ADO$424,0)-1)),0,OFFSET('Daten Elementary'!$A$1,MATCH(DD$5,'Daten Elementary'!$A:$A,0)-1,MATCH(AR94,'Daten Elementary'!$A$424:$ADO$424,0)-1))*1000000</f>
        <v>84.170282999999998</v>
      </c>
      <c r="DE94" s="314">
        <f ca="1">IF(ISERROR(OFFSET('Daten Elementary'!$A$1,MATCH(DE$5,'Daten Elementary'!$A:$A,0)-1,MATCH(AS94,'Daten Elementary'!$A$424:$ADO$424,0)-1)),0,OFFSET('Daten Elementary'!$A$1,MATCH(DE$5,'Daten Elementary'!$A:$A,0)-1,MATCH(AS94,'Daten Elementary'!$A$424:$ADO$424,0)-1))*1000000</f>
        <v>52.589711000000001</v>
      </c>
      <c r="DF94" s="315">
        <f t="shared" ca="1" si="70"/>
        <v>576.33623876735999</v>
      </c>
      <c r="DG94" s="314">
        <f ca="1">IF(ISERROR(OFFSET('Daten Elementary'!$A$1,MATCH(DG$5,'Daten Elementary'!$A:$A,0)-1,MATCH($AT94,'Daten Elementary'!$A$424:$ADO$424,0)-1)),0,OFFSET('Daten Elementary'!$A$1,MATCH(DG$5,'Daten Elementary'!$A:$A,0)-1,MATCH($AT94,'Daten Elementary'!$A$424:$ADO$424,0)-1))*1000000</f>
        <v>576.33623999999998</v>
      </c>
      <c r="DH94" s="305">
        <f t="shared" ca="1" si="71"/>
        <v>1.0000000021387514</v>
      </c>
      <c r="DI94" s="316">
        <f ca="1">IF(ISERROR(OFFSET('Daten Elementary'!$A$1,MATCH(DI$5,'Daten Elementary'!$A:$A,0)-1,MATCH(AM94,'Daten Elementary'!$A$424:$ADO$424,0)-1)),0,OFFSET('Daten Elementary'!$A$1,MATCH(DI$5,'Daten Elementary'!$A:$A,0)-1,MATCH(AM94,'Daten Elementary'!$A$424:$ADO$424,0)-1))*1000000</f>
        <v>4.3879999999999999</v>
      </c>
      <c r="DJ94" s="316">
        <f ca="1">IF(ISERROR(OFFSET('Daten Elementary'!$A$1,MATCH(DJ$5,'Daten Elementary'!$A:$A,0)-1,MATCH(AN94,'Daten Elementary'!$A$424:$ADO$424,0)-1)),0,OFFSET('Daten Elementary'!$A$1,MATCH(DJ$5,'Daten Elementary'!$A:$A,0)-1,MATCH(AN94,'Daten Elementary'!$A$424:$ADO$424,0)-1))*1000000</f>
        <v>0</v>
      </c>
      <c r="DK94" s="316">
        <f ca="1">IF(ISERROR(OFFSET('Daten Elementary'!$A$1,MATCH(DK$5,'Daten Elementary'!$A:$A,0)-1,MATCH(AO94,'Daten Elementary'!$A$424:$ADO$424,0)-1)),0,OFFSET('Daten Elementary'!$A$1,MATCH(DK$5,'Daten Elementary'!$A:$A,0)-1,MATCH(AO94,'Daten Elementary'!$A$424:$ADO$424,0)-1))*1000000</f>
        <v>23.432154000000001</v>
      </c>
      <c r="DL94" s="316">
        <f ca="1">IF(ISERROR(OFFSET('Daten Elementary'!$A$1,MATCH(DL$5,'Daten Elementary'!$A:$A,0)-1,MATCH(AP94,'Daten Elementary'!$A$424:$ADO$424,0)-1)),0,OFFSET('Daten Elementary'!$A$1,MATCH(DL$5,'Daten Elementary'!$A:$A,0)-1,MATCH(AP94,'Daten Elementary'!$A$424:$ADO$424,0)-1))*1000000</f>
        <v>6.4881339000000002</v>
      </c>
      <c r="DM94" s="316">
        <f t="shared" ca="1" si="72"/>
        <v>34.308287900000003</v>
      </c>
      <c r="DN94" s="316">
        <f ca="1">IF(ISERROR(OFFSET('Daten Elementary'!$A$1,MATCH(DN$5,'Daten Elementary'!$A:$A,0)-1,MATCH(AQ94,'Daten Elementary'!$A$424:$ADO$424,0)-1)),0,OFFSET('Daten Elementary'!$A$1,MATCH(DN$5,'Daten Elementary'!$A:$A,0)-1,MATCH(AQ94,'Daten Elementary'!$A$424:$ADO$424,0)-1))*1000000</f>
        <v>12.656601</v>
      </c>
      <c r="DO94" s="316">
        <f ca="1">IF(ISERROR(OFFSET('Daten Elementary'!$A$1,MATCH(DO$5,'Daten Elementary'!$A:$A,0)-1,MATCH(AR94,'Daten Elementary'!$A$424:$ADO$424,0)-1)),0,OFFSET('Daten Elementary'!$A$1,MATCH(DO$5,'Daten Elementary'!$A:$A,0)-1,MATCH(AR94,'Daten Elementary'!$A$424:$ADO$424,0)-1))*1000000</f>
        <v>97.962358999999992</v>
      </c>
      <c r="DP94" s="316">
        <f ca="1">IF(ISERROR(OFFSET('Daten Elementary'!$A$1,MATCH(DP$5,'Daten Elementary'!$A:$A,0)-1,MATCH(AS94,'Daten Elementary'!$A$424:$ADO$424,0)-1)),0,OFFSET('Daten Elementary'!$A$1,MATCH(DP$5,'Daten Elementary'!$A:$A,0)-1,MATCH(AS94,'Daten Elementary'!$A$424:$ADO$424,0)-1))*1000000</f>
        <v>59.399915</v>
      </c>
      <c r="DQ94" s="317">
        <f t="shared" ca="1" si="73"/>
        <v>204.32716289999999</v>
      </c>
      <c r="DR94" s="316">
        <f ca="1">IF(ISERROR(OFFSET('Daten Elementary'!$A$1,MATCH(DR$5,'Daten Elementary'!$A:$A,0)-1,MATCH($AT94,'Daten Elementary'!$A$424:$ADO$424,0)-1)),0,OFFSET('Daten Elementary'!$A$1,MATCH(DR$5,'Daten Elementary'!$A:$A,0)-1,MATCH($AT94,'Daten Elementary'!$A$424:$ADO$424,0)-1))*1000000</f>
        <v>204.32716000000002</v>
      </c>
      <c r="DS94" s="305">
        <f t="shared" ca="1" si="74"/>
        <v>0.99999998580707561</v>
      </c>
      <c r="DT94" s="318">
        <f ca="1">IF(ISERROR(OFFSET('Daten UBP13'!$A$1,MATCH(DT$5,'Daten UBP13'!$A:$A,0)-1,MATCH(AM94,'Daten UBP13'!$A$424:$AEG$424,0)-1)),0,OFFSET('Daten UBP13'!$A$1,MATCH(DT$5,'Daten UBP13'!$A:$A,0)-1,MATCH(AM94,'Daten UBP13'!$A$424:$AEG$424,0)-1))</f>
        <v>21.285177000000001</v>
      </c>
      <c r="DU94" s="318">
        <f ca="1">IF(ISERROR(OFFSET('Daten UBP13'!$A$1,MATCH(DU$5,'Daten UBP13'!$A:$A,0)-1,MATCH(AN94,'Daten UBP13'!$A$424:$AEG$424,0)-1)),0,OFFSET('Daten UBP13'!$A$1,MATCH(DU$5,'Daten UBP13'!$A:$A,0)-1,MATCH(AN94,'Daten UBP13'!$A$424:$AEG$424,0)-1))</f>
        <v>21.079246000000001</v>
      </c>
      <c r="DV94" s="318">
        <f ca="1">IF(ISERROR(OFFSET('Daten UBP13'!$A$1,MATCH(DV$5,'Daten UBP13'!$A:$A,0)-1,MATCH(AO94,'Daten UBP13'!$A$424:$AEG$424,0)-1)),0,OFFSET('Daten UBP13'!$A$1,MATCH(DV$5,'Daten UBP13'!$A:$A,0)-1,MATCH(AO94,'Daten UBP13'!$A$424:$AEG$424,0)-1))</f>
        <v>11.052275</v>
      </c>
      <c r="DW94" s="318">
        <f ca="1">IF(ISERROR(OFFSET('Daten UBP13'!$A$1,MATCH(DW$5,'Daten UBP13'!$A:$A,0)-1,MATCH(AP94,'Daten UBP13'!$A$424:$AEG$424,0)-1)),0,OFFSET('Daten UBP13'!$A$1,MATCH(DW$5,'Daten UBP13'!$A:$A,0)-1,MATCH(AP94,'Daten UBP13'!$A$424:$AEG$424,0)-1))</f>
        <v>7.5873327000000002</v>
      </c>
      <c r="DX94" s="318">
        <f t="shared" ca="1" si="75"/>
        <v>61.004030700000001</v>
      </c>
      <c r="DY94" s="318">
        <f ca="1">IF(ISERROR(OFFSET('Daten UBP13'!$A$1,MATCH(DY$5,'Daten UBP13'!$A:$A,0)-1,MATCH(AQ94,'Daten UBP13'!$A$424:$AEG$424,0)-1)),0,OFFSET('Daten UBP13'!$A$1,MATCH(DY$5,'Daten UBP13'!$A:$A,0)-1,MATCH(AQ94,'Daten UBP13'!$A$424:$AEG$424,0)-1))</f>
        <v>15.635809</v>
      </c>
      <c r="DZ94" s="318">
        <f ca="1">IF(ISERROR(OFFSET('Daten UBP13'!$A$1,MATCH(DZ$5,'Daten UBP13'!$A:$A,0)-1,MATCH(AR94,'Daten UBP13'!$A$424:$AEG$424,0)-1)),0,OFFSET('Daten UBP13'!$A$1,MATCH(DZ$5,'Daten UBP13'!$A:$A,0)-1,MATCH(AR94,'Daten UBP13'!$A$424:$AEG$424,0)-1))</f>
        <v>96.804969999999997</v>
      </c>
      <c r="EA94" s="318">
        <f ca="1">IF(ISERROR(OFFSET('Daten UBP13'!$A$1,MATCH(EA$5,'Daten UBP13'!$A:$A,0)-1,MATCH(AS94,'Daten UBP13'!$A$424:$AEG$424,0)-1)),0,OFFSET('Daten UBP13'!$A$1,MATCH(EA$5,'Daten UBP13'!$A:$A,0)-1,MATCH(AS94,'Daten UBP13'!$A$424:$AEG$424,0)-1))</f>
        <v>36.620598000000001</v>
      </c>
      <c r="EB94" s="319">
        <f t="shared" ca="1" si="76"/>
        <v>210.06540770000001</v>
      </c>
      <c r="EC94" s="318">
        <f ca="1">IF(ISERROR(OFFSET('Daten UBP13'!$A$1,MATCH(EC$5,'Daten UBP13'!$A:$A,0)-1,MATCH(AT94,'Daten UBP13'!$A$424:$AEG$424,0)-1)),0,OFFSET('Daten UBP13'!$A$1,MATCH(EC$5,'Daten UBP13'!$A:$A,0)-1,MATCH(AT94,'Daten UBP13'!$A$424:$AEG$424,0)-1))</f>
        <v>210.06395000000001</v>
      </c>
      <c r="ED94" s="305">
        <f t="shared" ca="1" si="77"/>
        <v>0.99999306073276906</v>
      </c>
      <c r="EE94" s="320">
        <f ca="1">IF(ISERROR(OFFSET('Daten ReCiPe'!$A$1,MATCH(EE$5,'Daten ReCiPe'!$A:$A,0)-1,MATCH(AM94,'Daten ReCiPe'!$A$424:$ADO$424,0)-1)),0,OFFSET('Daten ReCiPe'!$A$1,MATCH(EE$5,'Daten ReCiPe'!$A:$A,0)-1,MATCH(AM94,'Daten ReCiPe'!$A$424:$ADO$424,0)-1))*1000</f>
        <v>1.4685569999999999</v>
      </c>
      <c r="EF94" s="320">
        <f ca="1">IF(ISERROR(OFFSET('Daten ReCiPe'!$A$1,MATCH(EF$5,'Daten ReCiPe'!$A:$A,0)-1,MATCH(AN94,'Daten ReCiPe'!$A$424:$ADO$424,0)-1)),0,OFFSET('Daten ReCiPe'!$A$1,MATCH(EF$5,'Daten ReCiPe'!$A:$A,0)-1,MATCH(AN94,'Daten ReCiPe'!$A$424:$ADO$424,0)-1))*1000</f>
        <v>0.11396072</v>
      </c>
      <c r="EG94" s="320">
        <f ca="1">IF(ISERROR(OFFSET('Daten ReCiPe'!$A$1,MATCH(EG$5,'Daten ReCiPe'!$A:$A,0)-1,MATCH(AO94,'Daten ReCiPe'!$A$424:$ADO$424,0)-1)),0,OFFSET('Daten ReCiPe'!$A$1,MATCH(EG$5,'Daten ReCiPe'!$A:$A,0)-1,MATCH(AO94,'Daten ReCiPe'!$A$424:$ADO$424,0)-1))*1000</f>
        <v>1.7726427999999999</v>
      </c>
      <c r="EH94" s="320">
        <f ca="1">IF(ISERROR(OFFSET('Daten ReCiPe'!$A$1,MATCH(EH$5,'Daten ReCiPe'!$A:$A,0)-1,MATCH(AP94,'Daten ReCiPe'!$A$424:$ADO$424,0)-1)),0,OFFSET('Daten ReCiPe'!$A$1,MATCH(EH$5,'Daten ReCiPe'!$A:$A,0)-1,MATCH(AP94,'Daten ReCiPe'!$A$424:$ADO$424,0)-1))*1000</f>
        <v>0.42196087000000004</v>
      </c>
      <c r="EI94" s="320">
        <f t="shared" ca="1" si="78"/>
        <v>3.7771213899999996</v>
      </c>
      <c r="EJ94" s="320">
        <f ca="1">IF(ISERROR(OFFSET('Daten ReCiPe'!$A$1,MATCH(EJ$5,'Daten ReCiPe'!$A:$A,0)-1,MATCH(AQ94,'Daten ReCiPe'!$A$424:$ADO$424,0)-1)),0,OFFSET('Daten ReCiPe'!$A$1,MATCH(EJ$5,'Daten ReCiPe'!$A:$A,0)-1,MATCH(AQ94,'Daten ReCiPe'!$A$424:$ADO$424,0)-1))*1000</f>
        <v>0.96596199999999999</v>
      </c>
      <c r="EK94" s="320">
        <f ca="1">IF(ISERROR(OFFSET('Daten ReCiPe'!$A$1,MATCH(EK$5,'Daten ReCiPe'!$A:$A,0)-1,MATCH(AR94,'Daten ReCiPe'!$A$424:$ADO$424,0)-1)),0,OFFSET('Daten ReCiPe'!$A$1,MATCH(EK$5,'Daten ReCiPe'!$A:$A,0)-1,MATCH(AR94,'Daten ReCiPe'!$A$424:$ADO$424,0)-1))*1000</f>
        <v>6.9038978999999996</v>
      </c>
      <c r="EL94" s="320">
        <f ca="1">IF(ISERROR(OFFSET('Daten ReCiPe'!$A$1,MATCH(EL$5,'Daten ReCiPe'!$A:$A,0)-1,MATCH(AS94,'Daten ReCiPe'!$A$424:$ADO$424,0)-1)),0,OFFSET('Daten ReCiPe'!$A$1,MATCH(EL$5,'Daten ReCiPe'!$A:$A,0)-1,MATCH(AS94,'Daten ReCiPe'!$A$424:$ADO$424,0)-1))*1000</f>
        <v>1.9357952</v>
      </c>
      <c r="EM94" s="321">
        <f t="shared" ca="1" si="79"/>
        <v>13.582776489999999</v>
      </c>
      <c r="EN94" s="320">
        <f ca="1">IF(ISERROR(OFFSET('Daten ReCiPe'!$A$1,MATCH(EN$5,'Daten ReCiPe'!$A:$A,0)-1,MATCH(AT94,'Daten ReCiPe'!$A$424:$ADO$424,0)-1)),0,OFFSET('Daten ReCiPe'!$A$1,MATCH(EN$5,'Daten ReCiPe'!$A:$A,0)-1,MATCH(AT94,'Daten ReCiPe'!$A$424:$ADO$424,0)-1))*1000</f>
        <v>13.582759999999999</v>
      </c>
      <c r="EO94" s="305">
        <f t="shared" ca="1" si="80"/>
        <v>0.99999878596250091</v>
      </c>
      <c r="EP94" s="322">
        <f ca="1">IF(ISERROR(OFFSET('Daten Elementary'!$A$1,MATCH(EP$5,'Daten Elementary'!$A:$A,0)-1,MATCH(AM94,'Daten Elementary'!$A$424:$ADO$424,0)-1)),0,OFFSET('Daten Elementary'!$A$1,MATCH(EP$5,'Daten Elementary'!$A:$A,0)-1,MATCH(AM94,'Daten Elementary'!$A$424:$ADO$424,0)-1))*1000000</f>
        <v>0.1256439</v>
      </c>
      <c r="EQ94" s="322">
        <f ca="1">IF(ISERROR(OFFSET('Daten Elementary'!$A$1,MATCH(EQ$5,'Daten Elementary'!$A:$A,0)-1,MATCH(AN94,'Daten Elementary'!$A$424:$ADO$424,0)-1)),0,OFFSET('Daten Elementary'!$A$1,MATCH(EQ$5,'Daten Elementary'!$A:$A,0)-1,MATCH(AN94,'Daten Elementary'!$A$424:$ADO$424,0)-1))*1000000</f>
        <v>5.6015599999999999E-2</v>
      </c>
      <c r="ER94" s="322">
        <f ca="1">IF(ISERROR(OFFSET('Daten Elementary'!$A$1,MATCH(ER$5,'Daten Elementary'!$A:$A,0)-1,MATCH(AO94,'Daten Elementary'!$A$424:$ADO$424,0)-1)),0,OFFSET('Daten Elementary'!$A$1,MATCH(ER$5,'Daten Elementary'!$A:$A,0)-1,MATCH(AO94,'Daten Elementary'!$A$424:$ADO$424,0)-1))*1000000</f>
        <v>44.496549999999999</v>
      </c>
      <c r="ES94" s="322">
        <f ca="1">IF(ISERROR(OFFSET('Daten Elementary'!$A$1,MATCH(ES$5,'Daten Elementary'!$A:$A,0)-1,MATCH(AP94,'Daten Elementary'!$A$424:$ADO$424,0)-1)),0,OFFSET('Daten Elementary'!$A$1,MATCH(ES$5,'Daten Elementary'!$A:$A,0)-1,MATCH(AP94,'Daten Elementary'!$A$424:$ADO$424,0)-1))*1000000</f>
        <v>10.94819</v>
      </c>
      <c r="ET94" s="322">
        <f t="shared" ca="1" si="81"/>
        <v>55.626399500000005</v>
      </c>
      <c r="EU94" s="322">
        <f ca="1">IF(ISERROR(OFFSET('Daten Elementary'!$A$1,MATCH(EU$5,'Daten Elementary'!$A:$A,0)-1,MATCH(AQ94,'Daten Elementary'!$A$424:$ADO$424,0)-1)),0,OFFSET('Daten Elementary'!$A$1,MATCH(EU$5,'Daten Elementary'!$A:$A,0)-1,MATCH(AQ94,'Daten Elementary'!$A$424:$ADO$424,0)-1))*1000000</f>
        <v>17.931219000000002</v>
      </c>
      <c r="EV94" s="322">
        <f ca="1">IF(ISERROR(OFFSET('Daten Elementary'!$A$1,MATCH(EV$5,'Daten Elementary'!$A:$A,0)-1,MATCH(AR94,'Daten Elementary'!$A$424:$ADO$424,0)-1)),0,OFFSET('Daten Elementary'!$A$1,MATCH(EV$5,'Daten Elementary'!$A:$A,0)-1,MATCH(AR94,'Daten Elementary'!$A$424:$ADO$424,0)-1))*1000000</f>
        <v>160.6464</v>
      </c>
      <c r="EW94" s="322">
        <f ca="1">IF(ISERROR(OFFSET('Daten Elementary'!$A$1,MATCH(EW$5,'Daten Elementary'!$A:$A,0)-1,MATCH(AS94,'Daten Elementary'!$A$424:$ADO$424,0)-1)),0,OFFSET('Daten Elementary'!$A$1,MATCH(EW$5,'Daten Elementary'!$A:$A,0)-1,MATCH(AS94,'Daten Elementary'!$A$424:$ADO$424,0)-1))*1000000</f>
        <v>32.9953</v>
      </c>
      <c r="EX94" s="323">
        <f t="shared" ca="1" si="82"/>
        <v>267.1993185</v>
      </c>
      <c r="EY94" s="322">
        <f ca="1">IF(ISERROR(OFFSET('Daten Elementary'!$A$1,MATCH(EY$5,'Daten Elementary'!$A:$A,0)-1,MATCH($AT94,'Daten Elementary'!$A$424:$ADO$424,0)-1)),0,OFFSET('Daten Elementary'!$A$1,MATCH(EY$5,'Daten Elementary'!$A:$A,0)-1,MATCH($AT94,'Daten Elementary'!$A$424:$ADO$424,0)-1))*1000000</f>
        <v>267.19929999999999</v>
      </c>
      <c r="EZ94" s="305">
        <f t="shared" ca="1" si="83"/>
        <v>0.99999993076329641</v>
      </c>
      <c r="FA94" s="314">
        <f ca="1">IF(ISERROR(OFFSET('Daten Elementary'!$A$1,MATCH(FA$5,'Daten Elementary'!$A:$A,0)-1,MATCH(AM94,'Daten Elementary'!$A$424:$ADO$424,0)-1)),0,OFFSET('Daten Elementary'!$A$1,MATCH(FA$5,'Daten Elementary'!$A:$A,0)-1,MATCH(AM94,'Daten Elementary'!$A$424:$ADO$424,0)-1))*1000</f>
        <v>24.566000000000003</v>
      </c>
      <c r="FB94" s="314">
        <f ca="1">IF(ISERROR(OFFSET('Daten Elementary'!$A$1,MATCH(FB$5,'Daten Elementary'!$A:$A,0)-1,MATCH(AN94,'Daten Elementary'!$A$424:$ADO$424,0)-1)),0,OFFSET('Daten Elementary'!$A$1,MATCH(FB$5,'Daten Elementary'!$A:$A,0)-1,MATCH(AN94,'Daten Elementary'!$A$424:$ADO$424,0)-1))*1000</f>
        <v>0</v>
      </c>
      <c r="FC94" s="314">
        <f ca="1">IF(ISERROR(OFFSET('Daten Elementary'!$A$1,MATCH(FC$5,'Daten Elementary'!$A:$A,0)-1,MATCH(AO94,'Daten Elementary'!$A$424:$ADO$424,0)-1)),0,OFFSET('Daten Elementary'!$A$1,MATCH(FC$5,'Daten Elementary'!$A:$A,0)-1,MATCH(AO94,'Daten Elementary'!$A$424:$ADO$424,0)-1))*1000</f>
        <v>5.2187403000000003</v>
      </c>
      <c r="FD94" s="314">
        <f ca="1">IF(ISERROR(OFFSET('Daten Elementary'!$A$1,MATCH(FD$5,'Daten Elementary'!$A:$A,0)-1,MATCH(AP94,'Daten Elementary'!$A$424:$ADO$424,0)-1)),0,OFFSET('Daten Elementary'!$A$1,MATCH(FD$5,'Daten Elementary'!$A:$A,0)-1,MATCH(AP94,'Daten Elementary'!$A$424:$ADO$424,0)-1))*1000</f>
        <v>1.5580427999999999</v>
      </c>
      <c r="FE94" s="314">
        <f t="shared" ca="1" si="84"/>
        <v>31.342783100000002</v>
      </c>
      <c r="FF94" s="314">
        <f ca="1">IF(ISERROR(OFFSET('Daten Elementary'!$A$1,MATCH(FF$5,'Daten Elementary'!$A:$A,0)-1,MATCH(AQ94,'Daten Elementary'!$A$424:$ADO$424,0)-1)),0,OFFSET('Daten Elementary'!$A$1,MATCH(FF$5,'Daten Elementary'!$A:$A,0)-1,MATCH(AQ94,'Daten Elementary'!$A$424:$ADO$424,0)-1))*1000</f>
        <v>6.5948663999999999</v>
      </c>
      <c r="FG94" s="314">
        <f ca="1">IF(ISERROR(OFFSET('Daten Elementary'!$A$1,MATCH(FG$5,'Daten Elementary'!$A:$A,0)-1,MATCH(AR94,'Daten Elementary'!$A$424:$ADO$424,0)-1)),0,OFFSET('Daten Elementary'!$A$1,MATCH(FG$5,'Daten Elementary'!$A:$A,0)-1,MATCH(AR94,'Daten Elementary'!$A$424:$ADO$424,0)-1))*1000</f>
        <v>46.130008000000004</v>
      </c>
      <c r="FH94" s="314">
        <f ca="1">IF(ISERROR(OFFSET('Daten Elementary'!$A$1,MATCH(FH$5,'Daten Elementary'!$A:$A,0)-1,MATCH(AS94,'Daten Elementary'!$A$424:$ADO$424,0)-1)),0,OFFSET('Daten Elementary'!$A$1,MATCH(FH$5,'Daten Elementary'!$A:$A,0)-1,MATCH(AS94,'Daten Elementary'!$A$424:$ADO$424,0)-1))*1000</f>
        <v>12.474614000000001</v>
      </c>
      <c r="FI94" s="315">
        <f t="shared" ca="1" si="85"/>
        <v>96.542271499999998</v>
      </c>
      <c r="FJ94" s="314">
        <f ca="1">IF(ISERROR(OFFSET('Daten Elementary'!$A$1,MATCH(FJ$5,'Daten Elementary'!$A:$A,0)-1,MATCH($AT94,'Daten Elementary'!$A$424:$ADO$424,0)-1)),0,OFFSET('Daten Elementary'!$A$1,MATCH(FJ$5,'Daten Elementary'!$A:$A,0)-1,MATCH($AT94,'Daten Elementary'!$A$424:$ADO$424,0)-1))*1000</f>
        <v>96.542270000000002</v>
      </c>
      <c r="FK94" s="305">
        <f t="shared" ca="1" si="86"/>
        <v>0.99999998446276461</v>
      </c>
      <c r="FL94" s="314">
        <f ca="1">IF(ISERROR(OFFSET('Daten Elementary'!$A$1,MATCH(FL$5,'Daten Elementary'!$A:$A,0)-1,MATCH(AM94,'Daten Elementary'!$A$424:$ADO$424,0)-1)),0,OFFSET('Daten Elementary'!$A$1,MATCH(FL$5,'Daten Elementary'!$A:$A,0)-1,MATCH(AM94,'Daten Elementary'!$A$424:$ADO$424,0)-1))</f>
        <v>0</v>
      </c>
      <c r="FM94" s="314">
        <f ca="1">IF(ISERROR(OFFSET('Daten Elementary'!$A$1,MATCH(FM$5,'Daten Elementary'!$A:$A,0)-1,MATCH(AN94,'Daten Elementary'!$A$424:$ADO$424,0)-1)),0,OFFSET('Daten Elementary'!$A$1,MATCH(FM$5,'Daten Elementary'!$A:$A,0)-1,MATCH(AN94,'Daten Elementary'!$A$424:$ADO$424,0)-1))</f>
        <v>0</v>
      </c>
      <c r="FN94" s="314">
        <f ca="1">IF(ISERROR(OFFSET('Daten Elementary'!$A$1,MATCH(FN$5,'Daten Elementary'!$A:$A,0)-1,MATCH(AO94,'Daten Elementary'!$A$424:$ADO$424,0)-1)),0,OFFSET('Daten Elementary'!$A$1,MATCH(FN$5,'Daten Elementary'!$A:$A,0)-1,MATCH(AO94,'Daten Elementary'!$A$424:$ADO$424,0)-1))</f>
        <v>0</v>
      </c>
      <c r="FO94" s="314">
        <f ca="1">IF(ISERROR(OFFSET('Daten Elementary'!$A$1,MATCH(FO$5,'Daten Elementary'!$A:$A,0)-1,MATCH(AP94,'Daten Elementary'!$A$424:$ADO$424,0)-1)),0,OFFSET('Daten Elementary'!$A$1,MATCH(FO$5,'Daten Elementary'!$A:$A,0)-1,MATCH(AP94,'Daten Elementary'!$A$424:$ADO$424,0)-1))</f>
        <v>0</v>
      </c>
      <c r="FP94" s="314">
        <f t="shared" ca="1" si="87"/>
        <v>0</v>
      </c>
      <c r="FQ94" s="314">
        <f ca="1">IF(ISERROR(OFFSET('Daten Elementary'!$A$1,MATCH(FQ$5,'Daten Elementary'!$A:$A,0)-1,MATCH(AQ94,'Daten Elementary'!$A$424:$ADO$424,0)-1)),0,OFFSET('Daten Elementary'!$A$1,MATCH(FQ$5,'Daten Elementary'!$A:$A,0)-1,MATCH(AQ94,'Daten Elementary'!$A$424:$ADO$424,0)-1))</f>
        <v>0</v>
      </c>
      <c r="FR94" s="314">
        <f ca="1">IF(ISERROR(OFFSET('Daten Elementary'!$A$1,MATCH(FR$5,'Daten Elementary'!$A:$A,0)-1,MATCH(AR94,'Daten Elementary'!$A$424:$ADO$424,0)-1)),0,OFFSET('Daten Elementary'!$A$1,MATCH(FR$5,'Daten Elementary'!$A:$A,0)-1,MATCH(AR94,'Daten Elementary'!$A$424:$ADO$424,0)-1))</f>
        <v>0</v>
      </c>
      <c r="FS94" s="314">
        <f ca="1">IF(ISERROR(OFFSET('Daten Elementary'!$A$1,MATCH(FS$5,'Daten Elementary'!$A:$A,0)-1,MATCH(AS94,'Daten Elementary'!$A$424:$ADO$424,0)-1)),0,OFFSET('Daten Elementary'!$A$1,MATCH(FS$5,'Daten Elementary'!$A:$A,0)-1,MATCH(AS94,'Daten Elementary'!$A$424:$ADO$424,0)-1))</f>
        <v>0</v>
      </c>
      <c r="FT94" s="315">
        <f t="shared" ca="1" si="88"/>
        <v>0</v>
      </c>
      <c r="FU94" s="314">
        <f ca="1">IF(ISERROR(OFFSET('Daten Elementary'!$A$1,MATCH(FU$5,'Daten Elementary'!$A:$A,0)-1,MATCH($AT94,'Daten Elementary'!$A$424:$ADO$424,0)-1)),0,OFFSET('Daten Elementary'!$A$1,MATCH(FU$5,'Daten Elementary'!$A:$A,0)-1,MATCH($AT94,'Daten Elementary'!$A$424:$ADO$424,0)-1))</f>
        <v>0</v>
      </c>
      <c r="FV94" s="305">
        <f t="shared" ca="1" si="89"/>
        <v>0</v>
      </c>
      <c r="FW94" s="324"/>
      <c r="FX94" s="231" t="str">
        <f t="shared" si="90"/>
        <v>Personenwagen, Plug-In Hybrid (EURO 6, Ökostrommix CH)</v>
      </c>
      <c r="FY94" s="231" t="str">
        <f t="shared" si="55"/>
        <v>Personenwagen</v>
      </c>
      <c r="FZ94" s="231" t="str">
        <f t="shared" si="56"/>
        <v>, Plug-In Hybrid</v>
      </c>
      <c r="GA94" s="231" t="str">
        <f t="shared" si="57"/>
        <v xml:space="preserve"> (EURO 6, Ökostrommix CH)</v>
      </c>
      <c r="GB94" s="231"/>
    </row>
    <row r="95" spans="1:184" ht="16.5" hidden="1" customHeight="1" outlineLevel="1">
      <c r="A95" s="295"/>
      <c r="B95" s="380"/>
      <c r="C95" s="359" t="s">
        <v>385</v>
      </c>
      <c r="D95" s="359" t="s">
        <v>679</v>
      </c>
      <c r="E95" s="363" t="s">
        <v>2302</v>
      </c>
      <c r="F95" s="102">
        <v>1.6</v>
      </c>
      <c r="G95" s="31">
        <v>5</v>
      </c>
      <c r="H95" s="87">
        <f t="shared" si="91"/>
        <v>0.32</v>
      </c>
      <c r="I95" s="99">
        <f>5.2*0.2</f>
        <v>1.04</v>
      </c>
      <c r="J95" s="99">
        <f t="shared" si="97"/>
        <v>16</v>
      </c>
      <c r="K95" s="100">
        <v>1500</v>
      </c>
      <c r="L95" s="100">
        <v>80</v>
      </c>
      <c r="M95" s="99">
        <v>0.5</v>
      </c>
      <c r="N95" s="38" t="s">
        <v>99</v>
      </c>
      <c r="O95" s="6">
        <f ca="1">(IF(ISERROR(INDEX(INDIRECT($D$268),MATCH($AM95,$AM$4:$AM$275,0),MATCH(O$304,INDIRECT($E$268),0))*$I95/$AD95),0,INDEX(INDIRECT($D$268),MATCH($AM95,$AM$4:$AM$275,0),MATCH(O$304,INDIRECT($E$268),0))*$I95/$AD95)+IF(ISERROR(INDEX(INDIRECT($D$268),MATCH($AN95,$AN$4:$AN$275,0),MATCH(O$305,INDIRECT($E$268),0))*$J95/$AE95),0,INDEX(INDIRECT($D$268),MATCH($AN95,$AN$4:$AN$275,0),MATCH(O$305,INDIRECT($E$268),0))*$J95/$AE95))*$AC95/$F95</f>
        <v>19.47207468700946</v>
      </c>
      <c r="P95" s="6">
        <f ca="1">(IF(ISERROR(INDEX(INDIRECT($D$268),MATCH($AO95,$AO$4:$AO$275,0),MATCH(P$304,INDIRECT($E$268),0))*$I95/$AD95),0,INDEX(INDIRECT($D$268),MATCH($AO95,$AO$4:$AO$275,0),MATCH(P$304,INDIRECT($E$268),0))*$I95/$AD95)+IF(ISERROR(INDEX(INDIRECT($D$268),MATCH($AP95,$AP$4:$AP$275,0),MATCH(P$305,INDIRECT($E$268),0))*$J95/$AE95),0,INDEX(INDIRECT($D$268),MATCH($AP95,$AP$4:$AP$275,0),MATCH(P$305,INDIRECT($E$268),0))*$J95/$AE95))*$AC95/$F95</f>
        <v>14.079260187698612</v>
      </c>
      <c r="Q95" s="6">
        <f ca="1">INDEX(INDIRECT($D$268),MATCH($AQ95,$AQ$4:$AQ$284,0),MATCH(Q$4,INDIRECT($E$268),0))*$K95*$AC95/$F95/$AF95</f>
        <v>4.9183529709507043</v>
      </c>
      <c r="R95" s="6">
        <f ca="1">INDEX(INDIRECT($D$268),MATCH($AR95,$AR$4:$AR$284,0),MATCH(R$4,INDIRECT($E$268),0))*IF($K95=1,$K95/$AF95,($K95-$L95)/($AF95-$AG95))*$AC95/$F95+$L95*(1+$M95)*INDEX(INDIRECT($D$268),MATCH($AR$223,$AR$4:$AR$284,0),MATCH(R$4,INDIRECT($E$268),0))/$AH95/$F95</f>
        <v>42.199851358208953</v>
      </c>
      <c r="S95" s="6">
        <f ca="1">INDEX(INDIRECT($D$268),MATCH($AS95,$AS$4:$AS$284,0),MATCH(S$4,INDIRECT($E$268),0))*$K95*$AC95/$F95/$AF95</f>
        <v>9.1566846390845065</v>
      </c>
      <c r="T95" s="7">
        <f t="shared" ca="1" si="93"/>
        <v>89.826223842952231</v>
      </c>
      <c r="U95" s="6">
        <f>IF($B$268=6,(IF(OR(AJ95="Benzin",AJ95="Diesel"),$AK95*INDEX('DIN EN 16258'!$I:$I,MATCH('mobitool-Faktoren v2.0'!$AI95,'DIN EN 16258'!$A:$A,0))*$I95/$AD95+$AL95*INDEX('DIN EN 16258'!$I:$I,MATCH('mobitool-Faktoren v2.0'!$AJ95,'DIN EN 16258'!$A:$A,0))*$I95/$AD95,IF(ISERROR($AK95*INDEX('DIN EN 16258'!$I:$I,MATCH('mobitool-Faktoren v2.0'!$AI95,'DIN EN 16258'!$A:$A,0))*$I95/$AD95),0,$AK95*INDEX('DIN EN 16258'!$I:$I,MATCH('mobitool-Faktoren v2.0'!$AI95,'DIN EN 16258'!$A:$A,0))*$I95/$AD95)+IF(ISERROR($AL95*INDEX('DIN EN 16258'!$I:$I,MATCH('mobitool-Faktoren v2.0'!$AJ95,'DIN EN 16258'!$A:$A,0))*$J95/$AE95),0,$AL95*INDEX('DIN EN 16258'!$I:$I,MATCH('mobitool-Faktoren v2.0'!$AJ95,'DIN EN 16258'!$A:$A,0))*$J95/$AE95)))*1000,
IF($B$268=1,(IF(OR(AJ95="Benzin",AJ95="Diesel"),$AK95*INDEX('DIN EN 16258'!$D:$D,MATCH('mobitool-Faktoren v2.0'!$AI95,'DIN EN 16258'!$A:$A,0))*$I95/$AD95+$AL95*INDEX('DIN EN 16258'!$D:$D,MATCH('mobitool-Faktoren v2.0'!$AJ95,'DIN EN 16258'!$A:$A,0))*$I95/$AD95,IF(ISERROR($AK95*INDEX('DIN EN 16258'!$D:$D,MATCH('mobitool-Faktoren v2.0'!$AI95,'DIN EN 16258'!$A:$A,0))*$I95/$AD95),0,$AK95*INDEX('DIN EN 16258'!$D:$D,MATCH('mobitool-Faktoren v2.0'!$AI95,'DIN EN 16258'!$A:$A,0))*$I95/$AD95)+IF(ISERROR($AL95*INDEX('DIN EN 16258'!$D:$D,MATCH('mobitool-Faktoren v2.0'!$AJ95,'DIN EN 16258'!$A:$A,0))*$J95/$AE95),0,$AL95*INDEX('DIN EN 16258'!$D:$D,MATCH('mobitool-Faktoren v2.0'!$AJ95,'DIN EN 16258'!$A:$A,0))*$J95/$AE95))),0))*$AC95/$F95</f>
        <v>15.84375</v>
      </c>
      <c r="V95" s="6">
        <f>IF($B$268=6,(IF(OR(AJ95="Benzin",AJ95="Diesel"),$AK95*INDEX('DIN EN 16258'!$L:$L,MATCH('mobitool-Faktoren v2.0'!$AI95,'DIN EN 16258'!$A:$A,0))*$I95/$AD95+$AL95*INDEX('DIN EN 16258'!$L:$L,MATCH('mobitool-Faktoren v2.0'!$AJ95,'DIN EN 16258'!$A:$A,0))*$I95/$AD95,IF(ISERROR($AK95*INDEX('DIN EN 16258'!$L:$L,MATCH('mobitool-Faktoren v2.0'!$AI95,'DIN EN 16258'!$A:$A,0))*$I95/$AD95),0,$AK95*INDEX('DIN EN 16258'!$L:$L,MATCH('mobitool-Faktoren v2.0'!$AI95,'DIN EN 16258'!$A:$A,0))*$I95/$AD95)+IF(ISERROR($AL95*INDEX('DIN EN 16258'!$L:$L,MATCH('mobitool-Faktoren v2.0'!$AJ95,'DIN EN 16258'!$A:$A,0))*$J95/$AE95),0,$AL95*INDEX('DIN EN 16258'!$L:$L,MATCH('mobitool-Faktoren v2.0'!$AJ95,'DIN EN 16258'!$A:$A,0))*$J95/$AE95)))*1000,
IF($B$268=1,(IF(OR(AJ95="Benzin",AJ95="Diesel"),$AK95*INDEX('DIN EN 16258'!$F:$F,MATCH('mobitool-Faktoren v2.0'!$AI95,'DIN EN 16258'!$A:$A,0))*$I95/$AD95+$AL95*INDEX('DIN EN 16258'!$F:$F,MATCH('mobitool-Faktoren v2.0'!$AJ95,'DIN EN 16258'!$A:$A,0))*$I95/$AD95,IF(ISERROR($AK95*INDEX('DIN EN 16258'!$F:$F,MATCH('mobitool-Faktoren v2.0'!$AI95,'DIN EN 16258'!$A:$A,0))*$I95/$AD95),0,$AK95*INDEX('DIN EN 16258'!$F:$F,MATCH('mobitool-Faktoren v2.0'!$AI95,'DIN EN 16258'!$A:$A,0))*$I95/$AD95)+IF(ISERROR($AL95*INDEX('DIN EN 16258'!$F:$F,MATCH('mobitool-Faktoren v2.0'!$AJ95,'DIN EN 16258'!$A:$A,0))*$J95/$AE95),0,$AL95*INDEX('DIN EN 16258'!$F:$F,MATCH('mobitool-Faktoren v2.0'!$AJ95,'DIN EN 16258'!$A:$A,0))*$J95/$AE95))),0))*$AC95/$F95</f>
        <v>28.1450073</v>
      </c>
      <c r="W95" s="6" t="s">
        <v>672</v>
      </c>
      <c r="X95" s="39" t="s">
        <v>162</v>
      </c>
      <c r="Y95" s="336">
        <v>0.1</v>
      </c>
      <c r="Z95" s="336">
        <v>10</v>
      </c>
      <c r="AA95" s="337">
        <v>500</v>
      </c>
      <c r="AB95" s="299">
        <v>3500</v>
      </c>
      <c r="AC95" s="300">
        <v>1</v>
      </c>
      <c r="AD95" s="298">
        <f>0.0078357/0.75*100</f>
        <v>1.0447599999999999</v>
      </c>
      <c r="AE95" s="298">
        <v>16</v>
      </c>
      <c r="AF95" s="299">
        <v>1420</v>
      </c>
      <c r="AG95" s="299">
        <v>80</v>
      </c>
      <c r="AH95" s="299">
        <v>150000</v>
      </c>
      <c r="AI95" s="301" t="s">
        <v>34</v>
      </c>
      <c r="AJ95" s="301" t="s">
        <v>625</v>
      </c>
      <c r="AK95" s="329">
        <v>7.8356999999999993E-3</v>
      </c>
      <c r="AL95" s="329">
        <v>0.16000000000000003</v>
      </c>
      <c r="AM95" s="331" t="s">
        <v>2395</v>
      </c>
      <c r="AN95" s="202" t="s">
        <v>2398</v>
      </c>
      <c r="AO95" s="331" t="s">
        <v>2396</v>
      </c>
      <c r="AP95" s="202" t="s">
        <v>2397</v>
      </c>
      <c r="AQ95" s="202" t="s">
        <v>895</v>
      </c>
      <c r="AR95" s="202" t="s">
        <v>922</v>
      </c>
      <c r="AS95" s="202" t="s">
        <v>930</v>
      </c>
      <c r="AT95" s="202" t="s">
        <v>926</v>
      </c>
      <c r="AU95" s="303">
        <f ca="1">IF(ISERROR(OFFSET('Daten KEA'!$A$1,MATCH(AU$5,'Daten KEA'!$A:$A,0)-1,MATCH(AM95,'Daten KEA'!$A$424:$ADO$424,0)-1)),0,OFFSET('Daten KEA'!$A$1,MATCH(AU$5,'Daten KEA'!$A:$A,0)-1,MATCH(AM95,'Daten KEA'!$A$424:$ADO$424,0)-1))+IF(ISERROR(AK95*INDEX('Energiefaktoren Ecoinvent'!$D:$D,MATCH('mobitool-Faktoren v2.0'!AI95,'Energiefaktoren Ecoinvent'!$A:$A,0))),0,AK95*INDEX('Energiefaktoren Ecoinvent'!$D:$D,MATCH('mobitool-Faktoren v2.0'!AI95,'Energiefaktoren Ecoinvent'!$A:$A,0)))+IF(OR(AJ95="Benzin",AJ95="Diesel"),IF(ISERROR(OFFSET('Daten KEA'!$A$1,MATCH(AV$5,'Daten KEA'!$A:$A,0)-1,MATCH(AN95,'Daten KEA'!$A$424:$ADO$424,0)-1)),0,OFFSET('Daten KEA'!$A$1,MATCH(AV$5,'Daten KEA'!$A:$A,0)-1,MATCH(AN95,'Daten KEA'!$A$424:$ADO$424,0)-1))+IF(ISERROR(AL95*INDEX('Energiefaktoren Ecoinvent'!$D:$D,MATCH('mobitool-Faktoren v2.0'!AJ95,'Energiefaktoren Ecoinvent'!$A:$A,0))),0,AL95*INDEX('Energiefaktoren Ecoinvent'!$D:$D,MATCH('mobitool-Faktoren v2.0'!AJ95,'Energiefaktoren Ecoinvent'!$A:$A,0))),0)</f>
        <v>0.33301724999999999</v>
      </c>
      <c r="AV95" s="303">
        <f ca="1">IF(OR(AJ95="Benzin",AJ95="Diesel"),0,IF(ISERROR(OFFSET('Daten KEA'!$A$1,MATCH(AV$5,'Daten KEA'!$A:$A,0)-1,MATCH(AN95,'Daten KEA'!$A$424:$ADO$424,0)-1)),0,OFFSET('Daten KEA'!$A$1,MATCH(AV$5,'Daten KEA'!$A:$A,0)-1,MATCH(AN95,'Daten KEA'!$A$424:$ADO$424,0)-1))+IF(ISERROR(AL95*INDEX('Energiefaktoren Ecoinvent'!$D:$D,MATCH('mobitool-Faktoren v2.0'!AJ95,'Energiefaktoren Ecoinvent'!$A:$A,0))),0,AL95*INDEX('Energiefaktoren Ecoinvent'!$D:$D,MATCH('mobitool-Faktoren v2.0'!AJ95,'Energiefaktoren Ecoinvent'!$A:$A,0))))</f>
        <v>0.57600000000000018</v>
      </c>
      <c r="AW95" s="303">
        <f ca="1">IF(ISERROR(OFFSET('Daten KEA'!$A$1,MATCH(AW$5,'Daten KEA'!$A:$A,0)-1,MATCH(AO95,'Daten KEA'!$A$424:$ADO$424,0)-1)),0,OFFSET('Daten KEA'!$A$1,MATCH(AW$5,'Daten KEA'!$A:$A,0)-1,MATCH(AO95,'Daten KEA'!$A$424:$ADO$424,0)-1))-IF(ISERROR(AK95*INDEX('Energiefaktoren Ecoinvent'!$D:$D,MATCH('mobitool-Faktoren v2.0'!AI95,'Energiefaktoren Ecoinvent'!$A:$A,0))),0,AK95*INDEX('Energiefaktoren Ecoinvent'!$D:$D,MATCH('mobitool-Faktoren v2.0'!AI95,'Energiefaktoren Ecoinvent'!$A:$A,0)))+IF(OR(AJ95="Benzin",AJ95="Diesel"),IF(ISERROR(OFFSET('Daten KEA'!$A$1,MATCH(AX$5,'Daten KEA'!$A:$A,0)-1,MATCH(AP95,'Daten KEA'!$A$424:$ADO$424,0)-1)),0,OFFSET('Daten KEA'!$A$1,MATCH(AX$5,'Daten KEA'!$A:$A,0)-1,MATCH(AP95,'Daten KEA'!$A$424:$ADO$424,0)-1))-IF(ISERROR(AL95*INDEX('Energiefaktoren Ecoinvent'!$D:$D,MATCH('mobitool-Faktoren v2.0'!AJ95,'Energiefaktoren Ecoinvent'!$A:$A,0))),0,AL95*INDEX('Energiefaktoren Ecoinvent'!$D:$D,MATCH('mobitool-Faktoren v2.0'!AJ95,'Energiefaktoren Ecoinvent'!$A:$A,0))),0)</f>
        <v>0.11736124000000003</v>
      </c>
      <c r="AX95" s="303">
        <f ca="1">IF(OR(AJ95="Benzin",AJ95="Diesel"),0,IF(ISERROR(OFFSET('Daten KEA'!$A$1,MATCH(AX$5,'Daten KEA'!$A:$A,0)-1,MATCH(AP95,'Daten KEA'!$A$424:$ADO$424,0)-1)),0,OFFSET('Daten KEA'!$A$1,MATCH(AX$5,'Daten KEA'!$A:$A,0)-1,MATCH(AP95,'Daten KEA'!$A$424:$ADO$424,0)-1))-IF(ISERROR(AL95*INDEX('Energiefaktoren Ecoinvent'!$D:$D,MATCH('mobitool-Faktoren v2.0'!AJ95,'Energiefaktoren Ecoinvent'!$A:$A,0))),0,AL95*INDEX('Energiefaktoren Ecoinvent'!$D:$D,MATCH('mobitool-Faktoren v2.0'!AJ95,'Energiefaktoren Ecoinvent'!$A:$A,0))))</f>
        <v>1.1533783999999998</v>
      </c>
      <c r="AY95" s="303">
        <f t="shared" ca="1" si="58"/>
        <v>2.1797568900000002</v>
      </c>
      <c r="AZ95" s="347">
        <f ca="1">IF(ISERROR(OFFSET('Daten KEA'!$A$1,MATCH(AZ$5,'Daten KEA'!$A:$A,0)-1,MATCH(AQ95,'Daten KEA'!$A$424:$ADO$424,0)-1)),0,OFFSET('Daten KEA'!$A$1,MATCH(AZ$5,'Daten KEA'!$A:$A,0)-1,MATCH(AQ95,'Daten KEA'!$A$424:$ADO$424,0)-1))</f>
        <v>0.21453198000000001</v>
      </c>
      <c r="BA95" s="347">
        <f ca="1">IF(ISERROR(OFFSET('Daten KEA'!$A$1,MATCH(BA$5,'Daten KEA'!$A:$A,0)-1,MATCH(AR95,'Daten KEA'!$A$424:$ADO$424,0)-1)),0,OFFSET('Daten KEA'!$A$1,MATCH(BA$5,'Daten KEA'!$A:$A,0)-1,MATCH(AR95,'Daten KEA'!$A$424:$ADO$424,0)-1))</f>
        <v>0.84847834</v>
      </c>
      <c r="BB95" s="347">
        <f ca="1">IF(ISERROR(OFFSET('Daten KEA'!$A$1,MATCH(BB$5,'Daten KEA'!$A:$A,0)-1,MATCH(AS95,'Daten KEA'!$A$424:$ADO$424,0)-1)),0,OFFSET('Daten KEA'!$A$1,MATCH(BB$5,'Daten KEA'!$A:$A,0)-1,MATCH(AS95,'Daten KEA'!$A$424:$ADO$424,0)-1))</f>
        <v>0.82906073000000002</v>
      </c>
      <c r="BC95" s="348">
        <f t="shared" ca="1" si="94"/>
        <v>4.0718279400000004</v>
      </c>
      <c r="BD95" s="347">
        <f ca="1">IF(ISERROR(OFFSET('Daten KEA'!$A$1,MATCH(BD$5,'Daten KEA'!$A:$A,0)-1,MATCH(AT95,'Daten KEA'!$A$424:$ADO$424,0)-1)),0,OFFSET('Daten KEA'!$A$1,MATCH(BD$5,'Daten KEA'!$A:$A,0)-1,MATCH(AT95,'Daten KEA'!$A$424:$ADO$424,0)-1))</f>
        <v>4.0718278999999997</v>
      </c>
      <c r="BE95" s="305">
        <f t="shared" ca="1" si="59"/>
        <v>0.99999999017640206</v>
      </c>
      <c r="BF95" s="306">
        <f ca="1">IF(ISERROR(OFFSET('Daten KEA'!$A$1,MATCH(BF$5,'Daten KEA'!$A:$A,0)-1,MATCH(AM95,'Daten KEA'!$A$424:$ADO$424,0)-1)),0,OFFSET('Daten KEA'!$A$1,MATCH(BF$5,'Daten KEA'!$A:$A,0)-1,MATCH(AM95,'Daten KEA'!$A$424:$ADO$424,0)-1))+IF(ISERROR($AK95*INDEX('Energiefaktoren Ecoinvent'!$H:$H,MATCH('mobitool-Faktoren v2.0'!$AI95,'Energiefaktoren Ecoinvent'!$A:$A,0))),0,$AK95*INDEX('Energiefaktoren Ecoinvent'!$H:$H,MATCH('mobitool-Faktoren v2.0'!$AI95,'Energiefaktoren Ecoinvent'!$A:$A,0)))+IF(OR(AJ95="Benzin",AJ95="Diesel"),IF(ISERROR(OFFSET('Daten KEA'!$A$1,MATCH(BG$5,'Daten KEA'!$A:$A,0)-1,MATCH(AN95,'Daten KEA'!$A$424:$ADO$424,0)-1)),0,OFFSET('Daten KEA'!$A$1,MATCH(BG$5,'Daten KEA'!$A:$A,0)-1,MATCH(AN95,'Daten KEA'!$A$424:$ADO$424,0)-1))+IF(ISERROR($AL95*INDEX('Energiefaktoren Ecoinvent'!$H:$H,MATCH('mobitool-Faktoren v2.0'!$AJ95,'Energiefaktoren Ecoinvent'!$A:$A,0))),0,$AL95*INDEX('Energiefaktoren Ecoinvent'!$H:$H,MATCH('mobitool-Faktoren v2.0'!$AJ95,'Energiefaktoren Ecoinvent'!$A:$A,0))),0)</f>
        <v>0.33301724999999999</v>
      </c>
      <c r="BG95" s="306">
        <f ca="1">IF(OR(AJ95="Benzin",AJ95="Diesel"),0,IF(ISERROR(OFFSET('Daten KEA'!$A$1,MATCH(BG$5,'Daten KEA'!$A:$A,0)-1,MATCH(AN95,'Daten KEA'!$A$424:$ADO$424,0)-1)),0,OFFSET('Daten KEA'!$A$1,MATCH(BG$5,'Daten KEA'!$A:$A,0)-1,MATCH(AN95,'Daten KEA'!$A$424:$ADO$424,0)-1))+IF(ISERROR($AL95*INDEX('Energiefaktoren Ecoinvent'!$H:$H,MATCH('mobitool-Faktoren v2.0'!$AJ95,'Energiefaktoren Ecoinvent'!$A:$A,0))),0,$AL95*INDEX('Energiefaktoren Ecoinvent'!$H:$H,MATCH('mobitool-Faktoren v2.0'!$AJ95,'Energiefaktoren Ecoinvent'!$A:$A,0))))</f>
        <v>0.3404822464820757</v>
      </c>
      <c r="BH95" s="306">
        <f ca="1">IF(ISERROR(OFFSET('Daten KEA'!$A$1,MATCH(BH$5,'Daten KEA'!$A:$A,0)-1,MATCH(AO95,'Daten KEA'!$A$424:$ADO$424,0)-1)),0,OFFSET('Daten KEA'!$A$1,MATCH(BH$5,'Daten KEA'!$A:$A,0)-1,MATCH(AO95,'Daten KEA'!$A$424:$ADO$424,0)-1))-IF(ISERROR($AK95*INDEX('Energiefaktoren Ecoinvent'!$H:$H,MATCH('mobitool-Faktoren v2.0'!$AI95,'Energiefaktoren Ecoinvent'!$A:$A,0))),0,$AK95*INDEX('Energiefaktoren Ecoinvent'!$H:$H,MATCH('mobitool-Faktoren v2.0'!$AI95,'Energiefaktoren Ecoinvent'!$A:$A,0)))+IF(OR(AJ95="Benzin",AJ95="Diesel"),IF(ISERROR(OFFSET('Daten KEA'!$A$1,MATCH(BI$5,'Daten KEA'!$A:$A,0)-1,MATCH(AP95,'Daten KEA'!$A$424:$ADO$424,0)-1)),0,OFFSET('Daten KEA'!$A$1,MATCH(BI$5,'Daten KEA'!$A:$A,0)-1,MATCH(AP95,'Daten KEA'!$A$424:$ADO$424,0)-1))-IF(ISERROR($AL95*INDEX('Energiefaktoren Ecoinvent'!$H:$H,MATCH('mobitool-Faktoren v2.0'!$AJ95,'Energiefaktoren Ecoinvent'!$A:$A,0))),0,$AL95*INDEX('Energiefaktoren Ecoinvent'!$H:$H,MATCH('mobitool-Faktoren v2.0'!$AJ95,'Energiefaktoren Ecoinvent'!$A:$A,0))),0)</f>
        <v>0.11589106380139003</v>
      </c>
      <c r="BI95" s="306">
        <f ca="1">IF(OR(AJ95="Benzin",AJ95="Diesel"),0,IF(ISERROR(OFFSET('Daten KEA'!$A$1,MATCH(BI$5,'Daten KEA'!$A:$A,0)-1,MATCH(AP95,'Daten KEA'!$A$424:$ADO$424,0)-1)),0,OFFSET('Daten KEA'!$A$1,MATCH(BI$5,'Daten KEA'!$A:$A,0)-1,MATCH(AP95,'Daten KEA'!$A$424:$ADO$424,0)-1))-IF(ISERROR($AL95*INDEX('Energiefaktoren Ecoinvent'!$H:$H,MATCH('mobitool-Faktoren v2.0'!$AJ95,'Energiefaktoren Ecoinvent'!$A:$A,0))),0,$AL95*INDEX('Energiefaktoren Ecoinvent'!$H:$H,MATCH('mobitool-Faktoren v2.0'!$AJ95,'Energiefaktoren Ecoinvent'!$A:$A,0))))</f>
        <v>1.1080860598990743</v>
      </c>
      <c r="BJ95" s="306">
        <f t="shared" ca="1" si="92"/>
        <v>1.8974766201825402</v>
      </c>
      <c r="BK95" s="349">
        <f ca="1">IF(ISERROR(OFFSET('Daten KEA'!$A$1,MATCH(BK$5,'Daten KEA'!$A:$A,0)-1,MATCH(AQ95,'Daten KEA'!$A$424:$ADO$424,0)-1)),0,OFFSET('Daten KEA'!$A$1,MATCH(BK$5,'Daten KEA'!$A:$A,0)-1,MATCH(AQ95,'Daten KEA'!$A$424:$ADO$424,0)-1))</f>
        <v>0.20490561593225501</v>
      </c>
      <c r="BL95" s="349">
        <f ca="1">IF(ISERROR(OFFSET('Daten KEA'!$A$1,MATCH(BL$5,'Daten KEA'!$A:$A,0)-1,MATCH(AR95,'Daten KEA'!$A$424:$ADO$424,0)-1)),0,OFFSET('Daten KEA'!$A$1,MATCH(BL$5,'Daten KEA'!$A:$A,0)-1,MATCH(AR95,'Daten KEA'!$A$424:$ADO$424,0)-1))</f>
        <v>0.78080136397911004</v>
      </c>
      <c r="BM95" s="349">
        <f ca="1">IF(ISERROR(OFFSET('Daten KEA'!$A$1,MATCH(BM$5,'Daten KEA'!$A:$A,0)-1,MATCH(AS95,'Daten KEA'!$A$424:$ADO$424,0)-1)),0,OFFSET('Daten KEA'!$A$1,MATCH(BM$5,'Daten KEA'!$A:$A,0)-1,MATCH(AS95,'Daten KEA'!$A$424:$ADO$424,0)-1))</f>
        <v>0.7287527424722301</v>
      </c>
      <c r="BN95" s="350">
        <f t="shared" ca="1" si="95"/>
        <v>3.611936342566135</v>
      </c>
      <c r="BO95" s="349">
        <f ca="1">IF(ISERROR(OFFSET('Daten KEA'!$A$1,MATCH(BO$5,'Daten KEA'!$A:$A,0)-1,MATCH(AT95,'Daten KEA'!$A$424:$ADO$424,0)-1)),0,OFFSET('Daten KEA'!$A$1,MATCH(BO$5,'Daten KEA'!$A:$A,0)-1,MATCH(AT95,'Daten KEA'!$A$424:$ADO$424,0)-1))</f>
        <v>3.6119363503660997</v>
      </c>
      <c r="BP95" s="305">
        <f t="shared" ca="1" si="60"/>
        <v>1.0000000021594968</v>
      </c>
      <c r="BQ95" s="351">
        <f ca="1">IF(ISERROR(OFFSET('Daten GWP'!$A$1,MATCH(BQ$5,'Daten GWP'!$A:$A,0)-1,MATCH(AM95,'Daten GWP'!$A$424:$ADO$424,0)-1)),0,OFFSET('Daten GWP'!$A$1,MATCH(BQ$5,'Daten GWP'!$A:$A,0)-1,MATCH(AM95,'Daten GWP'!$A$424:$ADO$424,0)-1))*1000</f>
        <v>31.297915000000003</v>
      </c>
      <c r="BR95" s="351">
        <f ca="1">IF(ISERROR(OFFSET('Daten GWP'!$A$1,MATCH(BR$5,'Daten GWP'!$A:$A,0)-1,MATCH(AN95,'Daten GWP'!$A$424:$ADO$424,0)-1)),0,OFFSET('Daten GWP'!$A$1,MATCH(BR$5,'Daten GWP'!$A:$A,0)-1,MATCH(AN95,'Daten GWP'!$A$424:$ADO$424,0)-1))*1000</f>
        <v>0</v>
      </c>
      <c r="BS95" s="351">
        <f ca="1">IF(ISERROR(OFFSET('Daten GWP'!$A$1,MATCH(BS$5,'Daten GWP'!$A:$A,0)-1,MATCH(AO95,'Daten GWP'!$A$424:$ADO$424,0)-1)),0,OFFSET('Daten GWP'!$A$1,MATCH(BS$5,'Daten GWP'!$A:$A,0)-1,MATCH(AO95,'Daten GWP'!$A$424:$ADO$424,0)-1))*1000</f>
        <v>6.3265485000000004</v>
      </c>
      <c r="BT95" s="351">
        <f ca="1">IF(ISERROR(OFFSET('Daten GWP'!$A$1,MATCH(BT$5,'Daten GWP'!$A:$A,0)-1,MATCH(AP95,'Daten GWP'!$A$424:$ADO$424,0)-1)),0,OFFSET('Daten GWP'!$A$1,MATCH(BT$5,'Daten GWP'!$A:$A,0)-1,MATCH(AP95,'Daten GWP'!$A$424:$ADO$424,0)-1))*1000</f>
        <v>16.229092000000001</v>
      </c>
      <c r="BU95" s="308">
        <f t="shared" ca="1" si="61"/>
        <v>53.853555500000006</v>
      </c>
      <c r="BV95" s="351">
        <f ca="1">IF(ISERROR(OFFSET('Daten GWP'!$A$1,MATCH(BV$5,'Daten GWP'!$A:$A,0)-1,MATCH(AQ95,'Daten GWP'!$A$424:$ADO$424,0)-1)),0,OFFSET('Daten GWP'!$A$1,MATCH(BV$5,'Daten GWP'!$A:$A,0)-1,MATCH(AQ95,'Daten GWP'!$A$424:$ADO$424,0)-1))*1000</f>
        <v>7.4496653000000004</v>
      </c>
      <c r="BW95" s="351">
        <f ca="1">IF(ISERROR(OFFSET('Daten GWP'!$A$1,MATCH(BW$5,'Daten GWP'!$A:$A,0)-1,MATCH(AR95,'Daten GWP'!$A$424:$ADO$424,0)-1)),0,OFFSET('Daten GWP'!$A$1,MATCH(BW$5,'Daten GWP'!$A:$A,0)-1,MATCH(AR95,'Daten GWP'!$A$424:$ADO$424,0)-1))*1000</f>
        <v>51.607376000000002</v>
      </c>
      <c r="BX95" s="351">
        <f ca="1">IF(ISERROR(OFFSET('Daten GWP'!$A$1,MATCH(BX$5,'Daten GWP'!$A:$A,0)-1,MATCH(AS95,'Daten GWP'!$A$424:$ADO$424,0)-1)),0,OFFSET('Daten GWP'!$A$1,MATCH(BX$5,'Daten GWP'!$A:$A,0)-1,MATCH(AS95,'Daten GWP'!$A$424:$ADO$424,0)-1))*1000</f>
        <v>13.869325</v>
      </c>
      <c r="BY95" s="352">
        <f t="shared" ca="1" si="96"/>
        <v>126.77992180000001</v>
      </c>
      <c r="BZ95" s="351">
        <f ca="1">IF(ISERROR(OFFSET('Daten GWP'!$A$1,MATCH(BZ$5,'Daten GWP'!$A:$A,0)-1,MATCH(AT95,'Daten GWP'!$A$424:$ADO$424,0)-1)),0,OFFSET('Daten GWP'!$A$1,MATCH(BZ$5,'Daten GWP'!$A:$A,0)-1,MATCH(AT95,'Daten GWP'!$A$424:$ADO$424,0)-1))*1000</f>
        <v>126.77991999999999</v>
      </c>
      <c r="CA95" s="305">
        <f t="shared" ca="1" si="62"/>
        <v>0.99999998580216809</v>
      </c>
      <c r="CB95" s="310">
        <f ca="1">IF(ISERROR(OFFSET('Daten Elementary'!$A$1,MATCH(CB$5,'Daten Elementary'!$A:$A,0)-1,MATCH(AM95,'Daten Elementary'!$A$424:$ADO$424,0)-1)),0,OFFSET('Daten Elementary'!$A$1,MATCH(CB$5,'Daten Elementary'!$A:$A,0)-1,MATCH(AM95,'Daten Elementary'!$A$424:$ADO$424,0)-1))*1000000</f>
        <v>3.3143400000000001</v>
      </c>
      <c r="CC95" s="310">
        <f ca="1">IF(ISERROR(OFFSET('Daten Elementary'!$A$1,MATCH(CC$5,'Daten Elementary'!$A:$A,0)-1,MATCH(AN95,'Daten Elementary'!$A$424:$ADO$424,0)-1)),0,OFFSET('Daten Elementary'!$A$1,MATCH(CC$5,'Daten Elementary'!$A:$A,0)-1,MATCH(AN95,'Daten Elementary'!$A$424:$ADO$424,0)-1))*1000000</f>
        <v>12.01848</v>
      </c>
      <c r="CD95" s="310">
        <f ca="1">IF(ISERROR(OFFSET('Daten Elementary'!$A$1,MATCH(CD$5,'Daten Elementary'!$A:$A,0)-1,MATCH(AO95,'Daten Elementary'!$A$424:$ADO$424,0)-1)),0,OFFSET('Daten Elementary'!$A$1,MATCH(CD$5,'Daten Elementary'!$A:$A,0)-1,MATCH(AO95,'Daten Elementary'!$A$424:$ADO$424,0)-1))*1000000</f>
        <v>2.1326909000000001</v>
      </c>
      <c r="CE95" s="310">
        <f ca="1">IF(ISERROR(OFFSET('Daten Elementary'!$A$1,MATCH(CE$5,'Daten Elementary'!$A:$A,0)-1,MATCH(AP95,'Daten Elementary'!$A$424:$ADO$424,0)-1)),0,OFFSET('Daten Elementary'!$A$1,MATCH(CE$5,'Daten Elementary'!$A:$A,0)-1,MATCH(AP95,'Daten Elementary'!$A$424:$ADO$424,0)-1))*1000000</f>
        <v>10.344609</v>
      </c>
      <c r="CF95" s="310">
        <f t="shared" ca="1" si="63"/>
        <v>27.810119899999997</v>
      </c>
      <c r="CG95" s="310">
        <f ca="1">IF(ISERROR(OFFSET('Daten Elementary'!$A$1,MATCH(CG$5,'Daten Elementary'!$A:$A,0)-1,MATCH(AQ95,'Daten Elementary'!$A$424:$ADO$424,0)-1)),0,OFFSET('Daten Elementary'!$A$1,MATCH(CG$5,'Daten Elementary'!$A:$A,0)-1,MATCH(AQ95,'Daten Elementary'!$A$424:$ADO$424,0)-1))*1000000</f>
        <v>2.8177561999999998</v>
      </c>
      <c r="CH95" s="310">
        <f ca="1">IF(ISERROR(OFFSET('Daten Elementary'!$A$1,MATCH(CH$5,'Daten Elementary'!$A:$A,0)-1,MATCH(AR95,'Daten Elementary'!$A$424:$ADO$424,0)-1)),0,OFFSET('Daten Elementary'!$A$1,MATCH(CH$5,'Daten Elementary'!$A:$A,0)-1,MATCH(AR95,'Daten Elementary'!$A$424:$ADO$424,0)-1))*1000000</f>
        <v>50.950947999999997</v>
      </c>
      <c r="CI95" s="310">
        <f ca="1">IF(ISERROR(OFFSET('Daten Elementary'!$A$1,MATCH(CI$5,'Daten Elementary'!$A:$A,0)-1,MATCH(AS95,'Daten Elementary'!$A$424:$ADO$424,0)-1)),0,OFFSET('Daten Elementary'!$A$1,MATCH(CI$5,'Daten Elementary'!$A:$A,0)-1,MATCH(AS95,'Daten Elementary'!$A$424:$ADO$424,0)-1))*1000000</f>
        <v>11.794364999999999</v>
      </c>
      <c r="CJ95" s="311">
        <f t="shared" ca="1" si="64"/>
        <v>93.373189099999991</v>
      </c>
      <c r="CK95" s="310">
        <f ca="1">IF(ISERROR(OFFSET('Daten Elementary'!$A$1,MATCH(CK$5,'Daten Elementary'!$A:$A,0)-1,MATCH($AT95,'Daten Elementary'!$A$424:$ADO$424,0)-1)),0,OFFSET('Daten Elementary'!$A$1,MATCH(CK$5,'Daten Elementary'!$A:$A,0)-1,MATCH($AT95,'Daten Elementary'!$A$424:$ADO$424,0)-1))*1000000</f>
        <v>93.371640999999997</v>
      </c>
      <c r="CL95" s="305">
        <f t="shared" ca="1" si="65"/>
        <v>0.99998342029425236</v>
      </c>
      <c r="CM95" s="312">
        <f ca="1">IF(ISERROR(OFFSET('Daten Elementary'!$A$1,MATCH(CM$5,'Daten Elementary'!$A:$A,0)-1,MATCH(AM95,'Daten Elementary'!$A$424:$ADO$424,0)-1)),0,OFFSET('Daten Elementary'!$A$1,MATCH(CM$5,'Daten Elementary'!$A:$A,0)-1,MATCH(AM95,'Daten Elementary'!$A$424:$ADO$424,0)-1))*1000000</f>
        <v>2.12134</v>
      </c>
      <c r="CN95" s="312">
        <f ca="1">IF(ISERROR(OFFSET('Daten Elementary'!$A$1,MATCH(CN$5,'Daten Elementary'!$A:$A,0)-1,MATCH(AN95,'Daten Elementary'!$A$424:$ADO$424,0)-1)),0,OFFSET('Daten Elementary'!$A$1,MATCH(CN$5,'Daten Elementary'!$A:$A,0)-1,MATCH(AN95,'Daten Elementary'!$A$424:$ADO$424,0)-1))*1000000</f>
        <v>7.2418800000000001</v>
      </c>
      <c r="CO95" s="312">
        <f ca="1">IF(ISERROR(OFFSET('Daten Elementary'!$A$1,MATCH(CO$5,'Daten Elementary'!$A:$A,0)-1,MATCH(AO95,'Daten Elementary'!$A$424:$ADO$424,0)-1)),0,OFFSET('Daten Elementary'!$A$1,MATCH(CO$5,'Daten Elementary'!$A:$A,0)-1,MATCH(AO95,'Daten Elementary'!$A$424:$ADO$424,0)-1))*1000000</f>
        <v>1.6922213000000002</v>
      </c>
      <c r="CP95" s="312">
        <f ca="1">IF(ISERROR(OFFSET('Daten Elementary'!$A$1,MATCH(CP$5,'Daten Elementary'!$A:$A,0)-1,MATCH(AP95,'Daten Elementary'!$A$424:$ADO$424,0)-1)),0,OFFSET('Daten Elementary'!$A$1,MATCH(CP$5,'Daten Elementary'!$A:$A,0)-1,MATCH(AP95,'Daten Elementary'!$A$424:$ADO$424,0)-1))*1000000</f>
        <v>5.8898406999999997</v>
      </c>
      <c r="CQ95" s="312">
        <f t="shared" ca="1" si="66"/>
        <v>16.945281999999999</v>
      </c>
      <c r="CR95" s="312">
        <f ca="1">IF(ISERROR(OFFSET('Daten Elementary'!$A$1,MATCH(CR$5,'Daten Elementary'!$A:$A,0)-1,MATCH(AQ95,'Daten Elementary'!$A$424:$ADO$424,0)-1)),0,OFFSET('Daten Elementary'!$A$1,MATCH(CR$5,'Daten Elementary'!$A:$A,0)-1,MATCH(AQ95,'Daten Elementary'!$A$424:$ADO$424,0)-1))*1000000</f>
        <v>1.8879055999999999</v>
      </c>
      <c r="CS95" s="312">
        <f ca="1">IF(ISERROR(OFFSET('Daten Elementary'!$A$1,MATCH(CS$5,'Daten Elementary'!$A:$A,0)-1,MATCH(AR95,'Daten Elementary'!$A$424:$ADO$424,0)-1)),0,OFFSET('Daten Elementary'!$A$1,MATCH(CS$5,'Daten Elementary'!$A:$A,0)-1,MATCH(AR95,'Daten Elementary'!$A$424:$ADO$424,0)-1))*1000000</f>
        <v>19.524953</v>
      </c>
      <c r="CT95" s="312">
        <f ca="1">IF(ISERROR(OFFSET('Daten Elementary'!$A$1,MATCH(CT$5,'Daten Elementary'!$A:$A,0)-1,MATCH(AS95,'Daten Elementary'!$A$424:$ADO$424,0)-1)),0,OFFSET('Daten Elementary'!$A$1,MATCH(CT$5,'Daten Elementary'!$A:$A,0)-1,MATCH(AS95,'Daten Elementary'!$A$424:$ADO$424,0)-1))*1000000</f>
        <v>6.6632528000000004</v>
      </c>
      <c r="CU95" s="313">
        <f t="shared" ca="1" si="67"/>
        <v>45.021393400000001</v>
      </c>
      <c r="CV95" s="312">
        <f ca="1">IF(ISERROR(OFFSET('Daten Elementary'!$A$1,MATCH(CV$5,'Daten Elementary'!$A:$A,0)-1,MATCH($AT95,'Daten Elementary'!$A$424:$ADO$424,0)-1)),0,OFFSET('Daten Elementary'!$A$1,MATCH(CV$5,'Daten Elementary'!$A:$A,0)-1,MATCH($AT95,'Daten Elementary'!$A$424:$ADO$424,0)-1))*1000000</f>
        <v>45.020133999999999</v>
      </c>
      <c r="CW95" s="305">
        <f t="shared" ca="1" si="68"/>
        <v>0.99997202663212104</v>
      </c>
      <c r="CX95" s="314">
        <f ca="1">IF(ISERROR(OFFSET('Daten Elementary'!$A$1,MATCH(CX$5,'Daten Elementary'!$A:$A,0)-1,MATCH(AM95,'Daten Elementary'!$A$424:$ADO$424,0)-1)),0,OFFSET('Daten Elementary'!$A$1,MATCH(CX$5,'Daten Elementary'!$A:$A,0)-1,MATCH(AM95,'Daten Elementary'!$A$424:$ADO$424,0)-1))*1000000</f>
        <v>14.091963</v>
      </c>
      <c r="CY95" s="314">
        <f ca="1">IF(ISERROR(OFFSET('Daten Elementary'!$A$1,MATCH(CY$5,'Daten Elementary'!$A:$A,0)-1,MATCH(AN95,'Daten Elementary'!$A$424:$ADO$424,0)-1)),0,OFFSET('Daten Elementary'!$A$1,MATCH(CY$5,'Daten Elementary'!$A:$A,0)-1,MATCH(AN95,'Daten Elementary'!$A$424:$ADO$424,0)-1))*1000000</f>
        <v>6.4867359999999999E-5</v>
      </c>
      <c r="CZ95" s="314">
        <f ca="1">IF(ISERROR(OFFSET('Daten Elementary'!$A$1,MATCH(CZ$5,'Daten Elementary'!$A:$A,0)-1,MATCH(AO95,'Daten Elementary'!$A$424:$ADO$424,0)-1)),0,OFFSET('Daten Elementary'!$A$1,MATCH(CZ$5,'Daten Elementary'!$A:$A,0)-1,MATCH(AO95,'Daten Elementary'!$A$424:$ADO$424,0)-1))*1000000</f>
        <v>24.545147</v>
      </c>
      <c r="DA95" s="314">
        <f ca="1">IF(ISERROR(OFFSET('Daten Elementary'!$A$1,MATCH(DA$5,'Daten Elementary'!$A:$A,0)-1,MATCH(AP95,'Daten Elementary'!$A$424:$ADO$424,0)-1)),0,OFFSET('Daten Elementary'!$A$1,MATCH(DA$5,'Daten Elementary'!$A:$A,0)-1,MATCH(AP95,'Daten Elementary'!$A$424:$ADO$424,0)-1))*1000000</f>
        <v>5.6580657999999993</v>
      </c>
      <c r="DB95" s="314">
        <f t="shared" ca="1" si="69"/>
        <v>44.295240667360005</v>
      </c>
      <c r="DC95" s="314">
        <f ca="1">IF(ISERROR(OFFSET('Daten Elementary'!$A$1,MATCH(DC$5,'Daten Elementary'!$A:$A,0)-1,MATCH(AQ95,'Daten Elementary'!$A$424:$ADO$424,0)-1)),0,OFFSET('Daten Elementary'!$A$1,MATCH(DC$5,'Daten Elementary'!$A:$A,0)-1,MATCH(AQ95,'Daten Elementary'!$A$424:$ADO$424,0)-1))*1000000</f>
        <v>399.03487999999999</v>
      </c>
      <c r="DD95" s="314">
        <f ca="1">IF(ISERROR(OFFSET('Daten Elementary'!$A$1,MATCH(DD$5,'Daten Elementary'!$A:$A,0)-1,MATCH(AR95,'Daten Elementary'!$A$424:$ADO$424,0)-1)),0,OFFSET('Daten Elementary'!$A$1,MATCH(DD$5,'Daten Elementary'!$A:$A,0)-1,MATCH(AR95,'Daten Elementary'!$A$424:$ADO$424,0)-1))*1000000</f>
        <v>84.170282999999998</v>
      </c>
      <c r="DE95" s="314">
        <f ca="1">IF(ISERROR(OFFSET('Daten Elementary'!$A$1,MATCH(DE$5,'Daten Elementary'!$A:$A,0)-1,MATCH(AS95,'Daten Elementary'!$A$424:$ADO$424,0)-1)),0,OFFSET('Daten Elementary'!$A$1,MATCH(DE$5,'Daten Elementary'!$A:$A,0)-1,MATCH(AS95,'Daten Elementary'!$A$424:$ADO$424,0)-1))*1000000</f>
        <v>52.589711000000001</v>
      </c>
      <c r="DF95" s="315">
        <f t="shared" ca="1" si="70"/>
        <v>580.09011466736001</v>
      </c>
      <c r="DG95" s="314">
        <f ca="1">IF(ISERROR(OFFSET('Daten Elementary'!$A$1,MATCH(DG$5,'Daten Elementary'!$A:$A,0)-1,MATCH($AT95,'Daten Elementary'!$A$424:$ADO$424,0)-1)),0,OFFSET('Daten Elementary'!$A$1,MATCH(DG$5,'Daten Elementary'!$A:$A,0)-1,MATCH($AT95,'Daten Elementary'!$A$424:$ADO$424,0)-1))*1000000</f>
        <v>580.09011999999996</v>
      </c>
      <c r="DH95" s="305">
        <f t="shared" ca="1" si="71"/>
        <v>1.0000000091927785</v>
      </c>
      <c r="DI95" s="316">
        <f ca="1">IF(ISERROR(OFFSET('Daten Elementary'!$A$1,MATCH(DI$5,'Daten Elementary'!$A:$A,0)-1,MATCH(AM95,'Daten Elementary'!$A$424:$ADO$424,0)-1)),0,OFFSET('Daten Elementary'!$A$1,MATCH(DI$5,'Daten Elementary'!$A:$A,0)-1,MATCH(AM95,'Daten Elementary'!$A$424:$ADO$424,0)-1))*1000000</f>
        <v>4.3879999999999999</v>
      </c>
      <c r="DJ95" s="316">
        <f ca="1">IF(ISERROR(OFFSET('Daten Elementary'!$A$1,MATCH(DJ$5,'Daten Elementary'!$A:$A,0)-1,MATCH(AN95,'Daten Elementary'!$A$424:$ADO$424,0)-1)),0,OFFSET('Daten Elementary'!$A$1,MATCH(DJ$5,'Daten Elementary'!$A:$A,0)-1,MATCH(AN95,'Daten Elementary'!$A$424:$ADO$424,0)-1))*1000000</f>
        <v>0</v>
      </c>
      <c r="DK95" s="316">
        <f ca="1">IF(ISERROR(OFFSET('Daten Elementary'!$A$1,MATCH(DK$5,'Daten Elementary'!$A:$A,0)-1,MATCH(AO95,'Daten Elementary'!$A$424:$ADO$424,0)-1)),0,OFFSET('Daten Elementary'!$A$1,MATCH(DK$5,'Daten Elementary'!$A:$A,0)-1,MATCH(AO95,'Daten Elementary'!$A$424:$ADO$424,0)-1))*1000000</f>
        <v>23.432154000000001</v>
      </c>
      <c r="DL95" s="316">
        <f ca="1">IF(ISERROR(OFFSET('Daten Elementary'!$A$1,MATCH(DL$5,'Daten Elementary'!$A:$A,0)-1,MATCH(AP95,'Daten Elementary'!$A$424:$ADO$424,0)-1)),0,OFFSET('Daten Elementary'!$A$1,MATCH(DL$5,'Daten Elementary'!$A:$A,0)-1,MATCH(AP95,'Daten Elementary'!$A$424:$ADO$424,0)-1))*1000000</f>
        <v>27.166352</v>
      </c>
      <c r="DM95" s="316">
        <f t="shared" ca="1" si="72"/>
        <v>54.986506000000006</v>
      </c>
      <c r="DN95" s="316">
        <f ca="1">IF(ISERROR(OFFSET('Daten Elementary'!$A$1,MATCH(DN$5,'Daten Elementary'!$A:$A,0)-1,MATCH(AQ95,'Daten Elementary'!$A$424:$ADO$424,0)-1)),0,OFFSET('Daten Elementary'!$A$1,MATCH(DN$5,'Daten Elementary'!$A:$A,0)-1,MATCH(AQ95,'Daten Elementary'!$A$424:$ADO$424,0)-1))*1000000</f>
        <v>12.656601</v>
      </c>
      <c r="DO95" s="316">
        <f ca="1">IF(ISERROR(OFFSET('Daten Elementary'!$A$1,MATCH(DO$5,'Daten Elementary'!$A:$A,0)-1,MATCH(AR95,'Daten Elementary'!$A$424:$ADO$424,0)-1)),0,OFFSET('Daten Elementary'!$A$1,MATCH(DO$5,'Daten Elementary'!$A:$A,0)-1,MATCH(AR95,'Daten Elementary'!$A$424:$ADO$424,0)-1))*1000000</f>
        <v>97.962358999999992</v>
      </c>
      <c r="DP95" s="316">
        <f ca="1">IF(ISERROR(OFFSET('Daten Elementary'!$A$1,MATCH(DP$5,'Daten Elementary'!$A:$A,0)-1,MATCH(AS95,'Daten Elementary'!$A$424:$ADO$424,0)-1)),0,OFFSET('Daten Elementary'!$A$1,MATCH(DP$5,'Daten Elementary'!$A:$A,0)-1,MATCH(AS95,'Daten Elementary'!$A$424:$ADO$424,0)-1))*1000000</f>
        <v>59.399915</v>
      </c>
      <c r="DQ95" s="317">
        <f t="shared" ca="1" si="73"/>
        <v>225.00538099999997</v>
      </c>
      <c r="DR95" s="316">
        <f ca="1">IF(ISERROR(OFFSET('Daten Elementary'!$A$1,MATCH(DR$5,'Daten Elementary'!$A:$A,0)-1,MATCH($AT95,'Daten Elementary'!$A$424:$ADO$424,0)-1)),0,OFFSET('Daten Elementary'!$A$1,MATCH(DR$5,'Daten Elementary'!$A:$A,0)-1,MATCH($AT95,'Daten Elementary'!$A$424:$ADO$424,0)-1))*1000000</f>
        <v>225.00538</v>
      </c>
      <c r="DS95" s="305">
        <f t="shared" ca="1" si="74"/>
        <v>0.99999999555566199</v>
      </c>
      <c r="DT95" s="318">
        <f ca="1">IF(ISERROR(OFFSET('Daten UBP13'!$A$1,MATCH(DT$5,'Daten UBP13'!$A:$A,0)-1,MATCH(AM95,'Daten UBP13'!$A$424:$AEG$424,0)-1)),0,OFFSET('Daten UBP13'!$A$1,MATCH(DT$5,'Daten UBP13'!$A:$A,0)-1,MATCH(AM95,'Daten UBP13'!$A$424:$AEG$424,0)-1))</f>
        <v>21.285177000000001</v>
      </c>
      <c r="DU95" s="318">
        <f ca="1">IF(ISERROR(OFFSET('Daten UBP13'!$A$1,MATCH(DU$5,'Daten UBP13'!$A:$A,0)-1,MATCH(AN95,'Daten UBP13'!$A$424:$AEG$424,0)-1)),0,OFFSET('Daten UBP13'!$A$1,MATCH(DU$5,'Daten UBP13'!$A:$A,0)-1,MATCH(AN95,'Daten UBP13'!$A$424:$AEG$424,0)-1))</f>
        <v>21.079246000000001</v>
      </c>
      <c r="DV95" s="318">
        <f ca="1">IF(ISERROR(OFFSET('Daten UBP13'!$A$1,MATCH(DV$5,'Daten UBP13'!$A:$A,0)-1,MATCH(AO95,'Daten UBP13'!$A$424:$AEG$424,0)-1)),0,OFFSET('Daten UBP13'!$A$1,MATCH(DV$5,'Daten UBP13'!$A:$A,0)-1,MATCH(AO95,'Daten UBP13'!$A$424:$AEG$424,0)-1))</f>
        <v>11.052275</v>
      </c>
      <c r="DW95" s="318">
        <f ca="1">IF(ISERROR(OFFSET('Daten UBP13'!$A$1,MATCH(DW$5,'Daten UBP13'!$A:$A,0)-1,MATCH(AP95,'Daten UBP13'!$A$424:$AEG$424,0)-1)),0,OFFSET('Daten UBP13'!$A$1,MATCH(DW$5,'Daten UBP13'!$A:$A,0)-1,MATCH(AP95,'Daten UBP13'!$A$424:$AEG$424,0)-1))</f>
        <v>55.435406999999998</v>
      </c>
      <c r="DX95" s="318">
        <f t="shared" ca="1" si="75"/>
        <v>108.85210499999999</v>
      </c>
      <c r="DY95" s="318">
        <f ca="1">IF(ISERROR(OFFSET('Daten UBP13'!$A$1,MATCH(DY$5,'Daten UBP13'!$A:$A,0)-1,MATCH(AQ95,'Daten UBP13'!$A$424:$AEG$424,0)-1)),0,OFFSET('Daten UBP13'!$A$1,MATCH(DY$5,'Daten UBP13'!$A:$A,0)-1,MATCH(AQ95,'Daten UBP13'!$A$424:$AEG$424,0)-1))</f>
        <v>15.635809</v>
      </c>
      <c r="DZ95" s="318">
        <f ca="1">IF(ISERROR(OFFSET('Daten UBP13'!$A$1,MATCH(DZ$5,'Daten UBP13'!$A:$A,0)-1,MATCH(AR95,'Daten UBP13'!$A$424:$AEG$424,0)-1)),0,OFFSET('Daten UBP13'!$A$1,MATCH(DZ$5,'Daten UBP13'!$A:$A,0)-1,MATCH(AR95,'Daten UBP13'!$A$424:$AEG$424,0)-1))</f>
        <v>96.804969999999997</v>
      </c>
      <c r="EA95" s="318">
        <f ca="1">IF(ISERROR(OFFSET('Daten UBP13'!$A$1,MATCH(EA$5,'Daten UBP13'!$A:$A,0)-1,MATCH(AS95,'Daten UBP13'!$A$424:$AEG$424,0)-1)),0,OFFSET('Daten UBP13'!$A$1,MATCH(EA$5,'Daten UBP13'!$A:$A,0)-1,MATCH(AS95,'Daten UBP13'!$A$424:$AEG$424,0)-1))</f>
        <v>36.620598000000001</v>
      </c>
      <c r="EB95" s="319">
        <f t="shared" ca="1" si="76"/>
        <v>257.91348199999999</v>
      </c>
      <c r="EC95" s="318">
        <f ca="1">IF(ISERROR(OFFSET('Daten UBP13'!$A$1,MATCH(EC$5,'Daten UBP13'!$A:$A,0)-1,MATCH(AT95,'Daten UBP13'!$A$424:$AEG$424,0)-1)),0,OFFSET('Daten UBP13'!$A$1,MATCH(EC$5,'Daten UBP13'!$A:$A,0)-1,MATCH(AT95,'Daten UBP13'!$A$424:$AEG$424,0)-1))</f>
        <v>257.91201999999998</v>
      </c>
      <c r="ED95" s="305">
        <f t="shared" ca="1" si="77"/>
        <v>0.99999433143242977</v>
      </c>
      <c r="EE95" s="320">
        <f ca="1">IF(ISERROR(OFFSET('Daten ReCiPe'!$A$1,MATCH(EE$5,'Daten ReCiPe'!$A:$A,0)-1,MATCH(AM95,'Daten ReCiPe'!$A$424:$ADO$424,0)-1)),0,OFFSET('Daten ReCiPe'!$A$1,MATCH(EE$5,'Daten ReCiPe'!$A:$A,0)-1,MATCH(AM95,'Daten ReCiPe'!$A$424:$ADO$424,0)-1))*1000</f>
        <v>1.4685569999999999</v>
      </c>
      <c r="EF95" s="320">
        <f ca="1">IF(ISERROR(OFFSET('Daten ReCiPe'!$A$1,MATCH(EF$5,'Daten ReCiPe'!$A:$A,0)-1,MATCH(AN95,'Daten ReCiPe'!$A$424:$ADO$424,0)-1)),0,OFFSET('Daten ReCiPe'!$A$1,MATCH(EF$5,'Daten ReCiPe'!$A:$A,0)-1,MATCH(AN95,'Daten ReCiPe'!$A$424:$ADO$424,0)-1))*1000</f>
        <v>0.11396072</v>
      </c>
      <c r="EG95" s="320">
        <f ca="1">IF(ISERROR(OFFSET('Daten ReCiPe'!$A$1,MATCH(EG$5,'Daten ReCiPe'!$A:$A,0)-1,MATCH(AO95,'Daten ReCiPe'!$A$424:$ADO$424,0)-1)),0,OFFSET('Daten ReCiPe'!$A$1,MATCH(EG$5,'Daten ReCiPe'!$A:$A,0)-1,MATCH(AO95,'Daten ReCiPe'!$A$424:$ADO$424,0)-1))*1000</f>
        <v>1.7726427999999999</v>
      </c>
      <c r="EH95" s="320">
        <f ca="1">IF(ISERROR(OFFSET('Daten ReCiPe'!$A$1,MATCH(EH$5,'Daten ReCiPe'!$A:$A,0)-1,MATCH(AP95,'Daten ReCiPe'!$A$424:$ADO$424,0)-1)),0,OFFSET('Daten ReCiPe'!$A$1,MATCH(EH$5,'Daten ReCiPe'!$A:$A,0)-1,MATCH(AP95,'Daten ReCiPe'!$A$424:$ADO$424,0)-1))*1000</f>
        <v>1.7309044</v>
      </c>
      <c r="EI95" s="320">
        <f t="shared" ca="1" si="78"/>
        <v>5.0860649200000001</v>
      </c>
      <c r="EJ95" s="320">
        <f ca="1">IF(ISERROR(OFFSET('Daten ReCiPe'!$A$1,MATCH(EJ$5,'Daten ReCiPe'!$A:$A,0)-1,MATCH(AQ95,'Daten ReCiPe'!$A$424:$ADO$424,0)-1)),0,OFFSET('Daten ReCiPe'!$A$1,MATCH(EJ$5,'Daten ReCiPe'!$A:$A,0)-1,MATCH(AQ95,'Daten ReCiPe'!$A$424:$ADO$424,0)-1))*1000</f>
        <v>0.96596199999999999</v>
      </c>
      <c r="EK95" s="320">
        <f ca="1">IF(ISERROR(OFFSET('Daten ReCiPe'!$A$1,MATCH(EK$5,'Daten ReCiPe'!$A:$A,0)-1,MATCH(AR95,'Daten ReCiPe'!$A$424:$ADO$424,0)-1)),0,OFFSET('Daten ReCiPe'!$A$1,MATCH(EK$5,'Daten ReCiPe'!$A:$A,0)-1,MATCH(AR95,'Daten ReCiPe'!$A$424:$ADO$424,0)-1))*1000</f>
        <v>6.9038978999999996</v>
      </c>
      <c r="EL95" s="320">
        <f ca="1">IF(ISERROR(OFFSET('Daten ReCiPe'!$A$1,MATCH(EL$5,'Daten ReCiPe'!$A:$A,0)-1,MATCH(AS95,'Daten ReCiPe'!$A$424:$ADO$424,0)-1)),0,OFFSET('Daten ReCiPe'!$A$1,MATCH(EL$5,'Daten ReCiPe'!$A:$A,0)-1,MATCH(AS95,'Daten ReCiPe'!$A$424:$ADO$424,0)-1))*1000</f>
        <v>1.9357952</v>
      </c>
      <c r="EM95" s="321">
        <f t="shared" ca="1" si="79"/>
        <v>14.891720019999999</v>
      </c>
      <c r="EN95" s="320">
        <f ca="1">IF(ISERROR(OFFSET('Daten ReCiPe'!$A$1,MATCH(EN$5,'Daten ReCiPe'!$A:$A,0)-1,MATCH(AT95,'Daten ReCiPe'!$A$424:$ADO$424,0)-1)),0,OFFSET('Daten ReCiPe'!$A$1,MATCH(EN$5,'Daten ReCiPe'!$A:$A,0)-1,MATCH(AT95,'Daten ReCiPe'!$A$424:$ADO$424,0)-1))*1000</f>
        <v>14.891704000000001</v>
      </c>
      <c r="EO95" s="305">
        <f t="shared" ca="1" si="80"/>
        <v>0.99999892423440828</v>
      </c>
      <c r="EP95" s="322">
        <f ca="1">IF(ISERROR(OFFSET('Daten Elementary'!$A$1,MATCH(EP$5,'Daten Elementary'!$A:$A,0)-1,MATCH(AM95,'Daten Elementary'!$A$424:$ADO$424,0)-1)),0,OFFSET('Daten Elementary'!$A$1,MATCH(EP$5,'Daten Elementary'!$A:$A,0)-1,MATCH(AM95,'Daten Elementary'!$A$424:$ADO$424,0)-1))*1000000</f>
        <v>0.1256439</v>
      </c>
      <c r="EQ95" s="322">
        <f ca="1">IF(ISERROR(OFFSET('Daten Elementary'!$A$1,MATCH(EQ$5,'Daten Elementary'!$A:$A,0)-1,MATCH(AN95,'Daten Elementary'!$A$424:$ADO$424,0)-1)),0,OFFSET('Daten Elementary'!$A$1,MATCH(EQ$5,'Daten Elementary'!$A:$A,0)-1,MATCH(AN95,'Daten Elementary'!$A$424:$ADO$424,0)-1))*1000000</f>
        <v>5.6015599999999999E-2</v>
      </c>
      <c r="ER95" s="322">
        <f ca="1">IF(ISERROR(OFFSET('Daten Elementary'!$A$1,MATCH(ER$5,'Daten Elementary'!$A:$A,0)-1,MATCH(AO95,'Daten Elementary'!$A$424:$ADO$424,0)-1)),0,OFFSET('Daten Elementary'!$A$1,MATCH(ER$5,'Daten Elementary'!$A:$A,0)-1,MATCH(AO95,'Daten Elementary'!$A$424:$ADO$424,0)-1))*1000000</f>
        <v>44.496549999999999</v>
      </c>
      <c r="ES95" s="322">
        <f ca="1">IF(ISERROR(OFFSET('Daten Elementary'!$A$1,MATCH(ES$5,'Daten Elementary'!$A:$A,0)-1,MATCH(AP95,'Daten Elementary'!$A$424:$ADO$424,0)-1)),0,OFFSET('Daten Elementary'!$A$1,MATCH(ES$5,'Daten Elementary'!$A:$A,0)-1,MATCH(AP95,'Daten Elementary'!$A$424:$ADO$424,0)-1))*1000000</f>
        <v>44.686364000000005</v>
      </c>
      <c r="ET95" s="322">
        <f t="shared" ca="1" si="81"/>
        <v>89.364573500000006</v>
      </c>
      <c r="EU95" s="322">
        <f ca="1">IF(ISERROR(OFFSET('Daten Elementary'!$A$1,MATCH(EU$5,'Daten Elementary'!$A:$A,0)-1,MATCH(AQ95,'Daten Elementary'!$A$424:$ADO$424,0)-1)),0,OFFSET('Daten Elementary'!$A$1,MATCH(EU$5,'Daten Elementary'!$A:$A,0)-1,MATCH(AQ95,'Daten Elementary'!$A$424:$ADO$424,0)-1))*1000000</f>
        <v>17.931219000000002</v>
      </c>
      <c r="EV95" s="322">
        <f ca="1">IF(ISERROR(OFFSET('Daten Elementary'!$A$1,MATCH(EV$5,'Daten Elementary'!$A:$A,0)-1,MATCH(AR95,'Daten Elementary'!$A$424:$ADO$424,0)-1)),0,OFFSET('Daten Elementary'!$A$1,MATCH(EV$5,'Daten Elementary'!$A:$A,0)-1,MATCH(AR95,'Daten Elementary'!$A$424:$ADO$424,0)-1))*1000000</f>
        <v>160.6464</v>
      </c>
      <c r="EW95" s="322">
        <f ca="1">IF(ISERROR(OFFSET('Daten Elementary'!$A$1,MATCH(EW$5,'Daten Elementary'!$A:$A,0)-1,MATCH(AS95,'Daten Elementary'!$A$424:$ADO$424,0)-1)),0,OFFSET('Daten Elementary'!$A$1,MATCH(EW$5,'Daten Elementary'!$A:$A,0)-1,MATCH(AS95,'Daten Elementary'!$A$424:$ADO$424,0)-1))*1000000</f>
        <v>32.9953</v>
      </c>
      <c r="EX95" s="323">
        <f t="shared" ca="1" si="82"/>
        <v>300.93749250000002</v>
      </c>
      <c r="EY95" s="322">
        <f ca="1">IF(ISERROR(OFFSET('Daten Elementary'!$A$1,MATCH(EY$5,'Daten Elementary'!$A:$A,0)-1,MATCH($AT95,'Daten Elementary'!$A$424:$ADO$424,0)-1)),0,OFFSET('Daten Elementary'!$A$1,MATCH(EY$5,'Daten Elementary'!$A:$A,0)-1,MATCH($AT95,'Daten Elementary'!$A$424:$ADO$424,0)-1))*1000000</f>
        <v>300.93747000000002</v>
      </c>
      <c r="EZ95" s="305">
        <f t="shared" ca="1" si="83"/>
        <v>0.99999992523364301</v>
      </c>
      <c r="FA95" s="314">
        <f ca="1">IF(ISERROR(OFFSET('Daten Elementary'!$A$1,MATCH(FA$5,'Daten Elementary'!$A:$A,0)-1,MATCH(AM95,'Daten Elementary'!$A$424:$ADO$424,0)-1)),0,OFFSET('Daten Elementary'!$A$1,MATCH(FA$5,'Daten Elementary'!$A:$A,0)-1,MATCH(AM95,'Daten Elementary'!$A$424:$ADO$424,0)-1))*1000</f>
        <v>24.566000000000003</v>
      </c>
      <c r="FB95" s="314">
        <f ca="1">IF(ISERROR(OFFSET('Daten Elementary'!$A$1,MATCH(FB$5,'Daten Elementary'!$A:$A,0)-1,MATCH(AN95,'Daten Elementary'!$A$424:$ADO$424,0)-1)),0,OFFSET('Daten Elementary'!$A$1,MATCH(FB$5,'Daten Elementary'!$A:$A,0)-1,MATCH(AN95,'Daten Elementary'!$A$424:$ADO$424,0)-1))*1000</f>
        <v>0</v>
      </c>
      <c r="FC95" s="314">
        <f ca="1">IF(ISERROR(OFFSET('Daten Elementary'!$A$1,MATCH(FC$5,'Daten Elementary'!$A:$A,0)-1,MATCH(AO95,'Daten Elementary'!$A$424:$ADO$424,0)-1)),0,OFFSET('Daten Elementary'!$A$1,MATCH(FC$5,'Daten Elementary'!$A:$A,0)-1,MATCH(AO95,'Daten Elementary'!$A$424:$ADO$424,0)-1))*1000</f>
        <v>5.2187403000000003</v>
      </c>
      <c r="FD95" s="314">
        <f ca="1">IF(ISERROR(OFFSET('Daten Elementary'!$A$1,MATCH(FD$5,'Daten Elementary'!$A:$A,0)-1,MATCH(AP95,'Daten Elementary'!$A$424:$ADO$424,0)-1)),0,OFFSET('Daten Elementary'!$A$1,MATCH(FD$5,'Daten Elementary'!$A:$A,0)-1,MATCH(AP95,'Daten Elementary'!$A$424:$ADO$424,0)-1))*1000</f>
        <v>14.506541</v>
      </c>
      <c r="FE95" s="314">
        <f t="shared" ca="1" si="84"/>
        <v>44.291281300000001</v>
      </c>
      <c r="FF95" s="314">
        <f ca="1">IF(ISERROR(OFFSET('Daten Elementary'!$A$1,MATCH(FF$5,'Daten Elementary'!$A:$A,0)-1,MATCH(AQ95,'Daten Elementary'!$A$424:$ADO$424,0)-1)),0,OFFSET('Daten Elementary'!$A$1,MATCH(FF$5,'Daten Elementary'!$A:$A,0)-1,MATCH(AQ95,'Daten Elementary'!$A$424:$ADO$424,0)-1))*1000</f>
        <v>6.5948663999999999</v>
      </c>
      <c r="FG95" s="314">
        <f ca="1">IF(ISERROR(OFFSET('Daten Elementary'!$A$1,MATCH(FG$5,'Daten Elementary'!$A:$A,0)-1,MATCH(AR95,'Daten Elementary'!$A$424:$ADO$424,0)-1)),0,OFFSET('Daten Elementary'!$A$1,MATCH(FG$5,'Daten Elementary'!$A:$A,0)-1,MATCH(AR95,'Daten Elementary'!$A$424:$ADO$424,0)-1))*1000</f>
        <v>46.130008000000004</v>
      </c>
      <c r="FH95" s="314">
        <f ca="1">IF(ISERROR(OFFSET('Daten Elementary'!$A$1,MATCH(FH$5,'Daten Elementary'!$A:$A,0)-1,MATCH(AS95,'Daten Elementary'!$A$424:$ADO$424,0)-1)),0,OFFSET('Daten Elementary'!$A$1,MATCH(FH$5,'Daten Elementary'!$A:$A,0)-1,MATCH(AS95,'Daten Elementary'!$A$424:$ADO$424,0)-1))*1000</f>
        <v>12.474614000000001</v>
      </c>
      <c r="FI95" s="315">
        <f t="shared" ca="1" si="85"/>
        <v>109.49076970000002</v>
      </c>
      <c r="FJ95" s="314">
        <f ca="1">IF(ISERROR(OFFSET('Daten Elementary'!$A$1,MATCH(FJ$5,'Daten Elementary'!$A:$A,0)-1,MATCH($AT95,'Daten Elementary'!$A$424:$ADO$424,0)-1)),0,OFFSET('Daten Elementary'!$A$1,MATCH(FJ$5,'Daten Elementary'!$A:$A,0)-1,MATCH($AT95,'Daten Elementary'!$A$424:$ADO$424,0)-1))*1000</f>
        <v>109.49077</v>
      </c>
      <c r="FK95" s="305">
        <f t="shared" ca="1" si="86"/>
        <v>1.0000000027399569</v>
      </c>
      <c r="FL95" s="314">
        <f ca="1">IF(ISERROR(OFFSET('Daten Elementary'!$A$1,MATCH(FL$5,'Daten Elementary'!$A:$A,0)-1,MATCH(AM95,'Daten Elementary'!$A$424:$ADO$424,0)-1)),0,OFFSET('Daten Elementary'!$A$1,MATCH(FL$5,'Daten Elementary'!$A:$A,0)-1,MATCH(AM95,'Daten Elementary'!$A$424:$ADO$424,0)-1))</f>
        <v>0</v>
      </c>
      <c r="FM95" s="314">
        <f ca="1">IF(ISERROR(OFFSET('Daten Elementary'!$A$1,MATCH(FM$5,'Daten Elementary'!$A:$A,0)-1,MATCH(AN95,'Daten Elementary'!$A$424:$ADO$424,0)-1)),0,OFFSET('Daten Elementary'!$A$1,MATCH(FM$5,'Daten Elementary'!$A:$A,0)-1,MATCH(AN95,'Daten Elementary'!$A$424:$ADO$424,0)-1))</f>
        <v>0</v>
      </c>
      <c r="FN95" s="314">
        <f ca="1">IF(ISERROR(OFFSET('Daten Elementary'!$A$1,MATCH(FN$5,'Daten Elementary'!$A:$A,0)-1,MATCH(AO95,'Daten Elementary'!$A$424:$ADO$424,0)-1)),0,OFFSET('Daten Elementary'!$A$1,MATCH(FN$5,'Daten Elementary'!$A:$A,0)-1,MATCH(AO95,'Daten Elementary'!$A$424:$ADO$424,0)-1))</f>
        <v>0</v>
      </c>
      <c r="FO95" s="314">
        <f ca="1">IF(ISERROR(OFFSET('Daten Elementary'!$A$1,MATCH(FO$5,'Daten Elementary'!$A:$A,0)-1,MATCH(AP95,'Daten Elementary'!$A$424:$ADO$424,0)-1)),0,OFFSET('Daten Elementary'!$A$1,MATCH(FO$5,'Daten Elementary'!$A:$A,0)-1,MATCH(AP95,'Daten Elementary'!$A$424:$ADO$424,0)-1))</f>
        <v>0</v>
      </c>
      <c r="FP95" s="314">
        <f t="shared" ca="1" si="87"/>
        <v>0</v>
      </c>
      <c r="FQ95" s="314">
        <f ca="1">IF(ISERROR(OFFSET('Daten Elementary'!$A$1,MATCH(FQ$5,'Daten Elementary'!$A:$A,0)-1,MATCH(AQ95,'Daten Elementary'!$A$424:$ADO$424,0)-1)),0,OFFSET('Daten Elementary'!$A$1,MATCH(FQ$5,'Daten Elementary'!$A:$A,0)-1,MATCH(AQ95,'Daten Elementary'!$A$424:$ADO$424,0)-1))</f>
        <v>0</v>
      </c>
      <c r="FR95" s="314">
        <f ca="1">IF(ISERROR(OFFSET('Daten Elementary'!$A$1,MATCH(FR$5,'Daten Elementary'!$A:$A,0)-1,MATCH(AR95,'Daten Elementary'!$A$424:$ADO$424,0)-1)),0,OFFSET('Daten Elementary'!$A$1,MATCH(FR$5,'Daten Elementary'!$A:$A,0)-1,MATCH(AR95,'Daten Elementary'!$A$424:$ADO$424,0)-1))</f>
        <v>0</v>
      </c>
      <c r="FS95" s="314">
        <f ca="1">IF(ISERROR(OFFSET('Daten Elementary'!$A$1,MATCH(FS$5,'Daten Elementary'!$A:$A,0)-1,MATCH(AS95,'Daten Elementary'!$A$424:$ADO$424,0)-1)),0,OFFSET('Daten Elementary'!$A$1,MATCH(FS$5,'Daten Elementary'!$A:$A,0)-1,MATCH(AS95,'Daten Elementary'!$A$424:$ADO$424,0)-1))</f>
        <v>0</v>
      </c>
      <c r="FT95" s="315">
        <f t="shared" ca="1" si="88"/>
        <v>0</v>
      </c>
      <c r="FU95" s="314">
        <f ca="1">IF(ISERROR(OFFSET('Daten Elementary'!$A$1,MATCH(FU$5,'Daten Elementary'!$A:$A,0)-1,MATCH($AT95,'Daten Elementary'!$A$424:$ADO$424,0)-1)),0,OFFSET('Daten Elementary'!$A$1,MATCH(FU$5,'Daten Elementary'!$A:$A,0)-1,MATCH($AT95,'Daten Elementary'!$A$424:$ADO$424,0)-1))</f>
        <v>0</v>
      </c>
      <c r="FV95" s="305">
        <f t="shared" ca="1" si="89"/>
        <v>0</v>
      </c>
      <c r="FW95" s="324"/>
      <c r="FX95" s="231" t="str">
        <f t="shared" si="90"/>
        <v>Personenwagen, Plug-In Hybrid (EURO 6, Verbrauchermix CH)</v>
      </c>
      <c r="FY95" s="231" t="str">
        <f t="shared" si="55"/>
        <v>Personenwagen</v>
      </c>
      <c r="FZ95" s="231" t="str">
        <f t="shared" si="56"/>
        <v>, Plug-In Hybrid</v>
      </c>
      <c r="GA95" s="231" t="str">
        <f t="shared" si="57"/>
        <v xml:space="preserve"> (EURO 6, Verbrauchermix CH)</v>
      </c>
      <c r="GB95" s="231"/>
    </row>
    <row r="96" spans="1:184" ht="16.5" hidden="1" customHeight="1" outlineLevel="1">
      <c r="A96" s="295"/>
      <c r="B96" s="380"/>
      <c r="C96" s="359" t="s">
        <v>385</v>
      </c>
      <c r="D96" s="361" t="s">
        <v>679</v>
      </c>
      <c r="E96" s="363" t="s">
        <v>2304</v>
      </c>
      <c r="F96" s="102">
        <v>1.6</v>
      </c>
      <c r="G96" s="31">
        <v>5</v>
      </c>
      <c r="H96" s="87">
        <f t="shared" si="91"/>
        <v>0.32</v>
      </c>
      <c r="I96" s="99">
        <f>5.2*0.2</f>
        <v>1.04</v>
      </c>
      <c r="J96" s="99">
        <f t="shared" si="97"/>
        <v>16</v>
      </c>
      <c r="K96" s="100">
        <v>1500</v>
      </c>
      <c r="L96" s="100">
        <v>80</v>
      </c>
      <c r="M96" s="99">
        <v>0.5</v>
      </c>
      <c r="N96" s="38" t="s">
        <v>99</v>
      </c>
      <c r="O96" s="6">
        <f ca="1">(IF(ISERROR(INDEX(INDIRECT($D$268),MATCH($AM96,$AM$4:$AM$275,0),MATCH(O$304,INDIRECT($E$268),0))*$I96/$AD96),0,INDEX(INDIRECT($D$268),MATCH($AM96,$AM$4:$AM$275,0),MATCH(O$304,INDIRECT($E$268),0))*$I96/$AD96)+IF(ISERROR(INDEX(INDIRECT($D$268),MATCH($AN96,$AN$4:$AN$275,0),MATCH(O$305,INDIRECT($E$268),0))*$J96/$AE96),0,INDEX(INDIRECT($D$268),MATCH($AN96,$AN$4:$AN$275,0),MATCH(O$305,INDIRECT($E$268),0))*$J96/$AE96))*$AC96/$F96</f>
        <v>19.47207468700946</v>
      </c>
      <c r="P96" s="6">
        <f ca="1">(IF(ISERROR(INDEX(INDIRECT($D$268),MATCH($AO96,$AO$4:$AO$275,0),MATCH(P$304,INDIRECT($E$268),0))*$I96/$AD96),0,INDEX(INDIRECT($D$268),MATCH($AO96,$AO$4:$AO$275,0),MATCH(P$304,INDIRECT($E$268),0))*$I96/$AD96)*$AC96/$F96+IF($B$268=1,($J96/100*($S$230-INDEX('Energiefaktoren Ecoinvent'!$D:$D,MATCH('mobitool-Faktoren v2.0'!$AJ96,'Energiefaktoren Ecoinvent'!$A:$A,0)))/$F96),IF($B$268=7,($J96/100*($S$230-INDEX('Energiefaktoren Ecoinvent'!$H:$H,MATCH('mobitool-Faktoren v2.0'!$AJ96,'Energiefaktoren Ecoinvent'!$A:$A,0)))/$F96),(($J96/100*($S$230))/$F96))))</f>
        <v>14.101323057705379</v>
      </c>
      <c r="Q96" s="6">
        <f ca="1">INDEX(INDIRECT($D$268),MATCH($AQ96,$AQ$4:$AQ$284,0),MATCH(Q$4,INDIRECT($E$268),0))*$K96*$AC96/$F96/$AF96</f>
        <v>4.9183529709507043</v>
      </c>
      <c r="R96" s="6">
        <f ca="1">INDEX(INDIRECT($D$268),MATCH($AR96,$AR$4:$AR$284,0),MATCH(R$4,INDIRECT($E$268),0))*IF($K96=1,$K96/$AF96,($K96-$L96)/($AF96-$AG96))*$AC96/$F96+$L96*(1+$M96)*INDEX(INDIRECT($D$268),MATCH($AR$223,$AR$4:$AR$284,0),MATCH(R$4,INDIRECT($E$268),0))/$AH96/$F96</f>
        <v>42.199851358208953</v>
      </c>
      <c r="S96" s="6">
        <f ca="1">INDEX(INDIRECT($D$268),MATCH($AS96,$AS$4:$AS$284,0),MATCH(S$4,INDIRECT($E$268),0))*$K96*$AC96/$F96/$AF96</f>
        <v>9.1566846390845065</v>
      </c>
      <c r="T96" s="7">
        <f t="shared" ca="1" si="93"/>
        <v>89.848286712959009</v>
      </c>
      <c r="U96" s="6">
        <f>IF($B$268=6,(IF(OR(AJ96="Benzin",AJ96="Diesel"),$AK96*INDEX('DIN EN 16258'!$I:$I,MATCH('mobitool-Faktoren v2.0'!$AI96,'DIN EN 16258'!$A:$A,0))*$I96/$AD96+$AL96*INDEX('DIN EN 16258'!$I:$I,MATCH('mobitool-Faktoren v2.0'!$AJ96,'DIN EN 16258'!$A:$A,0))*$I96/$AD96,IF(ISERROR($AK96*INDEX('DIN EN 16258'!$I:$I,MATCH('mobitool-Faktoren v2.0'!$AI96,'DIN EN 16258'!$A:$A,0))*$I96/$AD96),0,$AK96*INDEX('DIN EN 16258'!$I:$I,MATCH('mobitool-Faktoren v2.0'!$AI96,'DIN EN 16258'!$A:$A,0))*$I96/$AD96)+IF(ISERROR($AL96*INDEX('DIN EN 16258'!$I:$I,MATCH('mobitool-Faktoren v2.0'!$AJ96,'DIN EN 16258'!$A:$A,0))*$J96/$AE96),0,$AL96*INDEX('DIN EN 16258'!$I:$I,MATCH('mobitool-Faktoren v2.0'!$AJ96,'DIN EN 16258'!$A:$A,0))*$J96/$AE96)))*1000,
IF($B$268=1,(IF(OR(AJ96="Benzin",AJ96="Diesel"),$AK96*INDEX('DIN EN 16258'!$D:$D,MATCH('mobitool-Faktoren v2.0'!$AI96,'DIN EN 16258'!$A:$A,0))*$I96/$AD96+$AL96*INDEX('DIN EN 16258'!$D:$D,MATCH('mobitool-Faktoren v2.0'!$AJ96,'DIN EN 16258'!$A:$A,0))*$I96/$AD96,IF(ISERROR($AK96*INDEX('DIN EN 16258'!$D:$D,MATCH('mobitool-Faktoren v2.0'!$AI96,'DIN EN 16258'!$A:$A,0))*$I96/$AD96),0,$AK96*INDEX('DIN EN 16258'!$D:$D,MATCH('mobitool-Faktoren v2.0'!$AI96,'DIN EN 16258'!$A:$A,0))*$I96/$AD96)+IF(ISERROR($AL96*INDEX('DIN EN 16258'!$D:$D,MATCH('mobitool-Faktoren v2.0'!$AJ96,'DIN EN 16258'!$A:$A,0))*$J96/$AE96),0,$AL96*INDEX('DIN EN 16258'!$D:$D,MATCH('mobitool-Faktoren v2.0'!$AJ96,'DIN EN 16258'!$A:$A,0))*$J96/$AE96))),0))*$AC96/$F96</f>
        <v>15.84375</v>
      </c>
      <c r="V96" s="6">
        <f>IF($B$268=6,(IF(OR(AJ96="Benzin",AJ96="Diesel"),$AK96*INDEX('DIN EN 16258'!$L:$L,MATCH('mobitool-Faktoren v2.0'!$AI96,'DIN EN 16258'!$A:$A,0))*$I96/$AD96+$AL96*INDEX('DIN EN 16258'!$L:$L,MATCH('mobitool-Faktoren v2.0'!$AJ96,'DIN EN 16258'!$A:$A,0))*$I96/$AD96,IF(ISERROR($AK96*INDEX('DIN EN 16258'!$L:$L,MATCH('mobitool-Faktoren v2.0'!$AI96,'DIN EN 16258'!$A:$A,0))*$I96/$AD96),0,$AK96*INDEX('DIN EN 16258'!$L:$L,MATCH('mobitool-Faktoren v2.0'!$AI96,'DIN EN 16258'!$A:$A,0))*$I96/$AD96)+IF(ISERROR($AL96*INDEX('DIN EN 16258'!$L:$L,MATCH('mobitool-Faktoren v2.0'!$AJ96,'DIN EN 16258'!$A:$A,0))*$J96/$AE96),0,$AL96*INDEX('DIN EN 16258'!$L:$L,MATCH('mobitool-Faktoren v2.0'!$AJ96,'DIN EN 16258'!$A:$A,0))*$J96/$AE96)))*1000,
IF($B$268=1,(IF(OR(AJ96="Benzin",AJ96="Diesel"),$AK96*INDEX('DIN EN 16258'!$F:$F,MATCH('mobitool-Faktoren v2.0'!$AI96,'DIN EN 16258'!$A:$A,0))*$I96/$AD96+$AL96*INDEX('DIN EN 16258'!$F:$F,MATCH('mobitool-Faktoren v2.0'!$AJ96,'DIN EN 16258'!$A:$A,0))*$I96/$AD96,IF(ISERROR($AK96*INDEX('DIN EN 16258'!$F:$F,MATCH('mobitool-Faktoren v2.0'!$AI96,'DIN EN 16258'!$A:$A,0))*$I96/$AD96),0,$AK96*INDEX('DIN EN 16258'!$F:$F,MATCH('mobitool-Faktoren v2.0'!$AI96,'DIN EN 16258'!$A:$A,0))*$I96/$AD96)+IF(ISERROR($AL96*INDEX('DIN EN 16258'!$F:$F,MATCH('mobitool-Faktoren v2.0'!$AJ96,'DIN EN 16258'!$A:$A,0))*$J96/$AE96),0,$AL96*INDEX('DIN EN 16258'!$F:$F,MATCH('mobitool-Faktoren v2.0'!$AJ96,'DIN EN 16258'!$A:$A,0))*$J96/$AE96))),0))*$AC96/$F96</f>
        <v>28.163646519428191</v>
      </c>
      <c r="W96" s="6" t="s">
        <v>143</v>
      </c>
      <c r="X96" s="39" t="s">
        <v>162</v>
      </c>
      <c r="Y96" s="336">
        <v>0.1</v>
      </c>
      <c r="Z96" s="336">
        <v>10</v>
      </c>
      <c r="AA96" s="337">
        <v>500</v>
      </c>
      <c r="AB96" s="299">
        <v>3500</v>
      </c>
      <c r="AC96" s="300">
        <v>1</v>
      </c>
      <c r="AD96" s="298">
        <f>0.0078357/0.75*100</f>
        <v>1.0447599999999999</v>
      </c>
      <c r="AE96" s="298">
        <v>16</v>
      </c>
      <c r="AF96" s="299">
        <v>1420</v>
      </c>
      <c r="AG96" s="299">
        <v>80</v>
      </c>
      <c r="AH96" s="299">
        <v>150000</v>
      </c>
      <c r="AI96" s="301" t="s">
        <v>34</v>
      </c>
      <c r="AJ96" s="301" t="s">
        <v>627</v>
      </c>
      <c r="AK96" s="329">
        <v>7.8356999999999993E-3</v>
      </c>
      <c r="AL96" s="329">
        <v>0.16000000000000003</v>
      </c>
      <c r="AM96" s="331" t="s">
        <v>2469</v>
      </c>
      <c r="AN96" s="202" t="s">
        <v>2470</v>
      </c>
      <c r="AO96" s="331" t="s">
        <v>2396</v>
      </c>
      <c r="AP96" s="330" t="s">
        <v>2408</v>
      </c>
      <c r="AQ96" s="202" t="s">
        <v>895</v>
      </c>
      <c r="AR96" s="202" t="s">
        <v>922</v>
      </c>
      <c r="AS96" s="202" t="s">
        <v>930</v>
      </c>
      <c r="AT96" s="202" t="s">
        <v>926</v>
      </c>
      <c r="AU96" s="303">
        <f ca="1">IF(ISERROR(OFFSET('Daten KEA'!$A$1,MATCH(AU$5,'Daten KEA'!$A:$A,0)-1,MATCH(AM96,'Daten KEA'!$A$424:$ADO$424,0)-1)),0,OFFSET('Daten KEA'!$A$1,MATCH(AU$5,'Daten KEA'!$A:$A,0)-1,MATCH(AM96,'Daten KEA'!$A$424:$ADO$424,0)-1))+IF(ISERROR(AK96*INDEX('Energiefaktoren Ecoinvent'!$D:$D,MATCH('mobitool-Faktoren v2.0'!AI96,'Energiefaktoren Ecoinvent'!$A:$A,0))),0,AK96*INDEX('Energiefaktoren Ecoinvent'!$D:$D,MATCH('mobitool-Faktoren v2.0'!AI96,'Energiefaktoren Ecoinvent'!$A:$A,0)))+IF(OR(AJ96="Benzin",AJ96="Diesel"),IF(ISERROR(OFFSET('Daten KEA'!$A$1,MATCH(AV$5,'Daten KEA'!$A:$A,0)-1,MATCH(AN96,'Daten KEA'!$A$424:$ADO$424,0)-1)),0,OFFSET('Daten KEA'!$A$1,MATCH(AV$5,'Daten KEA'!$A:$A,0)-1,MATCH(AN96,'Daten KEA'!$A$424:$ADO$424,0)-1))+IF(ISERROR(AL96*INDEX('Energiefaktoren Ecoinvent'!$D:$D,MATCH('mobitool-Faktoren v2.0'!AJ96,'Energiefaktoren Ecoinvent'!$A:$A,0))),0,AL96*INDEX('Energiefaktoren Ecoinvent'!$D:$D,MATCH('mobitool-Faktoren v2.0'!AJ96,'Energiefaktoren Ecoinvent'!$A:$A,0))),0)</f>
        <v>0.33301724999999999</v>
      </c>
      <c r="AV96" s="303">
        <f ca="1">IF(OR(AJ96="Benzin",AJ96="Diesel"),0,IF(ISERROR(OFFSET('Daten KEA'!$A$1,MATCH(AV$5,'Daten KEA'!$A:$A,0)-1,MATCH(AN96,'Daten KEA'!$A$424:$ADO$424,0)-1)),0,OFFSET('Daten KEA'!$A$1,MATCH(AV$5,'Daten KEA'!$A:$A,0)-1,MATCH(AN96,'Daten KEA'!$A$424:$ADO$424,0)-1))+IF(ISERROR(AL96*INDEX('Energiefaktoren Ecoinvent'!$D:$D,MATCH('mobitool-Faktoren v2.0'!AJ96,'Energiefaktoren Ecoinvent'!$A:$A,0))),0,AL96*INDEX('Energiefaktoren Ecoinvent'!$D:$D,MATCH('mobitool-Faktoren v2.0'!AJ96,'Energiefaktoren Ecoinvent'!$A:$A,0))))</f>
        <v>0.57600000000000018</v>
      </c>
      <c r="AW96" s="303">
        <f ca="1">IF(ISERROR(OFFSET('Daten KEA'!$A$1,MATCH(AW$5,'Daten KEA'!$A:$A,0)-1,MATCH(AO96,'Daten KEA'!$A$424:$ADO$424,0)-1)),0,OFFSET('Daten KEA'!$A$1,MATCH(AW$5,'Daten KEA'!$A:$A,0)-1,MATCH(AO96,'Daten KEA'!$A$424:$ADO$424,0)-1))-IF(ISERROR(AK96*INDEX('Energiefaktoren Ecoinvent'!$D:$D,MATCH('mobitool-Faktoren v2.0'!AI96,'Energiefaktoren Ecoinvent'!$A:$A,0))),0,AK96*INDEX('Energiefaktoren Ecoinvent'!$D:$D,MATCH('mobitool-Faktoren v2.0'!AI96,'Energiefaktoren Ecoinvent'!$A:$A,0)))+IF(OR(AJ96="Benzin",AJ96="Diesel"),IF(ISERROR(OFFSET('Daten KEA'!$A$1,MATCH(AX$5,'Daten KEA'!$A:$A,0)-1,MATCH(AP96,'Daten KEA'!$A$424:$ADO$424,0)-1)),0,OFFSET('Daten KEA'!$A$1,MATCH(AX$5,'Daten KEA'!$A:$A,0)-1,MATCH(AP96,'Daten KEA'!$A$424:$ADO$424,0)-1))-IF(ISERROR(AL96*INDEX('Energiefaktoren Ecoinvent'!$D:$D,MATCH('mobitool-Faktoren v2.0'!AJ96,'Energiefaktoren Ecoinvent'!$A:$A,0))),0,AL96*INDEX('Energiefaktoren Ecoinvent'!$D:$D,MATCH('mobitool-Faktoren v2.0'!AJ96,'Energiefaktoren Ecoinvent'!$A:$A,0))),0)</f>
        <v>0.11736124000000003</v>
      </c>
      <c r="AX96" s="303">
        <f ca="1">IF(OR(AJ96="Benzin",AJ96="Diesel"),0,IF(ISERROR(OFFSET('Daten KEA'!$A$1,MATCH(AX$5,'Daten KEA'!$A:$A,0)-1,MATCH(AP96,'Daten KEA'!$A$424:$ADO$424,0)-1)),0,OFFSET('Daten KEA'!$A$1,MATCH(AX$5,'Daten KEA'!$A:$A,0)-1,MATCH(AP96,'Daten KEA'!$A$424:$ADO$424,0)-1))-IF(ISERROR(AL96*INDEX('Energiefaktoren Ecoinvent'!$D:$D,MATCH('mobitool-Faktoren v2.0'!AJ96,'Energiefaktoren Ecoinvent'!$A:$A,0))),0,AL96*INDEX('Energiefaktoren Ecoinvent'!$D:$D,MATCH('mobitool-Faktoren v2.0'!AJ96,'Energiefaktoren Ecoinvent'!$A:$A,0))))</f>
        <v>-0.57600000000000018</v>
      </c>
      <c r="AY96" s="303">
        <f t="shared" ca="1" si="58"/>
        <v>0.45037849000000019</v>
      </c>
      <c r="AZ96" s="347">
        <f ca="1">IF(ISERROR(OFFSET('Daten KEA'!$A$1,MATCH(AZ$5,'Daten KEA'!$A:$A,0)-1,MATCH(AQ96,'Daten KEA'!$A$424:$ADO$424,0)-1)),0,OFFSET('Daten KEA'!$A$1,MATCH(AZ$5,'Daten KEA'!$A:$A,0)-1,MATCH(AQ96,'Daten KEA'!$A$424:$ADO$424,0)-1))</f>
        <v>0.21453198000000001</v>
      </c>
      <c r="BA96" s="347">
        <f ca="1">IF(ISERROR(OFFSET('Daten KEA'!$A$1,MATCH(BA$5,'Daten KEA'!$A:$A,0)-1,MATCH(AR96,'Daten KEA'!$A$424:$ADO$424,0)-1)),0,OFFSET('Daten KEA'!$A$1,MATCH(BA$5,'Daten KEA'!$A:$A,0)-1,MATCH(AR96,'Daten KEA'!$A$424:$ADO$424,0)-1))</f>
        <v>0.84847834</v>
      </c>
      <c r="BB96" s="347">
        <f ca="1">IF(ISERROR(OFFSET('Daten KEA'!$A$1,MATCH(BB$5,'Daten KEA'!$A:$A,0)-1,MATCH(AS96,'Daten KEA'!$A$424:$ADO$424,0)-1)),0,OFFSET('Daten KEA'!$A$1,MATCH(BB$5,'Daten KEA'!$A:$A,0)-1,MATCH(AS96,'Daten KEA'!$A$424:$ADO$424,0)-1))</f>
        <v>0.82906073000000002</v>
      </c>
      <c r="BC96" s="348">
        <f t="shared" ca="1" si="94"/>
        <v>2.3424495400000001</v>
      </c>
      <c r="BD96" s="347">
        <f ca="1">IF(ISERROR(OFFSET('Daten KEA'!$A$1,MATCH(BD$5,'Daten KEA'!$A:$A,0)-1,MATCH(AT96,'Daten KEA'!$A$424:$ADO$424,0)-1)),0,OFFSET('Daten KEA'!$A$1,MATCH(BD$5,'Daten KEA'!$A:$A,0)-1,MATCH(AT96,'Daten KEA'!$A$424:$ADO$424,0)-1))</f>
        <v>4.0718278999999997</v>
      </c>
      <c r="BE96" s="305">
        <f t="shared" ca="1" si="59"/>
        <v>1.7382777432208847</v>
      </c>
      <c r="BF96" s="306">
        <f ca="1">IF(ISERROR(OFFSET('Daten KEA'!$A$1,MATCH(BF$5,'Daten KEA'!$A:$A,0)-1,MATCH(AM96,'Daten KEA'!$A$424:$ADO$424,0)-1)),0,OFFSET('Daten KEA'!$A$1,MATCH(BF$5,'Daten KEA'!$A:$A,0)-1,MATCH(AM96,'Daten KEA'!$A$424:$ADO$424,0)-1))+IF(ISERROR($AK96*INDEX('Energiefaktoren Ecoinvent'!$H:$H,MATCH('mobitool-Faktoren v2.0'!$AI96,'Energiefaktoren Ecoinvent'!$A:$A,0))),0,$AK96*INDEX('Energiefaktoren Ecoinvent'!$H:$H,MATCH('mobitool-Faktoren v2.0'!$AI96,'Energiefaktoren Ecoinvent'!$A:$A,0)))+IF(OR(AJ96="Benzin",AJ96="Diesel"),IF(ISERROR(OFFSET('Daten KEA'!$A$1,MATCH(BG$5,'Daten KEA'!$A:$A,0)-1,MATCH(AN96,'Daten KEA'!$A$424:$ADO$424,0)-1)),0,OFFSET('Daten KEA'!$A$1,MATCH(BG$5,'Daten KEA'!$A:$A,0)-1,MATCH(AN96,'Daten KEA'!$A$424:$ADO$424,0)-1))+IF(ISERROR($AL96*INDEX('Energiefaktoren Ecoinvent'!$H:$H,MATCH('mobitool-Faktoren v2.0'!$AJ96,'Energiefaktoren Ecoinvent'!$A:$A,0))),0,$AL96*INDEX('Energiefaktoren Ecoinvent'!$H:$H,MATCH('mobitool-Faktoren v2.0'!$AJ96,'Energiefaktoren Ecoinvent'!$A:$A,0))),0)</f>
        <v>0.33301724999999999</v>
      </c>
      <c r="BG96" s="306">
        <f ca="1">IF(OR(AJ96="Benzin",AJ96="Diesel"),0,IF(ISERROR(OFFSET('Daten KEA'!$A$1,MATCH(BG$5,'Daten KEA'!$A:$A,0)-1,MATCH(AN96,'Daten KEA'!$A$424:$ADO$424,0)-1)),0,OFFSET('Daten KEA'!$A$1,MATCH(BG$5,'Daten KEA'!$A:$A,0)-1,MATCH(AN96,'Daten KEA'!$A$424:$ADO$424,0)-1))+IF(ISERROR($AL96*INDEX('Energiefaktoren Ecoinvent'!$H:$H,MATCH('mobitool-Faktoren v2.0'!$AJ96,'Energiefaktoren Ecoinvent'!$A:$A,0))),0,$AL96*INDEX('Energiefaktoren Ecoinvent'!$H:$H,MATCH('mobitool-Faktoren v2.0'!$AJ96,'Energiefaktoren Ecoinvent'!$A:$A,0))))</f>
        <v>0.34048277093376006</v>
      </c>
      <c r="BH96" s="306">
        <f ca="1">IF(ISERROR(OFFSET('Daten KEA'!$A$1,MATCH(BH$5,'Daten KEA'!$A:$A,0)-1,MATCH(AO96,'Daten KEA'!$A$424:$ADO$424,0)-1)),0,OFFSET('Daten KEA'!$A$1,MATCH(BH$5,'Daten KEA'!$A:$A,0)-1,MATCH(AO96,'Daten KEA'!$A$424:$ADO$424,0)-1))-IF(ISERROR($AK96*INDEX('Energiefaktoren Ecoinvent'!$H:$H,MATCH('mobitool-Faktoren v2.0'!$AI96,'Energiefaktoren Ecoinvent'!$A:$A,0))),0,$AK96*INDEX('Energiefaktoren Ecoinvent'!$H:$H,MATCH('mobitool-Faktoren v2.0'!$AI96,'Energiefaktoren Ecoinvent'!$A:$A,0)))+IF(OR(AJ96="Benzin",AJ96="Diesel"),IF(ISERROR(OFFSET('Daten KEA'!$A$1,MATCH(BI$5,'Daten KEA'!$A:$A,0)-1,MATCH(AP96,'Daten KEA'!$A$424:$ADO$424,0)-1)),0,OFFSET('Daten KEA'!$A$1,MATCH(BI$5,'Daten KEA'!$A:$A,0)-1,MATCH(AP96,'Daten KEA'!$A$424:$ADO$424,0)-1))-IF(ISERROR($AL96*INDEX('Energiefaktoren Ecoinvent'!$H:$H,MATCH('mobitool-Faktoren v2.0'!$AJ96,'Energiefaktoren Ecoinvent'!$A:$A,0))),0,$AL96*INDEX('Energiefaktoren Ecoinvent'!$H:$H,MATCH('mobitool-Faktoren v2.0'!$AJ96,'Energiefaktoren Ecoinvent'!$A:$A,0))),0)</f>
        <v>0.11589106380139003</v>
      </c>
      <c r="BI96" s="306">
        <f ca="1">IF(OR(AJ96="Benzin",AJ96="Diesel"),0,IF(ISERROR(OFFSET('Daten KEA'!$A$1,MATCH(BI$5,'Daten KEA'!$A:$A,0)-1,MATCH(AP96,'Daten KEA'!$A$424:$ADO$424,0)-1)),0,OFFSET('Daten KEA'!$A$1,MATCH(BI$5,'Daten KEA'!$A:$A,0)-1,MATCH(AP96,'Daten KEA'!$A$424:$ADO$424,0)-1))-IF(ISERROR($AL96*INDEX('Energiefaktoren Ecoinvent'!$H:$H,MATCH('mobitool-Faktoren v2.0'!$AJ96,'Energiefaktoren Ecoinvent'!$A:$A,0))),0,$AL96*INDEX('Energiefaktoren Ecoinvent'!$H:$H,MATCH('mobitool-Faktoren v2.0'!$AJ96,'Energiefaktoren Ecoinvent'!$A:$A,0))))</f>
        <v>-0.34048277093376006</v>
      </c>
      <c r="BJ96" s="306">
        <f t="shared" ca="1" si="92"/>
        <v>0.44890831380139001</v>
      </c>
      <c r="BK96" s="349">
        <f ca="1">IF(ISERROR(OFFSET('Daten KEA'!$A$1,MATCH(BK$5,'Daten KEA'!$A:$A,0)-1,MATCH(AQ96,'Daten KEA'!$A$424:$ADO$424,0)-1)),0,OFFSET('Daten KEA'!$A$1,MATCH(BK$5,'Daten KEA'!$A:$A,0)-1,MATCH(AQ96,'Daten KEA'!$A$424:$ADO$424,0)-1))</f>
        <v>0.20490561593225501</v>
      </c>
      <c r="BL96" s="349">
        <f ca="1">IF(ISERROR(OFFSET('Daten KEA'!$A$1,MATCH(BL$5,'Daten KEA'!$A:$A,0)-1,MATCH(AR96,'Daten KEA'!$A$424:$ADO$424,0)-1)),0,OFFSET('Daten KEA'!$A$1,MATCH(BL$5,'Daten KEA'!$A:$A,0)-1,MATCH(AR96,'Daten KEA'!$A$424:$ADO$424,0)-1))</f>
        <v>0.78080136397911004</v>
      </c>
      <c r="BM96" s="349">
        <f ca="1">IF(ISERROR(OFFSET('Daten KEA'!$A$1,MATCH(BM$5,'Daten KEA'!$A:$A,0)-1,MATCH(AS96,'Daten KEA'!$A$424:$ADO$424,0)-1)),0,OFFSET('Daten KEA'!$A$1,MATCH(BM$5,'Daten KEA'!$A:$A,0)-1,MATCH(AS96,'Daten KEA'!$A$424:$ADO$424,0)-1))</f>
        <v>0.7287527424722301</v>
      </c>
      <c r="BN96" s="350">
        <f t="shared" ca="1" si="95"/>
        <v>2.163368036184985</v>
      </c>
      <c r="BO96" s="349">
        <f ca="1">IF(ISERROR(OFFSET('Daten KEA'!$A$1,MATCH(BO$5,'Daten KEA'!$A:$A,0)-1,MATCH(AT96,'Daten KEA'!$A$424:$ADO$424,0)-1)),0,OFFSET('Daten KEA'!$A$1,MATCH(BO$5,'Daten KEA'!$A:$A,0)-1,MATCH(AT96,'Daten KEA'!$A$424:$ADO$424,0)-1))</f>
        <v>3.6119363503660997</v>
      </c>
      <c r="BP96" s="305">
        <f t="shared" ca="1" si="60"/>
        <v>1.6695894040921526</v>
      </c>
      <c r="BQ96" s="351">
        <f ca="1">IF(ISERROR(OFFSET('Daten GWP'!$A$1,MATCH(BQ$5,'Daten GWP'!$A:$A,0)-1,MATCH(AM96,'Daten GWP'!$A$424:$ADO$424,0)-1)),0,OFFSET('Daten GWP'!$A$1,MATCH(BQ$5,'Daten GWP'!$A:$A,0)-1,MATCH(AM96,'Daten GWP'!$A$424:$ADO$424,0)-1))*1000</f>
        <v>31.297915000000003</v>
      </c>
      <c r="BR96" s="351">
        <f ca="1">IF(ISERROR(OFFSET('Daten GWP'!$A$1,MATCH(BR$5,'Daten GWP'!$A:$A,0)-1,MATCH(AN96,'Daten GWP'!$A$424:$ADO$424,0)-1)),0,OFFSET('Daten GWP'!$A$1,MATCH(BR$5,'Daten GWP'!$A:$A,0)-1,MATCH(AN96,'Daten GWP'!$A$424:$ADO$424,0)-1))*1000</f>
        <v>0</v>
      </c>
      <c r="BS96" s="351">
        <f ca="1">IF(ISERROR(OFFSET('Daten GWP'!$A$1,MATCH(BS$5,'Daten GWP'!$A:$A,0)-1,MATCH(AO96,'Daten GWP'!$A$424:$ADO$424,0)-1)),0,OFFSET('Daten GWP'!$A$1,MATCH(BS$5,'Daten GWP'!$A:$A,0)-1,MATCH(AO96,'Daten GWP'!$A$424:$ADO$424,0)-1))*1000</f>
        <v>6.3265485000000004</v>
      </c>
      <c r="BT96" s="351">
        <f ca="1">IF(ISERROR(OFFSET('Daten GWP'!$A$1,MATCH(BT$5,'Daten GWP'!$A:$A,0)-1,MATCH(AP96,'Daten GWP'!$A$424:$ADO$424,0)-1)),0,OFFSET('Daten GWP'!$A$1,MATCH(BT$5,'Daten GWP'!$A:$A,0)-1,MATCH(AP96,'Daten GWP'!$A$424:$ADO$424,0)-1))*1000</f>
        <v>0</v>
      </c>
      <c r="BU96" s="308">
        <f t="shared" ca="1" si="61"/>
        <v>37.624463500000005</v>
      </c>
      <c r="BV96" s="351">
        <f ca="1">IF(ISERROR(OFFSET('Daten GWP'!$A$1,MATCH(BV$5,'Daten GWP'!$A:$A,0)-1,MATCH(AQ96,'Daten GWP'!$A$424:$ADO$424,0)-1)),0,OFFSET('Daten GWP'!$A$1,MATCH(BV$5,'Daten GWP'!$A:$A,0)-1,MATCH(AQ96,'Daten GWP'!$A$424:$ADO$424,0)-1))*1000</f>
        <v>7.4496653000000004</v>
      </c>
      <c r="BW96" s="351">
        <f ca="1">IF(ISERROR(OFFSET('Daten GWP'!$A$1,MATCH(BW$5,'Daten GWP'!$A:$A,0)-1,MATCH(AR96,'Daten GWP'!$A$424:$ADO$424,0)-1)),0,OFFSET('Daten GWP'!$A$1,MATCH(BW$5,'Daten GWP'!$A:$A,0)-1,MATCH(AR96,'Daten GWP'!$A$424:$ADO$424,0)-1))*1000</f>
        <v>51.607376000000002</v>
      </c>
      <c r="BX96" s="351">
        <f ca="1">IF(ISERROR(OFFSET('Daten GWP'!$A$1,MATCH(BX$5,'Daten GWP'!$A:$A,0)-1,MATCH(AS96,'Daten GWP'!$A$424:$ADO$424,0)-1)),0,OFFSET('Daten GWP'!$A$1,MATCH(BX$5,'Daten GWP'!$A:$A,0)-1,MATCH(AS96,'Daten GWP'!$A$424:$ADO$424,0)-1))*1000</f>
        <v>13.869325</v>
      </c>
      <c r="BY96" s="352">
        <f t="shared" ca="1" si="96"/>
        <v>110.5508298</v>
      </c>
      <c r="BZ96" s="351">
        <f ca="1">IF(ISERROR(OFFSET('Daten GWP'!$A$1,MATCH(BZ$5,'Daten GWP'!$A:$A,0)-1,MATCH(AT96,'Daten GWP'!$A$424:$ADO$424,0)-1)),0,OFFSET('Daten GWP'!$A$1,MATCH(BZ$5,'Daten GWP'!$A:$A,0)-1,MATCH(AT96,'Daten GWP'!$A$424:$ADO$424,0)-1))*1000</f>
        <v>126.77991999999999</v>
      </c>
      <c r="CA96" s="305">
        <f t="shared" ca="1" si="62"/>
        <v>1.1468020658855334</v>
      </c>
      <c r="CB96" s="310">
        <f ca="1">IF(ISERROR(OFFSET('Daten Elementary'!$A$1,MATCH(CB$5,'Daten Elementary'!$A:$A,0)-1,MATCH(AM96,'Daten Elementary'!$A$424:$ADO$424,0)-1)),0,OFFSET('Daten Elementary'!$A$1,MATCH(CB$5,'Daten Elementary'!$A:$A,0)-1,MATCH(AM96,'Daten Elementary'!$A$424:$ADO$424,0)-1))*1000000</f>
        <v>3.3143400000000001</v>
      </c>
      <c r="CC96" s="310">
        <f ca="1">IF(ISERROR(OFFSET('Daten Elementary'!$A$1,MATCH(CC$5,'Daten Elementary'!$A:$A,0)-1,MATCH(AN96,'Daten Elementary'!$A$424:$ADO$424,0)-1)),0,OFFSET('Daten Elementary'!$A$1,MATCH(CC$5,'Daten Elementary'!$A:$A,0)-1,MATCH(AN96,'Daten Elementary'!$A$424:$ADO$424,0)-1))*1000000</f>
        <v>12.01848</v>
      </c>
      <c r="CD96" s="310">
        <f ca="1">IF(ISERROR(OFFSET('Daten Elementary'!$A$1,MATCH(CD$5,'Daten Elementary'!$A:$A,0)-1,MATCH(AO96,'Daten Elementary'!$A$424:$ADO$424,0)-1)),0,OFFSET('Daten Elementary'!$A$1,MATCH(CD$5,'Daten Elementary'!$A:$A,0)-1,MATCH(AO96,'Daten Elementary'!$A$424:$ADO$424,0)-1))*1000000</f>
        <v>2.1326909000000001</v>
      </c>
      <c r="CE96" s="310">
        <f ca="1">IF(ISERROR(OFFSET('Daten Elementary'!$A$1,MATCH(CE$5,'Daten Elementary'!$A:$A,0)-1,MATCH(AP96,'Daten Elementary'!$A$424:$ADO$424,0)-1)),0,OFFSET('Daten Elementary'!$A$1,MATCH(CE$5,'Daten Elementary'!$A:$A,0)-1,MATCH(AP96,'Daten Elementary'!$A$424:$ADO$424,0)-1))*1000000</f>
        <v>0</v>
      </c>
      <c r="CF96" s="310">
        <f t="shared" ca="1" si="63"/>
        <v>17.465510899999998</v>
      </c>
      <c r="CG96" s="310">
        <f ca="1">IF(ISERROR(OFFSET('Daten Elementary'!$A$1,MATCH(CG$5,'Daten Elementary'!$A:$A,0)-1,MATCH(AQ96,'Daten Elementary'!$A$424:$ADO$424,0)-1)),0,OFFSET('Daten Elementary'!$A$1,MATCH(CG$5,'Daten Elementary'!$A:$A,0)-1,MATCH(AQ96,'Daten Elementary'!$A$424:$ADO$424,0)-1))*1000000</f>
        <v>2.8177561999999998</v>
      </c>
      <c r="CH96" s="310">
        <f ca="1">IF(ISERROR(OFFSET('Daten Elementary'!$A$1,MATCH(CH$5,'Daten Elementary'!$A:$A,0)-1,MATCH(AR96,'Daten Elementary'!$A$424:$ADO$424,0)-1)),0,OFFSET('Daten Elementary'!$A$1,MATCH(CH$5,'Daten Elementary'!$A:$A,0)-1,MATCH(AR96,'Daten Elementary'!$A$424:$ADO$424,0)-1))*1000000</f>
        <v>50.950947999999997</v>
      </c>
      <c r="CI96" s="310">
        <f ca="1">IF(ISERROR(OFFSET('Daten Elementary'!$A$1,MATCH(CI$5,'Daten Elementary'!$A:$A,0)-1,MATCH(AS96,'Daten Elementary'!$A$424:$ADO$424,0)-1)),0,OFFSET('Daten Elementary'!$A$1,MATCH(CI$5,'Daten Elementary'!$A:$A,0)-1,MATCH(AS96,'Daten Elementary'!$A$424:$ADO$424,0)-1))*1000000</f>
        <v>11.794364999999999</v>
      </c>
      <c r="CJ96" s="311">
        <f t="shared" ca="1" si="64"/>
        <v>83.028580099999999</v>
      </c>
      <c r="CK96" s="310">
        <f ca="1">IF(ISERROR(OFFSET('Daten Elementary'!$A$1,MATCH(CK$5,'Daten Elementary'!$A:$A,0)-1,MATCH($AT96,'Daten Elementary'!$A$424:$ADO$424,0)-1)),0,OFFSET('Daten Elementary'!$A$1,MATCH(CK$5,'Daten Elementary'!$A:$A,0)-1,MATCH($AT96,'Daten Elementary'!$A$424:$ADO$424,0)-1))*1000000</f>
        <v>93.371640999999997</v>
      </c>
      <c r="CL96" s="305">
        <f t="shared" ca="1" si="65"/>
        <v>1.1245722965217853</v>
      </c>
      <c r="CM96" s="312">
        <f ca="1">IF(ISERROR(OFFSET('Daten Elementary'!$A$1,MATCH(CM$5,'Daten Elementary'!$A:$A,0)-1,MATCH(AM96,'Daten Elementary'!$A$424:$ADO$424,0)-1)),0,OFFSET('Daten Elementary'!$A$1,MATCH(CM$5,'Daten Elementary'!$A:$A,0)-1,MATCH(AM96,'Daten Elementary'!$A$424:$ADO$424,0)-1))*1000000</f>
        <v>2.12134</v>
      </c>
      <c r="CN96" s="312">
        <f ca="1">IF(ISERROR(OFFSET('Daten Elementary'!$A$1,MATCH(CN$5,'Daten Elementary'!$A:$A,0)-1,MATCH(AN96,'Daten Elementary'!$A$424:$ADO$424,0)-1)),0,OFFSET('Daten Elementary'!$A$1,MATCH(CN$5,'Daten Elementary'!$A:$A,0)-1,MATCH(AN96,'Daten Elementary'!$A$424:$ADO$424,0)-1))*1000000</f>
        <v>7.2418800000000001</v>
      </c>
      <c r="CO96" s="312">
        <f ca="1">IF(ISERROR(OFFSET('Daten Elementary'!$A$1,MATCH(CO$5,'Daten Elementary'!$A:$A,0)-1,MATCH(AO96,'Daten Elementary'!$A$424:$ADO$424,0)-1)),0,OFFSET('Daten Elementary'!$A$1,MATCH(CO$5,'Daten Elementary'!$A:$A,0)-1,MATCH(AO96,'Daten Elementary'!$A$424:$ADO$424,0)-1))*1000000</f>
        <v>1.6922213000000002</v>
      </c>
      <c r="CP96" s="312">
        <f ca="1">IF(ISERROR(OFFSET('Daten Elementary'!$A$1,MATCH(CP$5,'Daten Elementary'!$A:$A,0)-1,MATCH(AP96,'Daten Elementary'!$A$424:$ADO$424,0)-1)),0,OFFSET('Daten Elementary'!$A$1,MATCH(CP$5,'Daten Elementary'!$A:$A,0)-1,MATCH(AP96,'Daten Elementary'!$A$424:$ADO$424,0)-1))*1000000</f>
        <v>0</v>
      </c>
      <c r="CQ96" s="312">
        <f t="shared" ca="1" si="66"/>
        <v>11.0554413</v>
      </c>
      <c r="CR96" s="312">
        <f ca="1">IF(ISERROR(OFFSET('Daten Elementary'!$A$1,MATCH(CR$5,'Daten Elementary'!$A:$A,0)-1,MATCH(AQ96,'Daten Elementary'!$A$424:$ADO$424,0)-1)),0,OFFSET('Daten Elementary'!$A$1,MATCH(CR$5,'Daten Elementary'!$A:$A,0)-1,MATCH(AQ96,'Daten Elementary'!$A$424:$ADO$424,0)-1))*1000000</f>
        <v>1.8879055999999999</v>
      </c>
      <c r="CS96" s="312">
        <f ca="1">IF(ISERROR(OFFSET('Daten Elementary'!$A$1,MATCH(CS$5,'Daten Elementary'!$A:$A,0)-1,MATCH(AR96,'Daten Elementary'!$A$424:$ADO$424,0)-1)),0,OFFSET('Daten Elementary'!$A$1,MATCH(CS$5,'Daten Elementary'!$A:$A,0)-1,MATCH(AR96,'Daten Elementary'!$A$424:$ADO$424,0)-1))*1000000</f>
        <v>19.524953</v>
      </c>
      <c r="CT96" s="312">
        <f ca="1">IF(ISERROR(OFFSET('Daten Elementary'!$A$1,MATCH(CT$5,'Daten Elementary'!$A:$A,0)-1,MATCH(AS96,'Daten Elementary'!$A$424:$ADO$424,0)-1)),0,OFFSET('Daten Elementary'!$A$1,MATCH(CT$5,'Daten Elementary'!$A:$A,0)-1,MATCH(AS96,'Daten Elementary'!$A$424:$ADO$424,0)-1))*1000000</f>
        <v>6.6632528000000004</v>
      </c>
      <c r="CU96" s="313">
        <f t="shared" ca="1" si="67"/>
        <v>39.1315527</v>
      </c>
      <c r="CV96" s="312">
        <f ca="1">IF(ISERROR(OFFSET('Daten Elementary'!$A$1,MATCH(CV$5,'Daten Elementary'!$A:$A,0)-1,MATCH($AT96,'Daten Elementary'!$A$424:$ADO$424,0)-1)),0,OFFSET('Daten Elementary'!$A$1,MATCH(CV$5,'Daten Elementary'!$A:$A,0)-1,MATCH($AT96,'Daten Elementary'!$A$424:$ADO$424,0)-1))*1000000</f>
        <v>45.020133999999999</v>
      </c>
      <c r="CW96" s="305">
        <f t="shared" ca="1" si="68"/>
        <v>1.1504816674447982</v>
      </c>
      <c r="CX96" s="314">
        <f ca="1">IF(ISERROR(OFFSET('Daten Elementary'!$A$1,MATCH(CX$5,'Daten Elementary'!$A:$A,0)-1,MATCH(AM96,'Daten Elementary'!$A$424:$ADO$424,0)-1)),0,OFFSET('Daten Elementary'!$A$1,MATCH(CX$5,'Daten Elementary'!$A:$A,0)-1,MATCH(AM96,'Daten Elementary'!$A$424:$ADO$424,0)-1))*1000000</f>
        <v>14.091963</v>
      </c>
      <c r="CY96" s="314">
        <f ca="1">IF(ISERROR(OFFSET('Daten Elementary'!$A$1,MATCH(CY$5,'Daten Elementary'!$A:$A,0)-1,MATCH(AN96,'Daten Elementary'!$A$424:$ADO$424,0)-1)),0,OFFSET('Daten Elementary'!$A$1,MATCH(CY$5,'Daten Elementary'!$A:$A,0)-1,MATCH(AN96,'Daten Elementary'!$A$424:$ADO$424,0)-1))*1000000</f>
        <v>6.4867359999999999E-5</v>
      </c>
      <c r="CZ96" s="314">
        <f ca="1">IF(ISERROR(OFFSET('Daten Elementary'!$A$1,MATCH(CZ$5,'Daten Elementary'!$A:$A,0)-1,MATCH(AO96,'Daten Elementary'!$A$424:$ADO$424,0)-1)),0,OFFSET('Daten Elementary'!$A$1,MATCH(CZ$5,'Daten Elementary'!$A:$A,0)-1,MATCH(AO96,'Daten Elementary'!$A$424:$ADO$424,0)-1))*1000000</f>
        <v>24.545147</v>
      </c>
      <c r="DA96" s="314">
        <f ca="1">IF(ISERROR(OFFSET('Daten Elementary'!$A$1,MATCH(DA$5,'Daten Elementary'!$A:$A,0)-1,MATCH(AP96,'Daten Elementary'!$A$424:$ADO$424,0)-1)),0,OFFSET('Daten Elementary'!$A$1,MATCH(DA$5,'Daten Elementary'!$A:$A,0)-1,MATCH(AP96,'Daten Elementary'!$A$424:$ADO$424,0)-1))*1000000</f>
        <v>0</v>
      </c>
      <c r="DB96" s="314">
        <f t="shared" ca="1" si="69"/>
        <v>38.637174867360002</v>
      </c>
      <c r="DC96" s="314">
        <f ca="1">IF(ISERROR(OFFSET('Daten Elementary'!$A$1,MATCH(DC$5,'Daten Elementary'!$A:$A,0)-1,MATCH(AQ96,'Daten Elementary'!$A$424:$ADO$424,0)-1)),0,OFFSET('Daten Elementary'!$A$1,MATCH(DC$5,'Daten Elementary'!$A:$A,0)-1,MATCH(AQ96,'Daten Elementary'!$A$424:$ADO$424,0)-1))*1000000</f>
        <v>399.03487999999999</v>
      </c>
      <c r="DD96" s="314">
        <f ca="1">IF(ISERROR(OFFSET('Daten Elementary'!$A$1,MATCH(DD$5,'Daten Elementary'!$A:$A,0)-1,MATCH(AR96,'Daten Elementary'!$A$424:$ADO$424,0)-1)),0,OFFSET('Daten Elementary'!$A$1,MATCH(DD$5,'Daten Elementary'!$A:$A,0)-1,MATCH(AR96,'Daten Elementary'!$A$424:$ADO$424,0)-1))*1000000</f>
        <v>84.170282999999998</v>
      </c>
      <c r="DE96" s="314">
        <f ca="1">IF(ISERROR(OFFSET('Daten Elementary'!$A$1,MATCH(DE$5,'Daten Elementary'!$A:$A,0)-1,MATCH(AS96,'Daten Elementary'!$A$424:$ADO$424,0)-1)),0,OFFSET('Daten Elementary'!$A$1,MATCH(DE$5,'Daten Elementary'!$A:$A,0)-1,MATCH(AS96,'Daten Elementary'!$A$424:$ADO$424,0)-1))*1000000</f>
        <v>52.589711000000001</v>
      </c>
      <c r="DF96" s="315">
        <f t="shared" ca="1" si="70"/>
        <v>574.43204886735998</v>
      </c>
      <c r="DG96" s="314">
        <f ca="1">IF(ISERROR(OFFSET('Daten Elementary'!$A$1,MATCH(DG$5,'Daten Elementary'!$A:$A,0)-1,MATCH($AT96,'Daten Elementary'!$A$424:$ADO$424,0)-1)),0,OFFSET('Daten Elementary'!$A$1,MATCH(DG$5,'Daten Elementary'!$A:$A,0)-1,MATCH($AT96,'Daten Elementary'!$A$424:$ADO$424,0)-1))*1000000</f>
        <v>580.09011999999996</v>
      </c>
      <c r="DH96" s="305">
        <f t="shared" ca="1" si="71"/>
        <v>1.0098498528133941</v>
      </c>
      <c r="DI96" s="316">
        <f ca="1">IF(ISERROR(OFFSET('Daten Elementary'!$A$1,MATCH(DI$5,'Daten Elementary'!$A:$A,0)-1,MATCH(AM96,'Daten Elementary'!$A$424:$ADO$424,0)-1)),0,OFFSET('Daten Elementary'!$A$1,MATCH(DI$5,'Daten Elementary'!$A:$A,0)-1,MATCH(AM96,'Daten Elementary'!$A$424:$ADO$424,0)-1))*1000000</f>
        <v>4.3879999999999999</v>
      </c>
      <c r="DJ96" s="316">
        <f ca="1">IF(ISERROR(OFFSET('Daten Elementary'!$A$1,MATCH(DJ$5,'Daten Elementary'!$A:$A,0)-1,MATCH(AN96,'Daten Elementary'!$A$424:$ADO$424,0)-1)),0,OFFSET('Daten Elementary'!$A$1,MATCH(DJ$5,'Daten Elementary'!$A:$A,0)-1,MATCH(AN96,'Daten Elementary'!$A$424:$ADO$424,0)-1))*1000000</f>
        <v>0</v>
      </c>
      <c r="DK96" s="316">
        <f ca="1">IF(ISERROR(OFFSET('Daten Elementary'!$A$1,MATCH(DK$5,'Daten Elementary'!$A:$A,0)-1,MATCH(AO96,'Daten Elementary'!$A$424:$ADO$424,0)-1)),0,OFFSET('Daten Elementary'!$A$1,MATCH(DK$5,'Daten Elementary'!$A:$A,0)-1,MATCH(AO96,'Daten Elementary'!$A$424:$ADO$424,0)-1))*1000000</f>
        <v>23.432154000000001</v>
      </c>
      <c r="DL96" s="316">
        <f ca="1">IF(ISERROR(OFFSET('Daten Elementary'!$A$1,MATCH(DL$5,'Daten Elementary'!$A:$A,0)-1,MATCH(AP96,'Daten Elementary'!$A$424:$ADO$424,0)-1)),0,OFFSET('Daten Elementary'!$A$1,MATCH(DL$5,'Daten Elementary'!$A:$A,0)-1,MATCH(AP96,'Daten Elementary'!$A$424:$ADO$424,0)-1))*1000000</f>
        <v>0</v>
      </c>
      <c r="DM96" s="316">
        <f t="shared" ca="1" si="72"/>
        <v>27.820154000000002</v>
      </c>
      <c r="DN96" s="316">
        <f ca="1">IF(ISERROR(OFFSET('Daten Elementary'!$A$1,MATCH(DN$5,'Daten Elementary'!$A:$A,0)-1,MATCH(AQ96,'Daten Elementary'!$A$424:$ADO$424,0)-1)),0,OFFSET('Daten Elementary'!$A$1,MATCH(DN$5,'Daten Elementary'!$A:$A,0)-1,MATCH(AQ96,'Daten Elementary'!$A$424:$ADO$424,0)-1))*1000000</f>
        <v>12.656601</v>
      </c>
      <c r="DO96" s="316">
        <f ca="1">IF(ISERROR(OFFSET('Daten Elementary'!$A$1,MATCH(DO$5,'Daten Elementary'!$A:$A,0)-1,MATCH(AR96,'Daten Elementary'!$A$424:$ADO$424,0)-1)),0,OFFSET('Daten Elementary'!$A$1,MATCH(DO$5,'Daten Elementary'!$A:$A,0)-1,MATCH(AR96,'Daten Elementary'!$A$424:$ADO$424,0)-1))*1000000</f>
        <v>97.962358999999992</v>
      </c>
      <c r="DP96" s="316">
        <f ca="1">IF(ISERROR(OFFSET('Daten Elementary'!$A$1,MATCH(DP$5,'Daten Elementary'!$A:$A,0)-1,MATCH(AS96,'Daten Elementary'!$A$424:$ADO$424,0)-1)),0,OFFSET('Daten Elementary'!$A$1,MATCH(DP$5,'Daten Elementary'!$A:$A,0)-1,MATCH(AS96,'Daten Elementary'!$A$424:$ADO$424,0)-1))*1000000</f>
        <v>59.399915</v>
      </c>
      <c r="DQ96" s="317">
        <f t="shared" ca="1" si="73"/>
        <v>197.83902899999998</v>
      </c>
      <c r="DR96" s="316">
        <f ca="1">IF(ISERROR(OFFSET('Daten Elementary'!$A$1,MATCH(DR$5,'Daten Elementary'!$A:$A,0)-1,MATCH($AT96,'Daten Elementary'!$A$424:$ADO$424,0)-1)),0,OFFSET('Daten Elementary'!$A$1,MATCH(DR$5,'Daten Elementary'!$A:$A,0)-1,MATCH($AT96,'Daten Elementary'!$A$424:$ADO$424,0)-1))*1000000</f>
        <v>225.00538</v>
      </c>
      <c r="DS96" s="305">
        <f t="shared" ca="1" si="74"/>
        <v>1.1373154282919575</v>
      </c>
      <c r="DT96" s="318">
        <f ca="1">IF(ISERROR(OFFSET('Daten UBP13'!$A$1,MATCH(DT$5,'Daten UBP13'!$A:$A,0)-1,MATCH(AM96,'Daten UBP13'!$A$424:$AEG$424,0)-1)),0,OFFSET('Daten UBP13'!$A$1,MATCH(DT$5,'Daten UBP13'!$A:$A,0)-1,MATCH(AM96,'Daten UBP13'!$A$424:$AEG$424,0)-1))</f>
        <v>21.285177000000001</v>
      </c>
      <c r="DU96" s="318">
        <f ca="1">IF(ISERROR(OFFSET('Daten UBP13'!$A$1,MATCH(DU$5,'Daten UBP13'!$A:$A,0)-1,MATCH(AN96,'Daten UBP13'!$A$424:$AEG$424,0)-1)),0,OFFSET('Daten UBP13'!$A$1,MATCH(DU$5,'Daten UBP13'!$A:$A,0)-1,MATCH(AN96,'Daten UBP13'!$A$424:$AEG$424,0)-1))</f>
        <v>21.079246000000001</v>
      </c>
      <c r="DV96" s="318">
        <f ca="1">IF(ISERROR(OFFSET('Daten UBP13'!$A$1,MATCH(DV$5,'Daten UBP13'!$A:$A,0)-1,MATCH(AO96,'Daten UBP13'!$A$424:$AEG$424,0)-1)),0,OFFSET('Daten UBP13'!$A$1,MATCH(DV$5,'Daten UBP13'!$A:$A,0)-1,MATCH(AO96,'Daten UBP13'!$A$424:$AEG$424,0)-1))</f>
        <v>11.052275</v>
      </c>
      <c r="DW96" s="318">
        <f ca="1">IF(ISERROR(OFFSET('Daten UBP13'!$A$1,MATCH(DW$5,'Daten UBP13'!$A:$A,0)-1,MATCH(AP96,'Daten UBP13'!$A$424:$AEG$424,0)-1)),0,OFFSET('Daten UBP13'!$A$1,MATCH(DW$5,'Daten UBP13'!$A:$A,0)-1,MATCH(AP96,'Daten UBP13'!$A$424:$AEG$424,0)-1))</f>
        <v>0</v>
      </c>
      <c r="DX96" s="318">
        <f t="shared" ca="1" si="75"/>
        <v>53.416698000000004</v>
      </c>
      <c r="DY96" s="318">
        <f ca="1">IF(ISERROR(OFFSET('Daten UBP13'!$A$1,MATCH(DY$5,'Daten UBP13'!$A:$A,0)-1,MATCH(AQ96,'Daten UBP13'!$A$424:$AEG$424,0)-1)),0,OFFSET('Daten UBP13'!$A$1,MATCH(DY$5,'Daten UBP13'!$A:$A,0)-1,MATCH(AQ96,'Daten UBP13'!$A$424:$AEG$424,0)-1))</f>
        <v>15.635809</v>
      </c>
      <c r="DZ96" s="318">
        <f ca="1">IF(ISERROR(OFFSET('Daten UBP13'!$A$1,MATCH(DZ$5,'Daten UBP13'!$A:$A,0)-1,MATCH(AR96,'Daten UBP13'!$A$424:$AEG$424,0)-1)),0,OFFSET('Daten UBP13'!$A$1,MATCH(DZ$5,'Daten UBP13'!$A:$A,0)-1,MATCH(AR96,'Daten UBP13'!$A$424:$AEG$424,0)-1))</f>
        <v>96.804969999999997</v>
      </c>
      <c r="EA96" s="318">
        <f ca="1">IF(ISERROR(OFFSET('Daten UBP13'!$A$1,MATCH(EA$5,'Daten UBP13'!$A:$A,0)-1,MATCH(AS96,'Daten UBP13'!$A$424:$AEG$424,0)-1)),0,OFFSET('Daten UBP13'!$A$1,MATCH(EA$5,'Daten UBP13'!$A:$A,0)-1,MATCH(AS96,'Daten UBP13'!$A$424:$AEG$424,0)-1))</f>
        <v>36.620598000000001</v>
      </c>
      <c r="EB96" s="319">
        <f t="shared" ca="1" si="76"/>
        <v>202.47807500000002</v>
      </c>
      <c r="EC96" s="318">
        <f ca="1">IF(ISERROR(OFFSET('Daten UBP13'!$A$1,MATCH(EC$5,'Daten UBP13'!$A:$A,0)-1,MATCH(AT96,'Daten UBP13'!$A$424:$AEG$424,0)-1)),0,OFFSET('Daten UBP13'!$A$1,MATCH(EC$5,'Daten UBP13'!$A:$A,0)-1,MATCH(AT96,'Daten UBP13'!$A$424:$AEG$424,0)-1))</f>
        <v>257.91201999999998</v>
      </c>
      <c r="ED96" s="305">
        <f t="shared" ca="1" si="77"/>
        <v>1.2737775188745744</v>
      </c>
      <c r="EE96" s="320">
        <f ca="1">IF(ISERROR(OFFSET('Daten ReCiPe'!$A$1,MATCH(EE$5,'Daten ReCiPe'!$A:$A,0)-1,MATCH(AM96,'Daten ReCiPe'!$A$424:$ADO$424,0)-1)),0,OFFSET('Daten ReCiPe'!$A$1,MATCH(EE$5,'Daten ReCiPe'!$A:$A,0)-1,MATCH(AM96,'Daten ReCiPe'!$A$424:$ADO$424,0)-1))*1000</f>
        <v>1.4685569999999999</v>
      </c>
      <c r="EF96" s="320">
        <f ca="1">IF(ISERROR(OFFSET('Daten ReCiPe'!$A$1,MATCH(EF$5,'Daten ReCiPe'!$A:$A,0)-1,MATCH(AN96,'Daten ReCiPe'!$A$424:$ADO$424,0)-1)),0,OFFSET('Daten ReCiPe'!$A$1,MATCH(EF$5,'Daten ReCiPe'!$A:$A,0)-1,MATCH(AN96,'Daten ReCiPe'!$A$424:$ADO$424,0)-1))*1000</f>
        <v>0.11396072</v>
      </c>
      <c r="EG96" s="320">
        <f ca="1">IF(ISERROR(OFFSET('Daten ReCiPe'!$A$1,MATCH(EG$5,'Daten ReCiPe'!$A:$A,0)-1,MATCH(AO96,'Daten ReCiPe'!$A$424:$ADO$424,0)-1)),0,OFFSET('Daten ReCiPe'!$A$1,MATCH(EG$5,'Daten ReCiPe'!$A:$A,0)-1,MATCH(AO96,'Daten ReCiPe'!$A$424:$ADO$424,0)-1))*1000</f>
        <v>1.7726427999999999</v>
      </c>
      <c r="EH96" s="320">
        <f ca="1">IF(ISERROR(OFFSET('Daten ReCiPe'!$A$1,MATCH(EH$5,'Daten ReCiPe'!$A:$A,0)-1,MATCH(AP96,'Daten ReCiPe'!$A$424:$ADO$424,0)-1)),0,OFFSET('Daten ReCiPe'!$A$1,MATCH(EH$5,'Daten ReCiPe'!$A:$A,0)-1,MATCH(AP96,'Daten ReCiPe'!$A$424:$ADO$424,0)-1))*1000</f>
        <v>0</v>
      </c>
      <c r="EI96" s="320">
        <f t="shared" ca="1" si="78"/>
        <v>3.3551605199999996</v>
      </c>
      <c r="EJ96" s="320">
        <f ca="1">IF(ISERROR(OFFSET('Daten ReCiPe'!$A$1,MATCH(EJ$5,'Daten ReCiPe'!$A:$A,0)-1,MATCH(AQ96,'Daten ReCiPe'!$A$424:$ADO$424,0)-1)),0,OFFSET('Daten ReCiPe'!$A$1,MATCH(EJ$5,'Daten ReCiPe'!$A:$A,0)-1,MATCH(AQ96,'Daten ReCiPe'!$A$424:$ADO$424,0)-1))*1000</f>
        <v>0.96596199999999999</v>
      </c>
      <c r="EK96" s="320">
        <f ca="1">IF(ISERROR(OFFSET('Daten ReCiPe'!$A$1,MATCH(EK$5,'Daten ReCiPe'!$A:$A,0)-1,MATCH(AR96,'Daten ReCiPe'!$A$424:$ADO$424,0)-1)),0,OFFSET('Daten ReCiPe'!$A$1,MATCH(EK$5,'Daten ReCiPe'!$A:$A,0)-1,MATCH(AR96,'Daten ReCiPe'!$A$424:$ADO$424,0)-1))*1000</f>
        <v>6.9038978999999996</v>
      </c>
      <c r="EL96" s="320">
        <f ca="1">IF(ISERROR(OFFSET('Daten ReCiPe'!$A$1,MATCH(EL$5,'Daten ReCiPe'!$A:$A,0)-1,MATCH(AS96,'Daten ReCiPe'!$A$424:$ADO$424,0)-1)),0,OFFSET('Daten ReCiPe'!$A$1,MATCH(EL$5,'Daten ReCiPe'!$A:$A,0)-1,MATCH(AS96,'Daten ReCiPe'!$A$424:$ADO$424,0)-1))*1000</f>
        <v>1.9357952</v>
      </c>
      <c r="EM96" s="321">
        <f t="shared" ca="1" si="79"/>
        <v>13.160815619999999</v>
      </c>
      <c r="EN96" s="320">
        <f ca="1">IF(ISERROR(OFFSET('Daten ReCiPe'!$A$1,MATCH(EN$5,'Daten ReCiPe'!$A:$A,0)-1,MATCH(AT96,'Daten ReCiPe'!$A$424:$ADO$424,0)-1)),0,OFFSET('Daten ReCiPe'!$A$1,MATCH(EN$5,'Daten ReCiPe'!$A:$A,0)-1,MATCH(AT96,'Daten ReCiPe'!$A$424:$ADO$424,0)-1))*1000</f>
        <v>14.891704000000001</v>
      </c>
      <c r="EO96" s="305">
        <f t="shared" ca="1" si="80"/>
        <v>1.1315183215065816</v>
      </c>
      <c r="EP96" s="322">
        <f ca="1">IF(ISERROR(OFFSET('Daten Elementary'!$A$1,MATCH(EP$5,'Daten Elementary'!$A:$A,0)-1,MATCH(AM96,'Daten Elementary'!$A$424:$ADO$424,0)-1)),0,OFFSET('Daten Elementary'!$A$1,MATCH(EP$5,'Daten Elementary'!$A:$A,0)-1,MATCH(AM96,'Daten Elementary'!$A$424:$ADO$424,0)-1))*1000000</f>
        <v>0.1256439</v>
      </c>
      <c r="EQ96" s="322">
        <f ca="1">IF(ISERROR(OFFSET('Daten Elementary'!$A$1,MATCH(EQ$5,'Daten Elementary'!$A:$A,0)-1,MATCH(AN96,'Daten Elementary'!$A$424:$ADO$424,0)-1)),0,OFFSET('Daten Elementary'!$A$1,MATCH(EQ$5,'Daten Elementary'!$A:$A,0)-1,MATCH(AN96,'Daten Elementary'!$A$424:$ADO$424,0)-1))*1000000</f>
        <v>5.6015599999999999E-2</v>
      </c>
      <c r="ER96" s="322">
        <f ca="1">IF(ISERROR(OFFSET('Daten Elementary'!$A$1,MATCH(ER$5,'Daten Elementary'!$A:$A,0)-1,MATCH(AO96,'Daten Elementary'!$A$424:$ADO$424,0)-1)),0,OFFSET('Daten Elementary'!$A$1,MATCH(ER$5,'Daten Elementary'!$A:$A,0)-1,MATCH(AO96,'Daten Elementary'!$A$424:$ADO$424,0)-1))*1000000</f>
        <v>44.496549999999999</v>
      </c>
      <c r="ES96" s="322">
        <f ca="1">IF(ISERROR(OFFSET('Daten Elementary'!$A$1,MATCH(ES$5,'Daten Elementary'!$A:$A,0)-1,MATCH(AP96,'Daten Elementary'!$A$424:$ADO$424,0)-1)),0,OFFSET('Daten Elementary'!$A$1,MATCH(ES$5,'Daten Elementary'!$A:$A,0)-1,MATCH(AP96,'Daten Elementary'!$A$424:$ADO$424,0)-1))*1000000</f>
        <v>0</v>
      </c>
      <c r="ET96" s="322">
        <f t="shared" ca="1" si="81"/>
        <v>44.678209500000001</v>
      </c>
      <c r="EU96" s="322">
        <f ca="1">IF(ISERROR(OFFSET('Daten Elementary'!$A$1,MATCH(EU$5,'Daten Elementary'!$A:$A,0)-1,MATCH(AQ96,'Daten Elementary'!$A$424:$ADO$424,0)-1)),0,OFFSET('Daten Elementary'!$A$1,MATCH(EU$5,'Daten Elementary'!$A:$A,0)-1,MATCH(AQ96,'Daten Elementary'!$A$424:$ADO$424,0)-1))*1000000</f>
        <v>17.931219000000002</v>
      </c>
      <c r="EV96" s="322">
        <f ca="1">IF(ISERROR(OFFSET('Daten Elementary'!$A$1,MATCH(EV$5,'Daten Elementary'!$A:$A,0)-1,MATCH(AR96,'Daten Elementary'!$A$424:$ADO$424,0)-1)),0,OFFSET('Daten Elementary'!$A$1,MATCH(EV$5,'Daten Elementary'!$A:$A,0)-1,MATCH(AR96,'Daten Elementary'!$A$424:$ADO$424,0)-1))*1000000</f>
        <v>160.6464</v>
      </c>
      <c r="EW96" s="322">
        <f ca="1">IF(ISERROR(OFFSET('Daten Elementary'!$A$1,MATCH(EW$5,'Daten Elementary'!$A:$A,0)-1,MATCH(AS96,'Daten Elementary'!$A$424:$ADO$424,0)-1)),0,OFFSET('Daten Elementary'!$A$1,MATCH(EW$5,'Daten Elementary'!$A:$A,0)-1,MATCH(AS96,'Daten Elementary'!$A$424:$ADO$424,0)-1))*1000000</f>
        <v>32.9953</v>
      </c>
      <c r="EX96" s="323">
        <f t="shared" ca="1" si="82"/>
        <v>256.25112849999999</v>
      </c>
      <c r="EY96" s="322">
        <f ca="1">IF(ISERROR(OFFSET('Daten Elementary'!$A$1,MATCH(EY$5,'Daten Elementary'!$A:$A,0)-1,MATCH($AT96,'Daten Elementary'!$A$424:$ADO$424,0)-1)),0,OFFSET('Daten Elementary'!$A$1,MATCH(EY$5,'Daten Elementary'!$A:$A,0)-1,MATCH($AT96,'Daten Elementary'!$A$424:$ADO$424,0)-1))*1000000</f>
        <v>300.93747000000002</v>
      </c>
      <c r="EZ96" s="305">
        <f t="shared" ca="1" si="83"/>
        <v>1.1743849549525009</v>
      </c>
      <c r="FA96" s="314">
        <f ca="1">IF(ISERROR(OFFSET('Daten Elementary'!$A$1,MATCH(FA$5,'Daten Elementary'!$A:$A,0)-1,MATCH(AM96,'Daten Elementary'!$A$424:$ADO$424,0)-1)),0,OFFSET('Daten Elementary'!$A$1,MATCH(FA$5,'Daten Elementary'!$A:$A,0)-1,MATCH(AM96,'Daten Elementary'!$A$424:$ADO$424,0)-1))*1000</f>
        <v>24.566000000000003</v>
      </c>
      <c r="FB96" s="314">
        <f ca="1">IF(ISERROR(OFFSET('Daten Elementary'!$A$1,MATCH(FB$5,'Daten Elementary'!$A:$A,0)-1,MATCH(AN96,'Daten Elementary'!$A$424:$ADO$424,0)-1)),0,OFFSET('Daten Elementary'!$A$1,MATCH(FB$5,'Daten Elementary'!$A:$A,0)-1,MATCH(AN96,'Daten Elementary'!$A$424:$ADO$424,0)-1))*1000</f>
        <v>0</v>
      </c>
      <c r="FC96" s="314">
        <f ca="1">IF(ISERROR(OFFSET('Daten Elementary'!$A$1,MATCH(FC$5,'Daten Elementary'!$A:$A,0)-1,MATCH(AO96,'Daten Elementary'!$A$424:$ADO$424,0)-1)),0,OFFSET('Daten Elementary'!$A$1,MATCH(FC$5,'Daten Elementary'!$A:$A,0)-1,MATCH(AO96,'Daten Elementary'!$A$424:$ADO$424,0)-1))*1000</f>
        <v>5.2187403000000003</v>
      </c>
      <c r="FD96" s="314">
        <f ca="1">IF(ISERROR(OFFSET('Daten Elementary'!$A$1,MATCH(FD$5,'Daten Elementary'!$A:$A,0)-1,MATCH(AP96,'Daten Elementary'!$A$424:$ADO$424,0)-1)),0,OFFSET('Daten Elementary'!$A$1,MATCH(FD$5,'Daten Elementary'!$A:$A,0)-1,MATCH(AP96,'Daten Elementary'!$A$424:$ADO$424,0)-1))*1000</f>
        <v>0</v>
      </c>
      <c r="FE96" s="314">
        <f t="shared" ca="1" si="84"/>
        <v>29.784740300000003</v>
      </c>
      <c r="FF96" s="314">
        <f ca="1">IF(ISERROR(OFFSET('Daten Elementary'!$A$1,MATCH(FF$5,'Daten Elementary'!$A:$A,0)-1,MATCH(AQ96,'Daten Elementary'!$A$424:$ADO$424,0)-1)),0,OFFSET('Daten Elementary'!$A$1,MATCH(FF$5,'Daten Elementary'!$A:$A,0)-1,MATCH(AQ96,'Daten Elementary'!$A$424:$ADO$424,0)-1))*1000</f>
        <v>6.5948663999999999</v>
      </c>
      <c r="FG96" s="314">
        <f ca="1">IF(ISERROR(OFFSET('Daten Elementary'!$A$1,MATCH(FG$5,'Daten Elementary'!$A:$A,0)-1,MATCH(AR96,'Daten Elementary'!$A$424:$ADO$424,0)-1)),0,OFFSET('Daten Elementary'!$A$1,MATCH(FG$5,'Daten Elementary'!$A:$A,0)-1,MATCH(AR96,'Daten Elementary'!$A$424:$ADO$424,0)-1))*1000</f>
        <v>46.130008000000004</v>
      </c>
      <c r="FH96" s="314">
        <f ca="1">IF(ISERROR(OFFSET('Daten Elementary'!$A$1,MATCH(FH$5,'Daten Elementary'!$A:$A,0)-1,MATCH(AS96,'Daten Elementary'!$A$424:$ADO$424,0)-1)),0,OFFSET('Daten Elementary'!$A$1,MATCH(FH$5,'Daten Elementary'!$A:$A,0)-1,MATCH(AS96,'Daten Elementary'!$A$424:$ADO$424,0)-1))*1000</f>
        <v>12.474614000000001</v>
      </c>
      <c r="FI96" s="315">
        <f t="shared" ca="1" si="85"/>
        <v>94.984228700000017</v>
      </c>
      <c r="FJ96" s="314">
        <f ca="1">IF(ISERROR(OFFSET('Daten Elementary'!$A$1,MATCH(FJ$5,'Daten Elementary'!$A:$A,0)-1,MATCH($AT96,'Daten Elementary'!$A$424:$ADO$424,0)-1)),0,OFFSET('Daten Elementary'!$A$1,MATCH(FJ$5,'Daten Elementary'!$A:$A,0)-1,MATCH($AT96,'Daten Elementary'!$A$424:$ADO$424,0)-1))*1000</f>
        <v>109.49077</v>
      </c>
      <c r="FK96" s="305">
        <f t="shared" ca="1" si="86"/>
        <v>1.1527257893077989</v>
      </c>
      <c r="FL96" s="314">
        <f ca="1">IF(ISERROR(OFFSET('Daten Elementary'!$A$1,MATCH(FL$5,'Daten Elementary'!$A:$A,0)-1,MATCH(AM96,'Daten Elementary'!$A$424:$ADO$424,0)-1)),0,OFFSET('Daten Elementary'!$A$1,MATCH(FL$5,'Daten Elementary'!$A:$A,0)-1,MATCH(AM96,'Daten Elementary'!$A$424:$ADO$424,0)-1))</f>
        <v>0</v>
      </c>
      <c r="FM96" s="314">
        <f ca="1">IF(ISERROR(OFFSET('Daten Elementary'!$A$1,MATCH(FM$5,'Daten Elementary'!$A:$A,0)-1,MATCH(AN96,'Daten Elementary'!$A$424:$ADO$424,0)-1)),0,OFFSET('Daten Elementary'!$A$1,MATCH(FM$5,'Daten Elementary'!$A:$A,0)-1,MATCH(AN96,'Daten Elementary'!$A$424:$ADO$424,0)-1))</f>
        <v>0</v>
      </c>
      <c r="FN96" s="314">
        <f ca="1">IF(ISERROR(OFFSET('Daten Elementary'!$A$1,MATCH(FN$5,'Daten Elementary'!$A:$A,0)-1,MATCH(AO96,'Daten Elementary'!$A$424:$ADO$424,0)-1)),0,OFFSET('Daten Elementary'!$A$1,MATCH(FN$5,'Daten Elementary'!$A:$A,0)-1,MATCH(AO96,'Daten Elementary'!$A$424:$ADO$424,0)-1))</f>
        <v>0</v>
      </c>
      <c r="FO96" s="314">
        <f ca="1">IF(ISERROR(OFFSET('Daten Elementary'!$A$1,MATCH(FO$5,'Daten Elementary'!$A:$A,0)-1,MATCH(AP96,'Daten Elementary'!$A$424:$ADO$424,0)-1)),0,OFFSET('Daten Elementary'!$A$1,MATCH(FO$5,'Daten Elementary'!$A:$A,0)-1,MATCH(AP96,'Daten Elementary'!$A$424:$ADO$424,0)-1))</f>
        <v>0</v>
      </c>
      <c r="FP96" s="314">
        <f t="shared" ca="1" si="87"/>
        <v>0</v>
      </c>
      <c r="FQ96" s="314">
        <f ca="1">IF(ISERROR(OFFSET('Daten Elementary'!$A$1,MATCH(FQ$5,'Daten Elementary'!$A:$A,0)-1,MATCH(AQ96,'Daten Elementary'!$A$424:$ADO$424,0)-1)),0,OFFSET('Daten Elementary'!$A$1,MATCH(FQ$5,'Daten Elementary'!$A:$A,0)-1,MATCH(AQ96,'Daten Elementary'!$A$424:$ADO$424,0)-1))</f>
        <v>0</v>
      </c>
      <c r="FR96" s="314">
        <f ca="1">IF(ISERROR(OFFSET('Daten Elementary'!$A$1,MATCH(FR$5,'Daten Elementary'!$A:$A,0)-1,MATCH(AR96,'Daten Elementary'!$A$424:$ADO$424,0)-1)),0,OFFSET('Daten Elementary'!$A$1,MATCH(FR$5,'Daten Elementary'!$A:$A,0)-1,MATCH(AR96,'Daten Elementary'!$A$424:$ADO$424,0)-1))</f>
        <v>0</v>
      </c>
      <c r="FS96" s="314">
        <f ca="1">IF(ISERROR(OFFSET('Daten Elementary'!$A$1,MATCH(FS$5,'Daten Elementary'!$A:$A,0)-1,MATCH(AS96,'Daten Elementary'!$A$424:$ADO$424,0)-1)),0,OFFSET('Daten Elementary'!$A$1,MATCH(FS$5,'Daten Elementary'!$A:$A,0)-1,MATCH(AS96,'Daten Elementary'!$A$424:$ADO$424,0)-1))</f>
        <v>0</v>
      </c>
      <c r="FT96" s="315">
        <f t="shared" ca="1" si="88"/>
        <v>0</v>
      </c>
      <c r="FU96" s="314">
        <f ca="1">IF(ISERROR(OFFSET('Daten Elementary'!$A$1,MATCH(FU$5,'Daten Elementary'!$A:$A,0)-1,MATCH($AT96,'Daten Elementary'!$A$424:$ADO$424,0)-1)),0,OFFSET('Daten Elementary'!$A$1,MATCH(FU$5,'Daten Elementary'!$A:$A,0)-1,MATCH($AT96,'Daten Elementary'!$A$424:$ADO$424,0)-1))</f>
        <v>0</v>
      </c>
      <c r="FV96" s="305">
        <f t="shared" ca="1" si="89"/>
        <v>0</v>
      </c>
      <c r="FW96" s="324"/>
      <c r="FX96" s="231" t="str">
        <f t="shared" si="90"/>
        <v>Personenwagen, Plug-In Hybrid (EURO 6, firmenspezifischer Verbrauchermix (siehe unten))</v>
      </c>
      <c r="FY96" s="231" t="str">
        <f t="shared" si="55"/>
        <v>Personenwagen</v>
      </c>
      <c r="FZ96" s="231" t="str">
        <f t="shared" si="56"/>
        <v>, Plug-In Hybrid</v>
      </c>
      <c r="GA96" s="231" t="str">
        <f t="shared" si="57"/>
        <v xml:space="preserve"> (EURO 6, firmenspezifischer Verbrauchermix (siehe unten))</v>
      </c>
      <c r="GB96" s="231"/>
    </row>
    <row r="97" spans="1:184" ht="16.5" hidden="1" customHeight="1" outlineLevel="1">
      <c r="A97" s="375"/>
      <c r="B97" s="358"/>
      <c r="C97" s="359" t="s">
        <v>385</v>
      </c>
      <c r="D97" s="354" t="s">
        <v>38</v>
      </c>
      <c r="E97" s="356" t="s">
        <v>128</v>
      </c>
      <c r="F97" s="102">
        <v>1.6</v>
      </c>
      <c r="G97" s="33">
        <v>5</v>
      </c>
      <c r="H97" s="91">
        <f t="shared" si="91"/>
        <v>0.32</v>
      </c>
      <c r="I97" s="101"/>
      <c r="J97" s="99">
        <f>20</f>
        <v>20</v>
      </c>
      <c r="K97" s="100">
        <v>1580</v>
      </c>
      <c r="L97" s="100">
        <v>318</v>
      </c>
      <c r="M97" s="99">
        <v>0.5</v>
      </c>
      <c r="N97" s="38" t="s">
        <v>99</v>
      </c>
      <c r="O97" s="6">
        <f ca="1">(IF(ISERROR(INDEX(INDIRECT($D$268),MATCH($AM97,$AM$4:$AM$275,0),MATCH(O$304,INDIRECT($E$268),0))*$I97/$AD97),0,INDEX(INDIRECT($D$268),MATCH($AM97,$AM$4:$AM$275,0),MATCH(O$304,INDIRECT($E$268),0))*$I97/$AD97)+IF(ISERROR(INDEX(INDIRECT($D$268),MATCH($AN97,$AN$4:$AN$275,0),MATCH(O$305,INDIRECT($E$268),0))*$J97/$AE97),0,INDEX(INDIRECT($D$268),MATCH($AN97,$AN$4:$AN$275,0),MATCH(O$305,INDIRECT($E$268),0))*$J97/$AE97))*$AC97/$F97</f>
        <v>4.0739605527638183</v>
      </c>
      <c r="P97" s="6">
        <f ca="1">(IF(ISERROR(INDEX(INDIRECT($D$268),MATCH($AO97,$AO$4:$AO$275,0),MATCH(P$304,INDIRECT($E$268),0))*$I97/$AD97),0,INDEX(INDIRECT($D$268),MATCH($AO97,$AO$4:$AO$275,0),MATCH(P$304,INDIRECT($E$268),0))*$I97/$AD97)+IF(ISERROR(INDEX(INDIRECT($D$268),MATCH($AP97,$AP$4:$AP$275,0),MATCH(P$305,INDIRECT($E$268),0))*$J97/$AE97),0,INDEX(INDIRECT($D$268),MATCH($AP97,$AP$4:$AP$275,0),MATCH(P$305,INDIRECT($E$268),0))*$J97/$AE97))*$AC97/$F97</f>
        <v>1.8945741834170853</v>
      </c>
      <c r="Q97" s="6">
        <f ca="1">INDEX(INDIRECT($D$268),MATCH($AQ97,$AQ$4:$AQ$284,0),MATCH(Q$4,INDIRECT($E$268),0))*$K97*$AC97/$F97/$AF97</f>
        <v>4.1450079487381704</v>
      </c>
      <c r="R97" s="6">
        <f ca="1">INDEX(INDIRECT($D$268),MATCH($AR97,$AR$4:$AR$284,0),MATCH(R$4,INDIRECT($E$268),0))*IF($K97=1,$K97/$AF97,($K97-$L97)/($AF97-$AG97))*$AC97/$F97+$L97*(1+$M97)*INDEX(INDIRECT($D$268),MATCH($AR$223,$AR$4:$AR$284,0),MATCH(R$4,INDIRECT($E$268),0))/$AH97/$F97</f>
        <v>62.574936515962904</v>
      </c>
      <c r="S97" s="6">
        <f ca="1">INDEX(INDIRECT($D$268),MATCH($AS97,$AS$4:$AS$284,0),MATCH(S$4,INDIRECT($E$268),0))*$K97*$AC97/$F97/$AF97</f>
        <v>8.896194361198738</v>
      </c>
      <c r="T97" s="7">
        <f t="shared" ca="1" si="93"/>
        <v>81.584673562080724</v>
      </c>
      <c r="U97" s="6">
        <f>IF($B$268=6,(IF(OR(AJ97="Benzin",AJ97="Diesel"),$AK97*INDEX('DIN EN 16258'!$I:$I,MATCH('mobitool-Faktoren v2.0'!$AI97,'DIN EN 16258'!$A:$A,0))*$I97/$AD97+$AL97*INDEX('DIN EN 16258'!$I:$I,MATCH('mobitool-Faktoren v2.0'!$AJ97,'DIN EN 16258'!$A:$A,0))*$I97/$AD97,IF(ISERROR($AK97*INDEX('DIN EN 16258'!$I:$I,MATCH('mobitool-Faktoren v2.0'!$AI97,'DIN EN 16258'!$A:$A,0))*$I97/$AD97),0,$AK97*INDEX('DIN EN 16258'!$I:$I,MATCH('mobitool-Faktoren v2.0'!$AI97,'DIN EN 16258'!$A:$A,0))*$I97/$AD97)+IF(ISERROR($AL97*INDEX('DIN EN 16258'!$I:$I,MATCH('mobitool-Faktoren v2.0'!$AJ97,'DIN EN 16258'!$A:$A,0))*$J97/$AE97),0,$AL97*INDEX('DIN EN 16258'!$I:$I,MATCH('mobitool-Faktoren v2.0'!$AJ97,'DIN EN 16258'!$A:$A,0))*$J97/$AE97)))*1000,
IF($B$268=1,(IF(OR(AJ97="Benzin",AJ97="Diesel"),$AK97*INDEX('DIN EN 16258'!$D:$D,MATCH('mobitool-Faktoren v2.0'!$AI97,'DIN EN 16258'!$A:$A,0))*$I97/$AD97+$AL97*INDEX('DIN EN 16258'!$D:$D,MATCH('mobitool-Faktoren v2.0'!$AJ97,'DIN EN 16258'!$A:$A,0))*$I97/$AD97,IF(ISERROR($AK97*INDEX('DIN EN 16258'!$D:$D,MATCH('mobitool-Faktoren v2.0'!$AI97,'DIN EN 16258'!$A:$A,0))*$I97/$AD97),0,$AK97*INDEX('DIN EN 16258'!$D:$D,MATCH('mobitool-Faktoren v2.0'!$AI97,'DIN EN 16258'!$A:$A,0))*$I97/$AD97)+IF(ISERROR($AL97*INDEX('DIN EN 16258'!$D:$D,MATCH('mobitool-Faktoren v2.0'!$AJ97,'DIN EN 16258'!$A:$A,0))*$J97/$AE97),0,$AL97*INDEX('DIN EN 16258'!$D:$D,MATCH('mobitool-Faktoren v2.0'!$AJ97,'DIN EN 16258'!$A:$A,0))*$J97/$AE97))),0))*$AC97/$F97</f>
        <v>0</v>
      </c>
      <c r="V97" s="6">
        <f>IF($B$268=6,(IF(OR(AJ97="Benzin",AJ97="Diesel"),$AK97*INDEX('DIN EN 16258'!$L:$L,MATCH('mobitool-Faktoren v2.0'!$AI97,'DIN EN 16258'!$A:$A,0))*$I97/$AD97+$AL97*INDEX('DIN EN 16258'!$L:$L,MATCH('mobitool-Faktoren v2.0'!$AJ97,'DIN EN 16258'!$A:$A,0))*$I97/$AD97,IF(ISERROR($AK97*INDEX('DIN EN 16258'!$L:$L,MATCH('mobitool-Faktoren v2.0'!$AI97,'DIN EN 16258'!$A:$A,0))*$I97/$AD97),0,$AK97*INDEX('DIN EN 16258'!$L:$L,MATCH('mobitool-Faktoren v2.0'!$AI97,'DIN EN 16258'!$A:$A,0))*$I97/$AD97)+IF(ISERROR($AL97*INDEX('DIN EN 16258'!$L:$L,MATCH('mobitool-Faktoren v2.0'!$AJ97,'DIN EN 16258'!$A:$A,0))*$J97/$AE97),0,$AL97*INDEX('DIN EN 16258'!$L:$L,MATCH('mobitool-Faktoren v2.0'!$AJ97,'DIN EN 16258'!$A:$A,0))*$J97/$AE97)))*1000,
IF($B$268=1,(IF(OR(AJ97="Benzin",AJ97="Diesel"),$AK97*INDEX('DIN EN 16258'!$F:$F,MATCH('mobitool-Faktoren v2.0'!$AI97,'DIN EN 16258'!$A:$A,0))*$I97/$AD97+$AL97*INDEX('DIN EN 16258'!$F:$F,MATCH('mobitool-Faktoren v2.0'!$AJ97,'DIN EN 16258'!$A:$A,0))*$I97/$AD97,IF(ISERROR($AK97*INDEX('DIN EN 16258'!$F:$F,MATCH('mobitool-Faktoren v2.0'!$AI97,'DIN EN 16258'!$A:$A,0))*$I97/$AD97),0,$AK97*INDEX('DIN EN 16258'!$F:$F,MATCH('mobitool-Faktoren v2.0'!$AI97,'DIN EN 16258'!$A:$A,0))*$I97/$AD97)+IF(ISERROR($AL97*INDEX('DIN EN 16258'!$F:$F,MATCH('mobitool-Faktoren v2.0'!$AJ97,'DIN EN 16258'!$A:$A,0))*$J97/$AE97),0,$AL97*INDEX('DIN EN 16258'!$F:$F,MATCH('mobitool-Faktoren v2.0'!$AJ97,'DIN EN 16258'!$A:$A,0))*$J97/$AE97))),0))*$AC97/$F97</f>
        <v>0.75590107500000014</v>
      </c>
      <c r="W97" s="39" t="s">
        <v>672</v>
      </c>
      <c r="X97" s="6" t="s">
        <v>163</v>
      </c>
      <c r="Y97" s="336">
        <v>10</v>
      </c>
      <c r="Z97" s="336">
        <v>30</v>
      </c>
      <c r="AA97" s="337">
        <v>500</v>
      </c>
      <c r="AB97" s="299">
        <v>3500</v>
      </c>
      <c r="AC97" s="300">
        <f>AC41</f>
        <v>1</v>
      </c>
      <c r="AD97" s="298"/>
      <c r="AE97" s="298">
        <v>19.899999999999999</v>
      </c>
      <c r="AF97" s="299">
        <f>AF41</f>
        <v>1585</v>
      </c>
      <c r="AG97" s="299">
        <v>318</v>
      </c>
      <c r="AH97" s="299">
        <v>150000</v>
      </c>
      <c r="AI97" s="301"/>
      <c r="AJ97" s="301" t="s">
        <v>626</v>
      </c>
      <c r="AK97" s="329"/>
      <c r="AL97" s="329">
        <v>0.19900000000000001</v>
      </c>
      <c r="AM97" s="202" t="s">
        <v>81</v>
      </c>
      <c r="AN97" s="202" t="s">
        <v>2473</v>
      </c>
      <c r="AO97" s="202" t="s">
        <v>81</v>
      </c>
      <c r="AP97" s="202" t="s">
        <v>2471</v>
      </c>
      <c r="AQ97" s="202" t="s">
        <v>874</v>
      </c>
      <c r="AR97" s="331" t="s">
        <v>914</v>
      </c>
      <c r="AS97" s="202" t="s">
        <v>875</v>
      </c>
      <c r="AT97" s="331" t="s">
        <v>916</v>
      </c>
      <c r="AU97" s="303">
        <f ca="1">IF(ISERROR(OFFSET('Daten KEA'!$A$1,MATCH(AU$5,'Daten KEA'!$A:$A,0)-1,MATCH(AM97,'Daten KEA'!$A$424:$ADO$424,0)-1)),0,OFFSET('Daten KEA'!$A$1,MATCH(AU$5,'Daten KEA'!$A:$A,0)-1,MATCH(AM97,'Daten KEA'!$A$424:$ADO$424,0)-1))+IF(ISERROR(AK97*INDEX('Energiefaktoren Ecoinvent'!$D:$D,MATCH('mobitool-Faktoren v2.0'!AI97,'Energiefaktoren Ecoinvent'!$A:$A,0))),0,AK97*INDEX('Energiefaktoren Ecoinvent'!$D:$D,MATCH('mobitool-Faktoren v2.0'!AI97,'Energiefaktoren Ecoinvent'!$A:$A,0)))+IF(OR(AJ97="Benzin",AJ97="Diesel"),IF(ISERROR(OFFSET('Daten KEA'!$A$1,MATCH(AV$5,'Daten KEA'!$A:$A,0)-1,MATCH(AN97,'Daten KEA'!$A$424:$ADO$424,0)-1)),0,OFFSET('Daten KEA'!$A$1,MATCH(AV$5,'Daten KEA'!$A:$A,0)-1,MATCH(AN97,'Daten KEA'!$A$424:$ADO$424,0)-1))+IF(ISERROR(AL97*INDEX('Energiefaktoren Ecoinvent'!$D:$D,MATCH('mobitool-Faktoren v2.0'!AJ97,'Energiefaktoren Ecoinvent'!$A:$A,0))),0,AL97*INDEX('Energiefaktoren Ecoinvent'!$D:$D,MATCH('mobitool-Faktoren v2.0'!AJ97,'Energiefaktoren Ecoinvent'!$A:$A,0))),0)</f>
        <v>0</v>
      </c>
      <c r="AV97" s="303">
        <f ca="1">IF(OR(AJ97="Benzin",AJ97="Diesel"),0,IF(ISERROR(OFFSET('Daten KEA'!$A$1,MATCH(AV$5,'Daten KEA'!$A:$A,0)-1,MATCH(AN97,'Daten KEA'!$A$424:$ADO$424,0)-1)),0,OFFSET('Daten KEA'!$A$1,MATCH(AV$5,'Daten KEA'!$A:$A,0)-1,MATCH(AN97,'Daten KEA'!$A$424:$ADO$424,0)-1))+IF(ISERROR(AL97*INDEX('Energiefaktoren Ecoinvent'!$D:$D,MATCH('mobitool-Faktoren v2.0'!AJ97,'Energiefaktoren Ecoinvent'!$A:$A,0))),0,AL97*INDEX('Energiefaktoren Ecoinvent'!$D:$D,MATCH('mobitool-Faktoren v2.0'!AJ97,'Energiefaktoren Ecoinvent'!$A:$A,0))))</f>
        <v>0.71640000000000004</v>
      </c>
      <c r="AW97" s="303">
        <f ca="1">IF(ISERROR(OFFSET('Daten KEA'!$A$1,MATCH(AW$5,'Daten KEA'!$A:$A,0)-1,MATCH(AO97,'Daten KEA'!$A$424:$ADO$424,0)-1)),0,OFFSET('Daten KEA'!$A$1,MATCH(AW$5,'Daten KEA'!$A:$A,0)-1,MATCH(AO97,'Daten KEA'!$A$424:$ADO$424,0)-1))-IF(ISERROR(AK97*INDEX('Energiefaktoren Ecoinvent'!$D:$D,MATCH('mobitool-Faktoren v2.0'!AI97,'Energiefaktoren Ecoinvent'!$A:$A,0))),0,AK97*INDEX('Energiefaktoren Ecoinvent'!$D:$D,MATCH('mobitool-Faktoren v2.0'!AI97,'Energiefaktoren Ecoinvent'!$A:$A,0)))+IF(OR(AJ97="Benzin",AJ97="Diesel"),IF(ISERROR(OFFSET('Daten KEA'!$A$1,MATCH(AX$5,'Daten KEA'!$A:$A,0)-1,MATCH(AP97,'Daten KEA'!$A$424:$ADO$424,0)-1)),0,OFFSET('Daten KEA'!$A$1,MATCH(AX$5,'Daten KEA'!$A:$A,0)-1,MATCH(AP97,'Daten KEA'!$A$424:$ADO$424,0)-1))-IF(ISERROR(AL97*INDEX('Energiefaktoren Ecoinvent'!$D:$D,MATCH('mobitool-Faktoren v2.0'!AJ97,'Energiefaktoren Ecoinvent'!$A:$A,0))),0,AL97*INDEX('Energiefaktoren Ecoinvent'!$D:$D,MATCH('mobitool-Faktoren v2.0'!AJ97,'Energiefaktoren Ecoinvent'!$A:$A,0))),0)</f>
        <v>0</v>
      </c>
      <c r="AX97" s="303">
        <f ca="1">IF(OR(AJ97="Benzin",AJ97="Diesel"),0,IF(ISERROR(OFFSET('Daten KEA'!$A$1,MATCH(AX$5,'Daten KEA'!$A:$A,0)-1,MATCH(AP97,'Daten KEA'!$A$424:$ADO$424,0)-1)),0,OFFSET('Daten KEA'!$A$1,MATCH(AX$5,'Daten KEA'!$A:$A,0)-1,MATCH(AP97,'Daten KEA'!$A$424:$ADO$424,0)-1))-IF(ISERROR(AL97*INDEX('Energiefaktoren Ecoinvent'!$D:$D,MATCH('mobitool-Faktoren v2.0'!AJ97,'Energiefaktoren Ecoinvent'!$A:$A,0))),0,AL97*INDEX('Energiefaktoren Ecoinvent'!$D:$D,MATCH('mobitool-Faktoren v2.0'!AJ97,'Energiefaktoren Ecoinvent'!$A:$A,0))))</f>
        <v>0.14977693999999997</v>
      </c>
      <c r="AY97" s="303">
        <f t="shared" ca="1" si="58"/>
        <v>0.86617694000000001</v>
      </c>
      <c r="AZ97" s="303">
        <f ca="1">IF(ISERROR(OFFSET('Daten KEA'!$A$1,MATCH(AZ$5,'Daten KEA'!$A:$A,0)-1,MATCH(AQ97,'Daten KEA'!$A$424:$ADO$424,0)-1)),0,OFFSET('Daten KEA'!$A$1,MATCH(AZ$5,'Daten KEA'!$A:$A,0)-1,MATCH(AQ97,'Daten KEA'!$A$424:$ADO$424,0)-1))</f>
        <v>0.19158998999999999</v>
      </c>
      <c r="BA97" s="303">
        <f ca="1">IF(ISERROR(OFFSET('Daten KEA'!$A$1,MATCH(BA$5,'Daten KEA'!$A:$A,0)-1,MATCH(AR97,'Daten KEA'!$A$424:$ADO$424,0)-1)),0,OFFSET('Daten KEA'!$A$1,MATCH(BA$5,'Daten KEA'!$A:$A,0)-1,MATCH(AR97,'Daten KEA'!$A$424:$ADO$424,0)-1))</f>
        <v>0.79161212999999997</v>
      </c>
      <c r="BB97" s="303">
        <f ca="1">IF(ISERROR(OFFSET('Daten KEA'!$A$1,MATCH(BB$5,'Daten KEA'!$A:$A,0)-1,MATCH(AS97,'Daten KEA'!$A$424:$ADO$424,0)-1)),0,OFFSET('Daten KEA'!$A$1,MATCH(BB$5,'Daten KEA'!$A:$A,0)-1,MATCH(AS97,'Daten KEA'!$A$424:$ADO$424,0)-1))</f>
        <v>0.84127081000000004</v>
      </c>
      <c r="BC97" s="304">
        <f t="shared" ca="1" si="46"/>
        <v>2.6906498700000001</v>
      </c>
      <c r="BD97" s="303">
        <f ca="1">IF(ISERROR(OFFSET('Daten KEA'!$A$1,MATCH(BD$5,'Daten KEA'!$A:$A,0)-1,MATCH(AT97,'Daten KEA'!$A$424:$ADO$424,0)-1)),0,OFFSET('Daten KEA'!$A$1,MATCH(BD$5,'Daten KEA'!$A:$A,0)-1,MATCH(AT97,'Daten KEA'!$A$424:$ADO$424,0)-1))</f>
        <v>2.6906498999999999</v>
      </c>
      <c r="BE97" s="305">
        <f t="shared" ca="1" si="59"/>
        <v>1.0000000111497227</v>
      </c>
      <c r="BF97" s="306">
        <f ca="1">IF(ISERROR(OFFSET('Daten KEA'!$A$1,MATCH(BF$5,'Daten KEA'!$A:$A,0)-1,MATCH(AM97,'Daten KEA'!$A$424:$ADO$424,0)-1)),0,OFFSET('Daten KEA'!$A$1,MATCH(BF$5,'Daten KEA'!$A:$A,0)-1,MATCH(AM97,'Daten KEA'!$A$424:$ADO$424,0)-1))+IF(ISERROR($AK97*INDEX('Energiefaktoren Ecoinvent'!$H:$H,MATCH('mobitool-Faktoren v2.0'!$AI97,'Energiefaktoren Ecoinvent'!$A:$A,0))),0,$AK97*INDEX('Energiefaktoren Ecoinvent'!$H:$H,MATCH('mobitool-Faktoren v2.0'!$AI97,'Energiefaktoren Ecoinvent'!$A:$A,0)))+IF(OR(AJ97="Benzin",AJ97="Diesel"),IF(ISERROR(OFFSET('Daten KEA'!$A$1,MATCH(BG$5,'Daten KEA'!$A:$A,0)-1,MATCH(AN97,'Daten KEA'!$A$424:$ADO$424,0)-1)),0,OFFSET('Daten KEA'!$A$1,MATCH(BG$5,'Daten KEA'!$A:$A,0)-1,MATCH(AN97,'Daten KEA'!$A$424:$ADO$424,0)-1))+IF(ISERROR($AL97*INDEX('Energiefaktoren Ecoinvent'!$H:$H,MATCH('mobitool-Faktoren v2.0'!$AJ97,'Energiefaktoren Ecoinvent'!$A:$A,0))),0,$AL97*INDEX('Energiefaktoren Ecoinvent'!$H:$H,MATCH('mobitool-Faktoren v2.0'!$AJ97,'Energiefaktoren Ecoinvent'!$A:$A,0))),0)</f>
        <v>0</v>
      </c>
      <c r="BG97" s="306">
        <f ca="1">IF(OR(AJ97="Benzin",AJ97="Diesel"),0,IF(ISERROR(OFFSET('Daten KEA'!$A$1,MATCH(BG$5,'Daten KEA'!$A:$A,0)-1,MATCH(AN97,'Daten KEA'!$A$424:$ADO$424,0)-1)),0,OFFSET('Daten KEA'!$A$1,MATCH(BG$5,'Daten KEA'!$A:$A,0)-1,MATCH(AN97,'Daten KEA'!$A$424:$ADO$424,0)-1))+IF(ISERROR($AL97*INDEX('Energiefaktoren Ecoinvent'!$H:$H,MATCH('mobitool-Faktoren v2.0'!$AJ97,'Energiefaktoren Ecoinvent'!$A:$A,0))),0,$AL97*INDEX('Energiefaktoren Ecoinvent'!$H:$H,MATCH('mobitool-Faktoren v2.0'!$AJ97,'Energiefaktoren Ecoinvent'!$A:$A,0))))</f>
        <v>0</v>
      </c>
      <c r="BH97" s="306">
        <f ca="1">IF(ISERROR(OFFSET('Daten KEA'!$A$1,MATCH(BH$5,'Daten KEA'!$A:$A,0)-1,MATCH(AO97,'Daten KEA'!$A$424:$ADO$424,0)-1)),0,OFFSET('Daten KEA'!$A$1,MATCH(BH$5,'Daten KEA'!$A:$A,0)-1,MATCH(AO97,'Daten KEA'!$A$424:$ADO$424,0)-1))-IF(ISERROR($AK97*INDEX('Energiefaktoren Ecoinvent'!$H:$H,MATCH('mobitool-Faktoren v2.0'!$AI97,'Energiefaktoren Ecoinvent'!$A:$A,0))),0,$AK97*INDEX('Energiefaktoren Ecoinvent'!$H:$H,MATCH('mobitool-Faktoren v2.0'!$AI97,'Energiefaktoren Ecoinvent'!$A:$A,0)))+IF(OR(AJ97="Benzin",AJ97="Diesel"),IF(ISERROR(OFFSET('Daten KEA'!$A$1,MATCH(BI$5,'Daten KEA'!$A:$A,0)-1,MATCH(AP97,'Daten KEA'!$A$424:$ADO$424,0)-1)),0,OFFSET('Daten KEA'!$A$1,MATCH(BI$5,'Daten KEA'!$A:$A,0)-1,MATCH(AP97,'Daten KEA'!$A$424:$ADO$424,0)-1))-IF(ISERROR($AL97*INDEX('Energiefaktoren Ecoinvent'!$H:$H,MATCH('mobitool-Faktoren v2.0'!$AJ97,'Energiefaktoren Ecoinvent'!$A:$A,0))),0,$AL97*INDEX('Energiefaktoren Ecoinvent'!$H:$H,MATCH('mobitool-Faktoren v2.0'!$AJ97,'Energiefaktoren Ecoinvent'!$A:$A,0))),0)</f>
        <v>0</v>
      </c>
      <c r="BI97" s="306">
        <f ca="1">IF(OR(AJ97="Benzin",AJ97="Diesel"),0,IF(ISERROR(OFFSET('Daten KEA'!$A$1,MATCH(BI$5,'Daten KEA'!$A:$A,0)-1,MATCH(AP97,'Daten KEA'!$A$424:$ADO$424,0)-1)),0,OFFSET('Daten KEA'!$A$1,MATCH(BI$5,'Daten KEA'!$A:$A,0)-1,MATCH(AP97,'Daten KEA'!$A$424:$ADO$424,0)-1))-IF(ISERROR($AL97*INDEX('Energiefaktoren Ecoinvent'!$H:$H,MATCH('mobitool-Faktoren v2.0'!$AJ97,'Energiefaktoren Ecoinvent'!$A:$A,0))),0,$AL97*INDEX('Energiefaktoren Ecoinvent'!$H:$H,MATCH('mobitool-Faktoren v2.0'!$AJ97,'Energiefaktoren Ecoinvent'!$A:$A,0))))</f>
        <v>2.5089002587343999E-2</v>
      </c>
      <c r="BJ97" s="306">
        <f t="shared" ca="1" si="92"/>
        <v>2.5089002587343999E-2</v>
      </c>
      <c r="BK97" s="306">
        <f ca="1">IF(ISERROR(OFFSET('Daten KEA'!$A$1,MATCH(BK$5,'Daten KEA'!$A:$A,0)-1,MATCH(AQ97,'Daten KEA'!$A$424:$ADO$424,0)-1)),0,OFFSET('Daten KEA'!$A$1,MATCH(BK$5,'Daten KEA'!$A:$A,0)-1,MATCH(AQ97,'Daten KEA'!$A$424:$ADO$424,0)-1))</f>
        <v>0.18299306691902001</v>
      </c>
      <c r="BL97" s="306">
        <f ca="1">IF(ISERROR(OFFSET('Daten KEA'!$A$1,MATCH(BL$5,'Daten KEA'!$A:$A,0)-1,MATCH(AR97,'Daten KEA'!$A$424:$ADO$424,0)-1)),0,OFFSET('Daten KEA'!$A$1,MATCH(BL$5,'Daten KEA'!$A:$A,0)-1,MATCH(AR97,'Daten KEA'!$A$424:$ADO$424,0)-1))</f>
        <v>0.72913459945055004</v>
      </c>
      <c r="BM97" s="306">
        <f ca="1">IF(ISERROR(OFFSET('Daten KEA'!$A$1,MATCH(BM$5,'Daten KEA'!$A:$A,0)-1,MATCH(AS97,'Daten KEA'!$A$424:$ADO$424,0)-1)),0,OFFSET('Daten KEA'!$A$1,MATCH(BM$5,'Daten KEA'!$A:$A,0)-1,MATCH(AS97,'Daten KEA'!$A$424:$ADO$424,0)-1))</f>
        <v>0.74075103066108994</v>
      </c>
      <c r="BN97" s="307">
        <f t="shared" ca="1" si="43"/>
        <v>1.677967699618004</v>
      </c>
      <c r="BO97" s="306">
        <f ca="1">IF(ISERROR(OFFSET('Daten KEA'!$A$1,MATCH(BO$5,'Daten KEA'!$A:$A,0)-1,MATCH(AT97,'Daten KEA'!$A$424:$ADO$424,0)-1)),0,OFFSET('Daten KEA'!$A$1,MATCH(BO$5,'Daten KEA'!$A:$A,0)-1,MATCH(AT97,'Daten KEA'!$A$424:$ADO$424,0)-1))</f>
        <v>1.6779676901180001</v>
      </c>
      <c r="BP97" s="305">
        <f t="shared" ca="1" si="60"/>
        <v>0.99999999433838693</v>
      </c>
      <c r="BQ97" s="308">
        <f ca="1">IF(ISERROR(OFFSET('Daten GWP'!$A$1,MATCH(BQ$5,'Daten GWP'!$A:$A,0)-1,MATCH(AM97,'Daten GWP'!$A$424:$ADO$424,0)-1)),0,OFFSET('Daten GWP'!$A$1,MATCH(BQ$5,'Daten GWP'!$A:$A,0)-1,MATCH(AM97,'Daten GWP'!$A$424:$ADO$424,0)-1))*1000</f>
        <v>0</v>
      </c>
      <c r="BR97" s="308">
        <f ca="1">IF(ISERROR(OFFSET('Daten GWP'!$A$1,MATCH(BR$5,'Daten GWP'!$A:$A,0)-1,MATCH(AN97,'Daten GWP'!$A$424:$ADO$424,0)-1)),0,OFFSET('Daten GWP'!$A$1,MATCH(BR$5,'Daten GWP'!$A:$A,0)-1,MATCH(AN97,'Daten GWP'!$A$424:$ADO$424,0)-1))*1000</f>
        <v>6.4857452000000002</v>
      </c>
      <c r="BS97" s="308">
        <f ca="1">IF(ISERROR(OFFSET('Daten GWP'!$A$1,MATCH(BS$5,'Daten GWP'!$A:$A,0)-1,MATCH(AO97,'Daten GWP'!$A$424:$ADO$424,0)-1)),0,OFFSET('Daten GWP'!$A$1,MATCH(BS$5,'Daten GWP'!$A:$A,0)-1,MATCH(AO97,'Daten GWP'!$A$424:$ADO$424,0)-1))*1000</f>
        <v>0</v>
      </c>
      <c r="BT97" s="308">
        <f ca="1">IF(ISERROR(OFFSET('Daten GWP'!$A$1,MATCH(BT$5,'Daten GWP'!$A:$A,0)-1,MATCH(AP97,'Daten GWP'!$A$424:$ADO$424,0)-1)),0,OFFSET('Daten GWP'!$A$1,MATCH(BT$5,'Daten GWP'!$A:$A,0)-1,MATCH(AP97,'Daten GWP'!$A$424:$ADO$424,0)-1))*1000</f>
        <v>3.0161620999999998</v>
      </c>
      <c r="BU97" s="308">
        <f t="shared" ca="1" si="61"/>
        <v>9.5019072999999992</v>
      </c>
      <c r="BV97" s="308">
        <f ca="1">IF(ISERROR(OFFSET('Daten GWP'!$A$1,MATCH(BV$5,'Daten GWP'!$A:$A,0)-1,MATCH(AQ97,'Daten GWP'!$A$424:$ADO$424,0)-1)),0,OFFSET('Daten GWP'!$A$1,MATCH(BV$5,'Daten GWP'!$A:$A,0)-1,MATCH(AQ97,'Daten GWP'!$A$424:$ADO$424,0)-1))*1000</f>
        <v>6.6530000999999999</v>
      </c>
      <c r="BW97" s="308">
        <f ca="1">IF(ISERROR(OFFSET('Daten GWP'!$A$1,MATCH(BW$5,'Daten GWP'!$A:$A,0)-1,MATCH(AR97,'Daten GWP'!$A$424:$ADO$424,0)-1)),0,OFFSET('Daten GWP'!$A$1,MATCH(BW$5,'Daten GWP'!$A:$A,0)-1,MATCH(AR97,'Daten GWP'!$A$424:$ADO$424,0)-1))*1000</f>
        <v>49.30988</v>
      </c>
      <c r="BX97" s="308">
        <f ca="1">IF(ISERROR(OFFSET('Daten GWP'!$A$1,MATCH(BX$5,'Daten GWP'!$A:$A,0)-1,MATCH(AS97,'Daten GWP'!$A$424:$ADO$424,0)-1)),0,OFFSET('Daten GWP'!$A$1,MATCH(BX$5,'Daten GWP'!$A:$A,0)-1,MATCH(AS97,'Daten GWP'!$A$424:$ADO$424,0)-1))*1000</f>
        <v>14.278955</v>
      </c>
      <c r="BY97" s="309">
        <f t="shared" ca="1" si="44"/>
        <v>79.743742400000002</v>
      </c>
      <c r="BZ97" s="308">
        <f ca="1">IF(ISERROR(OFFSET('Daten GWP'!$A$1,MATCH(BZ$5,'Daten GWP'!$A:$A,0)-1,MATCH(AT97,'Daten GWP'!$A$424:$ADO$424,0)-1)),0,OFFSET('Daten GWP'!$A$1,MATCH(BZ$5,'Daten GWP'!$A:$A,0)-1,MATCH(AT97,'Daten GWP'!$A$424:$ADO$424,0)-1))*1000</f>
        <v>79.743742000000012</v>
      </c>
      <c r="CA97" s="305">
        <f t="shared" ca="1" si="62"/>
        <v>0.99999999498393255</v>
      </c>
      <c r="CB97" s="310">
        <f ca="1">IF(ISERROR(OFFSET('Daten Elementary'!$A$1,MATCH(CB$5,'Daten Elementary'!$A:$A,0)-1,MATCH(AM97,'Daten Elementary'!$A$424:$ADO$424,0)-1)),0,OFFSET('Daten Elementary'!$A$1,MATCH(CB$5,'Daten Elementary'!$A:$A,0)-1,MATCH(AM97,'Daten Elementary'!$A$424:$ADO$424,0)-1))*1000000</f>
        <v>0</v>
      </c>
      <c r="CC97" s="310">
        <f ca="1">IF(ISERROR(OFFSET('Daten Elementary'!$A$1,MATCH(CC$5,'Daten Elementary'!$A:$A,0)-1,MATCH(AN97,'Daten Elementary'!$A$424:$ADO$424,0)-1)),0,OFFSET('Daten Elementary'!$A$1,MATCH(CC$5,'Daten Elementary'!$A:$A,0)-1,MATCH(AN97,'Daten Elementary'!$A$424:$ADO$424,0)-1))*1000000</f>
        <v>15.826967999999999</v>
      </c>
      <c r="CD97" s="310">
        <f ca="1">IF(ISERROR(OFFSET('Daten Elementary'!$A$1,MATCH(CD$5,'Daten Elementary'!$A:$A,0)-1,MATCH(AO97,'Daten Elementary'!$A$424:$ADO$424,0)-1)),0,OFFSET('Daten Elementary'!$A$1,MATCH(CD$5,'Daten Elementary'!$A:$A,0)-1,MATCH(AO97,'Daten Elementary'!$A$424:$ADO$424,0)-1))*1000000</f>
        <v>0</v>
      </c>
      <c r="CE97" s="310">
        <f ca="1">IF(ISERROR(OFFSET('Daten Elementary'!$A$1,MATCH(CE$5,'Daten Elementary'!$A:$A,0)-1,MATCH(AP97,'Daten Elementary'!$A$424:$ADO$424,0)-1)),0,OFFSET('Daten Elementary'!$A$1,MATCH(CE$5,'Daten Elementary'!$A:$A,0)-1,MATCH(AP97,'Daten Elementary'!$A$424:$ADO$424,0)-1))*1000000</f>
        <v>3.7635354000000003</v>
      </c>
      <c r="CF97" s="310">
        <f t="shared" ca="1" si="63"/>
        <v>19.590503399999999</v>
      </c>
      <c r="CG97" s="310">
        <f ca="1">IF(ISERROR(OFFSET('Daten Elementary'!$A$1,MATCH(CG$5,'Daten Elementary'!$A:$A,0)-1,MATCH(AQ97,'Daten Elementary'!$A$424:$ADO$424,0)-1)),0,OFFSET('Daten Elementary'!$A$1,MATCH(CG$5,'Daten Elementary'!$A:$A,0)-1,MATCH(AQ97,'Daten Elementary'!$A$424:$ADO$424,0)-1))*1000000</f>
        <v>2.5164260999999999</v>
      </c>
      <c r="CH97" s="310">
        <f ca="1">IF(ISERROR(OFFSET('Daten Elementary'!$A$1,MATCH(CH$5,'Daten Elementary'!$A:$A,0)-1,MATCH(AR97,'Daten Elementary'!$A$424:$ADO$424,0)-1)),0,OFFSET('Daten Elementary'!$A$1,MATCH(CH$5,'Daten Elementary'!$A:$A,0)-1,MATCH(AR97,'Daten Elementary'!$A$424:$ADO$424,0)-1))*1000000</f>
        <v>46.471190999999997</v>
      </c>
      <c r="CI97" s="310">
        <f ca="1">IF(ISERROR(OFFSET('Daten Elementary'!$A$1,MATCH(CI$5,'Daten Elementary'!$A:$A,0)-1,MATCH(AS97,'Daten Elementary'!$A$424:$ADO$424,0)-1)),0,OFFSET('Daten Elementary'!$A$1,MATCH(CI$5,'Daten Elementary'!$A:$A,0)-1,MATCH(AS97,'Daten Elementary'!$A$424:$ADO$424,0)-1))*1000000</f>
        <v>12.240406</v>
      </c>
      <c r="CJ97" s="311">
        <f t="shared" ca="1" si="64"/>
        <v>80.81852649999999</v>
      </c>
      <c r="CK97" s="310">
        <f ca="1">IF(ISERROR(OFFSET('Daten Elementary'!$A$1,MATCH(CK$5,'Daten Elementary'!$A:$A,0)-1,MATCH($AT97,'Daten Elementary'!$A$424:$ADO$424,0)-1)),0,OFFSET('Daten Elementary'!$A$1,MATCH(CK$5,'Daten Elementary'!$A:$A,0)-1,MATCH($AT97,'Daten Elementary'!$A$424:$ADO$424,0)-1))*1000000</f>
        <v>80.818525999999991</v>
      </c>
      <c r="CL97" s="305">
        <f t="shared" ca="1" si="65"/>
        <v>0.99999999381329974</v>
      </c>
      <c r="CM97" s="312">
        <f ca="1">IF(ISERROR(OFFSET('Daten Elementary'!$A$1,MATCH(CM$5,'Daten Elementary'!$A:$A,0)-1,MATCH(AM97,'Daten Elementary'!$A$424:$ADO$424,0)-1)),0,OFFSET('Daten Elementary'!$A$1,MATCH(CM$5,'Daten Elementary'!$A:$A,0)-1,MATCH(AM97,'Daten Elementary'!$A$424:$ADO$424,0)-1))*1000000</f>
        <v>0</v>
      </c>
      <c r="CN97" s="312">
        <f ca="1">IF(ISERROR(OFFSET('Daten Elementary'!$A$1,MATCH(CN$5,'Daten Elementary'!$A:$A,0)-1,MATCH(AN97,'Daten Elementary'!$A$424:$ADO$424,0)-1)),0,OFFSET('Daten Elementary'!$A$1,MATCH(CN$5,'Daten Elementary'!$A:$A,0)-1,MATCH(AN97,'Daten Elementary'!$A$424:$ADO$424,0)-1))*1000000</f>
        <v>9.5364941999999999</v>
      </c>
      <c r="CO97" s="312">
        <f ca="1">IF(ISERROR(OFFSET('Daten Elementary'!$A$1,MATCH(CO$5,'Daten Elementary'!$A:$A,0)-1,MATCH(AO97,'Daten Elementary'!$A$424:$ADO$424,0)-1)),0,OFFSET('Daten Elementary'!$A$1,MATCH(CO$5,'Daten Elementary'!$A:$A,0)-1,MATCH(AO97,'Daten Elementary'!$A$424:$ADO$424,0)-1))*1000000</f>
        <v>0</v>
      </c>
      <c r="CP97" s="312">
        <f ca="1">IF(ISERROR(OFFSET('Daten Elementary'!$A$1,MATCH(CP$5,'Daten Elementary'!$A:$A,0)-1,MATCH(AP97,'Daten Elementary'!$A$424:$ADO$424,0)-1)),0,OFFSET('Daten Elementary'!$A$1,MATCH(CP$5,'Daten Elementary'!$A:$A,0)-1,MATCH(AP97,'Daten Elementary'!$A$424:$ADO$424,0)-1))*1000000</f>
        <v>1.8180831</v>
      </c>
      <c r="CQ97" s="312">
        <f t="shared" ca="1" si="66"/>
        <v>11.354577299999999</v>
      </c>
      <c r="CR97" s="312">
        <f ca="1">IF(ISERROR(OFFSET('Daten Elementary'!$A$1,MATCH(CR$5,'Daten Elementary'!$A:$A,0)-1,MATCH(AQ97,'Daten Elementary'!$A$424:$ADO$424,0)-1)),0,OFFSET('Daten Elementary'!$A$1,MATCH(CR$5,'Daten Elementary'!$A:$A,0)-1,MATCH(AQ97,'Daten Elementary'!$A$424:$ADO$424,0)-1))*1000000</f>
        <v>1.6860135000000001</v>
      </c>
      <c r="CS97" s="312">
        <f ca="1">IF(ISERROR(OFFSET('Daten Elementary'!$A$1,MATCH(CS$5,'Daten Elementary'!$A:$A,0)-1,MATCH(AR97,'Daten Elementary'!$A$424:$ADO$424,0)-1)),0,OFFSET('Daten Elementary'!$A$1,MATCH(CS$5,'Daten Elementary'!$A:$A,0)-1,MATCH(AR97,'Daten Elementary'!$A$424:$ADO$424,0)-1))*1000000</f>
        <v>17.939973999999999</v>
      </c>
      <c r="CT97" s="312">
        <f ca="1">IF(ISERROR(OFFSET('Daten Elementary'!$A$1,MATCH(CT$5,'Daten Elementary'!$A:$A,0)-1,MATCH(AS97,'Daten Elementary'!$A$424:$ADO$424,0)-1)),0,OFFSET('Daten Elementary'!$A$1,MATCH(CT$5,'Daten Elementary'!$A:$A,0)-1,MATCH(AS97,'Daten Elementary'!$A$424:$ADO$424,0)-1))*1000000</f>
        <v>6.9155112000000001</v>
      </c>
      <c r="CU97" s="313">
        <f t="shared" ca="1" si="67"/>
        <v>37.896075999999994</v>
      </c>
      <c r="CV97" s="312">
        <f ca="1">IF(ISERROR(OFFSET('Daten Elementary'!$A$1,MATCH(CV$5,'Daten Elementary'!$A:$A,0)-1,MATCH($AT97,'Daten Elementary'!$A$424:$ADO$424,0)-1)),0,OFFSET('Daten Elementary'!$A$1,MATCH(CV$5,'Daten Elementary'!$A:$A,0)-1,MATCH($AT97,'Daten Elementary'!$A$424:$ADO$424,0)-1))*1000000</f>
        <v>37.896076000000001</v>
      </c>
      <c r="CW97" s="305">
        <f t="shared" ca="1" si="68"/>
        <v>1.0000000000000002</v>
      </c>
      <c r="CX97" s="314">
        <f ca="1">IF(ISERROR(OFFSET('Daten Elementary'!$A$1,MATCH(CX$5,'Daten Elementary'!$A:$A,0)-1,MATCH(AM97,'Daten Elementary'!$A$424:$ADO$424,0)-1)),0,OFFSET('Daten Elementary'!$A$1,MATCH(CX$5,'Daten Elementary'!$A:$A,0)-1,MATCH(AM97,'Daten Elementary'!$A$424:$ADO$424,0)-1))*1000000</f>
        <v>0</v>
      </c>
      <c r="CY97" s="314">
        <f ca="1">IF(ISERROR(OFFSET('Daten Elementary'!$A$1,MATCH(CY$5,'Daten Elementary'!$A:$A,0)-1,MATCH(AN97,'Daten Elementary'!$A$424:$ADO$424,0)-1)),0,OFFSET('Daten Elementary'!$A$1,MATCH(CY$5,'Daten Elementary'!$A:$A,0)-1,MATCH(AN97,'Daten Elementary'!$A$424:$ADO$424,0)-1))*1000000</f>
        <v>4.9852853999999995</v>
      </c>
      <c r="CZ97" s="314">
        <f ca="1">IF(ISERROR(OFFSET('Daten Elementary'!$A$1,MATCH(CZ$5,'Daten Elementary'!$A:$A,0)-1,MATCH(AO97,'Daten Elementary'!$A$424:$ADO$424,0)-1)),0,OFFSET('Daten Elementary'!$A$1,MATCH(CZ$5,'Daten Elementary'!$A:$A,0)-1,MATCH(AO97,'Daten Elementary'!$A$424:$ADO$424,0)-1))*1000000</f>
        <v>0</v>
      </c>
      <c r="DA97" s="314">
        <f ca="1">IF(ISERROR(OFFSET('Daten Elementary'!$A$1,MATCH(DA$5,'Daten Elementary'!$A:$A,0)-1,MATCH(AP97,'Daten Elementary'!$A$424:$ADO$424,0)-1)),0,OFFSET('Daten Elementary'!$A$1,MATCH(DA$5,'Daten Elementary'!$A:$A,0)-1,MATCH(AP97,'Daten Elementary'!$A$424:$ADO$424,0)-1))*1000000</f>
        <v>2.3683361999999999</v>
      </c>
      <c r="DB97" s="314">
        <f t="shared" ca="1" si="69"/>
        <v>7.3536215999999994</v>
      </c>
      <c r="DC97" s="314">
        <f ca="1">IF(ISERROR(OFFSET('Daten Elementary'!$A$1,MATCH(DC$5,'Daten Elementary'!$A:$A,0)-1,MATCH(AQ97,'Daten Elementary'!$A$424:$ADO$424,0)-1)),0,OFFSET('Daten Elementary'!$A$1,MATCH(DC$5,'Daten Elementary'!$A:$A,0)-1,MATCH(AQ97,'Daten Elementary'!$A$424:$ADO$424,0)-1))*1000000</f>
        <v>356.36219999999997</v>
      </c>
      <c r="DD97" s="314">
        <f ca="1">IF(ISERROR(OFFSET('Daten Elementary'!$A$1,MATCH(DD$5,'Daten Elementary'!$A:$A,0)-1,MATCH(AR97,'Daten Elementary'!$A$424:$ADO$424,0)-1)),0,OFFSET('Daten Elementary'!$A$1,MATCH(DD$5,'Daten Elementary'!$A:$A,0)-1,MATCH(AR97,'Daten Elementary'!$A$424:$ADO$424,0)-1))*1000000</f>
        <v>69.452700000000007</v>
      </c>
      <c r="DE97" s="314">
        <f ca="1">IF(ISERROR(OFFSET('Daten Elementary'!$A$1,MATCH(DE$5,'Daten Elementary'!$A:$A,0)-1,MATCH(AS97,'Daten Elementary'!$A$424:$ADO$424,0)-1)),0,OFFSET('Daten Elementary'!$A$1,MATCH(DE$5,'Daten Elementary'!$A:$A,0)-1,MATCH(AS97,'Daten Elementary'!$A$424:$ADO$424,0)-1))*1000000</f>
        <v>54.943391000000005</v>
      </c>
      <c r="DF97" s="315">
        <f t="shared" ca="1" si="70"/>
        <v>488.11191259999998</v>
      </c>
      <c r="DG97" s="314">
        <f ca="1">IF(ISERROR(OFFSET('Daten Elementary'!$A$1,MATCH(DG$5,'Daten Elementary'!$A:$A,0)-1,MATCH($AT97,'Daten Elementary'!$A$424:$ADO$424,0)-1)),0,OFFSET('Daten Elementary'!$A$1,MATCH(DG$5,'Daten Elementary'!$A:$A,0)-1,MATCH($AT97,'Daten Elementary'!$A$424:$ADO$424,0)-1))*1000000</f>
        <v>488.11192</v>
      </c>
      <c r="DH97" s="305">
        <f t="shared" ca="1" si="71"/>
        <v>1.0000000151604578</v>
      </c>
      <c r="DI97" s="316">
        <f ca="1">IF(ISERROR(OFFSET('Daten Elementary'!$A$1,MATCH(DI$5,'Daten Elementary'!$A:$A,0)-1,MATCH(AM97,'Daten Elementary'!$A$424:$ADO$424,0)-1)),0,OFFSET('Daten Elementary'!$A$1,MATCH(DI$5,'Daten Elementary'!$A:$A,0)-1,MATCH(AM97,'Daten Elementary'!$A$424:$ADO$424,0)-1))*1000000</f>
        <v>0</v>
      </c>
      <c r="DJ97" s="316">
        <f ca="1">IF(ISERROR(OFFSET('Daten Elementary'!$A$1,MATCH(DJ$5,'Daten Elementary'!$A:$A,0)-1,MATCH(AN97,'Daten Elementary'!$A$424:$ADO$424,0)-1)),0,OFFSET('Daten Elementary'!$A$1,MATCH(DJ$5,'Daten Elementary'!$A:$A,0)-1,MATCH(AN97,'Daten Elementary'!$A$424:$ADO$424,0)-1))*1000000</f>
        <v>0</v>
      </c>
      <c r="DK97" s="316">
        <f ca="1">IF(ISERROR(OFFSET('Daten Elementary'!$A$1,MATCH(DK$5,'Daten Elementary'!$A:$A,0)-1,MATCH(AO97,'Daten Elementary'!$A$424:$ADO$424,0)-1)),0,OFFSET('Daten Elementary'!$A$1,MATCH(DK$5,'Daten Elementary'!$A:$A,0)-1,MATCH(AO97,'Daten Elementary'!$A$424:$ADO$424,0)-1))*1000000</f>
        <v>0</v>
      </c>
      <c r="DL97" s="316">
        <f ca="1">IF(ISERROR(OFFSET('Daten Elementary'!$A$1,MATCH(DL$5,'Daten Elementary'!$A:$A,0)-1,MATCH(AP97,'Daten Elementary'!$A$424:$ADO$424,0)-1)),0,OFFSET('Daten Elementary'!$A$1,MATCH(DL$5,'Daten Elementary'!$A:$A,0)-1,MATCH(AP97,'Daten Elementary'!$A$424:$ADO$424,0)-1))*1000000</f>
        <v>8.0696165000000004</v>
      </c>
      <c r="DM97" s="316">
        <f t="shared" ca="1" si="72"/>
        <v>8.0696165000000004</v>
      </c>
      <c r="DN97" s="316">
        <f ca="1">IF(ISERROR(OFFSET('Daten Elementary'!$A$1,MATCH(DN$5,'Daten Elementary'!$A:$A,0)-1,MATCH(AQ97,'Daten Elementary'!$A$424:$ADO$424,0)-1)),0,OFFSET('Daten Elementary'!$A$1,MATCH(DN$5,'Daten Elementary'!$A:$A,0)-1,MATCH(AQ97,'Daten Elementary'!$A$424:$ADO$424,0)-1))*1000000</f>
        <v>11.303108</v>
      </c>
      <c r="DO97" s="316">
        <f ca="1">IF(ISERROR(OFFSET('Daten Elementary'!$A$1,MATCH(DO$5,'Daten Elementary'!$A:$A,0)-1,MATCH(AR97,'Daten Elementary'!$A$424:$ADO$424,0)-1)),0,OFFSET('Daten Elementary'!$A$1,MATCH(DO$5,'Daten Elementary'!$A:$A,0)-1,MATCH(AR97,'Daten Elementary'!$A$424:$ADO$424,0)-1))*1000000</f>
        <v>91.508590999999996</v>
      </c>
      <c r="DP97" s="316">
        <f ca="1">IF(ISERROR(OFFSET('Daten Elementary'!$A$1,MATCH(DP$5,'Daten Elementary'!$A:$A,0)-1,MATCH(AS97,'Daten Elementary'!$A$424:$ADO$424,0)-1)),0,OFFSET('Daten Elementary'!$A$1,MATCH(DP$5,'Daten Elementary'!$A:$A,0)-1,MATCH(AS97,'Daten Elementary'!$A$424:$ADO$424,0)-1))*1000000</f>
        <v>62.039218000000005</v>
      </c>
      <c r="DQ97" s="317">
        <f t="shared" ca="1" si="73"/>
        <v>172.9205335</v>
      </c>
      <c r="DR97" s="316">
        <f ca="1">IF(ISERROR(OFFSET('Daten Elementary'!$A$1,MATCH(DR$5,'Daten Elementary'!$A:$A,0)-1,MATCH($AT97,'Daten Elementary'!$A$424:$ADO$424,0)-1)),0,OFFSET('Daten Elementary'!$A$1,MATCH(DR$5,'Daten Elementary'!$A:$A,0)-1,MATCH($AT97,'Daten Elementary'!$A$424:$ADO$424,0)-1))*1000000</f>
        <v>172.92052999999999</v>
      </c>
      <c r="DS97" s="305">
        <f t="shared" ca="1" si="74"/>
        <v>0.99999997975948862</v>
      </c>
      <c r="DT97" s="318">
        <f ca="1">IF(ISERROR(OFFSET('Daten UBP13'!$A$1,MATCH(DT$5,'Daten UBP13'!$A:$A,0)-1,MATCH(AM97,'Daten UBP13'!$A$424:$AEG$424,0)-1)),0,OFFSET('Daten UBP13'!$A$1,MATCH(DT$5,'Daten UBP13'!$A:$A,0)-1,MATCH(AM97,'Daten UBP13'!$A$424:$AEG$424,0)-1))</f>
        <v>0</v>
      </c>
      <c r="DU97" s="318">
        <f ca="1">IF(ISERROR(OFFSET('Daten UBP13'!$A$1,MATCH(DU$5,'Daten UBP13'!$A:$A,0)-1,MATCH(AN97,'Daten UBP13'!$A$424:$AEG$424,0)-1)),0,OFFSET('Daten UBP13'!$A$1,MATCH(DU$5,'Daten UBP13'!$A:$A,0)-1,MATCH(AN97,'Daten UBP13'!$A$424:$AEG$424,0)-1))</f>
        <v>19.425190000000001</v>
      </c>
      <c r="DV97" s="318">
        <f ca="1">IF(ISERROR(OFFSET('Daten UBP13'!$A$1,MATCH(DV$5,'Daten UBP13'!$A:$A,0)-1,MATCH(AO97,'Daten UBP13'!$A$424:$AEG$424,0)-1)),0,OFFSET('Daten UBP13'!$A$1,MATCH(DV$5,'Daten UBP13'!$A:$A,0)-1,MATCH(AO97,'Daten UBP13'!$A$424:$AEG$424,0)-1))</f>
        <v>0</v>
      </c>
      <c r="DW97" s="318">
        <f ca="1">IF(ISERROR(OFFSET('Daten UBP13'!$A$1,MATCH(DW$5,'Daten UBP13'!$A:$A,0)-1,MATCH(AP97,'Daten UBP13'!$A$424:$AEG$424,0)-1)),0,OFFSET('Daten UBP13'!$A$1,MATCH(DW$5,'Daten UBP13'!$A:$A,0)-1,MATCH(AP97,'Daten UBP13'!$A$424:$AEG$424,0)-1))</f>
        <v>9.4367450999999996</v>
      </c>
      <c r="DX97" s="318">
        <f t="shared" ca="1" si="75"/>
        <v>28.8619351</v>
      </c>
      <c r="DY97" s="318">
        <f ca="1">IF(ISERROR(OFFSET('Daten UBP13'!$A$1,MATCH(DY$5,'Daten UBP13'!$A:$A,0)-1,MATCH(AQ97,'Daten UBP13'!$A$424:$AEG$424,0)-1)),0,OFFSET('Daten UBP13'!$A$1,MATCH(DY$5,'Daten UBP13'!$A:$A,0)-1,MATCH(AQ97,'Daten UBP13'!$A$424:$AEG$424,0)-1))</f>
        <v>13.963718999999999</v>
      </c>
      <c r="DZ97" s="318">
        <f ca="1">IF(ISERROR(OFFSET('Daten UBP13'!$A$1,MATCH(DZ$5,'Daten UBP13'!$A:$A,0)-1,MATCH(AR97,'Daten UBP13'!$A$424:$AEG$424,0)-1)),0,OFFSET('Daten UBP13'!$A$1,MATCH(DZ$5,'Daten UBP13'!$A:$A,0)-1,MATCH(AR97,'Daten UBP13'!$A$424:$AEG$424,0)-1))</f>
        <v>87.369682999999995</v>
      </c>
      <c r="EA97" s="318">
        <f ca="1">IF(ISERROR(OFFSET('Daten UBP13'!$A$1,MATCH(EA$5,'Daten UBP13'!$A:$A,0)-1,MATCH(AS97,'Daten UBP13'!$A$424:$AEG$424,0)-1)),0,OFFSET('Daten UBP13'!$A$1,MATCH(EA$5,'Daten UBP13'!$A:$A,0)-1,MATCH(AS97,'Daten UBP13'!$A$424:$AEG$424,0)-1))</f>
        <v>37.436736000000003</v>
      </c>
      <c r="EB97" s="319">
        <f t="shared" ca="1" si="76"/>
        <v>167.63207309999999</v>
      </c>
      <c r="EC97" s="318">
        <f ca="1">IF(ISERROR(OFFSET('Daten UBP13'!$A$1,MATCH(EC$5,'Daten UBP13'!$A:$A,0)-1,MATCH(AT97,'Daten UBP13'!$A$424:$AEG$424,0)-1)),0,OFFSET('Daten UBP13'!$A$1,MATCH(EC$5,'Daten UBP13'!$A:$A,0)-1,MATCH(AT97,'Daten UBP13'!$A$424:$AEG$424,0)-1))</f>
        <v>167.63207</v>
      </c>
      <c r="ED97" s="305">
        <f t="shared" ca="1" si="77"/>
        <v>0.999999981507119</v>
      </c>
      <c r="EE97" s="320">
        <f ca="1">IF(ISERROR(OFFSET('Daten ReCiPe'!$A$1,MATCH(EE$5,'Daten ReCiPe'!$A:$A,0)-1,MATCH(AM97,'Daten ReCiPe'!$A$424:$ADO$424,0)-1)),0,OFFSET('Daten ReCiPe'!$A$1,MATCH(EE$5,'Daten ReCiPe'!$A:$A,0)-1,MATCH(AM97,'Daten ReCiPe'!$A$424:$ADO$424,0)-1))*1000</f>
        <v>0</v>
      </c>
      <c r="EF97" s="320">
        <f ca="1">IF(ISERROR(OFFSET('Daten ReCiPe'!$A$1,MATCH(EF$5,'Daten ReCiPe'!$A:$A,0)-1,MATCH(AN97,'Daten ReCiPe'!$A$424:$ADO$424,0)-1)),0,OFFSET('Daten ReCiPe'!$A$1,MATCH(EF$5,'Daten ReCiPe'!$A:$A,0)-1,MATCH(AN97,'Daten ReCiPe'!$A$424:$ADO$424,0)-1))*1000</f>
        <v>0.46699257999999999</v>
      </c>
      <c r="EG97" s="320">
        <f ca="1">IF(ISERROR(OFFSET('Daten ReCiPe'!$A$1,MATCH(EG$5,'Daten ReCiPe'!$A:$A,0)-1,MATCH(AO97,'Daten ReCiPe'!$A$424:$ADO$424,0)-1)),0,OFFSET('Daten ReCiPe'!$A$1,MATCH(EG$5,'Daten ReCiPe'!$A:$A,0)-1,MATCH(AO97,'Daten ReCiPe'!$A$424:$ADO$424,0)-1))*1000</f>
        <v>0</v>
      </c>
      <c r="EH97" s="320">
        <f ca="1">IF(ISERROR(OFFSET('Daten ReCiPe'!$A$1,MATCH(EH$5,'Daten ReCiPe'!$A:$A,0)-1,MATCH(AP97,'Daten ReCiPe'!$A$424:$ADO$424,0)-1)),0,OFFSET('Daten ReCiPe'!$A$1,MATCH(EH$5,'Daten ReCiPe'!$A:$A,0)-1,MATCH(AP97,'Daten ReCiPe'!$A$424:$ADO$424,0)-1))*1000</f>
        <v>0.52481383000000004</v>
      </c>
      <c r="EI97" s="320">
        <f t="shared" ca="1" si="78"/>
        <v>0.99180641000000003</v>
      </c>
      <c r="EJ97" s="320">
        <f ca="1">IF(ISERROR(OFFSET('Daten ReCiPe'!$A$1,MATCH(EJ$5,'Daten ReCiPe'!$A:$A,0)-1,MATCH(AQ97,'Daten ReCiPe'!$A$424:$ADO$424,0)-1)),0,OFFSET('Daten ReCiPe'!$A$1,MATCH(EJ$5,'Daten ReCiPe'!$A:$A,0)-1,MATCH(AQ97,'Daten ReCiPe'!$A$424:$ADO$424,0)-1))*1000</f>
        <v>0.86266228999999994</v>
      </c>
      <c r="EK97" s="320">
        <f ca="1">IF(ISERROR(OFFSET('Daten ReCiPe'!$A$1,MATCH(EK$5,'Daten ReCiPe'!$A:$A,0)-1,MATCH(AR97,'Daten ReCiPe'!$A$424:$ADO$424,0)-1)),0,OFFSET('Daten ReCiPe'!$A$1,MATCH(EK$5,'Daten ReCiPe'!$A:$A,0)-1,MATCH(AR97,'Daten ReCiPe'!$A$424:$ADO$424,0)-1))*1000</f>
        <v>6.3677098000000001</v>
      </c>
      <c r="EL97" s="320">
        <f ca="1">IF(ISERROR(OFFSET('Daten ReCiPe'!$A$1,MATCH(EL$5,'Daten ReCiPe'!$A:$A,0)-1,MATCH(AS97,'Daten ReCiPe'!$A$424:$ADO$424,0)-1)),0,OFFSET('Daten ReCiPe'!$A$1,MATCH(EL$5,'Daten ReCiPe'!$A:$A,0)-1,MATCH(AS97,'Daten ReCiPe'!$A$424:$ADO$424,0)-1))*1000</f>
        <v>2.0022099999999998</v>
      </c>
      <c r="EM97" s="321">
        <f t="shared" ca="1" si="79"/>
        <v>10.2243885</v>
      </c>
      <c r="EN97" s="320">
        <f ca="1">IF(ISERROR(OFFSET('Daten ReCiPe'!$A$1,MATCH(EN$5,'Daten ReCiPe'!$A:$A,0)-1,MATCH(AT97,'Daten ReCiPe'!$A$424:$ADO$424,0)-1)),0,OFFSET('Daten ReCiPe'!$A$1,MATCH(EN$5,'Daten ReCiPe'!$A:$A,0)-1,MATCH(AT97,'Daten ReCiPe'!$A$424:$ADO$424,0)-1))*1000</f>
        <v>10.224389</v>
      </c>
      <c r="EO97" s="305">
        <f t="shared" ca="1" si="80"/>
        <v>1.0000000489026801</v>
      </c>
      <c r="EP97" s="322">
        <f ca="1">IF(ISERROR(OFFSET('Daten Elementary'!$A$1,MATCH(EP$5,'Daten Elementary'!$A:$A,0)-1,MATCH(AM97,'Daten Elementary'!$A$424:$ADO$424,0)-1)),0,OFFSET('Daten Elementary'!$A$1,MATCH(EP$5,'Daten Elementary'!$A:$A,0)-1,MATCH(AM97,'Daten Elementary'!$A$424:$ADO$424,0)-1))*1000000</f>
        <v>0</v>
      </c>
      <c r="EQ97" s="322">
        <f ca="1">IF(ISERROR(OFFSET('Daten Elementary'!$A$1,MATCH(EQ$5,'Daten Elementary'!$A:$A,0)-1,MATCH(AN97,'Daten Elementary'!$A$424:$ADO$424,0)-1)),0,OFFSET('Daten Elementary'!$A$1,MATCH(EQ$5,'Daten Elementary'!$A:$A,0)-1,MATCH(AN97,'Daten Elementary'!$A$424:$ADO$424,0)-1))*1000000</f>
        <v>7.3778822000000008E-2</v>
      </c>
      <c r="ER97" s="322">
        <f ca="1">IF(ISERROR(OFFSET('Daten Elementary'!$A$1,MATCH(ER$5,'Daten Elementary'!$A:$A,0)-1,MATCH(AO97,'Daten Elementary'!$A$424:$ADO$424,0)-1)),0,OFFSET('Daten Elementary'!$A$1,MATCH(ER$5,'Daten Elementary'!$A:$A,0)-1,MATCH(AO97,'Daten Elementary'!$A$424:$ADO$424,0)-1))*1000000</f>
        <v>0</v>
      </c>
      <c r="ES97" s="322">
        <f ca="1">IF(ISERROR(OFFSET('Daten Elementary'!$A$1,MATCH(ES$5,'Daten Elementary'!$A:$A,0)-1,MATCH(AP97,'Daten Elementary'!$A$424:$ADO$424,0)-1)),0,OFFSET('Daten Elementary'!$A$1,MATCH(ES$5,'Daten Elementary'!$A:$A,0)-1,MATCH(AP97,'Daten Elementary'!$A$424:$ADO$424,0)-1))*1000000</f>
        <v>13.616811</v>
      </c>
      <c r="ET97" s="322">
        <f t="shared" ca="1" si="81"/>
        <v>13.690589822</v>
      </c>
      <c r="EU97" s="322">
        <f ca="1">IF(ISERROR(OFFSET('Daten Elementary'!$A$1,MATCH(EU$5,'Daten Elementary'!$A:$A,0)-1,MATCH(AQ97,'Daten Elementary'!$A$424:$ADO$424,0)-1)),0,OFFSET('Daten Elementary'!$A$1,MATCH(EU$5,'Daten Elementary'!$A:$A,0)-1,MATCH(AQ97,'Daten Elementary'!$A$424:$ADO$424,0)-1))*1000000</f>
        <v>16.013659000000001</v>
      </c>
      <c r="EV97" s="322">
        <f ca="1">IF(ISERROR(OFFSET('Daten Elementary'!$A$1,MATCH(EV$5,'Daten Elementary'!$A:$A,0)-1,MATCH(AR97,'Daten Elementary'!$A$424:$ADO$424,0)-1)),0,OFFSET('Daten Elementary'!$A$1,MATCH(EV$5,'Daten Elementary'!$A:$A,0)-1,MATCH(AR97,'Daten Elementary'!$A$424:$ADO$424,0)-1))*1000000</f>
        <v>124.56574000000001</v>
      </c>
      <c r="EW97" s="322">
        <f ca="1">IF(ISERROR(OFFSET('Daten Elementary'!$A$1,MATCH(EW$5,'Daten Elementary'!$A:$A,0)-1,MATCH(AS97,'Daten Elementary'!$A$424:$ADO$424,0)-1)),0,OFFSET('Daten Elementary'!$A$1,MATCH(EW$5,'Daten Elementary'!$A:$A,0)-1,MATCH(AS97,'Daten Elementary'!$A$424:$ADO$424,0)-1))*1000000</f>
        <v>33.956916999999997</v>
      </c>
      <c r="EX97" s="323">
        <f t="shared" ca="1" si="82"/>
        <v>188.22690582200002</v>
      </c>
      <c r="EY97" s="322">
        <f ca="1">IF(ISERROR(OFFSET('Daten Elementary'!$A$1,MATCH(EY$5,'Daten Elementary'!$A:$A,0)-1,MATCH($AT97,'Daten Elementary'!$A$424:$ADO$424,0)-1)),0,OFFSET('Daten Elementary'!$A$1,MATCH(EY$5,'Daten Elementary'!$A:$A,0)-1,MATCH($AT97,'Daten Elementary'!$A$424:$ADO$424,0)-1))*1000000</f>
        <v>188.2269</v>
      </c>
      <c r="EZ97" s="305">
        <f t="shared" ca="1" si="83"/>
        <v>0.99999996906924649</v>
      </c>
      <c r="FA97" s="314">
        <f ca="1">IF(ISERROR(OFFSET('Daten Elementary'!$A$1,MATCH(FA$5,'Daten Elementary'!$A:$A,0)-1,MATCH(AM97,'Daten Elementary'!$A$424:$ADO$424,0)-1)),0,OFFSET('Daten Elementary'!$A$1,MATCH(FA$5,'Daten Elementary'!$A:$A,0)-1,MATCH(AM97,'Daten Elementary'!$A$424:$ADO$424,0)-1))*1000</f>
        <v>0</v>
      </c>
      <c r="FB97" s="314">
        <f ca="1">IF(ISERROR(OFFSET('Daten Elementary'!$A$1,MATCH(FB$5,'Daten Elementary'!$A:$A,0)-1,MATCH(AN97,'Daten Elementary'!$A$424:$ADO$424,0)-1)),0,OFFSET('Daten Elementary'!$A$1,MATCH(FB$5,'Daten Elementary'!$A:$A,0)-1,MATCH(AN97,'Daten Elementary'!$A$424:$ADO$424,0)-1))*1000</f>
        <v>0</v>
      </c>
      <c r="FC97" s="314">
        <f ca="1">IF(ISERROR(OFFSET('Daten Elementary'!$A$1,MATCH(FC$5,'Daten Elementary'!$A:$A,0)-1,MATCH(AO97,'Daten Elementary'!$A$424:$ADO$424,0)-1)),0,OFFSET('Daten Elementary'!$A$1,MATCH(FC$5,'Daten Elementary'!$A:$A,0)-1,MATCH(AO97,'Daten Elementary'!$A$424:$ADO$424,0)-1))*1000</f>
        <v>0</v>
      </c>
      <c r="FD97" s="314">
        <f ca="1">IF(ISERROR(OFFSET('Daten Elementary'!$A$1,MATCH(FD$5,'Daten Elementary'!$A:$A,0)-1,MATCH(AP97,'Daten Elementary'!$A$424:$ADO$424,0)-1)),0,OFFSET('Daten Elementary'!$A$1,MATCH(FD$5,'Daten Elementary'!$A:$A,0)-1,MATCH(AP97,'Daten Elementary'!$A$424:$ADO$424,0)-1))*1000</f>
        <v>1.9378157999999999</v>
      </c>
      <c r="FE97" s="314">
        <f t="shared" ca="1" si="84"/>
        <v>1.9378157999999999</v>
      </c>
      <c r="FF97" s="314">
        <f ca="1">IF(ISERROR(OFFSET('Daten Elementary'!$A$1,MATCH(FF$5,'Daten Elementary'!$A:$A,0)-1,MATCH(AQ97,'Daten Elementary'!$A$424:$ADO$424,0)-1)),0,OFFSET('Daten Elementary'!$A$1,MATCH(FF$5,'Daten Elementary'!$A:$A,0)-1,MATCH(AQ97,'Daten Elementary'!$A$424:$ADO$424,0)-1))*1000</f>
        <v>5.8896132000000003</v>
      </c>
      <c r="FG97" s="314">
        <f ca="1">IF(ISERROR(OFFSET('Daten Elementary'!$A$1,MATCH(FG$5,'Daten Elementary'!$A:$A,0)-1,MATCH(AR97,'Daten Elementary'!$A$424:$ADO$424,0)-1)),0,OFFSET('Daten Elementary'!$A$1,MATCH(FG$5,'Daten Elementary'!$A:$A,0)-1,MATCH(AR97,'Daten Elementary'!$A$424:$ADO$424,0)-1))*1000</f>
        <v>44.176506999999994</v>
      </c>
      <c r="FH97" s="314">
        <f ca="1">IF(ISERROR(OFFSET('Daten Elementary'!$A$1,MATCH(FH$5,'Daten Elementary'!$A:$A,0)-1,MATCH(AS97,'Daten Elementary'!$A$424:$ADO$424,0)-1)),0,OFFSET('Daten Elementary'!$A$1,MATCH(FH$5,'Daten Elementary'!$A:$A,0)-1,MATCH(AS97,'Daten Elementary'!$A$424:$ADO$424,0)-1))*1000</f>
        <v>12.843957</v>
      </c>
      <c r="FI97" s="315">
        <f t="shared" ca="1" si="85"/>
        <v>64.847892999999999</v>
      </c>
      <c r="FJ97" s="314">
        <f ca="1">IF(ISERROR(OFFSET('Daten Elementary'!$A$1,MATCH(FJ$5,'Daten Elementary'!$A:$A,0)-1,MATCH($AT97,'Daten Elementary'!$A$424:$ADO$424,0)-1)),0,OFFSET('Daten Elementary'!$A$1,MATCH(FJ$5,'Daten Elementary'!$A:$A,0)-1,MATCH($AT97,'Daten Elementary'!$A$424:$ADO$424,0)-1))*1000</f>
        <v>64.847892999999999</v>
      </c>
      <c r="FK97" s="305">
        <f t="shared" ca="1" si="86"/>
        <v>1</v>
      </c>
      <c r="FL97" s="314">
        <f ca="1">IF(ISERROR(OFFSET('Daten Elementary'!$A$1,MATCH(FL$5,'Daten Elementary'!$A:$A,0)-1,MATCH(AM97,'Daten Elementary'!$A$424:$ADO$424,0)-1)),0,OFFSET('Daten Elementary'!$A$1,MATCH(FL$5,'Daten Elementary'!$A:$A,0)-1,MATCH(AM97,'Daten Elementary'!$A$424:$ADO$424,0)-1))</f>
        <v>0</v>
      </c>
      <c r="FM97" s="314">
        <f ca="1">IF(ISERROR(OFFSET('Daten Elementary'!$A$1,MATCH(FM$5,'Daten Elementary'!$A:$A,0)-1,MATCH(AN97,'Daten Elementary'!$A$424:$ADO$424,0)-1)),0,OFFSET('Daten Elementary'!$A$1,MATCH(FM$5,'Daten Elementary'!$A:$A,0)-1,MATCH(AN97,'Daten Elementary'!$A$424:$ADO$424,0)-1))</f>
        <v>0</v>
      </c>
      <c r="FN97" s="314">
        <f ca="1">IF(ISERROR(OFFSET('Daten Elementary'!$A$1,MATCH(FN$5,'Daten Elementary'!$A:$A,0)-1,MATCH(AO97,'Daten Elementary'!$A$424:$ADO$424,0)-1)),0,OFFSET('Daten Elementary'!$A$1,MATCH(FN$5,'Daten Elementary'!$A:$A,0)-1,MATCH(AO97,'Daten Elementary'!$A$424:$ADO$424,0)-1))</f>
        <v>0</v>
      </c>
      <c r="FO97" s="314">
        <f ca="1">IF(ISERROR(OFFSET('Daten Elementary'!$A$1,MATCH(FO$5,'Daten Elementary'!$A:$A,0)-1,MATCH(AP97,'Daten Elementary'!$A$424:$ADO$424,0)-1)),0,OFFSET('Daten Elementary'!$A$1,MATCH(FO$5,'Daten Elementary'!$A:$A,0)-1,MATCH(AP97,'Daten Elementary'!$A$424:$ADO$424,0)-1))</f>
        <v>0</v>
      </c>
      <c r="FP97" s="314">
        <f t="shared" ca="1" si="87"/>
        <v>0</v>
      </c>
      <c r="FQ97" s="314">
        <f ca="1">IF(ISERROR(OFFSET('Daten Elementary'!$A$1,MATCH(FQ$5,'Daten Elementary'!$A:$A,0)-1,MATCH(AQ97,'Daten Elementary'!$A$424:$ADO$424,0)-1)),0,OFFSET('Daten Elementary'!$A$1,MATCH(FQ$5,'Daten Elementary'!$A:$A,0)-1,MATCH(AQ97,'Daten Elementary'!$A$424:$ADO$424,0)-1))</f>
        <v>0</v>
      </c>
      <c r="FR97" s="314">
        <f ca="1">IF(ISERROR(OFFSET('Daten Elementary'!$A$1,MATCH(FR$5,'Daten Elementary'!$A:$A,0)-1,MATCH(AR97,'Daten Elementary'!$A$424:$ADO$424,0)-1)),0,OFFSET('Daten Elementary'!$A$1,MATCH(FR$5,'Daten Elementary'!$A:$A,0)-1,MATCH(AR97,'Daten Elementary'!$A$424:$ADO$424,0)-1))</f>
        <v>0</v>
      </c>
      <c r="FS97" s="314">
        <f ca="1">IF(ISERROR(OFFSET('Daten Elementary'!$A$1,MATCH(FS$5,'Daten Elementary'!$A:$A,0)-1,MATCH(AS97,'Daten Elementary'!$A$424:$ADO$424,0)-1)),0,OFFSET('Daten Elementary'!$A$1,MATCH(FS$5,'Daten Elementary'!$A:$A,0)-1,MATCH(AS97,'Daten Elementary'!$A$424:$ADO$424,0)-1))</f>
        <v>0</v>
      </c>
      <c r="FT97" s="315">
        <f t="shared" ca="1" si="88"/>
        <v>0</v>
      </c>
      <c r="FU97" s="314">
        <f ca="1">IF(ISERROR(OFFSET('Daten Elementary'!$A$1,MATCH(FU$5,'Daten Elementary'!$A:$A,0)-1,MATCH($AT97,'Daten Elementary'!$A$424:$ADO$424,0)-1)),0,OFFSET('Daten Elementary'!$A$1,MATCH(FU$5,'Daten Elementary'!$A:$A,0)-1,MATCH($AT97,'Daten Elementary'!$A$424:$ADO$424,0)-1))</f>
        <v>0</v>
      </c>
      <c r="FV97" s="305">
        <f t="shared" ca="1" si="89"/>
        <v>0</v>
      </c>
      <c r="FW97" s="324"/>
      <c r="FX97" s="231" t="str">
        <f t="shared" si="90"/>
        <v>Personenwagen, Elektrizität (Ökostrommix CH)</v>
      </c>
      <c r="FY97" s="231" t="str">
        <f t="shared" si="55"/>
        <v>Personenwagen</v>
      </c>
      <c r="FZ97" s="231" t="str">
        <f t="shared" si="56"/>
        <v>, Elektrizität</v>
      </c>
      <c r="GA97" s="231" t="str">
        <f t="shared" si="57"/>
        <v xml:space="preserve"> (Ökostrommix CH)</v>
      </c>
      <c r="GB97" s="231"/>
    </row>
    <row r="98" spans="1:184" ht="16.5" hidden="1" customHeight="1" outlineLevel="1">
      <c r="A98" s="375"/>
      <c r="B98" s="358"/>
      <c r="C98" s="359" t="s">
        <v>385</v>
      </c>
      <c r="D98" s="359" t="s">
        <v>38</v>
      </c>
      <c r="E98" s="356" t="s">
        <v>216</v>
      </c>
      <c r="F98" s="102">
        <v>1.6</v>
      </c>
      <c r="G98" s="33">
        <v>5</v>
      </c>
      <c r="H98" s="91">
        <f t="shared" si="91"/>
        <v>0.32</v>
      </c>
      <c r="I98" s="101"/>
      <c r="J98" s="99">
        <f>20</f>
        <v>20</v>
      </c>
      <c r="K98" s="100">
        <v>1580</v>
      </c>
      <c r="L98" s="100">
        <v>318</v>
      </c>
      <c r="M98" s="99">
        <v>0.5</v>
      </c>
      <c r="N98" s="38" t="s">
        <v>99</v>
      </c>
      <c r="O98" s="6">
        <f ca="1">(IF(ISERROR(INDEX(INDIRECT($D$268),MATCH($AM98,$AM$4:$AM$275,0),MATCH(O$304,INDIRECT($E$268),0))*$I98/$AD98),0,INDEX(INDIRECT($D$268),MATCH($AM98,$AM$4:$AM$275,0),MATCH(O$304,INDIRECT($E$268),0))*$I98/$AD98)+IF(ISERROR(INDEX(INDIRECT($D$268),MATCH($AN98,$AN$4:$AN$275,0),MATCH(O$305,INDIRECT($E$268),0))*$J98/$AE98),0,INDEX(INDIRECT($D$268),MATCH($AN98,$AN$4:$AN$275,0),MATCH(O$305,INDIRECT($E$268),0))*$J98/$AE98))*$AC98/$F98</f>
        <v>4.0739605527638183</v>
      </c>
      <c r="P98" s="6">
        <f ca="1">(IF(ISERROR(INDEX(INDIRECT($D$268),MATCH($AO98,$AO$4:$AO$275,0),MATCH(P$304,INDIRECT($E$268),0))*$I98/$AD98),0,INDEX(INDIRECT($D$268),MATCH($AO98,$AO$4:$AO$275,0),MATCH(P$304,INDIRECT($E$268),0))*$I98/$AD98)+IF(ISERROR(INDEX(INDIRECT($D$268),MATCH($AP98,$AP$4:$AP$275,0),MATCH(P$305,INDIRECT($E$268),0))*$J98/$AE98),0,INDEX(INDIRECT($D$268),MATCH($AP98,$AP$4:$AP$275,0),MATCH(P$305,INDIRECT($E$268),0))*$J98/$AE98))*$AC98/$F98</f>
        <v>12.678978015075376</v>
      </c>
      <c r="Q98" s="6">
        <f ca="1">INDEX(INDIRECT($D$268),MATCH($AQ98,$AQ$4:$AQ$284,0),MATCH(Q$4,INDIRECT($E$268),0))*$K98*$AC98/$F98/$AF98</f>
        <v>4.1450079487381704</v>
      </c>
      <c r="R98" s="6">
        <f ca="1">INDEX(INDIRECT($D$268),MATCH($AR98,$AR$4:$AR$284,0),MATCH(R$4,INDIRECT($E$268),0))*IF($K98=1,$K98/$AF98,($K98-$L98)/($AF98-$AG98))*$AC98/$F98+$L98*(1+$M98)*INDEX(INDIRECT($D$268),MATCH($AR$223,$AR$4:$AR$284,0),MATCH(R$4,INDIRECT($E$268),0))/$AH98/$F98</f>
        <v>62.574936515962904</v>
      </c>
      <c r="S98" s="6">
        <f ca="1">INDEX(INDIRECT($D$268),MATCH($AS98,$AS$4:$AS$284,0),MATCH(S$4,INDIRECT($E$268),0))*$K98*$AC98/$F98/$AF98</f>
        <v>8.896194361198738</v>
      </c>
      <c r="T98" s="7">
        <f t="shared" ca="1" si="93"/>
        <v>92.369077393739005</v>
      </c>
      <c r="U98" s="6">
        <f>IF($B$268=6,(IF(OR(AJ98="Benzin",AJ98="Diesel"),$AK98*INDEX('DIN EN 16258'!$I:$I,MATCH('mobitool-Faktoren v2.0'!$AI98,'DIN EN 16258'!$A:$A,0))*$I98/$AD98+$AL98*INDEX('DIN EN 16258'!$I:$I,MATCH('mobitool-Faktoren v2.0'!$AJ98,'DIN EN 16258'!$A:$A,0))*$I98/$AD98,IF(ISERROR($AK98*INDEX('DIN EN 16258'!$I:$I,MATCH('mobitool-Faktoren v2.0'!$AI98,'DIN EN 16258'!$A:$A,0))*$I98/$AD98),0,$AK98*INDEX('DIN EN 16258'!$I:$I,MATCH('mobitool-Faktoren v2.0'!$AI98,'DIN EN 16258'!$A:$A,0))*$I98/$AD98)+IF(ISERROR($AL98*INDEX('DIN EN 16258'!$I:$I,MATCH('mobitool-Faktoren v2.0'!$AJ98,'DIN EN 16258'!$A:$A,0))*$J98/$AE98),0,$AL98*INDEX('DIN EN 16258'!$I:$I,MATCH('mobitool-Faktoren v2.0'!$AJ98,'DIN EN 16258'!$A:$A,0))*$J98/$AE98)))*1000,
IF($B$268=1,(IF(OR(AJ98="Benzin",AJ98="Diesel"),$AK98*INDEX('DIN EN 16258'!$D:$D,MATCH('mobitool-Faktoren v2.0'!$AI98,'DIN EN 16258'!$A:$A,0))*$I98/$AD98+$AL98*INDEX('DIN EN 16258'!$D:$D,MATCH('mobitool-Faktoren v2.0'!$AJ98,'DIN EN 16258'!$A:$A,0))*$I98/$AD98,IF(ISERROR($AK98*INDEX('DIN EN 16258'!$D:$D,MATCH('mobitool-Faktoren v2.0'!$AI98,'DIN EN 16258'!$A:$A,0))*$I98/$AD98),0,$AK98*INDEX('DIN EN 16258'!$D:$D,MATCH('mobitool-Faktoren v2.0'!$AI98,'DIN EN 16258'!$A:$A,0))*$I98/$AD98)+IF(ISERROR($AL98*INDEX('DIN EN 16258'!$D:$D,MATCH('mobitool-Faktoren v2.0'!$AJ98,'DIN EN 16258'!$A:$A,0))*$J98/$AE98),0,$AL98*INDEX('DIN EN 16258'!$D:$D,MATCH('mobitool-Faktoren v2.0'!$AJ98,'DIN EN 16258'!$A:$A,0))*$J98/$AE98))),0))*$AC98/$F98</f>
        <v>0</v>
      </c>
      <c r="V98" s="6">
        <f>IF($B$268=6,(IF(OR(AJ98="Benzin",AJ98="Diesel"),$AK98*INDEX('DIN EN 16258'!$L:$L,MATCH('mobitool-Faktoren v2.0'!$AI98,'DIN EN 16258'!$A:$A,0))*$I98/$AD98+$AL98*INDEX('DIN EN 16258'!$L:$L,MATCH('mobitool-Faktoren v2.0'!$AJ98,'DIN EN 16258'!$A:$A,0))*$I98/$AD98,IF(ISERROR($AK98*INDEX('DIN EN 16258'!$L:$L,MATCH('mobitool-Faktoren v2.0'!$AI98,'DIN EN 16258'!$A:$A,0))*$I98/$AD98),0,$AK98*INDEX('DIN EN 16258'!$L:$L,MATCH('mobitool-Faktoren v2.0'!$AI98,'DIN EN 16258'!$A:$A,0))*$I98/$AD98)+IF(ISERROR($AL98*INDEX('DIN EN 16258'!$L:$L,MATCH('mobitool-Faktoren v2.0'!$AJ98,'DIN EN 16258'!$A:$A,0))*$J98/$AE98),0,$AL98*INDEX('DIN EN 16258'!$L:$L,MATCH('mobitool-Faktoren v2.0'!$AJ98,'DIN EN 16258'!$A:$A,0))*$J98/$AE98)))*1000,
IF($B$268=1,(IF(OR(AJ98="Benzin",AJ98="Diesel"),$AK98*INDEX('DIN EN 16258'!$F:$F,MATCH('mobitool-Faktoren v2.0'!$AI98,'DIN EN 16258'!$A:$A,0))*$I98/$AD98+$AL98*INDEX('DIN EN 16258'!$F:$F,MATCH('mobitool-Faktoren v2.0'!$AJ98,'DIN EN 16258'!$A:$A,0))*$I98/$AD98,IF(ISERROR($AK98*INDEX('DIN EN 16258'!$F:$F,MATCH('mobitool-Faktoren v2.0'!$AI98,'DIN EN 16258'!$A:$A,0))*$I98/$AD98),0,$AK98*INDEX('DIN EN 16258'!$F:$F,MATCH('mobitool-Faktoren v2.0'!$AI98,'DIN EN 16258'!$A:$A,0))*$I98/$AD98)+IF(ISERROR($AL98*INDEX('DIN EN 16258'!$F:$F,MATCH('mobitool-Faktoren v2.0'!$AJ98,'DIN EN 16258'!$A:$A,0))*$J98/$AE98),0,$AL98*INDEX('DIN EN 16258'!$F:$F,MATCH('mobitool-Faktoren v2.0'!$AJ98,'DIN EN 16258'!$A:$A,0))*$J98/$AE98))),0))*$AC98/$F98</f>
        <v>11.659384124999997</v>
      </c>
      <c r="W98" s="39" t="s">
        <v>672</v>
      </c>
      <c r="X98" s="6" t="s">
        <v>163</v>
      </c>
      <c r="Y98" s="336">
        <v>10</v>
      </c>
      <c r="Z98" s="336">
        <v>30</v>
      </c>
      <c r="AA98" s="337">
        <v>500</v>
      </c>
      <c r="AB98" s="299">
        <v>3500</v>
      </c>
      <c r="AC98" s="300">
        <f>AC42</f>
        <v>1</v>
      </c>
      <c r="AD98" s="298"/>
      <c r="AE98" s="298">
        <v>19.899999999999999</v>
      </c>
      <c r="AF98" s="299">
        <f>AF42</f>
        <v>1585</v>
      </c>
      <c r="AG98" s="299">
        <v>318</v>
      </c>
      <c r="AH98" s="299">
        <v>150000</v>
      </c>
      <c r="AI98" s="301"/>
      <c r="AJ98" s="301" t="s">
        <v>625</v>
      </c>
      <c r="AK98" s="329"/>
      <c r="AL98" s="329">
        <v>0.19900000000000001</v>
      </c>
      <c r="AM98" s="202" t="s">
        <v>81</v>
      </c>
      <c r="AN98" s="202" t="s">
        <v>873</v>
      </c>
      <c r="AO98" s="202" t="s">
        <v>81</v>
      </c>
      <c r="AP98" s="202" t="s">
        <v>876</v>
      </c>
      <c r="AQ98" s="202" t="s">
        <v>874</v>
      </c>
      <c r="AR98" s="331" t="s">
        <v>914</v>
      </c>
      <c r="AS98" s="202" t="s">
        <v>875</v>
      </c>
      <c r="AT98" s="331" t="s">
        <v>915</v>
      </c>
      <c r="AU98" s="303">
        <f ca="1">IF(ISERROR(OFFSET('Daten KEA'!$A$1,MATCH(AU$5,'Daten KEA'!$A:$A,0)-1,MATCH(AM98,'Daten KEA'!$A$424:$ADO$424,0)-1)),0,OFFSET('Daten KEA'!$A$1,MATCH(AU$5,'Daten KEA'!$A:$A,0)-1,MATCH(AM98,'Daten KEA'!$A$424:$ADO$424,0)-1))+IF(ISERROR(AK98*INDEX('Energiefaktoren Ecoinvent'!$D:$D,MATCH('mobitool-Faktoren v2.0'!AI98,'Energiefaktoren Ecoinvent'!$A:$A,0))),0,AK98*INDEX('Energiefaktoren Ecoinvent'!$D:$D,MATCH('mobitool-Faktoren v2.0'!AI98,'Energiefaktoren Ecoinvent'!$A:$A,0)))+IF(OR(AJ98="Benzin",AJ98="Diesel"),IF(ISERROR(OFFSET('Daten KEA'!$A$1,MATCH(AV$5,'Daten KEA'!$A:$A,0)-1,MATCH(AN98,'Daten KEA'!$A$424:$ADO$424,0)-1)),0,OFFSET('Daten KEA'!$A$1,MATCH(AV$5,'Daten KEA'!$A:$A,0)-1,MATCH(AN98,'Daten KEA'!$A$424:$ADO$424,0)-1))+IF(ISERROR(AL98*INDEX('Energiefaktoren Ecoinvent'!$D:$D,MATCH('mobitool-Faktoren v2.0'!AJ98,'Energiefaktoren Ecoinvent'!$A:$A,0))),0,AL98*INDEX('Energiefaktoren Ecoinvent'!$D:$D,MATCH('mobitool-Faktoren v2.0'!AJ98,'Energiefaktoren Ecoinvent'!$A:$A,0))),0)</f>
        <v>0</v>
      </c>
      <c r="AV98" s="303">
        <f ca="1">IF(OR(AJ98="Benzin",AJ98="Diesel"),0,IF(ISERROR(OFFSET('Daten KEA'!$A$1,MATCH(AV$5,'Daten KEA'!$A:$A,0)-1,MATCH(AN98,'Daten KEA'!$A$424:$ADO$424,0)-1)),0,OFFSET('Daten KEA'!$A$1,MATCH(AV$5,'Daten KEA'!$A:$A,0)-1,MATCH(AN98,'Daten KEA'!$A$424:$ADO$424,0)-1))+IF(ISERROR(AL98*INDEX('Energiefaktoren Ecoinvent'!$D:$D,MATCH('mobitool-Faktoren v2.0'!AJ98,'Energiefaktoren Ecoinvent'!$A:$A,0))),0,AL98*INDEX('Energiefaktoren Ecoinvent'!$D:$D,MATCH('mobitool-Faktoren v2.0'!AJ98,'Energiefaktoren Ecoinvent'!$A:$A,0))))</f>
        <v>0.71640000000000004</v>
      </c>
      <c r="AW98" s="303">
        <f ca="1">IF(ISERROR(OFFSET('Daten KEA'!$A$1,MATCH(AW$5,'Daten KEA'!$A:$A,0)-1,MATCH(AO98,'Daten KEA'!$A$424:$ADO$424,0)-1)),0,OFFSET('Daten KEA'!$A$1,MATCH(AW$5,'Daten KEA'!$A:$A,0)-1,MATCH(AO98,'Daten KEA'!$A$424:$ADO$424,0)-1))-IF(ISERROR(AK98*INDEX('Energiefaktoren Ecoinvent'!$D:$D,MATCH('mobitool-Faktoren v2.0'!AI98,'Energiefaktoren Ecoinvent'!$A:$A,0))),0,AK98*INDEX('Energiefaktoren Ecoinvent'!$D:$D,MATCH('mobitool-Faktoren v2.0'!AI98,'Energiefaktoren Ecoinvent'!$A:$A,0)))+IF(OR(AJ98="Benzin",AJ98="Diesel"),IF(ISERROR(OFFSET('Daten KEA'!$A$1,MATCH(AX$5,'Daten KEA'!$A:$A,0)-1,MATCH(AP98,'Daten KEA'!$A$424:$ADO$424,0)-1)),0,OFFSET('Daten KEA'!$A$1,MATCH(AX$5,'Daten KEA'!$A:$A,0)-1,MATCH(AP98,'Daten KEA'!$A$424:$ADO$424,0)-1))-IF(ISERROR(AL98*INDEX('Energiefaktoren Ecoinvent'!$D:$D,MATCH('mobitool-Faktoren v2.0'!AJ98,'Energiefaktoren Ecoinvent'!$A:$A,0))),0,AL98*INDEX('Energiefaktoren Ecoinvent'!$D:$D,MATCH('mobitool-Faktoren v2.0'!AJ98,'Energiefaktoren Ecoinvent'!$A:$A,0))),0)</f>
        <v>0</v>
      </c>
      <c r="AX98" s="303">
        <f ca="1">IF(OR(AJ98="Benzin",AJ98="Diesel"),0,IF(ISERROR(OFFSET('Daten KEA'!$A$1,MATCH(AX$5,'Daten KEA'!$A:$A,0)-1,MATCH(AP98,'Daten KEA'!$A$424:$ADO$424,0)-1)),0,OFFSET('Daten KEA'!$A$1,MATCH(AX$5,'Daten KEA'!$A:$A,0)-1,MATCH(AP98,'Daten KEA'!$A$424:$ADO$424,0)-1))-IF(ISERROR(AL98*INDEX('Energiefaktoren Ecoinvent'!$D:$D,MATCH('mobitool-Faktoren v2.0'!AJ98,'Energiefaktoren Ecoinvent'!$A:$A,0))),0,AL98*INDEX('Energiefaktoren Ecoinvent'!$D:$D,MATCH('mobitool-Faktoren v2.0'!AJ98,'Energiefaktoren Ecoinvent'!$A:$A,0))))</f>
        <v>1.4345143</v>
      </c>
      <c r="AY98" s="303">
        <f t="shared" ca="1" si="58"/>
        <v>2.1509143000000002</v>
      </c>
      <c r="AZ98" s="303">
        <f ca="1">IF(ISERROR(OFFSET('Daten KEA'!$A$1,MATCH(AZ$5,'Daten KEA'!$A:$A,0)-1,MATCH(AQ98,'Daten KEA'!$A$424:$ADO$424,0)-1)),0,OFFSET('Daten KEA'!$A$1,MATCH(AZ$5,'Daten KEA'!$A:$A,0)-1,MATCH(AQ98,'Daten KEA'!$A$424:$ADO$424,0)-1))</f>
        <v>0.19158998999999999</v>
      </c>
      <c r="BA98" s="303">
        <f ca="1">IF(ISERROR(OFFSET('Daten KEA'!$A$1,MATCH(BA$5,'Daten KEA'!$A:$A,0)-1,MATCH(AR98,'Daten KEA'!$A$424:$ADO$424,0)-1)),0,OFFSET('Daten KEA'!$A$1,MATCH(BA$5,'Daten KEA'!$A:$A,0)-1,MATCH(AR98,'Daten KEA'!$A$424:$ADO$424,0)-1))</f>
        <v>0.79161212999999997</v>
      </c>
      <c r="BB98" s="303">
        <f ca="1">IF(ISERROR(OFFSET('Daten KEA'!$A$1,MATCH(BB$5,'Daten KEA'!$A:$A,0)-1,MATCH(AS98,'Daten KEA'!$A$424:$ADO$424,0)-1)),0,OFFSET('Daten KEA'!$A$1,MATCH(BB$5,'Daten KEA'!$A:$A,0)-1,MATCH(AS98,'Daten KEA'!$A$424:$ADO$424,0)-1))</f>
        <v>0.84127081000000004</v>
      </c>
      <c r="BC98" s="304">
        <f t="shared" ca="1" si="46"/>
        <v>3.9753872299999999</v>
      </c>
      <c r="BD98" s="303">
        <f ca="1">IF(ISERROR(OFFSET('Daten KEA'!$A$1,MATCH(BD$5,'Daten KEA'!$A:$A,0)-1,MATCH(AT98,'Daten KEA'!$A$424:$ADO$424,0)-1)),0,OFFSET('Daten KEA'!$A$1,MATCH(BD$5,'Daten KEA'!$A:$A,0)-1,MATCH(AT98,'Daten KEA'!$A$424:$ADO$424,0)-1))</f>
        <v>3.9753873</v>
      </c>
      <c r="BE98" s="305">
        <f t="shared" ca="1" si="59"/>
        <v>1.0000000176083474</v>
      </c>
      <c r="BF98" s="306">
        <f ca="1">IF(ISERROR(OFFSET('Daten KEA'!$A$1,MATCH(BF$5,'Daten KEA'!$A:$A,0)-1,MATCH(AM98,'Daten KEA'!$A$424:$ADO$424,0)-1)),0,OFFSET('Daten KEA'!$A$1,MATCH(BF$5,'Daten KEA'!$A:$A,0)-1,MATCH(AM98,'Daten KEA'!$A$424:$ADO$424,0)-1))+IF(ISERROR($AK98*INDEX('Energiefaktoren Ecoinvent'!$H:$H,MATCH('mobitool-Faktoren v2.0'!$AI98,'Energiefaktoren Ecoinvent'!$A:$A,0))),0,$AK98*INDEX('Energiefaktoren Ecoinvent'!$H:$H,MATCH('mobitool-Faktoren v2.0'!$AI98,'Energiefaktoren Ecoinvent'!$A:$A,0)))+IF(OR(AJ98="Benzin",AJ98="Diesel"),IF(ISERROR(OFFSET('Daten KEA'!$A$1,MATCH(BG$5,'Daten KEA'!$A:$A,0)-1,MATCH(AN98,'Daten KEA'!$A$424:$ADO$424,0)-1)),0,OFFSET('Daten KEA'!$A$1,MATCH(BG$5,'Daten KEA'!$A:$A,0)-1,MATCH(AN98,'Daten KEA'!$A$424:$ADO$424,0)-1))+IF(ISERROR($AL98*INDEX('Energiefaktoren Ecoinvent'!$H:$H,MATCH('mobitool-Faktoren v2.0'!$AJ98,'Energiefaktoren Ecoinvent'!$A:$A,0))),0,$AL98*INDEX('Energiefaktoren Ecoinvent'!$H:$H,MATCH('mobitool-Faktoren v2.0'!$AJ98,'Energiefaktoren Ecoinvent'!$A:$A,0))),0)</f>
        <v>0</v>
      </c>
      <c r="BG98" s="306">
        <f ca="1">IF(OR(AJ98="Benzin",AJ98="Diesel"),0,IF(ISERROR(OFFSET('Daten KEA'!$A$1,MATCH(BG$5,'Daten KEA'!$A:$A,0)-1,MATCH(AN98,'Daten KEA'!$A$424:$ADO$424,0)-1)),0,OFFSET('Daten KEA'!$A$1,MATCH(BG$5,'Daten KEA'!$A:$A,0)-1,MATCH(AN98,'Daten KEA'!$A$424:$ADO$424,0)-1))+IF(ISERROR($AL98*INDEX('Energiefaktoren Ecoinvent'!$H:$H,MATCH('mobitool-Faktoren v2.0'!$AJ98,'Energiefaktoren Ecoinvent'!$A:$A,0))),0,$AL98*INDEX('Energiefaktoren Ecoinvent'!$H:$H,MATCH('mobitool-Faktoren v2.0'!$AJ98,'Energiefaktoren Ecoinvent'!$A:$A,0))))</f>
        <v>0.42347479406208161</v>
      </c>
      <c r="BH98" s="306">
        <f ca="1">IF(ISERROR(OFFSET('Daten KEA'!$A$1,MATCH(BH$5,'Daten KEA'!$A:$A,0)-1,MATCH(AO98,'Daten KEA'!$A$424:$ADO$424,0)-1)),0,OFFSET('Daten KEA'!$A$1,MATCH(BH$5,'Daten KEA'!$A:$A,0)-1,MATCH(AO98,'Daten KEA'!$A$424:$ADO$424,0)-1))-IF(ISERROR($AK98*INDEX('Energiefaktoren Ecoinvent'!$H:$H,MATCH('mobitool-Faktoren v2.0'!$AI98,'Energiefaktoren Ecoinvent'!$A:$A,0))),0,$AK98*INDEX('Energiefaktoren Ecoinvent'!$H:$H,MATCH('mobitool-Faktoren v2.0'!$AI98,'Energiefaktoren Ecoinvent'!$A:$A,0)))+IF(OR(AJ98="Benzin",AJ98="Diesel"),IF(ISERROR(OFFSET('Daten KEA'!$A$1,MATCH(BI$5,'Daten KEA'!$A:$A,0)-1,MATCH(AP98,'Daten KEA'!$A$424:$ADO$424,0)-1)),0,OFFSET('Daten KEA'!$A$1,MATCH(BI$5,'Daten KEA'!$A:$A,0)-1,MATCH(AP98,'Daten KEA'!$A$424:$ADO$424,0)-1))-IF(ISERROR($AL98*INDEX('Energiefaktoren Ecoinvent'!$H:$H,MATCH('mobitool-Faktoren v2.0'!$AJ98,'Energiefaktoren Ecoinvent'!$A:$A,0))),0,$AL98*INDEX('Energiefaktoren Ecoinvent'!$H:$H,MATCH('mobitool-Faktoren v2.0'!$AJ98,'Energiefaktoren Ecoinvent'!$A:$A,0))),0)</f>
        <v>0</v>
      </c>
      <c r="BI98" s="306">
        <f ca="1">IF(OR(AJ98="Benzin",AJ98="Diesel"),0,IF(ISERROR(OFFSET('Daten KEA'!$A$1,MATCH(BI$5,'Daten KEA'!$A:$A,0)-1,MATCH(AP98,'Daten KEA'!$A$424:$ADO$424,0)-1)),0,OFFSET('Daten KEA'!$A$1,MATCH(BI$5,'Daten KEA'!$A:$A,0)-1,MATCH(AP98,'Daten KEA'!$A$424:$ADO$424,0)-1))-IF(ISERROR($AL98*INDEX('Energiefaktoren Ecoinvent'!$H:$H,MATCH('mobitool-Faktoren v2.0'!$AJ98,'Energiefaktoren Ecoinvent'!$A:$A,0))),0,$AL98*INDEX('Energiefaktoren Ecoinvent'!$H:$H,MATCH('mobitool-Faktoren v2.0'!$AJ98,'Energiefaktoren Ecoinvent'!$A:$A,0))))</f>
        <v>1.3781820204369786</v>
      </c>
      <c r="BJ98" s="306">
        <f t="shared" ca="1" si="92"/>
        <v>1.8016568144990601</v>
      </c>
      <c r="BK98" s="306">
        <f ca="1">IF(ISERROR(OFFSET('Daten KEA'!$A$1,MATCH(BK$5,'Daten KEA'!$A:$A,0)-1,MATCH(AQ98,'Daten KEA'!$A$424:$ADO$424,0)-1)),0,OFFSET('Daten KEA'!$A$1,MATCH(BK$5,'Daten KEA'!$A:$A,0)-1,MATCH(AQ98,'Daten KEA'!$A$424:$ADO$424,0)-1))</f>
        <v>0.18299306691902001</v>
      </c>
      <c r="BL98" s="306">
        <f ca="1">IF(ISERROR(OFFSET('Daten KEA'!$A$1,MATCH(BL$5,'Daten KEA'!$A:$A,0)-1,MATCH(AR98,'Daten KEA'!$A$424:$ADO$424,0)-1)),0,OFFSET('Daten KEA'!$A$1,MATCH(BL$5,'Daten KEA'!$A:$A,0)-1,MATCH(AR98,'Daten KEA'!$A$424:$ADO$424,0)-1))</f>
        <v>0.72913459945055004</v>
      </c>
      <c r="BM98" s="306">
        <f ca="1">IF(ISERROR(OFFSET('Daten KEA'!$A$1,MATCH(BM$5,'Daten KEA'!$A:$A,0)-1,MATCH(AS98,'Daten KEA'!$A$424:$ADO$424,0)-1)),0,OFFSET('Daten KEA'!$A$1,MATCH(BM$5,'Daten KEA'!$A:$A,0)-1,MATCH(AS98,'Daten KEA'!$A$424:$ADO$424,0)-1))</f>
        <v>0.74075103066108994</v>
      </c>
      <c r="BN98" s="307">
        <f t="shared" ca="1" si="43"/>
        <v>3.4545355115297203</v>
      </c>
      <c r="BO98" s="306">
        <f ca="1">IF(ISERROR(OFFSET('Daten KEA'!$A$1,MATCH(BO$5,'Daten KEA'!$A:$A,0)-1,MATCH(AT98,'Daten KEA'!$A$424:$ADO$424,0)-1)),0,OFFSET('Daten KEA'!$A$1,MATCH(BO$5,'Daten KEA'!$A:$A,0)-1,MATCH(AT98,'Daten KEA'!$A$424:$ADO$424,0)-1))</f>
        <v>3.4545355715296999</v>
      </c>
      <c r="BP98" s="305">
        <f t="shared" ca="1" si="60"/>
        <v>1.0000000173684651</v>
      </c>
      <c r="BQ98" s="308">
        <f ca="1">IF(ISERROR(OFFSET('Daten GWP'!$A$1,MATCH(BQ$5,'Daten GWP'!$A:$A,0)-1,MATCH(AM98,'Daten GWP'!$A$424:$ADO$424,0)-1)),0,OFFSET('Daten GWP'!$A$1,MATCH(BQ$5,'Daten GWP'!$A:$A,0)-1,MATCH(AM98,'Daten GWP'!$A$424:$ADO$424,0)-1))*1000</f>
        <v>0</v>
      </c>
      <c r="BR98" s="308">
        <f ca="1">IF(ISERROR(OFFSET('Daten GWP'!$A$1,MATCH(BR$5,'Daten GWP'!$A:$A,0)-1,MATCH(AN98,'Daten GWP'!$A$424:$ADO$424,0)-1)),0,OFFSET('Daten GWP'!$A$1,MATCH(BR$5,'Daten GWP'!$A:$A,0)-1,MATCH(AN98,'Daten GWP'!$A$424:$ADO$424,0)-1))*1000</f>
        <v>6.4857452000000002</v>
      </c>
      <c r="BS98" s="308">
        <f ca="1">IF(ISERROR(OFFSET('Daten GWP'!$A$1,MATCH(BS$5,'Daten GWP'!$A:$A,0)-1,MATCH(AO98,'Daten GWP'!$A$424:$ADO$424,0)-1)),0,OFFSET('Daten GWP'!$A$1,MATCH(BS$5,'Daten GWP'!$A:$A,0)-1,MATCH(AO98,'Daten GWP'!$A$424:$ADO$424,0)-1))*1000</f>
        <v>0</v>
      </c>
      <c r="BT98" s="308">
        <f ca="1">IF(ISERROR(OFFSET('Daten GWP'!$A$1,MATCH(BT$5,'Daten GWP'!$A:$A,0)-1,MATCH(AP98,'Daten GWP'!$A$424:$ADO$424,0)-1)),0,OFFSET('Daten GWP'!$A$1,MATCH(BT$5,'Daten GWP'!$A:$A,0)-1,MATCH(AP98,'Daten GWP'!$A$424:$ADO$424,0)-1))*1000</f>
        <v>20.184932999999997</v>
      </c>
      <c r="BU98" s="308">
        <f t="shared" ca="1" si="61"/>
        <v>26.670678199999998</v>
      </c>
      <c r="BV98" s="308">
        <f ca="1">IF(ISERROR(OFFSET('Daten GWP'!$A$1,MATCH(BV$5,'Daten GWP'!$A:$A,0)-1,MATCH(AQ98,'Daten GWP'!$A$424:$ADO$424,0)-1)),0,OFFSET('Daten GWP'!$A$1,MATCH(BV$5,'Daten GWP'!$A:$A,0)-1,MATCH(AQ98,'Daten GWP'!$A$424:$ADO$424,0)-1))*1000</f>
        <v>6.6530000999999999</v>
      </c>
      <c r="BW98" s="308">
        <f ca="1">IF(ISERROR(OFFSET('Daten GWP'!$A$1,MATCH(BW$5,'Daten GWP'!$A:$A,0)-1,MATCH(AR98,'Daten GWP'!$A$424:$ADO$424,0)-1)),0,OFFSET('Daten GWP'!$A$1,MATCH(BW$5,'Daten GWP'!$A:$A,0)-1,MATCH(AR98,'Daten GWP'!$A$424:$ADO$424,0)-1))*1000</f>
        <v>49.30988</v>
      </c>
      <c r="BX98" s="308">
        <f ca="1">IF(ISERROR(OFFSET('Daten GWP'!$A$1,MATCH(BX$5,'Daten GWP'!$A:$A,0)-1,MATCH(AS98,'Daten GWP'!$A$424:$ADO$424,0)-1)),0,OFFSET('Daten GWP'!$A$1,MATCH(BX$5,'Daten GWP'!$A:$A,0)-1,MATCH(AS98,'Daten GWP'!$A$424:$ADO$424,0)-1))*1000</f>
        <v>14.278955</v>
      </c>
      <c r="BY98" s="309">
        <f t="shared" ca="1" si="44"/>
        <v>96.912513300000001</v>
      </c>
      <c r="BZ98" s="308">
        <f ca="1">IF(ISERROR(OFFSET('Daten GWP'!$A$1,MATCH(BZ$5,'Daten GWP'!$A:$A,0)-1,MATCH(AT98,'Daten GWP'!$A$424:$ADO$424,0)-1)),0,OFFSET('Daten GWP'!$A$1,MATCH(BZ$5,'Daten GWP'!$A:$A,0)-1,MATCH(AT98,'Daten GWP'!$A$424:$ADO$424,0)-1))*1000</f>
        <v>96.912513000000004</v>
      </c>
      <c r="CA98" s="305">
        <f t="shared" ca="1" si="62"/>
        <v>0.99999999690442454</v>
      </c>
      <c r="CB98" s="310">
        <f ca="1">IF(ISERROR(OFFSET('Daten Elementary'!$A$1,MATCH(CB$5,'Daten Elementary'!$A:$A,0)-1,MATCH(AM98,'Daten Elementary'!$A$424:$ADO$424,0)-1)),0,OFFSET('Daten Elementary'!$A$1,MATCH(CB$5,'Daten Elementary'!$A:$A,0)-1,MATCH(AM98,'Daten Elementary'!$A$424:$ADO$424,0)-1))*1000000</f>
        <v>0</v>
      </c>
      <c r="CC98" s="310">
        <f ca="1">IF(ISERROR(OFFSET('Daten Elementary'!$A$1,MATCH(CC$5,'Daten Elementary'!$A:$A,0)-1,MATCH(AN98,'Daten Elementary'!$A$424:$ADO$424,0)-1)),0,OFFSET('Daten Elementary'!$A$1,MATCH(CC$5,'Daten Elementary'!$A:$A,0)-1,MATCH(AN98,'Daten Elementary'!$A$424:$ADO$424,0)-1))*1000000</f>
        <v>15.826967999999999</v>
      </c>
      <c r="CD98" s="310">
        <f ca="1">IF(ISERROR(OFFSET('Daten Elementary'!$A$1,MATCH(CD$5,'Daten Elementary'!$A:$A,0)-1,MATCH(AO98,'Daten Elementary'!$A$424:$ADO$424,0)-1)),0,OFFSET('Daten Elementary'!$A$1,MATCH(CD$5,'Daten Elementary'!$A:$A,0)-1,MATCH(AO98,'Daten Elementary'!$A$424:$ADO$424,0)-1))*1000000</f>
        <v>0</v>
      </c>
      <c r="CE98" s="310">
        <f ca="1">IF(ISERROR(OFFSET('Daten Elementary'!$A$1,MATCH(CE$5,'Daten Elementary'!$A:$A,0)-1,MATCH(AP98,'Daten Elementary'!$A$424:$ADO$424,0)-1)),0,OFFSET('Daten Elementary'!$A$1,MATCH(CE$5,'Daten Elementary'!$A:$A,0)-1,MATCH(AP98,'Daten Elementary'!$A$424:$ADO$424,0)-1))*1000000</f>
        <v>12.866108000000001</v>
      </c>
      <c r="CF98" s="310">
        <f t="shared" ca="1" si="63"/>
        <v>28.693075999999998</v>
      </c>
      <c r="CG98" s="310">
        <f ca="1">IF(ISERROR(OFFSET('Daten Elementary'!$A$1,MATCH(CG$5,'Daten Elementary'!$A:$A,0)-1,MATCH(AQ98,'Daten Elementary'!$A$424:$ADO$424,0)-1)),0,OFFSET('Daten Elementary'!$A$1,MATCH(CG$5,'Daten Elementary'!$A:$A,0)-1,MATCH(AQ98,'Daten Elementary'!$A$424:$ADO$424,0)-1))*1000000</f>
        <v>2.5164260999999999</v>
      </c>
      <c r="CH98" s="310">
        <f ca="1">IF(ISERROR(OFFSET('Daten Elementary'!$A$1,MATCH(CH$5,'Daten Elementary'!$A:$A,0)-1,MATCH(AR98,'Daten Elementary'!$A$424:$ADO$424,0)-1)),0,OFFSET('Daten Elementary'!$A$1,MATCH(CH$5,'Daten Elementary'!$A:$A,0)-1,MATCH(AR98,'Daten Elementary'!$A$424:$ADO$424,0)-1))*1000000</f>
        <v>46.471190999999997</v>
      </c>
      <c r="CI98" s="310">
        <f ca="1">IF(ISERROR(OFFSET('Daten Elementary'!$A$1,MATCH(CI$5,'Daten Elementary'!$A:$A,0)-1,MATCH(AS98,'Daten Elementary'!$A$424:$ADO$424,0)-1)),0,OFFSET('Daten Elementary'!$A$1,MATCH(CI$5,'Daten Elementary'!$A:$A,0)-1,MATCH(AS98,'Daten Elementary'!$A$424:$ADO$424,0)-1))*1000000</f>
        <v>12.240406</v>
      </c>
      <c r="CJ98" s="311">
        <f t="shared" ca="1" si="64"/>
        <v>89.921099099999992</v>
      </c>
      <c r="CK98" s="310">
        <f ca="1">IF(ISERROR(OFFSET('Daten Elementary'!$A$1,MATCH(CK$5,'Daten Elementary'!$A:$A,0)-1,MATCH($AT98,'Daten Elementary'!$A$424:$ADO$424,0)-1)),0,OFFSET('Daten Elementary'!$A$1,MATCH(CK$5,'Daten Elementary'!$A:$A,0)-1,MATCH($AT98,'Daten Elementary'!$A$424:$ADO$424,0)-1))*1000000</f>
        <v>89.921099000000012</v>
      </c>
      <c r="CL98" s="305">
        <f t="shared" ca="1" si="65"/>
        <v>0.99999999888791413</v>
      </c>
      <c r="CM98" s="312">
        <f ca="1">IF(ISERROR(OFFSET('Daten Elementary'!$A$1,MATCH(CM$5,'Daten Elementary'!$A:$A,0)-1,MATCH(AM98,'Daten Elementary'!$A$424:$ADO$424,0)-1)),0,OFFSET('Daten Elementary'!$A$1,MATCH(CM$5,'Daten Elementary'!$A:$A,0)-1,MATCH(AM98,'Daten Elementary'!$A$424:$ADO$424,0)-1))*1000000</f>
        <v>0</v>
      </c>
      <c r="CN98" s="312">
        <f ca="1">IF(ISERROR(OFFSET('Daten Elementary'!$A$1,MATCH(CN$5,'Daten Elementary'!$A:$A,0)-1,MATCH(AN98,'Daten Elementary'!$A$424:$ADO$424,0)-1)),0,OFFSET('Daten Elementary'!$A$1,MATCH(CN$5,'Daten Elementary'!$A:$A,0)-1,MATCH(AN98,'Daten Elementary'!$A$424:$ADO$424,0)-1))*1000000</f>
        <v>9.5364941999999999</v>
      </c>
      <c r="CO98" s="312">
        <f ca="1">IF(ISERROR(OFFSET('Daten Elementary'!$A$1,MATCH(CO$5,'Daten Elementary'!$A:$A,0)-1,MATCH(AO98,'Daten Elementary'!$A$424:$ADO$424,0)-1)),0,OFFSET('Daten Elementary'!$A$1,MATCH(CO$5,'Daten Elementary'!$A:$A,0)-1,MATCH(AO98,'Daten Elementary'!$A$424:$ADO$424,0)-1))*1000000</f>
        <v>0</v>
      </c>
      <c r="CP98" s="312">
        <f ca="1">IF(ISERROR(OFFSET('Daten Elementary'!$A$1,MATCH(CP$5,'Daten Elementary'!$A:$A,0)-1,MATCH(AP98,'Daten Elementary'!$A$424:$ADO$424,0)-1)),0,OFFSET('Daten Elementary'!$A$1,MATCH(CP$5,'Daten Elementary'!$A:$A,0)-1,MATCH(AP98,'Daten Elementary'!$A$424:$ADO$424,0)-1))*1000000</f>
        <v>7.3254894000000004</v>
      </c>
      <c r="CQ98" s="312">
        <f t="shared" ca="1" si="66"/>
        <v>16.861983600000002</v>
      </c>
      <c r="CR98" s="312">
        <f ca="1">IF(ISERROR(OFFSET('Daten Elementary'!$A$1,MATCH(CR$5,'Daten Elementary'!$A:$A,0)-1,MATCH(AQ98,'Daten Elementary'!$A$424:$ADO$424,0)-1)),0,OFFSET('Daten Elementary'!$A$1,MATCH(CR$5,'Daten Elementary'!$A:$A,0)-1,MATCH(AQ98,'Daten Elementary'!$A$424:$ADO$424,0)-1))*1000000</f>
        <v>1.6860135000000001</v>
      </c>
      <c r="CS98" s="312">
        <f ca="1">IF(ISERROR(OFFSET('Daten Elementary'!$A$1,MATCH(CS$5,'Daten Elementary'!$A:$A,0)-1,MATCH(AR98,'Daten Elementary'!$A$424:$ADO$424,0)-1)),0,OFFSET('Daten Elementary'!$A$1,MATCH(CS$5,'Daten Elementary'!$A:$A,0)-1,MATCH(AR98,'Daten Elementary'!$A$424:$ADO$424,0)-1))*1000000</f>
        <v>17.939973999999999</v>
      </c>
      <c r="CT98" s="312">
        <f ca="1">IF(ISERROR(OFFSET('Daten Elementary'!$A$1,MATCH(CT$5,'Daten Elementary'!$A:$A,0)-1,MATCH(AS98,'Daten Elementary'!$A$424:$ADO$424,0)-1)),0,OFFSET('Daten Elementary'!$A$1,MATCH(CT$5,'Daten Elementary'!$A:$A,0)-1,MATCH(AS98,'Daten Elementary'!$A$424:$ADO$424,0)-1))*1000000</f>
        <v>6.9155112000000001</v>
      </c>
      <c r="CU98" s="313">
        <f t="shared" ca="1" si="67"/>
        <v>43.4034823</v>
      </c>
      <c r="CV98" s="312">
        <f ca="1">IF(ISERROR(OFFSET('Daten Elementary'!$A$1,MATCH(CV$5,'Daten Elementary'!$A:$A,0)-1,MATCH($AT98,'Daten Elementary'!$A$424:$ADO$424,0)-1)),0,OFFSET('Daten Elementary'!$A$1,MATCH(CV$5,'Daten Elementary'!$A:$A,0)-1,MATCH($AT98,'Daten Elementary'!$A$424:$ADO$424,0)-1))*1000000</f>
        <v>43.403482000000004</v>
      </c>
      <c r="CW98" s="305">
        <f t="shared" ca="1" si="68"/>
        <v>0.99999999308811227</v>
      </c>
      <c r="CX98" s="314">
        <f ca="1">IF(ISERROR(OFFSET('Daten Elementary'!$A$1,MATCH(CX$5,'Daten Elementary'!$A:$A,0)-1,MATCH(AM98,'Daten Elementary'!$A$424:$ADO$424,0)-1)),0,OFFSET('Daten Elementary'!$A$1,MATCH(CX$5,'Daten Elementary'!$A:$A,0)-1,MATCH(AM98,'Daten Elementary'!$A$424:$ADO$424,0)-1))*1000000</f>
        <v>0</v>
      </c>
      <c r="CY98" s="314">
        <f ca="1">IF(ISERROR(OFFSET('Daten Elementary'!$A$1,MATCH(CY$5,'Daten Elementary'!$A:$A,0)-1,MATCH(AN98,'Daten Elementary'!$A$424:$ADO$424,0)-1)),0,OFFSET('Daten Elementary'!$A$1,MATCH(CY$5,'Daten Elementary'!$A:$A,0)-1,MATCH(AN98,'Daten Elementary'!$A$424:$ADO$424,0)-1))*1000000</f>
        <v>4.9852853999999995</v>
      </c>
      <c r="CZ98" s="314">
        <f ca="1">IF(ISERROR(OFFSET('Daten Elementary'!$A$1,MATCH(CZ$5,'Daten Elementary'!$A:$A,0)-1,MATCH(AO98,'Daten Elementary'!$A$424:$ADO$424,0)-1)),0,OFFSET('Daten Elementary'!$A$1,MATCH(CZ$5,'Daten Elementary'!$A:$A,0)-1,MATCH(AO98,'Daten Elementary'!$A$424:$ADO$424,0)-1))*1000000</f>
        <v>0</v>
      </c>
      <c r="DA98" s="314">
        <f ca="1">IF(ISERROR(OFFSET('Daten Elementary'!$A$1,MATCH(DA$5,'Daten Elementary'!$A:$A,0)-1,MATCH(AP98,'Daten Elementary'!$A$424:$ADO$424,0)-1)),0,OFFSET('Daten Elementary'!$A$1,MATCH(DA$5,'Daten Elementary'!$A:$A,0)-1,MATCH(AP98,'Daten Elementary'!$A$424:$ADO$424,0)-1))*1000000</f>
        <v>7.0372193000000003</v>
      </c>
      <c r="DB98" s="314">
        <f t="shared" ca="1" si="69"/>
        <v>12.022504699999999</v>
      </c>
      <c r="DC98" s="314">
        <f ca="1">IF(ISERROR(OFFSET('Daten Elementary'!$A$1,MATCH(DC$5,'Daten Elementary'!$A:$A,0)-1,MATCH(AQ98,'Daten Elementary'!$A$424:$ADO$424,0)-1)),0,OFFSET('Daten Elementary'!$A$1,MATCH(DC$5,'Daten Elementary'!$A:$A,0)-1,MATCH(AQ98,'Daten Elementary'!$A$424:$ADO$424,0)-1))*1000000</f>
        <v>356.36219999999997</v>
      </c>
      <c r="DD98" s="314">
        <f ca="1">IF(ISERROR(OFFSET('Daten Elementary'!$A$1,MATCH(DD$5,'Daten Elementary'!$A:$A,0)-1,MATCH(AR98,'Daten Elementary'!$A$424:$ADO$424,0)-1)),0,OFFSET('Daten Elementary'!$A$1,MATCH(DD$5,'Daten Elementary'!$A:$A,0)-1,MATCH(AR98,'Daten Elementary'!$A$424:$ADO$424,0)-1))*1000000</f>
        <v>69.452700000000007</v>
      </c>
      <c r="DE98" s="314">
        <f ca="1">IF(ISERROR(OFFSET('Daten Elementary'!$A$1,MATCH(DE$5,'Daten Elementary'!$A:$A,0)-1,MATCH(AS98,'Daten Elementary'!$A$424:$ADO$424,0)-1)),0,OFFSET('Daten Elementary'!$A$1,MATCH(DE$5,'Daten Elementary'!$A:$A,0)-1,MATCH(AS98,'Daten Elementary'!$A$424:$ADO$424,0)-1))*1000000</f>
        <v>54.943391000000005</v>
      </c>
      <c r="DF98" s="315">
        <f t="shared" ca="1" si="70"/>
        <v>492.7807957</v>
      </c>
      <c r="DG98" s="314">
        <f ca="1">IF(ISERROR(OFFSET('Daten Elementary'!$A$1,MATCH(DG$5,'Daten Elementary'!$A:$A,0)-1,MATCH($AT98,'Daten Elementary'!$A$424:$ADO$424,0)-1)),0,OFFSET('Daten Elementary'!$A$1,MATCH(DG$5,'Daten Elementary'!$A:$A,0)-1,MATCH($AT98,'Daten Elementary'!$A$424:$ADO$424,0)-1))*1000000</f>
        <v>492.7808</v>
      </c>
      <c r="DH98" s="305">
        <f t="shared" ca="1" si="71"/>
        <v>1.0000000087259895</v>
      </c>
      <c r="DI98" s="316">
        <f ca="1">IF(ISERROR(OFFSET('Daten Elementary'!$A$1,MATCH(DI$5,'Daten Elementary'!$A:$A,0)-1,MATCH(AM98,'Daten Elementary'!$A$424:$ADO$424,0)-1)),0,OFFSET('Daten Elementary'!$A$1,MATCH(DI$5,'Daten Elementary'!$A:$A,0)-1,MATCH(AM98,'Daten Elementary'!$A$424:$ADO$424,0)-1))*1000000</f>
        <v>0</v>
      </c>
      <c r="DJ98" s="316">
        <f ca="1">IF(ISERROR(OFFSET('Daten Elementary'!$A$1,MATCH(DJ$5,'Daten Elementary'!$A:$A,0)-1,MATCH(AN98,'Daten Elementary'!$A$424:$ADO$424,0)-1)),0,OFFSET('Daten Elementary'!$A$1,MATCH(DJ$5,'Daten Elementary'!$A:$A,0)-1,MATCH(AN98,'Daten Elementary'!$A$424:$ADO$424,0)-1))*1000000</f>
        <v>0</v>
      </c>
      <c r="DK98" s="316">
        <f ca="1">IF(ISERROR(OFFSET('Daten Elementary'!$A$1,MATCH(DK$5,'Daten Elementary'!$A:$A,0)-1,MATCH(AO98,'Daten Elementary'!$A$424:$ADO$424,0)-1)),0,OFFSET('Daten Elementary'!$A$1,MATCH(DK$5,'Daten Elementary'!$A:$A,0)-1,MATCH(AO98,'Daten Elementary'!$A$424:$ADO$424,0)-1))*1000000</f>
        <v>0</v>
      </c>
      <c r="DL98" s="316">
        <f ca="1">IF(ISERROR(OFFSET('Daten Elementary'!$A$1,MATCH(DL$5,'Daten Elementary'!$A:$A,0)-1,MATCH(AP98,'Daten Elementary'!$A$424:$ADO$424,0)-1)),0,OFFSET('Daten Elementary'!$A$1,MATCH(DL$5,'Daten Elementary'!$A:$A,0)-1,MATCH(AP98,'Daten Elementary'!$A$424:$ADO$424,0)-1))*1000000</f>
        <v>33.788150000000002</v>
      </c>
      <c r="DM98" s="316">
        <f t="shared" ca="1" si="72"/>
        <v>33.788150000000002</v>
      </c>
      <c r="DN98" s="316">
        <f ca="1">IF(ISERROR(OFFSET('Daten Elementary'!$A$1,MATCH(DN$5,'Daten Elementary'!$A:$A,0)-1,MATCH(AQ98,'Daten Elementary'!$A$424:$ADO$424,0)-1)),0,OFFSET('Daten Elementary'!$A$1,MATCH(DN$5,'Daten Elementary'!$A:$A,0)-1,MATCH(AQ98,'Daten Elementary'!$A$424:$ADO$424,0)-1))*1000000</f>
        <v>11.303108</v>
      </c>
      <c r="DO98" s="316">
        <f ca="1">IF(ISERROR(OFFSET('Daten Elementary'!$A$1,MATCH(DO$5,'Daten Elementary'!$A:$A,0)-1,MATCH(AR98,'Daten Elementary'!$A$424:$ADO$424,0)-1)),0,OFFSET('Daten Elementary'!$A$1,MATCH(DO$5,'Daten Elementary'!$A:$A,0)-1,MATCH(AR98,'Daten Elementary'!$A$424:$ADO$424,0)-1))*1000000</f>
        <v>91.508590999999996</v>
      </c>
      <c r="DP98" s="316">
        <f ca="1">IF(ISERROR(OFFSET('Daten Elementary'!$A$1,MATCH(DP$5,'Daten Elementary'!$A:$A,0)-1,MATCH(AS98,'Daten Elementary'!$A$424:$ADO$424,0)-1)),0,OFFSET('Daten Elementary'!$A$1,MATCH(DP$5,'Daten Elementary'!$A:$A,0)-1,MATCH(AS98,'Daten Elementary'!$A$424:$ADO$424,0)-1))*1000000</f>
        <v>62.039218000000005</v>
      </c>
      <c r="DQ98" s="317">
        <f t="shared" ca="1" si="73"/>
        <v>198.63906700000001</v>
      </c>
      <c r="DR98" s="316">
        <f ca="1">IF(ISERROR(OFFSET('Daten Elementary'!$A$1,MATCH(DR$5,'Daten Elementary'!$A:$A,0)-1,MATCH($AT98,'Daten Elementary'!$A$424:$ADO$424,0)-1)),0,OFFSET('Daten Elementary'!$A$1,MATCH(DR$5,'Daten Elementary'!$A:$A,0)-1,MATCH($AT98,'Daten Elementary'!$A$424:$ADO$424,0)-1))*1000000</f>
        <v>198.63907</v>
      </c>
      <c r="DS98" s="305">
        <f t="shared" ca="1" si="74"/>
        <v>1.0000000151027693</v>
      </c>
      <c r="DT98" s="318">
        <f ca="1">IF(ISERROR(OFFSET('Daten UBP13'!$A$1,MATCH(DT$5,'Daten UBP13'!$A:$A,0)-1,MATCH(AM98,'Daten UBP13'!$A$424:$AEG$424,0)-1)),0,OFFSET('Daten UBP13'!$A$1,MATCH(DT$5,'Daten UBP13'!$A:$A,0)-1,MATCH(AM98,'Daten UBP13'!$A$424:$AEG$424,0)-1))</f>
        <v>0</v>
      </c>
      <c r="DU98" s="318">
        <f ca="1">IF(ISERROR(OFFSET('Daten UBP13'!$A$1,MATCH(DU$5,'Daten UBP13'!$A:$A,0)-1,MATCH(AN98,'Daten UBP13'!$A$424:$AEG$424,0)-1)),0,OFFSET('Daten UBP13'!$A$1,MATCH(DU$5,'Daten UBP13'!$A:$A,0)-1,MATCH(AN98,'Daten UBP13'!$A$424:$AEG$424,0)-1))</f>
        <v>19.425190000000001</v>
      </c>
      <c r="DV98" s="318">
        <f ca="1">IF(ISERROR(OFFSET('Daten UBP13'!$A$1,MATCH(DV$5,'Daten UBP13'!$A:$A,0)-1,MATCH(AO98,'Daten UBP13'!$A$424:$AEG$424,0)-1)),0,OFFSET('Daten UBP13'!$A$1,MATCH(DV$5,'Daten UBP13'!$A:$A,0)-1,MATCH(AO98,'Daten UBP13'!$A$424:$AEG$424,0)-1))</f>
        <v>0</v>
      </c>
      <c r="DW98" s="318">
        <f ca="1">IF(ISERROR(OFFSET('Daten UBP13'!$A$1,MATCH(DW$5,'Daten UBP13'!$A:$A,0)-1,MATCH(AP98,'Daten UBP13'!$A$424:$AEG$424,0)-1)),0,OFFSET('Daten UBP13'!$A$1,MATCH(DW$5,'Daten UBP13'!$A:$A,0)-1,MATCH(AP98,'Daten UBP13'!$A$424:$AEG$424,0)-1))</f>
        <v>68.947787000000005</v>
      </c>
      <c r="DX98" s="318">
        <f t="shared" ca="1" si="75"/>
        <v>88.372977000000006</v>
      </c>
      <c r="DY98" s="318">
        <f ca="1">IF(ISERROR(OFFSET('Daten UBP13'!$A$1,MATCH(DY$5,'Daten UBP13'!$A:$A,0)-1,MATCH(AQ98,'Daten UBP13'!$A$424:$AEG$424,0)-1)),0,OFFSET('Daten UBP13'!$A$1,MATCH(DY$5,'Daten UBP13'!$A:$A,0)-1,MATCH(AQ98,'Daten UBP13'!$A$424:$AEG$424,0)-1))</f>
        <v>13.963718999999999</v>
      </c>
      <c r="DZ98" s="318">
        <f ca="1">IF(ISERROR(OFFSET('Daten UBP13'!$A$1,MATCH(DZ$5,'Daten UBP13'!$A:$A,0)-1,MATCH(AR98,'Daten UBP13'!$A$424:$AEG$424,0)-1)),0,OFFSET('Daten UBP13'!$A$1,MATCH(DZ$5,'Daten UBP13'!$A:$A,0)-1,MATCH(AR98,'Daten UBP13'!$A$424:$AEG$424,0)-1))</f>
        <v>87.369682999999995</v>
      </c>
      <c r="EA98" s="318">
        <f ca="1">IF(ISERROR(OFFSET('Daten UBP13'!$A$1,MATCH(EA$5,'Daten UBP13'!$A:$A,0)-1,MATCH(AS98,'Daten UBP13'!$A$424:$AEG$424,0)-1)),0,OFFSET('Daten UBP13'!$A$1,MATCH(EA$5,'Daten UBP13'!$A:$A,0)-1,MATCH(AS98,'Daten UBP13'!$A$424:$AEG$424,0)-1))</f>
        <v>37.436736000000003</v>
      </c>
      <c r="EB98" s="319">
        <f t="shared" ca="1" si="76"/>
        <v>227.14311499999999</v>
      </c>
      <c r="EC98" s="318">
        <f ca="1">IF(ISERROR(OFFSET('Daten UBP13'!$A$1,MATCH(EC$5,'Daten UBP13'!$A:$A,0)-1,MATCH(AT98,'Daten UBP13'!$A$424:$AEG$424,0)-1)),0,OFFSET('Daten UBP13'!$A$1,MATCH(EC$5,'Daten UBP13'!$A:$A,0)-1,MATCH(AT98,'Daten UBP13'!$A$424:$AEG$424,0)-1))</f>
        <v>227.14312000000001</v>
      </c>
      <c r="ED98" s="305">
        <f t="shared" ca="1" si="77"/>
        <v>1.0000000220125538</v>
      </c>
      <c r="EE98" s="320">
        <f ca="1">IF(ISERROR(OFFSET('Daten ReCiPe'!$A$1,MATCH(EE$5,'Daten ReCiPe'!$A:$A,0)-1,MATCH(AM98,'Daten ReCiPe'!$A$424:$ADO$424,0)-1)),0,OFFSET('Daten ReCiPe'!$A$1,MATCH(EE$5,'Daten ReCiPe'!$A:$A,0)-1,MATCH(AM98,'Daten ReCiPe'!$A$424:$ADO$424,0)-1))*1000</f>
        <v>0</v>
      </c>
      <c r="EF98" s="320">
        <f ca="1">IF(ISERROR(OFFSET('Daten ReCiPe'!$A$1,MATCH(EF$5,'Daten ReCiPe'!$A:$A,0)-1,MATCH(AN98,'Daten ReCiPe'!$A$424:$ADO$424,0)-1)),0,OFFSET('Daten ReCiPe'!$A$1,MATCH(EF$5,'Daten ReCiPe'!$A:$A,0)-1,MATCH(AN98,'Daten ReCiPe'!$A$424:$ADO$424,0)-1))*1000</f>
        <v>0.46699257999999999</v>
      </c>
      <c r="EG98" s="320">
        <f ca="1">IF(ISERROR(OFFSET('Daten ReCiPe'!$A$1,MATCH(EG$5,'Daten ReCiPe'!$A:$A,0)-1,MATCH(AO98,'Daten ReCiPe'!$A$424:$ADO$424,0)-1)),0,OFFSET('Daten ReCiPe'!$A$1,MATCH(EG$5,'Daten ReCiPe'!$A:$A,0)-1,MATCH(AO98,'Daten ReCiPe'!$A$424:$ADO$424,0)-1))*1000</f>
        <v>0</v>
      </c>
      <c r="EH98" s="320">
        <f ca="1">IF(ISERROR(OFFSET('Daten ReCiPe'!$A$1,MATCH(EH$5,'Daten ReCiPe'!$A:$A,0)-1,MATCH(AP98,'Daten ReCiPe'!$A$424:$ADO$424,0)-1)),0,OFFSET('Daten ReCiPe'!$A$1,MATCH(EH$5,'Daten ReCiPe'!$A:$A,0)-1,MATCH(AP98,'Daten ReCiPe'!$A$424:$ADO$424,0)-1))*1000</f>
        <v>2.1528124000000002</v>
      </c>
      <c r="EI98" s="320">
        <f t="shared" ca="1" si="78"/>
        <v>2.6198049800000001</v>
      </c>
      <c r="EJ98" s="320">
        <f ca="1">IF(ISERROR(OFFSET('Daten ReCiPe'!$A$1,MATCH(EJ$5,'Daten ReCiPe'!$A:$A,0)-1,MATCH(AQ98,'Daten ReCiPe'!$A$424:$ADO$424,0)-1)),0,OFFSET('Daten ReCiPe'!$A$1,MATCH(EJ$5,'Daten ReCiPe'!$A:$A,0)-1,MATCH(AQ98,'Daten ReCiPe'!$A$424:$ADO$424,0)-1))*1000</f>
        <v>0.86266228999999994</v>
      </c>
      <c r="EK98" s="320">
        <f ca="1">IF(ISERROR(OFFSET('Daten ReCiPe'!$A$1,MATCH(EK$5,'Daten ReCiPe'!$A:$A,0)-1,MATCH(AR98,'Daten ReCiPe'!$A$424:$ADO$424,0)-1)),0,OFFSET('Daten ReCiPe'!$A$1,MATCH(EK$5,'Daten ReCiPe'!$A:$A,0)-1,MATCH(AR98,'Daten ReCiPe'!$A$424:$ADO$424,0)-1))*1000</f>
        <v>6.3677098000000001</v>
      </c>
      <c r="EL98" s="320">
        <f ca="1">IF(ISERROR(OFFSET('Daten ReCiPe'!$A$1,MATCH(EL$5,'Daten ReCiPe'!$A:$A,0)-1,MATCH(AS98,'Daten ReCiPe'!$A$424:$ADO$424,0)-1)),0,OFFSET('Daten ReCiPe'!$A$1,MATCH(EL$5,'Daten ReCiPe'!$A:$A,0)-1,MATCH(AS98,'Daten ReCiPe'!$A$424:$ADO$424,0)-1))*1000</f>
        <v>2.0022099999999998</v>
      </c>
      <c r="EM98" s="321">
        <f t="shared" ca="1" si="79"/>
        <v>11.852387070000001</v>
      </c>
      <c r="EN98" s="320">
        <f ca="1">IF(ISERROR(OFFSET('Daten ReCiPe'!$A$1,MATCH(EN$5,'Daten ReCiPe'!$A:$A,0)-1,MATCH(AT98,'Daten ReCiPe'!$A$424:$ADO$424,0)-1)),0,OFFSET('Daten ReCiPe'!$A$1,MATCH(EN$5,'Daten ReCiPe'!$A:$A,0)-1,MATCH(AT98,'Daten ReCiPe'!$A$424:$ADO$424,0)-1))*1000</f>
        <v>11.852387</v>
      </c>
      <c r="EO98" s="305">
        <f t="shared" ca="1" si="80"/>
        <v>0.99999999409401663</v>
      </c>
      <c r="EP98" s="322">
        <f ca="1">IF(ISERROR(OFFSET('Daten Elementary'!$A$1,MATCH(EP$5,'Daten Elementary'!$A:$A,0)-1,MATCH(AM98,'Daten Elementary'!$A$424:$ADO$424,0)-1)),0,OFFSET('Daten Elementary'!$A$1,MATCH(EP$5,'Daten Elementary'!$A:$A,0)-1,MATCH(AM98,'Daten Elementary'!$A$424:$ADO$424,0)-1))*1000000</f>
        <v>0</v>
      </c>
      <c r="EQ98" s="322">
        <f ca="1">IF(ISERROR(OFFSET('Daten Elementary'!$A$1,MATCH(EQ$5,'Daten Elementary'!$A:$A,0)-1,MATCH(AN98,'Daten Elementary'!$A$424:$ADO$424,0)-1)),0,OFFSET('Daten Elementary'!$A$1,MATCH(EQ$5,'Daten Elementary'!$A:$A,0)-1,MATCH(AN98,'Daten Elementary'!$A$424:$ADO$424,0)-1))*1000000</f>
        <v>7.3778822000000008E-2</v>
      </c>
      <c r="ER98" s="322">
        <f ca="1">IF(ISERROR(OFFSET('Daten Elementary'!$A$1,MATCH(ER$5,'Daten Elementary'!$A:$A,0)-1,MATCH(AO98,'Daten Elementary'!$A$424:$ADO$424,0)-1)),0,OFFSET('Daten Elementary'!$A$1,MATCH(ER$5,'Daten Elementary'!$A:$A,0)-1,MATCH(AO98,'Daten Elementary'!$A$424:$ADO$424,0)-1))*1000000</f>
        <v>0</v>
      </c>
      <c r="ES98" s="322">
        <f ca="1">IF(ISERROR(OFFSET('Daten Elementary'!$A$1,MATCH(ES$5,'Daten Elementary'!$A:$A,0)-1,MATCH(AP98,'Daten Elementary'!$A$424:$ADO$424,0)-1)),0,OFFSET('Daten Elementary'!$A$1,MATCH(ES$5,'Daten Elementary'!$A:$A,0)-1,MATCH(AP98,'Daten Elementary'!$A$424:$ADO$424,0)-1))*1000000</f>
        <v>55.578665000000001</v>
      </c>
      <c r="ET98" s="322">
        <f t="shared" ca="1" si="81"/>
        <v>55.652443822000002</v>
      </c>
      <c r="EU98" s="322">
        <f ca="1">IF(ISERROR(OFFSET('Daten Elementary'!$A$1,MATCH(EU$5,'Daten Elementary'!$A:$A,0)-1,MATCH(AQ98,'Daten Elementary'!$A$424:$ADO$424,0)-1)),0,OFFSET('Daten Elementary'!$A$1,MATCH(EU$5,'Daten Elementary'!$A:$A,0)-1,MATCH(AQ98,'Daten Elementary'!$A$424:$ADO$424,0)-1))*1000000</f>
        <v>16.013659000000001</v>
      </c>
      <c r="EV98" s="322">
        <f ca="1">IF(ISERROR(OFFSET('Daten Elementary'!$A$1,MATCH(EV$5,'Daten Elementary'!$A:$A,0)-1,MATCH(AR98,'Daten Elementary'!$A$424:$ADO$424,0)-1)),0,OFFSET('Daten Elementary'!$A$1,MATCH(EV$5,'Daten Elementary'!$A:$A,0)-1,MATCH(AR98,'Daten Elementary'!$A$424:$ADO$424,0)-1))*1000000</f>
        <v>124.56574000000001</v>
      </c>
      <c r="EW98" s="322">
        <f ca="1">IF(ISERROR(OFFSET('Daten Elementary'!$A$1,MATCH(EW$5,'Daten Elementary'!$A:$A,0)-1,MATCH(AS98,'Daten Elementary'!$A$424:$ADO$424,0)-1)),0,OFFSET('Daten Elementary'!$A$1,MATCH(EW$5,'Daten Elementary'!$A:$A,0)-1,MATCH(AS98,'Daten Elementary'!$A$424:$ADO$424,0)-1))*1000000</f>
        <v>33.956916999999997</v>
      </c>
      <c r="EX98" s="323">
        <f t="shared" ca="1" si="82"/>
        <v>230.18875982200001</v>
      </c>
      <c r="EY98" s="322">
        <f ca="1">IF(ISERROR(OFFSET('Daten Elementary'!$A$1,MATCH(EY$5,'Daten Elementary'!$A:$A,0)-1,MATCH($AT98,'Daten Elementary'!$A$424:$ADO$424,0)-1)),0,OFFSET('Daten Elementary'!$A$1,MATCH(EY$5,'Daten Elementary'!$A:$A,0)-1,MATCH($AT98,'Daten Elementary'!$A$424:$ADO$424,0)-1))*1000000</f>
        <v>230.18876</v>
      </c>
      <c r="EZ98" s="305">
        <f t="shared" ca="1" si="83"/>
        <v>1.0000000007732783</v>
      </c>
      <c r="FA98" s="314">
        <f ca="1">IF(ISERROR(OFFSET('Daten Elementary'!$A$1,MATCH(FA$5,'Daten Elementary'!$A:$A,0)-1,MATCH(AM98,'Daten Elementary'!$A$424:$ADO$424,0)-1)),0,OFFSET('Daten Elementary'!$A$1,MATCH(FA$5,'Daten Elementary'!$A:$A,0)-1,MATCH(AM98,'Daten Elementary'!$A$424:$ADO$424,0)-1))*1000</f>
        <v>0</v>
      </c>
      <c r="FB98" s="314">
        <f ca="1">IF(ISERROR(OFFSET('Daten Elementary'!$A$1,MATCH(FB$5,'Daten Elementary'!$A:$A,0)-1,MATCH(AN98,'Daten Elementary'!$A$424:$ADO$424,0)-1)),0,OFFSET('Daten Elementary'!$A$1,MATCH(FB$5,'Daten Elementary'!$A:$A,0)-1,MATCH(AN98,'Daten Elementary'!$A$424:$ADO$424,0)-1))*1000</f>
        <v>0</v>
      </c>
      <c r="FC98" s="314">
        <f ca="1">IF(ISERROR(OFFSET('Daten Elementary'!$A$1,MATCH(FC$5,'Daten Elementary'!$A:$A,0)-1,MATCH(AO98,'Daten Elementary'!$A$424:$ADO$424,0)-1)),0,OFFSET('Daten Elementary'!$A$1,MATCH(FC$5,'Daten Elementary'!$A:$A,0)-1,MATCH(AO98,'Daten Elementary'!$A$424:$ADO$424,0)-1))*1000</f>
        <v>0</v>
      </c>
      <c r="FD98" s="314">
        <f ca="1">IF(ISERROR(OFFSET('Daten Elementary'!$A$1,MATCH(FD$5,'Daten Elementary'!$A:$A,0)-1,MATCH(AP98,'Daten Elementary'!$A$424:$ADO$424,0)-1)),0,OFFSET('Daten Elementary'!$A$1,MATCH(FD$5,'Daten Elementary'!$A:$A,0)-1,MATCH(AP98,'Daten Elementary'!$A$424:$ADO$424,0)-1))*1000</f>
        <v>18.04251</v>
      </c>
      <c r="FE98" s="314">
        <f t="shared" ca="1" si="84"/>
        <v>18.04251</v>
      </c>
      <c r="FF98" s="314">
        <f ca="1">IF(ISERROR(OFFSET('Daten Elementary'!$A$1,MATCH(FF$5,'Daten Elementary'!$A:$A,0)-1,MATCH(AQ98,'Daten Elementary'!$A$424:$ADO$424,0)-1)),0,OFFSET('Daten Elementary'!$A$1,MATCH(FF$5,'Daten Elementary'!$A:$A,0)-1,MATCH(AQ98,'Daten Elementary'!$A$424:$ADO$424,0)-1))*1000</f>
        <v>5.8896132000000003</v>
      </c>
      <c r="FG98" s="314">
        <f ca="1">IF(ISERROR(OFFSET('Daten Elementary'!$A$1,MATCH(FG$5,'Daten Elementary'!$A:$A,0)-1,MATCH(AR98,'Daten Elementary'!$A$424:$ADO$424,0)-1)),0,OFFSET('Daten Elementary'!$A$1,MATCH(FG$5,'Daten Elementary'!$A:$A,0)-1,MATCH(AR98,'Daten Elementary'!$A$424:$ADO$424,0)-1))*1000</f>
        <v>44.176506999999994</v>
      </c>
      <c r="FH98" s="314">
        <f ca="1">IF(ISERROR(OFFSET('Daten Elementary'!$A$1,MATCH(FH$5,'Daten Elementary'!$A:$A,0)-1,MATCH(AS98,'Daten Elementary'!$A$424:$ADO$424,0)-1)),0,OFFSET('Daten Elementary'!$A$1,MATCH(FH$5,'Daten Elementary'!$A:$A,0)-1,MATCH(AS98,'Daten Elementary'!$A$424:$ADO$424,0)-1))*1000</f>
        <v>12.843957</v>
      </c>
      <c r="FI98" s="315">
        <f t="shared" ca="1" si="85"/>
        <v>80.952587199999996</v>
      </c>
      <c r="FJ98" s="314">
        <f ca="1">IF(ISERROR(OFFSET('Daten Elementary'!$A$1,MATCH(FJ$5,'Daten Elementary'!$A:$A,0)-1,MATCH($AT98,'Daten Elementary'!$A$424:$ADO$424,0)-1)),0,OFFSET('Daten Elementary'!$A$1,MATCH(FJ$5,'Daten Elementary'!$A:$A,0)-1,MATCH($AT98,'Daten Elementary'!$A$424:$ADO$424,0)-1))*1000</f>
        <v>80.952587000000008</v>
      </c>
      <c r="FK98" s="305">
        <f t="shared" ca="1" si="86"/>
        <v>0.99999999752941826</v>
      </c>
      <c r="FL98" s="314">
        <f ca="1">IF(ISERROR(OFFSET('Daten Elementary'!$A$1,MATCH(FL$5,'Daten Elementary'!$A:$A,0)-1,MATCH(AM98,'Daten Elementary'!$A$424:$ADO$424,0)-1)),0,OFFSET('Daten Elementary'!$A$1,MATCH(FL$5,'Daten Elementary'!$A:$A,0)-1,MATCH(AM98,'Daten Elementary'!$A$424:$ADO$424,0)-1))</f>
        <v>0</v>
      </c>
      <c r="FM98" s="314">
        <f ca="1">IF(ISERROR(OFFSET('Daten Elementary'!$A$1,MATCH(FM$5,'Daten Elementary'!$A:$A,0)-1,MATCH(AN98,'Daten Elementary'!$A$424:$ADO$424,0)-1)),0,OFFSET('Daten Elementary'!$A$1,MATCH(FM$5,'Daten Elementary'!$A:$A,0)-1,MATCH(AN98,'Daten Elementary'!$A$424:$ADO$424,0)-1))</f>
        <v>0</v>
      </c>
      <c r="FN98" s="314">
        <f ca="1">IF(ISERROR(OFFSET('Daten Elementary'!$A$1,MATCH(FN$5,'Daten Elementary'!$A:$A,0)-1,MATCH(AO98,'Daten Elementary'!$A$424:$ADO$424,0)-1)),0,OFFSET('Daten Elementary'!$A$1,MATCH(FN$5,'Daten Elementary'!$A:$A,0)-1,MATCH(AO98,'Daten Elementary'!$A$424:$ADO$424,0)-1))</f>
        <v>0</v>
      </c>
      <c r="FO98" s="314">
        <f ca="1">IF(ISERROR(OFFSET('Daten Elementary'!$A$1,MATCH(FO$5,'Daten Elementary'!$A:$A,0)-1,MATCH(AP98,'Daten Elementary'!$A$424:$ADO$424,0)-1)),0,OFFSET('Daten Elementary'!$A$1,MATCH(FO$5,'Daten Elementary'!$A:$A,0)-1,MATCH(AP98,'Daten Elementary'!$A$424:$ADO$424,0)-1))</f>
        <v>0</v>
      </c>
      <c r="FP98" s="314">
        <f t="shared" ca="1" si="87"/>
        <v>0</v>
      </c>
      <c r="FQ98" s="314">
        <f ca="1">IF(ISERROR(OFFSET('Daten Elementary'!$A$1,MATCH(FQ$5,'Daten Elementary'!$A:$A,0)-1,MATCH(AQ98,'Daten Elementary'!$A$424:$ADO$424,0)-1)),0,OFFSET('Daten Elementary'!$A$1,MATCH(FQ$5,'Daten Elementary'!$A:$A,0)-1,MATCH(AQ98,'Daten Elementary'!$A$424:$ADO$424,0)-1))</f>
        <v>0</v>
      </c>
      <c r="FR98" s="314">
        <f ca="1">IF(ISERROR(OFFSET('Daten Elementary'!$A$1,MATCH(FR$5,'Daten Elementary'!$A:$A,0)-1,MATCH(AR98,'Daten Elementary'!$A$424:$ADO$424,0)-1)),0,OFFSET('Daten Elementary'!$A$1,MATCH(FR$5,'Daten Elementary'!$A:$A,0)-1,MATCH(AR98,'Daten Elementary'!$A$424:$ADO$424,0)-1))</f>
        <v>0</v>
      </c>
      <c r="FS98" s="314">
        <f ca="1">IF(ISERROR(OFFSET('Daten Elementary'!$A$1,MATCH(FS$5,'Daten Elementary'!$A:$A,0)-1,MATCH(AS98,'Daten Elementary'!$A$424:$ADO$424,0)-1)),0,OFFSET('Daten Elementary'!$A$1,MATCH(FS$5,'Daten Elementary'!$A:$A,0)-1,MATCH(AS98,'Daten Elementary'!$A$424:$ADO$424,0)-1))</f>
        <v>0</v>
      </c>
      <c r="FT98" s="315">
        <f t="shared" ca="1" si="88"/>
        <v>0</v>
      </c>
      <c r="FU98" s="314">
        <f ca="1">IF(ISERROR(OFFSET('Daten Elementary'!$A$1,MATCH(FU$5,'Daten Elementary'!$A:$A,0)-1,MATCH($AT98,'Daten Elementary'!$A$424:$ADO$424,0)-1)),0,OFFSET('Daten Elementary'!$A$1,MATCH(FU$5,'Daten Elementary'!$A:$A,0)-1,MATCH($AT98,'Daten Elementary'!$A$424:$ADO$424,0)-1))</f>
        <v>0</v>
      </c>
      <c r="FV98" s="305">
        <f t="shared" ca="1" si="89"/>
        <v>0</v>
      </c>
      <c r="FW98" s="324"/>
      <c r="FX98" s="231" t="str">
        <f t="shared" si="90"/>
        <v>Personenwagen, Elektrizität (Verbrauchermix CH)</v>
      </c>
      <c r="FY98" s="231" t="str">
        <f t="shared" si="55"/>
        <v>Personenwagen</v>
      </c>
      <c r="FZ98" s="231" t="str">
        <f t="shared" si="56"/>
        <v>, Elektrizität</v>
      </c>
      <c r="GA98" s="231" t="str">
        <f t="shared" si="57"/>
        <v xml:space="preserve"> (Verbrauchermix CH)</v>
      </c>
      <c r="GB98" s="231"/>
    </row>
    <row r="99" spans="1:184" ht="16.5" hidden="1" customHeight="1" outlineLevel="1">
      <c r="A99" s="375"/>
      <c r="B99" s="358"/>
      <c r="C99" s="361" t="s">
        <v>385</v>
      </c>
      <c r="D99" s="361" t="s">
        <v>38</v>
      </c>
      <c r="E99" s="356" t="s">
        <v>293</v>
      </c>
      <c r="F99" s="102">
        <v>1.6</v>
      </c>
      <c r="G99" s="33">
        <v>5</v>
      </c>
      <c r="H99" s="91">
        <f t="shared" si="91"/>
        <v>0.32</v>
      </c>
      <c r="I99" s="101"/>
      <c r="J99" s="99">
        <f>20</f>
        <v>20</v>
      </c>
      <c r="K99" s="100">
        <v>1580</v>
      </c>
      <c r="L99" s="100">
        <v>318</v>
      </c>
      <c r="M99" s="99">
        <v>0.5</v>
      </c>
      <c r="N99" s="38" t="s">
        <v>99</v>
      </c>
      <c r="O99" s="6">
        <f ca="1">(IF(ISERROR(INDEX(INDIRECT($D$268),MATCH($AM99,$AM$4:$AM$275,0),MATCH(O$304,INDIRECT($E$268),0))*$I99/$AD99),0,INDEX(INDIRECT($D$268),MATCH($AM99,$AM$4:$AM$275,0),MATCH(O$304,INDIRECT($E$268),0))*$I99/$AD99)+IF(ISERROR(INDEX(INDIRECT($D$268),MATCH($AN99,$AN$4:$AN$275,0),MATCH(O$305,INDIRECT($E$268),0))*$J99/$AE99),0,INDEX(INDIRECT($D$268),MATCH($AN99,$AN$4:$AN$275,0),MATCH(O$305,INDIRECT($E$268),0))*$J99/$AE99))*$AC99/$F99</f>
        <v>4.0739605527638183</v>
      </c>
      <c r="P99" s="6">
        <f ca="1">IF($B$268=1,($J99/100*($S$230-INDEX('Energiefaktoren Ecoinvent'!$D:$D,MATCH('mobitool-Faktoren v2.0'!$AJ99,'Energiefaktoren Ecoinvent'!$A:$A,0)))/$F99),IF($B$268=7,($J99/100*($S$230-INDEX('Energiefaktoren Ecoinvent'!$H:$H,MATCH('mobitool-Faktoren v2.0'!$AJ99,'Energiefaktoren Ecoinvent'!$A:$A,0)))/$F99),(($J99/100*($S$230))/$F99)))</f>
        <v>12.706556712508462</v>
      </c>
      <c r="Q99" s="6">
        <f ca="1">INDEX(INDIRECT($D$268),MATCH($AQ99,$AQ$4:$AQ$284,0),MATCH(Q$4,INDIRECT($E$268),0))*$K99*$AC99/$F99/$AF99</f>
        <v>4.1450079487381704</v>
      </c>
      <c r="R99" s="6">
        <f ca="1">INDEX(INDIRECT($D$268),MATCH($AR99,$AR$4:$AR$284,0),MATCH(R$4,INDIRECT($E$268),0))*IF($K99=1,$K99/$AF99,($K99-$L99)/($AF99-$AG99))*$AC99/$F99+$L99*(1+$M99)*INDEX(INDIRECT($D$268),MATCH($AR$223,$AR$4:$AR$284,0),MATCH(R$4,INDIRECT($E$268),0))/$AH99/$F99</f>
        <v>62.574936515962904</v>
      </c>
      <c r="S99" s="6">
        <f ca="1">INDEX(INDIRECT($D$268),MATCH($AS99,$AS$4:$AS$284,0),MATCH(S$4,INDIRECT($E$268),0))*$K99*$AC99/$F99/$AF99</f>
        <v>8.896194361198738</v>
      </c>
      <c r="T99" s="7">
        <f t="shared" ca="1" si="93"/>
        <v>92.39665609117209</v>
      </c>
      <c r="U99" s="6">
        <f>IF($B$268=6,(IF(OR(AJ99="Benzin",AJ99="Diesel"),$AK99*INDEX('DIN EN 16258'!$I:$I,MATCH('mobitool-Faktoren v2.0'!$AI99,'DIN EN 16258'!$A:$A,0))*$I99/$AD99+$AL99*INDEX('DIN EN 16258'!$I:$I,MATCH('mobitool-Faktoren v2.0'!$AJ99,'DIN EN 16258'!$A:$A,0))*$I99/$AD99,IF(ISERROR($AK99*INDEX('DIN EN 16258'!$I:$I,MATCH('mobitool-Faktoren v2.0'!$AI99,'DIN EN 16258'!$A:$A,0))*$I99/$AD99),0,$AK99*INDEX('DIN EN 16258'!$I:$I,MATCH('mobitool-Faktoren v2.0'!$AI99,'DIN EN 16258'!$A:$A,0))*$I99/$AD99)+IF(ISERROR($AL99*INDEX('DIN EN 16258'!$I:$I,MATCH('mobitool-Faktoren v2.0'!$AJ99,'DIN EN 16258'!$A:$A,0))*$J99/$AE99),0,$AL99*INDEX('DIN EN 16258'!$I:$I,MATCH('mobitool-Faktoren v2.0'!$AJ99,'DIN EN 16258'!$A:$A,0))*$J99/$AE99)))*1000,
IF($B$268=1,(IF(OR(AJ99="Benzin",AJ99="Diesel"),$AK99*INDEX('DIN EN 16258'!$D:$D,MATCH('mobitool-Faktoren v2.0'!$AI99,'DIN EN 16258'!$A:$A,0))*$I99/$AD99+$AL99*INDEX('DIN EN 16258'!$D:$D,MATCH('mobitool-Faktoren v2.0'!$AJ99,'DIN EN 16258'!$A:$A,0))*$I99/$AD99,IF(ISERROR($AK99*INDEX('DIN EN 16258'!$D:$D,MATCH('mobitool-Faktoren v2.0'!$AI99,'DIN EN 16258'!$A:$A,0))*$I99/$AD99),0,$AK99*INDEX('DIN EN 16258'!$D:$D,MATCH('mobitool-Faktoren v2.0'!$AI99,'DIN EN 16258'!$A:$A,0))*$I99/$AD99)+IF(ISERROR($AL99*INDEX('DIN EN 16258'!$D:$D,MATCH('mobitool-Faktoren v2.0'!$AJ99,'DIN EN 16258'!$A:$A,0))*$J99/$AE99),0,$AL99*INDEX('DIN EN 16258'!$D:$D,MATCH('mobitool-Faktoren v2.0'!$AJ99,'DIN EN 16258'!$A:$A,0))*$J99/$AE99))),0))*$AC99/$F99</f>
        <v>0</v>
      </c>
      <c r="V99" s="6">
        <f>IF($B$268=6,(IF(OR(AJ99="Benzin",AJ99="Diesel"),$AK99*INDEX('DIN EN 16258'!$L:$L,MATCH('mobitool-Faktoren v2.0'!$AI99,'DIN EN 16258'!$A:$A,0))*$I99/$AD99+$AL99*INDEX('DIN EN 16258'!$L:$L,MATCH('mobitool-Faktoren v2.0'!$AJ99,'DIN EN 16258'!$A:$A,0))*$I99/$AD99,IF(ISERROR($AK99*INDEX('DIN EN 16258'!$L:$L,MATCH('mobitool-Faktoren v2.0'!$AI99,'DIN EN 16258'!$A:$A,0))*$I99/$AD99),0,$AK99*INDEX('DIN EN 16258'!$L:$L,MATCH('mobitool-Faktoren v2.0'!$AI99,'DIN EN 16258'!$A:$A,0))*$I99/$AD99)+IF(ISERROR($AL99*INDEX('DIN EN 16258'!$L:$L,MATCH('mobitool-Faktoren v2.0'!$AJ99,'DIN EN 16258'!$A:$A,0))*$J99/$AE99),0,$AL99*INDEX('DIN EN 16258'!$L:$L,MATCH('mobitool-Faktoren v2.0'!$AJ99,'DIN EN 16258'!$A:$A,0))*$J99/$AE99)))*1000,
IF($B$268=1,(IF(OR(AJ99="Benzin",AJ99="Diesel"),$AK99*INDEX('DIN EN 16258'!$F:$F,MATCH('mobitool-Faktoren v2.0'!$AI99,'DIN EN 16258'!$A:$A,0))*$I99/$AD99+$AL99*INDEX('DIN EN 16258'!$F:$F,MATCH('mobitool-Faktoren v2.0'!$AJ99,'DIN EN 16258'!$A:$A,0))*$I99/$AD99,IF(ISERROR($AK99*INDEX('DIN EN 16258'!$F:$F,MATCH('mobitool-Faktoren v2.0'!$AI99,'DIN EN 16258'!$A:$A,0))*$I99/$AD99),0,$AK99*INDEX('DIN EN 16258'!$F:$F,MATCH('mobitool-Faktoren v2.0'!$AI99,'DIN EN 16258'!$A:$A,0))*$I99/$AD99)+IF(ISERROR($AL99*INDEX('DIN EN 16258'!$F:$F,MATCH('mobitool-Faktoren v2.0'!$AJ99,'DIN EN 16258'!$A:$A,0))*$J99/$AE99),0,$AL99*INDEX('DIN EN 16258'!$F:$F,MATCH('mobitool-Faktoren v2.0'!$AJ99,'DIN EN 16258'!$A:$A,0))*$J99/$AE99))),0))*$AC99/$F99</f>
        <v>11.682683149285237</v>
      </c>
      <c r="W99" s="6" t="s">
        <v>143</v>
      </c>
      <c r="X99" s="6" t="s">
        <v>163</v>
      </c>
      <c r="Y99" s="336">
        <v>10</v>
      </c>
      <c r="Z99" s="336">
        <v>30</v>
      </c>
      <c r="AA99" s="337">
        <v>500</v>
      </c>
      <c r="AB99" s="299">
        <v>3500</v>
      </c>
      <c r="AC99" s="300">
        <f>AC43</f>
        <v>1</v>
      </c>
      <c r="AD99" s="298"/>
      <c r="AE99" s="298">
        <v>19.899999999999999</v>
      </c>
      <c r="AF99" s="299">
        <f>AF43</f>
        <v>1585</v>
      </c>
      <c r="AG99" s="299">
        <v>318</v>
      </c>
      <c r="AH99" s="299">
        <v>150000</v>
      </c>
      <c r="AI99" s="301"/>
      <c r="AJ99" s="301" t="s">
        <v>627</v>
      </c>
      <c r="AK99" s="329"/>
      <c r="AL99" s="329">
        <v>0.19900000000000001</v>
      </c>
      <c r="AM99" s="202" t="s">
        <v>81</v>
      </c>
      <c r="AN99" s="202" t="s">
        <v>2472</v>
      </c>
      <c r="AO99" s="202" t="s">
        <v>81</v>
      </c>
      <c r="AP99" s="330" t="s">
        <v>2408</v>
      </c>
      <c r="AQ99" s="202" t="s">
        <v>874</v>
      </c>
      <c r="AR99" s="331" t="s">
        <v>914</v>
      </c>
      <c r="AS99" s="202" t="s">
        <v>875</v>
      </c>
      <c r="AT99" s="331" t="s">
        <v>915</v>
      </c>
      <c r="AU99" s="303">
        <f ca="1">IF(ISERROR(OFFSET('Daten KEA'!$A$1,MATCH(AU$5,'Daten KEA'!$A:$A,0)-1,MATCH(AM99,'Daten KEA'!$A$424:$ADO$424,0)-1)),0,OFFSET('Daten KEA'!$A$1,MATCH(AU$5,'Daten KEA'!$A:$A,0)-1,MATCH(AM99,'Daten KEA'!$A$424:$ADO$424,0)-1))+IF(ISERROR(AK99*INDEX('Energiefaktoren Ecoinvent'!$D:$D,MATCH('mobitool-Faktoren v2.0'!AI99,'Energiefaktoren Ecoinvent'!$A:$A,0))),0,AK99*INDEX('Energiefaktoren Ecoinvent'!$D:$D,MATCH('mobitool-Faktoren v2.0'!AI99,'Energiefaktoren Ecoinvent'!$A:$A,0)))+IF(OR(AJ99="Benzin",AJ99="Diesel"),IF(ISERROR(OFFSET('Daten KEA'!$A$1,MATCH(AV$5,'Daten KEA'!$A:$A,0)-1,MATCH(AN99,'Daten KEA'!$A$424:$ADO$424,0)-1)),0,OFFSET('Daten KEA'!$A$1,MATCH(AV$5,'Daten KEA'!$A:$A,0)-1,MATCH(AN99,'Daten KEA'!$A$424:$ADO$424,0)-1))+IF(ISERROR(AL99*INDEX('Energiefaktoren Ecoinvent'!$D:$D,MATCH('mobitool-Faktoren v2.0'!AJ99,'Energiefaktoren Ecoinvent'!$A:$A,0))),0,AL99*INDEX('Energiefaktoren Ecoinvent'!$D:$D,MATCH('mobitool-Faktoren v2.0'!AJ99,'Energiefaktoren Ecoinvent'!$A:$A,0))),0)</f>
        <v>0</v>
      </c>
      <c r="AV99" s="303">
        <f ca="1">IF(OR(AJ99="Benzin",AJ99="Diesel"),0,IF(ISERROR(OFFSET('Daten KEA'!$A$1,MATCH(AV$5,'Daten KEA'!$A:$A,0)-1,MATCH(AN99,'Daten KEA'!$A$424:$ADO$424,0)-1)),0,OFFSET('Daten KEA'!$A$1,MATCH(AV$5,'Daten KEA'!$A:$A,0)-1,MATCH(AN99,'Daten KEA'!$A$424:$ADO$424,0)-1))+IF(ISERROR(AL99*INDEX('Energiefaktoren Ecoinvent'!$D:$D,MATCH('mobitool-Faktoren v2.0'!AJ99,'Energiefaktoren Ecoinvent'!$A:$A,0))),0,AL99*INDEX('Energiefaktoren Ecoinvent'!$D:$D,MATCH('mobitool-Faktoren v2.0'!AJ99,'Energiefaktoren Ecoinvent'!$A:$A,0))))</f>
        <v>0.71640000000000004</v>
      </c>
      <c r="AW99" s="303">
        <f ca="1">IF(ISERROR(OFFSET('Daten KEA'!$A$1,MATCH(AW$5,'Daten KEA'!$A:$A,0)-1,MATCH(AO99,'Daten KEA'!$A$424:$ADO$424,0)-1)),0,OFFSET('Daten KEA'!$A$1,MATCH(AW$5,'Daten KEA'!$A:$A,0)-1,MATCH(AO99,'Daten KEA'!$A$424:$ADO$424,0)-1))-IF(ISERROR(AK99*INDEX('Energiefaktoren Ecoinvent'!$D:$D,MATCH('mobitool-Faktoren v2.0'!AI99,'Energiefaktoren Ecoinvent'!$A:$A,0))),0,AK99*INDEX('Energiefaktoren Ecoinvent'!$D:$D,MATCH('mobitool-Faktoren v2.0'!AI99,'Energiefaktoren Ecoinvent'!$A:$A,0)))+IF(OR(AJ99="Benzin",AJ99="Diesel"),IF(ISERROR(OFFSET('Daten KEA'!$A$1,MATCH(AX$5,'Daten KEA'!$A:$A,0)-1,MATCH(AP99,'Daten KEA'!$A$424:$ADO$424,0)-1)),0,OFFSET('Daten KEA'!$A$1,MATCH(AX$5,'Daten KEA'!$A:$A,0)-1,MATCH(AP99,'Daten KEA'!$A$424:$ADO$424,0)-1))-IF(ISERROR(AL99*INDEX('Energiefaktoren Ecoinvent'!$D:$D,MATCH('mobitool-Faktoren v2.0'!AJ99,'Energiefaktoren Ecoinvent'!$A:$A,0))),0,AL99*INDEX('Energiefaktoren Ecoinvent'!$D:$D,MATCH('mobitool-Faktoren v2.0'!AJ99,'Energiefaktoren Ecoinvent'!$A:$A,0))),0)</f>
        <v>0</v>
      </c>
      <c r="AX99" s="303">
        <f ca="1">IF(OR(AJ99="Benzin",AJ99="Diesel"),0,IF(ISERROR(OFFSET('Daten KEA'!$A$1,MATCH(AX$5,'Daten KEA'!$A:$A,0)-1,MATCH(AP99,'Daten KEA'!$A$424:$ADO$424,0)-1)),0,OFFSET('Daten KEA'!$A$1,MATCH(AX$5,'Daten KEA'!$A:$A,0)-1,MATCH(AP99,'Daten KEA'!$A$424:$ADO$424,0)-1))-IF(ISERROR(AL99*INDEX('Energiefaktoren Ecoinvent'!$D:$D,MATCH('mobitool-Faktoren v2.0'!AJ99,'Energiefaktoren Ecoinvent'!$A:$A,0))),0,AL99*INDEX('Energiefaktoren Ecoinvent'!$D:$D,MATCH('mobitool-Faktoren v2.0'!AJ99,'Energiefaktoren Ecoinvent'!$A:$A,0))))</f>
        <v>-0.71640000000000004</v>
      </c>
      <c r="AY99" s="303">
        <f t="shared" ca="1" si="58"/>
        <v>0</v>
      </c>
      <c r="AZ99" s="303">
        <f ca="1">IF(ISERROR(OFFSET('Daten KEA'!$A$1,MATCH(AZ$5,'Daten KEA'!$A:$A,0)-1,MATCH(AQ99,'Daten KEA'!$A$424:$ADO$424,0)-1)),0,OFFSET('Daten KEA'!$A$1,MATCH(AZ$5,'Daten KEA'!$A:$A,0)-1,MATCH(AQ99,'Daten KEA'!$A$424:$ADO$424,0)-1))</f>
        <v>0.19158998999999999</v>
      </c>
      <c r="BA99" s="303">
        <f ca="1">IF(ISERROR(OFFSET('Daten KEA'!$A$1,MATCH(BA$5,'Daten KEA'!$A:$A,0)-1,MATCH(AR99,'Daten KEA'!$A$424:$ADO$424,0)-1)),0,OFFSET('Daten KEA'!$A$1,MATCH(BA$5,'Daten KEA'!$A:$A,0)-1,MATCH(AR99,'Daten KEA'!$A$424:$ADO$424,0)-1))</f>
        <v>0.79161212999999997</v>
      </c>
      <c r="BB99" s="303">
        <f ca="1">IF(ISERROR(OFFSET('Daten KEA'!$A$1,MATCH(BB$5,'Daten KEA'!$A:$A,0)-1,MATCH(AS99,'Daten KEA'!$A$424:$ADO$424,0)-1)),0,OFFSET('Daten KEA'!$A$1,MATCH(BB$5,'Daten KEA'!$A:$A,0)-1,MATCH(AS99,'Daten KEA'!$A$424:$ADO$424,0)-1))</f>
        <v>0.84127081000000004</v>
      </c>
      <c r="BC99" s="304">
        <f t="shared" ca="1" si="46"/>
        <v>1.82447293</v>
      </c>
      <c r="BD99" s="303">
        <f ca="1">IF(ISERROR(OFFSET('Daten KEA'!$A$1,MATCH(BD$5,'Daten KEA'!$A:$A,0)-1,MATCH(AT99,'Daten KEA'!$A$424:$ADO$424,0)-1)),0,OFFSET('Daten KEA'!$A$1,MATCH(BD$5,'Daten KEA'!$A:$A,0)-1,MATCH(AT99,'Daten KEA'!$A$424:$ADO$424,0)-1))</f>
        <v>3.9753873</v>
      </c>
      <c r="BE99" s="305">
        <f t="shared" ca="1" si="59"/>
        <v>2.1789236960616347</v>
      </c>
      <c r="BF99" s="306">
        <f ca="1">IF(ISERROR(OFFSET('Daten KEA'!$A$1,MATCH(BF$5,'Daten KEA'!$A:$A,0)-1,MATCH(AM99,'Daten KEA'!$A$424:$ADO$424,0)-1)),0,OFFSET('Daten KEA'!$A$1,MATCH(BF$5,'Daten KEA'!$A:$A,0)-1,MATCH(AM99,'Daten KEA'!$A$424:$ADO$424,0)-1))+IF(ISERROR($AK99*INDEX('Energiefaktoren Ecoinvent'!$H:$H,MATCH('mobitool-Faktoren v2.0'!$AI99,'Energiefaktoren Ecoinvent'!$A:$A,0))),0,$AK99*INDEX('Energiefaktoren Ecoinvent'!$H:$H,MATCH('mobitool-Faktoren v2.0'!$AI99,'Energiefaktoren Ecoinvent'!$A:$A,0)))+IF(OR(AJ99="Benzin",AJ99="Diesel"),IF(ISERROR(OFFSET('Daten KEA'!$A$1,MATCH(BG$5,'Daten KEA'!$A:$A,0)-1,MATCH(AN99,'Daten KEA'!$A$424:$ADO$424,0)-1)),0,OFFSET('Daten KEA'!$A$1,MATCH(BG$5,'Daten KEA'!$A:$A,0)-1,MATCH(AN99,'Daten KEA'!$A$424:$ADO$424,0)-1))+IF(ISERROR($AL99*INDEX('Energiefaktoren Ecoinvent'!$H:$H,MATCH('mobitool-Faktoren v2.0'!$AJ99,'Energiefaktoren Ecoinvent'!$A:$A,0))),0,$AL99*INDEX('Energiefaktoren Ecoinvent'!$H:$H,MATCH('mobitool-Faktoren v2.0'!$AJ99,'Energiefaktoren Ecoinvent'!$A:$A,0))),0)</f>
        <v>0</v>
      </c>
      <c r="BG99" s="306">
        <f ca="1">IF(OR(AJ99="Benzin",AJ99="Diesel"),0,IF(ISERROR(OFFSET('Daten KEA'!$A$1,MATCH(BG$5,'Daten KEA'!$A:$A,0)-1,MATCH(AN99,'Daten KEA'!$A$424:$ADO$424,0)-1)),0,OFFSET('Daten KEA'!$A$1,MATCH(BG$5,'Daten KEA'!$A:$A,0)-1,MATCH(AN99,'Daten KEA'!$A$424:$ADO$424,0)-1))+IF(ISERROR($AL99*INDEX('Energiefaktoren Ecoinvent'!$H:$H,MATCH('mobitool-Faktoren v2.0'!$AJ99,'Energiefaktoren Ecoinvent'!$A:$A,0))),0,$AL99*INDEX('Energiefaktoren Ecoinvent'!$H:$H,MATCH('mobitool-Faktoren v2.0'!$AJ99,'Energiefaktoren Ecoinvent'!$A:$A,0))))</f>
        <v>0.42347544634886403</v>
      </c>
      <c r="BH99" s="306">
        <f ca="1">IF(ISERROR(OFFSET('Daten KEA'!$A$1,MATCH(BH$5,'Daten KEA'!$A:$A,0)-1,MATCH(AO99,'Daten KEA'!$A$424:$ADO$424,0)-1)),0,OFFSET('Daten KEA'!$A$1,MATCH(BH$5,'Daten KEA'!$A:$A,0)-1,MATCH(AO99,'Daten KEA'!$A$424:$ADO$424,0)-1))-IF(ISERROR($AK99*INDEX('Energiefaktoren Ecoinvent'!$H:$H,MATCH('mobitool-Faktoren v2.0'!$AI99,'Energiefaktoren Ecoinvent'!$A:$A,0))),0,$AK99*INDEX('Energiefaktoren Ecoinvent'!$H:$H,MATCH('mobitool-Faktoren v2.0'!$AI99,'Energiefaktoren Ecoinvent'!$A:$A,0)))+IF(OR(AJ99="Benzin",AJ99="Diesel"),IF(ISERROR(OFFSET('Daten KEA'!$A$1,MATCH(BI$5,'Daten KEA'!$A:$A,0)-1,MATCH(AP99,'Daten KEA'!$A$424:$ADO$424,0)-1)),0,OFFSET('Daten KEA'!$A$1,MATCH(BI$5,'Daten KEA'!$A:$A,0)-1,MATCH(AP99,'Daten KEA'!$A$424:$ADO$424,0)-1))-IF(ISERROR($AL99*INDEX('Energiefaktoren Ecoinvent'!$H:$H,MATCH('mobitool-Faktoren v2.0'!$AJ99,'Energiefaktoren Ecoinvent'!$A:$A,0))),0,$AL99*INDEX('Energiefaktoren Ecoinvent'!$H:$H,MATCH('mobitool-Faktoren v2.0'!$AJ99,'Energiefaktoren Ecoinvent'!$A:$A,0))),0)</f>
        <v>0</v>
      </c>
      <c r="BI99" s="306">
        <f ca="1">IF(OR(AJ99="Benzin",AJ99="Diesel"),0,IF(ISERROR(OFFSET('Daten KEA'!$A$1,MATCH(BI$5,'Daten KEA'!$A:$A,0)-1,MATCH(AP99,'Daten KEA'!$A$424:$ADO$424,0)-1)),0,OFFSET('Daten KEA'!$A$1,MATCH(BI$5,'Daten KEA'!$A:$A,0)-1,MATCH(AP99,'Daten KEA'!$A$424:$ADO$424,0)-1))-IF(ISERROR($AL99*INDEX('Energiefaktoren Ecoinvent'!$H:$H,MATCH('mobitool-Faktoren v2.0'!$AJ99,'Energiefaktoren Ecoinvent'!$A:$A,0))),0,$AL99*INDEX('Energiefaktoren Ecoinvent'!$H:$H,MATCH('mobitool-Faktoren v2.0'!$AJ99,'Energiefaktoren Ecoinvent'!$A:$A,0))))</f>
        <v>-0.42347544634886403</v>
      </c>
      <c r="BJ99" s="306">
        <f t="shared" ca="1" si="92"/>
        <v>0</v>
      </c>
      <c r="BK99" s="306">
        <f ca="1">IF(ISERROR(OFFSET('Daten KEA'!$A$1,MATCH(BK$5,'Daten KEA'!$A:$A,0)-1,MATCH(AQ99,'Daten KEA'!$A$424:$ADO$424,0)-1)),0,OFFSET('Daten KEA'!$A$1,MATCH(BK$5,'Daten KEA'!$A:$A,0)-1,MATCH(AQ99,'Daten KEA'!$A$424:$ADO$424,0)-1))</f>
        <v>0.18299306691902001</v>
      </c>
      <c r="BL99" s="306">
        <f ca="1">IF(ISERROR(OFFSET('Daten KEA'!$A$1,MATCH(BL$5,'Daten KEA'!$A:$A,0)-1,MATCH(AR99,'Daten KEA'!$A$424:$ADO$424,0)-1)),0,OFFSET('Daten KEA'!$A$1,MATCH(BL$5,'Daten KEA'!$A:$A,0)-1,MATCH(AR99,'Daten KEA'!$A$424:$ADO$424,0)-1))</f>
        <v>0.72913459945055004</v>
      </c>
      <c r="BM99" s="306">
        <f ca="1">IF(ISERROR(OFFSET('Daten KEA'!$A$1,MATCH(BM$5,'Daten KEA'!$A:$A,0)-1,MATCH(AS99,'Daten KEA'!$A$424:$ADO$424,0)-1)),0,OFFSET('Daten KEA'!$A$1,MATCH(BM$5,'Daten KEA'!$A:$A,0)-1,MATCH(AS99,'Daten KEA'!$A$424:$ADO$424,0)-1))</f>
        <v>0.74075103066108994</v>
      </c>
      <c r="BN99" s="307">
        <f t="shared" ca="1" si="43"/>
        <v>1.6528786970306601</v>
      </c>
      <c r="BO99" s="306">
        <f ca="1">IF(ISERROR(OFFSET('Daten KEA'!$A$1,MATCH(BO$5,'Daten KEA'!$A:$A,0)-1,MATCH(AT99,'Daten KEA'!$A$424:$ADO$424,0)-1)),0,OFFSET('Daten KEA'!$A$1,MATCH(BO$5,'Daten KEA'!$A:$A,0)-1,MATCH(AT99,'Daten KEA'!$A$424:$ADO$424,0)-1))</f>
        <v>3.4545355715296999</v>
      </c>
      <c r="BP99" s="305">
        <f t="shared" ca="1" si="60"/>
        <v>2.0900115524119554</v>
      </c>
      <c r="BQ99" s="308">
        <f ca="1">IF(ISERROR(OFFSET('Daten GWP'!$A$1,MATCH(BQ$5,'Daten GWP'!$A:$A,0)-1,MATCH(AM99,'Daten GWP'!$A$424:$ADO$424,0)-1)),0,OFFSET('Daten GWP'!$A$1,MATCH(BQ$5,'Daten GWP'!$A:$A,0)-1,MATCH(AM99,'Daten GWP'!$A$424:$ADO$424,0)-1))*1000</f>
        <v>0</v>
      </c>
      <c r="BR99" s="308">
        <f ca="1">IF(ISERROR(OFFSET('Daten GWP'!$A$1,MATCH(BR$5,'Daten GWP'!$A:$A,0)-1,MATCH(AN99,'Daten GWP'!$A$424:$ADO$424,0)-1)),0,OFFSET('Daten GWP'!$A$1,MATCH(BR$5,'Daten GWP'!$A:$A,0)-1,MATCH(AN99,'Daten GWP'!$A$424:$ADO$424,0)-1))*1000</f>
        <v>6.4857452000000002</v>
      </c>
      <c r="BS99" s="308">
        <f ca="1">IF(ISERROR(OFFSET('Daten GWP'!$A$1,MATCH(BS$5,'Daten GWP'!$A:$A,0)-1,MATCH(AO99,'Daten GWP'!$A$424:$ADO$424,0)-1)),0,OFFSET('Daten GWP'!$A$1,MATCH(BS$5,'Daten GWP'!$A:$A,0)-1,MATCH(AO99,'Daten GWP'!$A$424:$ADO$424,0)-1))*1000</f>
        <v>0</v>
      </c>
      <c r="BT99" s="308">
        <f ca="1">IF(ISERROR(OFFSET('Daten GWP'!$A$1,MATCH(BT$5,'Daten GWP'!$A:$A,0)-1,MATCH(AP99,'Daten GWP'!$A$424:$ADO$424,0)-1)),0,OFFSET('Daten GWP'!$A$1,MATCH(BT$5,'Daten GWP'!$A:$A,0)-1,MATCH(AP99,'Daten GWP'!$A$424:$ADO$424,0)-1))*1000</f>
        <v>0</v>
      </c>
      <c r="BU99" s="308">
        <f t="shared" ca="1" si="61"/>
        <v>6.4857452000000002</v>
      </c>
      <c r="BV99" s="308">
        <f ca="1">IF(ISERROR(OFFSET('Daten GWP'!$A$1,MATCH(BV$5,'Daten GWP'!$A:$A,0)-1,MATCH(AQ99,'Daten GWP'!$A$424:$ADO$424,0)-1)),0,OFFSET('Daten GWP'!$A$1,MATCH(BV$5,'Daten GWP'!$A:$A,0)-1,MATCH(AQ99,'Daten GWP'!$A$424:$ADO$424,0)-1))*1000</f>
        <v>6.6530000999999999</v>
      </c>
      <c r="BW99" s="308">
        <f ca="1">IF(ISERROR(OFFSET('Daten GWP'!$A$1,MATCH(BW$5,'Daten GWP'!$A:$A,0)-1,MATCH(AR99,'Daten GWP'!$A$424:$ADO$424,0)-1)),0,OFFSET('Daten GWP'!$A$1,MATCH(BW$5,'Daten GWP'!$A:$A,0)-1,MATCH(AR99,'Daten GWP'!$A$424:$ADO$424,0)-1))*1000</f>
        <v>49.30988</v>
      </c>
      <c r="BX99" s="308">
        <f ca="1">IF(ISERROR(OFFSET('Daten GWP'!$A$1,MATCH(BX$5,'Daten GWP'!$A:$A,0)-1,MATCH(AS99,'Daten GWP'!$A$424:$ADO$424,0)-1)),0,OFFSET('Daten GWP'!$A$1,MATCH(BX$5,'Daten GWP'!$A:$A,0)-1,MATCH(AS99,'Daten GWP'!$A$424:$ADO$424,0)-1))*1000</f>
        <v>14.278955</v>
      </c>
      <c r="BY99" s="309">
        <f t="shared" ca="1" si="44"/>
        <v>76.7275803</v>
      </c>
      <c r="BZ99" s="308">
        <f ca="1">IF(ISERROR(OFFSET('Daten GWP'!$A$1,MATCH(BZ$5,'Daten GWP'!$A:$A,0)-1,MATCH(AT99,'Daten GWP'!$A$424:$ADO$424,0)-1)),0,OFFSET('Daten GWP'!$A$1,MATCH(BZ$5,'Daten GWP'!$A:$A,0)-1,MATCH(AT99,'Daten GWP'!$A$424:$ADO$424,0)-1))*1000</f>
        <v>96.912513000000004</v>
      </c>
      <c r="CA99" s="305">
        <f t="shared" ca="1" si="62"/>
        <v>1.2630727128508183</v>
      </c>
      <c r="CB99" s="310">
        <f ca="1">IF(ISERROR(OFFSET('Daten Elementary'!$A$1,MATCH(CB$5,'Daten Elementary'!$A:$A,0)-1,MATCH(AM99,'Daten Elementary'!$A$424:$ADO$424,0)-1)),0,OFFSET('Daten Elementary'!$A$1,MATCH(CB$5,'Daten Elementary'!$A:$A,0)-1,MATCH(AM99,'Daten Elementary'!$A$424:$ADO$424,0)-1))*1000000</f>
        <v>0</v>
      </c>
      <c r="CC99" s="310">
        <f ca="1">IF(ISERROR(OFFSET('Daten Elementary'!$A$1,MATCH(CC$5,'Daten Elementary'!$A:$A,0)-1,MATCH(AN99,'Daten Elementary'!$A$424:$ADO$424,0)-1)),0,OFFSET('Daten Elementary'!$A$1,MATCH(CC$5,'Daten Elementary'!$A:$A,0)-1,MATCH(AN99,'Daten Elementary'!$A$424:$ADO$424,0)-1))*1000000</f>
        <v>15.826967999999999</v>
      </c>
      <c r="CD99" s="310">
        <f ca="1">IF(ISERROR(OFFSET('Daten Elementary'!$A$1,MATCH(CD$5,'Daten Elementary'!$A:$A,0)-1,MATCH(AO99,'Daten Elementary'!$A$424:$ADO$424,0)-1)),0,OFFSET('Daten Elementary'!$A$1,MATCH(CD$5,'Daten Elementary'!$A:$A,0)-1,MATCH(AO99,'Daten Elementary'!$A$424:$ADO$424,0)-1))*1000000</f>
        <v>0</v>
      </c>
      <c r="CE99" s="310">
        <f ca="1">IF(ISERROR(OFFSET('Daten Elementary'!$A$1,MATCH(CE$5,'Daten Elementary'!$A:$A,0)-1,MATCH(AP99,'Daten Elementary'!$A$424:$ADO$424,0)-1)),0,OFFSET('Daten Elementary'!$A$1,MATCH(CE$5,'Daten Elementary'!$A:$A,0)-1,MATCH(AP99,'Daten Elementary'!$A$424:$ADO$424,0)-1))*1000000</f>
        <v>0</v>
      </c>
      <c r="CF99" s="310">
        <f t="shared" ca="1" si="63"/>
        <v>15.826967999999999</v>
      </c>
      <c r="CG99" s="310">
        <f ca="1">IF(ISERROR(OFFSET('Daten Elementary'!$A$1,MATCH(CG$5,'Daten Elementary'!$A:$A,0)-1,MATCH(AQ99,'Daten Elementary'!$A$424:$ADO$424,0)-1)),0,OFFSET('Daten Elementary'!$A$1,MATCH(CG$5,'Daten Elementary'!$A:$A,0)-1,MATCH(AQ99,'Daten Elementary'!$A$424:$ADO$424,0)-1))*1000000</f>
        <v>2.5164260999999999</v>
      </c>
      <c r="CH99" s="310">
        <f ca="1">IF(ISERROR(OFFSET('Daten Elementary'!$A$1,MATCH(CH$5,'Daten Elementary'!$A:$A,0)-1,MATCH(AR99,'Daten Elementary'!$A$424:$ADO$424,0)-1)),0,OFFSET('Daten Elementary'!$A$1,MATCH(CH$5,'Daten Elementary'!$A:$A,0)-1,MATCH(AR99,'Daten Elementary'!$A$424:$ADO$424,0)-1))*1000000</f>
        <v>46.471190999999997</v>
      </c>
      <c r="CI99" s="310">
        <f ca="1">IF(ISERROR(OFFSET('Daten Elementary'!$A$1,MATCH(CI$5,'Daten Elementary'!$A:$A,0)-1,MATCH(AS99,'Daten Elementary'!$A$424:$ADO$424,0)-1)),0,OFFSET('Daten Elementary'!$A$1,MATCH(CI$5,'Daten Elementary'!$A:$A,0)-1,MATCH(AS99,'Daten Elementary'!$A$424:$ADO$424,0)-1))*1000000</f>
        <v>12.240406</v>
      </c>
      <c r="CJ99" s="311">
        <f t="shared" ca="1" si="64"/>
        <v>77.054991099999995</v>
      </c>
      <c r="CK99" s="310">
        <f ca="1">IF(ISERROR(OFFSET('Daten Elementary'!$A$1,MATCH(CK$5,'Daten Elementary'!$A:$A,0)-1,MATCH($AT99,'Daten Elementary'!$A$424:$ADO$424,0)-1)),0,OFFSET('Daten Elementary'!$A$1,MATCH(CK$5,'Daten Elementary'!$A:$A,0)-1,MATCH($AT99,'Daten Elementary'!$A$424:$ADO$424,0)-1))*1000000</f>
        <v>89.921099000000012</v>
      </c>
      <c r="CL99" s="305">
        <f t="shared" ca="1" si="65"/>
        <v>1.1669730632153692</v>
      </c>
      <c r="CM99" s="312">
        <f ca="1">IF(ISERROR(OFFSET('Daten Elementary'!$A$1,MATCH(CM$5,'Daten Elementary'!$A:$A,0)-1,MATCH(AM99,'Daten Elementary'!$A$424:$ADO$424,0)-1)),0,OFFSET('Daten Elementary'!$A$1,MATCH(CM$5,'Daten Elementary'!$A:$A,0)-1,MATCH(AM99,'Daten Elementary'!$A$424:$ADO$424,0)-1))*1000000</f>
        <v>0</v>
      </c>
      <c r="CN99" s="312">
        <f ca="1">IF(ISERROR(OFFSET('Daten Elementary'!$A$1,MATCH(CN$5,'Daten Elementary'!$A:$A,0)-1,MATCH(AN99,'Daten Elementary'!$A$424:$ADO$424,0)-1)),0,OFFSET('Daten Elementary'!$A$1,MATCH(CN$5,'Daten Elementary'!$A:$A,0)-1,MATCH(AN99,'Daten Elementary'!$A$424:$ADO$424,0)-1))*1000000</f>
        <v>9.5364941999999999</v>
      </c>
      <c r="CO99" s="312">
        <f ca="1">IF(ISERROR(OFFSET('Daten Elementary'!$A$1,MATCH(CO$5,'Daten Elementary'!$A:$A,0)-1,MATCH(AO99,'Daten Elementary'!$A$424:$ADO$424,0)-1)),0,OFFSET('Daten Elementary'!$A$1,MATCH(CO$5,'Daten Elementary'!$A:$A,0)-1,MATCH(AO99,'Daten Elementary'!$A$424:$ADO$424,0)-1))*1000000</f>
        <v>0</v>
      </c>
      <c r="CP99" s="312">
        <f ca="1">IF(ISERROR(OFFSET('Daten Elementary'!$A$1,MATCH(CP$5,'Daten Elementary'!$A:$A,0)-1,MATCH(AP99,'Daten Elementary'!$A$424:$ADO$424,0)-1)),0,OFFSET('Daten Elementary'!$A$1,MATCH(CP$5,'Daten Elementary'!$A:$A,0)-1,MATCH(AP99,'Daten Elementary'!$A$424:$ADO$424,0)-1))*1000000</f>
        <v>0</v>
      </c>
      <c r="CQ99" s="312">
        <f t="shared" ca="1" si="66"/>
        <v>9.5364941999999999</v>
      </c>
      <c r="CR99" s="312">
        <f ca="1">IF(ISERROR(OFFSET('Daten Elementary'!$A$1,MATCH(CR$5,'Daten Elementary'!$A:$A,0)-1,MATCH(AQ99,'Daten Elementary'!$A$424:$ADO$424,0)-1)),0,OFFSET('Daten Elementary'!$A$1,MATCH(CR$5,'Daten Elementary'!$A:$A,0)-1,MATCH(AQ99,'Daten Elementary'!$A$424:$ADO$424,0)-1))*1000000</f>
        <v>1.6860135000000001</v>
      </c>
      <c r="CS99" s="312">
        <f ca="1">IF(ISERROR(OFFSET('Daten Elementary'!$A$1,MATCH(CS$5,'Daten Elementary'!$A:$A,0)-1,MATCH(AR99,'Daten Elementary'!$A$424:$ADO$424,0)-1)),0,OFFSET('Daten Elementary'!$A$1,MATCH(CS$5,'Daten Elementary'!$A:$A,0)-1,MATCH(AR99,'Daten Elementary'!$A$424:$ADO$424,0)-1))*1000000</f>
        <v>17.939973999999999</v>
      </c>
      <c r="CT99" s="312">
        <f ca="1">IF(ISERROR(OFFSET('Daten Elementary'!$A$1,MATCH(CT$5,'Daten Elementary'!$A:$A,0)-1,MATCH(AS99,'Daten Elementary'!$A$424:$ADO$424,0)-1)),0,OFFSET('Daten Elementary'!$A$1,MATCH(CT$5,'Daten Elementary'!$A:$A,0)-1,MATCH(AS99,'Daten Elementary'!$A$424:$ADO$424,0)-1))*1000000</f>
        <v>6.9155112000000001</v>
      </c>
      <c r="CU99" s="313">
        <f t="shared" ca="1" si="67"/>
        <v>36.077992899999998</v>
      </c>
      <c r="CV99" s="312">
        <f ca="1">IF(ISERROR(OFFSET('Daten Elementary'!$A$1,MATCH(CV$5,'Daten Elementary'!$A:$A,0)-1,MATCH($AT99,'Daten Elementary'!$A$424:$ADO$424,0)-1)),0,OFFSET('Daten Elementary'!$A$1,MATCH(CV$5,'Daten Elementary'!$A:$A,0)-1,MATCH($AT99,'Daten Elementary'!$A$424:$ADO$424,0)-1))*1000000</f>
        <v>43.403482000000004</v>
      </c>
      <c r="CW99" s="305">
        <f t="shared" ca="1" si="68"/>
        <v>1.2030459155614504</v>
      </c>
      <c r="CX99" s="314">
        <f ca="1">IF(ISERROR(OFFSET('Daten Elementary'!$A$1,MATCH(CX$5,'Daten Elementary'!$A:$A,0)-1,MATCH(AM99,'Daten Elementary'!$A$424:$ADO$424,0)-1)),0,OFFSET('Daten Elementary'!$A$1,MATCH(CX$5,'Daten Elementary'!$A:$A,0)-1,MATCH(AM99,'Daten Elementary'!$A$424:$ADO$424,0)-1))*1000000</f>
        <v>0</v>
      </c>
      <c r="CY99" s="314">
        <f ca="1">IF(ISERROR(OFFSET('Daten Elementary'!$A$1,MATCH(CY$5,'Daten Elementary'!$A:$A,0)-1,MATCH(AN99,'Daten Elementary'!$A$424:$ADO$424,0)-1)),0,OFFSET('Daten Elementary'!$A$1,MATCH(CY$5,'Daten Elementary'!$A:$A,0)-1,MATCH(AN99,'Daten Elementary'!$A$424:$ADO$424,0)-1))*1000000</f>
        <v>4.9852853999999995</v>
      </c>
      <c r="CZ99" s="314">
        <f ca="1">IF(ISERROR(OFFSET('Daten Elementary'!$A$1,MATCH(CZ$5,'Daten Elementary'!$A:$A,0)-1,MATCH(AO99,'Daten Elementary'!$A$424:$ADO$424,0)-1)),0,OFFSET('Daten Elementary'!$A$1,MATCH(CZ$5,'Daten Elementary'!$A:$A,0)-1,MATCH(AO99,'Daten Elementary'!$A$424:$ADO$424,0)-1))*1000000</f>
        <v>0</v>
      </c>
      <c r="DA99" s="314">
        <f ca="1">IF(ISERROR(OFFSET('Daten Elementary'!$A$1,MATCH(DA$5,'Daten Elementary'!$A:$A,0)-1,MATCH(AP99,'Daten Elementary'!$A$424:$ADO$424,0)-1)),0,OFFSET('Daten Elementary'!$A$1,MATCH(DA$5,'Daten Elementary'!$A:$A,0)-1,MATCH(AP99,'Daten Elementary'!$A$424:$ADO$424,0)-1))*1000000</f>
        <v>0</v>
      </c>
      <c r="DB99" s="314">
        <f t="shared" ca="1" si="69"/>
        <v>4.9852853999999995</v>
      </c>
      <c r="DC99" s="314">
        <f ca="1">IF(ISERROR(OFFSET('Daten Elementary'!$A$1,MATCH(DC$5,'Daten Elementary'!$A:$A,0)-1,MATCH(AQ99,'Daten Elementary'!$A$424:$ADO$424,0)-1)),0,OFFSET('Daten Elementary'!$A$1,MATCH(DC$5,'Daten Elementary'!$A:$A,0)-1,MATCH(AQ99,'Daten Elementary'!$A$424:$ADO$424,0)-1))*1000000</f>
        <v>356.36219999999997</v>
      </c>
      <c r="DD99" s="314">
        <f ca="1">IF(ISERROR(OFFSET('Daten Elementary'!$A$1,MATCH(DD$5,'Daten Elementary'!$A:$A,0)-1,MATCH(AR99,'Daten Elementary'!$A$424:$ADO$424,0)-1)),0,OFFSET('Daten Elementary'!$A$1,MATCH(DD$5,'Daten Elementary'!$A:$A,0)-1,MATCH(AR99,'Daten Elementary'!$A$424:$ADO$424,0)-1))*1000000</f>
        <v>69.452700000000007</v>
      </c>
      <c r="DE99" s="314">
        <f ca="1">IF(ISERROR(OFFSET('Daten Elementary'!$A$1,MATCH(DE$5,'Daten Elementary'!$A:$A,0)-1,MATCH(AS99,'Daten Elementary'!$A$424:$ADO$424,0)-1)),0,OFFSET('Daten Elementary'!$A$1,MATCH(DE$5,'Daten Elementary'!$A:$A,0)-1,MATCH(AS99,'Daten Elementary'!$A$424:$ADO$424,0)-1))*1000000</f>
        <v>54.943391000000005</v>
      </c>
      <c r="DF99" s="315">
        <f t="shared" ca="1" si="70"/>
        <v>485.74357639999999</v>
      </c>
      <c r="DG99" s="314">
        <f ca="1">IF(ISERROR(OFFSET('Daten Elementary'!$A$1,MATCH(DG$5,'Daten Elementary'!$A:$A,0)-1,MATCH($AT99,'Daten Elementary'!$A$424:$ADO$424,0)-1)),0,OFFSET('Daten Elementary'!$A$1,MATCH(DG$5,'Daten Elementary'!$A:$A,0)-1,MATCH($AT99,'Daten Elementary'!$A$424:$ADO$424,0)-1))*1000000</f>
        <v>492.7808</v>
      </c>
      <c r="DH99" s="305">
        <f t="shared" ca="1" si="71"/>
        <v>1.014487527868418</v>
      </c>
      <c r="DI99" s="316">
        <f ca="1">IF(ISERROR(OFFSET('Daten Elementary'!$A$1,MATCH(DI$5,'Daten Elementary'!$A:$A,0)-1,MATCH(AM99,'Daten Elementary'!$A$424:$ADO$424,0)-1)),0,OFFSET('Daten Elementary'!$A$1,MATCH(DI$5,'Daten Elementary'!$A:$A,0)-1,MATCH(AM99,'Daten Elementary'!$A$424:$ADO$424,0)-1))*1000000</f>
        <v>0</v>
      </c>
      <c r="DJ99" s="316">
        <f ca="1">IF(ISERROR(OFFSET('Daten Elementary'!$A$1,MATCH(DJ$5,'Daten Elementary'!$A:$A,0)-1,MATCH(AN99,'Daten Elementary'!$A$424:$ADO$424,0)-1)),0,OFFSET('Daten Elementary'!$A$1,MATCH(DJ$5,'Daten Elementary'!$A:$A,0)-1,MATCH(AN99,'Daten Elementary'!$A$424:$ADO$424,0)-1))*1000000</f>
        <v>0</v>
      </c>
      <c r="DK99" s="316">
        <f ca="1">IF(ISERROR(OFFSET('Daten Elementary'!$A$1,MATCH(DK$5,'Daten Elementary'!$A:$A,0)-1,MATCH(AO99,'Daten Elementary'!$A$424:$ADO$424,0)-1)),0,OFFSET('Daten Elementary'!$A$1,MATCH(DK$5,'Daten Elementary'!$A:$A,0)-1,MATCH(AO99,'Daten Elementary'!$A$424:$ADO$424,0)-1))*1000000</f>
        <v>0</v>
      </c>
      <c r="DL99" s="316">
        <f ca="1">IF(ISERROR(OFFSET('Daten Elementary'!$A$1,MATCH(DL$5,'Daten Elementary'!$A:$A,0)-1,MATCH(AP99,'Daten Elementary'!$A$424:$ADO$424,0)-1)),0,OFFSET('Daten Elementary'!$A$1,MATCH(DL$5,'Daten Elementary'!$A:$A,0)-1,MATCH(AP99,'Daten Elementary'!$A$424:$ADO$424,0)-1))*1000000</f>
        <v>0</v>
      </c>
      <c r="DM99" s="316">
        <f t="shared" ca="1" si="72"/>
        <v>0</v>
      </c>
      <c r="DN99" s="316">
        <f ca="1">IF(ISERROR(OFFSET('Daten Elementary'!$A$1,MATCH(DN$5,'Daten Elementary'!$A:$A,0)-1,MATCH(AQ99,'Daten Elementary'!$A$424:$ADO$424,0)-1)),0,OFFSET('Daten Elementary'!$A$1,MATCH(DN$5,'Daten Elementary'!$A:$A,0)-1,MATCH(AQ99,'Daten Elementary'!$A$424:$ADO$424,0)-1))*1000000</f>
        <v>11.303108</v>
      </c>
      <c r="DO99" s="316">
        <f ca="1">IF(ISERROR(OFFSET('Daten Elementary'!$A$1,MATCH(DO$5,'Daten Elementary'!$A:$A,0)-1,MATCH(AR99,'Daten Elementary'!$A$424:$ADO$424,0)-1)),0,OFFSET('Daten Elementary'!$A$1,MATCH(DO$5,'Daten Elementary'!$A:$A,0)-1,MATCH(AR99,'Daten Elementary'!$A$424:$ADO$424,0)-1))*1000000</f>
        <v>91.508590999999996</v>
      </c>
      <c r="DP99" s="316">
        <f ca="1">IF(ISERROR(OFFSET('Daten Elementary'!$A$1,MATCH(DP$5,'Daten Elementary'!$A:$A,0)-1,MATCH(AS99,'Daten Elementary'!$A$424:$ADO$424,0)-1)),0,OFFSET('Daten Elementary'!$A$1,MATCH(DP$5,'Daten Elementary'!$A:$A,0)-1,MATCH(AS99,'Daten Elementary'!$A$424:$ADO$424,0)-1))*1000000</f>
        <v>62.039218000000005</v>
      </c>
      <c r="DQ99" s="317">
        <f t="shared" ca="1" si="73"/>
        <v>164.85091699999998</v>
      </c>
      <c r="DR99" s="316">
        <f ca="1">IF(ISERROR(OFFSET('Daten Elementary'!$A$1,MATCH(DR$5,'Daten Elementary'!$A:$A,0)-1,MATCH($AT99,'Daten Elementary'!$A$424:$ADO$424,0)-1)),0,OFFSET('Daten Elementary'!$A$1,MATCH(DR$5,'Daten Elementary'!$A:$A,0)-1,MATCH($AT99,'Daten Elementary'!$A$424:$ADO$424,0)-1))*1000000</f>
        <v>198.63907</v>
      </c>
      <c r="DS99" s="305">
        <f t="shared" ca="1" si="74"/>
        <v>1.20496187473437</v>
      </c>
      <c r="DT99" s="318">
        <f ca="1">IF(ISERROR(OFFSET('Daten UBP13'!$A$1,MATCH(DT$5,'Daten UBP13'!$A:$A,0)-1,MATCH(AM99,'Daten UBP13'!$A$424:$AEG$424,0)-1)),0,OFFSET('Daten UBP13'!$A$1,MATCH(DT$5,'Daten UBP13'!$A:$A,0)-1,MATCH(AM99,'Daten UBP13'!$A$424:$AEG$424,0)-1))</f>
        <v>0</v>
      </c>
      <c r="DU99" s="318">
        <f ca="1">IF(ISERROR(OFFSET('Daten UBP13'!$A$1,MATCH(DU$5,'Daten UBP13'!$A:$A,0)-1,MATCH(AN99,'Daten UBP13'!$A$424:$AEG$424,0)-1)),0,OFFSET('Daten UBP13'!$A$1,MATCH(DU$5,'Daten UBP13'!$A:$A,0)-1,MATCH(AN99,'Daten UBP13'!$A$424:$AEG$424,0)-1))</f>
        <v>19.425190000000001</v>
      </c>
      <c r="DV99" s="318">
        <f ca="1">IF(ISERROR(OFFSET('Daten UBP13'!$A$1,MATCH(DV$5,'Daten UBP13'!$A:$A,0)-1,MATCH(AO99,'Daten UBP13'!$A$424:$AEG$424,0)-1)),0,OFFSET('Daten UBP13'!$A$1,MATCH(DV$5,'Daten UBP13'!$A:$A,0)-1,MATCH(AO99,'Daten UBP13'!$A$424:$AEG$424,0)-1))</f>
        <v>0</v>
      </c>
      <c r="DW99" s="318">
        <f ca="1">IF(ISERROR(OFFSET('Daten UBP13'!$A$1,MATCH(DW$5,'Daten UBP13'!$A:$A,0)-1,MATCH(AP99,'Daten UBP13'!$A$424:$AEG$424,0)-1)),0,OFFSET('Daten UBP13'!$A$1,MATCH(DW$5,'Daten UBP13'!$A:$A,0)-1,MATCH(AP99,'Daten UBP13'!$A$424:$AEG$424,0)-1))</f>
        <v>0</v>
      </c>
      <c r="DX99" s="318">
        <f t="shared" ca="1" si="75"/>
        <v>19.425190000000001</v>
      </c>
      <c r="DY99" s="318">
        <f ca="1">IF(ISERROR(OFFSET('Daten UBP13'!$A$1,MATCH(DY$5,'Daten UBP13'!$A:$A,0)-1,MATCH(AQ99,'Daten UBP13'!$A$424:$AEG$424,0)-1)),0,OFFSET('Daten UBP13'!$A$1,MATCH(DY$5,'Daten UBP13'!$A:$A,0)-1,MATCH(AQ99,'Daten UBP13'!$A$424:$AEG$424,0)-1))</f>
        <v>13.963718999999999</v>
      </c>
      <c r="DZ99" s="318">
        <f ca="1">IF(ISERROR(OFFSET('Daten UBP13'!$A$1,MATCH(DZ$5,'Daten UBP13'!$A:$A,0)-1,MATCH(AR99,'Daten UBP13'!$A$424:$AEG$424,0)-1)),0,OFFSET('Daten UBP13'!$A$1,MATCH(DZ$5,'Daten UBP13'!$A:$A,0)-1,MATCH(AR99,'Daten UBP13'!$A$424:$AEG$424,0)-1))</f>
        <v>87.369682999999995</v>
      </c>
      <c r="EA99" s="318">
        <f ca="1">IF(ISERROR(OFFSET('Daten UBP13'!$A$1,MATCH(EA$5,'Daten UBP13'!$A:$A,0)-1,MATCH(AS99,'Daten UBP13'!$A$424:$AEG$424,0)-1)),0,OFFSET('Daten UBP13'!$A$1,MATCH(EA$5,'Daten UBP13'!$A:$A,0)-1,MATCH(AS99,'Daten UBP13'!$A$424:$AEG$424,0)-1))</f>
        <v>37.436736000000003</v>
      </c>
      <c r="EB99" s="319">
        <f t="shared" ca="1" si="76"/>
        <v>158.19532799999999</v>
      </c>
      <c r="EC99" s="318">
        <f ca="1">IF(ISERROR(OFFSET('Daten UBP13'!$A$1,MATCH(EC$5,'Daten UBP13'!$A:$A,0)-1,MATCH(AT99,'Daten UBP13'!$A$424:$AEG$424,0)-1)),0,OFFSET('Daten UBP13'!$A$1,MATCH(EC$5,'Daten UBP13'!$A:$A,0)-1,MATCH(AT99,'Daten UBP13'!$A$424:$AEG$424,0)-1))</f>
        <v>227.14312000000001</v>
      </c>
      <c r="ED99" s="305">
        <f t="shared" ca="1" si="77"/>
        <v>1.4358396222674794</v>
      </c>
      <c r="EE99" s="320">
        <f ca="1">IF(ISERROR(OFFSET('Daten ReCiPe'!$A$1,MATCH(EE$5,'Daten ReCiPe'!$A:$A,0)-1,MATCH(AM99,'Daten ReCiPe'!$A$424:$ADO$424,0)-1)),0,OFFSET('Daten ReCiPe'!$A$1,MATCH(EE$5,'Daten ReCiPe'!$A:$A,0)-1,MATCH(AM99,'Daten ReCiPe'!$A$424:$ADO$424,0)-1))*1000</f>
        <v>0</v>
      </c>
      <c r="EF99" s="320">
        <f ca="1">IF(ISERROR(OFFSET('Daten ReCiPe'!$A$1,MATCH(EF$5,'Daten ReCiPe'!$A:$A,0)-1,MATCH(AN99,'Daten ReCiPe'!$A$424:$ADO$424,0)-1)),0,OFFSET('Daten ReCiPe'!$A$1,MATCH(EF$5,'Daten ReCiPe'!$A:$A,0)-1,MATCH(AN99,'Daten ReCiPe'!$A$424:$ADO$424,0)-1))*1000</f>
        <v>0.46699257999999999</v>
      </c>
      <c r="EG99" s="320">
        <f ca="1">IF(ISERROR(OFFSET('Daten ReCiPe'!$A$1,MATCH(EG$5,'Daten ReCiPe'!$A:$A,0)-1,MATCH(AO99,'Daten ReCiPe'!$A$424:$ADO$424,0)-1)),0,OFFSET('Daten ReCiPe'!$A$1,MATCH(EG$5,'Daten ReCiPe'!$A:$A,0)-1,MATCH(AO99,'Daten ReCiPe'!$A$424:$ADO$424,0)-1))*1000</f>
        <v>0</v>
      </c>
      <c r="EH99" s="320">
        <f ca="1">IF(ISERROR(OFFSET('Daten ReCiPe'!$A$1,MATCH(EH$5,'Daten ReCiPe'!$A:$A,0)-1,MATCH(AP99,'Daten ReCiPe'!$A$424:$ADO$424,0)-1)),0,OFFSET('Daten ReCiPe'!$A$1,MATCH(EH$5,'Daten ReCiPe'!$A:$A,0)-1,MATCH(AP99,'Daten ReCiPe'!$A$424:$ADO$424,0)-1))*1000</f>
        <v>0</v>
      </c>
      <c r="EI99" s="320">
        <f t="shared" ca="1" si="78"/>
        <v>0.46699257999999999</v>
      </c>
      <c r="EJ99" s="320">
        <f ca="1">IF(ISERROR(OFFSET('Daten ReCiPe'!$A$1,MATCH(EJ$5,'Daten ReCiPe'!$A:$A,0)-1,MATCH(AQ99,'Daten ReCiPe'!$A$424:$ADO$424,0)-1)),0,OFFSET('Daten ReCiPe'!$A$1,MATCH(EJ$5,'Daten ReCiPe'!$A:$A,0)-1,MATCH(AQ99,'Daten ReCiPe'!$A$424:$ADO$424,0)-1))*1000</f>
        <v>0.86266228999999994</v>
      </c>
      <c r="EK99" s="320">
        <f ca="1">IF(ISERROR(OFFSET('Daten ReCiPe'!$A$1,MATCH(EK$5,'Daten ReCiPe'!$A:$A,0)-1,MATCH(AR99,'Daten ReCiPe'!$A$424:$ADO$424,0)-1)),0,OFFSET('Daten ReCiPe'!$A$1,MATCH(EK$5,'Daten ReCiPe'!$A:$A,0)-1,MATCH(AR99,'Daten ReCiPe'!$A$424:$ADO$424,0)-1))*1000</f>
        <v>6.3677098000000001</v>
      </c>
      <c r="EL99" s="320">
        <f ca="1">IF(ISERROR(OFFSET('Daten ReCiPe'!$A$1,MATCH(EL$5,'Daten ReCiPe'!$A:$A,0)-1,MATCH(AS99,'Daten ReCiPe'!$A$424:$ADO$424,0)-1)),0,OFFSET('Daten ReCiPe'!$A$1,MATCH(EL$5,'Daten ReCiPe'!$A:$A,0)-1,MATCH(AS99,'Daten ReCiPe'!$A$424:$ADO$424,0)-1))*1000</f>
        <v>2.0022099999999998</v>
      </c>
      <c r="EM99" s="321">
        <f t="shared" ca="1" si="79"/>
        <v>9.6995746700000005</v>
      </c>
      <c r="EN99" s="320">
        <f ca="1">IF(ISERROR(OFFSET('Daten ReCiPe'!$A$1,MATCH(EN$5,'Daten ReCiPe'!$A:$A,0)-1,MATCH(AT99,'Daten ReCiPe'!$A$424:$ADO$424,0)-1)),0,OFFSET('Daten ReCiPe'!$A$1,MATCH(EN$5,'Daten ReCiPe'!$A:$A,0)-1,MATCH(AT99,'Daten ReCiPe'!$A$424:$ADO$424,0)-1))*1000</f>
        <v>11.852387</v>
      </c>
      <c r="EO99" s="305">
        <f t="shared" ca="1" si="80"/>
        <v>1.2219491475908191</v>
      </c>
      <c r="EP99" s="322">
        <f ca="1">IF(ISERROR(OFFSET('Daten Elementary'!$A$1,MATCH(EP$5,'Daten Elementary'!$A:$A,0)-1,MATCH(AM99,'Daten Elementary'!$A$424:$ADO$424,0)-1)),0,OFFSET('Daten Elementary'!$A$1,MATCH(EP$5,'Daten Elementary'!$A:$A,0)-1,MATCH(AM99,'Daten Elementary'!$A$424:$ADO$424,0)-1))*1000000</f>
        <v>0</v>
      </c>
      <c r="EQ99" s="322">
        <f ca="1">IF(ISERROR(OFFSET('Daten Elementary'!$A$1,MATCH(EQ$5,'Daten Elementary'!$A:$A,0)-1,MATCH(AN99,'Daten Elementary'!$A$424:$ADO$424,0)-1)),0,OFFSET('Daten Elementary'!$A$1,MATCH(EQ$5,'Daten Elementary'!$A:$A,0)-1,MATCH(AN99,'Daten Elementary'!$A$424:$ADO$424,0)-1))*1000000</f>
        <v>7.3778822000000008E-2</v>
      </c>
      <c r="ER99" s="322">
        <f ca="1">IF(ISERROR(OFFSET('Daten Elementary'!$A$1,MATCH(ER$5,'Daten Elementary'!$A:$A,0)-1,MATCH(AO99,'Daten Elementary'!$A$424:$ADO$424,0)-1)),0,OFFSET('Daten Elementary'!$A$1,MATCH(ER$5,'Daten Elementary'!$A:$A,0)-1,MATCH(AO99,'Daten Elementary'!$A$424:$ADO$424,0)-1))*1000000</f>
        <v>0</v>
      </c>
      <c r="ES99" s="322">
        <f ca="1">IF(ISERROR(OFFSET('Daten Elementary'!$A$1,MATCH(ES$5,'Daten Elementary'!$A:$A,0)-1,MATCH(AP99,'Daten Elementary'!$A$424:$ADO$424,0)-1)),0,OFFSET('Daten Elementary'!$A$1,MATCH(ES$5,'Daten Elementary'!$A:$A,0)-1,MATCH(AP99,'Daten Elementary'!$A$424:$ADO$424,0)-1))*1000000</f>
        <v>0</v>
      </c>
      <c r="ET99" s="322">
        <f t="shared" ca="1" si="81"/>
        <v>7.3778822000000008E-2</v>
      </c>
      <c r="EU99" s="322">
        <f ca="1">IF(ISERROR(OFFSET('Daten Elementary'!$A$1,MATCH(EU$5,'Daten Elementary'!$A:$A,0)-1,MATCH(AQ99,'Daten Elementary'!$A$424:$ADO$424,0)-1)),0,OFFSET('Daten Elementary'!$A$1,MATCH(EU$5,'Daten Elementary'!$A:$A,0)-1,MATCH(AQ99,'Daten Elementary'!$A$424:$ADO$424,0)-1))*1000000</f>
        <v>16.013659000000001</v>
      </c>
      <c r="EV99" s="322">
        <f ca="1">IF(ISERROR(OFFSET('Daten Elementary'!$A$1,MATCH(EV$5,'Daten Elementary'!$A:$A,0)-1,MATCH(AR99,'Daten Elementary'!$A$424:$ADO$424,0)-1)),0,OFFSET('Daten Elementary'!$A$1,MATCH(EV$5,'Daten Elementary'!$A:$A,0)-1,MATCH(AR99,'Daten Elementary'!$A$424:$ADO$424,0)-1))*1000000</f>
        <v>124.56574000000001</v>
      </c>
      <c r="EW99" s="322">
        <f ca="1">IF(ISERROR(OFFSET('Daten Elementary'!$A$1,MATCH(EW$5,'Daten Elementary'!$A:$A,0)-1,MATCH(AS99,'Daten Elementary'!$A$424:$ADO$424,0)-1)),0,OFFSET('Daten Elementary'!$A$1,MATCH(EW$5,'Daten Elementary'!$A:$A,0)-1,MATCH(AS99,'Daten Elementary'!$A$424:$ADO$424,0)-1))*1000000</f>
        <v>33.956916999999997</v>
      </c>
      <c r="EX99" s="323">
        <f t="shared" ca="1" si="82"/>
        <v>174.61009482200001</v>
      </c>
      <c r="EY99" s="322">
        <f ca="1">IF(ISERROR(OFFSET('Daten Elementary'!$A$1,MATCH(EY$5,'Daten Elementary'!$A:$A,0)-1,MATCH($AT99,'Daten Elementary'!$A$424:$ADO$424,0)-1)),0,OFFSET('Daten Elementary'!$A$1,MATCH(EY$5,'Daten Elementary'!$A:$A,0)-1,MATCH($AT99,'Daten Elementary'!$A$424:$ADO$424,0)-1))*1000000</f>
        <v>230.18876</v>
      </c>
      <c r="EZ99" s="305">
        <f t="shared" ca="1" si="83"/>
        <v>1.318301557734435</v>
      </c>
      <c r="FA99" s="314">
        <f ca="1">IF(ISERROR(OFFSET('Daten Elementary'!$A$1,MATCH(FA$5,'Daten Elementary'!$A:$A,0)-1,MATCH(AM99,'Daten Elementary'!$A$424:$ADO$424,0)-1)),0,OFFSET('Daten Elementary'!$A$1,MATCH(FA$5,'Daten Elementary'!$A:$A,0)-1,MATCH(AM99,'Daten Elementary'!$A$424:$ADO$424,0)-1))*1000</f>
        <v>0</v>
      </c>
      <c r="FB99" s="314">
        <f ca="1">IF(ISERROR(OFFSET('Daten Elementary'!$A$1,MATCH(FB$5,'Daten Elementary'!$A:$A,0)-1,MATCH(AN99,'Daten Elementary'!$A$424:$ADO$424,0)-1)),0,OFFSET('Daten Elementary'!$A$1,MATCH(FB$5,'Daten Elementary'!$A:$A,0)-1,MATCH(AN99,'Daten Elementary'!$A$424:$ADO$424,0)-1))*1000</f>
        <v>0</v>
      </c>
      <c r="FC99" s="314">
        <f ca="1">IF(ISERROR(OFFSET('Daten Elementary'!$A$1,MATCH(FC$5,'Daten Elementary'!$A:$A,0)-1,MATCH(AO99,'Daten Elementary'!$A$424:$ADO$424,0)-1)),0,OFFSET('Daten Elementary'!$A$1,MATCH(FC$5,'Daten Elementary'!$A:$A,0)-1,MATCH(AO99,'Daten Elementary'!$A$424:$ADO$424,0)-1))*1000</f>
        <v>0</v>
      </c>
      <c r="FD99" s="314">
        <f ca="1">IF(ISERROR(OFFSET('Daten Elementary'!$A$1,MATCH(FD$5,'Daten Elementary'!$A:$A,0)-1,MATCH(AP99,'Daten Elementary'!$A$424:$ADO$424,0)-1)),0,OFFSET('Daten Elementary'!$A$1,MATCH(FD$5,'Daten Elementary'!$A:$A,0)-1,MATCH(AP99,'Daten Elementary'!$A$424:$ADO$424,0)-1))*1000</f>
        <v>0</v>
      </c>
      <c r="FE99" s="314">
        <f t="shared" ca="1" si="84"/>
        <v>0</v>
      </c>
      <c r="FF99" s="314">
        <f ca="1">IF(ISERROR(OFFSET('Daten Elementary'!$A$1,MATCH(FF$5,'Daten Elementary'!$A:$A,0)-1,MATCH(AQ99,'Daten Elementary'!$A$424:$ADO$424,0)-1)),0,OFFSET('Daten Elementary'!$A$1,MATCH(FF$5,'Daten Elementary'!$A:$A,0)-1,MATCH(AQ99,'Daten Elementary'!$A$424:$ADO$424,0)-1))*1000</f>
        <v>5.8896132000000003</v>
      </c>
      <c r="FG99" s="314">
        <f ca="1">IF(ISERROR(OFFSET('Daten Elementary'!$A$1,MATCH(FG$5,'Daten Elementary'!$A:$A,0)-1,MATCH(AR99,'Daten Elementary'!$A$424:$ADO$424,0)-1)),0,OFFSET('Daten Elementary'!$A$1,MATCH(FG$5,'Daten Elementary'!$A:$A,0)-1,MATCH(AR99,'Daten Elementary'!$A$424:$ADO$424,0)-1))*1000</f>
        <v>44.176506999999994</v>
      </c>
      <c r="FH99" s="314">
        <f ca="1">IF(ISERROR(OFFSET('Daten Elementary'!$A$1,MATCH(FH$5,'Daten Elementary'!$A:$A,0)-1,MATCH(AS99,'Daten Elementary'!$A$424:$ADO$424,0)-1)),0,OFFSET('Daten Elementary'!$A$1,MATCH(FH$5,'Daten Elementary'!$A:$A,0)-1,MATCH(AS99,'Daten Elementary'!$A$424:$ADO$424,0)-1))*1000</f>
        <v>12.843957</v>
      </c>
      <c r="FI99" s="315">
        <f t="shared" ca="1" si="85"/>
        <v>62.910077199999989</v>
      </c>
      <c r="FJ99" s="314">
        <f ca="1">IF(ISERROR(OFFSET('Daten Elementary'!$A$1,MATCH(FJ$5,'Daten Elementary'!$A:$A,0)-1,MATCH($AT99,'Daten Elementary'!$A$424:$ADO$424,0)-1)),0,OFFSET('Daten Elementary'!$A$1,MATCH(FJ$5,'Daten Elementary'!$A:$A,0)-1,MATCH($AT99,'Daten Elementary'!$A$424:$ADO$424,0)-1))*1000</f>
        <v>80.952587000000008</v>
      </c>
      <c r="FK99" s="305">
        <f t="shared" ca="1" si="86"/>
        <v>1.2867984050097465</v>
      </c>
      <c r="FL99" s="314">
        <f ca="1">IF(ISERROR(OFFSET('Daten Elementary'!$A$1,MATCH(FL$5,'Daten Elementary'!$A:$A,0)-1,MATCH(AM99,'Daten Elementary'!$A$424:$ADO$424,0)-1)),0,OFFSET('Daten Elementary'!$A$1,MATCH(FL$5,'Daten Elementary'!$A:$A,0)-1,MATCH(AM99,'Daten Elementary'!$A$424:$ADO$424,0)-1))</f>
        <v>0</v>
      </c>
      <c r="FM99" s="314">
        <f ca="1">IF(ISERROR(OFFSET('Daten Elementary'!$A$1,MATCH(FM$5,'Daten Elementary'!$A:$A,0)-1,MATCH(AN99,'Daten Elementary'!$A$424:$ADO$424,0)-1)),0,OFFSET('Daten Elementary'!$A$1,MATCH(FM$5,'Daten Elementary'!$A:$A,0)-1,MATCH(AN99,'Daten Elementary'!$A$424:$ADO$424,0)-1))</f>
        <v>0</v>
      </c>
      <c r="FN99" s="314">
        <f ca="1">IF(ISERROR(OFFSET('Daten Elementary'!$A$1,MATCH(FN$5,'Daten Elementary'!$A:$A,0)-1,MATCH(AO99,'Daten Elementary'!$A$424:$ADO$424,0)-1)),0,OFFSET('Daten Elementary'!$A$1,MATCH(FN$5,'Daten Elementary'!$A:$A,0)-1,MATCH(AO99,'Daten Elementary'!$A$424:$ADO$424,0)-1))</f>
        <v>0</v>
      </c>
      <c r="FO99" s="314">
        <f ca="1">IF(ISERROR(OFFSET('Daten Elementary'!$A$1,MATCH(FO$5,'Daten Elementary'!$A:$A,0)-1,MATCH(AP99,'Daten Elementary'!$A$424:$ADO$424,0)-1)),0,OFFSET('Daten Elementary'!$A$1,MATCH(FO$5,'Daten Elementary'!$A:$A,0)-1,MATCH(AP99,'Daten Elementary'!$A$424:$ADO$424,0)-1))</f>
        <v>0</v>
      </c>
      <c r="FP99" s="314">
        <f t="shared" ca="1" si="87"/>
        <v>0</v>
      </c>
      <c r="FQ99" s="314">
        <f ca="1">IF(ISERROR(OFFSET('Daten Elementary'!$A$1,MATCH(FQ$5,'Daten Elementary'!$A:$A,0)-1,MATCH(AQ99,'Daten Elementary'!$A$424:$ADO$424,0)-1)),0,OFFSET('Daten Elementary'!$A$1,MATCH(FQ$5,'Daten Elementary'!$A:$A,0)-1,MATCH(AQ99,'Daten Elementary'!$A$424:$ADO$424,0)-1))</f>
        <v>0</v>
      </c>
      <c r="FR99" s="314">
        <f ca="1">IF(ISERROR(OFFSET('Daten Elementary'!$A$1,MATCH(FR$5,'Daten Elementary'!$A:$A,0)-1,MATCH(AR99,'Daten Elementary'!$A$424:$ADO$424,0)-1)),0,OFFSET('Daten Elementary'!$A$1,MATCH(FR$5,'Daten Elementary'!$A:$A,0)-1,MATCH(AR99,'Daten Elementary'!$A$424:$ADO$424,0)-1))</f>
        <v>0</v>
      </c>
      <c r="FS99" s="314">
        <f ca="1">IF(ISERROR(OFFSET('Daten Elementary'!$A$1,MATCH(FS$5,'Daten Elementary'!$A:$A,0)-1,MATCH(AS99,'Daten Elementary'!$A$424:$ADO$424,0)-1)),0,OFFSET('Daten Elementary'!$A$1,MATCH(FS$5,'Daten Elementary'!$A:$A,0)-1,MATCH(AS99,'Daten Elementary'!$A$424:$ADO$424,0)-1))</f>
        <v>0</v>
      </c>
      <c r="FT99" s="315">
        <f t="shared" ca="1" si="88"/>
        <v>0</v>
      </c>
      <c r="FU99" s="314">
        <f ca="1">IF(ISERROR(OFFSET('Daten Elementary'!$A$1,MATCH(FU$5,'Daten Elementary'!$A:$A,0)-1,MATCH($AT99,'Daten Elementary'!$A$424:$ADO$424,0)-1)),0,OFFSET('Daten Elementary'!$A$1,MATCH(FU$5,'Daten Elementary'!$A:$A,0)-1,MATCH($AT99,'Daten Elementary'!$A$424:$ADO$424,0)-1))</f>
        <v>0</v>
      </c>
      <c r="FV99" s="305">
        <f t="shared" ca="1" si="89"/>
        <v>0</v>
      </c>
      <c r="FW99" s="324"/>
      <c r="FX99" s="231" t="str">
        <f t="shared" si="90"/>
        <v>Personenwagen, Elektrizität (firmenspezifischer Verbrauchermix (siehe unten))</v>
      </c>
      <c r="FY99" s="231" t="str">
        <f t="shared" si="55"/>
        <v>Personenwagen</v>
      </c>
      <c r="FZ99" s="231" t="str">
        <f t="shared" si="56"/>
        <v>, Elektrizität</v>
      </c>
      <c r="GA99" s="231" t="str">
        <f t="shared" si="57"/>
        <v xml:space="preserve"> (firmenspezifischer Verbrauchermix (siehe unten))</v>
      </c>
      <c r="GB99" s="231"/>
    </row>
    <row r="100" spans="1:184" ht="16.5" hidden="1" customHeight="1" outlineLevel="1">
      <c r="A100" s="375"/>
      <c r="B100" s="358"/>
      <c r="C100" s="354" t="s">
        <v>387</v>
      </c>
      <c r="D100" s="354" t="s">
        <v>38</v>
      </c>
      <c r="E100" s="356" t="s">
        <v>128</v>
      </c>
      <c r="F100" s="102">
        <v>1.6</v>
      </c>
      <c r="G100" s="31">
        <v>4</v>
      </c>
      <c r="H100" s="91">
        <f t="shared" si="91"/>
        <v>0.4</v>
      </c>
      <c r="I100" s="88"/>
      <c r="J100" s="99">
        <f>11.9</f>
        <v>11.9</v>
      </c>
      <c r="K100" s="100">
        <v>720</v>
      </c>
      <c r="L100" s="100">
        <v>100</v>
      </c>
      <c r="M100" s="99">
        <v>0</v>
      </c>
      <c r="N100" s="38" t="s">
        <v>99</v>
      </c>
      <c r="O100" s="6">
        <f ca="1">(IF(ISERROR(INDEX(INDIRECT($D$268),MATCH($AM100,$AM$4:$AM$275,0),MATCH(O$304,INDIRECT($E$268),0))*$I100/$AD100),0,INDEX(INDIRECT($D$268),MATCH($AM100,$AM$4:$AM$275,0),MATCH(O$304,INDIRECT($E$268),0))*$I100/$AD100)+IF(ISERROR(INDEX(INDIRECT($D$268),MATCH($AN100,$AN$4:$AN$275,0),MATCH(O$305,INDIRECT($E$268),0))*$J100/$AE100),0,INDEX(INDIRECT($D$268),MATCH($AN100,$AN$4:$AN$275,0),MATCH(O$305,INDIRECT($E$268),0))*$J100/$AE100))*$AC100/$F100</f>
        <v>4.0574937999999996</v>
      </c>
      <c r="P100" s="6">
        <f ca="1">(IF(ISERROR(INDEX(INDIRECT($D$268),MATCH($AO100,$AO$4:$AO$275,0),MATCH(P$304,INDIRECT($E$268),0))*$I100/$AD100),0,INDEX(INDIRECT($D$268),MATCH($AO100,$AO$4:$AO$275,0),MATCH(P$304,INDIRECT($E$268),0))*$I100/$AD100)+IF(ISERROR(INDEX(INDIRECT($D$268),MATCH($AP100,$AP$4:$AP$275,0),MATCH(P$305,INDIRECT($E$268),0))*$J100/$AE100),0,INDEX(INDIRECT($D$268),MATCH($AP100,$AP$4:$AP$275,0),MATCH(P$305,INDIRECT($E$268),0))*$J100/$AE100))*$AC100/$F100</f>
        <v>1.1272716</v>
      </c>
      <c r="Q100" s="6">
        <f ca="1">INDEX(INDIRECT($D$268),MATCH($AQ100,$AQ$4:$AQ$284,0),MATCH(Q$4,INDIRECT($E$268),0))*$K100*$AC100/$F100/$AF100</f>
        <v>1.5586983138461541</v>
      </c>
      <c r="R100" s="6">
        <f ca="1">INDEX(INDIRECT($D$268),MATCH($AR100,$AR$4:$AR$284,0),MATCH(R$4,INDIRECT($E$268),0))*IF($K100=1,$K100/$AF100,($K100-$L100)/($AF100-$AG100))*$AC100/$F100+$L100*(1+$M100)*INDEX(INDIRECT($D$268),MATCH($AR$223,$AR$4:$AR$284,0),MATCH(R$4,INDIRECT($E$268),0))/$AH100/$F100</f>
        <v>16.402412893939392</v>
      </c>
      <c r="S100" s="6">
        <f ca="1">INDEX(INDIRECT($D$268),MATCH($AS100,$AS$4:$AS$284,0),MATCH(S$4,INDIRECT($E$268),0))*$K100*$AC100/$F100/$AF100</f>
        <v>4.1774826461538463</v>
      </c>
      <c r="T100" s="7">
        <f t="shared" ca="1" si="93"/>
        <v>27.323359253939394</v>
      </c>
      <c r="U100" s="6">
        <f>IF($B$268=6,(IF(OR(AJ100="Benzin",AJ100="Diesel"),$AK100*INDEX('DIN EN 16258'!$I:$I,MATCH('mobitool-Faktoren v2.0'!$AI100,'DIN EN 16258'!$A:$A,0))*$I100/$AD100+$AL100*INDEX('DIN EN 16258'!$I:$I,MATCH('mobitool-Faktoren v2.0'!$AJ100,'DIN EN 16258'!$A:$A,0))*$I100/$AD100,IF(ISERROR($AK100*INDEX('DIN EN 16258'!$I:$I,MATCH('mobitool-Faktoren v2.0'!$AI100,'DIN EN 16258'!$A:$A,0))*$I100/$AD100),0,$AK100*INDEX('DIN EN 16258'!$I:$I,MATCH('mobitool-Faktoren v2.0'!$AI100,'DIN EN 16258'!$A:$A,0))*$I100/$AD100)+IF(ISERROR($AL100*INDEX('DIN EN 16258'!$I:$I,MATCH('mobitool-Faktoren v2.0'!$AJ100,'DIN EN 16258'!$A:$A,0))*$J100/$AE100),0,$AL100*INDEX('DIN EN 16258'!$I:$I,MATCH('mobitool-Faktoren v2.0'!$AJ100,'DIN EN 16258'!$A:$A,0))*$J100/$AE100)))*1000,
IF($B$268=1,(IF(OR(AJ100="Benzin",AJ100="Diesel"),$AK100*INDEX('DIN EN 16258'!$D:$D,MATCH('mobitool-Faktoren v2.0'!$AI100,'DIN EN 16258'!$A:$A,0))*$I100/$AD100+$AL100*INDEX('DIN EN 16258'!$D:$D,MATCH('mobitool-Faktoren v2.0'!$AJ100,'DIN EN 16258'!$A:$A,0))*$I100/$AD100,IF(ISERROR($AK100*INDEX('DIN EN 16258'!$D:$D,MATCH('mobitool-Faktoren v2.0'!$AI100,'DIN EN 16258'!$A:$A,0))*$I100/$AD100),0,$AK100*INDEX('DIN EN 16258'!$D:$D,MATCH('mobitool-Faktoren v2.0'!$AI100,'DIN EN 16258'!$A:$A,0))*$I100/$AD100)+IF(ISERROR($AL100*INDEX('DIN EN 16258'!$D:$D,MATCH('mobitool-Faktoren v2.0'!$AJ100,'DIN EN 16258'!$A:$A,0))*$J100/$AE100),0,$AL100*INDEX('DIN EN 16258'!$D:$D,MATCH('mobitool-Faktoren v2.0'!$AJ100,'DIN EN 16258'!$A:$A,0))*$J100/$AE100))),0))*$AC100/$F100</f>
        <v>0</v>
      </c>
      <c r="V100" s="6">
        <f>IF($B$268=6,(IF(OR(AJ100="Benzin",AJ100="Diesel"),$AK100*INDEX('DIN EN 16258'!$L:$L,MATCH('mobitool-Faktoren v2.0'!$AI100,'DIN EN 16258'!$A:$A,0))*$I100/$AD100+$AL100*INDEX('DIN EN 16258'!$L:$L,MATCH('mobitool-Faktoren v2.0'!$AJ100,'DIN EN 16258'!$A:$A,0))*$I100/$AD100,IF(ISERROR($AK100*INDEX('DIN EN 16258'!$L:$L,MATCH('mobitool-Faktoren v2.0'!$AI100,'DIN EN 16258'!$A:$A,0))*$I100/$AD100),0,$AK100*INDEX('DIN EN 16258'!$L:$L,MATCH('mobitool-Faktoren v2.0'!$AI100,'DIN EN 16258'!$A:$A,0))*$I100/$AD100)+IF(ISERROR($AL100*INDEX('DIN EN 16258'!$L:$L,MATCH('mobitool-Faktoren v2.0'!$AJ100,'DIN EN 16258'!$A:$A,0))*$J100/$AE100),0,$AL100*INDEX('DIN EN 16258'!$L:$L,MATCH('mobitool-Faktoren v2.0'!$AJ100,'DIN EN 16258'!$A:$A,0))*$J100/$AE100)))*1000,
IF($B$268=1,(IF(OR(AJ100="Benzin",AJ100="Diesel"),$AK100*INDEX('DIN EN 16258'!$F:$F,MATCH('mobitool-Faktoren v2.0'!$AI100,'DIN EN 16258'!$A:$A,0))*$I100/$AD100+$AL100*INDEX('DIN EN 16258'!$F:$F,MATCH('mobitool-Faktoren v2.0'!$AJ100,'DIN EN 16258'!$A:$A,0))*$I100/$AD100,IF(ISERROR($AK100*INDEX('DIN EN 16258'!$F:$F,MATCH('mobitool-Faktoren v2.0'!$AI100,'DIN EN 16258'!$A:$A,0))*$I100/$AD100),0,$AK100*INDEX('DIN EN 16258'!$F:$F,MATCH('mobitool-Faktoren v2.0'!$AI100,'DIN EN 16258'!$A:$A,0))*$I100/$AD100)+IF(ISERROR($AL100*INDEX('DIN EN 16258'!$F:$F,MATCH('mobitool-Faktoren v2.0'!$AJ100,'DIN EN 16258'!$A:$A,0))*$J100/$AE100),0,$AL100*INDEX('DIN EN 16258'!$F:$F,MATCH('mobitool-Faktoren v2.0'!$AJ100,'DIN EN 16258'!$A:$A,0))*$J100/$AE100))),0))*$AC100/$F100</f>
        <v>0.26456537625000004</v>
      </c>
      <c r="W100" s="6" t="s">
        <v>892</v>
      </c>
      <c r="X100" s="6" t="s">
        <v>164</v>
      </c>
      <c r="Y100" s="336">
        <v>5</v>
      </c>
      <c r="Z100" s="336">
        <v>30</v>
      </c>
      <c r="AA100" s="337">
        <v>400</v>
      </c>
      <c r="AB100" s="299">
        <v>1000</v>
      </c>
      <c r="AC100" s="300">
        <f>AC44</f>
        <v>1.6</v>
      </c>
      <c r="AD100" s="298"/>
      <c r="AE100" s="298">
        <v>11.9</v>
      </c>
      <c r="AF100" s="299">
        <f>AF44</f>
        <v>650</v>
      </c>
      <c r="AG100" s="299">
        <v>100</v>
      </c>
      <c r="AH100" s="299">
        <v>150000</v>
      </c>
      <c r="AI100" s="301"/>
      <c r="AJ100" s="301" t="s">
        <v>626</v>
      </c>
      <c r="AK100" s="329"/>
      <c r="AL100" s="329">
        <f>0.07/AC100</f>
        <v>4.3750000000000004E-2</v>
      </c>
      <c r="AM100" s="202" t="s">
        <v>81</v>
      </c>
      <c r="AN100" s="202" t="s">
        <v>2474</v>
      </c>
      <c r="AO100" s="202" t="s">
        <v>81</v>
      </c>
      <c r="AP100" s="202" t="s">
        <v>2341</v>
      </c>
      <c r="AQ100" s="202" t="s">
        <v>2342</v>
      </c>
      <c r="AR100" s="331" t="s">
        <v>917</v>
      </c>
      <c r="AS100" s="202" t="s">
        <v>2343</v>
      </c>
      <c r="AT100" s="331" t="s">
        <v>2345</v>
      </c>
      <c r="AU100" s="303">
        <f ca="1">IF(ISERROR(OFFSET('Daten KEA'!$A$1,MATCH(AU$5,'Daten KEA'!$A:$A,0)-1,MATCH(AM100,'Daten KEA'!$A$424:$ADO$424,0)-1)),0,OFFSET('Daten KEA'!$A$1,MATCH(AU$5,'Daten KEA'!$A:$A,0)-1,MATCH(AM100,'Daten KEA'!$A$424:$ADO$424,0)-1))+IF(ISERROR(AK100*INDEX('Energiefaktoren Ecoinvent'!$D:$D,MATCH('mobitool-Faktoren v2.0'!AI100,'Energiefaktoren Ecoinvent'!$A:$A,0))),0,AK100*INDEX('Energiefaktoren Ecoinvent'!$D:$D,MATCH('mobitool-Faktoren v2.0'!AI100,'Energiefaktoren Ecoinvent'!$A:$A,0)))+IF(OR(AJ100="Benzin",AJ100="Diesel"),IF(ISERROR(OFFSET('Daten KEA'!$A$1,MATCH(AV$5,'Daten KEA'!$A:$A,0)-1,MATCH(AN100,'Daten KEA'!$A$424:$ADO$424,0)-1)),0,OFFSET('Daten KEA'!$A$1,MATCH(AV$5,'Daten KEA'!$A:$A,0)-1,MATCH(AN100,'Daten KEA'!$A$424:$ADO$424,0)-1))+IF(ISERROR(AL100*INDEX('Energiefaktoren Ecoinvent'!$D:$D,MATCH('mobitool-Faktoren v2.0'!AJ100,'Energiefaktoren Ecoinvent'!$A:$A,0))),0,AL100*INDEX('Energiefaktoren Ecoinvent'!$D:$D,MATCH('mobitool-Faktoren v2.0'!AJ100,'Energiefaktoren Ecoinvent'!$A:$A,0))),0)</f>
        <v>0</v>
      </c>
      <c r="AV100" s="303">
        <f ca="1">IF(OR(AJ100="Benzin",AJ100="Diesel"),0,IF(ISERROR(OFFSET('Daten KEA'!$A$1,MATCH(AV$5,'Daten KEA'!$A:$A,0)-1,MATCH(AN100,'Daten KEA'!$A$424:$ADO$424,0)-1)),0,OFFSET('Daten KEA'!$A$1,MATCH(AV$5,'Daten KEA'!$A:$A,0)-1,MATCH(AN100,'Daten KEA'!$A$424:$ADO$424,0)-1))+IF(ISERROR(AL100*INDEX('Energiefaktoren Ecoinvent'!$D:$D,MATCH('mobitool-Faktoren v2.0'!AJ100,'Energiefaktoren Ecoinvent'!$A:$A,0))),0,AL100*INDEX('Energiefaktoren Ecoinvent'!$D:$D,MATCH('mobitool-Faktoren v2.0'!AJ100,'Energiefaktoren Ecoinvent'!$A:$A,0))))</f>
        <v>0.15750000000000003</v>
      </c>
      <c r="AW100" s="303">
        <f ca="1">IF(ISERROR(OFFSET('Daten KEA'!$A$1,MATCH(AW$5,'Daten KEA'!$A:$A,0)-1,MATCH(AO100,'Daten KEA'!$A$424:$ADO$424,0)-1)),0,OFFSET('Daten KEA'!$A$1,MATCH(AW$5,'Daten KEA'!$A:$A,0)-1,MATCH(AO100,'Daten KEA'!$A$424:$ADO$424,0)-1))-IF(ISERROR(AK100*INDEX('Energiefaktoren Ecoinvent'!$D:$D,MATCH('mobitool-Faktoren v2.0'!AI100,'Energiefaktoren Ecoinvent'!$A:$A,0))),0,AK100*INDEX('Energiefaktoren Ecoinvent'!$D:$D,MATCH('mobitool-Faktoren v2.0'!AI100,'Energiefaktoren Ecoinvent'!$A:$A,0)))+IF(OR(AJ100="Benzin",AJ100="Diesel"),IF(ISERROR(OFFSET('Daten KEA'!$A$1,MATCH(AX$5,'Daten KEA'!$A:$A,0)-1,MATCH(AP100,'Daten KEA'!$A$424:$ADO$424,0)-1)),0,OFFSET('Daten KEA'!$A$1,MATCH(AX$5,'Daten KEA'!$A:$A,0)-1,MATCH(AP100,'Daten KEA'!$A$424:$ADO$424,0)-1))-IF(ISERROR(AL100*INDEX('Energiefaktoren Ecoinvent'!$D:$D,MATCH('mobitool-Faktoren v2.0'!AJ100,'Energiefaktoren Ecoinvent'!$A:$A,0))),0,AL100*INDEX('Energiefaktoren Ecoinvent'!$D:$D,MATCH('mobitool-Faktoren v2.0'!AJ100,'Energiefaktoren Ecoinvent'!$A:$A,0))),0)</f>
        <v>0</v>
      </c>
      <c r="AX100" s="303">
        <f ca="1">IF(OR(AJ100="Benzin",AJ100="Diesel"),0,IF(ISERROR(OFFSET('Daten KEA'!$A$1,MATCH(AX$5,'Daten KEA'!$A:$A,0)-1,MATCH(AP100,'Daten KEA'!$A$424:$ADO$424,0)-1)),0,OFFSET('Daten KEA'!$A$1,MATCH(AX$5,'Daten KEA'!$A:$A,0)-1,MATCH(AP100,'Daten KEA'!$A$424:$ADO$424,0)-1))-IF(ISERROR(AL100*INDEX('Energiefaktoren Ecoinvent'!$D:$D,MATCH('mobitool-Faktoren v2.0'!AJ100,'Energiefaktoren Ecoinvent'!$A:$A,0))),0,AL100*INDEX('Energiefaktoren Ecoinvent'!$D:$D,MATCH('mobitool-Faktoren v2.0'!AJ100,'Energiefaktoren Ecoinvent'!$A:$A,0))))</f>
        <v>0.16622819</v>
      </c>
      <c r="AY100" s="303">
        <f t="shared" ca="1" si="58"/>
        <v>0.32372819000000003</v>
      </c>
      <c r="AZ100" s="303">
        <f ca="1">IF(ISERROR(OFFSET('Daten KEA'!$A$1,MATCH(AZ$5,'Daten KEA'!$A:$A,0)-1,MATCH(AQ100,'Daten KEA'!$A$424:$ADO$424,0)-1)),0,OFFSET('Daten KEA'!$A$1,MATCH(AZ$5,'Daten KEA'!$A:$A,0)-1,MATCH(AQ100,'Daten KEA'!$A$424:$ADO$424,0)-1))</f>
        <v>4.1464979999999999E-2</v>
      </c>
      <c r="BA100" s="303">
        <f ca="1">IF(ISERROR(OFFSET('Daten KEA'!$A$1,MATCH(BA$5,'Daten KEA'!$A:$A,0)-1,MATCH(AR100,'Daten KEA'!$A$424:$ADO$424,0)-1)),0,OFFSET('Daten KEA'!$A$1,MATCH(BA$5,'Daten KEA'!$A:$A,0)-1,MATCH(AR100,'Daten KEA'!$A$424:$ADO$424,0)-1))</f>
        <v>0.15673855</v>
      </c>
      <c r="BB100" s="303">
        <f ca="1">IF(ISERROR(OFFSET('Daten KEA'!$A$1,MATCH(BB$5,'Daten KEA'!$A:$A,0)-1,MATCH(AS100,'Daten KEA'!$A$424:$ADO$424,0)-1)),0,OFFSET('Daten KEA'!$A$1,MATCH(BB$5,'Daten KEA'!$A:$A,0)-1,MATCH(AS100,'Daten KEA'!$A$424:$ADO$424,0)-1))</f>
        <v>0.23540417999999999</v>
      </c>
      <c r="BC100" s="304">
        <f t="shared" ca="1" si="46"/>
        <v>0.75733589999999995</v>
      </c>
      <c r="BD100" s="303">
        <f ca="1">IF(ISERROR(OFFSET('Daten KEA'!$A$1,MATCH(BD$5,'Daten KEA'!$A:$A,0)-1,MATCH(AT100,'Daten KEA'!$A$424:$ADO$424,0)-1)),0,OFFSET('Daten KEA'!$A$1,MATCH(BD$5,'Daten KEA'!$A:$A,0)-1,MATCH(AT100,'Daten KEA'!$A$424:$ADO$424,0)-1))</f>
        <v>0.75733589999999995</v>
      </c>
      <c r="BE100" s="305">
        <f t="shared" ca="1" si="59"/>
        <v>1</v>
      </c>
      <c r="BF100" s="306">
        <f ca="1">IF(ISERROR(OFFSET('Daten KEA'!$A$1,MATCH(BF$5,'Daten KEA'!$A:$A,0)-1,MATCH(AM100,'Daten KEA'!$A$424:$ADO$424,0)-1)),0,OFFSET('Daten KEA'!$A$1,MATCH(BF$5,'Daten KEA'!$A:$A,0)-1,MATCH(AM100,'Daten KEA'!$A$424:$ADO$424,0)-1))+IF(ISERROR($AK100*INDEX('Energiefaktoren Ecoinvent'!$H:$H,MATCH('mobitool-Faktoren v2.0'!$AI100,'Energiefaktoren Ecoinvent'!$A:$A,0))),0,$AK100*INDEX('Energiefaktoren Ecoinvent'!$H:$H,MATCH('mobitool-Faktoren v2.0'!$AI100,'Energiefaktoren Ecoinvent'!$A:$A,0)))+IF(OR(AJ100="Benzin",AJ100="Diesel"),IF(ISERROR(OFFSET('Daten KEA'!$A$1,MATCH(BG$5,'Daten KEA'!$A:$A,0)-1,MATCH(AN100,'Daten KEA'!$A$424:$ADO$424,0)-1)),0,OFFSET('Daten KEA'!$A$1,MATCH(BG$5,'Daten KEA'!$A:$A,0)-1,MATCH(AN100,'Daten KEA'!$A$424:$ADO$424,0)-1))+IF(ISERROR($AL100*INDEX('Energiefaktoren Ecoinvent'!$H:$H,MATCH('mobitool-Faktoren v2.0'!$AJ100,'Energiefaktoren Ecoinvent'!$A:$A,0))),0,$AL100*INDEX('Energiefaktoren Ecoinvent'!$H:$H,MATCH('mobitool-Faktoren v2.0'!$AJ100,'Energiefaktoren Ecoinvent'!$A:$A,0))),0)</f>
        <v>0</v>
      </c>
      <c r="BG100" s="306">
        <f ca="1">IF(OR(AJ100="Benzin",AJ100="Diesel"),0,IF(ISERROR(OFFSET('Daten KEA'!$A$1,MATCH(BG$5,'Daten KEA'!$A:$A,0)-1,MATCH(AN100,'Daten KEA'!$A$424:$ADO$424,0)-1)),0,OFFSET('Daten KEA'!$A$1,MATCH(BG$5,'Daten KEA'!$A:$A,0)-1,MATCH(AN100,'Daten KEA'!$A$424:$ADO$424,0)-1))+IF(ISERROR($AL100*INDEX('Energiefaktoren Ecoinvent'!$H:$H,MATCH('mobitool-Faktoren v2.0'!$AJ100,'Energiefaktoren Ecoinvent'!$A:$A,0))),0,$AL100*INDEX('Energiefaktoren Ecoinvent'!$H:$H,MATCH('mobitool-Faktoren v2.0'!$AJ100,'Energiefaktoren Ecoinvent'!$A:$A,0))))</f>
        <v>0</v>
      </c>
      <c r="BH100" s="306">
        <f ca="1">IF(ISERROR(OFFSET('Daten KEA'!$A$1,MATCH(BH$5,'Daten KEA'!$A:$A,0)-1,MATCH(AO100,'Daten KEA'!$A$424:$ADO$424,0)-1)),0,OFFSET('Daten KEA'!$A$1,MATCH(BH$5,'Daten KEA'!$A:$A,0)-1,MATCH(AO100,'Daten KEA'!$A$424:$ADO$424,0)-1))-IF(ISERROR($AK100*INDEX('Energiefaktoren Ecoinvent'!$H:$H,MATCH('mobitool-Faktoren v2.0'!$AI100,'Energiefaktoren Ecoinvent'!$A:$A,0))),0,$AK100*INDEX('Energiefaktoren Ecoinvent'!$H:$H,MATCH('mobitool-Faktoren v2.0'!$AI100,'Energiefaktoren Ecoinvent'!$A:$A,0)))+IF(OR(AJ100="Benzin",AJ100="Diesel"),IF(ISERROR(OFFSET('Daten KEA'!$A$1,MATCH(BI$5,'Daten KEA'!$A:$A,0)-1,MATCH(AP100,'Daten KEA'!$A$424:$ADO$424,0)-1)),0,OFFSET('Daten KEA'!$A$1,MATCH(BI$5,'Daten KEA'!$A:$A,0)-1,MATCH(AP100,'Daten KEA'!$A$424:$ADO$424,0)-1))-IF(ISERROR($AL100*INDEX('Energiefaktoren Ecoinvent'!$H:$H,MATCH('mobitool-Faktoren v2.0'!$AJ100,'Energiefaktoren Ecoinvent'!$A:$A,0))),0,$AL100*INDEX('Energiefaktoren Ecoinvent'!$H:$H,MATCH('mobitool-Faktoren v2.0'!$AJ100,'Energiefaktoren Ecoinvent'!$A:$A,0))),0)</f>
        <v>0</v>
      </c>
      <c r="BI100" s="306">
        <f ca="1">IF(OR(AJ100="Benzin",AJ100="Diesel"),0,IF(ISERROR(OFFSET('Daten KEA'!$A$1,MATCH(BI$5,'Daten KEA'!$A:$A,0)-1,MATCH(AP100,'Daten KEA'!$A$424:$ADO$424,0)-1)),0,OFFSET('Daten KEA'!$A$1,MATCH(BI$5,'Daten KEA'!$A:$A,0)-1,MATCH(AP100,'Daten KEA'!$A$424:$ADO$424,0)-1))-IF(ISERROR($AL100*INDEX('Energiefaktoren Ecoinvent'!$H:$H,MATCH('mobitool-Faktoren v2.0'!$AJ100,'Energiefaktoren Ecoinvent'!$A:$A,0))),0,$AL100*INDEX('Energiefaktoren Ecoinvent'!$H:$H,MATCH('mobitool-Faktoren v2.0'!$AJ100,'Energiefaktoren Ecoinvent'!$A:$A,0))))</f>
        <v>9.3768571159359992E-3</v>
      </c>
      <c r="BJ100" s="306">
        <f t="shared" ca="1" si="92"/>
        <v>9.3768571159359992E-3</v>
      </c>
      <c r="BK100" s="306">
        <f ca="1">IF(ISERROR(OFFSET('Daten KEA'!$A$1,MATCH(BK$5,'Daten KEA'!$A:$A,0)-1,MATCH(AQ100,'Daten KEA'!$A$424:$ADO$424,0)-1)),0,OFFSET('Daten KEA'!$A$1,MATCH(BK$5,'Daten KEA'!$A:$A,0)-1,MATCH(AQ100,'Daten KEA'!$A$424:$ADO$424,0)-1))</f>
        <v>3.9563080478190002E-2</v>
      </c>
      <c r="BL100" s="306">
        <f ca="1">IF(ISERROR(OFFSET('Daten KEA'!$A$1,MATCH(BL$5,'Daten KEA'!$A:$A,0)-1,MATCH(AR100,'Daten KEA'!$A$424:$ADO$424,0)-1)),0,OFFSET('Daten KEA'!$A$1,MATCH(BL$5,'Daten KEA'!$A:$A,0)-1,MATCH(AR100,'Daten KEA'!$A$424:$ADO$424,0)-1))</f>
        <v>0.14698356813049998</v>
      </c>
      <c r="BM100" s="306">
        <f ca="1">IF(ISERROR(OFFSET('Daten KEA'!$A$1,MATCH(BM$5,'Daten KEA'!$A:$A,0)-1,MATCH(AS100,'Daten KEA'!$A$424:$ADO$424,0)-1)),0,OFFSET('Daten KEA'!$A$1,MATCH(BM$5,'Daten KEA'!$A:$A,0)-1,MATCH(AS100,'Daten KEA'!$A$424:$ADO$424,0)-1))</f>
        <v>0.20589523528281997</v>
      </c>
      <c r="BN100" s="307">
        <f t="shared" ca="1" si="43"/>
        <v>0.40181874100744597</v>
      </c>
      <c r="BO100" s="306">
        <f ca="1">IF(ISERROR(OFFSET('Daten KEA'!$A$1,MATCH(BO$5,'Daten KEA'!$A:$A,0)-1,MATCH(AT100,'Daten KEA'!$A$424:$ADO$424,0)-1)),0,OFFSET('Daten KEA'!$A$1,MATCH(BO$5,'Daten KEA'!$A:$A,0)-1,MATCH(AT100,'Daten KEA'!$A$424:$ADO$424,0)-1))</f>
        <v>0.40181875020749996</v>
      </c>
      <c r="BP100" s="305">
        <f t="shared" ca="1" si="60"/>
        <v>1.0000000228960302</v>
      </c>
      <c r="BQ100" s="308">
        <f ca="1">IF(ISERROR(OFFSET('Daten GWP'!$A$1,MATCH(BQ$5,'Daten GWP'!$A:$A,0)-1,MATCH(AM100,'Daten GWP'!$A$424:$ADO$424,0)-1)),0,OFFSET('Daten GWP'!$A$1,MATCH(BQ$5,'Daten GWP'!$A:$A,0)-1,MATCH(AM100,'Daten GWP'!$A$424:$ADO$424,0)-1))*1000</f>
        <v>0</v>
      </c>
      <c r="BR100" s="308">
        <f ca="1">IF(ISERROR(OFFSET('Daten GWP'!$A$1,MATCH(BR$5,'Daten GWP'!$A:$A,0)-1,MATCH(AN100,'Daten GWP'!$A$424:$ADO$424,0)-1)),0,OFFSET('Daten GWP'!$A$1,MATCH(BR$5,'Daten GWP'!$A:$A,0)-1,MATCH(AN100,'Daten GWP'!$A$424:$ADO$424,0)-1))*1000</f>
        <v>4.0574937999999996</v>
      </c>
      <c r="BS100" s="308">
        <f ca="1">IF(ISERROR(OFFSET('Daten GWP'!$A$1,MATCH(BS$5,'Daten GWP'!$A:$A,0)-1,MATCH(AO100,'Daten GWP'!$A$424:$ADO$424,0)-1)),0,OFFSET('Daten GWP'!$A$1,MATCH(BS$5,'Daten GWP'!$A:$A,0)-1,MATCH(AO100,'Daten GWP'!$A$424:$ADO$424,0)-1))*1000</f>
        <v>0</v>
      </c>
      <c r="BT100" s="308">
        <f ca="1">IF(ISERROR(OFFSET('Daten GWP'!$A$1,MATCH(BT$5,'Daten GWP'!$A:$A,0)-1,MATCH(AP100,'Daten GWP'!$A$424:$ADO$424,0)-1)),0,OFFSET('Daten GWP'!$A$1,MATCH(BT$5,'Daten GWP'!$A:$A,0)-1,MATCH(AP100,'Daten GWP'!$A$424:$ADO$424,0)-1))*1000</f>
        <v>1.1272716</v>
      </c>
      <c r="BU100" s="308">
        <f t="shared" ca="1" si="61"/>
        <v>5.1847653999999999</v>
      </c>
      <c r="BV100" s="308">
        <f ca="1">IF(ISERROR(OFFSET('Daten GWP'!$A$1,MATCH(BV$5,'Daten GWP'!$A:$A,0)-1,MATCH(AQ100,'Daten GWP'!$A$424:$ADO$424,0)-1)),0,OFFSET('Daten GWP'!$A$1,MATCH(BV$5,'Daten GWP'!$A:$A,0)-1,MATCH(AQ100,'Daten GWP'!$A$424:$ADO$424,0)-1))*1000</f>
        <v>1.4071582</v>
      </c>
      <c r="BW100" s="308">
        <f ca="1">IF(ISERROR(OFFSET('Daten GWP'!$A$1,MATCH(BW$5,'Daten GWP'!$A:$A,0)-1,MATCH(AR100,'Daten GWP'!$A$424:$ADO$424,0)-1)),0,OFFSET('Daten GWP'!$A$1,MATCH(BW$5,'Daten GWP'!$A:$A,0)-1,MATCH(AR100,'Daten GWP'!$A$424:$ADO$424,0)-1))*1000</f>
        <v>8.6220649999999992</v>
      </c>
      <c r="BX100" s="308">
        <f ca="1">IF(ISERROR(OFFSET('Daten GWP'!$A$1,MATCH(BX$5,'Daten GWP'!$A:$A,0)-1,MATCH(AS100,'Daten GWP'!$A$424:$ADO$424,0)-1)),0,OFFSET('Daten GWP'!$A$1,MATCH(BX$5,'Daten GWP'!$A:$A,0)-1,MATCH(AS100,'Daten GWP'!$A$424:$ADO$424,0)-1))*1000</f>
        <v>3.7713385000000001</v>
      </c>
      <c r="BY100" s="309">
        <f t="shared" ca="1" si="44"/>
        <v>18.985327099999999</v>
      </c>
      <c r="BZ100" s="308">
        <f ca="1">IF(ISERROR(OFFSET('Daten GWP'!$A$1,MATCH(BZ$5,'Daten GWP'!$A:$A,0)-1,MATCH(AT100,'Daten GWP'!$A$424:$ADO$424,0)-1)),0,OFFSET('Daten GWP'!$A$1,MATCH(BZ$5,'Daten GWP'!$A:$A,0)-1,MATCH(AT100,'Daten GWP'!$A$424:$ADO$424,0)-1))*1000</f>
        <v>18.985326999999998</v>
      </c>
      <c r="CA100" s="305">
        <f t="shared" ca="1" si="62"/>
        <v>0.99999999473277434</v>
      </c>
      <c r="CB100" s="310">
        <f ca="1">IF(ISERROR(OFFSET('Daten Elementary'!$A$1,MATCH(CB$5,'Daten Elementary'!$A:$A,0)-1,MATCH(AM100,'Daten Elementary'!$A$424:$ADO$424,0)-1)),0,OFFSET('Daten Elementary'!$A$1,MATCH(CB$5,'Daten Elementary'!$A:$A,0)-1,MATCH(AM100,'Daten Elementary'!$A$424:$ADO$424,0)-1))*1000000</f>
        <v>0</v>
      </c>
      <c r="CC100" s="310">
        <f ca="1">IF(ISERROR(OFFSET('Daten Elementary'!$A$1,MATCH(CC$5,'Daten Elementary'!$A:$A,0)-1,MATCH(AN100,'Daten Elementary'!$A$424:$ADO$424,0)-1)),0,OFFSET('Daten Elementary'!$A$1,MATCH(CC$5,'Daten Elementary'!$A:$A,0)-1,MATCH(AN100,'Daten Elementary'!$A$424:$ADO$424,0)-1))*1000000</f>
        <v>6.5553749999999997</v>
      </c>
      <c r="CD100" s="310">
        <f ca="1">IF(ISERROR(OFFSET('Daten Elementary'!$A$1,MATCH(CD$5,'Daten Elementary'!$A:$A,0)-1,MATCH(AO100,'Daten Elementary'!$A$424:$ADO$424,0)-1)),0,OFFSET('Daten Elementary'!$A$1,MATCH(CD$5,'Daten Elementary'!$A:$A,0)-1,MATCH(AO100,'Daten Elementary'!$A$424:$ADO$424,0)-1))*1000000</f>
        <v>0</v>
      </c>
      <c r="CE100" s="310">
        <f ca="1">IF(ISERROR(OFFSET('Daten Elementary'!$A$1,MATCH(CE$5,'Daten Elementary'!$A:$A,0)-1,MATCH(AP100,'Daten Elementary'!$A$424:$ADO$424,0)-1)),0,OFFSET('Daten Elementary'!$A$1,MATCH(CE$5,'Daten Elementary'!$A:$A,0)-1,MATCH(AP100,'Daten Elementary'!$A$424:$ADO$424,0)-1))*1000000</f>
        <v>1.4065976999999998</v>
      </c>
      <c r="CF100" s="310">
        <f t="shared" ca="1" si="63"/>
        <v>7.9619726999999996</v>
      </c>
      <c r="CG100" s="310">
        <f ca="1">IF(ISERROR(OFFSET('Daten Elementary'!$A$1,MATCH(CG$5,'Daten Elementary'!$A:$A,0)-1,MATCH(AQ100,'Daten Elementary'!$A$424:$ADO$424,0)-1)),0,OFFSET('Daten Elementary'!$A$1,MATCH(CG$5,'Daten Elementary'!$A:$A,0)-1,MATCH(AQ100,'Daten Elementary'!$A$424:$ADO$424,0)-1))*1000000</f>
        <v>0.54086310999999998</v>
      </c>
      <c r="CH100" s="310">
        <f ca="1">IF(ISERROR(OFFSET('Daten Elementary'!$A$1,MATCH(CH$5,'Daten Elementary'!$A:$A,0)-1,MATCH(AR100,'Daten Elementary'!$A$424:$ADO$424,0)-1)),0,OFFSET('Daten Elementary'!$A$1,MATCH(CH$5,'Daten Elementary'!$A:$A,0)-1,MATCH(AR100,'Daten Elementary'!$A$424:$ADO$424,0)-1))*1000000</f>
        <v>10.013928</v>
      </c>
      <c r="CI100" s="310">
        <f ca="1">IF(ISERROR(OFFSET('Daten Elementary'!$A$1,MATCH(CI$5,'Daten Elementary'!$A:$A,0)-1,MATCH(AS100,'Daten Elementary'!$A$424:$ADO$424,0)-1)),0,OFFSET('Daten Elementary'!$A$1,MATCH(CI$5,'Daten Elementary'!$A:$A,0)-1,MATCH(AS100,'Daten Elementary'!$A$424:$ADO$424,0)-1))*1000000</f>
        <v>3.1278036999999999</v>
      </c>
      <c r="CJ100" s="311">
        <f t="shared" ca="1" si="64"/>
        <v>21.644567510000002</v>
      </c>
      <c r="CK100" s="310">
        <f ca="1">IF(ISERROR(OFFSET('Daten Elementary'!$A$1,MATCH(CK$5,'Daten Elementary'!$A:$A,0)-1,MATCH($AT100,'Daten Elementary'!$A$424:$ADO$424,0)-1)),0,OFFSET('Daten Elementary'!$A$1,MATCH(CK$5,'Daten Elementary'!$A:$A,0)-1,MATCH($AT100,'Daten Elementary'!$A$424:$ADO$424,0)-1))*1000000</f>
        <v>21.644566999999999</v>
      </c>
      <c r="CL100" s="305">
        <f t="shared" ca="1" si="65"/>
        <v>0.99999997643750549</v>
      </c>
      <c r="CM100" s="312">
        <f ca="1">IF(ISERROR(OFFSET('Daten Elementary'!$A$1,MATCH(CM$5,'Daten Elementary'!$A:$A,0)-1,MATCH(AM100,'Daten Elementary'!$A$424:$ADO$424,0)-1)),0,OFFSET('Daten Elementary'!$A$1,MATCH(CM$5,'Daten Elementary'!$A:$A,0)-1,MATCH(AM100,'Daten Elementary'!$A$424:$ADO$424,0)-1))*1000000</f>
        <v>0</v>
      </c>
      <c r="CN100" s="312">
        <f ca="1">IF(ISERROR(OFFSET('Daten Elementary'!$A$1,MATCH(CN$5,'Daten Elementary'!$A:$A,0)-1,MATCH(AN100,'Daten Elementary'!$A$424:$ADO$424,0)-1)),0,OFFSET('Daten Elementary'!$A$1,MATCH(CN$5,'Daten Elementary'!$A:$A,0)-1,MATCH(AN100,'Daten Elementary'!$A$424:$ADO$424,0)-1))*1000000</f>
        <v>2.4005624999999999</v>
      </c>
      <c r="CO100" s="312">
        <f ca="1">IF(ISERROR(OFFSET('Daten Elementary'!$A$1,MATCH(CO$5,'Daten Elementary'!$A:$A,0)-1,MATCH(AO100,'Daten Elementary'!$A$424:$ADO$424,0)-1)),0,OFFSET('Daten Elementary'!$A$1,MATCH(CO$5,'Daten Elementary'!$A:$A,0)-1,MATCH(AO100,'Daten Elementary'!$A$424:$ADO$424,0)-1))*1000000</f>
        <v>0</v>
      </c>
      <c r="CP100" s="312">
        <f ca="1">IF(ISERROR(OFFSET('Daten Elementary'!$A$1,MATCH(CP$5,'Daten Elementary'!$A:$A,0)-1,MATCH(AP100,'Daten Elementary'!$A$424:$ADO$424,0)-1)),0,OFFSET('Daten Elementary'!$A$1,MATCH(CP$5,'Daten Elementary'!$A:$A,0)-1,MATCH(AP100,'Daten Elementary'!$A$424:$ADO$424,0)-1))*1000000</f>
        <v>0.67949714999999999</v>
      </c>
      <c r="CQ100" s="312">
        <f t="shared" ca="1" si="66"/>
        <v>3.0800596499999999</v>
      </c>
      <c r="CR100" s="312">
        <f ca="1">IF(ISERROR(OFFSET('Daten Elementary'!$A$1,MATCH(CR$5,'Daten Elementary'!$A:$A,0)-1,MATCH(AQ100,'Daten Elementary'!$A$424:$ADO$424,0)-1)),0,OFFSET('Daten Elementary'!$A$1,MATCH(CR$5,'Daten Elementary'!$A:$A,0)-1,MATCH(AQ100,'Daten Elementary'!$A$424:$ADO$424,0)-1))*1000000</f>
        <v>0.36365913</v>
      </c>
      <c r="CS100" s="312">
        <f ca="1">IF(ISERROR(OFFSET('Daten Elementary'!$A$1,MATCH(CS$5,'Daten Elementary'!$A:$A,0)-1,MATCH(AR100,'Daten Elementary'!$A$424:$ADO$424,0)-1)),0,OFFSET('Daten Elementary'!$A$1,MATCH(CS$5,'Daten Elementary'!$A:$A,0)-1,MATCH(AR100,'Daten Elementary'!$A$424:$ADO$424,0)-1))*1000000</f>
        <v>3.5112751000000002</v>
      </c>
      <c r="CT100" s="312">
        <f ca="1">IF(ISERROR(OFFSET('Daten Elementary'!$A$1,MATCH(CT$5,'Daten Elementary'!$A:$A,0)-1,MATCH(AS100,'Daten Elementary'!$A$424:$ADO$424,0)-1)),0,OFFSET('Daten Elementary'!$A$1,MATCH(CT$5,'Daten Elementary'!$A:$A,0)-1,MATCH(AS100,'Daten Elementary'!$A$424:$ADO$424,0)-1))*1000000</f>
        <v>1.7668431</v>
      </c>
      <c r="CU100" s="313">
        <f t="shared" ca="1" si="67"/>
        <v>8.7218369799999991</v>
      </c>
      <c r="CV100" s="312">
        <f ca="1">IF(ISERROR(OFFSET('Daten Elementary'!$A$1,MATCH(CV$5,'Daten Elementary'!$A:$A,0)-1,MATCH($AT100,'Daten Elementary'!$A$424:$ADO$424,0)-1)),0,OFFSET('Daten Elementary'!$A$1,MATCH(CV$5,'Daten Elementary'!$A:$A,0)-1,MATCH($AT100,'Daten Elementary'!$A$424:$ADO$424,0)-1))*1000000</f>
        <v>8.721836999999999</v>
      </c>
      <c r="CW100" s="305">
        <f t="shared" ca="1" si="68"/>
        <v>1.0000000022930948</v>
      </c>
      <c r="CX100" s="314">
        <f ca="1">IF(ISERROR(OFFSET('Daten Elementary'!$A$1,MATCH(CX$5,'Daten Elementary'!$A:$A,0)-1,MATCH(AM100,'Daten Elementary'!$A$424:$ADO$424,0)-1)),0,OFFSET('Daten Elementary'!$A$1,MATCH(CX$5,'Daten Elementary'!$A:$A,0)-1,MATCH(AM100,'Daten Elementary'!$A$424:$ADO$424,0)-1))*1000000</f>
        <v>0</v>
      </c>
      <c r="CY100" s="314">
        <f ca="1">IF(ISERROR(OFFSET('Daten Elementary'!$A$1,MATCH(CY$5,'Daten Elementary'!$A:$A,0)-1,MATCH(AN100,'Daten Elementary'!$A$424:$ADO$424,0)-1)),0,OFFSET('Daten Elementary'!$A$1,MATCH(CY$5,'Daten Elementary'!$A:$A,0)-1,MATCH(AN100,'Daten Elementary'!$A$424:$ADO$424,0)-1))*1000000</f>
        <v>3.1187499999999999</v>
      </c>
      <c r="CZ100" s="314">
        <f ca="1">IF(ISERROR(OFFSET('Daten Elementary'!$A$1,MATCH(CZ$5,'Daten Elementary'!$A:$A,0)-1,MATCH(AO100,'Daten Elementary'!$A$424:$ADO$424,0)-1)),0,OFFSET('Daten Elementary'!$A$1,MATCH(CZ$5,'Daten Elementary'!$A:$A,0)-1,MATCH(AO100,'Daten Elementary'!$A$424:$ADO$424,0)-1))*1000000</f>
        <v>0</v>
      </c>
      <c r="DA100" s="314">
        <f ca="1">IF(ISERROR(OFFSET('Daten Elementary'!$A$1,MATCH(DA$5,'Daten Elementary'!$A:$A,0)-1,MATCH(AP100,'Daten Elementary'!$A$424:$ADO$424,0)-1)),0,OFFSET('Daten Elementary'!$A$1,MATCH(DA$5,'Daten Elementary'!$A:$A,0)-1,MATCH(AP100,'Daten Elementary'!$A$424:$ADO$424,0)-1))*1000000</f>
        <v>0.88515080000000002</v>
      </c>
      <c r="DB100" s="314">
        <f t="shared" ca="1" si="69"/>
        <v>4.0039008000000003</v>
      </c>
      <c r="DC100" s="314">
        <f ca="1">IF(ISERROR(OFFSET('Daten Elementary'!$A$1,MATCH(DC$5,'Daten Elementary'!$A:$A,0)-1,MATCH(AQ100,'Daten Elementary'!$A$424:$ADO$424,0)-1)),0,OFFSET('Daten Elementary'!$A$1,MATCH(DC$5,'Daten Elementary'!$A:$A,0)-1,MATCH(AQ100,'Daten Elementary'!$A$424:$ADO$424,0)-1))*1000000</f>
        <v>1.4457160999999998</v>
      </c>
      <c r="DD100" s="314">
        <f ca="1">IF(ISERROR(OFFSET('Daten Elementary'!$A$1,MATCH(DD$5,'Daten Elementary'!$A:$A,0)-1,MATCH(AR100,'Daten Elementary'!$A$424:$ADO$424,0)-1)),0,OFFSET('Daten Elementary'!$A$1,MATCH(DD$5,'Daten Elementary'!$A:$A,0)-1,MATCH(AR100,'Daten Elementary'!$A$424:$ADO$424,0)-1))*1000000</f>
        <v>14.855693</v>
      </c>
      <c r="DE100" s="314">
        <f ca="1">IF(ISERROR(OFFSET('Daten Elementary'!$A$1,MATCH(DE$5,'Daten Elementary'!$A:$A,0)-1,MATCH(AS100,'Daten Elementary'!$A$424:$ADO$424,0)-1)),0,OFFSET('Daten Elementary'!$A$1,MATCH(DE$5,'Daten Elementary'!$A:$A,0)-1,MATCH(AS100,'Daten Elementary'!$A$424:$ADO$424,0)-1))*1000000</f>
        <v>13.650322000000001</v>
      </c>
      <c r="DF100" s="315">
        <f t="shared" ca="1" si="70"/>
        <v>33.9556319</v>
      </c>
      <c r="DG100" s="314">
        <f ca="1">IF(ISERROR(OFFSET('Daten Elementary'!$A$1,MATCH(DG$5,'Daten Elementary'!$A:$A,0)-1,MATCH($AT100,'Daten Elementary'!$A$424:$ADO$424,0)-1)),0,OFFSET('Daten Elementary'!$A$1,MATCH(DG$5,'Daten Elementary'!$A:$A,0)-1,MATCH($AT100,'Daten Elementary'!$A$424:$ADO$424,0)-1))*1000000</f>
        <v>33.955632000000001</v>
      </c>
      <c r="DH100" s="305">
        <f t="shared" ca="1" si="71"/>
        <v>1.0000000029450196</v>
      </c>
      <c r="DI100" s="316">
        <f ca="1">IF(ISERROR(OFFSET('Daten Elementary'!$A$1,MATCH(DI$5,'Daten Elementary'!$A:$A,0)-1,MATCH(AM100,'Daten Elementary'!$A$424:$ADO$424,0)-1)),0,OFFSET('Daten Elementary'!$A$1,MATCH(DI$5,'Daten Elementary'!$A:$A,0)-1,MATCH(AM100,'Daten Elementary'!$A$424:$ADO$424,0)-1))*1000000</f>
        <v>0</v>
      </c>
      <c r="DJ100" s="316">
        <f ca="1">IF(ISERROR(OFFSET('Daten Elementary'!$A$1,MATCH(DJ$5,'Daten Elementary'!$A:$A,0)-1,MATCH(AN100,'Daten Elementary'!$A$424:$ADO$424,0)-1)),0,OFFSET('Daten Elementary'!$A$1,MATCH(DJ$5,'Daten Elementary'!$A:$A,0)-1,MATCH(AN100,'Daten Elementary'!$A$424:$ADO$424,0)-1))*1000000</f>
        <v>0</v>
      </c>
      <c r="DK100" s="316">
        <f ca="1">IF(ISERROR(OFFSET('Daten Elementary'!$A$1,MATCH(DK$5,'Daten Elementary'!$A:$A,0)-1,MATCH(AO100,'Daten Elementary'!$A$424:$ADO$424,0)-1)),0,OFFSET('Daten Elementary'!$A$1,MATCH(DK$5,'Daten Elementary'!$A:$A,0)-1,MATCH(AO100,'Daten Elementary'!$A$424:$ADO$424,0)-1))*1000000</f>
        <v>0</v>
      </c>
      <c r="DL100" s="316">
        <f ca="1">IF(ISERROR(OFFSET('Daten Elementary'!$A$1,MATCH(DL$5,'Daten Elementary'!$A:$A,0)-1,MATCH(AP100,'Daten Elementary'!$A$424:$ADO$424,0)-1)),0,OFFSET('Daten Elementary'!$A$1,MATCH(DL$5,'Daten Elementary'!$A:$A,0)-1,MATCH(AP100,'Daten Elementary'!$A$424:$ADO$424,0)-1))*1000000</f>
        <v>3.0159685000000001</v>
      </c>
      <c r="DM100" s="316">
        <f t="shared" ca="1" si="72"/>
        <v>3.0159685000000001</v>
      </c>
      <c r="DN100" s="316">
        <f ca="1">IF(ISERROR(OFFSET('Daten Elementary'!$A$1,MATCH(DN$5,'Daten Elementary'!$A:$A,0)-1,MATCH(AQ100,'Daten Elementary'!$A$424:$ADO$424,0)-1)),0,OFFSET('Daten Elementary'!$A$1,MATCH(DN$5,'Daten Elementary'!$A:$A,0)-1,MATCH(AQ100,'Daten Elementary'!$A$424:$ADO$424,0)-1))*1000000</f>
        <v>2.4391935</v>
      </c>
      <c r="DO100" s="316">
        <f ca="1">IF(ISERROR(OFFSET('Daten Elementary'!$A$1,MATCH(DO$5,'Daten Elementary'!$A:$A,0)-1,MATCH(AR100,'Daten Elementary'!$A$424:$ADO$424,0)-1)),0,OFFSET('Daten Elementary'!$A$1,MATCH(DO$5,'Daten Elementary'!$A:$A,0)-1,MATCH(AR100,'Daten Elementary'!$A$424:$ADO$424,0)-1))*1000000</f>
        <v>15.437994999999999</v>
      </c>
      <c r="DP100" s="316">
        <f ca="1">IF(ISERROR(OFFSET('Daten Elementary'!$A$1,MATCH(DP$5,'Daten Elementary'!$A:$A,0)-1,MATCH(AS100,'Daten Elementary'!$A$424:$ADO$424,0)-1)),0,OFFSET('Daten Elementary'!$A$1,MATCH(DP$5,'Daten Elementary'!$A:$A,0)-1,MATCH(AS100,'Daten Elementary'!$A$424:$ADO$424,0)-1))*1000000</f>
        <v>15.433561000000001</v>
      </c>
      <c r="DQ100" s="317">
        <f t="shared" ca="1" si="73"/>
        <v>36.326718</v>
      </c>
      <c r="DR100" s="316">
        <f ca="1">IF(ISERROR(OFFSET('Daten Elementary'!$A$1,MATCH(DR$5,'Daten Elementary'!$A:$A,0)-1,MATCH($AT100,'Daten Elementary'!$A$424:$ADO$424,0)-1)),0,OFFSET('Daten Elementary'!$A$1,MATCH(DR$5,'Daten Elementary'!$A:$A,0)-1,MATCH($AT100,'Daten Elementary'!$A$424:$ADO$424,0)-1))*1000000</f>
        <v>36.326718</v>
      </c>
      <c r="DS100" s="305">
        <f t="shared" ca="1" si="74"/>
        <v>1</v>
      </c>
      <c r="DT100" s="318">
        <f ca="1">IF(ISERROR(OFFSET('Daten UBP13'!$A$1,MATCH(DT$5,'Daten UBP13'!$A:$A,0)-1,MATCH(AM100,'Daten UBP13'!$A$424:$AEG$424,0)-1)),0,OFFSET('Daten UBP13'!$A$1,MATCH(DT$5,'Daten UBP13'!$A:$A,0)-1,MATCH(AM100,'Daten UBP13'!$A$424:$AEG$424,0)-1))</f>
        <v>0</v>
      </c>
      <c r="DU100" s="318">
        <f ca="1">IF(ISERROR(OFFSET('Daten UBP13'!$A$1,MATCH(DU$5,'Daten UBP13'!$A:$A,0)-1,MATCH(AN100,'Daten UBP13'!$A$424:$AEG$424,0)-1)),0,OFFSET('Daten UBP13'!$A$1,MATCH(DU$5,'Daten UBP13'!$A:$A,0)-1,MATCH(AN100,'Daten UBP13'!$A$424:$AEG$424,0)-1))</f>
        <v>10.918342000000001</v>
      </c>
      <c r="DV100" s="318">
        <f ca="1">IF(ISERROR(OFFSET('Daten UBP13'!$A$1,MATCH(DV$5,'Daten UBP13'!$A:$A,0)-1,MATCH(AO100,'Daten UBP13'!$A$424:$AEG$424,0)-1)),0,OFFSET('Daten UBP13'!$A$1,MATCH(DV$5,'Daten UBP13'!$A:$A,0)-1,MATCH(AO100,'Daten UBP13'!$A$424:$AEG$424,0)-1))</f>
        <v>0</v>
      </c>
      <c r="DW100" s="318">
        <f ca="1">IF(ISERROR(OFFSET('Daten UBP13'!$A$1,MATCH(DW$5,'Daten UBP13'!$A:$A,0)-1,MATCH(AP100,'Daten UBP13'!$A$424:$AEG$424,0)-1)),0,OFFSET('Daten UBP13'!$A$1,MATCH(DW$5,'Daten UBP13'!$A:$A,0)-1,MATCH(AP100,'Daten UBP13'!$A$424:$AEG$424,0)-1))</f>
        <v>3.5269241999999998</v>
      </c>
      <c r="DX100" s="318">
        <f t="shared" ca="1" si="75"/>
        <v>14.445266200000001</v>
      </c>
      <c r="DY100" s="318">
        <f ca="1">IF(ISERROR(OFFSET('Daten UBP13'!$A$1,MATCH(DY$5,'Daten UBP13'!$A:$A,0)-1,MATCH(AQ100,'Daten UBP13'!$A$424:$AEG$424,0)-1)),0,OFFSET('Daten UBP13'!$A$1,MATCH(DY$5,'Daten UBP13'!$A:$A,0)-1,MATCH(AQ100,'Daten UBP13'!$A$424:$AEG$424,0)-1))</f>
        <v>1.5921784000000001</v>
      </c>
      <c r="DZ100" s="318">
        <f ca="1">IF(ISERROR(OFFSET('Daten UBP13'!$A$1,MATCH(DZ$5,'Daten UBP13'!$A:$A,0)-1,MATCH(AR100,'Daten UBP13'!$A$424:$AEG$424,0)-1)),0,OFFSET('Daten UBP13'!$A$1,MATCH(DZ$5,'Daten UBP13'!$A:$A,0)-1,MATCH(AR100,'Daten UBP13'!$A$424:$AEG$424,0)-1))</f>
        <v>15.320937000000001</v>
      </c>
      <c r="EA100" s="318">
        <f ca="1">IF(ISERROR(OFFSET('Daten UBP13'!$A$1,MATCH(EA$5,'Daten UBP13'!$A:$A,0)-1,MATCH(AS100,'Daten UBP13'!$A$424:$AEG$424,0)-1)),0,OFFSET('Daten UBP13'!$A$1,MATCH(EA$5,'Daten UBP13'!$A:$A,0)-1,MATCH(AS100,'Daten UBP13'!$A$424:$AEG$424,0)-1))</f>
        <v>10.173358</v>
      </c>
      <c r="EB100" s="319">
        <f t="shared" ca="1" si="76"/>
        <v>41.531739600000002</v>
      </c>
      <c r="EC100" s="318">
        <f ca="1">IF(ISERROR(OFFSET('Daten UBP13'!$A$1,MATCH(EC$5,'Daten UBP13'!$A:$A,0)-1,MATCH(AT100,'Daten UBP13'!$A$424:$AEG$424,0)-1)),0,OFFSET('Daten UBP13'!$A$1,MATCH(EC$5,'Daten UBP13'!$A:$A,0)-1,MATCH(AT100,'Daten UBP13'!$A$424:$AEG$424,0)-1))</f>
        <v>41.531739999999999</v>
      </c>
      <c r="ED100" s="305">
        <f t="shared" ca="1" si="77"/>
        <v>1.0000000096311881</v>
      </c>
      <c r="EE100" s="320">
        <f ca="1">IF(ISERROR(OFFSET('Daten ReCiPe'!$A$1,MATCH(EE$5,'Daten ReCiPe'!$A:$A,0)-1,MATCH(AM100,'Daten ReCiPe'!$A$424:$ADO$424,0)-1)),0,OFFSET('Daten ReCiPe'!$A$1,MATCH(EE$5,'Daten ReCiPe'!$A:$A,0)-1,MATCH(AM100,'Daten ReCiPe'!$A$424:$ADO$424,0)-1))*1000</f>
        <v>0</v>
      </c>
      <c r="EF100" s="320">
        <f ca="1">IF(ISERROR(OFFSET('Daten ReCiPe'!$A$1,MATCH(EF$5,'Daten ReCiPe'!$A:$A,0)-1,MATCH(AN100,'Daten ReCiPe'!$A$424:$ADO$424,0)-1)),0,OFFSET('Daten ReCiPe'!$A$1,MATCH(EF$5,'Daten ReCiPe'!$A:$A,0)-1,MATCH(AN100,'Daten ReCiPe'!$A$424:$ADO$424,0)-1))*1000</f>
        <v>0.25242119000000002</v>
      </c>
      <c r="EG100" s="320">
        <f ca="1">IF(ISERROR(OFFSET('Daten ReCiPe'!$A$1,MATCH(EG$5,'Daten ReCiPe'!$A:$A,0)-1,MATCH(AO100,'Daten ReCiPe'!$A$424:$ADO$424,0)-1)),0,OFFSET('Daten ReCiPe'!$A$1,MATCH(EG$5,'Daten ReCiPe'!$A:$A,0)-1,MATCH(AO100,'Daten ReCiPe'!$A$424:$ADO$424,0)-1))*1000</f>
        <v>0</v>
      </c>
      <c r="EH100" s="320">
        <f ca="1">IF(ISERROR(OFFSET('Daten ReCiPe'!$A$1,MATCH(EH$5,'Daten ReCiPe'!$A:$A,0)-1,MATCH(AP100,'Daten ReCiPe'!$A$424:$ADO$424,0)-1)),0,OFFSET('Daten ReCiPe'!$A$1,MATCH(EH$5,'Daten ReCiPe'!$A:$A,0)-1,MATCH(AP100,'Daten ReCiPe'!$A$424:$ADO$424,0)-1))*1000</f>
        <v>0.19614587</v>
      </c>
      <c r="EI100" s="320">
        <f t="shared" ca="1" si="78"/>
        <v>0.44856706000000002</v>
      </c>
      <c r="EJ100" s="320">
        <f ca="1">IF(ISERROR(OFFSET('Daten ReCiPe'!$A$1,MATCH(EJ$5,'Daten ReCiPe'!$A:$A,0)-1,MATCH(AQ100,'Daten ReCiPe'!$A$424:$ADO$424,0)-1)),0,OFFSET('Daten ReCiPe'!$A$1,MATCH(EJ$5,'Daten ReCiPe'!$A:$A,0)-1,MATCH(AQ100,'Daten ReCiPe'!$A$424:$ADO$424,0)-1))*1000</f>
        <v>0.18502726</v>
      </c>
      <c r="EK100" s="320">
        <f ca="1">IF(ISERROR(OFFSET('Daten ReCiPe'!$A$1,MATCH(EK$5,'Daten ReCiPe'!$A:$A,0)-1,MATCH(AR100,'Daten ReCiPe'!$A$424:$ADO$424,0)-1)),0,OFFSET('Daten ReCiPe'!$A$1,MATCH(EK$5,'Daten ReCiPe'!$A:$A,0)-1,MATCH(AR100,'Daten ReCiPe'!$A$424:$ADO$424,0)-1))*1000</f>
        <v>1.2027554999999999</v>
      </c>
      <c r="EL100" s="320">
        <f ca="1">IF(ISERROR(OFFSET('Daten ReCiPe'!$A$1,MATCH(EL$5,'Daten ReCiPe'!$A:$A,0)-1,MATCH(AS100,'Daten ReCiPe'!$A$424:$ADO$424,0)-1)),0,OFFSET('Daten ReCiPe'!$A$1,MATCH(EL$5,'Daten ReCiPe'!$A:$A,0)-1,MATCH(AS100,'Daten ReCiPe'!$A$424:$ADO$424,0)-1))*1000</f>
        <v>0.51887788999999995</v>
      </c>
      <c r="EM100" s="321">
        <f t="shared" ca="1" si="79"/>
        <v>2.3552277099999999</v>
      </c>
      <c r="EN100" s="320">
        <f ca="1">IF(ISERROR(OFFSET('Daten ReCiPe'!$A$1,MATCH(EN$5,'Daten ReCiPe'!$A:$A,0)-1,MATCH(AT100,'Daten ReCiPe'!$A$424:$ADO$424,0)-1)),0,OFFSET('Daten ReCiPe'!$A$1,MATCH(EN$5,'Daten ReCiPe'!$A:$A,0)-1,MATCH(AT100,'Daten ReCiPe'!$A$424:$ADO$424,0)-1))*1000</f>
        <v>2.3552276999999999</v>
      </c>
      <c r="EO100" s="305">
        <f t="shared" ca="1" si="80"/>
        <v>0.99999999575412601</v>
      </c>
      <c r="EP100" s="322">
        <f ca="1">IF(ISERROR(OFFSET('Daten Elementary'!$A$1,MATCH(EP$5,'Daten Elementary'!$A:$A,0)-1,MATCH(AM100,'Daten Elementary'!$A$424:$ADO$424,0)-1)),0,OFFSET('Daten Elementary'!$A$1,MATCH(EP$5,'Daten Elementary'!$A:$A,0)-1,MATCH(AM100,'Daten Elementary'!$A$424:$ADO$424,0)-1))*1000000</f>
        <v>0</v>
      </c>
      <c r="EQ100" s="322">
        <f ca="1">IF(ISERROR(OFFSET('Daten Elementary'!$A$1,MATCH(EQ$5,'Daten Elementary'!$A:$A,0)-1,MATCH(AN100,'Daten Elementary'!$A$424:$ADO$424,0)-1)),0,OFFSET('Daten Elementary'!$A$1,MATCH(EQ$5,'Daten Elementary'!$A:$A,0)-1,MATCH(AN100,'Daten Elementary'!$A$424:$ADO$424,0)-1))*1000000</f>
        <v>0</v>
      </c>
      <c r="ER100" s="322">
        <f ca="1">IF(ISERROR(OFFSET('Daten Elementary'!$A$1,MATCH(ER$5,'Daten Elementary'!$A:$A,0)-1,MATCH(AO100,'Daten Elementary'!$A$424:$ADO$424,0)-1)),0,OFFSET('Daten Elementary'!$A$1,MATCH(ER$5,'Daten Elementary'!$A:$A,0)-1,MATCH(AO100,'Daten Elementary'!$A$424:$ADO$424,0)-1))*1000000</f>
        <v>0</v>
      </c>
      <c r="ES100" s="322">
        <f ca="1">IF(ISERROR(OFFSET('Daten Elementary'!$A$1,MATCH(ES$5,'Daten Elementary'!$A:$A,0)-1,MATCH(AP100,'Daten Elementary'!$A$424:$ADO$424,0)-1)),0,OFFSET('Daten Elementary'!$A$1,MATCH(ES$5,'Daten Elementary'!$A:$A,0)-1,MATCH(AP100,'Daten Elementary'!$A$424:$ADO$424,0)-1))*1000000</f>
        <v>5.0891975</v>
      </c>
      <c r="ET100" s="322">
        <f t="shared" ca="1" si="81"/>
        <v>5.0891975</v>
      </c>
      <c r="EU100" s="322">
        <f ca="1">IF(ISERROR(OFFSET('Daten Elementary'!$A$1,MATCH(EU$5,'Daten Elementary'!$A:$A,0)-1,MATCH(AQ100,'Daten Elementary'!$A$424:$ADO$424,0)-1)),0,OFFSET('Daten Elementary'!$A$1,MATCH(EU$5,'Daten Elementary'!$A:$A,0)-1,MATCH(AQ100,'Daten Elementary'!$A$424:$ADO$424,0)-1))*1000000</f>
        <v>3.4664338000000003</v>
      </c>
      <c r="EV100" s="322">
        <f ca="1">IF(ISERROR(OFFSET('Daten Elementary'!$A$1,MATCH(EV$5,'Daten Elementary'!$A:$A,0)-1,MATCH(AR100,'Daten Elementary'!$A$424:$ADO$424,0)-1)),0,OFFSET('Daten Elementary'!$A$1,MATCH(EV$5,'Daten Elementary'!$A:$A,0)-1,MATCH(AR100,'Daten Elementary'!$A$424:$ADO$424,0)-1))*1000000</f>
        <v>25.067986000000001</v>
      </c>
      <c r="EW100" s="322">
        <f ca="1">IF(ISERROR(OFFSET('Daten Elementary'!$A$1,MATCH(EW$5,'Daten Elementary'!$A:$A,0)-1,MATCH(AS100,'Daten Elementary'!$A$424:$ADO$424,0)-1)),0,OFFSET('Daten Elementary'!$A$1,MATCH(EW$5,'Daten Elementary'!$A:$A,0)-1,MATCH(AS100,'Daten Elementary'!$A$424:$ADO$424,0)-1))*1000000</f>
        <v>8.9825347999999998</v>
      </c>
      <c r="EX100" s="323">
        <f t="shared" ca="1" si="82"/>
        <v>42.606152100000003</v>
      </c>
      <c r="EY100" s="322">
        <f ca="1">IF(ISERROR(OFFSET('Daten Elementary'!$A$1,MATCH(EY$5,'Daten Elementary'!$A:$A,0)-1,MATCH($AT100,'Daten Elementary'!$A$424:$ADO$424,0)-1)),0,OFFSET('Daten Elementary'!$A$1,MATCH(EY$5,'Daten Elementary'!$A:$A,0)-1,MATCH($AT100,'Daten Elementary'!$A$424:$ADO$424,0)-1))*1000000</f>
        <v>42.606152000000002</v>
      </c>
      <c r="EZ100" s="305">
        <f t="shared" ca="1" si="83"/>
        <v>0.99999999765292114</v>
      </c>
      <c r="FA100" s="314">
        <f ca="1">IF(ISERROR(OFFSET('Daten Elementary'!$A$1,MATCH(FA$5,'Daten Elementary'!$A:$A,0)-1,MATCH(AM100,'Daten Elementary'!$A$424:$ADO$424,0)-1)),0,OFFSET('Daten Elementary'!$A$1,MATCH(FA$5,'Daten Elementary'!$A:$A,0)-1,MATCH(AM100,'Daten Elementary'!$A$424:$ADO$424,0)-1))*1000</f>
        <v>0</v>
      </c>
      <c r="FB100" s="314">
        <f ca="1">IF(ISERROR(OFFSET('Daten Elementary'!$A$1,MATCH(FB$5,'Daten Elementary'!$A:$A,0)-1,MATCH(AN100,'Daten Elementary'!$A$424:$ADO$424,0)-1)),0,OFFSET('Daten Elementary'!$A$1,MATCH(FB$5,'Daten Elementary'!$A:$A,0)-1,MATCH(AN100,'Daten Elementary'!$A$424:$ADO$424,0)-1))*1000</f>
        <v>0</v>
      </c>
      <c r="FC100" s="314">
        <f ca="1">IF(ISERROR(OFFSET('Daten Elementary'!$A$1,MATCH(FC$5,'Daten Elementary'!$A:$A,0)-1,MATCH(AO100,'Daten Elementary'!$A$424:$ADO$424,0)-1)),0,OFFSET('Daten Elementary'!$A$1,MATCH(FC$5,'Daten Elementary'!$A:$A,0)-1,MATCH(AO100,'Daten Elementary'!$A$424:$ADO$424,0)-1))*1000</f>
        <v>0</v>
      </c>
      <c r="FD100" s="314">
        <f ca="1">IF(ISERROR(OFFSET('Daten Elementary'!$A$1,MATCH(FD$5,'Daten Elementary'!$A:$A,0)-1,MATCH(AP100,'Daten Elementary'!$A$424:$ADO$424,0)-1)),0,OFFSET('Daten Elementary'!$A$1,MATCH(FD$5,'Daten Elementary'!$A:$A,0)-1,MATCH(AP100,'Daten Elementary'!$A$424:$ADO$424,0)-1))*1000</f>
        <v>0.72424646999999998</v>
      </c>
      <c r="FE100" s="314">
        <f t="shared" ca="1" si="84"/>
        <v>0.72424646999999998</v>
      </c>
      <c r="FF100" s="314">
        <f ca="1">IF(ISERROR(OFFSET('Daten Elementary'!$A$1,MATCH(FF$5,'Daten Elementary'!$A:$A,0)-1,MATCH(AQ100,'Daten Elementary'!$A$424:$ADO$424,0)-1)),0,OFFSET('Daten Elementary'!$A$1,MATCH(FF$5,'Daten Elementary'!$A:$A,0)-1,MATCH(AQ100,'Daten Elementary'!$A$424:$ADO$424,0)-1))*1000</f>
        <v>1.2608239999999999</v>
      </c>
      <c r="FG100" s="314">
        <f ca="1">IF(ISERROR(OFFSET('Daten Elementary'!$A$1,MATCH(FG$5,'Daten Elementary'!$A:$A,0)-1,MATCH(AR100,'Daten Elementary'!$A$424:$ADO$424,0)-1)),0,OFFSET('Daten Elementary'!$A$1,MATCH(FG$5,'Daten Elementary'!$A:$A,0)-1,MATCH(AR100,'Daten Elementary'!$A$424:$ADO$424,0)-1))*1000</f>
        <v>7.5564346000000002</v>
      </c>
      <c r="FH100" s="314">
        <f ca="1">IF(ISERROR(OFFSET('Daten Elementary'!$A$1,MATCH(FH$5,'Daten Elementary'!$A:$A,0)-1,MATCH(AS100,'Daten Elementary'!$A$424:$ADO$424,0)-1)),0,OFFSET('Daten Elementary'!$A$1,MATCH(FH$5,'Daten Elementary'!$A:$A,0)-1,MATCH(AS100,'Daten Elementary'!$A$424:$ADO$424,0)-1))*1000</f>
        <v>3.3913543000000002</v>
      </c>
      <c r="FI100" s="315">
        <f t="shared" ca="1" si="85"/>
        <v>12.932859369999999</v>
      </c>
      <c r="FJ100" s="314">
        <f ca="1">IF(ISERROR(OFFSET('Daten Elementary'!$A$1,MATCH(FJ$5,'Daten Elementary'!$A:$A,0)-1,MATCH($AT100,'Daten Elementary'!$A$424:$ADO$424,0)-1)),0,OFFSET('Daten Elementary'!$A$1,MATCH(FJ$5,'Daten Elementary'!$A:$A,0)-1,MATCH($AT100,'Daten Elementary'!$A$424:$ADO$424,0)-1))*1000</f>
        <v>12.932859000000001</v>
      </c>
      <c r="FK100" s="305">
        <f t="shared" ca="1" si="86"/>
        <v>0.99999997139070429</v>
      </c>
      <c r="FL100" s="314">
        <f ca="1">IF(ISERROR(OFFSET('Daten Elementary'!$A$1,MATCH(FL$5,'Daten Elementary'!$A:$A,0)-1,MATCH(AM100,'Daten Elementary'!$A$424:$ADO$424,0)-1)),0,OFFSET('Daten Elementary'!$A$1,MATCH(FL$5,'Daten Elementary'!$A:$A,0)-1,MATCH(AM100,'Daten Elementary'!$A$424:$ADO$424,0)-1))</f>
        <v>0</v>
      </c>
      <c r="FM100" s="314">
        <f ca="1">IF(ISERROR(OFFSET('Daten Elementary'!$A$1,MATCH(FM$5,'Daten Elementary'!$A:$A,0)-1,MATCH(AN100,'Daten Elementary'!$A$424:$ADO$424,0)-1)),0,OFFSET('Daten Elementary'!$A$1,MATCH(FM$5,'Daten Elementary'!$A:$A,0)-1,MATCH(AN100,'Daten Elementary'!$A$424:$ADO$424,0)-1))</f>
        <v>0</v>
      </c>
      <c r="FN100" s="314">
        <f ca="1">IF(ISERROR(OFFSET('Daten Elementary'!$A$1,MATCH(FN$5,'Daten Elementary'!$A:$A,0)-1,MATCH(AO100,'Daten Elementary'!$A$424:$ADO$424,0)-1)),0,OFFSET('Daten Elementary'!$A$1,MATCH(FN$5,'Daten Elementary'!$A:$A,0)-1,MATCH(AO100,'Daten Elementary'!$A$424:$ADO$424,0)-1))</f>
        <v>0</v>
      </c>
      <c r="FO100" s="314">
        <f ca="1">IF(ISERROR(OFFSET('Daten Elementary'!$A$1,MATCH(FO$5,'Daten Elementary'!$A:$A,0)-1,MATCH(AP100,'Daten Elementary'!$A$424:$ADO$424,0)-1)),0,OFFSET('Daten Elementary'!$A$1,MATCH(FO$5,'Daten Elementary'!$A:$A,0)-1,MATCH(AP100,'Daten Elementary'!$A$424:$ADO$424,0)-1))</f>
        <v>0</v>
      </c>
      <c r="FP100" s="314">
        <f t="shared" ca="1" si="87"/>
        <v>0</v>
      </c>
      <c r="FQ100" s="314">
        <f ca="1">IF(ISERROR(OFFSET('Daten Elementary'!$A$1,MATCH(FQ$5,'Daten Elementary'!$A:$A,0)-1,MATCH(AQ100,'Daten Elementary'!$A$424:$ADO$424,0)-1)),0,OFFSET('Daten Elementary'!$A$1,MATCH(FQ$5,'Daten Elementary'!$A:$A,0)-1,MATCH(AQ100,'Daten Elementary'!$A$424:$ADO$424,0)-1))</f>
        <v>0</v>
      </c>
      <c r="FR100" s="314">
        <f ca="1">IF(ISERROR(OFFSET('Daten Elementary'!$A$1,MATCH(FR$5,'Daten Elementary'!$A:$A,0)-1,MATCH(AR100,'Daten Elementary'!$A$424:$ADO$424,0)-1)),0,OFFSET('Daten Elementary'!$A$1,MATCH(FR$5,'Daten Elementary'!$A:$A,0)-1,MATCH(AR100,'Daten Elementary'!$A$424:$ADO$424,0)-1))</f>
        <v>0</v>
      </c>
      <c r="FS100" s="314">
        <f ca="1">IF(ISERROR(OFFSET('Daten Elementary'!$A$1,MATCH(FS$5,'Daten Elementary'!$A:$A,0)-1,MATCH(AS100,'Daten Elementary'!$A$424:$ADO$424,0)-1)),0,OFFSET('Daten Elementary'!$A$1,MATCH(FS$5,'Daten Elementary'!$A:$A,0)-1,MATCH(AS100,'Daten Elementary'!$A$424:$ADO$424,0)-1))</f>
        <v>0</v>
      </c>
      <c r="FT100" s="315">
        <f t="shared" ca="1" si="88"/>
        <v>0</v>
      </c>
      <c r="FU100" s="314">
        <f ca="1">IF(ISERROR(OFFSET('Daten Elementary'!$A$1,MATCH(FU$5,'Daten Elementary'!$A:$A,0)-1,MATCH($AT100,'Daten Elementary'!$A$424:$ADO$424,0)-1)),0,OFFSET('Daten Elementary'!$A$1,MATCH(FU$5,'Daten Elementary'!$A:$A,0)-1,MATCH($AT100,'Daten Elementary'!$A$424:$ADO$424,0)-1))</f>
        <v>0</v>
      </c>
      <c r="FV100" s="305">
        <f t="shared" ca="1" si="89"/>
        <v>0</v>
      </c>
      <c r="FW100" s="324"/>
      <c r="FX100" s="231" t="str">
        <f t="shared" si="90"/>
        <v>City Car, zukünftiger Leicht-Personenwagen, Elektrizität (Ökostrommix CH)</v>
      </c>
      <c r="FY100" s="231" t="str">
        <f t="shared" si="55"/>
        <v>City Car, zukünftiger Leicht-Personenwagen</v>
      </c>
      <c r="FZ100" s="231" t="str">
        <f t="shared" si="56"/>
        <v>, Elektrizität</v>
      </c>
      <c r="GA100" s="231" t="str">
        <f t="shared" si="57"/>
        <v xml:space="preserve"> (Ökostrommix CH)</v>
      </c>
      <c r="GB100" s="231"/>
    </row>
    <row r="101" spans="1:184" ht="16.5" hidden="1" customHeight="1" outlineLevel="1">
      <c r="A101" s="375"/>
      <c r="B101" s="358"/>
      <c r="C101" s="359" t="s">
        <v>387</v>
      </c>
      <c r="D101" s="359" t="s">
        <v>38</v>
      </c>
      <c r="E101" s="356" t="s">
        <v>216</v>
      </c>
      <c r="F101" s="102">
        <v>1.6</v>
      </c>
      <c r="G101" s="31">
        <v>4</v>
      </c>
      <c r="H101" s="91">
        <f t="shared" si="91"/>
        <v>0.4</v>
      </c>
      <c r="I101" s="88"/>
      <c r="J101" s="99">
        <f>11.9</f>
        <v>11.9</v>
      </c>
      <c r="K101" s="100">
        <v>720</v>
      </c>
      <c r="L101" s="100">
        <v>100</v>
      </c>
      <c r="M101" s="99">
        <v>0</v>
      </c>
      <c r="N101" s="38" t="s">
        <v>99</v>
      </c>
      <c r="O101" s="6">
        <f ca="1">(IF(ISERROR(INDEX(INDIRECT($D$268),MATCH($AM101,$AM$4:$AM$275,0),MATCH(O$304,INDIRECT($E$268),0))*$I101/$AD101),0,INDEX(INDIRECT($D$268),MATCH($AM101,$AM$4:$AM$275,0),MATCH(O$304,INDIRECT($E$268),0))*$I101/$AD101)+IF(ISERROR(INDEX(INDIRECT($D$268),MATCH($AN101,$AN$4:$AN$275,0),MATCH(O$305,INDIRECT($E$268),0))*$J101/$AE101),0,INDEX(INDIRECT($D$268),MATCH($AN101,$AN$4:$AN$275,0),MATCH(O$305,INDIRECT($E$268),0))*$J101/$AE101))*$AC101/$F101</f>
        <v>4.0574937999999996</v>
      </c>
      <c r="P101" s="6">
        <f ca="1">(IF(ISERROR(INDEX(INDIRECT($D$268),MATCH($AO101,$AO$4:$AO$275,0),MATCH(P$304,INDIRECT($E$268),0))*$I101/$AD101),0,INDEX(INDIRECT($D$268),MATCH($AO101,$AO$4:$AO$275,0),MATCH(P$304,INDIRECT($E$268),0))*$I101/$AD101)+IF(ISERROR(INDEX(INDIRECT($D$268),MATCH($AP101,$AP$4:$AP$275,0),MATCH(P$305,INDIRECT($E$268),0))*$J101/$AE101),0,INDEX(INDIRECT($D$268),MATCH($AP101,$AP$4:$AP$275,0),MATCH(P$305,INDIRECT($E$268),0))*$J101/$AE101))*$AC101/$F101</f>
        <v>7.5439920000000011</v>
      </c>
      <c r="Q101" s="6">
        <f ca="1">INDEX(INDIRECT($D$268),MATCH($AQ101,$AQ$4:$AQ$284,0),MATCH(Q$4,INDIRECT($E$268),0))*$K101*$AC101/$F101/$AF101</f>
        <v>1.5586983138461541</v>
      </c>
      <c r="R101" s="6">
        <f ca="1">INDEX(INDIRECT($D$268),MATCH($AR101,$AR$4:$AR$284,0),MATCH(R$4,INDIRECT($E$268),0))*IF($K101=1,$K101/$AF101,($K101-$L101)/($AF101-$AG101))*$AC101/$F101+$L101*(1+$M101)*INDEX(INDIRECT($D$268),MATCH($AR$223,$AR$4:$AR$284,0),MATCH(R$4,INDIRECT($E$268),0))/$AH101/$F101</f>
        <v>16.402412893939392</v>
      </c>
      <c r="S101" s="6">
        <f ca="1">INDEX(INDIRECT($D$268),MATCH($AS101,$AS$4:$AS$284,0),MATCH(S$4,INDIRECT($E$268),0))*$K101*$AC101/$F101/$AF101</f>
        <v>4.1774826461538463</v>
      </c>
      <c r="T101" s="7">
        <f t="shared" ca="1" si="93"/>
        <v>33.740079653939389</v>
      </c>
      <c r="U101" s="6">
        <f>IF($B$268=6,(IF(OR(AJ101="Benzin",AJ101="Diesel"),$AK101*INDEX('DIN EN 16258'!$I:$I,MATCH('mobitool-Faktoren v2.0'!$AI101,'DIN EN 16258'!$A:$A,0))*$I101/$AD101+$AL101*INDEX('DIN EN 16258'!$I:$I,MATCH('mobitool-Faktoren v2.0'!$AJ101,'DIN EN 16258'!$A:$A,0))*$I101/$AD101,IF(ISERROR($AK101*INDEX('DIN EN 16258'!$I:$I,MATCH('mobitool-Faktoren v2.0'!$AI101,'DIN EN 16258'!$A:$A,0))*$I101/$AD101),0,$AK101*INDEX('DIN EN 16258'!$I:$I,MATCH('mobitool-Faktoren v2.0'!$AI101,'DIN EN 16258'!$A:$A,0))*$I101/$AD101)+IF(ISERROR($AL101*INDEX('DIN EN 16258'!$I:$I,MATCH('mobitool-Faktoren v2.0'!$AJ101,'DIN EN 16258'!$A:$A,0))*$J101/$AE101),0,$AL101*INDEX('DIN EN 16258'!$I:$I,MATCH('mobitool-Faktoren v2.0'!$AJ101,'DIN EN 16258'!$A:$A,0))*$J101/$AE101)))*1000,
IF($B$268=1,(IF(OR(AJ101="Benzin",AJ101="Diesel"),$AK101*INDEX('DIN EN 16258'!$D:$D,MATCH('mobitool-Faktoren v2.0'!$AI101,'DIN EN 16258'!$A:$A,0))*$I101/$AD101+$AL101*INDEX('DIN EN 16258'!$D:$D,MATCH('mobitool-Faktoren v2.0'!$AJ101,'DIN EN 16258'!$A:$A,0))*$I101/$AD101,IF(ISERROR($AK101*INDEX('DIN EN 16258'!$D:$D,MATCH('mobitool-Faktoren v2.0'!$AI101,'DIN EN 16258'!$A:$A,0))*$I101/$AD101),0,$AK101*INDEX('DIN EN 16258'!$D:$D,MATCH('mobitool-Faktoren v2.0'!$AI101,'DIN EN 16258'!$A:$A,0))*$I101/$AD101)+IF(ISERROR($AL101*INDEX('DIN EN 16258'!$D:$D,MATCH('mobitool-Faktoren v2.0'!$AJ101,'DIN EN 16258'!$A:$A,0))*$J101/$AE101),0,$AL101*INDEX('DIN EN 16258'!$D:$D,MATCH('mobitool-Faktoren v2.0'!$AJ101,'DIN EN 16258'!$A:$A,0))*$J101/$AE101))),0))*$AC101/$F101</f>
        <v>0</v>
      </c>
      <c r="V101" s="6">
        <f>IF($B$268=6,(IF(OR(AJ101="Benzin",AJ101="Diesel"),$AK101*INDEX('DIN EN 16258'!$L:$L,MATCH('mobitool-Faktoren v2.0'!$AI101,'DIN EN 16258'!$A:$A,0))*$I101/$AD101+$AL101*INDEX('DIN EN 16258'!$L:$L,MATCH('mobitool-Faktoren v2.0'!$AJ101,'DIN EN 16258'!$A:$A,0))*$I101/$AD101,IF(ISERROR($AK101*INDEX('DIN EN 16258'!$L:$L,MATCH('mobitool-Faktoren v2.0'!$AI101,'DIN EN 16258'!$A:$A,0))*$I101/$AD101),0,$AK101*INDEX('DIN EN 16258'!$L:$L,MATCH('mobitool-Faktoren v2.0'!$AI101,'DIN EN 16258'!$A:$A,0))*$I101/$AD101)+IF(ISERROR($AL101*INDEX('DIN EN 16258'!$L:$L,MATCH('mobitool-Faktoren v2.0'!$AJ101,'DIN EN 16258'!$A:$A,0))*$J101/$AE101),0,$AL101*INDEX('DIN EN 16258'!$L:$L,MATCH('mobitool-Faktoren v2.0'!$AJ101,'DIN EN 16258'!$A:$A,0))*$J101/$AE101)))*1000,
IF($B$268=1,(IF(OR(AJ101="Benzin",AJ101="Diesel"),$AK101*INDEX('DIN EN 16258'!$F:$F,MATCH('mobitool-Faktoren v2.0'!$AI101,'DIN EN 16258'!$A:$A,0))*$I101/$AD101+$AL101*INDEX('DIN EN 16258'!$F:$F,MATCH('mobitool-Faktoren v2.0'!$AJ101,'DIN EN 16258'!$A:$A,0))*$I101/$AD101,IF(ISERROR($AK101*INDEX('DIN EN 16258'!$F:$F,MATCH('mobitool-Faktoren v2.0'!$AI101,'DIN EN 16258'!$A:$A,0))*$I101/$AD101),0,$AK101*INDEX('DIN EN 16258'!$F:$F,MATCH('mobitool-Faktoren v2.0'!$AI101,'DIN EN 16258'!$A:$A,0))*$I101/$AD101)+IF(ISERROR($AL101*INDEX('DIN EN 16258'!$F:$F,MATCH('mobitool-Faktoren v2.0'!$AJ101,'DIN EN 16258'!$A:$A,0))*$J101/$AE101),0,$AL101*INDEX('DIN EN 16258'!$F:$F,MATCH('mobitool-Faktoren v2.0'!$AJ101,'DIN EN 16258'!$A:$A,0))*$J101/$AE101))),0))*$AC101/$F101</f>
        <v>4.0807844437500007</v>
      </c>
      <c r="W101" s="6" t="s">
        <v>892</v>
      </c>
      <c r="X101" s="6" t="s">
        <v>164</v>
      </c>
      <c r="Y101" s="336">
        <v>5</v>
      </c>
      <c r="Z101" s="336">
        <v>30</v>
      </c>
      <c r="AA101" s="337">
        <v>400</v>
      </c>
      <c r="AB101" s="299">
        <v>1000</v>
      </c>
      <c r="AC101" s="300">
        <f>AC45</f>
        <v>1.6</v>
      </c>
      <c r="AD101" s="298"/>
      <c r="AE101" s="298">
        <v>11.9</v>
      </c>
      <c r="AF101" s="299">
        <f>AF45</f>
        <v>650</v>
      </c>
      <c r="AG101" s="299">
        <v>100</v>
      </c>
      <c r="AH101" s="299">
        <v>150000</v>
      </c>
      <c r="AI101" s="301"/>
      <c r="AJ101" s="301" t="s">
        <v>625</v>
      </c>
      <c r="AK101" s="329"/>
      <c r="AL101" s="329">
        <f>0.07/AC101</f>
        <v>4.3750000000000004E-2</v>
      </c>
      <c r="AM101" s="202" t="s">
        <v>81</v>
      </c>
      <c r="AN101" s="202" t="s">
        <v>2340</v>
      </c>
      <c r="AO101" s="202" t="s">
        <v>81</v>
      </c>
      <c r="AP101" s="202" t="s">
        <v>2344</v>
      </c>
      <c r="AQ101" s="202" t="s">
        <v>2342</v>
      </c>
      <c r="AR101" s="331" t="s">
        <v>917</v>
      </c>
      <c r="AS101" s="202" t="s">
        <v>2343</v>
      </c>
      <c r="AT101" s="331" t="s">
        <v>2346</v>
      </c>
      <c r="AU101" s="303">
        <f ca="1">IF(ISERROR(OFFSET('Daten KEA'!$A$1,MATCH(AU$5,'Daten KEA'!$A:$A,0)-1,MATCH(AM101,'Daten KEA'!$A$424:$ADO$424,0)-1)),0,OFFSET('Daten KEA'!$A$1,MATCH(AU$5,'Daten KEA'!$A:$A,0)-1,MATCH(AM101,'Daten KEA'!$A$424:$ADO$424,0)-1))+IF(ISERROR(AK101*INDEX('Energiefaktoren Ecoinvent'!$D:$D,MATCH('mobitool-Faktoren v2.0'!AI101,'Energiefaktoren Ecoinvent'!$A:$A,0))),0,AK101*INDEX('Energiefaktoren Ecoinvent'!$D:$D,MATCH('mobitool-Faktoren v2.0'!AI101,'Energiefaktoren Ecoinvent'!$A:$A,0)))+IF(OR(AJ101="Benzin",AJ101="Diesel"),IF(ISERROR(OFFSET('Daten KEA'!$A$1,MATCH(AV$5,'Daten KEA'!$A:$A,0)-1,MATCH(AN101,'Daten KEA'!$A$424:$ADO$424,0)-1)),0,OFFSET('Daten KEA'!$A$1,MATCH(AV$5,'Daten KEA'!$A:$A,0)-1,MATCH(AN101,'Daten KEA'!$A$424:$ADO$424,0)-1))+IF(ISERROR(AL101*INDEX('Energiefaktoren Ecoinvent'!$D:$D,MATCH('mobitool-Faktoren v2.0'!AJ101,'Energiefaktoren Ecoinvent'!$A:$A,0))),0,AL101*INDEX('Energiefaktoren Ecoinvent'!$D:$D,MATCH('mobitool-Faktoren v2.0'!AJ101,'Energiefaktoren Ecoinvent'!$A:$A,0))),0)</f>
        <v>0</v>
      </c>
      <c r="AV101" s="303">
        <f ca="1">IF(OR(AJ101="Benzin",AJ101="Diesel"),0,IF(ISERROR(OFFSET('Daten KEA'!$A$1,MATCH(AV$5,'Daten KEA'!$A:$A,0)-1,MATCH(AN101,'Daten KEA'!$A$424:$ADO$424,0)-1)),0,OFFSET('Daten KEA'!$A$1,MATCH(AV$5,'Daten KEA'!$A:$A,0)-1,MATCH(AN101,'Daten KEA'!$A$424:$ADO$424,0)-1))+IF(ISERROR(AL101*INDEX('Energiefaktoren Ecoinvent'!$D:$D,MATCH('mobitool-Faktoren v2.0'!AJ101,'Energiefaktoren Ecoinvent'!$A:$A,0))),0,AL101*INDEX('Energiefaktoren Ecoinvent'!$D:$D,MATCH('mobitool-Faktoren v2.0'!AJ101,'Energiefaktoren Ecoinvent'!$A:$A,0))))</f>
        <v>0.15750000000000003</v>
      </c>
      <c r="AW101" s="303">
        <f ca="1">IF(ISERROR(OFFSET('Daten KEA'!$A$1,MATCH(AW$5,'Daten KEA'!$A:$A,0)-1,MATCH(AO101,'Daten KEA'!$A$424:$ADO$424,0)-1)),0,OFFSET('Daten KEA'!$A$1,MATCH(AW$5,'Daten KEA'!$A:$A,0)-1,MATCH(AO101,'Daten KEA'!$A$424:$ADO$424,0)-1))-IF(ISERROR(AK101*INDEX('Energiefaktoren Ecoinvent'!$D:$D,MATCH('mobitool-Faktoren v2.0'!AI101,'Energiefaktoren Ecoinvent'!$A:$A,0))),0,AK101*INDEX('Energiefaktoren Ecoinvent'!$D:$D,MATCH('mobitool-Faktoren v2.0'!AI101,'Energiefaktoren Ecoinvent'!$A:$A,0)))+IF(OR(AJ101="Benzin",AJ101="Diesel"),IF(ISERROR(OFFSET('Daten KEA'!$A$1,MATCH(AX$5,'Daten KEA'!$A:$A,0)-1,MATCH(AP101,'Daten KEA'!$A$424:$ADO$424,0)-1)),0,OFFSET('Daten KEA'!$A$1,MATCH(AX$5,'Daten KEA'!$A:$A,0)-1,MATCH(AP101,'Daten KEA'!$A$424:$ADO$424,0)-1))-IF(ISERROR(AL101*INDEX('Energiefaktoren Ecoinvent'!$D:$D,MATCH('mobitool-Faktoren v2.0'!AJ101,'Energiefaktoren Ecoinvent'!$A:$A,0))),0,AL101*INDEX('Energiefaktoren Ecoinvent'!$D:$D,MATCH('mobitool-Faktoren v2.0'!AJ101,'Energiefaktoren Ecoinvent'!$A:$A,0))),0)</f>
        <v>0</v>
      </c>
      <c r="AX101" s="303">
        <f ca="1">IF(OR(AJ101="Benzin",AJ101="Diesel"),0,IF(ISERROR(OFFSET('Daten KEA'!$A$1,MATCH(AX$5,'Daten KEA'!$A:$A,0)-1,MATCH(AP101,'Daten KEA'!$A$424:$ADO$424,0)-1)),0,OFFSET('Daten KEA'!$A$1,MATCH(AX$5,'Daten KEA'!$A:$A,0)-1,MATCH(AP101,'Daten KEA'!$A$424:$ADO$424,0)-1))-IF(ISERROR(AL101*INDEX('Energiefaktoren Ecoinvent'!$D:$D,MATCH('mobitool-Faktoren v2.0'!AJ101,'Energiefaktoren Ecoinvent'!$A:$A,0))),0,AL101*INDEX('Energiefaktoren Ecoinvent'!$D:$D,MATCH('mobitool-Faktoren v2.0'!AJ101,'Energiefaktoren Ecoinvent'!$A:$A,0))))</f>
        <v>0.6463907499999999</v>
      </c>
      <c r="AY101" s="303">
        <f t="shared" ca="1" si="58"/>
        <v>0.80389074999999988</v>
      </c>
      <c r="AZ101" s="303">
        <f ca="1">IF(ISERROR(OFFSET('Daten KEA'!$A$1,MATCH(AZ$5,'Daten KEA'!$A:$A,0)-1,MATCH(AQ101,'Daten KEA'!$A$424:$ADO$424,0)-1)),0,OFFSET('Daten KEA'!$A$1,MATCH(AZ$5,'Daten KEA'!$A:$A,0)-1,MATCH(AQ101,'Daten KEA'!$A$424:$ADO$424,0)-1))</f>
        <v>4.1464979999999999E-2</v>
      </c>
      <c r="BA101" s="303">
        <f ca="1">IF(ISERROR(OFFSET('Daten KEA'!$A$1,MATCH(BA$5,'Daten KEA'!$A:$A,0)-1,MATCH(AR101,'Daten KEA'!$A$424:$ADO$424,0)-1)),0,OFFSET('Daten KEA'!$A$1,MATCH(BA$5,'Daten KEA'!$A:$A,0)-1,MATCH(AR101,'Daten KEA'!$A$424:$ADO$424,0)-1))</f>
        <v>0.15673855</v>
      </c>
      <c r="BB101" s="303">
        <f ca="1">IF(ISERROR(OFFSET('Daten KEA'!$A$1,MATCH(BB$5,'Daten KEA'!$A:$A,0)-1,MATCH(AS101,'Daten KEA'!$A$424:$ADO$424,0)-1)),0,OFFSET('Daten KEA'!$A$1,MATCH(BB$5,'Daten KEA'!$A:$A,0)-1,MATCH(AS101,'Daten KEA'!$A$424:$ADO$424,0)-1))</f>
        <v>0.23540417999999999</v>
      </c>
      <c r="BC101" s="304">
        <f t="shared" ca="1" si="46"/>
        <v>1.2374984599999999</v>
      </c>
      <c r="BD101" s="303">
        <f ca="1">IF(ISERROR(OFFSET('Daten KEA'!$A$1,MATCH(BD$5,'Daten KEA'!$A:$A,0)-1,MATCH(AT101,'Daten KEA'!$A$424:$ADO$424,0)-1)),0,OFFSET('Daten KEA'!$A$1,MATCH(BD$5,'Daten KEA'!$A:$A,0)-1,MATCH(AT101,'Daten KEA'!$A$424:$ADO$424,0)-1))</f>
        <v>1.2374984</v>
      </c>
      <c r="BE101" s="305">
        <f t="shared" ca="1" si="59"/>
        <v>0.99999995151509125</v>
      </c>
      <c r="BF101" s="306">
        <f ca="1">IF(ISERROR(OFFSET('Daten KEA'!$A$1,MATCH(BF$5,'Daten KEA'!$A:$A,0)-1,MATCH(AM101,'Daten KEA'!$A$424:$ADO$424,0)-1)),0,OFFSET('Daten KEA'!$A$1,MATCH(BF$5,'Daten KEA'!$A:$A,0)-1,MATCH(AM101,'Daten KEA'!$A$424:$ADO$424,0)-1))+IF(ISERROR($AK101*INDEX('Energiefaktoren Ecoinvent'!$H:$H,MATCH('mobitool-Faktoren v2.0'!$AI101,'Energiefaktoren Ecoinvent'!$A:$A,0))),0,$AK101*INDEX('Energiefaktoren Ecoinvent'!$H:$H,MATCH('mobitool-Faktoren v2.0'!$AI101,'Energiefaktoren Ecoinvent'!$A:$A,0)))+IF(OR(AJ101="Benzin",AJ101="Diesel"),IF(ISERROR(OFFSET('Daten KEA'!$A$1,MATCH(BG$5,'Daten KEA'!$A:$A,0)-1,MATCH(AN101,'Daten KEA'!$A$424:$ADO$424,0)-1)),0,OFFSET('Daten KEA'!$A$1,MATCH(BG$5,'Daten KEA'!$A:$A,0)-1,MATCH(AN101,'Daten KEA'!$A$424:$ADO$424,0)-1))+IF(ISERROR($AL101*INDEX('Energiefaktoren Ecoinvent'!$H:$H,MATCH('mobitool-Faktoren v2.0'!$AJ101,'Energiefaktoren Ecoinvent'!$A:$A,0))),0,$AL101*INDEX('Energiefaktoren Ecoinvent'!$H:$H,MATCH('mobitool-Faktoren v2.0'!$AJ101,'Energiefaktoren Ecoinvent'!$A:$A,0))),0)</f>
        <v>0</v>
      </c>
      <c r="BG101" s="306">
        <f ca="1">IF(OR(AJ101="Benzin",AJ101="Diesel"),0,IF(ISERROR(OFFSET('Daten KEA'!$A$1,MATCH(BG$5,'Daten KEA'!$A:$A,0)-1,MATCH(AN101,'Daten KEA'!$A$424:$ADO$424,0)-1)),0,OFFSET('Daten KEA'!$A$1,MATCH(BG$5,'Daten KEA'!$A:$A,0)-1,MATCH(AN101,'Daten KEA'!$A$424:$ADO$424,0)-1))+IF(ISERROR($AL101*INDEX('Energiefaktoren Ecoinvent'!$H:$H,MATCH('mobitool-Faktoren v2.0'!$AJ101,'Energiefaktoren Ecoinvent'!$A:$A,0))),0,$AL101*INDEX('Energiefaktoren Ecoinvent'!$H:$H,MATCH('mobitool-Faktoren v2.0'!$AJ101,'Energiefaktoren Ecoinvent'!$A:$A,0))))</f>
        <v>9.3100614272442567E-2</v>
      </c>
      <c r="BH101" s="306">
        <f ca="1">IF(ISERROR(OFFSET('Daten KEA'!$A$1,MATCH(BH$5,'Daten KEA'!$A:$A,0)-1,MATCH(AO101,'Daten KEA'!$A$424:$ADO$424,0)-1)),0,OFFSET('Daten KEA'!$A$1,MATCH(BH$5,'Daten KEA'!$A:$A,0)-1,MATCH(AO101,'Daten KEA'!$A$424:$ADO$424,0)-1))-IF(ISERROR($AK101*INDEX('Energiefaktoren Ecoinvent'!$H:$H,MATCH('mobitool-Faktoren v2.0'!$AI101,'Energiefaktoren Ecoinvent'!$A:$A,0))),0,$AK101*INDEX('Energiefaktoren Ecoinvent'!$H:$H,MATCH('mobitool-Faktoren v2.0'!$AI101,'Energiefaktoren Ecoinvent'!$A:$A,0)))+IF(OR(AJ101="Benzin",AJ101="Diesel"),IF(ISERROR(OFFSET('Daten KEA'!$A$1,MATCH(BI$5,'Daten KEA'!$A:$A,0)-1,MATCH(AP101,'Daten KEA'!$A$424:$ADO$424,0)-1)),0,OFFSET('Daten KEA'!$A$1,MATCH(BI$5,'Daten KEA'!$A:$A,0)-1,MATCH(AP101,'Daten KEA'!$A$424:$ADO$424,0)-1))-IF(ISERROR($AL101*INDEX('Energiefaktoren Ecoinvent'!$H:$H,MATCH('mobitool-Faktoren v2.0'!$AJ101,'Energiefaktoren Ecoinvent'!$A:$A,0))),0,$AL101*INDEX('Energiefaktoren Ecoinvent'!$H:$H,MATCH('mobitool-Faktoren v2.0'!$AJ101,'Energiefaktoren Ecoinvent'!$A:$A,0))),0)</f>
        <v>0</v>
      </c>
      <c r="BI101" s="306">
        <f ca="1">IF(OR(AJ101="Benzin",AJ101="Diesel"),0,IF(ISERROR(OFFSET('Daten KEA'!$A$1,MATCH(BI$5,'Daten KEA'!$A:$A,0)-1,MATCH(AP101,'Daten KEA'!$A$424:$ADO$424,0)-1)),0,OFFSET('Daten KEA'!$A$1,MATCH(BI$5,'Daten KEA'!$A:$A,0)-1,MATCH(AP101,'Daten KEA'!$A$424:$ADO$424,0)-1))-IF(ISERROR($AL101*INDEX('Energiefaktoren Ecoinvent'!$H:$H,MATCH('mobitool-Faktoren v2.0'!$AJ101,'Energiefaktoren Ecoinvent'!$A:$A,0))),0,$AL101*INDEX('Energiefaktoren Ecoinvent'!$H:$H,MATCH('mobitool-Faktoren v2.0'!$AJ101,'Energiefaktoren Ecoinvent'!$A:$A,0))))</f>
        <v>0.58025733042035954</v>
      </c>
      <c r="BJ101" s="306">
        <f t="shared" ca="1" si="92"/>
        <v>0.67335794469280208</v>
      </c>
      <c r="BK101" s="306">
        <f ca="1">IF(ISERROR(OFFSET('Daten KEA'!$A$1,MATCH(BK$5,'Daten KEA'!$A:$A,0)-1,MATCH(AQ101,'Daten KEA'!$A$424:$ADO$424,0)-1)),0,OFFSET('Daten KEA'!$A$1,MATCH(BK$5,'Daten KEA'!$A:$A,0)-1,MATCH(AQ101,'Daten KEA'!$A$424:$ADO$424,0)-1))</f>
        <v>3.9563080478190002E-2</v>
      </c>
      <c r="BL101" s="306">
        <f ca="1">IF(ISERROR(OFFSET('Daten KEA'!$A$1,MATCH(BL$5,'Daten KEA'!$A:$A,0)-1,MATCH(AR101,'Daten KEA'!$A$424:$ADO$424,0)-1)),0,OFFSET('Daten KEA'!$A$1,MATCH(BL$5,'Daten KEA'!$A:$A,0)-1,MATCH(AR101,'Daten KEA'!$A$424:$ADO$424,0)-1))</f>
        <v>0.14698356813049998</v>
      </c>
      <c r="BM101" s="306">
        <f ca="1">IF(ISERROR(OFFSET('Daten KEA'!$A$1,MATCH(BM$5,'Daten KEA'!$A:$A,0)-1,MATCH(AS101,'Daten KEA'!$A$424:$ADO$424,0)-1)),0,OFFSET('Daten KEA'!$A$1,MATCH(BM$5,'Daten KEA'!$A:$A,0)-1,MATCH(AS101,'Daten KEA'!$A$424:$ADO$424,0)-1))</f>
        <v>0.20589523528281997</v>
      </c>
      <c r="BN101" s="307">
        <f t="shared" ca="1" si="43"/>
        <v>1.065799828584312</v>
      </c>
      <c r="BO101" s="306">
        <f ca="1">IF(ISERROR(OFFSET('Daten KEA'!$A$1,MATCH(BO$5,'Daten KEA'!$A:$A,0)-1,MATCH(AT101,'Daten KEA'!$A$424:$ADO$424,0)-1)),0,OFFSET('Daten KEA'!$A$1,MATCH(BO$5,'Daten KEA'!$A:$A,0)-1,MATCH(AT101,'Daten KEA'!$A$424:$ADO$424,0)-1))</f>
        <v>1.0657998255843</v>
      </c>
      <c r="BP101" s="305">
        <f t="shared" ca="1" si="60"/>
        <v>0.99999999718520127</v>
      </c>
      <c r="BQ101" s="308">
        <f ca="1">IF(ISERROR(OFFSET('Daten GWP'!$A$1,MATCH(BQ$5,'Daten GWP'!$A:$A,0)-1,MATCH(AM101,'Daten GWP'!$A$424:$ADO$424,0)-1)),0,OFFSET('Daten GWP'!$A$1,MATCH(BQ$5,'Daten GWP'!$A:$A,0)-1,MATCH(AM101,'Daten GWP'!$A$424:$ADO$424,0)-1))*1000</f>
        <v>0</v>
      </c>
      <c r="BR101" s="308">
        <f ca="1">IF(ISERROR(OFFSET('Daten GWP'!$A$1,MATCH(BR$5,'Daten GWP'!$A:$A,0)-1,MATCH(AN101,'Daten GWP'!$A$424:$ADO$424,0)-1)),0,OFFSET('Daten GWP'!$A$1,MATCH(BR$5,'Daten GWP'!$A:$A,0)-1,MATCH(AN101,'Daten GWP'!$A$424:$ADO$424,0)-1))*1000</f>
        <v>4.0574937999999996</v>
      </c>
      <c r="BS101" s="308">
        <f ca="1">IF(ISERROR(OFFSET('Daten GWP'!$A$1,MATCH(BS$5,'Daten GWP'!$A:$A,0)-1,MATCH(AO101,'Daten GWP'!$A$424:$ADO$424,0)-1)),0,OFFSET('Daten GWP'!$A$1,MATCH(BS$5,'Daten GWP'!$A:$A,0)-1,MATCH(AO101,'Daten GWP'!$A$424:$ADO$424,0)-1))*1000</f>
        <v>0</v>
      </c>
      <c r="BT101" s="308">
        <f ca="1">IF(ISERROR(OFFSET('Daten GWP'!$A$1,MATCH(BT$5,'Daten GWP'!$A:$A,0)-1,MATCH(AP101,'Daten GWP'!$A$424:$ADO$424,0)-1)),0,OFFSET('Daten GWP'!$A$1,MATCH(BT$5,'Daten GWP'!$A:$A,0)-1,MATCH(AP101,'Daten GWP'!$A$424:$ADO$424,0)-1))*1000</f>
        <v>7.5439920000000003</v>
      </c>
      <c r="BU101" s="308">
        <f t="shared" ca="1" si="61"/>
        <v>11.601485799999999</v>
      </c>
      <c r="BV101" s="308">
        <f ca="1">IF(ISERROR(OFFSET('Daten GWP'!$A$1,MATCH(BV$5,'Daten GWP'!$A:$A,0)-1,MATCH(AQ101,'Daten GWP'!$A$424:$ADO$424,0)-1)),0,OFFSET('Daten GWP'!$A$1,MATCH(BV$5,'Daten GWP'!$A:$A,0)-1,MATCH(AQ101,'Daten GWP'!$A$424:$ADO$424,0)-1))*1000</f>
        <v>1.4071582</v>
      </c>
      <c r="BW101" s="308">
        <f ca="1">IF(ISERROR(OFFSET('Daten GWP'!$A$1,MATCH(BW$5,'Daten GWP'!$A:$A,0)-1,MATCH(AR101,'Daten GWP'!$A$424:$ADO$424,0)-1)),0,OFFSET('Daten GWP'!$A$1,MATCH(BW$5,'Daten GWP'!$A:$A,0)-1,MATCH(AR101,'Daten GWP'!$A$424:$ADO$424,0)-1))*1000</f>
        <v>8.6220649999999992</v>
      </c>
      <c r="BX101" s="308">
        <f ca="1">IF(ISERROR(OFFSET('Daten GWP'!$A$1,MATCH(BX$5,'Daten GWP'!$A:$A,0)-1,MATCH(AS101,'Daten GWP'!$A$424:$ADO$424,0)-1)),0,OFFSET('Daten GWP'!$A$1,MATCH(BX$5,'Daten GWP'!$A:$A,0)-1,MATCH(AS101,'Daten GWP'!$A$424:$ADO$424,0)-1))*1000</f>
        <v>3.7713385000000001</v>
      </c>
      <c r="BY101" s="309">
        <f t="shared" ca="1" si="44"/>
        <v>25.402047499999995</v>
      </c>
      <c r="BZ101" s="308">
        <f ca="1">IF(ISERROR(OFFSET('Daten GWP'!$A$1,MATCH(BZ$5,'Daten GWP'!$A:$A,0)-1,MATCH(AT101,'Daten GWP'!$A$424:$ADO$424,0)-1)),0,OFFSET('Daten GWP'!$A$1,MATCH(BZ$5,'Daten GWP'!$A:$A,0)-1,MATCH(AT101,'Daten GWP'!$A$424:$ADO$424,0)-1))*1000</f>
        <v>25.402047</v>
      </c>
      <c r="CA101" s="305">
        <f t="shared" ca="1" si="62"/>
        <v>0.99999998031654747</v>
      </c>
      <c r="CB101" s="310">
        <f ca="1">IF(ISERROR(OFFSET('Daten Elementary'!$A$1,MATCH(CB$5,'Daten Elementary'!$A:$A,0)-1,MATCH(AM101,'Daten Elementary'!$A$424:$ADO$424,0)-1)),0,OFFSET('Daten Elementary'!$A$1,MATCH(CB$5,'Daten Elementary'!$A:$A,0)-1,MATCH(AM101,'Daten Elementary'!$A$424:$ADO$424,0)-1))*1000000</f>
        <v>0</v>
      </c>
      <c r="CC101" s="310">
        <f ca="1">IF(ISERROR(OFFSET('Daten Elementary'!$A$1,MATCH(CC$5,'Daten Elementary'!$A:$A,0)-1,MATCH(AN101,'Daten Elementary'!$A$424:$ADO$424,0)-1)),0,OFFSET('Daten Elementary'!$A$1,MATCH(CC$5,'Daten Elementary'!$A:$A,0)-1,MATCH(AN101,'Daten Elementary'!$A$424:$ADO$424,0)-1))*1000000</f>
        <v>6.5553749999999997</v>
      </c>
      <c r="CD101" s="310">
        <f ca="1">IF(ISERROR(OFFSET('Daten Elementary'!$A$1,MATCH(CD$5,'Daten Elementary'!$A:$A,0)-1,MATCH(AO101,'Daten Elementary'!$A$424:$ADO$424,0)-1)),0,OFFSET('Daten Elementary'!$A$1,MATCH(CD$5,'Daten Elementary'!$A:$A,0)-1,MATCH(AO101,'Daten Elementary'!$A$424:$ADO$424,0)-1))*1000000</f>
        <v>0</v>
      </c>
      <c r="CE101" s="310">
        <f ca="1">IF(ISERROR(OFFSET('Daten Elementary'!$A$1,MATCH(CE$5,'Daten Elementary'!$A:$A,0)-1,MATCH(AP101,'Daten Elementary'!$A$424:$ADO$424,0)-1)),0,OFFSET('Daten Elementary'!$A$1,MATCH(CE$5,'Daten Elementary'!$A:$A,0)-1,MATCH(AP101,'Daten Elementary'!$A$424:$ADO$424,0)-1))*1000000</f>
        <v>4.8086270999999998</v>
      </c>
      <c r="CF101" s="310">
        <f t="shared" ca="1" si="63"/>
        <v>11.3640021</v>
      </c>
      <c r="CG101" s="310">
        <f ca="1">IF(ISERROR(OFFSET('Daten Elementary'!$A$1,MATCH(CG$5,'Daten Elementary'!$A:$A,0)-1,MATCH(AQ101,'Daten Elementary'!$A$424:$ADO$424,0)-1)),0,OFFSET('Daten Elementary'!$A$1,MATCH(CG$5,'Daten Elementary'!$A:$A,0)-1,MATCH(AQ101,'Daten Elementary'!$A$424:$ADO$424,0)-1))*1000000</f>
        <v>0.54086310999999998</v>
      </c>
      <c r="CH101" s="310">
        <f ca="1">IF(ISERROR(OFFSET('Daten Elementary'!$A$1,MATCH(CH$5,'Daten Elementary'!$A:$A,0)-1,MATCH(AR101,'Daten Elementary'!$A$424:$ADO$424,0)-1)),0,OFFSET('Daten Elementary'!$A$1,MATCH(CH$5,'Daten Elementary'!$A:$A,0)-1,MATCH(AR101,'Daten Elementary'!$A$424:$ADO$424,0)-1))*1000000</f>
        <v>10.013928</v>
      </c>
      <c r="CI101" s="310">
        <f ca="1">IF(ISERROR(OFFSET('Daten Elementary'!$A$1,MATCH(CI$5,'Daten Elementary'!$A:$A,0)-1,MATCH(AS101,'Daten Elementary'!$A$424:$ADO$424,0)-1)),0,OFFSET('Daten Elementary'!$A$1,MATCH(CI$5,'Daten Elementary'!$A:$A,0)-1,MATCH(AS101,'Daten Elementary'!$A$424:$ADO$424,0)-1))*1000000</f>
        <v>3.1278036999999999</v>
      </c>
      <c r="CJ101" s="311">
        <f t="shared" ca="1" si="64"/>
        <v>25.046596910000002</v>
      </c>
      <c r="CK101" s="310">
        <f ca="1">IF(ISERROR(OFFSET('Daten Elementary'!$A$1,MATCH(CK$5,'Daten Elementary'!$A:$A,0)-1,MATCH($AT101,'Daten Elementary'!$A$424:$ADO$424,0)-1)),0,OFFSET('Daten Elementary'!$A$1,MATCH(CK$5,'Daten Elementary'!$A:$A,0)-1,MATCH($AT101,'Daten Elementary'!$A$424:$ADO$424,0)-1))*1000000</f>
        <v>25.046596000000001</v>
      </c>
      <c r="CL101" s="305">
        <f t="shared" ca="1" si="65"/>
        <v>0.99999996366771882</v>
      </c>
      <c r="CM101" s="312">
        <f ca="1">IF(ISERROR(OFFSET('Daten Elementary'!$A$1,MATCH(CM$5,'Daten Elementary'!$A:$A,0)-1,MATCH(AM101,'Daten Elementary'!$A$424:$ADO$424,0)-1)),0,OFFSET('Daten Elementary'!$A$1,MATCH(CM$5,'Daten Elementary'!$A:$A,0)-1,MATCH(AM101,'Daten Elementary'!$A$424:$ADO$424,0)-1))*1000000</f>
        <v>0</v>
      </c>
      <c r="CN101" s="312">
        <f ca="1">IF(ISERROR(OFFSET('Daten Elementary'!$A$1,MATCH(CN$5,'Daten Elementary'!$A:$A,0)-1,MATCH(AN101,'Daten Elementary'!$A$424:$ADO$424,0)-1)),0,OFFSET('Daten Elementary'!$A$1,MATCH(CN$5,'Daten Elementary'!$A:$A,0)-1,MATCH(AN101,'Daten Elementary'!$A$424:$ADO$424,0)-1))*1000000</f>
        <v>2.4005624999999999</v>
      </c>
      <c r="CO101" s="312">
        <f ca="1">IF(ISERROR(OFFSET('Daten Elementary'!$A$1,MATCH(CO$5,'Daten Elementary'!$A:$A,0)-1,MATCH(AO101,'Daten Elementary'!$A$424:$ADO$424,0)-1)),0,OFFSET('Daten Elementary'!$A$1,MATCH(CO$5,'Daten Elementary'!$A:$A,0)-1,MATCH(AO101,'Daten Elementary'!$A$424:$ADO$424,0)-1))*1000000</f>
        <v>0</v>
      </c>
      <c r="CP101" s="312">
        <f ca="1">IF(ISERROR(OFFSET('Daten Elementary'!$A$1,MATCH(CP$5,'Daten Elementary'!$A:$A,0)-1,MATCH(AP101,'Daten Elementary'!$A$424:$ADO$424,0)-1)),0,OFFSET('Daten Elementary'!$A$1,MATCH(CP$5,'Daten Elementary'!$A:$A,0)-1,MATCH(AP101,'Daten Elementary'!$A$424:$ADO$424,0)-1))*1000000</f>
        <v>2.7378556999999999</v>
      </c>
      <c r="CQ101" s="312">
        <f t="shared" ca="1" si="66"/>
        <v>5.1384182000000003</v>
      </c>
      <c r="CR101" s="312">
        <f ca="1">IF(ISERROR(OFFSET('Daten Elementary'!$A$1,MATCH(CR$5,'Daten Elementary'!$A:$A,0)-1,MATCH(AQ101,'Daten Elementary'!$A$424:$ADO$424,0)-1)),0,OFFSET('Daten Elementary'!$A$1,MATCH(CR$5,'Daten Elementary'!$A:$A,0)-1,MATCH(AQ101,'Daten Elementary'!$A$424:$ADO$424,0)-1))*1000000</f>
        <v>0.36365913</v>
      </c>
      <c r="CS101" s="312">
        <f ca="1">IF(ISERROR(OFFSET('Daten Elementary'!$A$1,MATCH(CS$5,'Daten Elementary'!$A:$A,0)-1,MATCH(AR101,'Daten Elementary'!$A$424:$ADO$424,0)-1)),0,OFFSET('Daten Elementary'!$A$1,MATCH(CS$5,'Daten Elementary'!$A:$A,0)-1,MATCH(AR101,'Daten Elementary'!$A$424:$ADO$424,0)-1))*1000000</f>
        <v>3.5112751000000002</v>
      </c>
      <c r="CT101" s="312">
        <f ca="1">IF(ISERROR(OFFSET('Daten Elementary'!$A$1,MATCH(CT$5,'Daten Elementary'!$A:$A,0)-1,MATCH(AS101,'Daten Elementary'!$A$424:$ADO$424,0)-1)),0,OFFSET('Daten Elementary'!$A$1,MATCH(CT$5,'Daten Elementary'!$A:$A,0)-1,MATCH(AS101,'Daten Elementary'!$A$424:$ADO$424,0)-1))*1000000</f>
        <v>1.7668431</v>
      </c>
      <c r="CU101" s="313">
        <f t="shared" ca="1" si="67"/>
        <v>10.78019553</v>
      </c>
      <c r="CV101" s="312">
        <f ca="1">IF(ISERROR(OFFSET('Daten Elementary'!$A$1,MATCH(CV$5,'Daten Elementary'!$A:$A,0)-1,MATCH($AT101,'Daten Elementary'!$A$424:$ADO$424,0)-1)),0,OFFSET('Daten Elementary'!$A$1,MATCH(CV$5,'Daten Elementary'!$A:$A,0)-1,MATCH($AT101,'Daten Elementary'!$A$424:$ADO$424,0)-1))*1000000</f>
        <v>10.780195000000001</v>
      </c>
      <c r="CW101" s="305">
        <f t="shared" ca="1" si="68"/>
        <v>0.9999999508357712</v>
      </c>
      <c r="CX101" s="314">
        <f ca="1">IF(ISERROR(OFFSET('Daten Elementary'!$A$1,MATCH(CX$5,'Daten Elementary'!$A:$A,0)-1,MATCH(AM101,'Daten Elementary'!$A$424:$ADO$424,0)-1)),0,OFFSET('Daten Elementary'!$A$1,MATCH(CX$5,'Daten Elementary'!$A:$A,0)-1,MATCH(AM101,'Daten Elementary'!$A$424:$ADO$424,0)-1))*1000000</f>
        <v>0</v>
      </c>
      <c r="CY101" s="314">
        <f ca="1">IF(ISERROR(OFFSET('Daten Elementary'!$A$1,MATCH(CY$5,'Daten Elementary'!$A:$A,0)-1,MATCH(AN101,'Daten Elementary'!$A$424:$ADO$424,0)-1)),0,OFFSET('Daten Elementary'!$A$1,MATCH(CY$5,'Daten Elementary'!$A:$A,0)-1,MATCH(AN101,'Daten Elementary'!$A$424:$ADO$424,0)-1))*1000000</f>
        <v>3.1187499999999999</v>
      </c>
      <c r="CZ101" s="314">
        <f ca="1">IF(ISERROR(OFFSET('Daten Elementary'!$A$1,MATCH(CZ$5,'Daten Elementary'!$A:$A,0)-1,MATCH(AO101,'Daten Elementary'!$A$424:$ADO$424,0)-1)),0,OFFSET('Daten Elementary'!$A$1,MATCH(CZ$5,'Daten Elementary'!$A:$A,0)-1,MATCH(AO101,'Daten Elementary'!$A$424:$ADO$424,0)-1))*1000000</f>
        <v>0</v>
      </c>
      <c r="DA101" s="314">
        <f ca="1">IF(ISERROR(OFFSET('Daten Elementary'!$A$1,MATCH(DA$5,'Daten Elementary'!$A:$A,0)-1,MATCH(AP101,'Daten Elementary'!$A$424:$ADO$424,0)-1)),0,OFFSET('Daten Elementary'!$A$1,MATCH(DA$5,'Daten Elementary'!$A:$A,0)-1,MATCH(AP101,'Daten Elementary'!$A$424:$ADO$424,0)-1))*1000000</f>
        <v>2.6301166</v>
      </c>
      <c r="DB101" s="314">
        <f t="shared" ca="1" si="69"/>
        <v>5.7488665999999995</v>
      </c>
      <c r="DC101" s="314">
        <f ca="1">IF(ISERROR(OFFSET('Daten Elementary'!$A$1,MATCH(DC$5,'Daten Elementary'!$A:$A,0)-1,MATCH(AQ101,'Daten Elementary'!$A$424:$ADO$424,0)-1)),0,OFFSET('Daten Elementary'!$A$1,MATCH(DC$5,'Daten Elementary'!$A:$A,0)-1,MATCH(AQ101,'Daten Elementary'!$A$424:$ADO$424,0)-1))*1000000</f>
        <v>1.4457160999999998</v>
      </c>
      <c r="DD101" s="314">
        <f ca="1">IF(ISERROR(OFFSET('Daten Elementary'!$A$1,MATCH(DD$5,'Daten Elementary'!$A:$A,0)-1,MATCH(AR101,'Daten Elementary'!$A$424:$ADO$424,0)-1)),0,OFFSET('Daten Elementary'!$A$1,MATCH(DD$5,'Daten Elementary'!$A:$A,0)-1,MATCH(AR101,'Daten Elementary'!$A$424:$ADO$424,0)-1))*1000000</f>
        <v>14.855693</v>
      </c>
      <c r="DE101" s="314">
        <f ca="1">IF(ISERROR(OFFSET('Daten Elementary'!$A$1,MATCH(DE$5,'Daten Elementary'!$A:$A,0)-1,MATCH(AS101,'Daten Elementary'!$A$424:$ADO$424,0)-1)),0,OFFSET('Daten Elementary'!$A$1,MATCH(DE$5,'Daten Elementary'!$A:$A,0)-1,MATCH(AS101,'Daten Elementary'!$A$424:$ADO$424,0)-1))*1000000</f>
        <v>13.650322000000001</v>
      </c>
      <c r="DF101" s="315">
        <f t="shared" ca="1" si="70"/>
        <v>35.700597700000003</v>
      </c>
      <c r="DG101" s="314">
        <f ca="1">IF(ISERROR(OFFSET('Daten Elementary'!$A$1,MATCH(DG$5,'Daten Elementary'!$A:$A,0)-1,MATCH($AT101,'Daten Elementary'!$A$424:$ADO$424,0)-1)),0,OFFSET('Daten Elementary'!$A$1,MATCH(DG$5,'Daten Elementary'!$A:$A,0)-1,MATCH($AT101,'Daten Elementary'!$A$424:$ADO$424,0)-1))*1000000</f>
        <v>35.700597000000002</v>
      </c>
      <c r="DH101" s="305">
        <f t="shared" ca="1" si="71"/>
        <v>0.99999998039248505</v>
      </c>
      <c r="DI101" s="316">
        <f ca="1">IF(ISERROR(OFFSET('Daten Elementary'!$A$1,MATCH(DI$5,'Daten Elementary'!$A:$A,0)-1,MATCH(AM101,'Daten Elementary'!$A$424:$ADO$424,0)-1)),0,OFFSET('Daten Elementary'!$A$1,MATCH(DI$5,'Daten Elementary'!$A:$A,0)-1,MATCH(AM101,'Daten Elementary'!$A$424:$ADO$424,0)-1))*1000000</f>
        <v>0</v>
      </c>
      <c r="DJ101" s="316">
        <f ca="1">IF(ISERROR(OFFSET('Daten Elementary'!$A$1,MATCH(DJ$5,'Daten Elementary'!$A:$A,0)-1,MATCH(AN101,'Daten Elementary'!$A$424:$ADO$424,0)-1)),0,OFFSET('Daten Elementary'!$A$1,MATCH(DJ$5,'Daten Elementary'!$A:$A,0)-1,MATCH(AN101,'Daten Elementary'!$A$424:$ADO$424,0)-1))*1000000</f>
        <v>0</v>
      </c>
      <c r="DK101" s="316">
        <f ca="1">IF(ISERROR(OFFSET('Daten Elementary'!$A$1,MATCH(DK$5,'Daten Elementary'!$A:$A,0)-1,MATCH(AO101,'Daten Elementary'!$A$424:$ADO$424,0)-1)),0,OFFSET('Daten Elementary'!$A$1,MATCH(DK$5,'Daten Elementary'!$A:$A,0)-1,MATCH(AO101,'Daten Elementary'!$A$424:$ADO$424,0)-1))*1000000</f>
        <v>0</v>
      </c>
      <c r="DL101" s="316">
        <f ca="1">IF(ISERROR(OFFSET('Daten Elementary'!$A$1,MATCH(DL$5,'Daten Elementary'!$A:$A,0)-1,MATCH(AP101,'Daten Elementary'!$A$424:$ADO$424,0)-1)),0,OFFSET('Daten Elementary'!$A$1,MATCH(DL$5,'Daten Elementary'!$A:$A,0)-1,MATCH(AP101,'Daten Elementary'!$A$424:$ADO$424,0)-1))*1000000</f>
        <v>12.628109</v>
      </c>
      <c r="DM101" s="316">
        <f t="shared" ca="1" si="72"/>
        <v>12.628109</v>
      </c>
      <c r="DN101" s="316">
        <f ca="1">IF(ISERROR(OFFSET('Daten Elementary'!$A$1,MATCH(DN$5,'Daten Elementary'!$A:$A,0)-1,MATCH(AQ101,'Daten Elementary'!$A$424:$ADO$424,0)-1)),0,OFFSET('Daten Elementary'!$A$1,MATCH(DN$5,'Daten Elementary'!$A:$A,0)-1,MATCH(AQ101,'Daten Elementary'!$A$424:$ADO$424,0)-1))*1000000</f>
        <v>2.4391935</v>
      </c>
      <c r="DO101" s="316">
        <f ca="1">IF(ISERROR(OFFSET('Daten Elementary'!$A$1,MATCH(DO$5,'Daten Elementary'!$A:$A,0)-1,MATCH(AR101,'Daten Elementary'!$A$424:$ADO$424,0)-1)),0,OFFSET('Daten Elementary'!$A$1,MATCH(DO$5,'Daten Elementary'!$A:$A,0)-1,MATCH(AR101,'Daten Elementary'!$A$424:$ADO$424,0)-1))*1000000</f>
        <v>15.437994999999999</v>
      </c>
      <c r="DP101" s="316">
        <f ca="1">IF(ISERROR(OFFSET('Daten Elementary'!$A$1,MATCH(DP$5,'Daten Elementary'!$A:$A,0)-1,MATCH(AS101,'Daten Elementary'!$A$424:$ADO$424,0)-1)),0,OFFSET('Daten Elementary'!$A$1,MATCH(DP$5,'Daten Elementary'!$A:$A,0)-1,MATCH(AS101,'Daten Elementary'!$A$424:$ADO$424,0)-1))*1000000</f>
        <v>15.433561000000001</v>
      </c>
      <c r="DQ101" s="317">
        <f t="shared" ca="1" si="73"/>
        <v>45.938858499999995</v>
      </c>
      <c r="DR101" s="316">
        <f ca="1">IF(ISERROR(OFFSET('Daten Elementary'!$A$1,MATCH(DR$5,'Daten Elementary'!$A:$A,0)-1,MATCH($AT101,'Daten Elementary'!$A$424:$ADO$424,0)-1)),0,OFFSET('Daten Elementary'!$A$1,MATCH(DR$5,'Daten Elementary'!$A:$A,0)-1,MATCH($AT101,'Daten Elementary'!$A$424:$ADO$424,0)-1))*1000000</f>
        <v>45.938859000000001</v>
      </c>
      <c r="DS101" s="305">
        <f t="shared" ca="1" si="74"/>
        <v>1.0000000108840319</v>
      </c>
      <c r="DT101" s="318">
        <f ca="1">IF(ISERROR(OFFSET('Daten UBP13'!$A$1,MATCH(DT$5,'Daten UBP13'!$A:$A,0)-1,MATCH(AM101,'Daten UBP13'!$A$424:$AEG$424,0)-1)),0,OFFSET('Daten UBP13'!$A$1,MATCH(DT$5,'Daten UBP13'!$A:$A,0)-1,MATCH(AM101,'Daten UBP13'!$A$424:$AEG$424,0)-1))</f>
        <v>0</v>
      </c>
      <c r="DU101" s="318">
        <f ca="1">IF(ISERROR(OFFSET('Daten UBP13'!$A$1,MATCH(DU$5,'Daten UBP13'!$A:$A,0)-1,MATCH(AN101,'Daten UBP13'!$A$424:$AEG$424,0)-1)),0,OFFSET('Daten UBP13'!$A$1,MATCH(DU$5,'Daten UBP13'!$A:$A,0)-1,MATCH(AN101,'Daten UBP13'!$A$424:$AEG$424,0)-1))</f>
        <v>10.918342000000001</v>
      </c>
      <c r="DV101" s="318">
        <f ca="1">IF(ISERROR(OFFSET('Daten UBP13'!$A$1,MATCH(DV$5,'Daten UBP13'!$A:$A,0)-1,MATCH(AO101,'Daten UBP13'!$A$424:$AEG$424,0)-1)),0,OFFSET('Daten UBP13'!$A$1,MATCH(DV$5,'Daten UBP13'!$A:$A,0)-1,MATCH(AO101,'Daten UBP13'!$A$424:$AEG$424,0)-1))</f>
        <v>0</v>
      </c>
      <c r="DW101" s="318">
        <f ca="1">IF(ISERROR(OFFSET('Daten UBP13'!$A$1,MATCH(DW$5,'Daten UBP13'!$A:$A,0)-1,MATCH(AP101,'Daten UBP13'!$A$424:$AEG$424,0)-1)),0,OFFSET('Daten UBP13'!$A$1,MATCH(DW$5,'Daten UBP13'!$A:$A,0)-1,MATCH(AP101,'Daten UBP13'!$A$424:$AEG$424,0)-1))</f>
        <v>25.768802999999998</v>
      </c>
      <c r="DX101" s="318">
        <f t="shared" ca="1" si="75"/>
        <v>36.687145000000001</v>
      </c>
      <c r="DY101" s="318">
        <f ca="1">IF(ISERROR(OFFSET('Daten UBP13'!$A$1,MATCH(DY$5,'Daten UBP13'!$A:$A,0)-1,MATCH(AQ101,'Daten UBP13'!$A$424:$AEG$424,0)-1)),0,OFFSET('Daten UBP13'!$A$1,MATCH(DY$5,'Daten UBP13'!$A:$A,0)-1,MATCH(AQ101,'Daten UBP13'!$A$424:$AEG$424,0)-1))</f>
        <v>1.5921784000000001</v>
      </c>
      <c r="DZ101" s="318">
        <f ca="1">IF(ISERROR(OFFSET('Daten UBP13'!$A$1,MATCH(DZ$5,'Daten UBP13'!$A:$A,0)-1,MATCH(AR101,'Daten UBP13'!$A$424:$AEG$424,0)-1)),0,OFFSET('Daten UBP13'!$A$1,MATCH(DZ$5,'Daten UBP13'!$A:$A,0)-1,MATCH(AR101,'Daten UBP13'!$A$424:$AEG$424,0)-1))</f>
        <v>15.320937000000001</v>
      </c>
      <c r="EA101" s="318">
        <f ca="1">IF(ISERROR(OFFSET('Daten UBP13'!$A$1,MATCH(EA$5,'Daten UBP13'!$A:$A,0)-1,MATCH(AS101,'Daten UBP13'!$A$424:$AEG$424,0)-1)),0,OFFSET('Daten UBP13'!$A$1,MATCH(EA$5,'Daten UBP13'!$A:$A,0)-1,MATCH(AS101,'Daten UBP13'!$A$424:$AEG$424,0)-1))</f>
        <v>10.173358</v>
      </c>
      <c r="EB101" s="319">
        <f t="shared" ca="1" si="76"/>
        <v>63.773618400000004</v>
      </c>
      <c r="EC101" s="318">
        <f ca="1">IF(ISERROR(OFFSET('Daten UBP13'!$A$1,MATCH(EC$5,'Daten UBP13'!$A:$A,0)-1,MATCH(AT101,'Daten UBP13'!$A$424:$AEG$424,0)-1)),0,OFFSET('Daten UBP13'!$A$1,MATCH(EC$5,'Daten UBP13'!$A:$A,0)-1,MATCH(AT101,'Daten UBP13'!$A$424:$AEG$424,0)-1))</f>
        <v>63.773617999999999</v>
      </c>
      <c r="ED101" s="305">
        <f t="shared" ca="1" si="77"/>
        <v>0.9999999937278139</v>
      </c>
      <c r="EE101" s="320">
        <f ca="1">IF(ISERROR(OFFSET('Daten ReCiPe'!$A$1,MATCH(EE$5,'Daten ReCiPe'!$A:$A,0)-1,MATCH(AM101,'Daten ReCiPe'!$A$424:$ADO$424,0)-1)),0,OFFSET('Daten ReCiPe'!$A$1,MATCH(EE$5,'Daten ReCiPe'!$A:$A,0)-1,MATCH(AM101,'Daten ReCiPe'!$A$424:$ADO$424,0)-1))*1000</f>
        <v>0</v>
      </c>
      <c r="EF101" s="320">
        <f ca="1">IF(ISERROR(OFFSET('Daten ReCiPe'!$A$1,MATCH(EF$5,'Daten ReCiPe'!$A:$A,0)-1,MATCH(AN101,'Daten ReCiPe'!$A$424:$ADO$424,0)-1)),0,OFFSET('Daten ReCiPe'!$A$1,MATCH(EF$5,'Daten ReCiPe'!$A:$A,0)-1,MATCH(AN101,'Daten ReCiPe'!$A$424:$ADO$424,0)-1))*1000</f>
        <v>0.25242119000000002</v>
      </c>
      <c r="EG101" s="320">
        <f ca="1">IF(ISERROR(OFFSET('Daten ReCiPe'!$A$1,MATCH(EG$5,'Daten ReCiPe'!$A:$A,0)-1,MATCH(AO101,'Daten ReCiPe'!$A$424:$ADO$424,0)-1)),0,OFFSET('Daten ReCiPe'!$A$1,MATCH(EG$5,'Daten ReCiPe'!$A:$A,0)-1,MATCH(AO101,'Daten ReCiPe'!$A$424:$ADO$424,0)-1))*1000</f>
        <v>0</v>
      </c>
      <c r="EH101" s="320">
        <f ca="1">IF(ISERROR(OFFSET('Daten ReCiPe'!$A$1,MATCH(EH$5,'Daten ReCiPe'!$A:$A,0)-1,MATCH(AP101,'Daten ReCiPe'!$A$424:$ADO$424,0)-1)),0,OFFSET('Daten ReCiPe'!$A$1,MATCH(EH$5,'Daten ReCiPe'!$A:$A,0)-1,MATCH(AP101,'Daten ReCiPe'!$A$424:$ADO$424,0)-1))*1000</f>
        <v>0.80460012999999997</v>
      </c>
      <c r="EI101" s="320">
        <f t="shared" ca="1" si="78"/>
        <v>1.05702132</v>
      </c>
      <c r="EJ101" s="320">
        <f ca="1">IF(ISERROR(OFFSET('Daten ReCiPe'!$A$1,MATCH(EJ$5,'Daten ReCiPe'!$A:$A,0)-1,MATCH(AQ101,'Daten ReCiPe'!$A$424:$ADO$424,0)-1)),0,OFFSET('Daten ReCiPe'!$A$1,MATCH(EJ$5,'Daten ReCiPe'!$A:$A,0)-1,MATCH(AQ101,'Daten ReCiPe'!$A$424:$ADO$424,0)-1))*1000</f>
        <v>0.18502726</v>
      </c>
      <c r="EK101" s="320">
        <f ca="1">IF(ISERROR(OFFSET('Daten ReCiPe'!$A$1,MATCH(EK$5,'Daten ReCiPe'!$A:$A,0)-1,MATCH(AR101,'Daten ReCiPe'!$A$424:$ADO$424,0)-1)),0,OFFSET('Daten ReCiPe'!$A$1,MATCH(EK$5,'Daten ReCiPe'!$A:$A,0)-1,MATCH(AR101,'Daten ReCiPe'!$A$424:$ADO$424,0)-1))*1000</f>
        <v>1.2027554999999999</v>
      </c>
      <c r="EL101" s="320">
        <f ca="1">IF(ISERROR(OFFSET('Daten ReCiPe'!$A$1,MATCH(EL$5,'Daten ReCiPe'!$A:$A,0)-1,MATCH(AS101,'Daten ReCiPe'!$A$424:$ADO$424,0)-1)),0,OFFSET('Daten ReCiPe'!$A$1,MATCH(EL$5,'Daten ReCiPe'!$A:$A,0)-1,MATCH(AS101,'Daten ReCiPe'!$A$424:$ADO$424,0)-1))*1000</f>
        <v>0.51887788999999995</v>
      </c>
      <c r="EM101" s="321">
        <f t="shared" ca="1" si="79"/>
        <v>2.9636819699999997</v>
      </c>
      <c r="EN101" s="320">
        <f ca="1">IF(ISERROR(OFFSET('Daten ReCiPe'!$A$1,MATCH(EN$5,'Daten ReCiPe'!$A:$A,0)-1,MATCH(AT101,'Daten ReCiPe'!$A$424:$ADO$424,0)-1)),0,OFFSET('Daten ReCiPe'!$A$1,MATCH(EN$5,'Daten ReCiPe'!$A:$A,0)-1,MATCH(AT101,'Daten ReCiPe'!$A$424:$ADO$424,0)-1))*1000</f>
        <v>2.9636819000000001</v>
      </c>
      <c r="EO101" s="305">
        <f t="shared" ca="1" si="80"/>
        <v>0.99999997638073168</v>
      </c>
      <c r="EP101" s="322">
        <f ca="1">IF(ISERROR(OFFSET('Daten Elementary'!$A$1,MATCH(EP$5,'Daten Elementary'!$A:$A,0)-1,MATCH(AM101,'Daten Elementary'!$A$424:$ADO$424,0)-1)),0,OFFSET('Daten Elementary'!$A$1,MATCH(EP$5,'Daten Elementary'!$A:$A,0)-1,MATCH(AM101,'Daten Elementary'!$A$424:$ADO$424,0)-1))*1000000</f>
        <v>0</v>
      </c>
      <c r="EQ101" s="322">
        <f ca="1">IF(ISERROR(OFFSET('Daten Elementary'!$A$1,MATCH(EQ$5,'Daten Elementary'!$A:$A,0)-1,MATCH(AN101,'Daten Elementary'!$A$424:$ADO$424,0)-1)),0,OFFSET('Daten Elementary'!$A$1,MATCH(EQ$5,'Daten Elementary'!$A:$A,0)-1,MATCH(AN101,'Daten Elementary'!$A$424:$ADO$424,0)-1))*1000000</f>
        <v>0</v>
      </c>
      <c r="ER101" s="322">
        <f ca="1">IF(ISERROR(OFFSET('Daten Elementary'!$A$1,MATCH(ER$5,'Daten Elementary'!$A:$A,0)-1,MATCH(AO101,'Daten Elementary'!$A$424:$ADO$424,0)-1)),0,OFFSET('Daten Elementary'!$A$1,MATCH(ER$5,'Daten Elementary'!$A:$A,0)-1,MATCH(AO101,'Daten Elementary'!$A$424:$ADO$424,0)-1))*1000000</f>
        <v>0</v>
      </c>
      <c r="ES101" s="322">
        <f ca="1">IF(ISERROR(OFFSET('Daten Elementary'!$A$1,MATCH(ES$5,'Daten Elementary'!$A:$A,0)-1,MATCH(AP101,'Daten Elementary'!$A$424:$ADO$424,0)-1)),0,OFFSET('Daten Elementary'!$A$1,MATCH(ES$5,'Daten Elementary'!$A:$A,0)-1,MATCH(AP101,'Daten Elementary'!$A$424:$ADO$424,0)-1))*1000000</f>
        <v>20.772177000000003</v>
      </c>
      <c r="ET101" s="322">
        <f t="shared" ca="1" si="81"/>
        <v>20.772177000000003</v>
      </c>
      <c r="EU101" s="322">
        <f ca="1">IF(ISERROR(OFFSET('Daten Elementary'!$A$1,MATCH(EU$5,'Daten Elementary'!$A:$A,0)-1,MATCH(AQ101,'Daten Elementary'!$A$424:$ADO$424,0)-1)),0,OFFSET('Daten Elementary'!$A$1,MATCH(EU$5,'Daten Elementary'!$A:$A,0)-1,MATCH(AQ101,'Daten Elementary'!$A$424:$ADO$424,0)-1))*1000000</f>
        <v>3.4664338000000003</v>
      </c>
      <c r="EV101" s="322">
        <f ca="1">IF(ISERROR(OFFSET('Daten Elementary'!$A$1,MATCH(EV$5,'Daten Elementary'!$A:$A,0)-1,MATCH(AR101,'Daten Elementary'!$A$424:$ADO$424,0)-1)),0,OFFSET('Daten Elementary'!$A$1,MATCH(EV$5,'Daten Elementary'!$A:$A,0)-1,MATCH(AR101,'Daten Elementary'!$A$424:$ADO$424,0)-1))*1000000</f>
        <v>25.067986000000001</v>
      </c>
      <c r="EW101" s="322">
        <f ca="1">IF(ISERROR(OFFSET('Daten Elementary'!$A$1,MATCH(EW$5,'Daten Elementary'!$A:$A,0)-1,MATCH(AS101,'Daten Elementary'!$A$424:$ADO$424,0)-1)),0,OFFSET('Daten Elementary'!$A$1,MATCH(EW$5,'Daten Elementary'!$A:$A,0)-1,MATCH(AS101,'Daten Elementary'!$A$424:$ADO$424,0)-1))*1000000</f>
        <v>8.9825347999999998</v>
      </c>
      <c r="EX101" s="323">
        <f t="shared" ca="1" si="82"/>
        <v>58.289131600000005</v>
      </c>
      <c r="EY101" s="322">
        <f ca="1">IF(ISERROR(OFFSET('Daten Elementary'!$A$1,MATCH(EY$5,'Daten Elementary'!$A:$A,0)-1,MATCH($AT101,'Daten Elementary'!$A$424:$ADO$424,0)-1)),0,OFFSET('Daten Elementary'!$A$1,MATCH(EY$5,'Daten Elementary'!$A:$A,0)-1,MATCH($AT101,'Daten Elementary'!$A$424:$ADO$424,0)-1))*1000000</f>
        <v>58.289131999999995</v>
      </c>
      <c r="EZ101" s="305">
        <f t="shared" ca="1" si="83"/>
        <v>1.0000000068623427</v>
      </c>
      <c r="FA101" s="314">
        <f ca="1">IF(ISERROR(OFFSET('Daten Elementary'!$A$1,MATCH(FA$5,'Daten Elementary'!$A:$A,0)-1,MATCH(AM101,'Daten Elementary'!$A$424:$ADO$424,0)-1)),0,OFFSET('Daten Elementary'!$A$1,MATCH(FA$5,'Daten Elementary'!$A:$A,0)-1,MATCH(AM101,'Daten Elementary'!$A$424:$ADO$424,0)-1))*1000</f>
        <v>0</v>
      </c>
      <c r="FB101" s="314">
        <f ca="1">IF(ISERROR(OFFSET('Daten Elementary'!$A$1,MATCH(FB$5,'Daten Elementary'!$A:$A,0)-1,MATCH(AN101,'Daten Elementary'!$A$424:$ADO$424,0)-1)),0,OFFSET('Daten Elementary'!$A$1,MATCH(FB$5,'Daten Elementary'!$A:$A,0)-1,MATCH(AN101,'Daten Elementary'!$A$424:$ADO$424,0)-1))*1000</f>
        <v>0</v>
      </c>
      <c r="FC101" s="314">
        <f ca="1">IF(ISERROR(OFFSET('Daten Elementary'!$A$1,MATCH(FC$5,'Daten Elementary'!$A:$A,0)-1,MATCH(AO101,'Daten Elementary'!$A$424:$ADO$424,0)-1)),0,OFFSET('Daten Elementary'!$A$1,MATCH(FC$5,'Daten Elementary'!$A:$A,0)-1,MATCH(AO101,'Daten Elementary'!$A$424:$ADO$424,0)-1))*1000</f>
        <v>0</v>
      </c>
      <c r="FD101" s="314">
        <f ca="1">IF(ISERROR(OFFSET('Daten Elementary'!$A$1,MATCH(FD$5,'Daten Elementary'!$A:$A,0)-1,MATCH(AP101,'Daten Elementary'!$A$424:$ADO$424,0)-1)),0,OFFSET('Daten Elementary'!$A$1,MATCH(FD$5,'Daten Elementary'!$A:$A,0)-1,MATCH(AP101,'Daten Elementary'!$A$424:$ADO$424,0)-1))*1000</f>
        <v>6.7432749000000003</v>
      </c>
      <c r="FE101" s="314">
        <f t="shared" ca="1" si="84"/>
        <v>6.7432749000000003</v>
      </c>
      <c r="FF101" s="314">
        <f ca="1">IF(ISERROR(OFFSET('Daten Elementary'!$A$1,MATCH(FF$5,'Daten Elementary'!$A:$A,0)-1,MATCH(AQ101,'Daten Elementary'!$A$424:$ADO$424,0)-1)),0,OFFSET('Daten Elementary'!$A$1,MATCH(FF$5,'Daten Elementary'!$A:$A,0)-1,MATCH(AQ101,'Daten Elementary'!$A$424:$ADO$424,0)-1))*1000</f>
        <v>1.2608239999999999</v>
      </c>
      <c r="FG101" s="314">
        <f ca="1">IF(ISERROR(OFFSET('Daten Elementary'!$A$1,MATCH(FG$5,'Daten Elementary'!$A:$A,0)-1,MATCH(AR101,'Daten Elementary'!$A$424:$ADO$424,0)-1)),0,OFFSET('Daten Elementary'!$A$1,MATCH(FG$5,'Daten Elementary'!$A:$A,0)-1,MATCH(AR101,'Daten Elementary'!$A$424:$ADO$424,0)-1))*1000</f>
        <v>7.5564346000000002</v>
      </c>
      <c r="FH101" s="314">
        <f ca="1">IF(ISERROR(OFFSET('Daten Elementary'!$A$1,MATCH(FH$5,'Daten Elementary'!$A:$A,0)-1,MATCH(AS101,'Daten Elementary'!$A$424:$ADO$424,0)-1)),0,OFFSET('Daten Elementary'!$A$1,MATCH(FH$5,'Daten Elementary'!$A:$A,0)-1,MATCH(AS101,'Daten Elementary'!$A$424:$ADO$424,0)-1))*1000</f>
        <v>3.3913543000000002</v>
      </c>
      <c r="FI101" s="315">
        <f t="shared" ca="1" si="85"/>
        <v>18.951887800000002</v>
      </c>
      <c r="FJ101" s="314">
        <f ca="1">IF(ISERROR(OFFSET('Daten Elementary'!$A$1,MATCH(FJ$5,'Daten Elementary'!$A:$A,0)-1,MATCH($AT101,'Daten Elementary'!$A$424:$ADO$424,0)-1)),0,OFFSET('Daten Elementary'!$A$1,MATCH(FJ$5,'Daten Elementary'!$A:$A,0)-1,MATCH($AT101,'Daten Elementary'!$A$424:$ADO$424,0)-1))*1000</f>
        <v>18.951888</v>
      </c>
      <c r="FK101" s="305">
        <f t="shared" ca="1" si="86"/>
        <v>1.0000000105530384</v>
      </c>
      <c r="FL101" s="314">
        <f ca="1">IF(ISERROR(OFFSET('Daten Elementary'!$A$1,MATCH(FL$5,'Daten Elementary'!$A:$A,0)-1,MATCH(AM101,'Daten Elementary'!$A$424:$ADO$424,0)-1)),0,OFFSET('Daten Elementary'!$A$1,MATCH(FL$5,'Daten Elementary'!$A:$A,0)-1,MATCH(AM101,'Daten Elementary'!$A$424:$ADO$424,0)-1))</f>
        <v>0</v>
      </c>
      <c r="FM101" s="314">
        <f ca="1">IF(ISERROR(OFFSET('Daten Elementary'!$A$1,MATCH(FM$5,'Daten Elementary'!$A:$A,0)-1,MATCH(AN101,'Daten Elementary'!$A$424:$ADO$424,0)-1)),0,OFFSET('Daten Elementary'!$A$1,MATCH(FM$5,'Daten Elementary'!$A:$A,0)-1,MATCH(AN101,'Daten Elementary'!$A$424:$ADO$424,0)-1))</f>
        <v>0</v>
      </c>
      <c r="FN101" s="314">
        <f ca="1">IF(ISERROR(OFFSET('Daten Elementary'!$A$1,MATCH(FN$5,'Daten Elementary'!$A:$A,0)-1,MATCH(AO101,'Daten Elementary'!$A$424:$ADO$424,0)-1)),0,OFFSET('Daten Elementary'!$A$1,MATCH(FN$5,'Daten Elementary'!$A:$A,0)-1,MATCH(AO101,'Daten Elementary'!$A$424:$ADO$424,0)-1))</f>
        <v>0</v>
      </c>
      <c r="FO101" s="314">
        <f ca="1">IF(ISERROR(OFFSET('Daten Elementary'!$A$1,MATCH(FO$5,'Daten Elementary'!$A:$A,0)-1,MATCH(AP101,'Daten Elementary'!$A$424:$ADO$424,0)-1)),0,OFFSET('Daten Elementary'!$A$1,MATCH(FO$5,'Daten Elementary'!$A:$A,0)-1,MATCH(AP101,'Daten Elementary'!$A$424:$ADO$424,0)-1))</f>
        <v>0</v>
      </c>
      <c r="FP101" s="314">
        <f t="shared" ca="1" si="87"/>
        <v>0</v>
      </c>
      <c r="FQ101" s="314">
        <f ca="1">IF(ISERROR(OFFSET('Daten Elementary'!$A$1,MATCH(FQ$5,'Daten Elementary'!$A:$A,0)-1,MATCH(AQ101,'Daten Elementary'!$A$424:$ADO$424,0)-1)),0,OFFSET('Daten Elementary'!$A$1,MATCH(FQ$5,'Daten Elementary'!$A:$A,0)-1,MATCH(AQ101,'Daten Elementary'!$A$424:$ADO$424,0)-1))</f>
        <v>0</v>
      </c>
      <c r="FR101" s="314">
        <f ca="1">IF(ISERROR(OFFSET('Daten Elementary'!$A$1,MATCH(FR$5,'Daten Elementary'!$A:$A,0)-1,MATCH(AR101,'Daten Elementary'!$A$424:$ADO$424,0)-1)),0,OFFSET('Daten Elementary'!$A$1,MATCH(FR$5,'Daten Elementary'!$A:$A,0)-1,MATCH(AR101,'Daten Elementary'!$A$424:$ADO$424,0)-1))</f>
        <v>0</v>
      </c>
      <c r="FS101" s="314">
        <f ca="1">IF(ISERROR(OFFSET('Daten Elementary'!$A$1,MATCH(FS$5,'Daten Elementary'!$A:$A,0)-1,MATCH(AS101,'Daten Elementary'!$A$424:$ADO$424,0)-1)),0,OFFSET('Daten Elementary'!$A$1,MATCH(FS$5,'Daten Elementary'!$A:$A,0)-1,MATCH(AS101,'Daten Elementary'!$A$424:$ADO$424,0)-1))</f>
        <v>0</v>
      </c>
      <c r="FT101" s="315">
        <f t="shared" ca="1" si="88"/>
        <v>0</v>
      </c>
      <c r="FU101" s="314">
        <f ca="1">IF(ISERROR(OFFSET('Daten Elementary'!$A$1,MATCH(FU$5,'Daten Elementary'!$A:$A,0)-1,MATCH($AT101,'Daten Elementary'!$A$424:$ADO$424,0)-1)),0,OFFSET('Daten Elementary'!$A$1,MATCH(FU$5,'Daten Elementary'!$A:$A,0)-1,MATCH($AT101,'Daten Elementary'!$A$424:$ADO$424,0)-1))</f>
        <v>0</v>
      </c>
      <c r="FV101" s="305">
        <f t="shared" ca="1" si="89"/>
        <v>0</v>
      </c>
      <c r="FW101" s="324"/>
      <c r="FX101" s="231" t="str">
        <f t="shared" si="90"/>
        <v>City Car, zukünftiger Leicht-Personenwagen, Elektrizität (Verbrauchermix CH)</v>
      </c>
      <c r="FY101" s="231" t="str">
        <f t="shared" si="55"/>
        <v>City Car, zukünftiger Leicht-Personenwagen</v>
      </c>
      <c r="FZ101" s="231" t="str">
        <f t="shared" si="56"/>
        <v>, Elektrizität</v>
      </c>
      <c r="GA101" s="231" t="str">
        <f t="shared" si="57"/>
        <v xml:space="preserve"> (Verbrauchermix CH)</v>
      </c>
      <c r="GB101" s="231"/>
    </row>
    <row r="102" spans="1:184" ht="16.5" hidden="1" customHeight="1" outlineLevel="1">
      <c r="A102" s="375"/>
      <c r="B102" s="358"/>
      <c r="C102" s="359" t="s">
        <v>387</v>
      </c>
      <c r="D102" s="361" t="s">
        <v>38</v>
      </c>
      <c r="E102" s="356" t="s">
        <v>293</v>
      </c>
      <c r="F102" s="102">
        <v>1.6</v>
      </c>
      <c r="G102" s="31">
        <v>5</v>
      </c>
      <c r="H102" s="91">
        <f t="shared" si="91"/>
        <v>0.32</v>
      </c>
      <c r="I102" s="88"/>
      <c r="J102" s="99">
        <f>11.9</f>
        <v>11.9</v>
      </c>
      <c r="K102" s="100">
        <v>720</v>
      </c>
      <c r="L102" s="100">
        <v>100</v>
      </c>
      <c r="M102" s="99">
        <v>0</v>
      </c>
      <c r="N102" s="38" t="s">
        <v>99</v>
      </c>
      <c r="O102" s="6">
        <f ca="1">(IF(ISERROR(INDEX(INDIRECT($D$268),MATCH($AM102,$AM$4:$AM$275,0),MATCH(O$304,INDIRECT($E$268),0))*$I102/$AD102),0,INDEX(INDIRECT($D$268),MATCH($AM102,$AM$4:$AM$275,0),MATCH(O$304,INDIRECT($E$268),0))*$I102/$AD102)+IF(ISERROR(INDEX(INDIRECT($D$268),MATCH($AN102,$AN$4:$AN$275,0),MATCH(O$305,INDIRECT($E$268),0))*$J102/$AE102),0,INDEX(INDIRECT($D$268),MATCH($AN102,$AN$4:$AN$275,0),MATCH(O$305,INDIRECT($E$268),0))*$J102/$AE102))*$AC102/$F102</f>
        <v>4.0574937999999996</v>
      </c>
      <c r="P102" s="6">
        <f ca="1">IF($B$268=1,($J102/100*($S$230-INDEX('Energiefaktoren Ecoinvent'!$D:$D,MATCH('mobitool-Faktoren v2.0'!$AJ102,'Energiefaktoren Ecoinvent'!$A:$A,0)))/$F102),IF($B$268=7,($J102/100*($S$230-INDEX('Energiefaktoren Ecoinvent'!$H:$H,MATCH('mobitool-Faktoren v2.0'!$AJ102,'Energiefaktoren Ecoinvent'!$A:$A,0)))/$F102),(($J102/100*($S$230))/$F102)))</f>
        <v>7.5604012439425343</v>
      </c>
      <c r="Q102" s="6">
        <f ca="1">INDEX(INDIRECT($D$268),MATCH($AQ102,$AQ$4:$AQ$284,0),MATCH(Q$4,INDIRECT($E$268),0))*$K102*$AC102/$F102/$AF102</f>
        <v>1.5586983138461541</v>
      </c>
      <c r="R102" s="6">
        <f ca="1">INDEX(INDIRECT($D$268),MATCH($AR102,$AR$4:$AR$284,0),MATCH(R$4,INDIRECT($E$268),0))*IF($K102=1,$K102/$AF102,($K102-$L102)/($AF102-$AG102))*$AC102/$F102+$L102*(1+$M102)*INDEX(INDIRECT($D$268),MATCH($AR$223,$AR$4:$AR$284,0),MATCH(R$4,INDIRECT($E$268),0))/$AH102/$F102</f>
        <v>16.402412893939392</v>
      </c>
      <c r="S102" s="6">
        <f ca="1">INDEX(INDIRECT($D$268),MATCH($AS102,$AS$4:$AS$284,0),MATCH(S$4,INDIRECT($E$268),0))*$K102*$AC102/$F102/$AF102</f>
        <v>4.1774826461538463</v>
      </c>
      <c r="T102" s="7">
        <f t="shared" ca="1" si="93"/>
        <v>33.756488897881923</v>
      </c>
      <c r="U102" s="6">
        <f>IF($B$268=6,(IF(OR(AJ102="Benzin",AJ102="Diesel"),$AK102*INDEX('DIN EN 16258'!$I:$I,MATCH('mobitool-Faktoren v2.0'!$AI102,'DIN EN 16258'!$A:$A,0))*$I102/$AD102+$AL102*INDEX('DIN EN 16258'!$I:$I,MATCH('mobitool-Faktoren v2.0'!$AJ102,'DIN EN 16258'!$A:$A,0))*$I102/$AD102,IF(ISERROR($AK102*INDEX('DIN EN 16258'!$I:$I,MATCH('mobitool-Faktoren v2.0'!$AI102,'DIN EN 16258'!$A:$A,0))*$I102/$AD102),0,$AK102*INDEX('DIN EN 16258'!$I:$I,MATCH('mobitool-Faktoren v2.0'!$AI102,'DIN EN 16258'!$A:$A,0))*$I102/$AD102)+IF(ISERROR($AL102*INDEX('DIN EN 16258'!$I:$I,MATCH('mobitool-Faktoren v2.0'!$AJ102,'DIN EN 16258'!$A:$A,0))*$J102/$AE102),0,$AL102*INDEX('DIN EN 16258'!$I:$I,MATCH('mobitool-Faktoren v2.0'!$AJ102,'DIN EN 16258'!$A:$A,0))*$J102/$AE102)))*1000,
IF($B$268=1,(IF(OR(AJ102="Benzin",AJ102="Diesel"),$AK102*INDEX('DIN EN 16258'!$D:$D,MATCH('mobitool-Faktoren v2.0'!$AI102,'DIN EN 16258'!$A:$A,0))*$I102/$AD102+$AL102*INDEX('DIN EN 16258'!$D:$D,MATCH('mobitool-Faktoren v2.0'!$AJ102,'DIN EN 16258'!$A:$A,0))*$I102/$AD102,IF(ISERROR($AK102*INDEX('DIN EN 16258'!$D:$D,MATCH('mobitool-Faktoren v2.0'!$AI102,'DIN EN 16258'!$A:$A,0))*$I102/$AD102),0,$AK102*INDEX('DIN EN 16258'!$D:$D,MATCH('mobitool-Faktoren v2.0'!$AI102,'DIN EN 16258'!$A:$A,0))*$I102/$AD102)+IF(ISERROR($AL102*INDEX('DIN EN 16258'!$D:$D,MATCH('mobitool-Faktoren v2.0'!$AJ102,'DIN EN 16258'!$A:$A,0))*$J102/$AE102),0,$AL102*INDEX('DIN EN 16258'!$D:$D,MATCH('mobitool-Faktoren v2.0'!$AJ102,'DIN EN 16258'!$A:$A,0))*$J102/$AE102))),0))*$AC102/$F102</f>
        <v>0</v>
      </c>
      <c r="V102" s="6">
        <f>IF($B$268=6,(IF(OR(AJ102="Benzin",AJ102="Diesel"),$AK102*INDEX('DIN EN 16258'!$L:$L,MATCH('mobitool-Faktoren v2.0'!$AI102,'DIN EN 16258'!$A:$A,0))*$I102/$AD102+$AL102*INDEX('DIN EN 16258'!$L:$L,MATCH('mobitool-Faktoren v2.0'!$AJ102,'DIN EN 16258'!$A:$A,0))*$I102/$AD102,IF(ISERROR($AK102*INDEX('DIN EN 16258'!$L:$L,MATCH('mobitool-Faktoren v2.0'!$AI102,'DIN EN 16258'!$A:$A,0))*$I102/$AD102),0,$AK102*INDEX('DIN EN 16258'!$L:$L,MATCH('mobitool-Faktoren v2.0'!$AI102,'DIN EN 16258'!$A:$A,0))*$I102/$AD102)+IF(ISERROR($AL102*INDEX('DIN EN 16258'!$L:$L,MATCH('mobitool-Faktoren v2.0'!$AJ102,'DIN EN 16258'!$A:$A,0))*$J102/$AE102),0,$AL102*INDEX('DIN EN 16258'!$L:$L,MATCH('mobitool-Faktoren v2.0'!$AJ102,'DIN EN 16258'!$A:$A,0))*$J102/$AE102)))*1000,
IF($B$268=1,(IF(OR(AJ102="Benzin",AJ102="Diesel"),$AK102*INDEX('DIN EN 16258'!$F:$F,MATCH('mobitool-Faktoren v2.0'!$AI102,'DIN EN 16258'!$A:$A,0))*$I102/$AD102+$AL102*INDEX('DIN EN 16258'!$F:$F,MATCH('mobitool-Faktoren v2.0'!$AJ102,'DIN EN 16258'!$A:$A,0))*$I102/$AD102,IF(ISERROR($AK102*INDEX('DIN EN 16258'!$F:$F,MATCH('mobitool-Faktoren v2.0'!$AI102,'DIN EN 16258'!$A:$A,0))*$I102/$AD102),0,$AK102*INDEX('DIN EN 16258'!$F:$F,MATCH('mobitool-Faktoren v2.0'!$AI102,'DIN EN 16258'!$A:$A,0))*$I102/$AD102)+IF(ISERROR($AL102*INDEX('DIN EN 16258'!$F:$F,MATCH('mobitool-Faktoren v2.0'!$AJ102,'DIN EN 16258'!$A:$A,0))*$J102/$AE102),0,$AL102*INDEX('DIN EN 16258'!$F:$F,MATCH('mobitool-Faktoren v2.0'!$AJ102,'DIN EN 16258'!$A:$A,0))*$J102/$AE102))),0))*$AC102/$F102</f>
        <v>4.0889391022498334</v>
      </c>
      <c r="W102" s="6" t="s">
        <v>143</v>
      </c>
      <c r="X102" s="6" t="s">
        <v>163</v>
      </c>
      <c r="Y102" s="336">
        <v>5</v>
      </c>
      <c r="Z102" s="336">
        <v>30</v>
      </c>
      <c r="AA102" s="337">
        <v>400</v>
      </c>
      <c r="AB102" s="299">
        <v>1000</v>
      </c>
      <c r="AC102" s="300">
        <f>AC46</f>
        <v>1.6</v>
      </c>
      <c r="AD102" s="298"/>
      <c r="AE102" s="298">
        <v>11.9</v>
      </c>
      <c r="AF102" s="299">
        <f>AF46</f>
        <v>650</v>
      </c>
      <c r="AG102" s="299">
        <v>100</v>
      </c>
      <c r="AH102" s="299">
        <v>150000</v>
      </c>
      <c r="AI102" s="301"/>
      <c r="AJ102" s="301" t="s">
        <v>627</v>
      </c>
      <c r="AK102" s="329"/>
      <c r="AL102" s="329">
        <f>0.07/AC102</f>
        <v>4.3750000000000004E-2</v>
      </c>
      <c r="AM102" s="202" t="s">
        <v>81</v>
      </c>
      <c r="AN102" s="202" t="s">
        <v>2475</v>
      </c>
      <c r="AO102" s="202" t="s">
        <v>81</v>
      </c>
      <c r="AP102" s="330" t="s">
        <v>2408</v>
      </c>
      <c r="AQ102" s="202" t="s">
        <v>2342</v>
      </c>
      <c r="AR102" s="331" t="s">
        <v>917</v>
      </c>
      <c r="AS102" s="202" t="s">
        <v>2343</v>
      </c>
      <c r="AT102" s="331" t="s">
        <v>2346</v>
      </c>
      <c r="AU102" s="303">
        <f ca="1">IF(ISERROR(OFFSET('Daten KEA'!$A$1,MATCH(AU$5,'Daten KEA'!$A:$A,0)-1,MATCH(AM102,'Daten KEA'!$A$424:$ADO$424,0)-1)),0,OFFSET('Daten KEA'!$A$1,MATCH(AU$5,'Daten KEA'!$A:$A,0)-1,MATCH(AM102,'Daten KEA'!$A$424:$ADO$424,0)-1))+IF(ISERROR(AK102*INDEX('Energiefaktoren Ecoinvent'!$D:$D,MATCH('mobitool-Faktoren v2.0'!AI102,'Energiefaktoren Ecoinvent'!$A:$A,0))),0,AK102*INDEX('Energiefaktoren Ecoinvent'!$D:$D,MATCH('mobitool-Faktoren v2.0'!AI102,'Energiefaktoren Ecoinvent'!$A:$A,0)))+IF(OR(AJ102="Benzin",AJ102="Diesel"),IF(ISERROR(OFFSET('Daten KEA'!$A$1,MATCH(AV$5,'Daten KEA'!$A:$A,0)-1,MATCH(AN102,'Daten KEA'!$A$424:$ADO$424,0)-1)),0,OFFSET('Daten KEA'!$A$1,MATCH(AV$5,'Daten KEA'!$A:$A,0)-1,MATCH(AN102,'Daten KEA'!$A$424:$ADO$424,0)-1))+IF(ISERROR(AL102*INDEX('Energiefaktoren Ecoinvent'!$D:$D,MATCH('mobitool-Faktoren v2.0'!AJ102,'Energiefaktoren Ecoinvent'!$A:$A,0))),0,AL102*INDEX('Energiefaktoren Ecoinvent'!$D:$D,MATCH('mobitool-Faktoren v2.0'!AJ102,'Energiefaktoren Ecoinvent'!$A:$A,0))),0)</f>
        <v>0</v>
      </c>
      <c r="AV102" s="303">
        <f ca="1">IF(OR(AJ102="Benzin",AJ102="Diesel"),0,IF(ISERROR(OFFSET('Daten KEA'!$A$1,MATCH(AV$5,'Daten KEA'!$A:$A,0)-1,MATCH(AN102,'Daten KEA'!$A$424:$ADO$424,0)-1)),0,OFFSET('Daten KEA'!$A$1,MATCH(AV$5,'Daten KEA'!$A:$A,0)-1,MATCH(AN102,'Daten KEA'!$A$424:$ADO$424,0)-1))+IF(ISERROR(AL102*INDEX('Energiefaktoren Ecoinvent'!$D:$D,MATCH('mobitool-Faktoren v2.0'!AJ102,'Energiefaktoren Ecoinvent'!$A:$A,0))),0,AL102*INDEX('Energiefaktoren Ecoinvent'!$D:$D,MATCH('mobitool-Faktoren v2.0'!AJ102,'Energiefaktoren Ecoinvent'!$A:$A,0))))</f>
        <v>0.15750000000000003</v>
      </c>
      <c r="AW102" s="303">
        <f ca="1">IF(ISERROR(OFFSET('Daten KEA'!$A$1,MATCH(AW$5,'Daten KEA'!$A:$A,0)-1,MATCH(AO102,'Daten KEA'!$A$424:$ADO$424,0)-1)),0,OFFSET('Daten KEA'!$A$1,MATCH(AW$5,'Daten KEA'!$A:$A,0)-1,MATCH(AO102,'Daten KEA'!$A$424:$ADO$424,0)-1))-IF(ISERROR(AK102*INDEX('Energiefaktoren Ecoinvent'!$D:$D,MATCH('mobitool-Faktoren v2.0'!AI102,'Energiefaktoren Ecoinvent'!$A:$A,0))),0,AK102*INDEX('Energiefaktoren Ecoinvent'!$D:$D,MATCH('mobitool-Faktoren v2.0'!AI102,'Energiefaktoren Ecoinvent'!$A:$A,0)))+IF(OR(AJ102="Benzin",AJ102="Diesel"),IF(ISERROR(OFFSET('Daten KEA'!$A$1,MATCH(AX$5,'Daten KEA'!$A:$A,0)-1,MATCH(AP102,'Daten KEA'!$A$424:$ADO$424,0)-1)),0,OFFSET('Daten KEA'!$A$1,MATCH(AX$5,'Daten KEA'!$A:$A,0)-1,MATCH(AP102,'Daten KEA'!$A$424:$ADO$424,0)-1))-IF(ISERROR(AL102*INDEX('Energiefaktoren Ecoinvent'!$D:$D,MATCH('mobitool-Faktoren v2.0'!AJ102,'Energiefaktoren Ecoinvent'!$A:$A,0))),0,AL102*INDEX('Energiefaktoren Ecoinvent'!$D:$D,MATCH('mobitool-Faktoren v2.0'!AJ102,'Energiefaktoren Ecoinvent'!$A:$A,0))),0)</f>
        <v>0</v>
      </c>
      <c r="AX102" s="303">
        <f ca="1">IF(OR(AJ102="Benzin",AJ102="Diesel"),0,IF(ISERROR(OFFSET('Daten KEA'!$A$1,MATCH(AX$5,'Daten KEA'!$A:$A,0)-1,MATCH(AP102,'Daten KEA'!$A$424:$ADO$424,0)-1)),0,OFFSET('Daten KEA'!$A$1,MATCH(AX$5,'Daten KEA'!$A:$A,0)-1,MATCH(AP102,'Daten KEA'!$A$424:$ADO$424,0)-1))-IF(ISERROR(AL102*INDEX('Energiefaktoren Ecoinvent'!$D:$D,MATCH('mobitool-Faktoren v2.0'!AJ102,'Energiefaktoren Ecoinvent'!$A:$A,0))),0,AL102*INDEX('Energiefaktoren Ecoinvent'!$D:$D,MATCH('mobitool-Faktoren v2.0'!AJ102,'Energiefaktoren Ecoinvent'!$A:$A,0))))</f>
        <v>-0.15750000000000003</v>
      </c>
      <c r="AY102" s="303">
        <f t="shared" ca="1" si="58"/>
        <v>0</v>
      </c>
      <c r="AZ102" s="303">
        <f ca="1">IF(ISERROR(OFFSET('Daten KEA'!$A$1,MATCH(AZ$5,'Daten KEA'!$A:$A,0)-1,MATCH(AQ102,'Daten KEA'!$A$424:$ADO$424,0)-1)),0,OFFSET('Daten KEA'!$A$1,MATCH(AZ$5,'Daten KEA'!$A:$A,0)-1,MATCH(AQ102,'Daten KEA'!$A$424:$ADO$424,0)-1))</f>
        <v>4.1464979999999999E-2</v>
      </c>
      <c r="BA102" s="303">
        <f ca="1">IF(ISERROR(OFFSET('Daten KEA'!$A$1,MATCH(BA$5,'Daten KEA'!$A:$A,0)-1,MATCH(AR102,'Daten KEA'!$A$424:$ADO$424,0)-1)),0,OFFSET('Daten KEA'!$A$1,MATCH(BA$5,'Daten KEA'!$A:$A,0)-1,MATCH(AR102,'Daten KEA'!$A$424:$ADO$424,0)-1))</f>
        <v>0.15673855</v>
      </c>
      <c r="BB102" s="303">
        <f ca="1">IF(ISERROR(OFFSET('Daten KEA'!$A$1,MATCH(BB$5,'Daten KEA'!$A:$A,0)-1,MATCH(AS102,'Daten KEA'!$A$424:$ADO$424,0)-1)),0,OFFSET('Daten KEA'!$A$1,MATCH(BB$5,'Daten KEA'!$A:$A,0)-1,MATCH(AS102,'Daten KEA'!$A$424:$ADO$424,0)-1))</f>
        <v>0.23540417999999999</v>
      </c>
      <c r="BC102" s="304">
        <f t="shared" ca="1" si="46"/>
        <v>0.43360770999999998</v>
      </c>
      <c r="BD102" s="303">
        <f ca="1">IF(ISERROR(OFFSET('Daten KEA'!$A$1,MATCH(BD$5,'Daten KEA'!$A:$A,0)-1,MATCH(AT102,'Daten KEA'!$A$424:$ADO$424,0)-1)),0,OFFSET('Daten KEA'!$A$1,MATCH(BD$5,'Daten KEA'!$A:$A,0)-1,MATCH(AT102,'Daten KEA'!$A$424:$ADO$424,0)-1))</f>
        <v>1.2374984</v>
      </c>
      <c r="BE102" s="305">
        <f t="shared" ca="1" si="59"/>
        <v>2.8539584778139671</v>
      </c>
      <c r="BF102" s="306">
        <f ca="1">IF(ISERROR(OFFSET('Daten KEA'!$A$1,MATCH(BF$5,'Daten KEA'!$A:$A,0)-1,MATCH(AM102,'Daten KEA'!$A$424:$ADO$424,0)-1)),0,OFFSET('Daten KEA'!$A$1,MATCH(BF$5,'Daten KEA'!$A:$A,0)-1,MATCH(AM102,'Daten KEA'!$A$424:$ADO$424,0)-1))+IF(ISERROR($AK102*INDEX('Energiefaktoren Ecoinvent'!$H:$H,MATCH('mobitool-Faktoren v2.0'!$AI102,'Energiefaktoren Ecoinvent'!$A:$A,0))),0,$AK102*INDEX('Energiefaktoren Ecoinvent'!$H:$H,MATCH('mobitool-Faktoren v2.0'!$AI102,'Energiefaktoren Ecoinvent'!$A:$A,0)))+IF(OR(AJ102="Benzin",AJ102="Diesel"),IF(ISERROR(OFFSET('Daten KEA'!$A$1,MATCH(BG$5,'Daten KEA'!$A:$A,0)-1,MATCH(AN102,'Daten KEA'!$A$424:$ADO$424,0)-1)),0,OFFSET('Daten KEA'!$A$1,MATCH(BG$5,'Daten KEA'!$A:$A,0)-1,MATCH(AN102,'Daten KEA'!$A$424:$ADO$424,0)-1))+IF(ISERROR($AL102*INDEX('Energiefaktoren Ecoinvent'!$H:$H,MATCH('mobitool-Faktoren v2.0'!$AJ102,'Energiefaktoren Ecoinvent'!$A:$A,0))),0,$AL102*INDEX('Energiefaktoren Ecoinvent'!$H:$H,MATCH('mobitool-Faktoren v2.0'!$AJ102,'Energiefaktoren Ecoinvent'!$A:$A,0))),0)</f>
        <v>0</v>
      </c>
      <c r="BG102" s="306">
        <f ca="1">IF(OR(AJ102="Benzin",AJ102="Diesel"),0,IF(ISERROR(OFFSET('Daten KEA'!$A$1,MATCH(BG$5,'Daten KEA'!$A:$A,0)-1,MATCH(AN102,'Daten KEA'!$A$424:$ADO$424,0)-1)),0,OFFSET('Daten KEA'!$A$1,MATCH(BG$5,'Daten KEA'!$A:$A,0)-1,MATCH(AN102,'Daten KEA'!$A$424:$ADO$424,0)-1))+IF(ISERROR($AL102*INDEX('Energiefaktoren Ecoinvent'!$H:$H,MATCH('mobitool-Faktoren v2.0'!$AJ102,'Energiefaktoren Ecoinvent'!$A:$A,0))),0,$AL102*INDEX('Energiefaktoren Ecoinvent'!$H:$H,MATCH('mobitool-Faktoren v2.0'!$AJ102,'Energiefaktoren Ecoinvent'!$A:$A,0))))</f>
        <v>9.3100757677200011E-2</v>
      </c>
      <c r="BH102" s="306">
        <f ca="1">IF(ISERROR(OFFSET('Daten KEA'!$A$1,MATCH(BH$5,'Daten KEA'!$A:$A,0)-1,MATCH(AO102,'Daten KEA'!$A$424:$ADO$424,0)-1)),0,OFFSET('Daten KEA'!$A$1,MATCH(BH$5,'Daten KEA'!$A:$A,0)-1,MATCH(AO102,'Daten KEA'!$A$424:$ADO$424,0)-1))-IF(ISERROR($AK102*INDEX('Energiefaktoren Ecoinvent'!$H:$H,MATCH('mobitool-Faktoren v2.0'!$AI102,'Energiefaktoren Ecoinvent'!$A:$A,0))),0,$AK102*INDEX('Energiefaktoren Ecoinvent'!$H:$H,MATCH('mobitool-Faktoren v2.0'!$AI102,'Energiefaktoren Ecoinvent'!$A:$A,0)))+IF(OR(AJ102="Benzin",AJ102="Diesel"),IF(ISERROR(OFFSET('Daten KEA'!$A$1,MATCH(BI$5,'Daten KEA'!$A:$A,0)-1,MATCH(AP102,'Daten KEA'!$A$424:$ADO$424,0)-1)),0,OFFSET('Daten KEA'!$A$1,MATCH(BI$5,'Daten KEA'!$A:$A,0)-1,MATCH(AP102,'Daten KEA'!$A$424:$ADO$424,0)-1))-IF(ISERROR($AL102*INDEX('Energiefaktoren Ecoinvent'!$H:$H,MATCH('mobitool-Faktoren v2.0'!$AJ102,'Energiefaktoren Ecoinvent'!$A:$A,0))),0,$AL102*INDEX('Energiefaktoren Ecoinvent'!$H:$H,MATCH('mobitool-Faktoren v2.0'!$AJ102,'Energiefaktoren Ecoinvent'!$A:$A,0))),0)</f>
        <v>0</v>
      </c>
      <c r="BI102" s="306">
        <f ca="1">IF(OR(AJ102="Benzin",AJ102="Diesel"),0,IF(ISERROR(OFFSET('Daten KEA'!$A$1,MATCH(BI$5,'Daten KEA'!$A:$A,0)-1,MATCH(AP102,'Daten KEA'!$A$424:$ADO$424,0)-1)),0,OFFSET('Daten KEA'!$A$1,MATCH(BI$5,'Daten KEA'!$A:$A,0)-1,MATCH(AP102,'Daten KEA'!$A$424:$ADO$424,0)-1))-IF(ISERROR($AL102*INDEX('Energiefaktoren Ecoinvent'!$H:$H,MATCH('mobitool-Faktoren v2.0'!$AJ102,'Energiefaktoren Ecoinvent'!$A:$A,0))),0,$AL102*INDEX('Energiefaktoren Ecoinvent'!$H:$H,MATCH('mobitool-Faktoren v2.0'!$AJ102,'Energiefaktoren Ecoinvent'!$A:$A,0))))</f>
        <v>-9.3100757677200011E-2</v>
      </c>
      <c r="BJ102" s="306">
        <f t="shared" ca="1" si="92"/>
        <v>0</v>
      </c>
      <c r="BK102" s="306">
        <f ca="1">IF(ISERROR(OFFSET('Daten KEA'!$A$1,MATCH(BK$5,'Daten KEA'!$A:$A,0)-1,MATCH(AQ102,'Daten KEA'!$A$424:$ADO$424,0)-1)),0,OFFSET('Daten KEA'!$A$1,MATCH(BK$5,'Daten KEA'!$A:$A,0)-1,MATCH(AQ102,'Daten KEA'!$A$424:$ADO$424,0)-1))</f>
        <v>3.9563080478190002E-2</v>
      </c>
      <c r="BL102" s="306">
        <f ca="1">IF(ISERROR(OFFSET('Daten KEA'!$A$1,MATCH(BL$5,'Daten KEA'!$A:$A,0)-1,MATCH(AR102,'Daten KEA'!$A$424:$ADO$424,0)-1)),0,OFFSET('Daten KEA'!$A$1,MATCH(BL$5,'Daten KEA'!$A:$A,0)-1,MATCH(AR102,'Daten KEA'!$A$424:$ADO$424,0)-1))</f>
        <v>0.14698356813049998</v>
      </c>
      <c r="BM102" s="306">
        <f ca="1">IF(ISERROR(OFFSET('Daten KEA'!$A$1,MATCH(BM$5,'Daten KEA'!$A:$A,0)-1,MATCH(AS102,'Daten KEA'!$A$424:$ADO$424,0)-1)),0,OFFSET('Daten KEA'!$A$1,MATCH(BM$5,'Daten KEA'!$A:$A,0)-1,MATCH(AS102,'Daten KEA'!$A$424:$ADO$424,0)-1))</f>
        <v>0.20589523528281997</v>
      </c>
      <c r="BN102" s="307">
        <f t="shared" ca="1" si="43"/>
        <v>0.39244188389150991</v>
      </c>
      <c r="BO102" s="306">
        <f ca="1">IF(ISERROR(OFFSET('Daten KEA'!$A$1,MATCH(BO$5,'Daten KEA'!$A:$A,0)-1,MATCH(AT102,'Daten KEA'!$A$424:$ADO$424,0)-1)),0,OFFSET('Daten KEA'!$A$1,MATCH(BO$5,'Daten KEA'!$A:$A,0)-1,MATCH(AT102,'Daten KEA'!$A$424:$ADO$424,0)-1))</f>
        <v>1.0657998255843</v>
      </c>
      <c r="BP102" s="305">
        <f t="shared" ca="1" si="60"/>
        <v>2.7158156897415644</v>
      </c>
      <c r="BQ102" s="308">
        <f ca="1">IF(ISERROR(OFFSET('Daten GWP'!$A$1,MATCH(BQ$5,'Daten GWP'!$A:$A,0)-1,MATCH(AM102,'Daten GWP'!$A$424:$ADO$424,0)-1)),0,OFFSET('Daten GWP'!$A$1,MATCH(BQ$5,'Daten GWP'!$A:$A,0)-1,MATCH(AM102,'Daten GWP'!$A$424:$ADO$424,0)-1))*1000</f>
        <v>0</v>
      </c>
      <c r="BR102" s="308">
        <f ca="1">IF(ISERROR(OFFSET('Daten GWP'!$A$1,MATCH(BR$5,'Daten GWP'!$A:$A,0)-1,MATCH(AN102,'Daten GWP'!$A$424:$ADO$424,0)-1)),0,OFFSET('Daten GWP'!$A$1,MATCH(BR$5,'Daten GWP'!$A:$A,0)-1,MATCH(AN102,'Daten GWP'!$A$424:$ADO$424,0)-1))*1000</f>
        <v>4.0574937999999996</v>
      </c>
      <c r="BS102" s="308">
        <f ca="1">IF(ISERROR(OFFSET('Daten GWP'!$A$1,MATCH(BS$5,'Daten GWP'!$A:$A,0)-1,MATCH(AO102,'Daten GWP'!$A$424:$ADO$424,0)-1)),0,OFFSET('Daten GWP'!$A$1,MATCH(BS$5,'Daten GWP'!$A:$A,0)-1,MATCH(AO102,'Daten GWP'!$A$424:$ADO$424,0)-1))*1000</f>
        <v>0</v>
      </c>
      <c r="BT102" s="308">
        <f ca="1">IF(ISERROR(OFFSET('Daten GWP'!$A$1,MATCH(BT$5,'Daten GWP'!$A:$A,0)-1,MATCH(AP102,'Daten GWP'!$A$424:$ADO$424,0)-1)),0,OFFSET('Daten GWP'!$A$1,MATCH(BT$5,'Daten GWP'!$A:$A,0)-1,MATCH(AP102,'Daten GWP'!$A$424:$ADO$424,0)-1))*1000</f>
        <v>0</v>
      </c>
      <c r="BU102" s="308">
        <f t="shared" ca="1" si="61"/>
        <v>4.0574937999999996</v>
      </c>
      <c r="BV102" s="308">
        <f ca="1">IF(ISERROR(OFFSET('Daten GWP'!$A$1,MATCH(BV$5,'Daten GWP'!$A:$A,0)-1,MATCH(AQ102,'Daten GWP'!$A$424:$ADO$424,0)-1)),0,OFFSET('Daten GWP'!$A$1,MATCH(BV$5,'Daten GWP'!$A:$A,0)-1,MATCH(AQ102,'Daten GWP'!$A$424:$ADO$424,0)-1))*1000</f>
        <v>1.4071582</v>
      </c>
      <c r="BW102" s="308">
        <f ca="1">IF(ISERROR(OFFSET('Daten GWP'!$A$1,MATCH(BW$5,'Daten GWP'!$A:$A,0)-1,MATCH(AR102,'Daten GWP'!$A$424:$ADO$424,0)-1)),0,OFFSET('Daten GWP'!$A$1,MATCH(BW$5,'Daten GWP'!$A:$A,0)-1,MATCH(AR102,'Daten GWP'!$A$424:$ADO$424,0)-1))*1000</f>
        <v>8.6220649999999992</v>
      </c>
      <c r="BX102" s="308">
        <f ca="1">IF(ISERROR(OFFSET('Daten GWP'!$A$1,MATCH(BX$5,'Daten GWP'!$A:$A,0)-1,MATCH(AS102,'Daten GWP'!$A$424:$ADO$424,0)-1)),0,OFFSET('Daten GWP'!$A$1,MATCH(BX$5,'Daten GWP'!$A:$A,0)-1,MATCH(AS102,'Daten GWP'!$A$424:$ADO$424,0)-1))*1000</f>
        <v>3.7713385000000001</v>
      </c>
      <c r="BY102" s="309">
        <f t="shared" ca="1" si="44"/>
        <v>17.858055499999999</v>
      </c>
      <c r="BZ102" s="308">
        <f ca="1">IF(ISERROR(OFFSET('Daten GWP'!$A$1,MATCH(BZ$5,'Daten GWP'!$A:$A,0)-1,MATCH(AT102,'Daten GWP'!$A$424:$ADO$424,0)-1)),0,OFFSET('Daten GWP'!$A$1,MATCH(BZ$5,'Daten GWP'!$A:$A,0)-1,MATCH(AT102,'Daten GWP'!$A$424:$ADO$424,0)-1))*1000</f>
        <v>25.402047</v>
      </c>
      <c r="CA102" s="305">
        <f t="shared" ca="1" si="62"/>
        <v>1.4224419338376455</v>
      </c>
      <c r="CB102" s="310">
        <f ca="1">IF(ISERROR(OFFSET('Daten Elementary'!$A$1,MATCH(CB$5,'Daten Elementary'!$A:$A,0)-1,MATCH(AM102,'Daten Elementary'!$A$424:$ADO$424,0)-1)),0,OFFSET('Daten Elementary'!$A$1,MATCH(CB$5,'Daten Elementary'!$A:$A,0)-1,MATCH(AM102,'Daten Elementary'!$A$424:$ADO$424,0)-1))*1000000</f>
        <v>0</v>
      </c>
      <c r="CC102" s="310">
        <f ca="1">IF(ISERROR(OFFSET('Daten Elementary'!$A$1,MATCH(CC$5,'Daten Elementary'!$A:$A,0)-1,MATCH(AN102,'Daten Elementary'!$A$424:$ADO$424,0)-1)),0,OFFSET('Daten Elementary'!$A$1,MATCH(CC$5,'Daten Elementary'!$A:$A,0)-1,MATCH(AN102,'Daten Elementary'!$A$424:$ADO$424,0)-1))*1000000</f>
        <v>6.5553749999999997</v>
      </c>
      <c r="CD102" s="310">
        <f ca="1">IF(ISERROR(OFFSET('Daten Elementary'!$A$1,MATCH(CD$5,'Daten Elementary'!$A:$A,0)-1,MATCH(AO102,'Daten Elementary'!$A$424:$ADO$424,0)-1)),0,OFFSET('Daten Elementary'!$A$1,MATCH(CD$5,'Daten Elementary'!$A:$A,0)-1,MATCH(AO102,'Daten Elementary'!$A$424:$ADO$424,0)-1))*1000000</f>
        <v>0</v>
      </c>
      <c r="CE102" s="310">
        <f ca="1">IF(ISERROR(OFFSET('Daten Elementary'!$A$1,MATCH(CE$5,'Daten Elementary'!$A:$A,0)-1,MATCH(AP102,'Daten Elementary'!$A$424:$ADO$424,0)-1)),0,OFFSET('Daten Elementary'!$A$1,MATCH(CE$5,'Daten Elementary'!$A:$A,0)-1,MATCH(AP102,'Daten Elementary'!$A$424:$ADO$424,0)-1))*1000000</f>
        <v>0</v>
      </c>
      <c r="CF102" s="310">
        <f t="shared" ca="1" si="63"/>
        <v>6.5553749999999997</v>
      </c>
      <c r="CG102" s="310">
        <f ca="1">IF(ISERROR(OFFSET('Daten Elementary'!$A$1,MATCH(CG$5,'Daten Elementary'!$A:$A,0)-1,MATCH(AQ102,'Daten Elementary'!$A$424:$ADO$424,0)-1)),0,OFFSET('Daten Elementary'!$A$1,MATCH(CG$5,'Daten Elementary'!$A:$A,0)-1,MATCH(AQ102,'Daten Elementary'!$A$424:$ADO$424,0)-1))*1000000</f>
        <v>0.54086310999999998</v>
      </c>
      <c r="CH102" s="310">
        <f ca="1">IF(ISERROR(OFFSET('Daten Elementary'!$A$1,MATCH(CH$5,'Daten Elementary'!$A:$A,0)-1,MATCH(AR102,'Daten Elementary'!$A$424:$ADO$424,0)-1)),0,OFFSET('Daten Elementary'!$A$1,MATCH(CH$5,'Daten Elementary'!$A:$A,0)-1,MATCH(AR102,'Daten Elementary'!$A$424:$ADO$424,0)-1))*1000000</f>
        <v>10.013928</v>
      </c>
      <c r="CI102" s="310">
        <f ca="1">IF(ISERROR(OFFSET('Daten Elementary'!$A$1,MATCH(CI$5,'Daten Elementary'!$A:$A,0)-1,MATCH(AS102,'Daten Elementary'!$A$424:$ADO$424,0)-1)),0,OFFSET('Daten Elementary'!$A$1,MATCH(CI$5,'Daten Elementary'!$A:$A,0)-1,MATCH(AS102,'Daten Elementary'!$A$424:$ADO$424,0)-1))*1000000</f>
        <v>3.1278036999999999</v>
      </c>
      <c r="CJ102" s="311">
        <f t="shared" ca="1" si="64"/>
        <v>20.237969810000003</v>
      </c>
      <c r="CK102" s="310">
        <f ca="1">IF(ISERROR(OFFSET('Daten Elementary'!$A$1,MATCH(CK$5,'Daten Elementary'!$A:$A,0)-1,MATCH($AT102,'Daten Elementary'!$A$424:$ADO$424,0)-1)),0,OFFSET('Daten Elementary'!$A$1,MATCH(CK$5,'Daten Elementary'!$A:$A,0)-1,MATCH($AT102,'Daten Elementary'!$A$424:$ADO$424,0)-1))*1000000</f>
        <v>25.046596000000001</v>
      </c>
      <c r="CL102" s="305">
        <f t="shared" ca="1" si="65"/>
        <v>1.2376041784400704</v>
      </c>
      <c r="CM102" s="312">
        <f ca="1">IF(ISERROR(OFFSET('Daten Elementary'!$A$1,MATCH(CM$5,'Daten Elementary'!$A:$A,0)-1,MATCH(AM102,'Daten Elementary'!$A$424:$ADO$424,0)-1)),0,OFFSET('Daten Elementary'!$A$1,MATCH(CM$5,'Daten Elementary'!$A:$A,0)-1,MATCH(AM102,'Daten Elementary'!$A$424:$ADO$424,0)-1))*1000000</f>
        <v>0</v>
      </c>
      <c r="CN102" s="312">
        <f ca="1">IF(ISERROR(OFFSET('Daten Elementary'!$A$1,MATCH(CN$5,'Daten Elementary'!$A:$A,0)-1,MATCH(AN102,'Daten Elementary'!$A$424:$ADO$424,0)-1)),0,OFFSET('Daten Elementary'!$A$1,MATCH(CN$5,'Daten Elementary'!$A:$A,0)-1,MATCH(AN102,'Daten Elementary'!$A$424:$ADO$424,0)-1))*1000000</f>
        <v>2.4005624999999999</v>
      </c>
      <c r="CO102" s="312">
        <f ca="1">IF(ISERROR(OFFSET('Daten Elementary'!$A$1,MATCH(CO$5,'Daten Elementary'!$A:$A,0)-1,MATCH(AO102,'Daten Elementary'!$A$424:$ADO$424,0)-1)),0,OFFSET('Daten Elementary'!$A$1,MATCH(CO$5,'Daten Elementary'!$A:$A,0)-1,MATCH(AO102,'Daten Elementary'!$A$424:$ADO$424,0)-1))*1000000</f>
        <v>0</v>
      </c>
      <c r="CP102" s="312">
        <f ca="1">IF(ISERROR(OFFSET('Daten Elementary'!$A$1,MATCH(CP$5,'Daten Elementary'!$A:$A,0)-1,MATCH(AP102,'Daten Elementary'!$A$424:$ADO$424,0)-1)),0,OFFSET('Daten Elementary'!$A$1,MATCH(CP$5,'Daten Elementary'!$A:$A,0)-1,MATCH(AP102,'Daten Elementary'!$A$424:$ADO$424,0)-1))*1000000</f>
        <v>0</v>
      </c>
      <c r="CQ102" s="312">
        <f t="shared" ca="1" si="66"/>
        <v>2.4005624999999999</v>
      </c>
      <c r="CR102" s="312">
        <f ca="1">IF(ISERROR(OFFSET('Daten Elementary'!$A$1,MATCH(CR$5,'Daten Elementary'!$A:$A,0)-1,MATCH(AQ102,'Daten Elementary'!$A$424:$ADO$424,0)-1)),0,OFFSET('Daten Elementary'!$A$1,MATCH(CR$5,'Daten Elementary'!$A:$A,0)-1,MATCH(AQ102,'Daten Elementary'!$A$424:$ADO$424,0)-1))*1000000</f>
        <v>0.36365913</v>
      </c>
      <c r="CS102" s="312">
        <f ca="1">IF(ISERROR(OFFSET('Daten Elementary'!$A$1,MATCH(CS$5,'Daten Elementary'!$A:$A,0)-1,MATCH(AR102,'Daten Elementary'!$A$424:$ADO$424,0)-1)),0,OFFSET('Daten Elementary'!$A$1,MATCH(CS$5,'Daten Elementary'!$A:$A,0)-1,MATCH(AR102,'Daten Elementary'!$A$424:$ADO$424,0)-1))*1000000</f>
        <v>3.5112751000000002</v>
      </c>
      <c r="CT102" s="312">
        <f ca="1">IF(ISERROR(OFFSET('Daten Elementary'!$A$1,MATCH(CT$5,'Daten Elementary'!$A:$A,0)-1,MATCH(AS102,'Daten Elementary'!$A$424:$ADO$424,0)-1)),0,OFFSET('Daten Elementary'!$A$1,MATCH(CT$5,'Daten Elementary'!$A:$A,0)-1,MATCH(AS102,'Daten Elementary'!$A$424:$ADO$424,0)-1))*1000000</f>
        <v>1.7668431</v>
      </c>
      <c r="CU102" s="313">
        <f t="shared" ca="1" si="67"/>
        <v>8.0423398299999995</v>
      </c>
      <c r="CV102" s="312">
        <f ca="1">IF(ISERROR(OFFSET('Daten Elementary'!$A$1,MATCH(CV$5,'Daten Elementary'!$A:$A,0)-1,MATCH($AT102,'Daten Elementary'!$A$424:$ADO$424,0)-1)),0,OFFSET('Daten Elementary'!$A$1,MATCH(CV$5,'Daten Elementary'!$A:$A,0)-1,MATCH($AT102,'Daten Elementary'!$A$424:$ADO$424,0)-1))*1000000</f>
        <v>10.780195000000001</v>
      </c>
      <c r="CW102" s="305">
        <f t="shared" ca="1" si="68"/>
        <v>1.3404301767735674</v>
      </c>
      <c r="CX102" s="314">
        <f ca="1">IF(ISERROR(OFFSET('Daten Elementary'!$A$1,MATCH(CX$5,'Daten Elementary'!$A:$A,0)-1,MATCH(AM102,'Daten Elementary'!$A$424:$ADO$424,0)-1)),0,OFFSET('Daten Elementary'!$A$1,MATCH(CX$5,'Daten Elementary'!$A:$A,0)-1,MATCH(AM102,'Daten Elementary'!$A$424:$ADO$424,0)-1))*1000000</f>
        <v>0</v>
      </c>
      <c r="CY102" s="314">
        <f ca="1">IF(ISERROR(OFFSET('Daten Elementary'!$A$1,MATCH(CY$5,'Daten Elementary'!$A:$A,0)-1,MATCH(AN102,'Daten Elementary'!$A$424:$ADO$424,0)-1)),0,OFFSET('Daten Elementary'!$A$1,MATCH(CY$5,'Daten Elementary'!$A:$A,0)-1,MATCH(AN102,'Daten Elementary'!$A$424:$ADO$424,0)-1))*1000000</f>
        <v>3.1187499999999999</v>
      </c>
      <c r="CZ102" s="314">
        <f ca="1">IF(ISERROR(OFFSET('Daten Elementary'!$A$1,MATCH(CZ$5,'Daten Elementary'!$A:$A,0)-1,MATCH(AO102,'Daten Elementary'!$A$424:$ADO$424,0)-1)),0,OFFSET('Daten Elementary'!$A$1,MATCH(CZ$5,'Daten Elementary'!$A:$A,0)-1,MATCH(AO102,'Daten Elementary'!$A$424:$ADO$424,0)-1))*1000000</f>
        <v>0</v>
      </c>
      <c r="DA102" s="314">
        <f ca="1">IF(ISERROR(OFFSET('Daten Elementary'!$A$1,MATCH(DA$5,'Daten Elementary'!$A:$A,0)-1,MATCH(AP102,'Daten Elementary'!$A$424:$ADO$424,0)-1)),0,OFFSET('Daten Elementary'!$A$1,MATCH(DA$5,'Daten Elementary'!$A:$A,0)-1,MATCH(AP102,'Daten Elementary'!$A$424:$ADO$424,0)-1))*1000000</f>
        <v>0</v>
      </c>
      <c r="DB102" s="314">
        <f t="shared" ca="1" si="69"/>
        <v>3.1187499999999999</v>
      </c>
      <c r="DC102" s="314">
        <f ca="1">IF(ISERROR(OFFSET('Daten Elementary'!$A$1,MATCH(DC$5,'Daten Elementary'!$A:$A,0)-1,MATCH(AQ102,'Daten Elementary'!$A$424:$ADO$424,0)-1)),0,OFFSET('Daten Elementary'!$A$1,MATCH(DC$5,'Daten Elementary'!$A:$A,0)-1,MATCH(AQ102,'Daten Elementary'!$A$424:$ADO$424,0)-1))*1000000</f>
        <v>1.4457160999999998</v>
      </c>
      <c r="DD102" s="314">
        <f ca="1">IF(ISERROR(OFFSET('Daten Elementary'!$A$1,MATCH(DD$5,'Daten Elementary'!$A:$A,0)-1,MATCH(AR102,'Daten Elementary'!$A$424:$ADO$424,0)-1)),0,OFFSET('Daten Elementary'!$A$1,MATCH(DD$5,'Daten Elementary'!$A:$A,0)-1,MATCH(AR102,'Daten Elementary'!$A$424:$ADO$424,0)-1))*1000000</f>
        <v>14.855693</v>
      </c>
      <c r="DE102" s="314">
        <f ca="1">IF(ISERROR(OFFSET('Daten Elementary'!$A$1,MATCH(DE$5,'Daten Elementary'!$A:$A,0)-1,MATCH(AS102,'Daten Elementary'!$A$424:$ADO$424,0)-1)),0,OFFSET('Daten Elementary'!$A$1,MATCH(DE$5,'Daten Elementary'!$A:$A,0)-1,MATCH(AS102,'Daten Elementary'!$A$424:$ADO$424,0)-1))*1000000</f>
        <v>13.650322000000001</v>
      </c>
      <c r="DF102" s="315">
        <f t="shared" ca="1" si="70"/>
        <v>33.070481100000002</v>
      </c>
      <c r="DG102" s="314">
        <f ca="1">IF(ISERROR(OFFSET('Daten Elementary'!$A$1,MATCH(DG$5,'Daten Elementary'!$A:$A,0)-1,MATCH($AT102,'Daten Elementary'!$A$424:$ADO$424,0)-1)),0,OFFSET('Daten Elementary'!$A$1,MATCH(DG$5,'Daten Elementary'!$A:$A,0)-1,MATCH($AT102,'Daten Elementary'!$A$424:$ADO$424,0)-1))*1000000</f>
        <v>35.700597000000002</v>
      </c>
      <c r="DH102" s="305">
        <f t="shared" ca="1" si="71"/>
        <v>1.0795306210407687</v>
      </c>
      <c r="DI102" s="316">
        <f ca="1">IF(ISERROR(OFFSET('Daten Elementary'!$A$1,MATCH(DI$5,'Daten Elementary'!$A:$A,0)-1,MATCH(AM102,'Daten Elementary'!$A$424:$ADO$424,0)-1)),0,OFFSET('Daten Elementary'!$A$1,MATCH(DI$5,'Daten Elementary'!$A:$A,0)-1,MATCH(AM102,'Daten Elementary'!$A$424:$ADO$424,0)-1))*1000000</f>
        <v>0</v>
      </c>
      <c r="DJ102" s="316">
        <f ca="1">IF(ISERROR(OFFSET('Daten Elementary'!$A$1,MATCH(DJ$5,'Daten Elementary'!$A:$A,0)-1,MATCH(AN102,'Daten Elementary'!$A$424:$ADO$424,0)-1)),0,OFFSET('Daten Elementary'!$A$1,MATCH(DJ$5,'Daten Elementary'!$A:$A,0)-1,MATCH(AN102,'Daten Elementary'!$A$424:$ADO$424,0)-1))*1000000</f>
        <v>0</v>
      </c>
      <c r="DK102" s="316">
        <f ca="1">IF(ISERROR(OFFSET('Daten Elementary'!$A$1,MATCH(DK$5,'Daten Elementary'!$A:$A,0)-1,MATCH(AO102,'Daten Elementary'!$A$424:$ADO$424,0)-1)),0,OFFSET('Daten Elementary'!$A$1,MATCH(DK$5,'Daten Elementary'!$A:$A,0)-1,MATCH(AO102,'Daten Elementary'!$A$424:$ADO$424,0)-1))*1000000</f>
        <v>0</v>
      </c>
      <c r="DL102" s="316">
        <f ca="1">IF(ISERROR(OFFSET('Daten Elementary'!$A$1,MATCH(DL$5,'Daten Elementary'!$A:$A,0)-1,MATCH(AP102,'Daten Elementary'!$A$424:$ADO$424,0)-1)),0,OFFSET('Daten Elementary'!$A$1,MATCH(DL$5,'Daten Elementary'!$A:$A,0)-1,MATCH(AP102,'Daten Elementary'!$A$424:$ADO$424,0)-1))*1000000</f>
        <v>0</v>
      </c>
      <c r="DM102" s="316">
        <f t="shared" ca="1" si="72"/>
        <v>0</v>
      </c>
      <c r="DN102" s="316">
        <f ca="1">IF(ISERROR(OFFSET('Daten Elementary'!$A$1,MATCH(DN$5,'Daten Elementary'!$A:$A,0)-1,MATCH(AQ102,'Daten Elementary'!$A$424:$ADO$424,0)-1)),0,OFFSET('Daten Elementary'!$A$1,MATCH(DN$5,'Daten Elementary'!$A:$A,0)-1,MATCH(AQ102,'Daten Elementary'!$A$424:$ADO$424,0)-1))*1000000</f>
        <v>2.4391935</v>
      </c>
      <c r="DO102" s="316">
        <f ca="1">IF(ISERROR(OFFSET('Daten Elementary'!$A$1,MATCH(DO$5,'Daten Elementary'!$A:$A,0)-1,MATCH(AR102,'Daten Elementary'!$A$424:$ADO$424,0)-1)),0,OFFSET('Daten Elementary'!$A$1,MATCH(DO$5,'Daten Elementary'!$A:$A,0)-1,MATCH(AR102,'Daten Elementary'!$A$424:$ADO$424,0)-1))*1000000</f>
        <v>15.437994999999999</v>
      </c>
      <c r="DP102" s="316">
        <f ca="1">IF(ISERROR(OFFSET('Daten Elementary'!$A$1,MATCH(DP$5,'Daten Elementary'!$A:$A,0)-1,MATCH(AS102,'Daten Elementary'!$A$424:$ADO$424,0)-1)),0,OFFSET('Daten Elementary'!$A$1,MATCH(DP$5,'Daten Elementary'!$A:$A,0)-1,MATCH(AS102,'Daten Elementary'!$A$424:$ADO$424,0)-1))*1000000</f>
        <v>15.433561000000001</v>
      </c>
      <c r="DQ102" s="317">
        <f t="shared" ca="1" si="73"/>
        <v>33.3107495</v>
      </c>
      <c r="DR102" s="316">
        <f ca="1">IF(ISERROR(OFFSET('Daten Elementary'!$A$1,MATCH(DR$5,'Daten Elementary'!$A:$A,0)-1,MATCH($AT102,'Daten Elementary'!$A$424:$ADO$424,0)-1)),0,OFFSET('Daten Elementary'!$A$1,MATCH(DR$5,'Daten Elementary'!$A:$A,0)-1,MATCH($AT102,'Daten Elementary'!$A$424:$ADO$424,0)-1))*1000000</f>
        <v>45.938859000000001</v>
      </c>
      <c r="DS102" s="305">
        <f t="shared" ca="1" si="74"/>
        <v>1.3791001310252715</v>
      </c>
      <c r="DT102" s="318">
        <f ca="1">IF(ISERROR(OFFSET('Daten UBP13'!$A$1,MATCH(DT$5,'Daten UBP13'!$A:$A,0)-1,MATCH(AM102,'Daten UBP13'!$A$424:$AEG$424,0)-1)),0,OFFSET('Daten UBP13'!$A$1,MATCH(DT$5,'Daten UBP13'!$A:$A,0)-1,MATCH(AM102,'Daten UBP13'!$A$424:$AEG$424,0)-1))</f>
        <v>0</v>
      </c>
      <c r="DU102" s="318">
        <f ca="1">IF(ISERROR(OFFSET('Daten UBP13'!$A$1,MATCH(DU$5,'Daten UBP13'!$A:$A,0)-1,MATCH(AN102,'Daten UBP13'!$A$424:$AEG$424,0)-1)),0,OFFSET('Daten UBP13'!$A$1,MATCH(DU$5,'Daten UBP13'!$A:$A,0)-1,MATCH(AN102,'Daten UBP13'!$A$424:$AEG$424,0)-1))</f>
        <v>10.918342000000001</v>
      </c>
      <c r="DV102" s="318">
        <f ca="1">IF(ISERROR(OFFSET('Daten UBP13'!$A$1,MATCH(DV$5,'Daten UBP13'!$A:$A,0)-1,MATCH(AO102,'Daten UBP13'!$A$424:$AEG$424,0)-1)),0,OFFSET('Daten UBP13'!$A$1,MATCH(DV$5,'Daten UBP13'!$A:$A,0)-1,MATCH(AO102,'Daten UBP13'!$A$424:$AEG$424,0)-1))</f>
        <v>0</v>
      </c>
      <c r="DW102" s="318">
        <f ca="1">IF(ISERROR(OFFSET('Daten UBP13'!$A$1,MATCH(DW$5,'Daten UBP13'!$A:$A,0)-1,MATCH(AP102,'Daten UBP13'!$A$424:$AEG$424,0)-1)),0,OFFSET('Daten UBP13'!$A$1,MATCH(DW$5,'Daten UBP13'!$A:$A,0)-1,MATCH(AP102,'Daten UBP13'!$A$424:$AEG$424,0)-1))</f>
        <v>0</v>
      </c>
      <c r="DX102" s="318">
        <f t="shared" ca="1" si="75"/>
        <v>10.918342000000001</v>
      </c>
      <c r="DY102" s="318">
        <f ca="1">IF(ISERROR(OFFSET('Daten UBP13'!$A$1,MATCH(DY$5,'Daten UBP13'!$A:$A,0)-1,MATCH(AQ102,'Daten UBP13'!$A$424:$AEG$424,0)-1)),0,OFFSET('Daten UBP13'!$A$1,MATCH(DY$5,'Daten UBP13'!$A:$A,0)-1,MATCH(AQ102,'Daten UBP13'!$A$424:$AEG$424,0)-1))</f>
        <v>1.5921784000000001</v>
      </c>
      <c r="DZ102" s="318">
        <f ca="1">IF(ISERROR(OFFSET('Daten UBP13'!$A$1,MATCH(DZ$5,'Daten UBP13'!$A:$A,0)-1,MATCH(AR102,'Daten UBP13'!$A$424:$AEG$424,0)-1)),0,OFFSET('Daten UBP13'!$A$1,MATCH(DZ$5,'Daten UBP13'!$A:$A,0)-1,MATCH(AR102,'Daten UBP13'!$A$424:$AEG$424,0)-1))</f>
        <v>15.320937000000001</v>
      </c>
      <c r="EA102" s="318">
        <f ca="1">IF(ISERROR(OFFSET('Daten UBP13'!$A$1,MATCH(EA$5,'Daten UBP13'!$A:$A,0)-1,MATCH(AS102,'Daten UBP13'!$A$424:$AEG$424,0)-1)),0,OFFSET('Daten UBP13'!$A$1,MATCH(EA$5,'Daten UBP13'!$A:$A,0)-1,MATCH(AS102,'Daten UBP13'!$A$424:$AEG$424,0)-1))</f>
        <v>10.173358</v>
      </c>
      <c r="EB102" s="319">
        <f t="shared" ca="1" si="76"/>
        <v>38.004815399999998</v>
      </c>
      <c r="EC102" s="318">
        <f ca="1">IF(ISERROR(OFFSET('Daten UBP13'!$A$1,MATCH(EC$5,'Daten UBP13'!$A:$A,0)-1,MATCH(AT102,'Daten UBP13'!$A$424:$AEG$424,0)-1)),0,OFFSET('Daten UBP13'!$A$1,MATCH(EC$5,'Daten UBP13'!$A:$A,0)-1,MATCH(AT102,'Daten UBP13'!$A$424:$AEG$424,0)-1))</f>
        <v>63.773617999999999</v>
      </c>
      <c r="ED102" s="305">
        <f t="shared" ca="1" si="77"/>
        <v>1.6780404622094285</v>
      </c>
      <c r="EE102" s="320">
        <f ca="1">IF(ISERROR(OFFSET('Daten ReCiPe'!$A$1,MATCH(EE$5,'Daten ReCiPe'!$A:$A,0)-1,MATCH(AM102,'Daten ReCiPe'!$A$424:$ADO$424,0)-1)),0,OFFSET('Daten ReCiPe'!$A$1,MATCH(EE$5,'Daten ReCiPe'!$A:$A,0)-1,MATCH(AM102,'Daten ReCiPe'!$A$424:$ADO$424,0)-1))*1000</f>
        <v>0</v>
      </c>
      <c r="EF102" s="320">
        <f ca="1">IF(ISERROR(OFFSET('Daten ReCiPe'!$A$1,MATCH(EF$5,'Daten ReCiPe'!$A:$A,0)-1,MATCH(AN102,'Daten ReCiPe'!$A$424:$ADO$424,0)-1)),0,OFFSET('Daten ReCiPe'!$A$1,MATCH(EF$5,'Daten ReCiPe'!$A:$A,0)-1,MATCH(AN102,'Daten ReCiPe'!$A$424:$ADO$424,0)-1))*1000</f>
        <v>0.25242119000000002</v>
      </c>
      <c r="EG102" s="320">
        <f ca="1">IF(ISERROR(OFFSET('Daten ReCiPe'!$A$1,MATCH(EG$5,'Daten ReCiPe'!$A:$A,0)-1,MATCH(AO102,'Daten ReCiPe'!$A$424:$ADO$424,0)-1)),0,OFFSET('Daten ReCiPe'!$A$1,MATCH(EG$5,'Daten ReCiPe'!$A:$A,0)-1,MATCH(AO102,'Daten ReCiPe'!$A$424:$ADO$424,0)-1))*1000</f>
        <v>0</v>
      </c>
      <c r="EH102" s="320">
        <f ca="1">IF(ISERROR(OFFSET('Daten ReCiPe'!$A$1,MATCH(EH$5,'Daten ReCiPe'!$A:$A,0)-1,MATCH(AP102,'Daten ReCiPe'!$A$424:$ADO$424,0)-1)),0,OFFSET('Daten ReCiPe'!$A$1,MATCH(EH$5,'Daten ReCiPe'!$A:$A,0)-1,MATCH(AP102,'Daten ReCiPe'!$A$424:$ADO$424,0)-1))*1000</f>
        <v>0</v>
      </c>
      <c r="EI102" s="320">
        <f t="shared" ca="1" si="78"/>
        <v>0.25242119000000002</v>
      </c>
      <c r="EJ102" s="320">
        <f ca="1">IF(ISERROR(OFFSET('Daten ReCiPe'!$A$1,MATCH(EJ$5,'Daten ReCiPe'!$A:$A,0)-1,MATCH(AQ102,'Daten ReCiPe'!$A$424:$ADO$424,0)-1)),0,OFFSET('Daten ReCiPe'!$A$1,MATCH(EJ$5,'Daten ReCiPe'!$A:$A,0)-1,MATCH(AQ102,'Daten ReCiPe'!$A$424:$ADO$424,0)-1))*1000</f>
        <v>0.18502726</v>
      </c>
      <c r="EK102" s="320">
        <f ca="1">IF(ISERROR(OFFSET('Daten ReCiPe'!$A$1,MATCH(EK$5,'Daten ReCiPe'!$A:$A,0)-1,MATCH(AR102,'Daten ReCiPe'!$A$424:$ADO$424,0)-1)),0,OFFSET('Daten ReCiPe'!$A$1,MATCH(EK$5,'Daten ReCiPe'!$A:$A,0)-1,MATCH(AR102,'Daten ReCiPe'!$A$424:$ADO$424,0)-1))*1000</f>
        <v>1.2027554999999999</v>
      </c>
      <c r="EL102" s="320">
        <f ca="1">IF(ISERROR(OFFSET('Daten ReCiPe'!$A$1,MATCH(EL$5,'Daten ReCiPe'!$A:$A,0)-1,MATCH(AS102,'Daten ReCiPe'!$A$424:$ADO$424,0)-1)),0,OFFSET('Daten ReCiPe'!$A$1,MATCH(EL$5,'Daten ReCiPe'!$A:$A,0)-1,MATCH(AS102,'Daten ReCiPe'!$A$424:$ADO$424,0)-1))*1000</f>
        <v>0.51887788999999995</v>
      </c>
      <c r="EM102" s="321">
        <f t="shared" ca="1" si="79"/>
        <v>2.1590818399999998</v>
      </c>
      <c r="EN102" s="320">
        <f ca="1">IF(ISERROR(OFFSET('Daten ReCiPe'!$A$1,MATCH(EN$5,'Daten ReCiPe'!$A:$A,0)-1,MATCH(AT102,'Daten ReCiPe'!$A$424:$ADO$424,0)-1)),0,OFFSET('Daten ReCiPe'!$A$1,MATCH(EN$5,'Daten ReCiPe'!$A:$A,0)-1,MATCH(AT102,'Daten ReCiPe'!$A$424:$ADO$424,0)-1))*1000</f>
        <v>2.9636819000000001</v>
      </c>
      <c r="EO102" s="305">
        <f t="shared" ca="1" si="80"/>
        <v>1.3726584352170736</v>
      </c>
      <c r="EP102" s="322">
        <f ca="1">IF(ISERROR(OFFSET('Daten Elementary'!$A$1,MATCH(EP$5,'Daten Elementary'!$A:$A,0)-1,MATCH(AM102,'Daten Elementary'!$A$424:$ADO$424,0)-1)),0,OFFSET('Daten Elementary'!$A$1,MATCH(EP$5,'Daten Elementary'!$A:$A,0)-1,MATCH(AM102,'Daten Elementary'!$A$424:$ADO$424,0)-1))*1000000</f>
        <v>0</v>
      </c>
      <c r="EQ102" s="322">
        <f ca="1">IF(ISERROR(OFFSET('Daten Elementary'!$A$1,MATCH(EQ$5,'Daten Elementary'!$A:$A,0)-1,MATCH(AN102,'Daten Elementary'!$A$424:$ADO$424,0)-1)),0,OFFSET('Daten Elementary'!$A$1,MATCH(EQ$5,'Daten Elementary'!$A:$A,0)-1,MATCH(AN102,'Daten Elementary'!$A$424:$ADO$424,0)-1))*1000000</f>
        <v>0</v>
      </c>
      <c r="ER102" s="322">
        <f ca="1">IF(ISERROR(OFFSET('Daten Elementary'!$A$1,MATCH(ER$5,'Daten Elementary'!$A:$A,0)-1,MATCH(AO102,'Daten Elementary'!$A$424:$ADO$424,0)-1)),0,OFFSET('Daten Elementary'!$A$1,MATCH(ER$5,'Daten Elementary'!$A:$A,0)-1,MATCH(AO102,'Daten Elementary'!$A$424:$ADO$424,0)-1))*1000000</f>
        <v>0</v>
      </c>
      <c r="ES102" s="322">
        <f ca="1">IF(ISERROR(OFFSET('Daten Elementary'!$A$1,MATCH(ES$5,'Daten Elementary'!$A:$A,0)-1,MATCH(AP102,'Daten Elementary'!$A$424:$ADO$424,0)-1)),0,OFFSET('Daten Elementary'!$A$1,MATCH(ES$5,'Daten Elementary'!$A:$A,0)-1,MATCH(AP102,'Daten Elementary'!$A$424:$ADO$424,0)-1))*1000000</f>
        <v>0</v>
      </c>
      <c r="ET102" s="322">
        <f t="shared" ca="1" si="81"/>
        <v>0</v>
      </c>
      <c r="EU102" s="322">
        <f ca="1">IF(ISERROR(OFFSET('Daten Elementary'!$A$1,MATCH(EU$5,'Daten Elementary'!$A:$A,0)-1,MATCH(AQ102,'Daten Elementary'!$A$424:$ADO$424,0)-1)),0,OFFSET('Daten Elementary'!$A$1,MATCH(EU$5,'Daten Elementary'!$A:$A,0)-1,MATCH(AQ102,'Daten Elementary'!$A$424:$ADO$424,0)-1))*1000000</f>
        <v>3.4664338000000003</v>
      </c>
      <c r="EV102" s="322">
        <f ca="1">IF(ISERROR(OFFSET('Daten Elementary'!$A$1,MATCH(EV$5,'Daten Elementary'!$A:$A,0)-1,MATCH(AR102,'Daten Elementary'!$A$424:$ADO$424,0)-1)),0,OFFSET('Daten Elementary'!$A$1,MATCH(EV$5,'Daten Elementary'!$A:$A,0)-1,MATCH(AR102,'Daten Elementary'!$A$424:$ADO$424,0)-1))*1000000</f>
        <v>25.067986000000001</v>
      </c>
      <c r="EW102" s="322">
        <f ca="1">IF(ISERROR(OFFSET('Daten Elementary'!$A$1,MATCH(EW$5,'Daten Elementary'!$A:$A,0)-1,MATCH(AS102,'Daten Elementary'!$A$424:$ADO$424,0)-1)),0,OFFSET('Daten Elementary'!$A$1,MATCH(EW$5,'Daten Elementary'!$A:$A,0)-1,MATCH(AS102,'Daten Elementary'!$A$424:$ADO$424,0)-1))*1000000</f>
        <v>8.9825347999999998</v>
      </c>
      <c r="EX102" s="323">
        <f t="shared" ca="1" si="82"/>
        <v>37.516954600000005</v>
      </c>
      <c r="EY102" s="322">
        <f ca="1">IF(ISERROR(OFFSET('Daten Elementary'!$A$1,MATCH(EY$5,'Daten Elementary'!$A:$A,0)-1,MATCH($AT102,'Daten Elementary'!$A$424:$ADO$424,0)-1)),0,OFFSET('Daten Elementary'!$A$1,MATCH(EY$5,'Daten Elementary'!$A:$A,0)-1,MATCH($AT102,'Daten Elementary'!$A$424:$ADO$424,0)-1))*1000000</f>
        <v>58.289131999999995</v>
      </c>
      <c r="EZ102" s="305">
        <f t="shared" ca="1" si="83"/>
        <v>1.5536744019196054</v>
      </c>
      <c r="FA102" s="314">
        <f ca="1">IF(ISERROR(OFFSET('Daten Elementary'!$A$1,MATCH(FA$5,'Daten Elementary'!$A:$A,0)-1,MATCH(AM102,'Daten Elementary'!$A$424:$ADO$424,0)-1)),0,OFFSET('Daten Elementary'!$A$1,MATCH(FA$5,'Daten Elementary'!$A:$A,0)-1,MATCH(AM102,'Daten Elementary'!$A$424:$ADO$424,0)-1))*1000</f>
        <v>0</v>
      </c>
      <c r="FB102" s="314">
        <f ca="1">IF(ISERROR(OFFSET('Daten Elementary'!$A$1,MATCH(FB$5,'Daten Elementary'!$A:$A,0)-1,MATCH(AN102,'Daten Elementary'!$A$424:$ADO$424,0)-1)),0,OFFSET('Daten Elementary'!$A$1,MATCH(FB$5,'Daten Elementary'!$A:$A,0)-1,MATCH(AN102,'Daten Elementary'!$A$424:$ADO$424,0)-1))*1000</f>
        <v>0</v>
      </c>
      <c r="FC102" s="314">
        <f ca="1">IF(ISERROR(OFFSET('Daten Elementary'!$A$1,MATCH(FC$5,'Daten Elementary'!$A:$A,0)-1,MATCH(AO102,'Daten Elementary'!$A$424:$ADO$424,0)-1)),0,OFFSET('Daten Elementary'!$A$1,MATCH(FC$5,'Daten Elementary'!$A:$A,0)-1,MATCH(AO102,'Daten Elementary'!$A$424:$ADO$424,0)-1))*1000</f>
        <v>0</v>
      </c>
      <c r="FD102" s="314">
        <f ca="1">IF(ISERROR(OFFSET('Daten Elementary'!$A$1,MATCH(FD$5,'Daten Elementary'!$A:$A,0)-1,MATCH(AP102,'Daten Elementary'!$A$424:$ADO$424,0)-1)),0,OFFSET('Daten Elementary'!$A$1,MATCH(FD$5,'Daten Elementary'!$A:$A,0)-1,MATCH(AP102,'Daten Elementary'!$A$424:$ADO$424,0)-1))*1000</f>
        <v>0</v>
      </c>
      <c r="FE102" s="314">
        <f t="shared" ca="1" si="84"/>
        <v>0</v>
      </c>
      <c r="FF102" s="314">
        <f ca="1">IF(ISERROR(OFFSET('Daten Elementary'!$A$1,MATCH(FF$5,'Daten Elementary'!$A:$A,0)-1,MATCH(AQ102,'Daten Elementary'!$A$424:$ADO$424,0)-1)),0,OFFSET('Daten Elementary'!$A$1,MATCH(FF$5,'Daten Elementary'!$A:$A,0)-1,MATCH(AQ102,'Daten Elementary'!$A$424:$ADO$424,0)-1))*1000</f>
        <v>1.2608239999999999</v>
      </c>
      <c r="FG102" s="314">
        <f ca="1">IF(ISERROR(OFFSET('Daten Elementary'!$A$1,MATCH(FG$5,'Daten Elementary'!$A:$A,0)-1,MATCH(AR102,'Daten Elementary'!$A$424:$ADO$424,0)-1)),0,OFFSET('Daten Elementary'!$A$1,MATCH(FG$5,'Daten Elementary'!$A:$A,0)-1,MATCH(AR102,'Daten Elementary'!$A$424:$ADO$424,0)-1))*1000</f>
        <v>7.5564346000000002</v>
      </c>
      <c r="FH102" s="314">
        <f ca="1">IF(ISERROR(OFFSET('Daten Elementary'!$A$1,MATCH(FH$5,'Daten Elementary'!$A:$A,0)-1,MATCH(AS102,'Daten Elementary'!$A$424:$ADO$424,0)-1)),0,OFFSET('Daten Elementary'!$A$1,MATCH(FH$5,'Daten Elementary'!$A:$A,0)-1,MATCH(AS102,'Daten Elementary'!$A$424:$ADO$424,0)-1))*1000</f>
        <v>3.3913543000000002</v>
      </c>
      <c r="FI102" s="315">
        <f t="shared" ca="1" si="85"/>
        <v>12.2086129</v>
      </c>
      <c r="FJ102" s="314">
        <f ca="1">IF(ISERROR(OFFSET('Daten Elementary'!$A$1,MATCH(FJ$5,'Daten Elementary'!$A:$A,0)-1,MATCH($AT102,'Daten Elementary'!$A$424:$ADO$424,0)-1)),0,OFFSET('Daten Elementary'!$A$1,MATCH(FJ$5,'Daten Elementary'!$A:$A,0)-1,MATCH($AT102,'Daten Elementary'!$A$424:$ADO$424,0)-1))*1000</f>
        <v>18.951888</v>
      </c>
      <c r="FK102" s="305">
        <f t="shared" ca="1" si="86"/>
        <v>1.5523375304986531</v>
      </c>
      <c r="FL102" s="314">
        <f ca="1">IF(ISERROR(OFFSET('Daten Elementary'!$A$1,MATCH(FL$5,'Daten Elementary'!$A:$A,0)-1,MATCH(AM102,'Daten Elementary'!$A$424:$ADO$424,0)-1)),0,OFFSET('Daten Elementary'!$A$1,MATCH(FL$5,'Daten Elementary'!$A:$A,0)-1,MATCH(AM102,'Daten Elementary'!$A$424:$ADO$424,0)-1))</f>
        <v>0</v>
      </c>
      <c r="FM102" s="314">
        <f ca="1">IF(ISERROR(OFFSET('Daten Elementary'!$A$1,MATCH(FM$5,'Daten Elementary'!$A:$A,0)-1,MATCH(AN102,'Daten Elementary'!$A$424:$ADO$424,0)-1)),0,OFFSET('Daten Elementary'!$A$1,MATCH(FM$5,'Daten Elementary'!$A:$A,0)-1,MATCH(AN102,'Daten Elementary'!$A$424:$ADO$424,0)-1))</f>
        <v>0</v>
      </c>
      <c r="FN102" s="314">
        <f ca="1">IF(ISERROR(OFFSET('Daten Elementary'!$A$1,MATCH(FN$5,'Daten Elementary'!$A:$A,0)-1,MATCH(AO102,'Daten Elementary'!$A$424:$ADO$424,0)-1)),0,OFFSET('Daten Elementary'!$A$1,MATCH(FN$5,'Daten Elementary'!$A:$A,0)-1,MATCH(AO102,'Daten Elementary'!$A$424:$ADO$424,0)-1))</f>
        <v>0</v>
      </c>
      <c r="FO102" s="314">
        <f ca="1">IF(ISERROR(OFFSET('Daten Elementary'!$A$1,MATCH(FO$5,'Daten Elementary'!$A:$A,0)-1,MATCH(AP102,'Daten Elementary'!$A$424:$ADO$424,0)-1)),0,OFFSET('Daten Elementary'!$A$1,MATCH(FO$5,'Daten Elementary'!$A:$A,0)-1,MATCH(AP102,'Daten Elementary'!$A$424:$ADO$424,0)-1))</f>
        <v>0</v>
      </c>
      <c r="FP102" s="314">
        <f t="shared" ca="1" si="87"/>
        <v>0</v>
      </c>
      <c r="FQ102" s="314">
        <f ca="1">IF(ISERROR(OFFSET('Daten Elementary'!$A$1,MATCH(FQ$5,'Daten Elementary'!$A:$A,0)-1,MATCH(AQ102,'Daten Elementary'!$A$424:$ADO$424,0)-1)),0,OFFSET('Daten Elementary'!$A$1,MATCH(FQ$5,'Daten Elementary'!$A:$A,0)-1,MATCH(AQ102,'Daten Elementary'!$A$424:$ADO$424,0)-1))</f>
        <v>0</v>
      </c>
      <c r="FR102" s="314">
        <f ca="1">IF(ISERROR(OFFSET('Daten Elementary'!$A$1,MATCH(FR$5,'Daten Elementary'!$A:$A,0)-1,MATCH(AR102,'Daten Elementary'!$A$424:$ADO$424,0)-1)),0,OFFSET('Daten Elementary'!$A$1,MATCH(FR$5,'Daten Elementary'!$A:$A,0)-1,MATCH(AR102,'Daten Elementary'!$A$424:$ADO$424,0)-1))</f>
        <v>0</v>
      </c>
      <c r="FS102" s="314">
        <f ca="1">IF(ISERROR(OFFSET('Daten Elementary'!$A$1,MATCH(FS$5,'Daten Elementary'!$A:$A,0)-1,MATCH(AS102,'Daten Elementary'!$A$424:$ADO$424,0)-1)),0,OFFSET('Daten Elementary'!$A$1,MATCH(FS$5,'Daten Elementary'!$A:$A,0)-1,MATCH(AS102,'Daten Elementary'!$A$424:$ADO$424,0)-1))</f>
        <v>0</v>
      </c>
      <c r="FT102" s="315">
        <f t="shared" ca="1" si="88"/>
        <v>0</v>
      </c>
      <c r="FU102" s="314">
        <f ca="1">IF(ISERROR(OFFSET('Daten Elementary'!$A$1,MATCH(FU$5,'Daten Elementary'!$A:$A,0)-1,MATCH($AT102,'Daten Elementary'!$A$424:$ADO$424,0)-1)),0,OFFSET('Daten Elementary'!$A$1,MATCH(FU$5,'Daten Elementary'!$A:$A,0)-1,MATCH($AT102,'Daten Elementary'!$A$424:$ADO$424,0)-1))</f>
        <v>0</v>
      </c>
      <c r="FV102" s="305">
        <f t="shared" ca="1" si="89"/>
        <v>0</v>
      </c>
      <c r="FW102" s="324"/>
      <c r="FX102" s="231" t="str">
        <f t="shared" si="90"/>
        <v>City Car, zukünftiger Leicht-Personenwagen, Elektrizität (firmenspezifischer Verbrauchermix (siehe unten))</v>
      </c>
      <c r="FY102" s="231" t="str">
        <f t="shared" si="55"/>
        <v>City Car, zukünftiger Leicht-Personenwagen</v>
      </c>
      <c r="FZ102" s="231" t="str">
        <f t="shared" si="56"/>
        <v>, Elektrizität</v>
      </c>
      <c r="GA102" s="231" t="str">
        <f t="shared" si="57"/>
        <v xml:space="preserve"> (firmenspezifischer Verbrauchermix (siehe unten))</v>
      </c>
      <c r="GB102" s="231"/>
    </row>
    <row r="103" spans="1:184" ht="16.5" hidden="1" customHeight="1" outlineLevel="1">
      <c r="A103" s="375"/>
      <c r="B103" s="358"/>
      <c r="C103" s="361" t="s">
        <v>387</v>
      </c>
      <c r="D103" s="379" t="s">
        <v>24</v>
      </c>
      <c r="E103" s="356" t="s">
        <v>27</v>
      </c>
      <c r="F103" s="102">
        <v>1.6</v>
      </c>
      <c r="G103" s="31">
        <v>4</v>
      </c>
      <c r="H103" s="91">
        <f t="shared" si="91"/>
        <v>0.4</v>
      </c>
      <c r="I103" s="99">
        <f>2.7</f>
        <v>2.7</v>
      </c>
      <c r="J103" s="189"/>
      <c r="K103" s="100">
        <v>500</v>
      </c>
      <c r="L103" s="86"/>
      <c r="M103" s="86"/>
      <c r="N103" s="38" t="s">
        <v>99</v>
      </c>
      <c r="O103" s="6">
        <f ca="1">(IF(ISERROR(INDEX(INDIRECT($D$268),MATCH($AM103,$AM$4:$AM$275,0),MATCH(O$304,INDIRECT($E$268),0))*$I103/$AD103),0,INDEX(INDIRECT($D$268),MATCH($AM103,$AM$4:$AM$275,0),MATCH(O$304,INDIRECT($E$268),0))*$I103/$AD103)+IF(ISERROR(INDEX(INDIRECT($D$268),MATCH($AN103,$AN$4:$AN$275,0),MATCH(O$305,INDIRECT($E$268),0))*$J103/$AE103),0,INDEX(INDIRECT($D$268),MATCH($AN103,$AN$4:$AN$275,0),MATCH(O$305,INDIRECT($E$268),0))*$J103/$AE103))*$AC103/$F103</f>
        <v>49.529916234939755</v>
      </c>
      <c r="P103" s="6">
        <f ca="1">(IF(ISERROR(INDEX(INDIRECT($D$268),MATCH($AO103,$AO$4:$AO$275,0),MATCH(P$304,INDIRECT($E$268),0))*$I103/$AD103),0,INDEX(INDIRECT($D$268),MATCH($AO103,$AO$4:$AO$275,0),MATCH(P$304,INDIRECT($E$268),0))*$I103/$AD103)+IF(ISERROR(INDEX(INDIRECT($D$268),MATCH($AP103,$AP$4:$AP$275,0),MATCH(P$305,INDIRECT($E$268),0))*$J103/$AE103),0,INDEX(INDIRECT($D$268),MATCH($AP103,$AP$4:$AP$275,0),MATCH(P$305,INDIRECT($E$268),0))*$J103/$AE103))*$AC103/$F103</f>
        <v>8.9823489759036121</v>
      </c>
      <c r="Q103" s="6">
        <f ca="1">INDEX(INDIRECT($D$268),MATCH($AQ103,$AQ$4:$AQ$284,0),MATCH(Q$4,INDIRECT($E$268),0))*$K103*$AC103/$F103/$AF103</f>
        <v>1.1801096022727273</v>
      </c>
      <c r="R103" s="6">
        <f ca="1">INDEX(INDIRECT($D$268),MATCH($AR103,$AR$4:$AR$284,0),MATCH(R$4,INDIRECT($E$268),0))*$K103*$AC103/$F103/$AF103</f>
        <v>7.0819818181818182</v>
      </c>
      <c r="S103" s="6">
        <f ca="1">INDEX(INDIRECT($D$268),MATCH($AS103,$AS$4:$AS$284,0),MATCH(S$4,INDIRECT($E$268),0))*$K103*$AC103/$F103/$AF103</f>
        <v>3.1610382954545457</v>
      </c>
      <c r="T103" s="7">
        <f t="shared" ca="1" si="93"/>
        <v>69.935394926752451</v>
      </c>
      <c r="U103" s="6">
        <f>IF($B$268=6,(IF(OR(AJ103="Benzin",AJ103="Diesel"),$AK103*INDEX('DIN EN 16258'!$I:$I,MATCH('mobitool-Faktoren v2.0'!$AI103,'DIN EN 16258'!$A:$A,0))*$I103/$AD103+$AL103*INDEX('DIN EN 16258'!$I:$I,MATCH('mobitool-Faktoren v2.0'!$AJ103,'DIN EN 16258'!$A:$A,0))*$I103/$AD103,IF(ISERROR($AK103*INDEX('DIN EN 16258'!$I:$I,MATCH('mobitool-Faktoren v2.0'!$AI103,'DIN EN 16258'!$A:$A,0))*$I103/$AD103),0,$AK103*INDEX('DIN EN 16258'!$I:$I,MATCH('mobitool-Faktoren v2.0'!$AI103,'DIN EN 16258'!$A:$A,0))*$I103/$AD103)+IF(ISERROR($AL103*INDEX('DIN EN 16258'!$I:$I,MATCH('mobitool-Faktoren v2.0'!$AJ103,'DIN EN 16258'!$A:$A,0))*$J103/$AE103),0,$AL103*INDEX('DIN EN 16258'!$I:$I,MATCH('mobitool-Faktoren v2.0'!$AJ103,'DIN EN 16258'!$A:$A,0))*$J103/$AE103)))*1000,
IF($B$268=1,(IF(OR(AJ103="Benzin",AJ103="Diesel"),$AK103*INDEX('DIN EN 16258'!$D:$D,MATCH('mobitool-Faktoren v2.0'!$AI103,'DIN EN 16258'!$A:$A,0))*$I103/$AD103+$AL103*INDEX('DIN EN 16258'!$D:$D,MATCH('mobitool-Faktoren v2.0'!$AJ103,'DIN EN 16258'!$A:$A,0))*$I103/$AD103,IF(ISERROR($AK103*INDEX('DIN EN 16258'!$D:$D,MATCH('mobitool-Faktoren v2.0'!$AI103,'DIN EN 16258'!$A:$A,0))*$I103/$AD103),0,$AK103*INDEX('DIN EN 16258'!$D:$D,MATCH('mobitool-Faktoren v2.0'!$AI103,'DIN EN 16258'!$A:$A,0))*$I103/$AD103)+IF(ISERROR($AL103*INDEX('DIN EN 16258'!$D:$D,MATCH('mobitool-Faktoren v2.0'!$AJ103,'DIN EN 16258'!$A:$A,0))*$J103/$AE103),0,$AL103*INDEX('DIN EN 16258'!$D:$D,MATCH('mobitool-Faktoren v2.0'!$AJ103,'DIN EN 16258'!$A:$A,0))*$J103/$AE103))),0))*$AC103/$F103</f>
        <v>45.481445783132529</v>
      </c>
      <c r="V103" s="6">
        <f>IF($B$268=6,(IF(OR(AJ103="Benzin",AJ103="Diesel"),$AK103*INDEX('DIN EN 16258'!$L:$L,MATCH('mobitool-Faktoren v2.0'!$AI103,'DIN EN 16258'!$A:$A,0))*$I103/$AD103+$AL103*INDEX('DIN EN 16258'!$L:$L,MATCH('mobitool-Faktoren v2.0'!$AJ103,'DIN EN 16258'!$A:$A,0))*$I103/$AD103,IF(ISERROR($AK103*INDEX('DIN EN 16258'!$L:$L,MATCH('mobitool-Faktoren v2.0'!$AI103,'DIN EN 16258'!$A:$A,0))*$I103/$AD103),0,$AK103*INDEX('DIN EN 16258'!$L:$L,MATCH('mobitool-Faktoren v2.0'!$AI103,'DIN EN 16258'!$A:$A,0))*$I103/$AD103)+IF(ISERROR($AL103*INDEX('DIN EN 16258'!$L:$L,MATCH('mobitool-Faktoren v2.0'!$AJ103,'DIN EN 16258'!$A:$A,0))*$J103/$AE103),0,$AL103*INDEX('DIN EN 16258'!$L:$L,MATCH('mobitool-Faktoren v2.0'!$AJ103,'DIN EN 16258'!$A:$A,0))*$J103/$AE103)))*1000,
IF($B$268=1,(IF(OR(AJ103="Benzin",AJ103="Diesel"),$AK103*INDEX('DIN EN 16258'!$F:$F,MATCH('mobitool-Faktoren v2.0'!$AI103,'DIN EN 16258'!$A:$A,0))*$I103/$AD103+$AL103*INDEX('DIN EN 16258'!$F:$F,MATCH('mobitool-Faktoren v2.0'!$AJ103,'DIN EN 16258'!$A:$A,0))*$I103/$AD103,IF(ISERROR($AK103*INDEX('DIN EN 16258'!$F:$F,MATCH('mobitool-Faktoren v2.0'!$AI103,'DIN EN 16258'!$A:$A,0))*$I103/$AD103),0,$AK103*INDEX('DIN EN 16258'!$F:$F,MATCH('mobitool-Faktoren v2.0'!$AI103,'DIN EN 16258'!$A:$A,0))*$I103/$AD103)+IF(ISERROR($AL103*INDEX('DIN EN 16258'!$F:$F,MATCH('mobitool-Faktoren v2.0'!$AJ103,'DIN EN 16258'!$A:$A,0))*$J103/$AE103),0,$AL103*INDEX('DIN EN 16258'!$F:$F,MATCH('mobitool-Faktoren v2.0'!$AJ103,'DIN EN 16258'!$A:$A,0))*$J103/$AE103))),0))*$AC103/$F103</f>
        <v>55.257831325301197</v>
      </c>
      <c r="W103" s="6" t="s">
        <v>892</v>
      </c>
      <c r="X103" s="6" t="s">
        <v>164</v>
      </c>
      <c r="Y103" s="336">
        <v>1</v>
      </c>
      <c r="Z103" s="336">
        <v>10</v>
      </c>
      <c r="AA103" s="337">
        <v>400</v>
      </c>
      <c r="AB103" s="299">
        <v>1000</v>
      </c>
      <c r="AC103" s="300">
        <f>AC47</f>
        <v>1</v>
      </c>
      <c r="AD103" s="298">
        <f>AD47</f>
        <v>2.6678571428571431</v>
      </c>
      <c r="AE103" s="298"/>
      <c r="AF103" s="299">
        <f>AF47</f>
        <v>550</v>
      </c>
      <c r="AG103" s="299"/>
      <c r="AH103" s="299"/>
      <c r="AI103" s="301" t="s">
        <v>24</v>
      </c>
      <c r="AJ103" s="301"/>
      <c r="AK103" s="329">
        <v>2.24E-2</v>
      </c>
      <c r="AL103" s="329"/>
      <c r="AM103" s="202" t="s">
        <v>863</v>
      </c>
      <c r="AN103" s="202" t="s">
        <v>81</v>
      </c>
      <c r="AO103" s="202" t="s">
        <v>864</v>
      </c>
      <c r="AP103" s="202" t="s">
        <v>81</v>
      </c>
      <c r="AQ103" s="202" t="s">
        <v>865</v>
      </c>
      <c r="AR103" s="202" t="s">
        <v>866</v>
      </c>
      <c r="AS103" s="202" t="s">
        <v>867</v>
      </c>
      <c r="AT103" s="202" t="s">
        <v>2256</v>
      </c>
      <c r="AU103" s="303">
        <f ca="1">IF(ISERROR(OFFSET('Daten KEA'!$A$1,MATCH(AU$5,'Daten KEA'!$A:$A,0)-1,MATCH(AM103,'Daten KEA'!$A$424:$ADO$424,0)-1)),0,OFFSET('Daten KEA'!$A$1,MATCH(AU$5,'Daten KEA'!$A:$A,0)-1,MATCH(AM103,'Daten KEA'!$A$424:$ADO$424,0)-1))+IF(ISERROR(AK103*INDEX('Energiefaktoren Ecoinvent'!$D:$D,MATCH('mobitool-Faktoren v2.0'!AI103,'Energiefaktoren Ecoinvent'!$A:$A,0))),0,AK103*INDEX('Energiefaktoren Ecoinvent'!$D:$D,MATCH('mobitool-Faktoren v2.0'!AI103,'Energiefaktoren Ecoinvent'!$A:$A,0)))+IF(OR(AJ103="Benzin",AJ103="Diesel"),IF(ISERROR(OFFSET('Daten KEA'!$A$1,MATCH(AV$5,'Daten KEA'!$A:$A,0)-1,MATCH(AN103,'Daten KEA'!$A$424:$ADO$424,0)-1)),0,OFFSET('Daten KEA'!$A$1,MATCH(AV$5,'Daten KEA'!$A:$A,0)-1,MATCH(AN103,'Daten KEA'!$A$424:$ADO$424,0)-1))+IF(ISERROR(AL103*INDEX('Energiefaktoren Ecoinvent'!$D:$D,MATCH('mobitool-Faktoren v2.0'!AJ103,'Energiefaktoren Ecoinvent'!$A:$A,0))),0,AL103*INDEX('Energiefaktoren Ecoinvent'!$D:$D,MATCH('mobitool-Faktoren v2.0'!AJ103,'Energiefaktoren Ecoinvent'!$A:$A,0))),0)</f>
        <v>0.95871999999999991</v>
      </c>
      <c r="AV103" s="303">
        <f ca="1">IF(OR(AJ103="Benzin",AJ103="Diesel"),0,IF(ISERROR(OFFSET('Daten KEA'!$A$1,MATCH(AV$5,'Daten KEA'!$A:$A,0)-1,MATCH(AN103,'Daten KEA'!$A$424:$ADO$424,0)-1)),0,OFFSET('Daten KEA'!$A$1,MATCH(AV$5,'Daten KEA'!$A:$A,0)-1,MATCH(AN103,'Daten KEA'!$A$424:$ADO$424,0)-1))+IF(ISERROR(AL103*INDEX('Energiefaktoren Ecoinvent'!$D:$D,MATCH('mobitool-Faktoren v2.0'!AJ103,'Energiefaktoren Ecoinvent'!$A:$A,0))),0,AL103*INDEX('Energiefaktoren Ecoinvent'!$D:$D,MATCH('mobitool-Faktoren v2.0'!AJ103,'Energiefaktoren Ecoinvent'!$A:$A,0))))</f>
        <v>0</v>
      </c>
      <c r="AW103" s="303">
        <f ca="1">IF(ISERROR(OFFSET('Daten KEA'!$A$1,MATCH(AW$5,'Daten KEA'!$A:$A,0)-1,MATCH(AO103,'Daten KEA'!$A$424:$ADO$424,0)-1)),0,OFFSET('Daten KEA'!$A$1,MATCH(AW$5,'Daten KEA'!$A:$A,0)-1,MATCH(AO103,'Daten KEA'!$A$424:$ADO$424,0)-1))-IF(ISERROR(AK103*INDEX('Energiefaktoren Ecoinvent'!$D:$D,MATCH('mobitool-Faktoren v2.0'!AI103,'Energiefaktoren Ecoinvent'!$A:$A,0))),0,AK103*INDEX('Energiefaktoren Ecoinvent'!$D:$D,MATCH('mobitool-Faktoren v2.0'!AI103,'Energiefaktoren Ecoinvent'!$A:$A,0)))+IF(OR(AJ103="Benzin",AJ103="Diesel"),IF(ISERROR(OFFSET('Daten KEA'!$A$1,MATCH(AX$5,'Daten KEA'!$A:$A,0)-1,MATCH(AP103,'Daten KEA'!$A$424:$ADO$424,0)-1)),0,OFFSET('Daten KEA'!$A$1,MATCH(AX$5,'Daten KEA'!$A:$A,0)-1,MATCH(AP103,'Daten KEA'!$A$424:$ADO$424,0)-1))-IF(ISERROR(AL103*INDEX('Energiefaktoren Ecoinvent'!$D:$D,MATCH('mobitool-Faktoren v2.0'!AJ103,'Energiefaktoren Ecoinvent'!$A:$A,0))),0,AL103*INDEX('Energiefaktoren Ecoinvent'!$D:$D,MATCH('mobitool-Faktoren v2.0'!AJ103,'Energiefaktoren Ecoinvent'!$A:$A,0))),0)</f>
        <v>0.27193590000000001</v>
      </c>
      <c r="AX103" s="303">
        <f ca="1">IF(OR(AJ103="Benzin",AJ103="Diesel"),0,IF(ISERROR(OFFSET('Daten KEA'!$A$1,MATCH(AX$5,'Daten KEA'!$A:$A,0)-1,MATCH(AP103,'Daten KEA'!$A$424:$ADO$424,0)-1)),0,OFFSET('Daten KEA'!$A$1,MATCH(AX$5,'Daten KEA'!$A:$A,0)-1,MATCH(AP103,'Daten KEA'!$A$424:$ADO$424,0)-1))-IF(ISERROR(AL103*INDEX('Energiefaktoren Ecoinvent'!$D:$D,MATCH('mobitool-Faktoren v2.0'!AJ103,'Energiefaktoren Ecoinvent'!$A:$A,0))),0,AL103*INDEX('Energiefaktoren Ecoinvent'!$D:$D,MATCH('mobitool-Faktoren v2.0'!AJ103,'Energiefaktoren Ecoinvent'!$A:$A,0))))</f>
        <v>0</v>
      </c>
      <c r="AY103" s="303">
        <f t="shared" ca="1" si="58"/>
        <v>1.2306558999999999</v>
      </c>
      <c r="AZ103" s="303">
        <f ca="1">IF(ISERROR(OFFSET('Daten KEA'!$A$1,MATCH(AZ$5,'Daten KEA'!$A:$A,0)-1,MATCH(AQ103,'Daten KEA'!$A$424:$ADO$424,0)-1)),0,OFFSET('Daten KEA'!$A$1,MATCH(AZ$5,'Daten KEA'!$A:$A,0)-1,MATCH(AQ103,'Daten KEA'!$A$424:$ADO$424,0)-1))</f>
        <v>5.9738565E-2</v>
      </c>
      <c r="BA103" s="303">
        <f ca="1">IF(ISERROR(OFFSET('Daten KEA'!$A$1,MATCH(BA$5,'Daten KEA'!$A:$A,0)-1,MATCH(AR103,'Daten KEA'!$A$424:$ADO$424,0)-1)),0,OFFSET('Daten KEA'!$A$1,MATCH(BA$5,'Daten KEA'!$A:$A,0)-1,MATCH(AR103,'Daten KEA'!$A$424:$ADO$424,0)-1))</f>
        <v>0.23007949999999999</v>
      </c>
      <c r="BB103" s="303">
        <f ca="1">IF(ISERROR(OFFSET('Daten KEA'!$A$1,MATCH(BB$5,'Daten KEA'!$A:$A,0)-1,MATCH(AS103,'Daten KEA'!$A$424:$ADO$424,0)-1)),0,OFFSET('Daten KEA'!$A$1,MATCH(BB$5,'Daten KEA'!$A:$A,0)-1,MATCH(AS103,'Daten KEA'!$A$424:$ADO$424,0)-1))</f>
        <v>0.34085686999999998</v>
      </c>
      <c r="BC103" s="304">
        <f t="shared" ca="1" si="46"/>
        <v>1.861330835</v>
      </c>
      <c r="BD103" s="303">
        <f ca="1">IF(ISERROR(OFFSET('Daten KEA'!$A$1,MATCH(BD$5,'Daten KEA'!$A:$A,0)-1,MATCH(AT103,'Daten KEA'!$A$424:$ADO$424,0)-1)),0,OFFSET('Daten KEA'!$A$1,MATCH(BD$5,'Daten KEA'!$A:$A,0)-1,MATCH(AT103,'Daten KEA'!$A$424:$ADO$424,0)-1))</f>
        <v>1.8613309</v>
      </c>
      <c r="BE103" s="305">
        <f t="shared" ca="1" si="59"/>
        <v>1.0000000349212503</v>
      </c>
      <c r="BF103" s="306">
        <f ca="1">IF(ISERROR(OFFSET('Daten KEA'!$A$1,MATCH(BF$5,'Daten KEA'!$A:$A,0)-1,MATCH(AM103,'Daten KEA'!$A$424:$ADO$424,0)-1)),0,OFFSET('Daten KEA'!$A$1,MATCH(BF$5,'Daten KEA'!$A:$A,0)-1,MATCH(AM103,'Daten KEA'!$A$424:$ADO$424,0)-1))+IF(ISERROR($AK103*INDEX('Energiefaktoren Ecoinvent'!$H:$H,MATCH('mobitool-Faktoren v2.0'!$AI103,'Energiefaktoren Ecoinvent'!$A:$A,0))),0,$AK103*INDEX('Energiefaktoren Ecoinvent'!$H:$H,MATCH('mobitool-Faktoren v2.0'!$AI103,'Energiefaktoren Ecoinvent'!$A:$A,0)))+IF(OR(AJ103="Benzin",AJ103="Diesel"),IF(ISERROR(OFFSET('Daten KEA'!$A$1,MATCH(BG$5,'Daten KEA'!$A:$A,0)-1,MATCH(AN103,'Daten KEA'!$A$424:$ADO$424,0)-1)),0,OFFSET('Daten KEA'!$A$1,MATCH(BG$5,'Daten KEA'!$A:$A,0)-1,MATCH(AN103,'Daten KEA'!$A$424:$ADO$424,0)-1))+IF(ISERROR($AL103*INDEX('Energiefaktoren Ecoinvent'!$H:$H,MATCH('mobitool-Faktoren v2.0'!$AJ103,'Energiefaktoren Ecoinvent'!$A:$A,0))),0,$AL103*INDEX('Energiefaktoren Ecoinvent'!$H:$H,MATCH('mobitool-Faktoren v2.0'!$AJ103,'Energiefaktoren Ecoinvent'!$A:$A,0))),0)</f>
        <v>0.95871999999999991</v>
      </c>
      <c r="BG103" s="306">
        <f ca="1">IF(OR(AJ103="Benzin",AJ103="Diesel"),0,IF(ISERROR(OFFSET('Daten KEA'!$A$1,MATCH(BG$5,'Daten KEA'!$A:$A,0)-1,MATCH(AN103,'Daten KEA'!$A$424:$ADO$424,0)-1)),0,OFFSET('Daten KEA'!$A$1,MATCH(BG$5,'Daten KEA'!$A:$A,0)-1,MATCH(AN103,'Daten KEA'!$A$424:$ADO$424,0)-1))+IF(ISERROR($AL103*INDEX('Energiefaktoren Ecoinvent'!$H:$H,MATCH('mobitool-Faktoren v2.0'!$AJ103,'Energiefaktoren Ecoinvent'!$A:$A,0))),0,$AL103*INDEX('Energiefaktoren Ecoinvent'!$H:$H,MATCH('mobitool-Faktoren v2.0'!$AJ103,'Energiefaktoren Ecoinvent'!$A:$A,0))))</f>
        <v>0</v>
      </c>
      <c r="BH103" s="306">
        <f ca="1">IF(ISERROR(OFFSET('Daten KEA'!$A$1,MATCH(BH$5,'Daten KEA'!$A:$A,0)-1,MATCH(AO103,'Daten KEA'!$A$424:$ADO$424,0)-1)),0,OFFSET('Daten KEA'!$A$1,MATCH(BH$5,'Daten KEA'!$A:$A,0)-1,MATCH(AO103,'Daten KEA'!$A$424:$ADO$424,0)-1))-IF(ISERROR($AK103*INDEX('Energiefaktoren Ecoinvent'!$H:$H,MATCH('mobitool-Faktoren v2.0'!$AI103,'Energiefaktoren Ecoinvent'!$A:$A,0))),0,$AK103*INDEX('Energiefaktoren Ecoinvent'!$H:$H,MATCH('mobitool-Faktoren v2.0'!$AI103,'Energiefaktoren Ecoinvent'!$A:$A,0)))+IF(OR(AJ103="Benzin",AJ103="Diesel"),IF(ISERROR(OFFSET('Daten KEA'!$A$1,MATCH(BI$5,'Daten KEA'!$A:$A,0)-1,MATCH(AP103,'Daten KEA'!$A$424:$ADO$424,0)-1)),0,OFFSET('Daten KEA'!$A$1,MATCH(BI$5,'Daten KEA'!$A:$A,0)-1,MATCH(AP103,'Daten KEA'!$A$424:$ADO$424,0)-1))-IF(ISERROR($AL103*INDEX('Energiefaktoren Ecoinvent'!$H:$H,MATCH('mobitool-Faktoren v2.0'!$AJ103,'Energiefaktoren Ecoinvent'!$A:$A,0))),0,$AL103*INDEX('Energiefaktoren Ecoinvent'!$H:$H,MATCH('mobitool-Faktoren v2.0'!$AJ103,'Energiefaktoren Ecoinvent'!$A:$A,0))),0)</f>
        <v>0.2688006108905</v>
      </c>
      <c r="BI103" s="306">
        <f ca="1">IF(OR(AJ103="Benzin",AJ103="Diesel"),0,IF(ISERROR(OFFSET('Daten KEA'!$A$1,MATCH(BI$5,'Daten KEA'!$A:$A,0)-1,MATCH(AP103,'Daten KEA'!$A$424:$ADO$424,0)-1)),0,OFFSET('Daten KEA'!$A$1,MATCH(BI$5,'Daten KEA'!$A:$A,0)-1,MATCH(AP103,'Daten KEA'!$A$424:$ADO$424,0)-1))-IF(ISERROR($AL103*INDEX('Energiefaktoren Ecoinvent'!$H:$H,MATCH('mobitool-Faktoren v2.0'!$AJ103,'Energiefaktoren Ecoinvent'!$A:$A,0))),0,$AL103*INDEX('Energiefaktoren Ecoinvent'!$H:$H,MATCH('mobitool-Faktoren v2.0'!$AJ103,'Energiefaktoren Ecoinvent'!$A:$A,0))))</f>
        <v>0</v>
      </c>
      <c r="BJ103" s="306">
        <f t="shared" ca="1" si="92"/>
        <v>1.2275206108904999</v>
      </c>
      <c r="BK103" s="306">
        <f ca="1">IF(ISERROR(OFFSET('Daten KEA'!$A$1,MATCH(BK$5,'Daten KEA'!$A:$A,0)-1,MATCH(AQ103,'Daten KEA'!$A$424:$ADO$424,0)-1)),0,OFFSET('Daten KEA'!$A$1,MATCH(BK$5,'Daten KEA'!$A:$A,0)-1,MATCH(AQ103,'Daten KEA'!$A$424:$ADO$424,0)-1))</f>
        <v>5.6934798130256002E-2</v>
      </c>
      <c r="BL103" s="306">
        <f ca="1">IF(ISERROR(OFFSET('Daten KEA'!$A$1,MATCH(BL$5,'Daten KEA'!$A:$A,0)-1,MATCH(AR103,'Daten KEA'!$A$424:$ADO$424,0)-1)),0,OFFSET('Daten KEA'!$A$1,MATCH(BL$5,'Daten KEA'!$A:$A,0)-1,MATCH(AR103,'Daten KEA'!$A$424:$ADO$424,0)-1))</f>
        <v>0.21527777451510002</v>
      </c>
      <c r="BM103" s="306">
        <f ca="1">IF(ISERROR(OFFSET('Daten KEA'!$A$1,MATCH(BM$5,'Daten KEA'!$A:$A,0)-1,MATCH(AS103,'Daten KEA'!$A$424:$ADO$424,0)-1)),0,OFFSET('Daten KEA'!$A$1,MATCH(BM$5,'Daten KEA'!$A:$A,0)-1,MATCH(AS103,'Daten KEA'!$A$424:$ADO$424,0)-1))</f>
        <v>0.29876169139795</v>
      </c>
      <c r="BN103" s="307">
        <f t="shared" ca="1" si="43"/>
        <v>1.7984948749338059</v>
      </c>
      <c r="BO103" s="306">
        <f ca="1">IF(ISERROR(OFFSET('Daten KEA'!$A$1,MATCH(BO$5,'Daten KEA'!$A:$A,0)-1,MATCH(AT103,'Daten KEA'!$A$424:$ADO$424,0)-1)),0,OFFSET('Daten KEA'!$A$1,MATCH(BO$5,'Daten KEA'!$A:$A,0)-1,MATCH(AT103,'Daten KEA'!$A$424:$ADO$424,0)-1))</f>
        <v>1.7984948670338998</v>
      </c>
      <c r="BP103" s="305">
        <f t="shared" ca="1" si="60"/>
        <v>0.99999999560749042</v>
      </c>
      <c r="BQ103" s="308">
        <f ca="1">IF(ISERROR(OFFSET('Daten GWP'!$A$1,MATCH(BQ$5,'Daten GWP'!$A:$A,0)-1,MATCH(AM103,'Daten GWP'!$A$424:$ADO$424,0)-1)),0,OFFSET('Daten GWP'!$A$1,MATCH(BQ$5,'Daten GWP'!$A:$A,0)-1,MATCH(AM103,'Daten GWP'!$A$424:$ADO$424,0)-1))*1000</f>
        <v>78.304439000000002</v>
      </c>
      <c r="BR103" s="308">
        <f ca="1">IF(ISERROR(OFFSET('Daten GWP'!$A$1,MATCH(BR$5,'Daten GWP'!$A:$A,0)-1,MATCH(AN103,'Daten GWP'!$A$424:$ADO$424,0)-1)),0,OFFSET('Daten GWP'!$A$1,MATCH(BR$5,'Daten GWP'!$A:$A,0)-1,MATCH(AN103,'Daten GWP'!$A$424:$ADO$424,0)-1))*1000</f>
        <v>0</v>
      </c>
      <c r="BS103" s="308">
        <f ca="1">IF(ISERROR(OFFSET('Daten GWP'!$A$1,MATCH(BS$5,'Daten GWP'!$A:$A,0)-1,MATCH(AO103,'Daten GWP'!$A$424:$ADO$424,0)-1)),0,OFFSET('Daten GWP'!$A$1,MATCH(BS$5,'Daten GWP'!$A:$A,0)-1,MATCH(AO103,'Daten GWP'!$A$424:$ADO$424,0)-1))*1000</f>
        <v>14.200666</v>
      </c>
      <c r="BT103" s="308">
        <f ca="1">IF(ISERROR(OFFSET('Daten GWP'!$A$1,MATCH(BT$5,'Daten GWP'!$A:$A,0)-1,MATCH(AP103,'Daten GWP'!$A$424:$ADO$424,0)-1)),0,OFFSET('Daten GWP'!$A$1,MATCH(BT$5,'Daten GWP'!$A:$A,0)-1,MATCH(AP103,'Daten GWP'!$A$424:$ADO$424,0)-1))*1000</f>
        <v>0</v>
      </c>
      <c r="BU103" s="308">
        <f t="shared" ca="1" si="61"/>
        <v>92.505105</v>
      </c>
      <c r="BV103" s="308">
        <f ca="1">IF(ISERROR(OFFSET('Daten GWP'!$A$1,MATCH(BV$5,'Daten GWP'!$A:$A,0)-1,MATCH(AQ103,'Daten GWP'!$A$424:$ADO$424,0)-1)),0,OFFSET('Daten GWP'!$A$1,MATCH(BV$5,'Daten GWP'!$A:$A,0)-1,MATCH(AQ103,'Daten GWP'!$A$424:$ADO$424,0)-1))*1000</f>
        <v>2.0769929</v>
      </c>
      <c r="BW103" s="308">
        <f ca="1">IF(ISERROR(OFFSET('Daten GWP'!$A$1,MATCH(BW$5,'Daten GWP'!$A:$A,0)-1,MATCH(AR103,'Daten GWP'!$A$424:$ADO$424,0)-1)),0,OFFSET('Daten GWP'!$A$1,MATCH(BW$5,'Daten GWP'!$A:$A,0)-1,MATCH(AR103,'Daten GWP'!$A$424:$ADO$424,0)-1))*1000</f>
        <v>12.464288</v>
      </c>
      <c r="BX103" s="308">
        <f ca="1">IF(ISERROR(OFFSET('Daten GWP'!$A$1,MATCH(BX$5,'Daten GWP'!$A:$A,0)-1,MATCH(AS103,'Daten GWP'!$A$424:$ADO$424,0)-1)),0,OFFSET('Daten GWP'!$A$1,MATCH(BX$5,'Daten GWP'!$A:$A,0)-1,MATCH(AS103,'Daten GWP'!$A$424:$ADO$424,0)-1))*1000</f>
        <v>5.5634274000000001</v>
      </c>
      <c r="BY103" s="309">
        <f t="shared" ca="1" si="44"/>
        <v>112.60981329999998</v>
      </c>
      <c r="BZ103" s="308">
        <f ca="1">IF(ISERROR(OFFSET('Daten GWP'!$A$1,MATCH(BZ$5,'Daten GWP'!$A:$A,0)-1,MATCH(AT103,'Daten GWP'!$A$424:$ADO$424,0)-1)),0,OFFSET('Daten GWP'!$A$1,MATCH(BZ$5,'Daten GWP'!$A:$A,0)-1,MATCH(AT103,'Daten GWP'!$A$424:$ADO$424,0)-1))*1000</f>
        <v>112.60981000000001</v>
      </c>
      <c r="CA103" s="305">
        <f t="shared" ca="1" si="62"/>
        <v>0.9999999706952718</v>
      </c>
      <c r="CB103" s="310">
        <f ca="1">IF(ISERROR(OFFSET('Daten Elementary'!$A$1,MATCH(CB$5,'Daten Elementary'!$A:$A,0)-1,MATCH(AM103,'Daten Elementary'!$A$424:$ADO$424,0)-1)),0,OFFSET('Daten Elementary'!$A$1,MATCH(CB$5,'Daten Elementary'!$A:$A,0)-1,MATCH(AM103,'Daten Elementary'!$A$424:$ADO$424,0)-1))*1000000</f>
        <v>16.915500000000002</v>
      </c>
      <c r="CC103" s="310">
        <f ca="1">IF(ISERROR(OFFSET('Daten Elementary'!$A$1,MATCH(CC$5,'Daten Elementary'!$A:$A,0)-1,MATCH(AN103,'Daten Elementary'!$A$424:$ADO$424,0)-1)),0,OFFSET('Daten Elementary'!$A$1,MATCH(CC$5,'Daten Elementary'!$A:$A,0)-1,MATCH(AN103,'Daten Elementary'!$A$424:$ADO$424,0)-1))*1000000</f>
        <v>0</v>
      </c>
      <c r="CD103" s="310">
        <f ca="1">IF(ISERROR(OFFSET('Daten Elementary'!$A$1,MATCH(CD$5,'Daten Elementary'!$A:$A,0)-1,MATCH(AO103,'Daten Elementary'!$A$424:$ADO$424,0)-1)),0,OFFSET('Daten Elementary'!$A$1,MATCH(CD$5,'Daten Elementary'!$A:$A,0)-1,MATCH(AO103,'Daten Elementary'!$A$424:$ADO$424,0)-1))*1000000</f>
        <v>5.1269413000000004</v>
      </c>
      <c r="CE103" s="310">
        <f ca="1">IF(ISERROR(OFFSET('Daten Elementary'!$A$1,MATCH(CE$5,'Daten Elementary'!$A:$A,0)-1,MATCH(AP103,'Daten Elementary'!$A$424:$ADO$424,0)-1)),0,OFFSET('Daten Elementary'!$A$1,MATCH(CE$5,'Daten Elementary'!$A:$A,0)-1,MATCH(AP103,'Daten Elementary'!$A$424:$ADO$424,0)-1))*1000000</f>
        <v>0</v>
      </c>
      <c r="CF103" s="310">
        <f t="shared" ca="1" si="63"/>
        <v>22.0424413</v>
      </c>
      <c r="CG103" s="310">
        <f ca="1">IF(ISERROR(OFFSET('Daten Elementary'!$A$1,MATCH(CG$5,'Daten Elementary'!$A:$A,0)-1,MATCH(AQ103,'Daten Elementary'!$A$424:$ADO$424,0)-1)),0,OFFSET('Daten Elementary'!$A$1,MATCH(CG$5,'Daten Elementary'!$A:$A,0)-1,MATCH(AQ103,'Daten Elementary'!$A$424:$ADO$424,0)-1))*1000000</f>
        <v>0.82194163000000009</v>
      </c>
      <c r="CH103" s="310">
        <f ca="1">IF(ISERROR(OFFSET('Daten Elementary'!$A$1,MATCH(CH$5,'Daten Elementary'!$A:$A,0)-1,MATCH(AR103,'Daten Elementary'!$A$424:$ADO$424,0)-1)),0,OFFSET('Daten Elementary'!$A$1,MATCH(CH$5,'Daten Elementary'!$A:$A,0)-1,MATCH(AR103,'Daten Elementary'!$A$424:$ADO$424,0)-1))*1000000</f>
        <v>12.872984000000001</v>
      </c>
      <c r="CI103" s="310">
        <f ca="1">IF(ISERROR(OFFSET('Daten Elementary'!$A$1,MATCH(CI$5,'Daten Elementary'!$A:$A,0)-1,MATCH(AS103,'Daten Elementary'!$A$424:$ADO$424,0)-1)),0,OFFSET('Daten Elementary'!$A$1,MATCH(CI$5,'Daten Elementary'!$A:$A,0)-1,MATCH(AS103,'Daten Elementary'!$A$424:$ADO$424,0)-1))*1000000</f>
        <v>4.6651074000000001</v>
      </c>
      <c r="CJ103" s="311">
        <f t="shared" ca="1" si="64"/>
        <v>40.402474330000004</v>
      </c>
      <c r="CK103" s="310">
        <f ca="1">IF(ISERROR(OFFSET('Daten Elementary'!$A$1,MATCH(CK$5,'Daten Elementary'!$A:$A,0)-1,MATCH($AT103,'Daten Elementary'!$A$424:$ADO$424,0)-1)),0,OFFSET('Daten Elementary'!$A$1,MATCH(CK$5,'Daten Elementary'!$A:$A,0)-1,MATCH($AT103,'Daten Elementary'!$A$424:$ADO$424,0)-1))*1000000</f>
        <v>40.402473999999998</v>
      </c>
      <c r="CL103" s="305">
        <f t="shared" ca="1" si="65"/>
        <v>0.99999999183218324</v>
      </c>
      <c r="CM103" s="312">
        <f ca="1">IF(ISERROR(OFFSET('Daten Elementary'!$A$1,MATCH(CM$5,'Daten Elementary'!$A:$A,0)-1,MATCH(AM103,'Daten Elementary'!$A$424:$ADO$424,0)-1)),0,OFFSET('Daten Elementary'!$A$1,MATCH(CM$5,'Daten Elementary'!$A:$A,0)-1,MATCH(AM103,'Daten Elementary'!$A$424:$ADO$424,0)-1))*1000000</f>
        <v>5.6385000000000005</v>
      </c>
      <c r="CN103" s="312">
        <f ca="1">IF(ISERROR(OFFSET('Daten Elementary'!$A$1,MATCH(CN$5,'Daten Elementary'!$A:$A,0)-1,MATCH(AN103,'Daten Elementary'!$A$424:$ADO$424,0)-1)),0,OFFSET('Daten Elementary'!$A$1,MATCH(CN$5,'Daten Elementary'!$A:$A,0)-1,MATCH(AN103,'Daten Elementary'!$A$424:$ADO$424,0)-1))*1000000</f>
        <v>0</v>
      </c>
      <c r="CO103" s="312">
        <f ca="1">IF(ISERROR(OFFSET('Daten Elementary'!$A$1,MATCH(CO$5,'Daten Elementary'!$A:$A,0)-1,MATCH(AO103,'Daten Elementary'!$A$424:$ADO$424,0)-1)),0,OFFSET('Daten Elementary'!$A$1,MATCH(CO$5,'Daten Elementary'!$A:$A,0)-1,MATCH(AO103,'Daten Elementary'!$A$424:$ADO$424,0)-1))*1000000</f>
        <v>4.1222826000000001</v>
      </c>
      <c r="CP103" s="312">
        <f ca="1">IF(ISERROR(OFFSET('Daten Elementary'!$A$1,MATCH(CP$5,'Daten Elementary'!$A:$A,0)-1,MATCH(AP103,'Daten Elementary'!$A$424:$ADO$424,0)-1)),0,OFFSET('Daten Elementary'!$A$1,MATCH(CP$5,'Daten Elementary'!$A:$A,0)-1,MATCH(AP103,'Daten Elementary'!$A$424:$ADO$424,0)-1))*1000000</f>
        <v>0</v>
      </c>
      <c r="CQ103" s="312">
        <f t="shared" ca="1" si="66"/>
        <v>9.7607826000000006</v>
      </c>
      <c r="CR103" s="312">
        <f ca="1">IF(ISERROR(OFFSET('Daten Elementary'!$A$1,MATCH(CR$5,'Daten Elementary'!$A:$A,0)-1,MATCH(AQ103,'Daten Elementary'!$A$424:$ADO$424,0)-1)),0,OFFSET('Daten Elementary'!$A$1,MATCH(CR$5,'Daten Elementary'!$A:$A,0)-1,MATCH(AQ103,'Daten Elementary'!$A$424:$ADO$424,0)-1))*1000000</f>
        <v>0.54908192999999994</v>
      </c>
      <c r="CS103" s="312">
        <f ca="1">IF(ISERROR(OFFSET('Daten Elementary'!$A$1,MATCH(CS$5,'Daten Elementary'!$A:$A,0)-1,MATCH(AR103,'Daten Elementary'!$A$424:$ADO$424,0)-1)),0,OFFSET('Daten Elementary'!$A$1,MATCH(CS$5,'Daten Elementary'!$A:$A,0)-1,MATCH(AR103,'Daten Elementary'!$A$424:$ADO$424,0)-1))*1000000</f>
        <v>4.3655207999999996</v>
      </c>
      <c r="CT103" s="312">
        <f ca="1">IF(ISERROR(OFFSET('Daten Elementary'!$A$1,MATCH(CT$5,'Daten Elementary'!$A:$A,0)-1,MATCH(AS103,'Daten Elementary'!$A$424:$ADO$424,0)-1)),0,OFFSET('Daten Elementary'!$A$1,MATCH(CT$5,'Daten Elementary'!$A:$A,0)-1,MATCH(AS103,'Daten Elementary'!$A$424:$ADO$424,0)-1))*1000000</f>
        <v>2.6353765999999998</v>
      </c>
      <c r="CU103" s="313">
        <f t="shared" ca="1" si="67"/>
        <v>17.310761930000002</v>
      </c>
      <c r="CV103" s="312">
        <f ca="1">IF(ISERROR(OFFSET('Daten Elementary'!$A$1,MATCH(CV$5,'Daten Elementary'!$A:$A,0)-1,MATCH($AT103,'Daten Elementary'!$A$424:$ADO$424,0)-1)),0,OFFSET('Daten Elementary'!$A$1,MATCH(CV$5,'Daten Elementary'!$A:$A,0)-1,MATCH($AT103,'Daten Elementary'!$A$424:$ADO$424,0)-1))*1000000</f>
        <v>17.310762</v>
      </c>
      <c r="CW103" s="305">
        <f t="shared" ca="1" si="68"/>
        <v>1.0000000040437271</v>
      </c>
      <c r="CX103" s="314">
        <f ca="1">IF(ISERROR(OFFSET('Daten Elementary'!$A$1,MATCH(CX$5,'Daten Elementary'!$A:$A,0)-1,MATCH(AM103,'Daten Elementary'!$A$424:$ADO$424,0)-1)),0,OFFSET('Daten Elementary'!$A$1,MATCH(CX$5,'Daten Elementary'!$A:$A,0)-1,MATCH(AM103,'Daten Elementary'!$A$424:$ADO$424,0)-1))*1000000</f>
        <v>52.178836999999994</v>
      </c>
      <c r="CY103" s="314">
        <f ca="1">IF(ISERROR(OFFSET('Daten Elementary'!$A$1,MATCH(CY$5,'Daten Elementary'!$A:$A,0)-1,MATCH(AN103,'Daten Elementary'!$A$424:$ADO$424,0)-1)),0,OFFSET('Daten Elementary'!$A$1,MATCH(CY$5,'Daten Elementary'!$A:$A,0)-1,MATCH(AN103,'Daten Elementary'!$A$424:$ADO$424,0)-1))*1000000</f>
        <v>0</v>
      </c>
      <c r="CZ103" s="314">
        <f ca="1">IF(ISERROR(OFFSET('Daten Elementary'!$A$1,MATCH(CZ$5,'Daten Elementary'!$A:$A,0)-1,MATCH(AO103,'Daten Elementary'!$A$424:$ADO$424,0)-1)),0,OFFSET('Daten Elementary'!$A$1,MATCH(CZ$5,'Daten Elementary'!$A:$A,0)-1,MATCH(AO103,'Daten Elementary'!$A$424:$ADO$424,0)-1))*1000000</f>
        <v>57.259805</v>
      </c>
      <c r="DA103" s="314">
        <f ca="1">IF(ISERROR(OFFSET('Daten Elementary'!$A$1,MATCH(DA$5,'Daten Elementary'!$A:$A,0)-1,MATCH(AP103,'Daten Elementary'!$A$424:$ADO$424,0)-1)),0,OFFSET('Daten Elementary'!$A$1,MATCH(DA$5,'Daten Elementary'!$A:$A,0)-1,MATCH(AP103,'Daten Elementary'!$A$424:$ADO$424,0)-1))*1000000</f>
        <v>0</v>
      </c>
      <c r="DB103" s="314">
        <f t="shared" ca="1" si="69"/>
        <v>109.43864199999999</v>
      </c>
      <c r="DC103" s="314">
        <f ca="1">IF(ISERROR(OFFSET('Daten Elementary'!$A$1,MATCH(DC$5,'Daten Elementary'!$A:$A,0)-1,MATCH(AQ103,'Daten Elementary'!$A$424:$ADO$424,0)-1)),0,OFFSET('Daten Elementary'!$A$1,MATCH(DC$5,'Daten Elementary'!$A:$A,0)-1,MATCH(AQ103,'Daten Elementary'!$A$424:$ADO$424,0)-1))*1000000</f>
        <v>2.0739519</v>
      </c>
      <c r="DD103" s="314">
        <f ca="1">IF(ISERROR(OFFSET('Daten Elementary'!$A$1,MATCH(DD$5,'Daten Elementary'!$A:$A,0)-1,MATCH(AR103,'Daten Elementary'!$A$424:$ADO$424,0)-1)),0,OFFSET('Daten Elementary'!$A$1,MATCH(DD$5,'Daten Elementary'!$A:$A,0)-1,MATCH(AR103,'Daten Elementary'!$A$424:$ADO$424,0)-1))*1000000</f>
        <v>21.475028999999999</v>
      </c>
      <c r="DE103" s="314">
        <f ca="1">IF(ISERROR(OFFSET('Daten Elementary'!$A$1,MATCH(DE$5,'Daten Elementary'!$A:$A,0)-1,MATCH(AS103,'Daten Elementary'!$A$424:$ADO$424,0)-1)),0,OFFSET('Daten Elementary'!$A$1,MATCH(DE$5,'Daten Elementary'!$A:$A,0)-1,MATCH(AS103,'Daten Elementary'!$A$424:$ADO$424,0)-1))*1000000</f>
        <v>20.554779</v>
      </c>
      <c r="DF103" s="315">
        <f t="shared" ca="1" si="70"/>
        <v>153.54240189999999</v>
      </c>
      <c r="DG103" s="314">
        <f ca="1">IF(ISERROR(OFFSET('Daten Elementary'!$A$1,MATCH(DG$5,'Daten Elementary'!$A:$A,0)-1,MATCH($AT103,'Daten Elementary'!$A$424:$ADO$424,0)-1)),0,OFFSET('Daten Elementary'!$A$1,MATCH(DG$5,'Daten Elementary'!$A:$A,0)-1,MATCH($AT103,'Daten Elementary'!$A$424:$ADO$424,0)-1))*1000000</f>
        <v>153.54240000000001</v>
      </c>
      <c r="DH103" s="305">
        <f t="shared" ca="1" si="71"/>
        <v>0.9999999876255683</v>
      </c>
      <c r="DI103" s="316">
        <f ca="1">IF(ISERROR(OFFSET('Daten Elementary'!$A$1,MATCH(DI$5,'Daten Elementary'!$A:$A,0)-1,MATCH(AM103,'Daten Elementary'!$A$424:$ADO$424,0)-1)),0,OFFSET('Daten Elementary'!$A$1,MATCH(DI$5,'Daten Elementary'!$A:$A,0)-1,MATCH(AM103,'Daten Elementary'!$A$424:$ADO$424,0)-1))*1000000</f>
        <v>84.969000000000008</v>
      </c>
      <c r="DJ103" s="316">
        <f ca="1">IF(ISERROR(OFFSET('Daten Elementary'!$A$1,MATCH(DJ$5,'Daten Elementary'!$A:$A,0)-1,MATCH(AN103,'Daten Elementary'!$A$424:$ADO$424,0)-1)),0,OFFSET('Daten Elementary'!$A$1,MATCH(DJ$5,'Daten Elementary'!$A:$A,0)-1,MATCH(AN103,'Daten Elementary'!$A$424:$ADO$424,0)-1))*1000000</f>
        <v>0</v>
      </c>
      <c r="DK103" s="316">
        <f ca="1">IF(ISERROR(OFFSET('Daten Elementary'!$A$1,MATCH(DK$5,'Daten Elementary'!$A:$A,0)-1,MATCH(AO103,'Daten Elementary'!$A$424:$ADO$424,0)-1)),0,OFFSET('Daten Elementary'!$A$1,MATCH(DK$5,'Daten Elementary'!$A:$A,0)-1,MATCH(AO103,'Daten Elementary'!$A$424:$ADO$424,0)-1))*1000000</f>
        <v>61.211805999999996</v>
      </c>
      <c r="DL103" s="316">
        <f ca="1">IF(ISERROR(OFFSET('Daten Elementary'!$A$1,MATCH(DL$5,'Daten Elementary'!$A:$A,0)-1,MATCH(AP103,'Daten Elementary'!$A$424:$ADO$424,0)-1)),0,OFFSET('Daten Elementary'!$A$1,MATCH(DL$5,'Daten Elementary'!$A:$A,0)-1,MATCH(AP103,'Daten Elementary'!$A$424:$ADO$424,0)-1))*1000000</f>
        <v>0</v>
      </c>
      <c r="DM103" s="316">
        <f t="shared" ca="1" si="72"/>
        <v>146.18080600000002</v>
      </c>
      <c r="DN103" s="316">
        <f ca="1">IF(ISERROR(OFFSET('Daten Elementary'!$A$1,MATCH(DN$5,'Daten Elementary'!$A:$A,0)-1,MATCH(AQ103,'Daten Elementary'!$A$424:$ADO$424,0)-1)),0,OFFSET('Daten Elementary'!$A$1,MATCH(DN$5,'Daten Elementary'!$A:$A,0)-1,MATCH(AQ103,'Daten Elementary'!$A$424:$ADO$424,0)-1))*1000000</f>
        <v>3.7829799999999998</v>
      </c>
      <c r="DO103" s="316">
        <f ca="1">IF(ISERROR(OFFSET('Daten Elementary'!$A$1,MATCH(DO$5,'Daten Elementary'!$A:$A,0)-1,MATCH(AR103,'Daten Elementary'!$A$424:$ADO$424,0)-1)),0,OFFSET('Daten Elementary'!$A$1,MATCH(DO$5,'Daten Elementary'!$A:$A,0)-1,MATCH(AR103,'Daten Elementary'!$A$424:$ADO$424,0)-1))*1000000</f>
        <v>21.733657999999998</v>
      </c>
      <c r="DP103" s="316">
        <f ca="1">IF(ISERROR(OFFSET('Daten Elementary'!$A$1,MATCH(DP$5,'Daten Elementary'!$A:$A,0)-1,MATCH(AS103,'Daten Elementary'!$A$424:$ADO$424,0)-1)),0,OFFSET('Daten Elementary'!$A$1,MATCH(DP$5,'Daten Elementary'!$A:$A,0)-1,MATCH(AS103,'Daten Elementary'!$A$424:$ADO$424,0)-1))*1000000</f>
        <v>23.229236999999998</v>
      </c>
      <c r="DQ103" s="317">
        <f t="shared" ca="1" si="73"/>
        <v>194.92668100000003</v>
      </c>
      <c r="DR103" s="316">
        <f ca="1">IF(ISERROR(OFFSET('Daten Elementary'!$A$1,MATCH(DR$5,'Daten Elementary'!$A:$A,0)-1,MATCH($AT103,'Daten Elementary'!$A$424:$ADO$424,0)-1)),0,OFFSET('Daten Elementary'!$A$1,MATCH(DR$5,'Daten Elementary'!$A:$A,0)-1,MATCH($AT103,'Daten Elementary'!$A$424:$ADO$424,0)-1))*1000000</f>
        <v>194.92667999999998</v>
      </c>
      <c r="DS103" s="305">
        <f t="shared" ca="1" si="74"/>
        <v>0.99999999486986568</v>
      </c>
      <c r="DT103" s="318">
        <f ca="1">IF(ISERROR(OFFSET('Daten UBP13'!$A$1,MATCH(DT$5,'Daten UBP13'!$A:$A,0)-1,MATCH(AM103,'Daten UBP13'!$A$424:$AEG$424,0)-1)),0,OFFSET('Daten UBP13'!$A$1,MATCH(DT$5,'Daten UBP13'!$A:$A,0)-1,MATCH(AM103,'Daten UBP13'!$A$424:$AEG$424,0)-1))</f>
        <v>69.425056999999995</v>
      </c>
      <c r="DU103" s="318">
        <f ca="1">IF(ISERROR(OFFSET('Daten UBP13'!$A$1,MATCH(DU$5,'Daten UBP13'!$A:$A,0)-1,MATCH(AN103,'Daten UBP13'!$A$424:$AEG$424,0)-1)),0,OFFSET('Daten UBP13'!$A$1,MATCH(DU$5,'Daten UBP13'!$A:$A,0)-1,MATCH(AN103,'Daten UBP13'!$A$424:$AEG$424,0)-1))</f>
        <v>0</v>
      </c>
      <c r="DV103" s="318">
        <f ca="1">IF(ISERROR(OFFSET('Daten UBP13'!$A$1,MATCH(DV$5,'Daten UBP13'!$A:$A,0)-1,MATCH(AO103,'Daten UBP13'!$A$424:$AEG$424,0)-1)),0,OFFSET('Daten UBP13'!$A$1,MATCH(DV$5,'Daten UBP13'!$A:$A,0)-1,MATCH(AO103,'Daten UBP13'!$A$424:$AEG$424,0)-1))</f>
        <v>27.722349999999999</v>
      </c>
      <c r="DW103" s="318">
        <f ca="1">IF(ISERROR(OFFSET('Daten UBP13'!$A$1,MATCH(DW$5,'Daten UBP13'!$A:$A,0)-1,MATCH(AP103,'Daten UBP13'!$A$424:$AEG$424,0)-1)),0,OFFSET('Daten UBP13'!$A$1,MATCH(DW$5,'Daten UBP13'!$A:$A,0)-1,MATCH(AP103,'Daten UBP13'!$A$424:$AEG$424,0)-1))</f>
        <v>0</v>
      </c>
      <c r="DX103" s="318">
        <f t="shared" ca="1" si="75"/>
        <v>97.147406999999987</v>
      </c>
      <c r="DY103" s="318">
        <f ca="1">IF(ISERROR(OFFSET('Daten UBP13'!$A$1,MATCH(DY$5,'Daten UBP13'!$A:$A,0)-1,MATCH(AQ103,'Daten UBP13'!$A$424:$AEG$424,0)-1)),0,OFFSET('Daten UBP13'!$A$1,MATCH(DY$5,'Daten UBP13'!$A:$A,0)-1,MATCH(AQ103,'Daten UBP13'!$A$424:$AEG$424,0)-1))</f>
        <v>3.0491820000000001</v>
      </c>
      <c r="DZ103" s="318">
        <f ca="1">IF(ISERROR(OFFSET('Daten UBP13'!$A$1,MATCH(DZ$5,'Daten UBP13'!$A:$A,0)-1,MATCH(AR103,'Daten UBP13'!$A$424:$AEG$424,0)-1)),0,OFFSET('Daten UBP13'!$A$1,MATCH(DZ$5,'Daten UBP13'!$A:$A,0)-1,MATCH(AR103,'Daten UBP13'!$A$424:$AEG$424,0)-1))</f>
        <v>20.313846999999999</v>
      </c>
      <c r="EA103" s="318">
        <f ca="1">IF(ISERROR(OFFSET('Daten UBP13'!$A$1,MATCH(EA$5,'Daten UBP13'!$A:$A,0)-1,MATCH(AS103,'Daten UBP13'!$A$424:$AEG$424,0)-1)),0,OFFSET('Daten UBP13'!$A$1,MATCH(EA$5,'Daten UBP13'!$A:$A,0)-1,MATCH(AS103,'Daten UBP13'!$A$424:$AEG$424,0)-1))</f>
        <v>14.869044000000001</v>
      </c>
      <c r="EB103" s="319">
        <f t="shared" ca="1" si="76"/>
        <v>135.37947999999997</v>
      </c>
      <c r="EC103" s="318">
        <f ca="1">IF(ISERROR(OFFSET('Daten UBP13'!$A$1,MATCH(EC$5,'Daten UBP13'!$A:$A,0)-1,MATCH(AT103,'Daten UBP13'!$A$424:$AEG$424,0)-1)),0,OFFSET('Daten UBP13'!$A$1,MATCH(EC$5,'Daten UBP13'!$A:$A,0)-1,MATCH(AT103,'Daten UBP13'!$A$424:$AEG$424,0)-1))</f>
        <v>135.37948</v>
      </c>
      <c r="ED103" s="305">
        <f t="shared" ca="1" si="77"/>
        <v>1.0000000000000002</v>
      </c>
      <c r="EE103" s="320">
        <f ca="1">IF(ISERROR(OFFSET('Daten ReCiPe'!$A$1,MATCH(EE$5,'Daten ReCiPe'!$A:$A,0)-1,MATCH(AM103,'Daten ReCiPe'!$A$424:$ADO$424,0)-1)),0,OFFSET('Daten ReCiPe'!$A$1,MATCH(EE$5,'Daten ReCiPe'!$A:$A,0)-1,MATCH(AM103,'Daten ReCiPe'!$A$424:$ADO$424,0)-1))*1000</f>
        <v>3.7856505</v>
      </c>
      <c r="EF103" s="320">
        <f ca="1">IF(ISERROR(OFFSET('Daten ReCiPe'!$A$1,MATCH(EF$5,'Daten ReCiPe'!$A:$A,0)-1,MATCH(AN103,'Daten ReCiPe'!$A$424:$ADO$424,0)-1)),0,OFFSET('Daten ReCiPe'!$A$1,MATCH(EF$5,'Daten ReCiPe'!$A:$A,0)-1,MATCH(AN103,'Daten ReCiPe'!$A$424:$ADO$424,0)-1))*1000</f>
        <v>0</v>
      </c>
      <c r="EG103" s="320">
        <f ca="1">IF(ISERROR(OFFSET('Daten ReCiPe'!$A$1,MATCH(EG$5,'Daten ReCiPe'!$A:$A,0)-1,MATCH(AO103,'Daten ReCiPe'!$A$424:$ADO$424,0)-1)),0,OFFSET('Daten ReCiPe'!$A$1,MATCH(EG$5,'Daten ReCiPe'!$A:$A,0)-1,MATCH(AO103,'Daten ReCiPe'!$A$424:$ADO$424,0)-1))*1000</f>
        <v>4.6765169000000002</v>
      </c>
      <c r="EH103" s="320">
        <f ca="1">IF(ISERROR(OFFSET('Daten ReCiPe'!$A$1,MATCH(EH$5,'Daten ReCiPe'!$A:$A,0)-1,MATCH(AP103,'Daten ReCiPe'!$A$424:$ADO$424,0)-1)),0,OFFSET('Daten ReCiPe'!$A$1,MATCH(EH$5,'Daten ReCiPe'!$A:$A,0)-1,MATCH(AP103,'Daten ReCiPe'!$A$424:$ADO$424,0)-1))*1000</f>
        <v>0</v>
      </c>
      <c r="EI103" s="320">
        <f t="shared" ca="1" si="78"/>
        <v>8.4621674000000002</v>
      </c>
      <c r="EJ103" s="320">
        <f ca="1">IF(ISERROR(OFFSET('Daten ReCiPe'!$A$1,MATCH(EJ$5,'Daten ReCiPe'!$A:$A,0)-1,MATCH(AQ103,'Daten ReCiPe'!$A$424:$ADO$424,0)-1)),0,OFFSET('Daten ReCiPe'!$A$1,MATCH(EJ$5,'Daten ReCiPe'!$A:$A,0)-1,MATCH(AQ103,'Daten ReCiPe'!$A$424:$ADO$424,0)-1))*1000</f>
        <v>0.27879211999999998</v>
      </c>
      <c r="EK103" s="320">
        <f ca="1">IF(ISERROR(OFFSET('Daten ReCiPe'!$A$1,MATCH(EK$5,'Daten ReCiPe'!$A:$A,0)-1,MATCH(AR103,'Daten ReCiPe'!$A$424:$ADO$424,0)-1)),0,OFFSET('Daten ReCiPe'!$A$1,MATCH(EK$5,'Daten ReCiPe'!$A:$A,0)-1,MATCH(AR103,'Daten ReCiPe'!$A$424:$ADO$424,0)-1))*1000</f>
        <v>1.5949355000000001</v>
      </c>
      <c r="EL103" s="320">
        <f ca="1">IF(ISERROR(OFFSET('Daten ReCiPe'!$A$1,MATCH(EL$5,'Daten ReCiPe'!$A:$A,0)-1,MATCH(AS103,'Daten ReCiPe'!$A$424:$ADO$424,0)-1)),0,OFFSET('Daten ReCiPe'!$A$1,MATCH(EL$5,'Daten ReCiPe'!$A:$A,0)-1,MATCH(AS103,'Daten ReCiPe'!$A$424:$ADO$424,0)-1))*1000</f>
        <v>0.77026742000000004</v>
      </c>
      <c r="EM103" s="321">
        <f t="shared" ca="1" si="79"/>
        <v>11.10616244</v>
      </c>
      <c r="EN103" s="320">
        <f ca="1">IF(ISERROR(OFFSET('Daten ReCiPe'!$A$1,MATCH(EN$5,'Daten ReCiPe'!$A:$A,0)-1,MATCH(AT103,'Daten ReCiPe'!$A$424:$ADO$424,0)-1)),0,OFFSET('Daten ReCiPe'!$A$1,MATCH(EN$5,'Daten ReCiPe'!$A:$A,0)-1,MATCH(AT103,'Daten ReCiPe'!$A$424:$ADO$424,0)-1))*1000</f>
        <v>11.106161999999999</v>
      </c>
      <c r="EO103" s="305">
        <f t="shared" ca="1" si="80"/>
        <v>0.99999996038235495</v>
      </c>
      <c r="EP103" s="322">
        <f ca="1">IF(ISERROR(OFFSET('Daten Elementary'!$A$1,MATCH(EP$5,'Daten Elementary'!$A:$A,0)-1,MATCH(AM103,'Daten Elementary'!$A$424:$ADO$424,0)-1)),0,OFFSET('Daten Elementary'!$A$1,MATCH(EP$5,'Daten Elementary'!$A:$A,0)-1,MATCH(AM103,'Daten Elementary'!$A$424:$ADO$424,0)-1))*1000000</f>
        <v>0.45351999999999998</v>
      </c>
      <c r="EQ103" s="322">
        <f ca="1">IF(ISERROR(OFFSET('Daten Elementary'!$A$1,MATCH(EQ$5,'Daten Elementary'!$A:$A,0)-1,MATCH(AN103,'Daten Elementary'!$A$424:$ADO$424,0)-1)),0,OFFSET('Daten Elementary'!$A$1,MATCH(EQ$5,'Daten Elementary'!$A:$A,0)-1,MATCH(AN103,'Daten Elementary'!$A$424:$ADO$424,0)-1))*1000000</f>
        <v>0</v>
      </c>
      <c r="ER103" s="322">
        <f ca="1">IF(ISERROR(OFFSET('Daten Elementary'!$A$1,MATCH(ER$5,'Daten Elementary'!$A:$A,0)-1,MATCH(AO103,'Daten Elementary'!$A$424:$ADO$424,0)-1)),0,OFFSET('Daten Elementary'!$A$1,MATCH(ER$5,'Daten Elementary'!$A:$A,0)-1,MATCH(AO103,'Daten Elementary'!$A$424:$ADO$424,0)-1))*1000000</f>
        <v>101.93667000000001</v>
      </c>
      <c r="ES103" s="322">
        <f ca="1">IF(ISERROR(OFFSET('Daten Elementary'!$A$1,MATCH(ES$5,'Daten Elementary'!$A:$A,0)-1,MATCH(AP103,'Daten Elementary'!$A$424:$ADO$424,0)-1)),0,OFFSET('Daten Elementary'!$A$1,MATCH(ES$5,'Daten Elementary'!$A:$A,0)-1,MATCH(AP103,'Daten Elementary'!$A$424:$ADO$424,0)-1))*1000000</f>
        <v>0</v>
      </c>
      <c r="ET103" s="322">
        <f t="shared" ca="1" si="81"/>
        <v>102.39019</v>
      </c>
      <c r="EU103" s="322">
        <f ca="1">IF(ISERROR(OFFSET('Daten Elementary'!$A$1,MATCH(EU$5,'Daten Elementary'!$A:$A,0)-1,MATCH(AQ103,'Daten Elementary'!$A$424:$ADO$424,0)-1)),0,OFFSET('Daten Elementary'!$A$1,MATCH(EU$5,'Daten Elementary'!$A:$A,0)-1,MATCH(AQ103,'Daten Elementary'!$A$424:$ADO$424,0)-1))*1000000</f>
        <v>6.3923316000000003</v>
      </c>
      <c r="EV103" s="322">
        <f ca="1">IF(ISERROR(OFFSET('Daten Elementary'!$A$1,MATCH(EV$5,'Daten Elementary'!$A:$A,0)-1,MATCH(AR103,'Daten Elementary'!$A$424:$ADO$424,0)-1)),0,OFFSET('Daten Elementary'!$A$1,MATCH(EV$5,'Daten Elementary'!$A:$A,0)-1,MATCH(AR103,'Daten Elementary'!$A$424:$ADO$424,0)-1))*1000000</f>
        <v>33.653441999999998</v>
      </c>
      <c r="EW103" s="322">
        <f ca="1">IF(ISERROR(OFFSET('Daten Elementary'!$A$1,MATCH(EW$5,'Daten Elementary'!$A:$A,0)-1,MATCH(AS103,'Daten Elementary'!$A$424:$ADO$424,0)-1)),0,OFFSET('Daten Elementary'!$A$1,MATCH(EW$5,'Daten Elementary'!$A:$A,0)-1,MATCH(AS103,'Daten Elementary'!$A$424:$ADO$424,0)-1))*1000000</f>
        <v>13.244208</v>
      </c>
      <c r="EX103" s="323">
        <f t="shared" ca="1" si="82"/>
        <v>155.68017159999999</v>
      </c>
      <c r="EY103" s="322">
        <f ca="1">IF(ISERROR(OFFSET('Daten Elementary'!$A$1,MATCH(EY$5,'Daten Elementary'!$A:$A,0)-1,MATCH($AT103,'Daten Elementary'!$A$424:$ADO$424,0)-1)),0,OFFSET('Daten Elementary'!$A$1,MATCH(EY$5,'Daten Elementary'!$A:$A,0)-1,MATCH($AT103,'Daten Elementary'!$A$424:$ADO$424,0)-1))*1000000</f>
        <v>155.68017</v>
      </c>
      <c r="EZ103" s="305">
        <f t="shared" ca="1" si="83"/>
        <v>0.99999998972251913</v>
      </c>
      <c r="FA103" s="314">
        <f ca="1">IF(ISERROR(OFFSET('Daten Elementary'!$A$1,MATCH(FA$5,'Daten Elementary'!$A:$A,0)-1,MATCH(AM103,'Daten Elementary'!$A$424:$ADO$424,0)-1)),0,OFFSET('Daten Elementary'!$A$1,MATCH(FA$5,'Daten Elementary'!$A:$A,0)-1,MATCH(AM103,'Daten Elementary'!$A$424:$ADO$424,0)-1))*1000</f>
        <v>70.813000000000002</v>
      </c>
      <c r="FB103" s="314">
        <f ca="1">IF(ISERROR(OFFSET('Daten Elementary'!$A$1,MATCH(FB$5,'Daten Elementary'!$A:$A,0)-1,MATCH(AN103,'Daten Elementary'!$A$424:$ADO$424,0)-1)),0,OFFSET('Daten Elementary'!$A$1,MATCH(FB$5,'Daten Elementary'!$A:$A,0)-1,MATCH(AN103,'Daten Elementary'!$A$424:$ADO$424,0)-1))*1000</f>
        <v>0</v>
      </c>
      <c r="FC103" s="314">
        <f ca="1">IF(ISERROR(OFFSET('Daten Elementary'!$A$1,MATCH(FC$5,'Daten Elementary'!$A:$A,0)-1,MATCH(AO103,'Daten Elementary'!$A$424:$ADO$424,0)-1)),0,OFFSET('Daten Elementary'!$A$1,MATCH(FC$5,'Daten Elementary'!$A:$A,0)-1,MATCH(AO103,'Daten Elementary'!$A$424:$ADO$424,0)-1))*1000</f>
        <v>11.200593999999999</v>
      </c>
      <c r="FD103" s="314">
        <f ca="1">IF(ISERROR(OFFSET('Daten Elementary'!$A$1,MATCH(FD$5,'Daten Elementary'!$A:$A,0)-1,MATCH(AP103,'Daten Elementary'!$A$424:$ADO$424,0)-1)),0,OFFSET('Daten Elementary'!$A$1,MATCH(FD$5,'Daten Elementary'!$A:$A,0)-1,MATCH(AP103,'Daten Elementary'!$A$424:$ADO$424,0)-1))*1000</f>
        <v>0</v>
      </c>
      <c r="FE103" s="314">
        <f t="shared" ca="1" si="84"/>
        <v>82.013593999999998</v>
      </c>
      <c r="FF103" s="314">
        <f ca="1">IF(ISERROR(OFFSET('Daten Elementary'!$A$1,MATCH(FF$5,'Daten Elementary'!$A:$A,0)-1,MATCH(AQ103,'Daten Elementary'!$A$424:$ADO$424,0)-1)),0,OFFSET('Daten Elementary'!$A$1,MATCH(FF$5,'Daten Elementary'!$A:$A,0)-1,MATCH(AQ103,'Daten Elementary'!$A$424:$ADO$424,0)-1))*1000</f>
        <v>1.8644825</v>
      </c>
      <c r="FG103" s="314">
        <f ca="1">IF(ISERROR(OFFSET('Daten Elementary'!$A$1,MATCH(FG$5,'Daten Elementary'!$A:$A,0)-1,MATCH(AR103,'Daten Elementary'!$A$424:$ADO$424,0)-1)),0,OFFSET('Daten Elementary'!$A$1,MATCH(FG$5,'Daten Elementary'!$A:$A,0)-1,MATCH(AR103,'Daten Elementary'!$A$424:$ADO$424,0)-1))*1000</f>
        <v>10.867633</v>
      </c>
      <c r="FH103" s="314">
        <f ca="1">IF(ISERROR(OFFSET('Daten Elementary'!$A$1,MATCH(FH$5,'Daten Elementary'!$A:$A,0)-1,MATCH(AS103,'Daten Elementary'!$A$424:$ADO$424,0)-1)),0,OFFSET('Daten Elementary'!$A$1,MATCH(FH$5,'Daten Elementary'!$A:$A,0)-1,MATCH(AS103,'Daten Elementary'!$A$424:$ADO$424,0)-1))*1000</f>
        <v>5.0033509</v>
      </c>
      <c r="FI103" s="315">
        <f t="shared" ca="1" si="85"/>
        <v>99.749060399999991</v>
      </c>
      <c r="FJ103" s="314">
        <f ca="1">IF(ISERROR(OFFSET('Daten Elementary'!$A$1,MATCH(FJ$5,'Daten Elementary'!$A:$A,0)-1,MATCH($AT103,'Daten Elementary'!$A$424:$ADO$424,0)-1)),0,OFFSET('Daten Elementary'!$A$1,MATCH(FJ$5,'Daten Elementary'!$A:$A,0)-1,MATCH($AT103,'Daten Elementary'!$A$424:$ADO$424,0)-1))*1000</f>
        <v>99.74906</v>
      </c>
      <c r="FK103" s="305">
        <f t="shared" ca="1" si="86"/>
        <v>0.99999999598993727</v>
      </c>
      <c r="FL103" s="314">
        <f ca="1">IF(ISERROR(OFFSET('Daten Elementary'!$A$1,MATCH(FL$5,'Daten Elementary'!$A:$A,0)-1,MATCH(AM103,'Daten Elementary'!$A$424:$ADO$424,0)-1)),0,OFFSET('Daten Elementary'!$A$1,MATCH(FL$5,'Daten Elementary'!$A:$A,0)-1,MATCH(AM103,'Daten Elementary'!$A$424:$ADO$424,0)-1))</f>
        <v>0</v>
      </c>
      <c r="FM103" s="314">
        <f ca="1">IF(ISERROR(OFFSET('Daten Elementary'!$A$1,MATCH(FM$5,'Daten Elementary'!$A:$A,0)-1,MATCH(AN103,'Daten Elementary'!$A$424:$ADO$424,0)-1)),0,OFFSET('Daten Elementary'!$A$1,MATCH(FM$5,'Daten Elementary'!$A:$A,0)-1,MATCH(AN103,'Daten Elementary'!$A$424:$ADO$424,0)-1))</f>
        <v>0</v>
      </c>
      <c r="FN103" s="314">
        <f ca="1">IF(ISERROR(OFFSET('Daten Elementary'!$A$1,MATCH(FN$5,'Daten Elementary'!$A:$A,0)-1,MATCH(AO103,'Daten Elementary'!$A$424:$ADO$424,0)-1)),0,OFFSET('Daten Elementary'!$A$1,MATCH(FN$5,'Daten Elementary'!$A:$A,0)-1,MATCH(AO103,'Daten Elementary'!$A$424:$ADO$424,0)-1))</f>
        <v>0</v>
      </c>
      <c r="FO103" s="314">
        <f ca="1">IF(ISERROR(OFFSET('Daten Elementary'!$A$1,MATCH(FO$5,'Daten Elementary'!$A:$A,0)-1,MATCH(AP103,'Daten Elementary'!$A$424:$ADO$424,0)-1)),0,OFFSET('Daten Elementary'!$A$1,MATCH(FO$5,'Daten Elementary'!$A:$A,0)-1,MATCH(AP103,'Daten Elementary'!$A$424:$ADO$424,0)-1))</f>
        <v>0</v>
      </c>
      <c r="FP103" s="314">
        <f t="shared" ca="1" si="87"/>
        <v>0</v>
      </c>
      <c r="FQ103" s="314">
        <f ca="1">IF(ISERROR(OFFSET('Daten Elementary'!$A$1,MATCH(FQ$5,'Daten Elementary'!$A:$A,0)-1,MATCH(AQ103,'Daten Elementary'!$A$424:$ADO$424,0)-1)),0,OFFSET('Daten Elementary'!$A$1,MATCH(FQ$5,'Daten Elementary'!$A:$A,0)-1,MATCH(AQ103,'Daten Elementary'!$A$424:$ADO$424,0)-1))</f>
        <v>0</v>
      </c>
      <c r="FR103" s="314">
        <f ca="1">IF(ISERROR(OFFSET('Daten Elementary'!$A$1,MATCH(FR$5,'Daten Elementary'!$A:$A,0)-1,MATCH(AR103,'Daten Elementary'!$A$424:$ADO$424,0)-1)),0,OFFSET('Daten Elementary'!$A$1,MATCH(FR$5,'Daten Elementary'!$A:$A,0)-1,MATCH(AR103,'Daten Elementary'!$A$424:$ADO$424,0)-1))</f>
        <v>0</v>
      </c>
      <c r="FS103" s="314">
        <f ca="1">IF(ISERROR(OFFSET('Daten Elementary'!$A$1,MATCH(FS$5,'Daten Elementary'!$A:$A,0)-1,MATCH(AS103,'Daten Elementary'!$A$424:$ADO$424,0)-1)),0,OFFSET('Daten Elementary'!$A$1,MATCH(FS$5,'Daten Elementary'!$A:$A,0)-1,MATCH(AS103,'Daten Elementary'!$A$424:$ADO$424,0)-1))</f>
        <v>0</v>
      </c>
      <c r="FT103" s="315">
        <f t="shared" ca="1" si="88"/>
        <v>0</v>
      </c>
      <c r="FU103" s="314">
        <f ca="1">IF(ISERROR(OFFSET('Daten Elementary'!$A$1,MATCH(FU$5,'Daten Elementary'!$A:$A,0)-1,MATCH($AT103,'Daten Elementary'!$A$424:$ADO$424,0)-1)),0,OFFSET('Daten Elementary'!$A$1,MATCH(FU$5,'Daten Elementary'!$A:$A,0)-1,MATCH($AT103,'Daten Elementary'!$A$424:$ADO$424,0)-1))</f>
        <v>0</v>
      </c>
      <c r="FV103" s="305">
        <f t="shared" ca="1" si="89"/>
        <v>0</v>
      </c>
      <c r="FW103" s="324"/>
      <c r="FX103" s="231" t="str">
        <f t="shared" si="90"/>
        <v>City Car, zukünftiger Leicht-Personenwagen, Diesel (EURO 5)</v>
      </c>
      <c r="FY103" s="231" t="str">
        <f t="shared" si="55"/>
        <v>City Car, zukünftiger Leicht-Personenwagen</v>
      </c>
      <c r="FZ103" s="231" t="str">
        <f t="shared" si="56"/>
        <v>, Diesel</v>
      </c>
      <c r="GA103" s="231" t="str">
        <f t="shared" si="57"/>
        <v xml:space="preserve"> (EURO 5)</v>
      </c>
      <c r="GB103" s="231"/>
    </row>
    <row r="104" spans="1:184" ht="16.5" hidden="1" customHeight="1" outlineLevel="1">
      <c r="A104" s="295"/>
      <c r="B104" s="381"/>
      <c r="C104" s="379" t="s">
        <v>359</v>
      </c>
      <c r="D104" s="377" t="s">
        <v>34</v>
      </c>
      <c r="E104" s="356" t="s">
        <v>22</v>
      </c>
      <c r="F104" s="102">
        <v>1.3347844724931459</v>
      </c>
      <c r="G104" s="31">
        <v>2</v>
      </c>
      <c r="H104" s="87">
        <f>F104/G104</f>
        <v>0.66739223624657296</v>
      </c>
      <c r="I104" s="99">
        <v>5.1528769235793055</v>
      </c>
      <c r="J104" s="189"/>
      <c r="K104" s="100">
        <v>205</v>
      </c>
      <c r="L104" s="86"/>
      <c r="M104" s="86"/>
      <c r="N104" s="38" t="s">
        <v>99</v>
      </c>
      <c r="O104" s="6">
        <f ca="1">(IF(ISERROR(INDEX(INDIRECT($D$268),MATCH($AM104,$AM$4:$AM$275,0),MATCH(O$304,INDIRECT($E$268),0))*$I104/$AD104),0,INDEX(INDIRECT($D$268),MATCH($AM104,$AM$4:$AM$275,0),MATCH(O$304,INDIRECT($E$268),0))*$I104/$AD104)+IF(ISERROR(INDEX(INDIRECT($D$268),MATCH($AN104,$AN$4:$AN$275,0),MATCH(O$305,INDIRECT($E$268),0))*$J104/$AE104),0,INDEX(INDIRECT($D$268),MATCH($AN104,$AN$4:$AN$275,0),MATCH(O$305,INDIRECT($E$268),0))*$J104/$AE104))*$AC104/$F104</f>
        <v>97.235525790600207</v>
      </c>
      <c r="P104" s="6">
        <f ca="1">(IF(ISERROR(INDEX(INDIRECT($D$268),MATCH($AO104,$AO$4:$AO$275,0),MATCH(P$304,INDIRECT($E$268),0))*$I104/$AD104),0,INDEX(INDIRECT($D$268),MATCH($AO104,$AO$4:$AO$275,0),MATCH(P$304,INDIRECT($E$268),0))*$I104/$AD104)+IF(ISERROR(INDEX(INDIRECT($D$268),MATCH($AP104,$AP$4:$AP$275,0),MATCH(P$305,INDIRECT($E$268),0))*$J104/$AE104),0,INDEX(INDIRECT($D$268),MATCH($AP104,$AP$4:$AP$275,0),MATCH(P$305,INDIRECT($E$268),0))*$J104/$AE104))*$AC104/$F104</f>
        <v>24.81816029678912</v>
      </c>
      <c r="Q104" s="6">
        <f ca="1">INDEX(INDIRECT($D$268),MATCH($AQ104,$AQ$4:$AQ$284,0),MATCH(Q$4,INDIRECT($E$268),0))*$K104*$AC104/$F104/$AF104</f>
        <v>0.92579668558087125</v>
      </c>
      <c r="R104" s="6">
        <f ca="1">INDEX(INDIRECT($D$268),MATCH($AR104,$AR$4:$AR$284,0),MATCH(R$4,INDIRECT($E$268),0))*$K104*$AC104/$F104/$AF104</f>
        <v>16.36091613792955</v>
      </c>
      <c r="S104" s="6">
        <f ca="1">INDEX(INDIRECT($D$268),MATCH($AS104,$AS$4:$AS$284,0),MATCH(S$4,INDIRECT($E$268),0))*$K104*$AC104/$F104/$AF104</f>
        <v>5.6800104874368218</v>
      </c>
      <c r="T104" s="7">
        <f t="shared" ca="1" si="93"/>
        <v>145.02040939833657</v>
      </c>
      <c r="U104" s="6">
        <f>IF($B$268=6,(IF(OR(AJ104="Benzin",AJ104="Diesel"),$AK104*INDEX('DIN EN 16258'!$I:$I,MATCH('mobitool-Faktoren v2.0'!$AI104,'DIN EN 16258'!$A:$A,0))*$I104/$AD104+$AL104*INDEX('DIN EN 16258'!$I:$I,MATCH('mobitool-Faktoren v2.0'!$AJ104,'DIN EN 16258'!$A:$A,0))*$I104/$AD104,IF(ISERROR($AK104*INDEX('DIN EN 16258'!$I:$I,MATCH('mobitool-Faktoren v2.0'!$AI104,'DIN EN 16258'!$A:$A,0))*$I104/$AD104),0,$AK104*INDEX('DIN EN 16258'!$I:$I,MATCH('mobitool-Faktoren v2.0'!$AI104,'DIN EN 16258'!$A:$A,0))*$I104/$AD104)+IF(ISERROR($AL104*INDEX('DIN EN 16258'!$I:$I,MATCH('mobitool-Faktoren v2.0'!$AJ104,'DIN EN 16258'!$A:$A,0))*$J104/$AE104),0,$AL104*INDEX('DIN EN 16258'!$I:$I,MATCH('mobitool-Faktoren v2.0'!$AJ104,'DIN EN 16258'!$A:$A,0))*$J104/$AE104)))*1000,
IF($B$268=1,(IF(OR(AJ104="Benzin",AJ104="Diesel"),$AK104*INDEX('DIN EN 16258'!$D:$D,MATCH('mobitool-Faktoren v2.0'!$AI104,'DIN EN 16258'!$A:$A,0))*$I104/$AD104+$AL104*INDEX('DIN EN 16258'!$D:$D,MATCH('mobitool-Faktoren v2.0'!$AJ104,'DIN EN 16258'!$A:$A,0))*$I104/$AD104,IF(ISERROR($AK104*INDEX('DIN EN 16258'!$D:$D,MATCH('mobitool-Faktoren v2.0'!$AI104,'DIN EN 16258'!$A:$A,0))*$I104/$AD104),0,$AK104*INDEX('DIN EN 16258'!$D:$D,MATCH('mobitool-Faktoren v2.0'!$AI104,'DIN EN 16258'!$A:$A,0))*$I104/$AD104)+IF(ISERROR($AL104*INDEX('DIN EN 16258'!$D:$D,MATCH('mobitool-Faktoren v2.0'!$AJ104,'DIN EN 16258'!$A:$A,0))*$J104/$AE104),0,$AL104*INDEX('DIN EN 16258'!$D:$D,MATCH('mobitool-Faktoren v2.0'!$AJ104,'DIN EN 16258'!$A:$A,0))*$J104/$AE104))),0))*$AC104/$F104</f>
        <v>94.098227329718867</v>
      </c>
      <c r="V104" s="6">
        <f>IF($B$268=6,(IF(OR(AJ104="Benzin",AJ104="Diesel"),$AK104*INDEX('DIN EN 16258'!$L:$L,MATCH('mobitool-Faktoren v2.0'!$AI104,'DIN EN 16258'!$A:$A,0))*$I104/$AD104+$AL104*INDEX('DIN EN 16258'!$L:$L,MATCH('mobitool-Faktoren v2.0'!$AJ104,'DIN EN 16258'!$A:$A,0))*$I104/$AD104,IF(ISERROR($AK104*INDEX('DIN EN 16258'!$L:$L,MATCH('mobitool-Faktoren v2.0'!$AI104,'DIN EN 16258'!$A:$A,0))*$I104/$AD104),0,$AK104*INDEX('DIN EN 16258'!$L:$L,MATCH('mobitool-Faktoren v2.0'!$AI104,'DIN EN 16258'!$A:$A,0))*$I104/$AD104)+IF(ISERROR($AL104*INDEX('DIN EN 16258'!$L:$L,MATCH('mobitool-Faktoren v2.0'!$AJ104,'DIN EN 16258'!$A:$A,0))*$J104/$AE104),0,$AL104*INDEX('DIN EN 16258'!$L:$L,MATCH('mobitool-Faktoren v2.0'!$AJ104,'DIN EN 16258'!$A:$A,0))*$J104/$AE104)))*1000,
IF($B$268=1,(IF(OR(AJ104="Benzin",AJ104="Diesel"),$AK104*INDEX('DIN EN 16258'!$F:$F,MATCH('mobitool-Faktoren v2.0'!$AI104,'DIN EN 16258'!$A:$A,0))*$I104/$AD104+$AL104*INDEX('DIN EN 16258'!$F:$F,MATCH('mobitool-Faktoren v2.0'!$AJ104,'DIN EN 16258'!$A:$A,0))*$I104/$AD104,IF(ISERROR($AK104*INDEX('DIN EN 16258'!$F:$F,MATCH('mobitool-Faktoren v2.0'!$AI104,'DIN EN 16258'!$A:$A,0))*$I104/$AD104),0,$AK104*INDEX('DIN EN 16258'!$F:$F,MATCH('mobitool-Faktoren v2.0'!$AI104,'DIN EN 16258'!$A:$A,0))*$I104/$AD104)+IF(ISERROR($AL104*INDEX('DIN EN 16258'!$F:$F,MATCH('mobitool-Faktoren v2.0'!$AJ104,'DIN EN 16258'!$A:$A,0))*$J104/$AE104),0,$AL104*INDEX('DIN EN 16258'!$F:$F,MATCH('mobitool-Faktoren v2.0'!$AJ104,'DIN EN 16258'!$A:$A,0))*$J104/$AE104))),0))*$AC104/$F104</f>
        <v>111.75974076698917</v>
      </c>
      <c r="W104" s="39" t="s">
        <v>672</v>
      </c>
      <c r="X104" s="39" t="s">
        <v>162</v>
      </c>
      <c r="Y104" s="336">
        <v>2</v>
      </c>
      <c r="Z104" s="336">
        <v>6</v>
      </c>
      <c r="AA104" s="337">
        <v>100</v>
      </c>
      <c r="AB104" s="299">
        <v>300</v>
      </c>
      <c r="AC104" s="300">
        <v>1</v>
      </c>
      <c r="AD104" s="298">
        <v>5.1528769235793055</v>
      </c>
      <c r="AE104" s="298"/>
      <c r="AF104" s="299">
        <f>'Kennwerte Strassentransporte'!I$44</f>
        <v>205.4036598026151</v>
      </c>
      <c r="AG104" s="299"/>
      <c r="AH104" s="299"/>
      <c r="AI104" s="301" t="s">
        <v>34</v>
      </c>
      <c r="AJ104" s="301"/>
      <c r="AK104" s="329">
        <f>'Kennwerte Strassentransporte'!G$44</f>
        <v>3.8646416224258129E-2</v>
      </c>
      <c r="AL104" s="329"/>
      <c r="AM104" s="202" t="s">
        <v>1079</v>
      </c>
      <c r="AN104" s="202" t="s">
        <v>81</v>
      </c>
      <c r="AO104" s="202" t="s">
        <v>1080</v>
      </c>
      <c r="AP104" s="202" t="s">
        <v>81</v>
      </c>
      <c r="AQ104" s="202" t="s">
        <v>1081</v>
      </c>
      <c r="AR104" s="202" t="s">
        <v>1082</v>
      </c>
      <c r="AS104" s="202" t="s">
        <v>1083</v>
      </c>
      <c r="AT104" s="202" t="s">
        <v>1084</v>
      </c>
      <c r="AU104" s="303">
        <f ca="1">IF(ISERROR(OFFSET('Daten KEA'!$A$1,MATCH(AU$5,'Daten KEA'!$A:$A,0)-1,MATCH(AM104,'Daten KEA'!$A$424:$ADO$424,0)-1)),0,OFFSET('Daten KEA'!$A$1,MATCH(AU$5,'Daten KEA'!$A:$A,0)-1,MATCH(AM104,'Daten KEA'!$A$424:$ADO$424,0)-1))+IF(ISERROR(AK104*INDEX('Energiefaktoren Ecoinvent'!$D:$D,MATCH('mobitool-Faktoren v2.0'!AI104,'Energiefaktoren Ecoinvent'!$A:$A,0))),0,AK104*INDEX('Energiefaktoren Ecoinvent'!$D:$D,MATCH('mobitool-Faktoren v2.0'!AI104,'Energiefaktoren Ecoinvent'!$A:$A,0)))+IF(OR(AJ104="Benzin",AJ104="Diesel"),IF(ISERROR(OFFSET('Daten KEA'!$A$1,MATCH(AV$5,'Daten KEA'!$A:$A,0)-1,MATCH(AN104,'Daten KEA'!$A$424:$ADO$424,0)-1)),0,OFFSET('Daten KEA'!$A$1,MATCH(AV$5,'Daten KEA'!$A:$A,0)-1,MATCH(AN104,'Daten KEA'!$A$424:$ADO$424,0)-1))+IF(ISERROR(AL104*INDEX('Energiefaktoren Ecoinvent'!$D:$D,MATCH('mobitool-Faktoren v2.0'!AJ104,'Energiefaktoren Ecoinvent'!$A:$A,0))),0,AL104*INDEX('Energiefaktoren Ecoinvent'!$D:$D,MATCH('mobitool-Faktoren v2.0'!AJ104,'Energiefaktoren Ecoinvent'!$A:$A,0))),0)</f>
        <v>1.6424726895309705</v>
      </c>
      <c r="AV104" s="303">
        <f ca="1">IF(OR(AJ104="Benzin",AJ104="Diesel"),0,IF(ISERROR(OFFSET('Daten KEA'!$A$1,MATCH(AV$5,'Daten KEA'!$A:$A,0)-1,MATCH(AN104,'Daten KEA'!$A$424:$ADO$424,0)-1)),0,OFFSET('Daten KEA'!$A$1,MATCH(AV$5,'Daten KEA'!$A:$A,0)-1,MATCH(AN104,'Daten KEA'!$A$424:$ADO$424,0)-1))+IF(ISERROR(AL104*INDEX('Energiefaktoren Ecoinvent'!$D:$D,MATCH('mobitool-Faktoren v2.0'!AJ104,'Energiefaktoren Ecoinvent'!$A:$A,0))),0,AL104*INDEX('Energiefaktoren Ecoinvent'!$D:$D,MATCH('mobitool-Faktoren v2.0'!AJ104,'Energiefaktoren Ecoinvent'!$A:$A,0))))</f>
        <v>0</v>
      </c>
      <c r="AW104" s="303">
        <f ca="1">IF(ISERROR(OFFSET('Daten KEA'!$A$1,MATCH(AW$5,'Daten KEA'!$A:$A,0)-1,MATCH(AO104,'Daten KEA'!$A$424:$ADO$424,0)-1)),0,OFFSET('Daten KEA'!$A$1,MATCH(AW$5,'Daten KEA'!$A:$A,0)-1,MATCH(AO104,'Daten KEA'!$A$424:$ADO$424,0)-1))-IF(ISERROR(AK104*INDEX('Energiefaktoren Ecoinvent'!$D:$D,MATCH('mobitool-Faktoren v2.0'!AI104,'Energiefaktoren Ecoinvent'!$A:$A,0))),0,AK104*INDEX('Energiefaktoren Ecoinvent'!$D:$D,MATCH('mobitool-Faktoren v2.0'!AI104,'Energiefaktoren Ecoinvent'!$A:$A,0)))+IF(OR(AJ104="Benzin",AJ104="Diesel"),IF(ISERROR(OFFSET('Daten KEA'!$A$1,MATCH(AX$5,'Daten KEA'!$A:$A,0)-1,MATCH(AP104,'Daten KEA'!$A$424:$ADO$424,0)-1)),0,OFFSET('Daten KEA'!$A$1,MATCH(AX$5,'Daten KEA'!$A:$A,0)-1,MATCH(AP104,'Daten KEA'!$A$424:$ADO$424,0)-1))-IF(ISERROR(AL104*INDEX('Energiefaktoren Ecoinvent'!$D:$D,MATCH('mobitool-Faktoren v2.0'!AJ104,'Energiefaktoren Ecoinvent'!$A:$A,0))),0,AL104*INDEX('Energiefaktoren Ecoinvent'!$D:$D,MATCH('mobitool-Faktoren v2.0'!AJ104,'Energiefaktoren Ecoinvent'!$A:$A,0))),0)</f>
        <v>0.61522411046902969</v>
      </c>
      <c r="AX104" s="303">
        <f ca="1">IF(OR(AJ104="Benzin",AJ104="Diesel"),0,IF(ISERROR(OFFSET('Daten KEA'!$A$1,MATCH(AX$5,'Daten KEA'!$A:$A,0)-1,MATCH(AP104,'Daten KEA'!$A$424:$ADO$424,0)-1)),0,OFFSET('Daten KEA'!$A$1,MATCH(AX$5,'Daten KEA'!$A:$A,0)-1,MATCH(AP104,'Daten KEA'!$A$424:$ADO$424,0)-1))-IF(ISERROR(AL104*INDEX('Energiefaktoren Ecoinvent'!$D:$D,MATCH('mobitool-Faktoren v2.0'!AJ104,'Energiefaktoren Ecoinvent'!$A:$A,0))),0,AL104*INDEX('Energiefaktoren Ecoinvent'!$D:$D,MATCH('mobitool-Faktoren v2.0'!AJ104,'Energiefaktoren Ecoinvent'!$A:$A,0))))</f>
        <v>0</v>
      </c>
      <c r="AY104" s="303">
        <f t="shared" ca="1" si="58"/>
        <v>2.2576968000000002</v>
      </c>
      <c r="AZ104" s="303">
        <f ca="1">IF(ISERROR(OFFSET('Daten KEA'!$A$1,MATCH(AZ$5,'Daten KEA'!$A:$A,0)-1,MATCH(AQ104,'Daten KEA'!$A$424:$ADO$424,0)-1)),0,OFFSET('Daten KEA'!$A$1,MATCH(AZ$5,'Daten KEA'!$A:$A,0)-1,MATCH(AQ104,'Daten KEA'!$A$424:$ADO$424,0)-1))</f>
        <v>3.5590165E-2</v>
      </c>
      <c r="BA104" s="303">
        <f ca="1">IF(ISERROR(OFFSET('Daten KEA'!$A$1,MATCH(BA$5,'Daten KEA'!$A:$A,0)-1,MATCH(AR104,'Daten KEA'!$A$424:$ADO$424,0)-1)),0,OFFSET('Daten KEA'!$A$1,MATCH(BA$5,'Daten KEA'!$A:$A,0)-1,MATCH(AR104,'Daten KEA'!$A$424:$ADO$424,0)-1))</f>
        <v>0.41245736999999999</v>
      </c>
      <c r="BB104" s="303">
        <f ca="1">IF(ISERROR(OFFSET('Daten KEA'!$A$1,MATCH(BB$5,'Daten KEA'!$A:$A,0)-1,MATCH(AS104,'Daten KEA'!$A$424:$ADO$424,0)-1)),0,OFFSET('Daten KEA'!$A$1,MATCH(BB$5,'Daten KEA'!$A:$A,0)-1,MATCH(AS104,'Daten KEA'!$A$424:$ADO$424,0)-1))</f>
        <v>0.64257832000000004</v>
      </c>
      <c r="BC104" s="304">
        <f ca="1">AY104+AZ104+BA104+BB104</f>
        <v>3.348322655</v>
      </c>
      <c r="BD104" s="303">
        <f ca="1">IF(ISERROR(OFFSET('Daten KEA'!$A$1,MATCH(BD$5,'Daten KEA'!$A:$A,0)-1,MATCH(AT104,'Daten KEA'!$A$424:$ADO$424,0)-1)),0,OFFSET('Daten KEA'!$A$1,MATCH(BD$5,'Daten KEA'!$A:$A,0)-1,MATCH(AT104,'Daten KEA'!$A$424:$ADO$424,0)-1))</f>
        <v>3.3483225999999999</v>
      </c>
      <c r="BE104" s="305">
        <f t="shared" ca="1" si="59"/>
        <v>0.99999998357386499</v>
      </c>
      <c r="BF104" s="306">
        <f ca="1">IF(ISERROR(OFFSET('Daten KEA'!$A$1,MATCH(BF$5,'Daten KEA'!$A:$A,0)-1,MATCH(AM104,'Daten KEA'!$A$424:$ADO$424,0)-1)),0,OFFSET('Daten KEA'!$A$1,MATCH(BF$5,'Daten KEA'!$A:$A,0)-1,MATCH(AM104,'Daten KEA'!$A$424:$ADO$424,0)-1))+IF(ISERROR($AK104*INDEX('Energiefaktoren Ecoinvent'!$H:$H,MATCH('mobitool-Faktoren v2.0'!$AI104,'Energiefaktoren Ecoinvent'!$A:$A,0))),0,$AK104*INDEX('Energiefaktoren Ecoinvent'!$H:$H,MATCH('mobitool-Faktoren v2.0'!$AI104,'Energiefaktoren Ecoinvent'!$A:$A,0)))+IF(OR(AJ104="Benzin",AJ104="Diesel"),IF(ISERROR(OFFSET('Daten KEA'!$A$1,MATCH(BG$5,'Daten KEA'!$A:$A,0)-1,MATCH(AN104,'Daten KEA'!$A$424:$ADO$424,0)-1)),0,OFFSET('Daten KEA'!$A$1,MATCH(BG$5,'Daten KEA'!$A:$A,0)-1,MATCH(AN104,'Daten KEA'!$A$424:$ADO$424,0)-1))+IF(ISERROR($AL104*INDEX('Energiefaktoren Ecoinvent'!$H:$H,MATCH('mobitool-Faktoren v2.0'!$AJ104,'Energiefaktoren Ecoinvent'!$A:$A,0))),0,$AL104*INDEX('Energiefaktoren Ecoinvent'!$H:$H,MATCH('mobitool-Faktoren v2.0'!$AJ104,'Energiefaktoren Ecoinvent'!$A:$A,0))),0)</f>
        <v>1.6424726895309705</v>
      </c>
      <c r="BG104" s="306">
        <f ca="1">IF(OR(AJ104="Benzin",AJ104="Diesel"),0,IF(ISERROR(OFFSET('Daten KEA'!$A$1,MATCH(BG$5,'Daten KEA'!$A:$A,0)-1,MATCH(AN104,'Daten KEA'!$A$424:$ADO$424,0)-1)),0,OFFSET('Daten KEA'!$A$1,MATCH(BG$5,'Daten KEA'!$A:$A,0)-1,MATCH(AN104,'Daten KEA'!$A$424:$ADO$424,0)-1))+IF(ISERROR($AL104*INDEX('Energiefaktoren Ecoinvent'!$H:$H,MATCH('mobitool-Faktoren v2.0'!$AJ104,'Energiefaktoren Ecoinvent'!$A:$A,0))),0,$AL104*INDEX('Energiefaktoren Ecoinvent'!$H:$H,MATCH('mobitool-Faktoren v2.0'!$AJ104,'Energiefaktoren Ecoinvent'!$A:$A,0))))</f>
        <v>0</v>
      </c>
      <c r="BH104" s="306">
        <f ca="1">IF(ISERROR(OFFSET('Daten KEA'!$A$1,MATCH(BH$5,'Daten KEA'!$A:$A,0)-1,MATCH(AO104,'Daten KEA'!$A$424:$ADO$424,0)-1)),0,OFFSET('Daten KEA'!$A$1,MATCH(BH$5,'Daten KEA'!$A:$A,0)-1,MATCH(AO104,'Daten KEA'!$A$424:$ADO$424,0)-1))-IF(ISERROR($AK104*INDEX('Energiefaktoren Ecoinvent'!$H:$H,MATCH('mobitool-Faktoren v2.0'!$AI104,'Energiefaktoren Ecoinvent'!$A:$A,0))),0,$AK104*INDEX('Energiefaktoren Ecoinvent'!$H:$H,MATCH('mobitool-Faktoren v2.0'!$AI104,'Energiefaktoren Ecoinvent'!$A:$A,0)))+IF(OR(AJ104="Benzin",AJ104="Diesel"),IF(ISERROR(OFFSET('Daten KEA'!$A$1,MATCH(BI$5,'Daten KEA'!$A:$A,0)-1,MATCH(AP104,'Daten KEA'!$A$424:$ADO$424,0)-1)),0,OFFSET('Daten KEA'!$A$1,MATCH(BI$5,'Daten KEA'!$A:$A,0)-1,MATCH(AP104,'Daten KEA'!$A$424:$ADO$424,0)-1))-IF(ISERROR($AL104*INDEX('Energiefaktoren Ecoinvent'!$H:$H,MATCH('mobitool-Faktoren v2.0'!$AJ104,'Energiefaktoren Ecoinvent'!$A:$A,0))),0,$AL104*INDEX('Energiefaktoren Ecoinvent'!$H:$H,MATCH('mobitool-Faktoren v2.0'!$AJ104,'Energiefaktoren Ecoinvent'!$A:$A,0))),0)</f>
        <v>0.60787209130052955</v>
      </c>
      <c r="BI104" s="306">
        <f ca="1">IF(OR(AJ104="Benzin",AJ104="Diesel"),0,IF(ISERROR(OFFSET('Daten KEA'!$A$1,MATCH(BI$5,'Daten KEA'!$A:$A,0)-1,MATCH(AP104,'Daten KEA'!$A$424:$ADO$424,0)-1)),0,OFFSET('Daten KEA'!$A$1,MATCH(BI$5,'Daten KEA'!$A:$A,0)-1,MATCH(AP104,'Daten KEA'!$A$424:$ADO$424,0)-1))-IF(ISERROR($AL104*INDEX('Energiefaktoren Ecoinvent'!$H:$H,MATCH('mobitool-Faktoren v2.0'!$AJ104,'Energiefaktoren Ecoinvent'!$A:$A,0))),0,$AL104*INDEX('Energiefaktoren Ecoinvent'!$H:$H,MATCH('mobitool-Faktoren v2.0'!$AJ104,'Energiefaktoren Ecoinvent'!$A:$A,0))))</f>
        <v>0</v>
      </c>
      <c r="BJ104" s="306">
        <f t="shared" ca="1" si="92"/>
        <v>2.2503447808315</v>
      </c>
      <c r="BK104" s="306">
        <f ca="1">IF(ISERROR(OFFSET('Daten KEA'!$A$1,MATCH(BK$5,'Daten KEA'!$A:$A,0)-1,MATCH(AQ104,'Daten KEA'!$A$424:$ADO$424,0)-1)),0,OFFSET('Daten KEA'!$A$1,MATCH(BK$5,'Daten KEA'!$A:$A,0)-1,MATCH(AQ104,'Daten KEA'!$A$424:$ADO$424,0)-1))</f>
        <v>3.3952475706593002E-2</v>
      </c>
      <c r="BL104" s="306">
        <f ca="1">IF(ISERROR(OFFSET('Daten KEA'!$A$1,MATCH(BL$5,'Daten KEA'!$A:$A,0)-1,MATCH(AR104,'Daten KEA'!$A$424:$ADO$424,0)-1)),0,OFFSET('Daten KEA'!$A$1,MATCH(BL$5,'Daten KEA'!$A:$A,0)-1,MATCH(AR104,'Daten KEA'!$A$424:$ADO$424,0)-1))</f>
        <v>0.37606708497524999</v>
      </c>
      <c r="BM104" s="306">
        <f ca="1">IF(ISERROR(OFFSET('Daten KEA'!$A$1,MATCH(BM$5,'Daten KEA'!$A:$A,0)-1,MATCH(AS104,'Daten KEA'!$A$424:$ADO$424,0)-1)),0,OFFSET('Daten KEA'!$A$1,MATCH(BM$5,'Daten KEA'!$A:$A,0)-1,MATCH(AS104,'Daten KEA'!$A$424:$ADO$424,0)-1))</f>
        <v>0.54540258369827999</v>
      </c>
      <c r="BN104" s="307">
        <f ca="1">BJ104+BK104+BL104+BM104</f>
        <v>3.205766925211623</v>
      </c>
      <c r="BO104" s="306">
        <f ca="1">IF(ISERROR(OFFSET('Daten KEA'!$A$1,MATCH(BO$5,'Daten KEA'!$A:$A,0)-1,MATCH(AT104,'Daten KEA'!$A$424:$ADO$424,0)-1)),0,OFFSET('Daten KEA'!$A$1,MATCH(BO$5,'Daten KEA'!$A:$A,0)-1,MATCH(AT104,'Daten KEA'!$A$424:$ADO$424,0)-1))</f>
        <v>3.2057669577116998</v>
      </c>
      <c r="BP104" s="305">
        <f t="shared" ca="1" si="60"/>
        <v>1.0000000101380038</v>
      </c>
      <c r="BQ104" s="308">
        <f ca="1">IF(ISERROR(OFFSET('Daten GWP'!$A$1,MATCH(BQ$5,'Daten GWP'!$A:$A,0)-1,MATCH(AM104,'Daten GWP'!$A$424:$ADO$424,0)-1)),0,OFFSET('Daten GWP'!$A$1,MATCH(BQ$5,'Daten GWP'!$A:$A,0)-1,MATCH(AM104,'Daten GWP'!$A$424:$ADO$424,0)-1))*1000</f>
        <v>129.78846999999999</v>
      </c>
      <c r="BR104" s="308">
        <f ca="1">IF(ISERROR(OFFSET('Daten GWP'!$A$1,MATCH(BR$5,'Daten GWP'!$A:$A,0)-1,MATCH(AN104,'Daten GWP'!$A$424:$ADO$424,0)-1)),0,OFFSET('Daten GWP'!$A$1,MATCH(BR$5,'Daten GWP'!$A:$A,0)-1,MATCH(AN104,'Daten GWP'!$A$424:$ADO$424,0)-1))*1000</f>
        <v>0</v>
      </c>
      <c r="BS104" s="308">
        <f ca="1">IF(ISERROR(OFFSET('Daten GWP'!$A$1,MATCH(BS$5,'Daten GWP'!$A:$A,0)-1,MATCH(AO104,'Daten GWP'!$A$424:$ADO$424,0)-1)),0,OFFSET('Daten GWP'!$A$1,MATCH(BS$5,'Daten GWP'!$A:$A,0)-1,MATCH(AO104,'Daten GWP'!$A$424:$ADO$424,0)-1))*1000</f>
        <v>33.126895000000005</v>
      </c>
      <c r="BT104" s="308">
        <f ca="1">IF(ISERROR(OFFSET('Daten GWP'!$A$1,MATCH(BT$5,'Daten GWP'!$A:$A,0)-1,MATCH(AP104,'Daten GWP'!$A$424:$ADO$424,0)-1)),0,OFFSET('Daten GWP'!$A$1,MATCH(BT$5,'Daten GWP'!$A:$A,0)-1,MATCH(AP104,'Daten GWP'!$A$424:$ADO$424,0)-1))*1000</f>
        <v>0</v>
      </c>
      <c r="BU104" s="308">
        <f t="shared" ca="1" si="61"/>
        <v>162.91536500000001</v>
      </c>
      <c r="BV104" s="308">
        <f ca="1">IF(ISERROR(OFFSET('Daten GWP'!$A$1,MATCH(BV$5,'Daten GWP'!$A:$A,0)-1,MATCH(AQ104,'Daten GWP'!$A$424:$ADO$424,0)-1)),0,OFFSET('Daten GWP'!$A$1,MATCH(BV$5,'Daten GWP'!$A:$A,0)-1,MATCH(AQ104,'Daten GWP'!$A$424:$ADO$424,0)-1))*1000</f>
        <v>1.2381723</v>
      </c>
      <c r="BW104" s="308">
        <f ca="1">IF(ISERROR(OFFSET('Daten GWP'!$A$1,MATCH(BW$5,'Daten GWP'!$A:$A,0)-1,MATCH(AR104,'Daten GWP'!$A$424:$ADO$424,0)-1)),0,OFFSET('Daten GWP'!$A$1,MATCH(BW$5,'Daten GWP'!$A:$A,0)-1,MATCH(AR104,'Daten GWP'!$A$424:$ADO$424,0)-1))*1000</f>
        <v>21.881298000000001</v>
      </c>
      <c r="BX104" s="308">
        <f ca="1">IF(ISERROR(OFFSET('Daten GWP'!$A$1,MATCH(BX$5,'Daten GWP'!$A:$A,0)-1,MATCH(AS104,'Daten GWP'!$A$424:$ADO$424,0)-1)),0,OFFSET('Daten GWP'!$A$1,MATCH(BX$5,'Daten GWP'!$A:$A,0)-1,MATCH(AS104,'Daten GWP'!$A$424:$ADO$424,0)-1))*1000</f>
        <v>7.5965185000000002</v>
      </c>
      <c r="BY104" s="309">
        <f ca="1">BU104+BV104+BW104+BX104</f>
        <v>193.6313538</v>
      </c>
      <c r="BZ104" s="308">
        <f ca="1">IF(ISERROR(OFFSET('Daten GWP'!$A$1,MATCH(BZ$5,'Daten GWP'!$A:$A,0)-1,MATCH(AT104,'Daten GWP'!$A$424:$ADO$424,0)-1)),0,OFFSET('Daten GWP'!$A$1,MATCH(BZ$5,'Daten GWP'!$A:$A,0)-1,MATCH(AT104,'Daten GWP'!$A$424:$ADO$424,0)-1))*1000</f>
        <v>193.63135</v>
      </c>
      <c r="CA104" s="305">
        <f t="shared" ca="1" si="62"/>
        <v>0.99999998037507909</v>
      </c>
      <c r="CB104" s="310">
        <f ca="1">IF(ISERROR(OFFSET('Daten Elementary'!$A$1,MATCH(CB$5,'Daten Elementary'!$A:$A,0)-1,MATCH(AM104,'Daten Elementary'!$A$424:$ADO$424,0)-1)),0,OFFSET('Daten Elementary'!$A$1,MATCH(CB$5,'Daten Elementary'!$A:$A,0)-1,MATCH(AM104,'Daten Elementary'!$A$424:$ADO$424,0)-1))*1000000</f>
        <v>9.8190352000000001</v>
      </c>
      <c r="CC104" s="310">
        <f ca="1">IF(ISERROR(OFFSET('Daten Elementary'!$A$1,MATCH(CC$5,'Daten Elementary'!$A:$A,0)-1,MATCH(AN104,'Daten Elementary'!$A$424:$ADO$424,0)-1)),0,OFFSET('Daten Elementary'!$A$1,MATCH(CC$5,'Daten Elementary'!$A:$A,0)-1,MATCH(AN104,'Daten Elementary'!$A$424:$ADO$424,0)-1))*1000000</f>
        <v>0</v>
      </c>
      <c r="CD104" s="310">
        <f ca="1">IF(ISERROR(OFFSET('Daten Elementary'!$A$1,MATCH(CD$5,'Daten Elementary'!$A:$A,0)-1,MATCH(AO104,'Daten Elementary'!$A$424:$ADO$424,0)-1)),0,OFFSET('Daten Elementary'!$A$1,MATCH(CD$5,'Daten Elementary'!$A:$A,0)-1,MATCH(AO104,'Daten Elementary'!$A$424:$ADO$424,0)-1))*1000000</f>
        <v>12.072512</v>
      </c>
      <c r="CE104" s="310">
        <f ca="1">IF(ISERROR(OFFSET('Daten Elementary'!$A$1,MATCH(CE$5,'Daten Elementary'!$A:$A,0)-1,MATCH(AP104,'Daten Elementary'!$A$424:$ADO$424,0)-1)),0,OFFSET('Daten Elementary'!$A$1,MATCH(CE$5,'Daten Elementary'!$A:$A,0)-1,MATCH(AP104,'Daten Elementary'!$A$424:$ADO$424,0)-1))*1000000</f>
        <v>0</v>
      </c>
      <c r="CF104" s="310">
        <f t="shared" ca="1" si="63"/>
        <v>21.891547199999998</v>
      </c>
      <c r="CG104" s="310">
        <f ca="1">IF(ISERROR(OFFSET('Daten Elementary'!$A$1,MATCH(CG$5,'Daten Elementary'!$A:$A,0)-1,MATCH(AQ104,'Daten Elementary'!$A$424:$ADO$424,0)-1)),0,OFFSET('Daten Elementary'!$A$1,MATCH(CG$5,'Daten Elementary'!$A:$A,0)-1,MATCH(AQ104,'Daten Elementary'!$A$424:$ADO$424,0)-1))*1000000</f>
        <v>0.48801119999999998</v>
      </c>
      <c r="CH104" s="310">
        <f ca="1">IF(ISERROR(OFFSET('Daten Elementary'!$A$1,MATCH(CH$5,'Daten Elementary'!$A:$A,0)-1,MATCH(AR104,'Daten Elementary'!$A$424:$ADO$424,0)-1)),0,OFFSET('Daten Elementary'!$A$1,MATCH(CH$5,'Daten Elementary'!$A:$A,0)-1,MATCH(AR104,'Daten Elementary'!$A$424:$ADO$424,0)-1))*1000000</f>
        <v>12.826362000000001</v>
      </c>
      <c r="CI104" s="310">
        <f ca="1">IF(ISERROR(OFFSET('Daten Elementary'!$A$1,MATCH(CI$5,'Daten Elementary'!$A:$A,0)-1,MATCH(AS104,'Daten Elementary'!$A$424:$ADO$424,0)-1)),0,OFFSET('Daten Elementary'!$A$1,MATCH(CI$5,'Daten Elementary'!$A:$A,0)-1,MATCH(AS104,'Daten Elementary'!$A$424:$ADO$424,0)-1))*1000000</f>
        <v>4.9600609000000002</v>
      </c>
      <c r="CJ104" s="311">
        <f t="shared" ca="1" si="64"/>
        <v>40.165981299999999</v>
      </c>
      <c r="CK104" s="310">
        <f ca="1">IF(ISERROR(OFFSET('Daten Elementary'!$A$1,MATCH(CK$5,'Daten Elementary'!$A:$A,0)-1,MATCH($AT104,'Daten Elementary'!$A$424:$ADO$424,0)-1)),0,OFFSET('Daten Elementary'!$A$1,MATCH(CK$5,'Daten Elementary'!$A:$A,0)-1,MATCH($AT104,'Daten Elementary'!$A$424:$ADO$424,0)-1))*1000000</f>
        <v>40.165982</v>
      </c>
      <c r="CL104" s="305">
        <f t="shared" ca="1" si="65"/>
        <v>1.0000000174276833</v>
      </c>
      <c r="CM104" s="312">
        <f ca="1">IF(ISERROR(OFFSET('Daten Elementary'!$A$1,MATCH(CM$5,'Daten Elementary'!$A:$A,0)-1,MATCH(AM104,'Daten Elementary'!$A$424:$ADO$424,0)-1)),0,OFFSET('Daten Elementary'!$A$1,MATCH(CM$5,'Daten Elementary'!$A:$A,0)-1,MATCH(AM104,'Daten Elementary'!$A$424:$ADO$424,0)-1))*1000000</f>
        <v>8.1108522000000001</v>
      </c>
      <c r="CN104" s="312">
        <f ca="1">IF(ISERROR(OFFSET('Daten Elementary'!$A$1,MATCH(CN$5,'Daten Elementary'!$A:$A,0)-1,MATCH(AN104,'Daten Elementary'!$A$424:$ADO$424,0)-1)),0,OFFSET('Daten Elementary'!$A$1,MATCH(CN$5,'Daten Elementary'!$A:$A,0)-1,MATCH(AN104,'Daten Elementary'!$A$424:$ADO$424,0)-1))*1000000</f>
        <v>0</v>
      </c>
      <c r="CO104" s="312">
        <f ca="1">IF(ISERROR(OFFSET('Daten Elementary'!$A$1,MATCH(CO$5,'Daten Elementary'!$A:$A,0)-1,MATCH(AO104,'Daten Elementary'!$A$424:$ADO$424,0)-1)),0,OFFSET('Daten Elementary'!$A$1,MATCH(CO$5,'Daten Elementary'!$A:$A,0)-1,MATCH(AO104,'Daten Elementary'!$A$424:$ADO$424,0)-1))*1000000</f>
        <v>9.7896195000000006</v>
      </c>
      <c r="CP104" s="312">
        <f ca="1">IF(ISERROR(OFFSET('Daten Elementary'!$A$1,MATCH(CP$5,'Daten Elementary'!$A:$A,0)-1,MATCH(AP104,'Daten Elementary'!$A$424:$ADO$424,0)-1)),0,OFFSET('Daten Elementary'!$A$1,MATCH(CP$5,'Daten Elementary'!$A:$A,0)-1,MATCH(AP104,'Daten Elementary'!$A$424:$ADO$424,0)-1))*1000000</f>
        <v>0</v>
      </c>
      <c r="CQ104" s="312">
        <f t="shared" ca="1" si="66"/>
        <v>17.900471700000001</v>
      </c>
      <c r="CR104" s="312">
        <f ca="1">IF(ISERROR(OFFSET('Daten Elementary'!$A$1,MATCH(CR$5,'Daten Elementary'!$A:$A,0)-1,MATCH(AQ104,'Daten Elementary'!$A$424:$ADO$424,0)-1)),0,OFFSET('Daten Elementary'!$A$1,MATCH(CR$5,'Daten Elementary'!$A:$A,0)-1,MATCH(AQ104,'Daten Elementary'!$A$424:$ADO$424,0)-1))*1000000</f>
        <v>0.32660401999999999</v>
      </c>
      <c r="CS104" s="312">
        <f ca="1">IF(ISERROR(OFFSET('Daten Elementary'!$A$1,MATCH(CS$5,'Daten Elementary'!$A:$A,0)-1,MATCH(AR104,'Daten Elementary'!$A$424:$ADO$424,0)-1)),0,OFFSET('Daten Elementary'!$A$1,MATCH(CS$5,'Daten Elementary'!$A:$A,0)-1,MATCH(AR104,'Daten Elementary'!$A$424:$ADO$424,0)-1))*1000000</f>
        <v>5.9374537999999992</v>
      </c>
      <c r="CT104" s="312">
        <f ca="1">IF(ISERROR(OFFSET('Daten Elementary'!$A$1,MATCH(CT$5,'Daten Elementary'!$A:$A,0)-1,MATCH(AS104,'Daten Elementary'!$A$424:$ADO$424,0)-1)),0,OFFSET('Daten Elementary'!$A$1,MATCH(CT$5,'Daten Elementary'!$A:$A,0)-1,MATCH(AS104,'Daten Elementary'!$A$424:$ADO$424,0)-1))*1000000</f>
        <v>2.7981029999999998</v>
      </c>
      <c r="CU104" s="313">
        <f t="shared" ca="1" si="67"/>
        <v>26.962632520000003</v>
      </c>
      <c r="CV104" s="312">
        <f ca="1">IF(ISERROR(OFFSET('Daten Elementary'!$A$1,MATCH(CV$5,'Daten Elementary'!$A:$A,0)-1,MATCH($AT104,'Daten Elementary'!$A$424:$ADO$424,0)-1)),0,OFFSET('Daten Elementary'!$A$1,MATCH(CV$5,'Daten Elementary'!$A:$A,0)-1,MATCH($AT104,'Daten Elementary'!$A$424:$ADO$424,0)-1))*1000000</f>
        <v>26.962633</v>
      </c>
      <c r="CW104" s="305">
        <f t="shared" ca="1" si="68"/>
        <v>1.0000000178024158</v>
      </c>
      <c r="CX104" s="314">
        <f ca="1">IF(ISERROR(OFFSET('Daten Elementary'!$A$1,MATCH(CX$5,'Daten Elementary'!$A:$A,0)-1,MATCH(AM104,'Daten Elementary'!$A$424:$ADO$424,0)-1)),0,OFFSET('Daten Elementary'!$A$1,MATCH(CX$5,'Daten Elementary'!$A:$A,0)-1,MATCH(AM104,'Daten Elementary'!$A$424:$ADO$424,0)-1))*1000000</f>
        <v>296.40565000000004</v>
      </c>
      <c r="CY104" s="314">
        <f ca="1">IF(ISERROR(OFFSET('Daten Elementary'!$A$1,MATCH(CY$5,'Daten Elementary'!$A:$A,0)-1,MATCH(AN104,'Daten Elementary'!$A$424:$ADO$424,0)-1)),0,OFFSET('Daten Elementary'!$A$1,MATCH(CY$5,'Daten Elementary'!$A:$A,0)-1,MATCH(AN104,'Daten Elementary'!$A$424:$ADO$424,0)-1))*1000000</f>
        <v>0</v>
      </c>
      <c r="CZ104" s="314">
        <f ca="1">IF(ISERROR(OFFSET('Daten Elementary'!$A$1,MATCH(CZ$5,'Daten Elementary'!$A:$A,0)-1,MATCH(AO104,'Daten Elementary'!$A$424:$ADO$424,0)-1)),0,OFFSET('Daten Elementary'!$A$1,MATCH(CZ$5,'Daten Elementary'!$A:$A,0)-1,MATCH(AO104,'Daten Elementary'!$A$424:$ADO$424,0)-1))*1000000</f>
        <v>110.64382999999999</v>
      </c>
      <c r="DA104" s="314">
        <f ca="1">IF(ISERROR(OFFSET('Daten Elementary'!$A$1,MATCH(DA$5,'Daten Elementary'!$A:$A,0)-1,MATCH(AP104,'Daten Elementary'!$A$424:$ADO$424,0)-1)),0,OFFSET('Daten Elementary'!$A$1,MATCH(DA$5,'Daten Elementary'!$A:$A,0)-1,MATCH(AP104,'Daten Elementary'!$A$424:$ADO$424,0)-1))*1000000</f>
        <v>0</v>
      </c>
      <c r="DB104" s="314">
        <f t="shared" ca="1" si="69"/>
        <v>407.04948000000002</v>
      </c>
      <c r="DC104" s="314">
        <f ca="1">IF(ISERROR(OFFSET('Daten Elementary'!$A$1,MATCH(DC$5,'Daten Elementary'!$A:$A,0)-1,MATCH(AQ104,'Daten Elementary'!$A$424:$ADO$424,0)-1)),0,OFFSET('Daten Elementary'!$A$1,MATCH(DC$5,'Daten Elementary'!$A:$A,0)-1,MATCH(AQ104,'Daten Elementary'!$A$424:$ADO$424,0)-1))*1000000</f>
        <v>1.2364671</v>
      </c>
      <c r="DD104" s="314">
        <f ca="1">IF(ISERROR(OFFSET('Daten Elementary'!$A$1,MATCH(DD$5,'Daten Elementary'!$A:$A,0)-1,MATCH(AR104,'Daten Elementary'!$A$424:$ADO$424,0)-1)),0,OFFSET('Daten Elementary'!$A$1,MATCH(DD$5,'Daten Elementary'!$A:$A,0)-1,MATCH(AR104,'Daten Elementary'!$A$424:$ADO$424,0)-1))*1000000</f>
        <v>21.022095</v>
      </c>
      <c r="DE104" s="314">
        <f ca="1">IF(ISERROR(OFFSET('Daten Elementary'!$A$1,MATCH(DE$5,'Daten Elementary'!$A:$A,0)-1,MATCH(AS104,'Daten Elementary'!$A$424:$ADO$424,0)-1)),0,OFFSET('Daten Elementary'!$A$1,MATCH(DE$5,'Daten Elementary'!$A:$A,0)-1,MATCH(AS104,'Daten Elementary'!$A$424:$ADO$424,0)-1))*1000000</f>
        <v>16.514789</v>
      </c>
      <c r="DF104" s="315">
        <f t="shared" ca="1" si="70"/>
        <v>445.82283110000003</v>
      </c>
      <c r="DG104" s="314">
        <f ca="1">IF(ISERROR(OFFSET('Daten Elementary'!$A$1,MATCH(DG$5,'Daten Elementary'!$A:$A,0)-1,MATCH($AT104,'Daten Elementary'!$A$424:$ADO$424,0)-1)),0,OFFSET('Daten Elementary'!$A$1,MATCH(DG$5,'Daten Elementary'!$A:$A,0)-1,MATCH($AT104,'Daten Elementary'!$A$424:$ADO$424,0)-1))*1000000</f>
        <v>445.82284000000004</v>
      </c>
      <c r="DH104" s="305">
        <f t="shared" ca="1" si="71"/>
        <v>1.0000000199630872</v>
      </c>
      <c r="DI104" s="316">
        <f ca="1">IF(ISERROR(OFFSET('Daten Elementary'!$A$1,MATCH(DI$5,'Daten Elementary'!$A:$A,0)-1,MATCH(AM104,'Daten Elementary'!$A$424:$ADO$424,0)-1)),0,OFFSET('Daten Elementary'!$A$1,MATCH(DI$5,'Daten Elementary'!$A:$A,0)-1,MATCH(AM104,'Daten Elementary'!$A$424:$ADO$424,0)-1))*1000000</f>
        <v>189.34881000000001</v>
      </c>
      <c r="DJ104" s="316">
        <f ca="1">IF(ISERROR(OFFSET('Daten Elementary'!$A$1,MATCH(DJ$5,'Daten Elementary'!$A:$A,0)-1,MATCH(AN104,'Daten Elementary'!$A$424:$ADO$424,0)-1)),0,OFFSET('Daten Elementary'!$A$1,MATCH(DJ$5,'Daten Elementary'!$A:$A,0)-1,MATCH(AN104,'Daten Elementary'!$A$424:$ADO$424,0)-1))*1000000</f>
        <v>0</v>
      </c>
      <c r="DK104" s="316">
        <f ca="1">IF(ISERROR(OFFSET('Daten Elementary'!$A$1,MATCH(DK$5,'Daten Elementary'!$A:$A,0)-1,MATCH(AO104,'Daten Elementary'!$A$424:$ADO$424,0)-1)),0,OFFSET('Daten Elementary'!$A$1,MATCH(DK$5,'Daten Elementary'!$A:$A,0)-1,MATCH(AO104,'Daten Elementary'!$A$424:$ADO$424,0)-1))*1000000</f>
        <v>118.40812</v>
      </c>
      <c r="DL104" s="316">
        <f ca="1">IF(ISERROR(OFFSET('Daten Elementary'!$A$1,MATCH(DL$5,'Daten Elementary'!$A:$A,0)-1,MATCH(AP104,'Daten Elementary'!$A$424:$ADO$424,0)-1)),0,OFFSET('Daten Elementary'!$A$1,MATCH(DL$5,'Daten Elementary'!$A:$A,0)-1,MATCH(AP104,'Daten Elementary'!$A$424:$ADO$424,0)-1))*1000000</f>
        <v>0</v>
      </c>
      <c r="DM104" s="316">
        <f t="shared" ca="1" si="72"/>
        <v>307.75693000000001</v>
      </c>
      <c r="DN104" s="316">
        <f ca="1">IF(ISERROR(OFFSET('Daten Elementary'!$A$1,MATCH(DN$5,'Daten Elementary'!$A:$A,0)-1,MATCH(AQ104,'Daten Elementary'!$A$424:$ADO$424,0)-1)),0,OFFSET('Daten Elementary'!$A$1,MATCH(DN$5,'Daten Elementary'!$A:$A,0)-1,MATCH(AQ104,'Daten Elementary'!$A$424:$ADO$424,0)-1))*1000000</f>
        <v>2.2547744000000001</v>
      </c>
      <c r="DO104" s="316">
        <f ca="1">IF(ISERROR(OFFSET('Daten Elementary'!$A$1,MATCH(DO$5,'Daten Elementary'!$A:$A,0)-1,MATCH(AR104,'Daten Elementary'!$A$424:$ADO$424,0)-1)),0,OFFSET('Daten Elementary'!$A$1,MATCH(DO$5,'Daten Elementary'!$A:$A,0)-1,MATCH(AR104,'Daten Elementary'!$A$424:$ADO$424,0)-1))*1000000</f>
        <v>35.589525999999999</v>
      </c>
      <c r="DP104" s="316">
        <f ca="1">IF(ISERROR(OFFSET('Daten Elementary'!$A$1,MATCH(DP$5,'Daten Elementary'!$A:$A,0)-1,MATCH(AS104,'Daten Elementary'!$A$424:$ADO$424,0)-1)),0,OFFSET('Daten Elementary'!$A$1,MATCH(DP$5,'Daten Elementary'!$A:$A,0)-1,MATCH(AS104,'Daten Elementary'!$A$424:$ADO$424,0)-1))*1000000</f>
        <v>18.947758</v>
      </c>
      <c r="DQ104" s="317">
        <f t="shared" ca="1" si="73"/>
        <v>364.54898839999998</v>
      </c>
      <c r="DR104" s="316">
        <f ca="1">IF(ISERROR(OFFSET('Daten Elementary'!$A$1,MATCH(DR$5,'Daten Elementary'!$A:$A,0)-1,MATCH($AT104,'Daten Elementary'!$A$424:$ADO$424,0)-1)),0,OFFSET('Daten Elementary'!$A$1,MATCH(DR$5,'Daten Elementary'!$A:$A,0)-1,MATCH($AT104,'Daten Elementary'!$A$424:$ADO$424,0)-1))*1000000</f>
        <v>364.54899</v>
      </c>
      <c r="DS104" s="305">
        <f t="shared" ca="1" si="74"/>
        <v>1.000000004388985</v>
      </c>
      <c r="DT104" s="318">
        <f ca="1">IF(ISERROR(OFFSET('Daten UBP13'!$A$1,MATCH(DT$5,'Daten UBP13'!$A:$A,0)-1,MATCH(AM104,'Daten UBP13'!$A$424:$AEG$424,0)-1)),0,OFFSET('Daten UBP13'!$A$1,MATCH(DT$5,'Daten UBP13'!$A:$A,0)-1,MATCH(AM104,'Daten UBP13'!$A$424:$AEG$424,0)-1))</f>
        <v>220.11186000000001</v>
      </c>
      <c r="DU104" s="318">
        <f ca="1">IF(ISERROR(OFFSET('Daten UBP13'!$A$1,MATCH(DU$5,'Daten UBP13'!$A:$A,0)-1,MATCH(AN104,'Daten UBP13'!$A$424:$AEG$424,0)-1)),0,OFFSET('Daten UBP13'!$A$1,MATCH(DU$5,'Daten UBP13'!$A:$A,0)-1,MATCH(AN104,'Daten UBP13'!$A$424:$AEG$424,0)-1))</f>
        <v>0</v>
      </c>
      <c r="DV104" s="318">
        <f ca="1">IF(ISERROR(OFFSET('Daten UBP13'!$A$1,MATCH(DV$5,'Daten UBP13'!$A:$A,0)-1,MATCH(AO104,'Daten UBP13'!$A$424:$AEG$424,0)-1)),0,OFFSET('Daten UBP13'!$A$1,MATCH(DV$5,'Daten UBP13'!$A:$A,0)-1,MATCH(AO104,'Daten UBP13'!$A$424:$AEG$424,0)-1))</f>
        <v>60.553660999999998</v>
      </c>
      <c r="DW104" s="318">
        <f ca="1">IF(ISERROR(OFFSET('Daten UBP13'!$A$1,MATCH(DW$5,'Daten UBP13'!$A:$A,0)-1,MATCH(AP104,'Daten UBP13'!$A$424:$AEG$424,0)-1)),0,OFFSET('Daten UBP13'!$A$1,MATCH(DW$5,'Daten UBP13'!$A:$A,0)-1,MATCH(AP104,'Daten UBP13'!$A$424:$AEG$424,0)-1))</f>
        <v>0</v>
      </c>
      <c r="DX104" s="318">
        <f t="shared" ca="1" si="75"/>
        <v>280.66552100000001</v>
      </c>
      <c r="DY104" s="318">
        <f ca="1">IF(ISERROR(OFFSET('Daten UBP13'!$A$1,MATCH(DY$5,'Daten UBP13'!$A:$A,0)-1,MATCH(AQ104,'Daten UBP13'!$A$424:$AEG$424,0)-1)),0,OFFSET('Daten UBP13'!$A$1,MATCH(DY$5,'Daten UBP13'!$A:$A,0)-1,MATCH(AQ104,'Daten UBP13'!$A$424:$AEG$424,0)-1))</f>
        <v>1.8136855000000001</v>
      </c>
      <c r="DZ104" s="318">
        <f ca="1">IF(ISERROR(OFFSET('Daten UBP13'!$A$1,MATCH(DZ$5,'Daten UBP13'!$A:$A,0)-1,MATCH(AR104,'Daten UBP13'!$A$424:$AEG$424,0)-1)),0,OFFSET('Daten UBP13'!$A$1,MATCH(DZ$5,'Daten UBP13'!$A:$A,0)-1,MATCH(AR104,'Daten UBP13'!$A$424:$AEG$424,0)-1))</f>
        <v>31.115963000000001</v>
      </c>
      <c r="EA104" s="318">
        <f ca="1">IF(ISERROR(OFFSET('Daten UBP13'!$A$1,MATCH(EA$5,'Daten UBP13'!$A:$A,0)-1,MATCH(AS104,'Daten UBP13'!$A$424:$AEG$424,0)-1)),0,OFFSET('Daten UBP13'!$A$1,MATCH(EA$5,'Daten UBP13'!$A:$A,0)-1,MATCH(AS104,'Daten UBP13'!$A$424:$AEG$424,0)-1))</f>
        <v>24.133503000000001</v>
      </c>
      <c r="EB104" s="319">
        <f t="shared" ca="1" si="76"/>
        <v>337.72867250000007</v>
      </c>
      <c r="EC104" s="318">
        <f ca="1">IF(ISERROR(OFFSET('Daten UBP13'!$A$1,MATCH(EC$5,'Daten UBP13'!$A:$A,0)-1,MATCH(AT104,'Daten UBP13'!$A$424:$AEG$424,0)-1)),0,OFFSET('Daten UBP13'!$A$1,MATCH(EC$5,'Daten UBP13'!$A:$A,0)-1,MATCH(AT104,'Daten UBP13'!$A$424:$AEG$424,0)-1))</f>
        <v>337.72867000000002</v>
      </c>
      <c r="ED104" s="305">
        <f t="shared" ca="1" si="77"/>
        <v>0.99999999259760797</v>
      </c>
      <c r="EE104" s="320">
        <f ca="1">IF(ISERROR(OFFSET('Daten ReCiPe'!$A$1,MATCH(EE$5,'Daten ReCiPe'!$A:$A,0)-1,MATCH(AM104,'Daten ReCiPe'!$A$424:$ADO$424,0)-1)),0,OFFSET('Daten ReCiPe'!$A$1,MATCH(EE$5,'Daten ReCiPe'!$A:$A,0)-1,MATCH(AM104,'Daten ReCiPe'!$A$424:$ADO$424,0)-1))*1000</f>
        <v>5.9684839999999992</v>
      </c>
      <c r="EF104" s="320">
        <f ca="1">IF(ISERROR(OFFSET('Daten ReCiPe'!$A$1,MATCH(EF$5,'Daten ReCiPe'!$A:$A,0)-1,MATCH(AN104,'Daten ReCiPe'!$A$424:$ADO$424,0)-1)),0,OFFSET('Daten ReCiPe'!$A$1,MATCH(EF$5,'Daten ReCiPe'!$A:$A,0)-1,MATCH(AN104,'Daten ReCiPe'!$A$424:$ADO$424,0)-1))*1000</f>
        <v>0</v>
      </c>
      <c r="EG104" s="320">
        <f ca="1">IF(ISERROR(OFFSET('Daten ReCiPe'!$A$1,MATCH(EG$5,'Daten ReCiPe'!$A:$A,0)-1,MATCH(AO104,'Daten ReCiPe'!$A$424:$ADO$424,0)-1)),0,OFFSET('Daten ReCiPe'!$A$1,MATCH(EG$5,'Daten ReCiPe'!$A:$A,0)-1,MATCH(AO104,'Daten ReCiPe'!$A$424:$ADO$424,0)-1))*1000</f>
        <v>9.0928012999999996</v>
      </c>
      <c r="EH104" s="320">
        <f ca="1">IF(ISERROR(OFFSET('Daten ReCiPe'!$A$1,MATCH(EH$5,'Daten ReCiPe'!$A:$A,0)-1,MATCH(AP104,'Daten ReCiPe'!$A$424:$ADO$424,0)-1)),0,OFFSET('Daten ReCiPe'!$A$1,MATCH(EH$5,'Daten ReCiPe'!$A:$A,0)-1,MATCH(AP104,'Daten ReCiPe'!$A$424:$ADO$424,0)-1))*1000</f>
        <v>0</v>
      </c>
      <c r="EI104" s="320">
        <f t="shared" ca="1" si="78"/>
        <v>15.061285299999998</v>
      </c>
      <c r="EJ104" s="320">
        <f ca="1">IF(ISERROR(OFFSET('Daten ReCiPe'!$A$1,MATCH(EJ$5,'Daten ReCiPe'!$A:$A,0)-1,MATCH(AQ104,'Daten ReCiPe'!$A$424:$ADO$424,0)-1)),0,OFFSET('Daten ReCiPe'!$A$1,MATCH(EJ$5,'Daten ReCiPe'!$A:$A,0)-1,MATCH(AQ104,'Daten ReCiPe'!$A$424:$ADO$424,0)-1))*1000</f>
        <v>0.16616313999999999</v>
      </c>
      <c r="EK104" s="320">
        <f ca="1">IF(ISERROR(OFFSET('Daten ReCiPe'!$A$1,MATCH(EK$5,'Daten ReCiPe'!$A:$A,0)-1,MATCH(AR104,'Daten ReCiPe'!$A$424:$ADO$424,0)-1)),0,OFFSET('Daten ReCiPe'!$A$1,MATCH(EK$5,'Daten ReCiPe'!$A:$A,0)-1,MATCH(AR104,'Daten ReCiPe'!$A$424:$ADO$424,0)-1))*1000</f>
        <v>2.4087364</v>
      </c>
      <c r="EL104" s="320">
        <f ca="1">IF(ISERROR(OFFSET('Daten ReCiPe'!$A$1,MATCH(EL$5,'Daten ReCiPe'!$A:$A,0)-1,MATCH(AS104,'Daten ReCiPe'!$A$424:$ADO$424,0)-1)),0,OFFSET('Daten ReCiPe'!$A$1,MATCH(EL$5,'Daten ReCiPe'!$A:$A,0)-1,MATCH(AS104,'Daten ReCiPe'!$A$424:$ADO$424,0)-1))*1000</f>
        <v>0.91839133000000006</v>
      </c>
      <c r="EM104" s="321">
        <f t="shared" ca="1" si="79"/>
        <v>18.554576169999997</v>
      </c>
      <c r="EN104" s="320">
        <f ca="1">IF(ISERROR(OFFSET('Daten ReCiPe'!$A$1,MATCH(EN$5,'Daten ReCiPe'!$A:$A,0)-1,MATCH(AT104,'Daten ReCiPe'!$A$424:$ADO$424,0)-1)),0,OFFSET('Daten ReCiPe'!$A$1,MATCH(EN$5,'Daten ReCiPe'!$A:$A,0)-1,MATCH(AT104,'Daten ReCiPe'!$A$424:$ADO$424,0)-1))*1000</f>
        <v>18.554576000000001</v>
      </c>
      <c r="EO104" s="305">
        <f t="shared" ca="1" si="80"/>
        <v>0.99999999083783997</v>
      </c>
      <c r="EP104" s="322">
        <f ca="1">IF(ISERROR(OFFSET('Daten Elementary'!$A$1,MATCH(EP$5,'Daten Elementary'!$A:$A,0)-1,MATCH(AM104,'Daten Elementary'!$A$424:$ADO$424,0)-1)),0,OFFSET('Daten Elementary'!$A$1,MATCH(EP$5,'Daten Elementary'!$A:$A,0)-1,MATCH(AM104,'Daten Elementary'!$A$424:$ADO$424,0)-1))*1000000</f>
        <v>0.60282436000000006</v>
      </c>
      <c r="EQ104" s="322">
        <f ca="1">IF(ISERROR(OFFSET('Daten Elementary'!$A$1,MATCH(EQ$5,'Daten Elementary'!$A:$A,0)-1,MATCH(AN104,'Daten Elementary'!$A$424:$ADO$424,0)-1)),0,OFFSET('Daten Elementary'!$A$1,MATCH(EQ$5,'Daten Elementary'!$A:$A,0)-1,MATCH(AN104,'Daten Elementary'!$A$424:$ADO$424,0)-1))*1000000</f>
        <v>0</v>
      </c>
      <c r="ER104" s="322">
        <f ca="1">IF(ISERROR(OFFSET('Daten Elementary'!$A$1,MATCH(ER$5,'Daten Elementary'!$A:$A,0)-1,MATCH(AO104,'Daten Elementary'!$A$424:$ADO$424,0)-1)),0,OFFSET('Daten Elementary'!$A$1,MATCH(ER$5,'Daten Elementary'!$A:$A,0)-1,MATCH(AO104,'Daten Elementary'!$A$424:$ADO$424,0)-1))*1000000</f>
        <v>291.08680000000004</v>
      </c>
      <c r="ES104" s="322">
        <f ca="1">IF(ISERROR(OFFSET('Daten Elementary'!$A$1,MATCH(ES$5,'Daten Elementary'!$A:$A,0)-1,MATCH(AP104,'Daten Elementary'!$A$424:$ADO$424,0)-1)),0,OFFSET('Daten Elementary'!$A$1,MATCH(ES$5,'Daten Elementary'!$A:$A,0)-1,MATCH(AP104,'Daten Elementary'!$A$424:$ADO$424,0)-1))*1000000</f>
        <v>0</v>
      </c>
      <c r="ET104" s="322">
        <f t="shared" ca="1" si="81"/>
        <v>291.68962436000004</v>
      </c>
      <c r="EU104" s="322">
        <f ca="1">IF(ISERROR(OFFSET('Daten Elementary'!$A$1,MATCH(EU$5,'Daten Elementary'!$A:$A,0)-1,MATCH(AQ104,'Daten Elementary'!$A$424:$ADO$424,0)-1)),0,OFFSET('Daten Elementary'!$A$1,MATCH(EU$5,'Daten Elementary'!$A:$A,0)-1,MATCH(AQ104,'Daten Elementary'!$A$424:$ADO$424,0)-1))*1000000</f>
        <v>3.8033912000000001</v>
      </c>
      <c r="EV104" s="322">
        <f ca="1">IF(ISERROR(OFFSET('Daten Elementary'!$A$1,MATCH(EV$5,'Daten Elementary'!$A:$A,0)-1,MATCH(AR104,'Daten Elementary'!$A$424:$ADO$424,0)-1)),0,OFFSET('Daten Elementary'!$A$1,MATCH(EV$5,'Daten Elementary'!$A:$A,0)-1,MATCH(AR104,'Daten Elementary'!$A$424:$ADO$424,0)-1))*1000000</f>
        <v>66.346029999999999</v>
      </c>
      <c r="EW104" s="322">
        <f ca="1">IF(ISERROR(OFFSET('Daten Elementary'!$A$1,MATCH(EW$5,'Daten Elementary'!$A:$A,0)-1,MATCH(AS104,'Daten Elementary'!$A$424:$ADO$424,0)-1)),0,OFFSET('Daten Elementary'!$A$1,MATCH(EW$5,'Daten Elementary'!$A:$A,0)-1,MATCH(AS104,'Daten Elementary'!$A$424:$ADO$424,0)-1))*1000000</f>
        <v>18.270265000000002</v>
      </c>
      <c r="EX104" s="323">
        <f t="shared" ca="1" si="82"/>
        <v>380.10931056000004</v>
      </c>
      <c r="EY104" s="322">
        <f ca="1">IF(ISERROR(OFFSET('Daten Elementary'!$A$1,MATCH(EY$5,'Daten Elementary'!$A:$A,0)-1,MATCH($AT104,'Daten Elementary'!$A$424:$ADO$424,0)-1)),0,OFFSET('Daten Elementary'!$A$1,MATCH(EY$5,'Daten Elementary'!$A:$A,0)-1,MATCH($AT104,'Daten Elementary'!$A$424:$ADO$424,0)-1))*1000000</f>
        <v>380.10932000000003</v>
      </c>
      <c r="EZ104" s="305">
        <f t="shared" ca="1" si="83"/>
        <v>1.0000000248349612</v>
      </c>
      <c r="FA104" s="314">
        <f ca="1">IF(ISERROR(OFFSET('Daten Elementary'!$A$1,MATCH(FA$5,'Daten Elementary'!$A:$A,0)-1,MATCH(AM104,'Daten Elementary'!$A$424:$ADO$424,0)-1)),0,OFFSET('Daten Elementary'!$A$1,MATCH(FA$5,'Daten Elementary'!$A:$A,0)-1,MATCH(AM104,'Daten Elementary'!$A$424:$ADO$424,0)-1))*1000</f>
        <v>121.16243</v>
      </c>
      <c r="FB104" s="314">
        <f ca="1">IF(ISERROR(OFFSET('Daten Elementary'!$A$1,MATCH(FB$5,'Daten Elementary'!$A:$A,0)-1,MATCH(AN104,'Daten Elementary'!$A$424:$ADO$424,0)-1)),0,OFFSET('Daten Elementary'!$A$1,MATCH(FB$5,'Daten Elementary'!$A:$A,0)-1,MATCH(AN104,'Daten Elementary'!$A$424:$ADO$424,0)-1))*1000</f>
        <v>0</v>
      </c>
      <c r="FC104" s="314">
        <f ca="1">IF(ISERROR(OFFSET('Daten Elementary'!$A$1,MATCH(FC$5,'Daten Elementary'!$A:$A,0)-1,MATCH(AO104,'Daten Elementary'!$A$424:$ADO$424,0)-1)),0,OFFSET('Daten Elementary'!$A$1,MATCH(FC$5,'Daten Elementary'!$A:$A,0)-1,MATCH(AO104,'Daten Elementary'!$A$424:$ADO$424,0)-1))*1000</f>
        <v>28.190492000000003</v>
      </c>
      <c r="FD104" s="314">
        <f ca="1">IF(ISERROR(OFFSET('Daten Elementary'!$A$1,MATCH(FD$5,'Daten Elementary'!$A:$A,0)-1,MATCH(AP104,'Daten Elementary'!$A$424:$ADO$424,0)-1)),0,OFFSET('Daten Elementary'!$A$1,MATCH(FD$5,'Daten Elementary'!$A:$A,0)-1,MATCH(AP104,'Daten Elementary'!$A$424:$ADO$424,0)-1))*1000</f>
        <v>0</v>
      </c>
      <c r="FE104" s="314">
        <f t="shared" ca="1" si="84"/>
        <v>149.35292200000001</v>
      </c>
      <c r="FF104" s="314">
        <f ca="1">IF(ISERROR(OFFSET('Daten Elementary'!$A$1,MATCH(FF$5,'Daten Elementary'!$A:$A,0)-1,MATCH(AQ104,'Daten Elementary'!$A$424:$ADO$424,0)-1)),0,OFFSET('Daten Elementary'!$A$1,MATCH(FF$5,'Daten Elementary'!$A:$A,0)-1,MATCH(AQ104,'Daten Elementary'!$A$424:$ADO$424,0)-1))*1000</f>
        <v>1.1113141</v>
      </c>
      <c r="FG104" s="314">
        <f ca="1">IF(ISERROR(OFFSET('Daten Elementary'!$A$1,MATCH(FG$5,'Daten Elementary'!$A:$A,0)-1,MATCH(AR104,'Daten Elementary'!$A$424:$ADO$424,0)-1)),0,OFFSET('Daten Elementary'!$A$1,MATCH(FG$5,'Daten Elementary'!$A:$A,0)-1,MATCH(AR104,'Daten Elementary'!$A$424:$ADO$424,0)-1))*1000</f>
        <v>20.042102999999997</v>
      </c>
      <c r="FH104" s="314">
        <f ca="1">IF(ISERROR(OFFSET('Daten Elementary'!$A$1,MATCH(FH$5,'Daten Elementary'!$A:$A,0)-1,MATCH(AS104,'Daten Elementary'!$A$424:$ADO$424,0)-1)),0,OFFSET('Daten Elementary'!$A$1,MATCH(FH$5,'Daten Elementary'!$A:$A,0)-1,MATCH(AS104,'Daten Elementary'!$A$424:$ADO$424,0)-1))*1000</f>
        <v>6.8187012999999999</v>
      </c>
      <c r="FI104" s="315">
        <f t="shared" ca="1" si="85"/>
        <v>177.32504039999998</v>
      </c>
      <c r="FJ104" s="314">
        <f ca="1">IF(ISERROR(OFFSET('Daten Elementary'!$A$1,MATCH(FJ$5,'Daten Elementary'!$A:$A,0)-1,MATCH($AT104,'Daten Elementary'!$A$424:$ADO$424,0)-1)),0,OFFSET('Daten Elementary'!$A$1,MATCH(FJ$5,'Daten Elementary'!$A:$A,0)-1,MATCH($AT104,'Daten Elementary'!$A$424:$ADO$424,0)-1))*1000</f>
        <v>177.32504</v>
      </c>
      <c r="FK104" s="305">
        <f t="shared" ca="1" si="86"/>
        <v>0.99999999774425552</v>
      </c>
      <c r="FL104" s="314">
        <f ca="1">IF(ISERROR(OFFSET('Daten Elementary'!$A$1,MATCH(FL$5,'Daten Elementary'!$A:$A,0)-1,MATCH(AM104,'Daten Elementary'!$A$424:$ADO$424,0)-1)),0,OFFSET('Daten Elementary'!$A$1,MATCH(FL$5,'Daten Elementary'!$A:$A,0)-1,MATCH(AM104,'Daten Elementary'!$A$424:$ADO$424,0)-1))</f>
        <v>0</v>
      </c>
      <c r="FM104" s="314">
        <f ca="1">IF(ISERROR(OFFSET('Daten Elementary'!$A$1,MATCH(FM$5,'Daten Elementary'!$A:$A,0)-1,MATCH(AN104,'Daten Elementary'!$A$424:$ADO$424,0)-1)),0,OFFSET('Daten Elementary'!$A$1,MATCH(FM$5,'Daten Elementary'!$A:$A,0)-1,MATCH(AN104,'Daten Elementary'!$A$424:$ADO$424,0)-1))</f>
        <v>0</v>
      </c>
      <c r="FN104" s="314">
        <f ca="1">IF(ISERROR(OFFSET('Daten Elementary'!$A$1,MATCH(FN$5,'Daten Elementary'!$A:$A,0)-1,MATCH(AO104,'Daten Elementary'!$A$424:$ADO$424,0)-1)),0,OFFSET('Daten Elementary'!$A$1,MATCH(FN$5,'Daten Elementary'!$A:$A,0)-1,MATCH(AO104,'Daten Elementary'!$A$424:$ADO$424,0)-1))</f>
        <v>0</v>
      </c>
      <c r="FO104" s="314">
        <f ca="1">IF(ISERROR(OFFSET('Daten Elementary'!$A$1,MATCH(FO$5,'Daten Elementary'!$A:$A,0)-1,MATCH(AP104,'Daten Elementary'!$A$424:$ADO$424,0)-1)),0,OFFSET('Daten Elementary'!$A$1,MATCH(FO$5,'Daten Elementary'!$A:$A,0)-1,MATCH(AP104,'Daten Elementary'!$A$424:$ADO$424,0)-1))</f>
        <v>0</v>
      </c>
      <c r="FP104" s="314">
        <f t="shared" ca="1" si="87"/>
        <v>0</v>
      </c>
      <c r="FQ104" s="314">
        <f ca="1">IF(ISERROR(OFFSET('Daten Elementary'!$A$1,MATCH(FQ$5,'Daten Elementary'!$A:$A,0)-1,MATCH(AQ104,'Daten Elementary'!$A$424:$ADO$424,0)-1)),0,OFFSET('Daten Elementary'!$A$1,MATCH(FQ$5,'Daten Elementary'!$A:$A,0)-1,MATCH(AQ104,'Daten Elementary'!$A$424:$ADO$424,0)-1))</f>
        <v>0</v>
      </c>
      <c r="FR104" s="314">
        <f ca="1">IF(ISERROR(OFFSET('Daten Elementary'!$A$1,MATCH(FR$5,'Daten Elementary'!$A:$A,0)-1,MATCH(AR104,'Daten Elementary'!$A$424:$ADO$424,0)-1)),0,OFFSET('Daten Elementary'!$A$1,MATCH(FR$5,'Daten Elementary'!$A:$A,0)-1,MATCH(AR104,'Daten Elementary'!$A$424:$ADO$424,0)-1))</f>
        <v>0</v>
      </c>
      <c r="FS104" s="314">
        <f ca="1">IF(ISERROR(OFFSET('Daten Elementary'!$A$1,MATCH(FS$5,'Daten Elementary'!$A:$A,0)-1,MATCH(AS104,'Daten Elementary'!$A$424:$ADO$424,0)-1)),0,OFFSET('Daten Elementary'!$A$1,MATCH(FS$5,'Daten Elementary'!$A:$A,0)-1,MATCH(AS104,'Daten Elementary'!$A$424:$ADO$424,0)-1))</f>
        <v>0</v>
      </c>
      <c r="FT104" s="315">
        <f t="shared" ca="1" si="88"/>
        <v>0</v>
      </c>
      <c r="FU104" s="314">
        <f ca="1">IF(ISERROR(OFFSET('Daten Elementary'!$A$1,MATCH(FU$5,'Daten Elementary'!$A:$A,0)-1,MATCH($AT104,'Daten Elementary'!$A$424:$ADO$424,0)-1)),0,OFFSET('Daten Elementary'!$A$1,MATCH(FU$5,'Daten Elementary'!$A:$A,0)-1,MATCH($AT104,'Daten Elementary'!$A$424:$ADO$424,0)-1))</f>
        <v>0</v>
      </c>
      <c r="FV104" s="305">
        <f t="shared" ca="1" si="89"/>
        <v>0</v>
      </c>
      <c r="FW104" s="324"/>
      <c r="FX104" s="231" t="str">
        <f t="shared" si="90"/>
        <v>durchschnittliches Motorrad, Benzin (durchschnittliche Flotte)</v>
      </c>
      <c r="FY104" s="231" t="str">
        <f t="shared" si="55"/>
        <v>durchschnittliches Motorrad</v>
      </c>
      <c r="FZ104" s="231" t="str">
        <f t="shared" si="56"/>
        <v>, Benzin</v>
      </c>
      <c r="GA104" s="231" t="str">
        <f t="shared" si="57"/>
        <v xml:space="preserve"> (durchschnittliche Flotte)</v>
      </c>
      <c r="GB104" s="231"/>
    </row>
    <row r="105" spans="1:184" ht="16.5" customHeight="1" collapsed="1">
      <c r="A105" s="339"/>
      <c r="B105" s="382" t="s">
        <v>294</v>
      </c>
      <c r="C105" s="343" t="s">
        <v>295</v>
      </c>
      <c r="D105" s="343" t="s">
        <v>24</v>
      </c>
      <c r="E105" s="345" t="s">
        <v>10</v>
      </c>
      <c r="F105" s="86">
        <v>1</v>
      </c>
      <c r="G105" s="90">
        <v>1</v>
      </c>
      <c r="H105" s="91">
        <f t="shared" si="91"/>
        <v>1</v>
      </c>
      <c r="I105" s="88">
        <v>1</v>
      </c>
      <c r="J105" s="88"/>
      <c r="K105" s="86">
        <v>1</v>
      </c>
      <c r="L105" s="86"/>
      <c r="M105" s="86"/>
      <c r="N105" s="38" t="s">
        <v>99</v>
      </c>
      <c r="O105" s="6">
        <f ca="1">(IF(ISERROR(INDEX(INDIRECT($D$268),MATCH($AM105,$AM$4:$AM$275,0),MATCH(O$304,INDIRECT($E$268),0))*$I105/$AD105),0,INDEX(INDIRECT($D$268),MATCH($AM105,$AM$4:$AM$275,0),MATCH(O$304,INDIRECT($E$268),0))*$I105/$AD105)+IF(ISERROR(INDEX(INDIRECT($D$268),MATCH($AN105,$AN$4:$AN$275,0),MATCH(O$305,INDIRECT($E$268),0))*$J105/$AE105),0,INDEX(INDIRECT($D$268),MATCH($AN105,$AN$4:$AN$275,0),MATCH(O$305,INDIRECT($E$268),0))*$J105/$AE105))*$AC105/$F105</f>
        <v>123.65472</v>
      </c>
      <c r="P105" s="6">
        <f ca="1">(IF(ISERROR(INDEX(INDIRECT($D$268),MATCH($AO105,$AO$4:$AO$275,0),MATCH(P$304,INDIRECT($E$268),0))*$I105/$AD105),0,INDEX(INDIRECT($D$268),MATCH($AO105,$AO$4:$AO$275,0),MATCH(P$304,INDIRECT($E$268),0))*$I105/$AD105)+IF(ISERROR(INDEX(INDIRECT($D$268),MATCH($AP105,$AP$4:$AP$275,0),MATCH(P$305,INDIRECT($E$268),0))*$J105/$AE105),0,INDEX(INDIRECT($D$268),MATCH($AP105,$AP$4:$AP$275,0),MATCH(P$305,INDIRECT($E$268),0))*$J105/$AE105))*$AC105/$F105</f>
        <v>23.857198999999998</v>
      </c>
      <c r="Q105" s="6">
        <f ca="1">INDEX(INDIRECT($D$268),MATCH($AQ105,$AQ$4:$AQ$284,0),MATCH(Q$4,INDIRECT($E$268),0))*$K105*$AC105/$F105/$AF105</f>
        <v>0.18761137</v>
      </c>
      <c r="R105" s="6">
        <f ca="1">INDEX(INDIRECT($D$268),MATCH($AR105,$AR$4:$AR$284,0),MATCH(R$4,INDIRECT($E$268),0))*$K105*$AC105/$F105/$AF105</f>
        <v>3.7522256999999999</v>
      </c>
      <c r="S105" s="6">
        <f ca="1">INDEX(INDIRECT($D$268),MATCH($AS105,$AS$4:$AS$284,0),MATCH(S$4,INDIRECT($E$268),0))*$K105*$AC105/$F105/$AF105</f>
        <v>0</v>
      </c>
      <c r="T105" s="7">
        <f t="shared" ca="1" si="93"/>
        <v>151.45175606999999</v>
      </c>
      <c r="U105" s="6">
        <f>IF($B$268=6,(IF(OR(AJ105="Benzin",AJ105="Diesel"),$AK105*INDEX('DIN EN 16258'!$I:$I,MATCH('mobitool-Faktoren v2.0'!$AI105,'DIN EN 16258'!$A:$A,0))*$I105/$AD105+$AL105*INDEX('DIN EN 16258'!$I:$I,MATCH('mobitool-Faktoren v2.0'!$AJ105,'DIN EN 16258'!$A:$A,0))*$I105/$AD105,IF(ISERROR($AK105*INDEX('DIN EN 16258'!$I:$I,MATCH('mobitool-Faktoren v2.0'!$AI105,'DIN EN 16258'!$A:$A,0))*$I105/$AD105),0,$AK105*INDEX('DIN EN 16258'!$I:$I,MATCH('mobitool-Faktoren v2.0'!$AI105,'DIN EN 16258'!$A:$A,0))*$I105/$AD105)+IF(ISERROR($AL105*INDEX('DIN EN 16258'!$I:$I,MATCH('mobitool-Faktoren v2.0'!$AJ105,'DIN EN 16258'!$A:$A,0))*$J105/$AE105),0,$AL105*INDEX('DIN EN 16258'!$I:$I,MATCH('mobitool-Faktoren v2.0'!$AJ105,'DIN EN 16258'!$A:$A,0))*$J105/$AE105)))*1000,
IF($B$268=1,(IF(OR(AJ105="Benzin",AJ105="Diesel"),$AK105*INDEX('DIN EN 16258'!$D:$D,MATCH('mobitool-Faktoren v2.0'!$AI105,'DIN EN 16258'!$A:$A,0))*$I105/$AD105+$AL105*INDEX('DIN EN 16258'!$D:$D,MATCH('mobitool-Faktoren v2.0'!$AJ105,'DIN EN 16258'!$A:$A,0))*$I105/$AD105,IF(ISERROR($AK105*INDEX('DIN EN 16258'!$D:$D,MATCH('mobitool-Faktoren v2.0'!$AI105,'DIN EN 16258'!$A:$A,0))*$I105/$AD105),0,$AK105*INDEX('DIN EN 16258'!$D:$D,MATCH('mobitool-Faktoren v2.0'!$AI105,'DIN EN 16258'!$A:$A,0))*$I105/$AD105)+IF(ISERROR($AL105*INDEX('DIN EN 16258'!$D:$D,MATCH('mobitool-Faktoren v2.0'!$AJ105,'DIN EN 16258'!$A:$A,0))*$J105/$AE105),0,$AL105*INDEX('DIN EN 16258'!$D:$D,MATCH('mobitool-Faktoren v2.0'!$AJ105,'DIN EN 16258'!$A:$A,0))*$J105/$AE105))),0))*$AC105/$F105</f>
        <v>122.85633</v>
      </c>
      <c r="V105" s="6">
        <f>IF($B$268=6,(IF(OR(AJ105="Benzin",AJ105="Diesel"),$AK105*INDEX('DIN EN 16258'!$L:$L,MATCH('mobitool-Faktoren v2.0'!$AI105,'DIN EN 16258'!$A:$A,0))*$I105/$AD105+$AL105*INDEX('DIN EN 16258'!$L:$L,MATCH('mobitool-Faktoren v2.0'!$AJ105,'DIN EN 16258'!$A:$A,0))*$I105/$AD105,IF(ISERROR($AK105*INDEX('DIN EN 16258'!$L:$L,MATCH('mobitool-Faktoren v2.0'!$AI105,'DIN EN 16258'!$A:$A,0))*$I105/$AD105),0,$AK105*INDEX('DIN EN 16258'!$L:$L,MATCH('mobitool-Faktoren v2.0'!$AI105,'DIN EN 16258'!$A:$A,0))*$I105/$AD105)+IF(ISERROR($AL105*INDEX('DIN EN 16258'!$L:$L,MATCH('mobitool-Faktoren v2.0'!$AJ105,'DIN EN 16258'!$A:$A,0))*$J105/$AE105),0,$AL105*INDEX('DIN EN 16258'!$L:$L,MATCH('mobitool-Faktoren v2.0'!$AJ105,'DIN EN 16258'!$A:$A,0))*$J105/$AE105)))*1000,
IF($B$268=1,(IF(OR(AJ105="Benzin",AJ105="Diesel"),$AK105*INDEX('DIN EN 16258'!$F:$F,MATCH('mobitool-Faktoren v2.0'!$AI105,'DIN EN 16258'!$A:$A,0))*$I105/$AD105+$AL105*INDEX('DIN EN 16258'!$F:$F,MATCH('mobitool-Faktoren v2.0'!$AJ105,'DIN EN 16258'!$A:$A,0))*$I105/$AD105,IF(ISERROR($AK105*INDEX('DIN EN 16258'!$F:$F,MATCH('mobitool-Faktoren v2.0'!$AI105,'DIN EN 16258'!$A:$A,0))*$I105/$AD105),0,$AK105*INDEX('DIN EN 16258'!$F:$F,MATCH('mobitool-Faktoren v2.0'!$AI105,'DIN EN 16258'!$A:$A,0))*$I105/$AD105)+IF(ISERROR($AL105*INDEX('DIN EN 16258'!$F:$F,MATCH('mobitool-Faktoren v2.0'!$AJ105,'DIN EN 16258'!$A:$A,0))*$J105/$AE105),0,$AL105*INDEX('DIN EN 16258'!$F:$F,MATCH('mobitool-Faktoren v2.0'!$AJ105,'DIN EN 16258'!$A:$A,0))*$J105/$AE105))),0))*$AC105/$F105</f>
        <v>149.2647</v>
      </c>
      <c r="W105" s="39" t="s">
        <v>675</v>
      </c>
      <c r="X105" s="39" t="s">
        <v>162</v>
      </c>
      <c r="Y105" s="336"/>
      <c r="Z105" s="372"/>
      <c r="AA105" s="337"/>
      <c r="AB105" s="299"/>
      <c r="AC105" s="300">
        <v>1</v>
      </c>
      <c r="AD105" s="298">
        <v>1</v>
      </c>
      <c r="AE105" s="298"/>
      <c r="AF105" s="299">
        <v>1</v>
      </c>
      <c r="AG105" s="299"/>
      <c r="AH105" s="299"/>
      <c r="AI105" s="301" t="s">
        <v>24</v>
      </c>
      <c r="AJ105" s="301"/>
      <c r="AK105" s="329">
        <v>3.8273000000000001E-2</v>
      </c>
      <c r="AL105" s="329"/>
      <c r="AM105" s="202" t="s">
        <v>688</v>
      </c>
      <c r="AN105" s="202" t="s">
        <v>81</v>
      </c>
      <c r="AO105" s="202" t="s">
        <v>689</v>
      </c>
      <c r="AP105" s="202" t="s">
        <v>81</v>
      </c>
      <c r="AQ105" s="202" t="s">
        <v>690</v>
      </c>
      <c r="AR105" s="202" t="s">
        <v>691</v>
      </c>
      <c r="AS105" s="383" t="s">
        <v>692</v>
      </c>
      <c r="AT105" s="202" t="s">
        <v>693</v>
      </c>
      <c r="AU105" s="303">
        <f ca="1">IF(ISERROR(OFFSET('Daten KEA'!$A$1,MATCH(AU$5,'Daten KEA'!$A:$A,0)-1,MATCH(AM105,'Daten KEA'!$A$424:$ADO$424,0)-1)),0,OFFSET('Daten KEA'!$A$1,MATCH(AU$5,'Daten KEA'!$A:$A,0)-1,MATCH(AM105,'Daten KEA'!$A$424:$ADO$424,0)-1))+IF(ISERROR(AK105*INDEX('Energiefaktoren Ecoinvent'!$D:$D,MATCH('mobitool-Faktoren v2.0'!AI105,'Energiefaktoren Ecoinvent'!$A:$A,0))),0,AK105*INDEX('Energiefaktoren Ecoinvent'!$D:$D,MATCH('mobitool-Faktoren v2.0'!AI105,'Energiefaktoren Ecoinvent'!$A:$A,0)))+IF(OR(AJ105="Benzin",AJ105="Diesel"),IF(ISERROR(OFFSET('Daten KEA'!$A$1,MATCH(AV$5,'Daten KEA'!$A:$A,0)-1,MATCH(AN105,'Daten KEA'!$A$424:$ADO$424,0)-1)),0,OFFSET('Daten KEA'!$A$1,MATCH(AV$5,'Daten KEA'!$A:$A,0)-1,MATCH(AN105,'Daten KEA'!$A$424:$ADO$424,0)-1))+IF(ISERROR(AL105*INDEX('Energiefaktoren Ecoinvent'!$D:$D,MATCH('mobitool-Faktoren v2.0'!AJ105,'Energiefaktoren Ecoinvent'!$A:$A,0))),0,AL105*INDEX('Energiefaktoren Ecoinvent'!$D:$D,MATCH('mobitool-Faktoren v2.0'!AJ105,'Energiefaktoren Ecoinvent'!$A:$A,0))),0)</f>
        <v>1.6380843999999999</v>
      </c>
      <c r="AV105" s="303">
        <f ca="1">IF(OR(AJ105="Benzin",AJ105="Diesel"),0,IF(ISERROR(OFFSET('Daten KEA'!$A$1,MATCH(AV$5,'Daten KEA'!$A:$A,0)-1,MATCH(AN105,'Daten KEA'!$A$424:$ADO$424,0)-1)),0,OFFSET('Daten KEA'!$A$1,MATCH(AV$5,'Daten KEA'!$A:$A,0)-1,MATCH(AN105,'Daten KEA'!$A$424:$ADO$424,0)-1))+IF(ISERROR(AL105*INDEX('Energiefaktoren Ecoinvent'!$D:$D,MATCH('mobitool-Faktoren v2.0'!AJ105,'Energiefaktoren Ecoinvent'!$A:$A,0))),0,AL105*INDEX('Energiefaktoren Ecoinvent'!$D:$D,MATCH('mobitool-Faktoren v2.0'!AJ105,'Energiefaktoren Ecoinvent'!$A:$A,0))))</f>
        <v>0</v>
      </c>
      <c r="AW105" s="303">
        <f ca="1">IF(ISERROR(OFFSET('Daten KEA'!$A$1,MATCH(AW$5,'Daten KEA'!$A:$A,0)-1,MATCH(AO105,'Daten KEA'!$A$424:$ADO$424,0)-1)),0,OFFSET('Daten KEA'!$A$1,MATCH(AW$5,'Daten KEA'!$A:$A,0)-1,MATCH(AO105,'Daten KEA'!$A$424:$ADO$424,0)-1))-IF(ISERROR(AK105*INDEX('Energiefaktoren Ecoinvent'!$D:$D,MATCH('mobitool-Faktoren v2.0'!AI105,'Energiefaktoren Ecoinvent'!$A:$A,0))),0,AK105*INDEX('Energiefaktoren Ecoinvent'!$D:$D,MATCH('mobitool-Faktoren v2.0'!AI105,'Energiefaktoren Ecoinvent'!$A:$A,0)))+IF(OR(AJ105="Benzin",AJ105="Diesel"),IF(ISERROR(OFFSET('Daten KEA'!$A$1,MATCH(AX$5,'Daten KEA'!$A:$A,0)-1,MATCH(AP105,'Daten KEA'!$A$424:$ADO$424,0)-1)),0,OFFSET('Daten KEA'!$A$1,MATCH(AX$5,'Daten KEA'!$A:$A,0)-1,MATCH(AP105,'Daten KEA'!$A$424:$ADO$424,0)-1))-IF(ISERROR(AL105*INDEX('Energiefaktoren Ecoinvent'!$D:$D,MATCH('mobitool-Faktoren v2.0'!AJ105,'Energiefaktoren Ecoinvent'!$A:$A,0))),0,AL105*INDEX('Energiefaktoren Ecoinvent'!$D:$D,MATCH('mobitool-Faktoren v2.0'!AJ105,'Energiefaktoren Ecoinvent'!$A:$A,0))),0)</f>
        <v>0.45814050000000028</v>
      </c>
      <c r="AX105" s="303">
        <f ca="1">IF(OR(AJ105="Benzin",AJ105="Diesel"),0,IF(ISERROR(OFFSET('Daten KEA'!$A$1,MATCH(AX$5,'Daten KEA'!$A:$A,0)-1,MATCH(AP105,'Daten KEA'!$A$424:$ADO$424,0)-1)),0,OFFSET('Daten KEA'!$A$1,MATCH(AX$5,'Daten KEA'!$A:$A,0)-1,MATCH(AP105,'Daten KEA'!$A$424:$ADO$424,0)-1))-IF(ISERROR(AL105*INDEX('Energiefaktoren Ecoinvent'!$D:$D,MATCH('mobitool-Faktoren v2.0'!AJ105,'Energiefaktoren Ecoinvent'!$A:$A,0))),0,AL105*INDEX('Energiefaktoren Ecoinvent'!$D:$D,MATCH('mobitool-Faktoren v2.0'!AJ105,'Energiefaktoren Ecoinvent'!$A:$A,0))))</f>
        <v>0</v>
      </c>
      <c r="AY105" s="303">
        <f t="shared" ca="1" si="58"/>
        <v>2.0962249000000002</v>
      </c>
      <c r="AZ105" s="303">
        <f ca="1">IF(ISERROR(OFFSET('Daten KEA'!$A$1,MATCH(AZ$5,'Daten KEA'!$A:$A,0)-1,MATCH(AQ105,'Daten KEA'!$A$424:$ADO$424,0)-1)),0,OFFSET('Daten KEA'!$A$1,MATCH(AZ$5,'Daten KEA'!$A:$A,0)-1,MATCH(AQ105,'Daten KEA'!$A$424:$ADO$424,0)-1))</f>
        <v>3.8246440999999999E-3</v>
      </c>
      <c r="BA105" s="303">
        <f ca="1">IF(ISERROR(OFFSET('Daten KEA'!$A$1,MATCH(BA$5,'Daten KEA'!$A:$A,0)-1,MATCH(AR105,'Daten KEA'!$A$424:$ADO$424,0)-1)),0,OFFSET('Daten KEA'!$A$1,MATCH(BA$5,'Daten KEA'!$A:$A,0)-1,MATCH(AR105,'Daten KEA'!$A$424:$ADO$424,0)-1))</f>
        <v>7.6492855999999998E-2</v>
      </c>
      <c r="BB105" s="303">
        <f ca="1">IF(ISERROR(OFFSET('Daten KEA'!$A$1,MATCH(BB$5,'Daten KEA'!$A:$A,0)-1,MATCH(AS105,'Daten KEA'!$A$424:$ADO$424,0)-1)),0,OFFSET('Daten KEA'!$A$1,MATCH(BB$5,'Daten KEA'!$A:$A,0)-1,MATCH(AS105,'Daten KEA'!$A$424:$ADO$424,0)-1))</f>
        <v>0</v>
      </c>
      <c r="BC105" s="304">
        <f t="shared" ca="1" si="46"/>
        <v>2.1765424000999998</v>
      </c>
      <c r="BD105" s="303">
        <f ca="1">IF(ISERROR(OFFSET('Daten KEA'!$A$1,MATCH(BD$5,'Daten KEA'!$A:$A,0)-1,MATCH(AT105,'Daten KEA'!$A$424:$ADO$424,0)-1)),0,OFFSET('Daten KEA'!$A$1,MATCH(BD$5,'Daten KEA'!$A:$A,0)-1,MATCH(AT105,'Daten KEA'!$A$424:$ADO$424,0)-1))</f>
        <v>2.1765694999999998</v>
      </c>
      <c r="BE105" s="305">
        <f t="shared" ca="1" si="59"/>
        <v>1.0000124508945927</v>
      </c>
      <c r="BF105" s="306">
        <f ca="1">IF(ISERROR(OFFSET('Daten KEA'!$A$1,MATCH(BF$5,'Daten KEA'!$A:$A,0)-1,MATCH(AM105,'Daten KEA'!$A$424:$ADO$424,0)-1)),0,OFFSET('Daten KEA'!$A$1,MATCH(BF$5,'Daten KEA'!$A:$A,0)-1,MATCH(AM105,'Daten KEA'!$A$424:$ADO$424,0)-1))+IF(ISERROR($AK105*INDEX('Energiefaktoren Ecoinvent'!$H:$H,MATCH('mobitool-Faktoren v2.0'!$AI105,'Energiefaktoren Ecoinvent'!$A:$A,0))),0,$AK105*INDEX('Energiefaktoren Ecoinvent'!$H:$H,MATCH('mobitool-Faktoren v2.0'!$AI105,'Energiefaktoren Ecoinvent'!$A:$A,0)))+IF(OR(AJ105="Benzin",AJ105="Diesel"),IF(ISERROR(OFFSET('Daten KEA'!$A$1,MATCH(BG$5,'Daten KEA'!$A:$A,0)-1,MATCH(AN105,'Daten KEA'!$A$424:$ADO$424,0)-1)),0,OFFSET('Daten KEA'!$A$1,MATCH(BG$5,'Daten KEA'!$A:$A,0)-1,MATCH(AN105,'Daten KEA'!$A$424:$ADO$424,0)-1))+IF(ISERROR($AL105*INDEX('Energiefaktoren Ecoinvent'!$H:$H,MATCH('mobitool-Faktoren v2.0'!$AJ105,'Energiefaktoren Ecoinvent'!$A:$A,0))),0,$AL105*INDEX('Energiefaktoren Ecoinvent'!$H:$H,MATCH('mobitool-Faktoren v2.0'!$AJ105,'Energiefaktoren Ecoinvent'!$A:$A,0))),0)</f>
        <v>1.6380843999999999</v>
      </c>
      <c r="BG105" s="306">
        <f ca="1">IF(OR(AJ105="Benzin",AJ105="Diesel"),0,IF(ISERROR(OFFSET('Daten KEA'!$A$1,MATCH(BG$5,'Daten KEA'!$A:$A,0)-1,MATCH(AN105,'Daten KEA'!$A$424:$ADO$424,0)-1)),0,OFFSET('Daten KEA'!$A$1,MATCH(BG$5,'Daten KEA'!$A:$A,0)-1,MATCH(AN105,'Daten KEA'!$A$424:$ADO$424,0)-1))+IF(ISERROR($AL105*INDEX('Energiefaktoren Ecoinvent'!$H:$H,MATCH('mobitool-Faktoren v2.0'!$AJ105,'Energiefaktoren Ecoinvent'!$A:$A,0))),0,$AL105*INDEX('Energiefaktoren Ecoinvent'!$H:$H,MATCH('mobitool-Faktoren v2.0'!$AJ105,'Energiefaktoren Ecoinvent'!$A:$A,0))))</f>
        <v>0</v>
      </c>
      <c r="BH105" s="306">
        <f ca="1">IF(ISERROR(OFFSET('Daten KEA'!$A$1,MATCH(BH$5,'Daten KEA'!$A:$A,0)-1,MATCH(AO105,'Daten KEA'!$A$424:$ADO$424,0)-1)),0,OFFSET('Daten KEA'!$A$1,MATCH(BH$5,'Daten KEA'!$A:$A,0)-1,MATCH(AO105,'Daten KEA'!$A$424:$ADO$424,0)-1))-IF(ISERROR($AK105*INDEX('Energiefaktoren Ecoinvent'!$H:$H,MATCH('mobitool-Faktoren v2.0'!$AI105,'Energiefaktoren Ecoinvent'!$A:$A,0))),0,$AK105*INDEX('Energiefaktoren Ecoinvent'!$H:$H,MATCH('mobitool-Faktoren v2.0'!$AI105,'Energiefaktoren Ecoinvent'!$A:$A,0)))+IF(OR(AJ105="Benzin",AJ105="Diesel"),IF(ISERROR(OFFSET('Daten KEA'!$A$1,MATCH(BI$5,'Daten KEA'!$A:$A,0)-1,MATCH(AP105,'Daten KEA'!$A$424:$ADO$424,0)-1)),0,OFFSET('Daten KEA'!$A$1,MATCH(BI$5,'Daten KEA'!$A:$A,0)-1,MATCH(AP105,'Daten KEA'!$A$424:$ADO$424,0)-1))-IF(ISERROR($AL105*INDEX('Energiefaktoren Ecoinvent'!$H:$H,MATCH('mobitool-Faktoren v2.0'!$AJ105,'Energiefaktoren Ecoinvent'!$A:$A,0))),0,$AL105*INDEX('Energiefaktoren Ecoinvent'!$H:$H,MATCH('mobitool-Faktoren v2.0'!$AJ105,'Energiefaktoren Ecoinvent'!$A:$A,0))),0)</f>
        <v>0.45284835196529993</v>
      </c>
      <c r="BI105" s="306">
        <f ca="1">IF(OR(AJ105="Benzin",AJ105="Diesel"),0,IF(ISERROR(OFFSET('Daten KEA'!$A$1,MATCH(BI$5,'Daten KEA'!$A:$A,0)-1,MATCH(AP105,'Daten KEA'!$A$424:$ADO$424,0)-1)),0,OFFSET('Daten KEA'!$A$1,MATCH(BI$5,'Daten KEA'!$A:$A,0)-1,MATCH(AP105,'Daten KEA'!$A$424:$ADO$424,0)-1))-IF(ISERROR($AL105*INDEX('Energiefaktoren Ecoinvent'!$H:$H,MATCH('mobitool-Faktoren v2.0'!$AJ105,'Energiefaktoren Ecoinvent'!$A:$A,0))),0,$AL105*INDEX('Energiefaktoren Ecoinvent'!$H:$H,MATCH('mobitool-Faktoren v2.0'!$AJ105,'Energiefaktoren Ecoinvent'!$A:$A,0))))</f>
        <v>0</v>
      </c>
      <c r="BJ105" s="306">
        <f t="shared" ca="1" si="92"/>
        <v>2.0909327519652998</v>
      </c>
      <c r="BK105" s="306">
        <f ca="1">IF(ISERROR(OFFSET('Daten KEA'!$A$1,MATCH(BK$5,'Daten KEA'!$A:$A,0)-1,MATCH(AQ105,'Daten KEA'!$A$424:$ADO$424,0)-1)),0,OFFSET('Daten KEA'!$A$1,MATCH(BK$5,'Daten KEA'!$A:$A,0)-1,MATCH(AQ105,'Daten KEA'!$A$424:$ADO$424,0)-1))</f>
        <v>3.5146060265380998E-3</v>
      </c>
      <c r="BL105" s="306">
        <f ca="1">IF(ISERROR(OFFSET('Daten KEA'!$A$1,MATCH(BL$5,'Daten KEA'!$A:$A,0)-1,MATCH(AR105,'Daten KEA'!$A$424:$ADO$424,0)-1)),0,OFFSET('Daten KEA'!$A$1,MATCH(BL$5,'Daten KEA'!$A:$A,0)-1,MATCH(AR105,'Daten KEA'!$A$424:$ADO$424,0)-1))</f>
        <v>7.0292095530737994E-2</v>
      </c>
      <c r="BM105" s="306">
        <f ca="1">IF(ISERROR(OFFSET('Daten KEA'!$A$1,MATCH(BM$5,'Daten KEA'!$A:$A,0)-1,MATCH(AS105,'Daten KEA'!$A$424:$ADO$424,0)-1)),0,OFFSET('Daten KEA'!$A$1,MATCH(BM$5,'Daten KEA'!$A:$A,0)-1,MATCH(AS105,'Daten KEA'!$A$424:$ADO$424,0)-1))</f>
        <v>0</v>
      </c>
      <c r="BN105" s="307">
        <f t="shared" ref="BN105:BN183" ca="1" si="98">BJ105+BK105+BL105+BM105</f>
        <v>2.1647394535225759</v>
      </c>
      <c r="BO105" s="306">
        <f ca="1">IF(ISERROR(OFFSET('Daten KEA'!$A$1,MATCH(BO$5,'Daten KEA'!$A:$A,0)-1,MATCH(AT105,'Daten KEA'!$A$424:$ADO$424,0)-1)),0,OFFSET('Daten KEA'!$A$1,MATCH(BO$5,'Daten KEA'!$A:$A,0)-1,MATCH(AT105,'Daten KEA'!$A$424:$ADO$424,0)-1))</f>
        <v>2.1647639441991</v>
      </c>
      <c r="BP105" s="305">
        <f t="shared" ca="1" si="60"/>
        <v>1.0000113134522883</v>
      </c>
      <c r="BQ105" s="308">
        <f ca="1">IF(ISERROR(OFFSET('Daten GWP'!$A$1,MATCH(BQ$5,'Daten GWP'!$A:$A,0)-1,MATCH(AM105,'Daten GWP'!$A$424:$ADO$424,0)-1)),0,OFFSET('Daten GWP'!$A$1,MATCH(BQ$5,'Daten GWP'!$A:$A,0)-1,MATCH(AM105,'Daten GWP'!$A$424:$ADO$424,0)-1))*1000</f>
        <v>123.65472</v>
      </c>
      <c r="BR105" s="308">
        <f ca="1">IF(ISERROR(OFFSET('Daten GWP'!$A$1,MATCH(BR$5,'Daten GWP'!$A:$A,0)-1,MATCH(AN105,'Daten GWP'!$A$424:$ADO$424,0)-1)),0,OFFSET('Daten GWP'!$A$1,MATCH(BR$5,'Daten GWP'!$A:$A,0)-1,MATCH(AN105,'Daten GWP'!$A$424:$ADO$424,0)-1))*1000</f>
        <v>0</v>
      </c>
      <c r="BS105" s="308">
        <f ca="1">IF(ISERROR(OFFSET('Daten GWP'!$A$1,MATCH(BS$5,'Daten GWP'!$A:$A,0)-1,MATCH(AO105,'Daten GWP'!$A$424:$ADO$424,0)-1)),0,OFFSET('Daten GWP'!$A$1,MATCH(BS$5,'Daten GWP'!$A:$A,0)-1,MATCH(AO105,'Daten GWP'!$A$424:$ADO$424,0)-1))*1000</f>
        <v>23.857198999999998</v>
      </c>
      <c r="BT105" s="308">
        <f ca="1">IF(ISERROR(OFFSET('Daten GWP'!$A$1,MATCH(BT$5,'Daten GWP'!$A:$A,0)-1,MATCH(AP105,'Daten GWP'!$A$424:$ADO$424,0)-1)),0,OFFSET('Daten GWP'!$A$1,MATCH(BT$5,'Daten GWP'!$A:$A,0)-1,MATCH(AP105,'Daten GWP'!$A$424:$ADO$424,0)-1))*1000</f>
        <v>0</v>
      </c>
      <c r="BU105" s="308">
        <f t="shared" ca="1" si="61"/>
        <v>147.51191900000001</v>
      </c>
      <c r="BV105" s="308">
        <f ca="1">IF(ISERROR(OFFSET('Daten GWP'!$A$1,MATCH(BV$5,'Daten GWP'!$A:$A,0)-1,MATCH(AQ105,'Daten GWP'!$A$424:$ADO$424,0)-1)),0,OFFSET('Daten GWP'!$A$1,MATCH(BV$5,'Daten GWP'!$A:$A,0)-1,MATCH(AQ105,'Daten GWP'!$A$424:$ADO$424,0)-1))*1000</f>
        <v>0.18761137</v>
      </c>
      <c r="BW105" s="308">
        <f ca="1">IF(ISERROR(OFFSET('Daten GWP'!$A$1,MATCH(BW$5,'Daten GWP'!$A:$A,0)-1,MATCH(AR105,'Daten GWP'!$A$424:$ADO$424,0)-1)),0,OFFSET('Daten GWP'!$A$1,MATCH(BW$5,'Daten GWP'!$A:$A,0)-1,MATCH(AR105,'Daten GWP'!$A$424:$ADO$424,0)-1))*1000</f>
        <v>3.7522256999999999</v>
      </c>
      <c r="BX105" s="308">
        <f ca="1">IF(ISERROR(OFFSET('Daten GWP'!$A$1,MATCH(BX$5,'Daten GWP'!$A:$A,0)-1,MATCH(AS105,'Daten GWP'!$A$424:$ADO$424,0)-1)),0,OFFSET('Daten GWP'!$A$1,MATCH(BX$5,'Daten GWP'!$A:$A,0)-1,MATCH(AS105,'Daten GWP'!$A$424:$ADO$424,0)-1))*1000</f>
        <v>0</v>
      </c>
      <c r="BY105" s="309">
        <f t="shared" ref="BY105:BY183" ca="1" si="99">BU105+BV105+BW105+BX105</f>
        <v>151.45175607000002</v>
      </c>
      <c r="BZ105" s="308">
        <f ca="1">IF(ISERROR(OFFSET('Daten GWP'!$A$1,MATCH(BZ$5,'Daten GWP'!$A:$A,0)-1,MATCH(AT105,'Daten GWP'!$A$424:$ADO$424,0)-1)),0,OFFSET('Daten GWP'!$A$1,MATCH(BZ$5,'Daten GWP'!$A:$A,0)-1,MATCH(AT105,'Daten GWP'!$A$424:$ADO$424,0)-1))*1000</f>
        <v>151.45295999999999</v>
      </c>
      <c r="CA105" s="305">
        <f t="shared" ca="1" si="62"/>
        <v>1.000007949264051</v>
      </c>
      <c r="CB105" s="310">
        <f ca="1">IF(ISERROR(OFFSET('Daten Elementary'!$A$1,MATCH(CB$5,'Daten Elementary'!$A:$A,0)-1,MATCH(AM105,'Daten Elementary'!$A$424:$ADO$424,0)-1)),0,OFFSET('Daten Elementary'!$A$1,MATCH(CB$5,'Daten Elementary'!$A:$A,0)-1,MATCH(AM105,'Daten Elementary'!$A$424:$ADO$424,0)-1))*1000000</f>
        <v>6.6978499999999999</v>
      </c>
      <c r="CC105" s="310">
        <f ca="1">IF(ISERROR(OFFSET('Daten Elementary'!$A$1,MATCH(CC$5,'Daten Elementary'!$A:$A,0)-1,MATCH(AN105,'Daten Elementary'!$A$424:$ADO$424,0)-1)),0,OFFSET('Daten Elementary'!$A$1,MATCH(CC$5,'Daten Elementary'!$A:$A,0)-1,MATCH(AN105,'Daten Elementary'!$A$424:$ADO$424,0)-1))*1000000</f>
        <v>0</v>
      </c>
      <c r="CD105" s="310">
        <f ca="1">IF(ISERROR(OFFSET('Daten Elementary'!$A$1,MATCH(CD$5,'Daten Elementary'!$A:$A,0)-1,MATCH(AO105,'Daten Elementary'!$A$424:$ADO$424,0)-1)),0,OFFSET('Daten Elementary'!$A$1,MATCH(CD$5,'Daten Elementary'!$A:$A,0)-1,MATCH(AO105,'Daten Elementary'!$A$424:$ADO$424,0)-1))*1000000</f>
        <v>8.6613275999999999</v>
      </c>
      <c r="CE105" s="310">
        <f ca="1">IF(ISERROR(OFFSET('Daten Elementary'!$A$1,MATCH(CE$5,'Daten Elementary'!$A:$A,0)-1,MATCH(AP105,'Daten Elementary'!$A$424:$ADO$424,0)-1)),0,OFFSET('Daten Elementary'!$A$1,MATCH(CE$5,'Daten Elementary'!$A:$A,0)-1,MATCH(AP105,'Daten Elementary'!$A$424:$ADO$424,0)-1))*1000000</f>
        <v>0</v>
      </c>
      <c r="CF105" s="310">
        <f t="shared" ca="1" si="63"/>
        <v>15.359177599999999</v>
      </c>
      <c r="CG105" s="310">
        <f ca="1">IF(ISERROR(OFFSET('Daten Elementary'!$A$1,MATCH(CG$5,'Daten Elementary'!$A:$A,0)-1,MATCH(AQ105,'Daten Elementary'!$A$424:$ADO$424,0)-1)),0,OFFSET('Daten Elementary'!$A$1,MATCH(CG$5,'Daten Elementary'!$A:$A,0)-1,MATCH(AQ105,'Daten Elementary'!$A$424:$ADO$424,0)-1))*1000000</f>
        <v>0.32538431000000001</v>
      </c>
      <c r="CH105" s="310">
        <f ca="1">IF(ISERROR(OFFSET('Daten Elementary'!$A$1,MATCH(CH$5,'Daten Elementary'!$A:$A,0)-1,MATCH(AR105,'Daten Elementary'!$A$424:$ADO$424,0)-1)),0,OFFSET('Daten Elementary'!$A$1,MATCH(CH$5,'Daten Elementary'!$A:$A,0)-1,MATCH(AR105,'Daten Elementary'!$A$424:$ADO$424,0)-1))*1000000</f>
        <v>6.5076837999999997</v>
      </c>
      <c r="CI105" s="310">
        <f ca="1">IF(ISERROR(OFFSET('Daten Elementary'!$A$1,MATCH(CI$5,'Daten Elementary'!$A:$A,0)-1,MATCH(AS105,'Daten Elementary'!$A$424:$ADO$424,0)-1)),0,OFFSET('Daten Elementary'!$A$1,MATCH(CI$5,'Daten Elementary'!$A:$A,0)-1,MATCH(AS105,'Daten Elementary'!$A$424:$ADO$424,0)-1))*1000000</f>
        <v>0</v>
      </c>
      <c r="CJ105" s="311">
        <f t="shared" ca="1" si="64"/>
        <v>22.192245709999998</v>
      </c>
      <c r="CK105" s="310">
        <f ca="1">IF(ISERROR(OFFSET('Daten Elementary'!$A$1,MATCH(CK$5,'Daten Elementary'!$A:$A,0)-1,MATCH($AT105,'Daten Elementary'!$A$424:$ADO$424,0)-1)),0,OFFSET('Daten Elementary'!$A$1,MATCH(CK$5,'Daten Elementary'!$A:$A,0)-1,MATCH($AT105,'Daten Elementary'!$A$424:$ADO$424,0)-1))*1000000</f>
        <v>22.194469000000002</v>
      </c>
      <c r="CL105" s="305">
        <f t="shared" ca="1" si="65"/>
        <v>1.00010018319142</v>
      </c>
      <c r="CM105" s="312">
        <f ca="1">IF(ISERROR(OFFSET('Daten Elementary'!$A$1,MATCH(CM$5,'Daten Elementary'!$A:$A,0)-1,MATCH(AM105,'Daten Elementary'!$A$424:$ADO$424,0)-1)),0,OFFSET('Daten Elementary'!$A$1,MATCH(CM$5,'Daten Elementary'!$A:$A,0)-1,MATCH(AM105,'Daten Elementary'!$A$424:$ADO$424,0)-1))*1000000</f>
        <v>6.4329999999999998</v>
      </c>
      <c r="CN105" s="312">
        <f ca="1">IF(ISERROR(OFFSET('Daten Elementary'!$A$1,MATCH(CN$5,'Daten Elementary'!$A:$A,0)-1,MATCH(AN105,'Daten Elementary'!$A$424:$ADO$424,0)-1)),0,OFFSET('Daten Elementary'!$A$1,MATCH(CN$5,'Daten Elementary'!$A:$A,0)-1,MATCH(AN105,'Daten Elementary'!$A$424:$ADO$424,0)-1))*1000000</f>
        <v>0</v>
      </c>
      <c r="CO105" s="312">
        <f ca="1">IF(ISERROR(OFFSET('Daten Elementary'!$A$1,MATCH(CO$5,'Daten Elementary'!$A:$A,0)-1,MATCH(AO105,'Daten Elementary'!$A$424:$ADO$424,0)-1)),0,OFFSET('Daten Elementary'!$A$1,MATCH(CO$5,'Daten Elementary'!$A:$A,0)-1,MATCH(AO105,'Daten Elementary'!$A$424:$ADO$424,0)-1))*1000000</f>
        <v>6.9561023999999998</v>
      </c>
      <c r="CP105" s="312">
        <f ca="1">IF(ISERROR(OFFSET('Daten Elementary'!$A$1,MATCH(CP$5,'Daten Elementary'!$A:$A,0)-1,MATCH(AP105,'Daten Elementary'!$A$424:$ADO$424,0)-1)),0,OFFSET('Daten Elementary'!$A$1,MATCH(CP$5,'Daten Elementary'!$A:$A,0)-1,MATCH(AP105,'Daten Elementary'!$A$424:$ADO$424,0)-1))*1000000</f>
        <v>0</v>
      </c>
      <c r="CQ105" s="312">
        <f t="shared" ca="1" si="66"/>
        <v>13.389102399999999</v>
      </c>
      <c r="CR105" s="312">
        <f ca="1">IF(ISERROR(OFFSET('Daten Elementary'!$A$1,MATCH(CR$5,'Daten Elementary'!$A:$A,0)-1,MATCH(AQ105,'Daten Elementary'!$A$424:$ADO$424,0)-1)),0,OFFSET('Daten Elementary'!$A$1,MATCH(CR$5,'Daten Elementary'!$A:$A,0)-1,MATCH(AQ105,'Daten Elementary'!$A$424:$ADO$424,0)-1))*1000000</f>
        <v>0.11546803</v>
      </c>
      <c r="CS105" s="312">
        <f ca="1">IF(ISERROR(OFFSET('Daten Elementary'!$A$1,MATCH(CS$5,'Daten Elementary'!$A:$A,0)-1,MATCH(AR105,'Daten Elementary'!$A$424:$ADO$424,0)-1)),0,OFFSET('Daten Elementary'!$A$1,MATCH(CS$5,'Daten Elementary'!$A:$A,0)-1,MATCH(AR105,'Daten Elementary'!$A$424:$ADO$424,0)-1))*1000000</f>
        <v>2.3093597000000003</v>
      </c>
      <c r="CT105" s="312">
        <f ca="1">IF(ISERROR(OFFSET('Daten Elementary'!$A$1,MATCH(CT$5,'Daten Elementary'!$A:$A,0)-1,MATCH(AS105,'Daten Elementary'!$A$424:$ADO$424,0)-1)),0,OFFSET('Daten Elementary'!$A$1,MATCH(CT$5,'Daten Elementary'!$A:$A,0)-1,MATCH(AS105,'Daten Elementary'!$A$424:$ADO$424,0)-1))*1000000</f>
        <v>0</v>
      </c>
      <c r="CU105" s="313">
        <f t="shared" ca="1" si="67"/>
        <v>15.813930129999999</v>
      </c>
      <c r="CV105" s="312">
        <f ca="1">IF(ISERROR(OFFSET('Daten Elementary'!$A$1,MATCH(CV$5,'Daten Elementary'!$A:$A,0)-1,MATCH($AT105,'Daten Elementary'!$A$424:$ADO$424,0)-1)),0,OFFSET('Daten Elementary'!$A$1,MATCH(CV$5,'Daten Elementary'!$A:$A,0)-1,MATCH($AT105,'Daten Elementary'!$A$424:$ADO$424,0)-1))*1000000</f>
        <v>15.814708000000001</v>
      </c>
      <c r="CW105" s="305">
        <f t="shared" ca="1" si="68"/>
        <v>1.0000491889108911</v>
      </c>
      <c r="CX105" s="314">
        <f ca="1">IF(ISERROR(OFFSET('Daten Elementary'!$A$1,MATCH(CX$5,'Daten Elementary'!$A:$A,0)-1,MATCH(AM105,'Daten Elementary'!$A$424:$ADO$424,0)-1)),0,OFFSET('Daten Elementary'!$A$1,MATCH(CX$5,'Daten Elementary'!$A:$A,0)-1,MATCH(AM105,'Daten Elementary'!$A$424:$ADO$424,0)-1))*1000000</f>
        <v>195.79949999999999</v>
      </c>
      <c r="CY105" s="314">
        <f ca="1">IF(ISERROR(OFFSET('Daten Elementary'!$A$1,MATCH(CY$5,'Daten Elementary'!$A:$A,0)-1,MATCH(AN105,'Daten Elementary'!$A$424:$ADO$424,0)-1)),0,OFFSET('Daten Elementary'!$A$1,MATCH(CY$5,'Daten Elementary'!$A:$A,0)-1,MATCH(AN105,'Daten Elementary'!$A$424:$ADO$424,0)-1))*1000000</f>
        <v>0</v>
      </c>
      <c r="CZ105" s="314">
        <f ca="1">IF(ISERROR(OFFSET('Daten Elementary'!$A$1,MATCH(CZ$5,'Daten Elementary'!$A:$A,0)-1,MATCH(AO105,'Daten Elementary'!$A$424:$ADO$424,0)-1)),0,OFFSET('Daten Elementary'!$A$1,MATCH(CZ$5,'Daten Elementary'!$A:$A,0)-1,MATCH(AO105,'Daten Elementary'!$A$424:$ADO$424,0)-1))*1000000</f>
        <v>97.533441999999994</v>
      </c>
      <c r="DA105" s="314">
        <f ca="1">IF(ISERROR(OFFSET('Daten Elementary'!$A$1,MATCH(DA$5,'Daten Elementary'!$A:$A,0)-1,MATCH(AP105,'Daten Elementary'!$A$424:$ADO$424,0)-1)),0,OFFSET('Daten Elementary'!$A$1,MATCH(DA$5,'Daten Elementary'!$A:$A,0)-1,MATCH(AP105,'Daten Elementary'!$A$424:$ADO$424,0)-1))*1000000</f>
        <v>0</v>
      </c>
      <c r="DB105" s="314">
        <f t="shared" ca="1" si="69"/>
        <v>293.332942</v>
      </c>
      <c r="DC105" s="314">
        <f ca="1">IF(ISERROR(OFFSET('Daten Elementary'!$A$1,MATCH(DC$5,'Daten Elementary'!$A:$A,0)-1,MATCH(AQ105,'Daten Elementary'!$A$424:$ADO$424,0)-1)),0,OFFSET('Daten Elementary'!$A$1,MATCH(DC$5,'Daten Elementary'!$A:$A,0)-1,MATCH(AQ105,'Daten Elementary'!$A$424:$ADO$424,0)-1))*1000000</f>
        <v>0.20847707000000001</v>
      </c>
      <c r="DD105" s="314">
        <f ca="1">IF(ISERROR(OFFSET('Daten Elementary'!$A$1,MATCH(DD$5,'Daten Elementary'!$A:$A,0)-1,MATCH(AR105,'Daten Elementary'!$A$424:$ADO$424,0)-1)),0,OFFSET('Daten Elementary'!$A$1,MATCH(DD$5,'Daten Elementary'!$A:$A,0)-1,MATCH(AR105,'Daten Elementary'!$A$424:$ADO$424,0)-1))*1000000</f>
        <v>4.1695386000000001</v>
      </c>
      <c r="DE105" s="314">
        <f ca="1">IF(ISERROR(OFFSET('Daten Elementary'!$A$1,MATCH(DE$5,'Daten Elementary'!$A:$A,0)-1,MATCH(AS105,'Daten Elementary'!$A$424:$ADO$424,0)-1)),0,OFFSET('Daten Elementary'!$A$1,MATCH(DE$5,'Daten Elementary'!$A:$A,0)-1,MATCH(AS105,'Daten Elementary'!$A$424:$ADO$424,0)-1))*1000000</f>
        <v>0</v>
      </c>
      <c r="DF105" s="315">
        <f t="shared" ca="1" si="70"/>
        <v>297.71095767000003</v>
      </c>
      <c r="DG105" s="314">
        <f ca="1">IF(ISERROR(OFFSET('Daten Elementary'!$A$1,MATCH(DG$5,'Daten Elementary'!$A:$A,0)-1,MATCH($AT105,'Daten Elementary'!$A$424:$ADO$424,0)-1)),0,OFFSET('Daten Elementary'!$A$1,MATCH(DG$5,'Daten Elementary'!$A:$A,0)-1,MATCH($AT105,'Daten Elementary'!$A$424:$ADO$424,0)-1))*1000000</f>
        <v>297.71194000000003</v>
      </c>
      <c r="DH105" s="305">
        <f t="shared" ca="1" si="71"/>
        <v>1.0000032996098218</v>
      </c>
      <c r="DI105" s="316">
        <f ca="1">IF(ISERROR(OFFSET('Daten Elementary'!$A$1,MATCH(DI$5,'Daten Elementary'!$A:$A,0)-1,MATCH(AM105,'Daten Elementary'!$A$424:$ADO$424,0)-1)),0,OFFSET('Daten Elementary'!$A$1,MATCH(DI$5,'Daten Elementary'!$A:$A,0)-1,MATCH(AM105,'Daten Elementary'!$A$424:$ADO$424,0)-1))*1000000</f>
        <v>1725.3</v>
      </c>
      <c r="DJ105" s="316">
        <f ca="1">IF(ISERROR(OFFSET('Daten Elementary'!$A$1,MATCH(DJ$5,'Daten Elementary'!$A:$A,0)-1,MATCH(AN105,'Daten Elementary'!$A$424:$ADO$424,0)-1)),0,OFFSET('Daten Elementary'!$A$1,MATCH(DJ$5,'Daten Elementary'!$A:$A,0)-1,MATCH(AN105,'Daten Elementary'!$A$424:$ADO$424,0)-1))*1000000</f>
        <v>0</v>
      </c>
      <c r="DK105" s="316">
        <f ca="1">IF(ISERROR(OFFSET('Daten Elementary'!$A$1,MATCH(DK$5,'Daten Elementary'!$A:$A,0)-1,MATCH(AO105,'Daten Elementary'!$A$424:$ADO$424,0)-1)),0,OFFSET('Daten Elementary'!$A$1,MATCH(DK$5,'Daten Elementary'!$A:$A,0)-1,MATCH(AO105,'Daten Elementary'!$A$424:$ADO$424,0)-1))*1000000</f>
        <v>103.90463</v>
      </c>
      <c r="DL105" s="316">
        <f ca="1">IF(ISERROR(OFFSET('Daten Elementary'!$A$1,MATCH(DL$5,'Daten Elementary'!$A:$A,0)-1,MATCH(AP105,'Daten Elementary'!$A$424:$ADO$424,0)-1)),0,OFFSET('Daten Elementary'!$A$1,MATCH(DL$5,'Daten Elementary'!$A:$A,0)-1,MATCH(AP105,'Daten Elementary'!$A$424:$ADO$424,0)-1))*1000000</f>
        <v>0</v>
      </c>
      <c r="DM105" s="316">
        <f t="shared" ca="1" si="72"/>
        <v>1829.20463</v>
      </c>
      <c r="DN105" s="316">
        <f ca="1">IF(ISERROR(OFFSET('Daten Elementary'!$A$1,MATCH(DN$5,'Daten Elementary'!$A:$A,0)-1,MATCH(AQ105,'Daten Elementary'!$A$424:$ADO$424,0)-1)),0,OFFSET('Daten Elementary'!$A$1,MATCH(DN$5,'Daten Elementary'!$A:$A,0)-1,MATCH(AQ105,'Daten Elementary'!$A$424:$ADO$424,0)-1))*1000000</f>
        <v>0.431784</v>
      </c>
      <c r="DO105" s="316">
        <f ca="1">IF(ISERROR(OFFSET('Daten Elementary'!$A$1,MATCH(DO$5,'Daten Elementary'!$A:$A,0)-1,MATCH(AR105,'Daten Elementary'!$A$424:$ADO$424,0)-1)),0,OFFSET('Daten Elementary'!$A$1,MATCH(DO$5,'Daten Elementary'!$A:$A,0)-1,MATCH(AR105,'Daten Elementary'!$A$424:$ADO$424,0)-1))*1000000</f>
        <v>8.6356768000000006</v>
      </c>
      <c r="DP105" s="316">
        <f ca="1">IF(ISERROR(OFFSET('Daten Elementary'!$A$1,MATCH(DP$5,'Daten Elementary'!$A:$A,0)-1,MATCH(AS105,'Daten Elementary'!$A$424:$ADO$424,0)-1)),0,OFFSET('Daten Elementary'!$A$1,MATCH(DP$5,'Daten Elementary'!$A:$A,0)-1,MATCH(AS105,'Daten Elementary'!$A$424:$ADO$424,0)-1))*1000000</f>
        <v>0</v>
      </c>
      <c r="DQ105" s="317">
        <f t="shared" ca="1" si="73"/>
        <v>1838.2720908000001</v>
      </c>
      <c r="DR105" s="316">
        <f ca="1">IF(ISERROR(OFFSET('Daten Elementary'!$A$1,MATCH(DR$5,'Daten Elementary'!$A:$A,0)-1,MATCH($AT105,'Daten Elementary'!$A$424:$ADO$424,0)-1)),0,OFFSET('Daten Elementary'!$A$1,MATCH(DR$5,'Daten Elementary'!$A:$A,0)-1,MATCH($AT105,'Daten Elementary'!$A$424:$ADO$424,0)-1))*1000000</f>
        <v>1838.2750999999998</v>
      </c>
      <c r="DS105" s="305">
        <f t="shared" ca="1" si="74"/>
        <v>1.0000016369720319</v>
      </c>
      <c r="DT105" s="318">
        <f ca="1">IF(ISERROR(OFFSET('Daten UBP13'!$A$1,MATCH(DT$5,'Daten UBP13'!$A:$A,0)-1,MATCH(AM105,'Daten UBP13'!$A$424:$AEG$424,0)-1)),0,OFFSET('Daten UBP13'!$A$1,MATCH(DT$5,'Daten UBP13'!$A:$A,0)-1,MATCH(AM105,'Daten UBP13'!$A$424:$AEG$424,0)-1))</f>
        <v>129.05332999999999</v>
      </c>
      <c r="DU105" s="318">
        <f ca="1">IF(ISERROR(OFFSET('Daten UBP13'!$A$1,MATCH(DU$5,'Daten UBP13'!$A:$A,0)-1,MATCH(AN105,'Daten UBP13'!$A$424:$AEG$424,0)-1)),0,OFFSET('Daten UBP13'!$A$1,MATCH(DU$5,'Daten UBP13'!$A:$A,0)-1,MATCH(AN105,'Daten UBP13'!$A$424:$AEG$424,0)-1))</f>
        <v>0</v>
      </c>
      <c r="DV105" s="318">
        <f ca="1">IF(ISERROR(OFFSET('Daten UBP13'!$A$1,MATCH(DV$5,'Daten UBP13'!$A:$A,0)-1,MATCH(AO105,'Daten UBP13'!$A$424:$AEG$424,0)-1)),0,OFFSET('Daten UBP13'!$A$1,MATCH(DV$5,'Daten UBP13'!$A:$A,0)-1,MATCH(AO105,'Daten UBP13'!$A$424:$AEG$424,0)-1))</f>
        <v>46.994658999999999</v>
      </c>
      <c r="DW105" s="318">
        <f ca="1">IF(ISERROR(OFFSET('Daten UBP13'!$A$1,MATCH(DW$5,'Daten UBP13'!$A:$A,0)-1,MATCH(AP105,'Daten UBP13'!$A$424:$AEG$424,0)-1)),0,OFFSET('Daten UBP13'!$A$1,MATCH(DW$5,'Daten UBP13'!$A:$A,0)-1,MATCH(AP105,'Daten UBP13'!$A$424:$AEG$424,0)-1))</f>
        <v>0</v>
      </c>
      <c r="DX105" s="318">
        <f t="shared" ca="1" si="75"/>
        <v>176.04798899999997</v>
      </c>
      <c r="DY105" s="318">
        <f ca="1">IF(ISERROR(OFFSET('Daten UBP13'!$A$1,MATCH(DY$5,'Daten UBP13'!$A:$A,0)-1,MATCH(AQ105,'Daten UBP13'!$A$424:$AEG$424,0)-1)),0,OFFSET('Daten UBP13'!$A$1,MATCH(DY$5,'Daten UBP13'!$A:$A,0)-1,MATCH(AQ105,'Daten UBP13'!$A$424:$AEG$424,0)-1))</f>
        <v>0.4725434</v>
      </c>
      <c r="DZ105" s="318">
        <f ca="1">IF(ISERROR(OFFSET('Daten UBP13'!$A$1,MATCH(DZ$5,'Daten UBP13'!$A:$A,0)-1,MATCH(AR105,'Daten UBP13'!$A$424:$AEG$424,0)-1)),0,OFFSET('Daten UBP13'!$A$1,MATCH(DZ$5,'Daten UBP13'!$A:$A,0)-1,MATCH(AR105,'Daten UBP13'!$A$424:$AEG$424,0)-1))</f>
        <v>9.4508650999999997</v>
      </c>
      <c r="EA105" s="318">
        <f ca="1">IF(ISERROR(OFFSET('Daten UBP13'!$A$1,MATCH(EA$5,'Daten UBP13'!$A:$A,0)-1,MATCH(AS105,'Daten UBP13'!$A$424:$AEG$424,0)-1)),0,OFFSET('Daten UBP13'!$A$1,MATCH(EA$5,'Daten UBP13'!$A:$A,0)-1,MATCH(AS105,'Daten UBP13'!$A$424:$AEG$424,0)-1))</f>
        <v>0</v>
      </c>
      <c r="EB105" s="319">
        <f t="shared" ca="1" si="76"/>
        <v>185.97139749999997</v>
      </c>
      <c r="EC105" s="318">
        <f ca="1">IF(ISERROR(OFFSET('Daten UBP13'!$A$1,MATCH(EC$5,'Daten UBP13'!$A:$A,0)-1,MATCH(AT105,'Daten UBP13'!$A$424:$AEG$424,0)-1)),0,OFFSET('Daten UBP13'!$A$1,MATCH(EC$5,'Daten UBP13'!$A:$A,0)-1,MATCH(AT105,'Daten UBP13'!$A$424:$AEG$424,0)-1))</f>
        <v>185.97485</v>
      </c>
      <c r="ED105" s="305">
        <f t="shared" ca="1" si="77"/>
        <v>1.0000185646827762</v>
      </c>
      <c r="EE105" s="320">
        <f ca="1">IF(ISERROR(OFFSET('Daten ReCiPe'!$A$1,MATCH(EE$5,'Daten ReCiPe'!$A:$A,0)-1,MATCH(AM105,'Daten ReCiPe'!$A$424:$ADO$424,0)-1)),0,OFFSET('Daten ReCiPe'!$A$1,MATCH(EE$5,'Daten ReCiPe'!$A:$A,0)-1,MATCH(AM105,'Daten ReCiPe'!$A$424:$ADO$424,0)-1))*1000</f>
        <v>8.8765578999999999</v>
      </c>
      <c r="EF105" s="320">
        <f ca="1">IF(ISERROR(OFFSET('Daten ReCiPe'!$A$1,MATCH(EF$5,'Daten ReCiPe'!$A:$A,0)-1,MATCH(AN105,'Daten ReCiPe'!$A$424:$ADO$424,0)-1)),0,OFFSET('Daten ReCiPe'!$A$1,MATCH(EF$5,'Daten ReCiPe'!$A:$A,0)-1,MATCH(AN105,'Daten ReCiPe'!$A$424:$ADO$424,0)-1))*1000</f>
        <v>0</v>
      </c>
      <c r="EG105" s="320">
        <f ca="1">IF(ISERROR(OFFSET('Daten ReCiPe'!$A$1,MATCH(EG$5,'Daten ReCiPe'!$A:$A,0)-1,MATCH(AO105,'Daten ReCiPe'!$A$424:$ADO$424,0)-1)),0,OFFSET('Daten ReCiPe'!$A$1,MATCH(EG$5,'Daten ReCiPe'!$A:$A,0)-1,MATCH(AO105,'Daten ReCiPe'!$A$424:$ADO$424,0)-1))*1000</f>
        <v>7.9490447</v>
      </c>
      <c r="EH105" s="320">
        <f ca="1">IF(ISERROR(OFFSET('Daten ReCiPe'!$A$1,MATCH(EH$5,'Daten ReCiPe'!$A:$A,0)-1,MATCH(AP105,'Daten ReCiPe'!$A$424:$ADO$424,0)-1)),0,OFFSET('Daten ReCiPe'!$A$1,MATCH(EH$5,'Daten ReCiPe'!$A:$A,0)-1,MATCH(AP105,'Daten ReCiPe'!$A$424:$ADO$424,0)-1))*1000</f>
        <v>0</v>
      </c>
      <c r="EI105" s="320">
        <f t="shared" ca="1" si="78"/>
        <v>16.8256026</v>
      </c>
      <c r="EJ105" s="320">
        <f ca="1">IF(ISERROR(OFFSET('Daten ReCiPe'!$A$1,MATCH(EJ$5,'Daten ReCiPe'!$A:$A,0)-1,MATCH(AQ105,'Daten ReCiPe'!$A$424:$ADO$424,0)-1)),0,OFFSET('Daten ReCiPe'!$A$1,MATCH(EJ$5,'Daten ReCiPe'!$A:$A,0)-1,MATCH(AQ105,'Daten ReCiPe'!$A$424:$ADO$424,0)-1))*1000</f>
        <v>3.3289118999999999E-2</v>
      </c>
      <c r="EK105" s="320">
        <f ca="1">IF(ISERROR(OFFSET('Daten ReCiPe'!$A$1,MATCH(EK$5,'Daten ReCiPe'!$A:$A,0)-1,MATCH(AR105,'Daten ReCiPe'!$A$424:$ADO$424,0)-1)),0,OFFSET('Daten ReCiPe'!$A$1,MATCH(EK$5,'Daten ReCiPe'!$A:$A,0)-1,MATCH(AR105,'Daten ReCiPe'!$A$424:$ADO$424,0)-1))*1000</f>
        <v>0.66578216000000001</v>
      </c>
      <c r="EL105" s="320">
        <f ca="1">IF(ISERROR(OFFSET('Daten ReCiPe'!$A$1,MATCH(EL$5,'Daten ReCiPe'!$A:$A,0)-1,MATCH(AS105,'Daten ReCiPe'!$A$424:$ADO$424,0)-1)),0,OFFSET('Daten ReCiPe'!$A$1,MATCH(EL$5,'Daten ReCiPe'!$A:$A,0)-1,MATCH(AS105,'Daten ReCiPe'!$A$424:$ADO$424,0)-1))*1000</f>
        <v>0</v>
      </c>
      <c r="EM105" s="321">
        <f t="shared" ca="1" si="79"/>
        <v>17.524673878999998</v>
      </c>
      <c r="EN105" s="320">
        <f ca="1">IF(ISERROR(OFFSET('Daten ReCiPe'!$A$1,MATCH(EN$5,'Daten ReCiPe'!$A:$A,0)-1,MATCH(AT105,'Daten ReCiPe'!$A$424:$ADO$424,0)-1)),0,OFFSET('Daten ReCiPe'!$A$1,MATCH(EN$5,'Daten ReCiPe'!$A:$A,0)-1,MATCH(AT105,'Daten ReCiPe'!$A$424:$ADO$424,0)-1))*1000</f>
        <v>17.524910000000002</v>
      </c>
      <c r="EO105" s="305">
        <f t="shared" ca="1" si="80"/>
        <v>1.0000134736316142</v>
      </c>
      <c r="EP105" s="322">
        <f ca="1">IF(ISERROR(OFFSET('Daten Elementary'!$A$1,MATCH(EP$5,'Daten Elementary'!$A:$A,0)-1,MATCH(AM105,'Daten Elementary'!$A$424:$ADO$424,0)-1)),0,OFFSET('Daten Elementary'!$A$1,MATCH(EP$5,'Daten Elementary'!$A:$A,0)-1,MATCH(AM105,'Daten Elementary'!$A$424:$ADO$424,0)-1))*1000000</f>
        <v>0.76545999999999992</v>
      </c>
      <c r="EQ105" s="322">
        <f ca="1">IF(ISERROR(OFFSET('Daten Elementary'!$A$1,MATCH(EQ$5,'Daten Elementary'!$A:$A,0)-1,MATCH(AN105,'Daten Elementary'!$A$424:$ADO$424,0)-1)),0,OFFSET('Daten Elementary'!$A$1,MATCH(EQ$5,'Daten Elementary'!$A:$A,0)-1,MATCH(AN105,'Daten Elementary'!$A$424:$ADO$424,0)-1))*1000000</f>
        <v>0</v>
      </c>
      <c r="ER105" s="322">
        <f ca="1">IF(ISERROR(OFFSET('Daten Elementary'!$A$1,MATCH(ER$5,'Daten Elementary'!$A:$A,0)-1,MATCH(AO105,'Daten Elementary'!$A$424:$ADO$424,0)-1)),0,OFFSET('Daten Elementary'!$A$1,MATCH(ER$5,'Daten Elementary'!$A:$A,0)-1,MATCH(AO105,'Daten Elementary'!$A$424:$ADO$424,0)-1))*1000000</f>
        <v>172.80399</v>
      </c>
      <c r="ES105" s="322">
        <f ca="1">IF(ISERROR(OFFSET('Daten Elementary'!$A$1,MATCH(ES$5,'Daten Elementary'!$A:$A,0)-1,MATCH(AP105,'Daten Elementary'!$A$424:$ADO$424,0)-1)),0,OFFSET('Daten Elementary'!$A$1,MATCH(ES$5,'Daten Elementary'!$A:$A,0)-1,MATCH(AP105,'Daten Elementary'!$A$424:$ADO$424,0)-1))*1000000</f>
        <v>0</v>
      </c>
      <c r="ET105" s="322">
        <f t="shared" ca="1" si="81"/>
        <v>173.56944999999999</v>
      </c>
      <c r="EU105" s="322">
        <f ca="1">IF(ISERROR(OFFSET('Daten Elementary'!$A$1,MATCH(EU$5,'Daten Elementary'!$A:$A,0)-1,MATCH(AQ105,'Daten Elementary'!$A$424:$ADO$424,0)-1)),0,OFFSET('Daten Elementary'!$A$1,MATCH(EU$5,'Daten Elementary'!$A:$A,0)-1,MATCH(AQ105,'Daten Elementary'!$A$424:$ADO$424,0)-1))*1000000</f>
        <v>0.81478021</v>
      </c>
      <c r="EV105" s="322">
        <f ca="1">IF(ISERROR(OFFSET('Daten Elementary'!$A$1,MATCH(EV$5,'Daten Elementary'!$A:$A,0)-1,MATCH(AR105,'Daten Elementary'!$A$424:$ADO$424,0)-1)),0,OFFSET('Daten Elementary'!$A$1,MATCH(EV$5,'Daten Elementary'!$A:$A,0)-1,MATCH(AR105,'Daten Elementary'!$A$424:$ADO$424,0)-1))*1000000</f>
        <v>16.295598000000002</v>
      </c>
      <c r="EW105" s="322">
        <f ca="1">IF(ISERROR(OFFSET('Daten Elementary'!$A$1,MATCH(EW$5,'Daten Elementary'!$A:$A,0)-1,MATCH(AS105,'Daten Elementary'!$A$424:$ADO$424,0)-1)),0,OFFSET('Daten Elementary'!$A$1,MATCH(EW$5,'Daten Elementary'!$A:$A,0)-1,MATCH(AS105,'Daten Elementary'!$A$424:$ADO$424,0)-1))*1000000</f>
        <v>0</v>
      </c>
      <c r="EX105" s="323">
        <f t="shared" ca="1" si="82"/>
        <v>190.67982821000001</v>
      </c>
      <c r="EY105" s="322">
        <f ca="1">IF(ISERROR(OFFSET('Daten Elementary'!$A$1,MATCH(EY$5,'Daten Elementary'!$A:$A,0)-1,MATCH($AT105,'Daten Elementary'!$A$424:$ADO$424,0)-1)),0,OFFSET('Daten Elementary'!$A$1,MATCH(EY$5,'Daten Elementary'!$A:$A,0)-1,MATCH($AT105,'Daten Elementary'!$A$424:$ADO$424,0)-1))*1000000</f>
        <v>190.68543</v>
      </c>
      <c r="EZ105" s="305">
        <f t="shared" ca="1" si="83"/>
        <v>1.0000293779895471</v>
      </c>
      <c r="FA105" s="314">
        <f ca="1">IF(ISERROR(OFFSET('Daten Elementary'!$A$1,MATCH(FA$5,'Daten Elementary'!$A:$A,0)-1,MATCH(AM105,'Daten Elementary'!$A$424:$ADO$424,0)-1)),0,OFFSET('Daten Elementary'!$A$1,MATCH(FA$5,'Daten Elementary'!$A:$A,0)-1,MATCH(AM105,'Daten Elementary'!$A$424:$ADO$424,0)-1))*1000</f>
        <v>120.56</v>
      </c>
      <c r="FB105" s="314">
        <f ca="1">IF(ISERROR(OFFSET('Daten Elementary'!$A$1,MATCH(FB$5,'Daten Elementary'!$A:$A,0)-1,MATCH(AN105,'Daten Elementary'!$A$424:$ADO$424,0)-1)),0,OFFSET('Daten Elementary'!$A$1,MATCH(FB$5,'Daten Elementary'!$A:$A,0)-1,MATCH(AN105,'Daten Elementary'!$A$424:$ADO$424,0)-1))*1000</f>
        <v>0</v>
      </c>
      <c r="FC105" s="314">
        <f ca="1">IF(ISERROR(OFFSET('Daten Elementary'!$A$1,MATCH(FC$5,'Daten Elementary'!$A:$A,0)-1,MATCH(AO105,'Daten Elementary'!$A$424:$ADO$424,0)-1)),0,OFFSET('Daten Elementary'!$A$1,MATCH(FC$5,'Daten Elementary'!$A:$A,0)-1,MATCH(AO105,'Daten Elementary'!$A$424:$ADO$424,0)-1))*1000</f>
        <v>18.747592000000001</v>
      </c>
      <c r="FD105" s="314">
        <f ca="1">IF(ISERROR(OFFSET('Daten Elementary'!$A$1,MATCH(FD$5,'Daten Elementary'!$A:$A,0)-1,MATCH(AP105,'Daten Elementary'!$A$424:$ADO$424,0)-1)),0,OFFSET('Daten Elementary'!$A$1,MATCH(FD$5,'Daten Elementary'!$A:$A,0)-1,MATCH(AP105,'Daten Elementary'!$A$424:$ADO$424,0)-1))*1000</f>
        <v>0</v>
      </c>
      <c r="FE105" s="314">
        <f t="shared" ca="1" si="84"/>
        <v>139.307592</v>
      </c>
      <c r="FF105" s="314">
        <f ca="1">IF(ISERROR(OFFSET('Daten Elementary'!$A$1,MATCH(FF$5,'Daten Elementary'!$A:$A,0)-1,MATCH(AQ105,'Daten Elementary'!$A$424:$ADO$424,0)-1)),0,OFFSET('Daten Elementary'!$A$1,MATCH(FF$5,'Daten Elementary'!$A:$A,0)-1,MATCH(AQ105,'Daten Elementary'!$A$424:$ADO$424,0)-1))*1000</f>
        <v>0.16794360999999999</v>
      </c>
      <c r="FG105" s="314">
        <f ca="1">IF(ISERROR(OFFSET('Daten Elementary'!$A$1,MATCH(FG$5,'Daten Elementary'!$A:$A,0)-1,MATCH(AR105,'Daten Elementary'!$A$424:$ADO$424,0)-1)),0,OFFSET('Daten Elementary'!$A$1,MATCH(FG$5,'Daten Elementary'!$A:$A,0)-1,MATCH(AR105,'Daten Elementary'!$A$424:$ADO$424,0)-1))*1000</f>
        <v>3.3588707000000002</v>
      </c>
      <c r="FH105" s="314">
        <f ca="1">IF(ISERROR(OFFSET('Daten Elementary'!$A$1,MATCH(FH$5,'Daten Elementary'!$A:$A,0)-1,MATCH(AS105,'Daten Elementary'!$A$424:$ADO$424,0)-1)),0,OFFSET('Daten Elementary'!$A$1,MATCH(FH$5,'Daten Elementary'!$A:$A,0)-1,MATCH(AS105,'Daten Elementary'!$A$424:$ADO$424,0)-1))*1000</f>
        <v>0</v>
      </c>
      <c r="FI105" s="315">
        <f t="shared" ca="1" si="85"/>
        <v>142.83440631000002</v>
      </c>
      <c r="FJ105" s="314">
        <f ca="1">IF(ISERROR(OFFSET('Daten Elementary'!$A$1,MATCH(FJ$5,'Daten Elementary'!$A:$A,0)-1,MATCH($AT105,'Daten Elementary'!$A$424:$ADO$424,0)-1)),0,OFFSET('Daten Elementary'!$A$1,MATCH(FJ$5,'Daten Elementary'!$A:$A,0)-1,MATCH($AT105,'Daten Elementary'!$A$424:$ADO$424,0)-1))*1000</f>
        <v>142.83546999999999</v>
      </c>
      <c r="FK105" s="305">
        <f t="shared" ca="1" si="86"/>
        <v>1.0000074470152356</v>
      </c>
      <c r="FL105" s="314">
        <f ca="1">IF(ISERROR(OFFSET('Daten Elementary'!$A$1,MATCH(FL$5,'Daten Elementary'!$A:$A,0)-1,MATCH(AM105,'Daten Elementary'!$A$424:$ADO$424,0)-1)),0,OFFSET('Daten Elementary'!$A$1,MATCH(FL$5,'Daten Elementary'!$A:$A,0)-1,MATCH(AM105,'Daten Elementary'!$A$424:$ADO$424,0)-1))</f>
        <v>0</v>
      </c>
      <c r="FM105" s="314">
        <f ca="1">IF(ISERROR(OFFSET('Daten Elementary'!$A$1,MATCH(FM$5,'Daten Elementary'!$A:$A,0)-1,MATCH(AN105,'Daten Elementary'!$A$424:$ADO$424,0)-1)),0,OFFSET('Daten Elementary'!$A$1,MATCH(FM$5,'Daten Elementary'!$A:$A,0)-1,MATCH(AN105,'Daten Elementary'!$A$424:$ADO$424,0)-1))</f>
        <v>0</v>
      </c>
      <c r="FN105" s="314">
        <f ca="1">IF(ISERROR(OFFSET('Daten Elementary'!$A$1,MATCH(FN$5,'Daten Elementary'!$A:$A,0)-1,MATCH(AO105,'Daten Elementary'!$A$424:$ADO$424,0)-1)),0,OFFSET('Daten Elementary'!$A$1,MATCH(FN$5,'Daten Elementary'!$A:$A,0)-1,MATCH(AO105,'Daten Elementary'!$A$424:$ADO$424,0)-1))</f>
        <v>0</v>
      </c>
      <c r="FO105" s="314">
        <f ca="1">IF(ISERROR(OFFSET('Daten Elementary'!$A$1,MATCH(FO$5,'Daten Elementary'!$A:$A,0)-1,MATCH(AP105,'Daten Elementary'!$A$424:$ADO$424,0)-1)),0,OFFSET('Daten Elementary'!$A$1,MATCH(FO$5,'Daten Elementary'!$A:$A,0)-1,MATCH(AP105,'Daten Elementary'!$A$424:$ADO$424,0)-1))</f>
        <v>0</v>
      </c>
      <c r="FP105" s="314">
        <f t="shared" ca="1" si="87"/>
        <v>0</v>
      </c>
      <c r="FQ105" s="314">
        <f ca="1">IF(ISERROR(OFFSET('Daten Elementary'!$A$1,MATCH(FQ$5,'Daten Elementary'!$A:$A,0)-1,MATCH(AQ105,'Daten Elementary'!$A$424:$ADO$424,0)-1)),0,OFFSET('Daten Elementary'!$A$1,MATCH(FQ$5,'Daten Elementary'!$A:$A,0)-1,MATCH(AQ105,'Daten Elementary'!$A$424:$ADO$424,0)-1))</f>
        <v>0</v>
      </c>
      <c r="FR105" s="314">
        <f ca="1">IF(ISERROR(OFFSET('Daten Elementary'!$A$1,MATCH(FR$5,'Daten Elementary'!$A:$A,0)-1,MATCH(AR105,'Daten Elementary'!$A$424:$ADO$424,0)-1)),0,OFFSET('Daten Elementary'!$A$1,MATCH(FR$5,'Daten Elementary'!$A:$A,0)-1,MATCH(AR105,'Daten Elementary'!$A$424:$ADO$424,0)-1))</f>
        <v>0</v>
      </c>
      <c r="FS105" s="314">
        <f ca="1">IF(ISERROR(OFFSET('Daten Elementary'!$A$1,MATCH(FS$5,'Daten Elementary'!$A:$A,0)-1,MATCH(AS105,'Daten Elementary'!$A$424:$ADO$424,0)-1)),0,OFFSET('Daten Elementary'!$A$1,MATCH(FS$5,'Daten Elementary'!$A:$A,0)-1,MATCH(AS105,'Daten Elementary'!$A$424:$ADO$424,0)-1))</f>
        <v>0</v>
      </c>
      <c r="FT105" s="315">
        <f t="shared" ca="1" si="88"/>
        <v>0</v>
      </c>
      <c r="FU105" s="314">
        <f ca="1">IF(ISERROR(OFFSET('Daten Elementary'!$A$1,MATCH(FU$5,'Daten Elementary'!$A:$A,0)-1,MATCH($AT105,'Daten Elementary'!$A$424:$ADO$424,0)-1)),0,OFFSET('Daten Elementary'!$A$1,MATCH(FU$5,'Daten Elementary'!$A:$A,0)-1,MATCH($AT105,'Daten Elementary'!$A$424:$ADO$424,0)-1))</f>
        <v>0</v>
      </c>
      <c r="FV105" s="305">
        <f t="shared" ca="1" si="89"/>
        <v>0</v>
      </c>
      <c r="FW105" s="324"/>
      <c r="FX105" s="231" t="str">
        <f t="shared" si="90"/>
        <v>Personenschiff, Diesel</v>
      </c>
      <c r="FY105" s="231" t="str">
        <f t="shared" si="55"/>
        <v>Personenschiff</v>
      </c>
      <c r="FZ105" s="231" t="str">
        <f t="shared" si="56"/>
        <v>, Diesel</v>
      </c>
      <c r="GA105" s="231" t="str">
        <f t="shared" si="57"/>
        <v/>
      </c>
      <c r="GB105" s="231"/>
    </row>
    <row r="106" spans="1:184" ht="16.5" customHeight="1">
      <c r="A106" s="339"/>
      <c r="B106" s="370" t="s">
        <v>108</v>
      </c>
      <c r="C106" s="343" t="s">
        <v>296</v>
      </c>
      <c r="D106" s="343" t="s">
        <v>10</v>
      </c>
      <c r="E106" s="371" t="s">
        <v>297</v>
      </c>
      <c r="F106" s="86">
        <v>1</v>
      </c>
      <c r="G106" s="86">
        <v>1</v>
      </c>
      <c r="H106" s="87">
        <f t="shared" si="91"/>
        <v>1</v>
      </c>
      <c r="I106" s="88">
        <v>1</v>
      </c>
      <c r="J106" s="88"/>
      <c r="K106" s="86">
        <v>1</v>
      </c>
      <c r="L106" s="86"/>
      <c r="M106" s="86"/>
      <c r="N106" s="38" t="s">
        <v>99</v>
      </c>
      <c r="O106" s="6">
        <f ca="1">(IF(ISERROR(INDEX(INDIRECT($D$268),MATCH($AM106,$AM$4:$AM$275,0),MATCH(O$304,INDIRECT($E$268),0))*$I106/$AD106),0,INDEX(INDIRECT($D$268),MATCH($AM106,$AM$4:$AM$275,0),MATCH(O$304,INDIRECT($E$268),0))*$I106/$AD106)+IF(ISERROR(INDEX(INDIRECT($D$268),MATCH($AN106,$AN$4:$AN$275,0),MATCH(O$305,INDIRECT($E$268),0))*$J106/$AE106),0,INDEX(INDIRECT($D$268),MATCH($AN106,$AN$4:$AN$275,0),MATCH(O$305,INDIRECT($E$268),0))*$J106/$AE106))*$AC106/$F106</f>
        <v>0</v>
      </c>
      <c r="P106" s="6">
        <f ca="1">(IF(ISERROR(INDEX(INDIRECT($D$268),MATCH($AO106,$AO$4:$AO$275,0),MATCH(P$304,INDIRECT($E$268),0))*$I106/$AD106),0,INDEX(INDIRECT($D$268),MATCH($AO106,$AO$4:$AO$275,0),MATCH(P$304,INDIRECT($E$268),0))*$I106/$AD106)+IF(ISERROR(INDEX(INDIRECT($D$268),MATCH($AP106,$AP$4:$AP$275,0),MATCH(P$305,INDIRECT($E$268),0))*$J106/$AE106),0,INDEX(INDIRECT($D$268),MATCH($AP106,$AP$4:$AP$275,0),MATCH(P$305,INDIRECT($E$268),0))*$J106/$AE106))*$AC106/$F106</f>
        <v>28.832878999999998</v>
      </c>
      <c r="Q106" s="6">
        <f ca="1">INDEX(INDIRECT($D$268),MATCH($AQ106,$AQ$4:$AQ$284,0),MATCH(Q$4,INDIRECT($E$268),0))*$K106*$AC106/$F106/$AF106</f>
        <v>0.15511581999999999</v>
      </c>
      <c r="R106" s="6">
        <f ca="1">INDEX(INDIRECT($D$268),MATCH($AR106,$AR$4:$AR$284,0),MATCH(R$4,INDIRECT($E$268),0))*$K106*$AC106/$F106/$AF106</f>
        <v>0.91254246000000006</v>
      </c>
      <c r="S106" s="6">
        <f ca="1">INDEX(INDIRECT($D$268),MATCH($AS106,$AS$4:$AS$284,0),MATCH(S$4,INDIRECT($E$268),0))*$K106*$AC106/$F106/$AF106</f>
        <v>22.039256000000002</v>
      </c>
      <c r="T106" s="7">
        <f t="shared" ca="1" si="93"/>
        <v>51.939793280000004</v>
      </c>
      <c r="U106" s="6">
        <f>IF($B$268=6,(IF(OR(AJ106="Benzin",AJ106="Diesel"),$AK106*INDEX('DIN EN 16258'!$I:$I,MATCH('mobitool-Faktoren v2.0'!$AI106,'DIN EN 16258'!$A:$A,0))*$I106/$AD106+$AL106*INDEX('DIN EN 16258'!$I:$I,MATCH('mobitool-Faktoren v2.0'!$AJ106,'DIN EN 16258'!$A:$A,0))*$I106/$AD106,IF(ISERROR($AK106*INDEX('DIN EN 16258'!$I:$I,MATCH('mobitool-Faktoren v2.0'!$AI106,'DIN EN 16258'!$A:$A,0))*$I106/$AD106),0,$AK106*INDEX('DIN EN 16258'!$I:$I,MATCH('mobitool-Faktoren v2.0'!$AI106,'DIN EN 16258'!$A:$A,0))*$I106/$AD106)+IF(ISERROR($AL106*INDEX('DIN EN 16258'!$I:$I,MATCH('mobitool-Faktoren v2.0'!$AJ106,'DIN EN 16258'!$A:$A,0))*$J106/$AE106),0,$AL106*INDEX('DIN EN 16258'!$I:$I,MATCH('mobitool-Faktoren v2.0'!$AJ106,'DIN EN 16258'!$A:$A,0))*$J106/$AE106)))*1000,
IF($B$268=1,(IF(OR(AJ106="Benzin",AJ106="Diesel"),$AK106*INDEX('DIN EN 16258'!$D:$D,MATCH('mobitool-Faktoren v2.0'!$AI106,'DIN EN 16258'!$A:$A,0))*$I106/$AD106+$AL106*INDEX('DIN EN 16258'!$D:$D,MATCH('mobitool-Faktoren v2.0'!$AJ106,'DIN EN 16258'!$A:$A,0))*$I106/$AD106,IF(ISERROR($AK106*INDEX('DIN EN 16258'!$D:$D,MATCH('mobitool-Faktoren v2.0'!$AI106,'DIN EN 16258'!$A:$A,0))*$I106/$AD106),0,$AK106*INDEX('DIN EN 16258'!$D:$D,MATCH('mobitool-Faktoren v2.0'!$AI106,'DIN EN 16258'!$A:$A,0))*$I106/$AD106)+IF(ISERROR($AL106*INDEX('DIN EN 16258'!$D:$D,MATCH('mobitool-Faktoren v2.0'!$AJ106,'DIN EN 16258'!$A:$A,0))*$J106/$AE106),0,$AL106*INDEX('DIN EN 16258'!$D:$D,MATCH('mobitool-Faktoren v2.0'!$AJ106,'DIN EN 16258'!$A:$A,0))*$J106/$AE106))),0))*$AC106/$F106</f>
        <v>0</v>
      </c>
      <c r="V106" s="6">
        <f>IF($B$268=6,(IF(OR(AJ106="Benzin",AJ106="Diesel"),$AK106*INDEX('DIN EN 16258'!$L:$L,MATCH('mobitool-Faktoren v2.0'!$AI106,'DIN EN 16258'!$A:$A,0))*$I106/$AD106+$AL106*INDEX('DIN EN 16258'!$L:$L,MATCH('mobitool-Faktoren v2.0'!$AJ106,'DIN EN 16258'!$A:$A,0))*$I106/$AD106,IF(ISERROR($AK106*INDEX('DIN EN 16258'!$L:$L,MATCH('mobitool-Faktoren v2.0'!$AI106,'DIN EN 16258'!$A:$A,0))*$I106/$AD106),0,$AK106*INDEX('DIN EN 16258'!$L:$L,MATCH('mobitool-Faktoren v2.0'!$AI106,'DIN EN 16258'!$A:$A,0))*$I106/$AD106)+IF(ISERROR($AL106*INDEX('DIN EN 16258'!$L:$L,MATCH('mobitool-Faktoren v2.0'!$AJ106,'DIN EN 16258'!$A:$A,0))*$J106/$AE106),0,$AL106*INDEX('DIN EN 16258'!$L:$L,MATCH('mobitool-Faktoren v2.0'!$AJ106,'DIN EN 16258'!$A:$A,0))*$J106/$AE106)))*1000,
IF($B$268=1,(IF(OR(AJ106="Benzin",AJ106="Diesel"),$AK106*INDEX('DIN EN 16258'!$F:$F,MATCH('mobitool-Faktoren v2.0'!$AI106,'DIN EN 16258'!$A:$A,0))*$I106/$AD106+$AL106*INDEX('DIN EN 16258'!$F:$F,MATCH('mobitool-Faktoren v2.0'!$AJ106,'DIN EN 16258'!$A:$A,0))*$I106/$AD106,IF(ISERROR($AK106*INDEX('DIN EN 16258'!$F:$F,MATCH('mobitool-Faktoren v2.0'!$AI106,'DIN EN 16258'!$A:$A,0))*$I106/$AD106),0,$AK106*INDEX('DIN EN 16258'!$F:$F,MATCH('mobitool-Faktoren v2.0'!$AI106,'DIN EN 16258'!$A:$A,0))*$I106/$AD106)+IF(ISERROR($AL106*INDEX('DIN EN 16258'!$F:$F,MATCH('mobitool-Faktoren v2.0'!$AJ106,'DIN EN 16258'!$A:$A,0))*$J106/$AE106),0,$AL106*INDEX('DIN EN 16258'!$F:$F,MATCH('mobitool-Faktoren v2.0'!$AJ106,'DIN EN 16258'!$A:$A,0))*$J106/$AE106))),0))*$AC106/$F106</f>
        <v>27.179508289559994</v>
      </c>
      <c r="W106" s="39" t="s">
        <v>674</v>
      </c>
      <c r="X106" s="39" t="s">
        <v>162</v>
      </c>
      <c r="Y106" s="336"/>
      <c r="Z106" s="372"/>
      <c r="AA106" s="337"/>
      <c r="AB106" s="299"/>
      <c r="AC106" s="300">
        <v>1</v>
      </c>
      <c r="AD106" s="298">
        <v>1</v>
      </c>
      <c r="AE106" s="298"/>
      <c r="AF106" s="299">
        <v>1</v>
      </c>
      <c r="AG106" s="299"/>
      <c r="AH106" s="299"/>
      <c r="AI106" s="301" t="s">
        <v>624</v>
      </c>
      <c r="AJ106" s="301"/>
      <c r="AK106" s="329">
        <v>0.30920999999999998</v>
      </c>
      <c r="AL106" s="329"/>
      <c r="AM106" s="202" t="s">
        <v>694</v>
      </c>
      <c r="AN106" s="202" t="s">
        <v>81</v>
      </c>
      <c r="AO106" s="202" t="s">
        <v>695</v>
      </c>
      <c r="AP106" s="202" t="s">
        <v>81</v>
      </c>
      <c r="AQ106" s="202" t="s">
        <v>696</v>
      </c>
      <c r="AR106" s="202" t="s">
        <v>697</v>
      </c>
      <c r="AS106" s="202" t="s">
        <v>698</v>
      </c>
      <c r="AT106" s="202" t="s">
        <v>699</v>
      </c>
      <c r="AU106" s="303">
        <f ca="1">IF(ISERROR(OFFSET('Daten KEA'!$A$1,MATCH(AU$5,'Daten KEA'!$A:$A,0)-1,MATCH(AM106,'Daten KEA'!$A$424:$ADO$424,0)-1)),0,OFFSET('Daten KEA'!$A$1,MATCH(AU$5,'Daten KEA'!$A:$A,0)-1,MATCH(AM106,'Daten KEA'!$A$424:$ADO$424,0)-1))+IF(ISERROR(AK106*INDEX('Energiefaktoren Ecoinvent'!$D:$D,MATCH('mobitool-Faktoren v2.0'!AI106,'Energiefaktoren Ecoinvent'!$A:$A,0))),0,AK106*INDEX('Energiefaktoren Ecoinvent'!$D:$D,MATCH('mobitool-Faktoren v2.0'!AI106,'Energiefaktoren Ecoinvent'!$A:$A,0)))+IF(OR(AJ106="Benzin",AJ106="Diesel"),IF(ISERROR(OFFSET('Daten KEA'!$A$1,MATCH(AV$5,'Daten KEA'!$A:$A,0)-1,MATCH(AN106,'Daten KEA'!$A$424:$ADO$424,0)-1)),0,OFFSET('Daten KEA'!$A$1,MATCH(AV$5,'Daten KEA'!$A:$A,0)-1,MATCH(AN106,'Daten KEA'!$A$424:$ADO$424,0)-1))+IF(ISERROR(AL106*INDEX('Energiefaktoren Ecoinvent'!$D:$D,MATCH('mobitool-Faktoren v2.0'!AJ106,'Energiefaktoren Ecoinvent'!$A:$A,0))),0,AL106*INDEX('Energiefaktoren Ecoinvent'!$D:$D,MATCH('mobitool-Faktoren v2.0'!AJ106,'Energiefaktoren Ecoinvent'!$A:$A,0))),0)</f>
        <v>1.113156</v>
      </c>
      <c r="AV106" s="303">
        <f ca="1">IF(OR(AJ106="Benzin",AJ106="Diesel"),0,IF(ISERROR(OFFSET('Daten KEA'!$A$1,MATCH(AV$5,'Daten KEA'!$A:$A,0)-1,MATCH(AN106,'Daten KEA'!$A$424:$ADO$424,0)-1)),0,OFFSET('Daten KEA'!$A$1,MATCH(AV$5,'Daten KEA'!$A:$A,0)-1,MATCH(AN106,'Daten KEA'!$A$424:$ADO$424,0)-1))+IF(ISERROR(AL106*INDEX('Energiefaktoren Ecoinvent'!$D:$D,MATCH('mobitool-Faktoren v2.0'!AJ106,'Energiefaktoren Ecoinvent'!$A:$A,0))),0,AL106*INDEX('Energiefaktoren Ecoinvent'!$D:$D,MATCH('mobitool-Faktoren v2.0'!AJ106,'Energiefaktoren Ecoinvent'!$A:$A,0))))</f>
        <v>0</v>
      </c>
      <c r="AW106" s="303">
        <f ca="1">IF(ISERROR(OFFSET('Daten KEA'!$A$1,MATCH(AW$5,'Daten KEA'!$A:$A,0)-1,MATCH(AO106,'Daten KEA'!$A$424:$ADO$424,0)-1)),0,OFFSET('Daten KEA'!$A$1,MATCH(AW$5,'Daten KEA'!$A:$A,0)-1,MATCH(AO106,'Daten KEA'!$A$424:$ADO$424,0)-1))-IF(ISERROR(AK106*INDEX('Energiefaktoren Ecoinvent'!$D:$D,MATCH('mobitool-Faktoren v2.0'!AI106,'Energiefaktoren Ecoinvent'!$A:$A,0))),0,AK106*INDEX('Energiefaktoren Ecoinvent'!$D:$D,MATCH('mobitool-Faktoren v2.0'!AI106,'Energiefaktoren Ecoinvent'!$A:$A,0)))+IF(OR(AJ106="Benzin",AJ106="Diesel"),IF(ISERROR(OFFSET('Daten KEA'!$A$1,MATCH(AX$5,'Daten KEA'!$A:$A,0)-1,MATCH(AP106,'Daten KEA'!$A$424:$ADO$424,0)-1)),0,OFFSET('Daten KEA'!$A$1,MATCH(AX$5,'Daten KEA'!$A:$A,0)-1,MATCH(AP106,'Daten KEA'!$A$424:$ADO$424,0)-1))-IF(ISERROR(AL106*INDEX('Energiefaktoren Ecoinvent'!$D:$D,MATCH('mobitool-Faktoren v2.0'!AJ106,'Energiefaktoren Ecoinvent'!$A:$A,0))),0,AL106*INDEX('Energiefaktoren Ecoinvent'!$D:$D,MATCH('mobitool-Faktoren v2.0'!AJ106,'Energiefaktoren Ecoinvent'!$A:$A,0))),0)</f>
        <v>2.0281940999999999</v>
      </c>
      <c r="AX106" s="303">
        <f ca="1">IF(OR(AJ106="Benzin",AJ106="Diesel"),0,IF(ISERROR(OFFSET('Daten KEA'!$A$1,MATCH(AX$5,'Daten KEA'!$A:$A,0)-1,MATCH(AP106,'Daten KEA'!$A$424:$ADO$424,0)-1)),0,OFFSET('Daten KEA'!$A$1,MATCH(AX$5,'Daten KEA'!$A:$A,0)-1,MATCH(AP106,'Daten KEA'!$A$424:$ADO$424,0)-1))-IF(ISERROR(AL106*INDEX('Energiefaktoren Ecoinvent'!$D:$D,MATCH('mobitool-Faktoren v2.0'!AJ106,'Energiefaktoren Ecoinvent'!$A:$A,0))),0,AL106*INDEX('Energiefaktoren Ecoinvent'!$D:$D,MATCH('mobitool-Faktoren v2.0'!AJ106,'Energiefaktoren Ecoinvent'!$A:$A,0))))</f>
        <v>0</v>
      </c>
      <c r="AY106" s="303">
        <f t="shared" ca="1" si="58"/>
        <v>3.1413500999999999</v>
      </c>
      <c r="AZ106" s="303">
        <f ca="1">IF(ISERROR(OFFSET('Daten KEA'!$A$1,MATCH(AZ$5,'Daten KEA'!$A:$A,0)-1,MATCH(AQ106,'Daten KEA'!$A$424:$ADO$424,0)-1)),0,OFFSET('Daten KEA'!$A$1,MATCH(AZ$5,'Daten KEA'!$A:$A,0)-1,MATCH(AQ106,'Daten KEA'!$A$424:$ADO$424,0)-1))</f>
        <v>5.5978152E-3</v>
      </c>
      <c r="BA106" s="303">
        <f ca="1">IF(ISERROR(OFFSET('Daten KEA'!$A$1,MATCH(BA$5,'Daten KEA'!$A:$A,0)-1,MATCH(AR106,'Daten KEA'!$A$424:$ADO$424,0)-1)),0,OFFSET('Daten KEA'!$A$1,MATCH(BA$5,'Daten KEA'!$A:$A,0)-1,MATCH(AR106,'Daten KEA'!$A$424:$ADO$424,0)-1))</f>
        <v>2.0487339E-2</v>
      </c>
      <c r="BB106" s="303">
        <f ca="1">IF(ISERROR(OFFSET('Daten KEA'!$A$1,MATCH(BB$5,'Daten KEA'!$A:$A,0)-1,MATCH(AS106,'Daten KEA'!$A$424:$ADO$424,0)-1)),0,OFFSET('Daten KEA'!$A$1,MATCH(BB$5,'Daten KEA'!$A:$A,0)-1,MATCH(AS106,'Daten KEA'!$A$424:$ADO$424,0)-1))</f>
        <v>0.35964695000000002</v>
      </c>
      <c r="BC106" s="304">
        <f t="shared" ca="1" si="46"/>
        <v>3.5270822042000001</v>
      </c>
      <c r="BD106" s="303">
        <f ca="1">IF(ISERROR(OFFSET('Daten KEA'!$A$1,MATCH(BD$5,'Daten KEA'!$A:$A,0)-1,MATCH(AT106,'Daten KEA'!$A$424:$ADO$424,0)-1)),0,OFFSET('Daten KEA'!$A$1,MATCH(BD$5,'Daten KEA'!$A:$A,0)-1,MATCH(AT106,'Daten KEA'!$A$424:$ADO$424,0)-1))</f>
        <v>3.5270823</v>
      </c>
      <c r="BE106" s="305">
        <f t="shared" ca="1" si="59"/>
        <v>1.0000000271612608</v>
      </c>
      <c r="BF106" s="306">
        <f ca="1">IF(ISERROR(OFFSET('Daten KEA'!$A$1,MATCH(BF$5,'Daten KEA'!$A:$A,0)-1,MATCH(AM106,'Daten KEA'!$A$424:$ADO$424,0)-1)),0,OFFSET('Daten KEA'!$A$1,MATCH(BF$5,'Daten KEA'!$A:$A,0)-1,MATCH(AM106,'Daten KEA'!$A$424:$ADO$424,0)-1))+IF(ISERROR($AK106*INDEX('Energiefaktoren Ecoinvent'!$H:$H,MATCH('mobitool-Faktoren v2.0'!$AI106,'Energiefaktoren Ecoinvent'!$A:$A,0))),0,$AK106*INDEX('Energiefaktoren Ecoinvent'!$H:$H,MATCH('mobitool-Faktoren v2.0'!$AI106,'Energiefaktoren Ecoinvent'!$A:$A,0)))+IF(OR(AJ106="Benzin",AJ106="Diesel"),IF(ISERROR(OFFSET('Daten KEA'!$A$1,MATCH(BG$5,'Daten KEA'!$A:$A,0)-1,MATCH(AN106,'Daten KEA'!$A$424:$ADO$424,0)-1)),0,OFFSET('Daten KEA'!$A$1,MATCH(BG$5,'Daten KEA'!$A:$A,0)-1,MATCH(AN106,'Daten KEA'!$A$424:$ADO$424,0)-1))+IF(ISERROR($AL106*INDEX('Energiefaktoren Ecoinvent'!$H:$H,MATCH('mobitool-Faktoren v2.0'!$AJ106,'Energiefaktoren Ecoinvent'!$A:$A,0))),0,$AL106*INDEX('Energiefaktoren Ecoinvent'!$H:$H,MATCH('mobitool-Faktoren v2.0'!$AJ106,'Energiefaktoren Ecoinvent'!$A:$A,0))),0)</f>
        <v>0.65800322146701629</v>
      </c>
      <c r="BG106" s="306">
        <f ca="1">IF(OR(AJ106="Benzin",AJ106="Diesel"),0,IF(ISERROR(OFFSET('Daten KEA'!$A$1,MATCH(BG$5,'Daten KEA'!$A:$A,0)-1,MATCH(AN106,'Daten KEA'!$A$424:$ADO$424,0)-1)),0,OFFSET('Daten KEA'!$A$1,MATCH(BG$5,'Daten KEA'!$A:$A,0)-1,MATCH(AN106,'Daten KEA'!$A$424:$ADO$424,0)-1))+IF(ISERROR($AL106*INDEX('Energiefaktoren Ecoinvent'!$H:$H,MATCH('mobitool-Faktoren v2.0'!$AJ106,'Energiefaktoren Ecoinvent'!$A:$A,0))),0,$AL106*INDEX('Energiefaktoren Ecoinvent'!$H:$H,MATCH('mobitool-Faktoren v2.0'!$AJ106,'Energiefaktoren Ecoinvent'!$A:$A,0))))</f>
        <v>0</v>
      </c>
      <c r="BH106" s="306">
        <f ca="1">IF(ISERROR(OFFSET('Daten KEA'!$A$1,MATCH(BH$5,'Daten KEA'!$A:$A,0)-1,MATCH(AO106,'Daten KEA'!$A$424:$ADO$424,0)-1)),0,OFFSET('Daten KEA'!$A$1,MATCH(BH$5,'Daten KEA'!$A:$A,0)-1,MATCH(AO106,'Daten KEA'!$A$424:$ADO$424,0)-1))-IF(ISERROR($AK106*INDEX('Energiefaktoren Ecoinvent'!$H:$H,MATCH('mobitool-Faktoren v2.0'!$AI106,'Energiefaktoren Ecoinvent'!$A:$A,0))),0,$AK106*INDEX('Energiefaktoren Ecoinvent'!$H:$H,MATCH('mobitool-Faktoren v2.0'!$AI106,'Energiefaktoren Ecoinvent'!$A:$A,0)))+IF(OR(AJ106="Benzin",AJ106="Diesel"),IF(ISERROR(OFFSET('Daten KEA'!$A$1,MATCH(BI$5,'Daten KEA'!$A:$A,0)-1,MATCH(AP106,'Daten KEA'!$A$424:$ADO$424,0)-1)),0,OFFSET('Daten KEA'!$A$1,MATCH(BI$5,'Daten KEA'!$A:$A,0)-1,MATCH(AP106,'Daten KEA'!$A$424:$ADO$424,0)-1))-IF(ISERROR($AL106*INDEX('Energiefaktoren Ecoinvent'!$H:$H,MATCH('mobitool-Faktoren v2.0'!$AJ106,'Energiefaktoren Ecoinvent'!$A:$A,0))),0,$AL106*INDEX('Energiefaktoren Ecoinvent'!$H:$H,MATCH('mobitool-Faktoren v2.0'!$AJ106,'Energiefaktoren Ecoinvent'!$A:$A,0))),0)</f>
        <v>1.9728804299187641</v>
      </c>
      <c r="BI106" s="306">
        <f ca="1">IF(OR(AJ106="Benzin",AJ106="Diesel"),0,IF(ISERROR(OFFSET('Daten KEA'!$A$1,MATCH(BI$5,'Daten KEA'!$A:$A,0)-1,MATCH(AP106,'Daten KEA'!$A$424:$ADO$424,0)-1)),0,OFFSET('Daten KEA'!$A$1,MATCH(BI$5,'Daten KEA'!$A:$A,0)-1,MATCH(AP106,'Daten KEA'!$A$424:$ADO$424,0)-1))-IF(ISERROR($AL106*INDEX('Energiefaktoren Ecoinvent'!$H:$H,MATCH('mobitool-Faktoren v2.0'!$AJ106,'Energiefaktoren Ecoinvent'!$A:$A,0))),0,$AL106*INDEX('Energiefaktoren Ecoinvent'!$H:$H,MATCH('mobitool-Faktoren v2.0'!$AJ106,'Energiefaktoren Ecoinvent'!$A:$A,0))))</f>
        <v>0</v>
      </c>
      <c r="BJ106" s="306">
        <f t="shared" ca="1" si="92"/>
        <v>2.6308836513857803</v>
      </c>
      <c r="BK106" s="306">
        <f ca="1">IF(ISERROR(OFFSET('Daten KEA'!$A$1,MATCH(BK$5,'Daten KEA'!$A:$A,0)-1,MATCH(AQ106,'Daten KEA'!$A$424:$ADO$424,0)-1)),0,OFFSET('Daten KEA'!$A$1,MATCH(BK$5,'Daten KEA'!$A:$A,0)-1,MATCH(AQ106,'Daten KEA'!$A$424:$ADO$424,0)-1))</f>
        <v>2.9765367330299997E-3</v>
      </c>
      <c r="BL106" s="306">
        <f ca="1">IF(ISERROR(OFFSET('Daten KEA'!$A$1,MATCH(BL$5,'Daten KEA'!$A:$A,0)-1,MATCH(AR106,'Daten KEA'!$A$424:$ADO$424,0)-1)),0,OFFSET('Daten KEA'!$A$1,MATCH(BL$5,'Daten KEA'!$A:$A,0)-1,MATCH(AR106,'Daten KEA'!$A$424:$ADO$424,0)-1))</f>
        <v>1.8502552528283998E-2</v>
      </c>
      <c r="BM106" s="306">
        <f ca="1">IF(ISERROR(OFFSET('Daten KEA'!$A$1,MATCH(BM$5,'Daten KEA'!$A:$A,0)-1,MATCH(AS106,'Daten KEA'!$A$424:$ADO$424,0)-1)),0,OFFSET('Daten KEA'!$A$1,MATCH(BM$5,'Daten KEA'!$A:$A,0)-1,MATCH(AS106,'Daten KEA'!$A$424:$ADO$424,0)-1))</f>
        <v>0.30264347933535007</v>
      </c>
      <c r="BN106" s="307">
        <f t="shared" ca="1" si="98"/>
        <v>2.9550062199824438</v>
      </c>
      <c r="BO106" s="306">
        <f ca="1">IF(ISERROR(OFFSET('Daten KEA'!$A$1,MATCH(BO$5,'Daten KEA'!$A:$A,0)-1,MATCH(AT106,'Daten KEA'!$A$424:$ADO$424,0)-1)),0,OFFSET('Daten KEA'!$A$1,MATCH(BO$5,'Daten KEA'!$A:$A,0)-1,MATCH(AT106,'Daten KEA'!$A$424:$ADO$424,0)-1))</f>
        <v>2.9550062362824998</v>
      </c>
      <c r="BP106" s="305">
        <f t="shared" ca="1" si="60"/>
        <v>1.0000000055160818</v>
      </c>
      <c r="BQ106" s="308">
        <f ca="1">IF(ISERROR(OFFSET('Daten GWP'!$A$1,MATCH(BQ$5,'Daten GWP'!$A:$A,0)-1,MATCH(AM106,'Daten GWP'!$A$424:$ADO$424,0)-1)),0,OFFSET('Daten GWP'!$A$1,MATCH(BQ$5,'Daten GWP'!$A:$A,0)-1,MATCH(AM106,'Daten GWP'!$A$424:$ADO$424,0)-1))*1000</f>
        <v>0</v>
      </c>
      <c r="BR106" s="308">
        <f ca="1">IF(ISERROR(OFFSET('Daten GWP'!$A$1,MATCH(BR$5,'Daten GWP'!$A:$A,0)-1,MATCH(AN106,'Daten GWP'!$A$424:$ADO$424,0)-1)),0,OFFSET('Daten GWP'!$A$1,MATCH(BR$5,'Daten GWP'!$A:$A,0)-1,MATCH(AN106,'Daten GWP'!$A$424:$ADO$424,0)-1))*1000</f>
        <v>0</v>
      </c>
      <c r="BS106" s="308">
        <f ca="1">IF(ISERROR(OFFSET('Daten GWP'!$A$1,MATCH(BS$5,'Daten GWP'!$A:$A,0)-1,MATCH(AO106,'Daten GWP'!$A$424:$ADO$424,0)-1)),0,OFFSET('Daten GWP'!$A$1,MATCH(BS$5,'Daten GWP'!$A:$A,0)-1,MATCH(AO106,'Daten GWP'!$A$424:$ADO$424,0)-1))*1000</f>
        <v>28.832878999999998</v>
      </c>
      <c r="BT106" s="308">
        <f ca="1">IF(ISERROR(OFFSET('Daten GWP'!$A$1,MATCH(BT$5,'Daten GWP'!$A:$A,0)-1,MATCH(AP106,'Daten GWP'!$A$424:$ADO$424,0)-1)),0,OFFSET('Daten GWP'!$A$1,MATCH(BT$5,'Daten GWP'!$A:$A,0)-1,MATCH(AP106,'Daten GWP'!$A$424:$ADO$424,0)-1))*1000</f>
        <v>0</v>
      </c>
      <c r="BU106" s="308">
        <f t="shared" ca="1" si="61"/>
        <v>28.832878999999998</v>
      </c>
      <c r="BV106" s="308">
        <f ca="1">IF(ISERROR(OFFSET('Daten GWP'!$A$1,MATCH(BV$5,'Daten GWP'!$A:$A,0)-1,MATCH(AQ106,'Daten GWP'!$A$424:$ADO$424,0)-1)),0,OFFSET('Daten GWP'!$A$1,MATCH(BV$5,'Daten GWP'!$A:$A,0)-1,MATCH(AQ106,'Daten GWP'!$A$424:$ADO$424,0)-1))*1000</f>
        <v>0.15511581999999999</v>
      </c>
      <c r="BW106" s="308">
        <f ca="1">IF(ISERROR(OFFSET('Daten GWP'!$A$1,MATCH(BW$5,'Daten GWP'!$A:$A,0)-1,MATCH(AR106,'Daten GWP'!$A$424:$ADO$424,0)-1)),0,OFFSET('Daten GWP'!$A$1,MATCH(BW$5,'Daten GWP'!$A:$A,0)-1,MATCH(AR106,'Daten GWP'!$A$424:$ADO$424,0)-1))*1000</f>
        <v>0.91254246000000006</v>
      </c>
      <c r="BX106" s="308">
        <f ca="1">IF(ISERROR(OFFSET('Daten GWP'!$A$1,MATCH(BX$5,'Daten GWP'!$A:$A,0)-1,MATCH(AS106,'Daten GWP'!$A$424:$ADO$424,0)-1)),0,OFFSET('Daten GWP'!$A$1,MATCH(BX$5,'Daten GWP'!$A:$A,0)-1,MATCH(AS106,'Daten GWP'!$A$424:$ADO$424,0)-1))*1000</f>
        <v>22.039256000000002</v>
      </c>
      <c r="BY106" s="309">
        <f t="shared" ca="1" si="99"/>
        <v>51.939793280000004</v>
      </c>
      <c r="BZ106" s="308">
        <f ca="1">IF(ISERROR(OFFSET('Daten GWP'!$A$1,MATCH(BZ$5,'Daten GWP'!$A:$A,0)-1,MATCH(AT106,'Daten GWP'!$A$424:$ADO$424,0)-1)),0,OFFSET('Daten GWP'!$A$1,MATCH(BZ$5,'Daten GWP'!$A:$A,0)-1,MATCH(AT106,'Daten GWP'!$A$424:$ADO$424,0)-1))*1000</f>
        <v>51.939793999999999</v>
      </c>
      <c r="CA106" s="305">
        <f t="shared" ca="1" si="62"/>
        <v>1.0000000138622038</v>
      </c>
      <c r="CB106" s="310">
        <f ca="1">IF(ISERROR(OFFSET('Daten Elementary'!$A$1,MATCH(CB$5,'Daten Elementary'!$A:$A,0)-1,MATCH(AM106,'Daten Elementary'!$A$424:$ADO$424,0)-1)),0,OFFSET('Daten Elementary'!$A$1,MATCH(CB$5,'Daten Elementary'!$A:$A,0)-1,MATCH(AM106,'Daten Elementary'!$A$424:$ADO$424,0)-1))*1000000</f>
        <v>0</v>
      </c>
      <c r="CC106" s="310">
        <f ca="1">IF(ISERROR(OFFSET('Daten Elementary'!$A$1,MATCH(CC$5,'Daten Elementary'!$A:$A,0)-1,MATCH(AN106,'Daten Elementary'!$A$424:$ADO$424,0)-1)),0,OFFSET('Daten Elementary'!$A$1,MATCH(CC$5,'Daten Elementary'!$A:$A,0)-1,MATCH(AN106,'Daten Elementary'!$A$424:$ADO$424,0)-1))*1000000</f>
        <v>0</v>
      </c>
      <c r="CD106" s="310">
        <f ca="1">IF(ISERROR(OFFSET('Daten Elementary'!$A$1,MATCH(CD$5,'Daten Elementary'!$A:$A,0)-1,MATCH(AO106,'Daten Elementary'!$A$424:$ADO$424,0)-1)),0,OFFSET('Daten Elementary'!$A$1,MATCH(CD$5,'Daten Elementary'!$A:$A,0)-1,MATCH(AO106,'Daten Elementary'!$A$424:$ADO$424,0)-1))*1000000</f>
        <v>16.381759000000002</v>
      </c>
      <c r="CE106" s="310">
        <f ca="1">IF(ISERROR(OFFSET('Daten Elementary'!$A$1,MATCH(CE$5,'Daten Elementary'!$A:$A,0)-1,MATCH(AP106,'Daten Elementary'!$A$424:$ADO$424,0)-1)),0,OFFSET('Daten Elementary'!$A$1,MATCH(CE$5,'Daten Elementary'!$A:$A,0)-1,MATCH(AP106,'Daten Elementary'!$A$424:$ADO$424,0)-1))*1000000</f>
        <v>0</v>
      </c>
      <c r="CF106" s="310">
        <f t="shared" ca="1" si="63"/>
        <v>16.381759000000002</v>
      </c>
      <c r="CG106" s="310">
        <f ca="1">IF(ISERROR(OFFSET('Daten Elementary'!$A$1,MATCH(CG$5,'Daten Elementary'!$A:$A,0)-1,MATCH(AQ106,'Daten Elementary'!$A$424:$ADO$424,0)-1)),0,OFFSET('Daten Elementary'!$A$1,MATCH(CG$5,'Daten Elementary'!$A:$A,0)-1,MATCH(AQ106,'Daten Elementary'!$A$424:$ADO$424,0)-1))*1000000</f>
        <v>0.12217858000000001</v>
      </c>
      <c r="CH106" s="310">
        <f ca="1">IF(ISERROR(OFFSET('Daten Elementary'!$A$1,MATCH(CH$5,'Daten Elementary'!$A:$A,0)-1,MATCH(AR106,'Daten Elementary'!$A$424:$ADO$424,0)-1)),0,OFFSET('Daten Elementary'!$A$1,MATCH(CH$5,'Daten Elementary'!$A:$A,0)-1,MATCH(AR106,'Daten Elementary'!$A$424:$ADO$424,0)-1))*1000000</f>
        <v>1.6771558999999998</v>
      </c>
      <c r="CI106" s="310">
        <f ca="1">IF(ISERROR(OFFSET('Daten Elementary'!$A$1,MATCH(CI$5,'Daten Elementary'!$A:$A,0)-1,MATCH(AS106,'Daten Elementary'!$A$424:$ADO$424,0)-1)),0,OFFSET('Daten Elementary'!$A$1,MATCH(CI$5,'Daten Elementary'!$A:$A,0)-1,MATCH(AS106,'Daten Elementary'!$A$424:$ADO$424,0)-1))*1000000</f>
        <v>41.931212000000002</v>
      </c>
      <c r="CJ106" s="311">
        <f t="shared" ca="1" si="64"/>
        <v>60.112305480000003</v>
      </c>
      <c r="CK106" s="310">
        <f ca="1">IF(ISERROR(OFFSET('Daten Elementary'!$A$1,MATCH(CK$5,'Daten Elementary'!$A:$A,0)-1,MATCH($AT106,'Daten Elementary'!$A$424:$ADO$424,0)-1)),0,OFFSET('Daten Elementary'!$A$1,MATCH(CK$5,'Daten Elementary'!$A:$A,0)-1,MATCH($AT106,'Daten Elementary'!$A$424:$ADO$424,0)-1))*1000000</f>
        <v>60.112307000000001</v>
      </c>
      <c r="CL106" s="305">
        <f t="shared" ca="1" si="65"/>
        <v>1.000000025286004</v>
      </c>
      <c r="CM106" s="312">
        <f ca="1">IF(ISERROR(OFFSET('Daten Elementary'!$A$1,MATCH(CM$5,'Daten Elementary'!$A:$A,0)-1,MATCH(AM106,'Daten Elementary'!$A$424:$ADO$424,0)-1)),0,OFFSET('Daten Elementary'!$A$1,MATCH(CM$5,'Daten Elementary'!$A:$A,0)-1,MATCH(AM106,'Daten Elementary'!$A$424:$ADO$424,0)-1))*1000000</f>
        <v>0</v>
      </c>
      <c r="CN106" s="312">
        <f ca="1">IF(ISERROR(OFFSET('Daten Elementary'!$A$1,MATCH(CN$5,'Daten Elementary'!$A:$A,0)-1,MATCH(AN106,'Daten Elementary'!$A$424:$ADO$424,0)-1)),0,OFFSET('Daten Elementary'!$A$1,MATCH(CN$5,'Daten Elementary'!$A:$A,0)-1,MATCH(AN106,'Daten Elementary'!$A$424:$ADO$424,0)-1))*1000000</f>
        <v>0</v>
      </c>
      <c r="CO106" s="312">
        <f ca="1">IF(ISERROR(OFFSET('Daten Elementary'!$A$1,MATCH(CO$5,'Daten Elementary'!$A:$A,0)-1,MATCH(AO106,'Daten Elementary'!$A$424:$ADO$424,0)-1)),0,OFFSET('Daten Elementary'!$A$1,MATCH(CO$5,'Daten Elementary'!$A:$A,0)-1,MATCH(AO106,'Daten Elementary'!$A$424:$ADO$424,0)-1))*1000000</f>
        <v>9.3916652999999997</v>
      </c>
      <c r="CP106" s="312">
        <f ca="1">IF(ISERROR(OFFSET('Daten Elementary'!$A$1,MATCH(CP$5,'Daten Elementary'!$A:$A,0)-1,MATCH(AP106,'Daten Elementary'!$A$424:$ADO$424,0)-1)),0,OFFSET('Daten Elementary'!$A$1,MATCH(CP$5,'Daten Elementary'!$A:$A,0)-1,MATCH(AP106,'Daten Elementary'!$A$424:$ADO$424,0)-1))*1000000</f>
        <v>0</v>
      </c>
      <c r="CQ106" s="312">
        <f t="shared" ca="1" si="66"/>
        <v>9.3916652999999997</v>
      </c>
      <c r="CR106" s="312">
        <f ca="1">IF(ISERROR(OFFSET('Daten Elementary'!$A$1,MATCH(CR$5,'Daten Elementary'!$A:$A,0)-1,MATCH(AQ106,'Daten Elementary'!$A$424:$ADO$424,0)-1)),0,OFFSET('Daten Elementary'!$A$1,MATCH(CR$5,'Daten Elementary'!$A:$A,0)-1,MATCH(AQ106,'Daten Elementary'!$A$424:$ADO$424,0)-1))*1000000</f>
        <v>6.8354345999999996E-2</v>
      </c>
      <c r="CS106" s="312">
        <f ca="1">IF(ISERROR(OFFSET('Daten Elementary'!$A$1,MATCH(CS$5,'Daten Elementary'!$A:$A,0)-1,MATCH(AR106,'Daten Elementary'!$A$424:$ADO$424,0)-1)),0,OFFSET('Daten Elementary'!$A$1,MATCH(CS$5,'Daten Elementary'!$A:$A,0)-1,MATCH(AR106,'Daten Elementary'!$A$424:$ADO$424,0)-1))*1000000</f>
        <v>0.58752203999999997</v>
      </c>
      <c r="CT106" s="312">
        <f ca="1">IF(ISERROR(OFFSET('Daten Elementary'!$A$1,MATCH(CT$5,'Daten Elementary'!$A:$A,0)-1,MATCH(AS106,'Daten Elementary'!$A$424:$ADO$424,0)-1)),0,OFFSET('Daten Elementary'!$A$1,MATCH(CT$5,'Daten Elementary'!$A:$A,0)-1,MATCH(AS106,'Daten Elementary'!$A$424:$ADO$424,0)-1))*1000000</f>
        <v>14.365287</v>
      </c>
      <c r="CU106" s="313">
        <f t="shared" ca="1" si="67"/>
        <v>24.412828685999997</v>
      </c>
      <c r="CV106" s="312">
        <f ca="1">IF(ISERROR(OFFSET('Daten Elementary'!$A$1,MATCH(CV$5,'Daten Elementary'!$A:$A,0)-1,MATCH($AT106,'Daten Elementary'!$A$424:$ADO$424,0)-1)),0,OFFSET('Daten Elementary'!$A$1,MATCH(CV$5,'Daten Elementary'!$A:$A,0)-1,MATCH($AT106,'Daten Elementary'!$A$424:$ADO$424,0)-1))*1000000</f>
        <v>24.412829000000002</v>
      </c>
      <c r="CW106" s="305">
        <f t="shared" ca="1" si="68"/>
        <v>1.0000000128620903</v>
      </c>
      <c r="CX106" s="314">
        <f ca="1">IF(ISERROR(OFFSET('Daten Elementary'!$A$1,MATCH(CX$5,'Daten Elementary'!$A:$A,0)-1,MATCH(AM106,'Daten Elementary'!$A$424:$ADO$424,0)-1)),0,OFFSET('Daten Elementary'!$A$1,MATCH(CX$5,'Daten Elementary'!$A:$A,0)-1,MATCH(AM106,'Daten Elementary'!$A$424:$ADO$424,0)-1))*1000000</f>
        <v>0</v>
      </c>
      <c r="CY106" s="314">
        <f ca="1">IF(ISERROR(OFFSET('Daten Elementary'!$A$1,MATCH(CY$5,'Daten Elementary'!$A:$A,0)-1,MATCH(AN106,'Daten Elementary'!$A$424:$ADO$424,0)-1)),0,OFFSET('Daten Elementary'!$A$1,MATCH(CY$5,'Daten Elementary'!$A:$A,0)-1,MATCH(AN106,'Daten Elementary'!$A$424:$ADO$424,0)-1))*1000000</f>
        <v>0</v>
      </c>
      <c r="CZ106" s="314">
        <f ca="1">IF(ISERROR(OFFSET('Daten Elementary'!$A$1,MATCH(CZ$5,'Daten Elementary'!$A:$A,0)-1,MATCH(AO106,'Daten Elementary'!$A$424:$ADO$424,0)-1)),0,OFFSET('Daten Elementary'!$A$1,MATCH(CZ$5,'Daten Elementary'!$A:$A,0)-1,MATCH(AO106,'Daten Elementary'!$A$424:$ADO$424,0)-1))*1000000</f>
        <v>9.5031391000000003</v>
      </c>
      <c r="DA106" s="314">
        <f ca="1">IF(ISERROR(OFFSET('Daten Elementary'!$A$1,MATCH(DA$5,'Daten Elementary'!$A:$A,0)-1,MATCH(AP106,'Daten Elementary'!$A$424:$ADO$424,0)-1)),0,OFFSET('Daten Elementary'!$A$1,MATCH(DA$5,'Daten Elementary'!$A:$A,0)-1,MATCH(AP106,'Daten Elementary'!$A$424:$ADO$424,0)-1))*1000000</f>
        <v>0</v>
      </c>
      <c r="DB106" s="314">
        <f t="shared" ca="1" si="69"/>
        <v>9.5031391000000003</v>
      </c>
      <c r="DC106" s="314">
        <f ca="1">IF(ISERROR(OFFSET('Daten Elementary'!$A$1,MATCH(DC$5,'Daten Elementary'!$A:$A,0)-1,MATCH(AQ106,'Daten Elementary'!$A$424:$ADO$424,0)-1)),0,OFFSET('Daten Elementary'!$A$1,MATCH(DC$5,'Daten Elementary'!$A:$A,0)-1,MATCH(AQ106,'Daten Elementary'!$A$424:$ADO$424,0)-1))*1000000</f>
        <v>0.38952174000000001</v>
      </c>
      <c r="DD106" s="314">
        <f ca="1">IF(ISERROR(OFFSET('Daten Elementary'!$A$1,MATCH(DD$5,'Daten Elementary'!$A:$A,0)-1,MATCH(AR106,'Daten Elementary'!$A$424:$ADO$424,0)-1)),0,OFFSET('Daten Elementary'!$A$1,MATCH(DD$5,'Daten Elementary'!$A:$A,0)-1,MATCH(AR106,'Daten Elementary'!$A$424:$ADO$424,0)-1))*1000000</f>
        <v>0.73744288999999996</v>
      </c>
      <c r="DE106" s="314">
        <f ca="1">IF(ISERROR(OFFSET('Daten Elementary'!$A$1,MATCH(DE$5,'Daten Elementary'!$A:$A,0)-1,MATCH(AS106,'Daten Elementary'!$A$424:$ADO$424,0)-1)),0,OFFSET('Daten Elementary'!$A$1,MATCH(DE$5,'Daten Elementary'!$A:$A,0)-1,MATCH(AS106,'Daten Elementary'!$A$424:$ADO$424,0)-1))*1000000</f>
        <v>15.596685000000001</v>
      </c>
      <c r="DF106" s="315">
        <f t="shared" ca="1" si="70"/>
        <v>26.226788730000003</v>
      </c>
      <c r="DG106" s="314">
        <f ca="1">IF(ISERROR(OFFSET('Daten Elementary'!$A$1,MATCH(DG$5,'Daten Elementary'!$A:$A,0)-1,MATCH($AT106,'Daten Elementary'!$A$424:$ADO$424,0)-1)),0,OFFSET('Daten Elementary'!$A$1,MATCH(DG$5,'Daten Elementary'!$A:$A,0)-1,MATCH($AT106,'Daten Elementary'!$A$424:$ADO$424,0)-1))*1000000</f>
        <v>26.226789</v>
      </c>
      <c r="DH106" s="305">
        <f t="shared" ca="1" si="71"/>
        <v>1.0000000102948172</v>
      </c>
      <c r="DI106" s="316">
        <f ca="1">IF(ISERROR(OFFSET('Daten Elementary'!$A$1,MATCH(DI$5,'Daten Elementary'!$A:$A,0)-1,MATCH(AM106,'Daten Elementary'!$A$424:$ADO$424,0)-1)),0,OFFSET('Daten Elementary'!$A$1,MATCH(DI$5,'Daten Elementary'!$A:$A,0)-1,MATCH(AM106,'Daten Elementary'!$A$424:$ADO$424,0)-1))*1000000</f>
        <v>0</v>
      </c>
      <c r="DJ106" s="316">
        <f ca="1">IF(ISERROR(OFFSET('Daten Elementary'!$A$1,MATCH(DJ$5,'Daten Elementary'!$A:$A,0)-1,MATCH(AN106,'Daten Elementary'!$A$424:$ADO$424,0)-1)),0,OFFSET('Daten Elementary'!$A$1,MATCH(DJ$5,'Daten Elementary'!$A:$A,0)-1,MATCH(AN106,'Daten Elementary'!$A$424:$ADO$424,0)-1))*1000000</f>
        <v>0</v>
      </c>
      <c r="DK106" s="316">
        <f ca="1">IF(ISERROR(OFFSET('Daten Elementary'!$A$1,MATCH(DK$5,'Daten Elementary'!$A:$A,0)-1,MATCH(AO106,'Daten Elementary'!$A$424:$ADO$424,0)-1)),0,OFFSET('Daten Elementary'!$A$1,MATCH(DK$5,'Daten Elementary'!$A:$A,0)-1,MATCH(AO106,'Daten Elementary'!$A$424:$ADO$424,0)-1))*1000000</f>
        <v>45.815815999999998</v>
      </c>
      <c r="DL106" s="316">
        <f ca="1">IF(ISERROR(OFFSET('Daten Elementary'!$A$1,MATCH(DL$5,'Daten Elementary'!$A:$A,0)-1,MATCH(AP106,'Daten Elementary'!$A$424:$ADO$424,0)-1)),0,OFFSET('Daten Elementary'!$A$1,MATCH(DL$5,'Daten Elementary'!$A:$A,0)-1,MATCH(AP106,'Daten Elementary'!$A$424:$ADO$424,0)-1))*1000000</f>
        <v>0</v>
      </c>
      <c r="DM106" s="316">
        <f t="shared" ca="1" si="72"/>
        <v>45.815815999999998</v>
      </c>
      <c r="DN106" s="316">
        <f ca="1">IF(ISERROR(OFFSET('Daten Elementary'!$A$1,MATCH(DN$5,'Daten Elementary'!$A:$A,0)-1,MATCH(AQ106,'Daten Elementary'!$A$424:$ADO$424,0)-1)),0,OFFSET('Daten Elementary'!$A$1,MATCH(DN$5,'Daten Elementary'!$A:$A,0)-1,MATCH(AQ106,'Daten Elementary'!$A$424:$ADO$424,0)-1))*1000000</f>
        <v>0.45078003999999999</v>
      </c>
      <c r="DO106" s="316">
        <f ca="1">IF(ISERROR(OFFSET('Daten Elementary'!$A$1,MATCH(DO$5,'Daten Elementary'!$A:$A,0)-1,MATCH(AR106,'Daten Elementary'!$A$424:$ADO$424,0)-1)),0,OFFSET('Daten Elementary'!$A$1,MATCH(DO$5,'Daten Elementary'!$A:$A,0)-1,MATCH(AR106,'Daten Elementary'!$A$424:$ADO$424,0)-1))*1000000</f>
        <v>2.2533615999999999</v>
      </c>
      <c r="DP106" s="316">
        <f ca="1">IF(ISERROR(OFFSET('Daten Elementary'!$A$1,MATCH(DP$5,'Daten Elementary'!$A:$A,0)-1,MATCH(AS106,'Daten Elementary'!$A$424:$ADO$424,0)-1)),0,OFFSET('Daten Elementary'!$A$1,MATCH(DP$5,'Daten Elementary'!$A:$A,0)-1,MATCH(AS106,'Daten Elementary'!$A$424:$ADO$424,0)-1))*1000000</f>
        <v>57.205250999999997</v>
      </c>
      <c r="DQ106" s="317">
        <f t="shared" ca="1" si="73"/>
        <v>105.72520863999999</v>
      </c>
      <c r="DR106" s="316">
        <f ca="1">IF(ISERROR(OFFSET('Daten Elementary'!$A$1,MATCH(DR$5,'Daten Elementary'!$A:$A,0)-1,MATCH($AT106,'Daten Elementary'!$A$424:$ADO$424,0)-1)),0,OFFSET('Daten Elementary'!$A$1,MATCH(DR$5,'Daten Elementary'!$A:$A,0)-1,MATCH($AT106,'Daten Elementary'!$A$424:$ADO$424,0)-1))*1000000</f>
        <v>105.72520999999999</v>
      </c>
      <c r="DS106" s="305">
        <f t="shared" ca="1" si="74"/>
        <v>1.0000000128635358</v>
      </c>
      <c r="DT106" s="318">
        <f ca="1">IF(ISERROR(OFFSET('Daten UBP13'!$A$1,MATCH(DT$5,'Daten UBP13'!$A:$A,0)-1,MATCH(AM106,'Daten UBP13'!$A$424:$AEG$424,0)-1)),0,OFFSET('Daten UBP13'!$A$1,MATCH(DT$5,'Daten UBP13'!$A:$A,0)-1,MATCH(AM106,'Daten UBP13'!$A$424:$AEG$424,0)-1))</f>
        <v>0</v>
      </c>
      <c r="DU106" s="318">
        <f ca="1">IF(ISERROR(OFFSET('Daten UBP13'!$A$1,MATCH(DU$5,'Daten UBP13'!$A:$A,0)-1,MATCH(AN106,'Daten UBP13'!$A$424:$AEG$424,0)-1)),0,OFFSET('Daten UBP13'!$A$1,MATCH(DU$5,'Daten UBP13'!$A:$A,0)-1,MATCH(AN106,'Daten UBP13'!$A$424:$AEG$424,0)-1))</f>
        <v>0</v>
      </c>
      <c r="DV106" s="318">
        <f ca="1">IF(ISERROR(OFFSET('Daten UBP13'!$A$1,MATCH(DV$5,'Daten UBP13'!$A:$A,0)-1,MATCH(AO106,'Daten UBP13'!$A$424:$AEG$424,0)-1)),0,OFFSET('Daten UBP13'!$A$1,MATCH(DV$5,'Daten UBP13'!$A:$A,0)-1,MATCH(AO106,'Daten UBP13'!$A$424:$AEG$424,0)-1))</f>
        <v>94.056995999999998</v>
      </c>
      <c r="DW106" s="318">
        <f ca="1">IF(ISERROR(OFFSET('Daten UBP13'!$A$1,MATCH(DW$5,'Daten UBP13'!$A:$A,0)-1,MATCH(AP106,'Daten UBP13'!$A$424:$AEG$424,0)-1)),0,OFFSET('Daten UBP13'!$A$1,MATCH(DW$5,'Daten UBP13'!$A:$A,0)-1,MATCH(AP106,'Daten UBP13'!$A$424:$AEG$424,0)-1))</f>
        <v>0</v>
      </c>
      <c r="DX106" s="318">
        <f t="shared" ca="1" si="75"/>
        <v>94.056995999999998</v>
      </c>
      <c r="DY106" s="318">
        <f ca="1">IF(ISERROR(OFFSET('Daten UBP13'!$A$1,MATCH(DY$5,'Daten UBP13'!$A:$A,0)-1,MATCH(AQ106,'Daten UBP13'!$A$424:$AEG$424,0)-1)),0,OFFSET('Daten UBP13'!$A$1,MATCH(DY$5,'Daten UBP13'!$A:$A,0)-1,MATCH(AQ106,'Daten UBP13'!$A$424:$AEG$424,0)-1))</f>
        <v>0.26770437000000002</v>
      </c>
      <c r="DZ106" s="318">
        <f ca="1">IF(ISERROR(OFFSET('Daten UBP13'!$A$1,MATCH(DZ$5,'Daten UBP13'!$A:$A,0)-1,MATCH(AR106,'Daten UBP13'!$A$424:$AEG$424,0)-1)),0,OFFSET('Daten UBP13'!$A$1,MATCH(DZ$5,'Daten UBP13'!$A:$A,0)-1,MATCH(AR106,'Daten UBP13'!$A$424:$AEG$424,0)-1))</f>
        <v>2.6612046</v>
      </c>
      <c r="EA106" s="318">
        <f ca="1">IF(ISERROR(OFFSET('Daten UBP13'!$A$1,MATCH(EA$5,'Daten UBP13'!$A:$A,0)-1,MATCH(AS106,'Daten UBP13'!$A$424:$AEG$424,0)-1)),0,OFFSET('Daten UBP13'!$A$1,MATCH(EA$5,'Daten UBP13'!$A:$A,0)-1,MATCH(AS106,'Daten UBP13'!$A$424:$AEG$424,0)-1))</f>
        <v>58.633485999999998</v>
      </c>
      <c r="EB106" s="319">
        <f t="shared" ca="1" si="76"/>
        <v>155.61939097000001</v>
      </c>
      <c r="EC106" s="318">
        <f ca="1">IF(ISERROR(OFFSET('Daten UBP13'!$A$1,MATCH(EC$5,'Daten UBP13'!$A:$A,0)-1,MATCH(AT106,'Daten UBP13'!$A$424:$AEG$424,0)-1)),0,OFFSET('Daten UBP13'!$A$1,MATCH(EC$5,'Daten UBP13'!$A:$A,0)-1,MATCH(AT106,'Daten UBP13'!$A$424:$AEG$424,0)-1))</f>
        <v>155.61939000000001</v>
      </c>
      <c r="ED106" s="305">
        <f t="shared" ca="1" si="77"/>
        <v>0.99999999376684356</v>
      </c>
      <c r="EE106" s="320">
        <f ca="1">IF(ISERROR(OFFSET('Daten ReCiPe'!$A$1,MATCH(EE$5,'Daten ReCiPe'!$A:$A,0)-1,MATCH(AM106,'Daten ReCiPe'!$A$424:$ADO$424,0)-1)),0,OFFSET('Daten ReCiPe'!$A$1,MATCH(EE$5,'Daten ReCiPe'!$A:$A,0)-1,MATCH(AM106,'Daten ReCiPe'!$A$424:$ADO$424,0)-1))*1000</f>
        <v>0</v>
      </c>
      <c r="EF106" s="320">
        <f ca="1">IF(ISERROR(OFFSET('Daten ReCiPe'!$A$1,MATCH(EF$5,'Daten ReCiPe'!$A:$A,0)-1,MATCH(AN106,'Daten ReCiPe'!$A$424:$ADO$424,0)-1)),0,OFFSET('Daten ReCiPe'!$A$1,MATCH(EF$5,'Daten ReCiPe'!$A:$A,0)-1,MATCH(AN106,'Daten ReCiPe'!$A$424:$ADO$424,0)-1))*1000</f>
        <v>0</v>
      </c>
      <c r="EG106" s="320">
        <f ca="1">IF(ISERROR(OFFSET('Daten ReCiPe'!$A$1,MATCH(EG$5,'Daten ReCiPe'!$A:$A,0)-1,MATCH(AO106,'Daten ReCiPe'!$A$424:$ADO$424,0)-1)),0,OFFSET('Daten ReCiPe'!$A$1,MATCH(EG$5,'Daten ReCiPe'!$A:$A,0)-1,MATCH(AO106,'Daten ReCiPe'!$A$424:$ADO$424,0)-1))*1000</f>
        <v>2.7642709000000001</v>
      </c>
      <c r="EH106" s="320">
        <f ca="1">IF(ISERROR(OFFSET('Daten ReCiPe'!$A$1,MATCH(EH$5,'Daten ReCiPe'!$A:$A,0)-1,MATCH(AP106,'Daten ReCiPe'!$A$424:$ADO$424,0)-1)),0,OFFSET('Daten ReCiPe'!$A$1,MATCH(EH$5,'Daten ReCiPe'!$A:$A,0)-1,MATCH(AP106,'Daten ReCiPe'!$A$424:$ADO$424,0)-1))*1000</f>
        <v>0</v>
      </c>
      <c r="EI106" s="320">
        <f t="shared" ca="1" si="78"/>
        <v>2.7642709000000001</v>
      </c>
      <c r="EJ106" s="320">
        <f ca="1">IF(ISERROR(OFFSET('Daten ReCiPe'!$A$1,MATCH(EJ$5,'Daten ReCiPe'!$A:$A,0)-1,MATCH(AQ106,'Daten ReCiPe'!$A$424:$ADO$424,0)-1)),0,OFFSET('Daten ReCiPe'!$A$1,MATCH(EJ$5,'Daten ReCiPe'!$A:$A,0)-1,MATCH(AQ106,'Daten ReCiPe'!$A$424:$ADO$424,0)-1))*1000</f>
        <v>2.0639107E-2</v>
      </c>
      <c r="EK106" s="320">
        <f ca="1">IF(ISERROR(OFFSET('Daten ReCiPe'!$A$1,MATCH(EK$5,'Daten ReCiPe'!$A:$A,0)-1,MATCH(AR106,'Daten ReCiPe'!$A$424:$ADO$424,0)-1)),0,OFFSET('Daten ReCiPe'!$A$1,MATCH(EK$5,'Daten ReCiPe'!$A:$A,0)-1,MATCH(AR106,'Daten ReCiPe'!$A$424:$ADO$424,0)-1))*1000</f>
        <v>0.17818924999999999</v>
      </c>
      <c r="EL106" s="320">
        <f ca="1">IF(ISERROR(OFFSET('Daten ReCiPe'!$A$1,MATCH(EL$5,'Daten ReCiPe'!$A:$A,0)-1,MATCH(AS106,'Daten ReCiPe'!$A$424:$ADO$424,0)-1)),0,OFFSET('Daten ReCiPe'!$A$1,MATCH(EL$5,'Daten ReCiPe'!$A:$A,0)-1,MATCH(AS106,'Daten ReCiPe'!$A$424:$ADO$424,0)-1))*1000</f>
        <v>4.0242487000000002</v>
      </c>
      <c r="EM106" s="321">
        <f t="shared" ca="1" si="79"/>
        <v>6.9873479570000008</v>
      </c>
      <c r="EN106" s="320">
        <f ca="1">IF(ISERROR(OFFSET('Daten ReCiPe'!$A$1,MATCH(EN$5,'Daten ReCiPe'!$A:$A,0)-1,MATCH(AT106,'Daten ReCiPe'!$A$424:$ADO$424,0)-1)),0,OFFSET('Daten ReCiPe'!$A$1,MATCH(EN$5,'Daten ReCiPe'!$A:$A,0)-1,MATCH(AT106,'Daten ReCiPe'!$A$424:$ADO$424,0)-1))*1000</f>
        <v>6.9873480999999993</v>
      </c>
      <c r="EO106" s="305">
        <f t="shared" ca="1" si="80"/>
        <v>1.0000000204655615</v>
      </c>
      <c r="EP106" s="322">
        <f ca="1">IF(ISERROR(OFFSET('Daten Elementary'!$A$1,MATCH(EP$5,'Daten Elementary'!$A:$A,0)-1,MATCH(AM106,'Daten Elementary'!$A$424:$ADO$424,0)-1)),0,OFFSET('Daten Elementary'!$A$1,MATCH(EP$5,'Daten Elementary'!$A:$A,0)-1,MATCH(AM106,'Daten Elementary'!$A$424:$ADO$424,0)-1))*1000000</f>
        <v>0</v>
      </c>
      <c r="EQ106" s="322">
        <f ca="1">IF(ISERROR(OFFSET('Daten Elementary'!$A$1,MATCH(EQ$5,'Daten Elementary'!$A:$A,0)-1,MATCH(AN106,'Daten Elementary'!$A$424:$ADO$424,0)-1)),0,OFFSET('Daten Elementary'!$A$1,MATCH(EQ$5,'Daten Elementary'!$A:$A,0)-1,MATCH(AN106,'Daten Elementary'!$A$424:$ADO$424,0)-1))*1000000</f>
        <v>0</v>
      </c>
      <c r="ER106" s="322">
        <f ca="1">IF(ISERROR(OFFSET('Daten Elementary'!$A$1,MATCH(ER$5,'Daten Elementary'!$A:$A,0)-1,MATCH(AO106,'Daten Elementary'!$A$424:$ADO$424,0)-1)),0,OFFSET('Daten Elementary'!$A$1,MATCH(ER$5,'Daten Elementary'!$A:$A,0)-1,MATCH(AO106,'Daten Elementary'!$A$424:$ADO$424,0)-1))*1000000</f>
        <v>67.76609400000001</v>
      </c>
      <c r="ES106" s="322">
        <f ca="1">IF(ISERROR(OFFSET('Daten Elementary'!$A$1,MATCH(ES$5,'Daten Elementary'!$A:$A,0)-1,MATCH(AP106,'Daten Elementary'!$A$424:$ADO$424,0)-1)),0,OFFSET('Daten Elementary'!$A$1,MATCH(ES$5,'Daten Elementary'!$A:$A,0)-1,MATCH(AP106,'Daten Elementary'!$A$424:$ADO$424,0)-1))*1000000</f>
        <v>0</v>
      </c>
      <c r="ET106" s="322">
        <f t="shared" ca="1" si="81"/>
        <v>67.76609400000001</v>
      </c>
      <c r="EU106" s="322">
        <f ca="1">IF(ISERROR(OFFSET('Daten Elementary'!$A$1,MATCH(EU$5,'Daten Elementary'!$A:$A,0)-1,MATCH(AQ106,'Daten Elementary'!$A$424:$ADO$424,0)-1)),0,OFFSET('Daten Elementary'!$A$1,MATCH(EU$5,'Daten Elementary'!$A:$A,0)-1,MATCH(AQ106,'Daten Elementary'!$A$424:$ADO$424,0)-1))*1000000</f>
        <v>0.34298816000000004</v>
      </c>
      <c r="EV106" s="322">
        <f ca="1">IF(ISERROR(OFFSET('Daten Elementary'!$A$1,MATCH(EV$5,'Daten Elementary'!$A:$A,0)-1,MATCH(AR106,'Daten Elementary'!$A$424:$ADO$424,0)-1)),0,OFFSET('Daten Elementary'!$A$1,MATCH(EV$5,'Daten Elementary'!$A:$A,0)-1,MATCH(AR106,'Daten Elementary'!$A$424:$ADO$424,0)-1))*1000000</f>
        <v>4.2282640999999996</v>
      </c>
      <c r="EW106" s="322">
        <f ca="1">IF(ISERROR(OFFSET('Daten Elementary'!$A$1,MATCH(EW$5,'Daten Elementary'!$A:$A,0)-1,MATCH(AS106,'Daten Elementary'!$A$424:$ADO$424,0)-1)),0,OFFSET('Daten Elementary'!$A$1,MATCH(EW$5,'Daten Elementary'!$A:$A,0)-1,MATCH(AS106,'Daten Elementary'!$A$424:$ADO$424,0)-1))*1000000</f>
        <v>85.652370000000005</v>
      </c>
      <c r="EX106" s="323">
        <f t="shared" ca="1" si="82"/>
        <v>157.98971626000002</v>
      </c>
      <c r="EY106" s="322">
        <f ca="1">IF(ISERROR(OFFSET('Daten Elementary'!$A$1,MATCH(EY$5,'Daten Elementary'!$A:$A,0)-1,MATCH($AT106,'Daten Elementary'!$A$424:$ADO$424,0)-1)),0,OFFSET('Daten Elementary'!$A$1,MATCH(EY$5,'Daten Elementary'!$A:$A,0)-1,MATCH($AT106,'Daten Elementary'!$A$424:$ADO$424,0)-1))*1000000</f>
        <v>157.98972000000001</v>
      </c>
      <c r="EZ106" s="305">
        <f t="shared" ca="1" si="83"/>
        <v>1.0000000236724267</v>
      </c>
      <c r="FA106" s="314">
        <f ca="1">IF(ISERROR(OFFSET('Daten Elementary'!$A$1,MATCH(FA$5,'Daten Elementary'!$A:$A,0)-1,MATCH(AM106,'Daten Elementary'!$A$424:$ADO$424,0)-1)),0,OFFSET('Daten Elementary'!$A$1,MATCH(FA$5,'Daten Elementary'!$A:$A,0)-1,MATCH(AM106,'Daten Elementary'!$A$424:$ADO$424,0)-1))*1000</f>
        <v>0</v>
      </c>
      <c r="FB106" s="314">
        <f ca="1">IF(ISERROR(OFFSET('Daten Elementary'!$A$1,MATCH(FB$5,'Daten Elementary'!$A:$A,0)-1,MATCH(AN106,'Daten Elementary'!$A$424:$ADO$424,0)-1)),0,OFFSET('Daten Elementary'!$A$1,MATCH(FB$5,'Daten Elementary'!$A:$A,0)-1,MATCH(AN106,'Daten Elementary'!$A$424:$ADO$424,0)-1))*1000</f>
        <v>0</v>
      </c>
      <c r="FC106" s="314">
        <f ca="1">IF(ISERROR(OFFSET('Daten Elementary'!$A$1,MATCH(FC$5,'Daten Elementary'!$A:$A,0)-1,MATCH(AO106,'Daten Elementary'!$A$424:$ADO$424,0)-1)),0,OFFSET('Daten Elementary'!$A$1,MATCH(FC$5,'Daten Elementary'!$A:$A,0)-1,MATCH(AO106,'Daten Elementary'!$A$424:$ADO$424,0)-1))*1000</f>
        <v>25.758996999999997</v>
      </c>
      <c r="FD106" s="314">
        <f ca="1">IF(ISERROR(OFFSET('Daten Elementary'!$A$1,MATCH(FD$5,'Daten Elementary'!$A:$A,0)-1,MATCH(AP106,'Daten Elementary'!$A$424:$ADO$424,0)-1)),0,OFFSET('Daten Elementary'!$A$1,MATCH(FD$5,'Daten Elementary'!$A:$A,0)-1,MATCH(AP106,'Daten Elementary'!$A$424:$ADO$424,0)-1))*1000</f>
        <v>0</v>
      </c>
      <c r="FE106" s="314">
        <f t="shared" ca="1" si="84"/>
        <v>25.758996999999997</v>
      </c>
      <c r="FF106" s="314">
        <f ca="1">IF(ISERROR(OFFSET('Daten Elementary'!$A$1,MATCH(FF$5,'Daten Elementary'!$A:$A,0)-1,MATCH(AQ106,'Daten Elementary'!$A$424:$ADO$424,0)-1)),0,OFFSET('Daten Elementary'!$A$1,MATCH(FF$5,'Daten Elementary'!$A:$A,0)-1,MATCH(AQ106,'Daten Elementary'!$A$424:$ADO$424,0)-1))*1000</f>
        <v>0.13788481</v>
      </c>
      <c r="FG106" s="314">
        <f ca="1">IF(ISERROR(OFFSET('Daten Elementary'!$A$1,MATCH(FG$5,'Daten Elementary'!$A:$A,0)-1,MATCH(AR106,'Daten Elementary'!$A$424:$ADO$424,0)-1)),0,OFFSET('Daten Elementary'!$A$1,MATCH(FG$5,'Daten Elementary'!$A:$A,0)-1,MATCH(AR106,'Daten Elementary'!$A$424:$ADO$424,0)-1))*1000</f>
        <v>0.80502260999999997</v>
      </c>
      <c r="FH106" s="314">
        <f ca="1">IF(ISERROR(OFFSET('Daten Elementary'!$A$1,MATCH(FH$5,'Daten Elementary'!$A:$A,0)-1,MATCH(AS106,'Daten Elementary'!$A$424:$ADO$424,0)-1)),0,OFFSET('Daten Elementary'!$A$1,MATCH(FH$5,'Daten Elementary'!$A:$A,0)-1,MATCH(AS106,'Daten Elementary'!$A$424:$ADO$424,0)-1))*1000</f>
        <v>20.002002000000001</v>
      </c>
      <c r="FI106" s="315">
        <f t="shared" ca="1" si="85"/>
        <v>46.703906419999996</v>
      </c>
      <c r="FJ106" s="314">
        <f ca="1">IF(ISERROR(OFFSET('Daten Elementary'!$A$1,MATCH(FJ$5,'Daten Elementary'!$A:$A,0)-1,MATCH($AT106,'Daten Elementary'!$A$424:$ADO$424,0)-1)),0,OFFSET('Daten Elementary'!$A$1,MATCH(FJ$5,'Daten Elementary'!$A:$A,0)-1,MATCH($AT106,'Daten Elementary'!$A$424:$ADO$424,0)-1))*1000</f>
        <v>46.703907000000001</v>
      </c>
      <c r="FK106" s="305">
        <f t="shared" ca="1" si="86"/>
        <v>1.0000000124186614</v>
      </c>
      <c r="FL106" s="314">
        <f ca="1">IF(ISERROR(OFFSET('Daten Elementary'!$A$1,MATCH(FL$5,'Daten Elementary'!$A:$A,0)-1,MATCH(AM106,'Daten Elementary'!$A$424:$ADO$424,0)-1)),0,OFFSET('Daten Elementary'!$A$1,MATCH(FL$5,'Daten Elementary'!$A:$A,0)-1,MATCH(AM106,'Daten Elementary'!$A$424:$ADO$424,0)-1))</f>
        <v>0</v>
      </c>
      <c r="FM106" s="314">
        <f ca="1">IF(ISERROR(OFFSET('Daten Elementary'!$A$1,MATCH(FM$5,'Daten Elementary'!$A:$A,0)-1,MATCH(AN106,'Daten Elementary'!$A$424:$ADO$424,0)-1)),0,OFFSET('Daten Elementary'!$A$1,MATCH(FM$5,'Daten Elementary'!$A:$A,0)-1,MATCH(AN106,'Daten Elementary'!$A$424:$ADO$424,0)-1))</f>
        <v>0</v>
      </c>
      <c r="FN106" s="314">
        <f ca="1">IF(ISERROR(OFFSET('Daten Elementary'!$A$1,MATCH(FN$5,'Daten Elementary'!$A:$A,0)-1,MATCH(AO106,'Daten Elementary'!$A$424:$ADO$424,0)-1)),0,OFFSET('Daten Elementary'!$A$1,MATCH(FN$5,'Daten Elementary'!$A:$A,0)-1,MATCH(AO106,'Daten Elementary'!$A$424:$ADO$424,0)-1))</f>
        <v>0</v>
      </c>
      <c r="FO106" s="314">
        <f ca="1">IF(ISERROR(OFFSET('Daten Elementary'!$A$1,MATCH(FO$5,'Daten Elementary'!$A:$A,0)-1,MATCH(AP106,'Daten Elementary'!$A$424:$ADO$424,0)-1)),0,OFFSET('Daten Elementary'!$A$1,MATCH(FO$5,'Daten Elementary'!$A:$A,0)-1,MATCH(AP106,'Daten Elementary'!$A$424:$ADO$424,0)-1))</f>
        <v>0</v>
      </c>
      <c r="FP106" s="314">
        <f t="shared" ca="1" si="87"/>
        <v>0</v>
      </c>
      <c r="FQ106" s="314">
        <f ca="1">IF(ISERROR(OFFSET('Daten Elementary'!$A$1,MATCH(FQ$5,'Daten Elementary'!$A:$A,0)-1,MATCH(AQ106,'Daten Elementary'!$A$424:$ADO$424,0)-1)),0,OFFSET('Daten Elementary'!$A$1,MATCH(FQ$5,'Daten Elementary'!$A:$A,0)-1,MATCH(AQ106,'Daten Elementary'!$A$424:$ADO$424,0)-1))</f>
        <v>0</v>
      </c>
      <c r="FR106" s="314">
        <f ca="1">IF(ISERROR(OFFSET('Daten Elementary'!$A$1,MATCH(FR$5,'Daten Elementary'!$A:$A,0)-1,MATCH(AR106,'Daten Elementary'!$A$424:$ADO$424,0)-1)),0,OFFSET('Daten Elementary'!$A$1,MATCH(FR$5,'Daten Elementary'!$A:$A,0)-1,MATCH(AR106,'Daten Elementary'!$A$424:$ADO$424,0)-1))</f>
        <v>0</v>
      </c>
      <c r="FS106" s="314">
        <f ca="1">IF(ISERROR(OFFSET('Daten Elementary'!$A$1,MATCH(FS$5,'Daten Elementary'!$A:$A,0)-1,MATCH(AS106,'Daten Elementary'!$A$424:$ADO$424,0)-1)),0,OFFSET('Daten Elementary'!$A$1,MATCH(FS$5,'Daten Elementary'!$A:$A,0)-1,MATCH(AS106,'Daten Elementary'!$A$424:$ADO$424,0)-1))</f>
        <v>0</v>
      </c>
      <c r="FT106" s="315">
        <f t="shared" ca="1" si="88"/>
        <v>0</v>
      </c>
      <c r="FU106" s="314">
        <f ca="1">IF(ISERROR(OFFSET('Daten Elementary'!$A$1,MATCH(FU$5,'Daten Elementary'!$A:$A,0)-1,MATCH($AT106,'Daten Elementary'!$A$424:$ADO$424,0)-1)),0,OFFSET('Daten Elementary'!$A$1,MATCH(FU$5,'Daten Elementary'!$A:$A,0)-1,MATCH($AT106,'Daten Elementary'!$A$424:$ADO$424,0)-1))</f>
        <v>0</v>
      </c>
      <c r="FV106" s="305">
        <f t="shared" ca="1" si="89"/>
        <v>0</v>
      </c>
      <c r="FW106" s="324"/>
      <c r="FX106" s="231" t="str">
        <f t="shared" si="90"/>
        <v>Seilbahn (elektrischer Betrieb mit Verbrauchermix CH)</v>
      </c>
      <c r="FY106" s="231" t="str">
        <f t="shared" si="55"/>
        <v>Seilbahn</v>
      </c>
      <c r="FZ106" s="231" t="str">
        <f t="shared" si="56"/>
        <v/>
      </c>
      <c r="GA106" s="231" t="str">
        <f t="shared" si="57"/>
        <v xml:space="preserve"> (elektrischer Betrieb mit Verbrauchermix CH)</v>
      </c>
      <c r="GB106" s="231"/>
    </row>
    <row r="107" spans="1:184" ht="16.5" customHeight="1">
      <c r="A107" s="339"/>
      <c r="B107" s="339"/>
      <c r="C107" s="343" t="s">
        <v>364</v>
      </c>
      <c r="D107" s="343" t="s">
        <v>10</v>
      </c>
      <c r="E107" s="345" t="s">
        <v>401</v>
      </c>
      <c r="F107" s="86">
        <v>1</v>
      </c>
      <c r="G107" s="86">
        <v>1</v>
      </c>
      <c r="H107" s="87">
        <v>1</v>
      </c>
      <c r="I107" s="88">
        <v>1</v>
      </c>
      <c r="J107" s="88">
        <v>1</v>
      </c>
      <c r="K107" s="86">
        <v>1</v>
      </c>
      <c r="L107" s="86"/>
      <c r="M107" s="86"/>
      <c r="N107" s="38" t="s">
        <v>101</v>
      </c>
      <c r="O107" s="196">
        <f ca="1">(IF(ISERROR(INDEX(INDIRECT($D$268),MATCH($AM107,$AM$4:$AM$275,0),MATCH(O$304,INDIRECT($E$268),0))*$I107/$AD107),0,INDEX(INDIRECT($D$268),MATCH($AM107,$AM$4:$AM$275,0),MATCH(O$304,INDIRECT($E$268),0))*$I107/$AD107)+IF(ISERROR(INDEX(INDIRECT($D$268),MATCH($AN107,$AN$4:$AN$275,0),MATCH(O$305,INDIRECT($E$268),0))*$J107/$AE107),0,INDEX(INDIRECT($D$268),MATCH($AN107,$AN$4:$AN$275,0),MATCH(O$305,INDIRECT($E$268),0))*$J107/$AE107))*$AC107/$F107</f>
        <v>756126.60000000009</v>
      </c>
      <c r="P107" s="196">
        <f ca="1">(IF(ISERROR(INDEX(INDIRECT($D$268),MATCH($AO107,$AO$4:$AO$275,0),MATCH(P$304,INDIRECT($E$268),0))*$I107/$AD107),0,INDEX(INDIRECT($D$268),MATCH($AO107,$AO$4:$AO$275,0),MATCH(P$304,INDIRECT($E$268),0))*$I107/$AD107)+IF(ISERROR(INDEX(INDIRECT($D$268),MATCH($AP107,$AP$4:$AP$275,0),MATCH(P$305,INDIRECT($E$268),0))*$J107/$AE107),0,INDEX(INDIRECT($D$268),MATCH($AP107,$AP$4:$AP$275,0),MATCH(P$305,INDIRECT($E$268),0))*$J107/$AE107))*$AC107/$F107</f>
        <v>146394.66999999998</v>
      </c>
      <c r="Q107" s="196">
        <f ca="1">INDEX(INDIRECT($D$268),MATCH($AQ107,$AQ$4:$AQ$284,0),MATCH(Q$4,INDIRECT($E$268),0))*$K107*$AC107/$F107/$AF107</f>
        <v>205.92299</v>
      </c>
      <c r="R107" s="196">
        <f ca="1">INDEX(INDIRECT($D$268),MATCH($AR107,$AR$4:$AR$284,0),MATCH(R$4,INDIRECT($E$268),0))*$K107*$AC107/$F107/$AF107</f>
        <v>4118.4598000000005</v>
      </c>
      <c r="S107" s="196">
        <f ca="1">INDEX(INDIRECT($D$268),MATCH($AS107,$AS$4:$AS$284,0),MATCH(S$4,INDIRECT($E$268),0))*$K107*$AC107/$F107/$AF107</f>
        <v>0</v>
      </c>
      <c r="T107" s="191">
        <f ca="1">S107+R107+Q107+P107+O107</f>
        <v>906845.65279000008</v>
      </c>
      <c r="U107" s="196">
        <f>IF($B$268=6,(IF(OR(AJ107="Benzin",AJ107="Diesel"),$AK107*INDEX('DIN EN 16258'!$I:$I,MATCH('mobitool-Faktoren v2.0'!$AI107,'DIN EN 16258'!$A:$A,0))*$I107/$AD107+$AL107*INDEX('DIN EN 16258'!$I:$I,MATCH('mobitool-Faktoren v2.0'!$AJ107,'DIN EN 16258'!$A:$A,0))*$I107/$AD107,IF(ISERROR($AK107*INDEX('DIN EN 16258'!$I:$I,MATCH('mobitool-Faktoren v2.0'!$AI107,'DIN EN 16258'!$A:$A,0))*$I107/$AD107),0,$AK107*INDEX('DIN EN 16258'!$I:$I,MATCH('mobitool-Faktoren v2.0'!$AI107,'DIN EN 16258'!$A:$A,0))*$I107/$AD107)+IF(ISERROR($AL107*INDEX('DIN EN 16258'!$I:$I,MATCH('mobitool-Faktoren v2.0'!$AJ107,'DIN EN 16258'!$A:$A,0))*$J107/$AE107),0,$AL107*INDEX('DIN EN 16258'!$I:$I,MATCH('mobitool-Faktoren v2.0'!$AJ107,'DIN EN 16258'!$A:$A,0))*$J107/$AE107)))*1000,
IF($B$268=1,(IF(OR(AJ107="Benzin",AJ107="Diesel"),$AK107*INDEX('DIN EN 16258'!$D:$D,MATCH('mobitool-Faktoren v2.0'!$AI107,'DIN EN 16258'!$A:$A,0))*$I107/$AD107+$AL107*INDEX('DIN EN 16258'!$D:$D,MATCH('mobitool-Faktoren v2.0'!$AJ107,'DIN EN 16258'!$A:$A,0))*$I107/$AD107,IF(ISERROR($AK107*INDEX('DIN EN 16258'!$D:$D,MATCH('mobitool-Faktoren v2.0'!$AI107,'DIN EN 16258'!$A:$A,0))*$I107/$AD107),0,$AK107*INDEX('DIN EN 16258'!$D:$D,MATCH('mobitool-Faktoren v2.0'!$AI107,'DIN EN 16258'!$A:$A,0))*$I107/$AD107)+IF(ISERROR($AL107*INDEX('DIN EN 16258'!$D:$D,MATCH('mobitool-Faktoren v2.0'!$AJ107,'DIN EN 16258'!$A:$A,0))*$J107/$AE107),0,$AL107*INDEX('DIN EN 16258'!$D:$D,MATCH('mobitool-Faktoren v2.0'!$AJ107,'DIN EN 16258'!$A:$A,0))*$J107/$AE107))),0))*$AC107/$F107</f>
        <v>556781.43000000017</v>
      </c>
      <c r="V107" s="196">
        <f>IF($B$268=6,(IF(OR(AJ107="Benzin",AJ107="Diesel"),$AK107*INDEX('DIN EN 16258'!$L:$L,MATCH('mobitool-Faktoren v2.0'!$AI107,'DIN EN 16258'!$A:$A,0))*$I107/$AD107+$AL107*INDEX('DIN EN 16258'!$L:$L,MATCH('mobitool-Faktoren v2.0'!$AJ107,'DIN EN 16258'!$A:$A,0))*$I107/$AD107,IF(ISERROR($AK107*INDEX('DIN EN 16258'!$L:$L,MATCH('mobitool-Faktoren v2.0'!$AI107,'DIN EN 16258'!$A:$A,0))*$I107/$AD107),0,$AK107*INDEX('DIN EN 16258'!$L:$L,MATCH('mobitool-Faktoren v2.0'!$AI107,'DIN EN 16258'!$A:$A,0))*$I107/$AD107)+IF(ISERROR($AL107*INDEX('DIN EN 16258'!$L:$L,MATCH('mobitool-Faktoren v2.0'!$AJ107,'DIN EN 16258'!$A:$A,0))*$J107/$AE107),0,$AL107*INDEX('DIN EN 16258'!$L:$L,MATCH('mobitool-Faktoren v2.0'!$AJ107,'DIN EN 16258'!$A:$A,0))*$J107/$AE107)))*1000,
IF($B$268=1,(IF(OR(AJ107="Benzin",AJ107="Diesel"),$AK107*INDEX('DIN EN 16258'!$F:$F,MATCH('mobitool-Faktoren v2.0'!$AI107,'DIN EN 16258'!$A:$A,0))*$I107/$AD107+$AL107*INDEX('DIN EN 16258'!$F:$F,MATCH('mobitool-Faktoren v2.0'!$AJ107,'DIN EN 16258'!$A:$A,0))*$I107/$AD107,IF(ISERROR($AK107*INDEX('DIN EN 16258'!$F:$F,MATCH('mobitool-Faktoren v2.0'!$AI107,'DIN EN 16258'!$A:$A,0))*$I107/$AD107),0,$AK107*INDEX('DIN EN 16258'!$F:$F,MATCH('mobitool-Faktoren v2.0'!$AI107,'DIN EN 16258'!$A:$A,0))*$I107/$AD107)+IF(ISERROR($AL107*INDEX('DIN EN 16258'!$F:$F,MATCH('mobitool-Faktoren v2.0'!$AJ107,'DIN EN 16258'!$A:$A,0))*$J107/$AE107),0,$AL107*INDEX('DIN EN 16258'!$F:$F,MATCH('mobitool-Faktoren v2.0'!$AJ107,'DIN EN 16258'!$A:$A,0))*$J107/$AE107))),0))*$AC107/$F107</f>
        <v>679343.38</v>
      </c>
      <c r="W107" s="39" t="s">
        <v>674</v>
      </c>
      <c r="X107" s="39" t="s">
        <v>162</v>
      </c>
      <c r="Y107" s="336"/>
      <c r="Z107" s="372"/>
      <c r="AA107" s="337"/>
      <c r="AB107" s="299"/>
      <c r="AC107" s="300">
        <v>1</v>
      </c>
      <c r="AD107" s="298">
        <v>1</v>
      </c>
      <c r="AE107" s="298">
        <v>1</v>
      </c>
      <c r="AF107" s="299">
        <v>1</v>
      </c>
      <c r="AG107" s="299"/>
      <c r="AH107" s="299"/>
      <c r="AI107" s="384" t="s">
        <v>603</v>
      </c>
      <c r="AJ107" s="384" t="s">
        <v>2449</v>
      </c>
      <c r="AK107" s="366">
        <f>133+1.791*23.5</f>
        <v>175.08850000000001</v>
      </c>
      <c r="AL107" s="366">
        <f>133+1.791*23.5</f>
        <v>175.08850000000001</v>
      </c>
      <c r="AM107" s="202" t="s">
        <v>2628</v>
      </c>
      <c r="AN107" s="330" t="s">
        <v>2450</v>
      </c>
      <c r="AO107" s="202" t="s">
        <v>2627</v>
      </c>
      <c r="AP107" s="330" t="s">
        <v>2450</v>
      </c>
      <c r="AQ107" s="202" t="s">
        <v>2626</v>
      </c>
      <c r="AR107" s="202" t="s">
        <v>2625</v>
      </c>
      <c r="AS107" s="202" t="s">
        <v>81</v>
      </c>
      <c r="AT107" s="202" t="s">
        <v>2639</v>
      </c>
      <c r="AU107" s="303">
        <f ca="1">IF(ISERROR(OFFSET('Daten KEA'!$A$1,MATCH(AU$5,'Daten KEA'!$A:$A,0)-1,MATCH(AM107,'Daten KEA'!$A$424:$ADO$424,0)-1)),0,OFFSET('Daten KEA'!$A$1,MATCH(AU$5,'Daten KEA'!$A:$A,0)-1,MATCH(AM107,'Daten KEA'!$A$424:$ADO$424,0)-1))+IF(ISERROR(AK107*INDEX('Energiefaktoren Ecoinvent'!$D:$D,MATCH('mobitool-Faktoren v2.0'!AI107,'Energiefaktoren Ecoinvent'!$A:$A,0))),0,AK107*INDEX('Energiefaktoren Ecoinvent'!$D:$D,MATCH('mobitool-Faktoren v2.0'!AI107,'Energiefaktoren Ecoinvent'!$A:$A,0)))+IF(OR(AJ107="Benzin",AJ107="Diesel"),IF(ISERROR(OFFSET('Daten KEA'!$A$1,MATCH(AV$5,'Daten KEA'!$A:$A,0)-1,MATCH(AN107,'Daten KEA'!$A$424:$ADO$424,0)-1)),0,OFFSET('Daten KEA'!$A$1,MATCH(AV$5,'Daten KEA'!$A:$A,0)-1,MATCH(AN107,'Daten KEA'!$A$424:$ADO$424,0)-1))+IF(ISERROR(AL107*INDEX('Energiefaktoren Ecoinvent'!$D:$D,MATCH('mobitool-Faktoren v2.0'!AJ107,'Energiefaktoren Ecoinvent'!$A:$A,0))),0,AL107*INDEX('Energiefaktoren Ecoinvent'!$D:$D,MATCH('mobitool-Faktoren v2.0'!AJ107,'Energiefaktoren Ecoinvent'!$A:$A,0))),0)</f>
        <v>7528.8055000000004</v>
      </c>
      <c r="AV107" s="303">
        <f ca="1">IF(OR(AJ107="Benzin",AJ107="Diesel"),0,IF(ISERROR(OFFSET('Daten KEA'!$A$1,MATCH(AV$5,'Daten KEA'!$A:$A,0)-1,MATCH(AN107,'Daten KEA'!$A$424:$ADO$424,0)-1)),0,OFFSET('Daten KEA'!$A$1,MATCH(AV$5,'Daten KEA'!$A:$A,0)-1,MATCH(AN107,'Daten KEA'!$A$424:$ADO$424,0)-1))+IF(ISERROR(AL107*INDEX('Energiefaktoren Ecoinvent'!$D:$D,MATCH('mobitool-Faktoren v2.0'!AJ107,'Energiefaktoren Ecoinvent'!$A:$A,0))),0,AL107*INDEX('Energiefaktoren Ecoinvent'!$D:$D,MATCH('mobitool-Faktoren v2.0'!AJ107,'Energiefaktoren Ecoinvent'!$A:$A,0))))</f>
        <v>0</v>
      </c>
      <c r="AW107" s="303">
        <f ca="1">IF(ISERROR(OFFSET('Daten KEA'!$A$1,MATCH(AW$5,'Daten KEA'!$A:$A,0)-1,MATCH(AO107,'Daten KEA'!$A$424:$ADO$424,0)-1)),0,OFFSET('Daten KEA'!$A$1,MATCH(AW$5,'Daten KEA'!$A:$A,0)-1,MATCH(AO107,'Daten KEA'!$A$424:$ADO$424,0)-1))-IF(ISERROR(AK107*INDEX('Energiefaktoren Ecoinvent'!$D:$D,MATCH('mobitool-Faktoren v2.0'!AI107,'Energiefaktoren Ecoinvent'!$A:$A,0))),0,AK107*INDEX('Energiefaktoren Ecoinvent'!$D:$D,MATCH('mobitool-Faktoren v2.0'!AI107,'Energiefaktoren Ecoinvent'!$A:$A,0)))+IF(OR(AJ107="Benzin",AJ107="Diesel"),IF(ISERROR(OFFSET('Daten KEA'!$A$1,MATCH(AX$5,'Daten KEA'!$A:$A,0)-1,MATCH(AP107,'Daten KEA'!$A$424:$ADO$424,0)-1)),0,OFFSET('Daten KEA'!$A$1,MATCH(AX$5,'Daten KEA'!$A:$A,0)-1,MATCH(AP107,'Daten KEA'!$A$424:$ADO$424,0)-1))-IF(ISERROR(AL107*INDEX('Energiefaktoren Ecoinvent'!$D:$D,MATCH('mobitool-Faktoren v2.0'!AJ107,'Energiefaktoren Ecoinvent'!$A:$A,0))),0,AL107*INDEX('Energiefaktoren Ecoinvent'!$D:$D,MATCH('mobitool-Faktoren v2.0'!AJ107,'Energiefaktoren Ecoinvent'!$A:$A,0))),0)</f>
        <v>5230.8294999999998</v>
      </c>
      <c r="AX107" s="303">
        <f ca="1">IF(OR(AJ107="Benzin",AJ107="Diesel"),0,IF(ISERROR(OFFSET('Daten KEA'!$A$1,MATCH(AX$5,'Daten KEA'!$A:$A,0)-1,MATCH(AP107,'Daten KEA'!$A$424:$ADO$424,0)-1)),0,OFFSET('Daten KEA'!$A$1,MATCH(AX$5,'Daten KEA'!$A:$A,0)-1,MATCH(AP107,'Daten KEA'!$A$424:$ADO$424,0)-1))-IF(ISERROR(AL107*INDEX('Energiefaktoren Ecoinvent'!$D:$D,MATCH('mobitool-Faktoren v2.0'!AJ107,'Energiefaktoren Ecoinvent'!$A:$A,0))),0,AL107*INDEX('Energiefaktoren Ecoinvent'!$D:$D,MATCH('mobitool-Faktoren v2.0'!AJ107,'Energiefaktoren Ecoinvent'!$A:$A,0))))</f>
        <v>0</v>
      </c>
      <c r="AY107" s="303">
        <f t="shared" ca="1" si="58"/>
        <v>12759.635</v>
      </c>
      <c r="AZ107" s="303">
        <f ca="1">IF(ISERROR(OFFSET('Daten KEA'!$A$1,MATCH(AZ$5,'Daten KEA'!$A:$A,0)-1,MATCH(AQ107,'Daten KEA'!$A$424:$ADO$424,0)-1)),0,OFFSET('Daten KEA'!$A$1,MATCH(AZ$5,'Daten KEA'!$A:$A,0)-1,MATCH(AQ107,'Daten KEA'!$A$424:$ADO$424,0)-1))</f>
        <v>3.6909467</v>
      </c>
      <c r="BA107" s="303">
        <f ca="1">IF(ISERROR(OFFSET('Daten KEA'!$A$1,MATCH(BA$5,'Daten KEA'!$A:$A,0)-1,MATCH(AR107,'Daten KEA'!$A$424:$ADO$424,0)-1)),0,OFFSET('Daten KEA'!$A$1,MATCH(BA$5,'Daten KEA'!$A:$A,0)-1,MATCH(AR107,'Daten KEA'!$A$424:$ADO$424,0)-1))</f>
        <v>73.818933000000001</v>
      </c>
      <c r="BB107" s="303">
        <f ca="1">IF(ISERROR(OFFSET('Daten KEA'!$A$1,MATCH(BB$5,'Daten KEA'!$A:$A,0)-1,MATCH(AS107,'Daten KEA'!$A$424:$ADO$424,0)-1)),0,OFFSET('Daten KEA'!$A$1,MATCH(BB$5,'Daten KEA'!$A:$A,0)-1,MATCH(AS107,'Daten KEA'!$A$424:$ADO$424,0)-1))</f>
        <v>0</v>
      </c>
      <c r="BC107" s="304">
        <f ca="1">AY107+AZ107+BA107+BB107</f>
        <v>12837.144879700001</v>
      </c>
      <c r="BD107" s="303">
        <f ca="1">IF(ISERROR(OFFSET('Daten KEA'!$A$1,MATCH(BD$5,'Daten KEA'!$A:$A,0)-1,MATCH(AT107,'Daten KEA'!$A$424:$ADO$424,0)-1)),0,OFFSET('Daten KEA'!$A$1,MATCH(BD$5,'Daten KEA'!$A:$A,0)-1,MATCH(AT107,'Daten KEA'!$A$424:$ADO$424,0)-1))</f>
        <v>12837.145</v>
      </c>
      <c r="BE107" s="305">
        <f t="shared" ca="1" si="59"/>
        <v>1.0000000093712427</v>
      </c>
      <c r="BF107" s="306">
        <f ca="1">IF(ISERROR(OFFSET('Daten KEA'!$A$1,MATCH(BF$5,'Daten KEA'!$A:$A,0)-1,MATCH(AM107,'Daten KEA'!$A$424:$ADO$424,0)-1)),0,OFFSET('Daten KEA'!$A$1,MATCH(BF$5,'Daten KEA'!$A:$A,0)-1,MATCH(AM107,'Daten KEA'!$A$424:$ADO$424,0)-1))+IF(ISERROR($AK107*INDEX('Energiefaktoren Ecoinvent'!$H:$H,MATCH('mobitool-Faktoren v2.0'!$AI107,'Energiefaktoren Ecoinvent'!$A:$A,0))),0,$AK107*INDEX('Energiefaktoren Ecoinvent'!$H:$H,MATCH('mobitool-Faktoren v2.0'!$AI107,'Energiefaktoren Ecoinvent'!$A:$A,0)))+IF(OR(AJ107="Benzin",AJ107="Diesel"),IF(ISERROR(OFFSET('Daten KEA'!$A$1,MATCH(BG$5,'Daten KEA'!$A:$A,0)-1,MATCH(AN107,'Daten KEA'!$A$424:$ADO$424,0)-1)),0,OFFSET('Daten KEA'!$A$1,MATCH(BG$5,'Daten KEA'!$A:$A,0)-1,MATCH(AN107,'Daten KEA'!$A$424:$ADO$424,0)-1))+IF(ISERROR($AL107*INDEX('Energiefaktoren Ecoinvent'!$H:$H,MATCH('mobitool-Faktoren v2.0'!$AJ107,'Energiefaktoren Ecoinvent'!$A:$A,0))),0,$AL107*INDEX('Energiefaktoren Ecoinvent'!$H:$H,MATCH('mobitool-Faktoren v2.0'!$AJ107,'Energiefaktoren Ecoinvent'!$A:$A,0))),0)</f>
        <v>7528.8055000000004</v>
      </c>
      <c r="BG107" s="306">
        <f ca="1">IF(OR(AJ107="Benzin",AJ107="Diesel"),0,IF(ISERROR(OFFSET('Daten KEA'!$A$1,MATCH(BG$5,'Daten KEA'!$A:$A,0)-1,MATCH(AN107,'Daten KEA'!$A$424:$ADO$424,0)-1)),0,OFFSET('Daten KEA'!$A$1,MATCH(BG$5,'Daten KEA'!$A:$A,0)-1,MATCH(AN107,'Daten KEA'!$A$424:$ADO$424,0)-1))+IF(ISERROR($AL107*INDEX('Energiefaktoren Ecoinvent'!$H:$H,MATCH('mobitool-Faktoren v2.0'!$AJ107,'Energiefaktoren Ecoinvent'!$A:$A,0))),0,$AL107*INDEX('Energiefaktoren Ecoinvent'!$H:$H,MATCH('mobitool-Faktoren v2.0'!$AJ107,'Energiefaktoren Ecoinvent'!$A:$A,0))))</f>
        <v>0</v>
      </c>
      <c r="BH107" s="306">
        <f ca="1">IF(ISERROR(OFFSET('Daten KEA'!$A$1,MATCH(BH$5,'Daten KEA'!$A:$A,0)-1,MATCH(AO107,'Daten KEA'!$A$424:$ADO$424,0)-1)),0,OFFSET('Daten KEA'!$A$1,MATCH(BH$5,'Daten KEA'!$A:$A,0)-1,MATCH(AO107,'Daten KEA'!$A$424:$ADO$424,0)-1))-IF(ISERROR($AK107*INDEX('Energiefaktoren Ecoinvent'!$H:$H,MATCH('mobitool-Faktoren v2.0'!$AI107,'Energiefaktoren Ecoinvent'!$A:$A,0))),0,$AK107*INDEX('Energiefaktoren Ecoinvent'!$H:$H,MATCH('mobitool-Faktoren v2.0'!$AI107,'Energiefaktoren Ecoinvent'!$A:$A,0)))+IF(OR(AJ107="Benzin",AJ107="Diesel"),IF(ISERROR(OFFSET('Daten KEA'!$A$1,MATCH(BI$5,'Daten KEA'!$A:$A,0)-1,MATCH(AP107,'Daten KEA'!$A$424:$ADO$424,0)-1)),0,OFFSET('Daten KEA'!$A$1,MATCH(BI$5,'Daten KEA'!$A:$A,0)-1,MATCH(AP107,'Daten KEA'!$A$424:$ADO$424,0)-1))-IF(ISERROR($AL107*INDEX('Energiefaktoren Ecoinvent'!$H:$H,MATCH('mobitool-Faktoren v2.0'!$AJ107,'Energiefaktoren Ecoinvent'!$A:$A,0))),0,$AL107*INDEX('Energiefaktoren Ecoinvent'!$H:$H,MATCH('mobitool-Faktoren v2.0'!$AJ107,'Energiefaktoren Ecoinvent'!$A:$A,0))),0)</f>
        <v>5199.4040569309982</v>
      </c>
      <c r="BI107" s="306">
        <f ca="1">IF(OR(AJ107="Benzin",AJ107="Diesel"),0,IF(ISERROR(OFFSET('Daten KEA'!$A$1,MATCH(BI$5,'Daten KEA'!$A:$A,0)-1,MATCH(AP107,'Daten KEA'!$A$424:$ADO$424,0)-1)),0,OFFSET('Daten KEA'!$A$1,MATCH(BI$5,'Daten KEA'!$A:$A,0)-1,MATCH(AP107,'Daten KEA'!$A$424:$ADO$424,0)-1))-IF(ISERROR($AL107*INDEX('Energiefaktoren Ecoinvent'!$H:$H,MATCH('mobitool-Faktoren v2.0'!$AJ107,'Energiefaktoren Ecoinvent'!$A:$A,0))),0,$AL107*INDEX('Energiefaktoren Ecoinvent'!$H:$H,MATCH('mobitool-Faktoren v2.0'!$AJ107,'Energiefaktoren Ecoinvent'!$A:$A,0))))</f>
        <v>0</v>
      </c>
      <c r="BJ107" s="306">
        <f t="shared" ca="1" si="92"/>
        <v>12728.209556930999</v>
      </c>
      <c r="BK107" s="306">
        <f ca="1">IF(ISERROR(OFFSET('Daten KEA'!$A$1,MATCH(BK$5,'Daten KEA'!$A:$A,0)-1,MATCH(AQ107,'Daten KEA'!$A$424:$ADO$424,0)-1)),0,OFFSET('Daten KEA'!$A$1,MATCH(BK$5,'Daten KEA'!$A:$A,0)-1,MATCH(AQ107,'Daten KEA'!$A$424:$ADO$424,0)-1))</f>
        <v>3.4010225739826998</v>
      </c>
      <c r="BL107" s="306">
        <f ca="1">IF(ISERROR(OFFSET('Daten KEA'!$A$1,MATCH(BL$5,'Daten KEA'!$A:$A,0)-1,MATCH(AR107,'Daten KEA'!$A$424:$ADO$424,0)-1)),0,OFFSET('Daten KEA'!$A$1,MATCH(BL$5,'Daten KEA'!$A:$A,0)-1,MATCH(AR107,'Daten KEA'!$A$424:$ADO$424,0)-1))</f>
        <v>68.020452479654011</v>
      </c>
      <c r="BM107" s="306">
        <f ca="1">IF(ISERROR(OFFSET('Daten KEA'!$A$1,MATCH(BM$5,'Daten KEA'!$A:$A,0)-1,MATCH(AS107,'Daten KEA'!$A$424:$ADO$424,0)-1)),0,OFFSET('Daten KEA'!$A$1,MATCH(BM$5,'Daten KEA'!$A:$A,0)-1,MATCH(AS107,'Daten KEA'!$A$424:$ADO$424,0)-1))</f>
        <v>0</v>
      </c>
      <c r="BN107" s="307">
        <f ca="1">BJ107+BK107+BL107+BM107</f>
        <v>12799.631031984634</v>
      </c>
      <c r="BO107" s="306">
        <f ca="1">IF(ISERROR(OFFSET('Daten KEA'!$A$1,MATCH(BO$5,'Daten KEA'!$A:$A,0)-1,MATCH(AT107,'Daten KEA'!$A$424:$ADO$424,0)-1)),0,OFFSET('Daten KEA'!$A$1,MATCH(BO$5,'Daten KEA'!$A:$A,0)-1,MATCH(AT107,'Daten KEA'!$A$424:$ADO$424,0)-1))</f>
        <v>12799.630564084</v>
      </c>
      <c r="BP107" s="305">
        <f t="shared" ca="1" si="60"/>
        <v>0.99999996344420916</v>
      </c>
      <c r="BQ107" s="308">
        <f ca="1">IF(ISERROR(OFFSET('Daten GWP'!$A$1,MATCH(BQ$5,'Daten GWP'!$A:$A,0)-1,MATCH(AM107,'Daten GWP'!$A$424:$ADO$424,0)-1)),0,OFFSET('Daten GWP'!$A$1,MATCH(BQ$5,'Daten GWP'!$A:$A,0)-1,MATCH(AM107,'Daten GWP'!$A$424:$ADO$424,0)-1))*1000</f>
        <v>756126.60000000009</v>
      </c>
      <c r="BR107" s="308">
        <f ca="1">IF(ISERROR(OFFSET('Daten GWP'!$A$1,MATCH(BR$5,'Daten GWP'!$A:$A,0)-1,MATCH(AN107,'Daten GWP'!$A$424:$ADO$424,0)-1)),0,OFFSET('Daten GWP'!$A$1,MATCH(BR$5,'Daten GWP'!$A:$A,0)-1,MATCH(AN107,'Daten GWP'!$A$424:$ADO$424,0)-1))*1000</f>
        <v>0</v>
      </c>
      <c r="BS107" s="308">
        <f ca="1">IF(ISERROR(OFFSET('Daten GWP'!$A$1,MATCH(BS$5,'Daten GWP'!$A:$A,0)-1,MATCH(AO107,'Daten GWP'!$A$424:$ADO$424,0)-1)),0,OFFSET('Daten GWP'!$A$1,MATCH(BS$5,'Daten GWP'!$A:$A,0)-1,MATCH(AO107,'Daten GWP'!$A$424:$ADO$424,0)-1))*1000</f>
        <v>146394.66999999998</v>
      </c>
      <c r="BT107" s="308">
        <f ca="1">IF(ISERROR(OFFSET('Daten GWP'!$A$1,MATCH(BT$5,'Daten GWP'!$A:$A,0)-1,MATCH(AP107,'Daten GWP'!$A$424:$ADO$424,0)-1)),0,OFFSET('Daten GWP'!$A$1,MATCH(BT$5,'Daten GWP'!$A:$A,0)-1,MATCH(AP107,'Daten GWP'!$A$424:$ADO$424,0)-1))*1000</f>
        <v>0</v>
      </c>
      <c r="BU107" s="308">
        <f t="shared" ca="1" si="61"/>
        <v>902521.27</v>
      </c>
      <c r="BV107" s="308">
        <f ca="1">IF(ISERROR(OFFSET('Daten GWP'!$A$1,MATCH(BV$5,'Daten GWP'!$A:$A,0)-1,MATCH(AQ107,'Daten GWP'!$A$424:$ADO$424,0)-1)),0,OFFSET('Daten GWP'!$A$1,MATCH(BV$5,'Daten GWP'!$A:$A,0)-1,MATCH(AQ107,'Daten GWP'!$A$424:$ADO$424,0)-1))*1000</f>
        <v>205.92299</v>
      </c>
      <c r="BW107" s="308">
        <f ca="1">IF(ISERROR(OFFSET('Daten GWP'!$A$1,MATCH(BW$5,'Daten GWP'!$A:$A,0)-1,MATCH(AR107,'Daten GWP'!$A$424:$ADO$424,0)-1)),0,OFFSET('Daten GWP'!$A$1,MATCH(BW$5,'Daten GWP'!$A:$A,0)-1,MATCH(AR107,'Daten GWP'!$A$424:$ADO$424,0)-1))*1000</f>
        <v>4118.4598000000005</v>
      </c>
      <c r="BX107" s="308">
        <f ca="1">IF(ISERROR(OFFSET('Daten GWP'!$A$1,MATCH(BX$5,'Daten GWP'!$A:$A,0)-1,MATCH(AS107,'Daten GWP'!$A$424:$ADO$424,0)-1)),0,OFFSET('Daten GWP'!$A$1,MATCH(BX$5,'Daten GWP'!$A:$A,0)-1,MATCH(AS107,'Daten GWP'!$A$424:$ADO$424,0)-1))*1000</f>
        <v>0</v>
      </c>
      <c r="BY107" s="309">
        <f ca="1">BU107+BV107+BW107+BX107</f>
        <v>906845.65278999996</v>
      </c>
      <c r="BZ107" s="308">
        <f ca="1">IF(ISERROR(OFFSET('Daten GWP'!$A$1,MATCH(BZ$5,'Daten GWP'!$A:$A,0)-1,MATCH(AT107,'Daten GWP'!$A$424:$ADO$424,0)-1)),0,OFFSET('Daten GWP'!$A$1,MATCH(BZ$5,'Daten GWP'!$A:$A,0)-1,MATCH(AT107,'Daten GWP'!$A$424:$ADO$424,0)-1))*1000</f>
        <v>906845.65999999992</v>
      </c>
      <c r="CA107" s="305">
        <f t="shared" ca="1" si="62"/>
        <v>1.0000000079506364</v>
      </c>
      <c r="CB107" s="310">
        <f ca="1">IF(ISERROR(OFFSET('Daten Elementary'!$A$1,MATCH(CB$5,'Daten Elementary'!$A:$A,0)-1,MATCH(AM107,'Daten Elementary'!$A$424:$ADO$424,0)-1)),0,OFFSET('Daten Elementary'!$A$1,MATCH(CB$5,'Daten Elementary'!$A:$A,0)-1,MATCH(AM107,'Daten Elementary'!$A$424:$ADO$424,0)-1))*1000000</f>
        <v>54450.5</v>
      </c>
      <c r="CC107" s="310">
        <f ca="1">IF(ISERROR(OFFSET('Daten Elementary'!$A$1,MATCH(CC$5,'Daten Elementary'!$A:$A,0)-1,MATCH(AN107,'Daten Elementary'!$A$424:$ADO$424,0)-1)),0,OFFSET('Daten Elementary'!$A$1,MATCH(CC$5,'Daten Elementary'!$A:$A,0)-1,MATCH(AN107,'Daten Elementary'!$A$424:$ADO$424,0)-1))*1000000</f>
        <v>0</v>
      </c>
      <c r="CD107" s="310">
        <f ca="1">IF(ISERROR(OFFSET('Daten Elementary'!$A$1,MATCH(CD$5,'Daten Elementary'!$A:$A,0)-1,MATCH(AO107,'Daten Elementary'!$A$424:$ADO$424,0)-1)),0,OFFSET('Daten Elementary'!$A$1,MATCH(CD$5,'Daten Elementary'!$A:$A,0)-1,MATCH(AO107,'Daten Elementary'!$A$424:$ADO$424,0)-1))*1000000</f>
        <v>58910.245000000003</v>
      </c>
      <c r="CE107" s="310">
        <f ca="1">IF(ISERROR(OFFSET('Daten Elementary'!$A$1,MATCH(CE$5,'Daten Elementary'!$A:$A,0)-1,MATCH(AP107,'Daten Elementary'!$A$424:$ADO$424,0)-1)),0,OFFSET('Daten Elementary'!$A$1,MATCH(CE$5,'Daten Elementary'!$A:$A,0)-1,MATCH(AP107,'Daten Elementary'!$A$424:$ADO$424,0)-1))*1000000</f>
        <v>0</v>
      </c>
      <c r="CF107" s="310">
        <f t="shared" ca="1" si="63"/>
        <v>113360.745</v>
      </c>
      <c r="CG107" s="310">
        <f ca="1">IF(ISERROR(OFFSET('Daten Elementary'!$A$1,MATCH(CG$5,'Daten Elementary'!$A:$A,0)-1,MATCH(AQ107,'Daten Elementary'!$A$424:$ADO$424,0)-1)),0,OFFSET('Daten Elementary'!$A$1,MATCH(CG$5,'Daten Elementary'!$A:$A,0)-1,MATCH(AQ107,'Daten Elementary'!$A$424:$ADO$424,0)-1))*1000000</f>
        <v>83.820962999999992</v>
      </c>
      <c r="CH107" s="310">
        <f ca="1">IF(ISERROR(OFFSET('Daten Elementary'!$A$1,MATCH(CH$5,'Daten Elementary'!$A:$A,0)-1,MATCH(AR107,'Daten Elementary'!$A$424:$ADO$424,0)-1)),0,OFFSET('Daten Elementary'!$A$1,MATCH(CH$5,'Daten Elementary'!$A:$A,0)-1,MATCH(AR107,'Daten Elementary'!$A$424:$ADO$424,0)-1))*1000000</f>
        <v>1676.4193</v>
      </c>
      <c r="CI107" s="310">
        <f ca="1">IF(ISERROR(OFFSET('Daten Elementary'!$A$1,MATCH(CI$5,'Daten Elementary'!$A:$A,0)-1,MATCH(AS107,'Daten Elementary'!$A$424:$ADO$424,0)-1)),0,OFFSET('Daten Elementary'!$A$1,MATCH(CI$5,'Daten Elementary'!$A:$A,0)-1,MATCH(AS107,'Daten Elementary'!$A$424:$ADO$424,0)-1))*1000000</f>
        <v>0</v>
      </c>
      <c r="CJ107" s="311">
        <f t="shared" ca="1" si="64"/>
        <v>115120.985263</v>
      </c>
      <c r="CK107" s="310">
        <f ca="1">IF(ISERROR(OFFSET('Daten Elementary'!$A$1,MATCH(CK$5,'Daten Elementary'!$A:$A,0)-1,MATCH($AT107,'Daten Elementary'!$A$424:$ADO$424,0)-1)),0,OFFSET('Daten Elementary'!$A$1,MATCH(CK$5,'Daten Elementary'!$A:$A,0)-1,MATCH($AT107,'Daten Elementary'!$A$424:$ADO$424,0)-1))*1000000</f>
        <v>115120.99</v>
      </c>
      <c r="CL107" s="305">
        <f t="shared" ca="1" si="65"/>
        <v>1.0000000411480148</v>
      </c>
      <c r="CM107" s="312">
        <f ca="1">IF(ISERROR(OFFSET('Daten Elementary'!$A$1,MATCH(CM$5,'Daten Elementary'!$A:$A,0)-1,MATCH(AM107,'Daten Elementary'!$A$424:$ADO$424,0)-1)),0,OFFSET('Daten Elementary'!$A$1,MATCH(CM$5,'Daten Elementary'!$A:$A,0)-1,MATCH(AM107,'Daten Elementary'!$A$424:$ADO$424,0)-1))*1000000</f>
        <v>54450.5</v>
      </c>
      <c r="CN107" s="312">
        <f ca="1">IF(ISERROR(OFFSET('Daten Elementary'!$A$1,MATCH(CN$5,'Daten Elementary'!$A:$A,0)-1,MATCH(AN107,'Daten Elementary'!$A$424:$ADO$424,0)-1)),0,OFFSET('Daten Elementary'!$A$1,MATCH(CN$5,'Daten Elementary'!$A:$A,0)-1,MATCH(AN107,'Daten Elementary'!$A$424:$ADO$424,0)-1))*1000000</f>
        <v>0</v>
      </c>
      <c r="CO107" s="312">
        <f ca="1">IF(ISERROR(OFFSET('Daten Elementary'!$A$1,MATCH(CO$5,'Daten Elementary'!$A:$A,0)-1,MATCH(AO107,'Daten Elementary'!$A$424:$ADO$424,0)-1)),0,OFFSET('Daten Elementary'!$A$1,MATCH(CO$5,'Daten Elementary'!$A:$A,0)-1,MATCH(AO107,'Daten Elementary'!$A$424:$ADO$424,0)-1))*1000000</f>
        <v>47923.582000000002</v>
      </c>
      <c r="CP107" s="312">
        <f ca="1">IF(ISERROR(OFFSET('Daten Elementary'!$A$1,MATCH(CP$5,'Daten Elementary'!$A:$A,0)-1,MATCH(AP107,'Daten Elementary'!$A$424:$ADO$424,0)-1)),0,OFFSET('Daten Elementary'!$A$1,MATCH(CP$5,'Daten Elementary'!$A:$A,0)-1,MATCH(AP107,'Daten Elementary'!$A$424:$ADO$424,0)-1))*1000000</f>
        <v>0</v>
      </c>
      <c r="CQ107" s="312">
        <f t="shared" ca="1" si="66"/>
        <v>102374.08199999999</v>
      </c>
      <c r="CR107" s="312">
        <f ca="1">IF(ISERROR(OFFSET('Daten Elementary'!$A$1,MATCH(CR$5,'Daten Elementary'!$A:$A,0)-1,MATCH(AQ107,'Daten Elementary'!$A$424:$ADO$424,0)-1)),0,OFFSET('Daten Elementary'!$A$1,MATCH(CR$5,'Daten Elementary'!$A:$A,0)-1,MATCH(AQ107,'Daten Elementary'!$A$424:$ADO$424,0)-1))*1000000</f>
        <v>43.997895999999997</v>
      </c>
      <c r="CS107" s="312">
        <f ca="1">IF(ISERROR(OFFSET('Daten Elementary'!$A$1,MATCH(CS$5,'Daten Elementary'!$A:$A,0)-1,MATCH(AR107,'Daten Elementary'!$A$424:$ADO$424,0)-1)),0,OFFSET('Daten Elementary'!$A$1,MATCH(CS$5,'Daten Elementary'!$A:$A,0)-1,MATCH(AR107,'Daten Elementary'!$A$424:$ADO$424,0)-1))*1000000</f>
        <v>879.95792000000006</v>
      </c>
      <c r="CT107" s="312">
        <f ca="1">IF(ISERROR(OFFSET('Daten Elementary'!$A$1,MATCH(CT$5,'Daten Elementary'!$A:$A,0)-1,MATCH(AS107,'Daten Elementary'!$A$424:$ADO$424,0)-1)),0,OFFSET('Daten Elementary'!$A$1,MATCH(CT$5,'Daten Elementary'!$A:$A,0)-1,MATCH(AS107,'Daten Elementary'!$A$424:$ADO$424,0)-1))*1000000</f>
        <v>0</v>
      </c>
      <c r="CU107" s="313">
        <f t="shared" ca="1" si="67"/>
        <v>103298.037816</v>
      </c>
      <c r="CV107" s="312">
        <f ca="1">IF(ISERROR(OFFSET('Daten Elementary'!$A$1,MATCH(CV$5,'Daten Elementary'!$A:$A,0)-1,MATCH($AT107,'Daten Elementary'!$A$424:$ADO$424,0)-1)),0,OFFSET('Daten Elementary'!$A$1,MATCH(CV$5,'Daten Elementary'!$A:$A,0)-1,MATCH($AT107,'Daten Elementary'!$A$424:$ADO$424,0)-1))*1000000</f>
        <v>103298.04</v>
      </c>
      <c r="CW107" s="305">
        <f t="shared" ca="1" si="68"/>
        <v>1.0000000211427056</v>
      </c>
      <c r="CX107" s="314">
        <f ca="1">IF(ISERROR(OFFSET('Daten Elementary'!$A$1,MATCH(CX$5,'Daten Elementary'!$A:$A,0)-1,MATCH(AM107,'Daten Elementary'!$A$424:$ADO$424,0)-1)),0,OFFSET('Daten Elementary'!$A$1,MATCH(CX$5,'Daten Elementary'!$A:$A,0)-1,MATCH(AM107,'Daten Elementary'!$A$424:$ADO$424,0)-1))*1000000</f>
        <v>495538.5</v>
      </c>
      <c r="CY107" s="314">
        <f ca="1">IF(ISERROR(OFFSET('Daten Elementary'!$A$1,MATCH(CY$5,'Daten Elementary'!$A:$A,0)-1,MATCH(AN107,'Daten Elementary'!$A$424:$ADO$424,0)-1)),0,OFFSET('Daten Elementary'!$A$1,MATCH(CY$5,'Daten Elementary'!$A:$A,0)-1,MATCH(AN107,'Daten Elementary'!$A$424:$ADO$424,0)-1))*1000000</f>
        <v>0</v>
      </c>
      <c r="CZ107" s="314">
        <f ca="1">IF(ISERROR(OFFSET('Daten Elementary'!$A$1,MATCH(CZ$5,'Daten Elementary'!$A:$A,0)-1,MATCH(AO107,'Daten Elementary'!$A$424:$ADO$424,0)-1)),0,OFFSET('Daten Elementary'!$A$1,MATCH(CZ$5,'Daten Elementary'!$A:$A,0)-1,MATCH(AO107,'Daten Elementary'!$A$424:$ADO$424,0)-1))*1000000</f>
        <v>519651.91</v>
      </c>
      <c r="DA107" s="314">
        <f ca="1">IF(ISERROR(OFFSET('Daten Elementary'!$A$1,MATCH(DA$5,'Daten Elementary'!$A:$A,0)-1,MATCH(AP107,'Daten Elementary'!$A$424:$ADO$424,0)-1)),0,OFFSET('Daten Elementary'!$A$1,MATCH(DA$5,'Daten Elementary'!$A:$A,0)-1,MATCH(AP107,'Daten Elementary'!$A$424:$ADO$424,0)-1))*1000000</f>
        <v>0</v>
      </c>
      <c r="DB107" s="314">
        <f t="shared" ca="1" si="69"/>
        <v>1015190.4099999999</v>
      </c>
      <c r="DC107" s="314">
        <f ca="1">IF(ISERROR(OFFSET('Daten Elementary'!$A$1,MATCH(DC$5,'Daten Elementary'!$A:$A,0)-1,MATCH(AQ107,'Daten Elementary'!$A$424:$ADO$424,0)-1)),0,OFFSET('Daten Elementary'!$A$1,MATCH(DC$5,'Daten Elementary'!$A:$A,0)-1,MATCH(AQ107,'Daten Elementary'!$A$424:$ADO$424,0)-1))*1000000</f>
        <v>741.16881999999998</v>
      </c>
      <c r="DD107" s="314">
        <f ca="1">IF(ISERROR(OFFSET('Daten Elementary'!$A$1,MATCH(DD$5,'Daten Elementary'!$A:$A,0)-1,MATCH(AR107,'Daten Elementary'!$A$424:$ADO$424,0)-1)),0,OFFSET('Daten Elementary'!$A$1,MATCH(DD$5,'Daten Elementary'!$A:$A,0)-1,MATCH(AR107,'Daten Elementary'!$A$424:$ADO$424,0)-1))*1000000</f>
        <v>14823.375999999998</v>
      </c>
      <c r="DE107" s="314">
        <f ca="1">IF(ISERROR(OFFSET('Daten Elementary'!$A$1,MATCH(DE$5,'Daten Elementary'!$A:$A,0)-1,MATCH(AS107,'Daten Elementary'!$A$424:$ADO$424,0)-1)),0,OFFSET('Daten Elementary'!$A$1,MATCH(DE$5,'Daten Elementary'!$A:$A,0)-1,MATCH(AS107,'Daten Elementary'!$A$424:$ADO$424,0)-1))*1000000</f>
        <v>0</v>
      </c>
      <c r="DF107" s="315">
        <f t="shared" ca="1" si="70"/>
        <v>1030754.95482</v>
      </c>
      <c r="DG107" s="314">
        <f ca="1">IF(ISERROR(OFFSET('Daten Elementary'!$A$1,MATCH(DG$5,'Daten Elementary'!$A:$A,0)-1,MATCH($AT107,'Daten Elementary'!$A$424:$ADO$424,0)-1)),0,OFFSET('Daten Elementary'!$A$1,MATCH(DG$5,'Daten Elementary'!$A:$A,0)-1,MATCH($AT107,'Daten Elementary'!$A$424:$ADO$424,0)-1))*1000000</f>
        <v>1030755.0000000001</v>
      </c>
      <c r="DH107" s="305">
        <f t="shared" ca="1" si="71"/>
        <v>1.0000000438319505</v>
      </c>
      <c r="DI107" s="316">
        <f ca="1">IF(ISERROR(OFFSET('Daten Elementary'!$A$1,MATCH(DI$5,'Daten Elementary'!$A:$A,0)-1,MATCH(AM107,'Daten Elementary'!$A$424:$ADO$424,0)-1)),0,OFFSET('Daten Elementary'!$A$1,MATCH(DI$5,'Daten Elementary'!$A:$A,0)-1,MATCH(AM107,'Daten Elementary'!$A$424:$ADO$424,0)-1))*1000000</f>
        <v>1893275.5</v>
      </c>
      <c r="DJ107" s="316">
        <f ca="1">IF(ISERROR(OFFSET('Daten Elementary'!$A$1,MATCH(DJ$5,'Daten Elementary'!$A:$A,0)-1,MATCH(AN107,'Daten Elementary'!$A$424:$ADO$424,0)-1)),0,OFFSET('Daten Elementary'!$A$1,MATCH(DJ$5,'Daten Elementary'!$A:$A,0)-1,MATCH(AN107,'Daten Elementary'!$A$424:$ADO$424,0)-1))*1000000</f>
        <v>0</v>
      </c>
      <c r="DK107" s="316">
        <f ca="1">IF(ISERROR(OFFSET('Daten Elementary'!$A$1,MATCH(DK$5,'Daten Elementary'!$A:$A,0)-1,MATCH(AO107,'Daten Elementary'!$A$424:$ADO$424,0)-1)),0,OFFSET('Daten Elementary'!$A$1,MATCH(DK$5,'Daten Elementary'!$A:$A,0)-1,MATCH(AO107,'Daten Elementary'!$A$424:$ADO$424,0)-1))*1000000</f>
        <v>627224.88</v>
      </c>
      <c r="DL107" s="316">
        <f ca="1">IF(ISERROR(OFFSET('Daten Elementary'!$A$1,MATCH(DL$5,'Daten Elementary'!$A:$A,0)-1,MATCH(AP107,'Daten Elementary'!$A$424:$ADO$424,0)-1)),0,OFFSET('Daten Elementary'!$A$1,MATCH(DL$5,'Daten Elementary'!$A:$A,0)-1,MATCH(AP107,'Daten Elementary'!$A$424:$ADO$424,0)-1))*1000000</f>
        <v>0</v>
      </c>
      <c r="DM107" s="316">
        <f t="shared" ca="1" si="72"/>
        <v>2520500.38</v>
      </c>
      <c r="DN107" s="316">
        <f ca="1">IF(ISERROR(OFFSET('Daten Elementary'!$A$1,MATCH(DN$5,'Daten Elementary'!$A:$A,0)-1,MATCH(AQ107,'Daten Elementary'!$A$424:$ADO$424,0)-1)),0,OFFSET('Daten Elementary'!$A$1,MATCH(DN$5,'Daten Elementary'!$A:$A,0)-1,MATCH(AQ107,'Daten Elementary'!$A$424:$ADO$424,0)-1))*1000000</f>
        <v>314.76231999999999</v>
      </c>
      <c r="DO107" s="316">
        <f ca="1">IF(ISERROR(OFFSET('Daten Elementary'!$A$1,MATCH(DO$5,'Daten Elementary'!$A:$A,0)-1,MATCH(AR107,'Daten Elementary'!$A$424:$ADO$424,0)-1)),0,OFFSET('Daten Elementary'!$A$1,MATCH(DO$5,'Daten Elementary'!$A:$A,0)-1,MATCH(AR107,'Daten Elementary'!$A$424:$ADO$424,0)-1))*1000000</f>
        <v>6295.2464</v>
      </c>
      <c r="DP107" s="316">
        <f ca="1">IF(ISERROR(OFFSET('Daten Elementary'!$A$1,MATCH(DP$5,'Daten Elementary'!$A:$A,0)-1,MATCH(AS107,'Daten Elementary'!$A$424:$ADO$424,0)-1)),0,OFFSET('Daten Elementary'!$A$1,MATCH(DP$5,'Daten Elementary'!$A:$A,0)-1,MATCH(AS107,'Daten Elementary'!$A$424:$ADO$424,0)-1))*1000000</f>
        <v>0</v>
      </c>
      <c r="DQ107" s="317">
        <f t="shared" ca="1" si="73"/>
        <v>2527110.3887200002</v>
      </c>
      <c r="DR107" s="316">
        <f ca="1">IF(ISERROR(OFFSET('Daten Elementary'!$A$1,MATCH(DR$5,'Daten Elementary'!$A:$A,0)-1,MATCH($AT107,'Daten Elementary'!$A$424:$ADO$424,0)-1)),0,OFFSET('Daten Elementary'!$A$1,MATCH(DR$5,'Daten Elementary'!$A:$A,0)-1,MATCH($AT107,'Daten Elementary'!$A$424:$ADO$424,0)-1))*1000000</f>
        <v>2527110.4000000004</v>
      </c>
      <c r="DS107" s="305">
        <f t="shared" ca="1" si="74"/>
        <v>1.0000000044635962</v>
      </c>
      <c r="DT107" s="318">
        <f ca="1">IF(ISERROR(OFFSET('Daten UBP13'!$A$1,MATCH(DT$5,'Daten UBP13'!$A:$A,0)-1,MATCH(AM107,'Daten UBP13'!$A$424:$AEG$424,0)-1)),0,OFFSET('Daten UBP13'!$A$1,MATCH(DT$5,'Daten UBP13'!$A:$A,0)-1,MATCH(AM107,'Daten UBP13'!$A$424:$AEG$424,0)-1))</f>
        <v>466195.18</v>
      </c>
      <c r="DU107" s="318">
        <f ca="1">IF(ISERROR(OFFSET('Daten UBP13'!$A$1,MATCH(DU$5,'Daten UBP13'!$A:$A,0)-1,MATCH(AN107,'Daten UBP13'!$A$424:$AEG$424,0)-1)),0,OFFSET('Daten UBP13'!$A$1,MATCH(DU$5,'Daten UBP13'!$A:$A,0)-1,MATCH(AN107,'Daten UBP13'!$A$424:$AEG$424,0)-1))</f>
        <v>0</v>
      </c>
      <c r="DV107" s="318">
        <f ca="1">IF(ISERROR(OFFSET('Daten UBP13'!$A$1,MATCH(DV$5,'Daten UBP13'!$A:$A,0)-1,MATCH(AO107,'Daten UBP13'!$A$424:$AEG$424,0)-1)),0,OFFSET('Daten UBP13'!$A$1,MATCH(DV$5,'Daten UBP13'!$A:$A,0)-1,MATCH(AO107,'Daten UBP13'!$A$424:$AEG$424,0)-1))</f>
        <v>309912.02</v>
      </c>
      <c r="DW107" s="318">
        <f ca="1">IF(ISERROR(OFFSET('Daten UBP13'!$A$1,MATCH(DW$5,'Daten UBP13'!$A:$A,0)-1,MATCH(AP107,'Daten UBP13'!$A$424:$AEG$424,0)-1)),0,OFFSET('Daten UBP13'!$A$1,MATCH(DW$5,'Daten UBP13'!$A:$A,0)-1,MATCH(AP107,'Daten UBP13'!$A$424:$AEG$424,0)-1))</f>
        <v>0</v>
      </c>
      <c r="DX107" s="318">
        <f t="shared" ca="1" si="75"/>
        <v>776107.2</v>
      </c>
      <c r="DY107" s="318">
        <f ca="1">IF(ISERROR(OFFSET('Daten UBP13'!$A$1,MATCH(DY$5,'Daten UBP13'!$A:$A,0)-1,MATCH(AQ107,'Daten UBP13'!$A$424:$AEG$424,0)-1)),0,OFFSET('Daten UBP13'!$A$1,MATCH(DY$5,'Daten UBP13'!$A:$A,0)-1,MATCH(AQ107,'Daten UBP13'!$A$424:$AEG$424,0)-1))</f>
        <v>218.86302000000001</v>
      </c>
      <c r="DZ107" s="318">
        <f ca="1">IF(ISERROR(OFFSET('Daten UBP13'!$A$1,MATCH(DZ$5,'Daten UBP13'!$A:$A,0)-1,MATCH(AR107,'Daten UBP13'!$A$424:$AEG$424,0)-1)),0,OFFSET('Daten UBP13'!$A$1,MATCH(DZ$5,'Daten UBP13'!$A:$A,0)-1,MATCH(AR107,'Daten UBP13'!$A$424:$AEG$424,0)-1))</f>
        <v>4377.2602999999999</v>
      </c>
      <c r="EA107" s="318">
        <f ca="1">IF(ISERROR(OFFSET('Daten UBP13'!$A$1,MATCH(EA$5,'Daten UBP13'!$A:$A,0)-1,MATCH(AS107,'Daten UBP13'!$A$424:$AEG$424,0)-1)),0,OFFSET('Daten UBP13'!$A$1,MATCH(EA$5,'Daten UBP13'!$A:$A,0)-1,MATCH(AS107,'Daten UBP13'!$A$424:$AEG$424,0)-1))</f>
        <v>0</v>
      </c>
      <c r="EB107" s="319">
        <f t="shared" ca="1" si="76"/>
        <v>780703.32331999997</v>
      </c>
      <c r="EC107" s="318">
        <f ca="1">IF(ISERROR(OFFSET('Daten UBP13'!$A$1,MATCH(EC$5,'Daten UBP13'!$A:$A,0)-1,MATCH(AT107,'Daten UBP13'!$A$424:$AEG$424,0)-1)),0,OFFSET('Daten UBP13'!$A$1,MATCH(EC$5,'Daten UBP13'!$A:$A,0)-1,MATCH(AT107,'Daten UBP13'!$A$424:$AEG$424,0)-1))</f>
        <v>780703.32</v>
      </c>
      <c r="ED107" s="305">
        <f t="shared" ca="1" si="77"/>
        <v>0.99999999574742426</v>
      </c>
      <c r="EE107" s="320">
        <f ca="1">IF(ISERROR(OFFSET('Daten ReCiPe'!$A$1,MATCH(EE$5,'Daten ReCiPe'!$A:$A,0)-1,MATCH(AM107,'Daten ReCiPe'!$A$424:$ADO$424,0)-1)),0,OFFSET('Daten ReCiPe'!$A$1,MATCH(EE$5,'Daten ReCiPe'!$A:$A,0)-1,MATCH(AM107,'Daten ReCiPe'!$A$424:$ADO$424,0)-1))*1000</f>
        <v>37461.136000000006</v>
      </c>
      <c r="EF107" s="320">
        <f ca="1">IF(ISERROR(OFFSET('Daten ReCiPe'!$A$1,MATCH(EF$5,'Daten ReCiPe'!$A:$A,0)-1,MATCH(AN107,'Daten ReCiPe'!$A$424:$ADO$424,0)-1)),0,OFFSET('Daten ReCiPe'!$A$1,MATCH(EF$5,'Daten ReCiPe'!$A:$A,0)-1,MATCH(AN107,'Daten ReCiPe'!$A$424:$ADO$424,0)-1))*1000</f>
        <v>0</v>
      </c>
      <c r="EG107" s="320">
        <f ca="1">IF(ISERROR(OFFSET('Daten ReCiPe'!$A$1,MATCH(EG$5,'Daten ReCiPe'!$A:$A,0)-1,MATCH(AO107,'Daten ReCiPe'!$A$424:$ADO$424,0)-1)),0,OFFSET('Daten ReCiPe'!$A$1,MATCH(EG$5,'Daten ReCiPe'!$A:$A,0)-1,MATCH(AO107,'Daten ReCiPe'!$A$424:$ADO$424,0)-1))*1000</f>
        <v>49149.993999999999</v>
      </c>
      <c r="EH107" s="320">
        <f ca="1">IF(ISERROR(OFFSET('Daten ReCiPe'!$A$1,MATCH(EH$5,'Daten ReCiPe'!$A:$A,0)-1,MATCH(AP107,'Daten ReCiPe'!$A$424:$ADO$424,0)-1)),0,OFFSET('Daten ReCiPe'!$A$1,MATCH(EH$5,'Daten ReCiPe'!$A:$A,0)-1,MATCH(AP107,'Daten ReCiPe'!$A$424:$ADO$424,0)-1))*1000</f>
        <v>0</v>
      </c>
      <c r="EI107" s="320">
        <f t="shared" ca="1" si="78"/>
        <v>86611.13</v>
      </c>
      <c r="EJ107" s="320">
        <f ca="1">IF(ISERROR(OFFSET('Daten ReCiPe'!$A$1,MATCH(EJ$5,'Daten ReCiPe'!$A:$A,0)-1,MATCH(AQ107,'Daten ReCiPe'!$A$424:$ADO$424,0)-1)),0,OFFSET('Daten ReCiPe'!$A$1,MATCH(EJ$5,'Daten ReCiPe'!$A:$A,0)-1,MATCH(AQ107,'Daten ReCiPe'!$A$424:$ADO$424,0)-1))*1000</f>
        <v>19.832385000000002</v>
      </c>
      <c r="EK107" s="320">
        <f ca="1">IF(ISERROR(OFFSET('Daten ReCiPe'!$A$1,MATCH(EK$5,'Daten ReCiPe'!$A:$A,0)-1,MATCH(AR107,'Daten ReCiPe'!$A$424:$ADO$424,0)-1)),0,OFFSET('Daten ReCiPe'!$A$1,MATCH(EK$5,'Daten ReCiPe'!$A:$A,0)-1,MATCH(AR107,'Daten ReCiPe'!$A$424:$ADO$424,0)-1))*1000</f>
        <v>396.64769999999999</v>
      </c>
      <c r="EL107" s="320">
        <f ca="1">IF(ISERROR(OFFSET('Daten ReCiPe'!$A$1,MATCH(EL$5,'Daten ReCiPe'!$A:$A,0)-1,MATCH(AS107,'Daten ReCiPe'!$A$424:$ADO$424,0)-1)),0,OFFSET('Daten ReCiPe'!$A$1,MATCH(EL$5,'Daten ReCiPe'!$A:$A,0)-1,MATCH(AS107,'Daten ReCiPe'!$A$424:$ADO$424,0)-1))*1000</f>
        <v>0</v>
      </c>
      <c r="EM107" s="321">
        <f t="shared" ca="1" si="79"/>
        <v>87027.610085000008</v>
      </c>
      <c r="EN107" s="320">
        <f ca="1">IF(ISERROR(OFFSET('Daten ReCiPe'!$A$1,MATCH(EN$5,'Daten ReCiPe'!$A:$A,0)-1,MATCH(AT107,'Daten ReCiPe'!$A$424:$ADO$424,0)-1)),0,OFFSET('Daten ReCiPe'!$A$1,MATCH(EN$5,'Daten ReCiPe'!$A:$A,0)-1,MATCH(AT107,'Daten ReCiPe'!$A$424:$ADO$424,0)-1))*1000</f>
        <v>87027.61</v>
      </c>
      <c r="EO107" s="305">
        <f t="shared" ca="1" si="80"/>
        <v>0.99999999902329839</v>
      </c>
      <c r="EP107" s="322">
        <f ca="1">IF(ISERROR(OFFSET('Daten Elementary'!$A$1,MATCH(EP$5,'Daten Elementary'!$A:$A,0)-1,MATCH(AM107,'Daten Elementary'!$A$424:$ADO$424,0)-1)),0,OFFSET('Daten Elementary'!$A$1,MATCH(EP$5,'Daten Elementary'!$A:$A,0)-1,MATCH(AM107,'Daten Elementary'!$A$424:$ADO$424,0)-1))*1000000</f>
        <v>230548.65</v>
      </c>
      <c r="EQ107" s="322">
        <f ca="1">IF(ISERROR(OFFSET('Daten Elementary'!$A$1,MATCH(EQ$5,'Daten Elementary'!$A:$A,0)-1,MATCH(AN107,'Daten Elementary'!$A$424:$ADO$424,0)-1)),0,OFFSET('Daten Elementary'!$A$1,MATCH(EQ$5,'Daten Elementary'!$A:$A,0)-1,MATCH(AN107,'Daten Elementary'!$A$424:$ADO$424,0)-1))*1000000</f>
        <v>0</v>
      </c>
      <c r="ER107" s="322">
        <f ca="1">IF(ISERROR(OFFSET('Daten Elementary'!$A$1,MATCH(ER$5,'Daten Elementary'!$A:$A,0)-1,MATCH(AO107,'Daten Elementary'!$A$424:$ADO$424,0)-1)),0,OFFSET('Daten Elementary'!$A$1,MATCH(ER$5,'Daten Elementary'!$A:$A,0)-1,MATCH(AO107,'Daten Elementary'!$A$424:$ADO$424,0)-1))*1000000</f>
        <v>1392123.4</v>
      </c>
      <c r="ES107" s="322">
        <f ca="1">IF(ISERROR(OFFSET('Daten Elementary'!$A$1,MATCH(ES$5,'Daten Elementary'!$A:$A,0)-1,MATCH(AP107,'Daten Elementary'!$A$424:$ADO$424,0)-1)),0,OFFSET('Daten Elementary'!$A$1,MATCH(ES$5,'Daten Elementary'!$A:$A,0)-1,MATCH(AP107,'Daten Elementary'!$A$424:$ADO$424,0)-1))*1000000</f>
        <v>0</v>
      </c>
      <c r="ET107" s="322">
        <f t="shared" ca="1" si="81"/>
        <v>1622672.0499999998</v>
      </c>
      <c r="EU107" s="322">
        <f ca="1">IF(ISERROR(OFFSET('Daten Elementary'!$A$1,MATCH(EU$5,'Daten Elementary'!$A:$A,0)-1,MATCH(AQ107,'Daten Elementary'!$A$424:$ADO$424,0)-1)),0,OFFSET('Daten Elementary'!$A$1,MATCH(EU$5,'Daten Elementary'!$A:$A,0)-1,MATCH(AQ107,'Daten Elementary'!$A$424:$ADO$424,0)-1))*1000000</f>
        <v>366.49517000000003</v>
      </c>
      <c r="EV107" s="322">
        <f ca="1">IF(ISERROR(OFFSET('Daten Elementary'!$A$1,MATCH(EV$5,'Daten Elementary'!$A:$A,0)-1,MATCH(AR107,'Daten Elementary'!$A$424:$ADO$424,0)-1)),0,OFFSET('Daten Elementary'!$A$1,MATCH(EV$5,'Daten Elementary'!$A:$A,0)-1,MATCH(AR107,'Daten Elementary'!$A$424:$ADO$424,0)-1))*1000000</f>
        <v>7329.9035000000003</v>
      </c>
      <c r="EW107" s="322">
        <f ca="1">IF(ISERROR(OFFSET('Daten Elementary'!$A$1,MATCH(EW$5,'Daten Elementary'!$A:$A,0)-1,MATCH(AS107,'Daten Elementary'!$A$424:$ADO$424,0)-1)),0,OFFSET('Daten Elementary'!$A$1,MATCH(EW$5,'Daten Elementary'!$A:$A,0)-1,MATCH(AS107,'Daten Elementary'!$A$424:$ADO$424,0)-1))*1000000</f>
        <v>0</v>
      </c>
      <c r="EX107" s="323">
        <f t="shared" ca="1" si="82"/>
        <v>1630368.4486699998</v>
      </c>
      <c r="EY107" s="322">
        <f ca="1">IF(ISERROR(OFFSET('Daten Elementary'!$A$1,MATCH(EY$5,'Daten Elementary'!$A:$A,0)-1,MATCH($AT107,'Daten Elementary'!$A$424:$ADO$424,0)-1)),0,OFFSET('Daten Elementary'!$A$1,MATCH(EY$5,'Daten Elementary'!$A:$A,0)-1,MATCH($AT107,'Daten Elementary'!$A$424:$ADO$424,0)-1))*1000000</f>
        <v>1630368.4000000001</v>
      </c>
      <c r="EZ107" s="305">
        <f t="shared" ca="1" si="83"/>
        <v>0.99999997014785236</v>
      </c>
      <c r="FA107" s="314">
        <f ca="1">IF(ISERROR(OFFSET('Daten Elementary'!$A$1,MATCH(FA$5,'Daten Elementary'!$A:$A,0)-1,MATCH(AM107,'Daten Elementary'!$A$424:$ADO$424,0)-1)),0,OFFSET('Daten Elementary'!$A$1,MATCH(FA$5,'Daten Elementary'!$A:$A,0)-1,MATCH(AM107,'Daten Elementary'!$A$424:$ADO$424,0)-1))*1000</f>
        <v>730899.54</v>
      </c>
      <c r="FB107" s="314">
        <f ca="1">IF(ISERROR(OFFSET('Daten Elementary'!$A$1,MATCH(FB$5,'Daten Elementary'!$A:$A,0)-1,MATCH(AN107,'Daten Elementary'!$A$424:$ADO$424,0)-1)),0,OFFSET('Daten Elementary'!$A$1,MATCH(FB$5,'Daten Elementary'!$A:$A,0)-1,MATCH(AN107,'Daten Elementary'!$A$424:$ADO$424,0)-1))*1000</f>
        <v>0</v>
      </c>
      <c r="FC107" s="314">
        <f ca="1">IF(ISERROR(OFFSET('Daten Elementary'!$A$1,MATCH(FC$5,'Daten Elementary'!$A:$A,0)-1,MATCH(AO107,'Daten Elementary'!$A$424:$ADO$424,0)-1)),0,OFFSET('Daten Elementary'!$A$1,MATCH(FC$5,'Daten Elementary'!$A:$A,0)-1,MATCH(AO107,'Daten Elementary'!$A$424:$ADO$424,0)-1))*1000</f>
        <v>119076.01</v>
      </c>
      <c r="FD107" s="314">
        <f ca="1">IF(ISERROR(OFFSET('Daten Elementary'!$A$1,MATCH(FD$5,'Daten Elementary'!$A:$A,0)-1,MATCH(AP107,'Daten Elementary'!$A$424:$ADO$424,0)-1)),0,OFFSET('Daten Elementary'!$A$1,MATCH(FD$5,'Daten Elementary'!$A:$A,0)-1,MATCH(AP107,'Daten Elementary'!$A$424:$ADO$424,0)-1))*1000</f>
        <v>0</v>
      </c>
      <c r="FE107" s="314">
        <f t="shared" ca="1" si="84"/>
        <v>849975.55</v>
      </c>
      <c r="FF107" s="314">
        <f ca="1">IF(ISERROR(OFFSET('Daten Elementary'!$A$1,MATCH(FF$5,'Daten Elementary'!$A:$A,0)-1,MATCH(AQ107,'Daten Elementary'!$A$424:$ADO$424,0)-1)),0,OFFSET('Daten Elementary'!$A$1,MATCH(FF$5,'Daten Elementary'!$A:$A,0)-1,MATCH(AQ107,'Daten Elementary'!$A$424:$ADO$424,0)-1))*1000</f>
        <v>191.38355000000001</v>
      </c>
      <c r="FG107" s="314">
        <f ca="1">IF(ISERROR(OFFSET('Daten Elementary'!$A$1,MATCH(FG$5,'Daten Elementary'!$A:$A,0)-1,MATCH(AR107,'Daten Elementary'!$A$424:$ADO$424,0)-1)),0,OFFSET('Daten Elementary'!$A$1,MATCH(FG$5,'Daten Elementary'!$A:$A,0)-1,MATCH(AR107,'Daten Elementary'!$A$424:$ADO$424,0)-1))*1000</f>
        <v>3827.6709999999998</v>
      </c>
      <c r="FH107" s="314">
        <f ca="1">IF(ISERROR(OFFSET('Daten Elementary'!$A$1,MATCH(FH$5,'Daten Elementary'!$A:$A,0)-1,MATCH(AS107,'Daten Elementary'!$A$424:$ADO$424,0)-1)),0,OFFSET('Daten Elementary'!$A$1,MATCH(FH$5,'Daten Elementary'!$A:$A,0)-1,MATCH(AS107,'Daten Elementary'!$A$424:$ADO$424,0)-1))*1000</f>
        <v>0</v>
      </c>
      <c r="FI107" s="315">
        <f t="shared" ca="1" si="85"/>
        <v>853994.60455000005</v>
      </c>
      <c r="FJ107" s="314">
        <f ca="1">IF(ISERROR(OFFSET('Daten Elementary'!$A$1,MATCH(FJ$5,'Daten Elementary'!$A:$A,0)-1,MATCH($AT107,'Daten Elementary'!$A$424:$ADO$424,0)-1)),0,OFFSET('Daten Elementary'!$A$1,MATCH(FJ$5,'Daten Elementary'!$A:$A,0)-1,MATCH($AT107,'Daten Elementary'!$A$424:$ADO$424,0)-1))*1000</f>
        <v>853994.6</v>
      </c>
      <c r="FK107" s="305">
        <f t="shared" ca="1" si="86"/>
        <v>0.99999999467209744</v>
      </c>
      <c r="FL107" s="314">
        <f ca="1">IF(ISERROR(OFFSET('Daten Elementary'!$A$1,MATCH(FL$5,'Daten Elementary'!$A:$A,0)-1,MATCH(AM107,'Daten Elementary'!$A$424:$ADO$424,0)-1)),0,OFFSET('Daten Elementary'!$A$1,MATCH(FL$5,'Daten Elementary'!$A:$A,0)-1,MATCH(AM107,'Daten Elementary'!$A$424:$ADO$424,0)-1))</f>
        <v>0</v>
      </c>
      <c r="FM107" s="314">
        <f ca="1">IF(ISERROR(OFFSET('Daten Elementary'!$A$1,MATCH(FM$5,'Daten Elementary'!$A:$A,0)-1,MATCH(AN107,'Daten Elementary'!$A$424:$ADO$424,0)-1)),0,OFFSET('Daten Elementary'!$A$1,MATCH(FM$5,'Daten Elementary'!$A:$A,0)-1,MATCH(AN107,'Daten Elementary'!$A$424:$ADO$424,0)-1))</f>
        <v>0</v>
      </c>
      <c r="FN107" s="314">
        <f ca="1">IF(ISERROR(OFFSET('Daten Elementary'!$A$1,MATCH(FN$5,'Daten Elementary'!$A:$A,0)-1,MATCH(AO107,'Daten Elementary'!$A$424:$ADO$424,0)-1)),0,OFFSET('Daten Elementary'!$A$1,MATCH(FN$5,'Daten Elementary'!$A:$A,0)-1,MATCH(AO107,'Daten Elementary'!$A$424:$ADO$424,0)-1))</f>
        <v>0</v>
      </c>
      <c r="FO107" s="314">
        <f ca="1">IF(ISERROR(OFFSET('Daten Elementary'!$A$1,MATCH(FO$5,'Daten Elementary'!$A:$A,0)-1,MATCH(AP107,'Daten Elementary'!$A$424:$ADO$424,0)-1)),0,OFFSET('Daten Elementary'!$A$1,MATCH(FO$5,'Daten Elementary'!$A:$A,0)-1,MATCH(AP107,'Daten Elementary'!$A$424:$ADO$424,0)-1))</f>
        <v>0</v>
      </c>
      <c r="FP107" s="314">
        <f t="shared" ca="1" si="87"/>
        <v>0</v>
      </c>
      <c r="FQ107" s="314">
        <f ca="1">IF(ISERROR(OFFSET('Daten Elementary'!$A$1,MATCH(FQ$5,'Daten Elementary'!$A:$A,0)-1,MATCH(AQ107,'Daten Elementary'!$A$424:$ADO$424,0)-1)),0,OFFSET('Daten Elementary'!$A$1,MATCH(FQ$5,'Daten Elementary'!$A:$A,0)-1,MATCH(AQ107,'Daten Elementary'!$A$424:$ADO$424,0)-1))</f>
        <v>0</v>
      </c>
      <c r="FR107" s="314">
        <f ca="1">IF(ISERROR(OFFSET('Daten Elementary'!$A$1,MATCH(FR$5,'Daten Elementary'!$A:$A,0)-1,MATCH(AR107,'Daten Elementary'!$A$424:$ADO$424,0)-1)),0,OFFSET('Daten Elementary'!$A$1,MATCH(FR$5,'Daten Elementary'!$A:$A,0)-1,MATCH(AR107,'Daten Elementary'!$A$424:$ADO$424,0)-1))</f>
        <v>0</v>
      </c>
      <c r="FS107" s="314">
        <f ca="1">IF(ISERROR(OFFSET('Daten Elementary'!$A$1,MATCH(FS$5,'Daten Elementary'!$A:$A,0)-1,MATCH(AS107,'Daten Elementary'!$A$424:$ADO$424,0)-1)),0,OFFSET('Daten Elementary'!$A$1,MATCH(FS$5,'Daten Elementary'!$A:$A,0)-1,MATCH(AS107,'Daten Elementary'!$A$424:$ADO$424,0)-1))</f>
        <v>0</v>
      </c>
      <c r="FT107" s="315">
        <f t="shared" ca="1" si="88"/>
        <v>0</v>
      </c>
      <c r="FU107" s="314">
        <f ca="1">IF(ISERROR(OFFSET('Daten Elementary'!$A$1,MATCH(FU$5,'Daten Elementary'!$A:$A,0)-1,MATCH($AT107,'Daten Elementary'!$A$424:$ADO$424,0)-1)),0,OFFSET('Daten Elementary'!$A$1,MATCH(FU$5,'Daten Elementary'!$A:$A,0)-1,MATCH($AT107,'Daten Elementary'!$A$424:$ADO$424,0)-1))</f>
        <v>0</v>
      </c>
      <c r="FV107" s="305">
        <f t="shared" ca="1" si="89"/>
        <v>0</v>
      </c>
      <c r="FW107" s="324"/>
      <c r="FX107" s="231" t="str">
        <f t="shared" si="90"/>
        <v>Helikopter, einmotorig (pro Flugstunde)</v>
      </c>
      <c r="FY107" s="231" t="str">
        <f t="shared" si="55"/>
        <v>Helikopter, einmotorig</v>
      </c>
      <c r="FZ107" s="231" t="str">
        <f t="shared" si="56"/>
        <v/>
      </c>
      <c r="GA107" s="231" t="str">
        <f t="shared" si="57"/>
        <v xml:space="preserve"> (pro Flugstunde)</v>
      </c>
      <c r="GB107" s="231"/>
    </row>
    <row r="108" spans="1:184" ht="16.5" customHeight="1">
      <c r="A108" s="339"/>
      <c r="B108" s="385"/>
      <c r="C108" s="343" t="s">
        <v>365</v>
      </c>
      <c r="D108" s="343" t="s">
        <v>10</v>
      </c>
      <c r="E108" s="345" t="s">
        <v>401</v>
      </c>
      <c r="F108" s="86">
        <v>1</v>
      </c>
      <c r="G108" s="86">
        <v>1</v>
      </c>
      <c r="H108" s="87">
        <v>1</v>
      </c>
      <c r="I108" s="88">
        <v>1</v>
      </c>
      <c r="J108" s="88">
        <v>1</v>
      </c>
      <c r="K108" s="86">
        <v>1</v>
      </c>
      <c r="L108" s="86"/>
      <c r="M108" s="86"/>
      <c r="N108" s="38" t="s">
        <v>101</v>
      </c>
      <c r="O108" s="196">
        <f ca="1">(IF(ISERROR(INDEX(INDIRECT($D$268),MATCH($AM108,$AM$4:$AM$275,0),MATCH(O$304,INDIRECT($E$268),0))*$I108/$AD108),0,INDEX(INDIRECT($D$268),MATCH($AM108,$AM$4:$AM$275,0),MATCH(O$304,INDIRECT($E$268),0))*$I108/$AD108)+IF(ISERROR(INDEX(INDIRECT($D$268),MATCH($AN108,$AN$4:$AN$275,0),MATCH(O$305,INDIRECT($E$268),0))*$J108/$AE108),0,INDEX(INDIRECT($D$268),MATCH($AN108,$AN$4:$AN$275,0),MATCH(O$305,INDIRECT($E$268),0))*$J108/$AE108))*$AC108/$F108</f>
        <v>1109734.2000000002</v>
      </c>
      <c r="P108" s="196">
        <f ca="1">(IF(ISERROR(INDEX(INDIRECT($D$268),MATCH($AO108,$AO$4:$AO$275,0),MATCH(P$304,INDIRECT($E$268),0))*$I108/$AD108),0,INDEX(INDIRECT($D$268),MATCH($AO108,$AO$4:$AO$275,0),MATCH(P$304,INDIRECT($E$268),0))*$I108/$AD108)+IF(ISERROR(INDEX(INDIRECT($D$268),MATCH($AP108,$AP$4:$AP$275,0),MATCH(P$305,INDIRECT($E$268),0))*$J108/$AE108),0,INDEX(INDIRECT($D$268),MATCH($AP108,$AP$4:$AP$275,0),MATCH(P$305,INDIRECT($E$268),0))*$J108/$AE108))*$AC108/$F108</f>
        <v>210154.49000000002</v>
      </c>
      <c r="Q108" s="196">
        <f ca="1">INDEX(INDIRECT($D$268),MATCH($AQ108,$AQ$4:$AQ$284,0),MATCH(Q$4,INDIRECT($E$268),0))*$K108*$AC108/$F108/$AF108</f>
        <v>239.70865999999998</v>
      </c>
      <c r="R108" s="196">
        <f ca="1">INDEX(INDIRECT($D$268),MATCH($AR108,$AR$4:$AR$284,0),MATCH(R$4,INDIRECT($E$268),0))*$K108*$AC108/$F108/$AF108</f>
        <v>4794.1732000000002</v>
      </c>
      <c r="S108" s="196">
        <f ca="1">INDEX(INDIRECT($D$268),MATCH($AS108,$AS$4:$AS$284,0),MATCH(S$4,INDIRECT($E$268),0))*$K108*$AC108/$F108/$AF108</f>
        <v>0</v>
      </c>
      <c r="T108" s="191">
        <f t="shared" ca="1" si="93"/>
        <v>1324922.5718600003</v>
      </c>
      <c r="U108" s="196">
        <f>IF($B$268=6,(IF(OR(AJ108="Benzin",AJ108="Diesel"),$AK108*INDEX('DIN EN 16258'!$I:$I,MATCH('mobitool-Faktoren v2.0'!$AI108,'DIN EN 16258'!$A:$A,0))*$I108/$AD108+$AL108*INDEX('DIN EN 16258'!$I:$I,MATCH('mobitool-Faktoren v2.0'!$AJ108,'DIN EN 16258'!$A:$A,0))*$I108/$AD108,IF(ISERROR($AK108*INDEX('DIN EN 16258'!$I:$I,MATCH('mobitool-Faktoren v2.0'!$AI108,'DIN EN 16258'!$A:$A,0))*$I108/$AD108),0,$AK108*INDEX('DIN EN 16258'!$I:$I,MATCH('mobitool-Faktoren v2.0'!$AI108,'DIN EN 16258'!$A:$A,0))*$I108/$AD108)+IF(ISERROR($AL108*INDEX('DIN EN 16258'!$I:$I,MATCH('mobitool-Faktoren v2.0'!$AJ108,'DIN EN 16258'!$A:$A,0))*$J108/$AE108),0,$AL108*INDEX('DIN EN 16258'!$I:$I,MATCH('mobitool-Faktoren v2.0'!$AJ108,'DIN EN 16258'!$A:$A,0))*$J108/$AE108)))*1000,
IF($B$268=1,(IF(OR(AJ108="Benzin",AJ108="Diesel"),$AK108*INDEX('DIN EN 16258'!$D:$D,MATCH('mobitool-Faktoren v2.0'!$AI108,'DIN EN 16258'!$A:$A,0))*$I108/$AD108+$AL108*INDEX('DIN EN 16258'!$D:$D,MATCH('mobitool-Faktoren v2.0'!$AJ108,'DIN EN 16258'!$A:$A,0))*$I108/$AD108,IF(ISERROR($AK108*INDEX('DIN EN 16258'!$D:$D,MATCH('mobitool-Faktoren v2.0'!$AI108,'DIN EN 16258'!$A:$A,0))*$I108/$AD108),0,$AK108*INDEX('DIN EN 16258'!$D:$D,MATCH('mobitool-Faktoren v2.0'!$AI108,'DIN EN 16258'!$A:$A,0))*$I108/$AD108)+IF(ISERROR($AL108*INDEX('DIN EN 16258'!$D:$D,MATCH('mobitool-Faktoren v2.0'!$AJ108,'DIN EN 16258'!$A:$A,0))*$J108/$AE108),0,$AL108*INDEX('DIN EN 16258'!$D:$D,MATCH('mobitool-Faktoren v2.0'!$AJ108,'DIN EN 16258'!$A:$A,0))*$J108/$AE108))),0))*$AC108/$F108</f>
        <v>1058264.9305199999</v>
      </c>
      <c r="V108" s="196">
        <f>IF($B$268=6,(IF(OR(AJ108="Benzin",AJ108="Diesel"),$AK108*INDEX('DIN EN 16258'!$L:$L,MATCH('mobitool-Faktoren v2.0'!$AI108,'DIN EN 16258'!$A:$A,0))*$I108/$AD108+$AL108*INDEX('DIN EN 16258'!$L:$L,MATCH('mobitool-Faktoren v2.0'!$AJ108,'DIN EN 16258'!$A:$A,0))*$I108/$AD108,IF(ISERROR($AK108*INDEX('DIN EN 16258'!$L:$L,MATCH('mobitool-Faktoren v2.0'!$AI108,'DIN EN 16258'!$A:$A,0))*$I108/$AD108),0,$AK108*INDEX('DIN EN 16258'!$L:$L,MATCH('mobitool-Faktoren v2.0'!$AI108,'DIN EN 16258'!$A:$A,0))*$I108/$AD108)+IF(ISERROR($AL108*INDEX('DIN EN 16258'!$L:$L,MATCH('mobitool-Faktoren v2.0'!$AJ108,'DIN EN 16258'!$A:$A,0))*$J108/$AE108),0,$AL108*INDEX('DIN EN 16258'!$L:$L,MATCH('mobitool-Faktoren v2.0'!$AJ108,'DIN EN 16258'!$A:$A,0))*$J108/$AE108)))*1000,
IF($B$268=1,(IF(OR(AJ108="Benzin",AJ108="Diesel"),$AK108*INDEX('DIN EN 16258'!$F:$F,MATCH('mobitool-Faktoren v2.0'!$AI108,'DIN EN 16258'!$A:$A,0))*$I108/$AD108+$AL108*INDEX('DIN EN 16258'!$F:$F,MATCH('mobitool-Faktoren v2.0'!$AJ108,'DIN EN 16258'!$A:$A,0))*$I108/$AD108,IF(ISERROR($AK108*INDEX('DIN EN 16258'!$F:$F,MATCH('mobitool-Faktoren v2.0'!$AI108,'DIN EN 16258'!$A:$A,0))*$I108/$AD108),0,$AK108*INDEX('DIN EN 16258'!$F:$F,MATCH('mobitool-Faktoren v2.0'!$AI108,'DIN EN 16258'!$A:$A,0))*$I108/$AD108)+IF(ISERROR($AL108*INDEX('DIN EN 16258'!$F:$F,MATCH('mobitool-Faktoren v2.0'!$AJ108,'DIN EN 16258'!$A:$A,0))*$J108/$AE108),0,$AL108*INDEX('DIN EN 16258'!$F:$F,MATCH('mobitool-Faktoren v2.0'!$AJ108,'DIN EN 16258'!$A:$A,0))*$J108/$AE108))),0))*$AC108/$F108</f>
        <v>1291216.33032</v>
      </c>
      <c r="W108" s="39" t="s">
        <v>674</v>
      </c>
      <c r="X108" s="39" t="s">
        <v>162</v>
      </c>
      <c r="Y108" s="336"/>
      <c r="Z108" s="372"/>
      <c r="AA108" s="337"/>
      <c r="AB108" s="299"/>
      <c r="AC108" s="300">
        <v>1</v>
      </c>
      <c r="AD108" s="298">
        <v>1</v>
      </c>
      <c r="AE108" s="298">
        <v>1</v>
      </c>
      <c r="AF108" s="299">
        <v>1</v>
      </c>
      <c r="AG108" s="299"/>
      <c r="AH108" s="299"/>
      <c r="AI108" s="384" t="s">
        <v>603</v>
      </c>
      <c r="AJ108" s="384" t="s">
        <v>2449</v>
      </c>
      <c r="AK108" s="366">
        <f>259.3+1.791*41.054</f>
        <v>332.82771400000001</v>
      </c>
      <c r="AL108" s="366">
        <f>259.26+1.791*41.054</f>
        <v>332.78771399999999</v>
      </c>
      <c r="AM108" s="202" t="s">
        <v>2632</v>
      </c>
      <c r="AN108" s="330" t="s">
        <v>2450</v>
      </c>
      <c r="AO108" s="202" t="s">
        <v>2631</v>
      </c>
      <c r="AP108" s="330" t="s">
        <v>2450</v>
      </c>
      <c r="AQ108" s="202" t="s">
        <v>2630</v>
      </c>
      <c r="AR108" s="202" t="s">
        <v>2629</v>
      </c>
      <c r="AS108" s="202" t="s">
        <v>81</v>
      </c>
      <c r="AT108" s="202" t="s">
        <v>2638</v>
      </c>
      <c r="AU108" s="303">
        <f ca="1">IF(ISERROR(OFFSET('Daten KEA'!$A$1,MATCH(AU$5,'Daten KEA'!$A:$A,0)-1,MATCH(AM108,'Daten KEA'!$A$424:$ADO$424,0)-1)),0,OFFSET('Daten KEA'!$A$1,MATCH(AU$5,'Daten KEA'!$A:$A,0)-1,MATCH(AM108,'Daten KEA'!$A$424:$ADO$424,0)-1))+IF(ISERROR(AK108*INDEX('Energiefaktoren Ecoinvent'!$D:$D,MATCH('mobitool-Faktoren v2.0'!AI108,'Energiefaktoren Ecoinvent'!$A:$A,0))),0,AK108*INDEX('Energiefaktoren Ecoinvent'!$D:$D,MATCH('mobitool-Faktoren v2.0'!AI108,'Energiefaktoren Ecoinvent'!$A:$A,0)))+IF(OR(AJ108="Benzin",AJ108="Diesel"),IF(ISERROR(OFFSET('Daten KEA'!$A$1,MATCH(AV$5,'Daten KEA'!$A:$A,0)-1,MATCH(AN108,'Daten KEA'!$A$424:$ADO$424,0)-1)),0,OFFSET('Daten KEA'!$A$1,MATCH(AV$5,'Daten KEA'!$A:$A,0)-1,MATCH(AN108,'Daten KEA'!$A$424:$ADO$424,0)-1))+IF(ISERROR(AL108*INDEX('Energiefaktoren Ecoinvent'!$D:$D,MATCH('mobitool-Faktoren v2.0'!AJ108,'Energiefaktoren Ecoinvent'!$A:$A,0))),0,AL108*INDEX('Energiefaktoren Ecoinvent'!$D:$D,MATCH('mobitool-Faktoren v2.0'!AJ108,'Energiefaktoren Ecoinvent'!$A:$A,0))),0)</f>
        <v>14311.591702000002</v>
      </c>
      <c r="AV108" s="303">
        <f ca="1">IF(OR(AJ108="Benzin",AJ108="Diesel"),0,IF(ISERROR(OFFSET('Daten KEA'!$A$1,MATCH(AV$5,'Daten KEA'!$A:$A,0)-1,MATCH(AN108,'Daten KEA'!$A$424:$ADO$424,0)-1)),0,OFFSET('Daten KEA'!$A$1,MATCH(AV$5,'Daten KEA'!$A:$A,0)-1,MATCH(AN108,'Daten KEA'!$A$424:$ADO$424,0)-1))+IF(ISERROR(AL108*INDEX('Energiefaktoren Ecoinvent'!$D:$D,MATCH('mobitool-Faktoren v2.0'!AJ108,'Energiefaktoren Ecoinvent'!$A:$A,0))),0,AL108*INDEX('Energiefaktoren Ecoinvent'!$D:$D,MATCH('mobitool-Faktoren v2.0'!AJ108,'Energiefaktoren Ecoinvent'!$A:$A,0))))</f>
        <v>0</v>
      </c>
      <c r="AW108" s="303">
        <f ca="1">IF(ISERROR(OFFSET('Daten KEA'!$A$1,MATCH(AW$5,'Daten KEA'!$A:$A,0)-1,MATCH(AO108,'Daten KEA'!$A$424:$ADO$424,0)-1)),0,OFFSET('Daten KEA'!$A$1,MATCH(AW$5,'Daten KEA'!$A:$A,0)-1,MATCH(AO108,'Daten KEA'!$A$424:$ADO$424,0)-1))-IF(ISERROR(AK108*INDEX('Energiefaktoren Ecoinvent'!$D:$D,MATCH('mobitool-Faktoren v2.0'!AI108,'Energiefaktoren Ecoinvent'!$A:$A,0))),0,AK108*INDEX('Energiefaktoren Ecoinvent'!$D:$D,MATCH('mobitool-Faktoren v2.0'!AI108,'Energiefaktoren Ecoinvent'!$A:$A,0)))+IF(OR(AJ108="Benzin",AJ108="Diesel"),IF(ISERROR(OFFSET('Daten KEA'!$A$1,MATCH(AX$5,'Daten KEA'!$A:$A,0)-1,MATCH(AP108,'Daten KEA'!$A$424:$ADO$424,0)-1)),0,OFFSET('Daten KEA'!$A$1,MATCH(AX$5,'Daten KEA'!$A:$A,0)-1,MATCH(AP108,'Daten KEA'!$A$424:$ADO$424,0)-1))-IF(ISERROR(AL108*INDEX('Energiefaktoren Ecoinvent'!$D:$D,MATCH('mobitool-Faktoren v2.0'!AJ108,'Energiefaktoren Ecoinvent'!$A:$A,0))),0,AL108*INDEX('Energiefaktoren Ecoinvent'!$D:$D,MATCH('mobitool-Faktoren v2.0'!AJ108,'Energiefaktoren Ecoinvent'!$A:$A,0))),0)</f>
        <v>4005.2952979999973</v>
      </c>
      <c r="AX108" s="303">
        <f ca="1">IF(OR(AJ108="Benzin",AJ108="Diesel"),0,IF(ISERROR(OFFSET('Daten KEA'!$A$1,MATCH(AX$5,'Daten KEA'!$A:$A,0)-1,MATCH(AP108,'Daten KEA'!$A$424:$ADO$424,0)-1)),0,OFFSET('Daten KEA'!$A$1,MATCH(AX$5,'Daten KEA'!$A:$A,0)-1,MATCH(AP108,'Daten KEA'!$A$424:$ADO$424,0)-1))-IF(ISERROR(AL108*INDEX('Energiefaktoren Ecoinvent'!$D:$D,MATCH('mobitool-Faktoren v2.0'!AJ108,'Energiefaktoren Ecoinvent'!$A:$A,0))),0,AL108*INDEX('Energiefaktoren Ecoinvent'!$D:$D,MATCH('mobitool-Faktoren v2.0'!AJ108,'Energiefaktoren Ecoinvent'!$A:$A,0))))</f>
        <v>0</v>
      </c>
      <c r="AY108" s="303">
        <f t="shared" ca="1" si="58"/>
        <v>18316.886999999999</v>
      </c>
      <c r="AZ108" s="303">
        <f ca="1">IF(ISERROR(OFFSET('Daten KEA'!$A$1,MATCH(AZ$5,'Daten KEA'!$A:$A,0)-1,MATCH(AQ108,'Daten KEA'!$A$424:$ADO$424,0)-1)),0,OFFSET('Daten KEA'!$A$1,MATCH(AZ$5,'Daten KEA'!$A:$A,0)-1,MATCH(AQ108,'Daten KEA'!$A$424:$ADO$424,0)-1))</f>
        <v>4.2965182000000004</v>
      </c>
      <c r="BA108" s="303">
        <f ca="1">IF(ISERROR(OFFSET('Daten KEA'!$A$1,MATCH(BA$5,'Daten KEA'!$A:$A,0)-1,MATCH(AR108,'Daten KEA'!$A$424:$ADO$424,0)-1)),0,OFFSET('Daten KEA'!$A$1,MATCH(BA$5,'Daten KEA'!$A:$A,0)-1,MATCH(AR108,'Daten KEA'!$A$424:$ADO$424,0)-1))</f>
        <v>85.930363</v>
      </c>
      <c r="BB108" s="303">
        <f ca="1">IF(ISERROR(OFFSET('Daten KEA'!$A$1,MATCH(BB$5,'Daten KEA'!$A:$A,0)-1,MATCH(AS108,'Daten KEA'!$A$424:$ADO$424,0)-1)),0,OFFSET('Daten KEA'!$A$1,MATCH(BB$5,'Daten KEA'!$A:$A,0)-1,MATCH(AS108,'Daten KEA'!$A$424:$ADO$424,0)-1))</f>
        <v>0</v>
      </c>
      <c r="BC108" s="304">
        <f t="shared" ca="1" si="46"/>
        <v>18407.113881199999</v>
      </c>
      <c r="BD108" s="303">
        <f ca="1">IF(ISERROR(OFFSET('Daten KEA'!$A$1,MATCH(BD$5,'Daten KEA'!$A:$A,0)-1,MATCH(AT108,'Daten KEA'!$A$424:$ADO$424,0)-1)),0,OFFSET('Daten KEA'!$A$1,MATCH(BD$5,'Daten KEA'!$A:$A,0)-1,MATCH(AT108,'Daten KEA'!$A$424:$ADO$424,0)-1))</f>
        <v>18407.114000000001</v>
      </c>
      <c r="BE108" s="305">
        <f t="shared" ca="1" si="59"/>
        <v>1.0000000064540266</v>
      </c>
      <c r="BF108" s="306">
        <f ca="1">IF(ISERROR(OFFSET('Daten KEA'!$A$1,MATCH(BF$5,'Daten KEA'!$A:$A,0)-1,MATCH(AM108,'Daten KEA'!$A$424:$ADO$424,0)-1)),0,OFFSET('Daten KEA'!$A$1,MATCH(BF$5,'Daten KEA'!$A:$A,0)-1,MATCH(AM108,'Daten KEA'!$A$424:$ADO$424,0)-1))+IF(ISERROR($AK108*INDEX('Energiefaktoren Ecoinvent'!$H:$H,MATCH('mobitool-Faktoren v2.0'!$AI108,'Energiefaktoren Ecoinvent'!$A:$A,0))),0,$AK108*INDEX('Energiefaktoren Ecoinvent'!$H:$H,MATCH('mobitool-Faktoren v2.0'!$AI108,'Energiefaktoren Ecoinvent'!$A:$A,0)))+IF(OR(AJ108="Benzin",AJ108="Diesel"),IF(ISERROR(OFFSET('Daten KEA'!$A$1,MATCH(BG$5,'Daten KEA'!$A:$A,0)-1,MATCH(AN108,'Daten KEA'!$A$424:$ADO$424,0)-1)),0,OFFSET('Daten KEA'!$A$1,MATCH(BG$5,'Daten KEA'!$A:$A,0)-1,MATCH(AN108,'Daten KEA'!$A$424:$ADO$424,0)-1))+IF(ISERROR($AL108*INDEX('Energiefaktoren Ecoinvent'!$H:$H,MATCH('mobitool-Faktoren v2.0'!$AJ108,'Energiefaktoren Ecoinvent'!$A:$A,0))),0,$AL108*INDEX('Energiefaktoren Ecoinvent'!$H:$H,MATCH('mobitool-Faktoren v2.0'!$AJ108,'Energiefaktoren Ecoinvent'!$A:$A,0))),0)</f>
        <v>14311.591702000002</v>
      </c>
      <c r="BG108" s="306">
        <f ca="1">IF(OR(AJ108="Benzin",AJ108="Diesel"),0,IF(ISERROR(OFFSET('Daten KEA'!$A$1,MATCH(BG$5,'Daten KEA'!$A:$A,0)-1,MATCH(AN108,'Daten KEA'!$A$424:$ADO$424,0)-1)),0,OFFSET('Daten KEA'!$A$1,MATCH(BG$5,'Daten KEA'!$A:$A,0)-1,MATCH(AN108,'Daten KEA'!$A$424:$ADO$424,0)-1))+IF(ISERROR($AL108*INDEX('Energiefaktoren Ecoinvent'!$H:$H,MATCH('mobitool-Faktoren v2.0'!$AJ108,'Energiefaktoren Ecoinvent'!$A:$A,0))),0,$AL108*INDEX('Energiefaktoren Ecoinvent'!$H:$H,MATCH('mobitool-Faktoren v2.0'!$AJ108,'Energiefaktoren Ecoinvent'!$A:$A,0))))</f>
        <v>0</v>
      </c>
      <c r="BH108" s="306">
        <f ca="1">IF(ISERROR(OFFSET('Daten KEA'!$A$1,MATCH(BH$5,'Daten KEA'!$A:$A,0)-1,MATCH(AO108,'Daten KEA'!$A$424:$ADO$424,0)-1)),0,OFFSET('Daten KEA'!$A$1,MATCH(BH$5,'Daten KEA'!$A:$A,0)-1,MATCH(AO108,'Daten KEA'!$A$424:$ADO$424,0)-1))-IF(ISERROR($AK108*INDEX('Energiefaktoren Ecoinvent'!$H:$H,MATCH('mobitool-Faktoren v2.0'!$AI108,'Energiefaktoren Ecoinvent'!$A:$A,0))),0,$AK108*INDEX('Energiefaktoren Ecoinvent'!$H:$H,MATCH('mobitool-Faktoren v2.0'!$AI108,'Energiefaktoren Ecoinvent'!$A:$A,0)))+IF(OR(AJ108="Benzin",AJ108="Diesel"),IF(ISERROR(OFFSET('Daten KEA'!$A$1,MATCH(BI$5,'Daten KEA'!$A:$A,0)-1,MATCH(AP108,'Daten KEA'!$A$424:$ADO$424,0)-1)),0,OFFSET('Daten KEA'!$A$1,MATCH(BI$5,'Daten KEA'!$A:$A,0)-1,MATCH(AP108,'Daten KEA'!$A$424:$ADO$424,0)-1))-IF(ISERROR($AL108*INDEX('Energiefaktoren Ecoinvent'!$H:$H,MATCH('mobitool-Faktoren v2.0'!$AJ108,'Energiefaktoren Ecoinvent'!$A:$A,0))),0,$AL108*INDEX('Energiefaktoren Ecoinvent'!$H:$H,MATCH('mobitool-Faktoren v2.0'!$AJ108,'Energiefaktoren Ecoinvent'!$A:$A,0))),0)</f>
        <v>3960.1827713450002</v>
      </c>
      <c r="BI108" s="306">
        <f ca="1">IF(OR(AJ108="Benzin",AJ108="Diesel"),0,IF(ISERROR(OFFSET('Daten KEA'!$A$1,MATCH(BI$5,'Daten KEA'!$A:$A,0)-1,MATCH(AP108,'Daten KEA'!$A$424:$ADO$424,0)-1)),0,OFFSET('Daten KEA'!$A$1,MATCH(BI$5,'Daten KEA'!$A:$A,0)-1,MATCH(AP108,'Daten KEA'!$A$424:$ADO$424,0)-1))-IF(ISERROR($AL108*INDEX('Energiefaktoren Ecoinvent'!$H:$H,MATCH('mobitool-Faktoren v2.0'!$AJ108,'Energiefaktoren Ecoinvent'!$A:$A,0))),0,$AL108*INDEX('Energiefaktoren Ecoinvent'!$H:$H,MATCH('mobitool-Faktoren v2.0'!$AJ108,'Energiefaktoren Ecoinvent'!$A:$A,0))))</f>
        <v>0</v>
      </c>
      <c r="BJ108" s="306">
        <f t="shared" ca="1" si="92"/>
        <v>18271.774473345002</v>
      </c>
      <c r="BK108" s="306">
        <f ca="1">IF(ISERROR(OFFSET('Daten KEA'!$A$1,MATCH(BK$5,'Daten KEA'!$A:$A,0)-1,MATCH(AQ108,'Daten KEA'!$A$424:$ADO$424,0)-1)),0,OFFSET('Daten KEA'!$A$1,MATCH(BK$5,'Daten KEA'!$A:$A,0)-1,MATCH(AQ108,'Daten KEA'!$A$424:$ADO$424,0)-1))</f>
        <v>3.9590264867709002</v>
      </c>
      <c r="BL108" s="306">
        <f ca="1">IF(ISERROR(OFFSET('Daten KEA'!$A$1,MATCH(BL$5,'Daten KEA'!$A:$A,0)-1,MATCH(AR108,'Daten KEA'!$A$424:$ADO$424,0)-1)),0,OFFSET('Daten KEA'!$A$1,MATCH(BL$5,'Daten KEA'!$A:$A,0)-1,MATCH(AR108,'Daten KEA'!$A$424:$ADO$424,0)-1))</f>
        <v>79.180528535417992</v>
      </c>
      <c r="BM108" s="306">
        <f ca="1">IF(ISERROR(OFFSET('Daten KEA'!$A$1,MATCH(BM$5,'Daten KEA'!$A:$A,0)-1,MATCH(AS108,'Daten KEA'!$A$424:$ADO$424,0)-1)),0,OFFSET('Daten KEA'!$A$1,MATCH(BM$5,'Daten KEA'!$A:$A,0)-1,MATCH(AS108,'Daten KEA'!$A$424:$ADO$424,0)-1))</f>
        <v>0</v>
      </c>
      <c r="BN108" s="307">
        <f t="shared" ca="1" si="98"/>
        <v>18354.914028367188</v>
      </c>
      <c r="BO108" s="306">
        <f ca="1">IF(ISERROR(OFFSET('Daten KEA'!$A$1,MATCH(BO$5,'Daten KEA'!$A:$A,0)-1,MATCH(AT108,'Daten KEA'!$A$424:$ADO$424,0)-1)),0,OFFSET('Daten KEA'!$A$1,MATCH(BO$5,'Daten KEA'!$A:$A,0)-1,MATCH(AT108,'Daten KEA'!$A$424:$ADO$424,0)-1))</f>
        <v>18354.913953158</v>
      </c>
      <c r="BP108" s="305">
        <f t="shared" ca="1" si="60"/>
        <v>0.99999999590250399</v>
      </c>
      <c r="BQ108" s="308">
        <f ca="1">IF(ISERROR(OFFSET('Daten GWP'!$A$1,MATCH(BQ$5,'Daten GWP'!$A:$A,0)-1,MATCH(AM108,'Daten GWP'!$A$424:$ADO$424,0)-1)),0,OFFSET('Daten GWP'!$A$1,MATCH(BQ$5,'Daten GWP'!$A:$A,0)-1,MATCH(AM108,'Daten GWP'!$A$424:$ADO$424,0)-1))*1000</f>
        <v>1109734.2000000002</v>
      </c>
      <c r="BR108" s="308">
        <f ca="1">IF(ISERROR(OFFSET('Daten GWP'!$A$1,MATCH(BR$5,'Daten GWP'!$A:$A,0)-1,MATCH(AN108,'Daten GWP'!$A$424:$ADO$424,0)-1)),0,OFFSET('Daten GWP'!$A$1,MATCH(BR$5,'Daten GWP'!$A:$A,0)-1,MATCH(AN108,'Daten GWP'!$A$424:$ADO$424,0)-1))*1000</f>
        <v>0</v>
      </c>
      <c r="BS108" s="308">
        <f ca="1">IF(ISERROR(OFFSET('Daten GWP'!$A$1,MATCH(BS$5,'Daten GWP'!$A:$A,0)-1,MATCH(AO108,'Daten GWP'!$A$424:$ADO$424,0)-1)),0,OFFSET('Daten GWP'!$A$1,MATCH(BS$5,'Daten GWP'!$A:$A,0)-1,MATCH(AO108,'Daten GWP'!$A$424:$ADO$424,0)-1))*1000</f>
        <v>210154.49000000002</v>
      </c>
      <c r="BT108" s="308">
        <f ca="1">IF(ISERROR(OFFSET('Daten GWP'!$A$1,MATCH(BT$5,'Daten GWP'!$A:$A,0)-1,MATCH(AP108,'Daten GWP'!$A$424:$ADO$424,0)-1)),0,OFFSET('Daten GWP'!$A$1,MATCH(BT$5,'Daten GWP'!$A:$A,0)-1,MATCH(AP108,'Daten GWP'!$A$424:$ADO$424,0)-1))*1000</f>
        <v>0</v>
      </c>
      <c r="BU108" s="308">
        <f t="shared" ca="1" si="61"/>
        <v>1319888.6900000002</v>
      </c>
      <c r="BV108" s="308">
        <f ca="1">IF(ISERROR(OFFSET('Daten GWP'!$A$1,MATCH(BV$5,'Daten GWP'!$A:$A,0)-1,MATCH(AQ108,'Daten GWP'!$A$424:$ADO$424,0)-1)),0,OFFSET('Daten GWP'!$A$1,MATCH(BV$5,'Daten GWP'!$A:$A,0)-1,MATCH(AQ108,'Daten GWP'!$A$424:$ADO$424,0)-1))*1000</f>
        <v>239.70865999999998</v>
      </c>
      <c r="BW108" s="308">
        <f ca="1">IF(ISERROR(OFFSET('Daten GWP'!$A$1,MATCH(BW$5,'Daten GWP'!$A:$A,0)-1,MATCH(AR108,'Daten GWP'!$A$424:$ADO$424,0)-1)),0,OFFSET('Daten GWP'!$A$1,MATCH(BW$5,'Daten GWP'!$A:$A,0)-1,MATCH(AR108,'Daten GWP'!$A$424:$ADO$424,0)-1))*1000</f>
        <v>4794.1732000000002</v>
      </c>
      <c r="BX108" s="308">
        <f ca="1">IF(ISERROR(OFFSET('Daten GWP'!$A$1,MATCH(BX$5,'Daten GWP'!$A:$A,0)-1,MATCH(AS108,'Daten GWP'!$A$424:$ADO$424,0)-1)),0,OFFSET('Daten GWP'!$A$1,MATCH(BX$5,'Daten GWP'!$A:$A,0)-1,MATCH(AS108,'Daten GWP'!$A$424:$ADO$424,0)-1))*1000</f>
        <v>0</v>
      </c>
      <c r="BY108" s="309">
        <f t="shared" ca="1" si="99"/>
        <v>1324922.5718600003</v>
      </c>
      <c r="BZ108" s="308">
        <f ca="1">IF(ISERROR(OFFSET('Daten GWP'!$A$1,MATCH(BZ$5,'Daten GWP'!$A:$A,0)-1,MATCH(AT108,'Daten GWP'!$A$424:$ADO$424,0)-1)),0,OFFSET('Daten GWP'!$A$1,MATCH(BZ$5,'Daten GWP'!$A:$A,0)-1,MATCH(AT108,'Daten GWP'!$A$424:$ADO$424,0)-1))*1000</f>
        <v>1324922.6000000001</v>
      </c>
      <c r="CA108" s="305">
        <f t="shared" ca="1" si="62"/>
        <v>1.0000000212389768</v>
      </c>
      <c r="CB108" s="310">
        <f ca="1">IF(ISERROR(OFFSET('Daten Elementary'!$A$1,MATCH(CB$5,'Daten Elementary'!$A:$A,0)-1,MATCH(AM108,'Daten Elementary'!$A$424:$ADO$424,0)-1)),0,OFFSET('Daten Elementary'!$A$1,MATCH(CB$5,'Daten Elementary'!$A:$A,0)-1,MATCH(AM108,'Daten Elementary'!$A$424:$ADO$424,0)-1))*1000000</f>
        <v>63137</v>
      </c>
      <c r="CC108" s="310">
        <f ca="1">IF(ISERROR(OFFSET('Daten Elementary'!$A$1,MATCH(CC$5,'Daten Elementary'!$A:$A,0)-1,MATCH(AN108,'Daten Elementary'!$A$424:$ADO$424,0)-1)),0,OFFSET('Daten Elementary'!$A$1,MATCH(CC$5,'Daten Elementary'!$A:$A,0)-1,MATCH(AN108,'Daten Elementary'!$A$424:$ADO$424,0)-1))*1000000</f>
        <v>0</v>
      </c>
      <c r="CD108" s="310">
        <f ca="1">IF(ISERROR(OFFSET('Daten Elementary'!$A$1,MATCH(CD$5,'Daten Elementary'!$A:$A,0)-1,MATCH(AO108,'Daten Elementary'!$A$424:$ADO$424,0)-1)),0,OFFSET('Daten Elementary'!$A$1,MATCH(CD$5,'Daten Elementary'!$A:$A,0)-1,MATCH(AO108,'Daten Elementary'!$A$424:$ADO$424,0)-1))*1000000</f>
        <v>84567.646999999997</v>
      </c>
      <c r="CE108" s="310">
        <f ca="1">IF(ISERROR(OFFSET('Daten Elementary'!$A$1,MATCH(CE$5,'Daten Elementary'!$A:$A,0)-1,MATCH(AP108,'Daten Elementary'!$A$424:$ADO$424,0)-1)),0,OFFSET('Daten Elementary'!$A$1,MATCH(CE$5,'Daten Elementary'!$A:$A,0)-1,MATCH(AP108,'Daten Elementary'!$A$424:$ADO$424,0)-1))*1000000</f>
        <v>0</v>
      </c>
      <c r="CF108" s="310">
        <f t="shared" ca="1" si="63"/>
        <v>147704.647</v>
      </c>
      <c r="CG108" s="310">
        <f ca="1">IF(ISERROR(OFFSET('Daten Elementary'!$A$1,MATCH(CG$5,'Daten Elementary'!$A:$A,0)-1,MATCH(AQ108,'Daten Elementary'!$A$424:$ADO$424,0)-1)),0,OFFSET('Daten Elementary'!$A$1,MATCH(CG$5,'Daten Elementary'!$A:$A,0)-1,MATCH(AQ108,'Daten Elementary'!$A$424:$ADO$424,0)-1))*1000000</f>
        <v>97.573420999999996</v>
      </c>
      <c r="CH108" s="310">
        <f ca="1">IF(ISERROR(OFFSET('Daten Elementary'!$A$1,MATCH(CH$5,'Daten Elementary'!$A:$A,0)-1,MATCH(AR108,'Daten Elementary'!$A$424:$ADO$424,0)-1)),0,OFFSET('Daten Elementary'!$A$1,MATCH(CH$5,'Daten Elementary'!$A:$A,0)-1,MATCH(AR108,'Daten Elementary'!$A$424:$ADO$424,0)-1))*1000000</f>
        <v>1951.4684</v>
      </c>
      <c r="CI108" s="310">
        <f ca="1">IF(ISERROR(OFFSET('Daten Elementary'!$A$1,MATCH(CI$5,'Daten Elementary'!$A:$A,0)-1,MATCH(AS108,'Daten Elementary'!$A$424:$ADO$424,0)-1)),0,OFFSET('Daten Elementary'!$A$1,MATCH(CI$5,'Daten Elementary'!$A:$A,0)-1,MATCH(AS108,'Daten Elementary'!$A$424:$ADO$424,0)-1))*1000000</f>
        <v>0</v>
      </c>
      <c r="CJ108" s="311">
        <f t="shared" ca="1" si="64"/>
        <v>149753.68882100002</v>
      </c>
      <c r="CK108" s="310">
        <f ca="1">IF(ISERROR(OFFSET('Daten Elementary'!$A$1,MATCH(CK$5,'Daten Elementary'!$A:$A,0)-1,MATCH($AT108,'Daten Elementary'!$A$424:$ADO$424,0)-1)),0,OFFSET('Daten Elementary'!$A$1,MATCH(CK$5,'Daten Elementary'!$A:$A,0)-1,MATCH($AT108,'Daten Elementary'!$A$424:$ADO$424,0)-1))*1000000</f>
        <v>149753.69</v>
      </c>
      <c r="CL108" s="305">
        <f t="shared" ca="1" si="65"/>
        <v>1.0000000078729279</v>
      </c>
      <c r="CM108" s="312">
        <f ca="1">IF(ISERROR(OFFSET('Daten Elementary'!$A$1,MATCH(CM$5,'Daten Elementary'!$A:$A,0)-1,MATCH(AM108,'Daten Elementary'!$A$424:$ADO$424,0)-1)),0,OFFSET('Daten Elementary'!$A$1,MATCH(CM$5,'Daten Elementary'!$A:$A,0)-1,MATCH(AM108,'Daten Elementary'!$A$424:$ADO$424,0)-1))*1000000</f>
        <v>63137</v>
      </c>
      <c r="CN108" s="312">
        <f ca="1">IF(ISERROR(OFFSET('Daten Elementary'!$A$1,MATCH(CN$5,'Daten Elementary'!$A:$A,0)-1,MATCH(AN108,'Daten Elementary'!$A$424:$ADO$424,0)-1)),0,OFFSET('Daten Elementary'!$A$1,MATCH(CN$5,'Daten Elementary'!$A:$A,0)-1,MATCH(AN108,'Daten Elementary'!$A$424:$ADO$424,0)-1))*1000000</f>
        <v>0</v>
      </c>
      <c r="CO108" s="312">
        <f ca="1">IF(ISERROR(OFFSET('Daten Elementary'!$A$1,MATCH(CO$5,'Daten Elementary'!$A:$A,0)-1,MATCH(AO108,'Daten Elementary'!$A$424:$ADO$424,0)-1)),0,OFFSET('Daten Elementary'!$A$1,MATCH(CO$5,'Daten Elementary'!$A:$A,0)-1,MATCH(AO108,'Daten Elementary'!$A$424:$ADO$424,0)-1))*1000000</f>
        <v>68795.921000000002</v>
      </c>
      <c r="CP108" s="312">
        <f ca="1">IF(ISERROR(OFFSET('Daten Elementary'!$A$1,MATCH(CP$5,'Daten Elementary'!$A:$A,0)-1,MATCH(AP108,'Daten Elementary'!$A$424:$ADO$424,0)-1)),0,OFFSET('Daten Elementary'!$A$1,MATCH(CP$5,'Daten Elementary'!$A:$A,0)-1,MATCH(AP108,'Daten Elementary'!$A$424:$ADO$424,0)-1))*1000000</f>
        <v>0</v>
      </c>
      <c r="CQ108" s="312">
        <f t="shared" ca="1" si="66"/>
        <v>131932.921</v>
      </c>
      <c r="CR108" s="312">
        <f ca="1">IF(ISERROR(OFFSET('Daten Elementary'!$A$1,MATCH(CR$5,'Daten Elementary'!$A:$A,0)-1,MATCH(AQ108,'Daten Elementary'!$A$424:$ADO$424,0)-1)),0,OFFSET('Daten Elementary'!$A$1,MATCH(CR$5,'Daten Elementary'!$A:$A,0)-1,MATCH(AQ108,'Daten Elementary'!$A$424:$ADO$424,0)-1))*1000000</f>
        <v>51.216605000000001</v>
      </c>
      <c r="CS108" s="312">
        <f ca="1">IF(ISERROR(OFFSET('Daten Elementary'!$A$1,MATCH(CS$5,'Daten Elementary'!$A:$A,0)-1,MATCH(AR108,'Daten Elementary'!$A$424:$ADO$424,0)-1)),0,OFFSET('Daten Elementary'!$A$1,MATCH(CS$5,'Daten Elementary'!$A:$A,0)-1,MATCH(AR108,'Daten Elementary'!$A$424:$ADO$424,0)-1))*1000000</f>
        <v>1024.3321000000001</v>
      </c>
      <c r="CT108" s="312">
        <f ca="1">IF(ISERROR(OFFSET('Daten Elementary'!$A$1,MATCH(CT$5,'Daten Elementary'!$A:$A,0)-1,MATCH(AS108,'Daten Elementary'!$A$424:$ADO$424,0)-1)),0,OFFSET('Daten Elementary'!$A$1,MATCH(CT$5,'Daten Elementary'!$A:$A,0)-1,MATCH(AS108,'Daten Elementary'!$A$424:$ADO$424,0)-1))*1000000</f>
        <v>0</v>
      </c>
      <c r="CU108" s="313">
        <f t="shared" ca="1" si="67"/>
        <v>133008.469705</v>
      </c>
      <c r="CV108" s="312">
        <f ca="1">IF(ISERROR(OFFSET('Daten Elementary'!$A$1,MATCH(CV$5,'Daten Elementary'!$A:$A,0)-1,MATCH($AT108,'Daten Elementary'!$A$424:$ADO$424,0)-1)),0,OFFSET('Daten Elementary'!$A$1,MATCH(CV$5,'Daten Elementary'!$A:$A,0)-1,MATCH($AT108,'Daten Elementary'!$A$424:$ADO$424,0)-1))*1000000</f>
        <v>133008.47</v>
      </c>
      <c r="CW108" s="305">
        <f t="shared" ca="1" si="68"/>
        <v>1.0000000022179039</v>
      </c>
      <c r="CX108" s="314">
        <f ca="1">IF(ISERROR(OFFSET('Daten Elementary'!$A$1,MATCH(CX$5,'Daten Elementary'!$A:$A,0)-1,MATCH(AM108,'Daten Elementary'!$A$424:$ADO$424,0)-1)),0,OFFSET('Daten Elementary'!$A$1,MATCH(CX$5,'Daten Elementary'!$A:$A,0)-1,MATCH(AM108,'Daten Elementary'!$A$424:$ADO$424,0)-1))*1000000</f>
        <v>1348543.4000000001</v>
      </c>
      <c r="CY108" s="314">
        <f ca="1">IF(ISERROR(OFFSET('Daten Elementary'!$A$1,MATCH(CY$5,'Daten Elementary'!$A:$A,0)-1,MATCH(AN108,'Daten Elementary'!$A$424:$ADO$424,0)-1)),0,OFFSET('Daten Elementary'!$A$1,MATCH(CY$5,'Daten Elementary'!$A:$A,0)-1,MATCH(AN108,'Daten Elementary'!$A$424:$ADO$424,0)-1))*1000000</f>
        <v>0</v>
      </c>
      <c r="CZ108" s="314">
        <f ca="1">IF(ISERROR(OFFSET('Daten Elementary'!$A$1,MATCH(CZ$5,'Daten Elementary'!$A:$A,0)-1,MATCH(AO108,'Daten Elementary'!$A$424:$ADO$424,0)-1)),0,OFFSET('Daten Elementary'!$A$1,MATCH(CZ$5,'Daten Elementary'!$A:$A,0)-1,MATCH(AO108,'Daten Elementary'!$A$424:$ADO$424,0)-1))*1000000</f>
        <v>745977.88</v>
      </c>
      <c r="DA108" s="314">
        <f ca="1">IF(ISERROR(OFFSET('Daten Elementary'!$A$1,MATCH(DA$5,'Daten Elementary'!$A:$A,0)-1,MATCH(AP108,'Daten Elementary'!$A$424:$ADO$424,0)-1)),0,OFFSET('Daten Elementary'!$A$1,MATCH(DA$5,'Daten Elementary'!$A:$A,0)-1,MATCH(AP108,'Daten Elementary'!$A$424:$ADO$424,0)-1))*1000000</f>
        <v>0</v>
      </c>
      <c r="DB108" s="314">
        <f t="shared" ca="1" si="69"/>
        <v>2094521.2800000003</v>
      </c>
      <c r="DC108" s="314">
        <f ca="1">IF(ISERROR(OFFSET('Daten Elementary'!$A$1,MATCH(DC$5,'Daten Elementary'!$A:$A,0)-1,MATCH(AQ108,'Daten Elementary'!$A$424:$ADO$424,0)-1)),0,OFFSET('Daten Elementary'!$A$1,MATCH(DC$5,'Daten Elementary'!$A:$A,0)-1,MATCH(AQ108,'Daten Elementary'!$A$424:$ADO$424,0)-1))*1000000</f>
        <v>862.77196000000004</v>
      </c>
      <c r="DD108" s="314">
        <f ca="1">IF(ISERROR(OFFSET('Daten Elementary'!$A$1,MATCH(DD$5,'Daten Elementary'!$A:$A,0)-1,MATCH(AR108,'Daten Elementary'!$A$424:$ADO$424,0)-1)),0,OFFSET('Daten Elementary'!$A$1,MATCH(DD$5,'Daten Elementary'!$A:$A,0)-1,MATCH(AR108,'Daten Elementary'!$A$424:$ADO$424,0)-1))*1000000</f>
        <v>17255.439000000002</v>
      </c>
      <c r="DE108" s="314">
        <f ca="1">IF(ISERROR(OFFSET('Daten Elementary'!$A$1,MATCH(DE$5,'Daten Elementary'!$A:$A,0)-1,MATCH(AS108,'Daten Elementary'!$A$424:$ADO$424,0)-1)),0,OFFSET('Daten Elementary'!$A$1,MATCH(DE$5,'Daten Elementary'!$A:$A,0)-1,MATCH(AS108,'Daten Elementary'!$A$424:$ADO$424,0)-1))*1000000</f>
        <v>0</v>
      </c>
      <c r="DF108" s="315">
        <f t="shared" ca="1" si="70"/>
        <v>2112639.4909600001</v>
      </c>
      <c r="DG108" s="314">
        <f ca="1">IF(ISERROR(OFFSET('Daten Elementary'!$A$1,MATCH(DG$5,'Daten Elementary'!$A:$A,0)-1,MATCH($AT108,'Daten Elementary'!$A$424:$ADO$424,0)-1)),0,OFFSET('Daten Elementary'!$A$1,MATCH(DG$5,'Daten Elementary'!$A:$A,0)-1,MATCH($AT108,'Daten Elementary'!$A$424:$ADO$424,0)-1))*1000000</f>
        <v>2112639.6</v>
      </c>
      <c r="DH108" s="305">
        <f t="shared" ca="1" si="71"/>
        <v>1.00000005161316</v>
      </c>
      <c r="DI108" s="316">
        <f ca="1">IF(ISERROR(OFFSET('Daten Elementary'!$A$1,MATCH(DI$5,'Daten Elementary'!$A:$A,0)-1,MATCH(AM108,'Daten Elementary'!$A$424:$ADO$424,0)-1)),0,OFFSET('Daten Elementary'!$A$1,MATCH(DI$5,'Daten Elementary'!$A:$A,0)-1,MATCH(AM108,'Daten Elementary'!$A$424:$ADO$424,0)-1))*1000000</f>
        <v>2030557.9</v>
      </c>
      <c r="DJ108" s="316">
        <f ca="1">IF(ISERROR(OFFSET('Daten Elementary'!$A$1,MATCH(DJ$5,'Daten Elementary'!$A:$A,0)-1,MATCH(AN108,'Daten Elementary'!$A$424:$ADO$424,0)-1)),0,OFFSET('Daten Elementary'!$A$1,MATCH(DJ$5,'Daten Elementary'!$A:$A,0)-1,MATCH(AN108,'Daten Elementary'!$A$424:$ADO$424,0)-1))*1000000</f>
        <v>0</v>
      </c>
      <c r="DK108" s="316">
        <f ca="1">IF(ISERROR(OFFSET('Daten Elementary'!$A$1,MATCH(DK$5,'Daten Elementary'!$A:$A,0)-1,MATCH(AO108,'Daten Elementary'!$A$424:$ADO$424,0)-1)),0,OFFSET('Daten Elementary'!$A$1,MATCH(DK$5,'Daten Elementary'!$A:$A,0)-1,MATCH(AO108,'Daten Elementary'!$A$424:$ADO$424,0)-1))*1000000</f>
        <v>900402.5</v>
      </c>
      <c r="DL108" s="316">
        <f ca="1">IF(ISERROR(OFFSET('Daten Elementary'!$A$1,MATCH(DL$5,'Daten Elementary'!$A:$A,0)-1,MATCH(AP108,'Daten Elementary'!$A$424:$ADO$424,0)-1)),0,OFFSET('Daten Elementary'!$A$1,MATCH(DL$5,'Daten Elementary'!$A:$A,0)-1,MATCH(AP108,'Daten Elementary'!$A$424:$ADO$424,0)-1))*1000000</f>
        <v>0</v>
      </c>
      <c r="DM108" s="316">
        <f t="shared" ca="1" si="72"/>
        <v>2930960.4</v>
      </c>
      <c r="DN108" s="316">
        <f ca="1">IF(ISERROR(OFFSET('Daten Elementary'!$A$1,MATCH(DN$5,'Daten Elementary'!$A:$A,0)-1,MATCH(AQ108,'Daten Elementary'!$A$424:$ADO$424,0)-1)),0,OFFSET('Daten Elementary'!$A$1,MATCH(DN$5,'Daten Elementary'!$A:$A,0)-1,MATCH(AQ108,'Daten Elementary'!$A$424:$ADO$424,0)-1))*1000000</f>
        <v>366.40519</v>
      </c>
      <c r="DO108" s="316">
        <f ca="1">IF(ISERROR(OFFSET('Daten Elementary'!$A$1,MATCH(DO$5,'Daten Elementary'!$A:$A,0)-1,MATCH(AR108,'Daten Elementary'!$A$424:$ADO$424,0)-1)),0,OFFSET('Daten Elementary'!$A$1,MATCH(DO$5,'Daten Elementary'!$A:$A,0)-1,MATCH(AR108,'Daten Elementary'!$A$424:$ADO$424,0)-1))*1000000</f>
        <v>7328.1039000000001</v>
      </c>
      <c r="DP108" s="316">
        <f ca="1">IF(ISERROR(OFFSET('Daten Elementary'!$A$1,MATCH(DP$5,'Daten Elementary'!$A:$A,0)-1,MATCH(AS108,'Daten Elementary'!$A$424:$ADO$424,0)-1)),0,OFFSET('Daten Elementary'!$A$1,MATCH(DP$5,'Daten Elementary'!$A:$A,0)-1,MATCH(AS108,'Daten Elementary'!$A$424:$ADO$424,0)-1))*1000000</f>
        <v>0</v>
      </c>
      <c r="DQ108" s="317">
        <f t="shared" ca="1" si="73"/>
        <v>2938654.9090899997</v>
      </c>
      <c r="DR108" s="316">
        <f ca="1">IF(ISERROR(OFFSET('Daten Elementary'!$A$1,MATCH(DR$5,'Daten Elementary'!$A:$A,0)-1,MATCH($AT108,'Daten Elementary'!$A$424:$ADO$424,0)-1)),0,OFFSET('Daten Elementary'!$A$1,MATCH(DR$5,'Daten Elementary'!$A:$A,0)-1,MATCH($AT108,'Daten Elementary'!$A$424:$ADO$424,0)-1))*1000000</f>
        <v>2938654.9</v>
      </c>
      <c r="DS108" s="305">
        <f t="shared" ca="1" si="74"/>
        <v>0.99999999690674812</v>
      </c>
      <c r="DT108" s="318">
        <f ca="1">IF(ISERROR(OFFSET('Daten UBP13'!$A$1,MATCH(DT$5,'Daten UBP13'!$A:$A,0)-1,MATCH(AM108,'Daten UBP13'!$A$424:$AEG$424,0)-1)),0,OFFSET('Daten UBP13'!$A$1,MATCH(DT$5,'Daten UBP13'!$A:$A,0)-1,MATCH(AM108,'Daten UBP13'!$A$424:$AEG$424,0)-1))</f>
        <v>685982.42</v>
      </c>
      <c r="DU108" s="318">
        <f ca="1">IF(ISERROR(OFFSET('Daten UBP13'!$A$1,MATCH(DU$5,'Daten UBP13'!$A:$A,0)-1,MATCH(AN108,'Daten UBP13'!$A$424:$AEG$424,0)-1)),0,OFFSET('Daten UBP13'!$A$1,MATCH(DU$5,'Daten UBP13'!$A:$A,0)-1,MATCH(AN108,'Daten UBP13'!$A$424:$AEG$424,0)-1))</f>
        <v>0</v>
      </c>
      <c r="DV108" s="318">
        <f ca="1">IF(ISERROR(OFFSET('Daten UBP13'!$A$1,MATCH(DV$5,'Daten UBP13'!$A:$A,0)-1,MATCH(AO108,'Daten UBP13'!$A$424:$AEG$424,0)-1)),0,OFFSET('Daten UBP13'!$A$1,MATCH(DV$5,'Daten UBP13'!$A:$A,0)-1,MATCH(AO108,'Daten UBP13'!$A$424:$AEG$424,0)-1))</f>
        <v>444889.18</v>
      </c>
      <c r="DW108" s="318">
        <f ca="1">IF(ISERROR(OFFSET('Daten UBP13'!$A$1,MATCH(DW$5,'Daten UBP13'!$A:$A,0)-1,MATCH(AP108,'Daten UBP13'!$A$424:$AEG$424,0)-1)),0,OFFSET('Daten UBP13'!$A$1,MATCH(DW$5,'Daten UBP13'!$A:$A,0)-1,MATCH(AP108,'Daten UBP13'!$A$424:$AEG$424,0)-1))</f>
        <v>0</v>
      </c>
      <c r="DX108" s="318">
        <f t="shared" ca="1" si="75"/>
        <v>1130871.6000000001</v>
      </c>
      <c r="DY108" s="318">
        <f ca="1">IF(ISERROR(OFFSET('Daten UBP13'!$A$1,MATCH(DY$5,'Daten UBP13'!$A:$A,0)-1,MATCH(AQ108,'Daten UBP13'!$A$424:$AEG$424,0)-1)),0,OFFSET('Daten UBP13'!$A$1,MATCH(DY$5,'Daten UBP13'!$A:$A,0)-1,MATCH(AQ108,'Daten UBP13'!$A$424:$AEG$424,0)-1))</f>
        <v>254.77175</v>
      </c>
      <c r="DZ108" s="318">
        <f ca="1">IF(ISERROR(OFFSET('Daten UBP13'!$A$1,MATCH(DZ$5,'Daten UBP13'!$A:$A,0)-1,MATCH(AR108,'Daten UBP13'!$A$424:$AEG$424,0)-1)),0,OFFSET('Daten UBP13'!$A$1,MATCH(DZ$5,'Daten UBP13'!$A:$A,0)-1,MATCH(AR108,'Daten UBP13'!$A$424:$AEG$424,0)-1))</f>
        <v>5095.4349000000002</v>
      </c>
      <c r="EA108" s="318">
        <f ca="1">IF(ISERROR(OFFSET('Daten UBP13'!$A$1,MATCH(EA$5,'Daten UBP13'!$A:$A,0)-1,MATCH(AS108,'Daten UBP13'!$A$424:$AEG$424,0)-1)),0,OFFSET('Daten UBP13'!$A$1,MATCH(EA$5,'Daten UBP13'!$A:$A,0)-1,MATCH(AS108,'Daten UBP13'!$A$424:$AEG$424,0)-1))</f>
        <v>0</v>
      </c>
      <c r="EB108" s="319">
        <f t="shared" ca="1" si="76"/>
        <v>1136221.8066500002</v>
      </c>
      <c r="EC108" s="318">
        <f ca="1">IF(ISERROR(OFFSET('Daten UBP13'!$A$1,MATCH(EC$5,'Daten UBP13'!$A:$A,0)-1,MATCH(AT108,'Daten UBP13'!$A$424:$AEG$424,0)-1)),0,OFFSET('Daten UBP13'!$A$1,MATCH(EC$5,'Daten UBP13'!$A:$A,0)-1,MATCH(AT108,'Daten UBP13'!$A$424:$AEG$424,0)-1))</f>
        <v>1136221.8</v>
      </c>
      <c r="ED108" s="305">
        <f t="shared" ca="1" si="77"/>
        <v>0.99999999414726937</v>
      </c>
      <c r="EE108" s="320">
        <f ca="1">IF(ISERROR(OFFSET('Daten ReCiPe'!$A$1,MATCH(EE$5,'Daten ReCiPe'!$A:$A,0)-1,MATCH(AM108,'Daten ReCiPe'!$A$424:$ADO$424,0)-1)),0,OFFSET('Daten ReCiPe'!$A$1,MATCH(EE$5,'Daten ReCiPe'!$A:$A,0)-1,MATCH(AM108,'Daten ReCiPe'!$A$424:$ADO$424,0)-1))*1000</f>
        <v>53351.092000000004</v>
      </c>
      <c r="EF108" s="320">
        <f ca="1">IF(ISERROR(OFFSET('Daten ReCiPe'!$A$1,MATCH(EF$5,'Daten ReCiPe'!$A:$A,0)-1,MATCH(AN108,'Daten ReCiPe'!$A$424:$ADO$424,0)-1)),0,OFFSET('Daten ReCiPe'!$A$1,MATCH(EF$5,'Daten ReCiPe'!$A:$A,0)-1,MATCH(AN108,'Daten ReCiPe'!$A$424:$ADO$424,0)-1))*1000</f>
        <v>0</v>
      </c>
      <c r="EG108" s="320">
        <f ca="1">IF(ISERROR(OFFSET('Daten ReCiPe'!$A$1,MATCH(EG$5,'Daten ReCiPe'!$A:$A,0)-1,MATCH(AO108,'Daten ReCiPe'!$A$424:$ADO$424,0)-1)),0,OFFSET('Daten ReCiPe'!$A$1,MATCH(EG$5,'Daten ReCiPe'!$A:$A,0)-1,MATCH(AO108,'Daten ReCiPe'!$A$424:$ADO$424,0)-1))*1000</f>
        <v>70556.47600000001</v>
      </c>
      <c r="EH108" s="320">
        <f ca="1">IF(ISERROR(OFFSET('Daten ReCiPe'!$A$1,MATCH(EH$5,'Daten ReCiPe'!$A:$A,0)-1,MATCH(AP108,'Daten ReCiPe'!$A$424:$ADO$424,0)-1)),0,OFFSET('Daten ReCiPe'!$A$1,MATCH(EH$5,'Daten ReCiPe'!$A:$A,0)-1,MATCH(AP108,'Daten ReCiPe'!$A$424:$ADO$424,0)-1))*1000</f>
        <v>0</v>
      </c>
      <c r="EI108" s="320">
        <f t="shared" ca="1" si="78"/>
        <v>123907.56800000001</v>
      </c>
      <c r="EJ108" s="320">
        <f ca="1">IF(ISERROR(OFFSET('Daten ReCiPe'!$A$1,MATCH(EJ$5,'Daten ReCiPe'!$A:$A,0)-1,MATCH(AQ108,'Daten ReCiPe'!$A$424:$ADO$424,0)-1)),0,OFFSET('Daten ReCiPe'!$A$1,MATCH(EJ$5,'Daten ReCiPe'!$A:$A,0)-1,MATCH(AQ108,'Daten ReCiPe'!$A$424:$ADO$424,0)-1))*1000</f>
        <v>23.086273000000002</v>
      </c>
      <c r="EK108" s="320">
        <f ca="1">IF(ISERROR(OFFSET('Daten ReCiPe'!$A$1,MATCH(EK$5,'Daten ReCiPe'!$A:$A,0)-1,MATCH(AR108,'Daten ReCiPe'!$A$424:$ADO$424,0)-1)),0,OFFSET('Daten ReCiPe'!$A$1,MATCH(EK$5,'Daten ReCiPe'!$A:$A,0)-1,MATCH(AR108,'Daten ReCiPe'!$A$424:$ADO$424,0)-1))*1000</f>
        <v>461.72547000000003</v>
      </c>
      <c r="EL108" s="320">
        <f ca="1">IF(ISERROR(OFFSET('Daten ReCiPe'!$A$1,MATCH(EL$5,'Daten ReCiPe'!$A:$A,0)-1,MATCH(AS108,'Daten ReCiPe'!$A$424:$ADO$424,0)-1)),0,OFFSET('Daten ReCiPe'!$A$1,MATCH(EL$5,'Daten ReCiPe'!$A:$A,0)-1,MATCH(AS108,'Daten ReCiPe'!$A$424:$ADO$424,0)-1))*1000</f>
        <v>0</v>
      </c>
      <c r="EM108" s="321">
        <f t="shared" ca="1" si="79"/>
        <v>124392.37974300001</v>
      </c>
      <c r="EN108" s="320">
        <f ca="1">IF(ISERROR(OFFSET('Daten ReCiPe'!$A$1,MATCH(EN$5,'Daten ReCiPe'!$A:$A,0)-1,MATCH(AT108,'Daten ReCiPe'!$A$424:$ADO$424,0)-1)),0,OFFSET('Daten ReCiPe'!$A$1,MATCH(EN$5,'Daten ReCiPe'!$A:$A,0)-1,MATCH(AT108,'Daten ReCiPe'!$A$424:$ADO$424,0)-1))*1000</f>
        <v>124392.38</v>
      </c>
      <c r="EO108" s="305">
        <f t="shared" ca="1" si="80"/>
        <v>1.0000000020660429</v>
      </c>
      <c r="EP108" s="322">
        <f ca="1">IF(ISERROR(OFFSET('Daten Elementary'!$A$1,MATCH(EP$5,'Daten Elementary'!$A:$A,0)-1,MATCH(AM108,'Daten Elementary'!$A$424:$ADO$424,0)-1)),0,OFFSET('Daten Elementary'!$A$1,MATCH(EP$5,'Daten Elementary'!$A:$A,0)-1,MATCH(AM108,'Daten Elementary'!$A$424:$ADO$424,0)-1))*1000000</f>
        <v>330875.51999999996</v>
      </c>
      <c r="EQ108" s="322">
        <f ca="1">IF(ISERROR(OFFSET('Daten Elementary'!$A$1,MATCH(EQ$5,'Daten Elementary'!$A:$A,0)-1,MATCH(AN108,'Daten Elementary'!$A$424:$ADO$424,0)-1)),0,OFFSET('Daten Elementary'!$A$1,MATCH(EQ$5,'Daten Elementary'!$A:$A,0)-1,MATCH(AN108,'Daten Elementary'!$A$424:$ADO$424,0)-1))*1000000</f>
        <v>0</v>
      </c>
      <c r="ER108" s="322">
        <f ca="1">IF(ISERROR(OFFSET('Daten Elementary'!$A$1,MATCH(ER$5,'Daten Elementary'!$A:$A,0)-1,MATCH(AO108,'Daten Elementary'!$A$424:$ADO$424,0)-1)),0,OFFSET('Daten Elementary'!$A$1,MATCH(ER$5,'Daten Elementary'!$A:$A,0)-1,MATCH(AO108,'Daten Elementary'!$A$424:$ADO$424,0)-1))*1000000</f>
        <v>1998440.2000000002</v>
      </c>
      <c r="ES108" s="322">
        <f ca="1">IF(ISERROR(OFFSET('Daten Elementary'!$A$1,MATCH(ES$5,'Daten Elementary'!$A:$A,0)-1,MATCH(AP108,'Daten Elementary'!$A$424:$ADO$424,0)-1)),0,OFFSET('Daten Elementary'!$A$1,MATCH(ES$5,'Daten Elementary'!$A:$A,0)-1,MATCH(AP108,'Daten Elementary'!$A$424:$ADO$424,0)-1))*1000000</f>
        <v>0</v>
      </c>
      <c r="ET108" s="322">
        <f t="shared" ca="1" si="81"/>
        <v>2329315.7200000002</v>
      </c>
      <c r="EU108" s="322">
        <f ca="1">IF(ISERROR(OFFSET('Daten Elementary'!$A$1,MATCH(EU$5,'Daten Elementary'!$A:$A,0)-1,MATCH(AQ108,'Daten Elementary'!$A$424:$ADO$424,0)-1)),0,OFFSET('Daten Elementary'!$A$1,MATCH(EU$5,'Daten Elementary'!$A:$A,0)-1,MATCH(AQ108,'Daten Elementary'!$A$424:$ADO$424,0)-1))*1000000</f>
        <v>426.62583000000001</v>
      </c>
      <c r="EV108" s="322">
        <f ca="1">IF(ISERROR(OFFSET('Daten Elementary'!$A$1,MATCH(EV$5,'Daten Elementary'!$A:$A,0)-1,MATCH(AR108,'Daten Elementary'!$A$424:$ADO$424,0)-1)),0,OFFSET('Daten Elementary'!$A$1,MATCH(EV$5,'Daten Elementary'!$A:$A,0)-1,MATCH(AR108,'Daten Elementary'!$A$424:$ADO$424,0)-1))*1000000</f>
        <v>8532.5164999999997</v>
      </c>
      <c r="EW108" s="322">
        <f ca="1">IF(ISERROR(OFFSET('Daten Elementary'!$A$1,MATCH(EW$5,'Daten Elementary'!$A:$A,0)-1,MATCH(AS108,'Daten Elementary'!$A$424:$ADO$424,0)-1)),0,OFFSET('Daten Elementary'!$A$1,MATCH(EW$5,'Daten Elementary'!$A:$A,0)-1,MATCH(AS108,'Daten Elementary'!$A$424:$ADO$424,0)-1))*1000000</f>
        <v>0</v>
      </c>
      <c r="EX108" s="323">
        <f t="shared" ca="1" si="82"/>
        <v>2338274.8623299999</v>
      </c>
      <c r="EY108" s="322">
        <f ca="1">IF(ISERROR(OFFSET('Daten Elementary'!$A$1,MATCH(EY$5,'Daten Elementary'!$A:$A,0)-1,MATCH($AT108,'Daten Elementary'!$A$424:$ADO$424,0)-1)),0,OFFSET('Daten Elementary'!$A$1,MATCH(EY$5,'Daten Elementary'!$A:$A,0)-1,MATCH($AT108,'Daten Elementary'!$A$424:$ADO$424,0)-1))*1000000</f>
        <v>2338274.8000000003</v>
      </c>
      <c r="EZ108" s="305">
        <f t="shared" ca="1" si="83"/>
        <v>0.99999997334359592</v>
      </c>
      <c r="FA108" s="314">
        <f ca="1">IF(ISERROR(OFFSET('Daten Elementary'!$A$1,MATCH(FA$5,'Daten Elementary'!$A:$A,0)-1,MATCH(AM108,'Daten Elementary'!$A$424:$ADO$424,0)-1)),0,OFFSET('Daten Elementary'!$A$1,MATCH(FA$5,'Daten Elementary'!$A:$A,0)-1,MATCH(AM108,'Daten Elementary'!$A$424:$ADO$424,0)-1))*1000</f>
        <v>1049226</v>
      </c>
      <c r="FB108" s="314">
        <f ca="1">IF(ISERROR(OFFSET('Daten Elementary'!$A$1,MATCH(FB$5,'Daten Elementary'!$A:$A,0)-1,MATCH(AN108,'Daten Elementary'!$A$424:$ADO$424,0)-1)),0,OFFSET('Daten Elementary'!$A$1,MATCH(FB$5,'Daten Elementary'!$A:$A,0)-1,MATCH(AN108,'Daten Elementary'!$A$424:$ADO$424,0)-1))*1000</f>
        <v>0</v>
      </c>
      <c r="FC108" s="314">
        <f ca="1">IF(ISERROR(OFFSET('Daten Elementary'!$A$1,MATCH(FC$5,'Daten Elementary'!$A:$A,0)-1,MATCH(AO108,'Daten Elementary'!$A$424:$ADO$424,0)-1)),0,OFFSET('Daten Elementary'!$A$1,MATCH(FC$5,'Daten Elementary'!$A:$A,0)-1,MATCH(AO108,'Daten Elementary'!$A$424:$ADO$424,0)-1))*1000</f>
        <v>170937.63</v>
      </c>
      <c r="FD108" s="314">
        <f ca="1">IF(ISERROR(OFFSET('Daten Elementary'!$A$1,MATCH(FD$5,'Daten Elementary'!$A:$A,0)-1,MATCH(AP108,'Daten Elementary'!$A$424:$ADO$424,0)-1)),0,OFFSET('Daten Elementary'!$A$1,MATCH(FD$5,'Daten Elementary'!$A:$A,0)-1,MATCH(AP108,'Daten Elementary'!$A$424:$ADO$424,0)-1))*1000</f>
        <v>0</v>
      </c>
      <c r="FE108" s="314">
        <f t="shared" ca="1" si="84"/>
        <v>1220163.6299999999</v>
      </c>
      <c r="FF108" s="314">
        <f ca="1">IF(ISERROR(OFFSET('Daten Elementary'!$A$1,MATCH(FF$5,'Daten Elementary'!$A:$A,0)-1,MATCH(AQ108,'Daten Elementary'!$A$424:$ADO$424,0)-1)),0,OFFSET('Daten Elementary'!$A$1,MATCH(FF$5,'Daten Elementary'!$A:$A,0)-1,MATCH(AQ108,'Daten Elementary'!$A$424:$ADO$424,0)-1))*1000</f>
        <v>222.78373999999999</v>
      </c>
      <c r="FG108" s="314">
        <f ca="1">IF(ISERROR(OFFSET('Daten Elementary'!$A$1,MATCH(FG$5,'Daten Elementary'!$A:$A,0)-1,MATCH(AR108,'Daten Elementary'!$A$424:$ADO$424,0)-1)),0,OFFSET('Daten Elementary'!$A$1,MATCH(FG$5,'Daten Elementary'!$A:$A,0)-1,MATCH(AR108,'Daten Elementary'!$A$424:$ADO$424,0)-1))*1000</f>
        <v>4455.6747000000005</v>
      </c>
      <c r="FH108" s="314">
        <f ca="1">IF(ISERROR(OFFSET('Daten Elementary'!$A$1,MATCH(FH$5,'Daten Elementary'!$A:$A,0)-1,MATCH(AS108,'Daten Elementary'!$A$424:$ADO$424,0)-1)),0,OFFSET('Daten Elementary'!$A$1,MATCH(FH$5,'Daten Elementary'!$A:$A,0)-1,MATCH(AS108,'Daten Elementary'!$A$424:$ADO$424,0)-1))*1000</f>
        <v>0</v>
      </c>
      <c r="FI108" s="315">
        <f t="shared" ca="1" si="85"/>
        <v>1224842.0884400001</v>
      </c>
      <c r="FJ108" s="314">
        <f ca="1">IF(ISERROR(OFFSET('Daten Elementary'!$A$1,MATCH(FJ$5,'Daten Elementary'!$A:$A,0)-1,MATCH($AT108,'Daten Elementary'!$A$424:$ADO$424,0)-1)),0,OFFSET('Daten Elementary'!$A$1,MATCH(FJ$5,'Daten Elementary'!$A:$A,0)-1,MATCH($AT108,'Daten Elementary'!$A$424:$ADO$424,0)-1))*1000</f>
        <v>1224842.1000000001</v>
      </c>
      <c r="FK108" s="305">
        <f t="shared" ca="1" si="86"/>
        <v>1.0000000094379513</v>
      </c>
      <c r="FL108" s="314">
        <f ca="1">IF(ISERROR(OFFSET('Daten Elementary'!$A$1,MATCH(FL$5,'Daten Elementary'!$A:$A,0)-1,MATCH(AM108,'Daten Elementary'!$A$424:$ADO$424,0)-1)),0,OFFSET('Daten Elementary'!$A$1,MATCH(FL$5,'Daten Elementary'!$A:$A,0)-1,MATCH(AM108,'Daten Elementary'!$A$424:$ADO$424,0)-1))</f>
        <v>0</v>
      </c>
      <c r="FM108" s="314">
        <f ca="1">IF(ISERROR(OFFSET('Daten Elementary'!$A$1,MATCH(FM$5,'Daten Elementary'!$A:$A,0)-1,MATCH(AN108,'Daten Elementary'!$A$424:$ADO$424,0)-1)),0,OFFSET('Daten Elementary'!$A$1,MATCH(FM$5,'Daten Elementary'!$A:$A,0)-1,MATCH(AN108,'Daten Elementary'!$A$424:$ADO$424,0)-1))</f>
        <v>0</v>
      </c>
      <c r="FN108" s="314">
        <f ca="1">IF(ISERROR(OFFSET('Daten Elementary'!$A$1,MATCH(FN$5,'Daten Elementary'!$A:$A,0)-1,MATCH(AO108,'Daten Elementary'!$A$424:$ADO$424,0)-1)),0,OFFSET('Daten Elementary'!$A$1,MATCH(FN$5,'Daten Elementary'!$A:$A,0)-1,MATCH(AO108,'Daten Elementary'!$A$424:$ADO$424,0)-1))</f>
        <v>0</v>
      </c>
      <c r="FO108" s="314">
        <f ca="1">IF(ISERROR(OFFSET('Daten Elementary'!$A$1,MATCH(FO$5,'Daten Elementary'!$A:$A,0)-1,MATCH(AP108,'Daten Elementary'!$A$424:$ADO$424,0)-1)),0,OFFSET('Daten Elementary'!$A$1,MATCH(FO$5,'Daten Elementary'!$A:$A,0)-1,MATCH(AP108,'Daten Elementary'!$A$424:$ADO$424,0)-1))</f>
        <v>0</v>
      </c>
      <c r="FP108" s="314">
        <f t="shared" ca="1" si="87"/>
        <v>0</v>
      </c>
      <c r="FQ108" s="314">
        <f ca="1">IF(ISERROR(OFFSET('Daten Elementary'!$A$1,MATCH(FQ$5,'Daten Elementary'!$A:$A,0)-1,MATCH(AQ108,'Daten Elementary'!$A$424:$ADO$424,0)-1)),0,OFFSET('Daten Elementary'!$A$1,MATCH(FQ$5,'Daten Elementary'!$A:$A,0)-1,MATCH(AQ108,'Daten Elementary'!$A$424:$ADO$424,0)-1))</f>
        <v>0</v>
      </c>
      <c r="FR108" s="314">
        <f ca="1">IF(ISERROR(OFFSET('Daten Elementary'!$A$1,MATCH(FR$5,'Daten Elementary'!$A:$A,0)-1,MATCH(AR108,'Daten Elementary'!$A$424:$ADO$424,0)-1)),0,OFFSET('Daten Elementary'!$A$1,MATCH(FR$5,'Daten Elementary'!$A:$A,0)-1,MATCH(AR108,'Daten Elementary'!$A$424:$ADO$424,0)-1))</f>
        <v>0</v>
      </c>
      <c r="FS108" s="314">
        <f ca="1">IF(ISERROR(OFFSET('Daten Elementary'!$A$1,MATCH(FS$5,'Daten Elementary'!$A:$A,0)-1,MATCH(AS108,'Daten Elementary'!$A$424:$ADO$424,0)-1)),0,OFFSET('Daten Elementary'!$A$1,MATCH(FS$5,'Daten Elementary'!$A:$A,0)-1,MATCH(AS108,'Daten Elementary'!$A$424:$ADO$424,0)-1))</f>
        <v>0</v>
      </c>
      <c r="FT108" s="315">
        <f t="shared" ca="1" si="88"/>
        <v>0</v>
      </c>
      <c r="FU108" s="314">
        <f ca="1">IF(ISERROR(OFFSET('Daten Elementary'!$A$1,MATCH(FU$5,'Daten Elementary'!$A:$A,0)-1,MATCH($AT108,'Daten Elementary'!$A$424:$ADO$424,0)-1)),0,OFFSET('Daten Elementary'!$A$1,MATCH(FU$5,'Daten Elementary'!$A:$A,0)-1,MATCH($AT108,'Daten Elementary'!$A$424:$ADO$424,0)-1))</f>
        <v>0</v>
      </c>
      <c r="FV108" s="305">
        <f t="shared" ca="1" si="89"/>
        <v>0</v>
      </c>
      <c r="FW108" s="324"/>
      <c r="FX108" s="231" t="str">
        <f t="shared" si="90"/>
        <v>Helikopter, zweimotorig (pro Flugstunde)</v>
      </c>
      <c r="FY108" s="231" t="str">
        <f t="shared" si="55"/>
        <v>Helikopter, zweimotorig</v>
      </c>
      <c r="FZ108" s="231" t="str">
        <f t="shared" si="56"/>
        <v/>
      </c>
      <c r="GA108" s="231" t="str">
        <f t="shared" si="57"/>
        <v xml:space="preserve"> (pro Flugstunde)</v>
      </c>
      <c r="GB108" s="231"/>
    </row>
    <row r="109" spans="1:184" ht="16.5" hidden="1" customHeight="1" outlineLevel="1">
      <c r="A109" s="339"/>
      <c r="B109" s="353" t="s">
        <v>44</v>
      </c>
      <c r="C109" s="354" t="s">
        <v>230</v>
      </c>
      <c r="D109" s="355" t="s">
        <v>10</v>
      </c>
      <c r="E109" s="356" t="s">
        <v>174</v>
      </c>
      <c r="F109" s="86">
        <v>1</v>
      </c>
      <c r="G109" s="90">
        <v>1</v>
      </c>
      <c r="H109" s="87">
        <v>1</v>
      </c>
      <c r="I109" s="88"/>
      <c r="J109" s="88">
        <f>(0.03+0.0075556)*100</f>
        <v>3.75556</v>
      </c>
      <c r="K109" s="86">
        <v>1</v>
      </c>
      <c r="L109" s="86"/>
      <c r="M109" s="86"/>
      <c r="N109" s="82" t="s">
        <v>101</v>
      </c>
      <c r="O109" s="6">
        <f ca="1">(IF(ISERROR(INDEX(INDIRECT($D$268),MATCH($AM109,$AM$4:$AM$275,0),MATCH(O$304,INDIRECT($E$268),0))*$I109/$AD109),0,INDEX(INDIRECT($D$268),MATCH($AM109,$AM$4:$AM$275,0),MATCH(O$304,INDIRECT($E$268),0))*$I109/$AD109)+IF(ISERROR(INDEX(INDIRECT($D$268),MATCH($AN109,$AN$4:$AN$275,0),MATCH(O$305,INDIRECT($E$268),0))*$J109/$AE109),0,INDEX(INDIRECT($D$268),MATCH($AN109,$AN$4:$AN$275,0),MATCH(O$305,INDIRECT($E$268),0))*$J109/$AE109))*$AC109/$F109</f>
        <v>0</v>
      </c>
      <c r="P109" s="6">
        <f ca="1">(IF(ISERROR(INDEX(INDIRECT($D$268),MATCH($AO109,$AO$4:$AO$275,0),MATCH(P$304,INDIRECT($E$268),0))*$I109/$AD109),0,INDEX(INDIRECT($D$268),MATCH($AO109,$AO$4:$AO$275,0),MATCH(P$304,INDIRECT($E$268),0))*$I109/$AD109)+IF(ISERROR(INDEX(INDIRECT($D$268),MATCH($AP109,$AP$4:$AP$275,0),MATCH(P$305,INDIRECT($E$268),0))*$J109/$AE109),0,INDEX(INDIRECT($D$268),MATCH($AP109,$AP$4:$AP$275,0),MATCH(P$305,INDIRECT($E$268),0))*$J109/$AE109))*$AC109/$F109</f>
        <v>0.56921496999999999</v>
      </c>
      <c r="Q109" s="6">
        <f ca="1">INDEX(INDIRECT($D$268),MATCH($AQ109,$AQ$4:$AQ$284,0),MATCH(Q$4,INDIRECT($E$268),0))*$K109*$AC109/$F109/$AF109</f>
        <v>0</v>
      </c>
      <c r="R109" s="6">
        <f ca="1">INDEX(INDIRECT($D$268),MATCH($AR109,$AR$4:$AR$284,0),MATCH(R$4,INDIRECT($E$268),0))*$K109*$AC109/$F109/$AF109</f>
        <v>27.582981</v>
      </c>
      <c r="S109" s="6">
        <f ca="1">INDEX(INDIRECT($D$268),MATCH($AS109,$AS$4:$AS$284,0),MATCH(S$4,INDIRECT($E$268),0))*$K109*$AC109/$F109/$AF109</f>
        <v>8.8824004999999993</v>
      </c>
      <c r="T109" s="7">
        <f t="shared" ca="1" si="93"/>
        <v>37.034596469999997</v>
      </c>
      <c r="U109" s="6">
        <f>IF($B$268=6,(IF(OR(AJ109="Benzin",AJ109="Diesel"),$AK109*INDEX('DIN EN 16258'!$I:$I,MATCH('mobitool-Faktoren v2.0'!$AI109,'DIN EN 16258'!$A:$A,0))*$I109/$AD109+$AL109*INDEX('DIN EN 16258'!$I:$I,MATCH('mobitool-Faktoren v2.0'!$AJ109,'DIN EN 16258'!$A:$A,0))*$I109/$AD109,IF(ISERROR($AK109*INDEX('DIN EN 16258'!$I:$I,MATCH('mobitool-Faktoren v2.0'!$AI109,'DIN EN 16258'!$A:$A,0))*$I109/$AD109),0,$AK109*INDEX('DIN EN 16258'!$I:$I,MATCH('mobitool-Faktoren v2.0'!$AI109,'DIN EN 16258'!$A:$A,0))*$I109/$AD109)+IF(ISERROR($AL109*INDEX('DIN EN 16258'!$I:$I,MATCH('mobitool-Faktoren v2.0'!$AJ109,'DIN EN 16258'!$A:$A,0))*$J109/$AE109),0,$AL109*INDEX('DIN EN 16258'!$I:$I,MATCH('mobitool-Faktoren v2.0'!$AJ109,'DIN EN 16258'!$A:$A,0))*$J109/$AE109)))*1000,
IF($B$268=1,(IF(OR(AJ109="Benzin",AJ109="Diesel"),$AK109*INDEX('DIN EN 16258'!$D:$D,MATCH('mobitool-Faktoren v2.0'!$AI109,'DIN EN 16258'!$A:$A,0))*$I109/$AD109+$AL109*INDEX('DIN EN 16258'!$D:$D,MATCH('mobitool-Faktoren v2.0'!$AJ109,'DIN EN 16258'!$A:$A,0))*$I109/$AD109,IF(ISERROR($AK109*INDEX('DIN EN 16258'!$D:$D,MATCH('mobitool-Faktoren v2.0'!$AI109,'DIN EN 16258'!$A:$A,0))*$I109/$AD109),0,$AK109*INDEX('DIN EN 16258'!$D:$D,MATCH('mobitool-Faktoren v2.0'!$AI109,'DIN EN 16258'!$A:$A,0))*$I109/$AD109)+IF(ISERROR($AL109*INDEX('DIN EN 16258'!$D:$D,MATCH('mobitool-Faktoren v2.0'!$AJ109,'DIN EN 16258'!$A:$A,0))*$J109/$AE109),0,$AL109*INDEX('DIN EN 16258'!$D:$D,MATCH('mobitool-Faktoren v2.0'!$AJ109,'DIN EN 16258'!$A:$A,0))*$J109/$AE109))),0))*$AC109/$F109</f>
        <v>0</v>
      </c>
      <c r="V109" s="6">
        <f>IF($B$268=6,(IF(OR(AJ109="Benzin",AJ109="Diesel"),$AK109*INDEX('DIN EN 16258'!$L:$L,MATCH('mobitool-Faktoren v2.0'!$AI109,'DIN EN 16258'!$A:$A,0))*$I109/$AD109+$AL109*INDEX('DIN EN 16258'!$L:$L,MATCH('mobitool-Faktoren v2.0'!$AJ109,'DIN EN 16258'!$A:$A,0))*$I109/$AD109,IF(ISERROR($AK109*INDEX('DIN EN 16258'!$L:$L,MATCH('mobitool-Faktoren v2.0'!$AI109,'DIN EN 16258'!$A:$A,0))*$I109/$AD109),0,$AK109*INDEX('DIN EN 16258'!$L:$L,MATCH('mobitool-Faktoren v2.0'!$AI109,'DIN EN 16258'!$A:$A,0))*$I109/$AD109)+IF(ISERROR($AL109*INDEX('DIN EN 16258'!$L:$L,MATCH('mobitool-Faktoren v2.0'!$AJ109,'DIN EN 16258'!$A:$A,0))*$J109/$AE109),0,$AL109*INDEX('DIN EN 16258'!$L:$L,MATCH('mobitool-Faktoren v2.0'!$AJ109,'DIN EN 16258'!$A:$A,0))*$J109/$AE109)))*1000,
IF($B$268=1,(IF(OR(AJ109="Benzin",AJ109="Diesel"),$AK109*INDEX('DIN EN 16258'!$F:$F,MATCH('mobitool-Faktoren v2.0'!$AI109,'DIN EN 16258'!$A:$A,0))*$I109/$AD109+$AL109*INDEX('DIN EN 16258'!$F:$F,MATCH('mobitool-Faktoren v2.0'!$AJ109,'DIN EN 16258'!$A:$A,0))*$I109/$AD109,IF(ISERROR($AK109*INDEX('DIN EN 16258'!$F:$F,MATCH('mobitool-Faktoren v2.0'!$AI109,'DIN EN 16258'!$A:$A,0))*$I109/$AD109),0,$AK109*INDEX('DIN EN 16258'!$F:$F,MATCH('mobitool-Faktoren v2.0'!$AI109,'DIN EN 16258'!$A:$A,0))*$I109/$AD109)+IF(ISERROR($AL109*INDEX('DIN EN 16258'!$F:$F,MATCH('mobitool-Faktoren v2.0'!$AJ109,'DIN EN 16258'!$A:$A,0))*$J109/$AE109),0,$AL109*INDEX('DIN EN 16258'!$F:$F,MATCH('mobitool-Faktoren v2.0'!$AJ109,'DIN EN 16258'!$A:$A,0))*$J109/$AE109))),0))*$AC109/$F109</f>
        <v>0.22710654729816002</v>
      </c>
      <c r="W109" s="6" t="s">
        <v>892</v>
      </c>
      <c r="X109" s="39" t="s">
        <v>162</v>
      </c>
      <c r="Y109" s="300"/>
      <c r="Z109" s="300"/>
      <c r="AA109" s="299"/>
      <c r="AB109" s="299"/>
      <c r="AC109" s="300">
        <v>1</v>
      </c>
      <c r="AD109" s="298"/>
      <c r="AE109" s="298">
        <f>(0.03+0.0075556)*100</f>
        <v>3.75556</v>
      </c>
      <c r="AF109" s="299">
        <v>1</v>
      </c>
      <c r="AG109" s="299"/>
      <c r="AH109" s="299"/>
      <c r="AI109" s="301"/>
      <c r="AJ109" s="301" t="s">
        <v>626</v>
      </c>
      <c r="AK109" s="301"/>
      <c r="AL109" s="329">
        <f>0.03+0.0075556</f>
        <v>3.7555600000000001E-2</v>
      </c>
      <c r="AM109" s="202" t="s">
        <v>81</v>
      </c>
      <c r="AN109" s="330" t="s">
        <v>2453</v>
      </c>
      <c r="AO109" s="202" t="s">
        <v>81</v>
      </c>
      <c r="AP109" s="202" t="s">
        <v>884</v>
      </c>
      <c r="AQ109" s="330" t="s">
        <v>2458</v>
      </c>
      <c r="AR109" s="202" t="s">
        <v>885</v>
      </c>
      <c r="AS109" s="202" t="s">
        <v>886</v>
      </c>
      <c r="AT109" s="202" t="s">
        <v>887</v>
      </c>
      <c r="AU109" s="303">
        <f ca="1">IF(ISERROR(OFFSET('Daten KEA'!$A$1,MATCH(AU$5,'Daten KEA'!$A:$A,0)-1,MATCH(AM109,'Daten KEA'!$A$424:$ADO$424,0)-1)),0,OFFSET('Daten KEA'!$A$1,MATCH(AU$5,'Daten KEA'!$A:$A,0)-1,MATCH(AM109,'Daten KEA'!$A$424:$ADO$424,0)-1))+IF(ISERROR(AK109*INDEX('Energiefaktoren Ecoinvent'!$D:$D,MATCH('mobitool-Faktoren v2.0'!AI109,'Energiefaktoren Ecoinvent'!$A:$A,0))),0,AK109*INDEX('Energiefaktoren Ecoinvent'!$D:$D,MATCH('mobitool-Faktoren v2.0'!AI109,'Energiefaktoren Ecoinvent'!$A:$A,0)))+IF(OR(AJ109="Benzin",AJ109="Diesel"),IF(ISERROR(OFFSET('Daten KEA'!$A$1,MATCH(AV$5,'Daten KEA'!$A:$A,0)-1,MATCH(AN109,'Daten KEA'!$A$424:$ADO$424,0)-1)),0,OFFSET('Daten KEA'!$A$1,MATCH(AV$5,'Daten KEA'!$A:$A,0)-1,MATCH(AN109,'Daten KEA'!$A$424:$ADO$424,0)-1))+IF(ISERROR(AL109*INDEX('Energiefaktoren Ecoinvent'!$D:$D,MATCH('mobitool-Faktoren v2.0'!AJ109,'Energiefaktoren Ecoinvent'!$A:$A,0))),0,AL109*INDEX('Energiefaktoren Ecoinvent'!$D:$D,MATCH('mobitool-Faktoren v2.0'!AJ109,'Energiefaktoren Ecoinvent'!$A:$A,0))),0)</f>
        <v>0</v>
      </c>
      <c r="AV109" s="303">
        <f ca="1">IF(OR(AJ109="Benzin",AJ109="Diesel"),0,IF(ISERROR(OFFSET('Daten KEA'!$A$1,MATCH(AV$5,'Daten KEA'!$A:$A,0)-1,MATCH(AN109,'Daten KEA'!$A$424:$ADO$424,0)-1)),0,OFFSET('Daten KEA'!$A$1,MATCH(AV$5,'Daten KEA'!$A:$A,0)-1,MATCH(AN109,'Daten KEA'!$A$424:$ADO$424,0)-1))+IF(ISERROR(AL109*INDEX('Energiefaktoren Ecoinvent'!$D:$D,MATCH('mobitool-Faktoren v2.0'!AJ109,'Energiefaktoren Ecoinvent'!$A:$A,0))),0,AL109*INDEX('Energiefaktoren Ecoinvent'!$D:$D,MATCH('mobitool-Faktoren v2.0'!AJ109,'Energiefaktoren Ecoinvent'!$A:$A,0))))</f>
        <v>0.13520016000000001</v>
      </c>
      <c r="AW109" s="303">
        <f ca="1">IF(ISERROR(OFFSET('Daten KEA'!$A$1,MATCH(AW$5,'Daten KEA'!$A:$A,0)-1,MATCH(AO109,'Daten KEA'!$A$424:$ADO$424,0)-1)),0,OFFSET('Daten KEA'!$A$1,MATCH(AW$5,'Daten KEA'!$A:$A,0)-1,MATCH(AO109,'Daten KEA'!$A$424:$ADO$424,0)-1))-IF(ISERROR(AK109*INDEX('Energiefaktoren Ecoinvent'!$D:$D,MATCH('mobitool-Faktoren v2.0'!AI109,'Energiefaktoren Ecoinvent'!$A:$A,0))),0,AK109*INDEX('Energiefaktoren Ecoinvent'!$D:$D,MATCH('mobitool-Faktoren v2.0'!AI109,'Energiefaktoren Ecoinvent'!$A:$A,0)))+IF(OR(AJ109="Benzin",AJ109="Diesel"),IF(ISERROR(OFFSET('Daten KEA'!$A$1,MATCH(AX$5,'Daten KEA'!$A:$A,0)-1,MATCH(AP109,'Daten KEA'!$A$424:$ADO$424,0)-1)),0,OFFSET('Daten KEA'!$A$1,MATCH(AX$5,'Daten KEA'!$A:$A,0)-1,MATCH(AP109,'Daten KEA'!$A$424:$ADO$424,0)-1))-IF(ISERROR(AL109*INDEX('Energiefaktoren Ecoinvent'!$D:$D,MATCH('mobitool-Faktoren v2.0'!AJ109,'Energiefaktoren Ecoinvent'!$A:$A,0))),0,AL109*INDEX('Energiefaktoren Ecoinvent'!$D:$D,MATCH('mobitool-Faktoren v2.0'!AJ109,'Energiefaktoren Ecoinvent'!$A:$A,0))),0)</f>
        <v>0</v>
      </c>
      <c r="AX109" s="303">
        <f ca="1">IF(OR(AJ109="Benzin",AJ109="Diesel"),0,IF(ISERROR(OFFSET('Daten KEA'!$A$1,MATCH(AX$5,'Daten KEA'!$A:$A,0)-1,MATCH(AP109,'Daten KEA'!$A$424:$ADO$424,0)-1)),0,OFFSET('Daten KEA'!$A$1,MATCH(AX$5,'Daten KEA'!$A:$A,0)-1,MATCH(AP109,'Daten KEA'!$A$424:$ADO$424,0)-1))-IF(ISERROR(AL109*INDEX('Energiefaktoren Ecoinvent'!$D:$D,MATCH('mobitool-Faktoren v2.0'!AJ109,'Energiefaktoren Ecoinvent'!$A:$A,0))),0,AL109*INDEX('Energiefaktoren Ecoinvent'!$D:$D,MATCH('mobitool-Faktoren v2.0'!AJ109,'Energiefaktoren Ecoinvent'!$A:$A,0))))</f>
        <v>2.8266139999999995E-2</v>
      </c>
      <c r="AY109" s="303">
        <f t="shared" ca="1" si="58"/>
        <v>0.16346630000000001</v>
      </c>
      <c r="AZ109" s="303">
        <f ca="1">IF(ISERROR(OFFSET('Daten KEA'!$A$1,MATCH(AZ$5,'Daten KEA'!$A:$A,0)-1,MATCH(AQ109,'Daten KEA'!$A$424:$ADO$424,0)-1)),0,OFFSET('Daten KEA'!$A$1,MATCH(AZ$5,'Daten KEA'!$A:$A,0)-1,MATCH(AQ109,'Daten KEA'!$A$424:$ADO$424,0)-1))</f>
        <v>0</v>
      </c>
      <c r="BA109" s="303">
        <f ca="1">IF(ISERROR(OFFSET('Daten KEA'!$A$1,MATCH(BA$5,'Daten KEA'!$A:$A,0)-1,MATCH(AR109,'Daten KEA'!$A$424:$ADO$424,0)-1)),0,OFFSET('Daten KEA'!$A$1,MATCH(BA$5,'Daten KEA'!$A:$A,0)-1,MATCH(AR109,'Daten KEA'!$A$424:$ADO$424,0)-1))</f>
        <v>0.35016439999999999</v>
      </c>
      <c r="BB109" s="303">
        <f ca="1">IF(ISERROR(OFFSET('Daten KEA'!$A$1,MATCH(BB$5,'Daten KEA'!$A:$A,0)-1,MATCH(AS109,'Daten KEA'!$A$424:$ADO$424,0)-1)),0,OFFSET('Daten KEA'!$A$1,MATCH(BB$5,'Daten KEA'!$A:$A,0)-1,MATCH(AS109,'Daten KEA'!$A$424:$ADO$424,0)-1))</f>
        <v>0.90189059000000005</v>
      </c>
      <c r="BC109" s="304">
        <f t="shared" ca="1" si="46"/>
        <v>1.41552129</v>
      </c>
      <c r="BD109" s="303">
        <f ca="1">IF(ISERROR(OFFSET('Daten KEA'!$A$1,MATCH(BD$5,'Daten KEA'!$A:$A,0)-1,MATCH(AT109,'Daten KEA'!$A$424:$ADO$424,0)-1)),0,OFFSET('Daten KEA'!$A$1,MATCH(BD$5,'Daten KEA'!$A:$A,0)-1,MATCH(AT109,'Daten KEA'!$A$424:$ADO$424,0)-1))</f>
        <v>1.4155213</v>
      </c>
      <c r="BE109" s="305">
        <f t="shared" ca="1" si="59"/>
        <v>1.0000000070645352</v>
      </c>
      <c r="BF109" s="306">
        <f ca="1">IF(ISERROR(OFFSET('Daten KEA'!$A$1,MATCH(BF$5,'Daten KEA'!$A:$A,0)-1,MATCH(AM109,'Daten KEA'!$A$424:$ADO$424,0)-1)),0,OFFSET('Daten KEA'!$A$1,MATCH(BF$5,'Daten KEA'!$A:$A,0)-1,MATCH(AM109,'Daten KEA'!$A$424:$ADO$424,0)-1))+IF(ISERROR($AK109*INDEX('Energiefaktoren Ecoinvent'!$H:$H,MATCH('mobitool-Faktoren v2.0'!$AI109,'Energiefaktoren Ecoinvent'!$A:$A,0))),0,$AK109*INDEX('Energiefaktoren Ecoinvent'!$H:$H,MATCH('mobitool-Faktoren v2.0'!$AI109,'Energiefaktoren Ecoinvent'!$A:$A,0)))+IF(OR(AJ109="Benzin",AJ109="Diesel"),IF(ISERROR(OFFSET('Daten KEA'!$A$1,MATCH(BG$5,'Daten KEA'!$A:$A,0)-1,MATCH(AN109,'Daten KEA'!$A$424:$ADO$424,0)-1)),0,OFFSET('Daten KEA'!$A$1,MATCH(BG$5,'Daten KEA'!$A:$A,0)-1,MATCH(AN109,'Daten KEA'!$A$424:$ADO$424,0)-1))+IF(ISERROR($AL109*INDEX('Energiefaktoren Ecoinvent'!$H:$H,MATCH('mobitool-Faktoren v2.0'!$AJ109,'Energiefaktoren Ecoinvent'!$A:$A,0))),0,$AL109*INDEX('Energiefaktoren Ecoinvent'!$H:$H,MATCH('mobitool-Faktoren v2.0'!$AJ109,'Energiefaktoren Ecoinvent'!$A:$A,0))),0)</f>
        <v>0</v>
      </c>
      <c r="BG109" s="306">
        <f ca="1">IF(OR(AJ109="Benzin",AJ109="Diesel"),0,IF(ISERROR(OFFSET('Daten KEA'!$A$1,MATCH(BG$5,'Daten KEA'!$A:$A,0)-1,MATCH(AN109,'Daten KEA'!$A$424:$ADO$424,0)-1)),0,OFFSET('Daten KEA'!$A$1,MATCH(BG$5,'Daten KEA'!$A:$A,0)-1,MATCH(AN109,'Daten KEA'!$A$424:$ADO$424,0)-1))+IF(ISERROR($AL109*INDEX('Energiefaktoren Ecoinvent'!$H:$H,MATCH('mobitool-Faktoren v2.0'!$AJ109,'Energiefaktoren Ecoinvent'!$A:$A,0))),0,$AL109*INDEX('Energiefaktoren Ecoinvent'!$H:$H,MATCH('mobitool-Faktoren v2.0'!$AJ109,'Energiefaktoren Ecoinvent'!$A:$A,0))))</f>
        <v>0</v>
      </c>
      <c r="BH109" s="306">
        <f ca="1">IF(ISERROR(OFFSET('Daten KEA'!$A$1,MATCH(BH$5,'Daten KEA'!$A:$A,0)-1,MATCH(AO109,'Daten KEA'!$A$424:$ADO$424,0)-1)),0,OFFSET('Daten KEA'!$A$1,MATCH(BH$5,'Daten KEA'!$A:$A,0)-1,MATCH(AO109,'Daten KEA'!$A$424:$ADO$424,0)-1))-IF(ISERROR($AK109*INDEX('Energiefaktoren Ecoinvent'!$H:$H,MATCH('mobitool-Faktoren v2.0'!$AI109,'Energiefaktoren Ecoinvent'!$A:$A,0))),0,$AK109*INDEX('Energiefaktoren Ecoinvent'!$H:$H,MATCH('mobitool-Faktoren v2.0'!$AI109,'Energiefaktoren Ecoinvent'!$A:$A,0)))+IF(OR(AJ109="Benzin",AJ109="Diesel"),IF(ISERROR(OFFSET('Daten KEA'!$A$1,MATCH(BI$5,'Daten KEA'!$A:$A,0)-1,MATCH(AP109,'Daten KEA'!$A$424:$ADO$424,0)-1)),0,OFFSET('Daten KEA'!$A$1,MATCH(BI$5,'Daten KEA'!$A:$A,0)-1,MATCH(AP109,'Daten KEA'!$A$424:$ADO$424,0)-1))-IF(ISERROR($AL109*INDEX('Energiefaktoren Ecoinvent'!$H:$H,MATCH('mobitool-Faktoren v2.0'!$AJ109,'Energiefaktoren Ecoinvent'!$A:$A,0))),0,$AL109*INDEX('Energiefaktoren Ecoinvent'!$H:$H,MATCH('mobitool-Faktoren v2.0'!$AJ109,'Energiefaktoren Ecoinvent'!$A:$A,0))),0)</f>
        <v>0</v>
      </c>
      <c r="BI109" s="306">
        <f ca="1">IF(OR(AJ109="Benzin",AJ109="Diesel"),0,IF(ISERROR(OFFSET('Daten KEA'!$A$1,MATCH(BI$5,'Daten KEA'!$A:$A,0)-1,MATCH(AP109,'Daten KEA'!$A$424:$ADO$424,0)-1)),0,OFFSET('Daten KEA'!$A$1,MATCH(BI$5,'Daten KEA'!$A:$A,0)-1,MATCH(AP109,'Daten KEA'!$A$424:$ADO$424,0)-1))-IF(ISERROR($AL109*INDEX('Energiefaktoren Ecoinvent'!$H:$H,MATCH('mobitool-Faktoren v2.0'!$AJ109,'Energiefaktoren Ecoinvent'!$A:$A,0))),0,$AL109*INDEX('Energiefaktoren Ecoinvent'!$H:$H,MATCH('mobitool-Faktoren v2.0'!$AJ109,'Energiefaktoren Ecoinvent'!$A:$A,0))))</f>
        <v>4.734836913161E-3</v>
      </c>
      <c r="BJ109" s="306">
        <f t="shared" ca="1" si="92"/>
        <v>4.734836913161E-3</v>
      </c>
      <c r="BK109" s="306">
        <f ca="1">IF(ISERROR(OFFSET('Daten KEA'!$A$1,MATCH(BK$5,'Daten KEA'!$A:$A,0)-1,MATCH(AQ109,'Daten KEA'!$A$424:$ADO$424,0)-1)),0,OFFSET('Daten KEA'!$A$1,MATCH(BK$5,'Daten KEA'!$A:$A,0)-1,MATCH(AQ109,'Daten KEA'!$A$424:$ADO$424,0)-1))</f>
        <v>0</v>
      </c>
      <c r="BL109" s="306">
        <f ca="1">IF(ISERROR(OFFSET('Daten KEA'!$A$1,MATCH(BL$5,'Daten KEA'!$A:$A,0)-1,MATCH(AR109,'Daten KEA'!$A$424:$ADO$424,0)-1)),0,OFFSET('Daten KEA'!$A$1,MATCH(BL$5,'Daten KEA'!$A:$A,0)-1,MATCH(AR109,'Daten KEA'!$A$424:$ADO$424,0)-1))</f>
        <v>0.31380901435220004</v>
      </c>
      <c r="BM109" s="306">
        <f ca="1">IF(ISERROR(OFFSET('Daten KEA'!$A$1,MATCH(BM$5,'Daten KEA'!$A:$A,0)-1,MATCH(AS109,'Daten KEA'!$A$424:$ADO$424,0)-1)),0,OFFSET('Daten KEA'!$A$1,MATCH(BM$5,'Daten KEA'!$A:$A,0)-1,MATCH(AS109,'Daten KEA'!$A$424:$ADO$424,0)-1))</f>
        <v>0.72031245553687007</v>
      </c>
      <c r="BN109" s="307">
        <f t="shared" ca="1" si="98"/>
        <v>1.0388563068022312</v>
      </c>
      <c r="BO109" s="306">
        <f ca="1">IF(ISERROR(OFFSET('Daten KEA'!$A$1,MATCH(BO$5,'Daten KEA'!$A:$A,0)-1,MATCH(AT109,'Daten KEA'!$A$424:$ADO$424,0)-1)),0,OFFSET('Daten KEA'!$A$1,MATCH(BO$5,'Daten KEA'!$A:$A,0)-1,MATCH(AT109,'Daten KEA'!$A$424:$ADO$424,0)-1))</f>
        <v>1.0388563196822</v>
      </c>
      <c r="BP109" s="305">
        <f t="shared" ca="1" si="60"/>
        <v>1.0000000123982198</v>
      </c>
      <c r="BQ109" s="308">
        <f ca="1">IF(ISERROR(OFFSET('Daten GWP'!$A$1,MATCH(BQ$5,'Daten GWP'!$A:$A,0)-1,MATCH(AM109,'Daten GWP'!$A$424:$ADO$424,0)-1)),0,OFFSET('Daten GWP'!$A$1,MATCH(BQ$5,'Daten GWP'!$A:$A,0)-1,MATCH(AM109,'Daten GWP'!$A$424:$ADO$424,0)-1))*1000</f>
        <v>0</v>
      </c>
      <c r="BR109" s="308">
        <f ca="1">IF(ISERROR(OFFSET('Daten GWP'!$A$1,MATCH(BR$5,'Daten GWP'!$A:$A,0)-1,MATCH(AN109,'Daten GWP'!$A$424:$ADO$424,0)-1)),0,OFFSET('Daten GWP'!$A$1,MATCH(BR$5,'Daten GWP'!$A:$A,0)-1,MATCH(AN109,'Daten GWP'!$A$424:$ADO$424,0)-1))*1000</f>
        <v>0</v>
      </c>
      <c r="BS109" s="308">
        <f ca="1">IF(ISERROR(OFFSET('Daten GWP'!$A$1,MATCH(BS$5,'Daten GWP'!$A:$A,0)-1,MATCH(AO109,'Daten GWP'!$A$424:$ADO$424,0)-1)),0,OFFSET('Daten GWP'!$A$1,MATCH(BS$5,'Daten GWP'!$A:$A,0)-1,MATCH(AO109,'Daten GWP'!$A$424:$ADO$424,0)-1))*1000</f>
        <v>0</v>
      </c>
      <c r="BT109" s="308">
        <f ca="1">IF(ISERROR(OFFSET('Daten GWP'!$A$1,MATCH(BT$5,'Daten GWP'!$A:$A,0)-1,MATCH(AP109,'Daten GWP'!$A$424:$ADO$424,0)-1)),0,OFFSET('Daten GWP'!$A$1,MATCH(BT$5,'Daten GWP'!$A:$A,0)-1,MATCH(AP109,'Daten GWP'!$A$424:$ADO$424,0)-1))*1000</f>
        <v>0.56921496999999999</v>
      </c>
      <c r="BU109" s="308">
        <f t="shared" ca="1" si="61"/>
        <v>0.56921496999999999</v>
      </c>
      <c r="BV109" s="308">
        <f ca="1">IF(ISERROR(OFFSET('Daten GWP'!$A$1,MATCH(BV$5,'Daten GWP'!$A:$A,0)-1,MATCH(AQ109,'Daten GWP'!$A$424:$ADO$424,0)-1)),0,OFFSET('Daten GWP'!$A$1,MATCH(BV$5,'Daten GWP'!$A:$A,0)-1,MATCH(AQ109,'Daten GWP'!$A$424:$ADO$424,0)-1))*1000</f>
        <v>0</v>
      </c>
      <c r="BW109" s="308">
        <f ca="1">IF(ISERROR(OFFSET('Daten GWP'!$A$1,MATCH(BW$5,'Daten GWP'!$A:$A,0)-1,MATCH(AR109,'Daten GWP'!$A$424:$ADO$424,0)-1)),0,OFFSET('Daten GWP'!$A$1,MATCH(BW$5,'Daten GWP'!$A:$A,0)-1,MATCH(AR109,'Daten GWP'!$A$424:$ADO$424,0)-1))*1000</f>
        <v>27.582981</v>
      </c>
      <c r="BX109" s="308">
        <f ca="1">IF(ISERROR(OFFSET('Daten GWP'!$A$1,MATCH(BX$5,'Daten GWP'!$A:$A,0)-1,MATCH(AS109,'Daten GWP'!$A$424:$ADO$424,0)-1)),0,OFFSET('Daten GWP'!$A$1,MATCH(BX$5,'Daten GWP'!$A:$A,0)-1,MATCH(AS109,'Daten GWP'!$A$424:$ADO$424,0)-1))*1000</f>
        <v>8.8824004999999993</v>
      </c>
      <c r="BY109" s="309">
        <f t="shared" ca="1" si="99"/>
        <v>37.034596469999997</v>
      </c>
      <c r="BZ109" s="308">
        <f ca="1">IF(ISERROR(OFFSET('Daten GWP'!$A$1,MATCH(BZ$5,'Daten GWP'!$A:$A,0)-1,MATCH(AT109,'Daten GWP'!$A$424:$ADO$424,0)-1)),0,OFFSET('Daten GWP'!$A$1,MATCH(BZ$5,'Daten GWP'!$A:$A,0)-1,MATCH(AT109,'Daten GWP'!$A$424:$ADO$424,0)-1))*1000</f>
        <v>37.034597000000005</v>
      </c>
      <c r="CA109" s="305">
        <f t="shared" ca="1" si="62"/>
        <v>1.0000000143109433</v>
      </c>
      <c r="CB109" s="310">
        <f ca="1">IF(ISERROR(OFFSET('Daten Elementary'!$A$1,MATCH(CB$5,'Daten Elementary'!$A:$A,0)-1,MATCH(AM109,'Daten Elementary'!$A$424:$ADO$424,0)-1)),0,OFFSET('Daten Elementary'!$A$1,MATCH(CB$5,'Daten Elementary'!$A:$A,0)-1,MATCH(AM109,'Daten Elementary'!$A$424:$ADO$424,0)-1))*1000000</f>
        <v>0</v>
      </c>
      <c r="CC109" s="310">
        <f ca="1">IF(ISERROR(OFFSET('Daten Elementary'!$A$1,MATCH(CC$5,'Daten Elementary'!$A:$A,0)-1,MATCH(AN109,'Daten Elementary'!$A$424:$ADO$424,0)-1)),0,OFFSET('Daten Elementary'!$A$1,MATCH(CC$5,'Daten Elementary'!$A:$A,0)-1,MATCH(AN109,'Daten Elementary'!$A$424:$ADO$424,0)-1))*1000000</f>
        <v>0</v>
      </c>
      <c r="CD109" s="310">
        <f ca="1">IF(ISERROR(OFFSET('Daten Elementary'!$A$1,MATCH(CD$5,'Daten Elementary'!$A:$A,0)-1,MATCH(AO109,'Daten Elementary'!$A$424:$ADO$424,0)-1)),0,OFFSET('Daten Elementary'!$A$1,MATCH(CD$5,'Daten Elementary'!$A:$A,0)-1,MATCH(AO109,'Daten Elementary'!$A$424:$ADO$424,0)-1))*1000000</f>
        <v>0</v>
      </c>
      <c r="CE109" s="310">
        <f ca="1">IF(ISERROR(OFFSET('Daten Elementary'!$A$1,MATCH(CE$5,'Daten Elementary'!$A:$A,0)-1,MATCH(AP109,'Daten Elementary'!$A$424:$ADO$424,0)-1)),0,OFFSET('Daten Elementary'!$A$1,MATCH(CE$5,'Daten Elementary'!$A:$A,0)-1,MATCH(AP109,'Daten Elementary'!$A$424:$ADO$424,0)-1))*1000000</f>
        <v>0.71026045000000004</v>
      </c>
      <c r="CF109" s="310">
        <f t="shared" ca="1" si="63"/>
        <v>0.71026045000000004</v>
      </c>
      <c r="CG109" s="310">
        <f ca="1">IF(ISERROR(OFFSET('Daten Elementary'!$A$1,MATCH(CG$5,'Daten Elementary'!$A:$A,0)-1,MATCH(AQ109,'Daten Elementary'!$A$424:$ADO$424,0)-1)),0,OFFSET('Daten Elementary'!$A$1,MATCH(CG$5,'Daten Elementary'!$A:$A,0)-1,MATCH(AQ109,'Daten Elementary'!$A$424:$ADO$424,0)-1))*1000000</f>
        <v>0</v>
      </c>
      <c r="CH109" s="310">
        <f ca="1">IF(ISERROR(OFFSET('Daten Elementary'!$A$1,MATCH(CH$5,'Daten Elementary'!$A:$A,0)-1,MATCH(AR109,'Daten Elementary'!$A$424:$ADO$424,0)-1)),0,OFFSET('Daten Elementary'!$A$1,MATCH(CH$5,'Daten Elementary'!$A:$A,0)-1,MATCH(AR109,'Daten Elementary'!$A$424:$ADO$424,0)-1))*1000000</f>
        <v>10.421821999999999</v>
      </c>
      <c r="CI109" s="310">
        <f ca="1">IF(ISERROR(OFFSET('Daten Elementary'!$A$1,MATCH(CI$5,'Daten Elementary'!$A:$A,0)-1,MATCH(AS109,'Daten Elementary'!$A$424:$ADO$424,0)-1)),0,OFFSET('Daten Elementary'!$A$1,MATCH(CI$5,'Daten Elementary'!$A:$A,0)-1,MATCH(AS109,'Daten Elementary'!$A$424:$ADO$424,0)-1))*1000000</f>
        <v>5.8687449000000003</v>
      </c>
      <c r="CJ109" s="311">
        <f t="shared" ca="1" si="64"/>
        <v>17.000827349999998</v>
      </c>
      <c r="CK109" s="310">
        <f ca="1">IF(ISERROR(OFFSET('Daten Elementary'!$A$1,MATCH(CK$5,'Daten Elementary'!$A:$A,0)-1,MATCH($AT109,'Daten Elementary'!$A$424:$ADO$424,0)-1)),0,OFFSET('Daten Elementary'!$A$1,MATCH(CK$5,'Daten Elementary'!$A:$A,0)-1,MATCH($AT109,'Daten Elementary'!$A$424:$ADO$424,0)-1))*1000000</f>
        <v>17.000826999999997</v>
      </c>
      <c r="CL109" s="305">
        <f t="shared" ca="1" si="65"/>
        <v>0.99999997941276664</v>
      </c>
      <c r="CM109" s="312">
        <f ca="1">IF(ISERROR(OFFSET('Daten Elementary'!$A$1,MATCH(CM$5,'Daten Elementary'!$A:$A,0)-1,MATCH(AM109,'Daten Elementary'!$A$424:$ADO$424,0)-1)),0,OFFSET('Daten Elementary'!$A$1,MATCH(CM$5,'Daten Elementary'!$A:$A,0)-1,MATCH(AM109,'Daten Elementary'!$A$424:$ADO$424,0)-1))*1000000</f>
        <v>0</v>
      </c>
      <c r="CN109" s="312">
        <f ca="1">IF(ISERROR(OFFSET('Daten Elementary'!$A$1,MATCH(CN$5,'Daten Elementary'!$A:$A,0)-1,MATCH(AN109,'Daten Elementary'!$A$424:$ADO$424,0)-1)),0,OFFSET('Daten Elementary'!$A$1,MATCH(CN$5,'Daten Elementary'!$A:$A,0)-1,MATCH(AN109,'Daten Elementary'!$A$424:$ADO$424,0)-1))*1000000</f>
        <v>0</v>
      </c>
      <c r="CO109" s="312">
        <f ca="1">IF(ISERROR(OFFSET('Daten Elementary'!$A$1,MATCH(CO$5,'Daten Elementary'!$A:$A,0)-1,MATCH(AO109,'Daten Elementary'!$A$424:$ADO$424,0)-1)),0,OFFSET('Daten Elementary'!$A$1,MATCH(CO$5,'Daten Elementary'!$A:$A,0)-1,MATCH(AO109,'Daten Elementary'!$A$424:$ADO$424,0)-1))*1000000</f>
        <v>0</v>
      </c>
      <c r="CP109" s="312">
        <f ca="1">IF(ISERROR(OFFSET('Daten Elementary'!$A$1,MATCH(CP$5,'Daten Elementary'!$A:$A,0)-1,MATCH(AP109,'Daten Elementary'!$A$424:$ADO$424,0)-1)),0,OFFSET('Daten Elementary'!$A$1,MATCH(CP$5,'Daten Elementary'!$A:$A,0)-1,MATCH(AP109,'Daten Elementary'!$A$424:$ADO$424,0)-1))*1000000</f>
        <v>0.34311156999999998</v>
      </c>
      <c r="CQ109" s="312">
        <f t="shared" ca="1" si="66"/>
        <v>0.34311156999999998</v>
      </c>
      <c r="CR109" s="312">
        <f ca="1">IF(ISERROR(OFFSET('Daten Elementary'!$A$1,MATCH(CR$5,'Daten Elementary'!$A:$A,0)-1,MATCH(AQ109,'Daten Elementary'!$A$424:$ADO$424,0)-1)),0,OFFSET('Daten Elementary'!$A$1,MATCH(CR$5,'Daten Elementary'!$A:$A,0)-1,MATCH(AQ109,'Daten Elementary'!$A$424:$ADO$424,0)-1))*1000000</f>
        <v>0</v>
      </c>
      <c r="CS109" s="312">
        <f ca="1">IF(ISERROR(OFFSET('Daten Elementary'!$A$1,MATCH(CS$5,'Daten Elementary'!$A:$A,0)-1,MATCH(AR109,'Daten Elementary'!$A$424:$ADO$424,0)-1)),0,OFFSET('Daten Elementary'!$A$1,MATCH(CS$5,'Daten Elementary'!$A:$A,0)-1,MATCH(AR109,'Daten Elementary'!$A$424:$ADO$424,0)-1))*1000000</f>
        <v>6.7502687999999997</v>
      </c>
      <c r="CT109" s="312">
        <f ca="1">IF(ISERROR(OFFSET('Daten Elementary'!$A$1,MATCH(CT$5,'Daten Elementary'!$A:$A,0)-1,MATCH(AS109,'Daten Elementary'!$A$424:$ADO$424,0)-1)),0,OFFSET('Daten Elementary'!$A$1,MATCH(CT$5,'Daten Elementary'!$A:$A,0)-1,MATCH(AS109,'Daten Elementary'!$A$424:$ADO$424,0)-1))*1000000</f>
        <v>3.3090475000000001</v>
      </c>
      <c r="CU109" s="313">
        <f t="shared" ca="1" si="67"/>
        <v>10.40242787</v>
      </c>
      <c r="CV109" s="312">
        <f ca="1">IF(ISERROR(OFFSET('Daten Elementary'!$A$1,MATCH(CV$5,'Daten Elementary'!$A:$A,0)-1,MATCH($AT109,'Daten Elementary'!$A$424:$ADO$424,0)-1)),0,OFFSET('Daten Elementary'!$A$1,MATCH(CV$5,'Daten Elementary'!$A:$A,0)-1,MATCH($AT109,'Daten Elementary'!$A$424:$ADO$424,0)-1))*1000000</f>
        <v>10.402428</v>
      </c>
      <c r="CW109" s="305">
        <f t="shared" ca="1" si="68"/>
        <v>1.0000000124970825</v>
      </c>
      <c r="CX109" s="314">
        <f ca="1">IF(ISERROR(OFFSET('Daten Elementary'!$A$1,MATCH(CX$5,'Daten Elementary'!$A:$A,0)-1,MATCH(AM109,'Daten Elementary'!$A$424:$ADO$424,0)-1)),0,OFFSET('Daten Elementary'!$A$1,MATCH(CX$5,'Daten Elementary'!$A:$A,0)-1,MATCH(AM109,'Daten Elementary'!$A$424:$ADO$424,0)-1))*1000000</f>
        <v>0</v>
      </c>
      <c r="CY109" s="314">
        <f ca="1">IF(ISERROR(OFFSET('Daten Elementary'!$A$1,MATCH(CY$5,'Daten Elementary'!$A:$A,0)-1,MATCH(AN109,'Daten Elementary'!$A$424:$ADO$424,0)-1)),0,OFFSET('Daten Elementary'!$A$1,MATCH(CY$5,'Daten Elementary'!$A:$A,0)-1,MATCH(AN109,'Daten Elementary'!$A$424:$ADO$424,0)-1))*1000000</f>
        <v>0</v>
      </c>
      <c r="CZ109" s="314">
        <f ca="1">IF(ISERROR(OFFSET('Daten Elementary'!$A$1,MATCH(CZ$5,'Daten Elementary'!$A:$A,0)-1,MATCH(AO109,'Daten Elementary'!$A$424:$ADO$424,0)-1)),0,OFFSET('Daten Elementary'!$A$1,MATCH(CZ$5,'Daten Elementary'!$A:$A,0)-1,MATCH(AO109,'Daten Elementary'!$A$424:$ADO$424,0)-1))*1000000</f>
        <v>0</v>
      </c>
      <c r="DA109" s="314">
        <f ca="1">IF(ISERROR(OFFSET('Daten Elementary'!$A$1,MATCH(DA$5,'Daten Elementary'!$A:$A,0)-1,MATCH(AP109,'Daten Elementary'!$A$424:$ADO$424,0)-1)),0,OFFSET('Daten Elementary'!$A$1,MATCH(DA$5,'Daten Elementary'!$A:$A,0)-1,MATCH(AP109,'Daten Elementary'!$A$424:$ADO$424,0)-1))*1000000</f>
        <v>0.44695623000000001</v>
      </c>
      <c r="DB109" s="314">
        <f t="shared" ca="1" si="69"/>
        <v>0.44695623000000001</v>
      </c>
      <c r="DC109" s="314">
        <f ca="1">IF(ISERROR(OFFSET('Daten Elementary'!$A$1,MATCH(DC$5,'Daten Elementary'!$A:$A,0)-1,MATCH(AQ109,'Daten Elementary'!$A$424:$ADO$424,0)-1)),0,OFFSET('Daten Elementary'!$A$1,MATCH(DC$5,'Daten Elementary'!$A:$A,0)-1,MATCH(AQ109,'Daten Elementary'!$A$424:$ADO$424,0)-1))*1000000</f>
        <v>0</v>
      </c>
      <c r="DD109" s="314">
        <f ca="1">IF(ISERROR(OFFSET('Daten Elementary'!$A$1,MATCH(DD$5,'Daten Elementary'!$A:$A,0)-1,MATCH(AR109,'Daten Elementary'!$A$424:$ADO$424,0)-1)),0,OFFSET('Daten Elementary'!$A$1,MATCH(DD$5,'Daten Elementary'!$A:$A,0)-1,MATCH(AR109,'Daten Elementary'!$A$424:$ADO$424,0)-1))*1000000</f>
        <v>14.748467</v>
      </c>
      <c r="DE109" s="314">
        <f ca="1">IF(ISERROR(OFFSET('Daten Elementary'!$A$1,MATCH(DE$5,'Daten Elementary'!$A:$A,0)-1,MATCH(AS109,'Daten Elementary'!$A$424:$ADO$424,0)-1)),0,OFFSET('Daten Elementary'!$A$1,MATCH(DE$5,'Daten Elementary'!$A:$A,0)-1,MATCH(AS109,'Daten Elementary'!$A$424:$ADO$424,0)-1))*1000000</f>
        <v>3.3946124000000002</v>
      </c>
      <c r="DF109" s="315">
        <f t="shared" ca="1" si="70"/>
        <v>18.590035629999999</v>
      </c>
      <c r="DG109" s="314">
        <f ca="1">IF(ISERROR(OFFSET('Daten Elementary'!$A$1,MATCH(DG$5,'Daten Elementary'!$A:$A,0)-1,MATCH($AT109,'Daten Elementary'!$A$424:$ADO$424,0)-1)),0,OFFSET('Daten Elementary'!$A$1,MATCH(DG$5,'Daten Elementary'!$A:$A,0)-1,MATCH($AT109,'Daten Elementary'!$A$424:$ADO$424,0)-1))*1000000</f>
        <v>18.590035999999998</v>
      </c>
      <c r="DH109" s="305">
        <f t="shared" ca="1" si="71"/>
        <v>1.0000000199031356</v>
      </c>
      <c r="DI109" s="316">
        <f ca="1">IF(ISERROR(OFFSET('Daten Elementary'!$A$1,MATCH(DI$5,'Daten Elementary'!$A:$A,0)-1,MATCH(AM109,'Daten Elementary'!$A$424:$ADO$424,0)-1)),0,OFFSET('Daten Elementary'!$A$1,MATCH(DI$5,'Daten Elementary'!$A:$A,0)-1,MATCH(AM109,'Daten Elementary'!$A$424:$ADO$424,0)-1))*1000000</f>
        <v>0</v>
      </c>
      <c r="DJ109" s="316">
        <f ca="1">IF(ISERROR(OFFSET('Daten Elementary'!$A$1,MATCH(DJ$5,'Daten Elementary'!$A:$A,0)-1,MATCH(AN109,'Daten Elementary'!$A$424:$ADO$424,0)-1)),0,OFFSET('Daten Elementary'!$A$1,MATCH(DJ$5,'Daten Elementary'!$A:$A,0)-1,MATCH(AN109,'Daten Elementary'!$A$424:$ADO$424,0)-1))*1000000</f>
        <v>0</v>
      </c>
      <c r="DK109" s="316">
        <f ca="1">IF(ISERROR(OFFSET('Daten Elementary'!$A$1,MATCH(DK$5,'Daten Elementary'!$A:$A,0)-1,MATCH(AO109,'Daten Elementary'!$A$424:$ADO$424,0)-1)),0,OFFSET('Daten Elementary'!$A$1,MATCH(DK$5,'Daten Elementary'!$A:$A,0)-1,MATCH(AO109,'Daten Elementary'!$A$424:$ADO$424,0)-1))*1000000</f>
        <v>0</v>
      </c>
      <c r="DL109" s="316">
        <f ca="1">IF(ISERROR(OFFSET('Daten Elementary'!$A$1,MATCH(DL$5,'Daten Elementary'!$A:$A,0)-1,MATCH(AP109,'Daten Elementary'!$A$424:$ADO$424,0)-1)),0,OFFSET('Daten Elementary'!$A$1,MATCH(DL$5,'Daten Elementary'!$A:$A,0)-1,MATCH(AP109,'Daten Elementary'!$A$424:$ADO$424,0)-1))*1000000</f>
        <v>1.5229109999999999</v>
      </c>
      <c r="DM109" s="316">
        <f t="shared" ca="1" si="72"/>
        <v>1.5229109999999999</v>
      </c>
      <c r="DN109" s="316">
        <f ca="1">IF(ISERROR(OFFSET('Daten Elementary'!$A$1,MATCH(DN$5,'Daten Elementary'!$A:$A,0)-1,MATCH(AQ109,'Daten Elementary'!$A$424:$ADO$424,0)-1)),0,OFFSET('Daten Elementary'!$A$1,MATCH(DN$5,'Daten Elementary'!$A:$A,0)-1,MATCH(AQ109,'Daten Elementary'!$A$424:$ADO$424,0)-1))*1000000</f>
        <v>0</v>
      </c>
      <c r="DO109" s="316">
        <f ca="1">IF(ISERROR(OFFSET('Daten Elementary'!$A$1,MATCH(DO$5,'Daten Elementary'!$A:$A,0)-1,MATCH(AR109,'Daten Elementary'!$A$424:$ADO$424,0)-1)),0,OFFSET('Daten Elementary'!$A$1,MATCH(DO$5,'Daten Elementary'!$A:$A,0)-1,MATCH(AR109,'Daten Elementary'!$A$424:$ADO$424,0)-1))*1000000</f>
        <v>52.147171</v>
      </c>
      <c r="DP109" s="316">
        <f ca="1">IF(ISERROR(OFFSET('Daten Elementary'!$A$1,MATCH(DP$5,'Daten Elementary'!$A:$A,0)-1,MATCH(AS109,'Daten Elementary'!$A$424:$ADO$424,0)-1)),0,OFFSET('Daten Elementary'!$A$1,MATCH(DP$5,'Daten Elementary'!$A:$A,0)-1,MATCH(AS109,'Daten Elementary'!$A$424:$ADO$424,0)-1))*1000000</f>
        <v>15.498168999999999</v>
      </c>
      <c r="DQ109" s="317">
        <f t="shared" ca="1" si="73"/>
        <v>69.168250999999998</v>
      </c>
      <c r="DR109" s="316">
        <f ca="1">IF(ISERROR(OFFSET('Daten Elementary'!$A$1,MATCH(DR$5,'Daten Elementary'!$A:$A,0)-1,MATCH($AT109,'Daten Elementary'!$A$424:$ADO$424,0)-1)),0,OFFSET('Daten Elementary'!$A$1,MATCH(DR$5,'Daten Elementary'!$A:$A,0)-1,MATCH($AT109,'Daten Elementary'!$A$424:$ADO$424,0)-1))*1000000</f>
        <v>69.168250999999998</v>
      </c>
      <c r="DS109" s="305">
        <f t="shared" ca="1" si="74"/>
        <v>1</v>
      </c>
      <c r="DT109" s="318">
        <f ca="1">IF(ISERROR(OFFSET('Daten UBP13'!$A$1,MATCH(DT$5,'Daten UBP13'!$A:$A,0)-1,MATCH(AM109,'Daten UBP13'!$A$424:$AEG$424,0)-1)),0,OFFSET('Daten UBP13'!$A$1,MATCH(DT$5,'Daten UBP13'!$A:$A,0)-1,MATCH(AM109,'Daten UBP13'!$A$424:$AEG$424,0)-1))</f>
        <v>0</v>
      </c>
      <c r="DU109" s="318">
        <f ca="1">IF(ISERROR(OFFSET('Daten UBP13'!$A$1,MATCH(DU$5,'Daten UBP13'!$A:$A,0)-1,MATCH(AN109,'Daten UBP13'!$A$424:$AEG$424,0)-1)),0,OFFSET('Daten UBP13'!$A$1,MATCH(DU$5,'Daten UBP13'!$A:$A,0)-1,MATCH(AN109,'Daten UBP13'!$A$424:$AEG$424,0)-1))</f>
        <v>0</v>
      </c>
      <c r="DV109" s="318">
        <f ca="1">IF(ISERROR(OFFSET('Daten UBP13'!$A$1,MATCH(DV$5,'Daten UBP13'!$A:$A,0)-1,MATCH(AO109,'Daten UBP13'!$A$424:$AEG$424,0)-1)),0,OFFSET('Daten UBP13'!$A$1,MATCH(DV$5,'Daten UBP13'!$A:$A,0)-1,MATCH(AO109,'Daten UBP13'!$A$424:$AEG$424,0)-1))</f>
        <v>0</v>
      </c>
      <c r="DW109" s="318">
        <f ca="1">IF(ISERROR(OFFSET('Daten UBP13'!$A$1,MATCH(DW$5,'Daten UBP13'!$A:$A,0)-1,MATCH(AP109,'Daten UBP13'!$A$424:$AEG$424,0)-1)),0,OFFSET('Daten UBP13'!$A$1,MATCH(DW$5,'Daten UBP13'!$A:$A,0)-1,MATCH(AP109,'Daten UBP13'!$A$424:$AEG$424,0)-1))</f>
        <v>1.7809177</v>
      </c>
      <c r="DX109" s="318">
        <f t="shared" ca="1" si="75"/>
        <v>1.7809177</v>
      </c>
      <c r="DY109" s="318">
        <f ca="1">IF(ISERROR(OFFSET('Daten UBP13'!$A$1,MATCH(DY$5,'Daten UBP13'!$A:$A,0)-1,MATCH(AQ109,'Daten UBP13'!$A$424:$AEG$424,0)-1)),0,OFFSET('Daten UBP13'!$A$1,MATCH(DY$5,'Daten UBP13'!$A:$A,0)-1,MATCH(AQ109,'Daten UBP13'!$A$424:$AEG$424,0)-1))</f>
        <v>0</v>
      </c>
      <c r="DZ109" s="318">
        <f ca="1">IF(ISERROR(OFFSET('Daten UBP13'!$A$1,MATCH(DZ$5,'Daten UBP13'!$A:$A,0)-1,MATCH(AR109,'Daten UBP13'!$A$424:$AEG$424,0)-1)),0,OFFSET('Daten UBP13'!$A$1,MATCH(DZ$5,'Daten UBP13'!$A:$A,0)-1,MATCH(AR109,'Daten UBP13'!$A$424:$AEG$424,0)-1))</f>
        <v>58.213945000000002</v>
      </c>
      <c r="EA109" s="318">
        <f ca="1">IF(ISERROR(OFFSET('Daten UBP13'!$A$1,MATCH(EA$5,'Daten UBP13'!$A:$A,0)-1,MATCH(AS109,'Daten UBP13'!$A$424:$AEG$424,0)-1)),0,OFFSET('Daten UBP13'!$A$1,MATCH(EA$5,'Daten UBP13'!$A:$A,0)-1,MATCH(AS109,'Daten UBP13'!$A$424:$AEG$424,0)-1))</f>
        <v>29.294349</v>
      </c>
      <c r="EB109" s="319">
        <f t="shared" ca="1" si="76"/>
        <v>89.28921170000001</v>
      </c>
      <c r="EC109" s="318">
        <f ca="1">IF(ISERROR(OFFSET('Daten UBP13'!$A$1,MATCH(EC$5,'Daten UBP13'!$A:$A,0)-1,MATCH(AT109,'Daten UBP13'!$A$424:$AEG$424,0)-1)),0,OFFSET('Daten UBP13'!$A$1,MATCH(EC$5,'Daten UBP13'!$A:$A,0)-1,MATCH(AT109,'Daten UBP13'!$A$424:$AEG$424,0)-1))</f>
        <v>89.289212000000006</v>
      </c>
      <c r="ED109" s="305">
        <f t="shared" ca="1" si="77"/>
        <v>1.0000000033598684</v>
      </c>
      <c r="EE109" s="320">
        <f ca="1">IF(ISERROR(OFFSET('Daten ReCiPe'!$A$1,MATCH(EE$5,'Daten ReCiPe'!$A:$A,0)-1,MATCH(AM109,'Daten ReCiPe'!$A$424:$ADO$424,0)-1)),0,OFFSET('Daten ReCiPe'!$A$1,MATCH(EE$5,'Daten ReCiPe'!$A:$A,0)-1,MATCH(AM109,'Daten ReCiPe'!$A$424:$ADO$424,0)-1))*1000</f>
        <v>0</v>
      </c>
      <c r="EF109" s="320">
        <f ca="1">IF(ISERROR(OFFSET('Daten ReCiPe'!$A$1,MATCH(EF$5,'Daten ReCiPe'!$A:$A,0)-1,MATCH(AN109,'Daten ReCiPe'!$A$424:$ADO$424,0)-1)),0,OFFSET('Daten ReCiPe'!$A$1,MATCH(EF$5,'Daten ReCiPe'!$A:$A,0)-1,MATCH(AN109,'Daten ReCiPe'!$A$424:$ADO$424,0)-1))*1000</f>
        <v>0</v>
      </c>
      <c r="EG109" s="320">
        <f ca="1">IF(ISERROR(OFFSET('Daten ReCiPe'!$A$1,MATCH(EG$5,'Daten ReCiPe'!$A:$A,0)-1,MATCH(AO109,'Daten ReCiPe'!$A$424:$ADO$424,0)-1)),0,OFFSET('Daten ReCiPe'!$A$1,MATCH(EG$5,'Daten ReCiPe'!$A:$A,0)-1,MATCH(AO109,'Daten ReCiPe'!$A$424:$ADO$424,0)-1))*1000</f>
        <v>0</v>
      </c>
      <c r="EH109" s="320">
        <f ca="1">IF(ISERROR(OFFSET('Daten ReCiPe'!$A$1,MATCH(EH$5,'Daten ReCiPe'!$A:$A,0)-1,MATCH(AP109,'Daten ReCiPe'!$A$424:$ADO$424,0)-1)),0,OFFSET('Daten ReCiPe'!$A$1,MATCH(EH$5,'Daten ReCiPe'!$A:$A,0)-1,MATCH(AP109,'Daten ReCiPe'!$A$424:$ADO$424,0)-1))*1000</f>
        <v>9.9043709000000008E-2</v>
      </c>
      <c r="EI109" s="320">
        <f t="shared" ca="1" si="78"/>
        <v>9.9043709000000008E-2</v>
      </c>
      <c r="EJ109" s="320">
        <f ca="1">IF(ISERROR(OFFSET('Daten ReCiPe'!$A$1,MATCH(EJ$5,'Daten ReCiPe'!$A:$A,0)-1,MATCH(AQ109,'Daten ReCiPe'!$A$424:$ADO$424,0)-1)),0,OFFSET('Daten ReCiPe'!$A$1,MATCH(EJ$5,'Daten ReCiPe'!$A:$A,0)-1,MATCH(AQ109,'Daten ReCiPe'!$A$424:$ADO$424,0)-1))*1000</f>
        <v>0</v>
      </c>
      <c r="EK109" s="320">
        <f ca="1">IF(ISERROR(OFFSET('Daten ReCiPe'!$A$1,MATCH(EK$5,'Daten ReCiPe'!$A:$A,0)-1,MATCH(AR109,'Daten ReCiPe'!$A$424:$ADO$424,0)-1)),0,OFFSET('Daten ReCiPe'!$A$1,MATCH(EK$5,'Daten ReCiPe'!$A:$A,0)-1,MATCH(AR109,'Daten ReCiPe'!$A$424:$ADO$424,0)-1))*1000</f>
        <v>3.3137059999999998</v>
      </c>
      <c r="EL109" s="320">
        <f ca="1">IF(ISERROR(OFFSET('Daten ReCiPe'!$A$1,MATCH(EL$5,'Daten ReCiPe'!$A:$A,0)-1,MATCH(AS109,'Daten ReCiPe'!$A$424:$ADO$424,0)-1)),0,OFFSET('Daten ReCiPe'!$A$1,MATCH(EL$5,'Daten ReCiPe'!$A:$A,0)-1,MATCH(AS109,'Daten ReCiPe'!$A$424:$ADO$424,0)-1))*1000</f>
        <v>0.99985880000000005</v>
      </c>
      <c r="EM109" s="321">
        <f t="shared" ca="1" si="79"/>
        <v>4.412608509</v>
      </c>
      <c r="EN109" s="320">
        <f ca="1">IF(ISERROR(OFFSET('Daten ReCiPe'!$A$1,MATCH(EN$5,'Daten ReCiPe'!$A:$A,0)-1,MATCH(AT109,'Daten ReCiPe'!$A$424:$ADO$424,0)-1)),0,OFFSET('Daten ReCiPe'!$A$1,MATCH(EN$5,'Daten ReCiPe'!$A:$A,0)-1,MATCH(AT109,'Daten ReCiPe'!$A$424:$ADO$424,0)-1))*1000</f>
        <v>4.4126085000000002</v>
      </c>
      <c r="EO109" s="305">
        <f t="shared" ca="1" si="80"/>
        <v>0.99999999796039019</v>
      </c>
      <c r="EP109" s="322">
        <f ca="1">IF(ISERROR(OFFSET('Daten Elementary'!$A$1,MATCH(EP$5,'Daten Elementary'!$A:$A,0)-1,MATCH(AM109,'Daten Elementary'!$A$424:$ADO$424,0)-1)),0,OFFSET('Daten Elementary'!$A$1,MATCH(EP$5,'Daten Elementary'!$A:$A,0)-1,MATCH(AM109,'Daten Elementary'!$A$424:$ADO$424,0)-1))*1000000</f>
        <v>0</v>
      </c>
      <c r="EQ109" s="322">
        <f ca="1">IF(ISERROR(OFFSET('Daten Elementary'!$A$1,MATCH(EQ$5,'Daten Elementary'!$A:$A,0)-1,MATCH(AN109,'Daten Elementary'!$A$424:$ADO$424,0)-1)),0,OFFSET('Daten Elementary'!$A$1,MATCH(EQ$5,'Daten Elementary'!$A:$A,0)-1,MATCH(AN109,'Daten Elementary'!$A$424:$ADO$424,0)-1))*1000000</f>
        <v>0</v>
      </c>
      <c r="ER109" s="322">
        <f ca="1">IF(ISERROR(OFFSET('Daten Elementary'!$A$1,MATCH(ER$5,'Daten Elementary'!$A:$A,0)-1,MATCH(AO109,'Daten Elementary'!$A$424:$ADO$424,0)-1)),0,OFFSET('Daten Elementary'!$A$1,MATCH(ER$5,'Daten Elementary'!$A:$A,0)-1,MATCH(AO109,'Daten Elementary'!$A$424:$ADO$424,0)-1))*1000000</f>
        <v>0</v>
      </c>
      <c r="ES109" s="322">
        <f ca="1">IF(ISERROR(OFFSET('Daten Elementary'!$A$1,MATCH(ES$5,'Daten Elementary'!$A:$A,0)-1,MATCH(AP109,'Daten Elementary'!$A$424:$ADO$424,0)-1)),0,OFFSET('Daten Elementary'!$A$1,MATCH(ES$5,'Daten Elementary'!$A:$A,0)-1,MATCH(AP109,'Daten Elementary'!$A$424:$ADO$424,0)-1))*1000000</f>
        <v>2.5697864000000004</v>
      </c>
      <c r="ET109" s="322">
        <f t="shared" ca="1" si="81"/>
        <v>2.5697864000000004</v>
      </c>
      <c r="EU109" s="322">
        <f ca="1">IF(ISERROR(OFFSET('Daten Elementary'!$A$1,MATCH(EU$5,'Daten Elementary'!$A:$A,0)-1,MATCH(AQ109,'Daten Elementary'!$A$424:$ADO$424,0)-1)),0,OFFSET('Daten Elementary'!$A$1,MATCH(EU$5,'Daten Elementary'!$A:$A,0)-1,MATCH(AQ109,'Daten Elementary'!$A$424:$ADO$424,0)-1))*1000000</f>
        <v>0</v>
      </c>
      <c r="EV109" s="322">
        <f ca="1">IF(ISERROR(OFFSET('Daten Elementary'!$A$1,MATCH(EV$5,'Daten Elementary'!$A:$A,0)-1,MATCH(AR109,'Daten Elementary'!$A$424:$ADO$424,0)-1)),0,OFFSET('Daten Elementary'!$A$1,MATCH(EV$5,'Daten Elementary'!$A:$A,0)-1,MATCH(AR109,'Daten Elementary'!$A$424:$ADO$424,0)-1))*1000000</f>
        <v>82.323482999999996</v>
      </c>
      <c r="EW109" s="322">
        <f ca="1">IF(ISERROR(OFFSET('Daten Elementary'!$A$1,MATCH(EW$5,'Daten Elementary'!$A:$A,0)-1,MATCH(AS109,'Daten Elementary'!$A$424:$ADO$424,0)-1)),0,OFFSET('Daten Elementary'!$A$1,MATCH(EW$5,'Daten Elementary'!$A:$A,0)-1,MATCH(AS109,'Daten Elementary'!$A$424:$ADO$424,0)-1))*1000000</f>
        <v>25.622645000000002</v>
      </c>
      <c r="EX109" s="323">
        <f t="shared" ca="1" si="82"/>
        <v>110.5159144</v>
      </c>
      <c r="EY109" s="322">
        <f ca="1">IF(ISERROR(OFFSET('Daten Elementary'!$A$1,MATCH(EY$5,'Daten Elementary'!$A:$A,0)-1,MATCH($AT109,'Daten Elementary'!$A$424:$ADO$424,0)-1)),0,OFFSET('Daten Elementary'!$A$1,MATCH(EY$5,'Daten Elementary'!$A:$A,0)-1,MATCH($AT109,'Daten Elementary'!$A$424:$ADO$424,0)-1))*1000000</f>
        <v>110.51591000000001</v>
      </c>
      <c r="EZ109" s="305">
        <f t="shared" ca="1" si="83"/>
        <v>0.99999996018672954</v>
      </c>
      <c r="FA109" s="314">
        <f ca="1">IF(ISERROR(OFFSET('Daten Elementary'!$A$1,MATCH(FA$5,'Daten Elementary'!$A:$A,0)-1,MATCH(AM109,'Daten Elementary'!$A$424:$ADO$424,0)-1)),0,OFFSET('Daten Elementary'!$A$1,MATCH(FA$5,'Daten Elementary'!$A:$A,0)-1,MATCH(AM109,'Daten Elementary'!$A$424:$ADO$424,0)-1))*1000</f>
        <v>0</v>
      </c>
      <c r="FB109" s="314">
        <f ca="1">IF(ISERROR(OFFSET('Daten Elementary'!$A$1,MATCH(FB$5,'Daten Elementary'!$A:$A,0)-1,MATCH(AN109,'Daten Elementary'!$A$424:$ADO$424,0)-1)),0,OFFSET('Daten Elementary'!$A$1,MATCH(FB$5,'Daten Elementary'!$A:$A,0)-1,MATCH(AN109,'Daten Elementary'!$A$424:$ADO$424,0)-1))*1000</f>
        <v>0</v>
      </c>
      <c r="FC109" s="314">
        <f ca="1">IF(ISERROR(OFFSET('Daten Elementary'!$A$1,MATCH(FC$5,'Daten Elementary'!$A:$A,0)-1,MATCH(AO109,'Daten Elementary'!$A$424:$ADO$424,0)-1)),0,OFFSET('Daten Elementary'!$A$1,MATCH(FC$5,'Daten Elementary'!$A:$A,0)-1,MATCH(AO109,'Daten Elementary'!$A$424:$ADO$424,0)-1))*1000</f>
        <v>0</v>
      </c>
      <c r="FD109" s="314">
        <f ca="1">IF(ISERROR(OFFSET('Daten Elementary'!$A$1,MATCH(FD$5,'Daten Elementary'!$A:$A,0)-1,MATCH(AP109,'Daten Elementary'!$A$424:$ADO$424,0)-1)),0,OFFSET('Daten Elementary'!$A$1,MATCH(FD$5,'Daten Elementary'!$A:$A,0)-1,MATCH(AP109,'Daten Elementary'!$A$424:$ADO$424,0)-1))*1000</f>
        <v>0.36570770999999996</v>
      </c>
      <c r="FE109" s="314">
        <f t="shared" ca="1" si="84"/>
        <v>0.36570770999999996</v>
      </c>
      <c r="FF109" s="314">
        <f ca="1">IF(ISERROR(OFFSET('Daten Elementary'!$A$1,MATCH(FF$5,'Daten Elementary'!$A:$A,0)-1,MATCH(AQ109,'Daten Elementary'!$A$424:$ADO$424,0)-1)),0,OFFSET('Daten Elementary'!$A$1,MATCH(FF$5,'Daten Elementary'!$A:$A,0)-1,MATCH(AQ109,'Daten Elementary'!$A$424:$ADO$424,0)-1))*1000</f>
        <v>0</v>
      </c>
      <c r="FG109" s="314">
        <f ca="1">IF(ISERROR(OFFSET('Daten Elementary'!$A$1,MATCH(FG$5,'Daten Elementary'!$A:$A,0)-1,MATCH(AR109,'Daten Elementary'!$A$424:$ADO$424,0)-1)),0,OFFSET('Daten Elementary'!$A$1,MATCH(FG$5,'Daten Elementary'!$A:$A,0)-1,MATCH(AR109,'Daten Elementary'!$A$424:$ADO$424,0)-1))*1000</f>
        <v>18.669857</v>
      </c>
      <c r="FH109" s="314">
        <f ca="1">IF(ISERROR(OFFSET('Daten Elementary'!$A$1,MATCH(FH$5,'Daten Elementary'!$A:$A,0)-1,MATCH(AS109,'Daten Elementary'!$A$424:$ADO$424,0)-1)),0,OFFSET('Daten Elementary'!$A$1,MATCH(FH$5,'Daten Elementary'!$A:$A,0)-1,MATCH(AS109,'Daten Elementary'!$A$424:$ADO$424,0)-1))*1000</f>
        <v>7.9256269000000001</v>
      </c>
      <c r="FI109" s="315">
        <f t="shared" ca="1" si="85"/>
        <v>26.96119161</v>
      </c>
      <c r="FJ109" s="314">
        <f ca="1">IF(ISERROR(OFFSET('Daten Elementary'!$A$1,MATCH(FJ$5,'Daten Elementary'!$A:$A,0)-1,MATCH($AT109,'Daten Elementary'!$A$424:$ADO$424,0)-1)),0,OFFSET('Daten Elementary'!$A$1,MATCH(FJ$5,'Daten Elementary'!$A:$A,0)-1,MATCH($AT109,'Daten Elementary'!$A$424:$ADO$424,0)-1))*1000</f>
        <v>26.961191999999997</v>
      </c>
      <c r="FK109" s="305">
        <f t="shared" ca="1" si="86"/>
        <v>1.0000000144652359</v>
      </c>
      <c r="FL109" s="314">
        <f ca="1">IF(ISERROR(OFFSET('Daten Elementary'!$A$1,MATCH(FL$5,'Daten Elementary'!$A:$A,0)-1,MATCH(AM109,'Daten Elementary'!$A$424:$ADO$424,0)-1)),0,OFFSET('Daten Elementary'!$A$1,MATCH(FL$5,'Daten Elementary'!$A:$A,0)-1,MATCH(AM109,'Daten Elementary'!$A$424:$ADO$424,0)-1))</f>
        <v>0</v>
      </c>
      <c r="FM109" s="314">
        <f ca="1">IF(ISERROR(OFFSET('Daten Elementary'!$A$1,MATCH(FM$5,'Daten Elementary'!$A:$A,0)-1,MATCH(AN109,'Daten Elementary'!$A$424:$ADO$424,0)-1)),0,OFFSET('Daten Elementary'!$A$1,MATCH(FM$5,'Daten Elementary'!$A:$A,0)-1,MATCH(AN109,'Daten Elementary'!$A$424:$ADO$424,0)-1))</f>
        <v>0</v>
      </c>
      <c r="FN109" s="314">
        <f ca="1">IF(ISERROR(OFFSET('Daten Elementary'!$A$1,MATCH(FN$5,'Daten Elementary'!$A:$A,0)-1,MATCH(AO109,'Daten Elementary'!$A$424:$ADO$424,0)-1)),0,OFFSET('Daten Elementary'!$A$1,MATCH(FN$5,'Daten Elementary'!$A:$A,0)-1,MATCH(AO109,'Daten Elementary'!$A$424:$ADO$424,0)-1))</f>
        <v>0</v>
      </c>
      <c r="FO109" s="314">
        <f ca="1">IF(ISERROR(OFFSET('Daten Elementary'!$A$1,MATCH(FO$5,'Daten Elementary'!$A:$A,0)-1,MATCH(AP109,'Daten Elementary'!$A$424:$ADO$424,0)-1)),0,OFFSET('Daten Elementary'!$A$1,MATCH(FO$5,'Daten Elementary'!$A:$A,0)-1,MATCH(AP109,'Daten Elementary'!$A$424:$ADO$424,0)-1))</f>
        <v>0</v>
      </c>
      <c r="FP109" s="314">
        <f t="shared" ca="1" si="87"/>
        <v>0</v>
      </c>
      <c r="FQ109" s="314">
        <f ca="1">IF(ISERROR(OFFSET('Daten Elementary'!$A$1,MATCH(FQ$5,'Daten Elementary'!$A:$A,0)-1,MATCH(AQ109,'Daten Elementary'!$A$424:$ADO$424,0)-1)),0,OFFSET('Daten Elementary'!$A$1,MATCH(FQ$5,'Daten Elementary'!$A:$A,0)-1,MATCH(AQ109,'Daten Elementary'!$A$424:$ADO$424,0)-1))</f>
        <v>0</v>
      </c>
      <c r="FR109" s="314">
        <f ca="1">IF(ISERROR(OFFSET('Daten Elementary'!$A$1,MATCH(FR$5,'Daten Elementary'!$A:$A,0)-1,MATCH(AR109,'Daten Elementary'!$A$424:$ADO$424,0)-1)),0,OFFSET('Daten Elementary'!$A$1,MATCH(FR$5,'Daten Elementary'!$A:$A,0)-1,MATCH(AR109,'Daten Elementary'!$A$424:$ADO$424,0)-1))</f>
        <v>0</v>
      </c>
      <c r="FS109" s="314">
        <f ca="1">IF(ISERROR(OFFSET('Daten Elementary'!$A$1,MATCH(FS$5,'Daten Elementary'!$A:$A,0)-1,MATCH(AS109,'Daten Elementary'!$A$424:$ADO$424,0)-1)),0,OFFSET('Daten Elementary'!$A$1,MATCH(FS$5,'Daten Elementary'!$A:$A,0)-1,MATCH(AS109,'Daten Elementary'!$A$424:$ADO$424,0)-1))</f>
        <v>0</v>
      </c>
      <c r="FT109" s="315">
        <f t="shared" ca="1" si="88"/>
        <v>0</v>
      </c>
      <c r="FU109" s="314">
        <f ca="1">IF(ISERROR(OFFSET('Daten Elementary'!$A$1,MATCH(FU$5,'Daten Elementary'!$A:$A,0)-1,MATCH($AT109,'Daten Elementary'!$A$424:$ADO$424,0)-1)),0,OFFSET('Daten Elementary'!$A$1,MATCH(FU$5,'Daten Elementary'!$A:$A,0)-1,MATCH($AT109,'Daten Elementary'!$A$424:$ADO$424,0)-1))</f>
        <v>0</v>
      </c>
      <c r="FV109" s="305">
        <f t="shared" ca="1" si="89"/>
        <v>0</v>
      </c>
      <c r="FW109" s="324"/>
      <c r="FX109" s="231" t="str">
        <f t="shared" si="90"/>
        <v>Videokonferenz (Ökostrommix CH, während 1h, pro Teilnehmer)</v>
      </c>
      <c r="FY109" s="231" t="str">
        <f t="shared" si="55"/>
        <v>Videokonferenz</v>
      </c>
      <c r="FZ109" s="231" t="str">
        <f t="shared" si="56"/>
        <v/>
      </c>
      <c r="GA109" s="231" t="str">
        <f t="shared" si="57"/>
        <v xml:space="preserve"> (Ökostrommix CH, während 1h, pro Teilnehmer)</v>
      </c>
      <c r="GB109" s="231"/>
    </row>
    <row r="110" spans="1:184" ht="16.5" hidden="1" customHeight="1" outlineLevel="1">
      <c r="A110" s="357"/>
      <c r="B110" s="358"/>
      <c r="C110" s="359" t="s">
        <v>230</v>
      </c>
      <c r="D110" s="360" t="s">
        <v>10</v>
      </c>
      <c r="E110" s="356" t="s">
        <v>145</v>
      </c>
      <c r="F110" s="86">
        <v>1</v>
      </c>
      <c r="G110" s="90">
        <v>1</v>
      </c>
      <c r="H110" s="87">
        <v>1</v>
      </c>
      <c r="I110" s="88"/>
      <c r="J110" s="88">
        <f>(0.03+0.0075556)*100</f>
        <v>3.75556</v>
      </c>
      <c r="K110" s="86">
        <v>1</v>
      </c>
      <c r="L110" s="86"/>
      <c r="M110" s="86"/>
      <c r="N110" s="82" t="s">
        <v>101</v>
      </c>
      <c r="O110" s="6">
        <f ca="1">(IF(ISERROR(INDEX(INDIRECT($D$268),MATCH($AM110,$AM$4:$AM$275,0),MATCH(O$304,INDIRECT($E$268),0))*$I110/$AD110),0,INDEX(INDIRECT($D$268),MATCH($AM110,$AM$4:$AM$275,0),MATCH(O$304,INDIRECT($E$268),0))*$I110/$AD110)+IF(ISERROR(INDEX(INDIRECT($D$268),MATCH($AN110,$AN$4:$AN$275,0),MATCH(O$305,INDIRECT($E$268),0))*$J110/$AE110),0,INDEX(INDIRECT($D$268),MATCH($AN110,$AN$4:$AN$275,0),MATCH(O$305,INDIRECT($E$268),0))*$J110/$AE110))*$AC110/$F110</f>
        <v>0</v>
      </c>
      <c r="P110" s="6">
        <f ca="1">(IF(ISERROR(INDEX(INDIRECT($D$268),MATCH($AO110,$AO$4:$AO$275,0),MATCH(P$304,INDIRECT($E$268),0))*$I110/$AD110),0,INDEX(INDIRECT($D$268),MATCH($AO110,$AO$4:$AO$275,0),MATCH(P$304,INDIRECT($E$268),0))*$I110/$AD110)+IF(ISERROR(INDEX(INDIRECT($D$268),MATCH($AP110,$AP$4:$AP$275,0),MATCH(P$305,INDIRECT($E$268),0))*$J110/$AE110),0,INDEX(INDIRECT($D$268),MATCH($AP110,$AP$4:$AP$275,0),MATCH(P$305,INDIRECT($E$268),0))*$J110/$AE110))*$AC110/$F110</f>
        <v>3.8093329999999996</v>
      </c>
      <c r="Q110" s="6">
        <f ca="1">INDEX(INDIRECT($D$268),MATCH($AQ110,$AQ$4:$AQ$284,0),MATCH(Q$4,INDIRECT($E$268),0))*$K110*$AC110/$F110/$AF110</f>
        <v>0</v>
      </c>
      <c r="R110" s="6">
        <f ca="1">INDEX(INDIRECT($D$268),MATCH($AR110,$AR$4:$AR$284,0),MATCH(R$4,INDIRECT($E$268),0))*$K110*$AC110/$F110/$AF110</f>
        <v>27.582981</v>
      </c>
      <c r="S110" s="6">
        <f ca="1">INDEX(INDIRECT($D$268),MATCH($AS110,$AS$4:$AS$284,0),MATCH(S$4,INDIRECT($E$268),0))*$K110*$AC110/$F110/$AF110</f>
        <v>8.8824004999999993</v>
      </c>
      <c r="T110" s="7">
        <f t="shared" ca="1" si="93"/>
        <v>40.274714500000002</v>
      </c>
      <c r="U110" s="6">
        <f>IF($B$268=6,(IF(OR(AJ110="Benzin",AJ110="Diesel"),$AK110*INDEX('DIN EN 16258'!$I:$I,MATCH('mobitool-Faktoren v2.0'!$AI110,'DIN EN 16258'!$A:$A,0))*$I110/$AD110+$AL110*INDEX('DIN EN 16258'!$I:$I,MATCH('mobitool-Faktoren v2.0'!$AJ110,'DIN EN 16258'!$A:$A,0))*$I110/$AD110,IF(ISERROR($AK110*INDEX('DIN EN 16258'!$I:$I,MATCH('mobitool-Faktoren v2.0'!$AI110,'DIN EN 16258'!$A:$A,0))*$I110/$AD110),0,$AK110*INDEX('DIN EN 16258'!$I:$I,MATCH('mobitool-Faktoren v2.0'!$AI110,'DIN EN 16258'!$A:$A,0))*$I110/$AD110)+IF(ISERROR($AL110*INDEX('DIN EN 16258'!$I:$I,MATCH('mobitool-Faktoren v2.0'!$AJ110,'DIN EN 16258'!$A:$A,0))*$J110/$AE110),0,$AL110*INDEX('DIN EN 16258'!$I:$I,MATCH('mobitool-Faktoren v2.0'!$AJ110,'DIN EN 16258'!$A:$A,0))*$J110/$AE110)))*1000,
IF($B$268=1,(IF(OR(AJ110="Benzin",AJ110="Diesel"),$AK110*INDEX('DIN EN 16258'!$D:$D,MATCH('mobitool-Faktoren v2.0'!$AI110,'DIN EN 16258'!$A:$A,0))*$I110/$AD110+$AL110*INDEX('DIN EN 16258'!$D:$D,MATCH('mobitool-Faktoren v2.0'!$AJ110,'DIN EN 16258'!$A:$A,0))*$I110/$AD110,IF(ISERROR($AK110*INDEX('DIN EN 16258'!$D:$D,MATCH('mobitool-Faktoren v2.0'!$AI110,'DIN EN 16258'!$A:$A,0))*$I110/$AD110),0,$AK110*INDEX('DIN EN 16258'!$D:$D,MATCH('mobitool-Faktoren v2.0'!$AI110,'DIN EN 16258'!$A:$A,0))*$I110/$AD110)+IF(ISERROR($AL110*INDEX('DIN EN 16258'!$D:$D,MATCH('mobitool-Faktoren v2.0'!$AJ110,'DIN EN 16258'!$A:$A,0))*$J110/$AE110),0,$AL110*INDEX('DIN EN 16258'!$D:$D,MATCH('mobitool-Faktoren v2.0'!$AJ110,'DIN EN 16258'!$A:$A,0))*$J110/$AE110))),0))*$AC110/$F110</f>
        <v>0</v>
      </c>
      <c r="V110" s="6">
        <f>IF($B$268=6,(IF(OR(AJ110="Benzin",AJ110="Diesel"),$AK110*INDEX('DIN EN 16258'!$L:$L,MATCH('mobitool-Faktoren v2.0'!$AI110,'DIN EN 16258'!$A:$A,0))*$I110/$AD110+$AL110*INDEX('DIN EN 16258'!$L:$L,MATCH('mobitool-Faktoren v2.0'!$AJ110,'DIN EN 16258'!$A:$A,0))*$I110/$AD110,IF(ISERROR($AK110*INDEX('DIN EN 16258'!$L:$L,MATCH('mobitool-Faktoren v2.0'!$AI110,'DIN EN 16258'!$A:$A,0))*$I110/$AD110),0,$AK110*INDEX('DIN EN 16258'!$L:$L,MATCH('mobitool-Faktoren v2.0'!$AI110,'DIN EN 16258'!$A:$A,0))*$I110/$AD110)+IF(ISERROR($AL110*INDEX('DIN EN 16258'!$L:$L,MATCH('mobitool-Faktoren v2.0'!$AJ110,'DIN EN 16258'!$A:$A,0))*$J110/$AE110),0,$AL110*INDEX('DIN EN 16258'!$L:$L,MATCH('mobitool-Faktoren v2.0'!$AJ110,'DIN EN 16258'!$A:$A,0))*$J110/$AE110)))*1000,
IF($B$268=1,(IF(OR(AJ110="Benzin",AJ110="Diesel"),$AK110*INDEX('DIN EN 16258'!$F:$F,MATCH('mobitool-Faktoren v2.0'!$AI110,'DIN EN 16258'!$A:$A,0))*$I110/$AD110+$AL110*INDEX('DIN EN 16258'!$F:$F,MATCH('mobitool-Faktoren v2.0'!$AJ110,'DIN EN 16258'!$A:$A,0))*$I110/$AD110,IF(ISERROR($AK110*INDEX('DIN EN 16258'!$F:$F,MATCH('mobitool-Faktoren v2.0'!$AI110,'DIN EN 16258'!$A:$A,0))*$I110/$AD110),0,$AK110*INDEX('DIN EN 16258'!$F:$F,MATCH('mobitool-Faktoren v2.0'!$AI110,'DIN EN 16258'!$A:$A,0))*$I110/$AD110)+IF(ISERROR($AL110*INDEX('DIN EN 16258'!$F:$F,MATCH('mobitool-Faktoren v2.0'!$AJ110,'DIN EN 16258'!$A:$A,0))*$J110/$AE110),0,$AL110*INDEX('DIN EN 16258'!$F:$F,MATCH('mobitool-Faktoren v2.0'!$AJ110,'DIN EN 16258'!$A:$A,0))*$J110/$AE110))),0))*$AC110/$F110</f>
        <v>3.5030013315588002</v>
      </c>
      <c r="W110" s="6" t="s">
        <v>892</v>
      </c>
      <c r="X110" s="39" t="s">
        <v>162</v>
      </c>
      <c r="Y110" s="300"/>
      <c r="Z110" s="300"/>
      <c r="AA110" s="299"/>
      <c r="AB110" s="299"/>
      <c r="AC110" s="300">
        <v>1</v>
      </c>
      <c r="AD110" s="298"/>
      <c r="AE110" s="298">
        <f>(0.03+0.0075556)*100</f>
        <v>3.75556</v>
      </c>
      <c r="AF110" s="299">
        <v>1</v>
      </c>
      <c r="AG110" s="299"/>
      <c r="AH110" s="299"/>
      <c r="AI110" s="301"/>
      <c r="AJ110" s="301" t="s">
        <v>625</v>
      </c>
      <c r="AK110" s="301"/>
      <c r="AL110" s="329">
        <f>0.03+0.0075556</f>
        <v>3.7555600000000001E-2</v>
      </c>
      <c r="AM110" s="202" t="s">
        <v>81</v>
      </c>
      <c r="AN110" s="330" t="s">
        <v>2454</v>
      </c>
      <c r="AO110" s="202" t="s">
        <v>81</v>
      </c>
      <c r="AP110" s="202" t="s">
        <v>888</v>
      </c>
      <c r="AQ110" s="330" t="s">
        <v>2459</v>
      </c>
      <c r="AR110" s="202" t="s">
        <v>889</v>
      </c>
      <c r="AS110" s="202" t="s">
        <v>890</v>
      </c>
      <c r="AT110" s="202" t="s">
        <v>891</v>
      </c>
      <c r="AU110" s="303">
        <f ca="1">IF(ISERROR(OFFSET('Daten KEA'!$A$1,MATCH(AU$5,'Daten KEA'!$A:$A,0)-1,MATCH(AM110,'Daten KEA'!$A$424:$ADO$424,0)-1)),0,OFFSET('Daten KEA'!$A$1,MATCH(AU$5,'Daten KEA'!$A:$A,0)-1,MATCH(AM110,'Daten KEA'!$A$424:$ADO$424,0)-1))+IF(ISERROR(AK110*INDEX('Energiefaktoren Ecoinvent'!$D:$D,MATCH('mobitool-Faktoren v2.0'!AI110,'Energiefaktoren Ecoinvent'!$A:$A,0))),0,AK110*INDEX('Energiefaktoren Ecoinvent'!$D:$D,MATCH('mobitool-Faktoren v2.0'!AI110,'Energiefaktoren Ecoinvent'!$A:$A,0)))+IF(OR(AJ110="Benzin",AJ110="Diesel"),IF(ISERROR(OFFSET('Daten KEA'!$A$1,MATCH(AV$5,'Daten KEA'!$A:$A,0)-1,MATCH(AN110,'Daten KEA'!$A$424:$ADO$424,0)-1)),0,OFFSET('Daten KEA'!$A$1,MATCH(AV$5,'Daten KEA'!$A:$A,0)-1,MATCH(AN110,'Daten KEA'!$A$424:$ADO$424,0)-1))+IF(ISERROR(AL110*INDEX('Energiefaktoren Ecoinvent'!$D:$D,MATCH('mobitool-Faktoren v2.0'!AJ110,'Energiefaktoren Ecoinvent'!$A:$A,0))),0,AL110*INDEX('Energiefaktoren Ecoinvent'!$D:$D,MATCH('mobitool-Faktoren v2.0'!AJ110,'Energiefaktoren Ecoinvent'!$A:$A,0))),0)</f>
        <v>0</v>
      </c>
      <c r="AV110" s="303">
        <f ca="1">IF(OR(AJ110="Benzin",AJ110="Diesel"),0,IF(ISERROR(OFFSET('Daten KEA'!$A$1,MATCH(AV$5,'Daten KEA'!$A:$A,0)-1,MATCH(AN110,'Daten KEA'!$A$424:$ADO$424,0)-1)),0,OFFSET('Daten KEA'!$A$1,MATCH(AV$5,'Daten KEA'!$A:$A,0)-1,MATCH(AN110,'Daten KEA'!$A$424:$ADO$424,0)-1))+IF(ISERROR(AL110*INDEX('Energiefaktoren Ecoinvent'!$D:$D,MATCH('mobitool-Faktoren v2.0'!AJ110,'Energiefaktoren Ecoinvent'!$A:$A,0))),0,AL110*INDEX('Energiefaktoren Ecoinvent'!$D:$D,MATCH('mobitool-Faktoren v2.0'!AJ110,'Energiefaktoren Ecoinvent'!$A:$A,0))))</f>
        <v>0.13520016000000001</v>
      </c>
      <c r="AW110" s="303">
        <f ca="1">IF(ISERROR(OFFSET('Daten KEA'!$A$1,MATCH(AW$5,'Daten KEA'!$A:$A,0)-1,MATCH(AO110,'Daten KEA'!$A$424:$ADO$424,0)-1)),0,OFFSET('Daten KEA'!$A$1,MATCH(AW$5,'Daten KEA'!$A:$A,0)-1,MATCH(AO110,'Daten KEA'!$A$424:$ADO$424,0)-1))-IF(ISERROR(AK110*INDEX('Energiefaktoren Ecoinvent'!$D:$D,MATCH('mobitool-Faktoren v2.0'!AI110,'Energiefaktoren Ecoinvent'!$A:$A,0))),0,AK110*INDEX('Energiefaktoren Ecoinvent'!$D:$D,MATCH('mobitool-Faktoren v2.0'!AI110,'Energiefaktoren Ecoinvent'!$A:$A,0)))+IF(OR(AJ110="Benzin",AJ110="Diesel"),IF(ISERROR(OFFSET('Daten KEA'!$A$1,MATCH(AX$5,'Daten KEA'!$A:$A,0)-1,MATCH(AP110,'Daten KEA'!$A$424:$ADO$424,0)-1)),0,OFFSET('Daten KEA'!$A$1,MATCH(AX$5,'Daten KEA'!$A:$A,0)-1,MATCH(AP110,'Daten KEA'!$A$424:$ADO$424,0)-1))-IF(ISERROR(AL110*INDEX('Energiefaktoren Ecoinvent'!$D:$D,MATCH('mobitool-Faktoren v2.0'!AJ110,'Energiefaktoren Ecoinvent'!$A:$A,0))),0,AL110*INDEX('Energiefaktoren Ecoinvent'!$D:$D,MATCH('mobitool-Faktoren v2.0'!AJ110,'Energiefaktoren Ecoinvent'!$A:$A,0))),0)</f>
        <v>0</v>
      </c>
      <c r="AX110" s="303">
        <f ca="1">IF(OR(AJ110="Benzin",AJ110="Diesel"),0,IF(ISERROR(OFFSET('Daten KEA'!$A$1,MATCH(AX$5,'Daten KEA'!$A:$A,0)-1,MATCH(AP110,'Daten KEA'!$A$424:$ADO$424,0)-1)),0,OFFSET('Daten KEA'!$A$1,MATCH(AX$5,'Daten KEA'!$A:$A,0)-1,MATCH(AP110,'Daten KEA'!$A$424:$ADO$424,0)-1))-IF(ISERROR(AL110*INDEX('Energiefaktoren Ecoinvent'!$D:$D,MATCH('mobitool-Faktoren v2.0'!AJ110,'Energiefaktoren Ecoinvent'!$A:$A,0))),0,AL110*INDEX('Energiefaktoren Ecoinvent'!$D:$D,MATCH('mobitool-Faktoren v2.0'!AJ110,'Energiefaktoren Ecoinvent'!$A:$A,0))))</f>
        <v>0.27072385999999998</v>
      </c>
      <c r="AY110" s="303">
        <f t="shared" ca="1" si="58"/>
        <v>0.40592402</v>
      </c>
      <c r="AZ110" s="303">
        <f ca="1">IF(ISERROR(OFFSET('Daten KEA'!$A$1,MATCH(AZ$5,'Daten KEA'!$A:$A,0)-1,MATCH(AQ110,'Daten KEA'!$A$424:$ADO$424,0)-1)),0,OFFSET('Daten KEA'!$A$1,MATCH(AZ$5,'Daten KEA'!$A:$A,0)-1,MATCH(AQ110,'Daten KEA'!$A$424:$ADO$424,0)-1))</f>
        <v>0</v>
      </c>
      <c r="BA110" s="303">
        <f ca="1">IF(ISERROR(OFFSET('Daten KEA'!$A$1,MATCH(BA$5,'Daten KEA'!$A:$A,0)-1,MATCH(AR110,'Daten KEA'!$A$424:$ADO$424,0)-1)),0,OFFSET('Daten KEA'!$A$1,MATCH(BA$5,'Daten KEA'!$A:$A,0)-1,MATCH(AR110,'Daten KEA'!$A$424:$ADO$424,0)-1))</f>
        <v>0.35016439999999999</v>
      </c>
      <c r="BB110" s="303">
        <f ca="1">IF(ISERROR(OFFSET('Daten KEA'!$A$1,MATCH(BB$5,'Daten KEA'!$A:$A,0)-1,MATCH(AS110,'Daten KEA'!$A$424:$ADO$424,0)-1)),0,OFFSET('Daten KEA'!$A$1,MATCH(BB$5,'Daten KEA'!$A:$A,0)-1,MATCH(AS110,'Daten KEA'!$A$424:$ADO$424,0)-1))</f>
        <v>0.90189059000000005</v>
      </c>
      <c r="BC110" s="304">
        <f t="shared" ca="1" si="46"/>
        <v>1.65797901</v>
      </c>
      <c r="BD110" s="303">
        <f ca="1">IF(ISERROR(OFFSET('Daten KEA'!$A$1,MATCH(BD$5,'Daten KEA'!$A:$A,0)-1,MATCH(AT110,'Daten KEA'!$A$424:$ADO$424,0)-1)),0,OFFSET('Daten KEA'!$A$1,MATCH(BD$5,'Daten KEA'!$A:$A,0)-1,MATCH(AT110,'Daten KEA'!$A$424:$ADO$424,0)-1))</f>
        <v>1.6579790000000001</v>
      </c>
      <c r="BE110" s="305">
        <f t="shared" ca="1" si="59"/>
        <v>0.99999999396856054</v>
      </c>
      <c r="BF110" s="306">
        <f ca="1">IF(ISERROR(OFFSET('Daten KEA'!$A$1,MATCH(BF$5,'Daten KEA'!$A:$A,0)-1,MATCH(AM110,'Daten KEA'!$A$424:$ADO$424,0)-1)),0,OFFSET('Daten KEA'!$A$1,MATCH(BF$5,'Daten KEA'!$A:$A,0)-1,MATCH(AM110,'Daten KEA'!$A$424:$ADO$424,0)-1))+IF(ISERROR($AK110*INDEX('Energiefaktoren Ecoinvent'!$H:$H,MATCH('mobitool-Faktoren v2.0'!$AI110,'Energiefaktoren Ecoinvent'!$A:$A,0))),0,$AK110*INDEX('Energiefaktoren Ecoinvent'!$H:$H,MATCH('mobitool-Faktoren v2.0'!$AI110,'Energiefaktoren Ecoinvent'!$A:$A,0)))+IF(OR(AJ110="Benzin",AJ110="Diesel"),IF(ISERROR(OFFSET('Daten KEA'!$A$1,MATCH(BG$5,'Daten KEA'!$A:$A,0)-1,MATCH(AN110,'Daten KEA'!$A$424:$ADO$424,0)-1)),0,OFFSET('Daten KEA'!$A$1,MATCH(BG$5,'Daten KEA'!$A:$A,0)-1,MATCH(AN110,'Daten KEA'!$A$424:$ADO$424,0)-1))+IF(ISERROR($AL110*INDEX('Energiefaktoren Ecoinvent'!$H:$H,MATCH('mobitool-Faktoren v2.0'!$AJ110,'Energiefaktoren Ecoinvent'!$A:$A,0))),0,$AL110*INDEX('Energiefaktoren Ecoinvent'!$H:$H,MATCH('mobitool-Faktoren v2.0'!$AJ110,'Energiefaktoren Ecoinvent'!$A:$A,0))),0)</f>
        <v>0</v>
      </c>
      <c r="BG110" s="306">
        <f ca="1">IF(OR(AJ110="Benzin",AJ110="Diesel"),0,IF(ISERROR(OFFSET('Daten KEA'!$A$1,MATCH(BG$5,'Daten KEA'!$A:$A,0)-1,MATCH(AN110,'Daten KEA'!$A$424:$ADO$424,0)-1)),0,OFFSET('Daten KEA'!$A$1,MATCH(BG$5,'Daten KEA'!$A:$A,0)-1,MATCH(AN110,'Daten KEA'!$A$424:$ADO$424,0)-1))+IF(ISERROR($AL110*INDEX('Energiefaktoren Ecoinvent'!$H:$H,MATCH('mobitool-Faktoren v2.0'!$AJ110,'Energiefaktoren Ecoinvent'!$A:$A,0))),0,$AL110*INDEX('Energiefaktoren Ecoinvent'!$H:$H,MATCH('mobitool-Faktoren v2.0'!$AJ110,'Energiefaktoren Ecoinvent'!$A:$A,0))))</f>
        <v>7.9918844099889003E-2</v>
      </c>
      <c r="BH110" s="306">
        <f ca="1">IF(ISERROR(OFFSET('Daten KEA'!$A$1,MATCH(BH$5,'Daten KEA'!$A:$A,0)-1,MATCH(AO110,'Daten KEA'!$A$424:$ADO$424,0)-1)),0,OFFSET('Daten KEA'!$A$1,MATCH(BH$5,'Daten KEA'!$A:$A,0)-1,MATCH(AO110,'Daten KEA'!$A$424:$ADO$424,0)-1))-IF(ISERROR($AK110*INDEX('Energiefaktoren Ecoinvent'!$H:$H,MATCH('mobitool-Faktoren v2.0'!$AI110,'Energiefaktoren Ecoinvent'!$A:$A,0))),0,$AK110*INDEX('Energiefaktoren Ecoinvent'!$H:$H,MATCH('mobitool-Faktoren v2.0'!$AI110,'Energiefaktoren Ecoinvent'!$A:$A,0)))+IF(OR(AJ110="Benzin",AJ110="Diesel"),IF(ISERROR(OFFSET('Daten KEA'!$A$1,MATCH(BI$5,'Daten KEA'!$A:$A,0)-1,MATCH(AP110,'Daten KEA'!$A$424:$ADO$424,0)-1)),0,OFFSET('Daten KEA'!$A$1,MATCH(BI$5,'Daten KEA'!$A:$A,0)-1,MATCH(AP110,'Daten KEA'!$A$424:$ADO$424,0)-1))-IF(ISERROR($AL110*INDEX('Energiefaktoren Ecoinvent'!$H:$H,MATCH('mobitool-Faktoren v2.0'!$AJ110,'Energiefaktoren Ecoinvent'!$A:$A,0))),0,$AL110*INDEX('Energiefaktoren Ecoinvent'!$H:$H,MATCH('mobitool-Faktoren v2.0'!$AJ110,'Energiefaktoren Ecoinvent'!$A:$A,0))),0)</f>
        <v>0</v>
      </c>
      <c r="BI110" s="306">
        <f ca="1">IF(OR(AJ110="Benzin",AJ110="Diesel"),0,IF(ISERROR(OFFSET('Daten KEA'!$A$1,MATCH(BI$5,'Daten KEA'!$A:$A,0)-1,MATCH(AP110,'Daten KEA'!$A$424:$ADO$424,0)-1)),0,OFFSET('Daten KEA'!$A$1,MATCH(BI$5,'Daten KEA'!$A:$A,0)-1,MATCH(AP110,'Daten KEA'!$A$424:$ADO$424,0)-1))-IF(ISERROR($AL110*INDEX('Energiefaktoren Ecoinvent'!$H:$H,MATCH('mobitool-Faktoren v2.0'!$AJ110,'Energiefaktoren Ecoinvent'!$A:$A,0))),0,$AL110*INDEX('Energiefaktoren Ecoinvent'!$H:$H,MATCH('mobitool-Faktoren v2.0'!$AJ110,'Energiefaktoren Ecoinvent'!$A:$A,0))))</f>
        <v>0.26009273560628599</v>
      </c>
      <c r="BJ110" s="306">
        <f t="shared" ca="1" si="92"/>
        <v>0.34001157970617502</v>
      </c>
      <c r="BK110" s="306">
        <f ca="1">IF(ISERROR(OFFSET('Daten KEA'!$A$1,MATCH(BK$5,'Daten KEA'!$A:$A,0)-1,MATCH(AQ110,'Daten KEA'!$A$424:$ADO$424,0)-1)),0,OFFSET('Daten KEA'!$A$1,MATCH(BK$5,'Daten KEA'!$A:$A,0)-1,MATCH(AQ110,'Daten KEA'!$A$424:$ADO$424,0)-1))</f>
        <v>0</v>
      </c>
      <c r="BL110" s="306">
        <f ca="1">IF(ISERROR(OFFSET('Daten KEA'!$A$1,MATCH(BL$5,'Daten KEA'!$A:$A,0)-1,MATCH(AR110,'Daten KEA'!$A$424:$ADO$424,0)-1)),0,OFFSET('Daten KEA'!$A$1,MATCH(BL$5,'Daten KEA'!$A:$A,0)-1,MATCH(AR110,'Daten KEA'!$A$424:$ADO$424,0)-1))</f>
        <v>0.31380901435220004</v>
      </c>
      <c r="BM110" s="306">
        <f ca="1">IF(ISERROR(OFFSET('Daten KEA'!$A$1,MATCH(BM$5,'Daten KEA'!$A:$A,0)-1,MATCH(AS110,'Daten KEA'!$A$424:$ADO$424,0)-1)),0,OFFSET('Daten KEA'!$A$1,MATCH(BM$5,'Daten KEA'!$A:$A,0)-1,MATCH(AS110,'Daten KEA'!$A$424:$ADO$424,0)-1))</f>
        <v>0.72031245553687007</v>
      </c>
      <c r="BN110" s="307">
        <f t="shared" ca="1" si="98"/>
        <v>1.3741330495952451</v>
      </c>
      <c r="BO110" s="306">
        <f ca="1">IF(ISERROR(OFFSET('Daten KEA'!$A$1,MATCH(BO$5,'Daten KEA'!$A:$A,0)-1,MATCH(AT110,'Daten KEA'!$A$424:$ADO$424,0)-1)),0,OFFSET('Daten KEA'!$A$1,MATCH(BO$5,'Daten KEA'!$A:$A,0)-1,MATCH(AT110,'Daten KEA'!$A$424:$ADO$424,0)-1))</f>
        <v>1.3741330525952</v>
      </c>
      <c r="BP110" s="305">
        <f t="shared" ca="1" si="60"/>
        <v>1.0000000021831619</v>
      </c>
      <c r="BQ110" s="308">
        <f ca="1">IF(ISERROR(OFFSET('Daten GWP'!$A$1,MATCH(BQ$5,'Daten GWP'!$A:$A,0)-1,MATCH(AM110,'Daten GWP'!$A$424:$ADO$424,0)-1)),0,OFFSET('Daten GWP'!$A$1,MATCH(BQ$5,'Daten GWP'!$A:$A,0)-1,MATCH(AM110,'Daten GWP'!$A$424:$ADO$424,0)-1))*1000</f>
        <v>0</v>
      </c>
      <c r="BR110" s="308">
        <f ca="1">IF(ISERROR(OFFSET('Daten GWP'!$A$1,MATCH(BR$5,'Daten GWP'!$A:$A,0)-1,MATCH(AN110,'Daten GWP'!$A$424:$ADO$424,0)-1)),0,OFFSET('Daten GWP'!$A$1,MATCH(BR$5,'Daten GWP'!$A:$A,0)-1,MATCH(AN110,'Daten GWP'!$A$424:$ADO$424,0)-1))*1000</f>
        <v>0</v>
      </c>
      <c r="BS110" s="308">
        <f ca="1">IF(ISERROR(OFFSET('Daten GWP'!$A$1,MATCH(BS$5,'Daten GWP'!$A:$A,0)-1,MATCH(AO110,'Daten GWP'!$A$424:$ADO$424,0)-1)),0,OFFSET('Daten GWP'!$A$1,MATCH(BS$5,'Daten GWP'!$A:$A,0)-1,MATCH(AO110,'Daten GWP'!$A$424:$ADO$424,0)-1))*1000</f>
        <v>0</v>
      </c>
      <c r="BT110" s="308">
        <f ca="1">IF(ISERROR(OFFSET('Daten GWP'!$A$1,MATCH(BT$5,'Daten GWP'!$A:$A,0)-1,MATCH(AP110,'Daten GWP'!$A$424:$ADO$424,0)-1)),0,OFFSET('Daten GWP'!$A$1,MATCH(BT$5,'Daten GWP'!$A:$A,0)-1,MATCH(AP110,'Daten GWP'!$A$424:$ADO$424,0)-1))*1000</f>
        <v>3.8093329999999996</v>
      </c>
      <c r="BU110" s="308">
        <f t="shared" ca="1" si="61"/>
        <v>3.8093329999999996</v>
      </c>
      <c r="BV110" s="308">
        <f ca="1">IF(ISERROR(OFFSET('Daten GWP'!$A$1,MATCH(BV$5,'Daten GWP'!$A:$A,0)-1,MATCH(AQ110,'Daten GWP'!$A$424:$ADO$424,0)-1)),0,OFFSET('Daten GWP'!$A$1,MATCH(BV$5,'Daten GWP'!$A:$A,0)-1,MATCH(AQ110,'Daten GWP'!$A$424:$ADO$424,0)-1))*1000</f>
        <v>0</v>
      </c>
      <c r="BW110" s="308">
        <f ca="1">IF(ISERROR(OFFSET('Daten GWP'!$A$1,MATCH(BW$5,'Daten GWP'!$A:$A,0)-1,MATCH(AR110,'Daten GWP'!$A$424:$ADO$424,0)-1)),0,OFFSET('Daten GWP'!$A$1,MATCH(BW$5,'Daten GWP'!$A:$A,0)-1,MATCH(AR110,'Daten GWP'!$A$424:$ADO$424,0)-1))*1000</f>
        <v>27.582981</v>
      </c>
      <c r="BX110" s="308">
        <f ca="1">IF(ISERROR(OFFSET('Daten GWP'!$A$1,MATCH(BX$5,'Daten GWP'!$A:$A,0)-1,MATCH(AS110,'Daten GWP'!$A$424:$ADO$424,0)-1)),0,OFFSET('Daten GWP'!$A$1,MATCH(BX$5,'Daten GWP'!$A:$A,0)-1,MATCH(AS110,'Daten GWP'!$A$424:$ADO$424,0)-1))*1000</f>
        <v>8.8824004999999993</v>
      </c>
      <c r="BY110" s="309">
        <f t="shared" ca="1" si="99"/>
        <v>40.274714500000002</v>
      </c>
      <c r="BZ110" s="308">
        <f ca="1">IF(ISERROR(OFFSET('Daten GWP'!$A$1,MATCH(BZ$5,'Daten GWP'!$A:$A,0)-1,MATCH(AT110,'Daten GWP'!$A$424:$ADO$424,0)-1)),0,OFFSET('Daten GWP'!$A$1,MATCH(BZ$5,'Daten GWP'!$A:$A,0)-1,MATCH(AT110,'Daten GWP'!$A$424:$ADO$424,0)-1))*1000</f>
        <v>40.274715</v>
      </c>
      <c r="CA110" s="305">
        <f t="shared" ca="1" si="62"/>
        <v>1.0000000124147372</v>
      </c>
      <c r="CB110" s="310">
        <f ca="1">IF(ISERROR(OFFSET('Daten Elementary'!$A$1,MATCH(CB$5,'Daten Elementary'!$A:$A,0)-1,MATCH(AM110,'Daten Elementary'!$A$424:$ADO$424,0)-1)),0,OFFSET('Daten Elementary'!$A$1,MATCH(CB$5,'Daten Elementary'!$A:$A,0)-1,MATCH(AM110,'Daten Elementary'!$A$424:$ADO$424,0)-1))*1000000</f>
        <v>0</v>
      </c>
      <c r="CC110" s="310">
        <f ca="1">IF(ISERROR(OFFSET('Daten Elementary'!$A$1,MATCH(CC$5,'Daten Elementary'!$A:$A,0)-1,MATCH(AN110,'Daten Elementary'!$A$424:$ADO$424,0)-1)),0,OFFSET('Daten Elementary'!$A$1,MATCH(CC$5,'Daten Elementary'!$A:$A,0)-1,MATCH(AN110,'Daten Elementary'!$A$424:$ADO$424,0)-1))*1000000</f>
        <v>0</v>
      </c>
      <c r="CD110" s="310">
        <f ca="1">IF(ISERROR(OFFSET('Daten Elementary'!$A$1,MATCH(CD$5,'Daten Elementary'!$A:$A,0)-1,MATCH(AO110,'Daten Elementary'!$A$424:$ADO$424,0)-1)),0,OFFSET('Daten Elementary'!$A$1,MATCH(CD$5,'Daten Elementary'!$A:$A,0)-1,MATCH(AO110,'Daten Elementary'!$A$424:$ADO$424,0)-1))*1000000</f>
        <v>0</v>
      </c>
      <c r="CE110" s="310">
        <f ca="1">IF(ISERROR(OFFSET('Daten Elementary'!$A$1,MATCH(CE$5,'Daten Elementary'!$A:$A,0)-1,MATCH(AP110,'Daten Elementary'!$A$424:$ADO$424,0)-1)),0,OFFSET('Daten Elementary'!$A$1,MATCH(CE$5,'Daten Elementary'!$A:$A,0)-1,MATCH(AP110,'Daten Elementary'!$A$424:$ADO$424,0)-1))*1000000</f>
        <v>2.4281126</v>
      </c>
      <c r="CF110" s="310">
        <f t="shared" ca="1" si="63"/>
        <v>2.4281126</v>
      </c>
      <c r="CG110" s="310">
        <f ca="1">IF(ISERROR(OFFSET('Daten Elementary'!$A$1,MATCH(CG$5,'Daten Elementary'!$A:$A,0)-1,MATCH(AQ110,'Daten Elementary'!$A$424:$ADO$424,0)-1)),0,OFFSET('Daten Elementary'!$A$1,MATCH(CG$5,'Daten Elementary'!$A:$A,0)-1,MATCH(AQ110,'Daten Elementary'!$A$424:$ADO$424,0)-1))*1000000</f>
        <v>0</v>
      </c>
      <c r="CH110" s="310">
        <f ca="1">IF(ISERROR(OFFSET('Daten Elementary'!$A$1,MATCH(CH$5,'Daten Elementary'!$A:$A,0)-1,MATCH(AR110,'Daten Elementary'!$A$424:$ADO$424,0)-1)),0,OFFSET('Daten Elementary'!$A$1,MATCH(CH$5,'Daten Elementary'!$A:$A,0)-1,MATCH(AR110,'Daten Elementary'!$A$424:$ADO$424,0)-1))*1000000</f>
        <v>10.421821999999999</v>
      </c>
      <c r="CI110" s="310">
        <f ca="1">IF(ISERROR(OFFSET('Daten Elementary'!$A$1,MATCH(CI$5,'Daten Elementary'!$A:$A,0)-1,MATCH(AS110,'Daten Elementary'!$A$424:$ADO$424,0)-1)),0,OFFSET('Daten Elementary'!$A$1,MATCH(CI$5,'Daten Elementary'!$A:$A,0)-1,MATCH(AS110,'Daten Elementary'!$A$424:$ADO$424,0)-1))*1000000</f>
        <v>5.8687449000000003</v>
      </c>
      <c r="CJ110" s="311">
        <f t="shared" ca="1" si="64"/>
        <v>18.7186795</v>
      </c>
      <c r="CK110" s="310">
        <f ca="1">IF(ISERROR(OFFSET('Daten Elementary'!$A$1,MATCH(CK$5,'Daten Elementary'!$A:$A,0)-1,MATCH($AT110,'Daten Elementary'!$A$424:$ADO$424,0)-1)),0,OFFSET('Daten Elementary'!$A$1,MATCH(CK$5,'Daten Elementary'!$A:$A,0)-1,MATCH($AT110,'Daten Elementary'!$A$424:$ADO$424,0)-1))*1000000</f>
        <v>18.718679000000002</v>
      </c>
      <c r="CL110" s="305">
        <f t="shared" ca="1" si="65"/>
        <v>0.99999997328871415</v>
      </c>
      <c r="CM110" s="312">
        <f ca="1">IF(ISERROR(OFFSET('Daten Elementary'!$A$1,MATCH(CM$5,'Daten Elementary'!$A:$A,0)-1,MATCH(AM110,'Daten Elementary'!$A$424:$ADO$424,0)-1)),0,OFFSET('Daten Elementary'!$A$1,MATCH(CM$5,'Daten Elementary'!$A:$A,0)-1,MATCH(AM110,'Daten Elementary'!$A$424:$ADO$424,0)-1))*1000000</f>
        <v>0</v>
      </c>
      <c r="CN110" s="312">
        <f ca="1">IF(ISERROR(OFFSET('Daten Elementary'!$A$1,MATCH(CN$5,'Daten Elementary'!$A:$A,0)-1,MATCH(AN110,'Daten Elementary'!$A$424:$ADO$424,0)-1)),0,OFFSET('Daten Elementary'!$A$1,MATCH(CN$5,'Daten Elementary'!$A:$A,0)-1,MATCH(AN110,'Daten Elementary'!$A$424:$ADO$424,0)-1))*1000000</f>
        <v>0</v>
      </c>
      <c r="CO110" s="312">
        <f ca="1">IF(ISERROR(OFFSET('Daten Elementary'!$A$1,MATCH(CO$5,'Daten Elementary'!$A:$A,0)-1,MATCH(AO110,'Daten Elementary'!$A$424:$ADO$424,0)-1)),0,OFFSET('Daten Elementary'!$A$1,MATCH(CO$5,'Daten Elementary'!$A:$A,0)-1,MATCH(AO110,'Daten Elementary'!$A$424:$ADO$424,0)-1))*1000000</f>
        <v>0</v>
      </c>
      <c r="CP110" s="312">
        <f ca="1">IF(ISERROR(OFFSET('Daten Elementary'!$A$1,MATCH(CP$5,'Daten Elementary'!$A:$A,0)-1,MATCH(AP110,'Daten Elementary'!$A$424:$ADO$424,0)-1)),0,OFFSET('Daten Elementary'!$A$1,MATCH(CP$5,'Daten Elementary'!$A:$A,0)-1,MATCH(AP110,'Daten Elementary'!$A$424:$ADO$424,0)-1))*1000000</f>
        <v>1.3824782</v>
      </c>
      <c r="CQ110" s="312">
        <f t="shared" ca="1" si="66"/>
        <v>1.3824782</v>
      </c>
      <c r="CR110" s="312">
        <f ca="1">IF(ISERROR(OFFSET('Daten Elementary'!$A$1,MATCH(CR$5,'Daten Elementary'!$A:$A,0)-1,MATCH(AQ110,'Daten Elementary'!$A$424:$ADO$424,0)-1)),0,OFFSET('Daten Elementary'!$A$1,MATCH(CR$5,'Daten Elementary'!$A:$A,0)-1,MATCH(AQ110,'Daten Elementary'!$A$424:$ADO$424,0)-1))*1000000</f>
        <v>0</v>
      </c>
      <c r="CS110" s="312">
        <f ca="1">IF(ISERROR(OFFSET('Daten Elementary'!$A$1,MATCH(CS$5,'Daten Elementary'!$A:$A,0)-1,MATCH(AR110,'Daten Elementary'!$A$424:$ADO$424,0)-1)),0,OFFSET('Daten Elementary'!$A$1,MATCH(CS$5,'Daten Elementary'!$A:$A,0)-1,MATCH(AR110,'Daten Elementary'!$A$424:$ADO$424,0)-1))*1000000</f>
        <v>6.7502687999999997</v>
      </c>
      <c r="CT110" s="312">
        <f ca="1">IF(ISERROR(OFFSET('Daten Elementary'!$A$1,MATCH(CT$5,'Daten Elementary'!$A:$A,0)-1,MATCH(AS110,'Daten Elementary'!$A$424:$ADO$424,0)-1)),0,OFFSET('Daten Elementary'!$A$1,MATCH(CT$5,'Daten Elementary'!$A:$A,0)-1,MATCH(AS110,'Daten Elementary'!$A$424:$ADO$424,0)-1))*1000000</f>
        <v>3.3090475000000001</v>
      </c>
      <c r="CU110" s="313">
        <f t="shared" ca="1" si="67"/>
        <v>11.4417945</v>
      </c>
      <c r="CV110" s="312">
        <f ca="1">IF(ISERROR(OFFSET('Daten Elementary'!$A$1,MATCH(CV$5,'Daten Elementary'!$A:$A,0)-1,MATCH($AT110,'Daten Elementary'!$A$424:$ADO$424,0)-1)),0,OFFSET('Daten Elementary'!$A$1,MATCH(CV$5,'Daten Elementary'!$A:$A,0)-1,MATCH($AT110,'Daten Elementary'!$A$424:$ADO$424,0)-1))*1000000</f>
        <v>11.441794</v>
      </c>
      <c r="CW110" s="305">
        <f t="shared" ca="1" si="68"/>
        <v>0.99999995630056104</v>
      </c>
      <c r="CX110" s="314">
        <f ca="1">IF(ISERROR(OFFSET('Daten Elementary'!$A$1,MATCH(CX$5,'Daten Elementary'!$A:$A,0)-1,MATCH(AM110,'Daten Elementary'!$A$424:$ADO$424,0)-1)),0,OFFSET('Daten Elementary'!$A$1,MATCH(CX$5,'Daten Elementary'!$A:$A,0)-1,MATCH(AM110,'Daten Elementary'!$A$424:$ADO$424,0)-1))*1000000</f>
        <v>0</v>
      </c>
      <c r="CY110" s="314">
        <f ca="1">IF(ISERROR(OFFSET('Daten Elementary'!$A$1,MATCH(CY$5,'Daten Elementary'!$A:$A,0)-1,MATCH(AN110,'Daten Elementary'!$A$424:$ADO$424,0)-1)),0,OFFSET('Daten Elementary'!$A$1,MATCH(CY$5,'Daten Elementary'!$A:$A,0)-1,MATCH(AN110,'Daten Elementary'!$A$424:$ADO$424,0)-1))*1000000</f>
        <v>0</v>
      </c>
      <c r="CZ110" s="314">
        <f ca="1">IF(ISERROR(OFFSET('Daten Elementary'!$A$1,MATCH(CZ$5,'Daten Elementary'!$A:$A,0)-1,MATCH(AO110,'Daten Elementary'!$A$424:$ADO$424,0)-1)),0,OFFSET('Daten Elementary'!$A$1,MATCH(CZ$5,'Daten Elementary'!$A:$A,0)-1,MATCH(AO110,'Daten Elementary'!$A$424:$ADO$424,0)-1))*1000000</f>
        <v>0</v>
      </c>
      <c r="DA110" s="314">
        <f ca="1">IF(ISERROR(OFFSET('Daten Elementary'!$A$1,MATCH(DA$5,'Daten Elementary'!$A:$A,0)-1,MATCH(AP110,'Daten Elementary'!$A$424:$ADO$424,0)-1)),0,OFFSET('Daten Elementary'!$A$1,MATCH(DA$5,'Daten Elementary'!$A:$A,0)-1,MATCH(AP110,'Daten Elementary'!$A$424:$ADO$424,0)-1))*1000000</f>
        <v>1.3280753999999999</v>
      </c>
      <c r="DB110" s="314">
        <f t="shared" ca="1" si="69"/>
        <v>1.3280753999999999</v>
      </c>
      <c r="DC110" s="314">
        <f ca="1">IF(ISERROR(OFFSET('Daten Elementary'!$A$1,MATCH(DC$5,'Daten Elementary'!$A:$A,0)-1,MATCH(AQ110,'Daten Elementary'!$A$424:$ADO$424,0)-1)),0,OFFSET('Daten Elementary'!$A$1,MATCH(DC$5,'Daten Elementary'!$A:$A,0)-1,MATCH(AQ110,'Daten Elementary'!$A$424:$ADO$424,0)-1))*1000000</f>
        <v>0</v>
      </c>
      <c r="DD110" s="314">
        <f ca="1">IF(ISERROR(OFFSET('Daten Elementary'!$A$1,MATCH(DD$5,'Daten Elementary'!$A:$A,0)-1,MATCH(AR110,'Daten Elementary'!$A$424:$ADO$424,0)-1)),0,OFFSET('Daten Elementary'!$A$1,MATCH(DD$5,'Daten Elementary'!$A:$A,0)-1,MATCH(AR110,'Daten Elementary'!$A$424:$ADO$424,0)-1))*1000000</f>
        <v>14.748467</v>
      </c>
      <c r="DE110" s="314">
        <f ca="1">IF(ISERROR(OFFSET('Daten Elementary'!$A$1,MATCH(DE$5,'Daten Elementary'!$A:$A,0)-1,MATCH(AS110,'Daten Elementary'!$A$424:$ADO$424,0)-1)),0,OFFSET('Daten Elementary'!$A$1,MATCH(DE$5,'Daten Elementary'!$A:$A,0)-1,MATCH(AS110,'Daten Elementary'!$A$424:$ADO$424,0)-1))*1000000</f>
        <v>3.3946124000000002</v>
      </c>
      <c r="DF110" s="315">
        <f t="shared" ca="1" si="70"/>
        <v>19.471154800000001</v>
      </c>
      <c r="DG110" s="314">
        <f ca="1">IF(ISERROR(OFFSET('Daten Elementary'!$A$1,MATCH(DG$5,'Daten Elementary'!$A:$A,0)-1,MATCH($AT110,'Daten Elementary'!$A$424:$ADO$424,0)-1)),0,OFFSET('Daten Elementary'!$A$1,MATCH(DG$5,'Daten Elementary'!$A:$A,0)-1,MATCH($AT110,'Daten Elementary'!$A$424:$ADO$424,0)-1))*1000000</f>
        <v>19.471155</v>
      </c>
      <c r="DH110" s="305">
        <f t="shared" ca="1" si="71"/>
        <v>1.0000000102716045</v>
      </c>
      <c r="DI110" s="316">
        <f ca="1">IF(ISERROR(OFFSET('Daten Elementary'!$A$1,MATCH(DI$5,'Daten Elementary'!$A:$A,0)-1,MATCH(AM110,'Daten Elementary'!$A$424:$ADO$424,0)-1)),0,OFFSET('Daten Elementary'!$A$1,MATCH(DI$5,'Daten Elementary'!$A:$A,0)-1,MATCH(AM110,'Daten Elementary'!$A$424:$ADO$424,0)-1))*1000000</f>
        <v>0</v>
      </c>
      <c r="DJ110" s="316">
        <f ca="1">IF(ISERROR(OFFSET('Daten Elementary'!$A$1,MATCH(DJ$5,'Daten Elementary'!$A:$A,0)-1,MATCH(AN110,'Daten Elementary'!$A$424:$ADO$424,0)-1)),0,OFFSET('Daten Elementary'!$A$1,MATCH(DJ$5,'Daten Elementary'!$A:$A,0)-1,MATCH(AN110,'Daten Elementary'!$A$424:$ADO$424,0)-1))*1000000</f>
        <v>0</v>
      </c>
      <c r="DK110" s="316">
        <f ca="1">IF(ISERROR(OFFSET('Daten Elementary'!$A$1,MATCH(DK$5,'Daten Elementary'!$A:$A,0)-1,MATCH(AO110,'Daten Elementary'!$A$424:$ADO$424,0)-1)),0,OFFSET('Daten Elementary'!$A$1,MATCH(DK$5,'Daten Elementary'!$A:$A,0)-1,MATCH(AO110,'Daten Elementary'!$A$424:$ADO$424,0)-1))*1000000</f>
        <v>0</v>
      </c>
      <c r="DL110" s="316">
        <f ca="1">IF(ISERROR(OFFSET('Daten Elementary'!$A$1,MATCH(DL$5,'Daten Elementary'!$A:$A,0)-1,MATCH(AP110,'Daten Elementary'!$A$424:$ADO$424,0)-1)),0,OFFSET('Daten Elementary'!$A$1,MATCH(DL$5,'Daten Elementary'!$A:$A,0)-1,MATCH(AP110,'Daten Elementary'!$A$424:$ADO$424,0)-1))*1000000</f>
        <v>6.3765540000000005</v>
      </c>
      <c r="DM110" s="316">
        <f t="shared" ca="1" si="72"/>
        <v>6.3765540000000005</v>
      </c>
      <c r="DN110" s="316">
        <f ca="1">IF(ISERROR(OFFSET('Daten Elementary'!$A$1,MATCH(DN$5,'Daten Elementary'!$A:$A,0)-1,MATCH(AQ110,'Daten Elementary'!$A$424:$ADO$424,0)-1)),0,OFFSET('Daten Elementary'!$A$1,MATCH(DN$5,'Daten Elementary'!$A:$A,0)-1,MATCH(AQ110,'Daten Elementary'!$A$424:$ADO$424,0)-1))*1000000</f>
        <v>0</v>
      </c>
      <c r="DO110" s="316">
        <f ca="1">IF(ISERROR(OFFSET('Daten Elementary'!$A$1,MATCH(DO$5,'Daten Elementary'!$A:$A,0)-1,MATCH(AR110,'Daten Elementary'!$A$424:$ADO$424,0)-1)),0,OFFSET('Daten Elementary'!$A$1,MATCH(DO$5,'Daten Elementary'!$A:$A,0)-1,MATCH(AR110,'Daten Elementary'!$A$424:$ADO$424,0)-1))*1000000</f>
        <v>52.147171</v>
      </c>
      <c r="DP110" s="316">
        <f ca="1">IF(ISERROR(OFFSET('Daten Elementary'!$A$1,MATCH(DP$5,'Daten Elementary'!$A:$A,0)-1,MATCH(AS110,'Daten Elementary'!$A$424:$ADO$424,0)-1)),0,OFFSET('Daten Elementary'!$A$1,MATCH(DP$5,'Daten Elementary'!$A:$A,0)-1,MATCH(AS110,'Daten Elementary'!$A$424:$ADO$424,0)-1))*1000000</f>
        <v>15.498168999999999</v>
      </c>
      <c r="DQ110" s="317">
        <f t="shared" ca="1" si="73"/>
        <v>74.021894000000003</v>
      </c>
      <c r="DR110" s="316">
        <f ca="1">IF(ISERROR(OFFSET('Daten Elementary'!$A$1,MATCH(DR$5,'Daten Elementary'!$A:$A,0)-1,MATCH($AT110,'Daten Elementary'!$A$424:$ADO$424,0)-1)),0,OFFSET('Daten Elementary'!$A$1,MATCH(DR$5,'Daten Elementary'!$A:$A,0)-1,MATCH($AT110,'Daten Elementary'!$A$424:$ADO$424,0)-1))*1000000</f>
        <v>74.021893999999989</v>
      </c>
      <c r="DS110" s="305">
        <f t="shared" ca="1" si="74"/>
        <v>0.99999999999999978</v>
      </c>
      <c r="DT110" s="318">
        <f ca="1">IF(ISERROR(OFFSET('Daten UBP13'!$A$1,MATCH(DT$5,'Daten UBP13'!$A:$A,0)-1,MATCH(AM110,'Daten UBP13'!$A$424:$AEG$424,0)-1)),0,OFFSET('Daten UBP13'!$A$1,MATCH(DT$5,'Daten UBP13'!$A:$A,0)-1,MATCH(AM110,'Daten UBP13'!$A$424:$AEG$424,0)-1))</f>
        <v>0</v>
      </c>
      <c r="DU110" s="318">
        <f ca="1">IF(ISERROR(OFFSET('Daten UBP13'!$A$1,MATCH(DU$5,'Daten UBP13'!$A:$A,0)-1,MATCH(AN110,'Daten UBP13'!$A$424:$AEG$424,0)-1)),0,OFFSET('Daten UBP13'!$A$1,MATCH(DU$5,'Daten UBP13'!$A:$A,0)-1,MATCH(AN110,'Daten UBP13'!$A$424:$AEG$424,0)-1))</f>
        <v>0</v>
      </c>
      <c r="DV110" s="318">
        <f ca="1">IF(ISERROR(OFFSET('Daten UBP13'!$A$1,MATCH(DV$5,'Daten UBP13'!$A:$A,0)-1,MATCH(AO110,'Daten UBP13'!$A$424:$AEG$424,0)-1)),0,OFFSET('Daten UBP13'!$A$1,MATCH(DV$5,'Daten UBP13'!$A:$A,0)-1,MATCH(AO110,'Daten UBP13'!$A$424:$AEG$424,0)-1))</f>
        <v>0</v>
      </c>
      <c r="DW110" s="318">
        <f ca="1">IF(ISERROR(OFFSET('Daten UBP13'!$A$1,MATCH(DW$5,'Daten UBP13'!$A:$A,0)-1,MATCH(AP110,'Daten UBP13'!$A$424:$AEG$424,0)-1)),0,OFFSET('Daten UBP13'!$A$1,MATCH(DW$5,'Daten UBP13'!$A:$A,0)-1,MATCH(AP110,'Daten UBP13'!$A$424:$AEG$424,0)-1))</f>
        <v>13.011937</v>
      </c>
      <c r="DX110" s="318">
        <f t="shared" ca="1" si="75"/>
        <v>13.011937</v>
      </c>
      <c r="DY110" s="318">
        <f ca="1">IF(ISERROR(OFFSET('Daten UBP13'!$A$1,MATCH(DY$5,'Daten UBP13'!$A:$A,0)-1,MATCH(AQ110,'Daten UBP13'!$A$424:$AEG$424,0)-1)),0,OFFSET('Daten UBP13'!$A$1,MATCH(DY$5,'Daten UBP13'!$A:$A,0)-1,MATCH(AQ110,'Daten UBP13'!$A$424:$AEG$424,0)-1))</f>
        <v>0</v>
      </c>
      <c r="DZ110" s="318">
        <f ca="1">IF(ISERROR(OFFSET('Daten UBP13'!$A$1,MATCH(DZ$5,'Daten UBP13'!$A:$A,0)-1,MATCH(AR110,'Daten UBP13'!$A$424:$AEG$424,0)-1)),0,OFFSET('Daten UBP13'!$A$1,MATCH(DZ$5,'Daten UBP13'!$A:$A,0)-1,MATCH(AR110,'Daten UBP13'!$A$424:$AEG$424,0)-1))</f>
        <v>58.213945000000002</v>
      </c>
      <c r="EA110" s="318">
        <f ca="1">IF(ISERROR(OFFSET('Daten UBP13'!$A$1,MATCH(EA$5,'Daten UBP13'!$A:$A,0)-1,MATCH(AS110,'Daten UBP13'!$A$424:$AEG$424,0)-1)),0,OFFSET('Daten UBP13'!$A$1,MATCH(EA$5,'Daten UBP13'!$A:$A,0)-1,MATCH(AS110,'Daten UBP13'!$A$424:$AEG$424,0)-1))</f>
        <v>29.294349</v>
      </c>
      <c r="EB110" s="319">
        <f t="shared" ca="1" si="76"/>
        <v>100.520231</v>
      </c>
      <c r="EC110" s="318">
        <f ca="1">IF(ISERROR(OFFSET('Daten UBP13'!$A$1,MATCH(EC$5,'Daten UBP13'!$A:$A,0)-1,MATCH(AT110,'Daten UBP13'!$A$424:$AEG$424,0)-1)),0,OFFSET('Daten UBP13'!$A$1,MATCH(EC$5,'Daten UBP13'!$A:$A,0)-1,MATCH(AT110,'Daten UBP13'!$A$424:$AEG$424,0)-1))</f>
        <v>100.52023</v>
      </c>
      <c r="ED110" s="305">
        <f t="shared" ca="1" si="77"/>
        <v>0.99999999005175388</v>
      </c>
      <c r="EE110" s="320">
        <f ca="1">IF(ISERROR(OFFSET('Daten ReCiPe'!$A$1,MATCH(EE$5,'Daten ReCiPe'!$A:$A,0)-1,MATCH(AM110,'Daten ReCiPe'!$A$424:$ADO$424,0)-1)),0,OFFSET('Daten ReCiPe'!$A$1,MATCH(EE$5,'Daten ReCiPe'!$A:$A,0)-1,MATCH(AM110,'Daten ReCiPe'!$A$424:$ADO$424,0)-1))*1000</f>
        <v>0</v>
      </c>
      <c r="EF110" s="320">
        <f ca="1">IF(ISERROR(OFFSET('Daten ReCiPe'!$A$1,MATCH(EF$5,'Daten ReCiPe'!$A:$A,0)-1,MATCH(AN110,'Daten ReCiPe'!$A$424:$ADO$424,0)-1)),0,OFFSET('Daten ReCiPe'!$A$1,MATCH(EF$5,'Daten ReCiPe'!$A:$A,0)-1,MATCH(AN110,'Daten ReCiPe'!$A$424:$ADO$424,0)-1))*1000</f>
        <v>0</v>
      </c>
      <c r="EG110" s="320">
        <f ca="1">IF(ISERROR(OFFSET('Daten ReCiPe'!$A$1,MATCH(EG$5,'Daten ReCiPe'!$A:$A,0)-1,MATCH(AO110,'Daten ReCiPe'!$A$424:$ADO$424,0)-1)),0,OFFSET('Daten ReCiPe'!$A$1,MATCH(EG$5,'Daten ReCiPe'!$A:$A,0)-1,MATCH(AO110,'Daten ReCiPe'!$A$424:$ADO$424,0)-1))*1000</f>
        <v>0</v>
      </c>
      <c r="EH110" s="320">
        <f ca="1">IF(ISERROR(OFFSET('Daten ReCiPe'!$A$1,MATCH(EH$5,'Daten ReCiPe'!$A:$A,0)-1,MATCH(AP110,'Daten ReCiPe'!$A$424:$ADO$424,0)-1)),0,OFFSET('Daten ReCiPe'!$A$1,MATCH(EH$5,'Daten ReCiPe'!$A:$A,0)-1,MATCH(AP110,'Daten ReCiPe'!$A$424:$ADO$424,0)-1))*1000</f>
        <v>0.40628221999999997</v>
      </c>
      <c r="EI110" s="320">
        <f t="shared" ca="1" si="78"/>
        <v>0.40628221999999997</v>
      </c>
      <c r="EJ110" s="320">
        <f ca="1">IF(ISERROR(OFFSET('Daten ReCiPe'!$A$1,MATCH(EJ$5,'Daten ReCiPe'!$A:$A,0)-1,MATCH(AQ110,'Daten ReCiPe'!$A$424:$ADO$424,0)-1)),0,OFFSET('Daten ReCiPe'!$A$1,MATCH(EJ$5,'Daten ReCiPe'!$A:$A,0)-1,MATCH(AQ110,'Daten ReCiPe'!$A$424:$ADO$424,0)-1))*1000</f>
        <v>0</v>
      </c>
      <c r="EK110" s="320">
        <f ca="1">IF(ISERROR(OFFSET('Daten ReCiPe'!$A$1,MATCH(EK$5,'Daten ReCiPe'!$A:$A,0)-1,MATCH(AR110,'Daten ReCiPe'!$A$424:$ADO$424,0)-1)),0,OFFSET('Daten ReCiPe'!$A$1,MATCH(EK$5,'Daten ReCiPe'!$A:$A,0)-1,MATCH(AR110,'Daten ReCiPe'!$A$424:$ADO$424,0)-1))*1000</f>
        <v>3.3137059999999998</v>
      </c>
      <c r="EL110" s="320">
        <f ca="1">IF(ISERROR(OFFSET('Daten ReCiPe'!$A$1,MATCH(EL$5,'Daten ReCiPe'!$A:$A,0)-1,MATCH(AS110,'Daten ReCiPe'!$A$424:$ADO$424,0)-1)),0,OFFSET('Daten ReCiPe'!$A$1,MATCH(EL$5,'Daten ReCiPe'!$A:$A,0)-1,MATCH(AS110,'Daten ReCiPe'!$A$424:$ADO$424,0)-1))*1000</f>
        <v>0.99985880000000005</v>
      </c>
      <c r="EM110" s="321">
        <f t="shared" ca="1" si="79"/>
        <v>4.7198470199999996</v>
      </c>
      <c r="EN110" s="320">
        <f ca="1">IF(ISERROR(OFFSET('Daten ReCiPe'!$A$1,MATCH(EN$5,'Daten ReCiPe'!$A:$A,0)-1,MATCH(AT110,'Daten ReCiPe'!$A$424:$ADO$424,0)-1)),0,OFFSET('Daten ReCiPe'!$A$1,MATCH(EN$5,'Daten ReCiPe'!$A:$A,0)-1,MATCH(AT110,'Daten ReCiPe'!$A$424:$ADO$424,0)-1))*1000</f>
        <v>4.7198469999999997</v>
      </c>
      <c r="EO110" s="305">
        <f t="shared" ca="1" si="80"/>
        <v>0.99999999576257459</v>
      </c>
      <c r="EP110" s="322">
        <f ca="1">IF(ISERROR(OFFSET('Daten Elementary'!$A$1,MATCH(EP$5,'Daten Elementary'!$A:$A,0)-1,MATCH(AM110,'Daten Elementary'!$A$424:$ADO$424,0)-1)),0,OFFSET('Daten Elementary'!$A$1,MATCH(EP$5,'Daten Elementary'!$A:$A,0)-1,MATCH(AM110,'Daten Elementary'!$A$424:$ADO$424,0)-1))*1000000</f>
        <v>0</v>
      </c>
      <c r="EQ110" s="322">
        <f ca="1">IF(ISERROR(OFFSET('Daten Elementary'!$A$1,MATCH(EQ$5,'Daten Elementary'!$A:$A,0)-1,MATCH(AN110,'Daten Elementary'!$A$424:$ADO$424,0)-1)),0,OFFSET('Daten Elementary'!$A$1,MATCH(EQ$5,'Daten Elementary'!$A:$A,0)-1,MATCH(AN110,'Daten Elementary'!$A$424:$ADO$424,0)-1))*1000000</f>
        <v>0</v>
      </c>
      <c r="ER110" s="322">
        <f ca="1">IF(ISERROR(OFFSET('Daten Elementary'!$A$1,MATCH(ER$5,'Daten Elementary'!$A:$A,0)-1,MATCH(AO110,'Daten Elementary'!$A$424:$ADO$424,0)-1)),0,OFFSET('Daten Elementary'!$A$1,MATCH(ER$5,'Daten Elementary'!$A:$A,0)-1,MATCH(AO110,'Daten Elementary'!$A$424:$ADO$424,0)-1))*1000000</f>
        <v>0</v>
      </c>
      <c r="ES110" s="322">
        <f ca="1">IF(ISERROR(OFFSET('Daten Elementary'!$A$1,MATCH(ES$5,'Daten Elementary'!$A:$A,0)-1,MATCH(AP110,'Daten Elementary'!$A$424:$ADO$424,0)-1)),0,OFFSET('Daten Elementary'!$A$1,MATCH(ES$5,'Daten Elementary'!$A:$A,0)-1,MATCH(AP110,'Daten Elementary'!$A$424:$ADO$424,0)-1))*1000000</f>
        <v>10.488894999999999</v>
      </c>
      <c r="ET110" s="322">
        <f t="shared" ca="1" si="81"/>
        <v>10.488894999999999</v>
      </c>
      <c r="EU110" s="322">
        <f ca="1">IF(ISERROR(OFFSET('Daten Elementary'!$A$1,MATCH(EU$5,'Daten Elementary'!$A:$A,0)-1,MATCH(AQ110,'Daten Elementary'!$A$424:$ADO$424,0)-1)),0,OFFSET('Daten Elementary'!$A$1,MATCH(EU$5,'Daten Elementary'!$A:$A,0)-1,MATCH(AQ110,'Daten Elementary'!$A$424:$ADO$424,0)-1))*1000000</f>
        <v>0</v>
      </c>
      <c r="EV110" s="322">
        <f ca="1">IF(ISERROR(OFFSET('Daten Elementary'!$A$1,MATCH(EV$5,'Daten Elementary'!$A:$A,0)-1,MATCH(AR110,'Daten Elementary'!$A$424:$ADO$424,0)-1)),0,OFFSET('Daten Elementary'!$A$1,MATCH(EV$5,'Daten Elementary'!$A:$A,0)-1,MATCH(AR110,'Daten Elementary'!$A$424:$ADO$424,0)-1))*1000000</f>
        <v>82.323482999999996</v>
      </c>
      <c r="EW110" s="322">
        <f ca="1">IF(ISERROR(OFFSET('Daten Elementary'!$A$1,MATCH(EW$5,'Daten Elementary'!$A:$A,0)-1,MATCH(AS110,'Daten Elementary'!$A$424:$ADO$424,0)-1)),0,OFFSET('Daten Elementary'!$A$1,MATCH(EW$5,'Daten Elementary'!$A:$A,0)-1,MATCH(AS110,'Daten Elementary'!$A$424:$ADO$424,0)-1))*1000000</f>
        <v>25.622645000000002</v>
      </c>
      <c r="EX110" s="323">
        <f t="shared" ca="1" si="82"/>
        <v>118.435023</v>
      </c>
      <c r="EY110" s="322">
        <f ca="1">IF(ISERROR(OFFSET('Daten Elementary'!$A$1,MATCH(EY$5,'Daten Elementary'!$A:$A,0)-1,MATCH($AT110,'Daten Elementary'!$A$424:$ADO$424,0)-1)),0,OFFSET('Daten Elementary'!$A$1,MATCH(EY$5,'Daten Elementary'!$A:$A,0)-1,MATCH($AT110,'Daten Elementary'!$A$424:$ADO$424,0)-1))*1000000</f>
        <v>118.43502000000001</v>
      </c>
      <c r="EZ110" s="305">
        <f t="shared" ca="1" si="83"/>
        <v>0.99999997466965496</v>
      </c>
      <c r="FA110" s="314">
        <f ca="1">IF(ISERROR(OFFSET('Daten Elementary'!$A$1,MATCH(FA$5,'Daten Elementary'!$A:$A,0)-1,MATCH(AM110,'Daten Elementary'!$A$424:$ADO$424,0)-1)),0,OFFSET('Daten Elementary'!$A$1,MATCH(FA$5,'Daten Elementary'!$A:$A,0)-1,MATCH(AM110,'Daten Elementary'!$A$424:$ADO$424,0)-1))*1000</f>
        <v>0</v>
      </c>
      <c r="FB110" s="314">
        <f ca="1">IF(ISERROR(OFFSET('Daten Elementary'!$A$1,MATCH(FB$5,'Daten Elementary'!$A:$A,0)-1,MATCH(AN110,'Daten Elementary'!$A$424:$ADO$424,0)-1)),0,OFFSET('Daten Elementary'!$A$1,MATCH(FB$5,'Daten Elementary'!$A:$A,0)-1,MATCH(AN110,'Daten Elementary'!$A$424:$ADO$424,0)-1))*1000</f>
        <v>0</v>
      </c>
      <c r="FC110" s="314">
        <f ca="1">IF(ISERROR(OFFSET('Daten Elementary'!$A$1,MATCH(FC$5,'Daten Elementary'!$A:$A,0)-1,MATCH(AO110,'Daten Elementary'!$A$424:$ADO$424,0)-1)),0,OFFSET('Daten Elementary'!$A$1,MATCH(FC$5,'Daten Elementary'!$A:$A,0)-1,MATCH(AO110,'Daten Elementary'!$A$424:$ADO$424,0)-1))*1000</f>
        <v>0</v>
      </c>
      <c r="FD110" s="314">
        <f ca="1">IF(ISERROR(OFFSET('Daten Elementary'!$A$1,MATCH(FD$5,'Daten Elementary'!$A:$A,0)-1,MATCH(AP110,'Daten Elementary'!$A$424:$ADO$424,0)-1)),0,OFFSET('Daten Elementary'!$A$1,MATCH(FD$5,'Daten Elementary'!$A:$A,0)-1,MATCH(AP110,'Daten Elementary'!$A$424:$ADO$424,0)-1))*1000</f>
        <v>3.4050115000000001</v>
      </c>
      <c r="FE110" s="314">
        <f t="shared" ca="1" si="84"/>
        <v>3.4050115000000001</v>
      </c>
      <c r="FF110" s="314">
        <f ca="1">IF(ISERROR(OFFSET('Daten Elementary'!$A$1,MATCH(FF$5,'Daten Elementary'!$A:$A,0)-1,MATCH(AQ110,'Daten Elementary'!$A$424:$ADO$424,0)-1)),0,OFFSET('Daten Elementary'!$A$1,MATCH(FF$5,'Daten Elementary'!$A:$A,0)-1,MATCH(AQ110,'Daten Elementary'!$A$424:$ADO$424,0)-1))*1000</f>
        <v>0</v>
      </c>
      <c r="FG110" s="314">
        <f ca="1">IF(ISERROR(OFFSET('Daten Elementary'!$A$1,MATCH(FG$5,'Daten Elementary'!$A:$A,0)-1,MATCH(AR110,'Daten Elementary'!$A$424:$ADO$424,0)-1)),0,OFFSET('Daten Elementary'!$A$1,MATCH(FG$5,'Daten Elementary'!$A:$A,0)-1,MATCH(AR110,'Daten Elementary'!$A$424:$ADO$424,0)-1))*1000</f>
        <v>18.669857</v>
      </c>
      <c r="FH110" s="314">
        <f ca="1">IF(ISERROR(OFFSET('Daten Elementary'!$A$1,MATCH(FH$5,'Daten Elementary'!$A:$A,0)-1,MATCH(AS110,'Daten Elementary'!$A$424:$ADO$424,0)-1)),0,OFFSET('Daten Elementary'!$A$1,MATCH(FH$5,'Daten Elementary'!$A:$A,0)-1,MATCH(AS110,'Daten Elementary'!$A$424:$ADO$424,0)-1))*1000</f>
        <v>7.9256269000000001</v>
      </c>
      <c r="FI110" s="315">
        <f t="shared" ca="1" si="85"/>
        <v>30.000495400000002</v>
      </c>
      <c r="FJ110" s="314">
        <f ca="1">IF(ISERROR(OFFSET('Daten Elementary'!$A$1,MATCH(FJ$5,'Daten Elementary'!$A:$A,0)-1,MATCH($AT110,'Daten Elementary'!$A$424:$ADO$424,0)-1)),0,OFFSET('Daten Elementary'!$A$1,MATCH(FJ$5,'Daten Elementary'!$A:$A,0)-1,MATCH($AT110,'Daten Elementary'!$A$424:$ADO$424,0)-1))*1000</f>
        <v>30.000496000000002</v>
      </c>
      <c r="FK110" s="305">
        <f t="shared" ca="1" si="86"/>
        <v>1.0000000199996697</v>
      </c>
      <c r="FL110" s="314">
        <f ca="1">IF(ISERROR(OFFSET('Daten Elementary'!$A$1,MATCH(FL$5,'Daten Elementary'!$A:$A,0)-1,MATCH(AM110,'Daten Elementary'!$A$424:$ADO$424,0)-1)),0,OFFSET('Daten Elementary'!$A$1,MATCH(FL$5,'Daten Elementary'!$A:$A,0)-1,MATCH(AM110,'Daten Elementary'!$A$424:$ADO$424,0)-1))</f>
        <v>0</v>
      </c>
      <c r="FM110" s="314">
        <f ca="1">IF(ISERROR(OFFSET('Daten Elementary'!$A$1,MATCH(FM$5,'Daten Elementary'!$A:$A,0)-1,MATCH(AN110,'Daten Elementary'!$A$424:$ADO$424,0)-1)),0,OFFSET('Daten Elementary'!$A$1,MATCH(FM$5,'Daten Elementary'!$A:$A,0)-1,MATCH(AN110,'Daten Elementary'!$A$424:$ADO$424,0)-1))</f>
        <v>0</v>
      </c>
      <c r="FN110" s="314">
        <f ca="1">IF(ISERROR(OFFSET('Daten Elementary'!$A$1,MATCH(FN$5,'Daten Elementary'!$A:$A,0)-1,MATCH(AO110,'Daten Elementary'!$A$424:$ADO$424,0)-1)),0,OFFSET('Daten Elementary'!$A$1,MATCH(FN$5,'Daten Elementary'!$A:$A,0)-1,MATCH(AO110,'Daten Elementary'!$A$424:$ADO$424,0)-1))</f>
        <v>0</v>
      </c>
      <c r="FO110" s="314">
        <f ca="1">IF(ISERROR(OFFSET('Daten Elementary'!$A$1,MATCH(FO$5,'Daten Elementary'!$A:$A,0)-1,MATCH(AP110,'Daten Elementary'!$A$424:$ADO$424,0)-1)),0,OFFSET('Daten Elementary'!$A$1,MATCH(FO$5,'Daten Elementary'!$A:$A,0)-1,MATCH(AP110,'Daten Elementary'!$A$424:$ADO$424,0)-1))</f>
        <v>0</v>
      </c>
      <c r="FP110" s="314">
        <f t="shared" ca="1" si="87"/>
        <v>0</v>
      </c>
      <c r="FQ110" s="314">
        <f ca="1">IF(ISERROR(OFFSET('Daten Elementary'!$A$1,MATCH(FQ$5,'Daten Elementary'!$A:$A,0)-1,MATCH(AQ110,'Daten Elementary'!$A$424:$ADO$424,0)-1)),0,OFFSET('Daten Elementary'!$A$1,MATCH(FQ$5,'Daten Elementary'!$A:$A,0)-1,MATCH(AQ110,'Daten Elementary'!$A$424:$ADO$424,0)-1))</f>
        <v>0</v>
      </c>
      <c r="FR110" s="314">
        <f ca="1">IF(ISERROR(OFFSET('Daten Elementary'!$A$1,MATCH(FR$5,'Daten Elementary'!$A:$A,0)-1,MATCH(AR110,'Daten Elementary'!$A$424:$ADO$424,0)-1)),0,OFFSET('Daten Elementary'!$A$1,MATCH(FR$5,'Daten Elementary'!$A:$A,0)-1,MATCH(AR110,'Daten Elementary'!$A$424:$ADO$424,0)-1))</f>
        <v>0</v>
      </c>
      <c r="FS110" s="314">
        <f ca="1">IF(ISERROR(OFFSET('Daten Elementary'!$A$1,MATCH(FS$5,'Daten Elementary'!$A:$A,0)-1,MATCH(AS110,'Daten Elementary'!$A$424:$ADO$424,0)-1)),0,OFFSET('Daten Elementary'!$A$1,MATCH(FS$5,'Daten Elementary'!$A:$A,0)-1,MATCH(AS110,'Daten Elementary'!$A$424:$ADO$424,0)-1))</f>
        <v>0</v>
      </c>
      <c r="FT110" s="315">
        <f t="shared" ca="1" si="88"/>
        <v>0</v>
      </c>
      <c r="FU110" s="314">
        <f ca="1">IF(ISERROR(OFFSET('Daten Elementary'!$A$1,MATCH(FU$5,'Daten Elementary'!$A:$A,0)-1,MATCH($AT110,'Daten Elementary'!$A$424:$ADO$424,0)-1)),0,OFFSET('Daten Elementary'!$A$1,MATCH(FU$5,'Daten Elementary'!$A:$A,0)-1,MATCH($AT110,'Daten Elementary'!$A$424:$ADO$424,0)-1))</f>
        <v>0</v>
      </c>
      <c r="FV110" s="305">
        <f t="shared" ca="1" si="89"/>
        <v>0</v>
      </c>
      <c r="FW110" s="324"/>
      <c r="FX110" s="231" t="str">
        <f t="shared" si="90"/>
        <v>Videokonferenz (Verbrauchermix CH, während 1h, pro Teilnehmer)</v>
      </c>
      <c r="FY110" s="231" t="str">
        <f t="shared" si="55"/>
        <v>Videokonferenz</v>
      </c>
      <c r="FZ110" s="231" t="str">
        <f t="shared" si="56"/>
        <v/>
      </c>
      <c r="GA110" s="231" t="str">
        <f t="shared" si="57"/>
        <v xml:space="preserve"> (Verbrauchermix CH, während 1h, pro Teilnehmer)</v>
      </c>
      <c r="GB110" s="231"/>
    </row>
    <row r="111" spans="1:184" ht="16.5" hidden="1" customHeight="1" outlineLevel="1">
      <c r="A111" s="357"/>
      <c r="B111" s="358"/>
      <c r="C111" s="361" t="s">
        <v>230</v>
      </c>
      <c r="D111" s="362" t="s">
        <v>10</v>
      </c>
      <c r="E111" s="363" t="s">
        <v>680</v>
      </c>
      <c r="F111" s="86">
        <v>1</v>
      </c>
      <c r="G111" s="90">
        <v>1</v>
      </c>
      <c r="H111" s="87">
        <v>1</v>
      </c>
      <c r="I111" s="88"/>
      <c r="J111" s="88">
        <f>(0.03+0.0075556)*100</f>
        <v>3.75556</v>
      </c>
      <c r="K111" s="86">
        <v>1</v>
      </c>
      <c r="L111" s="86"/>
      <c r="M111" s="86"/>
      <c r="N111" s="82" t="s">
        <v>101</v>
      </c>
      <c r="O111" s="6">
        <f ca="1">(IF(ISERROR(INDEX(INDIRECT($D$268),MATCH($AM111,$AM$4:$AM$275,0),MATCH(O$304,INDIRECT($E$268),0))*$I111/$AD111),0,INDEX(INDIRECT($D$268),MATCH($AM111,$AM$4:$AM$275,0),MATCH(O$304,INDIRECT($E$268),0))*$I111/$AD111)+IF(ISERROR(INDEX(INDIRECT($D$268),MATCH($AN111,$AN$4:$AN$275,0),MATCH(O$305,INDIRECT($E$268),0))*$J111/$AE111),0,INDEX(INDIRECT($D$268),MATCH($AN111,$AN$4:$AN$275,0),MATCH(O$305,INDIRECT($E$268),0))*$J111/$AE111))*$AC111/$F111</f>
        <v>0</v>
      </c>
      <c r="P111" s="6">
        <f ca="1">IF($B$268=1,($J111/100*($S$230-INDEX('Energiefaktoren Ecoinvent'!$D:$D,MATCH('mobitool-Faktoren v2.0'!$AJ111,'Energiefaktoren Ecoinvent'!$A:$A,0)))/$F111),IF($B$268=7,($J111/100*($S$230-INDEX('Energiefaktoren Ecoinvent'!$H:$H,MATCH('mobitool-Faktoren v2.0'!$AJ111,'Energiefaktoren Ecoinvent'!$A:$A,0)))/$F111),(($J111/100*($S$230))/$F111)))</f>
        <v>3.8176188901782626</v>
      </c>
      <c r="Q111" s="6">
        <f ca="1">INDEX(INDIRECT($D$268),MATCH($AQ111,$AQ$4:$AQ$284,0),MATCH(Q$4,INDIRECT($E$268),0))*$K111*$AC111/$F111/$AF111</f>
        <v>0</v>
      </c>
      <c r="R111" s="6">
        <f ca="1">INDEX(INDIRECT($D$268),MATCH($AR111,$AR$4:$AR$284,0),MATCH(R$4,INDIRECT($E$268),0))*$K111*$AC111/$F111/$AF111</f>
        <v>27.582981</v>
      </c>
      <c r="S111" s="6">
        <f ca="1">INDEX(INDIRECT($D$268),MATCH($AS111,$AS$4:$AS$284,0),MATCH(S$4,INDIRECT($E$268),0))*$K111*$AC111/$F111/$AF111</f>
        <v>8.8824004999999993</v>
      </c>
      <c r="T111" s="7">
        <f t="shared" ca="1" si="93"/>
        <v>40.283000390178259</v>
      </c>
      <c r="U111" s="6">
        <f>IF($B$268=6,(IF(OR(AJ111="Benzin",AJ111="Diesel"),$AK111*INDEX('DIN EN 16258'!$I:$I,MATCH('mobitool-Faktoren v2.0'!$AI111,'DIN EN 16258'!$A:$A,0))*$I111/$AD111+$AL111*INDEX('DIN EN 16258'!$I:$I,MATCH('mobitool-Faktoren v2.0'!$AJ111,'DIN EN 16258'!$A:$A,0))*$I111/$AD111,IF(ISERROR($AK111*INDEX('DIN EN 16258'!$I:$I,MATCH('mobitool-Faktoren v2.0'!$AI111,'DIN EN 16258'!$A:$A,0))*$I111/$AD111),0,$AK111*INDEX('DIN EN 16258'!$I:$I,MATCH('mobitool-Faktoren v2.0'!$AI111,'DIN EN 16258'!$A:$A,0))*$I111/$AD111)+IF(ISERROR($AL111*INDEX('DIN EN 16258'!$I:$I,MATCH('mobitool-Faktoren v2.0'!$AJ111,'DIN EN 16258'!$A:$A,0))*$J111/$AE111),0,$AL111*INDEX('DIN EN 16258'!$I:$I,MATCH('mobitool-Faktoren v2.0'!$AJ111,'DIN EN 16258'!$A:$A,0))*$J111/$AE111)))*1000,
IF($B$268=1,(IF(OR(AJ111="Benzin",AJ111="Diesel"),$AK111*INDEX('DIN EN 16258'!$D:$D,MATCH('mobitool-Faktoren v2.0'!$AI111,'DIN EN 16258'!$A:$A,0))*$I111/$AD111+$AL111*INDEX('DIN EN 16258'!$D:$D,MATCH('mobitool-Faktoren v2.0'!$AJ111,'DIN EN 16258'!$A:$A,0))*$I111/$AD111,IF(ISERROR($AK111*INDEX('DIN EN 16258'!$D:$D,MATCH('mobitool-Faktoren v2.0'!$AI111,'DIN EN 16258'!$A:$A,0))*$I111/$AD111),0,$AK111*INDEX('DIN EN 16258'!$D:$D,MATCH('mobitool-Faktoren v2.0'!$AI111,'DIN EN 16258'!$A:$A,0))*$I111/$AD111)+IF(ISERROR($AL111*INDEX('DIN EN 16258'!$D:$D,MATCH('mobitool-Faktoren v2.0'!$AJ111,'DIN EN 16258'!$A:$A,0))*$J111/$AE111),0,$AL111*INDEX('DIN EN 16258'!$D:$D,MATCH('mobitool-Faktoren v2.0'!$AJ111,'DIN EN 16258'!$A:$A,0))*$J111/$AE111))),0))*$AC111/$F111</f>
        <v>0</v>
      </c>
      <c r="V111" s="6">
        <f>IF($B$268=6,(IF(OR(AJ111="Benzin",AJ111="Diesel"),$AK111*INDEX('DIN EN 16258'!$L:$L,MATCH('mobitool-Faktoren v2.0'!$AI111,'DIN EN 16258'!$A:$A,0))*$I111/$AD111+$AL111*INDEX('DIN EN 16258'!$L:$L,MATCH('mobitool-Faktoren v2.0'!$AJ111,'DIN EN 16258'!$A:$A,0))*$I111/$AD111,IF(ISERROR($AK111*INDEX('DIN EN 16258'!$L:$L,MATCH('mobitool-Faktoren v2.0'!$AI111,'DIN EN 16258'!$A:$A,0))*$I111/$AD111),0,$AK111*INDEX('DIN EN 16258'!$L:$L,MATCH('mobitool-Faktoren v2.0'!$AI111,'DIN EN 16258'!$A:$A,0))*$I111/$AD111)+IF(ISERROR($AL111*INDEX('DIN EN 16258'!$L:$L,MATCH('mobitool-Faktoren v2.0'!$AJ111,'DIN EN 16258'!$A:$A,0))*$J111/$AE111),0,$AL111*INDEX('DIN EN 16258'!$L:$L,MATCH('mobitool-Faktoren v2.0'!$AJ111,'DIN EN 16258'!$A:$A,0))*$J111/$AE111)))*1000,
IF($B$268=1,(IF(OR(AJ111="Benzin",AJ111="Diesel"),$AK111*INDEX('DIN EN 16258'!$F:$F,MATCH('mobitool-Faktoren v2.0'!$AI111,'DIN EN 16258'!$A:$A,0))*$I111/$AD111+$AL111*INDEX('DIN EN 16258'!$F:$F,MATCH('mobitool-Faktoren v2.0'!$AJ111,'DIN EN 16258'!$A:$A,0))*$I111/$AD111,IF(ISERROR($AK111*INDEX('DIN EN 16258'!$F:$F,MATCH('mobitool-Faktoren v2.0'!$AI111,'DIN EN 16258'!$A:$A,0))*$I111/$AD111),0,$AK111*INDEX('DIN EN 16258'!$F:$F,MATCH('mobitool-Faktoren v2.0'!$AI111,'DIN EN 16258'!$A:$A,0))*$I111/$AD111)+IF(ISERROR($AL111*INDEX('DIN EN 16258'!$F:$F,MATCH('mobitool-Faktoren v2.0'!$AJ111,'DIN EN 16258'!$A:$A,0))*$J111/$AE111),0,$AL111*INDEX('DIN EN 16258'!$F:$F,MATCH('mobitool-Faktoren v2.0'!$AJ111,'DIN EN 16258'!$A:$A,0))*$J111/$AE111))),0))*$AC111/$F111</f>
        <v>3.5100014022503734</v>
      </c>
      <c r="W111" s="6" t="s">
        <v>143</v>
      </c>
      <c r="X111" s="39" t="s">
        <v>162</v>
      </c>
      <c r="Y111" s="300"/>
      <c r="Z111" s="300"/>
      <c r="AA111" s="299"/>
      <c r="AB111" s="299"/>
      <c r="AC111" s="300">
        <v>1</v>
      </c>
      <c r="AD111" s="298"/>
      <c r="AE111" s="298">
        <f>(0.03+0.0075556)*100</f>
        <v>3.75556</v>
      </c>
      <c r="AF111" s="299">
        <v>1</v>
      </c>
      <c r="AG111" s="299"/>
      <c r="AH111" s="299"/>
      <c r="AI111" s="301"/>
      <c r="AJ111" s="301" t="s">
        <v>627</v>
      </c>
      <c r="AK111" s="301"/>
      <c r="AL111" s="329">
        <f>0.03+0.0075556</f>
        <v>3.7555600000000001E-2</v>
      </c>
      <c r="AM111" s="202" t="s">
        <v>81</v>
      </c>
      <c r="AN111" s="330" t="s">
        <v>2455</v>
      </c>
      <c r="AO111" s="202" t="s">
        <v>81</v>
      </c>
      <c r="AP111" s="202" t="s">
        <v>888</v>
      </c>
      <c r="AQ111" s="330" t="s">
        <v>2460</v>
      </c>
      <c r="AR111" s="202" t="s">
        <v>889</v>
      </c>
      <c r="AS111" s="202" t="s">
        <v>890</v>
      </c>
      <c r="AT111" s="202" t="s">
        <v>891</v>
      </c>
      <c r="AU111" s="303">
        <f ca="1">IF(ISERROR(OFFSET('Daten KEA'!$A$1,MATCH(AU$5,'Daten KEA'!$A:$A,0)-1,MATCH(AM111,'Daten KEA'!$A$424:$ADO$424,0)-1)),0,OFFSET('Daten KEA'!$A$1,MATCH(AU$5,'Daten KEA'!$A:$A,0)-1,MATCH(AM111,'Daten KEA'!$A$424:$ADO$424,0)-1))+IF(ISERROR(AK111*INDEX('Energiefaktoren Ecoinvent'!$D:$D,MATCH('mobitool-Faktoren v2.0'!AI111,'Energiefaktoren Ecoinvent'!$A:$A,0))),0,AK111*INDEX('Energiefaktoren Ecoinvent'!$D:$D,MATCH('mobitool-Faktoren v2.0'!AI111,'Energiefaktoren Ecoinvent'!$A:$A,0)))+IF(OR(AJ111="Benzin",AJ111="Diesel"),IF(ISERROR(OFFSET('Daten KEA'!$A$1,MATCH(AV$5,'Daten KEA'!$A:$A,0)-1,MATCH(AN111,'Daten KEA'!$A$424:$ADO$424,0)-1)),0,OFFSET('Daten KEA'!$A$1,MATCH(AV$5,'Daten KEA'!$A:$A,0)-1,MATCH(AN111,'Daten KEA'!$A$424:$ADO$424,0)-1))+IF(ISERROR(AL111*INDEX('Energiefaktoren Ecoinvent'!$D:$D,MATCH('mobitool-Faktoren v2.0'!AJ111,'Energiefaktoren Ecoinvent'!$A:$A,0))),0,AL111*INDEX('Energiefaktoren Ecoinvent'!$D:$D,MATCH('mobitool-Faktoren v2.0'!AJ111,'Energiefaktoren Ecoinvent'!$A:$A,0))),0)</f>
        <v>0</v>
      </c>
      <c r="AV111" s="303">
        <f ca="1">IF(OR(AJ111="Benzin",AJ111="Diesel"),0,IF(ISERROR(OFFSET('Daten KEA'!$A$1,MATCH(AV$5,'Daten KEA'!$A:$A,0)-1,MATCH(AN111,'Daten KEA'!$A$424:$ADO$424,0)-1)),0,OFFSET('Daten KEA'!$A$1,MATCH(AV$5,'Daten KEA'!$A:$A,0)-1,MATCH(AN111,'Daten KEA'!$A$424:$ADO$424,0)-1))+IF(ISERROR(AL111*INDEX('Energiefaktoren Ecoinvent'!$D:$D,MATCH('mobitool-Faktoren v2.0'!AJ111,'Energiefaktoren Ecoinvent'!$A:$A,0))),0,AL111*INDEX('Energiefaktoren Ecoinvent'!$D:$D,MATCH('mobitool-Faktoren v2.0'!AJ111,'Energiefaktoren Ecoinvent'!$A:$A,0))))</f>
        <v>0.13520016000000001</v>
      </c>
      <c r="AW111" s="303">
        <f ca="1">IF(ISERROR(OFFSET('Daten KEA'!$A$1,MATCH(AW$5,'Daten KEA'!$A:$A,0)-1,MATCH(AO111,'Daten KEA'!$A$424:$ADO$424,0)-1)),0,OFFSET('Daten KEA'!$A$1,MATCH(AW$5,'Daten KEA'!$A:$A,0)-1,MATCH(AO111,'Daten KEA'!$A$424:$ADO$424,0)-1))-IF(ISERROR(AK111*INDEX('Energiefaktoren Ecoinvent'!$D:$D,MATCH('mobitool-Faktoren v2.0'!AI111,'Energiefaktoren Ecoinvent'!$A:$A,0))),0,AK111*INDEX('Energiefaktoren Ecoinvent'!$D:$D,MATCH('mobitool-Faktoren v2.0'!AI111,'Energiefaktoren Ecoinvent'!$A:$A,0)))+IF(OR(AJ111="Benzin",AJ111="Diesel"),IF(ISERROR(OFFSET('Daten KEA'!$A$1,MATCH(AX$5,'Daten KEA'!$A:$A,0)-1,MATCH(AP111,'Daten KEA'!$A$424:$ADO$424,0)-1)),0,OFFSET('Daten KEA'!$A$1,MATCH(AX$5,'Daten KEA'!$A:$A,0)-1,MATCH(AP111,'Daten KEA'!$A$424:$ADO$424,0)-1))-IF(ISERROR(AL111*INDEX('Energiefaktoren Ecoinvent'!$D:$D,MATCH('mobitool-Faktoren v2.0'!AJ111,'Energiefaktoren Ecoinvent'!$A:$A,0))),0,AL111*INDEX('Energiefaktoren Ecoinvent'!$D:$D,MATCH('mobitool-Faktoren v2.0'!AJ111,'Energiefaktoren Ecoinvent'!$A:$A,0))),0)</f>
        <v>0</v>
      </c>
      <c r="AX111" s="303">
        <f ca="1">IF(OR(AJ111="Benzin",AJ111="Diesel"),0,IF(ISERROR(OFFSET('Daten KEA'!$A$1,MATCH(AX$5,'Daten KEA'!$A:$A,0)-1,MATCH(AP111,'Daten KEA'!$A$424:$ADO$424,0)-1)),0,OFFSET('Daten KEA'!$A$1,MATCH(AX$5,'Daten KEA'!$A:$A,0)-1,MATCH(AP111,'Daten KEA'!$A$424:$ADO$424,0)-1))-IF(ISERROR(AL111*INDEX('Energiefaktoren Ecoinvent'!$D:$D,MATCH('mobitool-Faktoren v2.0'!AJ111,'Energiefaktoren Ecoinvent'!$A:$A,0))),0,AL111*INDEX('Energiefaktoren Ecoinvent'!$D:$D,MATCH('mobitool-Faktoren v2.0'!AJ111,'Energiefaktoren Ecoinvent'!$A:$A,0))))</f>
        <v>0.27072385999999998</v>
      </c>
      <c r="AY111" s="303">
        <f t="shared" ca="1" si="58"/>
        <v>0.40592402</v>
      </c>
      <c r="AZ111" s="303">
        <f ca="1">IF(ISERROR(OFFSET('Daten KEA'!$A$1,MATCH(AZ$5,'Daten KEA'!$A:$A,0)-1,MATCH(AQ111,'Daten KEA'!$A$424:$ADO$424,0)-1)),0,OFFSET('Daten KEA'!$A$1,MATCH(AZ$5,'Daten KEA'!$A:$A,0)-1,MATCH(AQ111,'Daten KEA'!$A$424:$ADO$424,0)-1))</f>
        <v>0</v>
      </c>
      <c r="BA111" s="303">
        <f ca="1">IF(ISERROR(OFFSET('Daten KEA'!$A$1,MATCH(BA$5,'Daten KEA'!$A:$A,0)-1,MATCH(AR111,'Daten KEA'!$A$424:$ADO$424,0)-1)),0,OFFSET('Daten KEA'!$A$1,MATCH(BA$5,'Daten KEA'!$A:$A,0)-1,MATCH(AR111,'Daten KEA'!$A$424:$ADO$424,0)-1))</f>
        <v>0.35016439999999999</v>
      </c>
      <c r="BB111" s="303">
        <f ca="1">IF(ISERROR(OFFSET('Daten KEA'!$A$1,MATCH(BB$5,'Daten KEA'!$A:$A,0)-1,MATCH(AS111,'Daten KEA'!$A$424:$ADO$424,0)-1)),0,OFFSET('Daten KEA'!$A$1,MATCH(BB$5,'Daten KEA'!$A:$A,0)-1,MATCH(AS111,'Daten KEA'!$A$424:$ADO$424,0)-1))</f>
        <v>0.90189059000000005</v>
      </c>
      <c r="BC111" s="304">
        <f t="shared" ca="1" si="46"/>
        <v>1.65797901</v>
      </c>
      <c r="BD111" s="303">
        <f ca="1">IF(ISERROR(OFFSET('Daten KEA'!$A$1,MATCH(BD$5,'Daten KEA'!$A:$A,0)-1,MATCH(AT111,'Daten KEA'!$A$424:$ADO$424,0)-1)),0,OFFSET('Daten KEA'!$A$1,MATCH(BD$5,'Daten KEA'!$A:$A,0)-1,MATCH(AT111,'Daten KEA'!$A$424:$ADO$424,0)-1))</f>
        <v>1.6579790000000001</v>
      </c>
      <c r="BE111" s="305">
        <f t="shared" ca="1" si="59"/>
        <v>0.99999999396856054</v>
      </c>
      <c r="BF111" s="306">
        <f ca="1">IF(ISERROR(OFFSET('Daten KEA'!$A$1,MATCH(BF$5,'Daten KEA'!$A:$A,0)-1,MATCH(AM111,'Daten KEA'!$A$424:$ADO$424,0)-1)),0,OFFSET('Daten KEA'!$A$1,MATCH(BF$5,'Daten KEA'!$A:$A,0)-1,MATCH(AM111,'Daten KEA'!$A$424:$ADO$424,0)-1))+IF(ISERROR($AK111*INDEX('Energiefaktoren Ecoinvent'!$H:$H,MATCH('mobitool-Faktoren v2.0'!$AI111,'Energiefaktoren Ecoinvent'!$A:$A,0))),0,$AK111*INDEX('Energiefaktoren Ecoinvent'!$H:$H,MATCH('mobitool-Faktoren v2.0'!$AI111,'Energiefaktoren Ecoinvent'!$A:$A,0)))+IF(OR(AJ111="Benzin",AJ111="Diesel"),IF(ISERROR(OFFSET('Daten KEA'!$A$1,MATCH(BG$5,'Daten KEA'!$A:$A,0)-1,MATCH(AN111,'Daten KEA'!$A$424:$ADO$424,0)-1)),0,OFFSET('Daten KEA'!$A$1,MATCH(BG$5,'Daten KEA'!$A:$A,0)-1,MATCH(AN111,'Daten KEA'!$A$424:$ADO$424,0)-1))+IF(ISERROR($AL111*INDEX('Energiefaktoren Ecoinvent'!$H:$H,MATCH('mobitool-Faktoren v2.0'!$AJ111,'Energiefaktoren Ecoinvent'!$A:$A,0))),0,$AL111*INDEX('Energiefaktoren Ecoinvent'!$H:$H,MATCH('mobitool-Faktoren v2.0'!$AJ111,'Energiefaktoren Ecoinvent'!$A:$A,0))),0)</f>
        <v>0</v>
      </c>
      <c r="BG111" s="306">
        <f ca="1">IF(OR(AJ111="Benzin",AJ111="Diesel"),0,IF(ISERROR(OFFSET('Daten KEA'!$A$1,MATCH(BG$5,'Daten KEA'!$A:$A,0)-1,MATCH(AN111,'Daten KEA'!$A$424:$ADO$424,0)-1)),0,OFFSET('Daten KEA'!$A$1,MATCH(BG$5,'Daten KEA'!$A:$A,0)-1,MATCH(AN111,'Daten KEA'!$A$424:$ADO$424,0)-1))+IF(ISERROR($AL111*INDEX('Energiefaktoren Ecoinvent'!$H:$H,MATCH('mobitool-Faktoren v2.0'!$AJ111,'Energiefaktoren Ecoinvent'!$A:$A,0))),0,$AL111*INDEX('Energiefaktoren Ecoinvent'!$H:$H,MATCH('mobitool-Faktoren v2.0'!$AJ111,'Energiefaktoren Ecoinvent'!$A:$A,0))))</f>
        <v>7.9918967200499486E-2</v>
      </c>
      <c r="BH111" s="306">
        <f ca="1">IF(ISERROR(OFFSET('Daten KEA'!$A$1,MATCH(BH$5,'Daten KEA'!$A:$A,0)-1,MATCH(AO111,'Daten KEA'!$A$424:$ADO$424,0)-1)),0,OFFSET('Daten KEA'!$A$1,MATCH(BH$5,'Daten KEA'!$A:$A,0)-1,MATCH(AO111,'Daten KEA'!$A$424:$ADO$424,0)-1))-IF(ISERROR($AK111*INDEX('Energiefaktoren Ecoinvent'!$H:$H,MATCH('mobitool-Faktoren v2.0'!$AI111,'Energiefaktoren Ecoinvent'!$A:$A,0))),0,$AK111*INDEX('Energiefaktoren Ecoinvent'!$H:$H,MATCH('mobitool-Faktoren v2.0'!$AI111,'Energiefaktoren Ecoinvent'!$A:$A,0)))+IF(OR(AJ111="Benzin",AJ111="Diesel"),IF(ISERROR(OFFSET('Daten KEA'!$A$1,MATCH(BI$5,'Daten KEA'!$A:$A,0)-1,MATCH(AP111,'Daten KEA'!$A$424:$ADO$424,0)-1)),0,OFFSET('Daten KEA'!$A$1,MATCH(BI$5,'Daten KEA'!$A:$A,0)-1,MATCH(AP111,'Daten KEA'!$A$424:$ADO$424,0)-1))-IF(ISERROR($AL111*INDEX('Energiefaktoren Ecoinvent'!$H:$H,MATCH('mobitool-Faktoren v2.0'!$AJ111,'Energiefaktoren Ecoinvent'!$A:$A,0))),0,$AL111*INDEX('Energiefaktoren Ecoinvent'!$H:$H,MATCH('mobitool-Faktoren v2.0'!$AJ111,'Energiefaktoren Ecoinvent'!$A:$A,0))),0)</f>
        <v>0</v>
      </c>
      <c r="BI111" s="306">
        <f ca="1">IF(OR(AJ111="Benzin",AJ111="Diesel"),0,IF(ISERROR(OFFSET('Daten KEA'!$A$1,MATCH(BI$5,'Daten KEA'!$A:$A,0)-1,MATCH(AP111,'Daten KEA'!$A$424:$ADO$424,0)-1)),0,OFFSET('Daten KEA'!$A$1,MATCH(BI$5,'Daten KEA'!$A:$A,0)-1,MATCH(AP111,'Daten KEA'!$A$424:$ADO$424,0)-1))-IF(ISERROR($AL111*INDEX('Energiefaktoren Ecoinvent'!$H:$H,MATCH('mobitool-Faktoren v2.0'!$AJ111,'Energiefaktoren Ecoinvent'!$A:$A,0))),0,$AL111*INDEX('Energiefaktoren Ecoinvent'!$H:$H,MATCH('mobitool-Faktoren v2.0'!$AJ111,'Energiefaktoren Ecoinvent'!$A:$A,0))))</f>
        <v>0.2600926125056755</v>
      </c>
      <c r="BJ111" s="306">
        <f t="shared" ca="1" si="92"/>
        <v>0.34001157970617502</v>
      </c>
      <c r="BK111" s="306">
        <f ca="1">IF(ISERROR(OFFSET('Daten KEA'!$A$1,MATCH(BK$5,'Daten KEA'!$A:$A,0)-1,MATCH(AQ111,'Daten KEA'!$A$424:$ADO$424,0)-1)),0,OFFSET('Daten KEA'!$A$1,MATCH(BK$5,'Daten KEA'!$A:$A,0)-1,MATCH(AQ111,'Daten KEA'!$A$424:$ADO$424,0)-1))</f>
        <v>0</v>
      </c>
      <c r="BL111" s="306">
        <f ca="1">IF(ISERROR(OFFSET('Daten KEA'!$A$1,MATCH(BL$5,'Daten KEA'!$A:$A,0)-1,MATCH(AR111,'Daten KEA'!$A$424:$ADO$424,0)-1)),0,OFFSET('Daten KEA'!$A$1,MATCH(BL$5,'Daten KEA'!$A:$A,0)-1,MATCH(AR111,'Daten KEA'!$A$424:$ADO$424,0)-1))</f>
        <v>0.31380901435220004</v>
      </c>
      <c r="BM111" s="306">
        <f ca="1">IF(ISERROR(OFFSET('Daten KEA'!$A$1,MATCH(BM$5,'Daten KEA'!$A:$A,0)-1,MATCH(AS111,'Daten KEA'!$A$424:$ADO$424,0)-1)),0,OFFSET('Daten KEA'!$A$1,MATCH(BM$5,'Daten KEA'!$A:$A,0)-1,MATCH(AS111,'Daten KEA'!$A$424:$ADO$424,0)-1))</f>
        <v>0.72031245553687007</v>
      </c>
      <c r="BN111" s="307">
        <f t="shared" ca="1" si="98"/>
        <v>1.3741330495952451</v>
      </c>
      <c r="BO111" s="306">
        <f ca="1">IF(ISERROR(OFFSET('Daten KEA'!$A$1,MATCH(BO$5,'Daten KEA'!$A:$A,0)-1,MATCH(AT111,'Daten KEA'!$A$424:$ADO$424,0)-1)),0,OFFSET('Daten KEA'!$A$1,MATCH(BO$5,'Daten KEA'!$A:$A,0)-1,MATCH(AT111,'Daten KEA'!$A$424:$ADO$424,0)-1))</f>
        <v>1.3741330525952</v>
      </c>
      <c r="BP111" s="305">
        <f t="shared" ca="1" si="60"/>
        <v>1.0000000021831619</v>
      </c>
      <c r="BQ111" s="308">
        <f ca="1">IF(ISERROR(OFFSET('Daten GWP'!$A$1,MATCH(BQ$5,'Daten GWP'!$A:$A,0)-1,MATCH(AM111,'Daten GWP'!$A$424:$ADO$424,0)-1)),0,OFFSET('Daten GWP'!$A$1,MATCH(BQ$5,'Daten GWP'!$A:$A,0)-1,MATCH(AM111,'Daten GWP'!$A$424:$ADO$424,0)-1))*1000</f>
        <v>0</v>
      </c>
      <c r="BR111" s="308">
        <f ca="1">IF(ISERROR(OFFSET('Daten GWP'!$A$1,MATCH(BR$5,'Daten GWP'!$A:$A,0)-1,MATCH(AN111,'Daten GWP'!$A$424:$ADO$424,0)-1)),0,OFFSET('Daten GWP'!$A$1,MATCH(BR$5,'Daten GWP'!$A:$A,0)-1,MATCH(AN111,'Daten GWP'!$A$424:$ADO$424,0)-1))*1000</f>
        <v>0</v>
      </c>
      <c r="BS111" s="308">
        <f ca="1">IF(ISERROR(OFFSET('Daten GWP'!$A$1,MATCH(BS$5,'Daten GWP'!$A:$A,0)-1,MATCH(AO111,'Daten GWP'!$A$424:$ADO$424,0)-1)),0,OFFSET('Daten GWP'!$A$1,MATCH(BS$5,'Daten GWP'!$A:$A,0)-1,MATCH(AO111,'Daten GWP'!$A$424:$ADO$424,0)-1))*1000</f>
        <v>0</v>
      </c>
      <c r="BT111" s="308">
        <f ca="1">IF(ISERROR(OFFSET('Daten GWP'!$A$1,MATCH(BT$5,'Daten GWP'!$A:$A,0)-1,MATCH(AP111,'Daten GWP'!$A$424:$ADO$424,0)-1)),0,OFFSET('Daten GWP'!$A$1,MATCH(BT$5,'Daten GWP'!$A:$A,0)-1,MATCH(AP111,'Daten GWP'!$A$424:$ADO$424,0)-1))*1000</f>
        <v>3.8093329999999996</v>
      </c>
      <c r="BU111" s="308">
        <f t="shared" ca="1" si="61"/>
        <v>3.8093329999999996</v>
      </c>
      <c r="BV111" s="308">
        <f ca="1">IF(ISERROR(OFFSET('Daten GWP'!$A$1,MATCH(BV$5,'Daten GWP'!$A:$A,0)-1,MATCH(AQ111,'Daten GWP'!$A$424:$ADO$424,0)-1)),0,OFFSET('Daten GWP'!$A$1,MATCH(BV$5,'Daten GWP'!$A:$A,0)-1,MATCH(AQ111,'Daten GWP'!$A$424:$ADO$424,0)-1))*1000</f>
        <v>0</v>
      </c>
      <c r="BW111" s="308">
        <f ca="1">IF(ISERROR(OFFSET('Daten GWP'!$A$1,MATCH(BW$5,'Daten GWP'!$A:$A,0)-1,MATCH(AR111,'Daten GWP'!$A$424:$ADO$424,0)-1)),0,OFFSET('Daten GWP'!$A$1,MATCH(BW$5,'Daten GWP'!$A:$A,0)-1,MATCH(AR111,'Daten GWP'!$A$424:$ADO$424,0)-1))*1000</f>
        <v>27.582981</v>
      </c>
      <c r="BX111" s="308">
        <f ca="1">IF(ISERROR(OFFSET('Daten GWP'!$A$1,MATCH(BX$5,'Daten GWP'!$A:$A,0)-1,MATCH(AS111,'Daten GWP'!$A$424:$ADO$424,0)-1)),0,OFFSET('Daten GWP'!$A$1,MATCH(BX$5,'Daten GWP'!$A:$A,0)-1,MATCH(AS111,'Daten GWP'!$A$424:$ADO$424,0)-1))*1000</f>
        <v>8.8824004999999993</v>
      </c>
      <c r="BY111" s="309">
        <f t="shared" ca="1" si="99"/>
        <v>40.274714500000002</v>
      </c>
      <c r="BZ111" s="308">
        <f ca="1">IF(ISERROR(OFFSET('Daten GWP'!$A$1,MATCH(BZ$5,'Daten GWP'!$A:$A,0)-1,MATCH(AT111,'Daten GWP'!$A$424:$ADO$424,0)-1)),0,OFFSET('Daten GWP'!$A$1,MATCH(BZ$5,'Daten GWP'!$A:$A,0)-1,MATCH(AT111,'Daten GWP'!$A$424:$ADO$424,0)-1))*1000</f>
        <v>40.274715</v>
      </c>
      <c r="CA111" s="305">
        <f t="shared" ca="1" si="62"/>
        <v>1.0000000124147372</v>
      </c>
      <c r="CB111" s="310">
        <f ca="1">IF(ISERROR(OFFSET('Daten Elementary'!$A$1,MATCH(CB$5,'Daten Elementary'!$A:$A,0)-1,MATCH(AM111,'Daten Elementary'!$A$424:$ADO$424,0)-1)),0,OFFSET('Daten Elementary'!$A$1,MATCH(CB$5,'Daten Elementary'!$A:$A,0)-1,MATCH(AM111,'Daten Elementary'!$A$424:$ADO$424,0)-1))*1000000</f>
        <v>0</v>
      </c>
      <c r="CC111" s="310">
        <f ca="1">IF(ISERROR(OFFSET('Daten Elementary'!$A$1,MATCH(CC$5,'Daten Elementary'!$A:$A,0)-1,MATCH(AN111,'Daten Elementary'!$A$424:$ADO$424,0)-1)),0,OFFSET('Daten Elementary'!$A$1,MATCH(CC$5,'Daten Elementary'!$A:$A,0)-1,MATCH(AN111,'Daten Elementary'!$A$424:$ADO$424,0)-1))*1000000</f>
        <v>0</v>
      </c>
      <c r="CD111" s="310">
        <f ca="1">IF(ISERROR(OFFSET('Daten Elementary'!$A$1,MATCH(CD$5,'Daten Elementary'!$A:$A,0)-1,MATCH(AO111,'Daten Elementary'!$A$424:$ADO$424,0)-1)),0,OFFSET('Daten Elementary'!$A$1,MATCH(CD$5,'Daten Elementary'!$A:$A,0)-1,MATCH(AO111,'Daten Elementary'!$A$424:$ADO$424,0)-1))*1000000</f>
        <v>0</v>
      </c>
      <c r="CE111" s="310">
        <f ca="1">IF(ISERROR(OFFSET('Daten Elementary'!$A$1,MATCH(CE$5,'Daten Elementary'!$A:$A,0)-1,MATCH(AP111,'Daten Elementary'!$A$424:$ADO$424,0)-1)),0,OFFSET('Daten Elementary'!$A$1,MATCH(CE$5,'Daten Elementary'!$A:$A,0)-1,MATCH(AP111,'Daten Elementary'!$A$424:$ADO$424,0)-1))*1000000</f>
        <v>2.4281126</v>
      </c>
      <c r="CF111" s="310">
        <f t="shared" ca="1" si="63"/>
        <v>2.4281126</v>
      </c>
      <c r="CG111" s="310">
        <f ca="1">IF(ISERROR(OFFSET('Daten Elementary'!$A$1,MATCH(CG$5,'Daten Elementary'!$A:$A,0)-1,MATCH(AQ111,'Daten Elementary'!$A$424:$ADO$424,0)-1)),0,OFFSET('Daten Elementary'!$A$1,MATCH(CG$5,'Daten Elementary'!$A:$A,0)-1,MATCH(AQ111,'Daten Elementary'!$A$424:$ADO$424,0)-1))*1000000</f>
        <v>0</v>
      </c>
      <c r="CH111" s="310">
        <f ca="1">IF(ISERROR(OFFSET('Daten Elementary'!$A$1,MATCH(CH$5,'Daten Elementary'!$A:$A,0)-1,MATCH(AR111,'Daten Elementary'!$A$424:$ADO$424,0)-1)),0,OFFSET('Daten Elementary'!$A$1,MATCH(CH$5,'Daten Elementary'!$A:$A,0)-1,MATCH(AR111,'Daten Elementary'!$A$424:$ADO$424,0)-1))*1000000</f>
        <v>10.421821999999999</v>
      </c>
      <c r="CI111" s="310">
        <f ca="1">IF(ISERROR(OFFSET('Daten Elementary'!$A$1,MATCH(CI$5,'Daten Elementary'!$A:$A,0)-1,MATCH(AS111,'Daten Elementary'!$A$424:$ADO$424,0)-1)),0,OFFSET('Daten Elementary'!$A$1,MATCH(CI$5,'Daten Elementary'!$A:$A,0)-1,MATCH(AS111,'Daten Elementary'!$A$424:$ADO$424,0)-1))*1000000</f>
        <v>5.8687449000000003</v>
      </c>
      <c r="CJ111" s="311">
        <f t="shared" ca="1" si="64"/>
        <v>18.7186795</v>
      </c>
      <c r="CK111" s="310">
        <f ca="1">IF(ISERROR(OFFSET('Daten Elementary'!$A$1,MATCH(CK$5,'Daten Elementary'!$A:$A,0)-1,MATCH($AT111,'Daten Elementary'!$A$424:$ADO$424,0)-1)),0,OFFSET('Daten Elementary'!$A$1,MATCH(CK$5,'Daten Elementary'!$A:$A,0)-1,MATCH($AT111,'Daten Elementary'!$A$424:$ADO$424,0)-1))*1000000</f>
        <v>18.718679000000002</v>
      </c>
      <c r="CL111" s="305">
        <f t="shared" ca="1" si="65"/>
        <v>0.99999997328871415</v>
      </c>
      <c r="CM111" s="312">
        <f ca="1">IF(ISERROR(OFFSET('Daten Elementary'!$A$1,MATCH(CM$5,'Daten Elementary'!$A:$A,0)-1,MATCH(AM111,'Daten Elementary'!$A$424:$ADO$424,0)-1)),0,OFFSET('Daten Elementary'!$A$1,MATCH(CM$5,'Daten Elementary'!$A:$A,0)-1,MATCH(AM111,'Daten Elementary'!$A$424:$ADO$424,0)-1))*1000000</f>
        <v>0</v>
      </c>
      <c r="CN111" s="312">
        <f ca="1">IF(ISERROR(OFFSET('Daten Elementary'!$A$1,MATCH(CN$5,'Daten Elementary'!$A:$A,0)-1,MATCH(AN111,'Daten Elementary'!$A$424:$ADO$424,0)-1)),0,OFFSET('Daten Elementary'!$A$1,MATCH(CN$5,'Daten Elementary'!$A:$A,0)-1,MATCH(AN111,'Daten Elementary'!$A$424:$ADO$424,0)-1))*1000000</f>
        <v>0</v>
      </c>
      <c r="CO111" s="312">
        <f ca="1">IF(ISERROR(OFFSET('Daten Elementary'!$A$1,MATCH(CO$5,'Daten Elementary'!$A:$A,0)-1,MATCH(AO111,'Daten Elementary'!$A$424:$ADO$424,0)-1)),0,OFFSET('Daten Elementary'!$A$1,MATCH(CO$5,'Daten Elementary'!$A:$A,0)-1,MATCH(AO111,'Daten Elementary'!$A$424:$ADO$424,0)-1))*1000000</f>
        <v>0</v>
      </c>
      <c r="CP111" s="312">
        <f ca="1">IF(ISERROR(OFFSET('Daten Elementary'!$A$1,MATCH(CP$5,'Daten Elementary'!$A:$A,0)-1,MATCH(AP111,'Daten Elementary'!$A$424:$ADO$424,0)-1)),0,OFFSET('Daten Elementary'!$A$1,MATCH(CP$5,'Daten Elementary'!$A:$A,0)-1,MATCH(AP111,'Daten Elementary'!$A$424:$ADO$424,0)-1))*1000000</f>
        <v>1.3824782</v>
      </c>
      <c r="CQ111" s="312">
        <f t="shared" ca="1" si="66"/>
        <v>1.3824782</v>
      </c>
      <c r="CR111" s="312">
        <f ca="1">IF(ISERROR(OFFSET('Daten Elementary'!$A$1,MATCH(CR$5,'Daten Elementary'!$A:$A,0)-1,MATCH(AQ111,'Daten Elementary'!$A$424:$ADO$424,0)-1)),0,OFFSET('Daten Elementary'!$A$1,MATCH(CR$5,'Daten Elementary'!$A:$A,0)-1,MATCH(AQ111,'Daten Elementary'!$A$424:$ADO$424,0)-1))*1000000</f>
        <v>0</v>
      </c>
      <c r="CS111" s="312">
        <f ca="1">IF(ISERROR(OFFSET('Daten Elementary'!$A$1,MATCH(CS$5,'Daten Elementary'!$A:$A,0)-1,MATCH(AR111,'Daten Elementary'!$A$424:$ADO$424,0)-1)),0,OFFSET('Daten Elementary'!$A$1,MATCH(CS$5,'Daten Elementary'!$A:$A,0)-1,MATCH(AR111,'Daten Elementary'!$A$424:$ADO$424,0)-1))*1000000</f>
        <v>6.7502687999999997</v>
      </c>
      <c r="CT111" s="312">
        <f ca="1">IF(ISERROR(OFFSET('Daten Elementary'!$A$1,MATCH(CT$5,'Daten Elementary'!$A:$A,0)-1,MATCH(AS111,'Daten Elementary'!$A$424:$ADO$424,0)-1)),0,OFFSET('Daten Elementary'!$A$1,MATCH(CT$5,'Daten Elementary'!$A:$A,0)-1,MATCH(AS111,'Daten Elementary'!$A$424:$ADO$424,0)-1))*1000000</f>
        <v>3.3090475000000001</v>
      </c>
      <c r="CU111" s="313">
        <f t="shared" ca="1" si="67"/>
        <v>11.4417945</v>
      </c>
      <c r="CV111" s="312">
        <f ca="1">IF(ISERROR(OFFSET('Daten Elementary'!$A$1,MATCH(CV$5,'Daten Elementary'!$A:$A,0)-1,MATCH($AT111,'Daten Elementary'!$A$424:$ADO$424,0)-1)),0,OFFSET('Daten Elementary'!$A$1,MATCH(CV$5,'Daten Elementary'!$A:$A,0)-1,MATCH($AT111,'Daten Elementary'!$A$424:$ADO$424,0)-1))*1000000</f>
        <v>11.441794</v>
      </c>
      <c r="CW111" s="305">
        <f t="shared" ca="1" si="68"/>
        <v>0.99999995630056104</v>
      </c>
      <c r="CX111" s="314">
        <f ca="1">IF(ISERROR(OFFSET('Daten Elementary'!$A$1,MATCH(CX$5,'Daten Elementary'!$A:$A,0)-1,MATCH(AM111,'Daten Elementary'!$A$424:$ADO$424,0)-1)),0,OFFSET('Daten Elementary'!$A$1,MATCH(CX$5,'Daten Elementary'!$A:$A,0)-1,MATCH(AM111,'Daten Elementary'!$A$424:$ADO$424,0)-1))*1000000</f>
        <v>0</v>
      </c>
      <c r="CY111" s="314">
        <f ca="1">IF(ISERROR(OFFSET('Daten Elementary'!$A$1,MATCH(CY$5,'Daten Elementary'!$A:$A,0)-1,MATCH(AN111,'Daten Elementary'!$A$424:$ADO$424,0)-1)),0,OFFSET('Daten Elementary'!$A$1,MATCH(CY$5,'Daten Elementary'!$A:$A,0)-1,MATCH(AN111,'Daten Elementary'!$A$424:$ADO$424,0)-1))*1000000</f>
        <v>0</v>
      </c>
      <c r="CZ111" s="314">
        <f ca="1">IF(ISERROR(OFFSET('Daten Elementary'!$A$1,MATCH(CZ$5,'Daten Elementary'!$A:$A,0)-1,MATCH(AO111,'Daten Elementary'!$A$424:$ADO$424,0)-1)),0,OFFSET('Daten Elementary'!$A$1,MATCH(CZ$5,'Daten Elementary'!$A:$A,0)-1,MATCH(AO111,'Daten Elementary'!$A$424:$ADO$424,0)-1))*1000000</f>
        <v>0</v>
      </c>
      <c r="DA111" s="314">
        <f ca="1">IF(ISERROR(OFFSET('Daten Elementary'!$A$1,MATCH(DA$5,'Daten Elementary'!$A:$A,0)-1,MATCH(AP111,'Daten Elementary'!$A$424:$ADO$424,0)-1)),0,OFFSET('Daten Elementary'!$A$1,MATCH(DA$5,'Daten Elementary'!$A:$A,0)-1,MATCH(AP111,'Daten Elementary'!$A$424:$ADO$424,0)-1))*1000000</f>
        <v>1.3280753999999999</v>
      </c>
      <c r="DB111" s="314">
        <f t="shared" ca="1" si="69"/>
        <v>1.3280753999999999</v>
      </c>
      <c r="DC111" s="314">
        <f ca="1">IF(ISERROR(OFFSET('Daten Elementary'!$A$1,MATCH(DC$5,'Daten Elementary'!$A:$A,0)-1,MATCH(AQ111,'Daten Elementary'!$A$424:$ADO$424,0)-1)),0,OFFSET('Daten Elementary'!$A$1,MATCH(DC$5,'Daten Elementary'!$A:$A,0)-1,MATCH(AQ111,'Daten Elementary'!$A$424:$ADO$424,0)-1))*1000000</f>
        <v>0</v>
      </c>
      <c r="DD111" s="314">
        <f ca="1">IF(ISERROR(OFFSET('Daten Elementary'!$A$1,MATCH(DD$5,'Daten Elementary'!$A:$A,0)-1,MATCH(AR111,'Daten Elementary'!$A$424:$ADO$424,0)-1)),0,OFFSET('Daten Elementary'!$A$1,MATCH(DD$5,'Daten Elementary'!$A:$A,0)-1,MATCH(AR111,'Daten Elementary'!$A$424:$ADO$424,0)-1))*1000000</f>
        <v>14.748467</v>
      </c>
      <c r="DE111" s="314">
        <f ca="1">IF(ISERROR(OFFSET('Daten Elementary'!$A$1,MATCH(DE$5,'Daten Elementary'!$A:$A,0)-1,MATCH(AS111,'Daten Elementary'!$A$424:$ADO$424,0)-1)),0,OFFSET('Daten Elementary'!$A$1,MATCH(DE$5,'Daten Elementary'!$A:$A,0)-1,MATCH(AS111,'Daten Elementary'!$A$424:$ADO$424,0)-1))*1000000</f>
        <v>3.3946124000000002</v>
      </c>
      <c r="DF111" s="315">
        <f t="shared" ca="1" si="70"/>
        <v>19.471154800000001</v>
      </c>
      <c r="DG111" s="314">
        <f ca="1">IF(ISERROR(OFFSET('Daten Elementary'!$A$1,MATCH(DG$5,'Daten Elementary'!$A:$A,0)-1,MATCH($AT111,'Daten Elementary'!$A$424:$ADO$424,0)-1)),0,OFFSET('Daten Elementary'!$A$1,MATCH(DG$5,'Daten Elementary'!$A:$A,0)-1,MATCH($AT111,'Daten Elementary'!$A$424:$ADO$424,0)-1))*1000000</f>
        <v>19.471155</v>
      </c>
      <c r="DH111" s="305">
        <f t="shared" ca="1" si="71"/>
        <v>1.0000000102716045</v>
      </c>
      <c r="DI111" s="316">
        <f ca="1">IF(ISERROR(OFFSET('Daten Elementary'!$A$1,MATCH(DI$5,'Daten Elementary'!$A:$A,0)-1,MATCH(AM111,'Daten Elementary'!$A$424:$ADO$424,0)-1)),0,OFFSET('Daten Elementary'!$A$1,MATCH(DI$5,'Daten Elementary'!$A:$A,0)-1,MATCH(AM111,'Daten Elementary'!$A$424:$ADO$424,0)-1))*1000000</f>
        <v>0</v>
      </c>
      <c r="DJ111" s="316">
        <f ca="1">IF(ISERROR(OFFSET('Daten Elementary'!$A$1,MATCH(DJ$5,'Daten Elementary'!$A:$A,0)-1,MATCH(AN111,'Daten Elementary'!$A$424:$ADO$424,0)-1)),0,OFFSET('Daten Elementary'!$A$1,MATCH(DJ$5,'Daten Elementary'!$A:$A,0)-1,MATCH(AN111,'Daten Elementary'!$A$424:$ADO$424,0)-1))*1000000</f>
        <v>0</v>
      </c>
      <c r="DK111" s="316">
        <f ca="1">IF(ISERROR(OFFSET('Daten Elementary'!$A$1,MATCH(DK$5,'Daten Elementary'!$A:$A,0)-1,MATCH(AO111,'Daten Elementary'!$A$424:$ADO$424,0)-1)),0,OFFSET('Daten Elementary'!$A$1,MATCH(DK$5,'Daten Elementary'!$A:$A,0)-1,MATCH(AO111,'Daten Elementary'!$A$424:$ADO$424,0)-1))*1000000</f>
        <v>0</v>
      </c>
      <c r="DL111" s="316">
        <f ca="1">IF(ISERROR(OFFSET('Daten Elementary'!$A$1,MATCH(DL$5,'Daten Elementary'!$A:$A,0)-1,MATCH(AP111,'Daten Elementary'!$A$424:$ADO$424,0)-1)),0,OFFSET('Daten Elementary'!$A$1,MATCH(DL$5,'Daten Elementary'!$A:$A,0)-1,MATCH(AP111,'Daten Elementary'!$A$424:$ADO$424,0)-1))*1000000</f>
        <v>6.3765540000000005</v>
      </c>
      <c r="DM111" s="316">
        <f t="shared" ca="1" si="72"/>
        <v>6.3765540000000005</v>
      </c>
      <c r="DN111" s="316">
        <f ca="1">IF(ISERROR(OFFSET('Daten Elementary'!$A$1,MATCH(DN$5,'Daten Elementary'!$A:$A,0)-1,MATCH(AQ111,'Daten Elementary'!$A$424:$ADO$424,0)-1)),0,OFFSET('Daten Elementary'!$A$1,MATCH(DN$5,'Daten Elementary'!$A:$A,0)-1,MATCH(AQ111,'Daten Elementary'!$A$424:$ADO$424,0)-1))*1000000</f>
        <v>0</v>
      </c>
      <c r="DO111" s="316">
        <f ca="1">IF(ISERROR(OFFSET('Daten Elementary'!$A$1,MATCH(DO$5,'Daten Elementary'!$A:$A,0)-1,MATCH(AR111,'Daten Elementary'!$A$424:$ADO$424,0)-1)),0,OFFSET('Daten Elementary'!$A$1,MATCH(DO$5,'Daten Elementary'!$A:$A,0)-1,MATCH(AR111,'Daten Elementary'!$A$424:$ADO$424,0)-1))*1000000</f>
        <v>52.147171</v>
      </c>
      <c r="DP111" s="316">
        <f ca="1">IF(ISERROR(OFFSET('Daten Elementary'!$A$1,MATCH(DP$5,'Daten Elementary'!$A:$A,0)-1,MATCH(AS111,'Daten Elementary'!$A$424:$ADO$424,0)-1)),0,OFFSET('Daten Elementary'!$A$1,MATCH(DP$5,'Daten Elementary'!$A:$A,0)-1,MATCH(AS111,'Daten Elementary'!$A$424:$ADO$424,0)-1))*1000000</f>
        <v>15.498168999999999</v>
      </c>
      <c r="DQ111" s="317">
        <f t="shared" ca="1" si="73"/>
        <v>74.021894000000003</v>
      </c>
      <c r="DR111" s="316">
        <f ca="1">IF(ISERROR(OFFSET('Daten Elementary'!$A$1,MATCH(DR$5,'Daten Elementary'!$A:$A,0)-1,MATCH($AT111,'Daten Elementary'!$A$424:$ADO$424,0)-1)),0,OFFSET('Daten Elementary'!$A$1,MATCH(DR$5,'Daten Elementary'!$A:$A,0)-1,MATCH($AT111,'Daten Elementary'!$A$424:$ADO$424,0)-1))*1000000</f>
        <v>74.021893999999989</v>
      </c>
      <c r="DS111" s="305">
        <f t="shared" ca="1" si="74"/>
        <v>0.99999999999999978</v>
      </c>
      <c r="DT111" s="318">
        <f ca="1">IF(ISERROR(OFFSET('Daten UBP13'!$A$1,MATCH(DT$5,'Daten UBP13'!$A:$A,0)-1,MATCH(AM111,'Daten UBP13'!$A$424:$AEG$424,0)-1)),0,OFFSET('Daten UBP13'!$A$1,MATCH(DT$5,'Daten UBP13'!$A:$A,0)-1,MATCH(AM111,'Daten UBP13'!$A$424:$AEG$424,0)-1))</f>
        <v>0</v>
      </c>
      <c r="DU111" s="318">
        <f ca="1">IF(ISERROR(OFFSET('Daten UBP13'!$A$1,MATCH(DU$5,'Daten UBP13'!$A:$A,0)-1,MATCH(AN111,'Daten UBP13'!$A$424:$AEG$424,0)-1)),0,OFFSET('Daten UBP13'!$A$1,MATCH(DU$5,'Daten UBP13'!$A:$A,0)-1,MATCH(AN111,'Daten UBP13'!$A$424:$AEG$424,0)-1))</f>
        <v>0</v>
      </c>
      <c r="DV111" s="318">
        <f ca="1">IF(ISERROR(OFFSET('Daten UBP13'!$A$1,MATCH(DV$5,'Daten UBP13'!$A:$A,0)-1,MATCH(AO111,'Daten UBP13'!$A$424:$AEG$424,0)-1)),0,OFFSET('Daten UBP13'!$A$1,MATCH(DV$5,'Daten UBP13'!$A:$A,0)-1,MATCH(AO111,'Daten UBP13'!$A$424:$AEG$424,0)-1))</f>
        <v>0</v>
      </c>
      <c r="DW111" s="318">
        <f ca="1">IF(ISERROR(OFFSET('Daten UBP13'!$A$1,MATCH(DW$5,'Daten UBP13'!$A:$A,0)-1,MATCH(AP111,'Daten UBP13'!$A$424:$AEG$424,0)-1)),0,OFFSET('Daten UBP13'!$A$1,MATCH(DW$5,'Daten UBP13'!$A:$A,0)-1,MATCH(AP111,'Daten UBP13'!$A$424:$AEG$424,0)-1))</f>
        <v>13.011937</v>
      </c>
      <c r="DX111" s="318">
        <f t="shared" ca="1" si="75"/>
        <v>13.011937</v>
      </c>
      <c r="DY111" s="318">
        <f ca="1">IF(ISERROR(OFFSET('Daten UBP13'!$A$1,MATCH(DY$5,'Daten UBP13'!$A:$A,0)-1,MATCH(AQ111,'Daten UBP13'!$A$424:$AEG$424,0)-1)),0,OFFSET('Daten UBP13'!$A$1,MATCH(DY$5,'Daten UBP13'!$A:$A,0)-1,MATCH(AQ111,'Daten UBP13'!$A$424:$AEG$424,0)-1))</f>
        <v>0</v>
      </c>
      <c r="DZ111" s="318">
        <f ca="1">IF(ISERROR(OFFSET('Daten UBP13'!$A$1,MATCH(DZ$5,'Daten UBP13'!$A:$A,0)-1,MATCH(AR111,'Daten UBP13'!$A$424:$AEG$424,0)-1)),0,OFFSET('Daten UBP13'!$A$1,MATCH(DZ$5,'Daten UBP13'!$A:$A,0)-1,MATCH(AR111,'Daten UBP13'!$A$424:$AEG$424,0)-1))</f>
        <v>58.213945000000002</v>
      </c>
      <c r="EA111" s="318">
        <f ca="1">IF(ISERROR(OFFSET('Daten UBP13'!$A$1,MATCH(EA$5,'Daten UBP13'!$A:$A,0)-1,MATCH(AS111,'Daten UBP13'!$A$424:$AEG$424,0)-1)),0,OFFSET('Daten UBP13'!$A$1,MATCH(EA$5,'Daten UBP13'!$A:$A,0)-1,MATCH(AS111,'Daten UBP13'!$A$424:$AEG$424,0)-1))</f>
        <v>29.294349</v>
      </c>
      <c r="EB111" s="319">
        <f t="shared" ca="1" si="76"/>
        <v>100.520231</v>
      </c>
      <c r="EC111" s="318">
        <f ca="1">IF(ISERROR(OFFSET('Daten UBP13'!$A$1,MATCH(EC$5,'Daten UBP13'!$A:$A,0)-1,MATCH(AT111,'Daten UBP13'!$A$424:$AEG$424,0)-1)),0,OFFSET('Daten UBP13'!$A$1,MATCH(EC$5,'Daten UBP13'!$A:$A,0)-1,MATCH(AT111,'Daten UBP13'!$A$424:$AEG$424,0)-1))</f>
        <v>100.52023</v>
      </c>
      <c r="ED111" s="305">
        <f t="shared" ca="1" si="77"/>
        <v>0.99999999005175388</v>
      </c>
      <c r="EE111" s="320">
        <f ca="1">IF(ISERROR(OFFSET('Daten ReCiPe'!$A$1,MATCH(EE$5,'Daten ReCiPe'!$A:$A,0)-1,MATCH(AM111,'Daten ReCiPe'!$A$424:$ADO$424,0)-1)),0,OFFSET('Daten ReCiPe'!$A$1,MATCH(EE$5,'Daten ReCiPe'!$A:$A,0)-1,MATCH(AM111,'Daten ReCiPe'!$A$424:$ADO$424,0)-1))*1000</f>
        <v>0</v>
      </c>
      <c r="EF111" s="320">
        <f ca="1">IF(ISERROR(OFFSET('Daten ReCiPe'!$A$1,MATCH(EF$5,'Daten ReCiPe'!$A:$A,0)-1,MATCH(AN111,'Daten ReCiPe'!$A$424:$ADO$424,0)-1)),0,OFFSET('Daten ReCiPe'!$A$1,MATCH(EF$5,'Daten ReCiPe'!$A:$A,0)-1,MATCH(AN111,'Daten ReCiPe'!$A$424:$ADO$424,0)-1))*1000</f>
        <v>0</v>
      </c>
      <c r="EG111" s="320">
        <f ca="1">IF(ISERROR(OFFSET('Daten ReCiPe'!$A$1,MATCH(EG$5,'Daten ReCiPe'!$A:$A,0)-1,MATCH(AO111,'Daten ReCiPe'!$A$424:$ADO$424,0)-1)),0,OFFSET('Daten ReCiPe'!$A$1,MATCH(EG$5,'Daten ReCiPe'!$A:$A,0)-1,MATCH(AO111,'Daten ReCiPe'!$A$424:$ADO$424,0)-1))*1000</f>
        <v>0</v>
      </c>
      <c r="EH111" s="320">
        <f ca="1">IF(ISERROR(OFFSET('Daten ReCiPe'!$A$1,MATCH(EH$5,'Daten ReCiPe'!$A:$A,0)-1,MATCH(AP111,'Daten ReCiPe'!$A$424:$ADO$424,0)-1)),0,OFFSET('Daten ReCiPe'!$A$1,MATCH(EH$5,'Daten ReCiPe'!$A:$A,0)-1,MATCH(AP111,'Daten ReCiPe'!$A$424:$ADO$424,0)-1))*1000</f>
        <v>0.40628221999999997</v>
      </c>
      <c r="EI111" s="320">
        <f t="shared" ca="1" si="78"/>
        <v>0.40628221999999997</v>
      </c>
      <c r="EJ111" s="320">
        <f ca="1">IF(ISERROR(OFFSET('Daten ReCiPe'!$A$1,MATCH(EJ$5,'Daten ReCiPe'!$A:$A,0)-1,MATCH(AQ111,'Daten ReCiPe'!$A$424:$ADO$424,0)-1)),0,OFFSET('Daten ReCiPe'!$A$1,MATCH(EJ$5,'Daten ReCiPe'!$A:$A,0)-1,MATCH(AQ111,'Daten ReCiPe'!$A$424:$ADO$424,0)-1))*1000</f>
        <v>0</v>
      </c>
      <c r="EK111" s="320">
        <f ca="1">IF(ISERROR(OFFSET('Daten ReCiPe'!$A$1,MATCH(EK$5,'Daten ReCiPe'!$A:$A,0)-1,MATCH(AR111,'Daten ReCiPe'!$A$424:$ADO$424,0)-1)),0,OFFSET('Daten ReCiPe'!$A$1,MATCH(EK$5,'Daten ReCiPe'!$A:$A,0)-1,MATCH(AR111,'Daten ReCiPe'!$A$424:$ADO$424,0)-1))*1000</f>
        <v>3.3137059999999998</v>
      </c>
      <c r="EL111" s="320">
        <f ca="1">IF(ISERROR(OFFSET('Daten ReCiPe'!$A$1,MATCH(EL$5,'Daten ReCiPe'!$A:$A,0)-1,MATCH(AS111,'Daten ReCiPe'!$A$424:$ADO$424,0)-1)),0,OFFSET('Daten ReCiPe'!$A$1,MATCH(EL$5,'Daten ReCiPe'!$A:$A,0)-1,MATCH(AS111,'Daten ReCiPe'!$A$424:$ADO$424,0)-1))*1000</f>
        <v>0.99985880000000005</v>
      </c>
      <c r="EM111" s="321">
        <f t="shared" ca="1" si="79"/>
        <v>4.7198470199999996</v>
      </c>
      <c r="EN111" s="320">
        <f ca="1">IF(ISERROR(OFFSET('Daten ReCiPe'!$A$1,MATCH(EN$5,'Daten ReCiPe'!$A:$A,0)-1,MATCH(AT111,'Daten ReCiPe'!$A$424:$ADO$424,0)-1)),0,OFFSET('Daten ReCiPe'!$A$1,MATCH(EN$5,'Daten ReCiPe'!$A:$A,0)-1,MATCH(AT111,'Daten ReCiPe'!$A$424:$ADO$424,0)-1))*1000</f>
        <v>4.7198469999999997</v>
      </c>
      <c r="EO111" s="305">
        <f t="shared" ca="1" si="80"/>
        <v>0.99999999576257459</v>
      </c>
      <c r="EP111" s="322">
        <f ca="1">IF(ISERROR(OFFSET('Daten Elementary'!$A$1,MATCH(EP$5,'Daten Elementary'!$A:$A,0)-1,MATCH(AM111,'Daten Elementary'!$A$424:$ADO$424,0)-1)),0,OFFSET('Daten Elementary'!$A$1,MATCH(EP$5,'Daten Elementary'!$A:$A,0)-1,MATCH(AM111,'Daten Elementary'!$A$424:$ADO$424,0)-1))*1000000</f>
        <v>0</v>
      </c>
      <c r="EQ111" s="322">
        <f ca="1">IF(ISERROR(OFFSET('Daten Elementary'!$A$1,MATCH(EQ$5,'Daten Elementary'!$A:$A,0)-1,MATCH(AN111,'Daten Elementary'!$A$424:$ADO$424,0)-1)),0,OFFSET('Daten Elementary'!$A$1,MATCH(EQ$5,'Daten Elementary'!$A:$A,0)-1,MATCH(AN111,'Daten Elementary'!$A$424:$ADO$424,0)-1))*1000000</f>
        <v>0</v>
      </c>
      <c r="ER111" s="322">
        <f ca="1">IF(ISERROR(OFFSET('Daten Elementary'!$A$1,MATCH(ER$5,'Daten Elementary'!$A:$A,0)-1,MATCH(AO111,'Daten Elementary'!$A$424:$ADO$424,0)-1)),0,OFFSET('Daten Elementary'!$A$1,MATCH(ER$5,'Daten Elementary'!$A:$A,0)-1,MATCH(AO111,'Daten Elementary'!$A$424:$ADO$424,0)-1))*1000000</f>
        <v>0</v>
      </c>
      <c r="ES111" s="322">
        <f ca="1">IF(ISERROR(OFFSET('Daten Elementary'!$A$1,MATCH(ES$5,'Daten Elementary'!$A:$A,0)-1,MATCH(AP111,'Daten Elementary'!$A$424:$ADO$424,0)-1)),0,OFFSET('Daten Elementary'!$A$1,MATCH(ES$5,'Daten Elementary'!$A:$A,0)-1,MATCH(AP111,'Daten Elementary'!$A$424:$ADO$424,0)-1))*1000000</f>
        <v>10.488894999999999</v>
      </c>
      <c r="ET111" s="322">
        <f t="shared" ca="1" si="81"/>
        <v>10.488894999999999</v>
      </c>
      <c r="EU111" s="322">
        <f ca="1">IF(ISERROR(OFFSET('Daten Elementary'!$A$1,MATCH(EU$5,'Daten Elementary'!$A:$A,0)-1,MATCH(AQ111,'Daten Elementary'!$A$424:$ADO$424,0)-1)),0,OFFSET('Daten Elementary'!$A$1,MATCH(EU$5,'Daten Elementary'!$A:$A,0)-1,MATCH(AQ111,'Daten Elementary'!$A$424:$ADO$424,0)-1))*1000000</f>
        <v>0</v>
      </c>
      <c r="EV111" s="322">
        <f ca="1">IF(ISERROR(OFFSET('Daten Elementary'!$A$1,MATCH(EV$5,'Daten Elementary'!$A:$A,0)-1,MATCH(AR111,'Daten Elementary'!$A$424:$ADO$424,0)-1)),0,OFFSET('Daten Elementary'!$A$1,MATCH(EV$5,'Daten Elementary'!$A:$A,0)-1,MATCH(AR111,'Daten Elementary'!$A$424:$ADO$424,0)-1))*1000000</f>
        <v>82.323482999999996</v>
      </c>
      <c r="EW111" s="322">
        <f ca="1">IF(ISERROR(OFFSET('Daten Elementary'!$A$1,MATCH(EW$5,'Daten Elementary'!$A:$A,0)-1,MATCH(AS111,'Daten Elementary'!$A$424:$ADO$424,0)-1)),0,OFFSET('Daten Elementary'!$A$1,MATCH(EW$5,'Daten Elementary'!$A:$A,0)-1,MATCH(AS111,'Daten Elementary'!$A$424:$ADO$424,0)-1))*1000000</f>
        <v>25.622645000000002</v>
      </c>
      <c r="EX111" s="323">
        <f t="shared" ca="1" si="82"/>
        <v>118.435023</v>
      </c>
      <c r="EY111" s="322">
        <f ca="1">IF(ISERROR(OFFSET('Daten Elementary'!$A$1,MATCH(EY$5,'Daten Elementary'!$A:$A,0)-1,MATCH($AT111,'Daten Elementary'!$A$424:$ADO$424,0)-1)),0,OFFSET('Daten Elementary'!$A$1,MATCH(EY$5,'Daten Elementary'!$A:$A,0)-1,MATCH($AT111,'Daten Elementary'!$A$424:$ADO$424,0)-1))*1000000</f>
        <v>118.43502000000001</v>
      </c>
      <c r="EZ111" s="305">
        <f t="shared" ca="1" si="83"/>
        <v>0.99999997466965496</v>
      </c>
      <c r="FA111" s="314">
        <f ca="1">IF(ISERROR(OFFSET('Daten Elementary'!$A$1,MATCH(FA$5,'Daten Elementary'!$A:$A,0)-1,MATCH(AM111,'Daten Elementary'!$A$424:$ADO$424,0)-1)),0,OFFSET('Daten Elementary'!$A$1,MATCH(FA$5,'Daten Elementary'!$A:$A,0)-1,MATCH(AM111,'Daten Elementary'!$A$424:$ADO$424,0)-1))*1000</f>
        <v>0</v>
      </c>
      <c r="FB111" s="314">
        <f ca="1">IF(ISERROR(OFFSET('Daten Elementary'!$A$1,MATCH(FB$5,'Daten Elementary'!$A:$A,0)-1,MATCH(AN111,'Daten Elementary'!$A$424:$ADO$424,0)-1)),0,OFFSET('Daten Elementary'!$A$1,MATCH(FB$5,'Daten Elementary'!$A:$A,0)-1,MATCH(AN111,'Daten Elementary'!$A$424:$ADO$424,0)-1))*1000</f>
        <v>0</v>
      </c>
      <c r="FC111" s="314">
        <f ca="1">IF(ISERROR(OFFSET('Daten Elementary'!$A$1,MATCH(FC$5,'Daten Elementary'!$A:$A,0)-1,MATCH(AO111,'Daten Elementary'!$A$424:$ADO$424,0)-1)),0,OFFSET('Daten Elementary'!$A$1,MATCH(FC$5,'Daten Elementary'!$A:$A,0)-1,MATCH(AO111,'Daten Elementary'!$A$424:$ADO$424,0)-1))*1000</f>
        <v>0</v>
      </c>
      <c r="FD111" s="314">
        <f ca="1">IF(ISERROR(OFFSET('Daten Elementary'!$A$1,MATCH(FD$5,'Daten Elementary'!$A:$A,0)-1,MATCH(AP111,'Daten Elementary'!$A$424:$ADO$424,0)-1)),0,OFFSET('Daten Elementary'!$A$1,MATCH(FD$5,'Daten Elementary'!$A:$A,0)-1,MATCH(AP111,'Daten Elementary'!$A$424:$ADO$424,0)-1))*1000</f>
        <v>3.4050115000000001</v>
      </c>
      <c r="FE111" s="314">
        <f t="shared" ca="1" si="84"/>
        <v>3.4050115000000001</v>
      </c>
      <c r="FF111" s="314">
        <f ca="1">IF(ISERROR(OFFSET('Daten Elementary'!$A$1,MATCH(FF$5,'Daten Elementary'!$A:$A,0)-1,MATCH(AQ111,'Daten Elementary'!$A$424:$ADO$424,0)-1)),0,OFFSET('Daten Elementary'!$A$1,MATCH(FF$5,'Daten Elementary'!$A:$A,0)-1,MATCH(AQ111,'Daten Elementary'!$A$424:$ADO$424,0)-1))*1000</f>
        <v>0</v>
      </c>
      <c r="FG111" s="314">
        <f ca="1">IF(ISERROR(OFFSET('Daten Elementary'!$A$1,MATCH(FG$5,'Daten Elementary'!$A:$A,0)-1,MATCH(AR111,'Daten Elementary'!$A$424:$ADO$424,0)-1)),0,OFFSET('Daten Elementary'!$A$1,MATCH(FG$5,'Daten Elementary'!$A:$A,0)-1,MATCH(AR111,'Daten Elementary'!$A$424:$ADO$424,0)-1))*1000</f>
        <v>18.669857</v>
      </c>
      <c r="FH111" s="314">
        <f ca="1">IF(ISERROR(OFFSET('Daten Elementary'!$A$1,MATCH(FH$5,'Daten Elementary'!$A:$A,0)-1,MATCH(AS111,'Daten Elementary'!$A$424:$ADO$424,0)-1)),0,OFFSET('Daten Elementary'!$A$1,MATCH(FH$5,'Daten Elementary'!$A:$A,0)-1,MATCH(AS111,'Daten Elementary'!$A$424:$ADO$424,0)-1))*1000</f>
        <v>7.9256269000000001</v>
      </c>
      <c r="FI111" s="315">
        <f t="shared" ca="1" si="85"/>
        <v>30.000495400000002</v>
      </c>
      <c r="FJ111" s="314">
        <f ca="1">IF(ISERROR(OFFSET('Daten Elementary'!$A$1,MATCH(FJ$5,'Daten Elementary'!$A:$A,0)-1,MATCH($AT111,'Daten Elementary'!$A$424:$ADO$424,0)-1)),0,OFFSET('Daten Elementary'!$A$1,MATCH(FJ$5,'Daten Elementary'!$A:$A,0)-1,MATCH($AT111,'Daten Elementary'!$A$424:$ADO$424,0)-1))*1000</f>
        <v>30.000496000000002</v>
      </c>
      <c r="FK111" s="305">
        <f t="shared" ca="1" si="86"/>
        <v>1.0000000199996697</v>
      </c>
      <c r="FL111" s="314">
        <f ca="1">IF(ISERROR(OFFSET('Daten Elementary'!$A$1,MATCH(FL$5,'Daten Elementary'!$A:$A,0)-1,MATCH(AM111,'Daten Elementary'!$A$424:$ADO$424,0)-1)),0,OFFSET('Daten Elementary'!$A$1,MATCH(FL$5,'Daten Elementary'!$A:$A,0)-1,MATCH(AM111,'Daten Elementary'!$A$424:$ADO$424,0)-1))</f>
        <v>0</v>
      </c>
      <c r="FM111" s="314">
        <f ca="1">IF(ISERROR(OFFSET('Daten Elementary'!$A$1,MATCH(FM$5,'Daten Elementary'!$A:$A,0)-1,MATCH(AN111,'Daten Elementary'!$A$424:$ADO$424,0)-1)),0,OFFSET('Daten Elementary'!$A$1,MATCH(FM$5,'Daten Elementary'!$A:$A,0)-1,MATCH(AN111,'Daten Elementary'!$A$424:$ADO$424,0)-1))</f>
        <v>0</v>
      </c>
      <c r="FN111" s="314">
        <f ca="1">IF(ISERROR(OFFSET('Daten Elementary'!$A$1,MATCH(FN$5,'Daten Elementary'!$A:$A,0)-1,MATCH(AO111,'Daten Elementary'!$A$424:$ADO$424,0)-1)),0,OFFSET('Daten Elementary'!$A$1,MATCH(FN$5,'Daten Elementary'!$A:$A,0)-1,MATCH(AO111,'Daten Elementary'!$A$424:$ADO$424,0)-1))</f>
        <v>0</v>
      </c>
      <c r="FO111" s="314">
        <f ca="1">IF(ISERROR(OFFSET('Daten Elementary'!$A$1,MATCH(FO$5,'Daten Elementary'!$A:$A,0)-1,MATCH(AP111,'Daten Elementary'!$A$424:$ADO$424,0)-1)),0,OFFSET('Daten Elementary'!$A$1,MATCH(FO$5,'Daten Elementary'!$A:$A,0)-1,MATCH(AP111,'Daten Elementary'!$A$424:$ADO$424,0)-1))</f>
        <v>0</v>
      </c>
      <c r="FP111" s="314">
        <f t="shared" ca="1" si="87"/>
        <v>0</v>
      </c>
      <c r="FQ111" s="314">
        <f ca="1">IF(ISERROR(OFFSET('Daten Elementary'!$A$1,MATCH(FQ$5,'Daten Elementary'!$A:$A,0)-1,MATCH(AQ111,'Daten Elementary'!$A$424:$ADO$424,0)-1)),0,OFFSET('Daten Elementary'!$A$1,MATCH(FQ$5,'Daten Elementary'!$A:$A,0)-1,MATCH(AQ111,'Daten Elementary'!$A$424:$ADO$424,0)-1))</f>
        <v>0</v>
      </c>
      <c r="FR111" s="314">
        <f ca="1">IF(ISERROR(OFFSET('Daten Elementary'!$A$1,MATCH(FR$5,'Daten Elementary'!$A:$A,0)-1,MATCH(AR111,'Daten Elementary'!$A$424:$ADO$424,0)-1)),0,OFFSET('Daten Elementary'!$A$1,MATCH(FR$5,'Daten Elementary'!$A:$A,0)-1,MATCH(AR111,'Daten Elementary'!$A$424:$ADO$424,0)-1))</f>
        <v>0</v>
      </c>
      <c r="FS111" s="314">
        <f ca="1">IF(ISERROR(OFFSET('Daten Elementary'!$A$1,MATCH(FS$5,'Daten Elementary'!$A:$A,0)-1,MATCH(AS111,'Daten Elementary'!$A$424:$ADO$424,0)-1)),0,OFFSET('Daten Elementary'!$A$1,MATCH(FS$5,'Daten Elementary'!$A:$A,0)-1,MATCH(AS111,'Daten Elementary'!$A$424:$ADO$424,0)-1))</f>
        <v>0</v>
      </c>
      <c r="FT111" s="315">
        <f t="shared" ca="1" si="88"/>
        <v>0</v>
      </c>
      <c r="FU111" s="314">
        <f ca="1">IF(ISERROR(OFFSET('Daten Elementary'!$A$1,MATCH(FU$5,'Daten Elementary'!$A:$A,0)-1,MATCH($AT111,'Daten Elementary'!$A$424:$ADO$424,0)-1)),0,OFFSET('Daten Elementary'!$A$1,MATCH(FU$5,'Daten Elementary'!$A:$A,0)-1,MATCH($AT111,'Daten Elementary'!$A$424:$ADO$424,0)-1))</f>
        <v>0</v>
      </c>
      <c r="FV111" s="305">
        <f t="shared" ca="1" si="89"/>
        <v>0</v>
      </c>
      <c r="FW111" s="324"/>
      <c r="FX111" s="231" t="str">
        <f t="shared" si="90"/>
        <v>Videokonferenz (firmenspezifischer Verbrauchermix (s. unten), während 1h, pro Teilnehmer)</v>
      </c>
      <c r="FY111" s="231" t="str">
        <f t="shared" si="55"/>
        <v>Videokonferenz</v>
      </c>
      <c r="FZ111" s="231" t="str">
        <f t="shared" si="56"/>
        <v/>
      </c>
      <c r="GA111" s="231" t="str">
        <f t="shared" si="57"/>
        <v xml:space="preserve"> (firmenspezifischer Verbrauchermix (s. unten), während 1h, pro Teilnehmer)</v>
      </c>
      <c r="GB111" s="231"/>
    </row>
    <row r="112" spans="1:184" ht="16.5" hidden="1" customHeight="1" outlineLevel="1">
      <c r="A112" s="364"/>
      <c r="B112" s="365"/>
      <c r="C112" s="354" t="s">
        <v>45</v>
      </c>
      <c r="D112" s="355" t="s">
        <v>10</v>
      </c>
      <c r="E112" s="356" t="s">
        <v>175</v>
      </c>
      <c r="F112" s="86">
        <v>1</v>
      </c>
      <c r="G112" s="90">
        <v>1</v>
      </c>
      <c r="H112" s="87">
        <v>1</v>
      </c>
      <c r="I112" s="88"/>
      <c r="J112" s="88">
        <f>(0.014187+0.0075556)*800</f>
        <v>17.394080000000002</v>
      </c>
      <c r="K112" s="86">
        <v>1</v>
      </c>
      <c r="L112" s="86"/>
      <c r="M112" s="86"/>
      <c r="N112" s="82" t="s">
        <v>102</v>
      </c>
      <c r="O112" s="6">
        <f ca="1">(IF(ISERROR(INDEX(INDIRECT($D$268),MATCH($AM112,$AM$4:$AM$275,0),MATCH(O$304,INDIRECT($E$268),0))*$I112/$AD112),0,INDEX(INDIRECT($D$268),MATCH($AM112,$AM$4:$AM$275,0),MATCH(O$304,INDIRECT($E$268),0))*$I112/$AD112)+IF(ISERROR(INDEX(INDIRECT($D$268),MATCH($AN112,$AN$4:$AN$275,0),MATCH(O$305,INDIRECT($E$268),0))*$J112/$AE112),0,INDEX(INDIRECT($D$268),MATCH($AN112,$AN$4:$AN$275,0),MATCH(O$305,INDIRECT($E$268),0))*$J112/$AE112))*$AC112/$F112</f>
        <v>0</v>
      </c>
      <c r="P112" s="6">
        <f ca="1">(IF(ISERROR(INDEX(INDIRECT($D$268),MATCH($AO112,$AO$4:$AO$275,0),MATCH(P$304,INDIRECT($E$268),0))*$I112/$AD112),0,INDEX(INDIRECT($D$268),MATCH($AO112,$AO$4:$AO$275,0),MATCH(P$304,INDIRECT($E$268),0))*$I112/$AD112)+IF(ISERROR(INDEX(INDIRECT($D$268),MATCH($AP112,$AP$4:$AP$275,0),MATCH(P$305,INDIRECT($E$268),0))*$J112/$AE112),0,INDEX(INDIRECT($D$268),MATCH($AP112,$AP$4:$AP$275,0),MATCH(P$305,INDIRECT($E$268),0))*$J112/$AE112))*$AC112/$F112</f>
        <v>2.6363500000000002</v>
      </c>
      <c r="Q112" s="6">
        <f ca="1">INDEX(INDIRECT($D$268),MATCH($AQ112,$AQ$4:$AQ$284,0),MATCH(Q$4,INDIRECT($E$268),0))*$K112*$AC112/$F112/$AF112</f>
        <v>0</v>
      </c>
      <c r="R112" s="6">
        <f ca="1">INDEX(INDIRECT($D$268),MATCH($AR112,$AR$4:$AR$284,0),MATCH(R$4,INDIRECT($E$268),0))*$K112*$AC112/$F112/$AF112</f>
        <v>220.663848</v>
      </c>
      <c r="S112" s="6">
        <f ca="1">INDEX(INDIRECT($D$268),MATCH($AS112,$AS$4:$AS$284,0),MATCH(S$4,INDIRECT($E$268),0))*$K112*$AC112/$F112/$AF112</f>
        <v>14.256228799999999</v>
      </c>
      <c r="T112" s="7">
        <f t="shared" ca="1" si="93"/>
        <v>237.5564268</v>
      </c>
      <c r="U112" s="6">
        <f>IF($B$268=6,(IF(OR(AJ112="Benzin",AJ112="Diesel"),$AK112*INDEX('DIN EN 16258'!$I:$I,MATCH('mobitool-Faktoren v2.0'!$AI112,'DIN EN 16258'!$A:$A,0))*$I112/$AD112+$AL112*INDEX('DIN EN 16258'!$I:$I,MATCH('mobitool-Faktoren v2.0'!$AJ112,'DIN EN 16258'!$A:$A,0))*$I112/$AD112,IF(ISERROR($AK112*INDEX('DIN EN 16258'!$I:$I,MATCH('mobitool-Faktoren v2.0'!$AI112,'DIN EN 16258'!$A:$A,0))*$I112/$AD112),0,$AK112*INDEX('DIN EN 16258'!$I:$I,MATCH('mobitool-Faktoren v2.0'!$AI112,'DIN EN 16258'!$A:$A,0))*$I112/$AD112)+IF(ISERROR($AL112*INDEX('DIN EN 16258'!$I:$I,MATCH('mobitool-Faktoren v2.0'!$AJ112,'DIN EN 16258'!$A:$A,0))*$J112/$AE112),0,$AL112*INDEX('DIN EN 16258'!$I:$I,MATCH('mobitool-Faktoren v2.0'!$AJ112,'DIN EN 16258'!$A:$A,0))*$J112/$AE112)))*1000,
IF($B$268=1,(IF(OR(AJ112="Benzin",AJ112="Diesel"),$AK112*INDEX('DIN EN 16258'!$D:$D,MATCH('mobitool-Faktoren v2.0'!$AI112,'DIN EN 16258'!$A:$A,0))*$I112/$AD112+$AL112*INDEX('DIN EN 16258'!$D:$D,MATCH('mobitool-Faktoren v2.0'!$AJ112,'DIN EN 16258'!$A:$A,0))*$I112/$AD112,IF(ISERROR($AK112*INDEX('DIN EN 16258'!$D:$D,MATCH('mobitool-Faktoren v2.0'!$AI112,'DIN EN 16258'!$A:$A,0))*$I112/$AD112),0,$AK112*INDEX('DIN EN 16258'!$D:$D,MATCH('mobitool-Faktoren v2.0'!$AI112,'DIN EN 16258'!$A:$A,0))*$I112/$AD112)+IF(ISERROR($AL112*INDEX('DIN EN 16258'!$D:$D,MATCH('mobitool-Faktoren v2.0'!$AJ112,'DIN EN 16258'!$A:$A,0))*$J112/$AE112),0,$AL112*INDEX('DIN EN 16258'!$D:$D,MATCH('mobitool-Faktoren v2.0'!$AJ112,'DIN EN 16258'!$A:$A,0))*$J112/$AE112))),0))*$AC112/$F112</f>
        <v>0</v>
      </c>
      <c r="V112" s="6">
        <f>IF($B$268=6,(IF(OR(AJ112="Benzin",AJ112="Diesel"),$AK112*INDEX('DIN EN 16258'!$L:$L,MATCH('mobitool-Faktoren v2.0'!$AI112,'DIN EN 16258'!$A:$A,0))*$I112/$AD112+$AL112*INDEX('DIN EN 16258'!$L:$L,MATCH('mobitool-Faktoren v2.0'!$AJ112,'DIN EN 16258'!$A:$A,0))*$I112/$AD112,IF(ISERROR($AK112*INDEX('DIN EN 16258'!$L:$L,MATCH('mobitool-Faktoren v2.0'!$AI112,'DIN EN 16258'!$A:$A,0))*$I112/$AD112),0,$AK112*INDEX('DIN EN 16258'!$L:$L,MATCH('mobitool-Faktoren v2.0'!$AI112,'DIN EN 16258'!$A:$A,0))*$I112/$AD112)+IF(ISERROR($AL112*INDEX('DIN EN 16258'!$L:$L,MATCH('mobitool-Faktoren v2.0'!$AJ112,'DIN EN 16258'!$A:$A,0))*$J112/$AE112),0,$AL112*INDEX('DIN EN 16258'!$L:$L,MATCH('mobitool-Faktoren v2.0'!$AJ112,'DIN EN 16258'!$A:$A,0))*$J112/$AE112)))*1000,
IF($B$268=1,(IF(OR(AJ112="Benzin",AJ112="Diesel"),$AK112*INDEX('DIN EN 16258'!$F:$F,MATCH('mobitool-Faktoren v2.0'!$AI112,'DIN EN 16258'!$A:$A,0))*$I112/$AD112+$AL112*INDEX('DIN EN 16258'!$F:$F,MATCH('mobitool-Faktoren v2.0'!$AJ112,'DIN EN 16258'!$A:$A,0))*$I112/$AD112,IF(ISERROR($AK112*INDEX('DIN EN 16258'!$F:$F,MATCH('mobitool-Faktoren v2.0'!$AI112,'DIN EN 16258'!$A:$A,0))*$I112/$AD112),0,$AK112*INDEX('DIN EN 16258'!$F:$F,MATCH('mobitool-Faktoren v2.0'!$AI112,'DIN EN 16258'!$A:$A,0))*$I112/$AD112)+IF(ISERROR($AL112*INDEX('DIN EN 16258'!$F:$F,MATCH('mobitool-Faktoren v2.0'!$AJ112,'DIN EN 16258'!$A:$A,0))*$J112/$AE112),0,$AL112*INDEX('DIN EN 16258'!$F:$F,MATCH('mobitool-Faktoren v2.0'!$AJ112,'DIN EN 16258'!$A:$A,0))*$J112/$AE112))),0))*$AC112/$F112</f>
        <v>1.0518563016508802</v>
      </c>
      <c r="W112" s="6" t="s">
        <v>892</v>
      </c>
      <c r="X112" s="39" t="s">
        <v>162</v>
      </c>
      <c r="Y112" s="300"/>
      <c r="Z112" s="300"/>
      <c r="AA112" s="299"/>
      <c r="AB112" s="299"/>
      <c r="AC112" s="366">
        <v>8</v>
      </c>
      <c r="AD112" s="298"/>
      <c r="AE112" s="298">
        <f>(0.014187+0.0075556)*800</f>
        <v>17.394080000000002</v>
      </c>
      <c r="AF112" s="299">
        <v>1</v>
      </c>
      <c r="AG112" s="299"/>
      <c r="AH112" s="299"/>
      <c r="AI112" s="301"/>
      <c r="AJ112" s="301" t="s">
        <v>626</v>
      </c>
      <c r="AK112" s="301"/>
      <c r="AL112" s="329">
        <f>0.014187+0.0075556</f>
        <v>2.1742600000000001E-2</v>
      </c>
      <c r="AM112" s="202" t="s">
        <v>81</v>
      </c>
      <c r="AN112" s="330" t="s">
        <v>664</v>
      </c>
      <c r="AO112" s="202" t="s">
        <v>81</v>
      </c>
      <c r="AP112" s="202" t="s">
        <v>347</v>
      </c>
      <c r="AQ112" s="330" t="s">
        <v>666</v>
      </c>
      <c r="AR112" s="202" t="s">
        <v>343</v>
      </c>
      <c r="AS112" s="202" t="s">
        <v>344</v>
      </c>
      <c r="AT112" s="202" t="s">
        <v>346</v>
      </c>
      <c r="AU112" s="303">
        <f ca="1">IF(ISERROR(OFFSET('Daten KEA'!$A$1,MATCH(AU$5,'Daten KEA'!$A:$A,0)-1,MATCH(AM112,'Daten KEA'!$A$424:$ADO$424,0)-1)),0,OFFSET('Daten KEA'!$A$1,MATCH(AU$5,'Daten KEA'!$A:$A,0)-1,MATCH(AM112,'Daten KEA'!$A$424:$ADO$424,0)-1))+IF(ISERROR(AK112*INDEX('Energiefaktoren Ecoinvent'!$D:$D,MATCH('mobitool-Faktoren v2.0'!AI112,'Energiefaktoren Ecoinvent'!$A:$A,0))),0,AK112*INDEX('Energiefaktoren Ecoinvent'!$D:$D,MATCH('mobitool-Faktoren v2.0'!AI112,'Energiefaktoren Ecoinvent'!$A:$A,0)))+IF(OR(AJ112="Benzin",AJ112="Diesel"),IF(ISERROR(OFFSET('Daten KEA'!$A$1,MATCH(AV$5,'Daten KEA'!$A:$A,0)-1,MATCH(AN112,'Daten KEA'!$A$424:$ADO$424,0)-1)),0,OFFSET('Daten KEA'!$A$1,MATCH(AV$5,'Daten KEA'!$A:$A,0)-1,MATCH(AN112,'Daten KEA'!$A$424:$ADO$424,0)-1))+IF(ISERROR(AL112*INDEX('Energiefaktoren Ecoinvent'!$D:$D,MATCH('mobitool-Faktoren v2.0'!AJ112,'Energiefaktoren Ecoinvent'!$A:$A,0))),0,AL112*INDEX('Energiefaktoren Ecoinvent'!$D:$D,MATCH('mobitool-Faktoren v2.0'!AJ112,'Energiefaktoren Ecoinvent'!$A:$A,0))),0)</f>
        <v>0</v>
      </c>
      <c r="AV112" s="303">
        <f ca="1">IF(OR(AJ112="Benzin",AJ112="Diesel"),0,IF(ISERROR(OFFSET('Daten KEA'!$A$1,MATCH(AV$5,'Daten KEA'!$A:$A,0)-1,MATCH(AN112,'Daten KEA'!$A$424:$ADO$424,0)-1)),0,OFFSET('Daten KEA'!$A$1,MATCH(AV$5,'Daten KEA'!$A:$A,0)-1,MATCH(AN112,'Daten KEA'!$A$424:$ADO$424,0)-1))+IF(ISERROR(AL112*INDEX('Energiefaktoren Ecoinvent'!$D:$D,MATCH('mobitool-Faktoren v2.0'!AJ112,'Energiefaktoren Ecoinvent'!$A:$A,0))),0,AL112*INDEX('Energiefaktoren Ecoinvent'!$D:$D,MATCH('mobitool-Faktoren v2.0'!AJ112,'Energiefaktoren Ecoinvent'!$A:$A,0))))</f>
        <v>7.827336E-2</v>
      </c>
      <c r="AW112" s="303">
        <f ca="1">IF(ISERROR(OFFSET('Daten KEA'!$A$1,MATCH(AW$5,'Daten KEA'!$A:$A,0)-1,MATCH(AO112,'Daten KEA'!$A$424:$ADO$424,0)-1)),0,OFFSET('Daten KEA'!$A$1,MATCH(AW$5,'Daten KEA'!$A:$A,0)-1,MATCH(AO112,'Daten KEA'!$A$424:$ADO$424,0)-1))-IF(ISERROR(AK112*INDEX('Energiefaktoren Ecoinvent'!$D:$D,MATCH('mobitool-Faktoren v2.0'!AI112,'Energiefaktoren Ecoinvent'!$A:$A,0))),0,AK112*INDEX('Energiefaktoren Ecoinvent'!$D:$D,MATCH('mobitool-Faktoren v2.0'!AI112,'Energiefaktoren Ecoinvent'!$A:$A,0)))+IF(OR(AJ112="Benzin",AJ112="Diesel"),IF(ISERROR(OFFSET('Daten KEA'!$A$1,MATCH(AX$5,'Daten KEA'!$A:$A,0)-1,MATCH(AP112,'Daten KEA'!$A$424:$ADO$424,0)-1)),0,OFFSET('Daten KEA'!$A$1,MATCH(AX$5,'Daten KEA'!$A:$A,0)-1,MATCH(AP112,'Daten KEA'!$A$424:$ADO$424,0)-1))-IF(ISERROR(AL112*INDEX('Energiefaktoren Ecoinvent'!$D:$D,MATCH('mobitool-Faktoren v2.0'!AJ112,'Energiefaktoren Ecoinvent'!$A:$A,0))),0,AL112*INDEX('Energiefaktoren Ecoinvent'!$D:$D,MATCH('mobitool-Faktoren v2.0'!AJ112,'Energiefaktoren Ecoinvent'!$A:$A,0))),0)</f>
        <v>0</v>
      </c>
      <c r="AX112" s="303">
        <f ca="1">IF(OR(AJ112="Benzin",AJ112="Diesel"),0,IF(ISERROR(OFFSET('Daten KEA'!$A$1,MATCH(AX$5,'Daten KEA'!$A:$A,0)-1,MATCH(AP112,'Daten KEA'!$A$424:$ADO$424,0)-1)),0,OFFSET('Daten KEA'!$A$1,MATCH(AX$5,'Daten KEA'!$A:$A,0)-1,MATCH(AP112,'Daten KEA'!$A$424:$ADO$424,0)-1))-IF(ISERROR(AL112*INDEX('Energiefaktoren Ecoinvent'!$D:$D,MATCH('mobitool-Faktoren v2.0'!AJ112,'Energiefaktoren Ecoinvent'!$A:$A,0))),0,AL112*INDEX('Energiefaktoren Ecoinvent'!$D:$D,MATCH('mobitool-Faktoren v2.0'!AJ112,'Energiefaktoren Ecoinvent'!$A:$A,0))))</f>
        <v>1.6364523000000006E-2</v>
      </c>
      <c r="AY112" s="303">
        <f t="shared" ca="1" si="58"/>
        <v>9.4637883000000006E-2</v>
      </c>
      <c r="AZ112" s="303">
        <f ca="1">IF(ISERROR(OFFSET('Daten KEA'!$A$1,MATCH(AZ$5,'Daten KEA'!$A:$A,0)-1,MATCH(AQ112,'Daten KEA'!$A$424:$ADO$424,0)-1)),0,OFFSET('Daten KEA'!$A$1,MATCH(AZ$5,'Daten KEA'!$A:$A,0)-1,MATCH(AQ112,'Daten KEA'!$A$424:$ADO$424,0)-1))</f>
        <v>0</v>
      </c>
      <c r="BA112" s="303">
        <f ca="1">IF(ISERROR(OFFSET('Daten KEA'!$A$1,MATCH(BA$5,'Daten KEA'!$A:$A,0)-1,MATCH(AR112,'Daten KEA'!$A$424:$ADO$424,0)-1)),0,OFFSET('Daten KEA'!$A$1,MATCH(BA$5,'Daten KEA'!$A:$A,0)-1,MATCH(AR112,'Daten KEA'!$A$424:$ADO$424,0)-1))</f>
        <v>0.35016439999999999</v>
      </c>
      <c r="BB112" s="303">
        <f ca="1">IF(ISERROR(OFFSET('Daten KEA'!$A$1,MATCH(BB$5,'Daten KEA'!$A:$A,0)-1,MATCH(AS112,'Daten KEA'!$A$424:$ADO$424,0)-1)),0,OFFSET('Daten KEA'!$A$1,MATCH(BB$5,'Daten KEA'!$A:$A,0)-1,MATCH(AS112,'Daten KEA'!$A$424:$ADO$424,0)-1))</f>
        <v>0.13829267000000001</v>
      </c>
      <c r="BC112" s="304">
        <f t="shared" ca="1" si="46"/>
        <v>0.58309495300000003</v>
      </c>
      <c r="BD112" s="303">
        <f ca="1">IF(ISERROR(OFFSET('Daten KEA'!$A$1,MATCH(BD$5,'Daten KEA'!$A:$A,0)-1,MATCH(AT112,'Daten KEA'!$A$424:$ADO$424,0)-1)),0,OFFSET('Daten KEA'!$A$1,MATCH(BD$5,'Daten KEA'!$A:$A,0)-1,MATCH(AT112,'Daten KEA'!$A$424:$ADO$424,0)-1))</f>
        <v>0.58309496000000005</v>
      </c>
      <c r="BE112" s="305">
        <f t="shared" ca="1" si="59"/>
        <v>1.000000012004906</v>
      </c>
      <c r="BF112" s="306">
        <f ca="1">IF(ISERROR(OFFSET('Daten KEA'!$A$1,MATCH(BF$5,'Daten KEA'!$A:$A,0)-1,MATCH(AM112,'Daten KEA'!$A$424:$ADO$424,0)-1)),0,OFFSET('Daten KEA'!$A$1,MATCH(BF$5,'Daten KEA'!$A:$A,0)-1,MATCH(AM112,'Daten KEA'!$A$424:$ADO$424,0)-1))+IF(ISERROR($AK112*INDEX('Energiefaktoren Ecoinvent'!$H:$H,MATCH('mobitool-Faktoren v2.0'!$AI112,'Energiefaktoren Ecoinvent'!$A:$A,0))),0,$AK112*INDEX('Energiefaktoren Ecoinvent'!$H:$H,MATCH('mobitool-Faktoren v2.0'!$AI112,'Energiefaktoren Ecoinvent'!$A:$A,0)))+IF(OR(AJ112="Benzin",AJ112="Diesel"),IF(ISERROR(OFFSET('Daten KEA'!$A$1,MATCH(BG$5,'Daten KEA'!$A:$A,0)-1,MATCH(AN112,'Daten KEA'!$A$424:$ADO$424,0)-1)),0,OFFSET('Daten KEA'!$A$1,MATCH(BG$5,'Daten KEA'!$A:$A,0)-1,MATCH(AN112,'Daten KEA'!$A$424:$ADO$424,0)-1))+IF(ISERROR($AL112*INDEX('Energiefaktoren Ecoinvent'!$H:$H,MATCH('mobitool-Faktoren v2.0'!$AJ112,'Energiefaktoren Ecoinvent'!$A:$A,0))),0,$AL112*INDEX('Energiefaktoren Ecoinvent'!$H:$H,MATCH('mobitool-Faktoren v2.0'!$AJ112,'Energiefaktoren Ecoinvent'!$A:$A,0))),0)</f>
        <v>0</v>
      </c>
      <c r="BG112" s="306">
        <f ca="1">IF(OR(AJ112="Benzin",AJ112="Diesel"),0,IF(ISERROR(OFFSET('Daten KEA'!$A$1,MATCH(BG$5,'Daten KEA'!$A:$A,0)-1,MATCH(AN112,'Daten KEA'!$A$424:$ADO$424,0)-1)),0,OFFSET('Daten KEA'!$A$1,MATCH(BG$5,'Daten KEA'!$A:$A,0)-1,MATCH(AN112,'Daten KEA'!$A$424:$ADO$424,0)-1))+IF(ISERROR($AL112*INDEX('Energiefaktoren Ecoinvent'!$H:$H,MATCH('mobitool-Faktoren v2.0'!$AJ112,'Energiefaktoren Ecoinvent'!$A:$A,0))),0,$AL112*INDEX('Energiefaktoren Ecoinvent'!$H:$H,MATCH('mobitool-Faktoren v2.0'!$AJ112,'Energiefaktoren Ecoinvent'!$A:$A,0))))</f>
        <v>0</v>
      </c>
      <c r="BH112" s="306">
        <f ca="1">IF(ISERROR(OFFSET('Daten KEA'!$A$1,MATCH(BH$5,'Daten KEA'!$A:$A,0)-1,MATCH(AO112,'Daten KEA'!$A$424:$ADO$424,0)-1)),0,OFFSET('Daten KEA'!$A$1,MATCH(BH$5,'Daten KEA'!$A:$A,0)-1,MATCH(AO112,'Daten KEA'!$A$424:$ADO$424,0)-1))-IF(ISERROR($AK112*INDEX('Energiefaktoren Ecoinvent'!$H:$H,MATCH('mobitool-Faktoren v2.0'!$AI112,'Energiefaktoren Ecoinvent'!$A:$A,0))),0,$AK112*INDEX('Energiefaktoren Ecoinvent'!$H:$H,MATCH('mobitool-Faktoren v2.0'!$AI112,'Energiefaktoren Ecoinvent'!$A:$A,0)))+IF(OR(AJ112="Benzin",AJ112="Diesel"),IF(ISERROR(OFFSET('Daten KEA'!$A$1,MATCH(BI$5,'Daten KEA'!$A:$A,0)-1,MATCH(AP112,'Daten KEA'!$A$424:$ADO$424,0)-1)),0,OFFSET('Daten KEA'!$A$1,MATCH(BI$5,'Daten KEA'!$A:$A,0)-1,MATCH(AP112,'Daten KEA'!$A$424:$ADO$424,0)-1))-IF(ISERROR($AL112*INDEX('Energiefaktoren Ecoinvent'!$H:$H,MATCH('mobitool-Faktoren v2.0'!$AJ112,'Energiefaktoren Ecoinvent'!$A:$A,0))),0,$AL112*INDEX('Energiefaktoren Ecoinvent'!$H:$H,MATCH('mobitool-Faktoren v2.0'!$AJ112,'Energiefaktoren Ecoinvent'!$A:$A,0))),0)</f>
        <v>0</v>
      </c>
      <c r="BI112" s="306">
        <f ca="1">IF(OR(AJ112="Benzin",AJ112="Diesel"),0,IF(ISERROR(OFFSET('Daten KEA'!$A$1,MATCH(BI$5,'Daten KEA'!$A:$A,0)-1,MATCH(AP112,'Daten KEA'!$A$424:$ADO$424,0)-1)),0,OFFSET('Daten KEA'!$A$1,MATCH(BI$5,'Daten KEA'!$A:$A,0)-1,MATCH(AP112,'Daten KEA'!$A$424:$ADO$424,0)-1))-IF(ISERROR($AL112*INDEX('Energiefaktoren Ecoinvent'!$H:$H,MATCH('mobitool-Faktoren v2.0'!$AJ112,'Energiefaktoren Ecoinvent'!$A:$A,0))),0,$AL112*INDEX('Energiefaktoren Ecoinvent'!$H:$H,MATCH('mobitool-Faktoren v2.0'!$AJ112,'Energiefaktoren Ecoinvent'!$A:$A,0))))</f>
        <v>2.7412068154717001E-3</v>
      </c>
      <c r="BJ112" s="306">
        <f t="shared" ca="1" si="92"/>
        <v>2.7412068154717001E-3</v>
      </c>
      <c r="BK112" s="306">
        <f ca="1">IF(ISERROR(OFFSET('Daten KEA'!$A$1,MATCH(BK$5,'Daten KEA'!$A:$A,0)-1,MATCH(AQ112,'Daten KEA'!$A$424:$ADO$424,0)-1)),0,OFFSET('Daten KEA'!$A$1,MATCH(BK$5,'Daten KEA'!$A:$A,0)-1,MATCH(AQ112,'Daten KEA'!$A$424:$ADO$424,0)-1))</f>
        <v>0</v>
      </c>
      <c r="BL112" s="306">
        <f ca="1">IF(ISERROR(OFFSET('Daten KEA'!$A$1,MATCH(BL$5,'Daten KEA'!$A:$A,0)-1,MATCH(AR112,'Daten KEA'!$A$424:$ADO$424,0)-1)),0,OFFSET('Daten KEA'!$A$1,MATCH(BL$5,'Daten KEA'!$A:$A,0)-1,MATCH(AR112,'Daten KEA'!$A$424:$ADO$424,0)-1))</f>
        <v>0.31380901435220004</v>
      </c>
      <c r="BM112" s="306">
        <f ca="1">IF(ISERROR(OFFSET('Daten KEA'!$A$1,MATCH(BM$5,'Daten KEA'!$A:$A,0)-1,MATCH(AS112,'Daten KEA'!$A$424:$ADO$424,0)-1)),0,OFFSET('Daten KEA'!$A$1,MATCH(BM$5,'Daten KEA'!$A:$A,0)-1,MATCH(AS112,'Daten KEA'!$A$424:$ADO$424,0)-1))</f>
        <v>0.111615433227974</v>
      </c>
      <c r="BN112" s="307">
        <f t="shared" ca="1" si="98"/>
        <v>0.42816565439564575</v>
      </c>
      <c r="BO112" s="306">
        <f ca="1">IF(ISERROR(OFFSET('Daten KEA'!$A$1,MATCH(BO$5,'Daten KEA'!$A:$A,0)-1,MATCH(AT112,'Daten KEA'!$A$424:$ADO$424,0)-1)),0,OFFSET('Daten KEA'!$A$1,MATCH(BO$5,'Daten KEA'!$A:$A,0)-1,MATCH(AT112,'Daten KEA'!$A$424:$ADO$424,0)-1))</f>
        <v>0.42816566156559993</v>
      </c>
      <c r="BP112" s="305">
        <f t="shared" ca="1" si="60"/>
        <v>1.0000000167457481</v>
      </c>
      <c r="BQ112" s="308">
        <f ca="1">IF(ISERROR(OFFSET('Daten GWP'!$A$1,MATCH(BQ$5,'Daten GWP'!$A:$A,0)-1,MATCH(AM112,'Daten GWP'!$A$424:$ADO$424,0)-1)),0,OFFSET('Daten GWP'!$A$1,MATCH(BQ$5,'Daten GWP'!$A:$A,0)-1,MATCH(AM112,'Daten GWP'!$A$424:$ADO$424,0)-1))*1000</f>
        <v>0</v>
      </c>
      <c r="BR112" s="308">
        <f ca="1">IF(ISERROR(OFFSET('Daten GWP'!$A$1,MATCH(BR$5,'Daten GWP'!$A:$A,0)-1,MATCH(AN112,'Daten GWP'!$A$424:$ADO$424,0)-1)),0,OFFSET('Daten GWP'!$A$1,MATCH(BR$5,'Daten GWP'!$A:$A,0)-1,MATCH(AN112,'Daten GWP'!$A$424:$ADO$424,0)-1))*1000</f>
        <v>0</v>
      </c>
      <c r="BS112" s="308">
        <f ca="1">IF(ISERROR(OFFSET('Daten GWP'!$A$1,MATCH(BS$5,'Daten GWP'!$A:$A,0)-1,MATCH(AO112,'Daten GWP'!$A$424:$ADO$424,0)-1)),0,OFFSET('Daten GWP'!$A$1,MATCH(BS$5,'Daten GWP'!$A:$A,0)-1,MATCH(AO112,'Daten GWP'!$A$424:$ADO$424,0)-1))*1000</f>
        <v>0</v>
      </c>
      <c r="BT112" s="308">
        <f ca="1">IF(ISERROR(OFFSET('Daten GWP'!$A$1,MATCH(BT$5,'Daten GWP'!$A:$A,0)-1,MATCH(AP112,'Daten GWP'!$A$424:$ADO$424,0)-1)),0,OFFSET('Daten GWP'!$A$1,MATCH(BT$5,'Daten GWP'!$A:$A,0)-1,MATCH(AP112,'Daten GWP'!$A$424:$ADO$424,0)-1))*1000</f>
        <v>0.32954375000000002</v>
      </c>
      <c r="BU112" s="308">
        <f t="shared" ca="1" si="61"/>
        <v>0.32954375000000002</v>
      </c>
      <c r="BV112" s="308">
        <f ca="1">IF(ISERROR(OFFSET('Daten GWP'!$A$1,MATCH(BV$5,'Daten GWP'!$A:$A,0)-1,MATCH(AQ112,'Daten GWP'!$A$424:$ADO$424,0)-1)),0,OFFSET('Daten GWP'!$A$1,MATCH(BV$5,'Daten GWP'!$A:$A,0)-1,MATCH(AQ112,'Daten GWP'!$A$424:$ADO$424,0)-1))*1000</f>
        <v>0</v>
      </c>
      <c r="BW112" s="308">
        <f ca="1">IF(ISERROR(OFFSET('Daten GWP'!$A$1,MATCH(BW$5,'Daten GWP'!$A:$A,0)-1,MATCH(AR112,'Daten GWP'!$A$424:$ADO$424,0)-1)),0,OFFSET('Daten GWP'!$A$1,MATCH(BW$5,'Daten GWP'!$A:$A,0)-1,MATCH(AR112,'Daten GWP'!$A$424:$ADO$424,0)-1))*1000</f>
        <v>27.582981</v>
      </c>
      <c r="BX112" s="308">
        <f ca="1">IF(ISERROR(OFFSET('Daten GWP'!$A$1,MATCH(BX$5,'Daten GWP'!$A:$A,0)-1,MATCH(AS112,'Daten GWP'!$A$424:$ADO$424,0)-1)),0,OFFSET('Daten GWP'!$A$1,MATCH(BX$5,'Daten GWP'!$A:$A,0)-1,MATCH(AS112,'Daten GWP'!$A$424:$ADO$424,0)-1))*1000</f>
        <v>1.7820285999999999</v>
      </c>
      <c r="BY112" s="309">
        <f t="shared" ca="1" si="99"/>
        <v>29.69455335</v>
      </c>
      <c r="BZ112" s="308">
        <f ca="1">IF(ISERROR(OFFSET('Daten GWP'!$A$1,MATCH(BZ$5,'Daten GWP'!$A:$A,0)-1,MATCH(AT112,'Daten GWP'!$A$424:$ADO$424,0)-1)),0,OFFSET('Daten GWP'!$A$1,MATCH(BZ$5,'Daten GWP'!$A:$A,0)-1,MATCH(AT112,'Daten GWP'!$A$424:$ADO$424,0)-1))*1000</f>
        <v>29.694554</v>
      </c>
      <c r="CA112" s="305">
        <f t="shared" ca="1" si="62"/>
        <v>1.0000000218895362</v>
      </c>
      <c r="CB112" s="310">
        <f ca="1">IF(ISERROR(OFFSET('Daten Elementary'!$A$1,MATCH(CB$5,'Daten Elementary'!$A:$A,0)-1,MATCH(AM112,'Daten Elementary'!$A$424:$ADO$424,0)-1)),0,OFFSET('Daten Elementary'!$A$1,MATCH(CB$5,'Daten Elementary'!$A:$A,0)-1,MATCH(AM112,'Daten Elementary'!$A$424:$ADO$424,0)-1))*1000000</f>
        <v>0</v>
      </c>
      <c r="CC112" s="310">
        <f ca="1">IF(ISERROR(OFFSET('Daten Elementary'!$A$1,MATCH(CC$5,'Daten Elementary'!$A:$A,0)-1,MATCH(AN112,'Daten Elementary'!$A$424:$ADO$424,0)-1)),0,OFFSET('Daten Elementary'!$A$1,MATCH(CC$5,'Daten Elementary'!$A:$A,0)-1,MATCH(AN112,'Daten Elementary'!$A$424:$ADO$424,0)-1))*1000000</f>
        <v>0</v>
      </c>
      <c r="CD112" s="310">
        <f ca="1">IF(ISERROR(OFFSET('Daten Elementary'!$A$1,MATCH(CD$5,'Daten Elementary'!$A:$A,0)-1,MATCH(AO112,'Daten Elementary'!$A$424:$ADO$424,0)-1)),0,OFFSET('Daten Elementary'!$A$1,MATCH(CD$5,'Daten Elementary'!$A:$A,0)-1,MATCH(AO112,'Daten Elementary'!$A$424:$ADO$424,0)-1))*1000000</f>
        <v>0</v>
      </c>
      <c r="CE112" s="310">
        <f ca="1">IF(ISERROR(OFFSET('Daten Elementary'!$A$1,MATCH(CE$5,'Daten Elementary'!$A:$A,0)-1,MATCH(AP112,'Daten Elementary'!$A$424:$ADO$424,0)-1)),0,OFFSET('Daten Elementary'!$A$1,MATCH(CE$5,'Daten Elementary'!$A:$A,0)-1,MATCH(AP112,'Daten Elementary'!$A$424:$ADO$424,0)-1))*1000000</f>
        <v>0.41120122999999997</v>
      </c>
      <c r="CF112" s="310">
        <f t="shared" ca="1" si="63"/>
        <v>0.41120122999999997</v>
      </c>
      <c r="CG112" s="310">
        <f ca="1">IF(ISERROR(OFFSET('Daten Elementary'!$A$1,MATCH(CG$5,'Daten Elementary'!$A:$A,0)-1,MATCH(AQ112,'Daten Elementary'!$A$424:$ADO$424,0)-1)),0,OFFSET('Daten Elementary'!$A$1,MATCH(CG$5,'Daten Elementary'!$A:$A,0)-1,MATCH(AQ112,'Daten Elementary'!$A$424:$ADO$424,0)-1))*1000000</f>
        <v>0</v>
      </c>
      <c r="CH112" s="310">
        <f ca="1">IF(ISERROR(OFFSET('Daten Elementary'!$A$1,MATCH(CH$5,'Daten Elementary'!$A:$A,0)-1,MATCH(AR112,'Daten Elementary'!$A$424:$ADO$424,0)-1)),0,OFFSET('Daten Elementary'!$A$1,MATCH(CH$5,'Daten Elementary'!$A:$A,0)-1,MATCH(AR112,'Daten Elementary'!$A$424:$ADO$424,0)-1))*1000000</f>
        <v>10.421821999999999</v>
      </c>
      <c r="CI112" s="310">
        <f ca="1">IF(ISERROR(OFFSET('Daten Elementary'!$A$1,MATCH(CI$5,'Daten Elementary'!$A:$A,0)-1,MATCH(AS112,'Daten Elementary'!$A$424:$ADO$424,0)-1)),0,OFFSET('Daten Elementary'!$A$1,MATCH(CI$5,'Daten Elementary'!$A:$A,0)-1,MATCH(AS112,'Daten Elementary'!$A$424:$ADO$424,0)-1))*1000000</f>
        <v>1.2199964999999999</v>
      </c>
      <c r="CJ112" s="311">
        <f t="shared" ca="1" si="64"/>
        <v>12.053019729999999</v>
      </c>
      <c r="CK112" s="310">
        <f ca="1">IF(ISERROR(OFFSET('Daten Elementary'!$A$1,MATCH(CK$5,'Daten Elementary'!$A:$A,0)-1,MATCH($AT112,'Daten Elementary'!$A$424:$ADO$424,0)-1)),0,OFFSET('Daten Elementary'!$A$1,MATCH(CK$5,'Daten Elementary'!$A:$A,0)-1,MATCH($AT112,'Daten Elementary'!$A$424:$ADO$424,0)-1))*1000000</f>
        <v>12.05302</v>
      </c>
      <c r="CL112" s="305">
        <f t="shared" ca="1" si="65"/>
        <v>1.0000000224010255</v>
      </c>
      <c r="CM112" s="312">
        <f ca="1">IF(ISERROR(OFFSET('Daten Elementary'!$A$1,MATCH(CM$5,'Daten Elementary'!$A:$A,0)-1,MATCH(AM112,'Daten Elementary'!$A$424:$ADO$424,0)-1)),0,OFFSET('Daten Elementary'!$A$1,MATCH(CM$5,'Daten Elementary'!$A:$A,0)-1,MATCH(AM112,'Daten Elementary'!$A$424:$ADO$424,0)-1))*1000000</f>
        <v>0</v>
      </c>
      <c r="CN112" s="312">
        <f ca="1">IF(ISERROR(OFFSET('Daten Elementary'!$A$1,MATCH(CN$5,'Daten Elementary'!$A:$A,0)-1,MATCH(AN112,'Daten Elementary'!$A$424:$ADO$424,0)-1)),0,OFFSET('Daten Elementary'!$A$1,MATCH(CN$5,'Daten Elementary'!$A:$A,0)-1,MATCH(AN112,'Daten Elementary'!$A$424:$ADO$424,0)-1))*1000000</f>
        <v>0</v>
      </c>
      <c r="CO112" s="312">
        <f ca="1">IF(ISERROR(OFFSET('Daten Elementary'!$A$1,MATCH(CO$5,'Daten Elementary'!$A:$A,0)-1,MATCH(AO112,'Daten Elementary'!$A$424:$ADO$424,0)-1)),0,OFFSET('Daten Elementary'!$A$1,MATCH(CO$5,'Daten Elementary'!$A:$A,0)-1,MATCH(AO112,'Daten Elementary'!$A$424:$ADO$424,0)-1))*1000000</f>
        <v>0</v>
      </c>
      <c r="CP112" s="312">
        <f ca="1">IF(ISERROR(OFFSET('Daten Elementary'!$A$1,MATCH(CP$5,'Daten Elementary'!$A:$A,0)-1,MATCH(AP112,'Daten Elementary'!$A$424:$ADO$424,0)-1)),0,OFFSET('Daten Elementary'!$A$1,MATCH(CP$5,'Daten Elementary'!$A:$A,0)-1,MATCH(AP112,'Daten Elementary'!$A$424:$ADO$424,0)-1))*1000000</f>
        <v>0.19864248000000001</v>
      </c>
      <c r="CQ112" s="312">
        <f t="shared" ca="1" si="66"/>
        <v>0.19864248000000001</v>
      </c>
      <c r="CR112" s="312">
        <f ca="1">IF(ISERROR(OFFSET('Daten Elementary'!$A$1,MATCH(CR$5,'Daten Elementary'!$A:$A,0)-1,MATCH(AQ112,'Daten Elementary'!$A$424:$ADO$424,0)-1)),0,OFFSET('Daten Elementary'!$A$1,MATCH(CR$5,'Daten Elementary'!$A:$A,0)-1,MATCH(AQ112,'Daten Elementary'!$A$424:$ADO$424,0)-1))*1000000</f>
        <v>0</v>
      </c>
      <c r="CS112" s="312">
        <f ca="1">IF(ISERROR(OFFSET('Daten Elementary'!$A$1,MATCH(CS$5,'Daten Elementary'!$A:$A,0)-1,MATCH(AR112,'Daten Elementary'!$A$424:$ADO$424,0)-1)),0,OFFSET('Daten Elementary'!$A$1,MATCH(CS$5,'Daten Elementary'!$A:$A,0)-1,MATCH(AR112,'Daten Elementary'!$A$424:$ADO$424,0)-1))*1000000</f>
        <v>6.7502687999999997</v>
      </c>
      <c r="CT112" s="312">
        <f ca="1">IF(ISERROR(OFFSET('Daten Elementary'!$A$1,MATCH(CT$5,'Daten Elementary'!$A:$A,0)-1,MATCH(AS112,'Daten Elementary'!$A$424:$ADO$424,0)-1)),0,OFFSET('Daten Elementary'!$A$1,MATCH(CT$5,'Daten Elementary'!$A:$A,0)-1,MATCH(AS112,'Daten Elementary'!$A$424:$ADO$424,0)-1))*1000000</f>
        <v>0.68268213999999994</v>
      </c>
      <c r="CU112" s="313">
        <f t="shared" ca="1" si="67"/>
        <v>7.6315934199999997</v>
      </c>
      <c r="CV112" s="312">
        <f ca="1">IF(ISERROR(OFFSET('Daten Elementary'!$A$1,MATCH(CV$5,'Daten Elementary'!$A:$A,0)-1,MATCH($AT112,'Daten Elementary'!$A$424:$ADO$424,0)-1)),0,OFFSET('Daten Elementary'!$A$1,MATCH(CV$5,'Daten Elementary'!$A:$A,0)-1,MATCH($AT112,'Daten Elementary'!$A$424:$ADO$424,0)-1))*1000000</f>
        <v>7.6315934000000007</v>
      </c>
      <c r="CW112" s="305">
        <f t="shared" ca="1" si="68"/>
        <v>0.99999999737931544</v>
      </c>
      <c r="CX112" s="314">
        <f ca="1">IF(ISERROR(OFFSET('Daten Elementary'!$A$1,MATCH(CX$5,'Daten Elementary'!$A:$A,0)-1,MATCH(AM112,'Daten Elementary'!$A$424:$ADO$424,0)-1)),0,OFFSET('Daten Elementary'!$A$1,MATCH(CX$5,'Daten Elementary'!$A:$A,0)-1,MATCH(AM112,'Daten Elementary'!$A$424:$ADO$424,0)-1))*1000000</f>
        <v>0</v>
      </c>
      <c r="CY112" s="314">
        <f ca="1">IF(ISERROR(OFFSET('Daten Elementary'!$A$1,MATCH(CY$5,'Daten Elementary'!$A:$A,0)-1,MATCH(AN112,'Daten Elementary'!$A$424:$ADO$424,0)-1)),0,OFFSET('Daten Elementary'!$A$1,MATCH(CY$5,'Daten Elementary'!$A:$A,0)-1,MATCH(AN112,'Daten Elementary'!$A$424:$ADO$424,0)-1))*1000000</f>
        <v>0</v>
      </c>
      <c r="CZ112" s="314">
        <f ca="1">IF(ISERROR(OFFSET('Daten Elementary'!$A$1,MATCH(CZ$5,'Daten Elementary'!$A:$A,0)-1,MATCH(AO112,'Daten Elementary'!$A$424:$ADO$424,0)-1)),0,OFFSET('Daten Elementary'!$A$1,MATCH(CZ$5,'Daten Elementary'!$A:$A,0)-1,MATCH(AO112,'Daten Elementary'!$A$424:$ADO$424,0)-1))*1000000</f>
        <v>0</v>
      </c>
      <c r="DA112" s="314">
        <f ca="1">IF(ISERROR(OFFSET('Daten Elementary'!$A$1,MATCH(DA$5,'Daten Elementary'!$A:$A,0)-1,MATCH(AP112,'Daten Elementary'!$A$424:$ADO$424,0)-1)),0,OFFSET('Daten Elementary'!$A$1,MATCH(DA$5,'Daten Elementary'!$A:$A,0)-1,MATCH(AP112,'Daten Elementary'!$A$424:$ADO$424,0)-1))*1000000</f>
        <v>0.25876274999999999</v>
      </c>
      <c r="DB112" s="314">
        <f t="shared" ca="1" si="69"/>
        <v>0.25876274999999999</v>
      </c>
      <c r="DC112" s="314">
        <f ca="1">IF(ISERROR(OFFSET('Daten Elementary'!$A$1,MATCH(DC$5,'Daten Elementary'!$A:$A,0)-1,MATCH(AQ112,'Daten Elementary'!$A$424:$ADO$424,0)-1)),0,OFFSET('Daten Elementary'!$A$1,MATCH(DC$5,'Daten Elementary'!$A:$A,0)-1,MATCH(AQ112,'Daten Elementary'!$A$424:$ADO$424,0)-1))*1000000</f>
        <v>0</v>
      </c>
      <c r="DD112" s="314">
        <f ca="1">IF(ISERROR(OFFSET('Daten Elementary'!$A$1,MATCH(DD$5,'Daten Elementary'!$A:$A,0)-1,MATCH(AR112,'Daten Elementary'!$A$424:$ADO$424,0)-1)),0,OFFSET('Daten Elementary'!$A$1,MATCH(DD$5,'Daten Elementary'!$A:$A,0)-1,MATCH(AR112,'Daten Elementary'!$A$424:$ADO$424,0)-1))*1000000</f>
        <v>14.748467</v>
      </c>
      <c r="DE112" s="314">
        <f ca="1">IF(ISERROR(OFFSET('Daten Elementary'!$A$1,MATCH(DE$5,'Daten Elementary'!$A:$A,0)-1,MATCH(AS112,'Daten Elementary'!$A$424:$ADO$424,0)-1)),0,OFFSET('Daten Elementary'!$A$1,MATCH(DE$5,'Daten Elementary'!$A:$A,0)-1,MATCH(AS112,'Daten Elementary'!$A$424:$ADO$424,0)-1))*1000000</f>
        <v>0.80178126999999999</v>
      </c>
      <c r="DF112" s="315">
        <f t="shared" ca="1" si="70"/>
        <v>15.80901102</v>
      </c>
      <c r="DG112" s="314">
        <f ca="1">IF(ISERROR(OFFSET('Daten Elementary'!$A$1,MATCH(DG$5,'Daten Elementary'!$A:$A,0)-1,MATCH($AT112,'Daten Elementary'!$A$424:$ADO$424,0)-1)),0,OFFSET('Daten Elementary'!$A$1,MATCH(DG$5,'Daten Elementary'!$A:$A,0)-1,MATCH($AT112,'Daten Elementary'!$A$424:$ADO$424,0)-1))*1000000</f>
        <v>15.809011</v>
      </c>
      <c r="DH112" s="305">
        <f t="shared" ca="1" si="71"/>
        <v>0.99999999873489875</v>
      </c>
      <c r="DI112" s="316">
        <f ca="1">IF(ISERROR(OFFSET('Daten Elementary'!$A$1,MATCH(DI$5,'Daten Elementary'!$A:$A,0)-1,MATCH(AM112,'Daten Elementary'!$A$424:$ADO$424,0)-1)),0,OFFSET('Daten Elementary'!$A$1,MATCH(DI$5,'Daten Elementary'!$A:$A,0)-1,MATCH(AM112,'Daten Elementary'!$A$424:$ADO$424,0)-1))*1000000</f>
        <v>0</v>
      </c>
      <c r="DJ112" s="316">
        <f ca="1">IF(ISERROR(OFFSET('Daten Elementary'!$A$1,MATCH(DJ$5,'Daten Elementary'!$A:$A,0)-1,MATCH(AN112,'Daten Elementary'!$A$424:$ADO$424,0)-1)),0,OFFSET('Daten Elementary'!$A$1,MATCH(DJ$5,'Daten Elementary'!$A:$A,0)-1,MATCH(AN112,'Daten Elementary'!$A$424:$ADO$424,0)-1))*1000000</f>
        <v>0</v>
      </c>
      <c r="DK112" s="316">
        <f ca="1">IF(ISERROR(OFFSET('Daten Elementary'!$A$1,MATCH(DK$5,'Daten Elementary'!$A:$A,0)-1,MATCH(AO112,'Daten Elementary'!$A$424:$ADO$424,0)-1)),0,OFFSET('Daten Elementary'!$A$1,MATCH(DK$5,'Daten Elementary'!$A:$A,0)-1,MATCH(AO112,'Daten Elementary'!$A$424:$ADO$424,0)-1))*1000000</f>
        <v>0</v>
      </c>
      <c r="DL112" s="316">
        <f ca="1">IF(ISERROR(OFFSET('Daten Elementary'!$A$1,MATCH(DL$5,'Daten Elementary'!$A:$A,0)-1,MATCH(AP112,'Daten Elementary'!$A$424:$ADO$424,0)-1)),0,OFFSET('Daten Elementary'!$A$1,MATCH(DL$5,'Daten Elementary'!$A:$A,0)-1,MATCH(AP112,'Daten Elementary'!$A$424:$ADO$424,0)-1))*1000000</f>
        <v>0.88168061999999991</v>
      </c>
      <c r="DM112" s="316">
        <f t="shared" ca="1" si="72"/>
        <v>0.88168061999999991</v>
      </c>
      <c r="DN112" s="316">
        <f ca="1">IF(ISERROR(OFFSET('Daten Elementary'!$A$1,MATCH(DN$5,'Daten Elementary'!$A:$A,0)-1,MATCH(AQ112,'Daten Elementary'!$A$424:$ADO$424,0)-1)),0,OFFSET('Daten Elementary'!$A$1,MATCH(DN$5,'Daten Elementary'!$A:$A,0)-1,MATCH(AQ112,'Daten Elementary'!$A$424:$ADO$424,0)-1))*1000000</f>
        <v>0</v>
      </c>
      <c r="DO112" s="316">
        <f ca="1">IF(ISERROR(OFFSET('Daten Elementary'!$A$1,MATCH(DO$5,'Daten Elementary'!$A:$A,0)-1,MATCH(AR112,'Daten Elementary'!$A$424:$ADO$424,0)-1)),0,OFFSET('Daten Elementary'!$A$1,MATCH(DO$5,'Daten Elementary'!$A:$A,0)-1,MATCH(AR112,'Daten Elementary'!$A$424:$ADO$424,0)-1))*1000000</f>
        <v>52.147171</v>
      </c>
      <c r="DP112" s="316">
        <f ca="1">IF(ISERROR(OFFSET('Daten Elementary'!$A$1,MATCH(DP$5,'Daten Elementary'!$A:$A,0)-1,MATCH(AS112,'Daten Elementary'!$A$424:$ADO$424,0)-1)),0,OFFSET('Daten Elementary'!$A$1,MATCH(DP$5,'Daten Elementary'!$A:$A,0)-1,MATCH(AS112,'Daten Elementary'!$A$424:$ADO$424,0)-1))*1000000</f>
        <v>3.3370690999999999</v>
      </c>
      <c r="DQ112" s="317">
        <f t="shared" ca="1" si="73"/>
        <v>56.365920719999998</v>
      </c>
      <c r="DR112" s="316">
        <f ca="1">IF(ISERROR(OFFSET('Daten Elementary'!$A$1,MATCH(DR$5,'Daten Elementary'!$A:$A,0)-1,MATCH($AT112,'Daten Elementary'!$A$424:$ADO$424,0)-1)),0,OFFSET('Daten Elementary'!$A$1,MATCH(DR$5,'Daten Elementary'!$A:$A,0)-1,MATCH($AT112,'Daten Elementary'!$A$424:$ADO$424,0)-1))*1000000</f>
        <v>56.365921</v>
      </c>
      <c r="DS112" s="305">
        <f t="shared" ca="1" si="74"/>
        <v>1.0000000049675406</v>
      </c>
      <c r="DT112" s="318">
        <f ca="1">IF(ISERROR(OFFSET('Daten UBP13'!$A$1,MATCH(DT$5,'Daten UBP13'!$A:$A,0)-1,MATCH(AM112,'Daten UBP13'!$A$424:$AEG$424,0)-1)),0,OFFSET('Daten UBP13'!$A$1,MATCH(DT$5,'Daten UBP13'!$A:$A,0)-1,MATCH(AM112,'Daten UBP13'!$A$424:$AEG$424,0)-1))</f>
        <v>0</v>
      </c>
      <c r="DU112" s="318">
        <f ca="1">IF(ISERROR(OFFSET('Daten UBP13'!$A$1,MATCH(DU$5,'Daten UBP13'!$A:$A,0)-1,MATCH(AN112,'Daten UBP13'!$A$424:$AEG$424,0)-1)),0,OFFSET('Daten UBP13'!$A$1,MATCH(DU$5,'Daten UBP13'!$A:$A,0)-1,MATCH(AN112,'Daten UBP13'!$A$424:$AEG$424,0)-1))</f>
        <v>0</v>
      </c>
      <c r="DV112" s="318">
        <f ca="1">IF(ISERROR(OFFSET('Daten UBP13'!$A$1,MATCH(DV$5,'Daten UBP13'!$A:$A,0)-1,MATCH(AO112,'Daten UBP13'!$A$424:$AEG$424,0)-1)),0,OFFSET('Daten UBP13'!$A$1,MATCH(DV$5,'Daten UBP13'!$A:$A,0)-1,MATCH(AO112,'Daten UBP13'!$A$424:$AEG$424,0)-1))</f>
        <v>0</v>
      </c>
      <c r="DW112" s="318">
        <f ca="1">IF(ISERROR(OFFSET('Daten UBP13'!$A$1,MATCH(DW$5,'Daten UBP13'!$A:$A,0)-1,MATCH(AP112,'Daten UBP13'!$A$424:$AEG$424,0)-1)),0,OFFSET('Daten UBP13'!$A$1,MATCH(DW$5,'Daten UBP13'!$A:$A,0)-1,MATCH(AP112,'Daten UBP13'!$A$424:$AEG$424,0)-1))</f>
        <v>1.0310520999999999</v>
      </c>
      <c r="DX112" s="318">
        <f t="shared" ca="1" si="75"/>
        <v>1.0310520999999999</v>
      </c>
      <c r="DY112" s="318">
        <f ca="1">IF(ISERROR(OFFSET('Daten UBP13'!$A$1,MATCH(DY$5,'Daten UBP13'!$A:$A,0)-1,MATCH(AQ112,'Daten UBP13'!$A$424:$AEG$424,0)-1)),0,OFFSET('Daten UBP13'!$A$1,MATCH(DY$5,'Daten UBP13'!$A:$A,0)-1,MATCH(AQ112,'Daten UBP13'!$A$424:$AEG$424,0)-1))</f>
        <v>0</v>
      </c>
      <c r="DZ112" s="318">
        <f ca="1">IF(ISERROR(OFFSET('Daten UBP13'!$A$1,MATCH(DZ$5,'Daten UBP13'!$A:$A,0)-1,MATCH(AR112,'Daten UBP13'!$A$424:$AEG$424,0)-1)),0,OFFSET('Daten UBP13'!$A$1,MATCH(DZ$5,'Daten UBP13'!$A:$A,0)-1,MATCH(AR112,'Daten UBP13'!$A$424:$AEG$424,0)-1))</f>
        <v>58.213945000000002</v>
      </c>
      <c r="EA112" s="318">
        <f ca="1">IF(ISERROR(OFFSET('Daten UBP13'!$A$1,MATCH(EA$5,'Daten UBP13'!$A:$A,0)-1,MATCH(AS112,'Daten UBP13'!$A$424:$AEG$424,0)-1)),0,OFFSET('Daten UBP13'!$A$1,MATCH(EA$5,'Daten UBP13'!$A:$A,0)-1,MATCH(AS112,'Daten UBP13'!$A$424:$AEG$424,0)-1))</f>
        <v>5.3005282999999999</v>
      </c>
      <c r="EB112" s="319">
        <f t="shared" ca="1" si="76"/>
        <v>64.545525400000002</v>
      </c>
      <c r="EC112" s="318">
        <f ca="1">IF(ISERROR(OFFSET('Daten UBP13'!$A$1,MATCH(EC$5,'Daten UBP13'!$A:$A,0)-1,MATCH(AT112,'Daten UBP13'!$A$424:$AEG$424,0)-1)),0,OFFSET('Daten UBP13'!$A$1,MATCH(EC$5,'Daten UBP13'!$A:$A,0)-1,MATCH(AT112,'Daten UBP13'!$A$424:$AEG$424,0)-1))</f>
        <v>64.545525999999995</v>
      </c>
      <c r="ED112" s="305">
        <f t="shared" ca="1" si="77"/>
        <v>1.0000000092957644</v>
      </c>
      <c r="EE112" s="320">
        <f ca="1">IF(ISERROR(OFFSET('Daten ReCiPe'!$A$1,MATCH(EE$5,'Daten ReCiPe'!$A:$A,0)-1,MATCH(AM112,'Daten ReCiPe'!$A$424:$ADO$424,0)-1)),0,OFFSET('Daten ReCiPe'!$A$1,MATCH(EE$5,'Daten ReCiPe'!$A:$A,0)-1,MATCH(AM112,'Daten ReCiPe'!$A$424:$ADO$424,0)-1))*1000</f>
        <v>0</v>
      </c>
      <c r="EF112" s="320">
        <f ca="1">IF(ISERROR(OFFSET('Daten ReCiPe'!$A$1,MATCH(EF$5,'Daten ReCiPe'!$A:$A,0)-1,MATCH(AN112,'Daten ReCiPe'!$A$424:$ADO$424,0)-1)),0,OFFSET('Daten ReCiPe'!$A$1,MATCH(EF$5,'Daten ReCiPe'!$A:$A,0)-1,MATCH(AN112,'Daten ReCiPe'!$A$424:$ADO$424,0)-1))*1000</f>
        <v>0</v>
      </c>
      <c r="EG112" s="320">
        <f ca="1">IF(ISERROR(OFFSET('Daten ReCiPe'!$A$1,MATCH(EG$5,'Daten ReCiPe'!$A:$A,0)-1,MATCH(AO112,'Daten ReCiPe'!$A$424:$ADO$424,0)-1)),0,OFFSET('Daten ReCiPe'!$A$1,MATCH(EG$5,'Daten ReCiPe'!$A:$A,0)-1,MATCH(AO112,'Daten ReCiPe'!$A$424:$ADO$424,0)-1))*1000</f>
        <v>0</v>
      </c>
      <c r="EH112" s="320">
        <f ca="1">IF(ISERROR(OFFSET('Daten ReCiPe'!$A$1,MATCH(EH$5,'Daten ReCiPe'!$A:$A,0)-1,MATCH(AP112,'Daten ReCiPe'!$A$424:$ADO$424,0)-1)),0,OFFSET('Daten ReCiPe'!$A$1,MATCH(EH$5,'Daten ReCiPe'!$A:$A,0)-1,MATCH(AP112,'Daten ReCiPe'!$A$424:$ADO$424,0)-1))*1000</f>
        <v>5.7340789999999996E-2</v>
      </c>
      <c r="EI112" s="320">
        <f t="shared" ca="1" si="78"/>
        <v>5.7340789999999996E-2</v>
      </c>
      <c r="EJ112" s="320">
        <f ca="1">IF(ISERROR(OFFSET('Daten ReCiPe'!$A$1,MATCH(EJ$5,'Daten ReCiPe'!$A:$A,0)-1,MATCH(AQ112,'Daten ReCiPe'!$A$424:$ADO$424,0)-1)),0,OFFSET('Daten ReCiPe'!$A$1,MATCH(EJ$5,'Daten ReCiPe'!$A:$A,0)-1,MATCH(AQ112,'Daten ReCiPe'!$A$424:$ADO$424,0)-1))*1000</f>
        <v>0</v>
      </c>
      <c r="EK112" s="320">
        <f ca="1">IF(ISERROR(OFFSET('Daten ReCiPe'!$A$1,MATCH(EK$5,'Daten ReCiPe'!$A:$A,0)-1,MATCH(AR112,'Daten ReCiPe'!$A$424:$ADO$424,0)-1)),0,OFFSET('Daten ReCiPe'!$A$1,MATCH(EK$5,'Daten ReCiPe'!$A:$A,0)-1,MATCH(AR112,'Daten ReCiPe'!$A$424:$ADO$424,0)-1))*1000</f>
        <v>3.3137059999999998</v>
      </c>
      <c r="EL112" s="320">
        <f ca="1">IF(ISERROR(OFFSET('Daten ReCiPe'!$A$1,MATCH(EL$5,'Daten ReCiPe'!$A:$A,0)-1,MATCH(AS112,'Daten ReCiPe'!$A$424:$ADO$424,0)-1)),0,OFFSET('Daten ReCiPe'!$A$1,MATCH(EL$5,'Daten ReCiPe'!$A:$A,0)-1,MATCH(AS112,'Daten ReCiPe'!$A$424:$ADO$424,0)-1))*1000</f>
        <v>0.22208541999999998</v>
      </c>
      <c r="EM112" s="321">
        <f t="shared" ca="1" si="79"/>
        <v>3.5931322099999998</v>
      </c>
      <c r="EN112" s="320">
        <f ca="1">IF(ISERROR(OFFSET('Daten ReCiPe'!$A$1,MATCH(EN$5,'Daten ReCiPe'!$A:$A,0)-1,MATCH(AT112,'Daten ReCiPe'!$A$424:$ADO$424,0)-1)),0,OFFSET('Daten ReCiPe'!$A$1,MATCH(EN$5,'Daten ReCiPe'!$A:$A,0)-1,MATCH(AT112,'Daten ReCiPe'!$A$424:$ADO$424,0)-1))*1000</f>
        <v>3.5931321999999999</v>
      </c>
      <c r="EO112" s="305">
        <f t="shared" ca="1" si="80"/>
        <v>0.99999999721691291</v>
      </c>
      <c r="EP112" s="322">
        <f ca="1">IF(ISERROR(OFFSET('Daten Elementary'!$A$1,MATCH(EP$5,'Daten Elementary'!$A:$A,0)-1,MATCH(AM112,'Daten Elementary'!$A$424:$ADO$424,0)-1)),0,OFFSET('Daten Elementary'!$A$1,MATCH(EP$5,'Daten Elementary'!$A:$A,0)-1,MATCH(AM112,'Daten Elementary'!$A$424:$ADO$424,0)-1))*1000000</f>
        <v>0</v>
      </c>
      <c r="EQ112" s="322">
        <f ca="1">IF(ISERROR(OFFSET('Daten Elementary'!$A$1,MATCH(EQ$5,'Daten Elementary'!$A:$A,0)-1,MATCH(AN112,'Daten Elementary'!$A$424:$ADO$424,0)-1)),0,OFFSET('Daten Elementary'!$A$1,MATCH(EQ$5,'Daten Elementary'!$A:$A,0)-1,MATCH(AN112,'Daten Elementary'!$A$424:$ADO$424,0)-1))*1000000</f>
        <v>0</v>
      </c>
      <c r="ER112" s="322">
        <f ca="1">IF(ISERROR(OFFSET('Daten Elementary'!$A$1,MATCH(ER$5,'Daten Elementary'!$A:$A,0)-1,MATCH(AO112,'Daten Elementary'!$A$424:$ADO$424,0)-1)),0,OFFSET('Daten Elementary'!$A$1,MATCH(ER$5,'Daten Elementary'!$A:$A,0)-1,MATCH(AO112,'Daten Elementary'!$A$424:$ADO$424,0)-1))*1000000</f>
        <v>0</v>
      </c>
      <c r="ES112" s="322">
        <f ca="1">IF(ISERROR(OFFSET('Daten Elementary'!$A$1,MATCH(ES$5,'Daten Elementary'!$A:$A,0)-1,MATCH(AP112,'Daten Elementary'!$A$424:$ADO$424,0)-1)),0,OFFSET('Daten Elementary'!$A$1,MATCH(ES$5,'Daten Elementary'!$A:$A,0)-1,MATCH(AP112,'Daten Elementary'!$A$424:$ADO$424,0)-1))*1000000</f>
        <v>1.4877632000000001</v>
      </c>
      <c r="ET112" s="322">
        <f t="shared" ca="1" si="81"/>
        <v>1.4877632000000001</v>
      </c>
      <c r="EU112" s="322">
        <f ca="1">IF(ISERROR(OFFSET('Daten Elementary'!$A$1,MATCH(EU$5,'Daten Elementary'!$A:$A,0)-1,MATCH(AQ112,'Daten Elementary'!$A$424:$ADO$424,0)-1)),0,OFFSET('Daten Elementary'!$A$1,MATCH(EU$5,'Daten Elementary'!$A:$A,0)-1,MATCH(AQ112,'Daten Elementary'!$A$424:$ADO$424,0)-1))*1000000</f>
        <v>0</v>
      </c>
      <c r="EV112" s="322">
        <f ca="1">IF(ISERROR(OFFSET('Daten Elementary'!$A$1,MATCH(EV$5,'Daten Elementary'!$A:$A,0)-1,MATCH(AR112,'Daten Elementary'!$A$424:$ADO$424,0)-1)),0,OFFSET('Daten Elementary'!$A$1,MATCH(EV$5,'Daten Elementary'!$A:$A,0)-1,MATCH(AR112,'Daten Elementary'!$A$424:$ADO$424,0)-1))*1000000</f>
        <v>82.323482999999996</v>
      </c>
      <c r="EW112" s="322">
        <f ca="1">IF(ISERROR(OFFSET('Daten Elementary'!$A$1,MATCH(EW$5,'Daten Elementary'!$A:$A,0)-1,MATCH(AS112,'Daten Elementary'!$A$424:$ADO$424,0)-1)),0,OFFSET('Daten Elementary'!$A$1,MATCH(EW$5,'Daten Elementary'!$A:$A,0)-1,MATCH(AS112,'Daten Elementary'!$A$424:$ADO$424,0)-1))*1000000</f>
        <v>5.5941589</v>
      </c>
      <c r="EX112" s="323">
        <f t="shared" ca="1" si="82"/>
        <v>89.405405099999996</v>
      </c>
      <c r="EY112" s="322">
        <f ca="1">IF(ISERROR(OFFSET('Daten Elementary'!$A$1,MATCH(EY$5,'Daten Elementary'!$A:$A,0)-1,MATCH($AT112,'Daten Elementary'!$A$424:$ADO$424,0)-1)),0,OFFSET('Daten Elementary'!$A$1,MATCH(EY$5,'Daten Elementary'!$A:$A,0)-1,MATCH($AT112,'Daten Elementary'!$A$424:$ADO$424,0)-1))*1000000</f>
        <v>89.405405000000002</v>
      </c>
      <c r="EZ112" s="305">
        <f t="shared" ca="1" si="83"/>
        <v>0.99999999888149949</v>
      </c>
      <c r="FA112" s="314">
        <f ca="1">IF(ISERROR(OFFSET('Daten Elementary'!$A$1,MATCH(FA$5,'Daten Elementary'!$A:$A,0)-1,MATCH(AM112,'Daten Elementary'!$A$424:$ADO$424,0)-1)),0,OFFSET('Daten Elementary'!$A$1,MATCH(FA$5,'Daten Elementary'!$A:$A,0)-1,MATCH(AM112,'Daten Elementary'!$A$424:$ADO$424,0)-1))*1000</f>
        <v>0</v>
      </c>
      <c r="FB112" s="314">
        <f ca="1">IF(ISERROR(OFFSET('Daten Elementary'!$A$1,MATCH(FB$5,'Daten Elementary'!$A:$A,0)-1,MATCH(AN112,'Daten Elementary'!$A$424:$ADO$424,0)-1)),0,OFFSET('Daten Elementary'!$A$1,MATCH(FB$5,'Daten Elementary'!$A:$A,0)-1,MATCH(AN112,'Daten Elementary'!$A$424:$ADO$424,0)-1))*1000</f>
        <v>0</v>
      </c>
      <c r="FC112" s="314">
        <f ca="1">IF(ISERROR(OFFSET('Daten Elementary'!$A$1,MATCH(FC$5,'Daten Elementary'!$A:$A,0)-1,MATCH(AO112,'Daten Elementary'!$A$424:$ADO$424,0)-1)),0,OFFSET('Daten Elementary'!$A$1,MATCH(FC$5,'Daten Elementary'!$A:$A,0)-1,MATCH(AO112,'Daten Elementary'!$A$424:$ADO$424,0)-1))*1000</f>
        <v>0</v>
      </c>
      <c r="FD112" s="314">
        <f ca="1">IF(ISERROR(OFFSET('Daten Elementary'!$A$1,MATCH(FD$5,'Daten Elementary'!$A:$A,0)-1,MATCH(AP112,'Daten Elementary'!$A$424:$ADO$424,0)-1)),0,OFFSET('Daten Elementary'!$A$1,MATCH(FD$5,'Daten Elementary'!$A:$A,0)-1,MATCH(AP112,'Daten Elementary'!$A$424:$ADO$424,0)-1))*1000</f>
        <v>0.21172439000000001</v>
      </c>
      <c r="FE112" s="314">
        <f t="shared" ca="1" si="84"/>
        <v>0.21172439000000001</v>
      </c>
      <c r="FF112" s="314">
        <f ca="1">IF(ISERROR(OFFSET('Daten Elementary'!$A$1,MATCH(FF$5,'Daten Elementary'!$A:$A,0)-1,MATCH(AQ112,'Daten Elementary'!$A$424:$ADO$424,0)-1)),0,OFFSET('Daten Elementary'!$A$1,MATCH(FF$5,'Daten Elementary'!$A:$A,0)-1,MATCH(AQ112,'Daten Elementary'!$A$424:$ADO$424,0)-1))*1000</f>
        <v>0</v>
      </c>
      <c r="FG112" s="314">
        <f ca="1">IF(ISERROR(OFFSET('Daten Elementary'!$A$1,MATCH(FG$5,'Daten Elementary'!$A:$A,0)-1,MATCH(AR112,'Daten Elementary'!$A$424:$ADO$424,0)-1)),0,OFFSET('Daten Elementary'!$A$1,MATCH(FG$5,'Daten Elementary'!$A:$A,0)-1,MATCH(AR112,'Daten Elementary'!$A$424:$ADO$424,0)-1))*1000</f>
        <v>18.669857</v>
      </c>
      <c r="FH112" s="314">
        <f ca="1">IF(ISERROR(OFFSET('Daten Elementary'!$A$1,MATCH(FH$5,'Daten Elementary'!$A:$A,0)-1,MATCH(AS112,'Daten Elementary'!$A$424:$ADO$424,0)-1)),0,OFFSET('Daten Elementary'!$A$1,MATCH(FH$5,'Daten Elementary'!$A:$A,0)-1,MATCH(AS112,'Daten Elementary'!$A$424:$ADO$424,0)-1))*1000</f>
        <v>1.6067503000000001</v>
      </c>
      <c r="FI112" s="315">
        <f t="shared" ca="1" si="85"/>
        <v>20.488331690000003</v>
      </c>
      <c r="FJ112" s="314">
        <f ca="1">IF(ISERROR(OFFSET('Daten Elementary'!$A$1,MATCH(FJ$5,'Daten Elementary'!$A:$A,0)-1,MATCH($AT112,'Daten Elementary'!$A$424:$ADO$424,0)-1)),0,OFFSET('Daten Elementary'!$A$1,MATCH(FJ$5,'Daten Elementary'!$A:$A,0)-1,MATCH($AT112,'Daten Elementary'!$A$424:$ADO$424,0)-1))*1000</f>
        <v>20.488332</v>
      </c>
      <c r="FK112" s="305">
        <f t="shared" ca="1" si="86"/>
        <v>1.0000000151305632</v>
      </c>
      <c r="FL112" s="314">
        <f ca="1">IF(ISERROR(OFFSET('Daten Elementary'!$A$1,MATCH(FL$5,'Daten Elementary'!$A:$A,0)-1,MATCH(AM112,'Daten Elementary'!$A$424:$ADO$424,0)-1)),0,OFFSET('Daten Elementary'!$A$1,MATCH(FL$5,'Daten Elementary'!$A:$A,0)-1,MATCH(AM112,'Daten Elementary'!$A$424:$ADO$424,0)-1))</f>
        <v>0</v>
      </c>
      <c r="FM112" s="314">
        <f ca="1">IF(ISERROR(OFFSET('Daten Elementary'!$A$1,MATCH(FM$5,'Daten Elementary'!$A:$A,0)-1,MATCH(AN112,'Daten Elementary'!$A$424:$ADO$424,0)-1)),0,OFFSET('Daten Elementary'!$A$1,MATCH(FM$5,'Daten Elementary'!$A:$A,0)-1,MATCH(AN112,'Daten Elementary'!$A$424:$ADO$424,0)-1))</f>
        <v>0</v>
      </c>
      <c r="FN112" s="314">
        <f ca="1">IF(ISERROR(OFFSET('Daten Elementary'!$A$1,MATCH(FN$5,'Daten Elementary'!$A:$A,0)-1,MATCH(AO112,'Daten Elementary'!$A$424:$ADO$424,0)-1)),0,OFFSET('Daten Elementary'!$A$1,MATCH(FN$5,'Daten Elementary'!$A:$A,0)-1,MATCH(AO112,'Daten Elementary'!$A$424:$ADO$424,0)-1))</f>
        <v>0</v>
      </c>
      <c r="FO112" s="314">
        <f ca="1">IF(ISERROR(OFFSET('Daten Elementary'!$A$1,MATCH(FO$5,'Daten Elementary'!$A:$A,0)-1,MATCH(AP112,'Daten Elementary'!$A$424:$ADO$424,0)-1)),0,OFFSET('Daten Elementary'!$A$1,MATCH(FO$5,'Daten Elementary'!$A:$A,0)-1,MATCH(AP112,'Daten Elementary'!$A$424:$ADO$424,0)-1))</f>
        <v>0</v>
      </c>
      <c r="FP112" s="314">
        <f t="shared" ca="1" si="87"/>
        <v>0</v>
      </c>
      <c r="FQ112" s="314">
        <f ca="1">IF(ISERROR(OFFSET('Daten Elementary'!$A$1,MATCH(FQ$5,'Daten Elementary'!$A:$A,0)-1,MATCH(AQ112,'Daten Elementary'!$A$424:$ADO$424,0)-1)),0,OFFSET('Daten Elementary'!$A$1,MATCH(FQ$5,'Daten Elementary'!$A:$A,0)-1,MATCH(AQ112,'Daten Elementary'!$A$424:$ADO$424,0)-1))</f>
        <v>0</v>
      </c>
      <c r="FR112" s="314">
        <f ca="1">IF(ISERROR(OFFSET('Daten Elementary'!$A$1,MATCH(FR$5,'Daten Elementary'!$A:$A,0)-1,MATCH(AR112,'Daten Elementary'!$A$424:$ADO$424,0)-1)),0,OFFSET('Daten Elementary'!$A$1,MATCH(FR$5,'Daten Elementary'!$A:$A,0)-1,MATCH(AR112,'Daten Elementary'!$A$424:$ADO$424,0)-1))</f>
        <v>0</v>
      </c>
      <c r="FS112" s="314">
        <f ca="1">IF(ISERROR(OFFSET('Daten Elementary'!$A$1,MATCH(FS$5,'Daten Elementary'!$A:$A,0)-1,MATCH(AS112,'Daten Elementary'!$A$424:$ADO$424,0)-1)),0,OFFSET('Daten Elementary'!$A$1,MATCH(FS$5,'Daten Elementary'!$A:$A,0)-1,MATCH(AS112,'Daten Elementary'!$A$424:$ADO$424,0)-1))</f>
        <v>0</v>
      </c>
      <c r="FT112" s="315">
        <f t="shared" ca="1" si="88"/>
        <v>0</v>
      </c>
      <c r="FU112" s="314">
        <f ca="1">IF(ISERROR(OFFSET('Daten Elementary'!$A$1,MATCH(FU$5,'Daten Elementary'!$A:$A,0)-1,MATCH($AT112,'Daten Elementary'!$A$424:$ADO$424,0)-1)),0,OFFSET('Daten Elementary'!$A$1,MATCH(FU$5,'Daten Elementary'!$A:$A,0)-1,MATCH($AT112,'Daten Elementary'!$A$424:$ADO$424,0)-1))</f>
        <v>0</v>
      </c>
      <c r="FV112" s="305">
        <f t="shared" ca="1" si="89"/>
        <v>0</v>
      </c>
      <c r="FW112" s="324"/>
      <c r="FX112" s="231" t="str">
        <f t="shared" si="90"/>
        <v>Work@home (Ökostrommix CH, 1 Tag à 8h)</v>
      </c>
      <c r="FY112" s="231" t="str">
        <f t="shared" si="55"/>
        <v>Work@home</v>
      </c>
      <c r="FZ112" s="231" t="str">
        <f t="shared" si="56"/>
        <v/>
      </c>
      <c r="GA112" s="231" t="str">
        <f t="shared" si="57"/>
        <v xml:space="preserve"> (Ökostrommix CH, 1 Tag à 8h)</v>
      </c>
      <c r="GB112" s="231"/>
    </row>
    <row r="113" spans="1:184" ht="16.5" hidden="1" customHeight="1" outlineLevel="1">
      <c r="A113" s="339"/>
      <c r="B113" s="365"/>
      <c r="C113" s="359" t="s">
        <v>45</v>
      </c>
      <c r="D113" s="360" t="s">
        <v>10</v>
      </c>
      <c r="E113" s="356" t="s">
        <v>144</v>
      </c>
      <c r="F113" s="86">
        <v>1</v>
      </c>
      <c r="G113" s="90">
        <v>1</v>
      </c>
      <c r="H113" s="87">
        <v>1</v>
      </c>
      <c r="I113" s="88"/>
      <c r="J113" s="88">
        <f>(0.014187+0.0075556)*800</f>
        <v>17.394080000000002</v>
      </c>
      <c r="K113" s="86">
        <v>1</v>
      </c>
      <c r="L113" s="86"/>
      <c r="M113" s="86"/>
      <c r="N113" s="82" t="s">
        <v>102</v>
      </c>
      <c r="O113" s="6">
        <f ca="1">(IF(ISERROR(INDEX(INDIRECT($D$268),MATCH($AM113,$AM$4:$AM$275,0),MATCH(O$304,INDIRECT($E$268),0))*$I113/$AD113),0,INDEX(INDIRECT($D$268),MATCH($AM113,$AM$4:$AM$275,0),MATCH(O$304,INDIRECT($E$268),0))*$I113/$AD113)+IF(ISERROR(INDEX(INDIRECT($D$268),MATCH($AN113,$AN$4:$AN$275,0),MATCH(O$305,INDIRECT($E$268),0))*$J113/$AE113),0,INDEX(INDIRECT($D$268),MATCH($AN113,$AN$4:$AN$275,0),MATCH(O$305,INDIRECT($E$268),0))*$J113/$AE113))*$AC113/$F113</f>
        <v>0</v>
      </c>
      <c r="P113" s="6">
        <f ca="1">(IF(ISERROR(INDEX(INDIRECT($D$268),MATCH($AO113,$AO$4:$AO$275,0),MATCH(P$304,INDIRECT($E$268),0))*$I113/$AD113),0,INDEX(INDIRECT($D$268),MATCH($AO113,$AO$4:$AO$275,0),MATCH(P$304,INDIRECT($E$268),0))*$I113/$AD113)+IF(ISERROR(INDEX(INDIRECT($D$268),MATCH($AP113,$AP$4:$AP$275,0),MATCH(P$305,INDIRECT($E$268),0))*$J113/$AE113),0,INDEX(INDIRECT($D$268),MATCH($AP113,$AP$4:$AP$275,0),MATCH(P$305,INDIRECT($E$268),0))*$J113/$AE113))*$AC113/$F113</f>
        <v>17.6431328</v>
      </c>
      <c r="Q113" s="6">
        <f ca="1">INDEX(INDIRECT($D$268),MATCH($AQ113,$AQ$4:$AQ$284,0),MATCH(Q$4,INDIRECT($E$268),0))*$K113*$AC113/$F113/$AF113</f>
        <v>0</v>
      </c>
      <c r="R113" s="6">
        <f ca="1">INDEX(INDIRECT($D$268),MATCH($AR113,$AR$4:$AR$284,0),MATCH(R$4,INDIRECT($E$268),0))*$K113*$AC113/$F113/$AF113</f>
        <v>220.663848</v>
      </c>
      <c r="S113" s="6">
        <f ca="1">INDEX(INDIRECT($D$268),MATCH($AS113,$AS$4:$AS$284,0),MATCH(S$4,INDIRECT($E$268),0))*$K113*$AC113/$F113/$AF113</f>
        <v>14.256228799999999</v>
      </c>
      <c r="T113" s="7">
        <f t="shared" ca="1" si="93"/>
        <v>252.56320959999999</v>
      </c>
      <c r="U113" s="6">
        <f>IF($B$268=6,(IF(OR(AJ113="Benzin",AJ113="Diesel"),$AK113*INDEX('DIN EN 16258'!$I:$I,MATCH('mobitool-Faktoren v2.0'!$AI113,'DIN EN 16258'!$A:$A,0))*$I113/$AD113+$AL113*INDEX('DIN EN 16258'!$I:$I,MATCH('mobitool-Faktoren v2.0'!$AJ113,'DIN EN 16258'!$A:$A,0))*$I113/$AD113,IF(ISERROR($AK113*INDEX('DIN EN 16258'!$I:$I,MATCH('mobitool-Faktoren v2.0'!$AI113,'DIN EN 16258'!$A:$A,0))*$I113/$AD113),0,$AK113*INDEX('DIN EN 16258'!$I:$I,MATCH('mobitool-Faktoren v2.0'!$AI113,'DIN EN 16258'!$A:$A,0))*$I113/$AD113)+IF(ISERROR($AL113*INDEX('DIN EN 16258'!$I:$I,MATCH('mobitool-Faktoren v2.0'!$AJ113,'DIN EN 16258'!$A:$A,0))*$J113/$AE113),0,$AL113*INDEX('DIN EN 16258'!$I:$I,MATCH('mobitool-Faktoren v2.0'!$AJ113,'DIN EN 16258'!$A:$A,0))*$J113/$AE113)))*1000,
IF($B$268=1,(IF(OR(AJ113="Benzin",AJ113="Diesel"),$AK113*INDEX('DIN EN 16258'!$D:$D,MATCH('mobitool-Faktoren v2.0'!$AI113,'DIN EN 16258'!$A:$A,0))*$I113/$AD113+$AL113*INDEX('DIN EN 16258'!$D:$D,MATCH('mobitool-Faktoren v2.0'!$AJ113,'DIN EN 16258'!$A:$A,0))*$I113/$AD113,IF(ISERROR($AK113*INDEX('DIN EN 16258'!$D:$D,MATCH('mobitool-Faktoren v2.0'!$AI113,'DIN EN 16258'!$A:$A,0))*$I113/$AD113),0,$AK113*INDEX('DIN EN 16258'!$D:$D,MATCH('mobitool-Faktoren v2.0'!$AI113,'DIN EN 16258'!$A:$A,0))*$I113/$AD113)+IF(ISERROR($AL113*INDEX('DIN EN 16258'!$D:$D,MATCH('mobitool-Faktoren v2.0'!$AJ113,'DIN EN 16258'!$A:$A,0))*$J113/$AE113),0,$AL113*INDEX('DIN EN 16258'!$D:$D,MATCH('mobitool-Faktoren v2.0'!$AJ113,'DIN EN 16258'!$A:$A,0))*$J113/$AE113))),0))*$AC113/$F113</f>
        <v>0</v>
      </c>
      <c r="V113" s="6">
        <f>IF($B$268=6,(IF(OR(AJ113="Benzin",AJ113="Diesel"),$AK113*INDEX('DIN EN 16258'!$L:$L,MATCH('mobitool-Faktoren v2.0'!$AI113,'DIN EN 16258'!$A:$A,0))*$I113/$AD113+$AL113*INDEX('DIN EN 16258'!$L:$L,MATCH('mobitool-Faktoren v2.0'!$AJ113,'DIN EN 16258'!$A:$A,0))*$I113/$AD113,IF(ISERROR($AK113*INDEX('DIN EN 16258'!$L:$L,MATCH('mobitool-Faktoren v2.0'!$AI113,'DIN EN 16258'!$A:$A,0))*$I113/$AD113),0,$AK113*INDEX('DIN EN 16258'!$L:$L,MATCH('mobitool-Faktoren v2.0'!$AI113,'DIN EN 16258'!$A:$A,0))*$I113/$AD113)+IF(ISERROR($AL113*INDEX('DIN EN 16258'!$L:$L,MATCH('mobitool-Faktoren v2.0'!$AJ113,'DIN EN 16258'!$A:$A,0))*$J113/$AE113),0,$AL113*INDEX('DIN EN 16258'!$L:$L,MATCH('mobitool-Faktoren v2.0'!$AJ113,'DIN EN 16258'!$A:$A,0))*$J113/$AE113)))*1000,
IF($B$268=1,(IF(OR(AJ113="Benzin",AJ113="Diesel"),$AK113*INDEX('DIN EN 16258'!$F:$F,MATCH('mobitool-Faktoren v2.0'!$AI113,'DIN EN 16258'!$A:$A,0))*$I113/$AD113+$AL113*INDEX('DIN EN 16258'!$F:$F,MATCH('mobitool-Faktoren v2.0'!$AJ113,'DIN EN 16258'!$A:$A,0))*$I113/$AD113,IF(ISERROR($AK113*INDEX('DIN EN 16258'!$F:$F,MATCH('mobitool-Faktoren v2.0'!$AI113,'DIN EN 16258'!$A:$A,0))*$I113/$AD113),0,$AK113*INDEX('DIN EN 16258'!$F:$F,MATCH('mobitool-Faktoren v2.0'!$AI113,'DIN EN 16258'!$A:$A,0))*$I113/$AD113)+IF(ISERROR($AL113*INDEX('DIN EN 16258'!$F:$F,MATCH('mobitool-Faktoren v2.0'!$AJ113,'DIN EN 16258'!$A:$A,0))*$J113/$AE113),0,$AL113*INDEX('DIN EN 16258'!$F:$F,MATCH('mobitool-Faktoren v2.0'!$AJ113,'DIN EN 16258'!$A:$A,0))*$J113/$AE113))),0))*$AC113/$F113</f>
        <v>16.224340817678399</v>
      </c>
      <c r="W113" s="6" t="s">
        <v>892</v>
      </c>
      <c r="X113" s="39" t="s">
        <v>162</v>
      </c>
      <c r="Y113" s="300"/>
      <c r="Z113" s="300"/>
      <c r="AA113" s="299"/>
      <c r="AB113" s="299"/>
      <c r="AC113" s="366">
        <v>8</v>
      </c>
      <c r="AD113" s="298"/>
      <c r="AE113" s="298">
        <f>(0.014187+0.0075556)*800</f>
        <v>17.394080000000002</v>
      </c>
      <c r="AF113" s="299">
        <v>1</v>
      </c>
      <c r="AG113" s="299"/>
      <c r="AH113" s="299"/>
      <c r="AI113" s="301"/>
      <c r="AJ113" s="301" t="s">
        <v>625</v>
      </c>
      <c r="AK113" s="301"/>
      <c r="AL113" s="329">
        <f>0.014187+0.0075556</f>
        <v>2.1742600000000001E-2</v>
      </c>
      <c r="AM113" s="202" t="s">
        <v>81</v>
      </c>
      <c r="AN113" s="330" t="s">
        <v>663</v>
      </c>
      <c r="AO113" s="202" t="s">
        <v>81</v>
      </c>
      <c r="AP113" s="202" t="s">
        <v>342</v>
      </c>
      <c r="AQ113" s="330" t="s">
        <v>665</v>
      </c>
      <c r="AR113" s="202" t="s">
        <v>343</v>
      </c>
      <c r="AS113" s="202" t="s">
        <v>344</v>
      </c>
      <c r="AT113" s="202" t="s">
        <v>345</v>
      </c>
      <c r="AU113" s="303">
        <f ca="1">IF(ISERROR(OFFSET('Daten KEA'!$A$1,MATCH(AU$5,'Daten KEA'!$A:$A,0)-1,MATCH(AM113,'Daten KEA'!$A$424:$ADO$424,0)-1)),0,OFFSET('Daten KEA'!$A$1,MATCH(AU$5,'Daten KEA'!$A:$A,0)-1,MATCH(AM113,'Daten KEA'!$A$424:$ADO$424,0)-1))+IF(ISERROR(AK113*INDEX('Energiefaktoren Ecoinvent'!$D:$D,MATCH('mobitool-Faktoren v2.0'!AI113,'Energiefaktoren Ecoinvent'!$A:$A,0))),0,AK113*INDEX('Energiefaktoren Ecoinvent'!$D:$D,MATCH('mobitool-Faktoren v2.0'!AI113,'Energiefaktoren Ecoinvent'!$A:$A,0)))+IF(OR(AJ113="Benzin",AJ113="Diesel"),IF(ISERROR(OFFSET('Daten KEA'!$A$1,MATCH(AV$5,'Daten KEA'!$A:$A,0)-1,MATCH(AN113,'Daten KEA'!$A$424:$ADO$424,0)-1)),0,OFFSET('Daten KEA'!$A$1,MATCH(AV$5,'Daten KEA'!$A:$A,0)-1,MATCH(AN113,'Daten KEA'!$A$424:$ADO$424,0)-1))+IF(ISERROR(AL113*INDEX('Energiefaktoren Ecoinvent'!$D:$D,MATCH('mobitool-Faktoren v2.0'!AJ113,'Energiefaktoren Ecoinvent'!$A:$A,0))),0,AL113*INDEX('Energiefaktoren Ecoinvent'!$D:$D,MATCH('mobitool-Faktoren v2.0'!AJ113,'Energiefaktoren Ecoinvent'!$A:$A,0))),0)</f>
        <v>0</v>
      </c>
      <c r="AV113" s="303">
        <f ca="1">IF(OR(AJ113="Benzin",AJ113="Diesel"),0,IF(ISERROR(OFFSET('Daten KEA'!$A$1,MATCH(AV$5,'Daten KEA'!$A:$A,0)-1,MATCH(AN113,'Daten KEA'!$A$424:$ADO$424,0)-1)),0,OFFSET('Daten KEA'!$A$1,MATCH(AV$5,'Daten KEA'!$A:$A,0)-1,MATCH(AN113,'Daten KEA'!$A$424:$ADO$424,0)-1))+IF(ISERROR(AL113*INDEX('Energiefaktoren Ecoinvent'!$D:$D,MATCH('mobitool-Faktoren v2.0'!AJ113,'Energiefaktoren Ecoinvent'!$A:$A,0))),0,AL113*INDEX('Energiefaktoren Ecoinvent'!$D:$D,MATCH('mobitool-Faktoren v2.0'!AJ113,'Energiefaktoren Ecoinvent'!$A:$A,0))))</f>
        <v>7.827336E-2</v>
      </c>
      <c r="AW113" s="303">
        <f ca="1">IF(ISERROR(OFFSET('Daten KEA'!$A$1,MATCH(AW$5,'Daten KEA'!$A:$A,0)-1,MATCH(AO113,'Daten KEA'!$A$424:$ADO$424,0)-1)),0,OFFSET('Daten KEA'!$A$1,MATCH(AW$5,'Daten KEA'!$A:$A,0)-1,MATCH(AO113,'Daten KEA'!$A$424:$ADO$424,0)-1))-IF(ISERROR(AK113*INDEX('Energiefaktoren Ecoinvent'!$D:$D,MATCH('mobitool-Faktoren v2.0'!AI113,'Energiefaktoren Ecoinvent'!$A:$A,0))),0,AK113*INDEX('Energiefaktoren Ecoinvent'!$D:$D,MATCH('mobitool-Faktoren v2.0'!AI113,'Energiefaktoren Ecoinvent'!$A:$A,0)))+IF(OR(AJ113="Benzin",AJ113="Diesel"),IF(ISERROR(OFFSET('Daten KEA'!$A$1,MATCH(AX$5,'Daten KEA'!$A:$A,0)-1,MATCH(AP113,'Daten KEA'!$A$424:$ADO$424,0)-1)),0,OFFSET('Daten KEA'!$A$1,MATCH(AX$5,'Daten KEA'!$A:$A,0)-1,MATCH(AP113,'Daten KEA'!$A$424:$ADO$424,0)-1))-IF(ISERROR(AL113*INDEX('Energiefaktoren Ecoinvent'!$D:$D,MATCH('mobitool-Faktoren v2.0'!AJ113,'Energiefaktoren Ecoinvent'!$A:$A,0))),0,AL113*INDEX('Energiefaktoren Ecoinvent'!$D:$D,MATCH('mobitool-Faktoren v2.0'!AJ113,'Energiefaktoren Ecoinvent'!$A:$A,0))),0)</f>
        <v>0</v>
      </c>
      <c r="AX113" s="303">
        <f ca="1">IF(OR(AJ113="Benzin",AJ113="Diesel"),0,IF(ISERROR(OFFSET('Daten KEA'!$A$1,MATCH(AX$5,'Daten KEA'!$A:$A,0)-1,MATCH(AP113,'Daten KEA'!$A$424:$ADO$424,0)-1)),0,OFFSET('Daten KEA'!$A$1,MATCH(AX$5,'Daten KEA'!$A:$A,0)-1,MATCH(AP113,'Daten KEA'!$A$424:$ADO$424,0)-1))-IF(ISERROR(AL113*INDEX('Energiefaktoren Ecoinvent'!$D:$D,MATCH('mobitool-Faktoren v2.0'!AJ113,'Energiefaktoren Ecoinvent'!$A:$A,0))),0,AL113*INDEX('Energiefaktoren Ecoinvent'!$D:$D,MATCH('mobitool-Faktoren v2.0'!AJ113,'Energiefaktoren Ecoinvent'!$A:$A,0))))</f>
        <v>0.15673403000000002</v>
      </c>
      <c r="AY113" s="303">
        <f t="shared" ca="1" si="58"/>
        <v>0.23500739000000004</v>
      </c>
      <c r="AZ113" s="303">
        <f ca="1">IF(ISERROR(OFFSET('Daten KEA'!$A$1,MATCH(AZ$5,'Daten KEA'!$A:$A,0)-1,MATCH(AQ113,'Daten KEA'!$A$424:$ADO$424,0)-1)),0,OFFSET('Daten KEA'!$A$1,MATCH(AZ$5,'Daten KEA'!$A:$A,0)-1,MATCH(AQ113,'Daten KEA'!$A$424:$ADO$424,0)-1))</f>
        <v>0</v>
      </c>
      <c r="BA113" s="303">
        <f ca="1">IF(ISERROR(OFFSET('Daten KEA'!$A$1,MATCH(BA$5,'Daten KEA'!$A:$A,0)-1,MATCH(AR113,'Daten KEA'!$A$424:$ADO$424,0)-1)),0,OFFSET('Daten KEA'!$A$1,MATCH(BA$5,'Daten KEA'!$A:$A,0)-1,MATCH(AR113,'Daten KEA'!$A$424:$ADO$424,0)-1))</f>
        <v>0.35016439999999999</v>
      </c>
      <c r="BB113" s="303">
        <f ca="1">IF(ISERROR(OFFSET('Daten KEA'!$A$1,MATCH(BB$5,'Daten KEA'!$A:$A,0)-1,MATCH(AS113,'Daten KEA'!$A$424:$ADO$424,0)-1)),0,OFFSET('Daten KEA'!$A$1,MATCH(BB$5,'Daten KEA'!$A:$A,0)-1,MATCH(AS113,'Daten KEA'!$A$424:$ADO$424,0)-1))</f>
        <v>0.13829267000000001</v>
      </c>
      <c r="BC113" s="304">
        <f t="shared" ca="1" si="46"/>
        <v>0.72346445999999998</v>
      </c>
      <c r="BD113" s="303">
        <f ca="1">IF(ISERROR(OFFSET('Daten KEA'!$A$1,MATCH(BD$5,'Daten KEA'!$A:$A,0)-1,MATCH(AT113,'Daten KEA'!$A$424:$ADO$424,0)-1)),0,OFFSET('Daten KEA'!$A$1,MATCH(BD$5,'Daten KEA'!$A:$A,0)-1,MATCH(AT113,'Daten KEA'!$A$424:$ADO$424,0)-1))</f>
        <v>0.72346447000000003</v>
      </c>
      <c r="BE113" s="305">
        <f t="shared" ca="1" si="59"/>
        <v>1.000000013822379</v>
      </c>
      <c r="BF113" s="306">
        <f ca="1">IF(ISERROR(OFFSET('Daten KEA'!$A$1,MATCH(BF$5,'Daten KEA'!$A:$A,0)-1,MATCH(AM113,'Daten KEA'!$A$424:$ADO$424,0)-1)),0,OFFSET('Daten KEA'!$A$1,MATCH(BF$5,'Daten KEA'!$A:$A,0)-1,MATCH(AM113,'Daten KEA'!$A$424:$ADO$424,0)-1))+IF(ISERROR($AK113*INDEX('Energiefaktoren Ecoinvent'!$H:$H,MATCH('mobitool-Faktoren v2.0'!$AI113,'Energiefaktoren Ecoinvent'!$A:$A,0))),0,$AK113*INDEX('Energiefaktoren Ecoinvent'!$H:$H,MATCH('mobitool-Faktoren v2.0'!$AI113,'Energiefaktoren Ecoinvent'!$A:$A,0)))+IF(OR(AJ113="Benzin",AJ113="Diesel"),IF(ISERROR(OFFSET('Daten KEA'!$A$1,MATCH(BG$5,'Daten KEA'!$A:$A,0)-1,MATCH(AN113,'Daten KEA'!$A$424:$ADO$424,0)-1)),0,OFFSET('Daten KEA'!$A$1,MATCH(BG$5,'Daten KEA'!$A:$A,0)-1,MATCH(AN113,'Daten KEA'!$A$424:$ADO$424,0)-1))+IF(ISERROR($AL113*INDEX('Energiefaktoren Ecoinvent'!$H:$H,MATCH('mobitool-Faktoren v2.0'!$AJ113,'Energiefaktoren Ecoinvent'!$A:$A,0))),0,$AL113*INDEX('Energiefaktoren Ecoinvent'!$H:$H,MATCH('mobitool-Faktoren v2.0'!$AJ113,'Energiefaktoren Ecoinvent'!$A:$A,0))),0)</f>
        <v>0</v>
      </c>
      <c r="BG113" s="306">
        <f ca="1">IF(OR(AJ113="Benzin",AJ113="Diesel"),0,IF(ISERROR(OFFSET('Daten KEA'!$A$1,MATCH(BG$5,'Daten KEA'!$A:$A,0)-1,MATCH(AN113,'Daten KEA'!$A$424:$ADO$424,0)-1)),0,OFFSET('Daten KEA'!$A$1,MATCH(BG$5,'Daten KEA'!$A:$A,0)-1,MATCH(AN113,'Daten KEA'!$A$424:$ADO$424,0)-1))+IF(ISERROR($AL113*INDEX('Energiefaktoren Ecoinvent'!$H:$H,MATCH('mobitool-Faktoren v2.0'!$AJ113,'Energiefaktoren Ecoinvent'!$A:$A,0))),0,$AL113*INDEX('Energiefaktoren Ecoinvent'!$H:$H,MATCH('mobitool-Faktoren v2.0'!$AJ113,'Energiefaktoren Ecoinvent'!$A:$A,0))))</f>
        <v>4.6268558077257362E-2</v>
      </c>
      <c r="BH113" s="306">
        <f ca="1">IF(ISERROR(OFFSET('Daten KEA'!$A$1,MATCH(BH$5,'Daten KEA'!$A:$A,0)-1,MATCH(AO113,'Daten KEA'!$A$424:$ADO$424,0)-1)),0,OFFSET('Daten KEA'!$A$1,MATCH(BH$5,'Daten KEA'!$A:$A,0)-1,MATCH(AO113,'Daten KEA'!$A$424:$ADO$424,0)-1))-IF(ISERROR($AK113*INDEX('Energiefaktoren Ecoinvent'!$H:$H,MATCH('mobitool-Faktoren v2.0'!$AI113,'Energiefaktoren Ecoinvent'!$A:$A,0))),0,$AK113*INDEX('Energiefaktoren Ecoinvent'!$H:$H,MATCH('mobitool-Faktoren v2.0'!$AI113,'Energiefaktoren Ecoinvent'!$A:$A,0)))+IF(OR(AJ113="Benzin",AJ113="Diesel"),IF(ISERROR(OFFSET('Daten KEA'!$A$1,MATCH(BI$5,'Daten KEA'!$A:$A,0)-1,MATCH(AP113,'Daten KEA'!$A$424:$ADO$424,0)-1)),0,OFFSET('Daten KEA'!$A$1,MATCH(BI$5,'Daten KEA'!$A:$A,0)-1,MATCH(AP113,'Daten KEA'!$A$424:$ADO$424,0)-1))-IF(ISERROR($AL113*INDEX('Energiefaktoren Ecoinvent'!$H:$H,MATCH('mobitool-Faktoren v2.0'!$AJ113,'Energiefaktoren Ecoinvent'!$A:$A,0))),0,$AL113*INDEX('Energiefaktoren Ecoinvent'!$H:$H,MATCH('mobitool-Faktoren v2.0'!$AJ113,'Energiefaktoren Ecoinvent'!$A:$A,0))),0)</f>
        <v>0</v>
      </c>
      <c r="BI113" s="306">
        <f ca="1">IF(OR(AJ113="Benzin",AJ113="Diesel"),0,IF(ISERROR(OFFSET('Daten KEA'!$A$1,MATCH(BI$5,'Daten KEA'!$A:$A,0)-1,MATCH(AP113,'Daten KEA'!$A$424:$ADO$424,0)-1)),0,OFFSET('Daten KEA'!$A$1,MATCH(BI$5,'Daten KEA'!$A:$A,0)-1,MATCH(AP113,'Daten KEA'!$A$424:$ADO$424,0)-1))-IF(ISERROR($AL113*INDEX('Energiefaktoren Ecoinvent'!$H:$H,MATCH('mobitool-Faktoren v2.0'!$AJ113,'Energiefaktoren Ecoinvent'!$A:$A,0))),0,$AL113*INDEX('Energiefaktoren Ecoinvent'!$H:$H,MATCH('mobitool-Faktoren v2.0'!$AJ113,'Energiefaktoren Ecoinvent'!$A:$A,0))))</f>
        <v>0.15057920317357265</v>
      </c>
      <c r="BJ113" s="306">
        <f t="shared" ca="1" si="92"/>
        <v>0.19684776125083001</v>
      </c>
      <c r="BK113" s="306">
        <f ca="1">IF(ISERROR(OFFSET('Daten KEA'!$A$1,MATCH(BK$5,'Daten KEA'!$A:$A,0)-1,MATCH(AQ113,'Daten KEA'!$A$424:$ADO$424,0)-1)),0,OFFSET('Daten KEA'!$A$1,MATCH(BK$5,'Daten KEA'!$A:$A,0)-1,MATCH(AQ113,'Daten KEA'!$A$424:$ADO$424,0)-1))</f>
        <v>0</v>
      </c>
      <c r="BL113" s="306">
        <f ca="1">IF(ISERROR(OFFSET('Daten KEA'!$A$1,MATCH(BL$5,'Daten KEA'!$A:$A,0)-1,MATCH(AR113,'Daten KEA'!$A$424:$ADO$424,0)-1)),0,OFFSET('Daten KEA'!$A$1,MATCH(BL$5,'Daten KEA'!$A:$A,0)-1,MATCH(AR113,'Daten KEA'!$A$424:$ADO$424,0)-1))</f>
        <v>0.31380901435220004</v>
      </c>
      <c r="BM113" s="306">
        <f ca="1">IF(ISERROR(OFFSET('Daten KEA'!$A$1,MATCH(BM$5,'Daten KEA'!$A:$A,0)-1,MATCH(AS113,'Daten KEA'!$A$424:$ADO$424,0)-1)),0,OFFSET('Daten KEA'!$A$1,MATCH(BM$5,'Daten KEA'!$A:$A,0)-1,MATCH(AS113,'Daten KEA'!$A$424:$ADO$424,0)-1))</f>
        <v>0.111615433227974</v>
      </c>
      <c r="BN113" s="307">
        <f t="shared" ca="1" si="98"/>
        <v>0.62227220883100398</v>
      </c>
      <c r="BO113" s="306">
        <f ca="1">IF(ISERROR(OFFSET('Daten KEA'!$A$1,MATCH(BO$5,'Daten KEA'!$A:$A,0)-1,MATCH(AT113,'Daten KEA'!$A$424:$ADO$424,0)-1)),0,OFFSET('Daten KEA'!$A$1,MATCH(BO$5,'Daten KEA'!$A:$A,0)-1,MATCH(AT113,'Daten KEA'!$A$424:$ADO$424,0)-1))</f>
        <v>0.62227221483099993</v>
      </c>
      <c r="BP113" s="305">
        <f t="shared" ca="1" si="60"/>
        <v>1.000000009642076</v>
      </c>
      <c r="BQ113" s="308">
        <f ca="1">IF(ISERROR(OFFSET('Daten GWP'!$A$1,MATCH(BQ$5,'Daten GWP'!$A:$A,0)-1,MATCH(AM113,'Daten GWP'!$A$424:$ADO$424,0)-1)),0,OFFSET('Daten GWP'!$A$1,MATCH(BQ$5,'Daten GWP'!$A:$A,0)-1,MATCH(AM113,'Daten GWP'!$A$424:$ADO$424,0)-1))*1000</f>
        <v>0</v>
      </c>
      <c r="BR113" s="308">
        <f ca="1">IF(ISERROR(OFFSET('Daten GWP'!$A$1,MATCH(BR$5,'Daten GWP'!$A:$A,0)-1,MATCH(AN113,'Daten GWP'!$A$424:$ADO$424,0)-1)),0,OFFSET('Daten GWP'!$A$1,MATCH(BR$5,'Daten GWP'!$A:$A,0)-1,MATCH(AN113,'Daten GWP'!$A$424:$ADO$424,0)-1))*1000</f>
        <v>0</v>
      </c>
      <c r="BS113" s="308">
        <f ca="1">IF(ISERROR(OFFSET('Daten GWP'!$A$1,MATCH(BS$5,'Daten GWP'!$A:$A,0)-1,MATCH(AO113,'Daten GWP'!$A$424:$ADO$424,0)-1)),0,OFFSET('Daten GWP'!$A$1,MATCH(BS$5,'Daten GWP'!$A:$A,0)-1,MATCH(AO113,'Daten GWP'!$A$424:$ADO$424,0)-1))*1000</f>
        <v>0</v>
      </c>
      <c r="BT113" s="308">
        <f ca="1">IF(ISERROR(OFFSET('Daten GWP'!$A$1,MATCH(BT$5,'Daten GWP'!$A:$A,0)-1,MATCH(AP113,'Daten GWP'!$A$424:$ADO$424,0)-1)),0,OFFSET('Daten GWP'!$A$1,MATCH(BT$5,'Daten GWP'!$A:$A,0)-1,MATCH(AP113,'Daten GWP'!$A$424:$ADO$424,0)-1))*1000</f>
        <v>2.2053916</v>
      </c>
      <c r="BU113" s="308">
        <f t="shared" ca="1" si="61"/>
        <v>2.2053916</v>
      </c>
      <c r="BV113" s="308">
        <f ca="1">IF(ISERROR(OFFSET('Daten GWP'!$A$1,MATCH(BV$5,'Daten GWP'!$A:$A,0)-1,MATCH(AQ113,'Daten GWP'!$A$424:$ADO$424,0)-1)),0,OFFSET('Daten GWP'!$A$1,MATCH(BV$5,'Daten GWP'!$A:$A,0)-1,MATCH(AQ113,'Daten GWP'!$A$424:$ADO$424,0)-1))*1000</f>
        <v>0</v>
      </c>
      <c r="BW113" s="308">
        <f ca="1">IF(ISERROR(OFFSET('Daten GWP'!$A$1,MATCH(BW$5,'Daten GWP'!$A:$A,0)-1,MATCH(AR113,'Daten GWP'!$A$424:$ADO$424,0)-1)),0,OFFSET('Daten GWP'!$A$1,MATCH(BW$5,'Daten GWP'!$A:$A,0)-1,MATCH(AR113,'Daten GWP'!$A$424:$ADO$424,0)-1))*1000</f>
        <v>27.582981</v>
      </c>
      <c r="BX113" s="308">
        <f ca="1">IF(ISERROR(OFFSET('Daten GWP'!$A$1,MATCH(BX$5,'Daten GWP'!$A:$A,0)-1,MATCH(AS113,'Daten GWP'!$A$424:$ADO$424,0)-1)),0,OFFSET('Daten GWP'!$A$1,MATCH(BX$5,'Daten GWP'!$A:$A,0)-1,MATCH(AS113,'Daten GWP'!$A$424:$ADO$424,0)-1))*1000</f>
        <v>1.7820285999999999</v>
      </c>
      <c r="BY113" s="309">
        <f t="shared" ca="1" si="99"/>
        <v>31.570401199999999</v>
      </c>
      <c r="BZ113" s="308">
        <f ca="1">IF(ISERROR(OFFSET('Daten GWP'!$A$1,MATCH(BZ$5,'Daten GWP'!$A:$A,0)-1,MATCH(AT113,'Daten GWP'!$A$424:$ADO$424,0)-1)),0,OFFSET('Daten GWP'!$A$1,MATCH(BZ$5,'Daten GWP'!$A:$A,0)-1,MATCH(AT113,'Daten GWP'!$A$424:$ADO$424,0)-1))*1000</f>
        <v>31.570401999999998</v>
      </c>
      <c r="CA113" s="305">
        <f t="shared" ca="1" si="62"/>
        <v>1.0000000253401911</v>
      </c>
      <c r="CB113" s="310">
        <f ca="1">IF(ISERROR(OFFSET('Daten Elementary'!$A$1,MATCH(CB$5,'Daten Elementary'!$A:$A,0)-1,MATCH(AM113,'Daten Elementary'!$A$424:$ADO$424,0)-1)),0,OFFSET('Daten Elementary'!$A$1,MATCH(CB$5,'Daten Elementary'!$A:$A,0)-1,MATCH(AM113,'Daten Elementary'!$A$424:$ADO$424,0)-1))*1000000</f>
        <v>0</v>
      </c>
      <c r="CC113" s="310">
        <f ca="1">IF(ISERROR(OFFSET('Daten Elementary'!$A$1,MATCH(CC$5,'Daten Elementary'!$A:$A,0)-1,MATCH(AN113,'Daten Elementary'!$A$424:$ADO$424,0)-1)),0,OFFSET('Daten Elementary'!$A$1,MATCH(CC$5,'Daten Elementary'!$A:$A,0)-1,MATCH(AN113,'Daten Elementary'!$A$424:$ADO$424,0)-1))*1000000</f>
        <v>0</v>
      </c>
      <c r="CD113" s="310">
        <f ca="1">IF(ISERROR(OFFSET('Daten Elementary'!$A$1,MATCH(CD$5,'Daten Elementary'!$A:$A,0)-1,MATCH(AO113,'Daten Elementary'!$A$424:$ADO$424,0)-1)),0,OFFSET('Daten Elementary'!$A$1,MATCH(CD$5,'Daten Elementary'!$A:$A,0)-1,MATCH(AO113,'Daten Elementary'!$A$424:$ADO$424,0)-1))*1000000</f>
        <v>0</v>
      </c>
      <c r="CE113" s="310">
        <f ca="1">IF(ISERROR(OFFSET('Daten Elementary'!$A$1,MATCH(CE$5,'Daten Elementary'!$A:$A,0)-1,MATCH(AP113,'Daten Elementary'!$A$424:$ADO$424,0)-1)),0,OFFSET('Daten Elementary'!$A$1,MATCH(CE$5,'Daten Elementary'!$A:$A,0)-1,MATCH(AP113,'Daten Elementary'!$A$424:$ADO$424,0)-1))*1000000</f>
        <v>1.4057419000000002</v>
      </c>
      <c r="CF113" s="310">
        <f t="shared" ca="1" si="63"/>
        <v>1.4057419000000002</v>
      </c>
      <c r="CG113" s="310">
        <f ca="1">IF(ISERROR(OFFSET('Daten Elementary'!$A$1,MATCH(CG$5,'Daten Elementary'!$A:$A,0)-1,MATCH(AQ113,'Daten Elementary'!$A$424:$ADO$424,0)-1)),0,OFFSET('Daten Elementary'!$A$1,MATCH(CG$5,'Daten Elementary'!$A:$A,0)-1,MATCH(AQ113,'Daten Elementary'!$A$424:$ADO$424,0)-1))*1000000</f>
        <v>0</v>
      </c>
      <c r="CH113" s="310">
        <f ca="1">IF(ISERROR(OFFSET('Daten Elementary'!$A$1,MATCH(CH$5,'Daten Elementary'!$A:$A,0)-1,MATCH(AR113,'Daten Elementary'!$A$424:$ADO$424,0)-1)),0,OFFSET('Daten Elementary'!$A$1,MATCH(CH$5,'Daten Elementary'!$A:$A,0)-1,MATCH(AR113,'Daten Elementary'!$A$424:$ADO$424,0)-1))*1000000</f>
        <v>10.421821999999999</v>
      </c>
      <c r="CI113" s="310">
        <f ca="1">IF(ISERROR(OFFSET('Daten Elementary'!$A$1,MATCH(CI$5,'Daten Elementary'!$A:$A,0)-1,MATCH(AS113,'Daten Elementary'!$A$424:$ADO$424,0)-1)),0,OFFSET('Daten Elementary'!$A$1,MATCH(CI$5,'Daten Elementary'!$A:$A,0)-1,MATCH(AS113,'Daten Elementary'!$A$424:$ADO$424,0)-1))*1000000</f>
        <v>1.2199964999999999</v>
      </c>
      <c r="CJ113" s="311">
        <f t="shared" ca="1" si="64"/>
        <v>13.0475604</v>
      </c>
      <c r="CK113" s="310">
        <f ca="1">IF(ISERROR(OFFSET('Daten Elementary'!$A$1,MATCH(CK$5,'Daten Elementary'!$A:$A,0)-1,MATCH($AT113,'Daten Elementary'!$A$424:$ADO$424,0)-1)),0,OFFSET('Daten Elementary'!$A$1,MATCH(CK$5,'Daten Elementary'!$A:$A,0)-1,MATCH($AT113,'Daten Elementary'!$A$424:$ADO$424,0)-1))*1000000</f>
        <v>13.047560000000001</v>
      </c>
      <c r="CL113" s="305">
        <f t="shared" ca="1" si="65"/>
        <v>0.9999999693429279</v>
      </c>
      <c r="CM113" s="312">
        <f ca="1">IF(ISERROR(OFFSET('Daten Elementary'!$A$1,MATCH(CM$5,'Daten Elementary'!$A:$A,0)-1,MATCH(AM113,'Daten Elementary'!$A$424:$ADO$424,0)-1)),0,OFFSET('Daten Elementary'!$A$1,MATCH(CM$5,'Daten Elementary'!$A:$A,0)-1,MATCH(AM113,'Daten Elementary'!$A$424:$ADO$424,0)-1))*1000000</f>
        <v>0</v>
      </c>
      <c r="CN113" s="312">
        <f ca="1">IF(ISERROR(OFFSET('Daten Elementary'!$A$1,MATCH(CN$5,'Daten Elementary'!$A:$A,0)-1,MATCH(AN113,'Daten Elementary'!$A$424:$ADO$424,0)-1)),0,OFFSET('Daten Elementary'!$A$1,MATCH(CN$5,'Daten Elementary'!$A:$A,0)-1,MATCH(AN113,'Daten Elementary'!$A$424:$ADO$424,0)-1))*1000000</f>
        <v>0</v>
      </c>
      <c r="CO113" s="312">
        <f ca="1">IF(ISERROR(OFFSET('Daten Elementary'!$A$1,MATCH(CO$5,'Daten Elementary'!$A:$A,0)-1,MATCH(AO113,'Daten Elementary'!$A$424:$ADO$424,0)-1)),0,OFFSET('Daten Elementary'!$A$1,MATCH(CO$5,'Daten Elementary'!$A:$A,0)-1,MATCH(AO113,'Daten Elementary'!$A$424:$ADO$424,0)-1))*1000000</f>
        <v>0</v>
      </c>
      <c r="CP113" s="312">
        <f ca="1">IF(ISERROR(OFFSET('Daten Elementary'!$A$1,MATCH(CP$5,'Daten Elementary'!$A:$A,0)-1,MATCH(AP113,'Daten Elementary'!$A$424:$ADO$424,0)-1)),0,OFFSET('Daten Elementary'!$A$1,MATCH(CP$5,'Daten Elementary'!$A:$A,0)-1,MATCH(AP113,'Daten Elementary'!$A$424:$ADO$424,0)-1))*1000000</f>
        <v>0.80037783000000007</v>
      </c>
      <c r="CQ113" s="312">
        <f t="shared" ca="1" si="66"/>
        <v>0.80037783000000007</v>
      </c>
      <c r="CR113" s="312">
        <f ca="1">IF(ISERROR(OFFSET('Daten Elementary'!$A$1,MATCH(CR$5,'Daten Elementary'!$A:$A,0)-1,MATCH(AQ113,'Daten Elementary'!$A$424:$ADO$424,0)-1)),0,OFFSET('Daten Elementary'!$A$1,MATCH(CR$5,'Daten Elementary'!$A:$A,0)-1,MATCH(AQ113,'Daten Elementary'!$A$424:$ADO$424,0)-1))*1000000</f>
        <v>0</v>
      </c>
      <c r="CS113" s="312">
        <f ca="1">IF(ISERROR(OFFSET('Daten Elementary'!$A$1,MATCH(CS$5,'Daten Elementary'!$A:$A,0)-1,MATCH(AR113,'Daten Elementary'!$A$424:$ADO$424,0)-1)),0,OFFSET('Daten Elementary'!$A$1,MATCH(CS$5,'Daten Elementary'!$A:$A,0)-1,MATCH(AR113,'Daten Elementary'!$A$424:$ADO$424,0)-1))*1000000</f>
        <v>6.7502687999999997</v>
      </c>
      <c r="CT113" s="312">
        <f ca="1">IF(ISERROR(OFFSET('Daten Elementary'!$A$1,MATCH(CT$5,'Daten Elementary'!$A:$A,0)-1,MATCH(AS113,'Daten Elementary'!$A$424:$ADO$424,0)-1)),0,OFFSET('Daten Elementary'!$A$1,MATCH(CT$5,'Daten Elementary'!$A:$A,0)-1,MATCH(AS113,'Daten Elementary'!$A$424:$ADO$424,0)-1))*1000000</f>
        <v>0.68268213999999994</v>
      </c>
      <c r="CU113" s="313">
        <f t="shared" ca="1" si="67"/>
        <v>8.23332877</v>
      </c>
      <c r="CV113" s="312">
        <f ca="1">IF(ISERROR(OFFSET('Daten Elementary'!$A$1,MATCH(CV$5,'Daten Elementary'!$A:$A,0)-1,MATCH($AT113,'Daten Elementary'!$A$424:$ADO$424,0)-1)),0,OFFSET('Daten Elementary'!$A$1,MATCH(CV$5,'Daten Elementary'!$A:$A,0)-1,MATCH($AT113,'Daten Elementary'!$A$424:$ADO$424,0)-1))*1000000</f>
        <v>8.2333287000000013</v>
      </c>
      <c r="CW113" s="305">
        <f t="shared" ca="1" si="68"/>
        <v>0.99999999149797114</v>
      </c>
      <c r="CX113" s="314">
        <f ca="1">IF(ISERROR(OFFSET('Daten Elementary'!$A$1,MATCH(CX$5,'Daten Elementary'!$A:$A,0)-1,MATCH(AM113,'Daten Elementary'!$A$424:$ADO$424,0)-1)),0,OFFSET('Daten Elementary'!$A$1,MATCH(CX$5,'Daten Elementary'!$A:$A,0)-1,MATCH(AM113,'Daten Elementary'!$A$424:$ADO$424,0)-1))*1000000</f>
        <v>0</v>
      </c>
      <c r="CY113" s="314">
        <f ca="1">IF(ISERROR(OFFSET('Daten Elementary'!$A$1,MATCH(CY$5,'Daten Elementary'!$A:$A,0)-1,MATCH(AN113,'Daten Elementary'!$A$424:$ADO$424,0)-1)),0,OFFSET('Daten Elementary'!$A$1,MATCH(CY$5,'Daten Elementary'!$A:$A,0)-1,MATCH(AN113,'Daten Elementary'!$A$424:$ADO$424,0)-1))*1000000</f>
        <v>0</v>
      </c>
      <c r="CZ113" s="314">
        <f ca="1">IF(ISERROR(OFFSET('Daten Elementary'!$A$1,MATCH(CZ$5,'Daten Elementary'!$A:$A,0)-1,MATCH(AO113,'Daten Elementary'!$A$424:$ADO$424,0)-1)),0,OFFSET('Daten Elementary'!$A$1,MATCH(CZ$5,'Daten Elementary'!$A:$A,0)-1,MATCH(AO113,'Daten Elementary'!$A$424:$ADO$424,0)-1))*1000000</f>
        <v>0</v>
      </c>
      <c r="DA113" s="314">
        <f ca="1">IF(ISERROR(OFFSET('Daten Elementary'!$A$1,MATCH(DA$5,'Daten Elementary'!$A:$A,0)-1,MATCH(AP113,'Daten Elementary'!$A$424:$ADO$424,0)-1)),0,OFFSET('Daten Elementary'!$A$1,MATCH(DA$5,'Daten Elementary'!$A:$A,0)-1,MATCH(AP113,'Daten Elementary'!$A$424:$ADO$424,0)-1))*1000000</f>
        <v>0.76888163999999992</v>
      </c>
      <c r="DB113" s="314">
        <f t="shared" ca="1" si="69"/>
        <v>0.76888163999999992</v>
      </c>
      <c r="DC113" s="314">
        <f ca="1">IF(ISERROR(OFFSET('Daten Elementary'!$A$1,MATCH(DC$5,'Daten Elementary'!$A:$A,0)-1,MATCH(AQ113,'Daten Elementary'!$A$424:$ADO$424,0)-1)),0,OFFSET('Daten Elementary'!$A$1,MATCH(DC$5,'Daten Elementary'!$A:$A,0)-1,MATCH(AQ113,'Daten Elementary'!$A$424:$ADO$424,0)-1))*1000000</f>
        <v>0</v>
      </c>
      <c r="DD113" s="314">
        <f ca="1">IF(ISERROR(OFFSET('Daten Elementary'!$A$1,MATCH(DD$5,'Daten Elementary'!$A:$A,0)-1,MATCH(AR113,'Daten Elementary'!$A$424:$ADO$424,0)-1)),0,OFFSET('Daten Elementary'!$A$1,MATCH(DD$5,'Daten Elementary'!$A:$A,0)-1,MATCH(AR113,'Daten Elementary'!$A$424:$ADO$424,0)-1))*1000000</f>
        <v>14.748467</v>
      </c>
      <c r="DE113" s="314">
        <f ca="1">IF(ISERROR(OFFSET('Daten Elementary'!$A$1,MATCH(DE$5,'Daten Elementary'!$A:$A,0)-1,MATCH(AS113,'Daten Elementary'!$A$424:$ADO$424,0)-1)),0,OFFSET('Daten Elementary'!$A$1,MATCH(DE$5,'Daten Elementary'!$A:$A,0)-1,MATCH(AS113,'Daten Elementary'!$A$424:$ADO$424,0)-1))*1000000</f>
        <v>0.80178126999999999</v>
      </c>
      <c r="DF113" s="315">
        <f t="shared" ca="1" si="70"/>
        <v>16.319129910000001</v>
      </c>
      <c r="DG113" s="314">
        <f ca="1">IF(ISERROR(OFFSET('Daten Elementary'!$A$1,MATCH(DG$5,'Daten Elementary'!$A:$A,0)-1,MATCH($AT113,'Daten Elementary'!$A$424:$ADO$424,0)-1)),0,OFFSET('Daten Elementary'!$A$1,MATCH(DG$5,'Daten Elementary'!$A:$A,0)-1,MATCH($AT113,'Daten Elementary'!$A$424:$ADO$424,0)-1))*1000000</f>
        <v>16.319130000000001</v>
      </c>
      <c r="DH113" s="305">
        <f t="shared" ca="1" si="71"/>
        <v>1.000000005515</v>
      </c>
      <c r="DI113" s="316">
        <f ca="1">IF(ISERROR(OFFSET('Daten Elementary'!$A$1,MATCH(DI$5,'Daten Elementary'!$A:$A,0)-1,MATCH(AM113,'Daten Elementary'!$A$424:$ADO$424,0)-1)),0,OFFSET('Daten Elementary'!$A$1,MATCH(DI$5,'Daten Elementary'!$A:$A,0)-1,MATCH(AM113,'Daten Elementary'!$A$424:$ADO$424,0)-1))*1000000</f>
        <v>0</v>
      </c>
      <c r="DJ113" s="316">
        <f ca="1">IF(ISERROR(OFFSET('Daten Elementary'!$A$1,MATCH(DJ$5,'Daten Elementary'!$A:$A,0)-1,MATCH(AN113,'Daten Elementary'!$A$424:$ADO$424,0)-1)),0,OFFSET('Daten Elementary'!$A$1,MATCH(DJ$5,'Daten Elementary'!$A:$A,0)-1,MATCH(AN113,'Daten Elementary'!$A$424:$ADO$424,0)-1))*1000000</f>
        <v>0</v>
      </c>
      <c r="DK113" s="316">
        <f ca="1">IF(ISERROR(OFFSET('Daten Elementary'!$A$1,MATCH(DK$5,'Daten Elementary'!$A:$A,0)-1,MATCH(AO113,'Daten Elementary'!$A$424:$ADO$424,0)-1)),0,OFFSET('Daten Elementary'!$A$1,MATCH(DK$5,'Daten Elementary'!$A:$A,0)-1,MATCH(AO113,'Daten Elementary'!$A$424:$ADO$424,0)-1))*1000000</f>
        <v>0</v>
      </c>
      <c r="DL113" s="316">
        <f ca="1">IF(ISERROR(OFFSET('Daten Elementary'!$A$1,MATCH(DL$5,'Daten Elementary'!$A:$A,0)-1,MATCH(AP113,'Daten Elementary'!$A$424:$ADO$424,0)-1)),0,OFFSET('Daten Elementary'!$A$1,MATCH(DL$5,'Daten Elementary'!$A:$A,0)-1,MATCH(AP113,'Daten Elementary'!$A$424:$ADO$424,0)-1))*1000000</f>
        <v>3.6916695000000002</v>
      </c>
      <c r="DM113" s="316">
        <f t="shared" ca="1" si="72"/>
        <v>3.6916695000000002</v>
      </c>
      <c r="DN113" s="316">
        <f ca="1">IF(ISERROR(OFFSET('Daten Elementary'!$A$1,MATCH(DN$5,'Daten Elementary'!$A:$A,0)-1,MATCH(AQ113,'Daten Elementary'!$A$424:$ADO$424,0)-1)),0,OFFSET('Daten Elementary'!$A$1,MATCH(DN$5,'Daten Elementary'!$A:$A,0)-1,MATCH(AQ113,'Daten Elementary'!$A$424:$ADO$424,0)-1))*1000000</f>
        <v>0</v>
      </c>
      <c r="DO113" s="316">
        <f ca="1">IF(ISERROR(OFFSET('Daten Elementary'!$A$1,MATCH(DO$5,'Daten Elementary'!$A:$A,0)-1,MATCH(AR113,'Daten Elementary'!$A$424:$ADO$424,0)-1)),0,OFFSET('Daten Elementary'!$A$1,MATCH(DO$5,'Daten Elementary'!$A:$A,0)-1,MATCH(AR113,'Daten Elementary'!$A$424:$ADO$424,0)-1))*1000000</f>
        <v>52.147171</v>
      </c>
      <c r="DP113" s="316">
        <f ca="1">IF(ISERROR(OFFSET('Daten Elementary'!$A$1,MATCH(DP$5,'Daten Elementary'!$A:$A,0)-1,MATCH(AS113,'Daten Elementary'!$A$424:$ADO$424,0)-1)),0,OFFSET('Daten Elementary'!$A$1,MATCH(DP$5,'Daten Elementary'!$A:$A,0)-1,MATCH(AS113,'Daten Elementary'!$A$424:$ADO$424,0)-1))*1000000</f>
        <v>3.3370690999999999</v>
      </c>
      <c r="DQ113" s="317">
        <f t="shared" ca="1" si="73"/>
        <v>59.175909600000004</v>
      </c>
      <c r="DR113" s="316">
        <f ca="1">IF(ISERROR(OFFSET('Daten Elementary'!$A$1,MATCH(DR$5,'Daten Elementary'!$A:$A,0)-1,MATCH($AT113,'Daten Elementary'!$A$424:$ADO$424,0)-1)),0,OFFSET('Daten Elementary'!$A$1,MATCH(DR$5,'Daten Elementary'!$A:$A,0)-1,MATCH($AT113,'Daten Elementary'!$A$424:$ADO$424,0)-1))*1000000</f>
        <v>59.175909999999995</v>
      </c>
      <c r="DS113" s="305">
        <f t="shared" ca="1" si="74"/>
        <v>1.0000000067595072</v>
      </c>
      <c r="DT113" s="318">
        <f ca="1">IF(ISERROR(OFFSET('Daten UBP13'!$A$1,MATCH(DT$5,'Daten UBP13'!$A:$A,0)-1,MATCH(AM113,'Daten UBP13'!$A$424:$AEG$424,0)-1)),0,OFFSET('Daten UBP13'!$A$1,MATCH(DT$5,'Daten UBP13'!$A:$A,0)-1,MATCH(AM113,'Daten UBP13'!$A$424:$AEG$424,0)-1))</f>
        <v>0</v>
      </c>
      <c r="DU113" s="318">
        <f ca="1">IF(ISERROR(OFFSET('Daten UBP13'!$A$1,MATCH(DU$5,'Daten UBP13'!$A:$A,0)-1,MATCH(AN113,'Daten UBP13'!$A$424:$AEG$424,0)-1)),0,OFFSET('Daten UBP13'!$A$1,MATCH(DU$5,'Daten UBP13'!$A:$A,0)-1,MATCH(AN113,'Daten UBP13'!$A$424:$AEG$424,0)-1))</f>
        <v>0</v>
      </c>
      <c r="DV113" s="318">
        <f ca="1">IF(ISERROR(OFFSET('Daten UBP13'!$A$1,MATCH(DV$5,'Daten UBP13'!$A:$A,0)-1,MATCH(AO113,'Daten UBP13'!$A$424:$AEG$424,0)-1)),0,OFFSET('Daten UBP13'!$A$1,MATCH(DV$5,'Daten UBP13'!$A:$A,0)-1,MATCH(AO113,'Daten UBP13'!$A$424:$AEG$424,0)-1))</f>
        <v>0</v>
      </c>
      <c r="DW113" s="318">
        <f ca="1">IF(ISERROR(OFFSET('Daten UBP13'!$A$1,MATCH(DW$5,'Daten UBP13'!$A:$A,0)-1,MATCH(AP113,'Daten UBP13'!$A$424:$AEG$424,0)-1)),0,OFFSET('Daten UBP13'!$A$1,MATCH(DW$5,'Daten UBP13'!$A:$A,0)-1,MATCH(AP113,'Daten UBP13'!$A$424:$AEG$424,0)-1))</f>
        <v>7.5331868000000002</v>
      </c>
      <c r="DX113" s="318">
        <f t="shared" ca="1" si="75"/>
        <v>7.5331868000000002</v>
      </c>
      <c r="DY113" s="318">
        <f ca="1">IF(ISERROR(OFFSET('Daten UBP13'!$A$1,MATCH(DY$5,'Daten UBP13'!$A:$A,0)-1,MATCH(AQ113,'Daten UBP13'!$A$424:$AEG$424,0)-1)),0,OFFSET('Daten UBP13'!$A$1,MATCH(DY$5,'Daten UBP13'!$A:$A,0)-1,MATCH(AQ113,'Daten UBP13'!$A$424:$AEG$424,0)-1))</f>
        <v>0</v>
      </c>
      <c r="DZ113" s="318">
        <f ca="1">IF(ISERROR(OFFSET('Daten UBP13'!$A$1,MATCH(DZ$5,'Daten UBP13'!$A:$A,0)-1,MATCH(AR113,'Daten UBP13'!$A$424:$AEG$424,0)-1)),0,OFFSET('Daten UBP13'!$A$1,MATCH(DZ$5,'Daten UBP13'!$A:$A,0)-1,MATCH(AR113,'Daten UBP13'!$A$424:$AEG$424,0)-1))</f>
        <v>58.213945000000002</v>
      </c>
      <c r="EA113" s="318">
        <f ca="1">IF(ISERROR(OFFSET('Daten UBP13'!$A$1,MATCH(EA$5,'Daten UBP13'!$A:$A,0)-1,MATCH(AS113,'Daten UBP13'!$A$424:$AEG$424,0)-1)),0,OFFSET('Daten UBP13'!$A$1,MATCH(EA$5,'Daten UBP13'!$A:$A,0)-1,MATCH(AS113,'Daten UBP13'!$A$424:$AEG$424,0)-1))</f>
        <v>5.3005282999999999</v>
      </c>
      <c r="EB113" s="319">
        <f t="shared" ca="1" si="76"/>
        <v>71.047660100000002</v>
      </c>
      <c r="EC113" s="318">
        <f ca="1">IF(ISERROR(OFFSET('Daten UBP13'!$A$1,MATCH(EC$5,'Daten UBP13'!$A:$A,0)-1,MATCH(AT113,'Daten UBP13'!$A$424:$AEG$424,0)-1)),0,OFFSET('Daten UBP13'!$A$1,MATCH(EC$5,'Daten UBP13'!$A:$A,0)-1,MATCH(AT113,'Daten UBP13'!$A$424:$AEG$424,0)-1))</f>
        <v>71.047659999999993</v>
      </c>
      <c r="ED113" s="305">
        <f t="shared" ca="1" si="77"/>
        <v>0.999999998592494</v>
      </c>
      <c r="EE113" s="320">
        <f ca="1">IF(ISERROR(OFFSET('Daten ReCiPe'!$A$1,MATCH(EE$5,'Daten ReCiPe'!$A:$A,0)-1,MATCH(AM113,'Daten ReCiPe'!$A$424:$ADO$424,0)-1)),0,OFFSET('Daten ReCiPe'!$A$1,MATCH(EE$5,'Daten ReCiPe'!$A:$A,0)-1,MATCH(AM113,'Daten ReCiPe'!$A$424:$ADO$424,0)-1))*1000</f>
        <v>0</v>
      </c>
      <c r="EF113" s="320">
        <f ca="1">IF(ISERROR(OFFSET('Daten ReCiPe'!$A$1,MATCH(EF$5,'Daten ReCiPe'!$A:$A,0)-1,MATCH(AN113,'Daten ReCiPe'!$A$424:$ADO$424,0)-1)),0,OFFSET('Daten ReCiPe'!$A$1,MATCH(EF$5,'Daten ReCiPe'!$A:$A,0)-1,MATCH(AN113,'Daten ReCiPe'!$A$424:$ADO$424,0)-1))*1000</f>
        <v>0</v>
      </c>
      <c r="EG113" s="320">
        <f ca="1">IF(ISERROR(OFFSET('Daten ReCiPe'!$A$1,MATCH(EG$5,'Daten ReCiPe'!$A:$A,0)-1,MATCH(AO113,'Daten ReCiPe'!$A$424:$ADO$424,0)-1)),0,OFFSET('Daten ReCiPe'!$A$1,MATCH(EG$5,'Daten ReCiPe'!$A:$A,0)-1,MATCH(AO113,'Daten ReCiPe'!$A$424:$ADO$424,0)-1))*1000</f>
        <v>0</v>
      </c>
      <c r="EH113" s="320">
        <f ca="1">IF(ISERROR(OFFSET('Daten ReCiPe'!$A$1,MATCH(EH$5,'Daten ReCiPe'!$A:$A,0)-1,MATCH(AP113,'Daten ReCiPe'!$A$424:$ADO$424,0)-1)),0,OFFSET('Daten ReCiPe'!$A$1,MATCH(EH$5,'Daten ReCiPe'!$A:$A,0)-1,MATCH(AP113,'Daten ReCiPe'!$A$424:$ADO$424,0)-1))*1000</f>
        <v>0.23521476999999999</v>
      </c>
      <c r="EI113" s="320">
        <f t="shared" ca="1" si="78"/>
        <v>0.23521476999999999</v>
      </c>
      <c r="EJ113" s="320">
        <f ca="1">IF(ISERROR(OFFSET('Daten ReCiPe'!$A$1,MATCH(EJ$5,'Daten ReCiPe'!$A:$A,0)-1,MATCH(AQ113,'Daten ReCiPe'!$A$424:$ADO$424,0)-1)),0,OFFSET('Daten ReCiPe'!$A$1,MATCH(EJ$5,'Daten ReCiPe'!$A:$A,0)-1,MATCH(AQ113,'Daten ReCiPe'!$A$424:$ADO$424,0)-1))*1000</f>
        <v>0</v>
      </c>
      <c r="EK113" s="320">
        <f ca="1">IF(ISERROR(OFFSET('Daten ReCiPe'!$A$1,MATCH(EK$5,'Daten ReCiPe'!$A:$A,0)-1,MATCH(AR113,'Daten ReCiPe'!$A$424:$ADO$424,0)-1)),0,OFFSET('Daten ReCiPe'!$A$1,MATCH(EK$5,'Daten ReCiPe'!$A:$A,0)-1,MATCH(AR113,'Daten ReCiPe'!$A$424:$ADO$424,0)-1))*1000</f>
        <v>3.3137059999999998</v>
      </c>
      <c r="EL113" s="320">
        <f ca="1">IF(ISERROR(OFFSET('Daten ReCiPe'!$A$1,MATCH(EL$5,'Daten ReCiPe'!$A:$A,0)-1,MATCH(AS113,'Daten ReCiPe'!$A$424:$ADO$424,0)-1)),0,OFFSET('Daten ReCiPe'!$A$1,MATCH(EL$5,'Daten ReCiPe'!$A:$A,0)-1,MATCH(AS113,'Daten ReCiPe'!$A$424:$ADO$424,0)-1))*1000</f>
        <v>0.22208541999999998</v>
      </c>
      <c r="EM113" s="321">
        <f t="shared" ca="1" si="79"/>
        <v>3.7710061899999996</v>
      </c>
      <c r="EN113" s="320">
        <f ca="1">IF(ISERROR(OFFSET('Daten ReCiPe'!$A$1,MATCH(EN$5,'Daten ReCiPe'!$A:$A,0)-1,MATCH(AT113,'Daten ReCiPe'!$A$424:$ADO$424,0)-1)),0,OFFSET('Daten ReCiPe'!$A$1,MATCH(EN$5,'Daten ReCiPe'!$A:$A,0)-1,MATCH(AT113,'Daten ReCiPe'!$A$424:$ADO$424,0)-1))*1000</f>
        <v>3.7710062</v>
      </c>
      <c r="EO113" s="305">
        <f t="shared" ca="1" si="80"/>
        <v>1.0000000026518123</v>
      </c>
      <c r="EP113" s="322">
        <f ca="1">IF(ISERROR(OFFSET('Daten Elementary'!$A$1,MATCH(EP$5,'Daten Elementary'!$A:$A,0)-1,MATCH(AM113,'Daten Elementary'!$A$424:$ADO$424,0)-1)),0,OFFSET('Daten Elementary'!$A$1,MATCH(EP$5,'Daten Elementary'!$A:$A,0)-1,MATCH(AM113,'Daten Elementary'!$A$424:$ADO$424,0)-1))*1000000</f>
        <v>0</v>
      </c>
      <c r="EQ113" s="322">
        <f ca="1">IF(ISERROR(OFFSET('Daten Elementary'!$A$1,MATCH(EQ$5,'Daten Elementary'!$A:$A,0)-1,MATCH(AN113,'Daten Elementary'!$A$424:$ADO$424,0)-1)),0,OFFSET('Daten Elementary'!$A$1,MATCH(EQ$5,'Daten Elementary'!$A:$A,0)-1,MATCH(AN113,'Daten Elementary'!$A$424:$ADO$424,0)-1))*1000000</f>
        <v>0</v>
      </c>
      <c r="ER113" s="322">
        <f ca="1">IF(ISERROR(OFFSET('Daten Elementary'!$A$1,MATCH(ER$5,'Daten Elementary'!$A:$A,0)-1,MATCH(AO113,'Daten Elementary'!$A$424:$ADO$424,0)-1)),0,OFFSET('Daten Elementary'!$A$1,MATCH(ER$5,'Daten Elementary'!$A:$A,0)-1,MATCH(AO113,'Daten Elementary'!$A$424:$ADO$424,0)-1))*1000000</f>
        <v>0</v>
      </c>
      <c r="ES113" s="322">
        <f ca="1">IF(ISERROR(OFFSET('Daten Elementary'!$A$1,MATCH(ES$5,'Daten Elementary'!$A:$A,0)-1,MATCH(AP113,'Daten Elementary'!$A$424:$ADO$424,0)-1)),0,OFFSET('Daten Elementary'!$A$1,MATCH(ES$5,'Daten Elementary'!$A:$A,0)-1,MATCH(AP113,'Daten Elementary'!$A$424:$ADO$424,0)-1))*1000000</f>
        <v>6.0724859000000002</v>
      </c>
      <c r="ET113" s="322">
        <f t="shared" ca="1" si="81"/>
        <v>6.0724859000000002</v>
      </c>
      <c r="EU113" s="322">
        <f ca="1">IF(ISERROR(OFFSET('Daten Elementary'!$A$1,MATCH(EU$5,'Daten Elementary'!$A:$A,0)-1,MATCH(AQ113,'Daten Elementary'!$A$424:$ADO$424,0)-1)),0,OFFSET('Daten Elementary'!$A$1,MATCH(EU$5,'Daten Elementary'!$A:$A,0)-1,MATCH(AQ113,'Daten Elementary'!$A$424:$ADO$424,0)-1))*1000000</f>
        <v>0</v>
      </c>
      <c r="EV113" s="322">
        <f ca="1">IF(ISERROR(OFFSET('Daten Elementary'!$A$1,MATCH(EV$5,'Daten Elementary'!$A:$A,0)-1,MATCH(AR113,'Daten Elementary'!$A$424:$ADO$424,0)-1)),0,OFFSET('Daten Elementary'!$A$1,MATCH(EV$5,'Daten Elementary'!$A:$A,0)-1,MATCH(AR113,'Daten Elementary'!$A$424:$ADO$424,0)-1))*1000000</f>
        <v>82.323482999999996</v>
      </c>
      <c r="EW113" s="322">
        <f ca="1">IF(ISERROR(OFFSET('Daten Elementary'!$A$1,MATCH(EW$5,'Daten Elementary'!$A:$A,0)-1,MATCH(AS113,'Daten Elementary'!$A$424:$ADO$424,0)-1)),0,OFFSET('Daten Elementary'!$A$1,MATCH(EW$5,'Daten Elementary'!$A:$A,0)-1,MATCH(AS113,'Daten Elementary'!$A$424:$ADO$424,0)-1))*1000000</f>
        <v>5.5941589</v>
      </c>
      <c r="EX113" s="323">
        <f t="shared" ca="1" si="82"/>
        <v>93.990127799999996</v>
      </c>
      <c r="EY113" s="322">
        <f ca="1">IF(ISERROR(OFFSET('Daten Elementary'!$A$1,MATCH(EY$5,'Daten Elementary'!$A:$A,0)-1,MATCH($AT113,'Daten Elementary'!$A$424:$ADO$424,0)-1)),0,OFFSET('Daten Elementary'!$A$1,MATCH(EY$5,'Daten Elementary'!$A:$A,0)-1,MATCH($AT113,'Daten Elementary'!$A$424:$ADO$424,0)-1))*1000000</f>
        <v>93.990126999999987</v>
      </c>
      <c r="EZ113" s="305">
        <f t="shared" ca="1" si="83"/>
        <v>0.99999999148846774</v>
      </c>
      <c r="FA113" s="314">
        <f ca="1">IF(ISERROR(OFFSET('Daten Elementary'!$A$1,MATCH(FA$5,'Daten Elementary'!$A:$A,0)-1,MATCH(AM113,'Daten Elementary'!$A$424:$ADO$424,0)-1)),0,OFFSET('Daten Elementary'!$A$1,MATCH(FA$5,'Daten Elementary'!$A:$A,0)-1,MATCH(AM113,'Daten Elementary'!$A$424:$ADO$424,0)-1))*1000</f>
        <v>0</v>
      </c>
      <c r="FB113" s="314">
        <f ca="1">IF(ISERROR(OFFSET('Daten Elementary'!$A$1,MATCH(FB$5,'Daten Elementary'!$A:$A,0)-1,MATCH(AN113,'Daten Elementary'!$A$424:$ADO$424,0)-1)),0,OFFSET('Daten Elementary'!$A$1,MATCH(FB$5,'Daten Elementary'!$A:$A,0)-1,MATCH(AN113,'Daten Elementary'!$A$424:$ADO$424,0)-1))*1000</f>
        <v>0</v>
      </c>
      <c r="FC113" s="314">
        <f ca="1">IF(ISERROR(OFFSET('Daten Elementary'!$A$1,MATCH(FC$5,'Daten Elementary'!$A:$A,0)-1,MATCH(AO113,'Daten Elementary'!$A$424:$ADO$424,0)-1)),0,OFFSET('Daten Elementary'!$A$1,MATCH(FC$5,'Daten Elementary'!$A:$A,0)-1,MATCH(AO113,'Daten Elementary'!$A$424:$ADO$424,0)-1))*1000</f>
        <v>0</v>
      </c>
      <c r="FD113" s="314">
        <f ca="1">IF(ISERROR(OFFSET('Daten Elementary'!$A$1,MATCH(FD$5,'Daten Elementary'!$A:$A,0)-1,MATCH(AP113,'Daten Elementary'!$A$424:$ADO$424,0)-1)),0,OFFSET('Daten Elementary'!$A$1,MATCH(FD$5,'Daten Elementary'!$A:$A,0)-1,MATCH(AP113,'Daten Elementary'!$A$424:$ADO$424,0)-1))*1000</f>
        <v>1.9713119999999997</v>
      </c>
      <c r="FE113" s="314">
        <f t="shared" ca="1" si="84"/>
        <v>1.9713119999999997</v>
      </c>
      <c r="FF113" s="314">
        <f ca="1">IF(ISERROR(OFFSET('Daten Elementary'!$A$1,MATCH(FF$5,'Daten Elementary'!$A:$A,0)-1,MATCH(AQ113,'Daten Elementary'!$A$424:$ADO$424,0)-1)),0,OFFSET('Daten Elementary'!$A$1,MATCH(FF$5,'Daten Elementary'!$A:$A,0)-1,MATCH(AQ113,'Daten Elementary'!$A$424:$ADO$424,0)-1))*1000</f>
        <v>0</v>
      </c>
      <c r="FG113" s="314">
        <f ca="1">IF(ISERROR(OFFSET('Daten Elementary'!$A$1,MATCH(FG$5,'Daten Elementary'!$A:$A,0)-1,MATCH(AR113,'Daten Elementary'!$A$424:$ADO$424,0)-1)),0,OFFSET('Daten Elementary'!$A$1,MATCH(FG$5,'Daten Elementary'!$A:$A,0)-1,MATCH(AR113,'Daten Elementary'!$A$424:$ADO$424,0)-1))*1000</f>
        <v>18.669857</v>
      </c>
      <c r="FH113" s="314">
        <f ca="1">IF(ISERROR(OFFSET('Daten Elementary'!$A$1,MATCH(FH$5,'Daten Elementary'!$A:$A,0)-1,MATCH(AS113,'Daten Elementary'!$A$424:$ADO$424,0)-1)),0,OFFSET('Daten Elementary'!$A$1,MATCH(FH$5,'Daten Elementary'!$A:$A,0)-1,MATCH(AS113,'Daten Elementary'!$A$424:$ADO$424,0)-1))*1000</f>
        <v>1.6067503000000001</v>
      </c>
      <c r="FI113" s="315">
        <f t="shared" ca="1" si="85"/>
        <v>22.247919300000003</v>
      </c>
      <c r="FJ113" s="314">
        <f ca="1">IF(ISERROR(OFFSET('Daten Elementary'!$A$1,MATCH(FJ$5,'Daten Elementary'!$A:$A,0)-1,MATCH($AT113,'Daten Elementary'!$A$424:$ADO$424,0)-1)),0,OFFSET('Daten Elementary'!$A$1,MATCH(FJ$5,'Daten Elementary'!$A:$A,0)-1,MATCH($AT113,'Daten Elementary'!$A$424:$ADO$424,0)-1))*1000</f>
        <v>22.247920000000001</v>
      </c>
      <c r="FK113" s="305">
        <f t="shared" ca="1" si="86"/>
        <v>1.0000000314636164</v>
      </c>
      <c r="FL113" s="314">
        <f ca="1">IF(ISERROR(OFFSET('Daten Elementary'!$A$1,MATCH(FL$5,'Daten Elementary'!$A:$A,0)-1,MATCH(AM113,'Daten Elementary'!$A$424:$ADO$424,0)-1)),0,OFFSET('Daten Elementary'!$A$1,MATCH(FL$5,'Daten Elementary'!$A:$A,0)-1,MATCH(AM113,'Daten Elementary'!$A$424:$ADO$424,0)-1))</f>
        <v>0</v>
      </c>
      <c r="FM113" s="314">
        <f ca="1">IF(ISERROR(OFFSET('Daten Elementary'!$A$1,MATCH(FM$5,'Daten Elementary'!$A:$A,0)-1,MATCH(AN113,'Daten Elementary'!$A$424:$ADO$424,0)-1)),0,OFFSET('Daten Elementary'!$A$1,MATCH(FM$5,'Daten Elementary'!$A:$A,0)-1,MATCH(AN113,'Daten Elementary'!$A$424:$ADO$424,0)-1))</f>
        <v>0</v>
      </c>
      <c r="FN113" s="314">
        <f ca="1">IF(ISERROR(OFFSET('Daten Elementary'!$A$1,MATCH(FN$5,'Daten Elementary'!$A:$A,0)-1,MATCH(AO113,'Daten Elementary'!$A$424:$ADO$424,0)-1)),0,OFFSET('Daten Elementary'!$A$1,MATCH(FN$5,'Daten Elementary'!$A:$A,0)-1,MATCH(AO113,'Daten Elementary'!$A$424:$ADO$424,0)-1))</f>
        <v>0</v>
      </c>
      <c r="FO113" s="314">
        <f ca="1">IF(ISERROR(OFFSET('Daten Elementary'!$A$1,MATCH(FO$5,'Daten Elementary'!$A:$A,0)-1,MATCH(AP113,'Daten Elementary'!$A$424:$ADO$424,0)-1)),0,OFFSET('Daten Elementary'!$A$1,MATCH(FO$5,'Daten Elementary'!$A:$A,0)-1,MATCH(AP113,'Daten Elementary'!$A$424:$ADO$424,0)-1))</f>
        <v>0</v>
      </c>
      <c r="FP113" s="314">
        <f t="shared" ca="1" si="87"/>
        <v>0</v>
      </c>
      <c r="FQ113" s="314">
        <f ca="1">IF(ISERROR(OFFSET('Daten Elementary'!$A$1,MATCH(FQ$5,'Daten Elementary'!$A:$A,0)-1,MATCH(AQ113,'Daten Elementary'!$A$424:$ADO$424,0)-1)),0,OFFSET('Daten Elementary'!$A$1,MATCH(FQ$5,'Daten Elementary'!$A:$A,0)-1,MATCH(AQ113,'Daten Elementary'!$A$424:$ADO$424,0)-1))</f>
        <v>0</v>
      </c>
      <c r="FR113" s="314">
        <f ca="1">IF(ISERROR(OFFSET('Daten Elementary'!$A$1,MATCH(FR$5,'Daten Elementary'!$A:$A,0)-1,MATCH(AR113,'Daten Elementary'!$A$424:$ADO$424,0)-1)),0,OFFSET('Daten Elementary'!$A$1,MATCH(FR$5,'Daten Elementary'!$A:$A,0)-1,MATCH(AR113,'Daten Elementary'!$A$424:$ADO$424,0)-1))</f>
        <v>0</v>
      </c>
      <c r="FS113" s="314">
        <f ca="1">IF(ISERROR(OFFSET('Daten Elementary'!$A$1,MATCH(FS$5,'Daten Elementary'!$A:$A,0)-1,MATCH(AS113,'Daten Elementary'!$A$424:$ADO$424,0)-1)),0,OFFSET('Daten Elementary'!$A$1,MATCH(FS$5,'Daten Elementary'!$A:$A,0)-1,MATCH(AS113,'Daten Elementary'!$A$424:$ADO$424,0)-1))</f>
        <v>0</v>
      </c>
      <c r="FT113" s="315">
        <f t="shared" ca="1" si="88"/>
        <v>0</v>
      </c>
      <c r="FU113" s="314">
        <f ca="1">IF(ISERROR(OFFSET('Daten Elementary'!$A$1,MATCH(FU$5,'Daten Elementary'!$A:$A,0)-1,MATCH($AT113,'Daten Elementary'!$A$424:$ADO$424,0)-1)),0,OFFSET('Daten Elementary'!$A$1,MATCH(FU$5,'Daten Elementary'!$A:$A,0)-1,MATCH($AT113,'Daten Elementary'!$A$424:$ADO$424,0)-1))</f>
        <v>0</v>
      </c>
      <c r="FV113" s="305">
        <f t="shared" ca="1" si="89"/>
        <v>0</v>
      </c>
      <c r="FW113" s="324"/>
      <c r="FX113" s="231" t="str">
        <f t="shared" si="90"/>
        <v>Work@home (Verbrauchermix CH, 1 Tag à 8h)</v>
      </c>
      <c r="FY113" s="231" t="str">
        <f t="shared" si="55"/>
        <v>Work@home</v>
      </c>
      <c r="FZ113" s="231" t="str">
        <f t="shared" si="56"/>
        <v/>
      </c>
      <c r="GA113" s="231" t="str">
        <f t="shared" si="57"/>
        <v xml:space="preserve"> (Verbrauchermix CH, 1 Tag à 8h)</v>
      </c>
      <c r="GB113" s="231"/>
    </row>
    <row r="114" spans="1:184" ht="16.5" hidden="1" customHeight="1" outlineLevel="1">
      <c r="A114" s="385"/>
      <c r="B114" s="368"/>
      <c r="C114" s="361" t="s">
        <v>45</v>
      </c>
      <c r="D114" s="362" t="s">
        <v>10</v>
      </c>
      <c r="E114" s="363" t="s">
        <v>681</v>
      </c>
      <c r="F114" s="86">
        <v>1</v>
      </c>
      <c r="G114" s="90">
        <v>1</v>
      </c>
      <c r="H114" s="87">
        <v>1</v>
      </c>
      <c r="I114" s="88"/>
      <c r="J114" s="88">
        <f>(0.014187+0.0075556)*800</f>
        <v>17.394080000000002</v>
      </c>
      <c r="K114" s="86">
        <v>1</v>
      </c>
      <c r="L114" s="86"/>
      <c r="M114" s="86"/>
      <c r="N114" s="82" t="s">
        <v>102</v>
      </c>
      <c r="O114" s="6">
        <f ca="1">(IF(ISERROR(INDEX(INDIRECT($D$268),MATCH($AM114,$AM$4:$AM$275,0),MATCH(O$304,INDIRECT($E$268),0))*$I114/$AD114),0,INDEX(INDIRECT($D$268),MATCH($AM114,$AM$4:$AM$275,0),MATCH(O$304,INDIRECT($E$268),0))*$I114/$AD114)+IF(ISERROR(INDEX(INDIRECT($D$268),MATCH($AN114,$AN$4:$AN$275,0),MATCH(O$305,INDIRECT($E$268),0))*$J114/$AE114),0,INDEX(INDIRECT($D$268),MATCH($AN114,$AN$4:$AN$275,0),MATCH(O$305,INDIRECT($E$268),0))*$J114/$AE114))*$AC114/$F114</f>
        <v>0</v>
      </c>
      <c r="P114" s="6">
        <f ca="1">IF($B$268=1,($J114/100*($S$230-INDEX('Energiefaktoren Ecoinvent'!$D:$D,MATCH('mobitool-Faktoren v2.0'!$AJ114,'Energiefaktoren Ecoinvent'!$A:$A,0)))/$F114),IF($B$268=7,($J114/100*($S$230-INDEX('Energiefaktoren Ecoinvent'!$H:$H,MATCH('mobitool-Faktoren v2.0'!$AJ114,'Energiefaktoren Ecoinvent'!$A:$A,0)))/$F114),(($J114/100*($S$230))/$F114)))</f>
        <v>17.681509118552739</v>
      </c>
      <c r="Q114" s="6">
        <f ca="1">INDEX(INDIRECT($D$268),MATCH($AQ114,$AQ$4:$AQ$284,0),MATCH(Q$4,INDIRECT($E$268),0))*$K114*$AC114/$F114/$AF114</f>
        <v>0</v>
      </c>
      <c r="R114" s="6">
        <f ca="1">INDEX(INDIRECT($D$268),MATCH($AR114,$AR$4:$AR$284,0),MATCH(R$4,INDIRECT($E$268),0))*$K114*$AC114/$F114/$AF114</f>
        <v>220.663848</v>
      </c>
      <c r="S114" s="6">
        <f ca="1">INDEX(INDIRECT($D$268),MATCH($AS114,$AS$4:$AS$284,0),MATCH(S$4,INDIRECT($E$268),0))*$K114*$AC114/$F114/$AF114</f>
        <v>14.256228799999999</v>
      </c>
      <c r="T114" s="7">
        <f t="shared" ca="1" si="93"/>
        <v>252.60158591855276</v>
      </c>
      <c r="U114" s="6">
        <f>IF($B$268=6,(IF(OR(AJ114="Benzin",AJ114="Diesel"),$AK114*INDEX('DIN EN 16258'!$I:$I,MATCH('mobitool-Faktoren v2.0'!$AI114,'DIN EN 16258'!$A:$A,0))*$I114/$AD114+$AL114*INDEX('DIN EN 16258'!$I:$I,MATCH('mobitool-Faktoren v2.0'!$AJ114,'DIN EN 16258'!$A:$A,0))*$I114/$AD114,IF(ISERROR($AK114*INDEX('DIN EN 16258'!$I:$I,MATCH('mobitool-Faktoren v2.0'!$AI114,'DIN EN 16258'!$A:$A,0))*$I114/$AD114),0,$AK114*INDEX('DIN EN 16258'!$I:$I,MATCH('mobitool-Faktoren v2.0'!$AI114,'DIN EN 16258'!$A:$A,0))*$I114/$AD114)+IF(ISERROR($AL114*INDEX('DIN EN 16258'!$I:$I,MATCH('mobitool-Faktoren v2.0'!$AJ114,'DIN EN 16258'!$A:$A,0))*$J114/$AE114),0,$AL114*INDEX('DIN EN 16258'!$I:$I,MATCH('mobitool-Faktoren v2.0'!$AJ114,'DIN EN 16258'!$A:$A,0))*$J114/$AE114)))*1000,
IF($B$268=1,(IF(OR(AJ114="Benzin",AJ114="Diesel"),$AK114*INDEX('DIN EN 16258'!$D:$D,MATCH('mobitool-Faktoren v2.0'!$AI114,'DIN EN 16258'!$A:$A,0))*$I114/$AD114+$AL114*INDEX('DIN EN 16258'!$D:$D,MATCH('mobitool-Faktoren v2.0'!$AJ114,'DIN EN 16258'!$A:$A,0))*$I114/$AD114,IF(ISERROR($AK114*INDEX('DIN EN 16258'!$D:$D,MATCH('mobitool-Faktoren v2.0'!$AI114,'DIN EN 16258'!$A:$A,0))*$I114/$AD114),0,$AK114*INDEX('DIN EN 16258'!$D:$D,MATCH('mobitool-Faktoren v2.0'!$AI114,'DIN EN 16258'!$A:$A,0))*$I114/$AD114)+IF(ISERROR($AL114*INDEX('DIN EN 16258'!$D:$D,MATCH('mobitool-Faktoren v2.0'!$AJ114,'DIN EN 16258'!$A:$A,0))*$J114/$AE114),0,$AL114*INDEX('DIN EN 16258'!$D:$D,MATCH('mobitool-Faktoren v2.0'!$AJ114,'DIN EN 16258'!$A:$A,0))*$J114/$AE114))),0))*$AC114/$F114</f>
        <v>0</v>
      </c>
      <c r="V114" s="6">
        <f>IF($B$268=6,(IF(OR(AJ114="Benzin",AJ114="Diesel"),$AK114*INDEX('DIN EN 16258'!$L:$L,MATCH('mobitool-Faktoren v2.0'!$AI114,'DIN EN 16258'!$A:$A,0))*$I114/$AD114+$AL114*INDEX('DIN EN 16258'!$L:$L,MATCH('mobitool-Faktoren v2.0'!$AJ114,'DIN EN 16258'!$A:$A,0))*$I114/$AD114,IF(ISERROR($AK114*INDEX('DIN EN 16258'!$L:$L,MATCH('mobitool-Faktoren v2.0'!$AI114,'DIN EN 16258'!$A:$A,0))*$I114/$AD114),0,$AK114*INDEX('DIN EN 16258'!$L:$L,MATCH('mobitool-Faktoren v2.0'!$AI114,'DIN EN 16258'!$A:$A,0))*$I114/$AD114)+IF(ISERROR($AL114*INDEX('DIN EN 16258'!$L:$L,MATCH('mobitool-Faktoren v2.0'!$AJ114,'DIN EN 16258'!$A:$A,0))*$J114/$AE114),0,$AL114*INDEX('DIN EN 16258'!$L:$L,MATCH('mobitool-Faktoren v2.0'!$AJ114,'DIN EN 16258'!$A:$A,0))*$J114/$AE114)))*1000,
IF($B$268=1,(IF(OR(AJ114="Benzin",AJ114="Diesel"),$AK114*INDEX('DIN EN 16258'!$F:$F,MATCH('mobitool-Faktoren v2.0'!$AI114,'DIN EN 16258'!$A:$A,0))*$I114/$AD114+$AL114*INDEX('DIN EN 16258'!$F:$F,MATCH('mobitool-Faktoren v2.0'!$AJ114,'DIN EN 16258'!$A:$A,0))*$I114/$AD114,IF(ISERROR($AK114*INDEX('DIN EN 16258'!$F:$F,MATCH('mobitool-Faktoren v2.0'!$AI114,'DIN EN 16258'!$A:$A,0))*$I114/$AD114),0,$AK114*INDEX('DIN EN 16258'!$F:$F,MATCH('mobitool-Faktoren v2.0'!$AI114,'DIN EN 16258'!$A:$A,0))*$I114/$AD114)+IF(ISERROR($AL114*INDEX('DIN EN 16258'!$F:$F,MATCH('mobitool-Faktoren v2.0'!$AJ114,'DIN EN 16258'!$A:$A,0))*$J114/$AE114),0,$AL114*INDEX('DIN EN 16258'!$F:$F,MATCH('mobitool-Faktoren v2.0'!$AJ114,'DIN EN 16258'!$A:$A,0))*$J114/$AE114))),0))*$AC114/$F114</f>
        <v>16.256762025065552</v>
      </c>
      <c r="W114" s="6" t="s">
        <v>143</v>
      </c>
      <c r="X114" s="39" t="s">
        <v>162</v>
      </c>
      <c r="Y114" s="300"/>
      <c r="Z114" s="300"/>
      <c r="AA114" s="299"/>
      <c r="AB114" s="299"/>
      <c r="AC114" s="366">
        <v>8</v>
      </c>
      <c r="AD114" s="298"/>
      <c r="AE114" s="298">
        <f>(0.014187+0.0075556)*800</f>
        <v>17.394080000000002</v>
      </c>
      <c r="AF114" s="299">
        <v>1</v>
      </c>
      <c r="AG114" s="299"/>
      <c r="AH114" s="299"/>
      <c r="AI114" s="301"/>
      <c r="AJ114" s="301" t="s">
        <v>627</v>
      </c>
      <c r="AK114" s="301"/>
      <c r="AL114" s="329">
        <f>0.014187+0.0075556</f>
        <v>2.1742600000000001E-2</v>
      </c>
      <c r="AM114" s="202" t="s">
        <v>81</v>
      </c>
      <c r="AN114" s="330" t="s">
        <v>2457</v>
      </c>
      <c r="AO114" s="202" t="s">
        <v>81</v>
      </c>
      <c r="AP114" s="202" t="s">
        <v>342</v>
      </c>
      <c r="AQ114" s="330" t="s">
        <v>665</v>
      </c>
      <c r="AR114" s="202" t="s">
        <v>343</v>
      </c>
      <c r="AS114" s="202" t="s">
        <v>344</v>
      </c>
      <c r="AT114" s="202" t="s">
        <v>345</v>
      </c>
      <c r="AU114" s="303">
        <f ca="1">IF(ISERROR(OFFSET('Daten KEA'!$A$1,MATCH(AU$5,'Daten KEA'!$A:$A,0)-1,MATCH(AM114,'Daten KEA'!$A$424:$ADO$424,0)-1)),0,OFFSET('Daten KEA'!$A$1,MATCH(AU$5,'Daten KEA'!$A:$A,0)-1,MATCH(AM114,'Daten KEA'!$A$424:$ADO$424,0)-1))+IF(ISERROR(AK114*INDEX('Energiefaktoren Ecoinvent'!$D:$D,MATCH('mobitool-Faktoren v2.0'!AI114,'Energiefaktoren Ecoinvent'!$A:$A,0))),0,AK114*INDEX('Energiefaktoren Ecoinvent'!$D:$D,MATCH('mobitool-Faktoren v2.0'!AI114,'Energiefaktoren Ecoinvent'!$A:$A,0)))+IF(OR(AJ114="Benzin",AJ114="Diesel"),IF(ISERROR(OFFSET('Daten KEA'!$A$1,MATCH(AV$5,'Daten KEA'!$A:$A,0)-1,MATCH(AN114,'Daten KEA'!$A$424:$ADO$424,0)-1)),0,OFFSET('Daten KEA'!$A$1,MATCH(AV$5,'Daten KEA'!$A:$A,0)-1,MATCH(AN114,'Daten KEA'!$A$424:$ADO$424,0)-1))+IF(ISERROR(AL114*INDEX('Energiefaktoren Ecoinvent'!$D:$D,MATCH('mobitool-Faktoren v2.0'!AJ114,'Energiefaktoren Ecoinvent'!$A:$A,0))),0,AL114*INDEX('Energiefaktoren Ecoinvent'!$D:$D,MATCH('mobitool-Faktoren v2.0'!AJ114,'Energiefaktoren Ecoinvent'!$A:$A,0))),0)</f>
        <v>0</v>
      </c>
      <c r="AV114" s="303">
        <f ca="1">IF(OR(AJ114="Benzin",AJ114="Diesel"),0,IF(ISERROR(OFFSET('Daten KEA'!$A$1,MATCH(AV$5,'Daten KEA'!$A:$A,0)-1,MATCH(AN114,'Daten KEA'!$A$424:$ADO$424,0)-1)),0,OFFSET('Daten KEA'!$A$1,MATCH(AV$5,'Daten KEA'!$A:$A,0)-1,MATCH(AN114,'Daten KEA'!$A$424:$ADO$424,0)-1))+IF(ISERROR(AL114*INDEX('Energiefaktoren Ecoinvent'!$D:$D,MATCH('mobitool-Faktoren v2.0'!AJ114,'Energiefaktoren Ecoinvent'!$A:$A,0))),0,AL114*INDEX('Energiefaktoren Ecoinvent'!$D:$D,MATCH('mobitool-Faktoren v2.0'!AJ114,'Energiefaktoren Ecoinvent'!$A:$A,0))))</f>
        <v>7.827336E-2</v>
      </c>
      <c r="AW114" s="303">
        <f ca="1">IF(ISERROR(OFFSET('Daten KEA'!$A$1,MATCH(AW$5,'Daten KEA'!$A:$A,0)-1,MATCH(AO114,'Daten KEA'!$A$424:$ADO$424,0)-1)),0,OFFSET('Daten KEA'!$A$1,MATCH(AW$5,'Daten KEA'!$A:$A,0)-1,MATCH(AO114,'Daten KEA'!$A$424:$ADO$424,0)-1))-IF(ISERROR(AK114*INDEX('Energiefaktoren Ecoinvent'!$D:$D,MATCH('mobitool-Faktoren v2.0'!AI114,'Energiefaktoren Ecoinvent'!$A:$A,0))),0,AK114*INDEX('Energiefaktoren Ecoinvent'!$D:$D,MATCH('mobitool-Faktoren v2.0'!AI114,'Energiefaktoren Ecoinvent'!$A:$A,0)))+IF(OR(AJ114="Benzin",AJ114="Diesel"),IF(ISERROR(OFFSET('Daten KEA'!$A$1,MATCH(AX$5,'Daten KEA'!$A:$A,0)-1,MATCH(AP114,'Daten KEA'!$A$424:$ADO$424,0)-1)),0,OFFSET('Daten KEA'!$A$1,MATCH(AX$5,'Daten KEA'!$A:$A,0)-1,MATCH(AP114,'Daten KEA'!$A$424:$ADO$424,0)-1))-IF(ISERROR(AL114*INDEX('Energiefaktoren Ecoinvent'!$D:$D,MATCH('mobitool-Faktoren v2.0'!AJ114,'Energiefaktoren Ecoinvent'!$A:$A,0))),0,AL114*INDEX('Energiefaktoren Ecoinvent'!$D:$D,MATCH('mobitool-Faktoren v2.0'!AJ114,'Energiefaktoren Ecoinvent'!$A:$A,0))),0)</f>
        <v>0</v>
      </c>
      <c r="AX114" s="303">
        <f ca="1">IF(OR(AJ114="Benzin",AJ114="Diesel"),0,IF(ISERROR(OFFSET('Daten KEA'!$A$1,MATCH(AX$5,'Daten KEA'!$A:$A,0)-1,MATCH(AP114,'Daten KEA'!$A$424:$ADO$424,0)-1)),0,OFFSET('Daten KEA'!$A$1,MATCH(AX$5,'Daten KEA'!$A:$A,0)-1,MATCH(AP114,'Daten KEA'!$A$424:$ADO$424,0)-1))-IF(ISERROR(AL114*INDEX('Energiefaktoren Ecoinvent'!$D:$D,MATCH('mobitool-Faktoren v2.0'!AJ114,'Energiefaktoren Ecoinvent'!$A:$A,0))),0,AL114*INDEX('Energiefaktoren Ecoinvent'!$D:$D,MATCH('mobitool-Faktoren v2.0'!AJ114,'Energiefaktoren Ecoinvent'!$A:$A,0))))</f>
        <v>0.15673403000000002</v>
      </c>
      <c r="AY114" s="303">
        <f t="shared" ca="1" si="58"/>
        <v>0.23500739000000004</v>
      </c>
      <c r="AZ114" s="303">
        <f ca="1">IF(ISERROR(OFFSET('Daten KEA'!$A$1,MATCH(AZ$5,'Daten KEA'!$A:$A,0)-1,MATCH(AQ114,'Daten KEA'!$A$424:$ADO$424,0)-1)),0,OFFSET('Daten KEA'!$A$1,MATCH(AZ$5,'Daten KEA'!$A:$A,0)-1,MATCH(AQ114,'Daten KEA'!$A$424:$ADO$424,0)-1))</f>
        <v>0</v>
      </c>
      <c r="BA114" s="303">
        <f ca="1">IF(ISERROR(OFFSET('Daten KEA'!$A$1,MATCH(BA$5,'Daten KEA'!$A:$A,0)-1,MATCH(AR114,'Daten KEA'!$A$424:$ADO$424,0)-1)),0,OFFSET('Daten KEA'!$A$1,MATCH(BA$5,'Daten KEA'!$A:$A,0)-1,MATCH(AR114,'Daten KEA'!$A$424:$ADO$424,0)-1))</f>
        <v>0.35016439999999999</v>
      </c>
      <c r="BB114" s="303">
        <f ca="1">IF(ISERROR(OFFSET('Daten KEA'!$A$1,MATCH(BB$5,'Daten KEA'!$A:$A,0)-1,MATCH(AS114,'Daten KEA'!$A$424:$ADO$424,0)-1)),0,OFFSET('Daten KEA'!$A$1,MATCH(BB$5,'Daten KEA'!$A:$A,0)-1,MATCH(AS114,'Daten KEA'!$A$424:$ADO$424,0)-1))</f>
        <v>0.13829267000000001</v>
      </c>
      <c r="BC114" s="304">
        <f t="shared" ca="1" si="46"/>
        <v>0.72346445999999998</v>
      </c>
      <c r="BD114" s="303">
        <f ca="1">IF(ISERROR(OFFSET('Daten KEA'!$A$1,MATCH(BD$5,'Daten KEA'!$A:$A,0)-1,MATCH(AT114,'Daten KEA'!$A$424:$ADO$424,0)-1)),0,OFFSET('Daten KEA'!$A$1,MATCH(BD$5,'Daten KEA'!$A:$A,0)-1,MATCH(AT114,'Daten KEA'!$A$424:$ADO$424,0)-1))</f>
        <v>0.72346447000000003</v>
      </c>
      <c r="BE114" s="305">
        <f t="shared" ca="1" si="59"/>
        <v>1.000000013822379</v>
      </c>
      <c r="BF114" s="306">
        <f ca="1">IF(ISERROR(OFFSET('Daten KEA'!$A$1,MATCH(BF$5,'Daten KEA'!$A:$A,0)-1,MATCH(AM114,'Daten KEA'!$A$424:$ADO$424,0)-1)),0,OFFSET('Daten KEA'!$A$1,MATCH(BF$5,'Daten KEA'!$A:$A,0)-1,MATCH(AM114,'Daten KEA'!$A$424:$ADO$424,0)-1))+IF(ISERROR($AK114*INDEX('Energiefaktoren Ecoinvent'!$H:$H,MATCH('mobitool-Faktoren v2.0'!$AI114,'Energiefaktoren Ecoinvent'!$A:$A,0))),0,$AK114*INDEX('Energiefaktoren Ecoinvent'!$H:$H,MATCH('mobitool-Faktoren v2.0'!$AI114,'Energiefaktoren Ecoinvent'!$A:$A,0)))+IF(OR(AJ114="Benzin",AJ114="Diesel"),IF(ISERROR(OFFSET('Daten KEA'!$A$1,MATCH(BG$5,'Daten KEA'!$A:$A,0)-1,MATCH(AN114,'Daten KEA'!$A$424:$ADO$424,0)-1)),0,OFFSET('Daten KEA'!$A$1,MATCH(BG$5,'Daten KEA'!$A:$A,0)-1,MATCH(AN114,'Daten KEA'!$A$424:$ADO$424,0)-1))+IF(ISERROR($AL114*INDEX('Energiefaktoren Ecoinvent'!$H:$H,MATCH('mobitool-Faktoren v2.0'!$AJ114,'Energiefaktoren Ecoinvent'!$A:$A,0))),0,$AL114*INDEX('Energiefaktoren Ecoinvent'!$H:$H,MATCH('mobitool-Faktoren v2.0'!$AJ114,'Energiefaktoren Ecoinvent'!$A:$A,0))),0)</f>
        <v>0</v>
      </c>
      <c r="BG114" s="306">
        <f ca="1">IF(OR(AJ114="Benzin",AJ114="Diesel"),0,IF(ISERROR(OFFSET('Daten KEA'!$A$1,MATCH(BG$5,'Daten KEA'!$A:$A,0)-1,MATCH(AN114,'Daten KEA'!$A$424:$ADO$424,0)-1)),0,OFFSET('Daten KEA'!$A$1,MATCH(BG$5,'Daten KEA'!$A:$A,0)-1,MATCH(AN114,'Daten KEA'!$A$424:$ADO$424,0)-1))+IF(ISERROR($AL114*INDEX('Energiefaktoren Ecoinvent'!$H:$H,MATCH('mobitool-Faktoren v2.0'!$AJ114,'Energiefaktoren Ecoinvent'!$A:$A,0))),0,$AL114*INDEX('Energiefaktoren Ecoinvent'!$H:$H,MATCH('mobitool-Faktoren v2.0'!$AJ114,'Energiefaktoren Ecoinvent'!$A:$A,0))))</f>
        <v>4.6268629345652318E-2</v>
      </c>
      <c r="BH114" s="306">
        <f ca="1">IF(ISERROR(OFFSET('Daten KEA'!$A$1,MATCH(BH$5,'Daten KEA'!$A:$A,0)-1,MATCH(AO114,'Daten KEA'!$A$424:$ADO$424,0)-1)),0,OFFSET('Daten KEA'!$A$1,MATCH(BH$5,'Daten KEA'!$A:$A,0)-1,MATCH(AO114,'Daten KEA'!$A$424:$ADO$424,0)-1))-IF(ISERROR($AK114*INDEX('Energiefaktoren Ecoinvent'!$H:$H,MATCH('mobitool-Faktoren v2.0'!$AI114,'Energiefaktoren Ecoinvent'!$A:$A,0))),0,$AK114*INDEX('Energiefaktoren Ecoinvent'!$H:$H,MATCH('mobitool-Faktoren v2.0'!$AI114,'Energiefaktoren Ecoinvent'!$A:$A,0)))+IF(OR(AJ114="Benzin",AJ114="Diesel"),IF(ISERROR(OFFSET('Daten KEA'!$A$1,MATCH(BI$5,'Daten KEA'!$A:$A,0)-1,MATCH(AP114,'Daten KEA'!$A$424:$ADO$424,0)-1)),0,OFFSET('Daten KEA'!$A$1,MATCH(BI$5,'Daten KEA'!$A:$A,0)-1,MATCH(AP114,'Daten KEA'!$A$424:$ADO$424,0)-1))-IF(ISERROR($AL114*INDEX('Energiefaktoren Ecoinvent'!$H:$H,MATCH('mobitool-Faktoren v2.0'!$AJ114,'Energiefaktoren Ecoinvent'!$A:$A,0))),0,$AL114*INDEX('Energiefaktoren Ecoinvent'!$H:$H,MATCH('mobitool-Faktoren v2.0'!$AJ114,'Energiefaktoren Ecoinvent'!$A:$A,0))),0)</f>
        <v>0</v>
      </c>
      <c r="BI114" s="306">
        <f ca="1">IF(OR(AJ114="Benzin",AJ114="Diesel"),0,IF(ISERROR(OFFSET('Daten KEA'!$A$1,MATCH(BI$5,'Daten KEA'!$A:$A,0)-1,MATCH(AP114,'Daten KEA'!$A$424:$ADO$424,0)-1)),0,OFFSET('Daten KEA'!$A$1,MATCH(BI$5,'Daten KEA'!$A:$A,0)-1,MATCH(AP114,'Daten KEA'!$A$424:$ADO$424,0)-1))-IF(ISERROR($AL114*INDEX('Energiefaktoren Ecoinvent'!$H:$H,MATCH('mobitool-Faktoren v2.0'!$AJ114,'Energiefaktoren Ecoinvent'!$A:$A,0))),0,$AL114*INDEX('Energiefaktoren Ecoinvent'!$H:$H,MATCH('mobitool-Faktoren v2.0'!$AJ114,'Energiefaktoren Ecoinvent'!$A:$A,0))))</f>
        <v>0.15057913190517769</v>
      </c>
      <c r="BJ114" s="306">
        <f t="shared" ca="1" si="92"/>
        <v>0.19684776125083001</v>
      </c>
      <c r="BK114" s="306">
        <f ca="1">IF(ISERROR(OFFSET('Daten KEA'!$A$1,MATCH(BK$5,'Daten KEA'!$A:$A,0)-1,MATCH(AQ114,'Daten KEA'!$A$424:$ADO$424,0)-1)),0,OFFSET('Daten KEA'!$A$1,MATCH(BK$5,'Daten KEA'!$A:$A,0)-1,MATCH(AQ114,'Daten KEA'!$A$424:$ADO$424,0)-1))</f>
        <v>0</v>
      </c>
      <c r="BL114" s="306">
        <f ca="1">IF(ISERROR(OFFSET('Daten KEA'!$A$1,MATCH(BL$5,'Daten KEA'!$A:$A,0)-1,MATCH(AR114,'Daten KEA'!$A$424:$ADO$424,0)-1)),0,OFFSET('Daten KEA'!$A$1,MATCH(BL$5,'Daten KEA'!$A:$A,0)-1,MATCH(AR114,'Daten KEA'!$A$424:$ADO$424,0)-1))</f>
        <v>0.31380901435220004</v>
      </c>
      <c r="BM114" s="306">
        <f ca="1">IF(ISERROR(OFFSET('Daten KEA'!$A$1,MATCH(BM$5,'Daten KEA'!$A:$A,0)-1,MATCH(AS114,'Daten KEA'!$A$424:$ADO$424,0)-1)),0,OFFSET('Daten KEA'!$A$1,MATCH(BM$5,'Daten KEA'!$A:$A,0)-1,MATCH(AS114,'Daten KEA'!$A$424:$ADO$424,0)-1))</f>
        <v>0.111615433227974</v>
      </c>
      <c r="BN114" s="307">
        <f t="shared" ca="1" si="98"/>
        <v>0.62227220883100398</v>
      </c>
      <c r="BO114" s="306">
        <f ca="1">IF(ISERROR(OFFSET('Daten KEA'!$A$1,MATCH(BO$5,'Daten KEA'!$A:$A,0)-1,MATCH(AT114,'Daten KEA'!$A$424:$ADO$424,0)-1)),0,OFFSET('Daten KEA'!$A$1,MATCH(BO$5,'Daten KEA'!$A:$A,0)-1,MATCH(AT114,'Daten KEA'!$A$424:$ADO$424,0)-1))</f>
        <v>0.62227221483099993</v>
      </c>
      <c r="BP114" s="305">
        <f t="shared" ca="1" si="60"/>
        <v>1.000000009642076</v>
      </c>
      <c r="BQ114" s="308">
        <f ca="1">IF(ISERROR(OFFSET('Daten GWP'!$A$1,MATCH(BQ$5,'Daten GWP'!$A:$A,0)-1,MATCH(AM114,'Daten GWP'!$A$424:$ADO$424,0)-1)),0,OFFSET('Daten GWP'!$A$1,MATCH(BQ$5,'Daten GWP'!$A:$A,0)-1,MATCH(AM114,'Daten GWP'!$A$424:$ADO$424,0)-1))*1000</f>
        <v>0</v>
      </c>
      <c r="BR114" s="308">
        <f ca="1">IF(ISERROR(OFFSET('Daten GWP'!$A$1,MATCH(BR$5,'Daten GWP'!$A:$A,0)-1,MATCH(AN114,'Daten GWP'!$A$424:$ADO$424,0)-1)),0,OFFSET('Daten GWP'!$A$1,MATCH(BR$5,'Daten GWP'!$A:$A,0)-1,MATCH(AN114,'Daten GWP'!$A$424:$ADO$424,0)-1))*1000</f>
        <v>0</v>
      </c>
      <c r="BS114" s="308">
        <f ca="1">IF(ISERROR(OFFSET('Daten GWP'!$A$1,MATCH(BS$5,'Daten GWP'!$A:$A,0)-1,MATCH(AO114,'Daten GWP'!$A$424:$ADO$424,0)-1)),0,OFFSET('Daten GWP'!$A$1,MATCH(BS$5,'Daten GWP'!$A:$A,0)-1,MATCH(AO114,'Daten GWP'!$A$424:$ADO$424,0)-1))*1000</f>
        <v>0</v>
      </c>
      <c r="BT114" s="308">
        <f ca="1">IF(ISERROR(OFFSET('Daten GWP'!$A$1,MATCH(BT$5,'Daten GWP'!$A:$A,0)-1,MATCH(AP114,'Daten GWP'!$A$424:$ADO$424,0)-1)),0,OFFSET('Daten GWP'!$A$1,MATCH(BT$5,'Daten GWP'!$A:$A,0)-1,MATCH(AP114,'Daten GWP'!$A$424:$ADO$424,0)-1))*1000</f>
        <v>2.2053916</v>
      </c>
      <c r="BU114" s="308">
        <f t="shared" ca="1" si="61"/>
        <v>2.2053916</v>
      </c>
      <c r="BV114" s="308">
        <f ca="1">IF(ISERROR(OFFSET('Daten GWP'!$A$1,MATCH(BV$5,'Daten GWP'!$A:$A,0)-1,MATCH(AQ114,'Daten GWP'!$A$424:$ADO$424,0)-1)),0,OFFSET('Daten GWP'!$A$1,MATCH(BV$5,'Daten GWP'!$A:$A,0)-1,MATCH(AQ114,'Daten GWP'!$A$424:$ADO$424,0)-1))*1000</f>
        <v>0</v>
      </c>
      <c r="BW114" s="308">
        <f ca="1">IF(ISERROR(OFFSET('Daten GWP'!$A$1,MATCH(BW$5,'Daten GWP'!$A:$A,0)-1,MATCH(AR114,'Daten GWP'!$A$424:$ADO$424,0)-1)),0,OFFSET('Daten GWP'!$A$1,MATCH(BW$5,'Daten GWP'!$A:$A,0)-1,MATCH(AR114,'Daten GWP'!$A$424:$ADO$424,0)-1))*1000</f>
        <v>27.582981</v>
      </c>
      <c r="BX114" s="308">
        <f ca="1">IF(ISERROR(OFFSET('Daten GWP'!$A$1,MATCH(BX$5,'Daten GWP'!$A:$A,0)-1,MATCH(AS114,'Daten GWP'!$A$424:$ADO$424,0)-1)),0,OFFSET('Daten GWP'!$A$1,MATCH(BX$5,'Daten GWP'!$A:$A,0)-1,MATCH(AS114,'Daten GWP'!$A$424:$ADO$424,0)-1))*1000</f>
        <v>1.7820285999999999</v>
      </c>
      <c r="BY114" s="309">
        <f t="shared" ca="1" si="99"/>
        <v>31.570401199999999</v>
      </c>
      <c r="BZ114" s="308">
        <f ca="1">IF(ISERROR(OFFSET('Daten GWP'!$A$1,MATCH(BZ$5,'Daten GWP'!$A:$A,0)-1,MATCH(AT114,'Daten GWP'!$A$424:$ADO$424,0)-1)),0,OFFSET('Daten GWP'!$A$1,MATCH(BZ$5,'Daten GWP'!$A:$A,0)-1,MATCH(AT114,'Daten GWP'!$A$424:$ADO$424,0)-1))*1000</f>
        <v>31.570401999999998</v>
      </c>
      <c r="CA114" s="305">
        <f t="shared" ca="1" si="62"/>
        <v>1.0000000253401911</v>
      </c>
      <c r="CB114" s="310">
        <f ca="1">IF(ISERROR(OFFSET('Daten Elementary'!$A$1,MATCH(CB$5,'Daten Elementary'!$A:$A,0)-1,MATCH(AM114,'Daten Elementary'!$A$424:$ADO$424,0)-1)),0,OFFSET('Daten Elementary'!$A$1,MATCH(CB$5,'Daten Elementary'!$A:$A,0)-1,MATCH(AM114,'Daten Elementary'!$A$424:$ADO$424,0)-1))*1000000</f>
        <v>0</v>
      </c>
      <c r="CC114" s="310">
        <f ca="1">IF(ISERROR(OFFSET('Daten Elementary'!$A$1,MATCH(CC$5,'Daten Elementary'!$A:$A,0)-1,MATCH(AN114,'Daten Elementary'!$A$424:$ADO$424,0)-1)),0,OFFSET('Daten Elementary'!$A$1,MATCH(CC$5,'Daten Elementary'!$A:$A,0)-1,MATCH(AN114,'Daten Elementary'!$A$424:$ADO$424,0)-1))*1000000</f>
        <v>0</v>
      </c>
      <c r="CD114" s="310">
        <f ca="1">IF(ISERROR(OFFSET('Daten Elementary'!$A$1,MATCH(CD$5,'Daten Elementary'!$A:$A,0)-1,MATCH(AO114,'Daten Elementary'!$A$424:$ADO$424,0)-1)),0,OFFSET('Daten Elementary'!$A$1,MATCH(CD$5,'Daten Elementary'!$A:$A,0)-1,MATCH(AO114,'Daten Elementary'!$A$424:$ADO$424,0)-1))*1000000</f>
        <v>0</v>
      </c>
      <c r="CE114" s="310">
        <f ca="1">IF(ISERROR(OFFSET('Daten Elementary'!$A$1,MATCH(CE$5,'Daten Elementary'!$A:$A,0)-1,MATCH(AP114,'Daten Elementary'!$A$424:$ADO$424,0)-1)),0,OFFSET('Daten Elementary'!$A$1,MATCH(CE$5,'Daten Elementary'!$A:$A,0)-1,MATCH(AP114,'Daten Elementary'!$A$424:$ADO$424,0)-1))*1000000</f>
        <v>1.4057419000000002</v>
      </c>
      <c r="CF114" s="310">
        <f t="shared" ca="1" si="63"/>
        <v>1.4057419000000002</v>
      </c>
      <c r="CG114" s="310">
        <f ca="1">IF(ISERROR(OFFSET('Daten Elementary'!$A$1,MATCH(CG$5,'Daten Elementary'!$A:$A,0)-1,MATCH(AQ114,'Daten Elementary'!$A$424:$ADO$424,0)-1)),0,OFFSET('Daten Elementary'!$A$1,MATCH(CG$5,'Daten Elementary'!$A:$A,0)-1,MATCH(AQ114,'Daten Elementary'!$A$424:$ADO$424,0)-1))*1000000</f>
        <v>0</v>
      </c>
      <c r="CH114" s="310">
        <f ca="1">IF(ISERROR(OFFSET('Daten Elementary'!$A$1,MATCH(CH$5,'Daten Elementary'!$A:$A,0)-1,MATCH(AR114,'Daten Elementary'!$A$424:$ADO$424,0)-1)),0,OFFSET('Daten Elementary'!$A$1,MATCH(CH$5,'Daten Elementary'!$A:$A,0)-1,MATCH(AR114,'Daten Elementary'!$A$424:$ADO$424,0)-1))*1000000</f>
        <v>10.421821999999999</v>
      </c>
      <c r="CI114" s="310">
        <f ca="1">IF(ISERROR(OFFSET('Daten Elementary'!$A$1,MATCH(CI$5,'Daten Elementary'!$A:$A,0)-1,MATCH(AS114,'Daten Elementary'!$A$424:$ADO$424,0)-1)),0,OFFSET('Daten Elementary'!$A$1,MATCH(CI$5,'Daten Elementary'!$A:$A,0)-1,MATCH(AS114,'Daten Elementary'!$A$424:$ADO$424,0)-1))*1000000</f>
        <v>1.2199964999999999</v>
      </c>
      <c r="CJ114" s="311">
        <f t="shared" ca="1" si="64"/>
        <v>13.0475604</v>
      </c>
      <c r="CK114" s="310">
        <f ca="1">IF(ISERROR(OFFSET('Daten Elementary'!$A$1,MATCH(CK$5,'Daten Elementary'!$A:$A,0)-1,MATCH($AT114,'Daten Elementary'!$A$424:$ADO$424,0)-1)),0,OFFSET('Daten Elementary'!$A$1,MATCH(CK$5,'Daten Elementary'!$A:$A,0)-1,MATCH($AT114,'Daten Elementary'!$A$424:$ADO$424,0)-1))*1000000</f>
        <v>13.047560000000001</v>
      </c>
      <c r="CL114" s="305">
        <f t="shared" ca="1" si="65"/>
        <v>0.9999999693429279</v>
      </c>
      <c r="CM114" s="312">
        <f ca="1">IF(ISERROR(OFFSET('Daten Elementary'!$A$1,MATCH(CM$5,'Daten Elementary'!$A:$A,0)-1,MATCH(AM114,'Daten Elementary'!$A$424:$ADO$424,0)-1)),0,OFFSET('Daten Elementary'!$A$1,MATCH(CM$5,'Daten Elementary'!$A:$A,0)-1,MATCH(AM114,'Daten Elementary'!$A$424:$ADO$424,0)-1))*1000000</f>
        <v>0</v>
      </c>
      <c r="CN114" s="312">
        <f ca="1">IF(ISERROR(OFFSET('Daten Elementary'!$A$1,MATCH(CN$5,'Daten Elementary'!$A:$A,0)-1,MATCH(AN114,'Daten Elementary'!$A$424:$ADO$424,0)-1)),0,OFFSET('Daten Elementary'!$A$1,MATCH(CN$5,'Daten Elementary'!$A:$A,0)-1,MATCH(AN114,'Daten Elementary'!$A$424:$ADO$424,0)-1))*1000000</f>
        <v>0</v>
      </c>
      <c r="CO114" s="312">
        <f ca="1">IF(ISERROR(OFFSET('Daten Elementary'!$A$1,MATCH(CO$5,'Daten Elementary'!$A:$A,0)-1,MATCH(AO114,'Daten Elementary'!$A$424:$ADO$424,0)-1)),0,OFFSET('Daten Elementary'!$A$1,MATCH(CO$5,'Daten Elementary'!$A:$A,0)-1,MATCH(AO114,'Daten Elementary'!$A$424:$ADO$424,0)-1))*1000000</f>
        <v>0</v>
      </c>
      <c r="CP114" s="312">
        <f ca="1">IF(ISERROR(OFFSET('Daten Elementary'!$A$1,MATCH(CP$5,'Daten Elementary'!$A:$A,0)-1,MATCH(AP114,'Daten Elementary'!$A$424:$ADO$424,0)-1)),0,OFFSET('Daten Elementary'!$A$1,MATCH(CP$5,'Daten Elementary'!$A:$A,0)-1,MATCH(AP114,'Daten Elementary'!$A$424:$ADO$424,0)-1))*1000000</f>
        <v>0.80037783000000007</v>
      </c>
      <c r="CQ114" s="312">
        <f t="shared" ca="1" si="66"/>
        <v>0.80037783000000007</v>
      </c>
      <c r="CR114" s="312">
        <f ca="1">IF(ISERROR(OFFSET('Daten Elementary'!$A$1,MATCH(CR$5,'Daten Elementary'!$A:$A,0)-1,MATCH(AQ114,'Daten Elementary'!$A$424:$ADO$424,0)-1)),0,OFFSET('Daten Elementary'!$A$1,MATCH(CR$5,'Daten Elementary'!$A:$A,0)-1,MATCH(AQ114,'Daten Elementary'!$A$424:$ADO$424,0)-1))*1000000</f>
        <v>0</v>
      </c>
      <c r="CS114" s="312">
        <f ca="1">IF(ISERROR(OFFSET('Daten Elementary'!$A$1,MATCH(CS$5,'Daten Elementary'!$A:$A,0)-1,MATCH(AR114,'Daten Elementary'!$A$424:$ADO$424,0)-1)),0,OFFSET('Daten Elementary'!$A$1,MATCH(CS$5,'Daten Elementary'!$A:$A,0)-1,MATCH(AR114,'Daten Elementary'!$A$424:$ADO$424,0)-1))*1000000</f>
        <v>6.7502687999999997</v>
      </c>
      <c r="CT114" s="312">
        <f ca="1">IF(ISERROR(OFFSET('Daten Elementary'!$A$1,MATCH(CT$5,'Daten Elementary'!$A:$A,0)-1,MATCH(AS114,'Daten Elementary'!$A$424:$ADO$424,0)-1)),0,OFFSET('Daten Elementary'!$A$1,MATCH(CT$5,'Daten Elementary'!$A:$A,0)-1,MATCH(AS114,'Daten Elementary'!$A$424:$ADO$424,0)-1))*1000000</f>
        <v>0.68268213999999994</v>
      </c>
      <c r="CU114" s="313">
        <f t="shared" ca="1" si="67"/>
        <v>8.23332877</v>
      </c>
      <c r="CV114" s="312">
        <f ca="1">IF(ISERROR(OFFSET('Daten Elementary'!$A$1,MATCH(CV$5,'Daten Elementary'!$A:$A,0)-1,MATCH($AT114,'Daten Elementary'!$A$424:$ADO$424,0)-1)),0,OFFSET('Daten Elementary'!$A$1,MATCH(CV$5,'Daten Elementary'!$A:$A,0)-1,MATCH($AT114,'Daten Elementary'!$A$424:$ADO$424,0)-1))*1000000</f>
        <v>8.2333287000000013</v>
      </c>
      <c r="CW114" s="305">
        <f t="shared" ca="1" si="68"/>
        <v>0.99999999149797114</v>
      </c>
      <c r="CX114" s="314">
        <f ca="1">IF(ISERROR(OFFSET('Daten Elementary'!$A$1,MATCH(CX$5,'Daten Elementary'!$A:$A,0)-1,MATCH(AM114,'Daten Elementary'!$A$424:$ADO$424,0)-1)),0,OFFSET('Daten Elementary'!$A$1,MATCH(CX$5,'Daten Elementary'!$A:$A,0)-1,MATCH(AM114,'Daten Elementary'!$A$424:$ADO$424,0)-1))*1000000</f>
        <v>0</v>
      </c>
      <c r="CY114" s="314">
        <f ca="1">IF(ISERROR(OFFSET('Daten Elementary'!$A$1,MATCH(CY$5,'Daten Elementary'!$A:$A,0)-1,MATCH(AN114,'Daten Elementary'!$A$424:$ADO$424,0)-1)),0,OFFSET('Daten Elementary'!$A$1,MATCH(CY$5,'Daten Elementary'!$A:$A,0)-1,MATCH(AN114,'Daten Elementary'!$A$424:$ADO$424,0)-1))*1000000</f>
        <v>0</v>
      </c>
      <c r="CZ114" s="314">
        <f ca="1">IF(ISERROR(OFFSET('Daten Elementary'!$A$1,MATCH(CZ$5,'Daten Elementary'!$A:$A,0)-1,MATCH(AO114,'Daten Elementary'!$A$424:$ADO$424,0)-1)),0,OFFSET('Daten Elementary'!$A$1,MATCH(CZ$5,'Daten Elementary'!$A:$A,0)-1,MATCH(AO114,'Daten Elementary'!$A$424:$ADO$424,0)-1))*1000000</f>
        <v>0</v>
      </c>
      <c r="DA114" s="314">
        <f ca="1">IF(ISERROR(OFFSET('Daten Elementary'!$A$1,MATCH(DA$5,'Daten Elementary'!$A:$A,0)-1,MATCH(AP114,'Daten Elementary'!$A$424:$ADO$424,0)-1)),0,OFFSET('Daten Elementary'!$A$1,MATCH(DA$5,'Daten Elementary'!$A:$A,0)-1,MATCH(AP114,'Daten Elementary'!$A$424:$ADO$424,0)-1))*1000000</f>
        <v>0.76888163999999992</v>
      </c>
      <c r="DB114" s="314">
        <f t="shared" ca="1" si="69"/>
        <v>0.76888163999999992</v>
      </c>
      <c r="DC114" s="314">
        <f ca="1">IF(ISERROR(OFFSET('Daten Elementary'!$A$1,MATCH(DC$5,'Daten Elementary'!$A:$A,0)-1,MATCH(AQ114,'Daten Elementary'!$A$424:$ADO$424,0)-1)),0,OFFSET('Daten Elementary'!$A$1,MATCH(DC$5,'Daten Elementary'!$A:$A,0)-1,MATCH(AQ114,'Daten Elementary'!$A$424:$ADO$424,0)-1))*1000000</f>
        <v>0</v>
      </c>
      <c r="DD114" s="314">
        <f ca="1">IF(ISERROR(OFFSET('Daten Elementary'!$A$1,MATCH(DD$5,'Daten Elementary'!$A:$A,0)-1,MATCH(AR114,'Daten Elementary'!$A$424:$ADO$424,0)-1)),0,OFFSET('Daten Elementary'!$A$1,MATCH(DD$5,'Daten Elementary'!$A:$A,0)-1,MATCH(AR114,'Daten Elementary'!$A$424:$ADO$424,0)-1))*1000000</f>
        <v>14.748467</v>
      </c>
      <c r="DE114" s="314">
        <f ca="1">IF(ISERROR(OFFSET('Daten Elementary'!$A$1,MATCH(DE$5,'Daten Elementary'!$A:$A,0)-1,MATCH(AS114,'Daten Elementary'!$A$424:$ADO$424,0)-1)),0,OFFSET('Daten Elementary'!$A$1,MATCH(DE$5,'Daten Elementary'!$A:$A,0)-1,MATCH(AS114,'Daten Elementary'!$A$424:$ADO$424,0)-1))*1000000</f>
        <v>0.80178126999999999</v>
      </c>
      <c r="DF114" s="315">
        <f t="shared" ca="1" si="70"/>
        <v>16.319129910000001</v>
      </c>
      <c r="DG114" s="314">
        <f ca="1">IF(ISERROR(OFFSET('Daten Elementary'!$A$1,MATCH(DG$5,'Daten Elementary'!$A:$A,0)-1,MATCH($AT114,'Daten Elementary'!$A$424:$ADO$424,0)-1)),0,OFFSET('Daten Elementary'!$A$1,MATCH(DG$5,'Daten Elementary'!$A:$A,0)-1,MATCH($AT114,'Daten Elementary'!$A$424:$ADO$424,0)-1))*1000000</f>
        <v>16.319130000000001</v>
      </c>
      <c r="DH114" s="305">
        <f t="shared" ca="1" si="71"/>
        <v>1.000000005515</v>
      </c>
      <c r="DI114" s="316">
        <f ca="1">IF(ISERROR(OFFSET('Daten Elementary'!$A$1,MATCH(DI$5,'Daten Elementary'!$A:$A,0)-1,MATCH(AM114,'Daten Elementary'!$A$424:$ADO$424,0)-1)),0,OFFSET('Daten Elementary'!$A$1,MATCH(DI$5,'Daten Elementary'!$A:$A,0)-1,MATCH(AM114,'Daten Elementary'!$A$424:$ADO$424,0)-1))*1000000</f>
        <v>0</v>
      </c>
      <c r="DJ114" s="316">
        <f ca="1">IF(ISERROR(OFFSET('Daten Elementary'!$A$1,MATCH(DJ$5,'Daten Elementary'!$A:$A,0)-1,MATCH(AN114,'Daten Elementary'!$A$424:$ADO$424,0)-1)),0,OFFSET('Daten Elementary'!$A$1,MATCH(DJ$5,'Daten Elementary'!$A:$A,0)-1,MATCH(AN114,'Daten Elementary'!$A$424:$ADO$424,0)-1))*1000000</f>
        <v>0</v>
      </c>
      <c r="DK114" s="316">
        <f ca="1">IF(ISERROR(OFFSET('Daten Elementary'!$A$1,MATCH(DK$5,'Daten Elementary'!$A:$A,0)-1,MATCH(AO114,'Daten Elementary'!$A$424:$ADO$424,0)-1)),0,OFFSET('Daten Elementary'!$A$1,MATCH(DK$5,'Daten Elementary'!$A:$A,0)-1,MATCH(AO114,'Daten Elementary'!$A$424:$ADO$424,0)-1))*1000000</f>
        <v>0</v>
      </c>
      <c r="DL114" s="316">
        <f ca="1">IF(ISERROR(OFFSET('Daten Elementary'!$A$1,MATCH(DL$5,'Daten Elementary'!$A:$A,0)-1,MATCH(AP114,'Daten Elementary'!$A$424:$ADO$424,0)-1)),0,OFFSET('Daten Elementary'!$A$1,MATCH(DL$5,'Daten Elementary'!$A:$A,0)-1,MATCH(AP114,'Daten Elementary'!$A$424:$ADO$424,0)-1))*1000000</f>
        <v>3.6916695000000002</v>
      </c>
      <c r="DM114" s="316">
        <f t="shared" ca="1" si="72"/>
        <v>3.6916695000000002</v>
      </c>
      <c r="DN114" s="316">
        <f ca="1">IF(ISERROR(OFFSET('Daten Elementary'!$A$1,MATCH(DN$5,'Daten Elementary'!$A:$A,0)-1,MATCH(AQ114,'Daten Elementary'!$A$424:$ADO$424,0)-1)),0,OFFSET('Daten Elementary'!$A$1,MATCH(DN$5,'Daten Elementary'!$A:$A,0)-1,MATCH(AQ114,'Daten Elementary'!$A$424:$ADO$424,0)-1))*1000000</f>
        <v>0</v>
      </c>
      <c r="DO114" s="316">
        <f ca="1">IF(ISERROR(OFFSET('Daten Elementary'!$A$1,MATCH(DO$5,'Daten Elementary'!$A:$A,0)-1,MATCH(AR114,'Daten Elementary'!$A$424:$ADO$424,0)-1)),0,OFFSET('Daten Elementary'!$A$1,MATCH(DO$5,'Daten Elementary'!$A:$A,0)-1,MATCH(AR114,'Daten Elementary'!$A$424:$ADO$424,0)-1))*1000000</f>
        <v>52.147171</v>
      </c>
      <c r="DP114" s="316">
        <f ca="1">IF(ISERROR(OFFSET('Daten Elementary'!$A$1,MATCH(DP$5,'Daten Elementary'!$A:$A,0)-1,MATCH(AS114,'Daten Elementary'!$A$424:$ADO$424,0)-1)),0,OFFSET('Daten Elementary'!$A$1,MATCH(DP$5,'Daten Elementary'!$A:$A,0)-1,MATCH(AS114,'Daten Elementary'!$A$424:$ADO$424,0)-1))*1000000</f>
        <v>3.3370690999999999</v>
      </c>
      <c r="DQ114" s="317">
        <f t="shared" ca="1" si="73"/>
        <v>59.175909600000004</v>
      </c>
      <c r="DR114" s="316">
        <f ca="1">IF(ISERROR(OFFSET('Daten Elementary'!$A$1,MATCH(DR$5,'Daten Elementary'!$A:$A,0)-1,MATCH($AT114,'Daten Elementary'!$A$424:$ADO$424,0)-1)),0,OFFSET('Daten Elementary'!$A$1,MATCH(DR$5,'Daten Elementary'!$A:$A,0)-1,MATCH($AT114,'Daten Elementary'!$A$424:$ADO$424,0)-1))*1000000</f>
        <v>59.175909999999995</v>
      </c>
      <c r="DS114" s="305">
        <f t="shared" ca="1" si="74"/>
        <v>1.0000000067595072</v>
      </c>
      <c r="DT114" s="318">
        <f ca="1">IF(ISERROR(OFFSET('Daten UBP13'!$A$1,MATCH(DT$5,'Daten UBP13'!$A:$A,0)-1,MATCH(AM114,'Daten UBP13'!$A$424:$AEG$424,0)-1)),0,OFFSET('Daten UBP13'!$A$1,MATCH(DT$5,'Daten UBP13'!$A:$A,0)-1,MATCH(AM114,'Daten UBP13'!$A$424:$AEG$424,0)-1))</f>
        <v>0</v>
      </c>
      <c r="DU114" s="318">
        <f ca="1">IF(ISERROR(OFFSET('Daten UBP13'!$A$1,MATCH(DU$5,'Daten UBP13'!$A:$A,0)-1,MATCH(AN114,'Daten UBP13'!$A$424:$AEG$424,0)-1)),0,OFFSET('Daten UBP13'!$A$1,MATCH(DU$5,'Daten UBP13'!$A:$A,0)-1,MATCH(AN114,'Daten UBP13'!$A$424:$AEG$424,0)-1))</f>
        <v>0</v>
      </c>
      <c r="DV114" s="318">
        <f ca="1">IF(ISERROR(OFFSET('Daten UBP13'!$A$1,MATCH(DV$5,'Daten UBP13'!$A:$A,0)-1,MATCH(AO114,'Daten UBP13'!$A$424:$AEG$424,0)-1)),0,OFFSET('Daten UBP13'!$A$1,MATCH(DV$5,'Daten UBP13'!$A:$A,0)-1,MATCH(AO114,'Daten UBP13'!$A$424:$AEG$424,0)-1))</f>
        <v>0</v>
      </c>
      <c r="DW114" s="318">
        <f ca="1">IF(ISERROR(OFFSET('Daten UBP13'!$A$1,MATCH(DW$5,'Daten UBP13'!$A:$A,0)-1,MATCH(AP114,'Daten UBP13'!$A$424:$AEG$424,0)-1)),0,OFFSET('Daten UBP13'!$A$1,MATCH(DW$5,'Daten UBP13'!$A:$A,0)-1,MATCH(AP114,'Daten UBP13'!$A$424:$AEG$424,0)-1))</f>
        <v>7.5331868000000002</v>
      </c>
      <c r="DX114" s="318">
        <f t="shared" ca="1" si="75"/>
        <v>7.5331868000000002</v>
      </c>
      <c r="DY114" s="318">
        <f ca="1">IF(ISERROR(OFFSET('Daten UBP13'!$A$1,MATCH(DY$5,'Daten UBP13'!$A:$A,0)-1,MATCH(AQ114,'Daten UBP13'!$A$424:$AEG$424,0)-1)),0,OFFSET('Daten UBP13'!$A$1,MATCH(DY$5,'Daten UBP13'!$A:$A,0)-1,MATCH(AQ114,'Daten UBP13'!$A$424:$AEG$424,0)-1))</f>
        <v>0</v>
      </c>
      <c r="DZ114" s="318">
        <f ca="1">IF(ISERROR(OFFSET('Daten UBP13'!$A$1,MATCH(DZ$5,'Daten UBP13'!$A:$A,0)-1,MATCH(AR114,'Daten UBP13'!$A$424:$AEG$424,0)-1)),0,OFFSET('Daten UBP13'!$A$1,MATCH(DZ$5,'Daten UBP13'!$A:$A,0)-1,MATCH(AR114,'Daten UBP13'!$A$424:$AEG$424,0)-1))</f>
        <v>58.213945000000002</v>
      </c>
      <c r="EA114" s="318">
        <f ca="1">IF(ISERROR(OFFSET('Daten UBP13'!$A$1,MATCH(EA$5,'Daten UBP13'!$A:$A,0)-1,MATCH(AS114,'Daten UBP13'!$A$424:$AEG$424,0)-1)),0,OFFSET('Daten UBP13'!$A$1,MATCH(EA$5,'Daten UBP13'!$A:$A,0)-1,MATCH(AS114,'Daten UBP13'!$A$424:$AEG$424,0)-1))</f>
        <v>5.3005282999999999</v>
      </c>
      <c r="EB114" s="319">
        <f t="shared" ca="1" si="76"/>
        <v>71.047660100000002</v>
      </c>
      <c r="EC114" s="318">
        <f ca="1">IF(ISERROR(OFFSET('Daten UBP13'!$A$1,MATCH(EC$5,'Daten UBP13'!$A:$A,0)-1,MATCH(AT114,'Daten UBP13'!$A$424:$AEG$424,0)-1)),0,OFFSET('Daten UBP13'!$A$1,MATCH(EC$5,'Daten UBP13'!$A:$A,0)-1,MATCH(AT114,'Daten UBP13'!$A$424:$AEG$424,0)-1))</f>
        <v>71.047659999999993</v>
      </c>
      <c r="ED114" s="305">
        <f t="shared" ca="1" si="77"/>
        <v>0.999999998592494</v>
      </c>
      <c r="EE114" s="320">
        <f ca="1">IF(ISERROR(OFFSET('Daten ReCiPe'!$A$1,MATCH(EE$5,'Daten ReCiPe'!$A:$A,0)-1,MATCH(AM114,'Daten ReCiPe'!$A$424:$ADO$424,0)-1)),0,OFFSET('Daten ReCiPe'!$A$1,MATCH(EE$5,'Daten ReCiPe'!$A:$A,0)-1,MATCH(AM114,'Daten ReCiPe'!$A$424:$ADO$424,0)-1))*1000</f>
        <v>0</v>
      </c>
      <c r="EF114" s="320">
        <f ca="1">IF(ISERROR(OFFSET('Daten ReCiPe'!$A$1,MATCH(EF$5,'Daten ReCiPe'!$A:$A,0)-1,MATCH(AN114,'Daten ReCiPe'!$A$424:$ADO$424,0)-1)),0,OFFSET('Daten ReCiPe'!$A$1,MATCH(EF$5,'Daten ReCiPe'!$A:$A,0)-1,MATCH(AN114,'Daten ReCiPe'!$A$424:$ADO$424,0)-1))*1000</f>
        <v>0</v>
      </c>
      <c r="EG114" s="320">
        <f ca="1">IF(ISERROR(OFFSET('Daten ReCiPe'!$A$1,MATCH(EG$5,'Daten ReCiPe'!$A:$A,0)-1,MATCH(AO114,'Daten ReCiPe'!$A$424:$ADO$424,0)-1)),0,OFFSET('Daten ReCiPe'!$A$1,MATCH(EG$5,'Daten ReCiPe'!$A:$A,0)-1,MATCH(AO114,'Daten ReCiPe'!$A$424:$ADO$424,0)-1))*1000</f>
        <v>0</v>
      </c>
      <c r="EH114" s="320">
        <f ca="1">IF(ISERROR(OFFSET('Daten ReCiPe'!$A$1,MATCH(EH$5,'Daten ReCiPe'!$A:$A,0)-1,MATCH(AP114,'Daten ReCiPe'!$A$424:$ADO$424,0)-1)),0,OFFSET('Daten ReCiPe'!$A$1,MATCH(EH$5,'Daten ReCiPe'!$A:$A,0)-1,MATCH(AP114,'Daten ReCiPe'!$A$424:$ADO$424,0)-1))*1000</f>
        <v>0.23521476999999999</v>
      </c>
      <c r="EI114" s="320">
        <f t="shared" ca="1" si="78"/>
        <v>0.23521476999999999</v>
      </c>
      <c r="EJ114" s="320">
        <f ca="1">IF(ISERROR(OFFSET('Daten ReCiPe'!$A$1,MATCH(EJ$5,'Daten ReCiPe'!$A:$A,0)-1,MATCH(AQ114,'Daten ReCiPe'!$A$424:$ADO$424,0)-1)),0,OFFSET('Daten ReCiPe'!$A$1,MATCH(EJ$5,'Daten ReCiPe'!$A:$A,0)-1,MATCH(AQ114,'Daten ReCiPe'!$A$424:$ADO$424,0)-1))*1000</f>
        <v>0</v>
      </c>
      <c r="EK114" s="320">
        <f ca="1">IF(ISERROR(OFFSET('Daten ReCiPe'!$A$1,MATCH(EK$5,'Daten ReCiPe'!$A:$A,0)-1,MATCH(AR114,'Daten ReCiPe'!$A$424:$ADO$424,0)-1)),0,OFFSET('Daten ReCiPe'!$A$1,MATCH(EK$5,'Daten ReCiPe'!$A:$A,0)-1,MATCH(AR114,'Daten ReCiPe'!$A$424:$ADO$424,0)-1))*1000</f>
        <v>3.3137059999999998</v>
      </c>
      <c r="EL114" s="320">
        <f ca="1">IF(ISERROR(OFFSET('Daten ReCiPe'!$A$1,MATCH(EL$5,'Daten ReCiPe'!$A:$A,0)-1,MATCH(AS114,'Daten ReCiPe'!$A$424:$ADO$424,0)-1)),0,OFFSET('Daten ReCiPe'!$A$1,MATCH(EL$5,'Daten ReCiPe'!$A:$A,0)-1,MATCH(AS114,'Daten ReCiPe'!$A$424:$ADO$424,0)-1))*1000</f>
        <v>0.22208541999999998</v>
      </c>
      <c r="EM114" s="321">
        <f t="shared" ca="1" si="79"/>
        <v>3.7710061899999996</v>
      </c>
      <c r="EN114" s="320">
        <f ca="1">IF(ISERROR(OFFSET('Daten ReCiPe'!$A$1,MATCH(EN$5,'Daten ReCiPe'!$A:$A,0)-1,MATCH(AT114,'Daten ReCiPe'!$A$424:$ADO$424,0)-1)),0,OFFSET('Daten ReCiPe'!$A$1,MATCH(EN$5,'Daten ReCiPe'!$A:$A,0)-1,MATCH(AT114,'Daten ReCiPe'!$A$424:$ADO$424,0)-1))*1000</f>
        <v>3.7710062</v>
      </c>
      <c r="EO114" s="305">
        <f t="shared" ca="1" si="80"/>
        <v>1.0000000026518123</v>
      </c>
      <c r="EP114" s="322">
        <f ca="1">IF(ISERROR(OFFSET('Daten Elementary'!$A$1,MATCH(EP$5,'Daten Elementary'!$A:$A,0)-1,MATCH(AM114,'Daten Elementary'!$A$424:$ADO$424,0)-1)),0,OFFSET('Daten Elementary'!$A$1,MATCH(EP$5,'Daten Elementary'!$A:$A,0)-1,MATCH(AM114,'Daten Elementary'!$A$424:$ADO$424,0)-1))*1000000</f>
        <v>0</v>
      </c>
      <c r="EQ114" s="322">
        <f ca="1">IF(ISERROR(OFFSET('Daten Elementary'!$A$1,MATCH(EQ$5,'Daten Elementary'!$A:$A,0)-1,MATCH(AN114,'Daten Elementary'!$A$424:$ADO$424,0)-1)),0,OFFSET('Daten Elementary'!$A$1,MATCH(EQ$5,'Daten Elementary'!$A:$A,0)-1,MATCH(AN114,'Daten Elementary'!$A$424:$ADO$424,0)-1))*1000000</f>
        <v>0</v>
      </c>
      <c r="ER114" s="322">
        <f ca="1">IF(ISERROR(OFFSET('Daten Elementary'!$A$1,MATCH(ER$5,'Daten Elementary'!$A:$A,0)-1,MATCH(AO114,'Daten Elementary'!$A$424:$ADO$424,0)-1)),0,OFFSET('Daten Elementary'!$A$1,MATCH(ER$5,'Daten Elementary'!$A:$A,0)-1,MATCH(AO114,'Daten Elementary'!$A$424:$ADO$424,0)-1))*1000000</f>
        <v>0</v>
      </c>
      <c r="ES114" s="322">
        <f ca="1">IF(ISERROR(OFFSET('Daten Elementary'!$A$1,MATCH(ES$5,'Daten Elementary'!$A:$A,0)-1,MATCH(AP114,'Daten Elementary'!$A$424:$ADO$424,0)-1)),0,OFFSET('Daten Elementary'!$A$1,MATCH(ES$5,'Daten Elementary'!$A:$A,0)-1,MATCH(AP114,'Daten Elementary'!$A$424:$ADO$424,0)-1))*1000000</f>
        <v>6.0724859000000002</v>
      </c>
      <c r="ET114" s="322">
        <f t="shared" ca="1" si="81"/>
        <v>6.0724859000000002</v>
      </c>
      <c r="EU114" s="322">
        <f ca="1">IF(ISERROR(OFFSET('Daten Elementary'!$A$1,MATCH(EU$5,'Daten Elementary'!$A:$A,0)-1,MATCH(AQ114,'Daten Elementary'!$A$424:$ADO$424,0)-1)),0,OFFSET('Daten Elementary'!$A$1,MATCH(EU$5,'Daten Elementary'!$A:$A,0)-1,MATCH(AQ114,'Daten Elementary'!$A$424:$ADO$424,0)-1))*1000000</f>
        <v>0</v>
      </c>
      <c r="EV114" s="322">
        <f ca="1">IF(ISERROR(OFFSET('Daten Elementary'!$A$1,MATCH(EV$5,'Daten Elementary'!$A:$A,0)-1,MATCH(AR114,'Daten Elementary'!$A$424:$ADO$424,0)-1)),0,OFFSET('Daten Elementary'!$A$1,MATCH(EV$5,'Daten Elementary'!$A:$A,0)-1,MATCH(AR114,'Daten Elementary'!$A$424:$ADO$424,0)-1))*1000000</f>
        <v>82.323482999999996</v>
      </c>
      <c r="EW114" s="322">
        <f ca="1">IF(ISERROR(OFFSET('Daten Elementary'!$A$1,MATCH(EW$5,'Daten Elementary'!$A:$A,0)-1,MATCH(AS114,'Daten Elementary'!$A$424:$ADO$424,0)-1)),0,OFFSET('Daten Elementary'!$A$1,MATCH(EW$5,'Daten Elementary'!$A:$A,0)-1,MATCH(AS114,'Daten Elementary'!$A$424:$ADO$424,0)-1))*1000000</f>
        <v>5.5941589</v>
      </c>
      <c r="EX114" s="323">
        <f t="shared" ca="1" si="82"/>
        <v>93.990127799999996</v>
      </c>
      <c r="EY114" s="322">
        <f ca="1">IF(ISERROR(OFFSET('Daten Elementary'!$A$1,MATCH(EY$5,'Daten Elementary'!$A:$A,0)-1,MATCH($AT114,'Daten Elementary'!$A$424:$ADO$424,0)-1)),0,OFFSET('Daten Elementary'!$A$1,MATCH(EY$5,'Daten Elementary'!$A:$A,0)-1,MATCH($AT114,'Daten Elementary'!$A$424:$ADO$424,0)-1))*1000000</f>
        <v>93.990126999999987</v>
      </c>
      <c r="EZ114" s="305">
        <f t="shared" ca="1" si="83"/>
        <v>0.99999999148846774</v>
      </c>
      <c r="FA114" s="314">
        <f ca="1">IF(ISERROR(OFFSET('Daten Elementary'!$A$1,MATCH(FA$5,'Daten Elementary'!$A:$A,0)-1,MATCH(AM114,'Daten Elementary'!$A$424:$ADO$424,0)-1)),0,OFFSET('Daten Elementary'!$A$1,MATCH(FA$5,'Daten Elementary'!$A:$A,0)-1,MATCH(AM114,'Daten Elementary'!$A$424:$ADO$424,0)-1))*1000</f>
        <v>0</v>
      </c>
      <c r="FB114" s="314">
        <f ca="1">IF(ISERROR(OFFSET('Daten Elementary'!$A$1,MATCH(FB$5,'Daten Elementary'!$A:$A,0)-1,MATCH(AN114,'Daten Elementary'!$A$424:$ADO$424,0)-1)),0,OFFSET('Daten Elementary'!$A$1,MATCH(FB$5,'Daten Elementary'!$A:$A,0)-1,MATCH(AN114,'Daten Elementary'!$A$424:$ADO$424,0)-1))*1000</f>
        <v>0</v>
      </c>
      <c r="FC114" s="314">
        <f ca="1">IF(ISERROR(OFFSET('Daten Elementary'!$A$1,MATCH(FC$5,'Daten Elementary'!$A:$A,0)-1,MATCH(AO114,'Daten Elementary'!$A$424:$ADO$424,0)-1)),0,OFFSET('Daten Elementary'!$A$1,MATCH(FC$5,'Daten Elementary'!$A:$A,0)-1,MATCH(AO114,'Daten Elementary'!$A$424:$ADO$424,0)-1))*1000</f>
        <v>0</v>
      </c>
      <c r="FD114" s="314">
        <f ca="1">IF(ISERROR(OFFSET('Daten Elementary'!$A$1,MATCH(FD$5,'Daten Elementary'!$A:$A,0)-1,MATCH(AP114,'Daten Elementary'!$A$424:$ADO$424,0)-1)),0,OFFSET('Daten Elementary'!$A$1,MATCH(FD$5,'Daten Elementary'!$A:$A,0)-1,MATCH(AP114,'Daten Elementary'!$A$424:$ADO$424,0)-1))*1000</f>
        <v>1.9713119999999997</v>
      </c>
      <c r="FE114" s="314">
        <f t="shared" ca="1" si="84"/>
        <v>1.9713119999999997</v>
      </c>
      <c r="FF114" s="314">
        <f ca="1">IF(ISERROR(OFFSET('Daten Elementary'!$A$1,MATCH(FF$5,'Daten Elementary'!$A:$A,0)-1,MATCH(AQ114,'Daten Elementary'!$A$424:$ADO$424,0)-1)),0,OFFSET('Daten Elementary'!$A$1,MATCH(FF$5,'Daten Elementary'!$A:$A,0)-1,MATCH(AQ114,'Daten Elementary'!$A$424:$ADO$424,0)-1))*1000</f>
        <v>0</v>
      </c>
      <c r="FG114" s="314">
        <f ca="1">IF(ISERROR(OFFSET('Daten Elementary'!$A$1,MATCH(FG$5,'Daten Elementary'!$A:$A,0)-1,MATCH(AR114,'Daten Elementary'!$A$424:$ADO$424,0)-1)),0,OFFSET('Daten Elementary'!$A$1,MATCH(FG$5,'Daten Elementary'!$A:$A,0)-1,MATCH(AR114,'Daten Elementary'!$A$424:$ADO$424,0)-1))*1000</f>
        <v>18.669857</v>
      </c>
      <c r="FH114" s="314">
        <f ca="1">IF(ISERROR(OFFSET('Daten Elementary'!$A$1,MATCH(FH$5,'Daten Elementary'!$A:$A,0)-1,MATCH(AS114,'Daten Elementary'!$A$424:$ADO$424,0)-1)),0,OFFSET('Daten Elementary'!$A$1,MATCH(FH$5,'Daten Elementary'!$A:$A,0)-1,MATCH(AS114,'Daten Elementary'!$A$424:$ADO$424,0)-1))*1000</f>
        <v>1.6067503000000001</v>
      </c>
      <c r="FI114" s="315">
        <f t="shared" ca="1" si="85"/>
        <v>22.247919300000003</v>
      </c>
      <c r="FJ114" s="314">
        <f ca="1">IF(ISERROR(OFFSET('Daten Elementary'!$A$1,MATCH(FJ$5,'Daten Elementary'!$A:$A,0)-1,MATCH($AT114,'Daten Elementary'!$A$424:$ADO$424,0)-1)),0,OFFSET('Daten Elementary'!$A$1,MATCH(FJ$5,'Daten Elementary'!$A:$A,0)-1,MATCH($AT114,'Daten Elementary'!$A$424:$ADO$424,0)-1))*1000</f>
        <v>22.247920000000001</v>
      </c>
      <c r="FK114" s="305">
        <f t="shared" ca="1" si="86"/>
        <v>1.0000000314636164</v>
      </c>
      <c r="FL114" s="314">
        <f ca="1">IF(ISERROR(OFFSET('Daten Elementary'!$A$1,MATCH(FL$5,'Daten Elementary'!$A:$A,0)-1,MATCH(AM114,'Daten Elementary'!$A$424:$ADO$424,0)-1)),0,OFFSET('Daten Elementary'!$A$1,MATCH(FL$5,'Daten Elementary'!$A:$A,0)-1,MATCH(AM114,'Daten Elementary'!$A$424:$ADO$424,0)-1))</f>
        <v>0</v>
      </c>
      <c r="FM114" s="314">
        <f ca="1">IF(ISERROR(OFFSET('Daten Elementary'!$A$1,MATCH(FM$5,'Daten Elementary'!$A:$A,0)-1,MATCH(AN114,'Daten Elementary'!$A$424:$ADO$424,0)-1)),0,OFFSET('Daten Elementary'!$A$1,MATCH(FM$5,'Daten Elementary'!$A:$A,0)-1,MATCH(AN114,'Daten Elementary'!$A$424:$ADO$424,0)-1))</f>
        <v>0</v>
      </c>
      <c r="FN114" s="314">
        <f ca="1">IF(ISERROR(OFFSET('Daten Elementary'!$A$1,MATCH(FN$5,'Daten Elementary'!$A:$A,0)-1,MATCH(AO114,'Daten Elementary'!$A$424:$ADO$424,0)-1)),0,OFFSET('Daten Elementary'!$A$1,MATCH(FN$5,'Daten Elementary'!$A:$A,0)-1,MATCH(AO114,'Daten Elementary'!$A$424:$ADO$424,0)-1))</f>
        <v>0</v>
      </c>
      <c r="FO114" s="314">
        <f ca="1">IF(ISERROR(OFFSET('Daten Elementary'!$A$1,MATCH(FO$5,'Daten Elementary'!$A:$A,0)-1,MATCH(AP114,'Daten Elementary'!$A$424:$ADO$424,0)-1)),0,OFFSET('Daten Elementary'!$A$1,MATCH(FO$5,'Daten Elementary'!$A:$A,0)-1,MATCH(AP114,'Daten Elementary'!$A$424:$ADO$424,0)-1))</f>
        <v>0</v>
      </c>
      <c r="FP114" s="314">
        <f t="shared" ca="1" si="87"/>
        <v>0</v>
      </c>
      <c r="FQ114" s="314">
        <f ca="1">IF(ISERROR(OFFSET('Daten Elementary'!$A$1,MATCH(FQ$5,'Daten Elementary'!$A:$A,0)-1,MATCH(AQ114,'Daten Elementary'!$A$424:$ADO$424,0)-1)),0,OFFSET('Daten Elementary'!$A$1,MATCH(FQ$5,'Daten Elementary'!$A:$A,0)-1,MATCH(AQ114,'Daten Elementary'!$A$424:$ADO$424,0)-1))</f>
        <v>0</v>
      </c>
      <c r="FR114" s="314">
        <f ca="1">IF(ISERROR(OFFSET('Daten Elementary'!$A$1,MATCH(FR$5,'Daten Elementary'!$A:$A,0)-1,MATCH(AR114,'Daten Elementary'!$A$424:$ADO$424,0)-1)),0,OFFSET('Daten Elementary'!$A$1,MATCH(FR$5,'Daten Elementary'!$A:$A,0)-1,MATCH(AR114,'Daten Elementary'!$A$424:$ADO$424,0)-1))</f>
        <v>0</v>
      </c>
      <c r="FS114" s="314">
        <f ca="1">IF(ISERROR(OFFSET('Daten Elementary'!$A$1,MATCH(FS$5,'Daten Elementary'!$A:$A,0)-1,MATCH(AS114,'Daten Elementary'!$A$424:$ADO$424,0)-1)),0,OFFSET('Daten Elementary'!$A$1,MATCH(FS$5,'Daten Elementary'!$A:$A,0)-1,MATCH(AS114,'Daten Elementary'!$A$424:$ADO$424,0)-1))</f>
        <v>0</v>
      </c>
      <c r="FT114" s="315">
        <f t="shared" ca="1" si="88"/>
        <v>0</v>
      </c>
      <c r="FU114" s="314">
        <f ca="1">IF(ISERROR(OFFSET('Daten Elementary'!$A$1,MATCH(FU$5,'Daten Elementary'!$A:$A,0)-1,MATCH($AT114,'Daten Elementary'!$A$424:$ADO$424,0)-1)),0,OFFSET('Daten Elementary'!$A$1,MATCH(FU$5,'Daten Elementary'!$A:$A,0)-1,MATCH($AT114,'Daten Elementary'!$A$424:$ADO$424,0)-1))</f>
        <v>0</v>
      </c>
      <c r="FV114" s="305">
        <f t="shared" ca="1" si="89"/>
        <v>0</v>
      </c>
      <c r="FW114" s="324"/>
      <c r="FX114" s="231" t="str">
        <f t="shared" si="90"/>
        <v>Work@home (firmenspezifischer Verbrauchermix (s. unten), 1 Tag à 8h)</v>
      </c>
      <c r="FY114" s="231" t="str">
        <f t="shared" si="55"/>
        <v>Work@home</v>
      </c>
      <c r="FZ114" s="231" t="str">
        <f t="shared" si="56"/>
        <v/>
      </c>
      <c r="GA114" s="231" t="str">
        <f t="shared" si="57"/>
        <v xml:space="preserve"> (firmenspezifischer Verbrauchermix (s. unten), 1 Tag à 8h)</v>
      </c>
      <c r="GB114" s="231"/>
    </row>
    <row r="115" spans="1:184" ht="16.5" customHeight="1" collapsed="1">
      <c r="A115" s="369" t="s">
        <v>105</v>
      </c>
      <c r="B115" s="370" t="s">
        <v>12</v>
      </c>
      <c r="C115" s="328" t="s">
        <v>131</v>
      </c>
      <c r="D115" s="328" t="s">
        <v>135</v>
      </c>
      <c r="E115" s="371" t="s">
        <v>138</v>
      </c>
      <c r="F115" s="33">
        <f t="shared" ref="F115:F125" si="100">H115*G115</f>
        <v>124.976</v>
      </c>
      <c r="G115" s="33">
        <v>292</v>
      </c>
      <c r="H115" s="98">
        <v>0.42799999999999999</v>
      </c>
      <c r="I115" s="88">
        <v>1</v>
      </c>
      <c r="J115" s="88"/>
      <c r="K115" s="86">
        <v>1</v>
      </c>
      <c r="L115" s="86"/>
      <c r="M115" s="86"/>
      <c r="N115" s="38" t="s">
        <v>99</v>
      </c>
      <c r="O115" s="6">
        <f ca="1">(IF(ISERROR(INDEX(INDIRECT($D$268),MATCH($AM115,$AM$4:$AM$275,0),MATCH(O$304,INDIRECT($E$268),0))*$I115/$AD115),0,INDEX(INDIRECT($D$268),MATCH($AM115,$AM$4:$AM$275,0),MATCH(O$304,INDIRECT($E$268),0))*$I115/$AD115)+IF(ISERROR(INDEX(INDIRECT($D$268),MATCH($AN115,$AN$4:$AN$275,0),MATCH(O$305,INDIRECT($E$268),0))*$J115/$AE115),0,INDEX(INDIRECT($D$268),MATCH($AN115,$AN$4:$AN$275,0),MATCH(O$305,INDIRECT($E$268),0))*$J115/$AE115))*$AC115/$F115</f>
        <v>9.1058044144475758</v>
      </c>
      <c r="P115" s="6">
        <f ca="1">(IF(ISERROR(INDEX(INDIRECT($D$268),MATCH($AO115,$AO$4:$AO$275,0),MATCH(P$304,INDIRECT($E$268),0))*$I115/$AD115),0,INDEX(INDIRECT($D$268),MATCH($AO115,$AO$4:$AO$275,0),MATCH(P$304,INDIRECT($E$268),0))*$I115/$AD115)+IF(ISERROR(INDEX(INDIRECT($D$268),MATCH($AP115,$AP$4:$AP$275,0),MATCH(P$305,INDIRECT($E$268),0))*$J115/$AE115),0,INDEX(INDIRECT($D$268),MATCH($AP115,$AP$4:$AP$275,0),MATCH(P$305,INDIRECT($E$268),0))*$J115/$AE115))*$AC115/$F115</f>
        <v>45.153219418128273</v>
      </c>
      <c r="Q115" s="6">
        <f ca="1">INDEX(INDIRECT($D$268),MATCH($AQ115,$AQ$4:$AQ$284,0),MATCH(Q$4,INDIRECT($E$268),0))*$K115*$AC115/$F115/$AF115</f>
        <v>0.5875564608404813</v>
      </c>
      <c r="R115" s="6">
        <f ca="1">INDEX(INDIRECT($D$268),MATCH($AR115,$AR$4:$AR$284,0),MATCH(R$4,INDIRECT($E$268),0))*$K115*$AC115/$F115/$AF115</f>
        <v>0.72544137474395087</v>
      </c>
      <c r="S115" s="6">
        <f ca="1">INDEX(INDIRECT($D$268),MATCH($AS115,$AS$4:$AS$284,0),MATCH(S$4,INDIRECT($E$268),0))*$K115*$AC115/$F115/$AF115</f>
        <v>4.0561744855012165</v>
      </c>
      <c r="T115" s="7">
        <f t="shared" ca="1" si="93"/>
        <v>59.628196153661499</v>
      </c>
      <c r="U115" s="6">
        <f>IF($B$268=6,(IF(OR(AJ115="Benzin",AJ115="Diesel"),$AK115*INDEX('DIN EN 16258'!$I:$I,MATCH('mobitool-Faktoren v2.0'!$AI115,'DIN EN 16258'!$A:$A,0))*$I115/$AD115+$AL115*INDEX('DIN EN 16258'!$I:$I,MATCH('mobitool-Faktoren v2.0'!$AJ115,'DIN EN 16258'!$A:$A,0))*$I115/$AD115,IF(ISERROR($AK115*INDEX('DIN EN 16258'!$I:$I,MATCH('mobitool-Faktoren v2.0'!$AI115,'DIN EN 16258'!$A:$A,0))*$I115/$AD115),0,$AK115*INDEX('DIN EN 16258'!$I:$I,MATCH('mobitool-Faktoren v2.0'!$AI115,'DIN EN 16258'!$A:$A,0))*$I115/$AD115)+IF(ISERROR($AL115*INDEX('DIN EN 16258'!$I:$I,MATCH('mobitool-Faktoren v2.0'!$AJ115,'DIN EN 16258'!$A:$A,0))*$J115/$AE115),0,$AL115*INDEX('DIN EN 16258'!$I:$I,MATCH('mobitool-Faktoren v2.0'!$AJ115,'DIN EN 16258'!$A:$A,0))*$J115/$AE115)))*1000,
IF($B$268=1,(IF(OR(AJ115="Benzin",AJ115="Diesel"),$AK115*INDEX('DIN EN 16258'!$D:$D,MATCH('mobitool-Faktoren v2.0'!$AI115,'DIN EN 16258'!$A:$A,0))*$I115/$AD115+$AL115*INDEX('DIN EN 16258'!$D:$D,MATCH('mobitool-Faktoren v2.0'!$AJ115,'DIN EN 16258'!$A:$A,0))*$I115/$AD115,IF(ISERROR($AK115*INDEX('DIN EN 16258'!$D:$D,MATCH('mobitool-Faktoren v2.0'!$AI115,'DIN EN 16258'!$A:$A,0))*$I115/$AD115),0,$AK115*INDEX('DIN EN 16258'!$D:$D,MATCH('mobitool-Faktoren v2.0'!$AI115,'DIN EN 16258'!$A:$A,0))*$I115/$AD115)+IF(ISERROR($AL115*INDEX('DIN EN 16258'!$D:$D,MATCH('mobitool-Faktoren v2.0'!$AJ115,'DIN EN 16258'!$A:$A,0))*$J115/$AE115),0,$AL115*INDEX('DIN EN 16258'!$D:$D,MATCH('mobitool-Faktoren v2.0'!$AJ115,'DIN EN 16258'!$A:$A,0))*$J115/$AE115))),0))*$AC115/$F115</f>
        <v>8.9661897792267879</v>
      </c>
      <c r="V115" s="6">
        <f>IF($B$268=6,(IF(OR(AJ115="Benzin",AJ115="Diesel"),$AK115*INDEX('DIN EN 16258'!$L:$L,MATCH('mobitool-Faktoren v2.0'!$AI115,'DIN EN 16258'!$A:$A,0))*$I115/$AD115+$AL115*INDEX('DIN EN 16258'!$L:$L,MATCH('mobitool-Faktoren v2.0'!$AJ115,'DIN EN 16258'!$A:$A,0))*$I115/$AD115,IF(ISERROR($AK115*INDEX('DIN EN 16258'!$L:$L,MATCH('mobitool-Faktoren v2.0'!$AI115,'DIN EN 16258'!$A:$A,0))*$I115/$AD115),0,$AK115*INDEX('DIN EN 16258'!$L:$L,MATCH('mobitool-Faktoren v2.0'!$AI115,'DIN EN 16258'!$A:$A,0))*$I115/$AD115)+IF(ISERROR($AL115*INDEX('DIN EN 16258'!$L:$L,MATCH('mobitool-Faktoren v2.0'!$AJ115,'DIN EN 16258'!$A:$A,0))*$J115/$AE115),0,$AL115*INDEX('DIN EN 16258'!$L:$L,MATCH('mobitool-Faktoren v2.0'!$AJ115,'DIN EN 16258'!$A:$A,0))*$J115/$AE115)))*1000,
IF($B$268=1,(IF(OR(AJ115="Benzin",AJ115="Diesel"),$AK115*INDEX('DIN EN 16258'!$F:$F,MATCH('mobitool-Faktoren v2.0'!$AI115,'DIN EN 16258'!$A:$A,0))*$I115/$AD115+$AL115*INDEX('DIN EN 16258'!$F:$F,MATCH('mobitool-Faktoren v2.0'!$AJ115,'DIN EN 16258'!$A:$A,0))*$I115/$AD115,IF(ISERROR($AK115*INDEX('DIN EN 16258'!$F:$F,MATCH('mobitool-Faktoren v2.0'!$AI115,'DIN EN 16258'!$A:$A,0))*$I115/$AD115),0,$AK115*INDEX('DIN EN 16258'!$F:$F,MATCH('mobitool-Faktoren v2.0'!$AI115,'DIN EN 16258'!$A:$A,0))*$I115/$AD115)+IF(ISERROR($AL115*INDEX('DIN EN 16258'!$F:$F,MATCH('mobitool-Faktoren v2.0'!$AJ115,'DIN EN 16258'!$A:$A,0))*$J115/$AE115),0,$AL115*INDEX('DIN EN 16258'!$F:$F,MATCH('mobitool-Faktoren v2.0'!$AJ115,'DIN EN 16258'!$A:$A,0))*$J115/$AE115))),0))*$AC115/$F115</f>
        <v>52.862324244277268</v>
      </c>
      <c r="W115" s="39" t="s">
        <v>673</v>
      </c>
      <c r="X115" s="39" t="s">
        <v>162</v>
      </c>
      <c r="Y115" s="336"/>
      <c r="Z115" s="372"/>
      <c r="AA115" s="337"/>
      <c r="AB115" s="299"/>
      <c r="AC115" s="300">
        <v>125</v>
      </c>
      <c r="AD115" s="298">
        <v>1</v>
      </c>
      <c r="AE115" s="298"/>
      <c r="AF115" s="299">
        <v>1</v>
      </c>
      <c r="AG115" s="299"/>
      <c r="AH115" s="299"/>
      <c r="AI115" s="301" t="s">
        <v>634</v>
      </c>
      <c r="AJ115" s="301" t="s">
        <v>24</v>
      </c>
      <c r="AK115" s="329">
        <v>8.2771999999999998E-2</v>
      </c>
      <c r="AL115" s="329">
        <v>2.7926692432365041E-3</v>
      </c>
      <c r="AM115" s="331" t="s">
        <v>765</v>
      </c>
      <c r="AN115" s="202" t="s">
        <v>81</v>
      </c>
      <c r="AO115" s="331" t="s">
        <v>766</v>
      </c>
      <c r="AP115" s="202" t="s">
        <v>81</v>
      </c>
      <c r="AQ115" s="331" t="s">
        <v>767</v>
      </c>
      <c r="AR115" s="331" t="s">
        <v>768</v>
      </c>
      <c r="AS115" s="331" t="s">
        <v>769</v>
      </c>
      <c r="AT115" s="331" t="s">
        <v>770</v>
      </c>
      <c r="AU115" s="303">
        <f ca="1">IF(ISERROR(OFFSET('Daten KEA'!$A$1,MATCH(AU$5,'Daten KEA'!$A:$A,0)-1,MATCH(AM115,'Daten KEA'!$A$424:$ADO$424,0)-1)),0,OFFSET('Daten KEA'!$A$1,MATCH(AU$5,'Daten KEA'!$A:$A,0)-1,MATCH(AM115,'Daten KEA'!$A$424:$ADO$424,0)-1))+IF(ISERROR(AK115*INDEX('Energiefaktoren Ecoinvent'!$D:$D,MATCH('mobitool-Faktoren v2.0'!AI115,'Energiefaktoren Ecoinvent'!$A:$A,0))),0,AK115*INDEX('Energiefaktoren Ecoinvent'!$D:$D,MATCH('mobitool-Faktoren v2.0'!AI115,'Energiefaktoren Ecoinvent'!$A:$A,0)))+IF(OR(AJ115="Benzin",AJ115="Diesel"),IF(ISERROR(OFFSET('Daten KEA'!$A$1,MATCH(AV$5,'Daten KEA'!$A:$A,0)-1,MATCH(AN115,'Daten KEA'!$A$424:$ADO$424,0)-1)),0,OFFSET('Daten KEA'!$A$1,MATCH(AV$5,'Daten KEA'!$A:$A,0)-1,MATCH(AN115,'Daten KEA'!$A$424:$ADO$424,0)-1))+IF(ISERROR(AL115*INDEX('Energiefaktoren Ecoinvent'!$D:$D,MATCH('mobitool-Faktoren v2.0'!AJ115,'Energiefaktoren Ecoinvent'!$A:$A,0))),0,AL115*INDEX('Energiefaktoren Ecoinvent'!$D:$D,MATCH('mobitool-Faktoren v2.0'!AJ115,'Energiefaktoren Ecoinvent'!$A:$A,0))),0)</f>
        <v>0.41750544361052239</v>
      </c>
      <c r="AV115" s="303">
        <f ca="1">IF(OR(AJ115="Benzin",AJ115="Diesel"),0,IF(ISERROR(OFFSET('Daten KEA'!$A$1,MATCH(AV$5,'Daten KEA'!$A:$A,0)-1,MATCH(AN115,'Daten KEA'!$A$424:$ADO$424,0)-1)),0,OFFSET('Daten KEA'!$A$1,MATCH(AV$5,'Daten KEA'!$A:$A,0)-1,MATCH(AN115,'Daten KEA'!$A$424:$ADO$424,0)-1))+IF(ISERROR(AL115*INDEX('Energiefaktoren Ecoinvent'!$D:$D,MATCH('mobitool-Faktoren v2.0'!AJ115,'Energiefaktoren Ecoinvent'!$A:$A,0))),0,AL115*INDEX('Energiefaktoren Ecoinvent'!$D:$D,MATCH('mobitool-Faktoren v2.0'!AJ115,'Energiefaktoren Ecoinvent'!$A:$A,0))))</f>
        <v>0</v>
      </c>
      <c r="AW115" s="303">
        <f ca="1">IF(ISERROR(OFFSET('Daten KEA'!$A$1,MATCH(AW$5,'Daten KEA'!$A:$A,0)-1,MATCH(AO115,'Daten KEA'!$A$424:$ADO$424,0)-1)),0,OFFSET('Daten KEA'!$A$1,MATCH(AW$5,'Daten KEA'!$A:$A,0)-1,MATCH(AO115,'Daten KEA'!$A$424:$ADO$424,0)-1))-IF(ISERROR(AK115*INDEX('Energiefaktoren Ecoinvent'!$D:$D,MATCH('mobitool-Faktoren v2.0'!AI115,'Energiefaktoren Ecoinvent'!$A:$A,0))),0,AK115*INDEX('Energiefaktoren Ecoinvent'!$D:$D,MATCH('mobitool-Faktoren v2.0'!AI115,'Energiefaktoren Ecoinvent'!$A:$A,0)))+IF(OR(AJ115="Benzin",AJ115="Diesel"),IF(ISERROR(OFFSET('Daten KEA'!$A$1,MATCH(AX$5,'Daten KEA'!$A:$A,0)-1,MATCH(AP115,'Daten KEA'!$A$424:$ADO$424,0)-1)),0,OFFSET('Daten KEA'!$A$1,MATCH(AX$5,'Daten KEA'!$A:$A,0)-1,MATCH(AP115,'Daten KEA'!$A$424:$ADO$424,0)-1))-IF(ISERROR(AL115*INDEX('Energiefaktoren Ecoinvent'!$D:$D,MATCH('mobitool-Faktoren v2.0'!AJ115,'Energiefaktoren Ecoinvent'!$A:$A,0))),0,AL115*INDEX('Energiefaktoren Ecoinvent'!$D:$D,MATCH('mobitool-Faktoren v2.0'!AJ115,'Energiefaktoren Ecoinvent'!$A:$A,0))),0)</f>
        <v>0.48538370638947764</v>
      </c>
      <c r="AX115" s="303">
        <f ca="1">IF(OR(AJ115="Benzin",AJ115="Diesel"),0,IF(ISERROR(OFFSET('Daten KEA'!$A$1,MATCH(AX$5,'Daten KEA'!$A:$A,0)-1,MATCH(AP115,'Daten KEA'!$A$424:$ADO$424,0)-1)),0,OFFSET('Daten KEA'!$A$1,MATCH(AX$5,'Daten KEA'!$A:$A,0)-1,MATCH(AP115,'Daten KEA'!$A$424:$ADO$424,0)-1))-IF(ISERROR(AL115*INDEX('Energiefaktoren Ecoinvent'!$D:$D,MATCH('mobitool-Faktoren v2.0'!AJ115,'Energiefaktoren Ecoinvent'!$A:$A,0))),0,AL115*INDEX('Energiefaktoren Ecoinvent'!$D:$D,MATCH('mobitool-Faktoren v2.0'!AJ115,'Energiefaktoren Ecoinvent'!$A:$A,0))))</f>
        <v>0</v>
      </c>
      <c r="AY115" s="303">
        <f t="shared" ca="1" si="58"/>
        <v>0.90288915000000003</v>
      </c>
      <c r="AZ115" s="303">
        <f ca="1">IF(ISERROR(OFFSET('Daten KEA'!$A$1,MATCH(AZ$5,'Daten KEA'!$A:$A,0)-1,MATCH(AQ115,'Daten KEA'!$A$424:$ADO$424,0)-1)),0,OFFSET('Daten KEA'!$A$1,MATCH(AZ$5,'Daten KEA'!$A:$A,0)-1,MATCH(AQ115,'Daten KEA'!$A$424:$ADO$424,0)-1))</f>
        <v>1.524E-2</v>
      </c>
      <c r="BA115" s="303">
        <f ca="1">IF(ISERROR(OFFSET('Daten KEA'!$A$1,MATCH(BA$5,'Daten KEA'!$A:$A,0)-1,MATCH(AR115,'Daten KEA'!$A$424:$ADO$424,0)-1)),0,OFFSET('Daten KEA'!$A$1,MATCH(BA$5,'Daten KEA'!$A:$A,0)-1,MATCH(AR115,'Daten KEA'!$A$424:$ADO$424,0)-1))</f>
        <v>1.6966192000000001E-2</v>
      </c>
      <c r="BB115" s="303">
        <f ca="1">IF(ISERROR(OFFSET('Daten KEA'!$A$1,MATCH(BB$5,'Daten KEA'!$A:$A,0)-1,MATCH(AS115,'Daten KEA'!$A$424:$ADO$424,0)-1)),0,OFFSET('Daten KEA'!$A$1,MATCH(BB$5,'Daten KEA'!$A:$A,0)-1,MATCH(AS115,'Daten KEA'!$A$424:$ADO$424,0)-1))</f>
        <v>9.4952625999999998E-2</v>
      </c>
      <c r="BC115" s="304">
        <f t="shared" ca="1" si="46"/>
        <v>1.0300479680000001</v>
      </c>
      <c r="BD115" s="303">
        <f ca="1">IF(ISERROR(OFFSET('Daten KEA'!$A$1,MATCH(BD$5,'Daten KEA'!$A:$A,0)-1,MATCH(AT115,'Daten KEA'!$A$424:$ADO$424,0)-1)),0,OFFSET('Daten KEA'!$A$1,MATCH(BD$5,'Daten KEA'!$A:$A,0)-1,MATCH(AT115,'Daten KEA'!$A$424:$ADO$424,0)-1))</f>
        <v>1.0300480000000001</v>
      </c>
      <c r="BE115" s="305">
        <f t="shared" ca="1" si="59"/>
        <v>1.0000000310665142</v>
      </c>
      <c r="BF115" s="306">
        <f ca="1">IF(ISERROR(OFFSET('Daten KEA'!$A$1,MATCH(BF$5,'Daten KEA'!$A:$A,0)-1,MATCH(AM115,'Daten KEA'!$A$424:$ADO$424,0)-1)),0,OFFSET('Daten KEA'!$A$1,MATCH(BF$5,'Daten KEA'!$A:$A,0)-1,MATCH(AM115,'Daten KEA'!$A$424:$ADO$424,0)-1))+IF(ISERROR($AK115*INDEX('Energiefaktoren Ecoinvent'!$H:$H,MATCH('mobitool-Faktoren v2.0'!$AI115,'Energiefaktoren Ecoinvent'!$A:$A,0))),0,$AK115*INDEX('Energiefaktoren Ecoinvent'!$H:$H,MATCH('mobitool-Faktoren v2.0'!$AI115,'Energiefaktoren Ecoinvent'!$A:$A,0)))+IF(OR(AJ115="Benzin",AJ115="Diesel"),IF(ISERROR(OFFSET('Daten KEA'!$A$1,MATCH(BG$5,'Daten KEA'!$A:$A,0)-1,MATCH(AN115,'Daten KEA'!$A$424:$ADO$424,0)-1)),0,OFFSET('Daten KEA'!$A$1,MATCH(BG$5,'Daten KEA'!$A:$A,0)-1,MATCH(AN115,'Daten KEA'!$A$424:$ADO$424,0)-1))+IF(ISERROR($AL115*INDEX('Energiefaktoren Ecoinvent'!$H:$H,MATCH('mobitool-Faktoren v2.0'!$AJ115,'Energiefaktoren Ecoinvent'!$A:$A,0))),0,$AL115*INDEX('Energiefaktoren Ecoinvent'!$H:$H,MATCH('mobitool-Faktoren v2.0'!$AJ115,'Energiefaktoren Ecoinvent'!$A:$A,0))),0)</f>
        <v>0.29801596290024168</v>
      </c>
      <c r="BG115" s="306">
        <f ca="1">IF(OR(AJ115="Benzin",AJ115="Diesel"),0,IF(ISERROR(OFFSET('Daten KEA'!$A$1,MATCH(BG$5,'Daten KEA'!$A:$A,0)-1,MATCH(AN115,'Daten KEA'!$A$424:$ADO$424,0)-1)),0,OFFSET('Daten KEA'!$A$1,MATCH(BG$5,'Daten KEA'!$A:$A,0)-1,MATCH(AN115,'Daten KEA'!$A$424:$ADO$424,0)-1))+IF(ISERROR($AL115*INDEX('Energiefaktoren Ecoinvent'!$H:$H,MATCH('mobitool-Faktoren v2.0'!$AJ115,'Energiefaktoren Ecoinvent'!$A:$A,0))),0,$AL115*INDEX('Energiefaktoren Ecoinvent'!$H:$H,MATCH('mobitool-Faktoren v2.0'!$AJ115,'Energiefaktoren Ecoinvent'!$A:$A,0))))</f>
        <v>0</v>
      </c>
      <c r="BH115" s="306">
        <f ca="1">IF(ISERROR(OFFSET('Daten KEA'!$A$1,MATCH(BH$5,'Daten KEA'!$A:$A,0)-1,MATCH(AO115,'Daten KEA'!$A$424:$ADO$424,0)-1)),0,OFFSET('Daten KEA'!$A$1,MATCH(BH$5,'Daten KEA'!$A:$A,0)-1,MATCH(AO115,'Daten KEA'!$A$424:$ADO$424,0)-1))-IF(ISERROR($AK115*INDEX('Energiefaktoren Ecoinvent'!$H:$H,MATCH('mobitool-Faktoren v2.0'!$AI115,'Energiefaktoren Ecoinvent'!$A:$A,0))),0,$AK115*INDEX('Energiefaktoren Ecoinvent'!$H:$H,MATCH('mobitool-Faktoren v2.0'!$AI115,'Energiefaktoren Ecoinvent'!$A:$A,0)))+IF(OR(AJ115="Benzin",AJ115="Diesel"),IF(ISERROR(OFFSET('Daten KEA'!$A$1,MATCH(BI$5,'Daten KEA'!$A:$A,0)-1,MATCH(AP115,'Daten KEA'!$A$424:$ADO$424,0)-1)),0,OFFSET('Daten KEA'!$A$1,MATCH(BI$5,'Daten KEA'!$A:$A,0)-1,MATCH(AP115,'Daten KEA'!$A$424:$ADO$424,0)-1))-IF(ISERROR($AL115*INDEX('Energiefaktoren Ecoinvent'!$H:$H,MATCH('mobitool-Faktoren v2.0'!$AJ115,'Energiefaktoren Ecoinvent'!$A:$A,0))),0,$AL115*INDEX('Energiefaktoren Ecoinvent'!$H:$H,MATCH('mobitool-Faktoren v2.0'!$AJ115,'Energiefaktoren Ecoinvent'!$A:$A,0))),0)</f>
        <v>0.50732408178453825</v>
      </c>
      <c r="BI115" s="306">
        <f ca="1">IF(OR(AJ115="Benzin",AJ115="Diesel"),0,IF(ISERROR(OFFSET('Daten KEA'!$A$1,MATCH(BI$5,'Daten KEA'!$A:$A,0)-1,MATCH(AP115,'Daten KEA'!$A$424:$ADO$424,0)-1)),0,OFFSET('Daten KEA'!$A$1,MATCH(BI$5,'Daten KEA'!$A:$A,0)-1,MATCH(AP115,'Daten KEA'!$A$424:$ADO$424,0)-1))-IF(ISERROR($AL115*INDEX('Energiefaktoren Ecoinvent'!$H:$H,MATCH('mobitool-Faktoren v2.0'!$AJ115,'Energiefaktoren Ecoinvent'!$A:$A,0))),0,$AL115*INDEX('Energiefaktoren Ecoinvent'!$H:$H,MATCH('mobitool-Faktoren v2.0'!$AJ115,'Energiefaktoren Ecoinvent'!$A:$A,0))))</f>
        <v>0</v>
      </c>
      <c r="BJ115" s="306">
        <f t="shared" ca="1" si="92"/>
        <v>0.80534004468477993</v>
      </c>
      <c r="BK115" s="306">
        <f ca="1">IF(ISERROR(OFFSET('Daten KEA'!$A$1,MATCH(BK$5,'Daten KEA'!$A:$A,0)-1,MATCH(AQ115,'Daten KEA'!$A$424:$ADO$424,0)-1)),0,OFFSET('Daten KEA'!$A$1,MATCH(BK$5,'Daten KEA'!$A:$A,0)-1,MATCH(AQ115,'Daten KEA'!$A$424:$ADO$424,0)-1))</f>
        <v>1.3873816499420001E-2</v>
      </c>
      <c r="BL115" s="306">
        <f ca="1">IF(ISERROR(OFFSET('Daten KEA'!$A$1,MATCH(BL$5,'Daten KEA'!$A:$A,0)-1,MATCH(AR115,'Daten KEA'!$A$424:$ADO$424,0)-1)),0,OFFSET('Daten KEA'!$A$1,MATCH(BL$5,'Daten KEA'!$A:$A,0)-1,MATCH(AR115,'Daten KEA'!$A$424:$ADO$424,0)-1))</f>
        <v>1.4897559752272999E-2</v>
      </c>
      <c r="BM115" s="306">
        <f ca="1">IF(ISERROR(OFFSET('Daten KEA'!$A$1,MATCH(BM$5,'Daten KEA'!$A:$A,0)-1,MATCH(AS115,'Daten KEA'!$A$424:$ADO$424,0)-1)),0,OFFSET('Daten KEA'!$A$1,MATCH(BM$5,'Daten KEA'!$A:$A,0)-1,MATCH(AS115,'Daten KEA'!$A$424:$ADO$424,0)-1))</f>
        <v>8.5639223870680001E-2</v>
      </c>
      <c r="BN115" s="307">
        <f t="shared" ca="1" si="98"/>
        <v>0.91975064480715296</v>
      </c>
      <c r="BO115" s="306">
        <f ca="1">IF(ISERROR(OFFSET('Daten KEA'!$A$1,MATCH(BO$5,'Daten KEA'!$A:$A,0)-1,MATCH(AT115,'Daten KEA'!$A$424:$ADO$424,0)-1)),0,OFFSET('Daten KEA'!$A$1,MATCH(BO$5,'Daten KEA'!$A:$A,0)-1,MATCH(AT115,'Daten KEA'!$A$424:$ADO$424,0)-1))</f>
        <v>0.91975063130715007</v>
      </c>
      <c r="BP115" s="305">
        <f t="shared" ca="1" si="60"/>
        <v>0.99999998532210554</v>
      </c>
      <c r="BQ115" s="308">
        <f ca="1">IF(ISERROR(OFFSET('Daten GWP'!$A$1,MATCH(BQ$5,'Daten GWP'!$A:$A,0)-1,MATCH(AM115,'Daten GWP'!$A$424:$ADO$424,0)-1)),0,OFFSET('Daten GWP'!$A$1,MATCH(BQ$5,'Daten GWP'!$A:$A,0)-1,MATCH(AM115,'Daten GWP'!$A$424:$ADO$424,0)-1))*1000</f>
        <v>9.1040561000000011</v>
      </c>
      <c r="BR115" s="308">
        <f ca="1">IF(ISERROR(OFFSET('Daten GWP'!$A$1,MATCH(BR$5,'Daten GWP'!$A:$A,0)-1,MATCH(AN115,'Daten GWP'!$A$424:$ADO$424,0)-1)),0,OFFSET('Daten GWP'!$A$1,MATCH(BR$5,'Daten GWP'!$A:$A,0)-1,MATCH(AN115,'Daten GWP'!$A$424:$ADO$424,0)-1))*1000</f>
        <v>0</v>
      </c>
      <c r="BS115" s="308">
        <f ca="1">IF(ISERROR(OFFSET('Daten GWP'!$A$1,MATCH(BS$5,'Daten GWP'!$A:$A,0)-1,MATCH(AO115,'Daten GWP'!$A$424:$ADO$424,0)-1)),0,OFFSET('Daten GWP'!$A$1,MATCH(BS$5,'Daten GWP'!$A:$A,0)-1,MATCH(AO115,'Daten GWP'!$A$424:$ADO$424,0)-1))*1000</f>
        <v>45.144549999999995</v>
      </c>
      <c r="BT115" s="308">
        <f ca="1">IF(ISERROR(OFFSET('Daten GWP'!$A$1,MATCH(BT$5,'Daten GWP'!$A:$A,0)-1,MATCH(AP115,'Daten GWP'!$A$424:$ADO$424,0)-1)),0,OFFSET('Daten GWP'!$A$1,MATCH(BT$5,'Daten GWP'!$A:$A,0)-1,MATCH(AP115,'Daten GWP'!$A$424:$ADO$424,0)-1))*1000</f>
        <v>0</v>
      </c>
      <c r="BU115" s="308">
        <f t="shared" ca="1" si="61"/>
        <v>54.248606099999996</v>
      </c>
      <c r="BV115" s="308">
        <f ca="1">IF(ISERROR(OFFSET('Daten GWP'!$A$1,MATCH(BV$5,'Daten GWP'!$A:$A,0)-1,MATCH(AQ115,'Daten GWP'!$A$424:$ADO$424,0)-1)),0,OFFSET('Daten GWP'!$A$1,MATCH(BV$5,'Daten GWP'!$A:$A,0)-1,MATCH(AQ115,'Daten GWP'!$A$424:$ADO$424,0)-1))*1000</f>
        <v>0.58744364999999998</v>
      </c>
      <c r="BW115" s="308">
        <f ca="1">IF(ISERROR(OFFSET('Daten GWP'!$A$1,MATCH(BW$5,'Daten GWP'!$A:$A,0)-1,MATCH(AR115,'Daten GWP'!$A$424:$ADO$424,0)-1)),0,OFFSET('Daten GWP'!$A$1,MATCH(BW$5,'Daten GWP'!$A:$A,0)-1,MATCH(AR115,'Daten GWP'!$A$424:$ADO$424,0)-1))*1000</f>
        <v>0.72530209000000001</v>
      </c>
      <c r="BX115" s="308">
        <f ca="1">IF(ISERROR(OFFSET('Daten GWP'!$A$1,MATCH(BX$5,'Daten GWP'!$A:$A,0)-1,MATCH(AS115,'Daten GWP'!$A$424:$ADO$424,0)-1)),0,OFFSET('Daten GWP'!$A$1,MATCH(BX$5,'Daten GWP'!$A:$A,0)-1,MATCH(AS115,'Daten GWP'!$A$424:$ADO$424,0)-1))*1000</f>
        <v>4.0553957</v>
      </c>
      <c r="BY115" s="309">
        <f t="shared" ca="1" si="99"/>
        <v>59.616747539999992</v>
      </c>
      <c r="BZ115" s="308">
        <f ca="1">IF(ISERROR(OFFSET('Daten GWP'!$A$1,MATCH(BZ$5,'Daten GWP'!$A:$A,0)-1,MATCH(AT115,'Daten GWP'!$A$424:$ADO$424,0)-1)),0,OFFSET('Daten GWP'!$A$1,MATCH(BZ$5,'Daten GWP'!$A:$A,0)-1,MATCH(AT115,'Daten GWP'!$A$424:$ADO$424,0)-1))*1000</f>
        <v>59.616746999999997</v>
      </c>
      <c r="CA115" s="305">
        <f t="shared" ca="1" si="62"/>
        <v>0.99999999094214265</v>
      </c>
      <c r="CB115" s="310">
        <f ca="1">IF(ISERROR(OFFSET('Daten Elementary'!$A$1,MATCH(CB$5,'Daten Elementary'!$A:$A,0)-1,MATCH(AM115,'Daten Elementary'!$A$424:$ADO$424,0)-1)),0,OFFSET('Daten Elementary'!$A$1,MATCH(CB$5,'Daten Elementary'!$A:$A,0)-1,MATCH(AM115,'Daten Elementary'!$A$424:$ADO$424,0)-1))*1000000</f>
        <v>5.0726800000000001</v>
      </c>
      <c r="CC115" s="310">
        <f ca="1">IF(ISERROR(OFFSET('Daten Elementary'!$A$1,MATCH(CC$5,'Daten Elementary'!$A:$A,0)-1,MATCH(AN115,'Daten Elementary'!$A$424:$ADO$424,0)-1)),0,OFFSET('Daten Elementary'!$A$1,MATCH(CC$5,'Daten Elementary'!$A:$A,0)-1,MATCH(AN115,'Daten Elementary'!$A$424:$ADO$424,0)-1))*1000000</f>
        <v>0</v>
      </c>
      <c r="CD115" s="310">
        <f ca="1">IF(ISERROR(OFFSET('Daten Elementary'!$A$1,MATCH(CD$5,'Daten Elementary'!$A:$A,0)-1,MATCH(AO115,'Daten Elementary'!$A$424:$ADO$424,0)-1)),0,OFFSET('Daten Elementary'!$A$1,MATCH(CD$5,'Daten Elementary'!$A:$A,0)-1,MATCH(AO115,'Daten Elementary'!$A$424:$ADO$424,0)-1))*1000000</f>
        <v>5.0223552999999992</v>
      </c>
      <c r="CE115" s="310">
        <f ca="1">IF(ISERROR(OFFSET('Daten Elementary'!$A$1,MATCH(CE$5,'Daten Elementary'!$A:$A,0)-1,MATCH(AP115,'Daten Elementary'!$A$424:$ADO$424,0)-1)),0,OFFSET('Daten Elementary'!$A$1,MATCH(CE$5,'Daten Elementary'!$A:$A,0)-1,MATCH(AP115,'Daten Elementary'!$A$424:$ADO$424,0)-1))*1000000</f>
        <v>0</v>
      </c>
      <c r="CF115" s="310">
        <f t="shared" ca="1" si="63"/>
        <v>10.095035299999999</v>
      </c>
      <c r="CG115" s="310">
        <f ca="1">IF(ISERROR(OFFSET('Daten Elementary'!$A$1,MATCH(CG$5,'Daten Elementary'!$A:$A,0)-1,MATCH(AQ115,'Daten Elementary'!$A$424:$ADO$424,0)-1)),0,OFFSET('Daten Elementary'!$A$1,MATCH(CG$5,'Daten Elementary'!$A:$A,0)-1,MATCH(AQ115,'Daten Elementary'!$A$424:$ADO$424,0)-1))*1000000</f>
        <v>0.30637214999999995</v>
      </c>
      <c r="CH115" s="310">
        <f ca="1">IF(ISERROR(OFFSET('Daten Elementary'!$A$1,MATCH(CH$5,'Daten Elementary'!$A:$A,0)-1,MATCH(AR115,'Daten Elementary'!$A$424:$ADO$424,0)-1)),0,OFFSET('Daten Elementary'!$A$1,MATCH(CH$5,'Daten Elementary'!$A:$A,0)-1,MATCH(AR115,'Daten Elementary'!$A$424:$ADO$424,0)-1))*1000000</f>
        <v>0.44994814999999999</v>
      </c>
      <c r="CI115" s="310">
        <f ca="1">IF(ISERROR(OFFSET('Daten Elementary'!$A$1,MATCH(CI$5,'Daten Elementary'!$A:$A,0)-1,MATCH(AS115,'Daten Elementary'!$A$424:$ADO$424,0)-1)),0,OFFSET('Daten Elementary'!$A$1,MATCH(CI$5,'Daten Elementary'!$A:$A,0)-1,MATCH(AS115,'Daten Elementary'!$A$424:$ADO$424,0)-1))*1000000</f>
        <v>4.7117592999999998</v>
      </c>
      <c r="CJ115" s="311">
        <f t="shared" ca="1" si="64"/>
        <v>15.563114899999999</v>
      </c>
      <c r="CK115" s="310">
        <f ca="1">IF(ISERROR(OFFSET('Daten Elementary'!$A$1,MATCH(CK$5,'Daten Elementary'!$A:$A,0)-1,MATCH($AT115,'Daten Elementary'!$A$424:$ADO$424,0)-1)),0,OFFSET('Daten Elementary'!$A$1,MATCH(CK$5,'Daten Elementary'!$A:$A,0)-1,MATCH($AT115,'Daten Elementary'!$A$424:$ADO$424,0)-1))*1000000</f>
        <v>15.563115000000002</v>
      </c>
      <c r="CL115" s="305">
        <f t="shared" ca="1" si="65"/>
        <v>1.0000000064254491</v>
      </c>
      <c r="CM115" s="312">
        <f ca="1">IF(ISERROR(OFFSET('Daten Elementary'!$A$1,MATCH(CM$5,'Daten Elementary'!$A:$A,0)-1,MATCH(AM115,'Daten Elementary'!$A$424:$ADO$424,0)-1)),0,OFFSET('Daten Elementary'!$A$1,MATCH(CM$5,'Daten Elementary'!$A:$A,0)-1,MATCH(AM115,'Daten Elementary'!$A$424:$ADO$424,0)-1))*1000000</f>
        <v>4.8721000000000005</v>
      </c>
      <c r="CN115" s="312">
        <f ca="1">IF(ISERROR(OFFSET('Daten Elementary'!$A$1,MATCH(CN$5,'Daten Elementary'!$A:$A,0)-1,MATCH(AN115,'Daten Elementary'!$A$424:$ADO$424,0)-1)),0,OFFSET('Daten Elementary'!$A$1,MATCH(CN$5,'Daten Elementary'!$A:$A,0)-1,MATCH(AN115,'Daten Elementary'!$A$424:$ADO$424,0)-1))*1000000</f>
        <v>0</v>
      </c>
      <c r="CO115" s="312">
        <f ca="1">IF(ISERROR(OFFSET('Daten Elementary'!$A$1,MATCH(CO$5,'Daten Elementary'!$A:$A,0)-1,MATCH(AO115,'Daten Elementary'!$A$424:$ADO$424,0)-1)),0,OFFSET('Daten Elementary'!$A$1,MATCH(CO$5,'Daten Elementary'!$A:$A,0)-1,MATCH(AO115,'Daten Elementary'!$A$424:$ADO$424,0)-1))*1000000</f>
        <v>3.6493766999999999</v>
      </c>
      <c r="CP115" s="312">
        <f ca="1">IF(ISERROR(OFFSET('Daten Elementary'!$A$1,MATCH(CP$5,'Daten Elementary'!$A:$A,0)-1,MATCH(AP115,'Daten Elementary'!$A$424:$ADO$424,0)-1)),0,OFFSET('Daten Elementary'!$A$1,MATCH(CP$5,'Daten Elementary'!$A:$A,0)-1,MATCH(AP115,'Daten Elementary'!$A$424:$ADO$424,0)-1))*1000000</f>
        <v>0</v>
      </c>
      <c r="CQ115" s="312">
        <f t="shared" ca="1" si="66"/>
        <v>8.5214767000000009</v>
      </c>
      <c r="CR115" s="312">
        <f ca="1">IF(ISERROR(OFFSET('Daten Elementary'!$A$1,MATCH(CR$5,'Daten Elementary'!$A:$A,0)-1,MATCH(AQ115,'Daten Elementary'!$A$424:$ADO$424,0)-1)),0,OFFSET('Daten Elementary'!$A$1,MATCH(CR$5,'Daten Elementary'!$A:$A,0)-1,MATCH(AQ115,'Daten Elementary'!$A$424:$ADO$424,0)-1))*1000000</f>
        <v>0.11882218</v>
      </c>
      <c r="CS115" s="312">
        <f ca="1">IF(ISERROR(OFFSET('Daten Elementary'!$A$1,MATCH(CS$5,'Daten Elementary'!$A:$A,0)-1,MATCH(AR115,'Daten Elementary'!$A$424:$ADO$424,0)-1)),0,OFFSET('Daten Elementary'!$A$1,MATCH(CS$5,'Daten Elementary'!$A:$A,0)-1,MATCH(AR115,'Daten Elementary'!$A$424:$ADO$424,0)-1))*1000000</f>
        <v>0.23540408999999998</v>
      </c>
      <c r="CT115" s="312">
        <f ca="1">IF(ISERROR(OFFSET('Daten Elementary'!$A$1,MATCH(CT$5,'Daten Elementary'!$A:$A,0)-1,MATCH(AS115,'Daten Elementary'!$A$424:$ADO$424,0)-1)),0,OFFSET('Daten Elementary'!$A$1,MATCH(CT$5,'Daten Elementary'!$A:$A,0)-1,MATCH(AS115,'Daten Elementary'!$A$424:$ADO$424,0)-1))*1000000</f>
        <v>1.8525813</v>
      </c>
      <c r="CU115" s="313">
        <f t="shared" ca="1" si="67"/>
        <v>10.728284270000001</v>
      </c>
      <c r="CV115" s="312">
        <f ca="1">IF(ISERROR(OFFSET('Daten Elementary'!$A$1,MATCH(CV$5,'Daten Elementary'!$A:$A,0)-1,MATCH($AT115,'Daten Elementary'!$A$424:$ADO$424,0)-1)),0,OFFSET('Daten Elementary'!$A$1,MATCH(CV$5,'Daten Elementary'!$A:$A,0)-1,MATCH($AT115,'Daten Elementary'!$A$424:$ADO$424,0)-1))*1000000</f>
        <v>10.728284</v>
      </c>
      <c r="CW115" s="305">
        <f t="shared" ca="1" si="68"/>
        <v>0.9999999748328815</v>
      </c>
      <c r="CX115" s="314">
        <f ca="1">IF(ISERROR(OFFSET('Daten Elementary'!$A$1,MATCH(CX$5,'Daten Elementary'!$A:$A,0)-1,MATCH(AM115,'Daten Elementary'!$A$424:$ADO$424,0)-1)),0,OFFSET('Daten Elementary'!$A$1,MATCH(CX$5,'Daten Elementary'!$A:$A,0)-1,MATCH(AM115,'Daten Elementary'!$A$424:$ADO$424,0)-1))*1000000</f>
        <v>14.81826</v>
      </c>
      <c r="CY115" s="314">
        <f ca="1">IF(ISERROR(OFFSET('Daten Elementary'!$A$1,MATCH(CY$5,'Daten Elementary'!$A:$A,0)-1,MATCH(AN115,'Daten Elementary'!$A$424:$ADO$424,0)-1)),0,OFFSET('Daten Elementary'!$A$1,MATCH(CY$5,'Daten Elementary'!$A:$A,0)-1,MATCH(AN115,'Daten Elementary'!$A$424:$ADO$424,0)-1))*1000000</f>
        <v>0</v>
      </c>
      <c r="CZ115" s="314">
        <f ca="1">IF(ISERROR(OFFSET('Daten Elementary'!$A$1,MATCH(CZ$5,'Daten Elementary'!$A:$A,0)-1,MATCH(AO115,'Daten Elementary'!$A$424:$ADO$424,0)-1)),0,OFFSET('Daten Elementary'!$A$1,MATCH(CZ$5,'Daten Elementary'!$A:$A,0)-1,MATCH(AO115,'Daten Elementary'!$A$424:$ADO$424,0)-1))*1000000</f>
        <v>19.053584999999998</v>
      </c>
      <c r="DA115" s="314">
        <f ca="1">IF(ISERROR(OFFSET('Daten Elementary'!$A$1,MATCH(DA$5,'Daten Elementary'!$A:$A,0)-1,MATCH(AP115,'Daten Elementary'!$A$424:$ADO$424,0)-1)),0,OFFSET('Daten Elementary'!$A$1,MATCH(DA$5,'Daten Elementary'!$A:$A,0)-1,MATCH(AP115,'Daten Elementary'!$A$424:$ADO$424,0)-1))*1000000</f>
        <v>0</v>
      </c>
      <c r="DB115" s="314">
        <f t="shared" ca="1" si="69"/>
        <v>33.871845</v>
      </c>
      <c r="DC115" s="314">
        <f ca="1">IF(ISERROR(OFFSET('Daten Elementary'!$A$1,MATCH(DC$5,'Daten Elementary'!$A:$A,0)-1,MATCH(AQ115,'Daten Elementary'!$A$424:$ADO$424,0)-1)),0,OFFSET('Daten Elementary'!$A$1,MATCH(DC$5,'Daten Elementary'!$A:$A,0)-1,MATCH(AQ115,'Daten Elementary'!$A$424:$ADO$424,0)-1))*1000000</f>
        <v>2.3884547999999999</v>
      </c>
      <c r="DD115" s="314">
        <f ca="1">IF(ISERROR(OFFSET('Daten Elementary'!$A$1,MATCH(DD$5,'Daten Elementary'!$A:$A,0)-1,MATCH(AR115,'Daten Elementary'!$A$424:$ADO$424,0)-1)),0,OFFSET('Daten Elementary'!$A$1,MATCH(DD$5,'Daten Elementary'!$A:$A,0)-1,MATCH(AR115,'Daten Elementary'!$A$424:$ADO$424,0)-1))*1000000</f>
        <v>0.53024225000000003</v>
      </c>
      <c r="DE115" s="314">
        <f ca="1">IF(ISERROR(OFFSET('Daten Elementary'!$A$1,MATCH(DE$5,'Daten Elementary'!$A:$A,0)-1,MATCH(AS115,'Daten Elementary'!$A$424:$ADO$424,0)-1)),0,OFFSET('Daten Elementary'!$A$1,MATCH(DE$5,'Daten Elementary'!$A:$A,0)-1,MATCH(AS115,'Daten Elementary'!$A$424:$ADO$424,0)-1))*1000000</f>
        <v>3.2601310000000003</v>
      </c>
      <c r="DF115" s="315">
        <f t="shared" ca="1" si="70"/>
        <v>40.05067305</v>
      </c>
      <c r="DG115" s="314">
        <f ca="1">IF(ISERROR(OFFSET('Daten Elementary'!$A$1,MATCH(DG$5,'Daten Elementary'!$A:$A,0)-1,MATCH($AT115,'Daten Elementary'!$A$424:$ADO$424,0)-1)),0,OFFSET('Daten Elementary'!$A$1,MATCH(DG$5,'Daten Elementary'!$A:$A,0)-1,MATCH($AT115,'Daten Elementary'!$A$424:$ADO$424,0)-1))*1000000</f>
        <v>40.050672999999996</v>
      </c>
      <c r="DH115" s="305">
        <f t="shared" ca="1" si="71"/>
        <v>0.99999999875158141</v>
      </c>
      <c r="DI115" s="316">
        <f ca="1">IF(ISERROR(OFFSET('Daten Elementary'!$A$1,MATCH(DI$5,'Daten Elementary'!$A:$A,0)-1,MATCH(AM115,'Daten Elementary'!$A$424:$ADO$424,0)-1)),0,OFFSET('Daten Elementary'!$A$1,MATCH(DI$5,'Daten Elementary'!$A:$A,0)-1,MATCH(AM115,'Daten Elementary'!$A$424:$ADO$424,0)-1))*1000000</f>
        <v>130.41999999999999</v>
      </c>
      <c r="DJ115" s="316">
        <f ca="1">IF(ISERROR(OFFSET('Daten Elementary'!$A$1,MATCH(DJ$5,'Daten Elementary'!$A:$A,0)-1,MATCH(AN115,'Daten Elementary'!$A$424:$ADO$424,0)-1)),0,OFFSET('Daten Elementary'!$A$1,MATCH(DJ$5,'Daten Elementary'!$A:$A,0)-1,MATCH(AN115,'Daten Elementary'!$A$424:$ADO$424,0)-1))*1000000</f>
        <v>0</v>
      </c>
      <c r="DK115" s="316">
        <f ca="1">IF(ISERROR(OFFSET('Daten Elementary'!$A$1,MATCH(DK$5,'Daten Elementary'!$A:$A,0)-1,MATCH(AO115,'Daten Elementary'!$A$424:$ADO$424,0)-1)),0,OFFSET('Daten Elementary'!$A$1,MATCH(DK$5,'Daten Elementary'!$A:$A,0)-1,MATCH(AO115,'Daten Elementary'!$A$424:$ADO$424,0)-1))*1000000</f>
        <v>46.453288000000001</v>
      </c>
      <c r="DL115" s="316">
        <f ca="1">IF(ISERROR(OFFSET('Daten Elementary'!$A$1,MATCH(DL$5,'Daten Elementary'!$A:$A,0)-1,MATCH(AP115,'Daten Elementary'!$A$424:$ADO$424,0)-1)),0,OFFSET('Daten Elementary'!$A$1,MATCH(DL$5,'Daten Elementary'!$A:$A,0)-1,MATCH(AP115,'Daten Elementary'!$A$424:$ADO$424,0)-1))*1000000</f>
        <v>0</v>
      </c>
      <c r="DM115" s="316">
        <f t="shared" ca="1" si="72"/>
        <v>176.873288</v>
      </c>
      <c r="DN115" s="316">
        <f ca="1">IF(ISERROR(OFFSET('Daten Elementary'!$A$1,MATCH(DN$5,'Daten Elementary'!$A:$A,0)-1,MATCH(AQ115,'Daten Elementary'!$A$424:$ADO$424,0)-1)),0,OFFSET('Daten Elementary'!$A$1,MATCH(DN$5,'Daten Elementary'!$A:$A,0)-1,MATCH(AQ115,'Daten Elementary'!$A$424:$ADO$424,0)-1))*1000000</f>
        <v>1.0407658000000002</v>
      </c>
      <c r="DO115" s="316">
        <f ca="1">IF(ISERROR(OFFSET('Daten Elementary'!$A$1,MATCH(DO$5,'Daten Elementary'!$A:$A,0)-1,MATCH(AR115,'Daten Elementary'!$A$424:$ADO$424,0)-1)),0,OFFSET('Daten Elementary'!$A$1,MATCH(DO$5,'Daten Elementary'!$A:$A,0)-1,MATCH(AR115,'Daten Elementary'!$A$424:$ADO$424,0)-1))*1000000</f>
        <v>1.6353596000000001</v>
      </c>
      <c r="DP115" s="316">
        <f ca="1">IF(ISERROR(OFFSET('Daten Elementary'!$A$1,MATCH(DP$5,'Daten Elementary'!$A:$A,0)-1,MATCH(AS115,'Daten Elementary'!$A$424:$ADO$424,0)-1)),0,OFFSET('Daten Elementary'!$A$1,MATCH(DP$5,'Daten Elementary'!$A:$A,0)-1,MATCH(AS115,'Daten Elementary'!$A$424:$ADO$424,0)-1))*1000000</f>
        <v>16.648471999999998</v>
      </c>
      <c r="DQ115" s="317">
        <f t="shared" ca="1" si="73"/>
        <v>196.19788539999999</v>
      </c>
      <c r="DR115" s="316">
        <f ca="1">IF(ISERROR(OFFSET('Daten Elementary'!$A$1,MATCH(DR$5,'Daten Elementary'!$A:$A,0)-1,MATCH($AT115,'Daten Elementary'!$A$424:$ADO$424,0)-1)),0,OFFSET('Daten Elementary'!$A$1,MATCH(DR$5,'Daten Elementary'!$A:$A,0)-1,MATCH($AT115,'Daten Elementary'!$A$424:$ADO$424,0)-1))*1000000</f>
        <v>196.19789</v>
      </c>
      <c r="DS115" s="305">
        <f t="shared" ca="1" si="74"/>
        <v>1.0000000234457165</v>
      </c>
      <c r="DT115" s="318">
        <f ca="1">IF(ISERROR(OFFSET('Daten UBP13'!$A$1,MATCH(DT$5,'Daten UBP13'!$A:$A,0)-1,MATCH(AM115,'Daten UBP13'!$A$424:$AEG$424,0)-1)),0,OFFSET('Daten UBP13'!$A$1,MATCH(DT$5,'Daten UBP13'!$A:$A,0)-1,MATCH(AM115,'Daten UBP13'!$A$424:$AEG$424,0)-1))</f>
        <v>15.476742</v>
      </c>
      <c r="DU115" s="318">
        <f ca="1">IF(ISERROR(OFFSET('Daten UBP13'!$A$1,MATCH(DU$5,'Daten UBP13'!$A:$A,0)-1,MATCH(AN115,'Daten UBP13'!$A$424:$AEG$424,0)-1)),0,OFFSET('Daten UBP13'!$A$1,MATCH(DU$5,'Daten UBP13'!$A:$A,0)-1,MATCH(AN115,'Daten UBP13'!$A$424:$AEG$424,0)-1))</f>
        <v>0</v>
      </c>
      <c r="DV115" s="318">
        <f ca="1">IF(ISERROR(OFFSET('Daten UBP13'!$A$1,MATCH(DV$5,'Daten UBP13'!$A:$A,0)-1,MATCH(AO115,'Daten UBP13'!$A$424:$AEG$424,0)-1)),0,OFFSET('Daten UBP13'!$A$1,MATCH(DV$5,'Daten UBP13'!$A:$A,0)-1,MATCH(AO115,'Daten UBP13'!$A$424:$AEG$424,0)-1))</f>
        <v>36.281516000000003</v>
      </c>
      <c r="DW115" s="318">
        <f ca="1">IF(ISERROR(OFFSET('Daten UBP13'!$A$1,MATCH(DW$5,'Daten UBP13'!$A:$A,0)-1,MATCH(AP115,'Daten UBP13'!$A$424:$AEG$424,0)-1)),0,OFFSET('Daten UBP13'!$A$1,MATCH(DW$5,'Daten UBP13'!$A:$A,0)-1,MATCH(AP115,'Daten UBP13'!$A$424:$AEG$424,0)-1))</f>
        <v>0</v>
      </c>
      <c r="DX115" s="318">
        <f t="shared" ca="1" si="75"/>
        <v>51.758258000000005</v>
      </c>
      <c r="DY115" s="318">
        <f ca="1">IF(ISERROR(OFFSET('Daten UBP13'!$A$1,MATCH(DY$5,'Daten UBP13'!$A:$A,0)-1,MATCH(AQ115,'Daten UBP13'!$A$424:$AEG$424,0)-1)),0,OFFSET('Daten UBP13'!$A$1,MATCH(DY$5,'Daten UBP13'!$A:$A,0)-1,MATCH(AQ115,'Daten UBP13'!$A$424:$AEG$424,0)-1))</f>
        <v>0.76441002999999996</v>
      </c>
      <c r="DZ115" s="318">
        <f ca="1">IF(ISERROR(OFFSET('Daten UBP13'!$A$1,MATCH(DZ$5,'Daten UBP13'!$A:$A,0)-1,MATCH(AR115,'Daten UBP13'!$A$424:$AEG$424,0)-1)),0,OFFSET('Daten UBP13'!$A$1,MATCH(DZ$5,'Daten UBP13'!$A:$A,0)-1,MATCH(AR115,'Daten UBP13'!$A$424:$AEG$424,0)-1))</f>
        <v>1.2717293000000001</v>
      </c>
      <c r="EA115" s="318">
        <f ca="1">IF(ISERROR(OFFSET('Daten UBP13'!$A$1,MATCH(EA$5,'Daten UBP13'!$A:$A,0)-1,MATCH(AS115,'Daten UBP13'!$A$424:$AEG$424,0)-1)),0,OFFSET('Daten UBP13'!$A$1,MATCH(EA$5,'Daten UBP13'!$A:$A,0)-1,MATCH(AS115,'Daten UBP13'!$A$424:$AEG$424,0)-1))</f>
        <v>8.8801637000000007</v>
      </c>
      <c r="EB115" s="319">
        <f t="shared" ca="1" si="76"/>
        <v>62.674561030000007</v>
      </c>
      <c r="EC115" s="318">
        <f ca="1">IF(ISERROR(OFFSET('Daten UBP13'!$A$1,MATCH(EC$5,'Daten UBP13'!$A:$A,0)-1,MATCH(AT115,'Daten UBP13'!$A$424:$AEG$424,0)-1)),0,OFFSET('Daten UBP13'!$A$1,MATCH(EC$5,'Daten UBP13'!$A:$A,0)-1,MATCH(AT115,'Daten UBP13'!$A$424:$AEG$424,0)-1))</f>
        <v>62.674560999999997</v>
      </c>
      <c r="ED115" s="305">
        <f t="shared" ca="1" si="77"/>
        <v>0.99999999952133678</v>
      </c>
      <c r="EE115" s="320">
        <f ca="1">IF(ISERROR(OFFSET('Daten ReCiPe'!$A$1,MATCH(EE$5,'Daten ReCiPe'!$A:$A,0)-1,MATCH(AM115,'Daten ReCiPe'!$A$424:$ADO$424,0)-1)),0,OFFSET('Daten ReCiPe'!$A$1,MATCH(EE$5,'Daten ReCiPe'!$A:$A,0)-1,MATCH(AM115,'Daten ReCiPe'!$A$424:$ADO$424,0)-1))*1000</f>
        <v>0.69512682000000003</v>
      </c>
      <c r="EF115" s="320">
        <f ca="1">IF(ISERROR(OFFSET('Daten ReCiPe'!$A$1,MATCH(EF$5,'Daten ReCiPe'!$A:$A,0)-1,MATCH(AN115,'Daten ReCiPe'!$A$424:$ADO$424,0)-1)),0,OFFSET('Daten ReCiPe'!$A$1,MATCH(EF$5,'Daten ReCiPe'!$A:$A,0)-1,MATCH(AN115,'Daten ReCiPe'!$A$424:$ADO$424,0)-1))*1000</f>
        <v>0</v>
      </c>
      <c r="EG115" s="320">
        <f ca="1">IF(ISERROR(OFFSET('Daten ReCiPe'!$A$1,MATCH(EG$5,'Daten ReCiPe'!$A:$A,0)-1,MATCH(AO115,'Daten ReCiPe'!$A$424:$ADO$424,0)-1)),0,OFFSET('Daten ReCiPe'!$A$1,MATCH(EG$5,'Daten ReCiPe'!$A:$A,0)-1,MATCH(AO115,'Daten ReCiPe'!$A$424:$ADO$424,0)-1))*1000</f>
        <v>4.180555</v>
      </c>
      <c r="EH115" s="320">
        <f ca="1">IF(ISERROR(OFFSET('Daten ReCiPe'!$A$1,MATCH(EH$5,'Daten ReCiPe'!$A:$A,0)-1,MATCH(AP115,'Daten ReCiPe'!$A$424:$ADO$424,0)-1)),0,OFFSET('Daten ReCiPe'!$A$1,MATCH(EH$5,'Daten ReCiPe'!$A:$A,0)-1,MATCH(AP115,'Daten ReCiPe'!$A$424:$ADO$424,0)-1))*1000</f>
        <v>0</v>
      </c>
      <c r="EI115" s="320">
        <f t="shared" ca="1" si="78"/>
        <v>4.8756818200000005</v>
      </c>
      <c r="EJ115" s="320">
        <f ca="1">IF(ISERROR(OFFSET('Daten ReCiPe'!$A$1,MATCH(EJ$5,'Daten ReCiPe'!$A:$A,0)-1,MATCH(AQ115,'Daten ReCiPe'!$A$424:$ADO$424,0)-1)),0,OFFSET('Daten ReCiPe'!$A$1,MATCH(EJ$5,'Daten ReCiPe'!$A:$A,0)-1,MATCH(AQ115,'Daten ReCiPe'!$A$424:$ADO$424,0)-1))*1000</f>
        <v>6.9559427000000007E-2</v>
      </c>
      <c r="EK115" s="320">
        <f ca="1">IF(ISERROR(OFFSET('Daten ReCiPe'!$A$1,MATCH(EK$5,'Daten ReCiPe'!$A:$A,0)-1,MATCH(AR115,'Daten ReCiPe'!$A$424:$ADO$424,0)-1)),0,OFFSET('Daten ReCiPe'!$A$1,MATCH(EK$5,'Daten ReCiPe'!$A:$A,0)-1,MATCH(AR115,'Daten ReCiPe'!$A$424:$ADO$424,0)-1))*1000</f>
        <v>9.5626050000000004E-2</v>
      </c>
      <c r="EL115" s="320">
        <f ca="1">IF(ISERROR(OFFSET('Daten ReCiPe'!$A$1,MATCH(EL$5,'Daten ReCiPe'!$A:$A,0)-1,MATCH(AS115,'Daten ReCiPe'!$A$424:$ADO$424,0)-1)),0,OFFSET('Daten ReCiPe'!$A$1,MATCH(EL$5,'Daten ReCiPe'!$A:$A,0)-1,MATCH(AS115,'Daten ReCiPe'!$A$424:$ADO$424,0)-1))*1000</f>
        <v>0.49212572999999993</v>
      </c>
      <c r="EM115" s="321">
        <f t="shared" ca="1" si="79"/>
        <v>5.5329930269999998</v>
      </c>
      <c r="EN115" s="320">
        <f ca="1">IF(ISERROR(OFFSET('Daten ReCiPe'!$A$1,MATCH(EN$5,'Daten ReCiPe'!$A:$A,0)-1,MATCH(AT115,'Daten ReCiPe'!$A$424:$ADO$424,0)-1)),0,OFFSET('Daten ReCiPe'!$A$1,MATCH(EN$5,'Daten ReCiPe'!$A:$A,0)-1,MATCH(AT115,'Daten ReCiPe'!$A$424:$ADO$424,0)-1))*1000</f>
        <v>5.5329930000000003</v>
      </c>
      <c r="EO115" s="305">
        <f t="shared" ca="1" si="80"/>
        <v>0.99999999512018189</v>
      </c>
      <c r="EP115" s="322">
        <f ca="1">IF(ISERROR(OFFSET('Daten Elementary'!$A$1,MATCH(EP$5,'Daten Elementary'!$A:$A,0)-1,MATCH(AM115,'Daten Elementary'!$A$424:$ADO$424,0)-1)),0,OFFSET('Daten Elementary'!$A$1,MATCH(EP$5,'Daten Elementary'!$A:$A,0)-1,MATCH(AM115,'Daten Elementary'!$A$424:$ADO$424,0)-1))*1000000</f>
        <v>5.6177999999999999E-2</v>
      </c>
      <c r="EQ115" s="322">
        <f ca="1">IF(ISERROR(OFFSET('Daten Elementary'!$A$1,MATCH(EQ$5,'Daten Elementary'!$A:$A,0)-1,MATCH(AN115,'Daten Elementary'!$A$424:$ADO$424,0)-1)),0,OFFSET('Daten Elementary'!$A$1,MATCH(EQ$5,'Daten Elementary'!$A:$A,0)-1,MATCH(AN115,'Daten Elementary'!$A$424:$ADO$424,0)-1))*1000000</f>
        <v>0</v>
      </c>
      <c r="ER115" s="322">
        <f ca="1">IF(ISERROR(OFFSET('Daten Elementary'!$A$1,MATCH(ER$5,'Daten Elementary'!$A:$A,0)-1,MATCH(AO115,'Daten Elementary'!$A$424:$ADO$424,0)-1)),0,OFFSET('Daten Elementary'!$A$1,MATCH(ER$5,'Daten Elementary'!$A:$A,0)-1,MATCH(AO115,'Daten Elementary'!$A$424:$ADO$424,0)-1))*1000000</f>
        <v>52.375782000000001</v>
      </c>
      <c r="ES115" s="322">
        <f ca="1">IF(ISERROR(OFFSET('Daten Elementary'!$A$1,MATCH(ES$5,'Daten Elementary'!$A:$A,0)-1,MATCH(AP115,'Daten Elementary'!$A$424:$ADO$424,0)-1)),0,OFFSET('Daten Elementary'!$A$1,MATCH(ES$5,'Daten Elementary'!$A:$A,0)-1,MATCH(AP115,'Daten Elementary'!$A$424:$ADO$424,0)-1))*1000000</f>
        <v>0</v>
      </c>
      <c r="ET115" s="322">
        <f t="shared" ca="1" si="81"/>
        <v>52.431960000000004</v>
      </c>
      <c r="EU115" s="322">
        <f ca="1">IF(ISERROR(OFFSET('Daten Elementary'!$A$1,MATCH(EU$5,'Daten Elementary'!$A:$A,0)-1,MATCH(AQ115,'Daten Elementary'!$A$424:$ADO$424,0)-1)),0,OFFSET('Daten Elementary'!$A$1,MATCH(EU$5,'Daten Elementary'!$A:$A,0)-1,MATCH(AQ115,'Daten Elementary'!$A$424:$ADO$424,0)-1))*1000000</f>
        <v>1.3167923000000001</v>
      </c>
      <c r="EV115" s="322">
        <f ca="1">IF(ISERROR(OFFSET('Daten Elementary'!$A$1,MATCH(EV$5,'Daten Elementary'!$A:$A,0)-1,MATCH(AR115,'Daten Elementary'!$A$424:$ADO$424,0)-1)),0,OFFSET('Daten Elementary'!$A$1,MATCH(EV$5,'Daten Elementary'!$A:$A,0)-1,MATCH(AR115,'Daten Elementary'!$A$424:$ADO$424,0)-1))*1000000</f>
        <v>2.8965573</v>
      </c>
      <c r="EW115" s="322">
        <f ca="1">IF(ISERROR(OFFSET('Daten Elementary'!$A$1,MATCH(EW$5,'Daten Elementary'!$A:$A,0)-1,MATCH(AS115,'Daten Elementary'!$A$424:$ADO$424,0)-1)),0,OFFSET('Daten Elementary'!$A$1,MATCH(EW$5,'Daten Elementary'!$A:$A,0)-1,MATCH(AS115,'Daten Elementary'!$A$424:$ADO$424,0)-1))*1000000</f>
        <v>6.5472315000000005</v>
      </c>
      <c r="EX115" s="323">
        <f t="shared" ca="1" si="82"/>
        <v>63.192541100000007</v>
      </c>
      <c r="EY115" s="322">
        <f ca="1">IF(ISERROR(OFFSET('Daten Elementary'!$A$1,MATCH(EY$5,'Daten Elementary'!$A:$A,0)-1,MATCH($AT115,'Daten Elementary'!$A$424:$ADO$424,0)-1)),0,OFFSET('Daten Elementary'!$A$1,MATCH(EY$5,'Daten Elementary'!$A:$A,0)-1,MATCH($AT115,'Daten Elementary'!$A$424:$ADO$424,0)-1))*1000000</f>
        <v>63.192540999999991</v>
      </c>
      <c r="EZ115" s="305">
        <f t="shared" ca="1" si="83"/>
        <v>0.99999999841753451</v>
      </c>
      <c r="FA115" s="314">
        <f ca="1">IF(ISERROR(OFFSET('Daten Elementary'!$A$1,MATCH(FA$5,'Daten Elementary'!$A:$A,0)-1,MATCH(AM115,'Daten Elementary'!$A$424:$ADO$424,0)-1)),0,OFFSET('Daten Elementary'!$A$1,MATCH(FA$5,'Daten Elementary'!$A:$A,0)-1,MATCH(AM115,'Daten Elementary'!$A$424:$ADO$424,0)-1))*1000</f>
        <v>8.8483000000000001</v>
      </c>
      <c r="FB115" s="314">
        <f ca="1">IF(ISERROR(OFFSET('Daten Elementary'!$A$1,MATCH(FB$5,'Daten Elementary'!$A:$A,0)-1,MATCH(AN115,'Daten Elementary'!$A$424:$ADO$424,0)-1)),0,OFFSET('Daten Elementary'!$A$1,MATCH(FB$5,'Daten Elementary'!$A:$A,0)-1,MATCH(AN115,'Daten Elementary'!$A$424:$ADO$424,0)-1))*1000</f>
        <v>0</v>
      </c>
      <c r="FC115" s="314">
        <f ca="1">IF(ISERROR(OFFSET('Daten Elementary'!$A$1,MATCH(FC$5,'Daten Elementary'!$A:$A,0)-1,MATCH(AO115,'Daten Elementary'!$A$424:$ADO$424,0)-1)),0,OFFSET('Daten Elementary'!$A$1,MATCH(FC$5,'Daten Elementary'!$A:$A,0)-1,MATCH(AO115,'Daten Elementary'!$A$424:$ADO$424,0)-1))*1000</f>
        <v>39.086732999999995</v>
      </c>
      <c r="FD115" s="314">
        <f ca="1">IF(ISERROR(OFFSET('Daten Elementary'!$A$1,MATCH(FD$5,'Daten Elementary'!$A:$A,0)-1,MATCH(AP115,'Daten Elementary'!$A$424:$ADO$424,0)-1)),0,OFFSET('Daten Elementary'!$A$1,MATCH(FD$5,'Daten Elementary'!$A:$A,0)-1,MATCH(AP115,'Daten Elementary'!$A$424:$ADO$424,0)-1))*1000</f>
        <v>0</v>
      </c>
      <c r="FE115" s="314">
        <f t="shared" ca="1" si="84"/>
        <v>47.935032999999997</v>
      </c>
      <c r="FF115" s="314">
        <f ca="1">IF(ISERROR(OFFSET('Daten Elementary'!$A$1,MATCH(FF$5,'Daten Elementary'!$A:$A,0)-1,MATCH(AQ115,'Daten Elementary'!$A$424:$ADO$424,0)-1)),0,OFFSET('Daten Elementary'!$A$1,MATCH(FF$5,'Daten Elementary'!$A:$A,0)-1,MATCH(AQ115,'Daten Elementary'!$A$424:$ADO$424,0)-1))*1000</f>
        <v>0.53157645999999992</v>
      </c>
      <c r="FG115" s="314">
        <f ca="1">IF(ISERROR(OFFSET('Daten Elementary'!$A$1,MATCH(FG$5,'Daten Elementary'!$A:$A,0)-1,MATCH(AR115,'Daten Elementary'!$A$424:$ADO$424,0)-1)),0,OFFSET('Daten Elementary'!$A$1,MATCH(FG$5,'Daten Elementary'!$A:$A,0)-1,MATCH(AR115,'Daten Elementary'!$A$424:$ADO$424,0)-1))*1000</f>
        <v>0.64036581999999997</v>
      </c>
      <c r="FH115" s="314">
        <f ca="1">IF(ISERROR(OFFSET('Daten Elementary'!$A$1,MATCH(FH$5,'Daten Elementary'!$A:$A,0)-1,MATCH(AS115,'Daten Elementary'!$A$424:$ADO$424,0)-1)),0,OFFSET('Daten Elementary'!$A$1,MATCH(FH$5,'Daten Elementary'!$A:$A,0)-1,MATCH(AS115,'Daten Elementary'!$A$424:$ADO$424,0)-1))*1000</f>
        <v>3.7533593000000001</v>
      </c>
      <c r="FI115" s="315">
        <f t="shared" ca="1" si="85"/>
        <v>52.860334579999993</v>
      </c>
      <c r="FJ115" s="314">
        <f ca="1">IF(ISERROR(OFFSET('Daten Elementary'!$A$1,MATCH(FJ$5,'Daten Elementary'!$A:$A,0)-1,MATCH($AT115,'Daten Elementary'!$A$424:$ADO$424,0)-1)),0,OFFSET('Daten Elementary'!$A$1,MATCH(FJ$5,'Daten Elementary'!$A:$A,0)-1,MATCH($AT115,'Daten Elementary'!$A$424:$ADO$424,0)-1))*1000</f>
        <v>52.860334000000002</v>
      </c>
      <c r="FK115" s="305">
        <f t="shared" ca="1" si="86"/>
        <v>0.99999998902768972</v>
      </c>
      <c r="FL115" s="314">
        <f ca="1">IF(ISERROR(OFFSET('Daten Elementary'!$A$1,MATCH(FL$5,'Daten Elementary'!$A:$A,0)-1,MATCH(AM115,'Daten Elementary'!$A$424:$ADO$424,0)-1)),0,OFFSET('Daten Elementary'!$A$1,MATCH(FL$5,'Daten Elementary'!$A:$A,0)-1,MATCH(AM115,'Daten Elementary'!$A$424:$ADO$424,0)-1))</f>
        <v>0</v>
      </c>
      <c r="FM115" s="314">
        <f ca="1">IF(ISERROR(OFFSET('Daten Elementary'!$A$1,MATCH(FM$5,'Daten Elementary'!$A:$A,0)-1,MATCH(AN115,'Daten Elementary'!$A$424:$ADO$424,0)-1)),0,OFFSET('Daten Elementary'!$A$1,MATCH(FM$5,'Daten Elementary'!$A:$A,0)-1,MATCH(AN115,'Daten Elementary'!$A$424:$ADO$424,0)-1))</f>
        <v>0</v>
      </c>
      <c r="FN115" s="314">
        <f ca="1">IF(ISERROR(OFFSET('Daten Elementary'!$A$1,MATCH(FN$5,'Daten Elementary'!$A:$A,0)-1,MATCH(AO115,'Daten Elementary'!$A$424:$ADO$424,0)-1)),0,OFFSET('Daten Elementary'!$A$1,MATCH(FN$5,'Daten Elementary'!$A:$A,0)-1,MATCH(AO115,'Daten Elementary'!$A$424:$ADO$424,0)-1))</f>
        <v>0</v>
      </c>
      <c r="FO115" s="314">
        <f ca="1">IF(ISERROR(OFFSET('Daten Elementary'!$A$1,MATCH(FO$5,'Daten Elementary'!$A:$A,0)-1,MATCH(AP115,'Daten Elementary'!$A$424:$ADO$424,0)-1)),0,OFFSET('Daten Elementary'!$A$1,MATCH(FO$5,'Daten Elementary'!$A:$A,0)-1,MATCH(AP115,'Daten Elementary'!$A$424:$ADO$424,0)-1))</f>
        <v>0</v>
      </c>
      <c r="FP115" s="314">
        <f t="shared" ca="1" si="87"/>
        <v>0</v>
      </c>
      <c r="FQ115" s="314">
        <f ca="1">IF(ISERROR(OFFSET('Daten Elementary'!$A$1,MATCH(FQ$5,'Daten Elementary'!$A:$A,0)-1,MATCH(AQ115,'Daten Elementary'!$A$424:$ADO$424,0)-1)),0,OFFSET('Daten Elementary'!$A$1,MATCH(FQ$5,'Daten Elementary'!$A:$A,0)-1,MATCH(AQ115,'Daten Elementary'!$A$424:$ADO$424,0)-1))</f>
        <v>0</v>
      </c>
      <c r="FR115" s="314">
        <f ca="1">IF(ISERROR(OFFSET('Daten Elementary'!$A$1,MATCH(FR$5,'Daten Elementary'!$A:$A,0)-1,MATCH(AR115,'Daten Elementary'!$A$424:$ADO$424,0)-1)),0,OFFSET('Daten Elementary'!$A$1,MATCH(FR$5,'Daten Elementary'!$A:$A,0)-1,MATCH(AR115,'Daten Elementary'!$A$424:$ADO$424,0)-1))</f>
        <v>0</v>
      </c>
      <c r="FS115" s="314">
        <f ca="1">IF(ISERROR(OFFSET('Daten Elementary'!$A$1,MATCH(FS$5,'Daten Elementary'!$A:$A,0)-1,MATCH(AS115,'Daten Elementary'!$A$424:$ADO$424,0)-1)),0,OFFSET('Daten Elementary'!$A$1,MATCH(FS$5,'Daten Elementary'!$A:$A,0)-1,MATCH(AS115,'Daten Elementary'!$A$424:$ADO$424,0)-1))</f>
        <v>0</v>
      </c>
      <c r="FT115" s="315">
        <f t="shared" ca="1" si="88"/>
        <v>0</v>
      </c>
      <c r="FU115" s="314">
        <f ca="1">IF(ISERROR(OFFSET('Daten Elementary'!$A$1,MATCH(FU$5,'Daten Elementary'!$A:$A,0)-1,MATCH($AT115,'Daten Elementary'!$A$424:$ADO$424,0)-1)),0,OFFSET('Daten Elementary'!$A$1,MATCH(FU$5,'Daten Elementary'!$A:$A,0)-1,MATCH($AT115,'Daten Elementary'!$A$424:$ADO$424,0)-1))</f>
        <v>0</v>
      </c>
      <c r="FV115" s="305">
        <f t="shared" ca="1" si="89"/>
        <v>0</v>
      </c>
      <c r="FW115" s="324"/>
      <c r="FX115" s="231" t="str">
        <f t="shared" si="90"/>
        <v>Bahn Deutschland, Strommix DE &amp; Diesel (Durchschnitt Regional-&amp; Fernverkehr)</v>
      </c>
      <c r="FY115" s="231" t="str">
        <f t="shared" si="55"/>
        <v>Bahn Deutschland</v>
      </c>
      <c r="FZ115" s="231" t="str">
        <f t="shared" si="56"/>
        <v>, Strommix DE &amp; Diesel</v>
      </c>
      <c r="GA115" s="231" t="str">
        <f t="shared" si="57"/>
        <v xml:space="preserve"> (Durchschnitt Regional-&amp; Fernverkehr)</v>
      </c>
      <c r="GB115" s="231"/>
    </row>
    <row r="116" spans="1:184" ht="16.5" customHeight="1">
      <c r="A116" s="386" t="s">
        <v>104</v>
      </c>
      <c r="B116" s="295"/>
      <c r="C116" s="334" t="s">
        <v>242</v>
      </c>
      <c r="D116" s="334" t="s">
        <v>135</v>
      </c>
      <c r="E116" s="371" t="s">
        <v>239</v>
      </c>
      <c r="F116" s="33">
        <f t="shared" si="100"/>
        <v>235.45000000000002</v>
      </c>
      <c r="G116" s="31">
        <v>425</v>
      </c>
      <c r="H116" s="98">
        <v>0.55400000000000005</v>
      </c>
      <c r="I116" s="88">
        <v>1</v>
      </c>
      <c r="J116" s="88"/>
      <c r="K116" s="86">
        <v>1</v>
      </c>
      <c r="L116" s="86"/>
      <c r="M116" s="86"/>
      <c r="N116" s="38" t="s">
        <v>99</v>
      </c>
      <c r="O116" s="6">
        <f ca="1">(IF(ISERROR(INDEX(INDIRECT($D$268),MATCH($AM116,$AM$4:$AM$275,0),MATCH(O$304,INDIRECT($E$268),0))*$I116/$AD116),0,INDEX(INDIRECT($D$268),MATCH($AM116,$AM$4:$AM$275,0),MATCH(O$304,INDIRECT($E$268),0))*$I116/$AD116)+IF(ISERROR(INDEX(INDIRECT($D$268),MATCH($AN116,$AN$4:$AN$275,0),MATCH(O$305,INDIRECT($E$268),0))*$J116/$AE116),0,INDEX(INDIRECT($D$268),MATCH($AN116,$AN$4:$AN$275,0),MATCH(O$305,INDIRECT($E$268),0))*$J116/$AE116))*$AC116/$F116</f>
        <v>2.5484301274155869E-2</v>
      </c>
      <c r="P116" s="6">
        <f ca="1">(IF(ISERROR(INDEX(INDIRECT($D$268),MATCH($AO116,$AO$4:$AO$275,0),MATCH(P$304,INDIRECT($E$268),0))*$I116/$AD116),0,INDEX(INDIRECT($D$268),MATCH($AO116,$AO$4:$AO$275,0),MATCH(P$304,INDIRECT($E$268),0))*$I116/$AD116)+IF(ISERROR(INDEX(INDIRECT($D$268),MATCH($AP116,$AP$4:$AP$275,0),MATCH(P$305,INDIRECT($E$268),0))*$J116/$AE116),0,INDEX(INDIRECT($D$268),MATCH($AP116,$AP$4:$AP$275,0),MATCH(P$305,INDIRECT($E$268),0))*$J116/$AE116))*$AC116/$F116</f>
        <v>40.649850860055217</v>
      </c>
      <c r="Q116" s="6">
        <f ca="1">INDEX(INDIRECT($D$268),MATCH($AQ116,$AQ$4:$AQ$284,0),MATCH(Q$4,INDIRECT($E$268),0))*$K116*$AC116/$F116/$AF116</f>
        <v>0.47503196432363559</v>
      </c>
      <c r="R116" s="6">
        <f ca="1">INDEX(INDIRECT($D$268),MATCH($AR116,$AR$4:$AR$284,0),MATCH(R$4,INDIRECT($E$268),0))*$K116*$AC116/$F116/$AF116</f>
        <v>0.54565303249097485</v>
      </c>
      <c r="S116" s="6">
        <f ca="1">INDEX(INDIRECT($D$268),MATCH($AS116,$AS$4:$AS$284,0),MATCH(S$4,INDIRECT($E$268),0))*$K116*$AC116/$F116/$AF116</f>
        <v>8.2037033807602455</v>
      </c>
      <c r="T116" s="7">
        <f t="shared" ca="1" si="93"/>
        <v>49.899723538904226</v>
      </c>
      <c r="U116" s="6">
        <f>IF($B$268=6,(IF(OR(AJ116="Benzin",AJ116="Diesel"),$AK116*INDEX('DIN EN 16258'!$I:$I,MATCH('mobitool-Faktoren v2.0'!$AI116,'DIN EN 16258'!$A:$A,0))*$I116/$AD116+$AL116*INDEX('DIN EN 16258'!$I:$I,MATCH('mobitool-Faktoren v2.0'!$AJ116,'DIN EN 16258'!$A:$A,0))*$I116/$AD116,IF(ISERROR($AK116*INDEX('DIN EN 16258'!$I:$I,MATCH('mobitool-Faktoren v2.0'!$AI116,'DIN EN 16258'!$A:$A,0))*$I116/$AD116),0,$AK116*INDEX('DIN EN 16258'!$I:$I,MATCH('mobitool-Faktoren v2.0'!$AI116,'DIN EN 16258'!$A:$A,0))*$I116/$AD116)+IF(ISERROR($AL116*INDEX('DIN EN 16258'!$I:$I,MATCH('mobitool-Faktoren v2.0'!$AJ116,'DIN EN 16258'!$A:$A,0))*$J116/$AE116),0,$AL116*INDEX('DIN EN 16258'!$I:$I,MATCH('mobitool-Faktoren v2.0'!$AJ116,'DIN EN 16258'!$A:$A,0))*$J116/$AE116)))*1000,
IF($B$268=1,(IF(OR(AJ116="Benzin",AJ116="Diesel"),$AK116*INDEX('DIN EN 16258'!$D:$D,MATCH('mobitool-Faktoren v2.0'!$AI116,'DIN EN 16258'!$A:$A,0))*$I116/$AD116+$AL116*INDEX('DIN EN 16258'!$D:$D,MATCH('mobitool-Faktoren v2.0'!$AJ116,'DIN EN 16258'!$A:$A,0))*$I116/$AD116,IF(ISERROR($AK116*INDEX('DIN EN 16258'!$D:$D,MATCH('mobitool-Faktoren v2.0'!$AI116,'DIN EN 16258'!$A:$A,0))*$I116/$AD116),0,$AK116*INDEX('DIN EN 16258'!$D:$D,MATCH('mobitool-Faktoren v2.0'!$AI116,'DIN EN 16258'!$A:$A,0))*$I116/$AD116)+IF(ISERROR($AL116*INDEX('DIN EN 16258'!$D:$D,MATCH('mobitool-Faktoren v2.0'!$AJ116,'DIN EN 16258'!$A:$A,0))*$J116/$AE116),0,$AL116*INDEX('DIN EN 16258'!$D:$D,MATCH('mobitool-Faktoren v2.0'!$AJ116,'DIN EN 16258'!$A:$A,0))*$J116/$AE116))),0))*$AC116/$F116</f>
        <v>0</v>
      </c>
      <c r="V116" s="6">
        <f>IF($B$268=6,(IF(OR(AJ116="Benzin",AJ116="Diesel"),$AK116*INDEX('DIN EN 16258'!$L:$L,MATCH('mobitool-Faktoren v2.0'!$AI116,'DIN EN 16258'!$A:$A,0))*$I116/$AD116+$AL116*INDEX('DIN EN 16258'!$L:$L,MATCH('mobitool-Faktoren v2.0'!$AJ116,'DIN EN 16258'!$A:$A,0))*$I116/$AD116,IF(ISERROR($AK116*INDEX('DIN EN 16258'!$L:$L,MATCH('mobitool-Faktoren v2.0'!$AI116,'DIN EN 16258'!$A:$A,0))*$I116/$AD116),0,$AK116*INDEX('DIN EN 16258'!$L:$L,MATCH('mobitool-Faktoren v2.0'!$AI116,'DIN EN 16258'!$A:$A,0))*$I116/$AD116)+IF(ISERROR($AL116*INDEX('DIN EN 16258'!$L:$L,MATCH('mobitool-Faktoren v2.0'!$AJ116,'DIN EN 16258'!$A:$A,0))*$J116/$AE116),0,$AL116*INDEX('DIN EN 16258'!$L:$L,MATCH('mobitool-Faktoren v2.0'!$AJ116,'DIN EN 16258'!$A:$A,0))*$J116/$AE116)))*1000,
IF($B$268=1,(IF(OR(AJ116="Benzin",AJ116="Diesel"),$AK116*INDEX('DIN EN 16258'!$F:$F,MATCH('mobitool-Faktoren v2.0'!$AI116,'DIN EN 16258'!$A:$A,0))*$I116/$AD116+$AL116*INDEX('DIN EN 16258'!$F:$F,MATCH('mobitool-Faktoren v2.0'!$AJ116,'DIN EN 16258'!$A:$A,0))*$I116/$AD116,IF(ISERROR($AK116*INDEX('DIN EN 16258'!$F:$F,MATCH('mobitool-Faktoren v2.0'!$AI116,'DIN EN 16258'!$A:$A,0))*$I116/$AD116),0,$AK116*INDEX('DIN EN 16258'!$F:$F,MATCH('mobitool-Faktoren v2.0'!$AI116,'DIN EN 16258'!$A:$A,0))*$I116/$AD116)+IF(ISERROR($AL116*INDEX('DIN EN 16258'!$F:$F,MATCH('mobitool-Faktoren v2.0'!$AJ116,'DIN EN 16258'!$A:$A,0))*$J116/$AE116),0,$AL116*INDEX('DIN EN 16258'!$F:$F,MATCH('mobitool-Faktoren v2.0'!$AJ116,'DIN EN 16258'!$A:$A,0))*$J116/$AE116))),0))*$AC116/$F116</f>
        <v>39.339561038171588</v>
      </c>
      <c r="W116" s="39" t="s">
        <v>673</v>
      </c>
      <c r="X116" s="39" t="s">
        <v>162</v>
      </c>
      <c r="Y116" s="336"/>
      <c r="Z116" s="372"/>
      <c r="AA116" s="337"/>
      <c r="AB116" s="299"/>
      <c r="AC116" s="300">
        <v>235</v>
      </c>
      <c r="AD116" s="298">
        <v>1</v>
      </c>
      <c r="AE116" s="298"/>
      <c r="AF116" s="299">
        <v>1</v>
      </c>
      <c r="AG116" s="299"/>
      <c r="AH116" s="299"/>
      <c r="AI116" s="301" t="s">
        <v>634</v>
      </c>
      <c r="AJ116" s="373"/>
      <c r="AK116" s="329">
        <v>7.775E-2</v>
      </c>
      <c r="AL116" s="329"/>
      <c r="AM116" s="331" t="s">
        <v>771</v>
      </c>
      <c r="AN116" s="202" t="s">
        <v>81</v>
      </c>
      <c r="AO116" s="331" t="s">
        <v>772</v>
      </c>
      <c r="AP116" s="202" t="s">
        <v>81</v>
      </c>
      <c r="AQ116" s="331" t="s">
        <v>773</v>
      </c>
      <c r="AR116" s="331" t="s">
        <v>774</v>
      </c>
      <c r="AS116" s="331" t="s">
        <v>775</v>
      </c>
      <c r="AT116" s="331" t="s">
        <v>776</v>
      </c>
      <c r="AU116" s="303">
        <f ca="1">IF(ISERROR(OFFSET('Daten KEA'!$A$1,MATCH(AU$5,'Daten KEA'!$A:$A,0)-1,MATCH(AM116,'Daten KEA'!$A$424:$ADO$424,0)-1)),0,OFFSET('Daten KEA'!$A$1,MATCH(AU$5,'Daten KEA'!$A:$A,0)-1,MATCH(AM116,'Daten KEA'!$A$424:$ADO$424,0)-1))+IF(ISERROR(AK116*INDEX('Energiefaktoren Ecoinvent'!$D:$D,MATCH('mobitool-Faktoren v2.0'!AI116,'Energiefaktoren Ecoinvent'!$A:$A,0))),0,AK116*INDEX('Energiefaktoren Ecoinvent'!$D:$D,MATCH('mobitool-Faktoren v2.0'!AI116,'Energiefaktoren Ecoinvent'!$A:$A,0)))+IF(OR(AJ116="Benzin",AJ116="Diesel"),IF(ISERROR(OFFSET('Daten KEA'!$A$1,MATCH(AV$5,'Daten KEA'!$A:$A,0)-1,MATCH(AN116,'Daten KEA'!$A$424:$ADO$424,0)-1)),0,OFFSET('Daten KEA'!$A$1,MATCH(AV$5,'Daten KEA'!$A:$A,0)-1,MATCH(AN116,'Daten KEA'!$A$424:$ADO$424,0)-1))+IF(ISERROR(AL116*INDEX('Energiefaktoren Ecoinvent'!$D:$D,MATCH('mobitool-Faktoren v2.0'!AJ116,'Energiefaktoren Ecoinvent'!$A:$A,0))),0,AL116*INDEX('Energiefaktoren Ecoinvent'!$D:$D,MATCH('mobitool-Faktoren v2.0'!AJ116,'Energiefaktoren Ecoinvent'!$A:$A,0))),0)</f>
        <v>0.27989999999999998</v>
      </c>
      <c r="AV116" s="303">
        <f ca="1">IF(OR(AJ116="Benzin",AJ116="Diesel"),0,IF(ISERROR(OFFSET('Daten KEA'!$A$1,MATCH(AV$5,'Daten KEA'!$A:$A,0)-1,MATCH(AN116,'Daten KEA'!$A$424:$ADO$424,0)-1)),0,OFFSET('Daten KEA'!$A$1,MATCH(AV$5,'Daten KEA'!$A:$A,0)-1,MATCH(AN116,'Daten KEA'!$A$424:$ADO$424,0)-1))+IF(ISERROR(AL116*INDEX('Energiefaktoren Ecoinvent'!$D:$D,MATCH('mobitool-Faktoren v2.0'!AJ116,'Energiefaktoren Ecoinvent'!$A:$A,0))),0,AL116*INDEX('Energiefaktoren Ecoinvent'!$D:$D,MATCH('mobitool-Faktoren v2.0'!AJ116,'Energiefaktoren Ecoinvent'!$A:$A,0))))</f>
        <v>0</v>
      </c>
      <c r="AW116" s="303">
        <f ca="1">IF(ISERROR(OFFSET('Daten KEA'!$A$1,MATCH(AW$5,'Daten KEA'!$A:$A,0)-1,MATCH(AO116,'Daten KEA'!$A$424:$ADO$424,0)-1)),0,OFFSET('Daten KEA'!$A$1,MATCH(AW$5,'Daten KEA'!$A:$A,0)-1,MATCH(AO116,'Daten KEA'!$A$424:$ADO$424,0)-1))-IF(ISERROR(AK116*INDEX('Energiefaktoren Ecoinvent'!$D:$D,MATCH('mobitool-Faktoren v2.0'!AI116,'Energiefaktoren Ecoinvent'!$A:$A,0))),0,AK116*INDEX('Energiefaktoren Ecoinvent'!$D:$D,MATCH('mobitool-Faktoren v2.0'!AI116,'Energiefaktoren Ecoinvent'!$A:$A,0)))+IF(OR(AJ116="Benzin",AJ116="Diesel"),IF(ISERROR(OFFSET('Daten KEA'!$A$1,MATCH(AX$5,'Daten KEA'!$A:$A,0)-1,MATCH(AP116,'Daten KEA'!$A$424:$ADO$424,0)-1)),0,OFFSET('Daten KEA'!$A$1,MATCH(AX$5,'Daten KEA'!$A:$A,0)-1,MATCH(AP116,'Daten KEA'!$A$424:$ADO$424,0)-1))-IF(ISERROR(AL116*INDEX('Energiefaktoren Ecoinvent'!$D:$D,MATCH('mobitool-Faktoren v2.0'!AJ116,'Energiefaktoren Ecoinvent'!$A:$A,0))),0,AL116*INDEX('Energiefaktoren Ecoinvent'!$D:$D,MATCH('mobitool-Faktoren v2.0'!AJ116,'Energiefaktoren Ecoinvent'!$A:$A,0))),0)</f>
        <v>0.42251129000000004</v>
      </c>
      <c r="AX116" s="303">
        <f ca="1">IF(OR(AJ116="Benzin",AJ116="Diesel"),0,IF(ISERROR(OFFSET('Daten KEA'!$A$1,MATCH(AX$5,'Daten KEA'!$A:$A,0)-1,MATCH(AP116,'Daten KEA'!$A$424:$ADO$424,0)-1)),0,OFFSET('Daten KEA'!$A$1,MATCH(AX$5,'Daten KEA'!$A:$A,0)-1,MATCH(AP116,'Daten KEA'!$A$424:$ADO$424,0)-1))-IF(ISERROR(AL116*INDEX('Energiefaktoren Ecoinvent'!$D:$D,MATCH('mobitool-Faktoren v2.0'!AJ116,'Energiefaktoren Ecoinvent'!$A:$A,0))),0,AL116*INDEX('Energiefaktoren Ecoinvent'!$D:$D,MATCH('mobitool-Faktoren v2.0'!AJ116,'Energiefaktoren Ecoinvent'!$A:$A,0))))</f>
        <v>0</v>
      </c>
      <c r="AY116" s="303">
        <f t="shared" ca="1" si="58"/>
        <v>0.70241129000000002</v>
      </c>
      <c r="AZ116" s="303">
        <f ca="1">IF(ISERROR(OFFSET('Daten KEA'!$A$1,MATCH(AZ$5,'Daten KEA'!$A:$A,0)-1,MATCH(AQ116,'Daten KEA'!$A$424:$ADO$424,0)-1)),0,OFFSET('Daten KEA'!$A$1,MATCH(AZ$5,'Daten KEA'!$A:$A,0)-1,MATCH(AQ116,'Daten KEA'!$A$424:$ADO$424,0)-1))</f>
        <v>8.0452243000000007E-3</v>
      </c>
      <c r="BA116" s="303">
        <f ca="1">IF(ISERROR(OFFSET('Daten KEA'!$A$1,MATCH(BA$5,'Daten KEA'!$A:$A,0)-1,MATCH(AR116,'Daten KEA'!$A$424:$ADO$424,0)-1)),0,OFFSET('Daten KEA'!$A$1,MATCH(BA$5,'Daten KEA'!$A:$A,0)-1,MATCH(AR116,'Daten KEA'!$A$424:$ADO$424,0)-1))</f>
        <v>1.1070050999999999E-2</v>
      </c>
      <c r="BB116" s="303">
        <f ca="1">IF(ISERROR(OFFSET('Daten KEA'!$A$1,MATCH(BB$5,'Daten KEA'!$A:$A,0)-1,MATCH(AS116,'Daten KEA'!$A$424:$ADO$424,0)-1)),0,OFFSET('Daten KEA'!$A$1,MATCH(BB$5,'Daten KEA'!$A:$A,0)-1,MATCH(AS116,'Daten KEA'!$A$424:$ADO$424,0)-1))</f>
        <v>0.11158263</v>
      </c>
      <c r="BC116" s="304">
        <f t="shared" ca="1" si="46"/>
        <v>0.83310919530000005</v>
      </c>
      <c r="BD116" s="303">
        <f ca="1">IF(ISERROR(OFFSET('Daten KEA'!$A$1,MATCH(BD$5,'Daten KEA'!$A:$A,0)-1,MATCH(AT116,'Daten KEA'!$A$424:$ADO$424,0)-1)),0,OFFSET('Daten KEA'!$A$1,MATCH(BD$5,'Daten KEA'!$A:$A,0)-1,MATCH(AT116,'Daten KEA'!$A$424:$ADO$424,0)-1))</f>
        <v>0.83310919999999999</v>
      </c>
      <c r="BE116" s="305">
        <f t="shared" ca="1" si="59"/>
        <v>1.0000000056415173</v>
      </c>
      <c r="BF116" s="306">
        <f ca="1">IF(ISERROR(OFFSET('Daten KEA'!$A$1,MATCH(BF$5,'Daten KEA'!$A:$A,0)-1,MATCH(AM116,'Daten KEA'!$A$424:$ADO$424,0)-1)),0,OFFSET('Daten KEA'!$A$1,MATCH(BF$5,'Daten KEA'!$A:$A,0)-1,MATCH(AM116,'Daten KEA'!$A$424:$ADO$424,0)-1))+IF(ISERROR($AK116*INDEX('Energiefaktoren Ecoinvent'!$H:$H,MATCH('mobitool-Faktoren v2.0'!$AI116,'Energiefaktoren Ecoinvent'!$A:$A,0))),0,$AK116*INDEX('Energiefaktoren Ecoinvent'!$H:$H,MATCH('mobitool-Faktoren v2.0'!$AI116,'Energiefaktoren Ecoinvent'!$A:$A,0)))+IF(OR(AJ116="Benzin",AJ116="Diesel"),IF(ISERROR(OFFSET('Daten KEA'!$A$1,MATCH(BG$5,'Daten KEA'!$A:$A,0)-1,MATCH(AN116,'Daten KEA'!$A$424:$ADO$424,0)-1)),0,OFFSET('Daten KEA'!$A$1,MATCH(BG$5,'Daten KEA'!$A:$A,0)-1,MATCH(AN116,'Daten KEA'!$A$424:$ADO$424,0)-1))+IF(ISERROR($AL116*INDEX('Energiefaktoren Ecoinvent'!$H:$H,MATCH('mobitool-Faktoren v2.0'!$AJ116,'Energiefaktoren Ecoinvent'!$A:$A,0))),0,$AL116*INDEX('Energiefaktoren Ecoinvent'!$H:$H,MATCH('mobitool-Faktoren v2.0'!$AJ116,'Energiefaktoren Ecoinvent'!$A:$A,0))),0)</f>
        <v>0.1676602676602677</v>
      </c>
      <c r="BG116" s="306">
        <f ca="1">IF(OR(AJ116="Benzin",AJ116="Diesel"),0,IF(ISERROR(OFFSET('Daten KEA'!$A$1,MATCH(BG$5,'Daten KEA'!$A:$A,0)-1,MATCH(AN116,'Daten KEA'!$A$424:$ADO$424,0)-1)),0,OFFSET('Daten KEA'!$A$1,MATCH(BG$5,'Daten KEA'!$A:$A,0)-1,MATCH(AN116,'Daten KEA'!$A$424:$ADO$424,0)-1))+IF(ISERROR($AL116*INDEX('Energiefaktoren Ecoinvent'!$H:$H,MATCH('mobitool-Faktoren v2.0'!$AJ116,'Energiefaktoren Ecoinvent'!$A:$A,0))),0,$AL116*INDEX('Energiefaktoren Ecoinvent'!$H:$H,MATCH('mobitool-Faktoren v2.0'!$AJ116,'Energiefaktoren Ecoinvent'!$A:$A,0))))</f>
        <v>0</v>
      </c>
      <c r="BH116" s="306">
        <f ca="1">IF(ISERROR(OFFSET('Daten KEA'!$A$1,MATCH(BH$5,'Daten KEA'!$A:$A,0)-1,MATCH(AO116,'Daten KEA'!$A$424:$ADO$424,0)-1)),0,OFFSET('Daten KEA'!$A$1,MATCH(BH$5,'Daten KEA'!$A:$A,0)-1,MATCH(AO116,'Daten KEA'!$A$424:$ADO$424,0)-1))-IF(ISERROR($AK116*INDEX('Energiefaktoren Ecoinvent'!$H:$H,MATCH('mobitool-Faktoren v2.0'!$AI116,'Energiefaktoren Ecoinvent'!$A:$A,0))),0,$AK116*INDEX('Energiefaktoren Ecoinvent'!$H:$H,MATCH('mobitool-Faktoren v2.0'!$AI116,'Energiefaktoren Ecoinvent'!$A:$A,0)))+IF(OR(AJ116="Benzin",AJ116="Diesel"),IF(ISERROR(OFFSET('Daten KEA'!$A$1,MATCH(BI$5,'Daten KEA'!$A:$A,0)-1,MATCH(AP116,'Daten KEA'!$A$424:$ADO$424,0)-1)),0,OFFSET('Daten KEA'!$A$1,MATCH(BI$5,'Daten KEA'!$A:$A,0)-1,MATCH(AP116,'Daten KEA'!$A$424:$ADO$424,0)-1))-IF(ISERROR($AL116*INDEX('Energiefaktoren Ecoinvent'!$H:$H,MATCH('mobitool-Faktoren v2.0'!$AJ116,'Energiefaktoren Ecoinvent'!$A:$A,0))),0,$AL116*INDEX('Energiefaktoren Ecoinvent'!$H:$H,MATCH('mobitool-Faktoren v2.0'!$AJ116,'Energiefaktoren Ecoinvent'!$A:$A,0))),0)</f>
        <v>0.4434933831263223</v>
      </c>
      <c r="BI116" s="306">
        <f ca="1">IF(OR(AJ116="Benzin",AJ116="Diesel"),0,IF(ISERROR(OFFSET('Daten KEA'!$A$1,MATCH(BI$5,'Daten KEA'!$A:$A,0)-1,MATCH(AP116,'Daten KEA'!$A$424:$ADO$424,0)-1)),0,OFFSET('Daten KEA'!$A$1,MATCH(BI$5,'Daten KEA'!$A:$A,0)-1,MATCH(AP116,'Daten KEA'!$A$424:$ADO$424,0)-1))-IF(ISERROR($AL116*INDEX('Energiefaktoren Ecoinvent'!$H:$H,MATCH('mobitool-Faktoren v2.0'!$AJ116,'Energiefaktoren Ecoinvent'!$A:$A,0))),0,$AL116*INDEX('Energiefaktoren Ecoinvent'!$H:$H,MATCH('mobitool-Faktoren v2.0'!$AJ116,'Energiefaktoren Ecoinvent'!$A:$A,0))))</f>
        <v>0</v>
      </c>
      <c r="BJ116" s="306">
        <f t="shared" ca="1" si="92"/>
        <v>0.61115365078659001</v>
      </c>
      <c r="BK116" s="306">
        <f ca="1">IF(ISERROR(OFFSET('Daten KEA'!$A$1,MATCH(BK$5,'Daten KEA'!$A:$A,0)-1,MATCH(AQ116,'Daten KEA'!$A$424:$ADO$424,0)-1)),0,OFFSET('Daten KEA'!$A$1,MATCH(BK$5,'Daten KEA'!$A:$A,0)-1,MATCH(AQ116,'Daten KEA'!$A$424:$ADO$424,0)-1))</f>
        <v>7.5003150207980001E-3</v>
      </c>
      <c r="BL116" s="306">
        <f ca="1">IF(ISERROR(OFFSET('Daten KEA'!$A$1,MATCH(BL$5,'Daten KEA'!$A:$A,0)-1,MATCH(AR116,'Daten KEA'!$A$424:$ADO$424,0)-1)),0,OFFSET('Daten KEA'!$A$1,MATCH(BL$5,'Daten KEA'!$A:$A,0)-1,MATCH(AR116,'Daten KEA'!$A$424:$ADO$424,0)-1))</f>
        <v>1.0353039119618001E-2</v>
      </c>
      <c r="BM116" s="306">
        <f ca="1">IF(ISERROR(OFFSET('Daten KEA'!$A$1,MATCH(BM$5,'Daten KEA'!$A:$A,0)-1,MATCH(AS116,'Daten KEA'!$A$424:$ADO$424,0)-1)),0,OFFSET('Daten KEA'!$A$1,MATCH(BM$5,'Daten KEA'!$A:$A,0)-1,MATCH(AS116,'Daten KEA'!$A$424:$ADO$424,0)-1))</f>
        <v>0.10752524139952999</v>
      </c>
      <c r="BN116" s="307">
        <f t="shared" ca="1" si="98"/>
        <v>0.73653224632653602</v>
      </c>
      <c r="BO116" s="306">
        <f ca="1">IF(ISERROR(OFFSET('Daten KEA'!$A$1,MATCH(BO$5,'Daten KEA'!$A:$A,0)-1,MATCH(AT116,'Daten KEA'!$A$424:$ADO$424,0)-1)),0,OFFSET('Daten KEA'!$A$1,MATCH(BO$5,'Daten KEA'!$A:$A,0)-1,MATCH(AT116,'Daten KEA'!$A$424:$ADO$424,0)-1))</f>
        <v>0.73653224852652999</v>
      </c>
      <c r="BP116" s="305">
        <f t="shared" ca="1" si="60"/>
        <v>1.0000000029869622</v>
      </c>
      <c r="BQ116" s="308">
        <f ca="1">IF(ISERROR(OFFSET('Daten GWP'!$A$1,MATCH(BQ$5,'Daten GWP'!$A:$A,0)-1,MATCH(AM116,'Daten GWP'!$A$424:$ADO$424,0)-1)),0,OFFSET('Daten GWP'!$A$1,MATCH(BQ$5,'Daten GWP'!$A:$A,0)-1,MATCH(AM116,'Daten GWP'!$A$424:$ADO$424,0)-1))*1000</f>
        <v>2.5533100999999999E-2</v>
      </c>
      <c r="BR116" s="308">
        <f ca="1">IF(ISERROR(OFFSET('Daten GWP'!$A$1,MATCH(BR$5,'Daten GWP'!$A:$A,0)-1,MATCH(AN116,'Daten GWP'!$A$424:$ADO$424,0)-1)),0,OFFSET('Daten GWP'!$A$1,MATCH(BR$5,'Daten GWP'!$A:$A,0)-1,MATCH(AN116,'Daten GWP'!$A$424:$ADO$424,0)-1))*1000</f>
        <v>0</v>
      </c>
      <c r="BS116" s="308">
        <f ca="1">IF(ISERROR(OFFSET('Daten GWP'!$A$1,MATCH(BS$5,'Daten GWP'!$A:$A,0)-1,MATCH(AO116,'Daten GWP'!$A$424:$ADO$424,0)-1)),0,OFFSET('Daten GWP'!$A$1,MATCH(BS$5,'Daten GWP'!$A:$A,0)-1,MATCH(AO116,'Daten GWP'!$A$424:$ADO$424,0)-1))*1000</f>
        <v>40.727691</v>
      </c>
      <c r="BT116" s="308">
        <f ca="1">IF(ISERROR(OFFSET('Daten GWP'!$A$1,MATCH(BT$5,'Daten GWP'!$A:$A,0)-1,MATCH(AP116,'Daten GWP'!$A$424:$ADO$424,0)-1)),0,OFFSET('Daten GWP'!$A$1,MATCH(BT$5,'Daten GWP'!$A:$A,0)-1,MATCH(AP116,'Daten GWP'!$A$424:$ADO$424,0)-1))*1000</f>
        <v>0</v>
      </c>
      <c r="BU116" s="308">
        <f t="shared" ca="1" si="61"/>
        <v>40.753224101000001</v>
      </c>
      <c r="BV116" s="308">
        <f ca="1">IF(ISERROR(OFFSET('Daten GWP'!$A$1,MATCH(BV$5,'Daten GWP'!$A:$A,0)-1,MATCH(AQ116,'Daten GWP'!$A$424:$ADO$424,0)-1)),0,OFFSET('Daten GWP'!$A$1,MATCH(BV$5,'Daten GWP'!$A:$A,0)-1,MATCH(AQ116,'Daten GWP'!$A$424:$ADO$424,0)-1))*1000</f>
        <v>0.47594160000000002</v>
      </c>
      <c r="BW116" s="308">
        <f ca="1">IF(ISERROR(OFFSET('Daten GWP'!$A$1,MATCH(BW$5,'Daten GWP'!$A:$A,0)-1,MATCH(AR116,'Daten GWP'!$A$424:$ADO$424,0)-1)),0,OFFSET('Daten GWP'!$A$1,MATCH(BW$5,'Daten GWP'!$A:$A,0)-1,MATCH(AR116,'Daten GWP'!$A$424:$ADO$424,0)-1))*1000</f>
        <v>0.54669790000000007</v>
      </c>
      <c r="BX116" s="308">
        <f ca="1">IF(ISERROR(OFFSET('Daten GWP'!$A$1,MATCH(BX$5,'Daten GWP'!$A:$A,0)-1,MATCH(AS116,'Daten GWP'!$A$424:$ADO$424,0)-1)),0,OFFSET('Daten GWP'!$A$1,MATCH(BX$5,'Daten GWP'!$A:$A,0)-1,MATCH(AS116,'Daten GWP'!$A$424:$ADO$424,0)-1))*1000</f>
        <v>8.2194126000000001</v>
      </c>
      <c r="BY116" s="309">
        <f t="shared" ca="1" si="99"/>
        <v>49.995276200999996</v>
      </c>
      <c r="BZ116" s="308">
        <f ca="1">IF(ISERROR(OFFSET('Daten GWP'!$A$1,MATCH(BZ$5,'Daten GWP'!$A:$A,0)-1,MATCH(AT116,'Daten GWP'!$A$424:$ADO$424,0)-1)),0,OFFSET('Daten GWP'!$A$1,MATCH(BZ$5,'Daten GWP'!$A:$A,0)-1,MATCH(AT116,'Daten GWP'!$A$424:$ADO$424,0)-1))*1000</f>
        <v>49.995275999999997</v>
      </c>
      <c r="CA116" s="305">
        <f t="shared" ca="1" si="62"/>
        <v>0.99999999597962019</v>
      </c>
      <c r="CB116" s="310">
        <f ca="1">IF(ISERROR(OFFSET('Daten Elementary'!$A$1,MATCH(CB$5,'Daten Elementary'!$A:$A,0)-1,MATCH(AM116,'Daten Elementary'!$A$424:$ADO$424,0)-1)),0,OFFSET('Daten Elementary'!$A$1,MATCH(CB$5,'Daten Elementary'!$A:$A,0)-1,MATCH(AM116,'Daten Elementary'!$A$424:$ADO$424,0)-1))*1000000</f>
        <v>7.7874300000000006E-3</v>
      </c>
      <c r="CC116" s="310">
        <f ca="1">IF(ISERROR(OFFSET('Daten Elementary'!$A$1,MATCH(CC$5,'Daten Elementary'!$A:$A,0)-1,MATCH(AN116,'Daten Elementary'!$A$424:$ADO$424,0)-1)),0,OFFSET('Daten Elementary'!$A$1,MATCH(CC$5,'Daten Elementary'!$A:$A,0)-1,MATCH(AN116,'Daten Elementary'!$A$424:$ADO$424,0)-1))*1000000</f>
        <v>0</v>
      </c>
      <c r="CD116" s="310">
        <f ca="1">IF(ISERROR(OFFSET('Daten Elementary'!$A$1,MATCH(CD$5,'Daten Elementary'!$A:$A,0)-1,MATCH(AO116,'Daten Elementary'!$A$424:$ADO$424,0)-1)),0,OFFSET('Daten Elementary'!$A$1,MATCH(CD$5,'Daten Elementary'!$A:$A,0)-1,MATCH(AO116,'Daten Elementary'!$A$424:$ADO$424,0)-1))*1000000</f>
        <v>4.0422338</v>
      </c>
      <c r="CE116" s="310">
        <f ca="1">IF(ISERROR(OFFSET('Daten Elementary'!$A$1,MATCH(CE$5,'Daten Elementary'!$A:$A,0)-1,MATCH(AP116,'Daten Elementary'!$A$424:$ADO$424,0)-1)),0,OFFSET('Daten Elementary'!$A$1,MATCH(CE$5,'Daten Elementary'!$A:$A,0)-1,MATCH(AP116,'Daten Elementary'!$A$424:$ADO$424,0)-1))*1000000</f>
        <v>0</v>
      </c>
      <c r="CF116" s="310">
        <f t="shared" ca="1" si="63"/>
        <v>4.0500212299999996</v>
      </c>
      <c r="CG116" s="310">
        <f ca="1">IF(ISERROR(OFFSET('Daten Elementary'!$A$1,MATCH(CG$5,'Daten Elementary'!$A:$A,0)-1,MATCH(AQ116,'Daten Elementary'!$A$424:$ADO$424,0)-1)),0,OFFSET('Daten Elementary'!$A$1,MATCH(CG$5,'Daten Elementary'!$A:$A,0)-1,MATCH(AQ116,'Daten Elementary'!$A$424:$ADO$424,0)-1))*1000000</f>
        <v>8.232642300000001E-2</v>
      </c>
      <c r="CH116" s="310">
        <f ca="1">IF(ISERROR(OFFSET('Daten Elementary'!$A$1,MATCH(CH$5,'Daten Elementary'!$A:$A,0)-1,MATCH(AR116,'Daten Elementary'!$A$424:$ADO$424,0)-1)),0,OFFSET('Daten Elementary'!$A$1,MATCH(CH$5,'Daten Elementary'!$A:$A,0)-1,MATCH(AR116,'Daten Elementary'!$A$424:$ADO$424,0)-1))*1000000</f>
        <v>0.55929998000000003</v>
      </c>
      <c r="CI116" s="310">
        <f ca="1">IF(ISERROR(OFFSET('Daten Elementary'!$A$1,MATCH(CI$5,'Daten Elementary'!$A:$A,0)-1,MATCH(AS116,'Daten Elementary'!$A$424:$ADO$424,0)-1)),0,OFFSET('Daten Elementary'!$A$1,MATCH(CI$5,'Daten Elementary'!$A:$A,0)-1,MATCH(AS116,'Daten Elementary'!$A$424:$ADO$424,0)-1))*1000000</f>
        <v>10.427240999999999</v>
      </c>
      <c r="CJ116" s="311">
        <f t="shared" ca="1" si="64"/>
        <v>15.118888632999997</v>
      </c>
      <c r="CK116" s="310">
        <f ca="1">IF(ISERROR(OFFSET('Daten Elementary'!$A$1,MATCH(CK$5,'Daten Elementary'!$A:$A,0)-1,MATCH($AT116,'Daten Elementary'!$A$424:$ADO$424,0)-1)),0,OFFSET('Daten Elementary'!$A$1,MATCH(CK$5,'Daten Elementary'!$A:$A,0)-1,MATCH($AT116,'Daten Elementary'!$A$424:$ADO$424,0)-1))*1000000</f>
        <v>15.118888</v>
      </c>
      <c r="CL116" s="305">
        <f t="shared" ca="1" si="65"/>
        <v>0.99999995813184339</v>
      </c>
      <c r="CM116" s="312">
        <f ca="1">IF(ISERROR(OFFSET('Daten Elementary'!$A$1,MATCH(CM$5,'Daten Elementary'!$A:$A,0)-1,MATCH(AM116,'Daten Elementary'!$A$424:$ADO$424,0)-1)),0,OFFSET('Daten Elementary'!$A$1,MATCH(CM$5,'Daten Elementary'!$A:$A,0)-1,MATCH(AM116,'Daten Elementary'!$A$424:$ADO$424,0)-1))*1000000</f>
        <v>7.4794999999999992E-3</v>
      </c>
      <c r="CN116" s="312">
        <f ca="1">IF(ISERROR(OFFSET('Daten Elementary'!$A$1,MATCH(CN$5,'Daten Elementary'!$A:$A,0)-1,MATCH(AN116,'Daten Elementary'!$A$424:$ADO$424,0)-1)),0,OFFSET('Daten Elementary'!$A$1,MATCH(CN$5,'Daten Elementary'!$A:$A,0)-1,MATCH(AN116,'Daten Elementary'!$A$424:$ADO$424,0)-1))*1000000</f>
        <v>0</v>
      </c>
      <c r="CO116" s="312">
        <f ca="1">IF(ISERROR(OFFSET('Daten Elementary'!$A$1,MATCH(CO$5,'Daten Elementary'!$A:$A,0)-1,MATCH(AO116,'Daten Elementary'!$A$424:$ADO$424,0)-1)),0,OFFSET('Daten Elementary'!$A$1,MATCH(CO$5,'Daten Elementary'!$A:$A,0)-1,MATCH(AO116,'Daten Elementary'!$A$424:$ADO$424,0)-1))*1000000</f>
        <v>2.8796829000000002</v>
      </c>
      <c r="CP116" s="312">
        <f ca="1">IF(ISERROR(OFFSET('Daten Elementary'!$A$1,MATCH(CP$5,'Daten Elementary'!$A:$A,0)-1,MATCH(AP116,'Daten Elementary'!$A$424:$ADO$424,0)-1)),0,OFFSET('Daten Elementary'!$A$1,MATCH(CP$5,'Daten Elementary'!$A:$A,0)-1,MATCH(AP116,'Daten Elementary'!$A$424:$ADO$424,0)-1))*1000000</f>
        <v>0</v>
      </c>
      <c r="CQ116" s="312">
        <f t="shared" ca="1" si="66"/>
        <v>2.8871624000000002</v>
      </c>
      <c r="CR116" s="312">
        <f ca="1">IF(ISERROR(OFFSET('Daten Elementary'!$A$1,MATCH(CR$5,'Daten Elementary'!$A:$A,0)-1,MATCH(AQ116,'Daten Elementary'!$A$424:$ADO$424,0)-1)),0,OFFSET('Daten Elementary'!$A$1,MATCH(CR$5,'Daten Elementary'!$A:$A,0)-1,MATCH(AQ116,'Daten Elementary'!$A$424:$ADO$424,0)-1))*1000000</f>
        <v>4.0665855000000001E-2</v>
      </c>
      <c r="CS116" s="312">
        <f ca="1">IF(ISERROR(OFFSET('Daten Elementary'!$A$1,MATCH(CS$5,'Daten Elementary'!$A:$A,0)-1,MATCH(AR116,'Daten Elementary'!$A$424:$ADO$424,0)-1)),0,OFFSET('Daten Elementary'!$A$1,MATCH(CS$5,'Daten Elementary'!$A:$A,0)-1,MATCH(AR116,'Daten Elementary'!$A$424:$ADO$424,0)-1))*1000000</f>
        <v>0.23270710999999999</v>
      </c>
      <c r="CT116" s="312">
        <f ca="1">IF(ISERROR(OFFSET('Daten Elementary'!$A$1,MATCH(CT$5,'Daten Elementary'!$A:$A,0)-1,MATCH(AS116,'Daten Elementary'!$A$424:$ADO$424,0)-1)),0,OFFSET('Daten Elementary'!$A$1,MATCH(CT$5,'Daten Elementary'!$A:$A,0)-1,MATCH(AS116,'Daten Elementary'!$A$424:$ADO$424,0)-1))*1000000</f>
        <v>4.2813305000000001</v>
      </c>
      <c r="CU116" s="313">
        <f t="shared" ca="1" si="67"/>
        <v>7.4418658650000005</v>
      </c>
      <c r="CV116" s="312">
        <f ca="1">IF(ISERROR(OFFSET('Daten Elementary'!$A$1,MATCH(CV$5,'Daten Elementary'!$A:$A,0)-1,MATCH($AT116,'Daten Elementary'!$A$424:$ADO$424,0)-1)),0,OFFSET('Daten Elementary'!$A$1,MATCH(CV$5,'Daten Elementary'!$A:$A,0)-1,MATCH($AT116,'Daten Elementary'!$A$424:$ADO$424,0)-1))*1000000</f>
        <v>7.4418658000000004</v>
      </c>
      <c r="CW116" s="305">
        <f t="shared" ca="1" si="68"/>
        <v>0.99999999126563133</v>
      </c>
      <c r="CX116" s="314">
        <f ca="1">IF(ISERROR(OFFSET('Daten Elementary'!$A$1,MATCH(CX$5,'Daten Elementary'!$A:$A,0)-1,MATCH(AM116,'Daten Elementary'!$A$424:$ADO$424,0)-1)),0,OFFSET('Daten Elementary'!$A$1,MATCH(CX$5,'Daten Elementary'!$A:$A,0)-1,MATCH(AM116,'Daten Elementary'!$A$424:$ADO$424,0)-1))*1000000</f>
        <v>3.1630969000000002E-2</v>
      </c>
      <c r="CY116" s="314">
        <f ca="1">IF(ISERROR(OFFSET('Daten Elementary'!$A$1,MATCH(CY$5,'Daten Elementary'!$A:$A,0)-1,MATCH(AN116,'Daten Elementary'!$A$424:$ADO$424,0)-1)),0,OFFSET('Daten Elementary'!$A$1,MATCH(CY$5,'Daten Elementary'!$A:$A,0)-1,MATCH(AN116,'Daten Elementary'!$A$424:$ADO$424,0)-1))*1000000</f>
        <v>0</v>
      </c>
      <c r="CZ116" s="314">
        <f ca="1">IF(ISERROR(OFFSET('Daten Elementary'!$A$1,MATCH(CZ$5,'Daten Elementary'!$A:$A,0)-1,MATCH(AO116,'Daten Elementary'!$A$424:$ADO$424,0)-1)),0,OFFSET('Daten Elementary'!$A$1,MATCH(CZ$5,'Daten Elementary'!$A:$A,0)-1,MATCH(AO116,'Daten Elementary'!$A$424:$ADO$424,0)-1))*1000000</f>
        <v>11.992333</v>
      </c>
      <c r="DA116" s="314">
        <f ca="1">IF(ISERROR(OFFSET('Daten Elementary'!$A$1,MATCH(DA$5,'Daten Elementary'!$A:$A,0)-1,MATCH(AP116,'Daten Elementary'!$A$424:$ADO$424,0)-1)),0,OFFSET('Daten Elementary'!$A$1,MATCH(DA$5,'Daten Elementary'!$A:$A,0)-1,MATCH(AP116,'Daten Elementary'!$A$424:$ADO$424,0)-1))*1000000</f>
        <v>0</v>
      </c>
      <c r="DB116" s="314">
        <f t="shared" ca="1" si="69"/>
        <v>12.023963969</v>
      </c>
      <c r="DC116" s="314">
        <f ca="1">IF(ISERROR(OFFSET('Daten Elementary'!$A$1,MATCH(DC$5,'Daten Elementary'!$A:$A,0)-1,MATCH(AQ116,'Daten Elementary'!$A$424:$ADO$424,0)-1)),0,OFFSET('Daten Elementary'!$A$1,MATCH(DC$5,'Daten Elementary'!$A:$A,0)-1,MATCH(AQ116,'Daten Elementary'!$A$424:$ADO$424,0)-1))*1000000</f>
        <v>1.0594190000000001</v>
      </c>
      <c r="DD116" s="314">
        <f ca="1">IF(ISERROR(OFFSET('Daten Elementary'!$A$1,MATCH(DD$5,'Daten Elementary'!$A:$A,0)-1,MATCH(AR116,'Daten Elementary'!$A$424:$ADO$424,0)-1)),0,OFFSET('Daten Elementary'!$A$1,MATCH(DD$5,'Daten Elementary'!$A:$A,0)-1,MATCH(AR116,'Daten Elementary'!$A$424:$ADO$424,0)-1))*1000000</f>
        <v>0.42993185</v>
      </c>
      <c r="DE116" s="314">
        <f ca="1">IF(ISERROR(OFFSET('Daten Elementary'!$A$1,MATCH(DE$5,'Daten Elementary'!$A:$A,0)-1,MATCH(AS116,'Daten Elementary'!$A$424:$ADO$424,0)-1)),0,OFFSET('Daten Elementary'!$A$1,MATCH(DE$5,'Daten Elementary'!$A:$A,0)-1,MATCH(AS116,'Daten Elementary'!$A$424:$ADO$424,0)-1))*1000000</f>
        <v>6.6488224999999996</v>
      </c>
      <c r="DF116" s="315">
        <f t="shared" ca="1" si="70"/>
        <v>20.162137319000003</v>
      </c>
      <c r="DG116" s="314">
        <f ca="1">IF(ISERROR(OFFSET('Daten Elementary'!$A$1,MATCH(DG$5,'Daten Elementary'!$A:$A,0)-1,MATCH($AT116,'Daten Elementary'!$A$424:$ADO$424,0)-1)),0,OFFSET('Daten Elementary'!$A$1,MATCH(DG$5,'Daten Elementary'!$A:$A,0)-1,MATCH($AT116,'Daten Elementary'!$A$424:$ADO$424,0)-1))*1000000</f>
        <v>20.162137999999999</v>
      </c>
      <c r="DH116" s="305">
        <f t="shared" ca="1" si="71"/>
        <v>1.0000000337761807</v>
      </c>
      <c r="DI116" s="316">
        <f ca="1">IF(ISERROR(OFFSET('Daten Elementary'!$A$1,MATCH(DI$5,'Daten Elementary'!$A:$A,0)-1,MATCH(AM116,'Daten Elementary'!$A$424:$ADO$424,0)-1)),0,OFFSET('Daten Elementary'!$A$1,MATCH(DI$5,'Daten Elementary'!$A:$A,0)-1,MATCH(AM116,'Daten Elementary'!$A$424:$ADO$424,0)-1))*1000000</f>
        <v>0.20022000000000001</v>
      </c>
      <c r="DJ116" s="316">
        <f ca="1">IF(ISERROR(OFFSET('Daten Elementary'!$A$1,MATCH(DJ$5,'Daten Elementary'!$A:$A,0)-1,MATCH(AN116,'Daten Elementary'!$A$424:$ADO$424,0)-1)),0,OFFSET('Daten Elementary'!$A$1,MATCH(DJ$5,'Daten Elementary'!$A:$A,0)-1,MATCH(AN116,'Daten Elementary'!$A$424:$ADO$424,0)-1))*1000000</f>
        <v>0</v>
      </c>
      <c r="DK116" s="316">
        <f ca="1">IF(ISERROR(OFFSET('Daten Elementary'!$A$1,MATCH(DK$5,'Daten Elementary'!$A:$A,0)-1,MATCH(AO116,'Daten Elementary'!$A$424:$ADO$424,0)-1)),0,OFFSET('Daten Elementary'!$A$1,MATCH(DK$5,'Daten Elementary'!$A:$A,0)-1,MATCH(AO116,'Daten Elementary'!$A$424:$ADO$424,0)-1))*1000000</f>
        <v>36.467993</v>
      </c>
      <c r="DL116" s="316">
        <f ca="1">IF(ISERROR(OFFSET('Daten Elementary'!$A$1,MATCH(DL$5,'Daten Elementary'!$A:$A,0)-1,MATCH(AP116,'Daten Elementary'!$A$424:$ADO$424,0)-1)),0,OFFSET('Daten Elementary'!$A$1,MATCH(DL$5,'Daten Elementary'!$A:$A,0)-1,MATCH(AP116,'Daten Elementary'!$A$424:$ADO$424,0)-1))*1000000</f>
        <v>0</v>
      </c>
      <c r="DM116" s="316">
        <f t="shared" ca="1" si="72"/>
        <v>36.668213000000002</v>
      </c>
      <c r="DN116" s="316">
        <f ca="1">IF(ISERROR(OFFSET('Daten Elementary'!$A$1,MATCH(DN$5,'Daten Elementary'!$A:$A,0)-1,MATCH(AQ116,'Daten Elementary'!$A$424:$ADO$424,0)-1)),0,OFFSET('Daten Elementary'!$A$1,MATCH(DN$5,'Daten Elementary'!$A:$A,0)-1,MATCH(AQ116,'Daten Elementary'!$A$424:$ADO$424,0)-1))*1000000</f>
        <v>0.60572528000000003</v>
      </c>
      <c r="DO116" s="316">
        <f ca="1">IF(ISERROR(OFFSET('Daten Elementary'!$A$1,MATCH(DO$5,'Daten Elementary'!$A:$A,0)-1,MATCH(AR116,'Daten Elementary'!$A$424:$ADO$424,0)-1)),0,OFFSET('Daten Elementary'!$A$1,MATCH(DO$5,'Daten Elementary'!$A:$A,0)-1,MATCH(AR116,'Daten Elementary'!$A$424:$ADO$424,0)-1))*1000000</f>
        <v>1.0722259999999999</v>
      </c>
      <c r="DP116" s="316">
        <f ca="1">IF(ISERROR(OFFSET('Daten Elementary'!$A$1,MATCH(DP$5,'Daten Elementary'!$A:$A,0)-1,MATCH(AS116,'Daten Elementary'!$A$424:$ADO$424,0)-1)),0,OFFSET('Daten Elementary'!$A$1,MATCH(DP$5,'Daten Elementary'!$A:$A,0)-1,MATCH(AS116,'Daten Elementary'!$A$424:$ADO$424,0)-1))*1000000</f>
        <v>35.627480000000006</v>
      </c>
      <c r="DQ116" s="317">
        <f t="shared" ca="1" si="73"/>
        <v>73.973644280000002</v>
      </c>
      <c r="DR116" s="316">
        <f ca="1">IF(ISERROR(OFFSET('Daten Elementary'!$A$1,MATCH(DR$5,'Daten Elementary'!$A:$A,0)-1,MATCH($AT116,'Daten Elementary'!$A$424:$ADO$424,0)-1)),0,OFFSET('Daten Elementary'!$A$1,MATCH(DR$5,'Daten Elementary'!$A:$A,0)-1,MATCH($AT116,'Daten Elementary'!$A$424:$ADO$424,0)-1))*1000000</f>
        <v>73.973645000000005</v>
      </c>
      <c r="DS116" s="305">
        <f t="shared" ca="1" si="74"/>
        <v>1.0000000097331962</v>
      </c>
      <c r="DT116" s="318">
        <f ca="1">IF(ISERROR(OFFSET('Daten UBP13'!$A$1,MATCH(DT$5,'Daten UBP13'!$A:$A,0)-1,MATCH(AM116,'Daten UBP13'!$A$424:$AEG$424,0)-1)),0,OFFSET('Daten UBP13'!$A$1,MATCH(DT$5,'Daten UBP13'!$A:$A,0)-1,MATCH(AM116,'Daten UBP13'!$A$424:$AEG$424,0)-1))</f>
        <v>5.2243434000000004</v>
      </c>
      <c r="DU116" s="318">
        <f ca="1">IF(ISERROR(OFFSET('Daten UBP13'!$A$1,MATCH(DU$5,'Daten UBP13'!$A:$A,0)-1,MATCH(AN116,'Daten UBP13'!$A$424:$AEG$424,0)-1)),0,OFFSET('Daten UBP13'!$A$1,MATCH(DU$5,'Daten UBP13'!$A:$A,0)-1,MATCH(AN116,'Daten UBP13'!$A$424:$AEG$424,0)-1))</f>
        <v>0</v>
      </c>
      <c r="DV116" s="318">
        <f ca="1">IF(ISERROR(OFFSET('Daten UBP13'!$A$1,MATCH(DV$5,'Daten UBP13'!$A:$A,0)-1,MATCH(AO116,'Daten UBP13'!$A$424:$AEG$424,0)-1)),0,OFFSET('Daten UBP13'!$A$1,MATCH(DV$5,'Daten UBP13'!$A:$A,0)-1,MATCH(AO116,'Daten UBP13'!$A$424:$AEG$424,0)-1))</f>
        <v>30.536418999999999</v>
      </c>
      <c r="DW116" s="318">
        <f ca="1">IF(ISERROR(OFFSET('Daten UBP13'!$A$1,MATCH(DW$5,'Daten UBP13'!$A:$A,0)-1,MATCH(AP116,'Daten UBP13'!$A$424:$AEG$424,0)-1)),0,OFFSET('Daten UBP13'!$A$1,MATCH(DW$5,'Daten UBP13'!$A:$A,0)-1,MATCH(AP116,'Daten UBP13'!$A$424:$AEG$424,0)-1))</f>
        <v>0</v>
      </c>
      <c r="DX116" s="318">
        <f t="shared" ca="1" si="75"/>
        <v>35.760762399999997</v>
      </c>
      <c r="DY116" s="318">
        <f ca="1">IF(ISERROR(OFFSET('Daten UBP13'!$A$1,MATCH(DY$5,'Daten UBP13'!$A:$A,0)-1,MATCH(AQ116,'Daten UBP13'!$A$424:$AEG$424,0)-1)),0,OFFSET('Daten UBP13'!$A$1,MATCH(DY$5,'Daten UBP13'!$A:$A,0)-1,MATCH(AQ116,'Daten UBP13'!$A$424:$AEG$424,0)-1))</f>
        <v>0.39160863000000001</v>
      </c>
      <c r="DZ116" s="318">
        <f ca="1">IF(ISERROR(OFFSET('Daten UBP13'!$A$1,MATCH(DZ$5,'Daten UBP13'!$A:$A,0)-1,MATCH(AR116,'Daten UBP13'!$A$424:$AEG$424,0)-1)),0,OFFSET('Daten UBP13'!$A$1,MATCH(DZ$5,'Daten UBP13'!$A:$A,0)-1,MATCH(AR116,'Daten UBP13'!$A$424:$AEG$424,0)-1))</f>
        <v>1.1332297</v>
      </c>
      <c r="EA116" s="318">
        <f ca="1">IF(ISERROR(OFFSET('Daten UBP13'!$A$1,MATCH(EA$5,'Daten UBP13'!$A:$A,0)-1,MATCH(AS116,'Daten UBP13'!$A$424:$AEG$424,0)-1)),0,OFFSET('Daten UBP13'!$A$1,MATCH(EA$5,'Daten UBP13'!$A:$A,0)-1,MATCH(AS116,'Daten UBP13'!$A$424:$AEG$424,0)-1))</f>
        <v>16.164370000000002</v>
      </c>
      <c r="EB116" s="319">
        <f t="shared" ca="1" si="76"/>
        <v>53.449970730000004</v>
      </c>
      <c r="EC116" s="318">
        <f ca="1">IF(ISERROR(OFFSET('Daten UBP13'!$A$1,MATCH(EC$5,'Daten UBP13'!$A:$A,0)-1,MATCH(AT116,'Daten UBP13'!$A$424:$AEG$424,0)-1)),0,OFFSET('Daten UBP13'!$A$1,MATCH(EC$5,'Daten UBP13'!$A:$A,0)-1,MATCH(AT116,'Daten UBP13'!$A$424:$AEG$424,0)-1))</f>
        <v>53.44997</v>
      </c>
      <c r="ED116" s="305">
        <f t="shared" ca="1" si="77"/>
        <v>0.99999998634236853</v>
      </c>
      <c r="EE116" s="320">
        <f ca="1">IF(ISERROR(OFFSET('Daten ReCiPe'!$A$1,MATCH(EE$5,'Daten ReCiPe'!$A:$A,0)-1,MATCH(AM116,'Daten ReCiPe'!$A$424:$ADO$424,0)-1)),0,OFFSET('Daten ReCiPe'!$A$1,MATCH(EE$5,'Daten ReCiPe'!$A:$A,0)-1,MATCH(AM116,'Daten ReCiPe'!$A$424:$ADO$424,0)-1))*1000</f>
        <v>1.6659540999999999E-3</v>
      </c>
      <c r="EF116" s="320">
        <f ca="1">IF(ISERROR(OFFSET('Daten ReCiPe'!$A$1,MATCH(EF$5,'Daten ReCiPe'!$A:$A,0)-1,MATCH(AN116,'Daten ReCiPe'!$A$424:$ADO$424,0)-1)),0,OFFSET('Daten ReCiPe'!$A$1,MATCH(EF$5,'Daten ReCiPe'!$A:$A,0)-1,MATCH(AN116,'Daten ReCiPe'!$A$424:$ADO$424,0)-1))*1000</f>
        <v>0</v>
      </c>
      <c r="EG116" s="320">
        <f ca="1">IF(ISERROR(OFFSET('Daten ReCiPe'!$A$1,MATCH(EG$5,'Daten ReCiPe'!$A:$A,0)-1,MATCH(AO116,'Daten ReCiPe'!$A$424:$ADO$424,0)-1)),0,OFFSET('Daten ReCiPe'!$A$1,MATCH(EG$5,'Daten ReCiPe'!$A:$A,0)-1,MATCH(AO116,'Daten ReCiPe'!$A$424:$ADO$424,0)-1))*1000</f>
        <v>3.3654898000000002</v>
      </c>
      <c r="EH116" s="320">
        <f ca="1">IF(ISERROR(OFFSET('Daten ReCiPe'!$A$1,MATCH(EH$5,'Daten ReCiPe'!$A:$A,0)-1,MATCH(AP116,'Daten ReCiPe'!$A$424:$ADO$424,0)-1)),0,OFFSET('Daten ReCiPe'!$A$1,MATCH(EH$5,'Daten ReCiPe'!$A:$A,0)-1,MATCH(AP116,'Daten ReCiPe'!$A$424:$ADO$424,0)-1))*1000</f>
        <v>0</v>
      </c>
      <c r="EI116" s="320">
        <f t="shared" ca="1" si="78"/>
        <v>3.3671557541000001</v>
      </c>
      <c r="EJ116" s="320">
        <f ca="1">IF(ISERROR(OFFSET('Daten ReCiPe'!$A$1,MATCH(EJ$5,'Daten ReCiPe'!$A:$A,0)-1,MATCH(AQ116,'Daten ReCiPe'!$A$424:$ADO$424,0)-1)),0,OFFSET('Daten ReCiPe'!$A$1,MATCH(EJ$5,'Daten ReCiPe'!$A:$A,0)-1,MATCH(AQ116,'Daten ReCiPe'!$A$424:$ADO$424,0)-1))*1000</f>
        <v>4.2760440999999996E-2</v>
      </c>
      <c r="EK116" s="320">
        <f ca="1">IF(ISERROR(OFFSET('Daten ReCiPe'!$A$1,MATCH(EK$5,'Daten ReCiPe'!$A:$A,0)-1,MATCH(AR116,'Daten ReCiPe'!$A$424:$ADO$424,0)-1)),0,OFFSET('Daten ReCiPe'!$A$1,MATCH(EK$5,'Daten ReCiPe'!$A:$A,0)-1,MATCH(AR116,'Daten ReCiPe'!$A$424:$ADO$424,0)-1))*1000</f>
        <v>8.9110954000000006E-2</v>
      </c>
      <c r="EL116" s="320">
        <f ca="1">IF(ISERROR(OFFSET('Daten ReCiPe'!$A$1,MATCH(EL$5,'Daten ReCiPe'!$A:$A,0)-1,MATCH(AS116,'Daten ReCiPe'!$A$424:$ADO$424,0)-1)),0,OFFSET('Daten ReCiPe'!$A$1,MATCH(EL$5,'Daten ReCiPe'!$A:$A,0)-1,MATCH(AS116,'Daten ReCiPe'!$A$424:$ADO$424,0)-1))*1000</f>
        <v>1.2252896</v>
      </c>
      <c r="EM116" s="321">
        <f t="shared" ca="1" si="79"/>
        <v>4.7243167490999998</v>
      </c>
      <c r="EN116" s="320">
        <f ca="1">IF(ISERROR(OFFSET('Daten ReCiPe'!$A$1,MATCH(EN$5,'Daten ReCiPe'!$A:$A,0)-1,MATCH(AT116,'Daten ReCiPe'!$A$424:$ADO$424,0)-1)),0,OFFSET('Daten ReCiPe'!$A$1,MATCH(EN$5,'Daten ReCiPe'!$A:$A,0)-1,MATCH(AT116,'Daten ReCiPe'!$A$424:$ADO$424,0)-1))*1000</f>
        <v>4.7243168000000004</v>
      </c>
      <c r="EO116" s="305">
        <f t="shared" ca="1" si="80"/>
        <v>1.0000000107740448</v>
      </c>
      <c r="EP116" s="322">
        <f ca="1">IF(ISERROR(OFFSET('Daten Elementary'!$A$1,MATCH(EP$5,'Daten Elementary'!$A:$A,0)-1,MATCH(AM116,'Daten Elementary'!$A$424:$ADO$424,0)-1)),0,OFFSET('Daten Elementary'!$A$1,MATCH(EP$5,'Daten Elementary'!$A:$A,0)-1,MATCH(AM116,'Daten Elementary'!$A$424:$ADO$424,0)-1))*1000000</f>
        <v>8.6243000000000008E-5</v>
      </c>
      <c r="EQ116" s="322">
        <f ca="1">IF(ISERROR(OFFSET('Daten Elementary'!$A$1,MATCH(EQ$5,'Daten Elementary'!$A:$A,0)-1,MATCH(AN116,'Daten Elementary'!$A$424:$ADO$424,0)-1)),0,OFFSET('Daten Elementary'!$A$1,MATCH(EQ$5,'Daten Elementary'!$A:$A,0)-1,MATCH(AN116,'Daten Elementary'!$A$424:$ADO$424,0)-1))*1000000</f>
        <v>0</v>
      </c>
      <c r="ER116" s="322">
        <f ca="1">IF(ISERROR(OFFSET('Daten Elementary'!$A$1,MATCH(ER$5,'Daten Elementary'!$A:$A,0)-1,MATCH(AO116,'Daten Elementary'!$A$424:$ADO$424,0)-1)),0,OFFSET('Daten Elementary'!$A$1,MATCH(ER$5,'Daten Elementary'!$A:$A,0)-1,MATCH(AO116,'Daten Elementary'!$A$424:$ADO$424,0)-1))*1000000</f>
        <v>33.302407000000002</v>
      </c>
      <c r="ES116" s="322">
        <f ca="1">IF(ISERROR(OFFSET('Daten Elementary'!$A$1,MATCH(ES$5,'Daten Elementary'!$A:$A,0)-1,MATCH(AP116,'Daten Elementary'!$A$424:$ADO$424,0)-1)),0,OFFSET('Daten Elementary'!$A$1,MATCH(ES$5,'Daten Elementary'!$A:$A,0)-1,MATCH(AP116,'Daten Elementary'!$A$424:$ADO$424,0)-1))*1000000</f>
        <v>0</v>
      </c>
      <c r="ET116" s="322">
        <f t="shared" ca="1" si="81"/>
        <v>33.302493243000001</v>
      </c>
      <c r="EU116" s="322">
        <f ca="1">IF(ISERROR(OFFSET('Daten Elementary'!$A$1,MATCH(EU$5,'Daten Elementary'!$A:$A,0)-1,MATCH(AQ116,'Daten Elementary'!$A$424:$ADO$424,0)-1)),0,OFFSET('Daten Elementary'!$A$1,MATCH(EU$5,'Daten Elementary'!$A:$A,0)-1,MATCH(AQ116,'Daten Elementary'!$A$424:$ADO$424,0)-1))*1000000</f>
        <v>0.31902362000000001</v>
      </c>
      <c r="EV116" s="322">
        <f ca="1">IF(ISERROR(OFFSET('Daten Elementary'!$A$1,MATCH(EV$5,'Daten Elementary'!$A:$A,0)-1,MATCH(AR116,'Daten Elementary'!$A$424:$ADO$424,0)-1)),0,OFFSET('Daten Elementary'!$A$1,MATCH(EV$5,'Daten Elementary'!$A:$A,0)-1,MATCH(AR116,'Daten Elementary'!$A$424:$ADO$424,0)-1))*1000000</f>
        <v>1.9936046999999999</v>
      </c>
      <c r="EW116" s="322">
        <f ca="1">IF(ISERROR(OFFSET('Daten Elementary'!$A$1,MATCH(EW$5,'Daten Elementary'!$A:$A,0)-1,MATCH(AS116,'Daten Elementary'!$A$424:$ADO$424,0)-1)),0,OFFSET('Daten Elementary'!$A$1,MATCH(EW$5,'Daten Elementary'!$A:$A,0)-1,MATCH(AS116,'Daten Elementary'!$A$424:$ADO$424,0)-1))*1000000</f>
        <v>17.882069000000001</v>
      </c>
      <c r="EX116" s="323">
        <f t="shared" ca="1" si="82"/>
        <v>53.497190563000004</v>
      </c>
      <c r="EY116" s="322">
        <f ca="1">IF(ISERROR(OFFSET('Daten Elementary'!$A$1,MATCH(EY$5,'Daten Elementary'!$A:$A,0)-1,MATCH($AT116,'Daten Elementary'!$A$424:$ADO$424,0)-1)),0,OFFSET('Daten Elementary'!$A$1,MATCH(EY$5,'Daten Elementary'!$A:$A,0)-1,MATCH($AT116,'Daten Elementary'!$A$424:$ADO$424,0)-1))*1000000</f>
        <v>53.497189999999996</v>
      </c>
      <c r="EZ116" s="305">
        <f t="shared" ca="1" si="83"/>
        <v>0.99999998947608271</v>
      </c>
      <c r="FA116" s="314">
        <f ca="1">IF(ISERROR(OFFSET('Daten Elementary'!$A$1,MATCH(FA$5,'Daten Elementary'!$A:$A,0)-1,MATCH(AM116,'Daten Elementary'!$A$424:$ADO$424,0)-1)),0,OFFSET('Daten Elementary'!$A$1,MATCH(FA$5,'Daten Elementary'!$A:$A,0)-1,MATCH(AM116,'Daten Elementary'!$A$424:$ADO$424,0)-1))*1000</f>
        <v>1.3584000000000001E-2</v>
      </c>
      <c r="FB116" s="314">
        <f ca="1">IF(ISERROR(OFFSET('Daten Elementary'!$A$1,MATCH(FB$5,'Daten Elementary'!$A:$A,0)-1,MATCH(AN116,'Daten Elementary'!$A$424:$ADO$424,0)-1)),0,OFFSET('Daten Elementary'!$A$1,MATCH(FB$5,'Daten Elementary'!$A:$A,0)-1,MATCH(AN116,'Daten Elementary'!$A$424:$ADO$424,0)-1))*1000</f>
        <v>0</v>
      </c>
      <c r="FC116" s="314">
        <f ca="1">IF(ISERROR(OFFSET('Daten Elementary'!$A$1,MATCH(FC$5,'Daten Elementary'!$A:$A,0)-1,MATCH(AO116,'Daten Elementary'!$A$424:$ADO$424,0)-1)),0,OFFSET('Daten Elementary'!$A$1,MATCH(FC$5,'Daten Elementary'!$A:$A,0)-1,MATCH(AO116,'Daten Elementary'!$A$424:$ADO$424,0)-1))*1000</f>
        <v>35.349663000000007</v>
      </c>
      <c r="FD116" s="314">
        <f ca="1">IF(ISERROR(OFFSET('Daten Elementary'!$A$1,MATCH(FD$5,'Daten Elementary'!$A:$A,0)-1,MATCH(AP116,'Daten Elementary'!$A$424:$ADO$424,0)-1)),0,OFFSET('Daten Elementary'!$A$1,MATCH(FD$5,'Daten Elementary'!$A:$A,0)-1,MATCH(AP116,'Daten Elementary'!$A$424:$ADO$424,0)-1))*1000</f>
        <v>0</v>
      </c>
      <c r="FE116" s="314">
        <f t="shared" ca="1" si="84"/>
        <v>35.363247000000008</v>
      </c>
      <c r="FF116" s="314">
        <f ca="1">IF(ISERROR(OFFSET('Daten Elementary'!$A$1,MATCH(FF$5,'Daten Elementary'!$A:$A,0)-1,MATCH(AQ116,'Daten Elementary'!$A$424:$ADO$424,0)-1)),0,OFFSET('Daten Elementary'!$A$1,MATCH(FF$5,'Daten Elementary'!$A:$A,0)-1,MATCH(AQ116,'Daten Elementary'!$A$424:$ADO$424,0)-1))*1000</f>
        <v>0.42444368999999998</v>
      </c>
      <c r="FG116" s="314">
        <f ca="1">IF(ISERROR(OFFSET('Daten Elementary'!$A$1,MATCH(FG$5,'Daten Elementary'!$A:$A,0)-1,MATCH(AR116,'Daten Elementary'!$A$424:$ADO$424,0)-1)),0,OFFSET('Daten Elementary'!$A$1,MATCH(FG$5,'Daten Elementary'!$A:$A,0)-1,MATCH(AR116,'Daten Elementary'!$A$424:$ADO$424,0)-1))*1000</f>
        <v>0.48468844999999999</v>
      </c>
      <c r="FH116" s="314">
        <f ca="1">IF(ISERROR(OFFSET('Daten Elementary'!$A$1,MATCH(FH$5,'Daten Elementary'!$A:$A,0)-1,MATCH(AS116,'Daten Elementary'!$A$424:$ADO$424,0)-1)),0,OFFSET('Daten Elementary'!$A$1,MATCH(FH$5,'Daten Elementary'!$A:$A,0)-1,MATCH(AS116,'Daten Elementary'!$A$424:$ADO$424,0)-1))*1000</f>
        <v>7.6355516000000003</v>
      </c>
      <c r="FI116" s="315">
        <f t="shared" ca="1" si="85"/>
        <v>43.907930740000005</v>
      </c>
      <c r="FJ116" s="314">
        <f ca="1">IF(ISERROR(OFFSET('Daten Elementary'!$A$1,MATCH(FJ$5,'Daten Elementary'!$A:$A,0)-1,MATCH($AT116,'Daten Elementary'!$A$424:$ADO$424,0)-1)),0,OFFSET('Daten Elementary'!$A$1,MATCH(FJ$5,'Daten Elementary'!$A:$A,0)-1,MATCH($AT116,'Daten Elementary'!$A$424:$ADO$424,0)-1))*1000</f>
        <v>43.90793</v>
      </c>
      <c r="FK116" s="305">
        <f t="shared" ca="1" si="86"/>
        <v>0.99999998314655247</v>
      </c>
      <c r="FL116" s="314">
        <f ca="1">IF(ISERROR(OFFSET('Daten Elementary'!$A$1,MATCH(FL$5,'Daten Elementary'!$A:$A,0)-1,MATCH(AM116,'Daten Elementary'!$A$424:$ADO$424,0)-1)),0,OFFSET('Daten Elementary'!$A$1,MATCH(FL$5,'Daten Elementary'!$A:$A,0)-1,MATCH(AM116,'Daten Elementary'!$A$424:$ADO$424,0)-1))</f>
        <v>0</v>
      </c>
      <c r="FM116" s="314">
        <f ca="1">IF(ISERROR(OFFSET('Daten Elementary'!$A$1,MATCH(FM$5,'Daten Elementary'!$A:$A,0)-1,MATCH(AN116,'Daten Elementary'!$A$424:$ADO$424,0)-1)),0,OFFSET('Daten Elementary'!$A$1,MATCH(FM$5,'Daten Elementary'!$A:$A,0)-1,MATCH(AN116,'Daten Elementary'!$A$424:$ADO$424,0)-1))</f>
        <v>0</v>
      </c>
      <c r="FN116" s="314">
        <f ca="1">IF(ISERROR(OFFSET('Daten Elementary'!$A$1,MATCH(FN$5,'Daten Elementary'!$A:$A,0)-1,MATCH(AO116,'Daten Elementary'!$A$424:$ADO$424,0)-1)),0,OFFSET('Daten Elementary'!$A$1,MATCH(FN$5,'Daten Elementary'!$A:$A,0)-1,MATCH(AO116,'Daten Elementary'!$A$424:$ADO$424,0)-1))</f>
        <v>0</v>
      </c>
      <c r="FO116" s="314">
        <f ca="1">IF(ISERROR(OFFSET('Daten Elementary'!$A$1,MATCH(FO$5,'Daten Elementary'!$A:$A,0)-1,MATCH(AP116,'Daten Elementary'!$A$424:$ADO$424,0)-1)),0,OFFSET('Daten Elementary'!$A$1,MATCH(FO$5,'Daten Elementary'!$A:$A,0)-1,MATCH(AP116,'Daten Elementary'!$A$424:$ADO$424,0)-1))</f>
        <v>0</v>
      </c>
      <c r="FP116" s="314">
        <f t="shared" ca="1" si="87"/>
        <v>0</v>
      </c>
      <c r="FQ116" s="314">
        <f ca="1">IF(ISERROR(OFFSET('Daten Elementary'!$A$1,MATCH(FQ$5,'Daten Elementary'!$A:$A,0)-1,MATCH(AQ116,'Daten Elementary'!$A$424:$ADO$424,0)-1)),0,OFFSET('Daten Elementary'!$A$1,MATCH(FQ$5,'Daten Elementary'!$A:$A,0)-1,MATCH(AQ116,'Daten Elementary'!$A$424:$ADO$424,0)-1))</f>
        <v>0</v>
      </c>
      <c r="FR116" s="314">
        <f ca="1">IF(ISERROR(OFFSET('Daten Elementary'!$A$1,MATCH(FR$5,'Daten Elementary'!$A:$A,0)-1,MATCH(AR116,'Daten Elementary'!$A$424:$ADO$424,0)-1)),0,OFFSET('Daten Elementary'!$A$1,MATCH(FR$5,'Daten Elementary'!$A:$A,0)-1,MATCH(AR116,'Daten Elementary'!$A$424:$ADO$424,0)-1))</f>
        <v>0</v>
      </c>
      <c r="FS116" s="314">
        <f ca="1">IF(ISERROR(OFFSET('Daten Elementary'!$A$1,MATCH(FS$5,'Daten Elementary'!$A:$A,0)-1,MATCH(AS116,'Daten Elementary'!$A$424:$ADO$424,0)-1)),0,OFFSET('Daten Elementary'!$A$1,MATCH(FS$5,'Daten Elementary'!$A:$A,0)-1,MATCH(AS116,'Daten Elementary'!$A$424:$ADO$424,0)-1))</f>
        <v>0</v>
      </c>
      <c r="FT116" s="315">
        <f t="shared" ca="1" si="88"/>
        <v>0</v>
      </c>
      <c r="FU116" s="314">
        <f ca="1">IF(ISERROR(OFFSET('Daten Elementary'!$A$1,MATCH(FU$5,'Daten Elementary'!$A:$A,0)-1,MATCH($AT116,'Daten Elementary'!$A$424:$ADO$424,0)-1)),0,OFFSET('Daten Elementary'!$A$1,MATCH(FU$5,'Daten Elementary'!$A:$A,0)-1,MATCH($AT116,'Daten Elementary'!$A$424:$ADO$424,0)-1))</f>
        <v>0</v>
      </c>
      <c r="FV116" s="305">
        <f t="shared" ca="1" si="89"/>
        <v>0</v>
      </c>
      <c r="FW116" s="324"/>
      <c r="FX116" s="231" t="str">
        <f t="shared" si="90"/>
        <v>Hochgeschwindigkeitszug DE, Strommix DE &amp; Diesel (Hochgeschwindigkeitszug (ICE))</v>
      </c>
      <c r="FY116" s="231" t="str">
        <f t="shared" si="55"/>
        <v>Hochgeschwindigkeitszug DE</v>
      </c>
      <c r="FZ116" s="231" t="str">
        <f t="shared" si="56"/>
        <v>, Strommix DE &amp; Diesel</v>
      </c>
      <c r="GA116" s="231" t="str">
        <f t="shared" si="57"/>
        <v xml:space="preserve"> (Hochgeschwindigkeitszug (ICE))</v>
      </c>
      <c r="GB116" s="231"/>
    </row>
    <row r="117" spans="1:184" ht="16.5" customHeight="1">
      <c r="A117" s="295" t="s">
        <v>109</v>
      </c>
      <c r="B117" s="295"/>
      <c r="C117" s="328" t="s">
        <v>132</v>
      </c>
      <c r="D117" s="328" t="s">
        <v>136</v>
      </c>
      <c r="E117" s="371" t="s">
        <v>138</v>
      </c>
      <c r="F117" s="33">
        <f t="shared" si="100"/>
        <v>207.80799999999999</v>
      </c>
      <c r="G117" s="33">
        <v>544</v>
      </c>
      <c r="H117" s="98">
        <v>0.38200000000000001</v>
      </c>
      <c r="I117" s="88">
        <v>1</v>
      </c>
      <c r="J117" s="88"/>
      <c r="K117" s="86">
        <v>1</v>
      </c>
      <c r="L117" s="86"/>
      <c r="M117" s="86"/>
      <c r="N117" s="38" t="s">
        <v>99</v>
      </c>
      <c r="O117" s="6">
        <f ca="1">(IF(ISERROR(INDEX(INDIRECT($D$268),MATCH($AM117,$AM$4:$AM$275,0),MATCH(O$304,INDIRECT($E$268),0))*$I117/$AD117),0,INDEX(INDIRECT($D$268),MATCH($AM117,$AM$4:$AM$275,0),MATCH(O$304,INDIRECT($E$268),0))*$I117/$AD117)+IF(ISERROR(INDEX(INDIRECT($D$268),MATCH($AN117,$AN$4:$AN$275,0),MATCH(O$305,INDIRECT($E$268),0))*$J117/$AE117),0,INDEX(INDIRECT($D$268),MATCH($AN117,$AN$4:$AN$275,0),MATCH(O$305,INDIRECT($E$268),0))*$J117/$AE117))*$AC117/$F117</f>
        <v>4.5820436787804129</v>
      </c>
      <c r="P117" s="6">
        <f ca="1">(IF(ISERROR(INDEX(INDIRECT($D$268),MATCH($AO117,$AO$4:$AO$275,0),MATCH(P$304,INDIRECT($E$268),0))*$I117/$AD117),0,INDEX(INDIRECT($D$268),MATCH($AO117,$AO$4:$AO$275,0),MATCH(P$304,INDIRECT($E$268),0))*$I117/$AD117)+IF(ISERROR(INDEX(INDIRECT($D$268),MATCH($AP117,$AP$4:$AP$275,0),MATCH(P$305,INDIRECT($E$268),0))*$J117/$AE117),0,INDEX(INDIRECT($D$268),MATCH($AP117,$AP$4:$AP$275,0),MATCH(P$305,INDIRECT($E$268),0))*$J117/$AE117))*$AC117/$F117</f>
        <v>7.9727241376655371</v>
      </c>
      <c r="Q117" s="6">
        <f ca="1">INDEX(INDIRECT($D$268),MATCH($AQ117,$AQ$4:$AQ$284,0),MATCH(Q$4,INDIRECT($E$268),0))*$K117*$AC117/$F117/$AF117</f>
        <v>0.49648638512473053</v>
      </c>
      <c r="R117" s="6">
        <f ca="1">INDEX(INDIRECT($D$268),MATCH($AR117,$AR$4:$AR$284,0),MATCH(R$4,INDIRECT($E$268),0))*$K117*$AC117/$F117/$AF117</f>
        <v>0.61260627271327384</v>
      </c>
      <c r="S117" s="6">
        <f ca="1">INDEX(INDIRECT($D$268),MATCH($AS117,$AS$4:$AS$284,0),MATCH(S$4,INDIRECT($E$268),0))*$K117*$AC117/$F117/$AF117</f>
        <v>3.4274675161687709</v>
      </c>
      <c r="T117" s="7">
        <f t="shared" ca="1" si="93"/>
        <v>17.091327990452726</v>
      </c>
      <c r="U117" s="6">
        <f>IF($B$268=6,(IF(OR(AJ117="Benzin",AJ117="Diesel"),$AK117*INDEX('DIN EN 16258'!$I:$I,MATCH('mobitool-Faktoren v2.0'!$AI117,'DIN EN 16258'!$A:$A,0))*$I117/$AD117+$AL117*INDEX('DIN EN 16258'!$I:$I,MATCH('mobitool-Faktoren v2.0'!$AJ117,'DIN EN 16258'!$A:$A,0))*$I117/$AD117,IF(ISERROR($AK117*INDEX('DIN EN 16258'!$I:$I,MATCH('mobitool-Faktoren v2.0'!$AI117,'DIN EN 16258'!$A:$A,0))*$I117/$AD117),0,$AK117*INDEX('DIN EN 16258'!$I:$I,MATCH('mobitool-Faktoren v2.0'!$AI117,'DIN EN 16258'!$A:$A,0))*$I117/$AD117)+IF(ISERROR($AL117*INDEX('DIN EN 16258'!$I:$I,MATCH('mobitool-Faktoren v2.0'!$AJ117,'DIN EN 16258'!$A:$A,0))*$J117/$AE117),0,$AL117*INDEX('DIN EN 16258'!$I:$I,MATCH('mobitool-Faktoren v2.0'!$AJ117,'DIN EN 16258'!$A:$A,0))*$J117/$AE117)))*1000,
IF($B$268=1,(IF(OR(AJ117="Benzin",AJ117="Diesel"),$AK117*INDEX('DIN EN 16258'!$D:$D,MATCH('mobitool-Faktoren v2.0'!$AI117,'DIN EN 16258'!$A:$A,0))*$I117/$AD117+$AL117*INDEX('DIN EN 16258'!$D:$D,MATCH('mobitool-Faktoren v2.0'!$AJ117,'DIN EN 16258'!$A:$A,0))*$I117/$AD117,IF(ISERROR($AK117*INDEX('DIN EN 16258'!$D:$D,MATCH('mobitool-Faktoren v2.0'!$AI117,'DIN EN 16258'!$A:$A,0))*$I117/$AD117),0,$AK117*INDEX('DIN EN 16258'!$D:$D,MATCH('mobitool-Faktoren v2.0'!$AI117,'DIN EN 16258'!$A:$A,0))*$I117/$AD117)+IF(ISERROR($AL117*INDEX('DIN EN 16258'!$D:$D,MATCH('mobitool-Faktoren v2.0'!$AJ117,'DIN EN 16258'!$A:$A,0))*$J117/$AE117),0,$AL117*INDEX('DIN EN 16258'!$D:$D,MATCH('mobitool-Faktoren v2.0'!$AJ117,'DIN EN 16258'!$A:$A,0))*$J117/$AE117))),0))*$AC117/$F117</f>
        <v>4.5044974711226953</v>
      </c>
      <c r="V117" s="6">
        <f>IF($B$268=6,(IF(OR(AJ117="Benzin",AJ117="Diesel"),$AK117*INDEX('DIN EN 16258'!$L:$L,MATCH('mobitool-Faktoren v2.0'!$AI117,'DIN EN 16258'!$A:$A,0))*$I117/$AD117+$AL117*INDEX('DIN EN 16258'!$L:$L,MATCH('mobitool-Faktoren v2.0'!$AJ117,'DIN EN 16258'!$A:$A,0))*$I117/$AD117,IF(ISERROR($AK117*INDEX('DIN EN 16258'!$L:$L,MATCH('mobitool-Faktoren v2.0'!$AI117,'DIN EN 16258'!$A:$A,0))*$I117/$AD117),0,$AK117*INDEX('DIN EN 16258'!$L:$L,MATCH('mobitool-Faktoren v2.0'!$AI117,'DIN EN 16258'!$A:$A,0))*$I117/$AD117)+IF(ISERROR($AL117*INDEX('DIN EN 16258'!$L:$L,MATCH('mobitool-Faktoren v2.0'!$AJ117,'DIN EN 16258'!$A:$A,0))*$J117/$AE117),0,$AL117*INDEX('DIN EN 16258'!$L:$L,MATCH('mobitool-Faktoren v2.0'!$AJ117,'DIN EN 16258'!$A:$A,0))*$J117/$AE117)))*1000,
IF($B$268=1,(IF(OR(AJ117="Benzin",AJ117="Diesel"),$AK117*INDEX('DIN EN 16258'!$F:$F,MATCH('mobitool-Faktoren v2.0'!$AI117,'DIN EN 16258'!$A:$A,0))*$I117/$AD117+$AL117*INDEX('DIN EN 16258'!$F:$F,MATCH('mobitool-Faktoren v2.0'!$AJ117,'DIN EN 16258'!$A:$A,0))*$I117/$AD117,IF(ISERROR($AK117*INDEX('DIN EN 16258'!$F:$F,MATCH('mobitool-Faktoren v2.0'!$AI117,'DIN EN 16258'!$A:$A,0))*$I117/$AD117),0,$AK117*INDEX('DIN EN 16258'!$F:$F,MATCH('mobitool-Faktoren v2.0'!$AI117,'DIN EN 16258'!$A:$A,0))*$I117/$AD117)+IF(ISERROR($AL117*INDEX('DIN EN 16258'!$F:$F,MATCH('mobitool-Faktoren v2.0'!$AJ117,'DIN EN 16258'!$A:$A,0))*$J117/$AE117),0,$AL117*INDEX('DIN EN 16258'!$F:$F,MATCH('mobitool-Faktoren v2.0'!$AJ117,'DIN EN 16258'!$A:$A,0))*$J117/$AE117))),0))*$AC117/$F117</f>
        <v>12.180504313112104</v>
      </c>
      <c r="W117" s="39" t="s">
        <v>673</v>
      </c>
      <c r="X117" s="39" t="s">
        <v>162</v>
      </c>
      <c r="Y117" s="336"/>
      <c r="Z117" s="372"/>
      <c r="AA117" s="337"/>
      <c r="AB117" s="299"/>
      <c r="AC117" s="300">
        <v>208</v>
      </c>
      <c r="AD117" s="298">
        <v>1</v>
      </c>
      <c r="AE117" s="298"/>
      <c r="AF117" s="299">
        <v>1</v>
      </c>
      <c r="AG117" s="299"/>
      <c r="AH117" s="299"/>
      <c r="AI117" s="301" t="s">
        <v>636</v>
      </c>
      <c r="AJ117" s="301" t="s">
        <v>24</v>
      </c>
      <c r="AK117" s="329">
        <v>7.1312E-2</v>
      </c>
      <c r="AL117" s="329">
        <v>1.4019749138495462E-3</v>
      </c>
      <c r="AM117" s="331" t="s">
        <v>777</v>
      </c>
      <c r="AN117" s="202" t="s">
        <v>81</v>
      </c>
      <c r="AO117" s="331" t="s">
        <v>779</v>
      </c>
      <c r="AP117" s="202" t="s">
        <v>81</v>
      </c>
      <c r="AQ117" s="331" t="s">
        <v>781</v>
      </c>
      <c r="AR117" s="331" t="s">
        <v>783</v>
      </c>
      <c r="AS117" s="331" t="s">
        <v>785</v>
      </c>
      <c r="AT117" s="331" t="s">
        <v>787</v>
      </c>
      <c r="AU117" s="303">
        <f ca="1">IF(ISERROR(OFFSET('Daten KEA'!$A$1,MATCH(AU$5,'Daten KEA'!$A:$A,0)-1,MATCH(AM117,'Daten KEA'!$A$424:$ADO$424,0)-1)),0,OFFSET('Daten KEA'!$A$1,MATCH(AU$5,'Daten KEA'!$A:$A,0)-1,MATCH(AM117,'Daten KEA'!$A$424:$ADO$424,0)-1))+IF(ISERROR(AK117*INDEX('Energiefaktoren Ecoinvent'!$D:$D,MATCH('mobitool-Faktoren v2.0'!AI117,'Energiefaktoren Ecoinvent'!$A:$A,0))),0,AK117*INDEX('Energiefaktoren Ecoinvent'!$D:$D,MATCH('mobitool-Faktoren v2.0'!AI117,'Energiefaktoren Ecoinvent'!$A:$A,0)))+IF(OR(AJ117="Benzin",AJ117="Diesel"),IF(ISERROR(OFFSET('Daten KEA'!$A$1,MATCH(AV$5,'Daten KEA'!$A:$A,0)-1,MATCH(AN117,'Daten KEA'!$A$424:$ADO$424,0)-1)),0,OFFSET('Daten KEA'!$A$1,MATCH(AV$5,'Daten KEA'!$A:$A,0)-1,MATCH(AN117,'Daten KEA'!$A$424:$ADO$424,0)-1))+IF(ISERROR(AL117*INDEX('Energiefaktoren Ecoinvent'!$D:$D,MATCH('mobitool-Faktoren v2.0'!AJ117,'Energiefaktoren Ecoinvent'!$A:$A,0))),0,AL117*INDEX('Energiefaktoren Ecoinvent'!$D:$D,MATCH('mobitool-Faktoren v2.0'!AJ117,'Energiefaktoren Ecoinvent'!$A:$A,0))),0)</f>
        <v>0.31672772631276058</v>
      </c>
      <c r="AV117" s="303">
        <f ca="1">IF(OR(AJ117="Benzin",AJ117="Diesel"),0,IF(ISERROR(OFFSET('Daten KEA'!$A$1,MATCH(AV$5,'Daten KEA'!$A:$A,0)-1,MATCH(AN117,'Daten KEA'!$A$424:$ADO$424,0)-1)),0,OFFSET('Daten KEA'!$A$1,MATCH(AV$5,'Daten KEA'!$A:$A,0)-1,MATCH(AN117,'Daten KEA'!$A$424:$ADO$424,0)-1))+IF(ISERROR(AL117*INDEX('Energiefaktoren Ecoinvent'!$D:$D,MATCH('mobitool-Faktoren v2.0'!AJ117,'Energiefaktoren Ecoinvent'!$A:$A,0))),0,AL117*INDEX('Energiefaktoren Ecoinvent'!$D:$D,MATCH('mobitool-Faktoren v2.0'!AJ117,'Energiefaktoren Ecoinvent'!$A:$A,0))))</f>
        <v>0</v>
      </c>
      <c r="AW117" s="303">
        <f ca="1">IF(ISERROR(OFFSET('Daten KEA'!$A$1,MATCH(AW$5,'Daten KEA'!$A:$A,0)-1,MATCH(AO117,'Daten KEA'!$A$424:$ADO$424,0)-1)),0,OFFSET('Daten KEA'!$A$1,MATCH(AW$5,'Daten KEA'!$A:$A,0)-1,MATCH(AO117,'Daten KEA'!$A$424:$ADO$424,0)-1))-IF(ISERROR(AK117*INDEX('Energiefaktoren Ecoinvent'!$D:$D,MATCH('mobitool-Faktoren v2.0'!AI117,'Energiefaktoren Ecoinvent'!$A:$A,0))),0,AK117*INDEX('Energiefaktoren Ecoinvent'!$D:$D,MATCH('mobitool-Faktoren v2.0'!AI117,'Energiefaktoren Ecoinvent'!$A:$A,0)))+IF(OR(AJ117="Benzin",AJ117="Diesel"),IF(ISERROR(OFFSET('Daten KEA'!$A$1,MATCH(AX$5,'Daten KEA'!$A:$A,0)-1,MATCH(AP117,'Daten KEA'!$A$424:$ADO$424,0)-1)),0,OFFSET('Daten KEA'!$A$1,MATCH(AX$5,'Daten KEA'!$A:$A,0)-1,MATCH(AP117,'Daten KEA'!$A$424:$ADO$424,0)-1))-IF(ISERROR(AL117*INDEX('Energiefaktoren Ecoinvent'!$D:$D,MATCH('mobitool-Faktoren v2.0'!AJ117,'Energiefaktoren Ecoinvent'!$A:$A,0))),0,AL117*INDEX('Energiefaktoren Ecoinvent'!$D:$D,MATCH('mobitool-Faktoren v2.0'!AJ117,'Energiefaktoren Ecoinvent'!$A:$A,0))),0)</f>
        <v>0.64748905368723941</v>
      </c>
      <c r="AX117" s="303">
        <f ca="1">IF(OR(AJ117="Benzin",AJ117="Diesel"),0,IF(ISERROR(OFFSET('Daten KEA'!$A$1,MATCH(AX$5,'Daten KEA'!$A:$A,0)-1,MATCH(AP117,'Daten KEA'!$A$424:$ADO$424,0)-1)),0,OFFSET('Daten KEA'!$A$1,MATCH(AX$5,'Daten KEA'!$A:$A,0)-1,MATCH(AP117,'Daten KEA'!$A$424:$ADO$424,0)-1))-IF(ISERROR(AL117*INDEX('Energiefaktoren Ecoinvent'!$D:$D,MATCH('mobitool-Faktoren v2.0'!AJ117,'Energiefaktoren Ecoinvent'!$A:$A,0))),0,AL117*INDEX('Energiefaktoren Ecoinvent'!$D:$D,MATCH('mobitool-Faktoren v2.0'!AJ117,'Energiefaktoren Ecoinvent'!$A:$A,0))))</f>
        <v>0</v>
      </c>
      <c r="AY117" s="303">
        <f t="shared" ca="1" si="58"/>
        <v>0.96421678</v>
      </c>
      <c r="AZ117" s="303">
        <f ca="1">IF(ISERROR(OFFSET('Daten KEA'!$A$1,MATCH(AZ$5,'Daten KEA'!$A:$A,0)-1,MATCH(AQ117,'Daten KEA'!$A$424:$ADO$424,0)-1)),0,OFFSET('Daten KEA'!$A$1,MATCH(AZ$5,'Daten KEA'!$A:$A,0)-1,MATCH(AQ117,'Daten KEA'!$A$424:$ADO$424,0)-1))</f>
        <v>1.2868414E-2</v>
      </c>
      <c r="BA117" s="303">
        <f ca="1">IF(ISERROR(OFFSET('Daten KEA'!$A$1,MATCH(BA$5,'Daten KEA'!$A:$A,0)-1,MATCH(AR117,'Daten KEA'!$A$424:$ADO$424,0)-1)),0,OFFSET('Daten KEA'!$A$1,MATCH(BA$5,'Daten KEA'!$A:$A,0)-1,MATCH(AR117,'Daten KEA'!$A$424:$ADO$424,0)-1))</f>
        <v>1.4325350000000001E-2</v>
      </c>
      <c r="BB117" s="303">
        <f ca="1">IF(ISERROR(OFFSET('Daten KEA'!$A$1,MATCH(BB$5,'Daten KEA'!$A:$A,0)-1,MATCH(AS117,'Daten KEA'!$A$424:$ADO$424,0)-1)),0,OFFSET('Daten KEA'!$A$1,MATCH(BB$5,'Daten KEA'!$A:$A,0)-1,MATCH(AS117,'Daten KEA'!$A$424:$ADO$424,0)-1))</f>
        <v>8.0176300000000006E-2</v>
      </c>
      <c r="BC117" s="304">
        <f t="shared" ref="BC117:BC192" ca="1" si="101">AY117+AZ117+BA117+BB117</f>
        <v>1.071586844</v>
      </c>
      <c r="BD117" s="303">
        <f ca="1">IF(ISERROR(OFFSET('Daten KEA'!$A$1,MATCH(BD$5,'Daten KEA'!$A:$A,0)-1,MATCH(AT117,'Daten KEA'!$A$424:$ADO$424,0)-1)),0,OFFSET('Daten KEA'!$A$1,MATCH(BD$5,'Daten KEA'!$A:$A,0)-1,MATCH(AT117,'Daten KEA'!$A$424:$ADO$424,0)-1))</f>
        <v>1.0715868</v>
      </c>
      <c r="BE117" s="305">
        <f t="shared" ca="1" si="59"/>
        <v>0.99999995893939875</v>
      </c>
      <c r="BF117" s="306">
        <f ca="1">IF(ISERROR(OFFSET('Daten KEA'!$A$1,MATCH(BF$5,'Daten KEA'!$A:$A,0)-1,MATCH(AM117,'Daten KEA'!$A$424:$ADO$424,0)-1)),0,OFFSET('Daten KEA'!$A$1,MATCH(BF$5,'Daten KEA'!$A:$A,0)-1,MATCH(AM117,'Daten KEA'!$A$424:$ADO$424,0)-1))+IF(ISERROR($AK117*INDEX('Energiefaktoren Ecoinvent'!$H:$H,MATCH('mobitool-Faktoren v2.0'!$AI117,'Energiefaktoren Ecoinvent'!$A:$A,0))),0,$AK117*INDEX('Energiefaktoren Ecoinvent'!$H:$H,MATCH('mobitool-Faktoren v2.0'!$AI117,'Energiefaktoren Ecoinvent'!$A:$A,0)))+IF(OR(AJ117="Benzin",AJ117="Diesel"),IF(ISERROR(OFFSET('Daten KEA'!$A$1,MATCH(BG$5,'Daten KEA'!$A:$A,0)-1,MATCH(AN117,'Daten KEA'!$A$424:$ADO$424,0)-1)),0,OFFSET('Daten KEA'!$A$1,MATCH(BG$5,'Daten KEA'!$A:$A,0)-1,MATCH(AN117,'Daten KEA'!$A$424:$ADO$424,0)-1))+IF(ISERROR($AL117*INDEX('Energiefaktoren Ecoinvent'!$H:$H,MATCH('mobitool-Faktoren v2.0'!$AJ117,'Energiefaktoren Ecoinvent'!$A:$A,0))),0,$AL117*INDEX('Energiefaktoren Ecoinvent'!$H:$H,MATCH('mobitool-Faktoren v2.0'!$AJ117,'Energiefaktoren Ecoinvent'!$A:$A,0))),0)</f>
        <v>0.27922981237749672</v>
      </c>
      <c r="BG117" s="306">
        <f ca="1">IF(OR(AJ117="Benzin",AJ117="Diesel"),0,IF(ISERROR(OFFSET('Daten KEA'!$A$1,MATCH(BG$5,'Daten KEA'!$A:$A,0)-1,MATCH(AN117,'Daten KEA'!$A$424:$ADO$424,0)-1)),0,OFFSET('Daten KEA'!$A$1,MATCH(BG$5,'Daten KEA'!$A:$A,0)-1,MATCH(AN117,'Daten KEA'!$A$424:$ADO$424,0)-1))+IF(ISERROR($AL117*INDEX('Energiefaktoren Ecoinvent'!$H:$H,MATCH('mobitool-Faktoren v2.0'!$AJ117,'Energiefaktoren Ecoinvent'!$A:$A,0))),0,$AL117*INDEX('Energiefaktoren Ecoinvent'!$H:$H,MATCH('mobitool-Faktoren v2.0'!$AJ117,'Energiefaktoren Ecoinvent'!$A:$A,0))))</f>
        <v>0</v>
      </c>
      <c r="BH117" s="306">
        <f ca="1">IF(ISERROR(OFFSET('Daten KEA'!$A$1,MATCH(BH$5,'Daten KEA'!$A:$A,0)-1,MATCH(AO117,'Daten KEA'!$A$424:$ADO$424,0)-1)),0,OFFSET('Daten KEA'!$A$1,MATCH(BH$5,'Daten KEA'!$A:$A,0)-1,MATCH(AO117,'Daten KEA'!$A$424:$ADO$424,0)-1))-IF(ISERROR($AK117*INDEX('Energiefaktoren Ecoinvent'!$H:$H,MATCH('mobitool-Faktoren v2.0'!$AI117,'Energiefaktoren Ecoinvent'!$A:$A,0))),0,$AK117*INDEX('Energiefaktoren Ecoinvent'!$H:$H,MATCH('mobitool-Faktoren v2.0'!$AI117,'Energiefaktoren Ecoinvent'!$A:$A,0)))+IF(OR(AJ117="Benzin",AJ117="Diesel"),IF(ISERROR(OFFSET('Daten KEA'!$A$1,MATCH(BI$5,'Daten KEA'!$A:$A,0)-1,MATCH(AP117,'Daten KEA'!$A$424:$ADO$424,0)-1)),0,OFFSET('Daten KEA'!$A$1,MATCH(BI$5,'Daten KEA'!$A:$A,0)-1,MATCH(AP117,'Daten KEA'!$A$424:$ADO$424,0)-1))-IF(ISERROR($AL117*INDEX('Energiefaktoren Ecoinvent'!$H:$H,MATCH('mobitool-Faktoren v2.0'!$AJ117,'Energiefaktoren Ecoinvent'!$A:$A,0))),0,$AL117*INDEX('Energiefaktoren Ecoinvent'!$H:$H,MATCH('mobitool-Faktoren v2.0'!$AJ117,'Energiefaktoren Ecoinvent'!$A:$A,0))),0)</f>
        <v>0.64383164718099328</v>
      </c>
      <c r="BI117" s="306">
        <f ca="1">IF(OR(AJ117="Benzin",AJ117="Diesel"),0,IF(ISERROR(OFFSET('Daten KEA'!$A$1,MATCH(BI$5,'Daten KEA'!$A:$A,0)-1,MATCH(AP117,'Daten KEA'!$A$424:$ADO$424,0)-1)),0,OFFSET('Daten KEA'!$A$1,MATCH(BI$5,'Daten KEA'!$A:$A,0)-1,MATCH(AP117,'Daten KEA'!$A$424:$ADO$424,0)-1))-IF(ISERROR($AL117*INDEX('Energiefaktoren Ecoinvent'!$H:$H,MATCH('mobitool-Faktoren v2.0'!$AJ117,'Energiefaktoren Ecoinvent'!$A:$A,0))),0,$AL117*INDEX('Energiefaktoren Ecoinvent'!$H:$H,MATCH('mobitool-Faktoren v2.0'!$AJ117,'Energiefaktoren Ecoinvent'!$A:$A,0))))</f>
        <v>0</v>
      </c>
      <c r="BJ117" s="306">
        <f t="shared" ca="1" si="92"/>
        <v>0.92306145955849006</v>
      </c>
      <c r="BK117" s="306">
        <f ca="1">IF(ISERROR(OFFSET('Daten KEA'!$A$1,MATCH(BK$5,'Daten KEA'!$A:$A,0)-1,MATCH(AQ117,'Daten KEA'!$A$424:$ADO$424,0)-1)),0,OFFSET('Daten KEA'!$A$1,MATCH(BK$5,'Daten KEA'!$A:$A,0)-1,MATCH(AQ117,'Daten KEA'!$A$424:$ADO$424,0)-1))</f>
        <v>1.1714829940609999E-2</v>
      </c>
      <c r="BL117" s="306">
        <f ca="1">IF(ISERROR(OFFSET('Daten KEA'!$A$1,MATCH(BL$5,'Daten KEA'!$A:$A,0)-1,MATCH(AR117,'Daten KEA'!$A$424:$ADO$424,0)-1)),0,OFFSET('Daten KEA'!$A$1,MATCH(BL$5,'Daten KEA'!$A:$A,0)-1,MATCH(AR117,'Daten KEA'!$A$424:$ADO$424,0)-1))</f>
        <v>1.2578653512842999E-2</v>
      </c>
      <c r="BM117" s="306">
        <f ca="1">IF(ISERROR(OFFSET('Daten KEA'!$A$1,MATCH(BM$5,'Daten KEA'!$A:$A,0)-1,MATCH(AS117,'Daten KEA'!$A$424:$ADO$424,0)-1)),0,OFFSET('Daten KEA'!$A$1,MATCH(BM$5,'Daten KEA'!$A:$A,0)-1,MATCH(AS117,'Daten KEA'!$A$424:$ADO$424,0)-1))</f>
        <v>7.2312228928452002E-2</v>
      </c>
      <c r="BN117" s="307">
        <f t="shared" ca="1" si="98"/>
        <v>1.0196671719403951</v>
      </c>
      <c r="BO117" s="306">
        <f ca="1">IF(ISERROR(OFFSET('Daten KEA'!$A$1,MATCH(BO$5,'Daten KEA'!$A:$A,0)-1,MATCH(AT117,'Daten KEA'!$A$424:$ADO$424,0)-1)),0,OFFSET('Daten KEA'!$A$1,MATCH(BO$5,'Daten KEA'!$A:$A,0)-1,MATCH(AT117,'Daten KEA'!$A$424:$ADO$424,0)-1))</f>
        <v>1.0196671622403899</v>
      </c>
      <c r="BP117" s="305">
        <f t="shared" ca="1" si="60"/>
        <v>0.99999999048708688</v>
      </c>
      <c r="BQ117" s="308">
        <f ca="1">IF(ISERROR(OFFSET('Daten GWP'!$A$1,MATCH(BQ$5,'Daten GWP'!$A:$A,0)-1,MATCH(AM117,'Daten GWP'!$A$424:$ADO$424,0)-1)),0,OFFSET('Daten GWP'!$A$1,MATCH(BQ$5,'Daten GWP'!$A:$A,0)-1,MATCH(AM117,'Daten GWP'!$A$424:$ADO$424,0)-1))*1000</f>
        <v>4.5778141000000003</v>
      </c>
      <c r="BR117" s="308">
        <f ca="1">IF(ISERROR(OFFSET('Daten GWP'!$A$1,MATCH(BR$5,'Daten GWP'!$A:$A,0)-1,MATCH(AN117,'Daten GWP'!$A$424:$ADO$424,0)-1)),0,OFFSET('Daten GWP'!$A$1,MATCH(BR$5,'Daten GWP'!$A:$A,0)-1,MATCH(AN117,'Daten GWP'!$A$424:$ADO$424,0)-1))*1000</f>
        <v>0</v>
      </c>
      <c r="BS117" s="308">
        <f ca="1">IF(ISERROR(OFFSET('Daten GWP'!$A$1,MATCH(BS$5,'Daten GWP'!$A:$A,0)-1,MATCH(AO117,'Daten GWP'!$A$424:$ADO$424,0)-1)),0,OFFSET('Daten GWP'!$A$1,MATCH(BS$5,'Daten GWP'!$A:$A,0)-1,MATCH(AO117,'Daten GWP'!$A$424:$ADO$424,0)-1))*1000</f>
        <v>7.9653646999999994</v>
      </c>
      <c r="BT117" s="308">
        <f ca="1">IF(ISERROR(OFFSET('Daten GWP'!$A$1,MATCH(BT$5,'Daten GWP'!$A:$A,0)-1,MATCH(AP117,'Daten GWP'!$A$424:$ADO$424,0)-1)),0,OFFSET('Daten GWP'!$A$1,MATCH(BT$5,'Daten GWP'!$A:$A,0)-1,MATCH(AP117,'Daten GWP'!$A$424:$ADO$424,0)-1))*1000</f>
        <v>0</v>
      </c>
      <c r="BU117" s="308">
        <f t="shared" ca="1" si="61"/>
        <v>12.5431788</v>
      </c>
      <c r="BV117" s="308">
        <f ca="1">IF(ISERROR(OFFSET('Daten GWP'!$A$1,MATCH(BV$5,'Daten GWP'!$A:$A,0)-1,MATCH(AQ117,'Daten GWP'!$A$424:$ADO$424,0)-1)),0,OFFSET('Daten GWP'!$A$1,MATCH(BV$5,'Daten GWP'!$A:$A,0)-1,MATCH(AQ117,'Daten GWP'!$A$424:$ADO$424,0)-1))*1000</f>
        <v>0.49602808999999998</v>
      </c>
      <c r="BW117" s="308">
        <f ca="1">IF(ISERROR(OFFSET('Daten GWP'!$A$1,MATCH(BW$5,'Daten GWP'!$A:$A,0)-1,MATCH(AR117,'Daten GWP'!$A$424:$ADO$424,0)-1)),0,OFFSET('Daten GWP'!$A$1,MATCH(BW$5,'Daten GWP'!$A:$A,0)-1,MATCH(AR117,'Daten GWP'!$A$424:$ADO$424,0)-1))*1000</f>
        <v>0.61204079</v>
      </c>
      <c r="BX117" s="308">
        <f ca="1">IF(ISERROR(OFFSET('Daten GWP'!$A$1,MATCH(BX$5,'Daten GWP'!$A:$A,0)-1,MATCH(AS117,'Daten GWP'!$A$424:$ADO$424,0)-1)),0,OFFSET('Daten GWP'!$A$1,MATCH(BX$5,'Daten GWP'!$A:$A,0)-1,MATCH(AS117,'Daten GWP'!$A$424:$ADO$424,0)-1))*1000</f>
        <v>3.4243036999999998</v>
      </c>
      <c r="BY117" s="309">
        <f t="shared" ca="1" si="99"/>
        <v>17.07555138</v>
      </c>
      <c r="BZ117" s="308">
        <f ca="1">IF(ISERROR(OFFSET('Daten GWP'!$A$1,MATCH(BZ$5,'Daten GWP'!$A:$A,0)-1,MATCH(AT117,'Daten GWP'!$A$424:$ADO$424,0)-1)),0,OFFSET('Daten GWP'!$A$1,MATCH(BZ$5,'Daten GWP'!$A:$A,0)-1,MATCH(AT117,'Daten GWP'!$A$424:$ADO$424,0)-1))*1000</f>
        <v>17.075551000000001</v>
      </c>
      <c r="CA117" s="305">
        <f t="shared" ca="1" si="62"/>
        <v>0.99999997774596028</v>
      </c>
      <c r="CB117" s="310">
        <f ca="1">IF(ISERROR(OFFSET('Daten Elementary'!$A$1,MATCH(CB$5,'Daten Elementary'!$A:$A,0)-1,MATCH(AM117,'Daten Elementary'!$A$424:$ADO$424,0)-1)),0,OFFSET('Daten Elementary'!$A$1,MATCH(CB$5,'Daten Elementary'!$A:$A,0)-1,MATCH(AM117,'Daten Elementary'!$A$424:$ADO$424,0)-1))*1000000</f>
        <v>2.5495100000000002</v>
      </c>
      <c r="CC117" s="310">
        <f ca="1">IF(ISERROR(OFFSET('Daten Elementary'!$A$1,MATCH(CC$5,'Daten Elementary'!$A:$A,0)-1,MATCH(AN117,'Daten Elementary'!$A$424:$ADO$424,0)-1)),0,OFFSET('Daten Elementary'!$A$1,MATCH(CC$5,'Daten Elementary'!$A:$A,0)-1,MATCH(AN117,'Daten Elementary'!$A$424:$ADO$424,0)-1))*1000000</f>
        <v>0</v>
      </c>
      <c r="CD117" s="310">
        <f ca="1">IF(ISERROR(OFFSET('Daten Elementary'!$A$1,MATCH(CD$5,'Daten Elementary'!$A:$A,0)-1,MATCH(AO117,'Daten Elementary'!$A$424:$ADO$424,0)-1)),0,OFFSET('Daten Elementary'!$A$1,MATCH(CD$5,'Daten Elementary'!$A:$A,0)-1,MATCH(AO117,'Daten Elementary'!$A$424:$ADO$424,0)-1))*1000000</f>
        <v>4.6995284000000002</v>
      </c>
      <c r="CE117" s="310">
        <f ca="1">IF(ISERROR(OFFSET('Daten Elementary'!$A$1,MATCH(CE$5,'Daten Elementary'!$A:$A,0)-1,MATCH(AP117,'Daten Elementary'!$A$424:$ADO$424,0)-1)),0,OFFSET('Daten Elementary'!$A$1,MATCH(CE$5,'Daten Elementary'!$A:$A,0)-1,MATCH(AP117,'Daten Elementary'!$A$424:$ADO$424,0)-1))*1000000</f>
        <v>0</v>
      </c>
      <c r="CF117" s="310">
        <f t="shared" ca="1" si="63"/>
        <v>7.2490383999999999</v>
      </c>
      <c r="CG117" s="310">
        <f ca="1">IF(ISERROR(OFFSET('Daten Elementary'!$A$1,MATCH(CG$5,'Daten Elementary'!$A:$A,0)-1,MATCH(AQ117,'Daten Elementary'!$A$424:$ADO$424,0)-1)),0,OFFSET('Daten Elementary'!$A$1,MATCH(CG$5,'Daten Elementary'!$A:$A,0)-1,MATCH(AQ117,'Daten Elementary'!$A$424:$ADO$424,0)-1))*1000000</f>
        <v>0.25869577999999999</v>
      </c>
      <c r="CH117" s="310">
        <f ca="1">IF(ISERROR(OFFSET('Daten Elementary'!$A$1,MATCH(CH$5,'Daten Elementary'!$A:$A,0)-1,MATCH(AR117,'Daten Elementary'!$A$424:$ADO$424,0)-1)),0,OFFSET('Daten Elementary'!$A$1,MATCH(CH$5,'Daten Elementary'!$A:$A,0)-1,MATCH(AR117,'Daten Elementary'!$A$424:$ADO$424,0)-1))*1000000</f>
        <v>0.37990190000000001</v>
      </c>
      <c r="CI117" s="310">
        <f ca="1">IF(ISERROR(OFFSET('Daten Elementary'!$A$1,MATCH(CI$5,'Daten Elementary'!$A:$A,0)-1,MATCH(AS117,'Daten Elementary'!$A$424:$ADO$424,0)-1)),0,OFFSET('Daten Elementary'!$A$1,MATCH(CI$5,'Daten Elementary'!$A:$A,0)-1,MATCH(AS117,'Daten Elementary'!$A$424:$ADO$424,0)-1))*1000000</f>
        <v>3.9785252999999998</v>
      </c>
      <c r="CJ117" s="311">
        <f t="shared" ca="1" si="64"/>
        <v>11.866161379999999</v>
      </c>
      <c r="CK117" s="310">
        <f ca="1">IF(ISERROR(OFFSET('Daten Elementary'!$A$1,MATCH(CK$5,'Daten Elementary'!$A:$A,0)-1,MATCH($AT117,'Daten Elementary'!$A$424:$ADO$424,0)-1)),0,OFFSET('Daten Elementary'!$A$1,MATCH(CK$5,'Daten Elementary'!$A:$A,0)-1,MATCH($AT117,'Daten Elementary'!$A$424:$ADO$424,0)-1))*1000000</f>
        <v>11.866161</v>
      </c>
      <c r="CL117" s="305">
        <f t="shared" ca="1" si="65"/>
        <v>0.99999996797616453</v>
      </c>
      <c r="CM117" s="312">
        <f ca="1">IF(ISERROR(OFFSET('Daten Elementary'!$A$1,MATCH(CM$5,'Daten Elementary'!$A:$A,0)-1,MATCH(AM117,'Daten Elementary'!$A$424:$ADO$424,0)-1)),0,OFFSET('Daten Elementary'!$A$1,MATCH(CM$5,'Daten Elementary'!$A:$A,0)-1,MATCH(AM117,'Daten Elementary'!$A$424:$ADO$424,0)-1))*1000000</f>
        <v>2.4487000000000001</v>
      </c>
      <c r="CN117" s="312">
        <f ca="1">IF(ISERROR(OFFSET('Daten Elementary'!$A$1,MATCH(CN$5,'Daten Elementary'!$A:$A,0)-1,MATCH(AN117,'Daten Elementary'!$A$424:$ADO$424,0)-1)),0,OFFSET('Daten Elementary'!$A$1,MATCH(CN$5,'Daten Elementary'!$A:$A,0)-1,MATCH(AN117,'Daten Elementary'!$A$424:$ADO$424,0)-1))*1000000</f>
        <v>0</v>
      </c>
      <c r="CO117" s="312">
        <f ca="1">IF(ISERROR(OFFSET('Daten Elementary'!$A$1,MATCH(CO$5,'Daten Elementary'!$A:$A,0)-1,MATCH(AO117,'Daten Elementary'!$A$424:$ADO$424,0)-1)),0,OFFSET('Daten Elementary'!$A$1,MATCH(CO$5,'Daten Elementary'!$A:$A,0)-1,MATCH(AO117,'Daten Elementary'!$A$424:$ADO$424,0)-1))*1000000</f>
        <v>2.7826583999999999</v>
      </c>
      <c r="CP117" s="312">
        <f ca="1">IF(ISERROR(OFFSET('Daten Elementary'!$A$1,MATCH(CP$5,'Daten Elementary'!$A:$A,0)-1,MATCH(AP117,'Daten Elementary'!$A$424:$ADO$424,0)-1)),0,OFFSET('Daten Elementary'!$A$1,MATCH(CP$5,'Daten Elementary'!$A:$A,0)-1,MATCH(AP117,'Daten Elementary'!$A$424:$ADO$424,0)-1))*1000000</f>
        <v>0</v>
      </c>
      <c r="CQ117" s="312">
        <f t="shared" ca="1" si="66"/>
        <v>5.2313583999999995</v>
      </c>
      <c r="CR117" s="312">
        <f ca="1">IF(ISERROR(OFFSET('Daten Elementary'!$A$1,MATCH(CR$5,'Daten Elementary'!$A:$A,0)-1,MATCH(AQ117,'Daten Elementary'!$A$424:$ADO$424,0)-1)),0,OFFSET('Daten Elementary'!$A$1,MATCH(CR$5,'Daten Elementary'!$A:$A,0)-1,MATCH(AQ117,'Daten Elementary'!$A$424:$ADO$424,0)-1))*1000000</f>
        <v>0.10033156</v>
      </c>
      <c r="CS117" s="312">
        <f ca="1">IF(ISERROR(OFFSET('Daten Elementary'!$A$1,MATCH(CS$5,'Daten Elementary'!$A:$A,0)-1,MATCH(AR117,'Daten Elementary'!$A$424:$ADO$424,0)-1)),0,OFFSET('Daten Elementary'!$A$1,MATCH(CS$5,'Daten Elementary'!$A:$A,0)-1,MATCH(AR117,'Daten Elementary'!$A$424:$ADO$424,0)-1))*1000000</f>
        <v>0.19876004</v>
      </c>
      <c r="CT117" s="312">
        <f ca="1">IF(ISERROR(OFFSET('Daten Elementary'!$A$1,MATCH(CT$5,'Daten Elementary'!$A:$A,0)-1,MATCH(AS117,'Daten Elementary'!$A$424:$ADO$424,0)-1)),0,OFFSET('Daten Elementary'!$A$1,MATCH(CT$5,'Daten Elementary'!$A:$A,0)-1,MATCH(AS117,'Daten Elementary'!$A$424:$ADO$424,0)-1))*1000000</f>
        <v>1.5642864999999999</v>
      </c>
      <c r="CU117" s="313">
        <f t="shared" ca="1" si="67"/>
        <v>7.0947364999999989</v>
      </c>
      <c r="CV117" s="312">
        <f ca="1">IF(ISERROR(OFFSET('Daten Elementary'!$A$1,MATCH(CV$5,'Daten Elementary'!$A:$A,0)-1,MATCH($AT117,'Daten Elementary'!$A$424:$ADO$424,0)-1)),0,OFFSET('Daten Elementary'!$A$1,MATCH(CV$5,'Daten Elementary'!$A:$A,0)-1,MATCH($AT117,'Daten Elementary'!$A$424:$ADO$424,0)-1))*1000000</f>
        <v>7.0947364999999998</v>
      </c>
      <c r="CW117" s="305">
        <f t="shared" ca="1" si="68"/>
        <v>1.0000000000000002</v>
      </c>
      <c r="CX117" s="314">
        <f ca="1">IF(ISERROR(OFFSET('Daten Elementary'!$A$1,MATCH(CX$5,'Daten Elementary'!$A:$A,0)-1,MATCH(AM117,'Daten Elementary'!$A$424:$ADO$424,0)-1)),0,OFFSET('Daten Elementary'!$A$1,MATCH(CX$5,'Daten Elementary'!$A:$A,0)-1,MATCH(AM117,'Daten Elementary'!$A$424:$ADO$424,0)-1))*1000000</f>
        <v>7.4490924999999999</v>
      </c>
      <c r="CY117" s="314">
        <f ca="1">IF(ISERROR(OFFSET('Daten Elementary'!$A$1,MATCH(CY$5,'Daten Elementary'!$A:$A,0)-1,MATCH(AN117,'Daten Elementary'!$A$424:$ADO$424,0)-1)),0,OFFSET('Daten Elementary'!$A$1,MATCH(CY$5,'Daten Elementary'!$A:$A,0)-1,MATCH(AN117,'Daten Elementary'!$A$424:$ADO$424,0)-1))*1000000</f>
        <v>0</v>
      </c>
      <c r="CZ117" s="314">
        <f ca="1">IF(ISERROR(OFFSET('Daten Elementary'!$A$1,MATCH(CZ$5,'Daten Elementary'!$A:$A,0)-1,MATCH(AO117,'Daten Elementary'!$A$424:$ADO$424,0)-1)),0,OFFSET('Daten Elementary'!$A$1,MATCH(CZ$5,'Daten Elementary'!$A:$A,0)-1,MATCH(AO117,'Daten Elementary'!$A$424:$ADO$424,0)-1))*1000000</f>
        <v>5.5619907</v>
      </c>
      <c r="DA117" s="314">
        <f ca="1">IF(ISERROR(OFFSET('Daten Elementary'!$A$1,MATCH(DA$5,'Daten Elementary'!$A:$A,0)-1,MATCH(AP117,'Daten Elementary'!$A$424:$ADO$424,0)-1)),0,OFFSET('Daten Elementary'!$A$1,MATCH(DA$5,'Daten Elementary'!$A:$A,0)-1,MATCH(AP117,'Daten Elementary'!$A$424:$ADO$424,0)-1))*1000000</f>
        <v>0</v>
      </c>
      <c r="DB117" s="314">
        <f t="shared" ca="1" si="69"/>
        <v>13.0110832</v>
      </c>
      <c r="DC117" s="314">
        <f ca="1">IF(ISERROR(OFFSET('Daten Elementary'!$A$1,MATCH(DC$5,'Daten Elementary'!$A:$A,0)-1,MATCH(AQ117,'Daten Elementary'!$A$424:$ADO$424,0)-1)),0,OFFSET('Daten Elementary'!$A$1,MATCH(DC$5,'Daten Elementary'!$A:$A,0)-1,MATCH(AQ117,'Daten Elementary'!$A$424:$ADO$424,0)-1))*1000000</f>
        <v>2.0167733000000001</v>
      </c>
      <c r="DD117" s="314">
        <f ca="1">IF(ISERROR(OFFSET('Daten Elementary'!$A$1,MATCH(DD$5,'Daten Elementary'!$A:$A,0)-1,MATCH(AR117,'Daten Elementary'!$A$424:$ADO$424,0)-1)),0,OFFSET('Daten Elementary'!$A$1,MATCH(DD$5,'Daten Elementary'!$A:$A,0)-1,MATCH(AR117,'Daten Elementary'!$A$424:$ADO$424,0)-1))*1000000</f>
        <v>0.44743033999999998</v>
      </c>
      <c r="DE117" s="314">
        <f ca="1">IF(ISERROR(OFFSET('Daten Elementary'!$A$1,MATCH(DE$5,'Daten Elementary'!$A:$A,0)-1,MATCH(AS117,'Daten Elementary'!$A$424:$ADO$424,0)-1)),0,OFFSET('Daten Elementary'!$A$1,MATCH(DE$5,'Daten Elementary'!$A:$A,0)-1,MATCH(AS117,'Daten Elementary'!$A$424:$ADO$424,0)-1))*1000000</f>
        <v>2.7527964000000003</v>
      </c>
      <c r="DF117" s="315">
        <f t="shared" ca="1" si="70"/>
        <v>18.22808324</v>
      </c>
      <c r="DG117" s="314">
        <f ca="1">IF(ISERROR(OFFSET('Daten Elementary'!$A$1,MATCH(DG$5,'Daten Elementary'!$A:$A,0)-1,MATCH($AT117,'Daten Elementary'!$A$424:$ADO$424,0)-1)),0,OFFSET('Daten Elementary'!$A$1,MATCH(DG$5,'Daten Elementary'!$A:$A,0)-1,MATCH($AT117,'Daten Elementary'!$A$424:$ADO$424,0)-1))*1000000</f>
        <v>18.228082999999998</v>
      </c>
      <c r="DH117" s="305">
        <f t="shared" ca="1" si="71"/>
        <v>0.99999998683350311</v>
      </c>
      <c r="DI117" s="316">
        <f ca="1">IF(ISERROR(OFFSET('Daten Elementary'!$A$1,MATCH(DI$5,'Daten Elementary'!$A:$A,0)-1,MATCH(AM117,'Daten Elementary'!$A$424:$ADO$424,0)-1)),0,OFFSET('Daten Elementary'!$A$1,MATCH(DI$5,'Daten Elementary'!$A:$A,0)-1,MATCH(AM117,'Daten Elementary'!$A$424:$ADO$424,0)-1))*1000000</f>
        <v>65.55</v>
      </c>
      <c r="DJ117" s="316">
        <f ca="1">IF(ISERROR(OFFSET('Daten Elementary'!$A$1,MATCH(DJ$5,'Daten Elementary'!$A:$A,0)-1,MATCH(AN117,'Daten Elementary'!$A$424:$ADO$424,0)-1)),0,OFFSET('Daten Elementary'!$A$1,MATCH(DJ$5,'Daten Elementary'!$A:$A,0)-1,MATCH(AN117,'Daten Elementary'!$A$424:$ADO$424,0)-1))*1000000</f>
        <v>0</v>
      </c>
      <c r="DK117" s="316">
        <f ca="1">IF(ISERROR(OFFSET('Daten Elementary'!$A$1,MATCH(DK$5,'Daten Elementary'!$A:$A,0)-1,MATCH(AO117,'Daten Elementary'!$A$424:$ADO$424,0)-1)),0,OFFSET('Daten Elementary'!$A$1,MATCH(DK$5,'Daten Elementary'!$A:$A,0)-1,MATCH(AO117,'Daten Elementary'!$A$424:$ADO$424,0)-1))*1000000</f>
        <v>20.506947</v>
      </c>
      <c r="DL117" s="316">
        <f ca="1">IF(ISERROR(OFFSET('Daten Elementary'!$A$1,MATCH(DL$5,'Daten Elementary'!$A:$A,0)-1,MATCH(AP117,'Daten Elementary'!$A$424:$ADO$424,0)-1)),0,OFFSET('Daten Elementary'!$A$1,MATCH(DL$5,'Daten Elementary'!$A:$A,0)-1,MATCH(AP117,'Daten Elementary'!$A$424:$ADO$424,0)-1))*1000000</f>
        <v>0</v>
      </c>
      <c r="DM117" s="316">
        <f t="shared" ca="1" si="72"/>
        <v>86.056946999999994</v>
      </c>
      <c r="DN117" s="316">
        <f ca="1">IF(ISERROR(OFFSET('Daten Elementary'!$A$1,MATCH(DN$5,'Daten Elementary'!$A:$A,0)-1,MATCH(AQ117,'Daten Elementary'!$A$424:$ADO$424,0)-1)),0,OFFSET('Daten Elementary'!$A$1,MATCH(DN$5,'Daten Elementary'!$A:$A,0)-1,MATCH(AQ117,'Daten Elementary'!$A$424:$ADO$424,0)-1))*1000000</f>
        <v>0.87880610999999997</v>
      </c>
      <c r="DO117" s="316">
        <f ca="1">IF(ISERROR(OFFSET('Daten Elementary'!$A$1,MATCH(DO$5,'Daten Elementary'!$A:$A,0)-1,MATCH(AR117,'Daten Elementary'!$A$424:$ADO$424,0)-1)),0,OFFSET('Daten Elementary'!$A$1,MATCH(DO$5,'Daten Elementary'!$A:$A,0)-1,MATCH(AR117,'Daten Elementary'!$A$424:$ADO$424,0)-1))*1000000</f>
        <v>1.3807662000000001</v>
      </c>
      <c r="DP117" s="316">
        <f ca="1">IF(ISERROR(OFFSET('Daten Elementary'!$A$1,MATCH(DP$5,'Daten Elementary'!$A:$A,0)-1,MATCH(AS117,'Daten Elementary'!$A$424:$ADO$424,0)-1)),0,OFFSET('Daten Elementary'!$A$1,MATCH(DP$5,'Daten Elementary'!$A:$A,0)-1,MATCH(AS117,'Daten Elementary'!$A$424:$ADO$424,0)-1))*1000000</f>
        <v>14.057672</v>
      </c>
      <c r="DQ117" s="317">
        <f t="shared" ca="1" si="73"/>
        <v>102.37419130999999</v>
      </c>
      <c r="DR117" s="316">
        <f ca="1">IF(ISERROR(OFFSET('Daten Elementary'!$A$1,MATCH(DR$5,'Daten Elementary'!$A:$A,0)-1,MATCH($AT117,'Daten Elementary'!$A$424:$ADO$424,0)-1)),0,OFFSET('Daten Elementary'!$A$1,MATCH(DR$5,'Daten Elementary'!$A:$A,0)-1,MATCH($AT117,'Daten Elementary'!$A$424:$ADO$424,0)-1))*1000000</f>
        <v>102.37419000000001</v>
      </c>
      <c r="DS117" s="305">
        <f t="shared" ca="1" si="74"/>
        <v>0.99999998720380634</v>
      </c>
      <c r="DT117" s="318">
        <f ca="1">IF(ISERROR(OFFSET('Daten UBP13'!$A$1,MATCH(DT$5,'Daten UBP13'!$A:$A,0)-1,MATCH(AM117,'Daten UBP13'!$A$424:$AEG$424,0)-1)),0,OFFSET('Daten UBP13'!$A$1,MATCH(DT$5,'Daten UBP13'!$A:$A,0)-1,MATCH(AM117,'Daten UBP13'!$A$424:$AEG$424,0)-1))</f>
        <v>10.367164000000001</v>
      </c>
      <c r="DU117" s="318">
        <f ca="1">IF(ISERROR(OFFSET('Daten UBP13'!$A$1,MATCH(DU$5,'Daten UBP13'!$A:$A,0)-1,MATCH(AN117,'Daten UBP13'!$A$424:$AEG$424,0)-1)),0,OFFSET('Daten UBP13'!$A$1,MATCH(DU$5,'Daten UBP13'!$A:$A,0)-1,MATCH(AN117,'Daten UBP13'!$A$424:$AEG$424,0)-1))</f>
        <v>0</v>
      </c>
      <c r="DV117" s="318">
        <f ca="1">IF(ISERROR(OFFSET('Daten UBP13'!$A$1,MATCH(DV$5,'Daten UBP13'!$A:$A,0)-1,MATCH(AO117,'Daten UBP13'!$A$424:$AEG$424,0)-1)),0,OFFSET('Daten UBP13'!$A$1,MATCH(DV$5,'Daten UBP13'!$A:$A,0)-1,MATCH(AO117,'Daten UBP13'!$A$424:$AEG$424,0)-1))</f>
        <v>39.760764000000002</v>
      </c>
      <c r="DW117" s="318">
        <f ca="1">IF(ISERROR(OFFSET('Daten UBP13'!$A$1,MATCH(DW$5,'Daten UBP13'!$A:$A,0)-1,MATCH(AP117,'Daten UBP13'!$A$424:$AEG$424,0)-1)),0,OFFSET('Daten UBP13'!$A$1,MATCH(DW$5,'Daten UBP13'!$A:$A,0)-1,MATCH(AP117,'Daten UBP13'!$A$424:$AEG$424,0)-1))</f>
        <v>0</v>
      </c>
      <c r="DX117" s="318">
        <f t="shared" ca="1" si="75"/>
        <v>50.127928000000004</v>
      </c>
      <c r="DY117" s="318">
        <f ca="1">IF(ISERROR(OFFSET('Daten UBP13'!$A$1,MATCH(DY$5,'Daten UBP13'!$A:$A,0)-1,MATCH(AQ117,'Daten UBP13'!$A$424:$AEG$424,0)-1)),0,OFFSET('Daten UBP13'!$A$1,MATCH(DY$5,'Daten UBP13'!$A:$A,0)-1,MATCH(AQ117,'Daten UBP13'!$A$424:$AEG$424,0)-1))</f>
        <v>0.64545569000000003</v>
      </c>
      <c r="DZ117" s="318">
        <f ca="1">IF(ISERROR(OFFSET('Daten UBP13'!$A$1,MATCH(DZ$5,'Daten UBP13'!$A:$A,0)-1,MATCH(AR117,'Daten UBP13'!$A$424:$AEG$424,0)-1)),0,OFFSET('Daten UBP13'!$A$1,MATCH(DZ$5,'Daten UBP13'!$A:$A,0)-1,MATCH(AR117,'Daten UBP13'!$A$424:$AEG$424,0)-1))</f>
        <v>1.0731280000000001</v>
      </c>
      <c r="EA117" s="318">
        <f ca="1">IF(ISERROR(OFFSET('Daten UBP13'!$A$1,MATCH(EA$5,'Daten UBP13'!$A:$A,0)-1,MATCH(AS117,'Daten UBP13'!$A$424:$AEG$424,0)-1)),0,OFFSET('Daten UBP13'!$A$1,MATCH(EA$5,'Daten UBP13'!$A:$A,0)-1,MATCH(AS117,'Daten UBP13'!$A$424:$AEG$424,0)-1))</f>
        <v>7.4982515000000003</v>
      </c>
      <c r="EB117" s="319">
        <f t="shared" ca="1" si="76"/>
        <v>59.344763190000002</v>
      </c>
      <c r="EC117" s="318">
        <f ca="1">IF(ISERROR(OFFSET('Daten UBP13'!$A$1,MATCH(EC$5,'Daten UBP13'!$A:$A,0)-1,MATCH(AT117,'Daten UBP13'!$A$424:$AEG$424,0)-1)),0,OFFSET('Daten UBP13'!$A$1,MATCH(EC$5,'Daten UBP13'!$A:$A,0)-1,MATCH(AT117,'Daten UBP13'!$A$424:$AEG$424,0)-1))</f>
        <v>59.344762000000003</v>
      </c>
      <c r="ED117" s="305">
        <f t="shared" ca="1" si="77"/>
        <v>0.99999997994768308</v>
      </c>
      <c r="EE117" s="320">
        <f ca="1">IF(ISERROR(OFFSET('Daten ReCiPe'!$A$1,MATCH(EE$5,'Daten ReCiPe'!$A:$A,0)-1,MATCH(AM117,'Daten ReCiPe'!$A$424:$ADO$424,0)-1)),0,OFFSET('Daten ReCiPe'!$A$1,MATCH(EE$5,'Daten ReCiPe'!$A:$A,0)-1,MATCH(AM117,'Daten ReCiPe'!$A$424:$ADO$424,0)-1))*1000</f>
        <v>0.34948732000000005</v>
      </c>
      <c r="EF117" s="320">
        <f ca="1">IF(ISERROR(OFFSET('Daten ReCiPe'!$A$1,MATCH(EF$5,'Daten ReCiPe'!$A:$A,0)-1,MATCH(AN117,'Daten ReCiPe'!$A$424:$ADO$424,0)-1)),0,OFFSET('Daten ReCiPe'!$A$1,MATCH(EF$5,'Daten ReCiPe'!$A:$A,0)-1,MATCH(AN117,'Daten ReCiPe'!$A$424:$ADO$424,0)-1))*1000</f>
        <v>0</v>
      </c>
      <c r="EG117" s="320">
        <f ca="1">IF(ISERROR(OFFSET('Daten ReCiPe'!$A$1,MATCH(EG$5,'Daten ReCiPe'!$A:$A,0)-1,MATCH(AO117,'Daten ReCiPe'!$A$424:$ADO$424,0)-1)),0,OFFSET('Daten ReCiPe'!$A$1,MATCH(EG$5,'Daten ReCiPe'!$A:$A,0)-1,MATCH(AO117,'Daten ReCiPe'!$A$424:$ADO$424,0)-1))*1000</f>
        <v>0.97804659000000005</v>
      </c>
      <c r="EH117" s="320">
        <f ca="1">IF(ISERROR(OFFSET('Daten ReCiPe'!$A$1,MATCH(EH$5,'Daten ReCiPe'!$A:$A,0)-1,MATCH(AP117,'Daten ReCiPe'!$A$424:$ADO$424,0)-1)),0,OFFSET('Daten ReCiPe'!$A$1,MATCH(EH$5,'Daten ReCiPe'!$A:$A,0)-1,MATCH(AP117,'Daten ReCiPe'!$A$424:$ADO$424,0)-1))*1000</f>
        <v>0</v>
      </c>
      <c r="EI117" s="320">
        <f t="shared" ca="1" si="78"/>
        <v>1.3275339100000001</v>
      </c>
      <c r="EJ117" s="320">
        <f ca="1">IF(ISERROR(OFFSET('Daten ReCiPe'!$A$1,MATCH(EJ$5,'Daten ReCiPe'!$A:$A,0)-1,MATCH(AQ117,'Daten ReCiPe'!$A$424:$ADO$424,0)-1)),0,OFFSET('Daten ReCiPe'!$A$1,MATCH(EJ$5,'Daten ReCiPe'!$A:$A,0)-1,MATCH(AQ117,'Daten ReCiPe'!$A$424:$ADO$424,0)-1))*1000</f>
        <v>5.8734875999999998E-2</v>
      </c>
      <c r="EK117" s="320">
        <f ca="1">IF(ISERROR(OFFSET('Daten ReCiPe'!$A$1,MATCH(EK$5,'Daten ReCiPe'!$A:$A,0)-1,MATCH(AR117,'Daten ReCiPe'!$A$424:$ADO$424,0)-1)),0,OFFSET('Daten ReCiPe'!$A$1,MATCH(EK$5,'Daten ReCiPe'!$A:$A,0)-1,MATCH(AR117,'Daten ReCiPe'!$A$424:$ADO$424,0)-1))*1000</f>
        <v>8.0721594999999993E-2</v>
      </c>
      <c r="EL117" s="320">
        <f ca="1">IF(ISERROR(OFFSET('Daten ReCiPe'!$A$1,MATCH(EL$5,'Daten ReCiPe'!$A:$A,0)-1,MATCH(AS117,'Daten ReCiPe'!$A$424:$ADO$424,0)-1)),0,OFFSET('Daten ReCiPe'!$A$1,MATCH(EL$5,'Daten ReCiPe'!$A:$A,0)-1,MATCH(AS117,'Daten ReCiPe'!$A$424:$ADO$424,0)-1))*1000</f>
        <v>0.41554216999999999</v>
      </c>
      <c r="EM117" s="321">
        <f t="shared" ca="1" si="79"/>
        <v>1.8825325509999999</v>
      </c>
      <c r="EN117" s="320">
        <f ca="1">IF(ISERROR(OFFSET('Daten ReCiPe'!$A$1,MATCH(EN$5,'Daten ReCiPe'!$A:$A,0)-1,MATCH(AT117,'Daten ReCiPe'!$A$424:$ADO$424,0)-1)),0,OFFSET('Daten ReCiPe'!$A$1,MATCH(EN$5,'Daten ReCiPe'!$A:$A,0)-1,MATCH(AT117,'Daten ReCiPe'!$A$424:$ADO$424,0)-1))*1000</f>
        <v>1.8825326</v>
      </c>
      <c r="EO117" s="305">
        <f t="shared" ca="1" si="80"/>
        <v>1.0000000260287665</v>
      </c>
      <c r="EP117" s="322">
        <f ca="1">IF(ISERROR(OFFSET('Daten Elementary'!$A$1,MATCH(EP$5,'Daten Elementary'!$A:$A,0)-1,MATCH(AM117,'Daten Elementary'!$A$424:$ADO$424,0)-1)),0,OFFSET('Daten Elementary'!$A$1,MATCH(EP$5,'Daten Elementary'!$A:$A,0)-1,MATCH(AM117,'Daten Elementary'!$A$424:$ADO$424,0)-1))*1000000</f>
        <v>2.8235E-2</v>
      </c>
      <c r="EQ117" s="322">
        <f ca="1">IF(ISERROR(OFFSET('Daten Elementary'!$A$1,MATCH(EQ$5,'Daten Elementary'!$A:$A,0)-1,MATCH(AN117,'Daten Elementary'!$A$424:$ADO$424,0)-1)),0,OFFSET('Daten Elementary'!$A$1,MATCH(EQ$5,'Daten Elementary'!$A:$A,0)-1,MATCH(AN117,'Daten Elementary'!$A$424:$ADO$424,0)-1))*1000000</f>
        <v>0</v>
      </c>
      <c r="ER117" s="322">
        <f ca="1">IF(ISERROR(OFFSET('Daten Elementary'!$A$1,MATCH(ER$5,'Daten Elementary'!$A:$A,0)-1,MATCH(AO117,'Daten Elementary'!$A$424:$ADO$424,0)-1)),0,OFFSET('Daten Elementary'!$A$1,MATCH(ER$5,'Daten Elementary'!$A:$A,0)-1,MATCH(AO117,'Daten Elementary'!$A$424:$ADO$424,0)-1))*1000000</f>
        <v>30.560720999999997</v>
      </c>
      <c r="ES117" s="322">
        <f ca="1">IF(ISERROR(OFFSET('Daten Elementary'!$A$1,MATCH(ES$5,'Daten Elementary'!$A:$A,0)-1,MATCH(AP117,'Daten Elementary'!$A$424:$ADO$424,0)-1)),0,OFFSET('Daten Elementary'!$A$1,MATCH(ES$5,'Daten Elementary'!$A:$A,0)-1,MATCH(AP117,'Daten Elementary'!$A$424:$ADO$424,0)-1))*1000000</f>
        <v>0</v>
      </c>
      <c r="ET117" s="322">
        <f t="shared" ca="1" si="81"/>
        <v>30.588955999999996</v>
      </c>
      <c r="EU117" s="322">
        <f ca="1">IF(ISERROR(OFFSET('Daten Elementary'!$A$1,MATCH(EU$5,'Daten Elementary'!$A:$A,0)-1,MATCH(AQ117,'Daten Elementary'!$A$424:$ADO$424,0)-1)),0,OFFSET('Daten Elementary'!$A$1,MATCH(EU$5,'Daten Elementary'!$A:$A,0)-1,MATCH(AQ117,'Daten Elementary'!$A$424:$ADO$424,0)-1))*1000000</f>
        <v>1.1118785</v>
      </c>
      <c r="EV117" s="322">
        <f ca="1">IF(ISERROR(OFFSET('Daten Elementary'!$A$1,MATCH(EV$5,'Daten Elementary'!$A:$A,0)-1,MATCH(AR117,'Daten Elementary'!$A$424:$ADO$424,0)-1)),0,OFFSET('Daten Elementary'!$A$1,MATCH(EV$5,'Daten Elementary'!$A:$A,0)-1,MATCH(AR117,'Daten Elementary'!$A$424:$ADO$424,0)-1))*1000000</f>
        <v>2.4454337000000002</v>
      </c>
      <c r="EW117" s="322">
        <f ca="1">IF(ISERROR(OFFSET('Daten Elementary'!$A$1,MATCH(EW$5,'Daten Elementary'!$A:$A,0)-1,MATCH(AS117,'Daten Elementary'!$A$424:$ADO$424,0)-1)),0,OFFSET('Daten Elementary'!$A$1,MATCH(EW$5,'Daten Elementary'!$A:$A,0)-1,MATCH(AS117,'Daten Elementary'!$A$424:$ADO$424,0)-1))*1000000</f>
        <v>5.5283652000000005</v>
      </c>
      <c r="EX117" s="323">
        <f t="shared" ca="1" si="82"/>
        <v>39.674633399999998</v>
      </c>
      <c r="EY117" s="322">
        <f ca="1">IF(ISERROR(OFFSET('Daten Elementary'!$A$1,MATCH(EY$5,'Daten Elementary'!$A:$A,0)-1,MATCH($AT117,'Daten Elementary'!$A$424:$ADO$424,0)-1)),0,OFFSET('Daten Elementary'!$A$1,MATCH(EY$5,'Daten Elementary'!$A:$A,0)-1,MATCH($AT117,'Daten Elementary'!$A$424:$ADO$424,0)-1))*1000000</f>
        <v>39.674633</v>
      </c>
      <c r="EZ117" s="305">
        <f t="shared" ca="1" si="83"/>
        <v>0.99999998991799133</v>
      </c>
      <c r="FA117" s="314">
        <f ca="1">IF(ISERROR(OFFSET('Daten Elementary'!$A$1,MATCH(FA$5,'Daten Elementary'!$A:$A,0)-1,MATCH(AM117,'Daten Elementary'!$A$424:$ADO$424,0)-1)),0,OFFSET('Daten Elementary'!$A$1,MATCH(FA$5,'Daten Elementary'!$A:$A,0)-1,MATCH(AM117,'Daten Elementary'!$A$424:$ADO$424,0)-1))*1000</f>
        <v>4.4470999999999998</v>
      </c>
      <c r="FB117" s="314">
        <f ca="1">IF(ISERROR(OFFSET('Daten Elementary'!$A$1,MATCH(FB$5,'Daten Elementary'!$A:$A,0)-1,MATCH(AN117,'Daten Elementary'!$A$424:$ADO$424,0)-1)),0,OFFSET('Daten Elementary'!$A$1,MATCH(FB$5,'Daten Elementary'!$A:$A,0)-1,MATCH(AN117,'Daten Elementary'!$A$424:$ADO$424,0)-1))*1000</f>
        <v>0</v>
      </c>
      <c r="FC117" s="314">
        <f ca="1">IF(ISERROR(OFFSET('Daten Elementary'!$A$1,MATCH(FC$5,'Daten Elementary'!$A:$A,0)-1,MATCH(AO117,'Daten Elementary'!$A$424:$ADO$424,0)-1)),0,OFFSET('Daten Elementary'!$A$1,MATCH(FC$5,'Daten Elementary'!$A:$A,0)-1,MATCH(AO117,'Daten Elementary'!$A$424:$ADO$424,0)-1))*1000</f>
        <v>7.2682072</v>
      </c>
      <c r="FD117" s="314">
        <f ca="1">IF(ISERROR(OFFSET('Daten Elementary'!$A$1,MATCH(FD$5,'Daten Elementary'!$A:$A,0)-1,MATCH(AP117,'Daten Elementary'!$A$424:$ADO$424,0)-1)),0,OFFSET('Daten Elementary'!$A$1,MATCH(FD$5,'Daten Elementary'!$A:$A,0)-1,MATCH(AP117,'Daten Elementary'!$A$424:$ADO$424,0)-1))*1000</f>
        <v>0</v>
      </c>
      <c r="FE117" s="314">
        <f t="shared" ca="1" si="84"/>
        <v>11.7153072</v>
      </c>
      <c r="FF117" s="314">
        <f ca="1">IF(ISERROR(OFFSET('Daten Elementary'!$A$1,MATCH(FF$5,'Daten Elementary'!$A:$A,0)-1,MATCH(AQ117,'Daten Elementary'!$A$424:$ADO$424,0)-1)),0,OFFSET('Daten Elementary'!$A$1,MATCH(FF$5,'Daten Elementary'!$A:$A,0)-1,MATCH(AQ117,'Daten Elementary'!$A$424:$ADO$424,0)-1))*1000</f>
        <v>0.44885471999999998</v>
      </c>
      <c r="FG117" s="314">
        <f ca="1">IF(ISERROR(OFFSET('Daten Elementary'!$A$1,MATCH(FG$5,'Daten Elementary'!$A:$A,0)-1,MATCH(AR117,'Daten Elementary'!$A$424:$ADO$424,0)-1)),0,OFFSET('Daten Elementary'!$A$1,MATCH(FG$5,'Daten Elementary'!$A:$A,0)-1,MATCH(AR117,'Daten Elementary'!$A$424:$ADO$424,0)-1))*1000</f>
        <v>0.54068925000000001</v>
      </c>
      <c r="FH117" s="314">
        <f ca="1">IF(ISERROR(OFFSET('Daten Elementary'!$A$1,MATCH(FH$5,'Daten Elementary'!$A:$A,0)-1,MATCH(AS117,'Daten Elementary'!$A$424:$ADO$424,0)-1)),0,OFFSET('Daten Elementary'!$A$1,MATCH(FH$5,'Daten Elementary'!$A:$A,0)-1,MATCH(AS117,'Daten Elementary'!$A$424:$ADO$424,0)-1))*1000</f>
        <v>3.1692695</v>
      </c>
      <c r="FI117" s="315">
        <f t="shared" ca="1" si="85"/>
        <v>15.87412067</v>
      </c>
      <c r="FJ117" s="314">
        <f ca="1">IF(ISERROR(OFFSET('Daten Elementary'!$A$1,MATCH(FJ$5,'Daten Elementary'!$A:$A,0)-1,MATCH($AT117,'Daten Elementary'!$A$424:$ADO$424,0)-1)),0,OFFSET('Daten Elementary'!$A$1,MATCH(FJ$5,'Daten Elementary'!$A:$A,0)-1,MATCH($AT117,'Daten Elementary'!$A$424:$ADO$424,0)-1))*1000</f>
        <v>15.874121000000001</v>
      </c>
      <c r="FK117" s="305">
        <f t="shared" ca="1" si="86"/>
        <v>1.0000000207885531</v>
      </c>
      <c r="FL117" s="314">
        <f ca="1">IF(ISERROR(OFFSET('Daten Elementary'!$A$1,MATCH(FL$5,'Daten Elementary'!$A:$A,0)-1,MATCH(AM117,'Daten Elementary'!$A$424:$ADO$424,0)-1)),0,OFFSET('Daten Elementary'!$A$1,MATCH(FL$5,'Daten Elementary'!$A:$A,0)-1,MATCH(AM117,'Daten Elementary'!$A$424:$ADO$424,0)-1))</f>
        <v>0</v>
      </c>
      <c r="FM117" s="314">
        <f ca="1">IF(ISERROR(OFFSET('Daten Elementary'!$A$1,MATCH(FM$5,'Daten Elementary'!$A:$A,0)-1,MATCH(AN117,'Daten Elementary'!$A$424:$ADO$424,0)-1)),0,OFFSET('Daten Elementary'!$A$1,MATCH(FM$5,'Daten Elementary'!$A:$A,0)-1,MATCH(AN117,'Daten Elementary'!$A$424:$ADO$424,0)-1))</f>
        <v>0</v>
      </c>
      <c r="FN117" s="314">
        <f ca="1">IF(ISERROR(OFFSET('Daten Elementary'!$A$1,MATCH(FN$5,'Daten Elementary'!$A:$A,0)-1,MATCH(AO117,'Daten Elementary'!$A$424:$ADO$424,0)-1)),0,OFFSET('Daten Elementary'!$A$1,MATCH(FN$5,'Daten Elementary'!$A:$A,0)-1,MATCH(AO117,'Daten Elementary'!$A$424:$ADO$424,0)-1))</f>
        <v>0</v>
      </c>
      <c r="FO117" s="314">
        <f ca="1">IF(ISERROR(OFFSET('Daten Elementary'!$A$1,MATCH(FO$5,'Daten Elementary'!$A:$A,0)-1,MATCH(AP117,'Daten Elementary'!$A$424:$ADO$424,0)-1)),0,OFFSET('Daten Elementary'!$A$1,MATCH(FO$5,'Daten Elementary'!$A:$A,0)-1,MATCH(AP117,'Daten Elementary'!$A$424:$ADO$424,0)-1))</f>
        <v>0</v>
      </c>
      <c r="FP117" s="314">
        <f t="shared" ca="1" si="87"/>
        <v>0</v>
      </c>
      <c r="FQ117" s="314">
        <f ca="1">IF(ISERROR(OFFSET('Daten Elementary'!$A$1,MATCH(FQ$5,'Daten Elementary'!$A:$A,0)-1,MATCH(AQ117,'Daten Elementary'!$A$424:$ADO$424,0)-1)),0,OFFSET('Daten Elementary'!$A$1,MATCH(FQ$5,'Daten Elementary'!$A:$A,0)-1,MATCH(AQ117,'Daten Elementary'!$A$424:$ADO$424,0)-1))</f>
        <v>0</v>
      </c>
      <c r="FR117" s="314">
        <f ca="1">IF(ISERROR(OFFSET('Daten Elementary'!$A$1,MATCH(FR$5,'Daten Elementary'!$A:$A,0)-1,MATCH(AR117,'Daten Elementary'!$A$424:$ADO$424,0)-1)),0,OFFSET('Daten Elementary'!$A$1,MATCH(FR$5,'Daten Elementary'!$A:$A,0)-1,MATCH(AR117,'Daten Elementary'!$A$424:$ADO$424,0)-1))</f>
        <v>0</v>
      </c>
      <c r="FS117" s="314">
        <f ca="1">IF(ISERROR(OFFSET('Daten Elementary'!$A$1,MATCH(FS$5,'Daten Elementary'!$A:$A,0)-1,MATCH(AS117,'Daten Elementary'!$A$424:$ADO$424,0)-1)),0,OFFSET('Daten Elementary'!$A$1,MATCH(FS$5,'Daten Elementary'!$A:$A,0)-1,MATCH(AS117,'Daten Elementary'!$A$424:$ADO$424,0)-1))</f>
        <v>0</v>
      </c>
      <c r="FT117" s="315">
        <f t="shared" ca="1" si="88"/>
        <v>0</v>
      </c>
      <c r="FU117" s="314">
        <f ca="1">IF(ISERROR(OFFSET('Daten Elementary'!$A$1,MATCH(FU$5,'Daten Elementary'!$A:$A,0)-1,MATCH($AT117,'Daten Elementary'!$A$424:$ADO$424,0)-1)),0,OFFSET('Daten Elementary'!$A$1,MATCH(FU$5,'Daten Elementary'!$A:$A,0)-1,MATCH($AT117,'Daten Elementary'!$A$424:$ADO$424,0)-1))</f>
        <v>0</v>
      </c>
      <c r="FV117" s="305">
        <f t="shared" ca="1" si="89"/>
        <v>0</v>
      </c>
      <c r="FW117" s="324"/>
      <c r="FX117" s="231" t="str">
        <f t="shared" si="90"/>
        <v>Bahn Frankreich, Strommix FR &amp; Diesel (Durchschnitt Regional-&amp; Fernverkehr)</v>
      </c>
      <c r="FY117" s="231" t="str">
        <f t="shared" si="55"/>
        <v>Bahn Frankreich</v>
      </c>
      <c r="FZ117" s="231" t="str">
        <f t="shared" si="56"/>
        <v>, Strommix FR &amp; Diesel</v>
      </c>
      <c r="GA117" s="231" t="str">
        <f t="shared" si="57"/>
        <v xml:space="preserve"> (Durchschnitt Regional-&amp; Fernverkehr)</v>
      </c>
      <c r="GB117" s="231"/>
    </row>
    <row r="118" spans="1:184" ht="16.5" customHeight="1">
      <c r="A118" s="295" t="s">
        <v>111</v>
      </c>
      <c r="B118" s="338"/>
      <c r="C118" s="334" t="s">
        <v>243</v>
      </c>
      <c r="D118" s="334" t="s">
        <v>136</v>
      </c>
      <c r="E118" s="371" t="s">
        <v>241</v>
      </c>
      <c r="F118" s="33">
        <f t="shared" si="100"/>
        <v>235.45000000000002</v>
      </c>
      <c r="G118" s="31">
        <v>425</v>
      </c>
      <c r="H118" s="98">
        <v>0.55400000000000005</v>
      </c>
      <c r="I118" s="88">
        <v>1</v>
      </c>
      <c r="J118" s="88"/>
      <c r="K118" s="86">
        <v>1</v>
      </c>
      <c r="L118" s="86"/>
      <c r="M118" s="86"/>
      <c r="N118" s="38" t="s">
        <v>99</v>
      </c>
      <c r="O118" s="6">
        <f ca="1">(IF(ISERROR(INDEX(INDIRECT($D$268),MATCH($AM118,$AM$4:$AM$275,0),MATCH(O$304,INDIRECT($E$268),0))*$I118/$AD118),0,INDEX(INDIRECT($D$268),MATCH($AM118,$AM$4:$AM$275,0),MATCH(O$304,INDIRECT($E$268),0))*$I118/$AD118)+IF(ISERROR(INDEX(INDIRECT($D$268),MATCH($AN118,$AN$4:$AN$275,0),MATCH(O$305,INDIRECT($E$268),0))*$J118/$AE118),0,INDEX(INDIRECT($D$268),MATCH($AN118,$AN$4:$AN$275,0),MATCH(O$305,INDIRECT($E$268),0))*$J118/$AE118))*$AC118/$F118</f>
        <v>2.5484301274155869E-2</v>
      </c>
      <c r="P118" s="6">
        <f ca="1">(IF(ISERROR(INDEX(INDIRECT($D$268),MATCH($AO118,$AO$4:$AO$275,0),MATCH(P$304,INDIRECT($E$268),0))*$I118/$AD118),0,INDEX(INDIRECT($D$268),MATCH($AO118,$AO$4:$AO$275,0),MATCH(P$304,INDIRECT($E$268),0))*$I118/$AD118)+IF(ISERROR(INDEX(INDIRECT($D$268),MATCH($AP118,$AP$4:$AP$275,0),MATCH(P$305,INDIRECT($E$268),0))*$J118/$AE118),0,INDEX(INDIRECT($D$268),MATCH($AP118,$AP$4:$AP$275,0),MATCH(P$305,INDIRECT($E$268),0))*$J118/$AE118))*$AC118/$F118</f>
        <v>7.6920683074962826</v>
      </c>
      <c r="Q118" s="6">
        <f ca="1">INDEX(INDIRECT($D$268),MATCH($AQ118,$AQ$4:$AQ$284,0),MATCH(Q$4,INDIRECT($E$268),0))*$K118*$AC118/$F118/$AF118</f>
        <v>0.47503196432363559</v>
      </c>
      <c r="R118" s="6">
        <f ca="1">INDEX(INDIRECT($D$268),MATCH($AR118,$AR$4:$AR$284,0),MATCH(R$4,INDIRECT($E$268),0))*$K118*$AC118/$F118/$AF118</f>
        <v>0.54565303249097485</v>
      </c>
      <c r="S118" s="6">
        <f ca="1">INDEX(INDIRECT($D$268),MATCH($AS118,$AS$4:$AS$284,0),MATCH(S$4,INDIRECT($E$268),0))*$K118*$AC118/$F118/$AF118</f>
        <v>8.2037033807602455</v>
      </c>
      <c r="T118" s="7">
        <f t="shared" ca="1" si="93"/>
        <v>16.941940986345294</v>
      </c>
      <c r="U118" s="6">
        <f>IF($B$268=6,(IF(OR(AJ118="Benzin",AJ118="Diesel"),$AK118*INDEX('DIN EN 16258'!$I:$I,MATCH('mobitool-Faktoren v2.0'!$AI118,'DIN EN 16258'!$A:$A,0))*$I118/$AD118+$AL118*INDEX('DIN EN 16258'!$I:$I,MATCH('mobitool-Faktoren v2.0'!$AJ118,'DIN EN 16258'!$A:$A,0))*$I118/$AD118,IF(ISERROR($AK118*INDEX('DIN EN 16258'!$I:$I,MATCH('mobitool-Faktoren v2.0'!$AI118,'DIN EN 16258'!$A:$A,0))*$I118/$AD118),0,$AK118*INDEX('DIN EN 16258'!$I:$I,MATCH('mobitool-Faktoren v2.0'!$AI118,'DIN EN 16258'!$A:$A,0))*$I118/$AD118)+IF(ISERROR($AL118*INDEX('DIN EN 16258'!$I:$I,MATCH('mobitool-Faktoren v2.0'!$AJ118,'DIN EN 16258'!$A:$A,0))*$J118/$AE118),0,$AL118*INDEX('DIN EN 16258'!$I:$I,MATCH('mobitool-Faktoren v2.0'!$AJ118,'DIN EN 16258'!$A:$A,0))*$J118/$AE118)))*1000,
IF($B$268=1,(IF(OR(AJ118="Benzin",AJ118="Diesel"),$AK118*INDEX('DIN EN 16258'!$D:$D,MATCH('mobitool-Faktoren v2.0'!$AI118,'DIN EN 16258'!$A:$A,0))*$I118/$AD118+$AL118*INDEX('DIN EN 16258'!$D:$D,MATCH('mobitool-Faktoren v2.0'!$AJ118,'DIN EN 16258'!$A:$A,0))*$I118/$AD118,IF(ISERROR($AK118*INDEX('DIN EN 16258'!$D:$D,MATCH('mobitool-Faktoren v2.0'!$AI118,'DIN EN 16258'!$A:$A,0))*$I118/$AD118),0,$AK118*INDEX('DIN EN 16258'!$D:$D,MATCH('mobitool-Faktoren v2.0'!$AI118,'DIN EN 16258'!$A:$A,0))*$I118/$AD118)+IF(ISERROR($AL118*INDEX('DIN EN 16258'!$D:$D,MATCH('mobitool-Faktoren v2.0'!$AJ118,'DIN EN 16258'!$A:$A,0))*$J118/$AE118),0,$AL118*INDEX('DIN EN 16258'!$D:$D,MATCH('mobitool-Faktoren v2.0'!$AJ118,'DIN EN 16258'!$A:$A,0))*$J118/$AE118))),0))*$AC118/$F118</f>
        <v>0</v>
      </c>
      <c r="V118" s="6">
        <f>IF($B$268=6,(IF(OR(AJ118="Benzin",AJ118="Diesel"),$AK118*INDEX('DIN EN 16258'!$L:$L,MATCH('mobitool-Faktoren v2.0'!$AI118,'DIN EN 16258'!$A:$A,0))*$I118/$AD118+$AL118*INDEX('DIN EN 16258'!$L:$L,MATCH('mobitool-Faktoren v2.0'!$AJ118,'DIN EN 16258'!$A:$A,0))*$I118/$AD118,IF(ISERROR($AK118*INDEX('DIN EN 16258'!$L:$L,MATCH('mobitool-Faktoren v2.0'!$AI118,'DIN EN 16258'!$A:$A,0))*$I118/$AD118),0,$AK118*INDEX('DIN EN 16258'!$L:$L,MATCH('mobitool-Faktoren v2.0'!$AI118,'DIN EN 16258'!$A:$A,0))*$I118/$AD118)+IF(ISERROR($AL118*INDEX('DIN EN 16258'!$L:$L,MATCH('mobitool-Faktoren v2.0'!$AJ118,'DIN EN 16258'!$A:$A,0))*$J118/$AE118),0,$AL118*INDEX('DIN EN 16258'!$L:$L,MATCH('mobitool-Faktoren v2.0'!$AJ118,'DIN EN 16258'!$A:$A,0))*$J118/$AE118)))*1000,
IF($B$268=1,(IF(OR(AJ118="Benzin",AJ118="Diesel"),$AK118*INDEX('DIN EN 16258'!$F:$F,MATCH('mobitool-Faktoren v2.0'!$AI118,'DIN EN 16258'!$A:$A,0))*$I118/$AD118+$AL118*INDEX('DIN EN 16258'!$F:$F,MATCH('mobitool-Faktoren v2.0'!$AJ118,'DIN EN 16258'!$A:$A,0))*$I118/$AD118,IF(ISERROR($AK118*INDEX('DIN EN 16258'!$F:$F,MATCH('mobitool-Faktoren v2.0'!$AI118,'DIN EN 16258'!$A:$A,0))*$I118/$AD118),0,$AK118*INDEX('DIN EN 16258'!$F:$F,MATCH('mobitool-Faktoren v2.0'!$AI118,'DIN EN 16258'!$A:$A,0))*$I118/$AD118)+IF(ISERROR($AL118*INDEX('DIN EN 16258'!$F:$F,MATCH('mobitool-Faktoren v2.0'!$AJ118,'DIN EN 16258'!$A:$A,0))*$J118/$AE118),0,$AL118*INDEX('DIN EN 16258'!$F:$F,MATCH('mobitool-Faktoren v2.0'!$AJ118,'DIN EN 16258'!$A:$A,0))*$J118/$AE118))),0))*$AC118/$F118</f>
        <v>7.2926063017413458</v>
      </c>
      <c r="W118" s="39" t="s">
        <v>673</v>
      </c>
      <c r="X118" s="39" t="s">
        <v>162</v>
      </c>
      <c r="Y118" s="336"/>
      <c r="Z118" s="372"/>
      <c r="AA118" s="337"/>
      <c r="AB118" s="299"/>
      <c r="AC118" s="300">
        <v>235</v>
      </c>
      <c r="AD118" s="298">
        <v>1</v>
      </c>
      <c r="AE118" s="298"/>
      <c r="AF118" s="299">
        <v>1</v>
      </c>
      <c r="AG118" s="299"/>
      <c r="AH118" s="299"/>
      <c r="AI118" s="301" t="s">
        <v>636</v>
      </c>
      <c r="AJ118" s="373"/>
      <c r="AK118" s="329">
        <v>7.775E-2</v>
      </c>
      <c r="AL118" s="329"/>
      <c r="AM118" s="331" t="s">
        <v>778</v>
      </c>
      <c r="AN118" s="202" t="s">
        <v>81</v>
      </c>
      <c r="AO118" s="331" t="s">
        <v>780</v>
      </c>
      <c r="AP118" s="202" t="s">
        <v>81</v>
      </c>
      <c r="AQ118" s="331" t="s">
        <v>782</v>
      </c>
      <c r="AR118" s="331" t="s">
        <v>784</v>
      </c>
      <c r="AS118" s="331" t="s">
        <v>786</v>
      </c>
      <c r="AT118" s="331" t="s">
        <v>788</v>
      </c>
      <c r="AU118" s="303">
        <f ca="1">IF(ISERROR(OFFSET('Daten KEA'!$A$1,MATCH(AU$5,'Daten KEA'!$A:$A,0)-1,MATCH(AM118,'Daten KEA'!$A$424:$ADO$424,0)-1)),0,OFFSET('Daten KEA'!$A$1,MATCH(AU$5,'Daten KEA'!$A:$A,0)-1,MATCH(AM118,'Daten KEA'!$A$424:$ADO$424,0)-1))+IF(ISERROR(AK118*INDEX('Energiefaktoren Ecoinvent'!$D:$D,MATCH('mobitool-Faktoren v2.0'!AI118,'Energiefaktoren Ecoinvent'!$A:$A,0))),0,AK118*INDEX('Energiefaktoren Ecoinvent'!$D:$D,MATCH('mobitool-Faktoren v2.0'!AI118,'Energiefaktoren Ecoinvent'!$A:$A,0)))+IF(OR(AJ118="Benzin",AJ118="Diesel"),IF(ISERROR(OFFSET('Daten KEA'!$A$1,MATCH(AV$5,'Daten KEA'!$A:$A,0)-1,MATCH(AN118,'Daten KEA'!$A$424:$ADO$424,0)-1)),0,OFFSET('Daten KEA'!$A$1,MATCH(AV$5,'Daten KEA'!$A:$A,0)-1,MATCH(AN118,'Daten KEA'!$A$424:$ADO$424,0)-1))+IF(ISERROR(AL118*INDEX('Energiefaktoren Ecoinvent'!$D:$D,MATCH('mobitool-Faktoren v2.0'!AJ118,'Energiefaktoren Ecoinvent'!$A:$A,0))),0,AL118*INDEX('Energiefaktoren Ecoinvent'!$D:$D,MATCH('mobitool-Faktoren v2.0'!AJ118,'Energiefaktoren Ecoinvent'!$A:$A,0))),0)</f>
        <v>0.27989999999999998</v>
      </c>
      <c r="AV118" s="303">
        <f ca="1">IF(OR(AJ118="Benzin",AJ118="Diesel"),0,IF(ISERROR(OFFSET('Daten KEA'!$A$1,MATCH(AV$5,'Daten KEA'!$A:$A,0)-1,MATCH(AN118,'Daten KEA'!$A$424:$ADO$424,0)-1)),0,OFFSET('Daten KEA'!$A$1,MATCH(AV$5,'Daten KEA'!$A:$A,0)-1,MATCH(AN118,'Daten KEA'!$A$424:$ADO$424,0)-1))+IF(ISERROR(AL118*INDEX('Energiefaktoren Ecoinvent'!$D:$D,MATCH('mobitool-Faktoren v2.0'!AJ118,'Energiefaktoren Ecoinvent'!$A:$A,0))),0,AL118*INDEX('Energiefaktoren Ecoinvent'!$D:$D,MATCH('mobitool-Faktoren v2.0'!AJ118,'Energiefaktoren Ecoinvent'!$A:$A,0))))</f>
        <v>0</v>
      </c>
      <c r="AW118" s="303">
        <f ca="1">IF(ISERROR(OFFSET('Daten KEA'!$A$1,MATCH(AW$5,'Daten KEA'!$A:$A,0)-1,MATCH(AO118,'Daten KEA'!$A$424:$ADO$424,0)-1)),0,OFFSET('Daten KEA'!$A$1,MATCH(AW$5,'Daten KEA'!$A:$A,0)-1,MATCH(AO118,'Daten KEA'!$A$424:$ADO$424,0)-1))-IF(ISERROR(AK118*INDEX('Energiefaktoren Ecoinvent'!$D:$D,MATCH('mobitool-Faktoren v2.0'!AI118,'Energiefaktoren Ecoinvent'!$A:$A,0))),0,AK118*INDEX('Energiefaktoren Ecoinvent'!$D:$D,MATCH('mobitool-Faktoren v2.0'!AI118,'Energiefaktoren Ecoinvent'!$A:$A,0)))+IF(OR(AJ118="Benzin",AJ118="Diesel"),IF(ISERROR(OFFSET('Daten KEA'!$A$1,MATCH(AX$5,'Daten KEA'!$A:$A,0)-1,MATCH(AP118,'Daten KEA'!$A$424:$ADO$424,0)-1)),0,OFFSET('Daten KEA'!$A$1,MATCH(AX$5,'Daten KEA'!$A:$A,0)-1,MATCH(AP118,'Daten KEA'!$A$424:$ADO$424,0)-1))-IF(ISERROR(AL118*INDEX('Energiefaktoren Ecoinvent'!$D:$D,MATCH('mobitool-Faktoren v2.0'!AJ118,'Energiefaktoren Ecoinvent'!$A:$A,0))),0,AL118*INDEX('Energiefaktoren Ecoinvent'!$D:$D,MATCH('mobitool-Faktoren v2.0'!AJ118,'Energiefaktoren Ecoinvent'!$A:$A,0))),0)</f>
        <v>0.68646698000000006</v>
      </c>
      <c r="AX118" s="303">
        <f ca="1">IF(OR(AJ118="Benzin",AJ118="Diesel"),0,IF(ISERROR(OFFSET('Daten KEA'!$A$1,MATCH(AX$5,'Daten KEA'!$A:$A,0)-1,MATCH(AP118,'Daten KEA'!$A$424:$ADO$424,0)-1)),0,OFFSET('Daten KEA'!$A$1,MATCH(AX$5,'Daten KEA'!$A:$A,0)-1,MATCH(AP118,'Daten KEA'!$A$424:$ADO$424,0)-1))-IF(ISERROR(AL118*INDEX('Energiefaktoren Ecoinvent'!$D:$D,MATCH('mobitool-Faktoren v2.0'!AJ118,'Energiefaktoren Ecoinvent'!$A:$A,0))),0,AL118*INDEX('Energiefaktoren Ecoinvent'!$D:$D,MATCH('mobitool-Faktoren v2.0'!AJ118,'Energiefaktoren Ecoinvent'!$A:$A,0))))</f>
        <v>0</v>
      </c>
      <c r="AY118" s="303">
        <f t="shared" ca="1" si="58"/>
        <v>0.9663669800000001</v>
      </c>
      <c r="AZ118" s="303">
        <f ca="1">IF(ISERROR(OFFSET('Daten KEA'!$A$1,MATCH(AZ$5,'Daten KEA'!$A:$A,0)-1,MATCH(AQ118,'Daten KEA'!$A$424:$ADO$424,0)-1)),0,OFFSET('Daten KEA'!$A$1,MATCH(AZ$5,'Daten KEA'!$A:$A,0)-1,MATCH(AQ118,'Daten KEA'!$A$424:$ADO$424,0)-1))</f>
        <v>8.0452243000000007E-3</v>
      </c>
      <c r="BA118" s="303">
        <f ca="1">IF(ISERROR(OFFSET('Daten KEA'!$A$1,MATCH(BA$5,'Daten KEA'!$A:$A,0)-1,MATCH(AR118,'Daten KEA'!$A$424:$ADO$424,0)-1)),0,OFFSET('Daten KEA'!$A$1,MATCH(BA$5,'Daten KEA'!$A:$A,0)-1,MATCH(AR118,'Daten KEA'!$A$424:$ADO$424,0)-1))</f>
        <v>1.1070050999999999E-2</v>
      </c>
      <c r="BB118" s="303">
        <f ca="1">IF(ISERROR(OFFSET('Daten KEA'!$A$1,MATCH(BB$5,'Daten KEA'!$A:$A,0)-1,MATCH(AS118,'Daten KEA'!$A$424:$ADO$424,0)-1)),0,OFFSET('Daten KEA'!$A$1,MATCH(BB$5,'Daten KEA'!$A:$A,0)-1,MATCH(AS118,'Daten KEA'!$A$424:$ADO$424,0)-1))</f>
        <v>0.11158263</v>
      </c>
      <c r="BC118" s="304">
        <f t="shared" ca="1" si="101"/>
        <v>1.0970648853</v>
      </c>
      <c r="BD118" s="303">
        <f ca="1">IF(ISERROR(OFFSET('Daten KEA'!$A$1,MATCH(BD$5,'Daten KEA'!$A:$A,0)-1,MATCH(AT118,'Daten KEA'!$A$424:$ADO$424,0)-1)),0,OFFSET('Daten KEA'!$A$1,MATCH(BD$5,'Daten KEA'!$A:$A,0)-1,MATCH(AT118,'Daten KEA'!$A$424:$ADO$424,0)-1))</f>
        <v>1.0970648999999999</v>
      </c>
      <c r="BE118" s="305">
        <f t="shared" ca="1" si="59"/>
        <v>1.0000000133993896</v>
      </c>
      <c r="BF118" s="306">
        <f ca="1">IF(ISERROR(OFFSET('Daten KEA'!$A$1,MATCH(BF$5,'Daten KEA'!$A:$A,0)-1,MATCH(AM118,'Daten KEA'!$A$424:$ADO$424,0)-1)),0,OFFSET('Daten KEA'!$A$1,MATCH(BF$5,'Daten KEA'!$A:$A,0)-1,MATCH(AM118,'Daten KEA'!$A$424:$ADO$424,0)-1))+IF(ISERROR($AK118*INDEX('Energiefaktoren Ecoinvent'!$H:$H,MATCH('mobitool-Faktoren v2.0'!$AI118,'Energiefaktoren Ecoinvent'!$A:$A,0))),0,$AK118*INDEX('Energiefaktoren Ecoinvent'!$H:$H,MATCH('mobitool-Faktoren v2.0'!$AI118,'Energiefaktoren Ecoinvent'!$A:$A,0)))+IF(OR(AJ118="Benzin",AJ118="Diesel"),IF(ISERROR(OFFSET('Daten KEA'!$A$1,MATCH(BG$5,'Daten KEA'!$A:$A,0)-1,MATCH(AN118,'Daten KEA'!$A$424:$ADO$424,0)-1)),0,OFFSET('Daten KEA'!$A$1,MATCH(BG$5,'Daten KEA'!$A:$A,0)-1,MATCH(AN118,'Daten KEA'!$A$424:$ADO$424,0)-1))+IF(ISERROR($AL118*INDEX('Energiefaktoren Ecoinvent'!$H:$H,MATCH('mobitool-Faktoren v2.0'!$AJ118,'Energiefaktoren Ecoinvent'!$A:$A,0))),0,$AL118*INDEX('Energiefaktoren Ecoinvent'!$H:$H,MATCH('mobitool-Faktoren v2.0'!$AJ118,'Energiefaktoren Ecoinvent'!$A:$A,0))),0)</f>
        <v>0.2390167992979195</v>
      </c>
      <c r="BG118" s="306">
        <f ca="1">IF(OR(AJ118="Benzin",AJ118="Diesel"),0,IF(ISERROR(OFFSET('Daten KEA'!$A$1,MATCH(BG$5,'Daten KEA'!$A:$A,0)-1,MATCH(AN118,'Daten KEA'!$A$424:$ADO$424,0)-1)),0,OFFSET('Daten KEA'!$A$1,MATCH(BG$5,'Daten KEA'!$A:$A,0)-1,MATCH(AN118,'Daten KEA'!$A$424:$ADO$424,0)-1))+IF(ISERROR($AL118*INDEX('Energiefaktoren Ecoinvent'!$H:$H,MATCH('mobitool-Faktoren v2.0'!$AJ118,'Energiefaktoren Ecoinvent'!$A:$A,0))),0,$AL118*INDEX('Energiefaktoren Ecoinvent'!$H:$H,MATCH('mobitool-Faktoren v2.0'!$AJ118,'Energiefaktoren Ecoinvent'!$A:$A,0))))</f>
        <v>0</v>
      </c>
      <c r="BH118" s="306">
        <f ca="1">IF(ISERROR(OFFSET('Daten KEA'!$A$1,MATCH(BH$5,'Daten KEA'!$A:$A,0)-1,MATCH(AO118,'Daten KEA'!$A$424:$ADO$424,0)-1)),0,OFFSET('Daten KEA'!$A$1,MATCH(BH$5,'Daten KEA'!$A:$A,0)-1,MATCH(AO118,'Daten KEA'!$A$424:$ADO$424,0)-1))-IF(ISERROR($AK118*INDEX('Energiefaktoren Ecoinvent'!$H:$H,MATCH('mobitool-Faktoren v2.0'!$AI118,'Energiefaktoren Ecoinvent'!$A:$A,0))),0,$AK118*INDEX('Energiefaktoren Ecoinvent'!$H:$H,MATCH('mobitool-Faktoren v2.0'!$AI118,'Energiefaktoren Ecoinvent'!$A:$A,0)))+IF(OR(AJ118="Benzin",AJ118="Diesel"),IF(ISERROR(OFFSET('Daten KEA'!$A$1,MATCH(BI$5,'Daten KEA'!$A:$A,0)-1,MATCH(AP118,'Daten KEA'!$A$424:$ADO$424,0)-1)),0,OFFSET('Daten KEA'!$A$1,MATCH(BI$5,'Daten KEA'!$A:$A,0)-1,MATCH(AP118,'Daten KEA'!$A$424:$ADO$424,0)-1))-IF(ISERROR($AL118*INDEX('Energiefaktoren Ecoinvent'!$H:$H,MATCH('mobitool-Faktoren v2.0'!$AJ118,'Energiefaktoren Ecoinvent'!$A:$A,0))),0,$AL118*INDEX('Energiefaktoren Ecoinvent'!$H:$H,MATCH('mobitool-Faktoren v2.0'!$AJ118,'Energiefaktoren Ecoinvent'!$A:$A,0))),0)</f>
        <v>0.68269667436571146</v>
      </c>
      <c r="BI118" s="306">
        <f ca="1">IF(OR(AJ118="Benzin",AJ118="Diesel"),0,IF(ISERROR(OFFSET('Daten KEA'!$A$1,MATCH(BI$5,'Daten KEA'!$A:$A,0)-1,MATCH(AP118,'Daten KEA'!$A$424:$ADO$424,0)-1)),0,OFFSET('Daten KEA'!$A$1,MATCH(BI$5,'Daten KEA'!$A:$A,0)-1,MATCH(AP118,'Daten KEA'!$A$424:$ADO$424,0)-1))-IF(ISERROR($AL118*INDEX('Energiefaktoren Ecoinvent'!$H:$H,MATCH('mobitool-Faktoren v2.0'!$AJ118,'Energiefaktoren Ecoinvent'!$A:$A,0))),0,$AL118*INDEX('Energiefaktoren Ecoinvent'!$H:$H,MATCH('mobitool-Faktoren v2.0'!$AJ118,'Energiefaktoren Ecoinvent'!$A:$A,0))))</f>
        <v>0</v>
      </c>
      <c r="BJ118" s="306">
        <f t="shared" ca="1" si="92"/>
        <v>0.92171347366363099</v>
      </c>
      <c r="BK118" s="306">
        <f ca="1">IF(ISERROR(OFFSET('Daten KEA'!$A$1,MATCH(BK$5,'Daten KEA'!$A:$A,0)-1,MATCH(AQ118,'Daten KEA'!$A$424:$ADO$424,0)-1)),0,OFFSET('Daten KEA'!$A$1,MATCH(BK$5,'Daten KEA'!$A:$A,0)-1,MATCH(AQ118,'Daten KEA'!$A$424:$ADO$424,0)-1))</f>
        <v>7.5003150207980001E-3</v>
      </c>
      <c r="BL118" s="306">
        <f ca="1">IF(ISERROR(OFFSET('Daten KEA'!$A$1,MATCH(BL$5,'Daten KEA'!$A:$A,0)-1,MATCH(AR118,'Daten KEA'!$A$424:$ADO$424,0)-1)),0,OFFSET('Daten KEA'!$A$1,MATCH(BL$5,'Daten KEA'!$A:$A,0)-1,MATCH(AR118,'Daten KEA'!$A$424:$ADO$424,0)-1))</f>
        <v>1.0353039119618001E-2</v>
      </c>
      <c r="BM118" s="306">
        <f ca="1">IF(ISERROR(OFFSET('Daten KEA'!$A$1,MATCH(BM$5,'Daten KEA'!$A:$A,0)-1,MATCH(AS118,'Daten KEA'!$A$424:$ADO$424,0)-1)),0,OFFSET('Daten KEA'!$A$1,MATCH(BM$5,'Daten KEA'!$A:$A,0)-1,MATCH(AS118,'Daten KEA'!$A$424:$ADO$424,0)-1))</f>
        <v>0.10752524139952999</v>
      </c>
      <c r="BN118" s="307">
        <f t="shared" ca="1" si="98"/>
        <v>1.047092069203577</v>
      </c>
      <c r="BO118" s="306">
        <f ca="1">IF(ISERROR(OFFSET('Daten KEA'!$A$1,MATCH(BO$5,'Daten KEA'!$A:$A,0)-1,MATCH(AT118,'Daten KEA'!$A$424:$ADO$424,0)-1)),0,OFFSET('Daten KEA'!$A$1,MATCH(BO$5,'Daten KEA'!$A:$A,0)-1,MATCH(AT118,'Daten KEA'!$A$424:$ADO$424,0)-1))</f>
        <v>1.0470920634035801</v>
      </c>
      <c r="BP118" s="305">
        <f t="shared" ca="1" si="60"/>
        <v>0.99999999446085297</v>
      </c>
      <c r="BQ118" s="308">
        <f ca="1">IF(ISERROR(OFFSET('Daten GWP'!$A$1,MATCH(BQ$5,'Daten GWP'!$A:$A,0)-1,MATCH(AM118,'Daten GWP'!$A$424:$ADO$424,0)-1)),0,OFFSET('Daten GWP'!$A$1,MATCH(BQ$5,'Daten GWP'!$A:$A,0)-1,MATCH(AM118,'Daten GWP'!$A$424:$ADO$424,0)-1))*1000</f>
        <v>2.5533100999999999E-2</v>
      </c>
      <c r="BR118" s="308">
        <f ca="1">IF(ISERROR(OFFSET('Daten GWP'!$A$1,MATCH(BR$5,'Daten GWP'!$A:$A,0)-1,MATCH(AN118,'Daten GWP'!$A$424:$ADO$424,0)-1)),0,OFFSET('Daten GWP'!$A$1,MATCH(BR$5,'Daten GWP'!$A:$A,0)-1,MATCH(AN118,'Daten GWP'!$A$424:$ADO$424,0)-1))*1000</f>
        <v>0</v>
      </c>
      <c r="BS118" s="308">
        <f ca="1">IF(ISERROR(OFFSET('Daten GWP'!$A$1,MATCH(BS$5,'Daten GWP'!$A:$A,0)-1,MATCH(AO118,'Daten GWP'!$A$424:$ADO$424,0)-1)),0,OFFSET('Daten GWP'!$A$1,MATCH(BS$5,'Daten GWP'!$A:$A,0)-1,MATCH(AO118,'Daten GWP'!$A$424:$ADO$424,0)-1))*1000</f>
        <v>7.7067977999999995</v>
      </c>
      <c r="BT118" s="308">
        <f ca="1">IF(ISERROR(OFFSET('Daten GWP'!$A$1,MATCH(BT$5,'Daten GWP'!$A:$A,0)-1,MATCH(AP118,'Daten GWP'!$A$424:$ADO$424,0)-1)),0,OFFSET('Daten GWP'!$A$1,MATCH(BT$5,'Daten GWP'!$A:$A,0)-1,MATCH(AP118,'Daten GWP'!$A$424:$ADO$424,0)-1))*1000</f>
        <v>0</v>
      </c>
      <c r="BU118" s="308">
        <f t="shared" ca="1" si="61"/>
        <v>7.7323309009999992</v>
      </c>
      <c r="BV118" s="308">
        <f ca="1">IF(ISERROR(OFFSET('Daten GWP'!$A$1,MATCH(BV$5,'Daten GWP'!$A:$A,0)-1,MATCH(AQ118,'Daten GWP'!$A$424:$ADO$424,0)-1)),0,OFFSET('Daten GWP'!$A$1,MATCH(BV$5,'Daten GWP'!$A:$A,0)-1,MATCH(AQ118,'Daten GWP'!$A$424:$ADO$424,0)-1))*1000</f>
        <v>0.47594160000000002</v>
      </c>
      <c r="BW118" s="308">
        <f ca="1">IF(ISERROR(OFFSET('Daten GWP'!$A$1,MATCH(BW$5,'Daten GWP'!$A:$A,0)-1,MATCH(AR118,'Daten GWP'!$A$424:$ADO$424,0)-1)),0,OFFSET('Daten GWP'!$A$1,MATCH(BW$5,'Daten GWP'!$A:$A,0)-1,MATCH(AR118,'Daten GWP'!$A$424:$ADO$424,0)-1))*1000</f>
        <v>0.54669790000000007</v>
      </c>
      <c r="BX118" s="308">
        <f ca="1">IF(ISERROR(OFFSET('Daten GWP'!$A$1,MATCH(BX$5,'Daten GWP'!$A:$A,0)-1,MATCH(AS118,'Daten GWP'!$A$424:$ADO$424,0)-1)),0,OFFSET('Daten GWP'!$A$1,MATCH(BX$5,'Daten GWP'!$A:$A,0)-1,MATCH(AS118,'Daten GWP'!$A$424:$ADO$424,0)-1))*1000</f>
        <v>8.2194126000000001</v>
      </c>
      <c r="BY118" s="309">
        <f t="shared" ca="1" si="99"/>
        <v>16.974383001</v>
      </c>
      <c r="BZ118" s="308">
        <f ca="1">IF(ISERROR(OFFSET('Daten GWP'!$A$1,MATCH(BZ$5,'Daten GWP'!$A:$A,0)-1,MATCH(AT118,'Daten GWP'!$A$424:$ADO$424,0)-1)),0,OFFSET('Daten GWP'!$A$1,MATCH(BZ$5,'Daten GWP'!$A:$A,0)-1,MATCH(AT118,'Daten GWP'!$A$424:$ADO$424,0)-1))*1000</f>
        <v>16.974383</v>
      </c>
      <c r="CA118" s="305">
        <f t="shared" ca="1" si="62"/>
        <v>0.99999999994108768</v>
      </c>
      <c r="CB118" s="310">
        <f ca="1">IF(ISERROR(OFFSET('Daten Elementary'!$A$1,MATCH(CB$5,'Daten Elementary'!$A:$A,0)-1,MATCH(AM118,'Daten Elementary'!$A$424:$ADO$424,0)-1)),0,OFFSET('Daten Elementary'!$A$1,MATCH(CB$5,'Daten Elementary'!$A:$A,0)-1,MATCH(AM118,'Daten Elementary'!$A$424:$ADO$424,0)-1))*1000000</f>
        <v>7.7874300000000006E-3</v>
      </c>
      <c r="CC118" s="310">
        <f ca="1">IF(ISERROR(OFFSET('Daten Elementary'!$A$1,MATCH(CC$5,'Daten Elementary'!$A:$A,0)-1,MATCH(AN118,'Daten Elementary'!$A$424:$ADO$424,0)-1)),0,OFFSET('Daten Elementary'!$A$1,MATCH(CC$5,'Daten Elementary'!$A:$A,0)-1,MATCH(AN118,'Daten Elementary'!$A$424:$ADO$424,0)-1))*1000000</f>
        <v>0</v>
      </c>
      <c r="CD118" s="310">
        <f ca="1">IF(ISERROR(OFFSET('Daten Elementary'!$A$1,MATCH(CD$5,'Daten Elementary'!$A:$A,0)-1,MATCH(AO118,'Daten Elementary'!$A$424:$ADO$424,0)-1)),0,OFFSET('Daten Elementary'!$A$1,MATCH(CD$5,'Daten Elementary'!$A:$A,0)-1,MATCH(AO118,'Daten Elementary'!$A$424:$ADO$424,0)-1))*1000000</f>
        <v>4.7302378999999997</v>
      </c>
      <c r="CE118" s="310">
        <f ca="1">IF(ISERROR(OFFSET('Daten Elementary'!$A$1,MATCH(CE$5,'Daten Elementary'!$A:$A,0)-1,MATCH(AP118,'Daten Elementary'!$A$424:$ADO$424,0)-1)),0,OFFSET('Daten Elementary'!$A$1,MATCH(CE$5,'Daten Elementary'!$A:$A,0)-1,MATCH(AP118,'Daten Elementary'!$A$424:$ADO$424,0)-1))*1000000</f>
        <v>0</v>
      </c>
      <c r="CF118" s="310">
        <f t="shared" ca="1" si="63"/>
        <v>4.7380253299999993</v>
      </c>
      <c r="CG118" s="310">
        <f ca="1">IF(ISERROR(OFFSET('Daten Elementary'!$A$1,MATCH(CG$5,'Daten Elementary'!$A:$A,0)-1,MATCH(AQ118,'Daten Elementary'!$A$424:$ADO$424,0)-1)),0,OFFSET('Daten Elementary'!$A$1,MATCH(CG$5,'Daten Elementary'!$A:$A,0)-1,MATCH(AQ118,'Daten Elementary'!$A$424:$ADO$424,0)-1))*1000000</f>
        <v>8.232642300000001E-2</v>
      </c>
      <c r="CH118" s="310">
        <f ca="1">IF(ISERROR(OFFSET('Daten Elementary'!$A$1,MATCH(CH$5,'Daten Elementary'!$A:$A,0)-1,MATCH(AR118,'Daten Elementary'!$A$424:$ADO$424,0)-1)),0,OFFSET('Daten Elementary'!$A$1,MATCH(CH$5,'Daten Elementary'!$A:$A,0)-1,MATCH(AR118,'Daten Elementary'!$A$424:$ADO$424,0)-1))*1000000</f>
        <v>0.55929998000000003</v>
      </c>
      <c r="CI118" s="310">
        <f ca="1">IF(ISERROR(OFFSET('Daten Elementary'!$A$1,MATCH(CI$5,'Daten Elementary'!$A:$A,0)-1,MATCH(AS118,'Daten Elementary'!$A$424:$ADO$424,0)-1)),0,OFFSET('Daten Elementary'!$A$1,MATCH(CI$5,'Daten Elementary'!$A:$A,0)-1,MATCH(AS118,'Daten Elementary'!$A$424:$ADO$424,0)-1))*1000000</f>
        <v>10.427240999999999</v>
      </c>
      <c r="CJ118" s="311">
        <f t="shared" ca="1" si="64"/>
        <v>15.806892732999998</v>
      </c>
      <c r="CK118" s="310">
        <f ca="1">IF(ISERROR(OFFSET('Daten Elementary'!$A$1,MATCH(CK$5,'Daten Elementary'!$A:$A,0)-1,MATCH($AT118,'Daten Elementary'!$A$424:$ADO$424,0)-1)),0,OFFSET('Daten Elementary'!$A$1,MATCH(CK$5,'Daten Elementary'!$A:$A,0)-1,MATCH($AT118,'Daten Elementary'!$A$424:$ADO$424,0)-1))*1000000</f>
        <v>15.806892000000001</v>
      </c>
      <c r="CL118" s="305">
        <f t="shared" ca="1" si="65"/>
        <v>0.99999995362782501</v>
      </c>
      <c r="CM118" s="312">
        <f ca="1">IF(ISERROR(OFFSET('Daten Elementary'!$A$1,MATCH(CM$5,'Daten Elementary'!$A:$A,0)-1,MATCH(AM118,'Daten Elementary'!$A$424:$ADO$424,0)-1)),0,OFFSET('Daten Elementary'!$A$1,MATCH(CM$5,'Daten Elementary'!$A:$A,0)-1,MATCH(AM118,'Daten Elementary'!$A$424:$ADO$424,0)-1))*1000000</f>
        <v>7.4794999999999992E-3</v>
      </c>
      <c r="CN118" s="312">
        <f ca="1">IF(ISERROR(OFFSET('Daten Elementary'!$A$1,MATCH(CN$5,'Daten Elementary'!$A:$A,0)-1,MATCH(AN118,'Daten Elementary'!$A$424:$ADO$424,0)-1)),0,OFFSET('Daten Elementary'!$A$1,MATCH(CN$5,'Daten Elementary'!$A:$A,0)-1,MATCH(AN118,'Daten Elementary'!$A$424:$ADO$424,0)-1))*1000000</f>
        <v>0</v>
      </c>
      <c r="CO118" s="312">
        <f ca="1">IF(ISERROR(OFFSET('Daten Elementary'!$A$1,MATCH(CO$5,'Daten Elementary'!$A:$A,0)-1,MATCH(AO118,'Daten Elementary'!$A$424:$ADO$424,0)-1)),0,OFFSET('Daten Elementary'!$A$1,MATCH(CO$5,'Daten Elementary'!$A:$A,0)-1,MATCH(AO118,'Daten Elementary'!$A$424:$ADO$424,0)-1))*1000000</f>
        <v>2.7143907999999999</v>
      </c>
      <c r="CP118" s="312">
        <f ca="1">IF(ISERROR(OFFSET('Daten Elementary'!$A$1,MATCH(CP$5,'Daten Elementary'!$A:$A,0)-1,MATCH(AP118,'Daten Elementary'!$A$424:$ADO$424,0)-1)),0,OFFSET('Daten Elementary'!$A$1,MATCH(CP$5,'Daten Elementary'!$A:$A,0)-1,MATCH(AP118,'Daten Elementary'!$A$424:$ADO$424,0)-1))*1000000</f>
        <v>0</v>
      </c>
      <c r="CQ118" s="312">
        <f t="shared" ca="1" si="66"/>
        <v>2.7218703</v>
      </c>
      <c r="CR118" s="312">
        <f ca="1">IF(ISERROR(OFFSET('Daten Elementary'!$A$1,MATCH(CR$5,'Daten Elementary'!$A:$A,0)-1,MATCH(AQ118,'Daten Elementary'!$A$424:$ADO$424,0)-1)),0,OFFSET('Daten Elementary'!$A$1,MATCH(CR$5,'Daten Elementary'!$A:$A,0)-1,MATCH(AQ118,'Daten Elementary'!$A$424:$ADO$424,0)-1))*1000000</f>
        <v>4.0665855000000001E-2</v>
      </c>
      <c r="CS118" s="312">
        <f ca="1">IF(ISERROR(OFFSET('Daten Elementary'!$A$1,MATCH(CS$5,'Daten Elementary'!$A:$A,0)-1,MATCH(AR118,'Daten Elementary'!$A$424:$ADO$424,0)-1)),0,OFFSET('Daten Elementary'!$A$1,MATCH(CS$5,'Daten Elementary'!$A:$A,0)-1,MATCH(AR118,'Daten Elementary'!$A$424:$ADO$424,0)-1))*1000000</f>
        <v>0.23270710999999999</v>
      </c>
      <c r="CT118" s="312">
        <f ca="1">IF(ISERROR(OFFSET('Daten Elementary'!$A$1,MATCH(CT$5,'Daten Elementary'!$A:$A,0)-1,MATCH(AS118,'Daten Elementary'!$A$424:$ADO$424,0)-1)),0,OFFSET('Daten Elementary'!$A$1,MATCH(CT$5,'Daten Elementary'!$A:$A,0)-1,MATCH(AS118,'Daten Elementary'!$A$424:$ADO$424,0)-1))*1000000</f>
        <v>4.2813305000000001</v>
      </c>
      <c r="CU118" s="313">
        <f t="shared" ca="1" si="67"/>
        <v>7.2765737650000002</v>
      </c>
      <c r="CV118" s="312">
        <f ca="1">IF(ISERROR(OFFSET('Daten Elementary'!$A$1,MATCH(CV$5,'Daten Elementary'!$A:$A,0)-1,MATCH($AT118,'Daten Elementary'!$A$424:$ADO$424,0)-1)),0,OFFSET('Daten Elementary'!$A$1,MATCH(CV$5,'Daten Elementary'!$A:$A,0)-1,MATCH($AT118,'Daten Elementary'!$A$424:$ADO$424,0)-1))*1000000</f>
        <v>7.2765737999999995</v>
      </c>
      <c r="CW118" s="305">
        <f t="shared" ca="1" si="68"/>
        <v>1.000000004809956</v>
      </c>
      <c r="CX118" s="314">
        <f ca="1">IF(ISERROR(OFFSET('Daten Elementary'!$A$1,MATCH(CX$5,'Daten Elementary'!$A:$A,0)-1,MATCH(AM118,'Daten Elementary'!$A$424:$ADO$424,0)-1)),0,OFFSET('Daten Elementary'!$A$1,MATCH(CX$5,'Daten Elementary'!$A:$A,0)-1,MATCH(AM118,'Daten Elementary'!$A$424:$ADO$424,0)-1))*1000000</f>
        <v>3.1630969000000002E-2</v>
      </c>
      <c r="CY118" s="314">
        <f ca="1">IF(ISERROR(OFFSET('Daten Elementary'!$A$1,MATCH(CY$5,'Daten Elementary'!$A:$A,0)-1,MATCH(AN118,'Daten Elementary'!$A$424:$ADO$424,0)-1)),0,OFFSET('Daten Elementary'!$A$1,MATCH(CY$5,'Daten Elementary'!$A:$A,0)-1,MATCH(AN118,'Daten Elementary'!$A$424:$ADO$424,0)-1))*1000000</f>
        <v>0</v>
      </c>
      <c r="CZ118" s="314">
        <f ca="1">IF(ISERROR(OFFSET('Daten Elementary'!$A$1,MATCH(CZ$5,'Daten Elementary'!$A:$A,0)-1,MATCH(AO118,'Daten Elementary'!$A$424:$ADO$424,0)-1)),0,OFFSET('Daten Elementary'!$A$1,MATCH(CZ$5,'Daten Elementary'!$A:$A,0)-1,MATCH(AO118,'Daten Elementary'!$A$424:$ADO$424,0)-1))*1000000</f>
        <v>2.6231151000000001</v>
      </c>
      <c r="DA118" s="314">
        <f ca="1">IF(ISERROR(OFFSET('Daten Elementary'!$A$1,MATCH(DA$5,'Daten Elementary'!$A:$A,0)-1,MATCH(AP118,'Daten Elementary'!$A$424:$ADO$424,0)-1)),0,OFFSET('Daten Elementary'!$A$1,MATCH(DA$5,'Daten Elementary'!$A:$A,0)-1,MATCH(AP118,'Daten Elementary'!$A$424:$ADO$424,0)-1))*1000000</f>
        <v>0</v>
      </c>
      <c r="DB118" s="314">
        <f t="shared" ca="1" si="69"/>
        <v>2.6547460690000002</v>
      </c>
      <c r="DC118" s="314">
        <f ca="1">IF(ISERROR(OFFSET('Daten Elementary'!$A$1,MATCH(DC$5,'Daten Elementary'!$A:$A,0)-1,MATCH(AQ118,'Daten Elementary'!$A$424:$ADO$424,0)-1)),0,OFFSET('Daten Elementary'!$A$1,MATCH(DC$5,'Daten Elementary'!$A:$A,0)-1,MATCH(AQ118,'Daten Elementary'!$A$424:$ADO$424,0)-1))*1000000</f>
        <v>1.0594190000000001</v>
      </c>
      <c r="DD118" s="314">
        <f ca="1">IF(ISERROR(OFFSET('Daten Elementary'!$A$1,MATCH(DD$5,'Daten Elementary'!$A:$A,0)-1,MATCH(AR118,'Daten Elementary'!$A$424:$ADO$424,0)-1)),0,OFFSET('Daten Elementary'!$A$1,MATCH(DD$5,'Daten Elementary'!$A:$A,0)-1,MATCH(AR118,'Daten Elementary'!$A$424:$ADO$424,0)-1))*1000000</f>
        <v>0.42993185</v>
      </c>
      <c r="DE118" s="314">
        <f ca="1">IF(ISERROR(OFFSET('Daten Elementary'!$A$1,MATCH(DE$5,'Daten Elementary'!$A:$A,0)-1,MATCH(AS118,'Daten Elementary'!$A$424:$ADO$424,0)-1)),0,OFFSET('Daten Elementary'!$A$1,MATCH(DE$5,'Daten Elementary'!$A:$A,0)-1,MATCH(AS118,'Daten Elementary'!$A$424:$ADO$424,0)-1))*1000000</f>
        <v>6.6488224999999996</v>
      </c>
      <c r="DF118" s="315">
        <f t="shared" ca="1" si="70"/>
        <v>10.792919419</v>
      </c>
      <c r="DG118" s="314">
        <f ca="1">IF(ISERROR(OFFSET('Daten Elementary'!$A$1,MATCH(DG$5,'Daten Elementary'!$A:$A,0)-1,MATCH($AT118,'Daten Elementary'!$A$424:$ADO$424,0)-1)),0,OFFSET('Daten Elementary'!$A$1,MATCH(DG$5,'Daten Elementary'!$A:$A,0)-1,MATCH($AT118,'Daten Elementary'!$A$424:$ADO$424,0)-1))*1000000</f>
        <v>10.792918999999999</v>
      </c>
      <c r="DH118" s="305">
        <f t="shared" ca="1" si="71"/>
        <v>0.99999996117825174</v>
      </c>
      <c r="DI118" s="316">
        <f ca="1">IF(ISERROR(OFFSET('Daten Elementary'!$A$1,MATCH(DI$5,'Daten Elementary'!$A:$A,0)-1,MATCH(AM118,'Daten Elementary'!$A$424:$ADO$424,0)-1)),0,OFFSET('Daten Elementary'!$A$1,MATCH(DI$5,'Daten Elementary'!$A:$A,0)-1,MATCH(AM118,'Daten Elementary'!$A$424:$ADO$424,0)-1))*1000000</f>
        <v>0.20022000000000001</v>
      </c>
      <c r="DJ118" s="316">
        <f ca="1">IF(ISERROR(OFFSET('Daten Elementary'!$A$1,MATCH(DJ$5,'Daten Elementary'!$A:$A,0)-1,MATCH(AN118,'Daten Elementary'!$A$424:$ADO$424,0)-1)),0,OFFSET('Daten Elementary'!$A$1,MATCH(DJ$5,'Daten Elementary'!$A:$A,0)-1,MATCH(AN118,'Daten Elementary'!$A$424:$ADO$424,0)-1))*1000000</f>
        <v>0</v>
      </c>
      <c r="DK118" s="316">
        <f ca="1">IF(ISERROR(OFFSET('Daten Elementary'!$A$1,MATCH(DK$5,'Daten Elementary'!$A:$A,0)-1,MATCH(AO118,'Daten Elementary'!$A$424:$ADO$424,0)-1)),0,OFFSET('Daten Elementary'!$A$1,MATCH(DK$5,'Daten Elementary'!$A:$A,0)-1,MATCH(AO118,'Daten Elementary'!$A$424:$ADO$424,0)-1))*1000000</f>
        <v>18.182133</v>
      </c>
      <c r="DL118" s="316">
        <f ca="1">IF(ISERROR(OFFSET('Daten Elementary'!$A$1,MATCH(DL$5,'Daten Elementary'!$A:$A,0)-1,MATCH(AP118,'Daten Elementary'!$A$424:$ADO$424,0)-1)),0,OFFSET('Daten Elementary'!$A$1,MATCH(DL$5,'Daten Elementary'!$A:$A,0)-1,MATCH(AP118,'Daten Elementary'!$A$424:$ADO$424,0)-1))*1000000</f>
        <v>0</v>
      </c>
      <c r="DM118" s="316">
        <f t="shared" ca="1" si="72"/>
        <v>18.382353000000002</v>
      </c>
      <c r="DN118" s="316">
        <f ca="1">IF(ISERROR(OFFSET('Daten Elementary'!$A$1,MATCH(DN$5,'Daten Elementary'!$A:$A,0)-1,MATCH(AQ118,'Daten Elementary'!$A$424:$ADO$424,0)-1)),0,OFFSET('Daten Elementary'!$A$1,MATCH(DN$5,'Daten Elementary'!$A:$A,0)-1,MATCH(AQ118,'Daten Elementary'!$A$424:$ADO$424,0)-1))*1000000</f>
        <v>0.60572528000000003</v>
      </c>
      <c r="DO118" s="316">
        <f ca="1">IF(ISERROR(OFFSET('Daten Elementary'!$A$1,MATCH(DO$5,'Daten Elementary'!$A:$A,0)-1,MATCH(AR118,'Daten Elementary'!$A$424:$ADO$424,0)-1)),0,OFFSET('Daten Elementary'!$A$1,MATCH(DO$5,'Daten Elementary'!$A:$A,0)-1,MATCH(AR118,'Daten Elementary'!$A$424:$ADO$424,0)-1))*1000000</f>
        <v>1.0722259999999999</v>
      </c>
      <c r="DP118" s="316">
        <f ca="1">IF(ISERROR(OFFSET('Daten Elementary'!$A$1,MATCH(DP$5,'Daten Elementary'!$A:$A,0)-1,MATCH(AS118,'Daten Elementary'!$A$424:$ADO$424,0)-1)),0,OFFSET('Daten Elementary'!$A$1,MATCH(DP$5,'Daten Elementary'!$A:$A,0)-1,MATCH(AS118,'Daten Elementary'!$A$424:$ADO$424,0)-1))*1000000</f>
        <v>35.627480000000006</v>
      </c>
      <c r="DQ118" s="317">
        <f t="shared" ca="1" si="73"/>
        <v>55.68778428000001</v>
      </c>
      <c r="DR118" s="316">
        <f ca="1">IF(ISERROR(OFFSET('Daten Elementary'!$A$1,MATCH(DR$5,'Daten Elementary'!$A:$A,0)-1,MATCH($AT118,'Daten Elementary'!$A$424:$ADO$424,0)-1)),0,OFFSET('Daten Elementary'!$A$1,MATCH(DR$5,'Daten Elementary'!$A:$A,0)-1,MATCH($AT118,'Daten Elementary'!$A$424:$ADO$424,0)-1))*1000000</f>
        <v>55.687784000000001</v>
      </c>
      <c r="DS118" s="305">
        <f t="shared" ca="1" si="74"/>
        <v>0.99999999497196712</v>
      </c>
      <c r="DT118" s="318">
        <f ca="1">IF(ISERROR(OFFSET('Daten UBP13'!$A$1,MATCH(DT$5,'Daten UBP13'!$A:$A,0)-1,MATCH(AM118,'Daten UBP13'!$A$424:$AEG$424,0)-1)),0,OFFSET('Daten UBP13'!$A$1,MATCH(DT$5,'Daten UBP13'!$A:$A,0)-1,MATCH(AM118,'Daten UBP13'!$A$424:$AEG$424,0)-1))</f>
        <v>5.2243434000000004</v>
      </c>
      <c r="DU118" s="318">
        <f ca="1">IF(ISERROR(OFFSET('Daten UBP13'!$A$1,MATCH(DU$5,'Daten UBP13'!$A:$A,0)-1,MATCH(AN118,'Daten UBP13'!$A$424:$AEG$424,0)-1)),0,OFFSET('Daten UBP13'!$A$1,MATCH(DU$5,'Daten UBP13'!$A:$A,0)-1,MATCH(AN118,'Daten UBP13'!$A$424:$AEG$424,0)-1))</f>
        <v>0</v>
      </c>
      <c r="DV118" s="318">
        <f ca="1">IF(ISERROR(OFFSET('Daten UBP13'!$A$1,MATCH(DV$5,'Daten UBP13'!$A:$A,0)-1,MATCH(AO118,'Daten UBP13'!$A$424:$AEG$424,0)-1)),0,OFFSET('Daten UBP13'!$A$1,MATCH(DV$5,'Daten UBP13'!$A:$A,0)-1,MATCH(AO118,'Daten UBP13'!$A$424:$AEG$424,0)-1))</f>
        <v>41.285344000000002</v>
      </c>
      <c r="DW118" s="318">
        <f ca="1">IF(ISERROR(OFFSET('Daten UBP13'!$A$1,MATCH(DW$5,'Daten UBP13'!$A:$A,0)-1,MATCH(AP118,'Daten UBP13'!$A$424:$AEG$424,0)-1)),0,OFFSET('Daten UBP13'!$A$1,MATCH(DW$5,'Daten UBP13'!$A:$A,0)-1,MATCH(AP118,'Daten UBP13'!$A$424:$AEG$424,0)-1))</f>
        <v>0</v>
      </c>
      <c r="DX118" s="318">
        <f t="shared" ca="1" si="75"/>
        <v>46.509687400000004</v>
      </c>
      <c r="DY118" s="318">
        <f ca="1">IF(ISERROR(OFFSET('Daten UBP13'!$A$1,MATCH(DY$5,'Daten UBP13'!$A:$A,0)-1,MATCH(AQ118,'Daten UBP13'!$A$424:$AEG$424,0)-1)),0,OFFSET('Daten UBP13'!$A$1,MATCH(DY$5,'Daten UBP13'!$A:$A,0)-1,MATCH(AQ118,'Daten UBP13'!$A$424:$AEG$424,0)-1))</f>
        <v>0.39160863000000001</v>
      </c>
      <c r="DZ118" s="318">
        <f ca="1">IF(ISERROR(OFFSET('Daten UBP13'!$A$1,MATCH(DZ$5,'Daten UBP13'!$A:$A,0)-1,MATCH(AR118,'Daten UBP13'!$A$424:$AEG$424,0)-1)),0,OFFSET('Daten UBP13'!$A$1,MATCH(DZ$5,'Daten UBP13'!$A:$A,0)-1,MATCH(AR118,'Daten UBP13'!$A$424:$AEG$424,0)-1))</f>
        <v>1.1332297</v>
      </c>
      <c r="EA118" s="318">
        <f ca="1">IF(ISERROR(OFFSET('Daten UBP13'!$A$1,MATCH(EA$5,'Daten UBP13'!$A:$A,0)-1,MATCH(AS118,'Daten UBP13'!$A$424:$AEG$424,0)-1)),0,OFFSET('Daten UBP13'!$A$1,MATCH(EA$5,'Daten UBP13'!$A:$A,0)-1,MATCH(AS118,'Daten UBP13'!$A$424:$AEG$424,0)-1))</f>
        <v>16.164370000000002</v>
      </c>
      <c r="EB118" s="319">
        <f t="shared" ca="1" si="76"/>
        <v>64.198895730000004</v>
      </c>
      <c r="EC118" s="318">
        <f ca="1">IF(ISERROR(OFFSET('Daten UBP13'!$A$1,MATCH(EC$5,'Daten UBP13'!$A:$A,0)-1,MATCH(AT118,'Daten UBP13'!$A$424:$AEG$424,0)-1)),0,OFFSET('Daten UBP13'!$A$1,MATCH(EC$5,'Daten UBP13'!$A:$A,0)-1,MATCH(AT118,'Daten UBP13'!$A$424:$AEG$424,0)-1))</f>
        <v>64.198896000000005</v>
      </c>
      <c r="ED118" s="305">
        <f t="shared" ca="1" si="77"/>
        <v>1.0000000042056798</v>
      </c>
      <c r="EE118" s="320">
        <f ca="1">IF(ISERROR(OFFSET('Daten ReCiPe'!$A$1,MATCH(EE$5,'Daten ReCiPe'!$A:$A,0)-1,MATCH(AM118,'Daten ReCiPe'!$A$424:$ADO$424,0)-1)),0,OFFSET('Daten ReCiPe'!$A$1,MATCH(EE$5,'Daten ReCiPe'!$A:$A,0)-1,MATCH(AM118,'Daten ReCiPe'!$A$424:$ADO$424,0)-1))*1000</f>
        <v>1.6659540999999999E-3</v>
      </c>
      <c r="EF118" s="320">
        <f ca="1">IF(ISERROR(OFFSET('Daten ReCiPe'!$A$1,MATCH(EF$5,'Daten ReCiPe'!$A:$A,0)-1,MATCH(AN118,'Daten ReCiPe'!$A$424:$ADO$424,0)-1)),0,OFFSET('Daten ReCiPe'!$A$1,MATCH(EF$5,'Daten ReCiPe'!$A:$A,0)-1,MATCH(AN118,'Daten ReCiPe'!$A$424:$ADO$424,0)-1))*1000</f>
        <v>0</v>
      </c>
      <c r="EG118" s="320">
        <f ca="1">IF(ISERROR(OFFSET('Daten ReCiPe'!$A$1,MATCH(EG$5,'Daten ReCiPe'!$A:$A,0)-1,MATCH(AO118,'Daten ReCiPe'!$A$424:$ADO$424,0)-1)),0,OFFSET('Daten ReCiPe'!$A$1,MATCH(EG$5,'Daten ReCiPe'!$A:$A,0)-1,MATCH(AO118,'Daten ReCiPe'!$A$424:$ADO$424,0)-1))*1000</f>
        <v>0.73920124999999992</v>
      </c>
      <c r="EH118" s="320">
        <f ca="1">IF(ISERROR(OFFSET('Daten ReCiPe'!$A$1,MATCH(EH$5,'Daten ReCiPe'!$A:$A,0)-1,MATCH(AP118,'Daten ReCiPe'!$A$424:$ADO$424,0)-1)),0,OFFSET('Daten ReCiPe'!$A$1,MATCH(EH$5,'Daten ReCiPe'!$A:$A,0)-1,MATCH(AP118,'Daten ReCiPe'!$A$424:$ADO$424,0)-1))*1000</f>
        <v>0</v>
      </c>
      <c r="EI118" s="320">
        <f t="shared" ca="1" si="78"/>
        <v>0.74086720409999995</v>
      </c>
      <c r="EJ118" s="320">
        <f ca="1">IF(ISERROR(OFFSET('Daten ReCiPe'!$A$1,MATCH(EJ$5,'Daten ReCiPe'!$A:$A,0)-1,MATCH(AQ118,'Daten ReCiPe'!$A$424:$ADO$424,0)-1)),0,OFFSET('Daten ReCiPe'!$A$1,MATCH(EJ$5,'Daten ReCiPe'!$A:$A,0)-1,MATCH(AQ118,'Daten ReCiPe'!$A$424:$ADO$424,0)-1))*1000</f>
        <v>4.2760440999999996E-2</v>
      </c>
      <c r="EK118" s="320">
        <f ca="1">IF(ISERROR(OFFSET('Daten ReCiPe'!$A$1,MATCH(EK$5,'Daten ReCiPe'!$A:$A,0)-1,MATCH(AR118,'Daten ReCiPe'!$A$424:$ADO$424,0)-1)),0,OFFSET('Daten ReCiPe'!$A$1,MATCH(EK$5,'Daten ReCiPe'!$A:$A,0)-1,MATCH(AR118,'Daten ReCiPe'!$A$424:$ADO$424,0)-1))*1000</f>
        <v>8.9110954000000006E-2</v>
      </c>
      <c r="EL118" s="320">
        <f ca="1">IF(ISERROR(OFFSET('Daten ReCiPe'!$A$1,MATCH(EL$5,'Daten ReCiPe'!$A:$A,0)-1,MATCH(AS118,'Daten ReCiPe'!$A$424:$ADO$424,0)-1)),0,OFFSET('Daten ReCiPe'!$A$1,MATCH(EL$5,'Daten ReCiPe'!$A:$A,0)-1,MATCH(AS118,'Daten ReCiPe'!$A$424:$ADO$424,0)-1))*1000</f>
        <v>1.2252896</v>
      </c>
      <c r="EM118" s="321">
        <f t="shared" ca="1" si="79"/>
        <v>2.0980281990999998</v>
      </c>
      <c r="EN118" s="320">
        <f ca="1">IF(ISERROR(OFFSET('Daten ReCiPe'!$A$1,MATCH(EN$5,'Daten ReCiPe'!$A:$A,0)-1,MATCH(AT118,'Daten ReCiPe'!$A$424:$ADO$424,0)-1)),0,OFFSET('Daten ReCiPe'!$A$1,MATCH(EN$5,'Daten ReCiPe'!$A:$A,0)-1,MATCH(AT118,'Daten ReCiPe'!$A$424:$ADO$424,0)-1))*1000</f>
        <v>2.0980281999999999</v>
      </c>
      <c r="EO118" s="305">
        <f t="shared" ca="1" si="80"/>
        <v>1.0000000004289742</v>
      </c>
      <c r="EP118" s="322">
        <f ca="1">IF(ISERROR(OFFSET('Daten Elementary'!$A$1,MATCH(EP$5,'Daten Elementary'!$A:$A,0)-1,MATCH(AM118,'Daten Elementary'!$A$424:$ADO$424,0)-1)),0,OFFSET('Daten Elementary'!$A$1,MATCH(EP$5,'Daten Elementary'!$A:$A,0)-1,MATCH(AM118,'Daten Elementary'!$A$424:$ADO$424,0)-1))*1000000</f>
        <v>8.6243000000000008E-5</v>
      </c>
      <c r="EQ118" s="322">
        <f ca="1">IF(ISERROR(OFFSET('Daten Elementary'!$A$1,MATCH(EQ$5,'Daten Elementary'!$A:$A,0)-1,MATCH(AN118,'Daten Elementary'!$A$424:$ADO$424,0)-1)),0,OFFSET('Daten Elementary'!$A$1,MATCH(EQ$5,'Daten Elementary'!$A:$A,0)-1,MATCH(AN118,'Daten Elementary'!$A$424:$ADO$424,0)-1))*1000000</f>
        <v>0</v>
      </c>
      <c r="ER118" s="322">
        <f ca="1">IF(ISERROR(OFFSET('Daten Elementary'!$A$1,MATCH(ER$5,'Daten Elementary'!$A:$A,0)-1,MATCH(AO118,'Daten Elementary'!$A$424:$ADO$424,0)-1)),0,OFFSET('Daten Elementary'!$A$1,MATCH(ER$5,'Daten Elementary'!$A:$A,0)-1,MATCH(AO118,'Daten Elementary'!$A$424:$ADO$424,0)-1))*1000000</f>
        <v>24.057258999999998</v>
      </c>
      <c r="ES118" s="322">
        <f ca="1">IF(ISERROR(OFFSET('Daten Elementary'!$A$1,MATCH(ES$5,'Daten Elementary'!$A:$A,0)-1,MATCH(AP118,'Daten Elementary'!$A$424:$ADO$424,0)-1)),0,OFFSET('Daten Elementary'!$A$1,MATCH(ES$5,'Daten Elementary'!$A:$A,0)-1,MATCH(AP118,'Daten Elementary'!$A$424:$ADO$424,0)-1))*1000000</f>
        <v>0</v>
      </c>
      <c r="ET118" s="322">
        <f t="shared" ca="1" si="81"/>
        <v>24.057345242999997</v>
      </c>
      <c r="EU118" s="322">
        <f ca="1">IF(ISERROR(OFFSET('Daten Elementary'!$A$1,MATCH(EU$5,'Daten Elementary'!$A:$A,0)-1,MATCH(AQ118,'Daten Elementary'!$A$424:$ADO$424,0)-1)),0,OFFSET('Daten Elementary'!$A$1,MATCH(EU$5,'Daten Elementary'!$A:$A,0)-1,MATCH(AQ118,'Daten Elementary'!$A$424:$ADO$424,0)-1))*1000000</f>
        <v>0.31902362000000001</v>
      </c>
      <c r="EV118" s="322">
        <f ca="1">IF(ISERROR(OFFSET('Daten Elementary'!$A$1,MATCH(EV$5,'Daten Elementary'!$A:$A,0)-1,MATCH(AR118,'Daten Elementary'!$A$424:$ADO$424,0)-1)),0,OFFSET('Daten Elementary'!$A$1,MATCH(EV$5,'Daten Elementary'!$A:$A,0)-1,MATCH(AR118,'Daten Elementary'!$A$424:$ADO$424,0)-1))*1000000</f>
        <v>1.9936046999999999</v>
      </c>
      <c r="EW118" s="322">
        <f ca="1">IF(ISERROR(OFFSET('Daten Elementary'!$A$1,MATCH(EW$5,'Daten Elementary'!$A:$A,0)-1,MATCH(AS118,'Daten Elementary'!$A$424:$ADO$424,0)-1)),0,OFFSET('Daten Elementary'!$A$1,MATCH(EW$5,'Daten Elementary'!$A:$A,0)-1,MATCH(AS118,'Daten Elementary'!$A$424:$ADO$424,0)-1))*1000000</f>
        <v>17.882069000000001</v>
      </c>
      <c r="EX118" s="323">
        <f t="shared" ca="1" si="82"/>
        <v>44.252042562999996</v>
      </c>
      <c r="EY118" s="322">
        <f ca="1">IF(ISERROR(OFFSET('Daten Elementary'!$A$1,MATCH(EY$5,'Daten Elementary'!$A:$A,0)-1,MATCH($AT118,'Daten Elementary'!$A$424:$ADO$424,0)-1)),0,OFFSET('Daten Elementary'!$A$1,MATCH(EY$5,'Daten Elementary'!$A:$A,0)-1,MATCH($AT118,'Daten Elementary'!$A$424:$ADO$424,0)-1))*1000000</f>
        <v>44.252043</v>
      </c>
      <c r="EZ118" s="305">
        <f t="shared" ca="1" si="83"/>
        <v>1.0000000098752504</v>
      </c>
      <c r="FA118" s="314">
        <f ca="1">IF(ISERROR(OFFSET('Daten Elementary'!$A$1,MATCH(FA$5,'Daten Elementary'!$A:$A,0)-1,MATCH(AM118,'Daten Elementary'!$A$424:$ADO$424,0)-1)),0,OFFSET('Daten Elementary'!$A$1,MATCH(FA$5,'Daten Elementary'!$A:$A,0)-1,MATCH(AM118,'Daten Elementary'!$A$424:$ADO$424,0)-1))*1000</f>
        <v>1.3584000000000001E-2</v>
      </c>
      <c r="FB118" s="314">
        <f ca="1">IF(ISERROR(OFFSET('Daten Elementary'!$A$1,MATCH(FB$5,'Daten Elementary'!$A:$A,0)-1,MATCH(AN118,'Daten Elementary'!$A$424:$ADO$424,0)-1)),0,OFFSET('Daten Elementary'!$A$1,MATCH(FB$5,'Daten Elementary'!$A:$A,0)-1,MATCH(AN118,'Daten Elementary'!$A$424:$ADO$424,0)-1))*1000</f>
        <v>0</v>
      </c>
      <c r="FC118" s="314">
        <f ca="1">IF(ISERROR(OFFSET('Daten Elementary'!$A$1,MATCH(FC$5,'Daten Elementary'!$A:$A,0)-1,MATCH(AO118,'Daten Elementary'!$A$424:$ADO$424,0)-1)),0,OFFSET('Daten Elementary'!$A$1,MATCH(FC$5,'Daten Elementary'!$A:$A,0)-1,MATCH(AO118,'Daten Elementary'!$A$424:$ADO$424,0)-1))*1000</f>
        <v>7.1286481000000004</v>
      </c>
      <c r="FD118" s="314">
        <f ca="1">IF(ISERROR(OFFSET('Daten Elementary'!$A$1,MATCH(FD$5,'Daten Elementary'!$A:$A,0)-1,MATCH(AP118,'Daten Elementary'!$A$424:$ADO$424,0)-1)),0,OFFSET('Daten Elementary'!$A$1,MATCH(FD$5,'Daten Elementary'!$A:$A,0)-1,MATCH(AP118,'Daten Elementary'!$A$424:$ADO$424,0)-1))*1000</f>
        <v>0</v>
      </c>
      <c r="FE118" s="314">
        <f t="shared" ca="1" si="84"/>
        <v>7.1422321000000002</v>
      </c>
      <c r="FF118" s="314">
        <f ca="1">IF(ISERROR(OFFSET('Daten Elementary'!$A$1,MATCH(FF$5,'Daten Elementary'!$A:$A,0)-1,MATCH(AQ118,'Daten Elementary'!$A$424:$ADO$424,0)-1)),0,OFFSET('Daten Elementary'!$A$1,MATCH(FF$5,'Daten Elementary'!$A:$A,0)-1,MATCH(AQ118,'Daten Elementary'!$A$424:$ADO$424,0)-1))*1000</f>
        <v>0.42444368999999998</v>
      </c>
      <c r="FG118" s="314">
        <f ca="1">IF(ISERROR(OFFSET('Daten Elementary'!$A$1,MATCH(FG$5,'Daten Elementary'!$A:$A,0)-1,MATCH(AR118,'Daten Elementary'!$A$424:$ADO$424,0)-1)),0,OFFSET('Daten Elementary'!$A$1,MATCH(FG$5,'Daten Elementary'!$A:$A,0)-1,MATCH(AR118,'Daten Elementary'!$A$424:$ADO$424,0)-1))*1000</f>
        <v>0.48468844999999999</v>
      </c>
      <c r="FH118" s="314">
        <f ca="1">IF(ISERROR(OFFSET('Daten Elementary'!$A$1,MATCH(FH$5,'Daten Elementary'!$A:$A,0)-1,MATCH(AS118,'Daten Elementary'!$A$424:$ADO$424,0)-1)),0,OFFSET('Daten Elementary'!$A$1,MATCH(FH$5,'Daten Elementary'!$A:$A,0)-1,MATCH(AS118,'Daten Elementary'!$A$424:$ADO$424,0)-1))*1000</f>
        <v>7.6355516000000003</v>
      </c>
      <c r="FI118" s="315">
        <f t="shared" ca="1" si="85"/>
        <v>15.686915840000001</v>
      </c>
      <c r="FJ118" s="314">
        <f ca="1">IF(ISERROR(OFFSET('Daten Elementary'!$A$1,MATCH(FJ$5,'Daten Elementary'!$A:$A,0)-1,MATCH($AT118,'Daten Elementary'!$A$424:$ADO$424,0)-1)),0,OFFSET('Daten Elementary'!$A$1,MATCH(FJ$5,'Daten Elementary'!$A:$A,0)-1,MATCH($AT118,'Daten Elementary'!$A$424:$ADO$424,0)-1))*1000</f>
        <v>15.686915999999998</v>
      </c>
      <c r="FK118" s="305">
        <f t="shared" ca="1" si="86"/>
        <v>1.0000000101995827</v>
      </c>
      <c r="FL118" s="314">
        <f ca="1">IF(ISERROR(OFFSET('Daten Elementary'!$A$1,MATCH(FL$5,'Daten Elementary'!$A:$A,0)-1,MATCH(AM118,'Daten Elementary'!$A$424:$ADO$424,0)-1)),0,OFFSET('Daten Elementary'!$A$1,MATCH(FL$5,'Daten Elementary'!$A:$A,0)-1,MATCH(AM118,'Daten Elementary'!$A$424:$ADO$424,0)-1))</f>
        <v>0</v>
      </c>
      <c r="FM118" s="314">
        <f ca="1">IF(ISERROR(OFFSET('Daten Elementary'!$A$1,MATCH(FM$5,'Daten Elementary'!$A:$A,0)-1,MATCH(AN118,'Daten Elementary'!$A$424:$ADO$424,0)-1)),0,OFFSET('Daten Elementary'!$A$1,MATCH(FM$5,'Daten Elementary'!$A:$A,0)-1,MATCH(AN118,'Daten Elementary'!$A$424:$ADO$424,0)-1))</f>
        <v>0</v>
      </c>
      <c r="FN118" s="314">
        <f ca="1">IF(ISERROR(OFFSET('Daten Elementary'!$A$1,MATCH(FN$5,'Daten Elementary'!$A:$A,0)-1,MATCH(AO118,'Daten Elementary'!$A$424:$ADO$424,0)-1)),0,OFFSET('Daten Elementary'!$A$1,MATCH(FN$5,'Daten Elementary'!$A:$A,0)-1,MATCH(AO118,'Daten Elementary'!$A$424:$ADO$424,0)-1))</f>
        <v>0</v>
      </c>
      <c r="FO118" s="314">
        <f ca="1">IF(ISERROR(OFFSET('Daten Elementary'!$A$1,MATCH(FO$5,'Daten Elementary'!$A:$A,0)-1,MATCH(AP118,'Daten Elementary'!$A$424:$ADO$424,0)-1)),0,OFFSET('Daten Elementary'!$A$1,MATCH(FO$5,'Daten Elementary'!$A:$A,0)-1,MATCH(AP118,'Daten Elementary'!$A$424:$ADO$424,0)-1))</f>
        <v>0</v>
      </c>
      <c r="FP118" s="314">
        <f t="shared" ca="1" si="87"/>
        <v>0</v>
      </c>
      <c r="FQ118" s="314">
        <f ca="1">IF(ISERROR(OFFSET('Daten Elementary'!$A$1,MATCH(FQ$5,'Daten Elementary'!$A:$A,0)-1,MATCH(AQ118,'Daten Elementary'!$A$424:$ADO$424,0)-1)),0,OFFSET('Daten Elementary'!$A$1,MATCH(FQ$5,'Daten Elementary'!$A:$A,0)-1,MATCH(AQ118,'Daten Elementary'!$A$424:$ADO$424,0)-1))</f>
        <v>0</v>
      </c>
      <c r="FR118" s="314">
        <f ca="1">IF(ISERROR(OFFSET('Daten Elementary'!$A$1,MATCH(FR$5,'Daten Elementary'!$A:$A,0)-1,MATCH(AR118,'Daten Elementary'!$A$424:$ADO$424,0)-1)),0,OFFSET('Daten Elementary'!$A$1,MATCH(FR$5,'Daten Elementary'!$A:$A,0)-1,MATCH(AR118,'Daten Elementary'!$A$424:$ADO$424,0)-1))</f>
        <v>0</v>
      </c>
      <c r="FS118" s="314">
        <f ca="1">IF(ISERROR(OFFSET('Daten Elementary'!$A$1,MATCH(FS$5,'Daten Elementary'!$A:$A,0)-1,MATCH(AS118,'Daten Elementary'!$A$424:$ADO$424,0)-1)),0,OFFSET('Daten Elementary'!$A$1,MATCH(FS$5,'Daten Elementary'!$A:$A,0)-1,MATCH(AS118,'Daten Elementary'!$A$424:$ADO$424,0)-1))</f>
        <v>0</v>
      </c>
      <c r="FT118" s="315">
        <f t="shared" ca="1" si="88"/>
        <v>0</v>
      </c>
      <c r="FU118" s="314">
        <f ca="1">IF(ISERROR(OFFSET('Daten Elementary'!$A$1,MATCH(FU$5,'Daten Elementary'!$A:$A,0)-1,MATCH($AT118,'Daten Elementary'!$A$424:$ADO$424,0)-1)),0,OFFSET('Daten Elementary'!$A$1,MATCH(FU$5,'Daten Elementary'!$A:$A,0)-1,MATCH($AT118,'Daten Elementary'!$A$424:$ADO$424,0)-1))</f>
        <v>0</v>
      </c>
      <c r="FV118" s="305">
        <f t="shared" ca="1" si="89"/>
        <v>0</v>
      </c>
      <c r="FW118" s="324"/>
      <c r="FX118" s="231" t="str">
        <f t="shared" si="90"/>
        <v>Hochgeschwindigkeitszug FR, Strommix FR &amp; Diesel (Hochgeschwindigkeitszug (TGV))</v>
      </c>
      <c r="FY118" s="231" t="str">
        <f t="shared" si="55"/>
        <v>Hochgeschwindigkeitszug FR</v>
      </c>
      <c r="FZ118" s="231" t="str">
        <f t="shared" si="56"/>
        <v>, Strommix FR &amp; Diesel</v>
      </c>
      <c r="GA118" s="231" t="str">
        <f t="shared" si="57"/>
        <v xml:space="preserve"> (Hochgeschwindigkeitszug (TGV))</v>
      </c>
      <c r="GB118" s="231"/>
    </row>
    <row r="119" spans="1:184" ht="16.5" customHeight="1">
      <c r="A119" s="295"/>
      <c r="B119" s="295"/>
      <c r="C119" s="328" t="s">
        <v>133</v>
      </c>
      <c r="D119" s="328" t="s">
        <v>137</v>
      </c>
      <c r="E119" s="371" t="s">
        <v>138</v>
      </c>
      <c r="F119" s="33">
        <f t="shared" si="100"/>
        <v>165.92</v>
      </c>
      <c r="G119" s="33">
        <v>544</v>
      </c>
      <c r="H119" s="98">
        <v>0.30499999999999999</v>
      </c>
      <c r="I119" s="88">
        <v>1</v>
      </c>
      <c r="J119" s="88"/>
      <c r="K119" s="86">
        <v>1</v>
      </c>
      <c r="L119" s="86"/>
      <c r="M119" s="86"/>
      <c r="N119" s="38" t="s">
        <v>99</v>
      </c>
      <c r="O119" s="6">
        <f ca="1">(IF(ISERROR(INDEX(INDIRECT($D$268),MATCH($AM119,$AM$4:$AM$275,0),MATCH(O$304,INDIRECT($E$268),0))*$I119/$AD119),0,INDEX(INDIRECT($D$268),MATCH($AM119,$AM$4:$AM$275,0),MATCH(O$304,INDIRECT($E$268),0))*$I119/$AD119)+IF(ISERROR(INDEX(INDIRECT($D$268),MATCH($AN119,$AN$4:$AN$275,0),MATCH(O$305,INDIRECT($E$268),0))*$J119/$AE119),0,INDEX(INDIRECT($D$268),MATCH($AN119,$AN$4:$AN$275,0),MATCH(O$305,INDIRECT($E$268),0))*$J119/$AE119))*$AC119/$F119</f>
        <v>4.7156962246865959</v>
      </c>
      <c r="P119" s="6">
        <f ca="1">(IF(ISERROR(INDEX(INDIRECT($D$268),MATCH($AO119,$AO$4:$AO$275,0),MATCH(P$304,INDIRECT($E$268),0))*$I119/$AD119),0,INDEX(INDIRECT($D$268),MATCH($AO119,$AO$4:$AO$275,0),MATCH(P$304,INDIRECT($E$268),0))*$I119/$AD119)+IF(ISERROR(INDEX(INDIRECT($D$268),MATCH($AP119,$AP$4:$AP$275,0),MATCH(P$305,INDIRECT($E$268),0))*$J119/$AE119),0,INDEX(INDIRECT($D$268),MATCH($AP119,$AP$4:$AP$275,0),MATCH(P$305,INDIRECT($E$268),0))*$J119/$AE119))*$AC119/$F119</f>
        <v>55.941247637415621</v>
      </c>
      <c r="Q119" s="6">
        <f ca="1">INDEX(INDIRECT($D$268),MATCH($AQ119,$AQ$4:$AQ$284,0),MATCH(Q$4,INDIRECT($E$268),0))*$K119*$AC119/$F119/$AF119</f>
        <v>0.45079669141755069</v>
      </c>
      <c r="R119" s="6">
        <f ca="1">INDEX(INDIRECT($D$268),MATCH($AR119,$AR$4:$AR$284,0),MATCH(R$4,INDIRECT($E$268),0))*$K119*$AC119/$F119/$AF119</f>
        <v>0.55656561439247831</v>
      </c>
      <c r="S119" s="6">
        <f ca="1">INDEX(INDIRECT($D$268),MATCH($AS119,$AS$4:$AS$284,0),MATCH(S$4,INDIRECT($E$268),0))*$K119*$AC119/$F119/$AF119</f>
        <v>3.9169097673577635</v>
      </c>
      <c r="T119" s="7">
        <f t="shared" ca="1" si="93"/>
        <v>65.581215935270009</v>
      </c>
      <c r="U119" s="6">
        <f>IF($B$268=6,(IF(OR(AJ119="Benzin",AJ119="Diesel"),$AK119*INDEX('DIN EN 16258'!$I:$I,MATCH('mobitool-Faktoren v2.0'!$AI119,'DIN EN 16258'!$A:$A,0))*$I119/$AD119+$AL119*INDEX('DIN EN 16258'!$I:$I,MATCH('mobitool-Faktoren v2.0'!$AJ119,'DIN EN 16258'!$A:$A,0))*$I119/$AD119,IF(ISERROR($AK119*INDEX('DIN EN 16258'!$I:$I,MATCH('mobitool-Faktoren v2.0'!$AI119,'DIN EN 16258'!$A:$A,0))*$I119/$AD119),0,$AK119*INDEX('DIN EN 16258'!$I:$I,MATCH('mobitool-Faktoren v2.0'!$AI119,'DIN EN 16258'!$A:$A,0))*$I119/$AD119)+IF(ISERROR($AL119*INDEX('DIN EN 16258'!$I:$I,MATCH('mobitool-Faktoren v2.0'!$AJ119,'DIN EN 16258'!$A:$A,0))*$J119/$AE119),0,$AL119*INDEX('DIN EN 16258'!$I:$I,MATCH('mobitool-Faktoren v2.0'!$AJ119,'DIN EN 16258'!$A:$A,0))*$J119/$AE119)))*1000,
IF($B$268=1,(IF(OR(AJ119="Benzin",AJ119="Diesel"),$AK119*INDEX('DIN EN 16258'!$D:$D,MATCH('mobitool-Faktoren v2.0'!$AI119,'DIN EN 16258'!$A:$A,0))*$I119/$AD119+$AL119*INDEX('DIN EN 16258'!$D:$D,MATCH('mobitool-Faktoren v2.0'!$AJ119,'DIN EN 16258'!$A:$A,0))*$I119/$AD119,IF(ISERROR($AK119*INDEX('DIN EN 16258'!$D:$D,MATCH('mobitool-Faktoren v2.0'!$AI119,'DIN EN 16258'!$A:$A,0))*$I119/$AD119),0,$AK119*INDEX('DIN EN 16258'!$D:$D,MATCH('mobitool-Faktoren v2.0'!$AI119,'DIN EN 16258'!$A:$A,0))*$I119/$AD119)+IF(ISERROR($AL119*INDEX('DIN EN 16258'!$D:$D,MATCH('mobitool-Faktoren v2.0'!$AJ119,'DIN EN 16258'!$A:$A,0))*$J119/$AE119),0,$AL119*INDEX('DIN EN 16258'!$D:$D,MATCH('mobitool-Faktoren v2.0'!$AJ119,'DIN EN 16258'!$A:$A,0))*$J119/$AE119))),0))*$AC119/$F119</f>
        <v>4.6259856925437441</v>
      </c>
      <c r="V119" s="6">
        <f>IF($B$268=6,(IF(OR(AJ119="Benzin",AJ119="Diesel"),$AK119*INDEX('DIN EN 16258'!$L:$L,MATCH('mobitool-Faktoren v2.0'!$AI119,'DIN EN 16258'!$A:$A,0))*$I119/$AD119+$AL119*INDEX('DIN EN 16258'!$L:$L,MATCH('mobitool-Faktoren v2.0'!$AJ119,'DIN EN 16258'!$A:$A,0))*$I119/$AD119,IF(ISERROR($AK119*INDEX('DIN EN 16258'!$L:$L,MATCH('mobitool-Faktoren v2.0'!$AI119,'DIN EN 16258'!$A:$A,0))*$I119/$AD119),0,$AK119*INDEX('DIN EN 16258'!$L:$L,MATCH('mobitool-Faktoren v2.0'!$AI119,'DIN EN 16258'!$A:$A,0))*$I119/$AD119)+IF(ISERROR($AL119*INDEX('DIN EN 16258'!$L:$L,MATCH('mobitool-Faktoren v2.0'!$AJ119,'DIN EN 16258'!$A:$A,0))*$J119/$AE119),0,$AL119*INDEX('DIN EN 16258'!$L:$L,MATCH('mobitool-Faktoren v2.0'!$AJ119,'DIN EN 16258'!$A:$A,0))*$J119/$AE119)))*1000,
IF($B$268=1,(IF(OR(AJ119="Benzin",AJ119="Diesel"),$AK119*INDEX('DIN EN 16258'!$F:$F,MATCH('mobitool-Faktoren v2.0'!$AI119,'DIN EN 16258'!$A:$A,0))*$I119/$AD119+$AL119*INDEX('DIN EN 16258'!$F:$F,MATCH('mobitool-Faktoren v2.0'!$AJ119,'DIN EN 16258'!$A:$A,0))*$I119/$AD119,IF(ISERROR($AK119*INDEX('DIN EN 16258'!$F:$F,MATCH('mobitool-Faktoren v2.0'!$AI119,'DIN EN 16258'!$A:$A,0))*$I119/$AD119),0,$AK119*INDEX('DIN EN 16258'!$F:$F,MATCH('mobitool-Faktoren v2.0'!$AI119,'DIN EN 16258'!$A:$A,0))*$I119/$AD119)+IF(ISERROR($AL119*INDEX('DIN EN 16258'!$F:$F,MATCH('mobitool-Faktoren v2.0'!$AJ119,'DIN EN 16258'!$A:$A,0))*$J119/$AE119),0,$AL119*INDEX('DIN EN 16258'!$F:$F,MATCH('mobitool-Faktoren v2.0'!$AJ119,'DIN EN 16258'!$A:$A,0))*$J119/$AE119))),0))*$AC119/$F119</f>
        <v>59.588377681816461</v>
      </c>
      <c r="W119" s="39" t="s">
        <v>673</v>
      </c>
      <c r="X119" s="39" t="s">
        <v>162</v>
      </c>
      <c r="Y119" s="336"/>
      <c r="Z119" s="372"/>
      <c r="AA119" s="337"/>
      <c r="AB119" s="299"/>
      <c r="AC119" s="300">
        <v>166</v>
      </c>
      <c r="AD119" s="298">
        <v>1</v>
      </c>
      <c r="AE119" s="298"/>
      <c r="AF119" s="299">
        <v>1</v>
      </c>
      <c r="AG119" s="299"/>
      <c r="AH119" s="299"/>
      <c r="AI119" s="301" t="s">
        <v>638</v>
      </c>
      <c r="AJ119" s="301" t="s">
        <v>24</v>
      </c>
      <c r="AK119" s="329">
        <v>9.0991000000000002E-2</v>
      </c>
      <c r="AL119" s="329">
        <v>1.4404225239403557E-3</v>
      </c>
      <c r="AM119" s="331" t="s">
        <v>789</v>
      </c>
      <c r="AN119" s="202" t="s">
        <v>81</v>
      </c>
      <c r="AO119" s="331" t="s">
        <v>791</v>
      </c>
      <c r="AP119" s="202" t="s">
        <v>81</v>
      </c>
      <c r="AQ119" s="331" t="s">
        <v>793</v>
      </c>
      <c r="AR119" s="331" t="s">
        <v>795</v>
      </c>
      <c r="AS119" s="331" t="s">
        <v>797</v>
      </c>
      <c r="AT119" s="331" t="s">
        <v>799</v>
      </c>
      <c r="AU119" s="303">
        <f ca="1">IF(ISERROR(OFFSET('Daten KEA'!$A$1,MATCH(AU$5,'Daten KEA'!$A:$A,0)-1,MATCH(AM119,'Daten KEA'!$A$424:$ADO$424,0)-1)),0,OFFSET('Daten KEA'!$A$1,MATCH(AU$5,'Daten KEA'!$A:$A,0)-1,MATCH(AM119,'Daten KEA'!$A$424:$ADO$424,0)-1))+IF(ISERROR(AK119*INDEX('Energiefaktoren Ecoinvent'!$D:$D,MATCH('mobitool-Faktoren v2.0'!AI119,'Energiefaktoren Ecoinvent'!$A:$A,0))),0,AK119*INDEX('Energiefaktoren Ecoinvent'!$D:$D,MATCH('mobitool-Faktoren v2.0'!AI119,'Energiefaktoren Ecoinvent'!$A:$A,0)))+IF(OR(AJ119="Benzin",AJ119="Diesel"),IF(ISERROR(OFFSET('Daten KEA'!$A$1,MATCH(AV$5,'Daten KEA'!$A:$A,0)-1,MATCH(AN119,'Daten KEA'!$A$424:$ADO$424,0)-1)),0,OFFSET('Daten KEA'!$A$1,MATCH(AV$5,'Daten KEA'!$A:$A,0)-1,MATCH(AN119,'Daten KEA'!$A$424:$ADO$424,0)-1))+IF(ISERROR(AL119*INDEX('Energiefaktoren Ecoinvent'!$D:$D,MATCH('mobitool-Faktoren v2.0'!AJ119,'Energiefaktoren Ecoinvent'!$A:$A,0))),0,AL119*INDEX('Energiefaktoren Ecoinvent'!$D:$D,MATCH('mobitool-Faktoren v2.0'!AJ119,'Energiefaktoren Ecoinvent'!$A:$A,0))),0)</f>
        <v>0.38921768402464724</v>
      </c>
      <c r="AV119" s="303">
        <f ca="1">IF(OR(AJ119="Benzin",AJ119="Diesel"),0,IF(ISERROR(OFFSET('Daten KEA'!$A$1,MATCH(AV$5,'Daten KEA'!$A:$A,0)-1,MATCH(AN119,'Daten KEA'!$A$424:$ADO$424,0)-1)),0,OFFSET('Daten KEA'!$A$1,MATCH(AV$5,'Daten KEA'!$A:$A,0)-1,MATCH(AN119,'Daten KEA'!$A$424:$ADO$424,0)-1))+IF(ISERROR(AL119*INDEX('Energiefaktoren Ecoinvent'!$D:$D,MATCH('mobitool-Faktoren v2.0'!AJ119,'Energiefaktoren Ecoinvent'!$A:$A,0))),0,AL119*INDEX('Energiefaktoren Ecoinvent'!$D:$D,MATCH('mobitool-Faktoren v2.0'!AJ119,'Energiefaktoren Ecoinvent'!$A:$A,0))))</f>
        <v>0</v>
      </c>
      <c r="AW119" s="303">
        <f ca="1">IF(ISERROR(OFFSET('Daten KEA'!$A$1,MATCH(AW$5,'Daten KEA'!$A:$A,0)-1,MATCH(AO119,'Daten KEA'!$A$424:$ADO$424,0)-1)),0,OFFSET('Daten KEA'!$A$1,MATCH(AW$5,'Daten KEA'!$A:$A,0)-1,MATCH(AO119,'Daten KEA'!$A$424:$ADO$424,0)-1))-IF(ISERROR(AK119*INDEX('Energiefaktoren Ecoinvent'!$D:$D,MATCH('mobitool-Faktoren v2.0'!AI119,'Energiefaktoren Ecoinvent'!$A:$A,0))),0,AK119*INDEX('Energiefaktoren Ecoinvent'!$D:$D,MATCH('mobitool-Faktoren v2.0'!AI119,'Energiefaktoren Ecoinvent'!$A:$A,0)))+IF(OR(AJ119="Benzin",AJ119="Diesel"),IF(ISERROR(OFFSET('Daten KEA'!$A$1,MATCH(AX$5,'Daten KEA'!$A:$A,0)-1,MATCH(AP119,'Daten KEA'!$A$424:$ADO$424,0)-1)),0,OFFSET('Daten KEA'!$A$1,MATCH(AX$5,'Daten KEA'!$A:$A,0)-1,MATCH(AP119,'Daten KEA'!$A$424:$ADO$424,0)-1))-IF(ISERROR(AL119*INDEX('Energiefaktoren Ecoinvent'!$D:$D,MATCH('mobitool-Faktoren v2.0'!AJ119,'Energiefaktoren Ecoinvent'!$A:$A,0))),0,AL119*INDEX('Energiefaktoren Ecoinvent'!$D:$D,MATCH('mobitool-Faktoren v2.0'!AJ119,'Energiefaktoren Ecoinvent'!$A:$A,0))),0)</f>
        <v>0.62144111597535279</v>
      </c>
      <c r="AX119" s="303">
        <f ca="1">IF(OR(AJ119="Benzin",AJ119="Diesel"),0,IF(ISERROR(OFFSET('Daten KEA'!$A$1,MATCH(AX$5,'Daten KEA'!$A:$A,0)-1,MATCH(AP119,'Daten KEA'!$A$424:$ADO$424,0)-1)),0,OFFSET('Daten KEA'!$A$1,MATCH(AX$5,'Daten KEA'!$A:$A,0)-1,MATCH(AP119,'Daten KEA'!$A$424:$ADO$424,0)-1))-IF(ISERROR(AL119*INDEX('Energiefaktoren Ecoinvent'!$D:$D,MATCH('mobitool-Faktoren v2.0'!AJ119,'Energiefaktoren Ecoinvent'!$A:$A,0))),0,AL119*INDEX('Energiefaktoren Ecoinvent'!$D:$D,MATCH('mobitool-Faktoren v2.0'!AJ119,'Energiefaktoren Ecoinvent'!$A:$A,0))))</f>
        <v>0</v>
      </c>
      <c r="AY119" s="303">
        <f t="shared" ca="1" si="58"/>
        <v>1.0106588000000001</v>
      </c>
      <c r="AZ119" s="303">
        <f ca="1">IF(ISERROR(OFFSET('Daten KEA'!$A$1,MATCH(AZ$5,'Daten KEA'!$A:$A,0)-1,MATCH(AQ119,'Daten KEA'!$A$424:$ADO$424,0)-1)),0,OFFSET('Daten KEA'!$A$1,MATCH(AZ$5,'Daten KEA'!$A:$A,0)-1,MATCH(AQ119,'Daten KEA'!$A$424:$ADO$424,0)-1))</f>
        <v>1.1689344000000001E-2</v>
      </c>
      <c r="BA119" s="303">
        <f ca="1">IF(ISERROR(OFFSET('Daten KEA'!$A$1,MATCH(BA$5,'Daten KEA'!$A:$A,0)-1,MATCH(AR119,'Daten KEA'!$A$424:$ADO$424,0)-1)),0,OFFSET('Daten KEA'!$A$1,MATCH(BA$5,'Daten KEA'!$A:$A,0)-1,MATCH(AR119,'Daten KEA'!$A$424:$ADO$424,0)-1))</f>
        <v>1.3013327999999999E-2</v>
      </c>
      <c r="BB119" s="303">
        <f ca="1">IF(ISERROR(OFFSET('Daten KEA'!$A$1,MATCH(BB$5,'Daten KEA'!$A:$A,0)-1,MATCH(AS119,'Daten KEA'!$A$424:$ADO$424,0)-1)),0,OFFSET('Daten KEA'!$A$1,MATCH(BB$5,'Daten KEA'!$A:$A,0)-1,MATCH(AS119,'Daten KEA'!$A$424:$ADO$424,0)-1))</f>
        <v>9.1665932000000006E-2</v>
      </c>
      <c r="BC119" s="304">
        <f t="shared" ca="1" si="101"/>
        <v>1.1270274040000001</v>
      </c>
      <c r="BD119" s="303">
        <f ca="1">IF(ISERROR(OFFSET('Daten KEA'!$A$1,MATCH(BD$5,'Daten KEA'!$A:$A,0)-1,MATCH(AT119,'Daten KEA'!$A$424:$ADO$424,0)-1)),0,OFFSET('Daten KEA'!$A$1,MATCH(BD$5,'Daten KEA'!$A:$A,0)-1,MATCH(AT119,'Daten KEA'!$A$424:$ADO$424,0)-1))</f>
        <v>1.1270274</v>
      </c>
      <c r="BE119" s="305">
        <f t="shared" ca="1" si="59"/>
        <v>0.99999999645084037</v>
      </c>
      <c r="BF119" s="306">
        <f ca="1">IF(ISERROR(OFFSET('Daten KEA'!$A$1,MATCH(BF$5,'Daten KEA'!$A:$A,0)-1,MATCH(AM119,'Daten KEA'!$A$424:$ADO$424,0)-1)),0,OFFSET('Daten KEA'!$A$1,MATCH(BF$5,'Daten KEA'!$A:$A,0)-1,MATCH(AM119,'Daten KEA'!$A$424:$ADO$424,0)-1))+IF(ISERROR($AK119*INDEX('Energiefaktoren Ecoinvent'!$H:$H,MATCH('mobitool-Faktoren v2.0'!$AI119,'Energiefaktoren Ecoinvent'!$A:$A,0))),0,$AK119*INDEX('Energiefaktoren Ecoinvent'!$H:$H,MATCH('mobitool-Faktoren v2.0'!$AI119,'Energiefaktoren Ecoinvent'!$A:$A,0)))+IF(OR(AJ119="Benzin",AJ119="Diesel"),IF(ISERROR(OFFSET('Daten KEA'!$A$1,MATCH(BG$5,'Daten KEA'!$A:$A,0)-1,MATCH(AN119,'Daten KEA'!$A$424:$ADO$424,0)-1)),0,OFFSET('Daten KEA'!$A$1,MATCH(BG$5,'Daten KEA'!$A:$A,0)-1,MATCH(AN119,'Daten KEA'!$A$424:$ADO$424,0)-1))+IF(ISERROR($AL119*INDEX('Energiefaktoren Ecoinvent'!$H:$H,MATCH('mobitool-Faktoren v2.0'!$AJ119,'Energiefaktoren Ecoinvent'!$A:$A,0))),0,$AL119*INDEX('Energiefaktoren Ecoinvent'!$H:$H,MATCH('mobitool-Faktoren v2.0'!$AJ119,'Energiefaktoren Ecoinvent'!$A:$A,0))),0)</f>
        <v>0.31865305830677942</v>
      </c>
      <c r="BG119" s="306">
        <f ca="1">IF(OR(AJ119="Benzin",AJ119="Diesel"),0,IF(ISERROR(OFFSET('Daten KEA'!$A$1,MATCH(BG$5,'Daten KEA'!$A:$A,0)-1,MATCH(AN119,'Daten KEA'!$A$424:$ADO$424,0)-1)),0,OFFSET('Daten KEA'!$A$1,MATCH(BG$5,'Daten KEA'!$A:$A,0)-1,MATCH(AN119,'Daten KEA'!$A$424:$ADO$424,0)-1))+IF(ISERROR($AL119*INDEX('Energiefaktoren Ecoinvent'!$H:$H,MATCH('mobitool-Faktoren v2.0'!$AJ119,'Energiefaktoren Ecoinvent'!$A:$A,0))),0,$AL119*INDEX('Energiefaktoren Ecoinvent'!$H:$H,MATCH('mobitool-Faktoren v2.0'!$AJ119,'Energiefaktoren Ecoinvent'!$A:$A,0))))</f>
        <v>0</v>
      </c>
      <c r="BH119" s="306">
        <f ca="1">IF(ISERROR(OFFSET('Daten KEA'!$A$1,MATCH(BH$5,'Daten KEA'!$A:$A,0)-1,MATCH(AO119,'Daten KEA'!$A$424:$ADO$424,0)-1)),0,OFFSET('Daten KEA'!$A$1,MATCH(BH$5,'Daten KEA'!$A:$A,0)-1,MATCH(AO119,'Daten KEA'!$A$424:$ADO$424,0)-1))-IF(ISERROR($AK119*INDEX('Energiefaktoren Ecoinvent'!$H:$H,MATCH('mobitool-Faktoren v2.0'!$AI119,'Energiefaktoren Ecoinvent'!$A:$A,0))),0,$AK119*INDEX('Energiefaktoren Ecoinvent'!$H:$H,MATCH('mobitool-Faktoren v2.0'!$AI119,'Energiefaktoren Ecoinvent'!$A:$A,0)))+IF(OR(AJ119="Benzin",AJ119="Diesel"),IF(ISERROR(OFFSET('Daten KEA'!$A$1,MATCH(BI$5,'Daten KEA'!$A:$A,0)-1,MATCH(AP119,'Daten KEA'!$A$424:$ADO$424,0)-1)),0,OFFSET('Daten KEA'!$A$1,MATCH(BI$5,'Daten KEA'!$A:$A,0)-1,MATCH(AP119,'Daten KEA'!$A$424:$ADO$424,0)-1))-IF(ISERROR($AL119*INDEX('Energiefaktoren Ecoinvent'!$H:$H,MATCH('mobitool-Faktoren v2.0'!$AJ119,'Energiefaktoren Ecoinvent'!$A:$A,0))),0,$AL119*INDEX('Energiefaktoren Ecoinvent'!$H:$H,MATCH('mobitool-Faktoren v2.0'!$AJ119,'Energiefaktoren Ecoinvent'!$A:$A,0))),0)</f>
        <v>0.60264428930837055</v>
      </c>
      <c r="BI119" s="306">
        <f ca="1">IF(OR(AJ119="Benzin",AJ119="Diesel"),0,IF(ISERROR(OFFSET('Daten KEA'!$A$1,MATCH(BI$5,'Daten KEA'!$A:$A,0)-1,MATCH(AP119,'Daten KEA'!$A$424:$ADO$424,0)-1)),0,OFFSET('Daten KEA'!$A$1,MATCH(BI$5,'Daten KEA'!$A:$A,0)-1,MATCH(AP119,'Daten KEA'!$A$424:$ADO$424,0)-1))-IF(ISERROR($AL119*INDEX('Energiefaktoren Ecoinvent'!$H:$H,MATCH('mobitool-Faktoren v2.0'!$AJ119,'Energiefaktoren Ecoinvent'!$A:$A,0))),0,$AL119*INDEX('Energiefaktoren Ecoinvent'!$H:$H,MATCH('mobitool-Faktoren v2.0'!$AJ119,'Energiefaktoren Ecoinvent'!$A:$A,0))))</f>
        <v>0</v>
      </c>
      <c r="BJ119" s="306">
        <f t="shared" ca="1" si="92"/>
        <v>0.92129734761515003</v>
      </c>
      <c r="BK119" s="306">
        <f ca="1">IF(ISERROR(OFFSET('Daten KEA'!$A$1,MATCH(BK$5,'Daten KEA'!$A:$A,0)-1,MATCH(AQ119,'Daten KEA'!$A$424:$ADO$424,0)-1)),0,OFFSET('Daten KEA'!$A$1,MATCH(BK$5,'Daten KEA'!$A:$A,0)-1,MATCH(AQ119,'Daten KEA'!$A$424:$ADO$424,0)-1))</f>
        <v>1.0641457050669999E-2</v>
      </c>
      <c r="BL119" s="306">
        <f ca="1">IF(ISERROR(OFFSET('Daten KEA'!$A$1,MATCH(BL$5,'Daten KEA'!$A:$A,0)-1,MATCH(AR119,'Daten KEA'!$A$424:$ADO$424,0)-1)),0,OFFSET('Daten KEA'!$A$1,MATCH(BL$5,'Daten KEA'!$A:$A,0)-1,MATCH(AR119,'Daten KEA'!$A$424:$ADO$424,0)-1))</f>
        <v>1.1426652308982E-2</v>
      </c>
      <c r="BM119" s="306">
        <f ca="1">IF(ISERROR(OFFSET('Daten KEA'!$A$1,MATCH(BM$5,'Daten KEA'!$A:$A,0)-1,MATCH(AS119,'Daten KEA'!$A$424:$ADO$424,0)-1)),0,OFFSET('Daten KEA'!$A$1,MATCH(BM$5,'Daten KEA'!$A:$A,0)-1,MATCH(AS119,'Daten KEA'!$A$424:$ADO$424,0)-1))</f>
        <v>8.267490410221999E-2</v>
      </c>
      <c r="BN119" s="307">
        <f t="shared" ca="1" si="98"/>
        <v>1.0260403610770219</v>
      </c>
      <c r="BO119" s="306">
        <f ca="1">IF(ISERROR(OFFSET('Daten KEA'!$A$1,MATCH(BO$5,'Daten KEA'!$A:$A,0)-1,MATCH(AT119,'Daten KEA'!$A$424:$ADO$424,0)-1)),0,OFFSET('Daten KEA'!$A$1,MATCH(BO$5,'Daten KEA'!$A:$A,0)-1,MATCH(AT119,'Daten KEA'!$A$424:$ADO$424,0)-1))</f>
        <v>1.0260403550769999</v>
      </c>
      <c r="BP119" s="305">
        <f t="shared" ca="1" si="60"/>
        <v>0.99999999415225538</v>
      </c>
      <c r="BQ119" s="308">
        <f ca="1">IF(ISERROR(OFFSET('Daten GWP'!$A$1,MATCH(BQ$5,'Daten GWP'!$A:$A,0)-1,MATCH(AM119,'Daten GWP'!$A$424:$ADO$424,0)-1)),0,OFFSET('Daten GWP'!$A$1,MATCH(BQ$5,'Daten GWP'!$A:$A,0)-1,MATCH(AM119,'Daten GWP'!$A$424:$ADO$424,0)-1))*1000</f>
        <v>4.7134235999999996</v>
      </c>
      <c r="BR119" s="308">
        <f ca="1">IF(ISERROR(OFFSET('Daten GWP'!$A$1,MATCH(BR$5,'Daten GWP'!$A:$A,0)-1,MATCH(AN119,'Daten GWP'!$A$424:$ADO$424,0)-1)),0,OFFSET('Daten GWP'!$A$1,MATCH(BR$5,'Daten GWP'!$A:$A,0)-1,MATCH(AN119,'Daten GWP'!$A$424:$ADO$424,0)-1))*1000</f>
        <v>0</v>
      </c>
      <c r="BS119" s="308">
        <f ca="1">IF(ISERROR(OFFSET('Daten GWP'!$A$1,MATCH(BS$5,'Daten GWP'!$A:$A,0)-1,MATCH(AO119,'Daten GWP'!$A$424:$ADO$424,0)-1)),0,OFFSET('Daten GWP'!$A$1,MATCH(BS$5,'Daten GWP'!$A:$A,0)-1,MATCH(AO119,'Daten GWP'!$A$424:$ADO$424,0)-1))*1000</f>
        <v>55.914287999999999</v>
      </c>
      <c r="BT119" s="308">
        <f ca="1">IF(ISERROR(OFFSET('Daten GWP'!$A$1,MATCH(BT$5,'Daten GWP'!$A:$A,0)-1,MATCH(AP119,'Daten GWP'!$A$424:$ADO$424,0)-1)),0,OFFSET('Daten GWP'!$A$1,MATCH(BT$5,'Daten GWP'!$A:$A,0)-1,MATCH(AP119,'Daten GWP'!$A$424:$ADO$424,0)-1))*1000</f>
        <v>0</v>
      </c>
      <c r="BU119" s="308">
        <f t="shared" ca="1" si="61"/>
        <v>60.627711599999998</v>
      </c>
      <c r="BV119" s="308">
        <f ca="1">IF(ISERROR(OFFSET('Daten GWP'!$A$1,MATCH(BV$5,'Daten GWP'!$A:$A,0)-1,MATCH(AQ119,'Daten GWP'!$A$424:$ADO$424,0)-1)),0,OFFSET('Daten GWP'!$A$1,MATCH(BV$5,'Daten GWP'!$A:$A,0)-1,MATCH(AQ119,'Daten GWP'!$A$424:$ADO$424,0)-1))*1000</f>
        <v>0.45057944</v>
      </c>
      <c r="BW119" s="308">
        <f ca="1">IF(ISERROR(OFFSET('Daten GWP'!$A$1,MATCH(BW$5,'Daten GWP'!$A:$A,0)-1,MATCH(AR119,'Daten GWP'!$A$424:$ADO$424,0)-1)),0,OFFSET('Daten GWP'!$A$1,MATCH(BW$5,'Daten GWP'!$A:$A,0)-1,MATCH(AR119,'Daten GWP'!$A$424:$ADO$424,0)-1))*1000</f>
        <v>0.55629739</v>
      </c>
      <c r="BX119" s="308">
        <f ca="1">IF(ISERROR(OFFSET('Daten GWP'!$A$1,MATCH(BX$5,'Daten GWP'!$A:$A,0)-1,MATCH(AS119,'Daten GWP'!$A$424:$ADO$424,0)-1)),0,OFFSET('Daten GWP'!$A$1,MATCH(BX$5,'Daten GWP'!$A:$A,0)-1,MATCH(AS119,'Daten GWP'!$A$424:$ADO$424,0)-1))*1000</f>
        <v>3.9150221000000003</v>
      </c>
      <c r="BY119" s="309">
        <f t="shared" ca="1" si="99"/>
        <v>65.549610529999995</v>
      </c>
      <c r="BZ119" s="308">
        <f ca="1">IF(ISERROR(OFFSET('Daten GWP'!$A$1,MATCH(BZ$5,'Daten GWP'!$A:$A,0)-1,MATCH(AT119,'Daten GWP'!$A$424:$ADO$424,0)-1)),0,OFFSET('Daten GWP'!$A$1,MATCH(BZ$5,'Daten GWP'!$A:$A,0)-1,MATCH(AT119,'Daten GWP'!$A$424:$ADO$424,0)-1))*1000</f>
        <v>65.54960899999999</v>
      </c>
      <c r="CA119" s="305">
        <f t="shared" ca="1" si="62"/>
        <v>0.99999997665890017</v>
      </c>
      <c r="CB119" s="310">
        <f ca="1">IF(ISERROR(OFFSET('Daten Elementary'!$A$1,MATCH(CB$5,'Daten Elementary'!$A:$A,0)-1,MATCH(AM119,'Daten Elementary'!$A$424:$ADO$424,0)-1)),0,OFFSET('Daten Elementary'!$A$1,MATCH(CB$5,'Daten Elementary'!$A:$A,0)-1,MATCH(AM119,'Daten Elementary'!$A$424:$ADO$424,0)-1))*1000000</f>
        <v>2.6234299999999999</v>
      </c>
      <c r="CC119" s="310">
        <f ca="1">IF(ISERROR(OFFSET('Daten Elementary'!$A$1,MATCH(CC$5,'Daten Elementary'!$A:$A,0)-1,MATCH(AN119,'Daten Elementary'!$A$424:$ADO$424,0)-1)),0,OFFSET('Daten Elementary'!$A$1,MATCH(CC$5,'Daten Elementary'!$A:$A,0)-1,MATCH(AN119,'Daten Elementary'!$A$424:$ADO$424,0)-1))*1000000</f>
        <v>0</v>
      </c>
      <c r="CD119" s="310">
        <f ca="1">IF(ISERROR(OFFSET('Daten Elementary'!$A$1,MATCH(CD$5,'Daten Elementary'!$A:$A,0)-1,MATCH(AO119,'Daten Elementary'!$A$424:$ADO$424,0)-1)),0,OFFSET('Daten Elementary'!$A$1,MATCH(CD$5,'Daten Elementary'!$A:$A,0)-1,MATCH(AO119,'Daten Elementary'!$A$424:$ADO$424,0)-1))*1000000</f>
        <v>9.1081445999999993</v>
      </c>
      <c r="CE119" s="310">
        <f ca="1">IF(ISERROR(OFFSET('Daten Elementary'!$A$1,MATCH(CE$5,'Daten Elementary'!$A:$A,0)-1,MATCH(AP119,'Daten Elementary'!$A$424:$ADO$424,0)-1)),0,OFFSET('Daten Elementary'!$A$1,MATCH(CE$5,'Daten Elementary'!$A:$A,0)-1,MATCH(AP119,'Daten Elementary'!$A$424:$ADO$424,0)-1))*1000000</f>
        <v>0</v>
      </c>
      <c r="CF119" s="310">
        <f t="shared" ca="1" si="63"/>
        <v>11.731574599999998</v>
      </c>
      <c r="CG119" s="310">
        <f ca="1">IF(ISERROR(OFFSET('Daten Elementary'!$A$1,MATCH(CG$5,'Daten Elementary'!$A:$A,0)-1,MATCH(AQ119,'Daten Elementary'!$A$424:$ADO$424,0)-1)),0,OFFSET('Daten Elementary'!$A$1,MATCH(CG$5,'Daten Elementary'!$A:$A,0)-1,MATCH(AQ119,'Daten Elementary'!$A$424:$ADO$424,0)-1))*1000000</f>
        <v>0.23499274000000001</v>
      </c>
      <c r="CH119" s="310">
        <f ca="1">IF(ISERROR(OFFSET('Daten Elementary'!$A$1,MATCH(CH$5,'Daten Elementary'!$A:$A,0)-1,MATCH(AR119,'Daten Elementary'!$A$424:$ADO$424,0)-1)),0,OFFSET('Daten Elementary'!$A$1,MATCH(CH$5,'Daten Elementary'!$A:$A,0)-1,MATCH(AR119,'Daten Elementary'!$A$424:$ADO$424,0)-1))*1000000</f>
        <v>0.34511650999999999</v>
      </c>
      <c r="CI119" s="310">
        <f ca="1">IF(ISERROR(OFFSET('Daten Elementary'!$A$1,MATCH(CI$5,'Daten Elementary'!$A:$A,0)-1,MATCH(AS119,'Daten Elementary'!$A$424:$ADO$424,0)-1)),0,OFFSET('Daten Elementary'!$A$1,MATCH(CI$5,'Daten Elementary'!$A:$A,0)-1,MATCH(AS119,'Daten Elementary'!$A$424:$ADO$424,0)-1))*1000000</f>
        <v>4.5486662000000004</v>
      </c>
      <c r="CJ119" s="311">
        <f t="shared" ca="1" si="64"/>
        <v>16.860350049999997</v>
      </c>
      <c r="CK119" s="310">
        <f ca="1">IF(ISERROR(OFFSET('Daten Elementary'!$A$1,MATCH(CK$5,'Daten Elementary'!$A:$A,0)-1,MATCH($AT119,'Daten Elementary'!$A$424:$ADO$424,0)-1)),0,OFFSET('Daten Elementary'!$A$1,MATCH(CK$5,'Daten Elementary'!$A:$A,0)-1,MATCH($AT119,'Daten Elementary'!$A$424:$ADO$424,0)-1))*1000000</f>
        <v>16.860349999999997</v>
      </c>
      <c r="CL119" s="305">
        <f t="shared" ca="1" si="65"/>
        <v>0.99999999703446252</v>
      </c>
      <c r="CM119" s="312">
        <f ca="1">IF(ISERROR(OFFSET('Daten Elementary'!$A$1,MATCH(CM$5,'Daten Elementary'!$A:$A,0)-1,MATCH(AM119,'Daten Elementary'!$A$424:$ADO$424,0)-1)),0,OFFSET('Daten Elementary'!$A$1,MATCH(CM$5,'Daten Elementary'!$A:$A,0)-1,MATCH(AM119,'Daten Elementary'!$A$424:$ADO$424,0)-1))*1000000</f>
        <v>2.5197000000000003</v>
      </c>
      <c r="CN119" s="312">
        <f ca="1">IF(ISERROR(OFFSET('Daten Elementary'!$A$1,MATCH(CN$5,'Daten Elementary'!$A:$A,0)-1,MATCH(AN119,'Daten Elementary'!$A$424:$ADO$424,0)-1)),0,OFFSET('Daten Elementary'!$A$1,MATCH(CN$5,'Daten Elementary'!$A:$A,0)-1,MATCH(AN119,'Daten Elementary'!$A$424:$ADO$424,0)-1))*1000000</f>
        <v>0</v>
      </c>
      <c r="CO119" s="312">
        <f ca="1">IF(ISERROR(OFFSET('Daten Elementary'!$A$1,MATCH(CO$5,'Daten Elementary'!$A:$A,0)-1,MATCH(AO119,'Daten Elementary'!$A$424:$ADO$424,0)-1)),0,OFFSET('Daten Elementary'!$A$1,MATCH(CO$5,'Daten Elementary'!$A:$A,0)-1,MATCH(AO119,'Daten Elementary'!$A$424:$ADO$424,0)-1))*1000000</f>
        <v>7.1382409000000004</v>
      </c>
      <c r="CP119" s="312">
        <f ca="1">IF(ISERROR(OFFSET('Daten Elementary'!$A$1,MATCH(CP$5,'Daten Elementary'!$A:$A,0)-1,MATCH(AP119,'Daten Elementary'!$A$424:$ADO$424,0)-1)),0,OFFSET('Daten Elementary'!$A$1,MATCH(CP$5,'Daten Elementary'!$A:$A,0)-1,MATCH(AP119,'Daten Elementary'!$A$424:$ADO$424,0)-1))*1000000</f>
        <v>0</v>
      </c>
      <c r="CQ119" s="312">
        <f t="shared" ca="1" si="66"/>
        <v>9.6579408999999998</v>
      </c>
      <c r="CR119" s="312">
        <f ca="1">IF(ISERROR(OFFSET('Daten Elementary'!$A$1,MATCH(CR$5,'Daten Elementary'!$A:$A,0)-1,MATCH(AQ119,'Daten Elementary'!$A$424:$ADO$424,0)-1)),0,OFFSET('Daten Elementary'!$A$1,MATCH(CR$5,'Daten Elementary'!$A:$A,0)-1,MATCH(AQ119,'Daten Elementary'!$A$424:$ADO$424,0)-1))*1000000</f>
        <v>9.1138664999999994E-2</v>
      </c>
      <c r="CS119" s="312">
        <f ca="1">IF(ISERROR(OFFSET('Daten Elementary'!$A$1,MATCH(CS$5,'Daten Elementary'!$A:$A,0)-1,MATCH(AR119,'Daten Elementary'!$A$424:$ADO$424,0)-1)),0,OFFSET('Daten Elementary'!$A$1,MATCH(CS$5,'Daten Elementary'!$A:$A,0)-1,MATCH(AR119,'Daten Elementary'!$A$424:$ADO$424,0)-1))*1000000</f>
        <v>0.18055837</v>
      </c>
      <c r="CT119" s="312">
        <f ca="1">IF(ISERROR(OFFSET('Daten Elementary'!$A$1,MATCH(CT$5,'Daten Elementary'!$A:$A,0)-1,MATCH(AS119,'Daten Elementary'!$A$424:$ADO$424,0)-1)),0,OFFSET('Daten Elementary'!$A$1,MATCH(CT$5,'Daten Elementary'!$A:$A,0)-1,MATCH(AS119,'Daten Elementary'!$A$424:$ADO$424,0)-1))*1000000</f>
        <v>1.788456</v>
      </c>
      <c r="CU119" s="313">
        <f t="shared" ca="1" si="67"/>
        <v>11.718093935000001</v>
      </c>
      <c r="CV119" s="312">
        <f ca="1">IF(ISERROR(OFFSET('Daten Elementary'!$A$1,MATCH(CV$5,'Daten Elementary'!$A:$A,0)-1,MATCH($AT119,'Daten Elementary'!$A$424:$ADO$424,0)-1)),0,OFFSET('Daten Elementary'!$A$1,MATCH(CV$5,'Daten Elementary'!$A:$A,0)-1,MATCH($AT119,'Daten Elementary'!$A$424:$ADO$424,0)-1))*1000000</f>
        <v>11.718094000000001</v>
      </c>
      <c r="CW119" s="305">
        <f t="shared" ca="1" si="68"/>
        <v>1.0000000055469773</v>
      </c>
      <c r="CX119" s="314">
        <f ca="1">IF(ISERROR(OFFSET('Daten Elementary'!$A$1,MATCH(CX$5,'Daten Elementary'!$A:$A,0)-1,MATCH(AM119,'Daten Elementary'!$A$424:$ADO$424,0)-1)),0,OFFSET('Daten Elementary'!$A$1,MATCH(CX$5,'Daten Elementary'!$A:$A,0)-1,MATCH(AM119,'Daten Elementary'!$A$424:$ADO$424,0)-1))*1000000</f>
        <v>7.6672104000000001</v>
      </c>
      <c r="CY119" s="314">
        <f ca="1">IF(ISERROR(OFFSET('Daten Elementary'!$A$1,MATCH(CY$5,'Daten Elementary'!$A:$A,0)-1,MATCH(AN119,'Daten Elementary'!$A$424:$ADO$424,0)-1)),0,OFFSET('Daten Elementary'!$A$1,MATCH(CY$5,'Daten Elementary'!$A:$A,0)-1,MATCH(AN119,'Daten Elementary'!$A$424:$ADO$424,0)-1))*1000000</f>
        <v>0</v>
      </c>
      <c r="CZ119" s="314">
        <f ca="1">IF(ISERROR(OFFSET('Daten Elementary'!$A$1,MATCH(CZ$5,'Daten Elementary'!$A:$A,0)-1,MATCH(AO119,'Daten Elementary'!$A$424:$ADO$424,0)-1)),0,OFFSET('Daten Elementary'!$A$1,MATCH(CZ$5,'Daten Elementary'!$A:$A,0)-1,MATCH(AO119,'Daten Elementary'!$A$424:$ADO$424,0)-1))*1000000</f>
        <v>28.587517000000002</v>
      </c>
      <c r="DA119" s="314">
        <f ca="1">IF(ISERROR(OFFSET('Daten Elementary'!$A$1,MATCH(DA$5,'Daten Elementary'!$A:$A,0)-1,MATCH(AP119,'Daten Elementary'!$A$424:$ADO$424,0)-1)),0,OFFSET('Daten Elementary'!$A$1,MATCH(DA$5,'Daten Elementary'!$A:$A,0)-1,MATCH(AP119,'Daten Elementary'!$A$424:$ADO$424,0)-1))*1000000</f>
        <v>0</v>
      </c>
      <c r="DB119" s="314">
        <f t="shared" ca="1" si="69"/>
        <v>36.2547274</v>
      </c>
      <c r="DC119" s="314">
        <f ca="1">IF(ISERROR(OFFSET('Daten Elementary'!$A$1,MATCH(DC$5,'Daten Elementary'!$A:$A,0)-1,MATCH(AQ119,'Daten Elementary'!$A$424:$ADO$424,0)-1)),0,OFFSET('Daten Elementary'!$A$1,MATCH(DC$5,'Daten Elementary'!$A:$A,0)-1,MATCH(AQ119,'Daten Elementary'!$A$424:$ADO$424,0)-1))*1000000</f>
        <v>1.8319862</v>
      </c>
      <c r="DD119" s="314">
        <f ca="1">IF(ISERROR(OFFSET('Daten Elementary'!$A$1,MATCH(DD$5,'Daten Elementary'!$A:$A,0)-1,MATCH(AR119,'Daten Elementary'!$A$424:$ADO$424,0)-1)),0,OFFSET('Daten Elementary'!$A$1,MATCH(DD$5,'Daten Elementary'!$A:$A,0)-1,MATCH(AR119,'Daten Elementary'!$A$424:$ADO$424,0)-1))*1000000</f>
        <v>0.40668840000000001</v>
      </c>
      <c r="DE119" s="314">
        <f ca="1">IF(ISERROR(OFFSET('Daten Elementary'!$A$1,MATCH(DE$5,'Daten Elementary'!$A:$A,0)-1,MATCH(AS119,'Daten Elementary'!$A$424:$ADO$424,0)-1)),0,OFFSET('Daten Elementary'!$A$1,MATCH(DE$5,'Daten Elementary'!$A:$A,0)-1,MATCH(AS119,'Daten Elementary'!$A$424:$ADO$424,0)-1))*1000000</f>
        <v>3.1472846999999997</v>
      </c>
      <c r="DF119" s="315">
        <f t="shared" ca="1" si="70"/>
        <v>41.640686700000003</v>
      </c>
      <c r="DG119" s="314">
        <f ca="1">IF(ISERROR(OFFSET('Daten Elementary'!$A$1,MATCH(DG$5,'Daten Elementary'!$A:$A,0)-1,MATCH($AT119,'Daten Elementary'!$A$424:$ADO$424,0)-1)),0,OFFSET('Daten Elementary'!$A$1,MATCH(DG$5,'Daten Elementary'!$A:$A,0)-1,MATCH($AT119,'Daten Elementary'!$A$424:$ADO$424,0)-1))*1000000</f>
        <v>41.640685999999995</v>
      </c>
      <c r="DH119" s="305">
        <f t="shared" ca="1" si="71"/>
        <v>0.9999999831895181</v>
      </c>
      <c r="DI119" s="316">
        <f ca="1">IF(ISERROR(OFFSET('Daten Elementary'!$A$1,MATCH(DI$5,'Daten Elementary'!$A:$A,0)-1,MATCH(AM119,'Daten Elementary'!$A$424:$ADO$424,0)-1)),0,OFFSET('Daten Elementary'!$A$1,MATCH(DI$5,'Daten Elementary'!$A:$A,0)-1,MATCH(AM119,'Daten Elementary'!$A$424:$ADO$424,0)-1))*1000000</f>
        <v>67.448999999999998</v>
      </c>
      <c r="DJ119" s="316">
        <f ca="1">IF(ISERROR(OFFSET('Daten Elementary'!$A$1,MATCH(DJ$5,'Daten Elementary'!$A:$A,0)-1,MATCH(AN119,'Daten Elementary'!$A$424:$ADO$424,0)-1)),0,OFFSET('Daten Elementary'!$A$1,MATCH(DJ$5,'Daten Elementary'!$A:$A,0)-1,MATCH(AN119,'Daten Elementary'!$A$424:$ADO$424,0)-1))*1000000</f>
        <v>0</v>
      </c>
      <c r="DK119" s="316">
        <f ca="1">IF(ISERROR(OFFSET('Daten Elementary'!$A$1,MATCH(DK$5,'Daten Elementary'!$A:$A,0)-1,MATCH(AO119,'Daten Elementary'!$A$424:$ADO$424,0)-1)),0,OFFSET('Daten Elementary'!$A$1,MATCH(DK$5,'Daten Elementary'!$A:$A,0)-1,MATCH(AO119,'Daten Elementary'!$A$424:$ADO$424,0)-1))*1000000</f>
        <v>104.64573999999999</v>
      </c>
      <c r="DL119" s="316">
        <f ca="1">IF(ISERROR(OFFSET('Daten Elementary'!$A$1,MATCH(DL$5,'Daten Elementary'!$A:$A,0)-1,MATCH(AP119,'Daten Elementary'!$A$424:$ADO$424,0)-1)),0,OFFSET('Daten Elementary'!$A$1,MATCH(DL$5,'Daten Elementary'!$A:$A,0)-1,MATCH(AP119,'Daten Elementary'!$A$424:$ADO$424,0)-1))*1000000</f>
        <v>0</v>
      </c>
      <c r="DM119" s="316">
        <f t="shared" ca="1" si="72"/>
        <v>172.09474</v>
      </c>
      <c r="DN119" s="316">
        <f ca="1">IF(ISERROR(OFFSET('Daten Elementary'!$A$1,MATCH(DN$5,'Daten Elementary'!$A:$A,0)-1,MATCH(AQ119,'Daten Elementary'!$A$424:$ADO$424,0)-1)),0,OFFSET('Daten Elementary'!$A$1,MATCH(DN$5,'Daten Elementary'!$A:$A,0)-1,MATCH(AQ119,'Daten Elementary'!$A$424:$ADO$424,0)-1))*1000000</f>
        <v>0.79828537999999993</v>
      </c>
      <c r="DO119" s="316">
        <f ca="1">IF(ISERROR(OFFSET('Daten Elementary'!$A$1,MATCH(DO$5,'Daten Elementary'!$A:$A,0)-1,MATCH(AR119,'Daten Elementary'!$A$424:$ADO$424,0)-1)),0,OFFSET('Daten Elementary'!$A$1,MATCH(DO$5,'Daten Elementary'!$A:$A,0)-1,MATCH(AR119,'Daten Elementary'!$A$424:$ADO$424,0)-1))*1000000</f>
        <v>1.2543432000000001</v>
      </c>
      <c r="DP119" s="316">
        <f ca="1">IF(ISERROR(OFFSET('Daten Elementary'!$A$1,MATCH(DP$5,'Daten Elementary'!$A:$A,0)-1,MATCH(AS119,'Daten Elementary'!$A$424:$ADO$424,0)-1)),0,OFFSET('Daten Elementary'!$A$1,MATCH(DP$5,'Daten Elementary'!$A:$A,0)-1,MATCH(AS119,'Daten Elementary'!$A$424:$ADO$424,0)-1))*1000000</f>
        <v>16.072201</v>
      </c>
      <c r="DQ119" s="317">
        <f t="shared" ca="1" si="73"/>
        <v>190.21956958000001</v>
      </c>
      <c r="DR119" s="316">
        <f ca="1">IF(ISERROR(OFFSET('Daten Elementary'!$A$1,MATCH(DR$5,'Daten Elementary'!$A:$A,0)-1,MATCH($AT119,'Daten Elementary'!$A$424:$ADO$424,0)-1)),0,OFFSET('Daten Elementary'!$A$1,MATCH(DR$5,'Daten Elementary'!$A:$A,0)-1,MATCH($AT119,'Daten Elementary'!$A$424:$ADO$424,0)-1))*1000000</f>
        <v>190.21956999999998</v>
      </c>
      <c r="DS119" s="305">
        <f t="shared" ca="1" si="74"/>
        <v>1.0000000022079745</v>
      </c>
      <c r="DT119" s="318">
        <f ca="1">IF(ISERROR(OFFSET('Daten UBP13'!$A$1,MATCH(DT$5,'Daten UBP13'!$A:$A,0)-1,MATCH(AM119,'Daten UBP13'!$A$424:$AEG$424,0)-1)),0,OFFSET('Daten UBP13'!$A$1,MATCH(DT$5,'Daten UBP13'!$A:$A,0)-1,MATCH(AM119,'Daten UBP13'!$A$424:$AEG$424,0)-1))</f>
        <v>10.518654</v>
      </c>
      <c r="DU119" s="318">
        <f ca="1">IF(ISERROR(OFFSET('Daten UBP13'!$A$1,MATCH(DU$5,'Daten UBP13'!$A:$A,0)-1,MATCH(AN119,'Daten UBP13'!$A$424:$AEG$424,0)-1)),0,OFFSET('Daten UBP13'!$A$1,MATCH(DU$5,'Daten UBP13'!$A:$A,0)-1,MATCH(AN119,'Daten UBP13'!$A$424:$AEG$424,0)-1))</f>
        <v>0</v>
      </c>
      <c r="DV119" s="318">
        <f ca="1">IF(ISERROR(OFFSET('Daten UBP13'!$A$1,MATCH(DV$5,'Daten UBP13'!$A:$A,0)-1,MATCH(AO119,'Daten UBP13'!$A$424:$AEG$424,0)-1)),0,OFFSET('Daten UBP13'!$A$1,MATCH(DV$5,'Daten UBP13'!$A:$A,0)-1,MATCH(AO119,'Daten UBP13'!$A$424:$AEG$424,0)-1))</f>
        <v>44.333893000000003</v>
      </c>
      <c r="DW119" s="318">
        <f ca="1">IF(ISERROR(OFFSET('Daten UBP13'!$A$1,MATCH(DW$5,'Daten UBP13'!$A:$A,0)-1,MATCH(AP119,'Daten UBP13'!$A$424:$AEG$424,0)-1)),0,OFFSET('Daten UBP13'!$A$1,MATCH(DW$5,'Daten UBP13'!$A:$A,0)-1,MATCH(AP119,'Daten UBP13'!$A$424:$AEG$424,0)-1))</f>
        <v>0</v>
      </c>
      <c r="DX119" s="318">
        <f t="shared" ca="1" si="75"/>
        <v>54.852547000000001</v>
      </c>
      <c r="DY119" s="318">
        <f ca="1">IF(ISERROR(OFFSET('Daten UBP13'!$A$1,MATCH(DY$5,'Daten UBP13'!$A:$A,0)-1,MATCH(AQ119,'Daten UBP13'!$A$424:$AEG$424,0)-1)),0,OFFSET('Daten UBP13'!$A$1,MATCH(DY$5,'Daten UBP13'!$A:$A,0)-1,MATCH(AQ119,'Daten UBP13'!$A$424:$AEG$424,0)-1))</f>
        <v>0.58631571999999998</v>
      </c>
      <c r="DZ119" s="318">
        <f ca="1">IF(ISERROR(OFFSET('Daten UBP13'!$A$1,MATCH(DZ$5,'Daten UBP13'!$A:$A,0)-1,MATCH(AR119,'Daten UBP13'!$A$424:$AEG$424,0)-1)),0,OFFSET('Daten UBP13'!$A$1,MATCH(DZ$5,'Daten UBP13'!$A:$A,0)-1,MATCH(AR119,'Daten UBP13'!$A$424:$AEG$424,0)-1))</f>
        <v>0.97539940999999997</v>
      </c>
      <c r="EA119" s="318">
        <f ca="1">IF(ISERROR(OFFSET('Daten UBP13'!$A$1,MATCH(EA$5,'Daten UBP13'!$A:$A,0)-1,MATCH(AS119,'Daten UBP13'!$A$424:$AEG$424,0)-1)),0,OFFSET('Daten UBP13'!$A$1,MATCH(EA$5,'Daten UBP13'!$A:$A,0)-1,MATCH(AS119,'Daten UBP13'!$A$424:$AEG$424,0)-1))</f>
        <v>8.5727852999999996</v>
      </c>
      <c r="EB119" s="319">
        <f t="shared" ca="1" si="76"/>
        <v>64.987047430000004</v>
      </c>
      <c r="EC119" s="318">
        <f ca="1">IF(ISERROR(OFFSET('Daten UBP13'!$A$1,MATCH(EC$5,'Daten UBP13'!$A:$A,0)-1,MATCH(AT119,'Daten UBP13'!$A$424:$AEG$424,0)-1)),0,OFFSET('Daten UBP13'!$A$1,MATCH(EC$5,'Daten UBP13'!$A:$A,0)-1,MATCH(AT119,'Daten UBP13'!$A$424:$AEG$424,0)-1))</f>
        <v>64.987047000000004</v>
      </c>
      <c r="ED119" s="305">
        <f t="shared" ca="1" si="77"/>
        <v>0.99999999338329693</v>
      </c>
      <c r="EE119" s="320">
        <f ca="1">IF(ISERROR(OFFSET('Daten ReCiPe'!$A$1,MATCH(EE$5,'Daten ReCiPe'!$A:$A,0)-1,MATCH(AM119,'Daten ReCiPe'!$A$424:$ADO$424,0)-1)),0,OFFSET('Daten ReCiPe'!$A$1,MATCH(EE$5,'Daten ReCiPe'!$A:$A,0)-1,MATCH(AM119,'Daten ReCiPe'!$A$424:$ADO$424,0)-1))*1000</f>
        <v>0.35976173</v>
      </c>
      <c r="EF119" s="320">
        <f ca="1">IF(ISERROR(OFFSET('Daten ReCiPe'!$A$1,MATCH(EF$5,'Daten ReCiPe'!$A:$A,0)-1,MATCH(AN119,'Daten ReCiPe'!$A$424:$ADO$424,0)-1)),0,OFFSET('Daten ReCiPe'!$A$1,MATCH(EF$5,'Daten ReCiPe'!$A:$A,0)-1,MATCH(AN119,'Daten ReCiPe'!$A$424:$ADO$424,0)-1))*1000</f>
        <v>0</v>
      </c>
      <c r="EG119" s="320">
        <f ca="1">IF(ISERROR(OFFSET('Daten ReCiPe'!$A$1,MATCH(EG$5,'Daten ReCiPe'!$A:$A,0)-1,MATCH(AO119,'Daten ReCiPe'!$A$424:$ADO$424,0)-1)),0,OFFSET('Daten ReCiPe'!$A$1,MATCH(EG$5,'Daten ReCiPe'!$A:$A,0)-1,MATCH(AO119,'Daten ReCiPe'!$A$424:$ADO$424,0)-1))*1000</f>
        <v>5.4245253</v>
      </c>
      <c r="EH119" s="320">
        <f ca="1">IF(ISERROR(OFFSET('Daten ReCiPe'!$A$1,MATCH(EH$5,'Daten ReCiPe'!$A:$A,0)-1,MATCH(AP119,'Daten ReCiPe'!$A$424:$ADO$424,0)-1)),0,OFFSET('Daten ReCiPe'!$A$1,MATCH(EH$5,'Daten ReCiPe'!$A:$A,0)-1,MATCH(AP119,'Daten ReCiPe'!$A$424:$ADO$424,0)-1))*1000</f>
        <v>0</v>
      </c>
      <c r="EI119" s="320">
        <f t="shared" ca="1" si="78"/>
        <v>5.7842870299999998</v>
      </c>
      <c r="EJ119" s="320">
        <f ca="1">IF(ISERROR(OFFSET('Daten ReCiPe'!$A$1,MATCH(EJ$5,'Daten ReCiPe'!$A:$A,0)-1,MATCH(AQ119,'Daten ReCiPe'!$A$424:$ADO$424,0)-1)),0,OFFSET('Daten ReCiPe'!$A$1,MATCH(EJ$5,'Daten ReCiPe'!$A:$A,0)-1,MATCH(AQ119,'Daten ReCiPe'!$A$424:$ADO$424,0)-1))*1000</f>
        <v>5.3353284000000001E-2</v>
      </c>
      <c r="EK119" s="320">
        <f ca="1">IF(ISERROR(OFFSET('Daten ReCiPe'!$A$1,MATCH(EK$5,'Daten ReCiPe'!$A:$A,0)-1,MATCH(AR119,'Daten ReCiPe'!$A$424:$ADO$424,0)-1)),0,OFFSET('Daten ReCiPe'!$A$1,MATCH(EK$5,'Daten ReCiPe'!$A:$A,0)-1,MATCH(AR119,'Daten ReCiPe'!$A$424:$ADO$424,0)-1))*1000</f>
        <v>7.3345524999999995E-2</v>
      </c>
      <c r="EL119" s="320">
        <f ca="1">IF(ISERROR(OFFSET('Daten ReCiPe'!$A$1,MATCH(EL$5,'Daten ReCiPe'!$A:$A,0)-1,MATCH(AS119,'Daten ReCiPe'!$A$424:$ADO$424,0)-1)),0,OFFSET('Daten ReCiPe'!$A$1,MATCH(EL$5,'Daten ReCiPe'!$A:$A,0)-1,MATCH(AS119,'Daten ReCiPe'!$A$424:$ADO$424,0)-1))*1000</f>
        <v>0.47509126999999995</v>
      </c>
      <c r="EM119" s="321">
        <f t="shared" ca="1" si="79"/>
        <v>6.3860771089999995</v>
      </c>
      <c r="EN119" s="320">
        <f ca="1">IF(ISERROR(OFFSET('Daten ReCiPe'!$A$1,MATCH(EN$5,'Daten ReCiPe'!$A:$A,0)-1,MATCH(AT119,'Daten ReCiPe'!$A$424:$ADO$424,0)-1)),0,OFFSET('Daten ReCiPe'!$A$1,MATCH(EN$5,'Daten ReCiPe'!$A:$A,0)-1,MATCH(AT119,'Daten ReCiPe'!$A$424:$ADO$424,0)-1))*1000</f>
        <v>6.3860770000000002</v>
      </c>
      <c r="EO119" s="305">
        <f t="shared" ca="1" si="80"/>
        <v>0.99999998293161863</v>
      </c>
      <c r="EP119" s="322">
        <f ca="1">IF(ISERROR(OFFSET('Daten Elementary'!$A$1,MATCH(EP$5,'Daten Elementary'!$A:$A,0)-1,MATCH(AM119,'Daten Elementary'!$A$424:$ADO$424,0)-1)),0,OFFSET('Daten Elementary'!$A$1,MATCH(EP$5,'Daten Elementary'!$A:$A,0)-1,MATCH(AM119,'Daten Elementary'!$A$424:$ADO$424,0)-1))*1000000</f>
        <v>2.9052999999999999E-2</v>
      </c>
      <c r="EQ119" s="322">
        <f ca="1">IF(ISERROR(OFFSET('Daten Elementary'!$A$1,MATCH(EQ$5,'Daten Elementary'!$A:$A,0)-1,MATCH(AN119,'Daten Elementary'!$A$424:$ADO$424,0)-1)),0,OFFSET('Daten Elementary'!$A$1,MATCH(EQ$5,'Daten Elementary'!$A:$A,0)-1,MATCH(AN119,'Daten Elementary'!$A$424:$ADO$424,0)-1))*1000000</f>
        <v>0</v>
      </c>
      <c r="ER119" s="322">
        <f ca="1">IF(ISERROR(OFFSET('Daten Elementary'!$A$1,MATCH(ER$5,'Daten Elementary'!$A:$A,0)-1,MATCH(AO119,'Daten Elementary'!$A$424:$ADO$424,0)-1)),0,OFFSET('Daten Elementary'!$A$1,MATCH(ER$5,'Daten Elementary'!$A:$A,0)-1,MATCH(AO119,'Daten Elementary'!$A$424:$ADO$424,0)-1))*1000000</f>
        <v>130.53385</v>
      </c>
      <c r="ES119" s="322">
        <f ca="1">IF(ISERROR(OFFSET('Daten Elementary'!$A$1,MATCH(ES$5,'Daten Elementary'!$A:$A,0)-1,MATCH(AP119,'Daten Elementary'!$A$424:$ADO$424,0)-1)),0,OFFSET('Daten Elementary'!$A$1,MATCH(ES$5,'Daten Elementary'!$A:$A,0)-1,MATCH(AP119,'Daten Elementary'!$A$424:$ADO$424,0)-1))*1000000</f>
        <v>0</v>
      </c>
      <c r="ET119" s="322">
        <f t="shared" ca="1" si="81"/>
        <v>130.56290300000001</v>
      </c>
      <c r="EU119" s="322">
        <f ca="1">IF(ISERROR(OFFSET('Daten Elementary'!$A$1,MATCH(EU$5,'Daten Elementary'!$A:$A,0)-1,MATCH(AQ119,'Daten Elementary'!$A$424:$ADO$424,0)-1)),0,OFFSET('Daten Elementary'!$A$1,MATCH(EU$5,'Daten Elementary'!$A:$A,0)-1,MATCH(AQ119,'Daten Elementary'!$A$424:$ADO$424,0)-1))*1000000</f>
        <v>1.0100025000000001</v>
      </c>
      <c r="EV119" s="322">
        <f ca="1">IF(ISERROR(OFFSET('Daten Elementary'!$A$1,MATCH(EV$5,'Daten Elementary'!$A:$A,0)-1,MATCH(AR119,'Daten Elementary'!$A$424:$ADO$424,0)-1)),0,OFFSET('Daten Elementary'!$A$1,MATCH(EV$5,'Daten Elementary'!$A:$A,0)-1,MATCH(AR119,'Daten Elementary'!$A$424:$ADO$424,0)-1))*1000000</f>
        <v>2.2216887999999999</v>
      </c>
      <c r="EW119" s="322">
        <f ca="1">IF(ISERROR(OFFSET('Daten Elementary'!$A$1,MATCH(EW$5,'Daten Elementary'!$A:$A,0)-1,MATCH(AS119,'Daten Elementary'!$A$424:$ADO$424,0)-1)),0,OFFSET('Daten Elementary'!$A$1,MATCH(EW$5,'Daten Elementary'!$A:$A,0)-1,MATCH(AS119,'Daten Elementary'!$A$424:$ADO$424,0)-1))*1000000</f>
        <v>6.3206053000000004</v>
      </c>
      <c r="EX119" s="323">
        <f t="shared" ca="1" si="82"/>
        <v>140.11519960000004</v>
      </c>
      <c r="EY119" s="322">
        <f ca="1">IF(ISERROR(OFFSET('Daten Elementary'!$A$1,MATCH(EY$5,'Daten Elementary'!$A:$A,0)-1,MATCH($AT119,'Daten Elementary'!$A$424:$ADO$424,0)-1)),0,OFFSET('Daten Elementary'!$A$1,MATCH(EY$5,'Daten Elementary'!$A:$A,0)-1,MATCH($AT119,'Daten Elementary'!$A$424:$ADO$424,0)-1))*1000000</f>
        <v>140.11519999999999</v>
      </c>
      <c r="EZ119" s="305">
        <f t="shared" ca="1" si="83"/>
        <v>1.0000000028547935</v>
      </c>
      <c r="FA119" s="314">
        <f ca="1">IF(ISERROR(OFFSET('Daten Elementary'!$A$1,MATCH(FA$5,'Daten Elementary'!$A:$A,0)-1,MATCH(AM119,'Daten Elementary'!$A$424:$ADO$424,0)-1)),0,OFFSET('Daten Elementary'!$A$1,MATCH(FA$5,'Daten Elementary'!$A:$A,0)-1,MATCH(AM119,'Daten Elementary'!$A$424:$ADO$424,0)-1))*1000</f>
        <v>4.5760000000000005</v>
      </c>
      <c r="FB119" s="314">
        <f ca="1">IF(ISERROR(OFFSET('Daten Elementary'!$A$1,MATCH(FB$5,'Daten Elementary'!$A:$A,0)-1,MATCH(AN119,'Daten Elementary'!$A$424:$ADO$424,0)-1)),0,OFFSET('Daten Elementary'!$A$1,MATCH(FB$5,'Daten Elementary'!$A:$A,0)-1,MATCH(AN119,'Daten Elementary'!$A$424:$ADO$424,0)-1))*1000</f>
        <v>0</v>
      </c>
      <c r="FC119" s="314">
        <f ca="1">IF(ISERROR(OFFSET('Daten Elementary'!$A$1,MATCH(FC$5,'Daten Elementary'!$A:$A,0)-1,MATCH(AO119,'Daten Elementary'!$A$424:$ADO$424,0)-1)),0,OFFSET('Daten Elementary'!$A$1,MATCH(FC$5,'Daten Elementary'!$A:$A,0)-1,MATCH(AO119,'Daten Elementary'!$A$424:$ADO$424,0)-1))*1000</f>
        <v>51.600137999999994</v>
      </c>
      <c r="FD119" s="314">
        <f ca="1">IF(ISERROR(OFFSET('Daten Elementary'!$A$1,MATCH(FD$5,'Daten Elementary'!$A:$A,0)-1,MATCH(AP119,'Daten Elementary'!$A$424:$ADO$424,0)-1)),0,OFFSET('Daten Elementary'!$A$1,MATCH(FD$5,'Daten Elementary'!$A:$A,0)-1,MATCH(AP119,'Daten Elementary'!$A$424:$ADO$424,0)-1))*1000</f>
        <v>0</v>
      </c>
      <c r="FE119" s="314">
        <f t="shared" ca="1" si="84"/>
        <v>56.176137999999995</v>
      </c>
      <c r="FF119" s="314">
        <f ca="1">IF(ISERROR(OFFSET('Daten Elementary'!$A$1,MATCH(FF$5,'Daten Elementary'!$A:$A,0)-1,MATCH(AQ119,'Daten Elementary'!$A$424:$ADO$424,0)-1)),0,OFFSET('Daten Elementary'!$A$1,MATCH(FF$5,'Daten Elementary'!$A:$A,0)-1,MATCH(AQ119,'Daten Elementary'!$A$424:$ADO$424,0)-1))*1000</f>
        <v>0.40772835000000002</v>
      </c>
      <c r="FG119" s="314">
        <f ca="1">IF(ISERROR(OFFSET('Daten Elementary'!$A$1,MATCH(FG$5,'Daten Elementary'!$A:$A,0)-1,MATCH(AR119,'Daten Elementary'!$A$424:$ADO$424,0)-1)),0,OFFSET('Daten Elementary'!$A$1,MATCH(FG$5,'Daten Elementary'!$A:$A,0)-1,MATCH(AR119,'Daten Elementary'!$A$424:$ADO$424,0)-1))*1000</f>
        <v>0.49117024999999997</v>
      </c>
      <c r="FH119" s="314">
        <f ca="1">IF(ISERROR(OFFSET('Daten Elementary'!$A$1,MATCH(FH$5,'Daten Elementary'!$A:$A,0)-1,MATCH(AS119,'Daten Elementary'!$A$424:$ADO$424,0)-1)),0,OFFSET('Daten Elementary'!$A$1,MATCH(FH$5,'Daten Elementary'!$A:$A,0)-1,MATCH(AS119,'Daten Elementary'!$A$424:$ADO$424,0)-1))*1000</f>
        <v>3.6234402999999999</v>
      </c>
      <c r="FI119" s="315">
        <f t="shared" ca="1" si="85"/>
        <v>60.698476899999996</v>
      </c>
      <c r="FJ119" s="314">
        <f ca="1">IF(ISERROR(OFFSET('Daten Elementary'!$A$1,MATCH(FJ$5,'Daten Elementary'!$A:$A,0)-1,MATCH($AT119,'Daten Elementary'!$A$424:$ADO$424,0)-1)),0,OFFSET('Daten Elementary'!$A$1,MATCH(FJ$5,'Daten Elementary'!$A:$A,0)-1,MATCH($AT119,'Daten Elementary'!$A$424:$ADO$424,0)-1))*1000</f>
        <v>60.698475999999999</v>
      </c>
      <c r="FK119" s="305">
        <f t="shared" ca="1" si="86"/>
        <v>0.99999998517260991</v>
      </c>
      <c r="FL119" s="314">
        <f ca="1">IF(ISERROR(OFFSET('Daten Elementary'!$A$1,MATCH(FL$5,'Daten Elementary'!$A:$A,0)-1,MATCH(AM119,'Daten Elementary'!$A$424:$ADO$424,0)-1)),0,OFFSET('Daten Elementary'!$A$1,MATCH(FL$5,'Daten Elementary'!$A:$A,0)-1,MATCH(AM119,'Daten Elementary'!$A$424:$ADO$424,0)-1))</f>
        <v>0</v>
      </c>
      <c r="FM119" s="314">
        <f ca="1">IF(ISERROR(OFFSET('Daten Elementary'!$A$1,MATCH(FM$5,'Daten Elementary'!$A:$A,0)-1,MATCH(AN119,'Daten Elementary'!$A$424:$ADO$424,0)-1)),0,OFFSET('Daten Elementary'!$A$1,MATCH(FM$5,'Daten Elementary'!$A:$A,0)-1,MATCH(AN119,'Daten Elementary'!$A$424:$ADO$424,0)-1))</f>
        <v>0</v>
      </c>
      <c r="FN119" s="314">
        <f ca="1">IF(ISERROR(OFFSET('Daten Elementary'!$A$1,MATCH(FN$5,'Daten Elementary'!$A:$A,0)-1,MATCH(AO119,'Daten Elementary'!$A$424:$ADO$424,0)-1)),0,OFFSET('Daten Elementary'!$A$1,MATCH(FN$5,'Daten Elementary'!$A:$A,0)-1,MATCH(AO119,'Daten Elementary'!$A$424:$ADO$424,0)-1))</f>
        <v>0</v>
      </c>
      <c r="FO119" s="314">
        <f ca="1">IF(ISERROR(OFFSET('Daten Elementary'!$A$1,MATCH(FO$5,'Daten Elementary'!$A:$A,0)-1,MATCH(AP119,'Daten Elementary'!$A$424:$ADO$424,0)-1)),0,OFFSET('Daten Elementary'!$A$1,MATCH(FO$5,'Daten Elementary'!$A:$A,0)-1,MATCH(AP119,'Daten Elementary'!$A$424:$ADO$424,0)-1))</f>
        <v>0</v>
      </c>
      <c r="FP119" s="314">
        <f t="shared" ca="1" si="87"/>
        <v>0</v>
      </c>
      <c r="FQ119" s="314">
        <f ca="1">IF(ISERROR(OFFSET('Daten Elementary'!$A$1,MATCH(FQ$5,'Daten Elementary'!$A:$A,0)-1,MATCH(AQ119,'Daten Elementary'!$A$424:$ADO$424,0)-1)),0,OFFSET('Daten Elementary'!$A$1,MATCH(FQ$5,'Daten Elementary'!$A:$A,0)-1,MATCH(AQ119,'Daten Elementary'!$A$424:$ADO$424,0)-1))</f>
        <v>0</v>
      </c>
      <c r="FR119" s="314">
        <f ca="1">IF(ISERROR(OFFSET('Daten Elementary'!$A$1,MATCH(FR$5,'Daten Elementary'!$A:$A,0)-1,MATCH(AR119,'Daten Elementary'!$A$424:$ADO$424,0)-1)),0,OFFSET('Daten Elementary'!$A$1,MATCH(FR$5,'Daten Elementary'!$A:$A,0)-1,MATCH(AR119,'Daten Elementary'!$A$424:$ADO$424,0)-1))</f>
        <v>0</v>
      </c>
      <c r="FS119" s="314">
        <f ca="1">IF(ISERROR(OFFSET('Daten Elementary'!$A$1,MATCH(FS$5,'Daten Elementary'!$A:$A,0)-1,MATCH(AS119,'Daten Elementary'!$A$424:$ADO$424,0)-1)),0,OFFSET('Daten Elementary'!$A$1,MATCH(FS$5,'Daten Elementary'!$A:$A,0)-1,MATCH(AS119,'Daten Elementary'!$A$424:$ADO$424,0)-1))</f>
        <v>0</v>
      </c>
      <c r="FT119" s="315">
        <f t="shared" ca="1" si="88"/>
        <v>0</v>
      </c>
      <c r="FU119" s="314">
        <f ca="1">IF(ISERROR(OFFSET('Daten Elementary'!$A$1,MATCH(FU$5,'Daten Elementary'!$A:$A,0)-1,MATCH($AT119,'Daten Elementary'!$A$424:$ADO$424,0)-1)),0,OFFSET('Daten Elementary'!$A$1,MATCH(FU$5,'Daten Elementary'!$A:$A,0)-1,MATCH($AT119,'Daten Elementary'!$A$424:$ADO$424,0)-1))</f>
        <v>0</v>
      </c>
      <c r="FV119" s="305">
        <f t="shared" ca="1" si="89"/>
        <v>0</v>
      </c>
      <c r="FW119" s="324"/>
      <c r="FX119" s="231" t="str">
        <f t="shared" si="90"/>
        <v>Bahn Italien, Strommix IT &amp; Diesel (Durchschnitt Regional-&amp; Fernverkehr)</v>
      </c>
      <c r="FY119" s="231" t="str">
        <f t="shared" si="55"/>
        <v>Bahn Italien</v>
      </c>
      <c r="FZ119" s="231" t="str">
        <f t="shared" si="56"/>
        <v>, Strommix IT &amp; Diesel</v>
      </c>
      <c r="GA119" s="231" t="str">
        <f t="shared" si="57"/>
        <v xml:space="preserve"> (Durchschnitt Regional-&amp; Fernverkehr)</v>
      </c>
      <c r="GB119" s="231"/>
    </row>
    <row r="120" spans="1:184" ht="16.5" customHeight="1">
      <c r="A120" s="386"/>
      <c r="B120" s="339"/>
      <c r="C120" s="334" t="s">
        <v>33</v>
      </c>
      <c r="D120" s="334" t="s">
        <v>137</v>
      </c>
      <c r="E120" s="371" t="s">
        <v>271</v>
      </c>
      <c r="F120" s="33">
        <f t="shared" si="100"/>
        <v>235.45000000000002</v>
      </c>
      <c r="G120" s="31">
        <v>425</v>
      </c>
      <c r="H120" s="98">
        <v>0.55400000000000005</v>
      </c>
      <c r="I120" s="88">
        <v>1</v>
      </c>
      <c r="J120" s="88"/>
      <c r="K120" s="86">
        <v>1</v>
      </c>
      <c r="L120" s="86"/>
      <c r="M120" s="86"/>
      <c r="N120" s="38" t="s">
        <v>99</v>
      </c>
      <c r="O120" s="6">
        <f ca="1">(IF(ISERROR(INDEX(INDIRECT($D$268),MATCH($AM120,$AM$4:$AM$275,0),MATCH(O$304,INDIRECT($E$268),0))*$I120/$AD120),0,INDEX(INDIRECT($D$268),MATCH($AM120,$AM$4:$AM$275,0),MATCH(O$304,INDIRECT($E$268),0))*$I120/$AD120)+IF(ISERROR(INDEX(INDIRECT($D$268),MATCH($AN120,$AN$4:$AN$275,0),MATCH(O$305,INDIRECT($E$268),0))*$J120/$AE120),0,INDEX(INDIRECT($D$268),MATCH($AN120,$AN$4:$AN$275,0),MATCH(O$305,INDIRECT($E$268),0))*$J120/$AE120))*$AC120/$F120</f>
        <v>2.5484301274155869E-2</v>
      </c>
      <c r="P120" s="6">
        <f ca="1">(IF(ISERROR(INDEX(INDIRECT($D$268),MATCH($AO120,$AO$4:$AO$275,0),MATCH(P$304,INDIRECT($E$268),0))*$I120/$AD120),0,INDEX(INDIRECT($D$268),MATCH($AO120,$AO$4:$AO$275,0),MATCH(P$304,INDIRECT($E$268),0))*$I120/$AD120)+IF(ISERROR(INDEX(INDIRECT($D$268),MATCH($AP120,$AP$4:$AP$275,0),MATCH(P$305,INDIRECT($E$268),0))*$J120/$AE120),0,INDEX(INDIRECT($D$268),MATCH($AP120,$AP$4:$AP$275,0),MATCH(P$305,INDIRECT($E$268),0))*$J120/$AE120))*$AC120/$F120</f>
        <v>47.778171883627088</v>
      </c>
      <c r="Q120" s="6">
        <f ca="1">INDEX(INDIRECT($D$268),MATCH($AQ120,$AQ$4:$AQ$284,0),MATCH(Q$4,INDIRECT($E$268),0))*$K120*$AC120/$F120/$AF120</f>
        <v>0.47503196432363559</v>
      </c>
      <c r="R120" s="6">
        <f ca="1">INDEX(INDIRECT($D$268),MATCH($AR120,$AR$4:$AR$284,0),MATCH(R$4,INDIRECT($E$268),0))*$K120*$AC120/$F120/$AF120</f>
        <v>0.54565303249097485</v>
      </c>
      <c r="S120" s="6">
        <f ca="1">INDEX(INDIRECT($D$268),MATCH($AS120,$AS$4:$AS$284,0),MATCH(S$4,INDIRECT($E$268),0))*$K120*$AC120/$F120/$AF120</f>
        <v>8.2037033807602455</v>
      </c>
      <c r="T120" s="7">
        <f t="shared" ca="1" si="93"/>
        <v>57.028044562476097</v>
      </c>
      <c r="U120" s="6">
        <f>IF($B$268=6,(IF(OR(AJ120="Benzin",AJ120="Diesel"),$AK120*INDEX('DIN EN 16258'!$I:$I,MATCH('mobitool-Faktoren v2.0'!$AI120,'DIN EN 16258'!$A:$A,0))*$I120/$AD120+$AL120*INDEX('DIN EN 16258'!$I:$I,MATCH('mobitool-Faktoren v2.0'!$AJ120,'DIN EN 16258'!$A:$A,0))*$I120/$AD120,IF(ISERROR($AK120*INDEX('DIN EN 16258'!$I:$I,MATCH('mobitool-Faktoren v2.0'!$AI120,'DIN EN 16258'!$A:$A,0))*$I120/$AD120),0,$AK120*INDEX('DIN EN 16258'!$I:$I,MATCH('mobitool-Faktoren v2.0'!$AI120,'DIN EN 16258'!$A:$A,0))*$I120/$AD120)+IF(ISERROR($AL120*INDEX('DIN EN 16258'!$I:$I,MATCH('mobitool-Faktoren v2.0'!$AJ120,'DIN EN 16258'!$A:$A,0))*$J120/$AE120),0,$AL120*INDEX('DIN EN 16258'!$I:$I,MATCH('mobitool-Faktoren v2.0'!$AJ120,'DIN EN 16258'!$A:$A,0))*$J120/$AE120)))*1000,
IF($B$268=1,(IF(OR(AJ120="Benzin",AJ120="Diesel"),$AK120*INDEX('DIN EN 16258'!$D:$D,MATCH('mobitool-Faktoren v2.0'!$AI120,'DIN EN 16258'!$A:$A,0))*$I120/$AD120+$AL120*INDEX('DIN EN 16258'!$D:$D,MATCH('mobitool-Faktoren v2.0'!$AJ120,'DIN EN 16258'!$A:$A,0))*$I120/$AD120,IF(ISERROR($AK120*INDEX('DIN EN 16258'!$D:$D,MATCH('mobitool-Faktoren v2.0'!$AI120,'DIN EN 16258'!$A:$A,0))*$I120/$AD120),0,$AK120*INDEX('DIN EN 16258'!$D:$D,MATCH('mobitool-Faktoren v2.0'!$AI120,'DIN EN 16258'!$A:$A,0))*$I120/$AD120)+IF(ISERROR($AL120*INDEX('DIN EN 16258'!$D:$D,MATCH('mobitool-Faktoren v2.0'!$AJ120,'DIN EN 16258'!$A:$A,0))*$J120/$AE120),0,$AL120*INDEX('DIN EN 16258'!$D:$D,MATCH('mobitool-Faktoren v2.0'!$AJ120,'DIN EN 16258'!$A:$A,0))*$J120/$AE120))),0))*$AC120/$F120</f>
        <v>0</v>
      </c>
      <c r="V120" s="6">
        <f>IF($B$268=6,(IF(OR(AJ120="Benzin",AJ120="Diesel"),$AK120*INDEX('DIN EN 16258'!$L:$L,MATCH('mobitool-Faktoren v2.0'!$AI120,'DIN EN 16258'!$A:$A,0))*$I120/$AD120+$AL120*INDEX('DIN EN 16258'!$L:$L,MATCH('mobitool-Faktoren v2.0'!$AJ120,'DIN EN 16258'!$A:$A,0))*$I120/$AD120,IF(ISERROR($AK120*INDEX('DIN EN 16258'!$L:$L,MATCH('mobitool-Faktoren v2.0'!$AI120,'DIN EN 16258'!$A:$A,0))*$I120/$AD120),0,$AK120*INDEX('DIN EN 16258'!$L:$L,MATCH('mobitool-Faktoren v2.0'!$AI120,'DIN EN 16258'!$A:$A,0))*$I120/$AD120)+IF(ISERROR($AL120*INDEX('DIN EN 16258'!$L:$L,MATCH('mobitool-Faktoren v2.0'!$AJ120,'DIN EN 16258'!$A:$A,0))*$J120/$AE120),0,$AL120*INDEX('DIN EN 16258'!$L:$L,MATCH('mobitool-Faktoren v2.0'!$AJ120,'DIN EN 16258'!$A:$A,0))*$J120/$AE120)))*1000,
IF($B$268=1,(IF(OR(AJ120="Benzin",AJ120="Diesel"),$AK120*INDEX('DIN EN 16258'!$F:$F,MATCH('mobitool-Faktoren v2.0'!$AI120,'DIN EN 16258'!$A:$A,0))*$I120/$AD120+$AL120*INDEX('DIN EN 16258'!$F:$F,MATCH('mobitool-Faktoren v2.0'!$AJ120,'DIN EN 16258'!$A:$A,0))*$I120/$AD120,IF(ISERROR($AK120*INDEX('DIN EN 16258'!$F:$F,MATCH('mobitool-Faktoren v2.0'!$AI120,'DIN EN 16258'!$A:$A,0))*$I120/$AD120),0,$AK120*INDEX('DIN EN 16258'!$F:$F,MATCH('mobitool-Faktoren v2.0'!$AI120,'DIN EN 16258'!$A:$A,0))*$I120/$AD120)+IF(ISERROR($AL120*INDEX('DIN EN 16258'!$F:$F,MATCH('mobitool-Faktoren v2.0'!$AJ120,'DIN EN 16258'!$A:$A,0))*$J120/$AE120),0,$AL120*INDEX('DIN EN 16258'!$F:$F,MATCH('mobitool-Faktoren v2.0'!$AJ120,'DIN EN 16258'!$A:$A,0))*$J120/$AE120))),0))*$AC120/$F120</f>
        <v>46.865791562879593</v>
      </c>
      <c r="W120" s="39" t="s">
        <v>673</v>
      </c>
      <c r="X120" s="39" t="s">
        <v>162</v>
      </c>
      <c r="Y120" s="336"/>
      <c r="Z120" s="372"/>
      <c r="AA120" s="337"/>
      <c r="AB120" s="299"/>
      <c r="AC120" s="300">
        <v>235</v>
      </c>
      <c r="AD120" s="298">
        <v>1</v>
      </c>
      <c r="AE120" s="298"/>
      <c r="AF120" s="299">
        <v>1</v>
      </c>
      <c r="AG120" s="299"/>
      <c r="AH120" s="299"/>
      <c r="AI120" s="301" t="s">
        <v>638</v>
      </c>
      <c r="AJ120" s="373"/>
      <c r="AK120" s="329">
        <v>7.9205999999999999E-2</v>
      </c>
      <c r="AL120" s="329"/>
      <c r="AM120" s="331" t="s">
        <v>790</v>
      </c>
      <c r="AN120" s="202" t="s">
        <v>81</v>
      </c>
      <c r="AO120" s="331" t="s">
        <v>792</v>
      </c>
      <c r="AP120" s="202" t="s">
        <v>81</v>
      </c>
      <c r="AQ120" s="331" t="s">
        <v>794</v>
      </c>
      <c r="AR120" s="331" t="s">
        <v>796</v>
      </c>
      <c r="AS120" s="331" t="s">
        <v>798</v>
      </c>
      <c r="AT120" s="331" t="s">
        <v>800</v>
      </c>
      <c r="AU120" s="303">
        <f ca="1">IF(ISERROR(OFFSET('Daten KEA'!$A$1,MATCH(AU$5,'Daten KEA'!$A:$A,0)-1,MATCH(AM120,'Daten KEA'!$A$424:$ADO$424,0)-1)),0,OFFSET('Daten KEA'!$A$1,MATCH(AU$5,'Daten KEA'!$A:$A,0)-1,MATCH(AM120,'Daten KEA'!$A$424:$ADO$424,0)-1))+IF(ISERROR(AK120*INDEX('Energiefaktoren Ecoinvent'!$D:$D,MATCH('mobitool-Faktoren v2.0'!AI120,'Energiefaktoren Ecoinvent'!$A:$A,0))),0,AK120*INDEX('Energiefaktoren Ecoinvent'!$D:$D,MATCH('mobitool-Faktoren v2.0'!AI120,'Energiefaktoren Ecoinvent'!$A:$A,0)))+IF(OR(AJ120="Benzin",AJ120="Diesel"),IF(ISERROR(OFFSET('Daten KEA'!$A$1,MATCH(AV$5,'Daten KEA'!$A:$A,0)-1,MATCH(AN120,'Daten KEA'!$A$424:$ADO$424,0)-1)),0,OFFSET('Daten KEA'!$A$1,MATCH(AV$5,'Daten KEA'!$A:$A,0)-1,MATCH(AN120,'Daten KEA'!$A$424:$ADO$424,0)-1))+IF(ISERROR(AL120*INDEX('Energiefaktoren Ecoinvent'!$D:$D,MATCH('mobitool-Faktoren v2.0'!AJ120,'Energiefaktoren Ecoinvent'!$A:$A,0))),0,AL120*INDEX('Energiefaktoren Ecoinvent'!$D:$D,MATCH('mobitool-Faktoren v2.0'!AJ120,'Energiefaktoren Ecoinvent'!$A:$A,0))),0)</f>
        <v>0.2851416</v>
      </c>
      <c r="AV120" s="303">
        <f ca="1">IF(OR(AJ120="Benzin",AJ120="Diesel"),0,IF(ISERROR(OFFSET('Daten KEA'!$A$1,MATCH(AV$5,'Daten KEA'!$A:$A,0)-1,MATCH(AN120,'Daten KEA'!$A$424:$ADO$424,0)-1)),0,OFFSET('Daten KEA'!$A$1,MATCH(AV$5,'Daten KEA'!$A:$A,0)-1,MATCH(AN120,'Daten KEA'!$A$424:$ADO$424,0)-1))+IF(ISERROR(AL120*INDEX('Energiefaktoren Ecoinvent'!$D:$D,MATCH('mobitool-Faktoren v2.0'!AJ120,'Energiefaktoren Ecoinvent'!$A:$A,0))),0,AL120*INDEX('Energiefaktoren Ecoinvent'!$D:$D,MATCH('mobitool-Faktoren v2.0'!AJ120,'Energiefaktoren Ecoinvent'!$A:$A,0))))</f>
        <v>0</v>
      </c>
      <c r="AW120" s="303">
        <f ca="1">IF(ISERROR(OFFSET('Daten KEA'!$A$1,MATCH(AW$5,'Daten KEA'!$A:$A,0)-1,MATCH(AO120,'Daten KEA'!$A$424:$ADO$424,0)-1)),0,OFFSET('Daten KEA'!$A$1,MATCH(AW$5,'Daten KEA'!$A:$A,0)-1,MATCH(AO120,'Daten KEA'!$A$424:$ADO$424,0)-1))-IF(ISERROR(AK120*INDEX('Energiefaktoren Ecoinvent'!$D:$D,MATCH('mobitool-Faktoren v2.0'!AI120,'Energiefaktoren Ecoinvent'!$A:$A,0))),0,AK120*INDEX('Energiefaktoren Ecoinvent'!$D:$D,MATCH('mobitool-Faktoren v2.0'!AI120,'Energiefaktoren Ecoinvent'!$A:$A,0)))+IF(OR(AJ120="Benzin",AJ120="Diesel"),IF(ISERROR(OFFSET('Daten KEA'!$A$1,MATCH(AX$5,'Daten KEA'!$A:$A,0)-1,MATCH(AP120,'Daten KEA'!$A$424:$ADO$424,0)-1)),0,OFFSET('Daten KEA'!$A$1,MATCH(AX$5,'Daten KEA'!$A:$A,0)-1,MATCH(AP120,'Daten KEA'!$A$424:$ADO$424,0)-1))-IF(ISERROR(AL120*INDEX('Energiefaktoren Ecoinvent'!$D:$D,MATCH('mobitool-Faktoren v2.0'!AJ120,'Energiefaktoren Ecoinvent'!$A:$A,0))),0,AL120*INDEX('Energiefaktoren Ecoinvent'!$D:$D,MATCH('mobitool-Faktoren v2.0'!AJ120,'Energiefaktoren Ecoinvent'!$A:$A,0))),0)</f>
        <v>0.52491399999999999</v>
      </c>
      <c r="AX120" s="303">
        <f ca="1">IF(OR(AJ120="Benzin",AJ120="Diesel"),0,IF(ISERROR(OFFSET('Daten KEA'!$A$1,MATCH(AX$5,'Daten KEA'!$A:$A,0)-1,MATCH(AP120,'Daten KEA'!$A$424:$ADO$424,0)-1)),0,OFFSET('Daten KEA'!$A$1,MATCH(AX$5,'Daten KEA'!$A:$A,0)-1,MATCH(AP120,'Daten KEA'!$A$424:$ADO$424,0)-1))-IF(ISERROR(AL120*INDEX('Energiefaktoren Ecoinvent'!$D:$D,MATCH('mobitool-Faktoren v2.0'!AJ120,'Energiefaktoren Ecoinvent'!$A:$A,0))),0,AL120*INDEX('Energiefaktoren Ecoinvent'!$D:$D,MATCH('mobitool-Faktoren v2.0'!AJ120,'Energiefaktoren Ecoinvent'!$A:$A,0))))</f>
        <v>0</v>
      </c>
      <c r="AY120" s="303">
        <f t="shared" ca="1" si="58"/>
        <v>0.81005559999999999</v>
      </c>
      <c r="AZ120" s="303">
        <f ca="1">IF(ISERROR(OFFSET('Daten KEA'!$A$1,MATCH(AZ$5,'Daten KEA'!$A:$A,0)-1,MATCH(AQ120,'Daten KEA'!$A$424:$ADO$424,0)-1)),0,OFFSET('Daten KEA'!$A$1,MATCH(AZ$5,'Daten KEA'!$A:$A,0)-1,MATCH(AQ120,'Daten KEA'!$A$424:$ADO$424,0)-1))</f>
        <v>8.0452243000000007E-3</v>
      </c>
      <c r="BA120" s="303">
        <f ca="1">IF(ISERROR(OFFSET('Daten KEA'!$A$1,MATCH(BA$5,'Daten KEA'!$A:$A,0)-1,MATCH(AR120,'Daten KEA'!$A$424:$ADO$424,0)-1)),0,OFFSET('Daten KEA'!$A$1,MATCH(BA$5,'Daten KEA'!$A:$A,0)-1,MATCH(AR120,'Daten KEA'!$A$424:$ADO$424,0)-1))</f>
        <v>1.1070050999999999E-2</v>
      </c>
      <c r="BB120" s="303">
        <f ca="1">IF(ISERROR(OFFSET('Daten KEA'!$A$1,MATCH(BB$5,'Daten KEA'!$A:$A,0)-1,MATCH(AS120,'Daten KEA'!$A$424:$ADO$424,0)-1)),0,OFFSET('Daten KEA'!$A$1,MATCH(BB$5,'Daten KEA'!$A:$A,0)-1,MATCH(AS120,'Daten KEA'!$A$424:$ADO$424,0)-1))</f>
        <v>0.11158263</v>
      </c>
      <c r="BC120" s="304">
        <f t="shared" ca="1" si="101"/>
        <v>0.94075350530000001</v>
      </c>
      <c r="BD120" s="303">
        <f ca="1">IF(ISERROR(OFFSET('Daten KEA'!$A$1,MATCH(BD$5,'Daten KEA'!$A:$A,0)-1,MATCH(AT120,'Daten KEA'!$A$424:$ADO$424,0)-1)),0,OFFSET('Daten KEA'!$A$1,MATCH(BD$5,'Daten KEA'!$A:$A,0)-1,MATCH(AT120,'Daten KEA'!$A$424:$ADO$424,0)-1))</f>
        <v>0.94075350999999996</v>
      </c>
      <c r="BE120" s="305">
        <f t="shared" ca="1" si="59"/>
        <v>1.0000000049959952</v>
      </c>
      <c r="BF120" s="306">
        <f ca="1">IF(ISERROR(OFFSET('Daten KEA'!$A$1,MATCH(BF$5,'Daten KEA'!$A:$A,0)-1,MATCH(AM120,'Daten KEA'!$A$424:$ADO$424,0)-1)),0,OFFSET('Daten KEA'!$A$1,MATCH(BF$5,'Daten KEA'!$A:$A,0)-1,MATCH(AM120,'Daten KEA'!$A$424:$ADO$424,0)-1))+IF(ISERROR($AK120*INDEX('Energiefaktoren Ecoinvent'!$H:$H,MATCH('mobitool-Faktoren v2.0'!$AI120,'Energiefaktoren Ecoinvent'!$A:$A,0))),0,$AK120*INDEX('Energiefaktoren Ecoinvent'!$H:$H,MATCH('mobitool-Faktoren v2.0'!$AI120,'Energiefaktoren Ecoinvent'!$A:$A,0)))+IF(OR(AJ120="Benzin",AJ120="Diesel"),IF(ISERROR(OFFSET('Daten KEA'!$A$1,MATCH(BG$5,'Daten KEA'!$A:$A,0)-1,MATCH(AN120,'Daten KEA'!$A$424:$ADO$424,0)-1)),0,OFFSET('Daten KEA'!$A$1,MATCH(BG$5,'Daten KEA'!$A:$A,0)-1,MATCH(AN120,'Daten KEA'!$A$424:$ADO$424,0)-1))+IF(ISERROR($AL120*INDEX('Energiefaktoren Ecoinvent'!$H:$H,MATCH('mobitool-Faktoren v2.0'!$AJ120,'Energiefaktoren Ecoinvent'!$A:$A,0))),0,$AL120*INDEX('Energiefaktoren Ecoinvent'!$H:$H,MATCH('mobitool-Faktoren v2.0'!$AJ120,'Energiefaktoren Ecoinvent'!$A:$A,0))),0)</f>
        <v>0.22371638492807597</v>
      </c>
      <c r="BG120" s="306">
        <f ca="1">IF(OR(AJ120="Benzin",AJ120="Diesel"),0,IF(ISERROR(OFFSET('Daten KEA'!$A$1,MATCH(BG$5,'Daten KEA'!$A:$A,0)-1,MATCH(AN120,'Daten KEA'!$A$424:$ADO$424,0)-1)),0,OFFSET('Daten KEA'!$A$1,MATCH(BG$5,'Daten KEA'!$A:$A,0)-1,MATCH(AN120,'Daten KEA'!$A$424:$ADO$424,0)-1))+IF(ISERROR($AL120*INDEX('Energiefaktoren Ecoinvent'!$H:$H,MATCH('mobitool-Faktoren v2.0'!$AJ120,'Energiefaktoren Ecoinvent'!$A:$A,0))),0,$AL120*INDEX('Energiefaktoren Ecoinvent'!$H:$H,MATCH('mobitool-Faktoren v2.0'!$AJ120,'Energiefaktoren Ecoinvent'!$A:$A,0))))</f>
        <v>0</v>
      </c>
      <c r="BH120" s="306">
        <f ca="1">IF(ISERROR(OFFSET('Daten KEA'!$A$1,MATCH(BH$5,'Daten KEA'!$A:$A,0)-1,MATCH(AO120,'Daten KEA'!$A$424:$ADO$424,0)-1)),0,OFFSET('Daten KEA'!$A$1,MATCH(BH$5,'Daten KEA'!$A:$A,0)-1,MATCH(AO120,'Daten KEA'!$A$424:$ADO$424,0)-1))-IF(ISERROR($AK120*INDEX('Energiefaktoren Ecoinvent'!$H:$H,MATCH('mobitool-Faktoren v2.0'!$AI120,'Energiefaktoren Ecoinvent'!$A:$A,0))),0,$AK120*INDEX('Energiefaktoren Ecoinvent'!$H:$H,MATCH('mobitool-Faktoren v2.0'!$AI120,'Energiefaktoren Ecoinvent'!$A:$A,0)))+IF(OR(AJ120="Benzin",AJ120="Diesel"),IF(ISERROR(OFFSET('Daten KEA'!$A$1,MATCH(BI$5,'Daten KEA'!$A:$A,0)-1,MATCH(AP120,'Daten KEA'!$A$424:$ADO$424,0)-1)),0,OFFSET('Daten KEA'!$A$1,MATCH(BI$5,'Daten KEA'!$A:$A,0)-1,MATCH(AP120,'Daten KEA'!$A$424:$ADO$424,0)-1))-IF(ISERROR($AL120*INDEX('Energiefaktoren Ecoinvent'!$H:$H,MATCH('mobitool-Faktoren v2.0'!$AJ120,'Energiefaktoren Ecoinvent'!$A:$A,0))),0,$AL120*INDEX('Energiefaktoren Ecoinvent'!$H:$H,MATCH('mobitool-Faktoren v2.0'!$AJ120,'Energiefaktoren Ecoinvent'!$A:$A,0))),0)</f>
        <v>0.50873008015122401</v>
      </c>
      <c r="BI120" s="306">
        <f ca="1">IF(OR(AJ120="Benzin",AJ120="Diesel"),0,IF(ISERROR(OFFSET('Daten KEA'!$A$1,MATCH(BI$5,'Daten KEA'!$A:$A,0)-1,MATCH(AP120,'Daten KEA'!$A$424:$ADO$424,0)-1)),0,OFFSET('Daten KEA'!$A$1,MATCH(BI$5,'Daten KEA'!$A:$A,0)-1,MATCH(AP120,'Daten KEA'!$A$424:$ADO$424,0)-1))-IF(ISERROR($AL120*INDEX('Energiefaktoren Ecoinvent'!$H:$H,MATCH('mobitool-Faktoren v2.0'!$AJ120,'Energiefaktoren Ecoinvent'!$A:$A,0))),0,$AL120*INDEX('Energiefaktoren Ecoinvent'!$H:$H,MATCH('mobitool-Faktoren v2.0'!$AJ120,'Energiefaktoren Ecoinvent'!$A:$A,0))))</f>
        <v>0</v>
      </c>
      <c r="BJ120" s="306">
        <f t="shared" ca="1" si="92"/>
        <v>0.7324464650793</v>
      </c>
      <c r="BK120" s="306">
        <f ca="1">IF(ISERROR(OFFSET('Daten KEA'!$A$1,MATCH(BK$5,'Daten KEA'!$A:$A,0)-1,MATCH(AQ120,'Daten KEA'!$A$424:$ADO$424,0)-1)),0,OFFSET('Daten KEA'!$A$1,MATCH(BK$5,'Daten KEA'!$A:$A,0)-1,MATCH(AQ120,'Daten KEA'!$A$424:$ADO$424,0)-1))</f>
        <v>7.5003150207980001E-3</v>
      </c>
      <c r="BL120" s="306">
        <f ca="1">IF(ISERROR(OFFSET('Daten KEA'!$A$1,MATCH(BL$5,'Daten KEA'!$A:$A,0)-1,MATCH(AR120,'Daten KEA'!$A$424:$ADO$424,0)-1)),0,OFFSET('Daten KEA'!$A$1,MATCH(BL$5,'Daten KEA'!$A:$A,0)-1,MATCH(AR120,'Daten KEA'!$A$424:$ADO$424,0)-1))</f>
        <v>1.0353039119618001E-2</v>
      </c>
      <c r="BM120" s="306">
        <f ca="1">IF(ISERROR(OFFSET('Daten KEA'!$A$1,MATCH(BM$5,'Daten KEA'!$A:$A,0)-1,MATCH(AS120,'Daten KEA'!$A$424:$ADO$424,0)-1)),0,OFFSET('Daten KEA'!$A$1,MATCH(BM$5,'Daten KEA'!$A:$A,0)-1,MATCH(AS120,'Daten KEA'!$A$424:$ADO$424,0)-1))</f>
        <v>0.10752524139952999</v>
      </c>
      <c r="BN120" s="307">
        <f t="shared" ca="1" si="98"/>
        <v>0.85782506061924602</v>
      </c>
      <c r="BO120" s="306">
        <f ca="1">IF(ISERROR(OFFSET('Daten KEA'!$A$1,MATCH(BO$5,'Daten KEA'!$A:$A,0)-1,MATCH(AT120,'Daten KEA'!$A$424:$ADO$424,0)-1)),0,OFFSET('Daten KEA'!$A$1,MATCH(BO$5,'Daten KEA'!$A:$A,0)-1,MATCH(AT120,'Daten KEA'!$A$424:$ADO$424,0)-1))</f>
        <v>0.85782505681924004</v>
      </c>
      <c r="BP120" s="305">
        <f t="shared" ca="1" si="60"/>
        <v>0.99999999557018537</v>
      </c>
      <c r="BQ120" s="308">
        <f ca="1">IF(ISERROR(OFFSET('Daten GWP'!$A$1,MATCH(BQ$5,'Daten GWP'!$A:$A,0)-1,MATCH(AM120,'Daten GWP'!$A$424:$ADO$424,0)-1)),0,OFFSET('Daten GWP'!$A$1,MATCH(BQ$5,'Daten GWP'!$A:$A,0)-1,MATCH(AM120,'Daten GWP'!$A$424:$ADO$424,0)-1))*1000</f>
        <v>2.5533100999999999E-2</v>
      </c>
      <c r="BR120" s="308">
        <f ca="1">IF(ISERROR(OFFSET('Daten GWP'!$A$1,MATCH(BR$5,'Daten GWP'!$A:$A,0)-1,MATCH(AN120,'Daten GWP'!$A$424:$ADO$424,0)-1)),0,OFFSET('Daten GWP'!$A$1,MATCH(BR$5,'Daten GWP'!$A:$A,0)-1,MATCH(AN120,'Daten GWP'!$A$424:$ADO$424,0)-1))*1000</f>
        <v>0</v>
      </c>
      <c r="BS120" s="308">
        <f ca="1">IF(ISERROR(OFFSET('Daten GWP'!$A$1,MATCH(BS$5,'Daten GWP'!$A:$A,0)-1,MATCH(AO120,'Daten GWP'!$A$424:$ADO$424,0)-1)),0,OFFSET('Daten GWP'!$A$1,MATCH(BS$5,'Daten GWP'!$A:$A,0)-1,MATCH(AO120,'Daten GWP'!$A$424:$ADO$424,0)-1))*1000</f>
        <v>47.869661999999998</v>
      </c>
      <c r="BT120" s="308">
        <f ca="1">IF(ISERROR(OFFSET('Daten GWP'!$A$1,MATCH(BT$5,'Daten GWP'!$A:$A,0)-1,MATCH(AP120,'Daten GWP'!$A$424:$ADO$424,0)-1)),0,OFFSET('Daten GWP'!$A$1,MATCH(BT$5,'Daten GWP'!$A:$A,0)-1,MATCH(AP120,'Daten GWP'!$A$424:$ADO$424,0)-1))*1000</f>
        <v>0</v>
      </c>
      <c r="BU120" s="308">
        <f t="shared" ca="1" si="61"/>
        <v>47.895195100999999</v>
      </c>
      <c r="BV120" s="308">
        <f ca="1">IF(ISERROR(OFFSET('Daten GWP'!$A$1,MATCH(BV$5,'Daten GWP'!$A:$A,0)-1,MATCH(AQ120,'Daten GWP'!$A$424:$ADO$424,0)-1)),0,OFFSET('Daten GWP'!$A$1,MATCH(BV$5,'Daten GWP'!$A:$A,0)-1,MATCH(AQ120,'Daten GWP'!$A$424:$ADO$424,0)-1))*1000</f>
        <v>0.47594160000000002</v>
      </c>
      <c r="BW120" s="308">
        <f ca="1">IF(ISERROR(OFFSET('Daten GWP'!$A$1,MATCH(BW$5,'Daten GWP'!$A:$A,0)-1,MATCH(AR120,'Daten GWP'!$A$424:$ADO$424,0)-1)),0,OFFSET('Daten GWP'!$A$1,MATCH(BW$5,'Daten GWP'!$A:$A,0)-1,MATCH(AR120,'Daten GWP'!$A$424:$ADO$424,0)-1))*1000</f>
        <v>0.54669790000000007</v>
      </c>
      <c r="BX120" s="308">
        <f ca="1">IF(ISERROR(OFFSET('Daten GWP'!$A$1,MATCH(BX$5,'Daten GWP'!$A:$A,0)-1,MATCH(AS120,'Daten GWP'!$A$424:$ADO$424,0)-1)),0,OFFSET('Daten GWP'!$A$1,MATCH(BX$5,'Daten GWP'!$A:$A,0)-1,MATCH(AS120,'Daten GWP'!$A$424:$ADO$424,0)-1))*1000</f>
        <v>8.2194126000000001</v>
      </c>
      <c r="BY120" s="309">
        <f t="shared" ca="1" si="99"/>
        <v>57.137247200999994</v>
      </c>
      <c r="BZ120" s="308">
        <f ca="1">IF(ISERROR(OFFSET('Daten GWP'!$A$1,MATCH(BZ$5,'Daten GWP'!$A:$A,0)-1,MATCH(AT120,'Daten GWP'!$A$424:$ADO$424,0)-1)),0,OFFSET('Daten GWP'!$A$1,MATCH(BZ$5,'Daten GWP'!$A:$A,0)-1,MATCH(AT120,'Daten GWP'!$A$424:$ADO$424,0)-1))*1000</f>
        <v>57.137247000000002</v>
      </c>
      <c r="CA120" s="305">
        <f t="shared" ca="1" si="62"/>
        <v>0.99999999648215476</v>
      </c>
      <c r="CB120" s="310">
        <f ca="1">IF(ISERROR(OFFSET('Daten Elementary'!$A$1,MATCH(CB$5,'Daten Elementary'!$A:$A,0)-1,MATCH(AM120,'Daten Elementary'!$A$424:$ADO$424,0)-1)),0,OFFSET('Daten Elementary'!$A$1,MATCH(CB$5,'Daten Elementary'!$A:$A,0)-1,MATCH(AM120,'Daten Elementary'!$A$424:$ADO$424,0)-1))*1000000</f>
        <v>7.7874300000000006E-3</v>
      </c>
      <c r="CC120" s="310">
        <f ca="1">IF(ISERROR(OFFSET('Daten Elementary'!$A$1,MATCH(CC$5,'Daten Elementary'!$A:$A,0)-1,MATCH(AN120,'Daten Elementary'!$A$424:$ADO$424,0)-1)),0,OFFSET('Daten Elementary'!$A$1,MATCH(CC$5,'Daten Elementary'!$A:$A,0)-1,MATCH(AN120,'Daten Elementary'!$A$424:$ADO$424,0)-1))*1000000</f>
        <v>0</v>
      </c>
      <c r="CD120" s="310">
        <f ca="1">IF(ISERROR(OFFSET('Daten Elementary'!$A$1,MATCH(CD$5,'Daten Elementary'!$A:$A,0)-1,MATCH(AO120,'Daten Elementary'!$A$424:$ADO$424,0)-1)),0,OFFSET('Daten Elementary'!$A$1,MATCH(CD$5,'Daten Elementary'!$A:$A,0)-1,MATCH(AO120,'Daten Elementary'!$A$424:$ADO$424,0)-1))*1000000</f>
        <v>7.6053474999999997</v>
      </c>
      <c r="CE120" s="310">
        <f ca="1">IF(ISERROR(OFFSET('Daten Elementary'!$A$1,MATCH(CE$5,'Daten Elementary'!$A:$A,0)-1,MATCH(AP120,'Daten Elementary'!$A$424:$ADO$424,0)-1)),0,OFFSET('Daten Elementary'!$A$1,MATCH(CE$5,'Daten Elementary'!$A:$A,0)-1,MATCH(AP120,'Daten Elementary'!$A$424:$ADO$424,0)-1))*1000000</f>
        <v>0</v>
      </c>
      <c r="CF120" s="310">
        <f t="shared" ca="1" si="63"/>
        <v>7.6131349299999993</v>
      </c>
      <c r="CG120" s="310">
        <f ca="1">IF(ISERROR(OFFSET('Daten Elementary'!$A$1,MATCH(CG$5,'Daten Elementary'!$A:$A,0)-1,MATCH(AQ120,'Daten Elementary'!$A$424:$ADO$424,0)-1)),0,OFFSET('Daten Elementary'!$A$1,MATCH(CG$5,'Daten Elementary'!$A:$A,0)-1,MATCH(AQ120,'Daten Elementary'!$A$424:$ADO$424,0)-1))*1000000</f>
        <v>8.232642300000001E-2</v>
      </c>
      <c r="CH120" s="310">
        <f ca="1">IF(ISERROR(OFFSET('Daten Elementary'!$A$1,MATCH(CH$5,'Daten Elementary'!$A:$A,0)-1,MATCH(AR120,'Daten Elementary'!$A$424:$ADO$424,0)-1)),0,OFFSET('Daten Elementary'!$A$1,MATCH(CH$5,'Daten Elementary'!$A:$A,0)-1,MATCH(AR120,'Daten Elementary'!$A$424:$ADO$424,0)-1))*1000000</f>
        <v>0.55929998000000003</v>
      </c>
      <c r="CI120" s="310">
        <f ca="1">IF(ISERROR(OFFSET('Daten Elementary'!$A$1,MATCH(CI$5,'Daten Elementary'!$A:$A,0)-1,MATCH(AS120,'Daten Elementary'!$A$424:$ADO$424,0)-1)),0,OFFSET('Daten Elementary'!$A$1,MATCH(CI$5,'Daten Elementary'!$A:$A,0)-1,MATCH(AS120,'Daten Elementary'!$A$424:$ADO$424,0)-1))*1000000</f>
        <v>10.427240999999999</v>
      </c>
      <c r="CJ120" s="311">
        <f t="shared" ca="1" si="64"/>
        <v>18.682002333</v>
      </c>
      <c r="CK120" s="310">
        <f ca="1">IF(ISERROR(OFFSET('Daten Elementary'!$A$1,MATCH(CK$5,'Daten Elementary'!$A:$A,0)-1,MATCH($AT120,'Daten Elementary'!$A$424:$ADO$424,0)-1)),0,OFFSET('Daten Elementary'!$A$1,MATCH(CK$5,'Daten Elementary'!$A:$A,0)-1,MATCH($AT120,'Daten Elementary'!$A$424:$ADO$424,0)-1))*1000000</f>
        <v>18.682002000000001</v>
      </c>
      <c r="CL120" s="305">
        <f t="shared" ca="1" si="65"/>
        <v>0.99999998217535824</v>
      </c>
      <c r="CM120" s="312">
        <f ca="1">IF(ISERROR(OFFSET('Daten Elementary'!$A$1,MATCH(CM$5,'Daten Elementary'!$A:$A,0)-1,MATCH(AM120,'Daten Elementary'!$A$424:$ADO$424,0)-1)),0,OFFSET('Daten Elementary'!$A$1,MATCH(CM$5,'Daten Elementary'!$A:$A,0)-1,MATCH(AM120,'Daten Elementary'!$A$424:$ADO$424,0)-1))*1000000</f>
        <v>7.4794999999999992E-3</v>
      </c>
      <c r="CN120" s="312">
        <f ca="1">IF(ISERROR(OFFSET('Daten Elementary'!$A$1,MATCH(CN$5,'Daten Elementary'!$A:$A,0)-1,MATCH(AN120,'Daten Elementary'!$A$424:$ADO$424,0)-1)),0,OFFSET('Daten Elementary'!$A$1,MATCH(CN$5,'Daten Elementary'!$A:$A,0)-1,MATCH(AN120,'Daten Elementary'!$A$424:$ADO$424,0)-1))*1000000</f>
        <v>0</v>
      </c>
      <c r="CO120" s="312">
        <f ca="1">IF(ISERROR(OFFSET('Daten Elementary'!$A$1,MATCH(CO$5,'Daten Elementary'!$A:$A,0)-1,MATCH(AO120,'Daten Elementary'!$A$424:$ADO$424,0)-1)),0,OFFSET('Daten Elementary'!$A$1,MATCH(CO$5,'Daten Elementary'!$A:$A,0)-1,MATCH(AO120,'Daten Elementary'!$A$424:$ADO$424,0)-1))*1000000</f>
        <v>5.9514016999999999</v>
      </c>
      <c r="CP120" s="312">
        <f ca="1">IF(ISERROR(OFFSET('Daten Elementary'!$A$1,MATCH(CP$5,'Daten Elementary'!$A:$A,0)-1,MATCH(AP120,'Daten Elementary'!$A$424:$ADO$424,0)-1)),0,OFFSET('Daten Elementary'!$A$1,MATCH(CP$5,'Daten Elementary'!$A:$A,0)-1,MATCH(AP120,'Daten Elementary'!$A$424:$ADO$424,0)-1))*1000000</f>
        <v>0</v>
      </c>
      <c r="CQ120" s="312">
        <f t="shared" ca="1" si="66"/>
        <v>5.9588811999999995</v>
      </c>
      <c r="CR120" s="312">
        <f ca="1">IF(ISERROR(OFFSET('Daten Elementary'!$A$1,MATCH(CR$5,'Daten Elementary'!$A:$A,0)-1,MATCH(AQ120,'Daten Elementary'!$A$424:$ADO$424,0)-1)),0,OFFSET('Daten Elementary'!$A$1,MATCH(CR$5,'Daten Elementary'!$A:$A,0)-1,MATCH(AQ120,'Daten Elementary'!$A$424:$ADO$424,0)-1))*1000000</f>
        <v>4.0665855000000001E-2</v>
      </c>
      <c r="CS120" s="312">
        <f ca="1">IF(ISERROR(OFFSET('Daten Elementary'!$A$1,MATCH(CS$5,'Daten Elementary'!$A:$A,0)-1,MATCH(AR120,'Daten Elementary'!$A$424:$ADO$424,0)-1)),0,OFFSET('Daten Elementary'!$A$1,MATCH(CS$5,'Daten Elementary'!$A:$A,0)-1,MATCH(AR120,'Daten Elementary'!$A$424:$ADO$424,0)-1))*1000000</f>
        <v>0.23270710999999999</v>
      </c>
      <c r="CT120" s="312">
        <f ca="1">IF(ISERROR(OFFSET('Daten Elementary'!$A$1,MATCH(CT$5,'Daten Elementary'!$A:$A,0)-1,MATCH(AS120,'Daten Elementary'!$A$424:$ADO$424,0)-1)),0,OFFSET('Daten Elementary'!$A$1,MATCH(CT$5,'Daten Elementary'!$A:$A,0)-1,MATCH(AS120,'Daten Elementary'!$A$424:$ADO$424,0)-1))*1000000</f>
        <v>4.2813305000000001</v>
      </c>
      <c r="CU120" s="313">
        <f t="shared" ca="1" si="67"/>
        <v>10.513584665</v>
      </c>
      <c r="CV120" s="312">
        <f ca="1">IF(ISERROR(OFFSET('Daten Elementary'!$A$1,MATCH(CV$5,'Daten Elementary'!$A:$A,0)-1,MATCH($AT120,'Daten Elementary'!$A$424:$ADO$424,0)-1)),0,OFFSET('Daten Elementary'!$A$1,MATCH(CV$5,'Daten Elementary'!$A:$A,0)-1,MATCH($AT120,'Daten Elementary'!$A$424:$ADO$424,0)-1))*1000000</f>
        <v>10.513584999999999</v>
      </c>
      <c r="CW120" s="305">
        <f t="shared" ca="1" si="68"/>
        <v>1.0000000318635376</v>
      </c>
      <c r="CX120" s="314">
        <f ca="1">IF(ISERROR(OFFSET('Daten Elementary'!$A$1,MATCH(CX$5,'Daten Elementary'!$A:$A,0)-1,MATCH(AM120,'Daten Elementary'!$A$424:$ADO$424,0)-1)),0,OFFSET('Daten Elementary'!$A$1,MATCH(CX$5,'Daten Elementary'!$A:$A,0)-1,MATCH(AM120,'Daten Elementary'!$A$424:$ADO$424,0)-1))*1000000</f>
        <v>3.1630969000000002E-2</v>
      </c>
      <c r="CY120" s="314">
        <f ca="1">IF(ISERROR(OFFSET('Daten Elementary'!$A$1,MATCH(CY$5,'Daten Elementary'!$A:$A,0)-1,MATCH(AN120,'Daten Elementary'!$A$424:$ADO$424,0)-1)),0,OFFSET('Daten Elementary'!$A$1,MATCH(CY$5,'Daten Elementary'!$A:$A,0)-1,MATCH(AN120,'Daten Elementary'!$A$424:$ADO$424,0)-1))*1000000</f>
        <v>0</v>
      </c>
      <c r="CZ120" s="314">
        <f ca="1">IF(ISERROR(OFFSET('Daten Elementary'!$A$1,MATCH(CZ$5,'Daten Elementary'!$A:$A,0)-1,MATCH(AO120,'Daten Elementary'!$A$424:$ADO$424,0)-1)),0,OFFSET('Daten Elementary'!$A$1,MATCH(CZ$5,'Daten Elementary'!$A:$A,0)-1,MATCH(AO120,'Daten Elementary'!$A$424:$ADO$424,0)-1))*1000000</f>
        <v>22.059736000000001</v>
      </c>
      <c r="DA120" s="314">
        <f ca="1">IF(ISERROR(OFFSET('Daten Elementary'!$A$1,MATCH(DA$5,'Daten Elementary'!$A:$A,0)-1,MATCH(AP120,'Daten Elementary'!$A$424:$ADO$424,0)-1)),0,OFFSET('Daten Elementary'!$A$1,MATCH(DA$5,'Daten Elementary'!$A:$A,0)-1,MATCH(AP120,'Daten Elementary'!$A$424:$ADO$424,0)-1))*1000000</f>
        <v>0</v>
      </c>
      <c r="DB120" s="314">
        <f t="shared" ca="1" si="69"/>
        <v>22.091366968999999</v>
      </c>
      <c r="DC120" s="314">
        <f ca="1">IF(ISERROR(OFFSET('Daten Elementary'!$A$1,MATCH(DC$5,'Daten Elementary'!$A:$A,0)-1,MATCH(AQ120,'Daten Elementary'!$A$424:$ADO$424,0)-1)),0,OFFSET('Daten Elementary'!$A$1,MATCH(DC$5,'Daten Elementary'!$A:$A,0)-1,MATCH(AQ120,'Daten Elementary'!$A$424:$ADO$424,0)-1))*1000000</f>
        <v>1.0594190000000001</v>
      </c>
      <c r="DD120" s="314">
        <f ca="1">IF(ISERROR(OFFSET('Daten Elementary'!$A$1,MATCH(DD$5,'Daten Elementary'!$A:$A,0)-1,MATCH(AR120,'Daten Elementary'!$A$424:$ADO$424,0)-1)),0,OFFSET('Daten Elementary'!$A$1,MATCH(DD$5,'Daten Elementary'!$A:$A,0)-1,MATCH(AR120,'Daten Elementary'!$A$424:$ADO$424,0)-1))*1000000</f>
        <v>0.42993185</v>
      </c>
      <c r="DE120" s="314">
        <f ca="1">IF(ISERROR(OFFSET('Daten Elementary'!$A$1,MATCH(DE$5,'Daten Elementary'!$A:$A,0)-1,MATCH(AS120,'Daten Elementary'!$A$424:$ADO$424,0)-1)),0,OFFSET('Daten Elementary'!$A$1,MATCH(DE$5,'Daten Elementary'!$A:$A,0)-1,MATCH(AS120,'Daten Elementary'!$A$424:$ADO$424,0)-1))*1000000</f>
        <v>6.6488224999999996</v>
      </c>
      <c r="DF120" s="315">
        <f t="shared" ca="1" si="70"/>
        <v>30.229540318999994</v>
      </c>
      <c r="DG120" s="314">
        <f ca="1">IF(ISERROR(OFFSET('Daten Elementary'!$A$1,MATCH(DG$5,'Daten Elementary'!$A:$A,0)-1,MATCH($AT120,'Daten Elementary'!$A$424:$ADO$424,0)-1)),0,OFFSET('Daten Elementary'!$A$1,MATCH(DG$5,'Daten Elementary'!$A:$A,0)-1,MATCH($AT120,'Daten Elementary'!$A$424:$ADO$424,0)-1))*1000000</f>
        <v>30.22954</v>
      </c>
      <c r="DH120" s="305">
        <f t="shared" ca="1" si="71"/>
        <v>0.99999998944740831</v>
      </c>
      <c r="DI120" s="316">
        <f ca="1">IF(ISERROR(OFFSET('Daten Elementary'!$A$1,MATCH(DI$5,'Daten Elementary'!$A:$A,0)-1,MATCH(AM120,'Daten Elementary'!$A$424:$ADO$424,0)-1)),0,OFFSET('Daten Elementary'!$A$1,MATCH(DI$5,'Daten Elementary'!$A:$A,0)-1,MATCH(AM120,'Daten Elementary'!$A$424:$ADO$424,0)-1))*1000000</f>
        <v>0.20022000000000001</v>
      </c>
      <c r="DJ120" s="316">
        <f ca="1">IF(ISERROR(OFFSET('Daten Elementary'!$A$1,MATCH(DJ$5,'Daten Elementary'!$A:$A,0)-1,MATCH(AN120,'Daten Elementary'!$A$424:$ADO$424,0)-1)),0,OFFSET('Daten Elementary'!$A$1,MATCH(DJ$5,'Daten Elementary'!$A:$A,0)-1,MATCH(AN120,'Daten Elementary'!$A$424:$ADO$424,0)-1))*1000000</f>
        <v>0</v>
      </c>
      <c r="DK120" s="316">
        <f ca="1">IF(ISERROR(OFFSET('Daten Elementary'!$A$1,MATCH(DK$5,'Daten Elementary'!$A:$A,0)-1,MATCH(AO120,'Daten Elementary'!$A$424:$ADO$424,0)-1)),0,OFFSET('Daten Elementary'!$A$1,MATCH(DK$5,'Daten Elementary'!$A:$A,0)-1,MATCH(AO120,'Daten Elementary'!$A$424:$ADO$424,0)-1))*1000000</f>
        <v>87.663437000000002</v>
      </c>
      <c r="DL120" s="316">
        <f ca="1">IF(ISERROR(OFFSET('Daten Elementary'!$A$1,MATCH(DL$5,'Daten Elementary'!$A:$A,0)-1,MATCH(AP120,'Daten Elementary'!$A$424:$ADO$424,0)-1)),0,OFFSET('Daten Elementary'!$A$1,MATCH(DL$5,'Daten Elementary'!$A:$A,0)-1,MATCH(AP120,'Daten Elementary'!$A$424:$ADO$424,0)-1))*1000000</f>
        <v>0</v>
      </c>
      <c r="DM120" s="316">
        <f t="shared" ca="1" si="72"/>
        <v>87.863657000000003</v>
      </c>
      <c r="DN120" s="316">
        <f ca="1">IF(ISERROR(OFFSET('Daten Elementary'!$A$1,MATCH(DN$5,'Daten Elementary'!$A:$A,0)-1,MATCH(AQ120,'Daten Elementary'!$A$424:$ADO$424,0)-1)),0,OFFSET('Daten Elementary'!$A$1,MATCH(DN$5,'Daten Elementary'!$A:$A,0)-1,MATCH(AQ120,'Daten Elementary'!$A$424:$ADO$424,0)-1))*1000000</f>
        <v>0.60572528000000003</v>
      </c>
      <c r="DO120" s="316">
        <f ca="1">IF(ISERROR(OFFSET('Daten Elementary'!$A$1,MATCH(DO$5,'Daten Elementary'!$A:$A,0)-1,MATCH(AR120,'Daten Elementary'!$A$424:$ADO$424,0)-1)),0,OFFSET('Daten Elementary'!$A$1,MATCH(DO$5,'Daten Elementary'!$A:$A,0)-1,MATCH(AR120,'Daten Elementary'!$A$424:$ADO$424,0)-1))*1000000</f>
        <v>1.0722259999999999</v>
      </c>
      <c r="DP120" s="316">
        <f ca="1">IF(ISERROR(OFFSET('Daten Elementary'!$A$1,MATCH(DP$5,'Daten Elementary'!$A:$A,0)-1,MATCH(AS120,'Daten Elementary'!$A$424:$ADO$424,0)-1)),0,OFFSET('Daten Elementary'!$A$1,MATCH(DP$5,'Daten Elementary'!$A:$A,0)-1,MATCH(AS120,'Daten Elementary'!$A$424:$ADO$424,0)-1))*1000000</f>
        <v>35.627480000000006</v>
      </c>
      <c r="DQ120" s="317">
        <f t="shared" ca="1" si="73"/>
        <v>125.16908828000001</v>
      </c>
      <c r="DR120" s="316">
        <f ca="1">IF(ISERROR(OFFSET('Daten Elementary'!$A$1,MATCH(DR$5,'Daten Elementary'!$A:$A,0)-1,MATCH($AT120,'Daten Elementary'!$A$424:$ADO$424,0)-1)),0,OFFSET('Daten Elementary'!$A$1,MATCH(DR$5,'Daten Elementary'!$A:$A,0)-1,MATCH($AT120,'Daten Elementary'!$A$424:$ADO$424,0)-1))*1000000</f>
        <v>125.16909</v>
      </c>
      <c r="DS120" s="305">
        <f t="shared" ca="1" si="74"/>
        <v>1.0000000137414118</v>
      </c>
      <c r="DT120" s="318">
        <f ca="1">IF(ISERROR(OFFSET('Daten UBP13'!$A$1,MATCH(DT$5,'Daten UBP13'!$A:$A,0)-1,MATCH(AM120,'Daten UBP13'!$A$424:$AEG$424,0)-1)),0,OFFSET('Daten UBP13'!$A$1,MATCH(DT$5,'Daten UBP13'!$A:$A,0)-1,MATCH(AM120,'Daten UBP13'!$A$424:$AEG$424,0)-1))</f>
        <v>5.2243434000000004</v>
      </c>
      <c r="DU120" s="318">
        <f ca="1">IF(ISERROR(OFFSET('Daten UBP13'!$A$1,MATCH(DU$5,'Daten UBP13'!$A:$A,0)-1,MATCH(AN120,'Daten UBP13'!$A$424:$AEG$424,0)-1)),0,OFFSET('Daten UBP13'!$A$1,MATCH(DU$5,'Daten UBP13'!$A:$A,0)-1,MATCH(AN120,'Daten UBP13'!$A$424:$AEG$424,0)-1))</f>
        <v>0</v>
      </c>
      <c r="DV120" s="318">
        <f ca="1">IF(ISERROR(OFFSET('Daten UBP13'!$A$1,MATCH(DV$5,'Daten UBP13'!$A:$A,0)-1,MATCH(AO120,'Daten UBP13'!$A$424:$AEG$424,0)-1)),0,OFFSET('Daten UBP13'!$A$1,MATCH(DV$5,'Daten UBP13'!$A:$A,0)-1,MATCH(AO120,'Daten UBP13'!$A$424:$AEG$424,0)-1))</f>
        <v>36.896417999999997</v>
      </c>
      <c r="DW120" s="318">
        <f ca="1">IF(ISERROR(OFFSET('Daten UBP13'!$A$1,MATCH(DW$5,'Daten UBP13'!$A:$A,0)-1,MATCH(AP120,'Daten UBP13'!$A$424:$AEG$424,0)-1)),0,OFFSET('Daten UBP13'!$A$1,MATCH(DW$5,'Daten UBP13'!$A:$A,0)-1,MATCH(AP120,'Daten UBP13'!$A$424:$AEG$424,0)-1))</f>
        <v>0</v>
      </c>
      <c r="DX120" s="318">
        <f t="shared" ca="1" si="75"/>
        <v>42.120761399999999</v>
      </c>
      <c r="DY120" s="318">
        <f ca="1">IF(ISERROR(OFFSET('Daten UBP13'!$A$1,MATCH(DY$5,'Daten UBP13'!$A:$A,0)-1,MATCH(AQ120,'Daten UBP13'!$A$424:$AEG$424,0)-1)),0,OFFSET('Daten UBP13'!$A$1,MATCH(DY$5,'Daten UBP13'!$A:$A,0)-1,MATCH(AQ120,'Daten UBP13'!$A$424:$AEG$424,0)-1))</f>
        <v>0.39160863000000001</v>
      </c>
      <c r="DZ120" s="318">
        <f ca="1">IF(ISERROR(OFFSET('Daten UBP13'!$A$1,MATCH(DZ$5,'Daten UBP13'!$A:$A,0)-1,MATCH(AR120,'Daten UBP13'!$A$424:$AEG$424,0)-1)),0,OFFSET('Daten UBP13'!$A$1,MATCH(DZ$5,'Daten UBP13'!$A:$A,0)-1,MATCH(AR120,'Daten UBP13'!$A$424:$AEG$424,0)-1))</f>
        <v>1.1332297</v>
      </c>
      <c r="EA120" s="318">
        <f ca="1">IF(ISERROR(OFFSET('Daten UBP13'!$A$1,MATCH(EA$5,'Daten UBP13'!$A:$A,0)-1,MATCH(AS120,'Daten UBP13'!$A$424:$AEG$424,0)-1)),0,OFFSET('Daten UBP13'!$A$1,MATCH(EA$5,'Daten UBP13'!$A:$A,0)-1,MATCH(AS120,'Daten UBP13'!$A$424:$AEG$424,0)-1))</f>
        <v>16.164370000000002</v>
      </c>
      <c r="EB120" s="319">
        <f t="shared" ca="1" si="76"/>
        <v>59.809969730000006</v>
      </c>
      <c r="EC120" s="318">
        <f ca="1">IF(ISERROR(OFFSET('Daten UBP13'!$A$1,MATCH(EC$5,'Daten UBP13'!$A:$A,0)-1,MATCH(AT120,'Daten UBP13'!$A$424:$AEG$424,0)-1)),0,OFFSET('Daten UBP13'!$A$1,MATCH(EC$5,'Daten UBP13'!$A:$A,0)-1,MATCH(AT120,'Daten UBP13'!$A$424:$AEG$424,0)-1))</f>
        <v>59.809969000000002</v>
      </c>
      <c r="ED120" s="305">
        <f t="shared" ca="1" si="77"/>
        <v>0.99999998779467691</v>
      </c>
      <c r="EE120" s="320">
        <f ca="1">IF(ISERROR(OFFSET('Daten ReCiPe'!$A$1,MATCH(EE$5,'Daten ReCiPe'!$A:$A,0)-1,MATCH(AM120,'Daten ReCiPe'!$A$424:$ADO$424,0)-1)),0,OFFSET('Daten ReCiPe'!$A$1,MATCH(EE$5,'Daten ReCiPe'!$A:$A,0)-1,MATCH(AM120,'Daten ReCiPe'!$A$424:$ADO$424,0)-1))*1000</f>
        <v>1.6659540999999999E-3</v>
      </c>
      <c r="EF120" s="320">
        <f ca="1">IF(ISERROR(OFFSET('Daten ReCiPe'!$A$1,MATCH(EF$5,'Daten ReCiPe'!$A:$A,0)-1,MATCH(AN120,'Daten ReCiPe'!$A$424:$ADO$424,0)-1)),0,OFFSET('Daten ReCiPe'!$A$1,MATCH(EF$5,'Daten ReCiPe'!$A:$A,0)-1,MATCH(AN120,'Daten ReCiPe'!$A$424:$ADO$424,0)-1))*1000</f>
        <v>0</v>
      </c>
      <c r="EG120" s="320">
        <f ca="1">IF(ISERROR(OFFSET('Daten ReCiPe'!$A$1,MATCH(EG$5,'Daten ReCiPe'!$A:$A,0)-1,MATCH(AO120,'Daten ReCiPe'!$A$424:$ADO$424,0)-1)),0,OFFSET('Daten ReCiPe'!$A$1,MATCH(EG$5,'Daten ReCiPe'!$A:$A,0)-1,MATCH(AO120,'Daten ReCiPe'!$A$424:$ADO$424,0)-1))*1000</f>
        <v>4.4533556000000001</v>
      </c>
      <c r="EH120" s="320">
        <f ca="1">IF(ISERROR(OFFSET('Daten ReCiPe'!$A$1,MATCH(EH$5,'Daten ReCiPe'!$A:$A,0)-1,MATCH(AP120,'Daten ReCiPe'!$A$424:$ADO$424,0)-1)),0,OFFSET('Daten ReCiPe'!$A$1,MATCH(EH$5,'Daten ReCiPe'!$A:$A,0)-1,MATCH(AP120,'Daten ReCiPe'!$A$424:$ADO$424,0)-1))*1000</f>
        <v>0</v>
      </c>
      <c r="EI120" s="320">
        <f t="shared" ca="1" si="78"/>
        <v>4.4550215541</v>
      </c>
      <c r="EJ120" s="320">
        <f ca="1">IF(ISERROR(OFFSET('Daten ReCiPe'!$A$1,MATCH(EJ$5,'Daten ReCiPe'!$A:$A,0)-1,MATCH(AQ120,'Daten ReCiPe'!$A$424:$ADO$424,0)-1)),0,OFFSET('Daten ReCiPe'!$A$1,MATCH(EJ$5,'Daten ReCiPe'!$A:$A,0)-1,MATCH(AQ120,'Daten ReCiPe'!$A$424:$ADO$424,0)-1))*1000</f>
        <v>4.2760440999999996E-2</v>
      </c>
      <c r="EK120" s="320">
        <f ca="1">IF(ISERROR(OFFSET('Daten ReCiPe'!$A$1,MATCH(EK$5,'Daten ReCiPe'!$A:$A,0)-1,MATCH(AR120,'Daten ReCiPe'!$A$424:$ADO$424,0)-1)),0,OFFSET('Daten ReCiPe'!$A$1,MATCH(EK$5,'Daten ReCiPe'!$A:$A,0)-1,MATCH(AR120,'Daten ReCiPe'!$A$424:$ADO$424,0)-1))*1000</f>
        <v>8.9110954000000006E-2</v>
      </c>
      <c r="EL120" s="320">
        <f ca="1">IF(ISERROR(OFFSET('Daten ReCiPe'!$A$1,MATCH(EL$5,'Daten ReCiPe'!$A:$A,0)-1,MATCH(AS120,'Daten ReCiPe'!$A$424:$ADO$424,0)-1)),0,OFFSET('Daten ReCiPe'!$A$1,MATCH(EL$5,'Daten ReCiPe'!$A:$A,0)-1,MATCH(AS120,'Daten ReCiPe'!$A$424:$ADO$424,0)-1))*1000</f>
        <v>1.2252896</v>
      </c>
      <c r="EM120" s="321">
        <f t="shared" ca="1" si="79"/>
        <v>5.8121825491000001</v>
      </c>
      <c r="EN120" s="320">
        <f ca="1">IF(ISERROR(OFFSET('Daten ReCiPe'!$A$1,MATCH(EN$5,'Daten ReCiPe'!$A:$A,0)-1,MATCH(AT120,'Daten ReCiPe'!$A$424:$ADO$424,0)-1)),0,OFFSET('Daten ReCiPe'!$A$1,MATCH(EN$5,'Daten ReCiPe'!$A:$A,0)-1,MATCH(AT120,'Daten ReCiPe'!$A$424:$ADO$424,0)-1))*1000</f>
        <v>5.8121824999999996</v>
      </c>
      <c r="EO120" s="305">
        <f t="shared" ca="1" si="80"/>
        <v>0.99999999155222674</v>
      </c>
      <c r="EP120" s="322">
        <f ca="1">IF(ISERROR(OFFSET('Daten Elementary'!$A$1,MATCH(EP$5,'Daten Elementary'!$A:$A,0)-1,MATCH(AM120,'Daten Elementary'!$A$424:$ADO$424,0)-1)),0,OFFSET('Daten Elementary'!$A$1,MATCH(EP$5,'Daten Elementary'!$A:$A,0)-1,MATCH(AM120,'Daten Elementary'!$A$424:$ADO$424,0)-1))*1000000</f>
        <v>8.6243000000000008E-5</v>
      </c>
      <c r="EQ120" s="322">
        <f ca="1">IF(ISERROR(OFFSET('Daten Elementary'!$A$1,MATCH(EQ$5,'Daten Elementary'!$A:$A,0)-1,MATCH(AN120,'Daten Elementary'!$A$424:$ADO$424,0)-1)),0,OFFSET('Daten Elementary'!$A$1,MATCH(EQ$5,'Daten Elementary'!$A:$A,0)-1,MATCH(AN120,'Daten Elementary'!$A$424:$ADO$424,0)-1))*1000000</f>
        <v>0</v>
      </c>
      <c r="ER120" s="322">
        <f ca="1">IF(ISERROR(OFFSET('Daten Elementary'!$A$1,MATCH(ER$5,'Daten Elementary'!$A:$A,0)-1,MATCH(AO120,'Daten Elementary'!$A$424:$ADO$424,0)-1)),0,OFFSET('Daten Elementary'!$A$1,MATCH(ER$5,'Daten Elementary'!$A:$A,0)-1,MATCH(AO120,'Daten Elementary'!$A$424:$ADO$424,0)-1))*1000000</f>
        <v>106.02256</v>
      </c>
      <c r="ES120" s="322">
        <f ca="1">IF(ISERROR(OFFSET('Daten Elementary'!$A$1,MATCH(ES$5,'Daten Elementary'!$A:$A,0)-1,MATCH(AP120,'Daten Elementary'!$A$424:$ADO$424,0)-1)),0,OFFSET('Daten Elementary'!$A$1,MATCH(ES$5,'Daten Elementary'!$A:$A,0)-1,MATCH(AP120,'Daten Elementary'!$A$424:$ADO$424,0)-1))*1000000</f>
        <v>0</v>
      </c>
      <c r="ET120" s="322">
        <f t="shared" ca="1" si="81"/>
        <v>106.022646243</v>
      </c>
      <c r="EU120" s="322">
        <f ca="1">IF(ISERROR(OFFSET('Daten Elementary'!$A$1,MATCH(EU$5,'Daten Elementary'!$A:$A,0)-1,MATCH(AQ120,'Daten Elementary'!$A$424:$ADO$424,0)-1)),0,OFFSET('Daten Elementary'!$A$1,MATCH(EU$5,'Daten Elementary'!$A:$A,0)-1,MATCH(AQ120,'Daten Elementary'!$A$424:$ADO$424,0)-1))*1000000</f>
        <v>0.31902362000000001</v>
      </c>
      <c r="EV120" s="322">
        <f ca="1">IF(ISERROR(OFFSET('Daten Elementary'!$A$1,MATCH(EV$5,'Daten Elementary'!$A:$A,0)-1,MATCH(AR120,'Daten Elementary'!$A$424:$ADO$424,0)-1)),0,OFFSET('Daten Elementary'!$A$1,MATCH(EV$5,'Daten Elementary'!$A:$A,0)-1,MATCH(AR120,'Daten Elementary'!$A$424:$ADO$424,0)-1))*1000000</f>
        <v>1.9936046999999999</v>
      </c>
      <c r="EW120" s="322">
        <f ca="1">IF(ISERROR(OFFSET('Daten Elementary'!$A$1,MATCH(EW$5,'Daten Elementary'!$A:$A,0)-1,MATCH(AS120,'Daten Elementary'!$A$424:$ADO$424,0)-1)),0,OFFSET('Daten Elementary'!$A$1,MATCH(EW$5,'Daten Elementary'!$A:$A,0)-1,MATCH(AS120,'Daten Elementary'!$A$424:$ADO$424,0)-1))*1000000</f>
        <v>17.882069000000001</v>
      </c>
      <c r="EX120" s="323">
        <f t="shared" ca="1" si="82"/>
        <v>126.217343563</v>
      </c>
      <c r="EY120" s="322">
        <f ca="1">IF(ISERROR(OFFSET('Daten Elementary'!$A$1,MATCH(EY$5,'Daten Elementary'!$A:$A,0)-1,MATCH($AT120,'Daten Elementary'!$A$424:$ADO$424,0)-1)),0,OFFSET('Daten Elementary'!$A$1,MATCH(EY$5,'Daten Elementary'!$A:$A,0)-1,MATCH($AT120,'Daten Elementary'!$A$424:$ADO$424,0)-1))*1000000</f>
        <v>126.21733999999999</v>
      </c>
      <c r="EZ120" s="305">
        <f t="shared" ca="1" si="83"/>
        <v>0.99999997177091593</v>
      </c>
      <c r="FA120" s="314">
        <f ca="1">IF(ISERROR(OFFSET('Daten Elementary'!$A$1,MATCH(FA$5,'Daten Elementary'!$A:$A,0)-1,MATCH(AM120,'Daten Elementary'!$A$424:$ADO$424,0)-1)),0,OFFSET('Daten Elementary'!$A$1,MATCH(FA$5,'Daten Elementary'!$A:$A,0)-1,MATCH(AM120,'Daten Elementary'!$A$424:$ADO$424,0)-1))*1000</f>
        <v>1.3584000000000001E-2</v>
      </c>
      <c r="FB120" s="314">
        <f ca="1">IF(ISERROR(OFFSET('Daten Elementary'!$A$1,MATCH(FB$5,'Daten Elementary'!$A:$A,0)-1,MATCH(AN120,'Daten Elementary'!$A$424:$ADO$424,0)-1)),0,OFFSET('Daten Elementary'!$A$1,MATCH(FB$5,'Daten Elementary'!$A:$A,0)-1,MATCH(AN120,'Daten Elementary'!$A$424:$ADO$424,0)-1))*1000</f>
        <v>0</v>
      </c>
      <c r="FC120" s="314">
        <f ca="1">IF(ISERROR(OFFSET('Daten Elementary'!$A$1,MATCH(FC$5,'Daten Elementary'!$A:$A,0)-1,MATCH(AO120,'Daten Elementary'!$A$424:$ADO$424,0)-1)),0,OFFSET('Daten Elementary'!$A$1,MATCH(FC$5,'Daten Elementary'!$A:$A,0)-1,MATCH(AO120,'Daten Elementary'!$A$424:$ADO$424,0)-1))*1000</f>
        <v>44.263658</v>
      </c>
      <c r="FD120" s="314">
        <f ca="1">IF(ISERROR(OFFSET('Daten Elementary'!$A$1,MATCH(FD$5,'Daten Elementary'!$A:$A,0)-1,MATCH(AP120,'Daten Elementary'!$A$424:$ADO$424,0)-1)),0,OFFSET('Daten Elementary'!$A$1,MATCH(FD$5,'Daten Elementary'!$A:$A,0)-1,MATCH(AP120,'Daten Elementary'!$A$424:$ADO$424,0)-1))*1000</f>
        <v>0</v>
      </c>
      <c r="FE120" s="314">
        <f t="shared" ca="1" si="84"/>
        <v>44.277242000000001</v>
      </c>
      <c r="FF120" s="314">
        <f ca="1">IF(ISERROR(OFFSET('Daten Elementary'!$A$1,MATCH(FF$5,'Daten Elementary'!$A:$A,0)-1,MATCH(AQ120,'Daten Elementary'!$A$424:$ADO$424,0)-1)),0,OFFSET('Daten Elementary'!$A$1,MATCH(FF$5,'Daten Elementary'!$A:$A,0)-1,MATCH(AQ120,'Daten Elementary'!$A$424:$ADO$424,0)-1))*1000</f>
        <v>0.42444368999999998</v>
      </c>
      <c r="FG120" s="314">
        <f ca="1">IF(ISERROR(OFFSET('Daten Elementary'!$A$1,MATCH(FG$5,'Daten Elementary'!$A:$A,0)-1,MATCH(AR120,'Daten Elementary'!$A$424:$ADO$424,0)-1)),0,OFFSET('Daten Elementary'!$A$1,MATCH(FG$5,'Daten Elementary'!$A:$A,0)-1,MATCH(AR120,'Daten Elementary'!$A$424:$ADO$424,0)-1))*1000</f>
        <v>0.48468844999999999</v>
      </c>
      <c r="FH120" s="314">
        <f ca="1">IF(ISERROR(OFFSET('Daten Elementary'!$A$1,MATCH(FH$5,'Daten Elementary'!$A:$A,0)-1,MATCH(AS120,'Daten Elementary'!$A$424:$ADO$424,0)-1)),0,OFFSET('Daten Elementary'!$A$1,MATCH(FH$5,'Daten Elementary'!$A:$A,0)-1,MATCH(AS120,'Daten Elementary'!$A$424:$ADO$424,0)-1))*1000</f>
        <v>7.6355516000000003</v>
      </c>
      <c r="FI120" s="315">
        <f t="shared" ca="1" si="85"/>
        <v>52.821925739999998</v>
      </c>
      <c r="FJ120" s="314">
        <f ca="1">IF(ISERROR(OFFSET('Daten Elementary'!$A$1,MATCH(FJ$5,'Daten Elementary'!$A:$A,0)-1,MATCH($AT120,'Daten Elementary'!$A$424:$ADO$424,0)-1)),0,OFFSET('Daten Elementary'!$A$1,MATCH(FJ$5,'Daten Elementary'!$A:$A,0)-1,MATCH($AT120,'Daten Elementary'!$A$424:$ADO$424,0)-1))*1000</f>
        <v>52.821925</v>
      </c>
      <c r="FK120" s="305">
        <f t="shared" ca="1" si="86"/>
        <v>0.99999998599066608</v>
      </c>
      <c r="FL120" s="314">
        <f ca="1">IF(ISERROR(OFFSET('Daten Elementary'!$A$1,MATCH(FL$5,'Daten Elementary'!$A:$A,0)-1,MATCH(AM120,'Daten Elementary'!$A$424:$ADO$424,0)-1)),0,OFFSET('Daten Elementary'!$A$1,MATCH(FL$5,'Daten Elementary'!$A:$A,0)-1,MATCH(AM120,'Daten Elementary'!$A$424:$ADO$424,0)-1))</f>
        <v>0</v>
      </c>
      <c r="FM120" s="314">
        <f ca="1">IF(ISERROR(OFFSET('Daten Elementary'!$A$1,MATCH(FM$5,'Daten Elementary'!$A:$A,0)-1,MATCH(AN120,'Daten Elementary'!$A$424:$ADO$424,0)-1)),0,OFFSET('Daten Elementary'!$A$1,MATCH(FM$5,'Daten Elementary'!$A:$A,0)-1,MATCH(AN120,'Daten Elementary'!$A$424:$ADO$424,0)-1))</f>
        <v>0</v>
      </c>
      <c r="FN120" s="314">
        <f ca="1">IF(ISERROR(OFFSET('Daten Elementary'!$A$1,MATCH(FN$5,'Daten Elementary'!$A:$A,0)-1,MATCH(AO120,'Daten Elementary'!$A$424:$ADO$424,0)-1)),0,OFFSET('Daten Elementary'!$A$1,MATCH(FN$5,'Daten Elementary'!$A:$A,0)-1,MATCH(AO120,'Daten Elementary'!$A$424:$ADO$424,0)-1))</f>
        <v>0</v>
      </c>
      <c r="FO120" s="314">
        <f ca="1">IF(ISERROR(OFFSET('Daten Elementary'!$A$1,MATCH(FO$5,'Daten Elementary'!$A:$A,0)-1,MATCH(AP120,'Daten Elementary'!$A$424:$ADO$424,0)-1)),0,OFFSET('Daten Elementary'!$A$1,MATCH(FO$5,'Daten Elementary'!$A:$A,0)-1,MATCH(AP120,'Daten Elementary'!$A$424:$ADO$424,0)-1))</f>
        <v>0</v>
      </c>
      <c r="FP120" s="314">
        <f t="shared" ca="1" si="87"/>
        <v>0</v>
      </c>
      <c r="FQ120" s="314">
        <f ca="1">IF(ISERROR(OFFSET('Daten Elementary'!$A$1,MATCH(FQ$5,'Daten Elementary'!$A:$A,0)-1,MATCH(AQ120,'Daten Elementary'!$A$424:$ADO$424,0)-1)),0,OFFSET('Daten Elementary'!$A$1,MATCH(FQ$5,'Daten Elementary'!$A:$A,0)-1,MATCH(AQ120,'Daten Elementary'!$A$424:$ADO$424,0)-1))</f>
        <v>0</v>
      </c>
      <c r="FR120" s="314">
        <f ca="1">IF(ISERROR(OFFSET('Daten Elementary'!$A$1,MATCH(FR$5,'Daten Elementary'!$A:$A,0)-1,MATCH(AR120,'Daten Elementary'!$A$424:$ADO$424,0)-1)),0,OFFSET('Daten Elementary'!$A$1,MATCH(FR$5,'Daten Elementary'!$A:$A,0)-1,MATCH(AR120,'Daten Elementary'!$A$424:$ADO$424,0)-1))</f>
        <v>0</v>
      </c>
      <c r="FS120" s="314">
        <f ca="1">IF(ISERROR(OFFSET('Daten Elementary'!$A$1,MATCH(FS$5,'Daten Elementary'!$A:$A,0)-1,MATCH(AS120,'Daten Elementary'!$A$424:$ADO$424,0)-1)),0,OFFSET('Daten Elementary'!$A$1,MATCH(FS$5,'Daten Elementary'!$A:$A,0)-1,MATCH(AS120,'Daten Elementary'!$A$424:$ADO$424,0)-1))</f>
        <v>0</v>
      </c>
      <c r="FT120" s="315">
        <f t="shared" ca="1" si="88"/>
        <v>0</v>
      </c>
      <c r="FU120" s="314">
        <f ca="1">IF(ISERROR(OFFSET('Daten Elementary'!$A$1,MATCH(FU$5,'Daten Elementary'!$A:$A,0)-1,MATCH($AT120,'Daten Elementary'!$A$424:$ADO$424,0)-1)),0,OFFSET('Daten Elementary'!$A$1,MATCH(FU$5,'Daten Elementary'!$A:$A,0)-1,MATCH($AT120,'Daten Elementary'!$A$424:$ADO$424,0)-1))</f>
        <v>0</v>
      </c>
      <c r="FV120" s="305">
        <f t="shared" ca="1" si="89"/>
        <v>0</v>
      </c>
      <c r="FW120" s="324"/>
      <c r="FX120" s="231" t="str">
        <f t="shared" si="90"/>
        <v>Hochgeschwindigkeitszug I, Strommix IT &amp; Diesel (Hochgeschwindigkeitszug (Frecciarossa))</v>
      </c>
      <c r="FY120" s="231" t="str">
        <f t="shared" si="55"/>
        <v>Hochgeschwindigkeitszug I</v>
      </c>
      <c r="FZ120" s="231" t="str">
        <f t="shared" si="56"/>
        <v>, Strommix IT &amp; Diesel</v>
      </c>
      <c r="GA120" s="231" t="str">
        <f t="shared" si="57"/>
        <v xml:space="preserve"> (Hochgeschwindigkeitszug (Frecciarossa))</v>
      </c>
      <c r="GB120" s="231"/>
    </row>
    <row r="121" spans="1:184" ht="16.5" customHeight="1">
      <c r="A121" s="295"/>
      <c r="B121" s="295"/>
      <c r="C121" s="326" t="s">
        <v>130</v>
      </c>
      <c r="D121" s="326" t="s">
        <v>134</v>
      </c>
      <c r="E121" s="371" t="s">
        <v>138</v>
      </c>
      <c r="F121" s="33">
        <f t="shared" si="100"/>
        <v>106.58</v>
      </c>
      <c r="G121" s="33">
        <v>292</v>
      </c>
      <c r="H121" s="98">
        <v>0.36499999999999999</v>
      </c>
      <c r="I121" s="88">
        <v>1</v>
      </c>
      <c r="J121" s="88"/>
      <c r="K121" s="86">
        <v>1</v>
      </c>
      <c r="L121" s="86"/>
      <c r="M121" s="86"/>
      <c r="N121" s="38" t="s">
        <v>99</v>
      </c>
      <c r="O121" s="6">
        <f ca="1">(IF(ISERROR(INDEX(INDIRECT($D$268),MATCH($AM121,$AM$4:$AM$275,0),MATCH(O$304,INDIRECT($E$268),0))*$I121/$AD121),0,INDEX(INDIRECT($D$268),MATCH($AM121,$AM$4:$AM$275,0),MATCH(O$304,INDIRECT($E$268),0))*$I121/$AD121)+IF(ISERROR(INDEX(INDIRECT($D$268),MATCH($AN121,$AN$4:$AN$275,0),MATCH(O$305,INDIRECT($E$268),0))*$J121/$AE121),0,INDEX(INDIRECT($D$268),MATCH($AN121,$AN$4:$AN$275,0),MATCH(O$305,INDIRECT($E$268),0))*$J121/$AE121))*$AC121/$F121</f>
        <v>6.6761698264214679</v>
      </c>
      <c r="P121" s="6">
        <f ca="1">(IF(ISERROR(INDEX(INDIRECT($D$268),MATCH($AO121,$AO$4:$AO$275,0),MATCH(P$304,INDIRECT($E$268),0))*$I121/$AD121),0,INDEX(INDIRECT($D$268),MATCH($AO121,$AO$4:$AO$275,0),MATCH(P$304,INDIRECT($E$268),0))*$I121/$AD121)+IF(ISERROR(INDEX(INDIRECT($D$268),MATCH($AP121,$AP$4:$AP$275,0),MATCH(P$305,INDIRECT($E$268),0))*$J121/$AE121),0,INDEX(INDIRECT($D$268),MATCH($AP121,$AP$4:$AP$275,0),MATCH(P$305,INDIRECT($E$268),0))*$J121/$AE121))*$AC121/$F121</f>
        <v>7.6100878729592791</v>
      </c>
      <c r="Q121" s="6">
        <f ca="1">INDEX(INDIRECT($D$268),MATCH($AQ121,$AQ$4:$AQ$284,0),MATCH(Q$4,INDIRECT($E$268),0))*$K121*$AC121/$F121/$AF121</f>
        <v>0.75619979086132483</v>
      </c>
      <c r="R121" s="6">
        <f ca="1">INDEX(INDIRECT($D$268),MATCH($AR121,$AR$4:$AR$284,0),MATCH(R$4,INDIRECT($E$268),0))*$K121*$AC121/$F121/$AF121</f>
        <v>0.93347882248076564</v>
      </c>
      <c r="S121" s="6">
        <f ca="1">INDEX(INDIRECT($D$268),MATCH($AS121,$AS$4:$AS$284,0),MATCH(S$4,INDIRECT($E$268),0))*$K121*$AC121/$F121/$AF121</f>
        <v>5.2204450666166267</v>
      </c>
      <c r="T121" s="7">
        <f t="shared" ca="1" si="93"/>
        <v>21.196381379339464</v>
      </c>
      <c r="U121" s="6">
        <f>IF($B$268=6,(IF(OR(AJ121="Benzin",AJ121="Diesel"),$AK121*INDEX('DIN EN 16258'!$I:$I,MATCH('mobitool-Faktoren v2.0'!$AI121,'DIN EN 16258'!$A:$A,0))*$I121/$AD121+$AL121*INDEX('DIN EN 16258'!$I:$I,MATCH('mobitool-Faktoren v2.0'!$AJ121,'DIN EN 16258'!$A:$A,0))*$I121/$AD121,IF(ISERROR($AK121*INDEX('DIN EN 16258'!$I:$I,MATCH('mobitool-Faktoren v2.0'!$AI121,'DIN EN 16258'!$A:$A,0))*$I121/$AD121),0,$AK121*INDEX('DIN EN 16258'!$I:$I,MATCH('mobitool-Faktoren v2.0'!$AI121,'DIN EN 16258'!$A:$A,0))*$I121/$AD121)+IF(ISERROR($AL121*INDEX('DIN EN 16258'!$I:$I,MATCH('mobitool-Faktoren v2.0'!$AJ121,'DIN EN 16258'!$A:$A,0))*$J121/$AE121),0,$AL121*INDEX('DIN EN 16258'!$I:$I,MATCH('mobitool-Faktoren v2.0'!$AJ121,'DIN EN 16258'!$A:$A,0))*$J121/$AE121)))*1000,
IF($B$268=1,(IF(OR(AJ121="Benzin",AJ121="Diesel"),$AK121*INDEX('DIN EN 16258'!$D:$D,MATCH('mobitool-Faktoren v2.0'!$AI121,'DIN EN 16258'!$A:$A,0))*$I121/$AD121+$AL121*INDEX('DIN EN 16258'!$D:$D,MATCH('mobitool-Faktoren v2.0'!$AJ121,'DIN EN 16258'!$A:$A,0))*$I121/$AD121,IF(ISERROR($AK121*INDEX('DIN EN 16258'!$D:$D,MATCH('mobitool-Faktoren v2.0'!$AI121,'DIN EN 16258'!$A:$A,0))*$I121/$AD121),0,$AK121*INDEX('DIN EN 16258'!$D:$D,MATCH('mobitool-Faktoren v2.0'!$AI121,'DIN EN 16258'!$A:$A,0))*$I121/$AD121)+IF(ISERROR($AL121*INDEX('DIN EN 16258'!$D:$D,MATCH('mobitool-Faktoren v2.0'!$AJ121,'DIN EN 16258'!$A:$A,0))*$J121/$AE121),0,$AL121*INDEX('DIN EN 16258'!$D:$D,MATCH('mobitool-Faktoren v2.0'!$AJ121,'DIN EN 16258'!$A:$A,0))*$J121/$AE121))),0))*$AC121/$F121</f>
        <v>6.5412374550262538</v>
      </c>
      <c r="V121" s="6">
        <f>IF($B$268=6,(IF(OR(AJ121="Benzin",AJ121="Diesel"),$AK121*INDEX('DIN EN 16258'!$L:$L,MATCH('mobitool-Faktoren v2.0'!$AI121,'DIN EN 16258'!$A:$A,0))*$I121/$AD121+$AL121*INDEX('DIN EN 16258'!$L:$L,MATCH('mobitool-Faktoren v2.0'!$AJ121,'DIN EN 16258'!$A:$A,0))*$I121/$AD121,IF(ISERROR($AK121*INDEX('DIN EN 16258'!$L:$L,MATCH('mobitool-Faktoren v2.0'!$AI121,'DIN EN 16258'!$A:$A,0))*$I121/$AD121),0,$AK121*INDEX('DIN EN 16258'!$L:$L,MATCH('mobitool-Faktoren v2.0'!$AI121,'DIN EN 16258'!$A:$A,0))*$I121/$AD121)+IF(ISERROR($AL121*INDEX('DIN EN 16258'!$L:$L,MATCH('mobitool-Faktoren v2.0'!$AJ121,'DIN EN 16258'!$A:$A,0))*$J121/$AE121),0,$AL121*INDEX('DIN EN 16258'!$L:$L,MATCH('mobitool-Faktoren v2.0'!$AJ121,'DIN EN 16258'!$A:$A,0))*$J121/$AE121)))*1000,
IF($B$268=1,(IF(OR(AJ121="Benzin",AJ121="Diesel"),$AK121*INDEX('DIN EN 16258'!$F:$F,MATCH('mobitool-Faktoren v2.0'!$AI121,'DIN EN 16258'!$A:$A,0))*$I121/$AD121+$AL121*INDEX('DIN EN 16258'!$F:$F,MATCH('mobitool-Faktoren v2.0'!$AJ121,'DIN EN 16258'!$A:$A,0))*$I121/$AD121,IF(ISERROR($AK121*INDEX('DIN EN 16258'!$F:$F,MATCH('mobitool-Faktoren v2.0'!$AI121,'DIN EN 16258'!$A:$A,0))*$I121/$AD121),0,$AK121*INDEX('DIN EN 16258'!$F:$F,MATCH('mobitool-Faktoren v2.0'!$AI121,'DIN EN 16258'!$A:$A,0))*$I121/$AD121)+IF(ISERROR($AL121*INDEX('DIN EN 16258'!$F:$F,MATCH('mobitool-Faktoren v2.0'!$AJ121,'DIN EN 16258'!$A:$A,0))*$J121/$AE121),0,$AL121*INDEX('DIN EN 16258'!$F:$F,MATCH('mobitool-Faktoren v2.0'!$AJ121,'DIN EN 16258'!$A:$A,0))*$J121/$AE121))),0))*$AC121/$F121</f>
        <v>13.699286522607055</v>
      </c>
      <c r="W121" s="39" t="s">
        <v>673</v>
      </c>
      <c r="X121" s="39" t="s">
        <v>162</v>
      </c>
      <c r="Y121" s="336"/>
      <c r="Z121" s="372"/>
      <c r="AA121" s="337"/>
      <c r="AB121" s="299"/>
      <c r="AC121" s="300">
        <v>107</v>
      </c>
      <c r="AD121" s="298">
        <v>1</v>
      </c>
      <c r="AE121" s="298"/>
      <c r="AF121" s="299">
        <v>1</v>
      </c>
      <c r="AG121" s="299"/>
      <c r="AH121" s="299"/>
      <c r="AI121" s="301" t="s">
        <v>640</v>
      </c>
      <c r="AJ121" s="301" t="s">
        <v>24</v>
      </c>
      <c r="AK121" s="329">
        <v>9.1469999999999996E-2</v>
      </c>
      <c r="AL121" s="329">
        <v>2.0297699594046007E-3</v>
      </c>
      <c r="AM121" s="331" t="s">
        <v>801</v>
      </c>
      <c r="AN121" s="202" t="s">
        <v>81</v>
      </c>
      <c r="AO121" s="331" t="s">
        <v>802</v>
      </c>
      <c r="AP121" s="202" t="s">
        <v>81</v>
      </c>
      <c r="AQ121" s="331" t="s">
        <v>803</v>
      </c>
      <c r="AR121" s="331" t="s">
        <v>804</v>
      </c>
      <c r="AS121" s="331" t="s">
        <v>805</v>
      </c>
      <c r="AT121" s="331" t="s">
        <v>806</v>
      </c>
      <c r="AU121" s="303">
        <f ca="1">IF(ISERROR(OFFSET('Daten KEA'!$A$1,MATCH(AU$5,'Daten KEA'!$A:$A,0)-1,MATCH(AM121,'Daten KEA'!$A$424:$ADO$424,0)-1)),0,OFFSET('Daten KEA'!$A$1,MATCH(AU$5,'Daten KEA'!$A:$A,0)-1,MATCH(AM121,'Daten KEA'!$A$424:$ADO$424,0)-1))+IF(ISERROR(AK121*INDEX('Energiefaktoren Ecoinvent'!$D:$D,MATCH('mobitool-Faktoren v2.0'!AI121,'Energiefaktoren Ecoinvent'!$A:$A,0))),0,AK121*INDEX('Energiefaktoren Ecoinvent'!$D:$D,MATCH('mobitool-Faktoren v2.0'!AI121,'Energiefaktoren Ecoinvent'!$A:$A,0)))+IF(OR(AJ121="Benzin",AJ121="Diesel"),IF(ISERROR(OFFSET('Daten KEA'!$A$1,MATCH(AV$5,'Daten KEA'!$A:$A,0)-1,MATCH(AN121,'Daten KEA'!$A$424:$ADO$424,0)-1)),0,OFFSET('Daten KEA'!$A$1,MATCH(AV$5,'Daten KEA'!$A:$A,0)-1,MATCH(AN121,'Daten KEA'!$A$424:$ADO$424,0)-1))+IF(ISERROR(AL121*INDEX('Energiefaktoren Ecoinvent'!$D:$D,MATCH('mobitool-Faktoren v2.0'!AJ121,'Energiefaktoren Ecoinvent'!$A:$A,0))),0,AL121*INDEX('Energiefaktoren Ecoinvent'!$D:$D,MATCH('mobitool-Faktoren v2.0'!AJ121,'Energiefaktoren Ecoinvent'!$A:$A,0))),0)</f>
        <v>0.41616615426251691</v>
      </c>
      <c r="AV121" s="303">
        <f ca="1">IF(OR(AJ121="Benzin",AJ121="Diesel"),0,IF(ISERROR(OFFSET('Daten KEA'!$A$1,MATCH(AV$5,'Daten KEA'!$A:$A,0)-1,MATCH(AN121,'Daten KEA'!$A$424:$ADO$424,0)-1)),0,OFFSET('Daten KEA'!$A$1,MATCH(AV$5,'Daten KEA'!$A:$A,0)-1,MATCH(AN121,'Daten KEA'!$A$424:$ADO$424,0)-1))+IF(ISERROR(AL121*INDEX('Energiefaktoren Ecoinvent'!$D:$D,MATCH('mobitool-Faktoren v2.0'!AJ121,'Energiefaktoren Ecoinvent'!$A:$A,0))),0,AL121*INDEX('Energiefaktoren Ecoinvent'!$D:$D,MATCH('mobitool-Faktoren v2.0'!AJ121,'Energiefaktoren Ecoinvent'!$A:$A,0))))</f>
        <v>0</v>
      </c>
      <c r="AW121" s="303">
        <f ca="1">IF(ISERROR(OFFSET('Daten KEA'!$A$1,MATCH(AW$5,'Daten KEA'!$A:$A,0)-1,MATCH(AO121,'Daten KEA'!$A$424:$ADO$424,0)-1)),0,OFFSET('Daten KEA'!$A$1,MATCH(AW$5,'Daten KEA'!$A:$A,0)-1,MATCH(AO121,'Daten KEA'!$A$424:$ADO$424,0)-1))-IF(ISERROR(AK121*INDEX('Energiefaktoren Ecoinvent'!$D:$D,MATCH('mobitool-Faktoren v2.0'!AI121,'Energiefaktoren Ecoinvent'!$A:$A,0))),0,AK121*INDEX('Energiefaktoren Ecoinvent'!$D:$D,MATCH('mobitool-Faktoren v2.0'!AI121,'Energiefaktoren Ecoinvent'!$A:$A,0)))+IF(OR(AJ121="Benzin",AJ121="Diesel"),IF(ISERROR(OFFSET('Daten KEA'!$A$1,MATCH(AX$5,'Daten KEA'!$A:$A,0)-1,MATCH(AP121,'Daten KEA'!$A$424:$ADO$424,0)-1)),0,OFFSET('Daten KEA'!$A$1,MATCH(AX$5,'Daten KEA'!$A:$A,0)-1,MATCH(AP121,'Daten KEA'!$A$424:$ADO$424,0)-1))-IF(ISERROR(AL121*INDEX('Energiefaktoren Ecoinvent'!$D:$D,MATCH('mobitool-Faktoren v2.0'!AJ121,'Energiefaktoren Ecoinvent'!$A:$A,0))),0,AL121*INDEX('Energiefaktoren Ecoinvent'!$D:$D,MATCH('mobitool-Faktoren v2.0'!AJ121,'Energiefaktoren Ecoinvent'!$A:$A,0))),0)</f>
        <v>0.12274048573748311</v>
      </c>
      <c r="AX121" s="303">
        <f ca="1">IF(OR(AJ121="Benzin",AJ121="Diesel"),0,IF(ISERROR(OFFSET('Daten KEA'!$A$1,MATCH(AX$5,'Daten KEA'!$A:$A,0)-1,MATCH(AP121,'Daten KEA'!$A$424:$ADO$424,0)-1)),0,OFFSET('Daten KEA'!$A$1,MATCH(AX$5,'Daten KEA'!$A:$A,0)-1,MATCH(AP121,'Daten KEA'!$A$424:$ADO$424,0)-1))-IF(ISERROR(AL121*INDEX('Energiefaktoren Ecoinvent'!$D:$D,MATCH('mobitool-Faktoren v2.0'!AJ121,'Energiefaktoren Ecoinvent'!$A:$A,0))),0,AL121*INDEX('Energiefaktoren Ecoinvent'!$D:$D,MATCH('mobitool-Faktoren v2.0'!AJ121,'Energiefaktoren Ecoinvent'!$A:$A,0))))</f>
        <v>0</v>
      </c>
      <c r="AY121" s="303">
        <f t="shared" ca="1" si="58"/>
        <v>0.53890663999999999</v>
      </c>
      <c r="AZ121" s="303">
        <f ca="1">IF(ISERROR(OFFSET('Daten KEA'!$A$1,MATCH(AZ$5,'Daten KEA'!$A:$A,0)-1,MATCH(AQ121,'Daten KEA'!$A$424:$ADO$424,0)-1)),0,OFFSET('Daten KEA'!$A$1,MATCH(AZ$5,'Daten KEA'!$A:$A,0)-1,MATCH(AQ121,'Daten KEA'!$A$424:$ADO$424,0)-1))</f>
        <v>1.9541020999999999E-2</v>
      </c>
      <c r="BA121" s="303">
        <f ca="1">IF(ISERROR(OFFSET('Daten KEA'!$A$1,MATCH(BA$5,'Daten KEA'!$A:$A,0)-1,MATCH(AR121,'Daten KEA'!$A$424:$ADO$424,0)-1)),0,OFFSET('Daten KEA'!$A$1,MATCH(BA$5,'Daten KEA'!$A:$A,0)-1,MATCH(AR121,'Daten KEA'!$A$424:$ADO$424,0)-1))</f>
        <v>2.1754084999999999E-2</v>
      </c>
      <c r="BB121" s="303">
        <f ca="1">IF(ISERROR(OFFSET('Daten KEA'!$A$1,MATCH(BB$5,'Daten KEA'!$A:$A,0)-1,MATCH(AS121,'Daten KEA'!$A$424:$ADO$424,0)-1)),0,OFFSET('Daten KEA'!$A$1,MATCH(BB$5,'Daten KEA'!$A:$A,0)-1,MATCH(AS121,'Daten KEA'!$A$424:$ADO$424,0)-1))</f>
        <v>0.12175119</v>
      </c>
      <c r="BC121" s="304">
        <f t="shared" ca="1" si="101"/>
        <v>0.70195293599999997</v>
      </c>
      <c r="BD121" s="303">
        <f ca="1">IF(ISERROR(OFFSET('Daten KEA'!$A$1,MATCH(BD$5,'Daten KEA'!$A:$A,0)-1,MATCH(AT121,'Daten KEA'!$A$424:$ADO$424,0)-1)),0,OFFSET('Daten KEA'!$A$1,MATCH(BD$5,'Daten KEA'!$A:$A,0)-1,MATCH(AT121,'Daten KEA'!$A$424:$ADO$424,0)-1))</f>
        <v>0.70195293999999997</v>
      </c>
      <c r="BE121" s="305">
        <f t="shared" ca="1" si="59"/>
        <v>1.0000000056983878</v>
      </c>
      <c r="BF121" s="306">
        <f ca="1">IF(ISERROR(OFFSET('Daten KEA'!$A$1,MATCH(BF$5,'Daten KEA'!$A:$A,0)-1,MATCH(AM121,'Daten KEA'!$A$424:$ADO$424,0)-1)),0,OFFSET('Daten KEA'!$A$1,MATCH(BF$5,'Daten KEA'!$A:$A,0)-1,MATCH(AM121,'Daten KEA'!$A$424:$ADO$424,0)-1))+IF(ISERROR($AK121*INDEX('Energiefaktoren Ecoinvent'!$H:$H,MATCH('mobitool-Faktoren v2.0'!$AI121,'Energiefaktoren Ecoinvent'!$A:$A,0))),0,$AK121*INDEX('Energiefaktoren Ecoinvent'!$H:$H,MATCH('mobitool-Faktoren v2.0'!$AI121,'Energiefaktoren Ecoinvent'!$A:$A,0)))+IF(OR(AJ121="Benzin",AJ121="Diesel"),IF(ISERROR(OFFSET('Daten KEA'!$A$1,MATCH(BG$5,'Daten KEA'!$A:$A,0)-1,MATCH(AN121,'Daten KEA'!$A$424:$ADO$424,0)-1)),0,OFFSET('Daten KEA'!$A$1,MATCH(BG$5,'Daten KEA'!$A:$A,0)-1,MATCH(AN121,'Daten KEA'!$A$424:$ADO$424,0)-1))+IF(ISERROR($AL121*INDEX('Energiefaktoren Ecoinvent'!$H:$H,MATCH('mobitool-Faktoren v2.0'!$AJ121,'Energiefaktoren Ecoinvent'!$A:$A,0))),0,$AL121*INDEX('Energiefaktoren Ecoinvent'!$H:$H,MATCH('mobitool-Faktoren v2.0'!$AJ121,'Energiefaktoren Ecoinvent'!$A:$A,0))),0)</f>
        <v>0.11450175306251691</v>
      </c>
      <c r="BG121" s="306">
        <f ca="1">IF(OR(AJ121="Benzin",AJ121="Diesel"),0,IF(ISERROR(OFFSET('Daten KEA'!$A$1,MATCH(BG$5,'Daten KEA'!$A:$A,0)-1,MATCH(AN121,'Daten KEA'!$A$424:$ADO$424,0)-1)),0,OFFSET('Daten KEA'!$A$1,MATCH(BG$5,'Daten KEA'!$A:$A,0)-1,MATCH(AN121,'Daten KEA'!$A$424:$ADO$424,0)-1))+IF(ISERROR($AL121*INDEX('Energiefaktoren Ecoinvent'!$H:$H,MATCH('mobitool-Faktoren v2.0'!$AJ121,'Energiefaktoren Ecoinvent'!$A:$A,0))),0,$AL121*INDEX('Energiefaktoren Ecoinvent'!$H:$H,MATCH('mobitool-Faktoren v2.0'!$AJ121,'Energiefaktoren Ecoinvent'!$A:$A,0))))</f>
        <v>0</v>
      </c>
      <c r="BH121" s="306">
        <f ca="1">IF(ISERROR(OFFSET('Daten KEA'!$A$1,MATCH(BH$5,'Daten KEA'!$A:$A,0)-1,MATCH(AO121,'Daten KEA'!$A$424:$ADO$424,0)-1)),0,OFFSET('Daten KEA'!$A$1,MATCH(BH$5,'Daten KEA'!$A:$A,0)-1,MATCH(AO121,'Daten KEA'!$A$424:$ADO$424,0)-1))-IF(ISERROR($AK121*INDEX('Energiefaktoren Ecoinvent'!$H:$H,MATCH('mobitool-Faktoren v2.0'!$AI121,'Energiefaktoren Ecoinvent'!$A:$A,0))),0,$AK121*INDEX('Energiefaktoren Ecoinvent'!$H:$H,MATCH('mobitool-Faktoren v2.0'!$AI121,'Energiefaktoren Ecoinvent'!$A:$A,0)))+IF(OR(AJ121="Benzin",AJ121="Diesel"),IF(ISERROR(OFFSET('Daten KEA'!$A$1,MATCH(BI$5,'Daten KEA'!$A:$A,0)-1,MATCH(AP121,'Daten KEA'!$A$424:$ADO$424,0)-1)),0,OFFSET('Daten KEA'!$A$1,MATCH(BI$5,'Daten KEA'!$A:$A,0)-1,MATCH(AP121,'Daten KEA'!$A$424:$ADO$424,0)-1))-IF(ISERROR($AL121*INDEX('Energiefaktoren Ecoinvent'!$H:$H,MATCH('mobitool-Faktoren v2.0'!$AJ121,'Energiefaktoren Ecoinvent'!$A:$A,0))),0,$AL121*INDEX('Energiefaktoren Ecoinvent'!$H:$H,MATCH('mobitool-Faktoren v2.0'!$AJ121,'Energiefaktoren Ecoinvent'!$A:$A,0))),0)</f>
        <v>9.4329568980673101E-2</v>
      </c>
      <c r="BI121" s="306">
        <f ca="1">IF(OR(AJ121="Benzin",AJ121="Diesel"),0,IF(ISERROR(OFFSET('Daten KEA'!$A$1,MATCH(BI$5,'Daten KEA'!$A:$A,0)-1,MATCH(AP121,'Daten KEA'!$A$424:$ADO$424,0)-1)),0,OFFSET('Daten KEA'!$A$1,MATCH(BI$5,'Daten KEA'!$A:$A,0)-1,MATCH(AP121,'Daten KEA'!$A$424:$ADO$424,0)-1))-IF(ISERROR($AL121*INDEX('Energiefaktoren Ecoinvent'!$H:$H,MATCH('mobitool-Faktoren v2.0'!$AJ121,'Energiefaktoren Ecoinvent'!$A:$A,0))),0,$AL121*INDEX('Energiefaktoren Ecoinvent'!$H:$H,MATCH('mobitool-Faktoren v2.0'!$AJ121,'Energiefaktoren Ecoinvent'!$A:$A,0))))</f>
        <v>0</v>
      </c>
      <c r="BJ121" s="306">
        <f t="shared" ca="1" si="92"/>
        <v>0.20883132204318999</v>
      </c>
      <c r="BK121" s="306">
        <f ca="1">IF(ISERROR(OFFSET('Daten KEA'!$A$1,MATCH(BK$5,'Daten KEA'!$A:$A,0)-1,MATCH(AQ121,'Daten KEA'!$A$424:$ADO$424,0)-1)),0,OFFSET('Daten KEA'!$A$1,MATCH(BK$5,'Daten KEA'!$A:$A,0)-1,MATCH(AQ121,'Daten KEA'!$A$424:$ADO$424,0)-1))</f>
        <v>1.7789273733310001E-2</v>
      </c>
      <c r="BL121" s="306">
        <f ca="1">IF(ISERROR(OFFSET('Daten KEA'!$A$1,MATCH(BL$5,'Daten KEA'!$A:$A,0)-1,MATCH(AR121,'Daten KEA'!$A$424:$ADO$424,0)-1)),0,OFFSET('Daten KEA'!$A$1,MATCH(BL$5,'Daten KEA'!$A:$A,0)-1,MATCH(AR121,'Daten KEA'!$A$424:$ADO$424,0)-1))</f>
        <v>1.9101655416336998E-2</v>
      </c>
      <c r="BM121" s="306">
        <f ca="1">IF(ISERROR(OFFSET('Daten KEA'!$A$1,MATCH(BM$5,'Daten KEA'!$A:$A,0)-1,MATCH(AS121,'Daten KEA'!$A$424:$ADO$424,0)-1)),0,OFFSET('Daten KEA'!$A$1,MATCH(BM$5,'Daten KEA'!$A:$A,0)-1,MATCH(AS121,'Daten KEA'!$A$424:$ADO$424,0)-1))</f>
        <v>0.10980925759733999</v>
      </c>
      <c r="BN121" s="307">
        <f t="shared" ca="1" si="98"/>
        <v>0.35553150879017698</v>
      </c>
      <c r="BO121" s="306">
        <f ca="1">IF(ISERROR(OFFSET('Daten KEA'!$A$1,MATCH(BO$5,'Daten KEA'!$A:$A,0)-1,MATCH(AT121,'Daten KEA'!$A$424:$ADO$424,0)-1)),0,OFFSET('Daten KEA'!$A$1,MATCH(BO$5,'Daten KEA'!$A:$A,0)-1,MATCH(AT121,'Daten KEA'!$A$424:$ADO$424,0)-1))</f>
        <v>0.35553150229017999</v>
      </c>
      <c r="BP121" s="305">
        <f t="shared" ca="1" si="60"/>
        <v>0.99999998171752202</v>
      </c>
      <c r="BQ121" s="308">
        <f ca="1">IF(ISERROR(OFFSET('Daten GWP'!$A$1,MATCH(BQ$5,'Daten GWP'!$A:$A,0)-1,MATCH(AM121,'Daten GWP'!$A$424:$ADO$424,0)-1)),0,OFFSET('Daten GWP'!$A$1,MATCH(BQ$5,'Daten GWP'!$A:$A,0)-1,MATCH(AM121,'Daten GWP'!$A$424:$ADO$424,0)-1))*1000</f>
        <v>6.6499642999999997</v>
      </c>
      <c r="BR121" s="308">
        <f ca="1">IF(ISERROR(OFFSET('Daten GWP'!$A$1,MATCH(BR$5,'Daten GWP'!$A:$A,0)-1,MATCH(AN121,'Daten GWP'!$A$424:$ADO$424,0)-1)),0,OFFSET('Daten GWP'!$A$1,MATCH(BR$5,'Daten GWP'!$A:$A,0)-1,MATCH(AN121,'Daten GWP'!$A$424:$ADO$424,0)-1))*1000</f>
        <v>0</v>
      </c>
      <c r="BS121" s="308">
        <f ca="1">IF(ISERROR(OFFSET('Daten GWP'!$A$1,MATCH(BS$5,'Daten GWP'!$A:$A,0)-1,MATCH(AO121,'Daten GWP'!$A$424:$ADO$424,0)-1)),0,OFFSET('Daten GWP'!$A$1,MATCH(BS$5,'Daten GWP'!$A:$A,0)-1,MATCH(AO121,'Daten GWP'!$A$424:$ADO$424,0)-1))*1000</f>
        <v>7.5802164999999997</v>
      </c>
      <c r="BT121" s="308">
        <f ca="1">IF(ISERROR(OFFSET('Daten GWP'!$A$1,MATCH(BT$5,'Daten GWP'!$A:$A,0)-1,MATCH(AP121,'Daten GWP'!$A$424:$ADO$424,0)-1)),0,OFFSET('Daten GWP'!$A$1,MATCH(BT$5,'Daten GWP'!$A:$A,0)-1,MATCH(AP121,'Daten GWP'!$A$424:$ADO$424,0)-1))*1000</f>
        <v>0</v>
      </c>
      <c r="BU121" s="308">
        <f t="shared" ca="1" si="61"/>
        <v>14.230180799999999</v>
      </c>
      <c r="BV121" s="308">
        <f ca="1">IF(ISERROR(OFFSET('Daten GWP'!$A$1,MATCH(BV$5,'Daten GWP'!$A:$A,0)-1,MATCH(AQ121,'Daten GWP'!$A$424:$ADO$424,0)-1)),0,OFFSET('Daten GWP'!$A$1,MATCH(BV$5,'Daten GWP'!$A:$A,0)-1,MATCH(AQ121,'Daten GWP'!$A$424:$ADO$424,0)-1))*1000</f>
        <v>0.75323152999999998</v>
      </c>
      <c r="BW121" s="308">
        <f ca="1">IF(ISERROR(OFFSET('Daten GWP'!$A$1,MATCH(BW$5,'Daten GWP'!$A:$A,0)-1,MATCH(AR121,'Daten GWP'!$A$424:$ADO$424,0)-1)),0,OFFSET('Daten GWP'!$A$1,MATCH(BW$5,'Daten GWP'!$A:$A,0)-1,MATCH(AR121,'Daten GWP'!$A$424:$ADO$424,0)-1))*1000</f>
        <v>0.92981469999999999</v>
      </c>
      <c r="BX121" s="308">
        <f ca="1">IF(ISERROR(OFFSET('Daten GWP'!$A$1,MATCH(BX$5,'Daten GWP'!$A:$A,0)-1,MATCH(AS121,'Daten GWP'!$A$424:$ADO$424,0)-1)),0,OFFSET('Daten GWP'!$A$1,MATCH(BX$5,'Daten GWP'!$A:$A,0)-1,MATCH(AS121,'Daten GWP'!$A$424:$ADO$424,0)-1))*1000</f>
        <v>5.1999536000000006</v>
      </c>
      <c r="BY121" s="309">
        <f t="shared" ca="1" si="99"/>
        <v>21.113180630000002</v>
      </c>
      <c r="BZ121" s="308">
        <f ca="1">IF(ISERROR(OFFSET('Daten GWP'!$A$1,MATCH(BZ$5,'Daten GWP'!$A:$A,0)-1,MATCH(AT121,'Daten GWP'!$A$424:$ADO$424,0)-1)),0,OFFSET('Daten GWP'!$A$1,MATCH(BZ$5,'Daten GWP'!$A:$A,0)-1,MATCH(AT121,'Daten GWP'!$A$424:$ADO$424,0)-1))*1000</f>
        <v>21.113181000000001</v>
      </c>
      <c r="CA121" s="305">
        <f t="shared" ca="1" si="62"/>
        <v>1.0000000175245978</v>
      </c>
      <c r="CB121" s="310">
        <f ca="1">IF(ISERROR(OFFSET('Daten Elementary'!$A$1,MATCH(CB$5,'Daten Elementary'!$A:$A,0)-1,MATCH(AM121,'Daten Elementary'!$A$424:$ADO$424,0)-1)),0,OFFSET('Daten Elementary'!$A$1,MATCH(CB$5,'Daten Elementary'!$A:$A,0)-1,MATCH(AM121,'Daten Elementary'!$A$424:$ADO$424,0)-1))*1000000</f>
        <v>3.6999</v>
      </c>
      <c r="CC121" s="310">
        <f ca="1">IF(ISERROR(OFFSET('Daten Elementary'!$A$1,MATCH(CC$5,'Daten Elementary'!$A:$A,0)-1,MATCH(AN121,'Daten Elementary'!$A$424:$ADO$424,0)-1)),0,OFFSET('Daten Elementary'!$A$1,MATCH(CC$5,'Daten Elementary'!$A:$A,0)-1,MATCH(AN121,'Daten Elementary'!$A$424:$ADO$424,0)-1))*1000000</f>
        <v>0</v>
      </c>
      <c r="CD121" s="310">
        <f ca="1">IF(ISERROR(OFFSET('Daten Elementary'!$A$1,MATCH(CD$5,'Daten Elementary'!$A:$A,0)-1,MATCH(AO121,'Daten Elementary'!$A$424:$ADO$424,0)-1)),0,OFFSET('Daten Elementary'!$A$1,MATCH(CD$5,'Daten Elementary'!$A:$A,0)-1,MATCH(AO121,'Daten Elementary'!$A$424:$ADO$424,0)-1))*1000000</f>
        <v>1.4410451</v>
      </c>
      <c r="CE121" s="310">
        <f ca="1">IF(ISERROR(OFFSET('Daten Elementary'!$A$1,MATCH(CE$5,'Daten Elementary'!$A:$A,0)-1,MATCH(AP121,'Daten Elementary'!$A$424:$ADO$424,0)-1)),0,OFFSET('Daten Elementary'!$A$1,MATCH(CE$5,'Daten Elementary'!$A:$A,0)-1,MATCH(AP121,'Daten Elementary'!$A$424:$ADO$424,0)-1))*1000000</f>
        <v>0</v>
      </c>
      <c r="CF121" s="310">
        <f t="shared" ca="1" si="63"/>
        <v>5.1409450999999997</v>
      </c>
      <c r="CG121" s="310">
        <f ca="1">IF(ISERROR(OFFSET('Daten Elementary'!$A$1,MATCH(CG$5,'Daten Elementary'!$A:$A,0)-1,MATCH(AQ121,'Daten Elementary'!$A$424:$ADO$424,0)-1)),0,OFFSET('Daten Elementary'!$A$1,MATCH(CG$5,'Daten Elementary'!$A:$A,0)-1,MATCH(AQ121,'Daten Elementary'!$A$424:$ADO$424,0)-1))*1000000</f>
        <v>0.39283625</v>
      </c>
      <c r="CH121" s="310">
        <f ca="1">IF(ISERROR(OFFSET('Daten Elementary'!$A$1,MATCH(CH$5,'Daten Elementary'!$A:$A,0)-1,MATCH(AR121,'Daten Elementary'!$A$424:$ADO$424,0)-1)),0,OFFSET('Daten Elementary'!$A$1,MATCH(CH$5,'Daten Elementary'!$A:$A,0)-1,MATCH(AR121,'Daten Elementary'!$A$424:$ADO$424,0)-1))*1000000</f>
        <v>0.57691959999999998</v>
      </c>
      <c r="CI121" s="310">
        <f ca="1">IF(ISERROR(OFFSET('Daten Elementary'!$A$1,MATCH(CI$5,'Daten Elementary'!$A:$A,0)-1,MATCH(AS121,'Daten Elementary'!$A$424:$ADO$424,0)-1)),0,OFFSET('Daten Elementary'!$A$1,MATCH(CI$5,'Daten Elementary'!$A:$A,0)-1,MATCH(AS121,'Daten Elementary'!$A$424:$ADO$424,0)-1))*1000000</f>
        <v>6.0415632000000006</v>
      </c>
      <c r="CJ121" s="311">
        <f t="shared" ca="1" si="64"/>
        <v>12.152264150000001</v>
      </c>
      <c r="CK121" s="310">
        <f ca="1">IF(ISERROR(OFFSET('Daten Elementary'!$A$1,MATCH(CK$5,'Daten Elementary'!$A:$A,0)-1,MATCH($AT121,'Daten Elementary'!$A$424:$ADO$424,0)-1)),0,OFFSET('Daten Elementary'!$A$1,MATCH(CK$5,'Daten Elementary'!$A:$A,0)-1,MATCH($AT121,'Daten Elementary'!$A$424:$ADO$424,0)-1))*1000000</f>
        <v>12.152264000000001</v>
      </c>
      <c r="CL121" s="305">
        <f t="shared" ca="1" si="65"/>
        <v>0.99999998765662113</v>
      </c>
      <c r="CM121" s="312">
        <f ca="1">IF(ISERROR(OFFSET('Daten Elementary'!$A$1,MATCH(CM$5,'Daten Elementary'!$A:$A,0)-1,MATCH(AM121,'Daten Elementary'!$A$424:$ADO$424,0)-1)),0,OFFSET('Daten Elementary'!$A$1,MATCH(CM$5,'Daten Elementary'!$A:$A,0)-1,MATCH(AM121,'Daten Elementary'!$A$424:$ADO$424,0)-1))*1000000</f>
        <v>3.5536000000000003</v>
      </c>
      <c r="CN121" s="312">
        <f ca="1">IF(ISERROR(OFFSET('Daten Elementary'!$A$1,MATCH(CN$5,'Daten Elementary'!$A:$A,0)-1,MATCH(AN121,'Daten Elementary'!$A$424:$ADO$424,0)-1)),0,OFFSET('Daten Elementary'!$A$1,MATCH(CN$5,'Daten Elementary'!$A:$A,0)-1,MATCH(AN121,'Daten Elementary'!$A$424:$ADO$424,0)-1))*1000000</f>
        <v>0</v>
      </c>
      <c r="CO121" s="312">
        <f ca="1">IF(ISERROR(OFFSET('Daten Elementary'!$A$1,MATCH(CO$5,'Daten Elementary'!$A:$A,0)-1,MATCH(AO121,'Daten Elementary'!$A$424:$ADO$424,0)-1)),0,OFFSET('Daten Elementary'!$A$1,MATCH(CO$5,'Daten Elementary'!$A:$A,0)-1,MATCH(AO121,'Daten Elementary'!$A$424:$ADO$424,0)-1))*1000000</f>
        <v>0.84711018999999999</v>
      </c>
      <c r="CP121" s="312">
        <f ca="1">IF(ISERROR(OFFSET('Daten Elementary'!$A$1,MATCH(CP$5,'Daten Elementary'!$A:$A,0)-1,MATCH(AP121,'Daten Elementary'!$A$424:$ADO$424,0)-1)),0,OFFSET('Daten Elementary'!$A$1,MATCH(CP$5,'Daten Elementary'!$A:$A,0)-1,MATCH(AP121,'Daten Elementary'!$A$424:$ADO$424,0)-1))*1000000</f>
        <v>0</v>
      </c>
      <c r="CQ121" s="312">
        <f t="shared" ca="1" si="66"/>
        <v>4.4007101899999999</v>
      </c>
      <c r="CR121" s="312">
        <f ca="1">IF(ISERROR(OFFSET('Daten Elementary'!$A$1,MATCH(CR$5,'Daten Elementary'!$A:$A,0)-1,MATCH(AQ121,'Daten Elementary'!$A$424:$ADO$424,0)-1)),0,OFFSET('Daten Elementary'!$A$1,MATCH(CR$5,'Daten Elementary'!$A:$A,0)-1,MATCH(AQ121,'Daten Elementary'!$A$424:$ADO$424,0)-1))*1000000</f>
        <v>0.15235607999999998</v>
      </c>
      <c r="CS121" s="312">
        <f ca="1">IF(ISERROR(OFFSET('Daten Elementary'!$A$1,MATCH(CS$5,'Daten Elementary'!$A:$A,0)-1,MATCH(AR121,'Daten Elementary'!$A$424:$ADO$424,0)-1)),0,OFFSET('Daten Elementary'!$A$1,MATCH(CS$5,'Daten Elementary'!$A:$A,0)-1,MATCH(AR121,'Daten Elementary'!$A$424:$ADO$424,0)-1))*1000000</f>
        <v>0.30183434999999997</v>
      </c>
      <c r="CT121" s="312">
        <f ca="1">IF(ISERROR(OFFSET('Daten Elementary'!$A$1,MATCH(CT$5,'Daten Elementary'!$A:$A,0)-1,MATCH(AS121,'Daten Elementary'!$A$424:$ADO$424,0)-1)),0,OFFSET('Daten Elementary'!$A$1,MATCH(CT$5,'Daten Elementary'!$A:$A,0)-1,MATCH(AS121,'Daten Elementary'!$A$424:$ADO$424,0)-1))*1000000</f>
        <v>2.3754369</v>
      </c>
      <c r="CU121" s="313">
        <f t="shared" ca="1" si="67"/>
        <v>7.2303375199999991</v>
      </c>
      <c r="CV121" s="312">
        <f ca="1">IF(ISERROR(OFFSET('Daten Elementary'!$A$1,MATCH(CV$5,'Daten Elementary'!$A:$A,0)-1,MATCH($AT121,'Daten Elementary'!$A$424:$ADO$424,0)-1)),0,OFFSET('Daten Elementary'!$A$1,MATCH(CV$5,'Daten Elementary'!$A:$A,0)-1,MATCH($AT121,'Daten Elementary'!$A$424:$ADO$424,0)-1))*1000000</f>
        <v>7.2303376000000004</v>
      </c>
      <c r="CW121" s="305">
        <f t="shared" ca="1" si="68"/>
        <v>1.0000000110644907</v>
      </c>
      <c r="CX121" s="314">
        <f ca="1">IF(ISERROR(OFFSET('Daten Elementary'!$A$1,MATCH(CX$5,'Daten Elementary'!$A:$A,0)-1,MATCH(AM121,'Daten Elementary'!$A$424:$ADO$424,0)-1)),0,OFFSET('Daten Elementary'!$A$1,MATCH(CX$5,'Daten Elementary'!$A:$A,0)-1,MATCH(AM121,'Daten Elementary'!$A$424:$ADO$424,0)-1))*1000000</f>
        <v>10.815346999999999</v>
      </c>
      <c r="CY121" s="314">
        <f ca="1">IF(ISERROR(OFFSET('Daten Elementary'!$A$1,MATCH(CY$5,'Daten Elementary'!$A:$A,0)-1,MATCH(AN121,'Daten Elementary'!$A$424:$ADO$424,0)-1)),0,OFFSET('Daten Elementary'!$A$1,MATCH(CY$5,'Daten Elementary'!$A:$A,0)-1,MATCH(AN121,'Daten Elementary'!$A$424:$ADO$424,0)-1))*1000000</f>
        <v>0</v>
      </c>
      <c r="CZ121" s="314">
        <f ca="1">IF(ISERROR(OFFSET('Daten Elementary'!$A$1,MATCH(CZ$5,'Daten Elementary'!$A:$A,0)-1,MATCH(AO121,'Daten Elementary'!$A$424:$ADO$424,0)-1)),0,OFFSET('Daten Elementary'!$A$1,MATCH(CZ$5,'Daten Elementary'!$A:$A,0)-1,MATCH(AO121,'Daten Elementary'!$A$424:$ADO$424,0)-1))*1000000</f>
        <v>8.6697088999999998</v>
      </c>
      <c r="DA121" s="314">
        <f ca="1">IF(ISERROR(OFFSET('Daten Elementary'!$A$1,MATCH(DA$5,'Daten Elementary'!$A:$A,0)-1,MATCH(AP121,'Daten Elementary'!$A$424:$ADO$424,0)-1)),0,OFFSET('Daten Elementary'!$A$1,MATCH(DA$5,'Daten Elementary'!$A:$A,0)-1,MATCH(AP121,'Daten Elementary'!$A$424:$ADO$424,0)-1))*1000000</f>
        <v>0</v>
      </c>
      <c r="DB121" s="314">
        <f t="shared" ca="1" si="69"/>
        <v>19.485055899999999</v>
      </c>
      <c r="DC121" s="314">
        <f ca="1">IF(ISERROR(OFFSET('Daten Elementary'!$A$1,MATCH(DC$5,'Daten Elementary'!$A:$A,0)-1,MATCH(AQ121,'Daten Elementary'!$A$424:$ADO$424,0)-1)),0,OFFSET('Daten Elementary'!$A$1,MATCH(DC$5,'Daten Elementary'!$A:$A,0)-1,MATCH(AQ121,'Daten Elementary'!$A$424:$ADO$424,0)-1))*1000000</f>
        <v>3.0625227000000002</v>
      </c>
      <c r="DD121" s="314">
        <f ca="1">IF(ISERROR(OFFSET('Daten Elementary'!$A$1,MATCH(DD$5,'Daten Elementary'!$A:$A,0)-1,MATCH(AR121,'Daten Elementary'!$A$424:$ADO$424,0)-1)),0,OFFSET('Daten Elementary'!$A$1,MATCH(DD$5,'Daten Elementary'!$A:$A,0)-1,MATCH(AR121,'Daten Elementary'!$A$424:$ADO$424,0)-1))*1000000</f>
        <v>0.67974912999999992</v>
      </c>
      <c r="DE121" s="314">
        <f ca="1">IF(ISERROR(OFFSET('Daten Elementary'!$A$1,MATCH(DE$5,'Daten Elementary'!$A:$A,0)-1,MATCH(AS121,'Daten Elementary'!$A$424:$ADO$424,0)-1)),0,OFFSET('Daten Elementary'!$A$1,MATCH(DE$5,'Daten Elementary'!$A:$A,0)-1,MATCH(AS121,'Daten Elementary'!$A$424:$ADO$424,0)-1))*1000000</f>
        <v>4.1802406999999997</v>
      </c>
      <c r="DF121" s="315">
        <f t="shared" ca="1" si="70"/>
        <v>27.407568429999998</v>
      </c>
      <c r="DG121" s="314">
        <f ca="1">IF(ISERROR(OFFSET('Daten Elementary'!$A$1,MATCH(DG$5,'Daten Elementary'!$A:$A,0)-1,MATCH($AT121,'Daten Elementary'!$A$424:$ADO$424,0)-1)),0,OFFSET('Daten Elementary'!$A$1,MATCH(DG$5,'Daten Elementary'!$A:$A,0)-1,MATCH($AT121,'Daten Elementary'!$A$424:$ADO$424,0)-1))*1000000</f>
        <v>27.407568000000001</v>
      </c>
      <c r="DH121" s="305">
        <f t="shared" ca="1" si="71"/>
        <v>0.99999998431090309</v>
      </c>
      <c r="DI121" s="316">
        <f ca="1">IF(ISERROR(OFFSET('Daten Elementary'!$A$1,MATCH(DI$5,'Daten Elementary'!$A:$A,0)-1,MATCH(AM121,'Daten Elementary'!$A$424:$ADO$424,0)-1)),0,OFFSET('Daten Elementary'!$A$1,MATCH(DI$5,'Daten Elementary'!$A:$A,0)-1,MATCH(AM121,'Daten Elementary'!$A$424:$ADO$424,0)-1))*1000000</f>
        <v>95.128</v>
      </c>
      <c r="DJ121" s="316">
        <f ca="1">IF(ISERROR(OFFSET('Daten Elementary'!$A$1,MATCH(DJ$5,'Daten Elementary'!$A:$A,0)-1,MATCH(AN121,'Daten Elementary'!$A$424:$ADO$424,0)-1)),0,OFFSET('Daten Elementary'!$A$1,MATCH(DJ$5,'Daten Elementary'!$A:$A,0)-1,MATCH(AN121,'Daten Elementary'!$A$424:$ADO$424,0)-1))*1000000</f>
        <v>0</v>
      </c>
      <c r="DK121" s="316">
        <f ca="1">IF(ISERROR(OFFSET('Daten Elementary'!$A$1,MATCH(DK$5,'Daten Elementary'!$A:$A,0)-1,MATCH(AO121,'Daten Elementary'!$A$424:$ADO$424,0)-1)),0,OFFSET('Daten Elementary'!$A$1,MATCH(DK$5,'Daten Elementary'!$A:$A,0)-1,MATCH(AO121,'Daten Elementary'!$A$424:$ADO$424,0)-1))*1000000</f>
        <v>11.60162</v>
      </c>
      <c r="DL121" s="316">
        <f ca="1">IF(ISERROR(OFFSET('Daten Elementary'!$A$1,MATCH(DL$5,'Daten Elementary'!$A:$A,0)-1,MATCH(AP121,'Daten Elementary'!$A$424:$ADO$424,0)-1)),0,OFFSET('Daten Elementary'!$A$1,MATCH(DL$5,'Daten Elementary'!$A:$A,0)-1,MATCH(AP121,'Daten Elementary'!$A$424:$ADO$424,0)-1))*1000000</f>
        <v>0</v>
      </c>
      <c r="DM121" s="316">
        <f t="shared" ca="1" si="72"/>
        <v>106.72962</v>
      </c>
      <c r="DN121" s="316">
        <f ca="1">IF(ISERROR(OFFSET('Daten Elementary'!$A$1,MATCH(DN$5,'Daten Elementary'!$A:$A,0)-1,MATCH(AQ121,'Daten Elementary'!$A$424:$ADO$424,0)-1)),0,OFFSET('Daten Elementary'!$A$1,MATCH(DN$5,'Daten Elementary'!$A:$A,0)-1,MATCH(AQ121,'Daten Elementary'!$A$424:$ADO$424,0)-1))*1000000</f>
        <v>1.3344899000000001</v>
      </c>
      <c r="DO121" s="316">
        <f ca="1">IF(ISERROR(OFFSET('Daten Elementary'!$A$1,MATCH(DO$5,'Daten Elementary'!$A:$A,0)-1,MATCH(AR121,'Daten Elementary'!$A$424:$ADO$424,0)-1)),0,OFFSET('Daten Elementary'!$A$1,MATCH(DO$5,'Daten Elementary'!$A:$A,0)-1,MATCH(AR121,'Daten Elementary'!$A$424:$ADO$424,0)-1))*1000000</f>
        <v>2.0968407</v>
      </c>
      <c r="DP121" s="316">
        <f ca="1">IF(ISERROR(OFFSET('Daten Elementary'!$A$1,MATCH(DP$5,'Daten Elementary'!$A:$A,0)-1,MATCH(AS121,'Daten Elementary'!$A$424:$ADO$424,0)-1)),0,OFFSET('Daten Elementary'!$A$1,MATCH(DP$5,'Daten Elementary'!$A:$A,0)-1,MATCH(AS121,'Daten Elementary'!$A$424:$ADO$424,0)-1))*1000000</f>
        <v>21.347185</v>
      </c>
      <c r="DQ121" s="317">
        <f t="shared" ca="1" si="73"/>
        <v>131.5081356</v>
      </c>
      <c r="DR121" s="316">
        <f ca="1">IF(ISERROR(OFFSET('Daten Elementary'!$A$1,MATCH(DR$5,'Daten Elementary'!$A:$A,0)-1,MATCH($AT121,'Daten Elementary'!$A$424:$ADO$424,0)-1)),0,OFFSET('Daten Elementary'!$A$1,MATCH(DR$5,'Daten Elementary'!$A:$A,0)-1,MATCH($AT121,'Daten Elementary'!$A$424:$ADO$424,0)-1))*1000000</f>
        <v>131.50814</v>
      </c>
      <c r="DS121" s="305">
        <f t="shared" ca="1" si="74"/>
        <v>1.0000000334580061</v>
      </c>
      <c r="DT121" s="318">
        <f ca="1">IF(ISERROR(OFFSET('Daten UBP13'!$A$1,MATCH(DT$5,'Daten UBP13'!$A:$A,0)-1,MATCH(AM121,'Daten UBP13'!$A$424:$AEG$424,0)-1)),0,OFFSET('Daten UBP13'!$A$1,MATCH(DT$5,'Daten UBP13'!$A:$A,0)-1,MATCH(AM121,'Daten UBP13'!$A$424:$AEG$424,0)-1))</f>
        <v>12.702192999999999</v>
      </c>
      <c r="DU121" s="318">
        <f ca="1">IF(ISERROR(OFFSET('Daten UBP13'!$A$1,MATCH(DU$5,'Daten UBP13'!$A:$A,0)-1,MATCH(AN121,'Daten UBP13'!$A$424:$AEG$424,0)-1)),0,OFFSET('Daten UBP13'!$A$1,MATCH(DU$5,'Daten UBP13'!$A:$A,0)-1,MATCH(AN121,'Daten UBP13'!$A$424:$AEG$424,0)-1))</f>
        <v>0</v>
      </c>
      <c r="DV121" s="318">
        <f ca="1">IF(ISERROR(OFFSET('Daten UBP13'!$A$1,MATCH(DV$5,'Daten UBP13'!$A:$A,0)-1,MATCH(AO121,'Daten UBP13'!$A$424:$AEG$424,0)-1)),0,OFFSET('Daten UBP13'!$A$1,MATCH(DV$5,'Daten UBP13'!$A:$A,0)-1,MATCH(AO121,'Daten UBP13'!$A$424:$AEG$424,0)-1))</f>
        <v>7.6609373999999999</v>
      </c>
      <c r="DW121" s="318">
        <f ca="1">IF(ISERROR(OFFSET('Daten UBP13'!$A$1,MATCH(DW$5,'Daten UBP13'!$A:$A,0)-1,MATCH(AP121,'Daten UBP13'!$A$424:$AEG$424,0)-1)),0,OFFSET('Daten UBP13'!$A$1,MATCH(DW$5,'Daten UBP13'!$A:$A,0)-1,MATCH(AP121,'Daten UBP13'!$A$424:$AEG$424,0)-1))</f>
        <v>0</v>
      </c>
      <c r="DX121" s="318">
        <f t="shared" ca="1" si="75"/>
        <v>20.363130399999999</v>
      </c>
      <c r="DY121" s="318">
        <f ca="1">IF(ISERROR(OFFSET('Daten UBP13'!$A$1,MATCH(DY$5,'Daten UBP13'!$A:$A,0)-1,MATCH(AQ121,'Daten UBP13'!$A$424:$AEG$424,0)-1)),0,OFFSET('Daten UBP13'!$A$1,MATCH(DY$5,'Daten UBP13'!$A:$A,0)-1,MATCH(AQ121,'Daten UBP13'!$A$424:$AEG$424,0)-1))</f>
        <v>0.98014122000000004</v>
      </c>
      <c r="DZ121" s="318">
        <f ca="1">IF(ISERROR(OFFSET('Daten UBP13'!$A$1,MATCH(DZ$5,'Daten UBP13'!$A:$A,0)-1,MATCH(AR121,'Daten UBP13'!$A$424:$AEG$424,0)-1)),0,OFFSET('Daten UBP13'!$A$1,MATCH(DZ$5,'Daten UBP13'!$A:$A,0)-1,MATCH(AR121,'Daten UBP13'!$A$424:$AEG$424,0)-1))</f>
        <v>1.6303121</v>
      </c>
      <c r="EA121" s="318">
        <f ca="1">IF(ISERROR(OFFSET('Daten UBP13'!$A$1,MATCH(EA$5,'Daten UBP13'!$A:$A,0)-1,MATCH(AS121,'Daten UBP13'!$A$424:$AEG$424,0)-1)),0,OFFSET('Daten UBP13'!$A$1,MATCH(EA$5,'Daten UBP13'!$A:$A,0)-1,MATCH(AS121,'Daten UBP13'!$A$424:$AEG$424,0)-1))</f>
        <v>11.386419999999999</v>
      </c>
      <c r="EB121" s="319">
        <f t="shared" ca="1" si="76"/>
        <v>34.360003720000002</v>
      </c>
      <c r="EC121" s="318">
        <f ca="1">IF(ISERROR(OFFSET('Daten UBP13'!$A$1,MATCH(EC$5,'Daten UBP13'!$A:$A,0)-1,MATCH(AT121,'Daten UBP13'!$A$424:$AEG$424,0)-1)),0,OFFSET('Daten UBP13'!$A$1,MATCH(EC$5,'Daten UBP13'!$A:$A,0)-1,MATCH(AT121,'Daten UBP13'!$A$424:$AEG$424,0)-1))</f>
        <v>34.360004000000004</v>
      </c>
      <c r="ED121" s="305">
        <f t="shared" ca="1" si="77"/>
        <v>1.0000000081490097</v>
      </c>
      <c r="EE121" s="320">
        <f ca="1">IF(ISERROR(OFFSET('Daten ReCiPe'!$A$1,MATCH(EE$5,'Daten ReCiPe'!$A:$A,0)-1,MATCH(AM121,'Daten ReCiPe'!$A$424:$ADO$424,0)-1)),0,OFFSET('Daten ReCiPe'!$A$1,MATCH(EE$5,'Daten ReCiPe'!$A:$A,0)-1,MATCH(AM121,'Daten ReCiPe'!$A$424:$ADO$424,0)-1))*1000</f>
        <v>0.50750605999999998</v>
      </c>
      <c r="EF121" s="320">
        <f ca="1">IF(ISERROR(OFFSET('Daten ReCiPe'!$A$1,MATCH(EF$5,'Daten ReCiPe'!$A:$A,0)-1,MATCH(AN121,'Daten ReCiPe'!$A$424:$ADO$424,0)-1)),0,OFFSET('Daten ReCiPe'!$A$1,MATCH(EF$5,'Daten ReCiPe'!$A:$A,0)-1,MATCH(AN121,'Daten ReCiPe'!$A$424:$ADO$424,0)-1))*1000</f>
        <v>0</v>
      </c>
      <c r="EG121" s="320">
        <f ca="1">IF(ISERROR(OFFSET('Daten ReCiPe'!$A$1,MATCH(EG$5,'Daten ReCiPe'!$A:$A,0)-1,MATCH(AO121,'Daten ReCiPe'!$A$424:$ADO$424,0)-1)),0,OFFSET('Daten ReCiPe'!$A$1,MATCH(EG$5,'Daten ReCiPe'!$A:$A,0)-1,MATCH(AO121,'Daten ReCiPe'!$A$424:$ADO$424,0)-1))*1000</f>
        <v>1.0412113999999999</v>
      </c>
      <c r="EH121" s="320">
        <f ca="1">IF(ISERROR(OFFSET('Daten ReCiPe'!$A$1,MATCH(EH$5,'Daten ReCiPe'!$A:$A,0)-1,MATCH(AP121,'Daten ReCiPe'!$A$424:$ADO$424,0)-1)),0,OFFSET('Daten ReCiPe'!$A$1,MATCH(EH$5,'Daten ReCiPe'!$A:$A,0)-1,MATCH(AP121,'Daten ReCiPe'!$A$424:$ADO$424,0)-1))*1000</f>
        <v>0</v>
      </c>
      <c r="EI121" s="320">
        <f t="shared" ca="1" si="78"/>
        <v>1.5487174599999998</v>
      </c>
      <c r="EJ121" s="320">
        <f ca="1">IF(ISERROR(OFFSET('Daten ReCiPe'!$A$1,MATCH(EJ$5,'Daten ReCiPe'!$A:$A,0)-1,MATCH(AQ121,'Daten ReCiPe'!$A$424:$ADO$424,0)-1)),0,OFFSET('Daten ReCiPe'!$A$1,MATCH(EJ$5,'Daten ReCiPe'!$A:$A,0)-1,MATCH(AQ121,'Daten ReCiPe'!$A$424:$ADO$424,0)-1))*1000</f>
        <v>8.9190433E-2</v>
      </c>
      <c r="EK121" s="320">
        <f ca="1">IF(ISERROR(OFFSET('Daten ReCiPe'!$A$1,MATCH(EK$5,'Daten ReCiPe'!$A:$A,0)-1,MATCH(AR121,'Daten ReCiPe'!$A$424:$ADO$424,0)-1)),0,OFFSET('Daten ReCiPe'!$A$1,MATCH(EK$5,'Daten ReCiPe'!$A:$A,0)-1,MATCH(AR121,'Daten ReCiPe'!$A$424:$ADO$424,0)-1))*1000</f>
        <v>0.12260267999999999</v>
      </c>
      <c r="EL121" s="320">
        <f ca="1">IF(ISERROR(OFFSET('Daten ReCiPe'!$A$1,MATCH(EL$5,'Daten ReCiPe'!$A:$A,0)-1,MATCH(AS121,'Daten ReCiPe'!$A$424:$ADO$424,0)-1)),0,OFFSET('Daten ReCiPe'!$A$1,MATCH(EL$5,'Daten ReCiPe'!$A:$A,0)-1,MATCH(AS121,'Daten ReCiPe'!$A$424:$ADO$424,0)-1))*1000</f>
        <v>0.63101881000000004</v>
      </c>
      <c r="EM121" s="321">
        <f t="shared" ca="1" si="79"/>
        <v>2.391529383</v>
      </c>
      <c r="EN121" s="320">
        <f ca="1">IF(ISERROR(OFFSET('Daten ReCiPe'!$A$1,MATCH(EN$5,'Daten ReCiPe'!$A:$A,0)-1,MATCH(AT121,'Daten ReCiPe'!$A$424:$ADO$424,0)-1)),0,OFFSET('Daten ReCiPe'!$A$1,MATCH(EN$5,'Daten ReCiPe'!$A:$A,0)-1,MATCH(AT121,'Daten ReCiPe'!$A$424:$ADO$424,0)-1))*1000</f>
        <v>2.3915294</v>
      </c>
      <c r="EO121" s="305">
        <f t="shared" ca="1" si="80"/>
        <v>1.0000000071084221</v>
      </c>
      <c r="EP121" s="322">
        <f ca="1">IF(ISERROR(OFFSET('Daten Elementary'!$A$1,MATCH(EP$5,'Daten Elementary'!$A:$A,0)-1,MATCH(AM121,'Daten Elementary'!$A$424:$ADO$424,0)-1)),0,OFFSET('Daten Elementary'!$A$1,MATCH(EP$5,'Daten Elementary'!$A:$A,0)-1,MATCH(AM121,'Daten Elementary'!$A$424:$ADO$424,0)-1))*1000000</f>
        <v>4.0975000000000004E-2</v>
      </c>
      <c r="EQ121" s="322">
        <f ca="1">IF(ISERROR(OFFSET('Daten Elementary'!$A$1,MATCH(EQ$5,'Daten Elementary'!$A:$A,0)-1,MATCH(AN121,'Daten Elementary'!$A$424:$ADO$424,0)-1)),0,OFFSET('Daten Elementary'!$A$1,MATCH(EQ$5,'Daten Elementary'!$A:$A,0)-1,MATCH(AN121,'Daten Elementary'!$A$424:$ADO$424,0)-1))*1000000</f>
        <v>0</v>
      </c>
      <c r="ER121" s="322">
        <f ca="1">IF(ISERROR(OFFSET('Daten Elementary'!$A$1,MATCH(ER$5,'Daten Elementary'!$A:$A,0)-1,MATCH(AO121,'Daten Elementary'!$A$424:$ADO$424,0)-1)),0,OFFSET('Daten Elementary'!$A$1,MATCH(ER$5,'Daten Elementary'!$A:$A,0)-1,MATCH(AO121,'Daten Elementary'!$A$424:$ADO$424,0)-1))*1000000</f>
        <v>16.912183000000002</v>
      </c>
      <c r="ES121" s="322">
        <f ca="1">IF(ISERROR(OFFSET('Daten Elementary'!$A$1,MATCH(ES$5,'Daten Elementary'!$A:$A,0)-1,MATCH(AP121,'Daten Elementary'!$A$424:$ADO$424,0)-1)),0,OFFSET('Daten Elementary'!$A$1,MATCH(ES$5,'Daten Elementary'!$A:$A,0)-1,MATCH(AP121,'Daten Elementary'!$A$424:$ADO$424,0)-1))*1000000</f>
        <v>0</v>
      </c>
      <c r="ET121" s="322">
        <f t="shared" ca="1" si="81"/>
        <v>16.953158000000002</v>
      </c>
      <c r="EU121" s="322">
        <f ca="1">IF(ISERROR(OFFSET('Daten Elementary'!$A$1,MATCH(EU$5,'Daten Elementary'!$A:$A,0)-1,MATCH(AQ121,'Daten Elementary'!$A$424:$ADO$424,0)-1)),0,OFFSET('Daten Elementary'!$A$1,MATCH(EU$5,'Daten Elementary'!$A:$A,0)-1,MATCH(AQ121,'Daten Elementary'!$A$424:$ADO$424,0)-1))*1000000</f>
        <v>1.6884163999999999</v>
      </c>
      <c r="EV121" s="322">
        <f ca="1">IF(ISERROR(OFFSET('Daten Elementary'!$A$1,MATCH(EV$5,'Daten Elementary'!$A:$A,0)-1,MATCH(AR121,'Daten Elementary'!$A$424:$ADO$424,0)-1)),0,OFFSET('Daten Elementary'!$A$1,MATCH(EV$5,'Daten Elementary'!$A:$A,0)-1,MATCH(AR121,'Daten Elementary'!$A$424:$ADO$424,0)-1))*1000000</f>
        <v>3.7138488000000001</v>
      </c>
      <c r="EW121" s="322">
        <f ca="1">IF(ISERROR(OFFSET('Daten Elementary'!$A$1,MATCH(EW$5,'Daten Elementary'!$A:$A,0)-1,MATCH(AS121,'Daten Elementary'!$A$424:$ADO$424,0)-1)),0,OFFSET('Daten Elementary'!$A$1,MATCH(EW$5,'Daten Elementary'!$A:$A,0)-1,MATCH(AS121,'Daten Elementary'!$A$424:$ADO$424,0)-1))*1000000</f>
        <v>8.3950622999999993</v>
      </c>
      <c r="EX121" s="323">
        <f t="shared" ca="1" si="82"/>
        <v>30.750485500000003</v>
      </c>
      <c r="EY121" s="322">
        <f ca="1">IF(ISERROR(OFFSET('Daten Elementary'!$A$1,MATCH(EY$5,'Daten Elementary'!$A:$A,0)-1,MATCH($AT121,'Daten Elementary'!$A$424:$ADO$424,0)-1)),0,OFFSET('Daten Elementary'!$A$1,MATCH(EY$5,'Daten Elementary'!$A:$A,0)-1,MATCH($AT121,'Daten Elementary'!$A$424:$ADO$424,0)-1))*1000000</f>
        <v>30.750485000000001</v>
      </c>
      <c r="EZ121" s="305">
        <f t="shared" ca="1" si="83"/>
        <v>0.99999998374009402</v>
      </c>
      <c r="FA121" s="314">
        <f ca="1">IF(ISERROR(OFFSET('Daten Elementary'!$A$1,MATCH(FA$5,'Daten Elementary'!$A:$A,0)-1,MATCH(AM121,'Daten Elementary'!$A$424:$ADO$424,0)-1)),0,OFFSET('Daten Elementary'!$A$1,MATCH(FA$5,'Daten Elementary'!$A:$A,0)-1,MATCH(AM121,'Daten Elementary'!$A$424:$ADO$424,0)-1))*1000</f>
        <v>6.4538000000000002</v>
      </c>
      <c r="FB121" s="314">
        <f ca="1">IF(ISERROR(OFFSET('Daten Elementary'!$A$1,MATCH(FB$5,'Daten Elementary'!$A:$A,0)-1,MATCH(AN121,'Daten Elementary'!$A$424:$ADO$424,0)-1)),0,OFFSET('Daten Elementary'!$A$1,MATCH(FB$5,'Daten Elementary'!$A:$A,0)-1,MATCH(AN121,'Daten Elementary'!$A$424:$ADO$424,0)-1))*1000</f>
        <v>0</v>
      </c>
      <c r="FC121" s="314">
        <f ca="1">IF(ISERROR(OFFSET('Daten Elementary'!$A$1,MATCH(FC$5,'Daten Elementary'!$A:$A,0)-1,MATCH(AO121,'Daten Elementary'!$A$424:$ADO$424,0)-1)),0,OFFSET('Daten Elementary'!$A$1,MATCH(FC$5,'Daten Elementary'!$A:$A,0)-1,MATCH(AO121,'Daten Elementary'!$A$424:$ADO$424,0)-1))*1000</f>
        <v>6.3357309000000006</v>
      </c>
      <c r="FD121" s="314">
        <f ca="1">IF(ISERROR(OFFSET('Daten Elementary'!$A$1,MATCH(FD$5,'Daten Elementary'!$A:$A,0)-1,MATCH(AP121,'Daten Elementary'!$A$424:$ADO$424,0)-1)),0,OFFSET('Daten Elementary'!$A$1,MATCH(FD$5,'Daten Elementary'!$A:$A,0)-1,MATCH(AP121,'Daten Elementary'!$A$424:$ADO$424,0)-1))*1000</f>
        <v>0</v>
      </c>
      <c r="FE121" s="314">
        <f t="shared" ca="1" si="84"/>
        <v>12.789530900000001</v>
      </c>
      <c r="FF121" s="314">
        <f ca="1">IF(ISERROR(OFFSET('Daten Elementary'!$A$1,MATCH(FF$5,'Daten Elementary'!$A:$A,0)-1,MATCH(AQ121,'Daten Elementary'!$A$424:$ADO$424,0)-1)),0,OFFSET('Daten Elementary'!$A$1,MATCH(FF$5,'Daten Elementary'!$A:$A,0)-1,MATCH(AQ121,'Daten Elementary'!$A$424:$ADO$424,0)-1))*1000</f>
        <v>0.68159755</v>
      </c>
      <c r="FG121" s="314">
        <f ca="1">IF(ISERROR(OFFSET('Daten Elementary'!$A$1,MATCH(FG$5,'Daten Elementary'!$A:$A,0)-1,MATCH(AR121,'Daten Elementary'!$A$424:$ADO$424,0)-1)),0,OFFSET('Daten Elementary'!$A$1,MATCH(FG$5,'Daten Elementary'!$A:$A,0)-1,MATCH(AR121,'Daten Elementary'!$A$424:$ADO$424,0)-1))*1000</f>
        <v>0.82107757000000003</v>
      </c>
      <c r="FH121" s="314">
        <f ca="1">IF(ISERROR(OFFSET('Daten Elementary'!$A$1,MATCH(FH$5,'Daten Elementary'!$A:$A,0)-1,MATCH(AS121,'Daten Elementary'!$A$424:$ADO$424,0)-1)),0,OFFSET('Daten Elementary'!$A$1,MATCH(FH$5,'Daten Elementary'!$A:$A,0)-1,MATCH(AS121,'Daten Elementary'!$A$424:$ADO$424,0)-1))*1000</f>
        <v>4.8126731999999999</v>
      </c>
      <c r="FI121" s="315">
        <f t="shared" ca="1" si="85"/>
        <v>19.104879220000001</v>
      </c>
      <c r="FJ121" s="314">
        <f ca="1">IF(ISERROR(OFFSET('Daten Elementary'!$A$1,MATCH(FJ$5,'Daten Elementary'!$A:$A,0)-1,MATCH($AT121,'Daten Elementary'!$A$424:$ADO$424,0)-1)),0,OFFSET('Daten Elementary'!$A$1,MATCH(FJ$5,'Daten Elementary'!$A:$A,0)-1,MATCH($AT121,'Daten Elementary'!$A$424:$ADO$424,0)-1))*1000</f>
        <v>19.104879</v>
      </c>
      <c r="FK121" s="305">
        <f t="shared" ca="1" si="86"/>
        <v>0.99999998848461702</v>
      </c>
      <c r="FL121" s="314">
        <f ca="1">IF(ISERROR(OFFSET('Daten Elementary'!$A$1,MATCH(FL$5,'Daten Elementary'!$A:$A,0)-1,MATCH(AM121,'Daten Elementary'!$A$424:$ADO$424,0)-1)),0,OFFSET('Daten Elementary'!$A$1,MATCH(FL$5,'Daten Elementary'!$A:$A,0)-1,MATCH(AM121,'Daten Elementary'!$A$424:$ADO$424,0)-1))</f>
        <v>0</v>
      </c>
      <c r="FM121" s="314">
        <f ca="1">IF(ISERROR(OFFSET('Daten Elementary'!$A$1,MATCH(FM$5,'Daten Elementary'!$A:$A,0)-1,MATCH(AN121,'Daten Elementary'!$A$424:$ADO$424,0)-1)),0,OFFSET('Daten Elementary'!$A$1,MATCH(FM$5,'Daten Elementary'!$A:$A,0)-1,MATCH(AN121,'Daten Elementary'!$A$424:$ADO$424,0)-1))</f>
        <v>0</v>
      </c>
      <c r="FN121" s="314">
        <f ca="1">IF(ISERROR(OFFSET('Daten Elementary'!$A$1,MATCH(FN$5,'Daten Elementary'!$A:$A,0)-1,MATCH(AO121,'Daten Elementary'!$A$424:$ADO$424,0)-1)),0,OFFSET('Daten Elementary'!$A$1,MATCH(FN$5,'Daten Elementary'!$A:$A,0)-1,MATCH(AO121,'Daten Elementary'!$A$424:$ADO$424,0)-1))</f>
        <v>0</v>
      </c>
      <c r="FO121" s="314">
        <f ca="1">IF(ISERROR(OFFSET('Daten Elementary'!$A$1,MATCH(FO$5,'Daten Elementary'!$A:$A,0)-1,MATCH(AP121,'Daten Elementary'!$A$424:$ADO$424,0)-1)),0,OFFSET('Daten Elementary'!$A$1,MATCH(FO$5,'Daten Elementary'!$A:$A,0)-1,MATCH(AP121,'Daten Elementary'!$A$424:$ADO$424,0)-1))</f>
        <v>0</v>
      </c>
      <c r="FP121" s="314">
        <f t="shared" ca="1" si="87"/>
        <v>0</v>
      </c>
      <c r="FQ121" s="314">
        <f ca="1">IF(ISERROR(OFFSET('Daten Elementary'!$A$1,MATCH(FQ$5,'Daten Elementary'!$A:$A,0)-1,MATCH(AQ121,'Daten Elementary'!$A$424:$ADO$424,0)-1)),0,OFFSET('Daten Elementary'!$A$1,MATCH(FQ$5,'Daten Elementary'!$A:$A,0)-1,MATCH(AQ121,'Daten Elementary'!$A$424:$ADO$424,0)-1))</f>
        <v>0</v>
      </c>
      <c r="FR121" s="314">
        <f ca="1">IF(ISERROR(OFFSET('Daten Elementary'!$A$1,MATCH(FR$5,'Daten Elementary'!$A:$A,0)-1,MATCH(AR121,'Daten Elementary'!$A$424:$ADO$424,0)-1)),0,OFFSET('Daten Elementary'!$A$1,MATCH(FR$5,'Daten Elementary'!$A:$A,0)-1,MATCH(AR121,'Daten Elementary'!$A$424:$ADO$424,0)-1))</f>
        <v>0</v>
      </c>
      <c r="FS121" s="314">
        <f ca="1">IF(ISERROR(OFFSET('Daten Elementary'!$A$1,MATCH(FS$5,'Daten Elementary'!$A:$A,0)-1,MATCH(AS121,'Daten Elementary'!$A$424:$ADO$424,0)-1)),0,OFFSET('Daten Elementary'!$A$1,MATCH(FS$5,'Daten Elementary'!$A:$A,0)-1,MATCH(AS121,'Daten Elementary'!$A$424:$ADO$424,0)-1))</f>
        <v>0</v>
      </c>
      <c r="FT121" s="315">
        <f t="shared" ca="1" si="88"/>
        <v>0</v>
      </c>
      <c r="FU121" s="314">
        <f ca="1">IF(ISERROR(OFFSET('Daten Elementary'!$A$1,MATCH(FU$5,'Daten Elementary'!$A:$A,0)-1,MATCH($AT121,'Daten Elementary'!$A$424:$ADO$424,0)-1)),0,OFFSET('Daten Elementary'!$A$1,MATCH(FU$5,'Daten Elementary'!$A:$A,0)-1,MATCH($AT121,'Daten Elementary'!$A$424:$ADO$424,0)-1))</f>
        <v>0</v>
      </c>
      <c r="FV121" s="305">
        <f t="shared" ca="1" si="89"/>
        <v>0</v>
      </c>
      <c r="FW121" s="324"/>
      <c r="FX121" s="231" t="str">
        <f t="shared" si="90"/>
        <v>Bahn Österreich, Strommix AT &amp; Diesel (Durchschnitt Regional-&amp; Fernverkehr)</v>
      </c>
      <c r="FY121" s="231" t="str">
        <f t="shared" si="55"/>
        <v>Bahn Österreich</v>
      </c>
      <c r="FZ121" s="231" t="str">
        <f t="shared" si="56"/>
        <v>, Strommix AT &amp; Diesel</v>
      </c>
      <c r="GA121" s="231" t="str">
        <f t="shared" si="57"/>
        <v xml:space="preserve"> (Durchschnitt Regional-&amp; Fernverkehr)</v>
      </c>
      <c r="GB121" s="231"/>
    </row>
    <row r="122" spans="1:184" ht="16.5" customHeight="1">
      <c r="A122" s="295"/>
      <c r="B122" s="295"/>
      <c r="C122" s="328" t="s">
        <v>139</v>
      </c>
      <c r="D122" s="328" t="s">
        <v>127</v>
      </c>
      <c r="E122" s="371" t="s">
        <v>124</v>
      </c>
      <c r="F122" s="33">
        <f t="shared" si="100"/>
        <v>193.34399999999999</v>
      </c>
      <c r="G122" s="31">
        <v>636</v>
      </c>
      <c r="H122" s="98">
        <v>0.30399999999999999</v>
      </c>
      <c r="I122" s="88">
        <v>1</v>
      </c>
      <c r="J122" s="88"/>
      <c r="K122" s="86">
        <v>1</v>
      </c>
      <c r="L122" s="86"/>
      <c r="M122" s="86"/>
      <c r="N122" s="38" t="s">
        <v>99</v>
      </c>
      <c r="O122" s="6">
        <f ca="1">(IF(ISERROR(INDEX(INDIRECT($D$268),MATCH($AM122,$AM$4:$AM$275,0),MATCH(O$304,INDIRECT($E$268),0))*$I122/$AD122),0,INDEX(INDIRECT($D$268),MATCH($AM122,$AM$4:$AM$275,0),MATCH(O$304,INDIRECT($E$268),0))*$I122/$AD122)+IF(ISERROR(INDEX(INDIRECT($D$268),MATCH($AN122,$AN$4:$AN$275,0),MATCH(O$305,INDIRECT($E$268),0))*$J122/$AE122),0,INDEX(INDIRECT($D$268),MATCH($AN122,$AN$4:$AN$275,0),MATCH(O$305,INDIRECT($E$268),0))*$J122/$AE122))*$AC122/$F122</f>
        <v>4.7941994983035426E-2</v>
      </c>
      <c r="P122" s="6">
        <f ca="1">(IF(ISERROR(INDEX(INDIRECT($D$268),MATCH($AO122,$AO$4:$AO$275,0),MATCH(P$304,INDIRECT($E$268),0))*$I122/$AD122),0,INDEX(INDIRECT($D$268),MATCH($AO122,$AO$4:$AO$275,0),MATCH(P$304,INDIRECT($E$268),0))*$I122/$AD122)+IF(ISERROR(INDEX(INDIRECT($D$268),MATCH($AP122,$AP$4:$AP$275,0),MATCH(P$305,INDIRECT($E$268),0))*$J122/$AE122),0,INDEX(INDIRECT($D$268),MATCH($AP122,$AP$4:$AP$275,0),MATCH(P$305,INDIRECT($E$268),0))*$J122/$AE122))*$AC122/$F122</f>
        <v>0.65995268128310169</v>
      </c>
      <c r="Q122" s="6">
        <f ca="1">INDEX(INDIRECT($D$268),MATCH($AQ122,$AQ$4:$AQ$284,0),MATCH(Q$4,INDIRECT($E$268),0))*$K122*$AC122/$F122/$AF122</f>
        <v>0.68011874762082092</v>
      </c>
      <c r="R122" s="6">
        <f ca="1">INDEX(INDIRECT($D$268),MATCH($AR122,$AR$4:$AR$284,0),MATCH(R$4,INDIRECT($E$268),0))*$K122*$AC122/$F122/$AF122</f>
        <v>0.83889503739448867</v>
      </c>
      <c r="S122" s="6">
        <f ca="1">INDEX(INDIRECT($D$268),MATCH($AS122,$AS$4:$AS$284,0),MATCH(S$4,INDIRECT($E$268),0))*$K122*$AC122/$F122/$AF122</f>
        <v>4.6951503418776896</v>
      </c>
      <c r="T122" s="7">
        <f t="shared" ca="1" si="93"/>
        <v>6.9220588031591355</v>
      </c>
      <c r="U122" s="6">
        <f>IF($B$268=6,(IF(OR(AJ122="Benzin",AJ122="Diesel"),$AK122*INDEX('DIN EN 16258'!$I:$I,MATCH('mobitool-Faktoren v2.0'!$AI122,'DIN EN 16258'!$A:$A,0))*$I122/$AD122+$AL122*INDEX('DIN EN 16258'!$I:$I,MATCH('mobitool-Faktoren v2.0'!$AJ122,'DIN EN 16258'!$A:$A,0))*$I122/$AD122,IF(ISERROR($AK122*INDEX('DIN EN 16258'!$I:$I,MATCH('mobitool-Faktoren v2.0'!$AI122,'DIN EN 16258'!$A:$A,0))*$I122/$AD122),0,$AK122*INDEX('DIN EN 16258'!$I:$I,MATCH('mobitool-Faktoren v2.0'!$AI122,'DIN EN 16258'!$A:$A,0))*$I122/$AD122)+IF(ISERROR($AL122*INDEX('DIN EN 16258'!$I:$I,MATCH('mobitool-Faktoren v2.0'!$AJ122,'DIN EN 16258'!$A:$A,0))*$J122/$AE122),0,$AL122*INDEX('DIN EN 16258'!$I:$I,MATCH('mobitool-Faktoren v2.0'!$AJ122,'DIN EN 16258'!$A:$A,0))*$J122/$AE122)))*1000,
IF($B$268=1,(IF(OR(AJ122="Benzin",AJ122="Diesel"),$AK122*INDEX('DIN EN 16258'!$D:$D,MATCH('mobitool-Faktoren v2.0'!$AI122,'DIN EN 16258'!$A:$A,0))*$I122/$AD122+$AL122*INDEX('DIN EN 16258'!$D:$D,MATCH('mobitool-Faktoren v2.0'!$AJ122,'DIN EN 16258'!$A:$A,0))*$I122/$AD122,IF(ISERROR($AK122*INDEX('DIN EN 16258'!$D:$D,MATCH('mobitool-Faktoren v2.0'!$AI122,'DIN EN 16258'!$A:$A,0))*$I122/$AD122),0,$AK122*INDEX('DIN EN 16258'!$D:$D,MATCH('mobitool-Faktoren v2.0'!$AI122,'DIN EN 16258'!$A:$A,0))*$I122/$AD122)+IF(ISERROR($AL122*INDEX('DIN EN 16258'!$D:$D,MATCH('mobitool-Faktoren v2.0'!$AJ122,'DIN EN 16258'!$A:$A,0))*$J122/$AE122),0,$AL122*INDEX('DIN EN 16258'!$D:$D,MATCH('mobitool-Faktoren v2.0'!$AJ122,'DIN EN 16258'!$A:$A,0))*$J122/$AE122))),0))*$AC122/$F122</f>
        <v>0</v>
      </c>
      <c r="V122" s="6">
        <f>IF($B$268=6,(IF(OR(AJ122="Benzin",AJ122="Diesel"),$AK122*INDEX('DIN EN 16258'!$L:$L,MATCH('mobitool-Faktoren v2.0'!$AI122,'DIN EN 16258'!$A:$A,0))*$I122/$AD122+$AL122*INDEX('DIN EN 16258'!$L:$L,MATCH('mobitool-Faktoren v2.0'!$AJ122,'DIN EN 16258'!$A:$A,0))*$I122/$AD122,IF(ISERROR($AK122*INDEX('DIN EN 16258'!$L:$L,MATCH('mobitool-Faktoren v2.0'!$AI122,'DIN EN 16258'!$A:$A,0))*$I122/$AD122),0,$AK122*INDEX('DIN EN 16258'!$L:$L,MATCH('mobitool-Faktoren v2.0'!$AI122,'DIN EN 16258'!$A:$A,0))*$I122/$AD122)+IF(ISERROR($AL122*INDEX('DIN EN 16258'!$L:$L,MATCH('mobitool-Faktoren v2.0'!$AJ122,'DIN EN 16258'!$A:$A,0))*$J122/$AE122),0,$AL122*INDEX('DIN EN 16258'!$L:$L,MATCH('mobitool-Faktoren v2.0'!$AJ122,'DIN EN 16258'!$A:$A,0))*$J122/$AE122)))*1000,
IF($B$268=1,(IF(OR(AJ122="Benzin",AJ122="Diesel"),$AK122*INDEX('DIN EN 16258'!$F:$F,MATCH('mobitool-Faktoren v2.0'!$AI122,'DIN EN 16258'!$A:$A,0))*$I122/$AD122+$AL122*INDEX('DIN EN 16258'!$F:$F,MATCH('mobitool-Faktoren v2.0'!$AJ122,'DIN EN 16258'!$A:$A,0))*$I122/$AD122,IF(ISERROR($AK122*INDEX('DIN EN 16258'!$F:$F,MATCH('mobitool-Faktoren v2.0'!$AI122,'DIN EN 16258'!$A:$A,0))*$I122/$AD122),0,$AK122*INDEX('DIN EN 16258'!$F:$F,MATCH('mobitool-Faktoren v2.0'!$AI122,'DIN EN 16258'!$A:$A,0))*$I122/$AD122)+IF(ISERROR($AL122*INDEX('DIN EN 16258'!$F:$F,MATCH('mobitool-Faktoren v2.0'!$AJ122,'DIN EN 16258'!$A:$A,0))*$J122/$AE122),0,$AL122*INDEX('DIN EN 16258'!$F:$F,MATCH('mobitool-Faktoren v2.0'!$AJ122,'DIN EN 16258'!$A:$A,0))*$J122/$AE122))),0))*$AC122/$F122</f>
        <v>0.2886581848329961</v>
      </c>
      <c r="W122" s="39" t="s">
        <v>673</v>
      </c>
      <c r="X122" s="39" t="s">
        <v>162</v>
      </c>
      <c r="Y122" s="336"/>
      <c r="Z122" s="372"/>
      <c r="AA122" s="337"/>
      <c r="AB122" s="299"/>
      <c r="AC122" s="300">
        <v>193</v>
      </c>
      <c r="AD122" s="298">
        <v>1</v>
      </c>
      <c r="AE122" s="298"/>
      <c r="AF122" s="299">
        <v>1</v>
      </c>
      <c r="AG122" s="299"/>
      <c r="AH122" s="299"/>
      <c r="AI122" s="301" t="s">
        <v>632</v>
      </c>
      <c r="AJ122" s="373"/>
      <c r="AK122" s="329">
        <v>6.4213999999999993E-2</v>
      </c>
      <c r="AL122" s="329"/>
      <c r="AM122" s="331" t="s">
        <v>753</v>
      </c>
      <c r="AN122" s="202" t="s">
        <v>81</v>
      </c>
      <c r="AO122" s="331" t="s">
        <v>754</v>
      </c>
      <c r="AP122" s="202" t="s">
        <v>81</v>
      </c>
      <c r="AQ122" s="331" t="s">
        <v>755</v>
      </c>
      <c r="AR122" s="331" t="s">
        <v>756</v>
      </c>
      <c r="AS122" s="331" t="s">
        <v>757</v>
      </c>
      <c r="AT122" s="331" t="s">
        <v>758</v>
      </c>
      <c r="AU122" s="303">
        <f ca="1">IF(ISERROR(OFFSET('Daten KEA'!$A$1,MATCH(AU$5,'Daten KEA'!$A:$A,0)-1,MATCH(AM122,'Daten KEA'!$A$424:$ADO$424,0)-1)),0,OFFSET('Daten KEA'!$A$1,MATCH(AU$5,'Daten KEA'!$A:$A,0)-1,MATCH(AM122,'Daten KEA'!$A$424:$ADO$424,0)-1))+IF(ISERROR(AK122*INDEX('Energiefaktoren Ecoinvent'!$D:$D,MATCH('mobitool-Faktoren v2.0'!AI122,'Energiefaktoren Ecoinvent'!$A:$A,0))),0,AK122*INDEX('Energiefaktoren Ecoinvent'!$D:$D,MATCH('mobitool-Faktoren v2.0'!AI122,'Energiefaktoren Ecoinvent'!$A:$A,0)))+IF(OR(AJ122="Benzin",AJ122="Diesel"),IF(ISERROR(OFFSET('Daten KEA'!$A$1,MATCH(AV$5,'Daten KEA'!$A:$A,0)-1,MATCH(AN122,'Daten KEA'!$A$424:$ADO$424,0)-1)),0,OFFSET('Daten KEA'!$A$1,MATCH(AV$5,'Daten KEA'!$A:$A,0)-1,MATCH(AN122,'Daten KEA'!$A$424:$ADO$424,0)-1))+IF(ISERROR(AL122*INDEX('Energiefaktoren Ecoinvent'!$D:$D,MATCH('mobitool-Faktoren v2.0'!AJ122,'Energiefaktoren Ecoinvent'!$A:$A,0))),0,AL122*INDEX('Energiefaktoren Ecoinvent'!$D:$D,MATCH('mobitool-Faktoren v2.0'!AJ122,'Energiefaktoren Ecoinvent'!$A:$A,0))),0)</f>
        <v>0.23117039999999997</v>
      </c>
      <c r="AV122" s="303">
        <f ca="1">IF(OR(AJ122="Benzin",AJ122="Diesel"),0,IF(ISERROR(OFFSET('Daten KEA'!$A$1,MATCH(AV$5,'Daten KEA'!$A:$A,0)-1,MATCH(AN122,'Daten KEA'!$A$424:$ADO$424,0)-1)),0,OFFSET('Daten KEA'!$A$1,MATCH(AV$5,'Daten KEA'!$A:$A,0)-1,MATCH(AN122,'Daten KEA'!$A$424:$ADO$424,0)-1))+IF(ISERROR(AL122*INDEX('Energiefaktoren Ecoinvent'!$D:$D,MATCH('mobitool-Faktoren v2.0'!AJ122,'Energiefaktoren Ecoinvent'!$A:$A,0))),0,AL122*INDEX('Energiefaktoren Ecoinvent'!$D:$D,MATCH('mobitool-Faktoren v2.0'!AJ122,'Energiefaktoren Ecoinvent'!$A:$A,0))))</f>
        <v>0</v>
      </c>
      <c r="AW122" s="303">
        <f ca="1">IF(ISERROR(OFFSET('Daten KEA'!$A$1,MATCH(AW$5,'Daten KEA'!$A:$A,0)-1,MATCH(AO122,'Daten KEA'!$A$424:$ADO$424,0)-1)),0,OFFSET('Daten KEA'!$A$1,MATCH(AW$5,'Daten KEA'!$A:$A,0)-1,MATCH(AO122,'Daten KEA'!$A$424:$ADO$424,0)-1))-IF(ISERROR(AK122*INDEX('Energiefaktoren Ecoinvent'!$D:$D,MATCH('mobitool-Faktoren v2.0'!AI122,'Energiefaktoren Ecoinvent'!$A:$A,0))),0,AK122*INDEX('Energiefaktoren Ecoinvent'!$D:$D,MATCH('mobitool-Faktoren v2.0'!AI122,'Energiefaktoren Ecoinvent'!$A:$A,0)))+IF(OR(AJ122="Benzin",AJ122="Diesel"),IF(ISERROR(OFFSET('Daten KEA'!$A$1,MATCH(AX$5,'Daten KEA'!$A:$A,0)-1,MATCH(AP122,'Daten KEA'!$A$424:$ADO$424,0)-1)),0,OFFSET('Daten KEA'!$A$1,MATCH(AX$5,'Daten KEA'!$A:$A,0)-1,MATCH(AP122,'Daten KEA'!$A$424:$ADO$424,0)-1))-IF(ISERROR(AL122*INDEX('Energiefaktoren Ecoinvent'!$D:$D,MATCH('mobitool-Faktoren v2.0'!AJ122,'Energiefaktoren Ecoinvent'!$A:$A,0))),0,AL122*INDEX('Energiefaktoren Ecoinvent'!$D:$D,MATCH('mobitool-Faktoren v2.0'!AJ122,'Energiefaktoren Ecoinvent'!$A:$A,0))),0)</f>
        <v>6.171440000000003E-2</v>
      </c>
      <c r="AX122" s="303">
        <f ca="1">IF(OR(AJ122="Benzin",AJ122="Diesel"),0,IF(ISERROR(OFFSET('Daten KEA'!$A$1,MATCH(AX$5,'Daten KEA'!$A:$A,0)-1,MATCH(AP122,'Daten KEA'!$A$424:$ADO$424,0)-1)),0,OFFSET('Daten KEA'!$A$1,MATCH(AX$5,'Daten KEA'!$A:$A,0)-1,MATCH(AP122,'Daten KEA'!$A$424:$ADO$424,0)-1))-IF(ISERROR(AL122*INDEX('Energiefaktoren Ecoinvent'!$D:$D,MATCH('mobitool-Faktoren v2.0'!AJ122,'Energiefaktoren Ecoinvent'!$A:$A,0))),0,AL122*INDEX('Energiefaktoren Ecoinvent'!$D:$D,MATCH('mobitool-Faktoren v2.0'!AJ122,'Energiefaktoren Ecoinvent'!$A:$A,0))))</f>
        <v>0</v>
      </c>
      <c r="AY122" s="303">
        <f t="shared" ca="1" si="58"/>
        <v>0.2928848</v>
      </c>
      <c r="AZ122" s="303">
        <f ca="1">IF(ISERROR(OFFSET('Daten KEA'!$A$1,MATCH(AZ$5,'Daten KEA'!$A:$A,0)-1,MATCH(AQ122,'Daten KEA'!$A$424:$ADO$424,0)-1)),0,OFFSET('Daten KEA'!$A$1,MATCH(AZ$5,'Daten KEA'!$A:$A,0)-1,MATCH(AQ122,'Daten KEA'!$A$424:$ADO$424,0)-1))</f>
        <v>1.7675711E-2</v>
      </c>
      <c r="BA122" s="303">
        <f ca="1">IF(ISERROR(OFFSET('Daten KEA'!$A$1,MATCH(BA$5,'Daten KEA'!$A:$A,0)-1,MATCH(AR122,'Daten KEA'!$A$424:$ADO$424,0)-1)),0,OFFSET('Daten KEA'!$A$1,MATCH(BA$5,'Daten KEA'!$A:$A,0)-1,MATCH(AR122,'Daten KEA'!$A$424:$ADO$424,0)-1))</f>
        <v>1.9676447E-2</v>
      </c>
      <c r="BB122" s="303">
        <f ca="1">IF(ISERROR(OFFSET('Daten KEA'!$A$1,MATCH(BB$5,'Daten KEA'!$A:$A,0)-1,MATCH(AS122,'Daten KEA'!$A$424:$ADO$424,0)-1)),0,OFFSET('Daten KEA'!$A$1,MATCH(BB$5,'Daten KEA'!$A:$A,0)-1,MATCH(AS122,'Daten KEA'!$A$424:$ADO$424,0)-1))</f>
        <v>0.11012772</v>
      </c>
      <c r="BC122" s="304">
        <f t="shared" ca="1" si="101"/>
        <v>0.44036467799999995</v>
      </c>
      <c r="BD122" s="303">
        <f ca="1">IF(ISERROR(OFFSET('Daten KEA'!$A$1,MATCH(BD$5,'Daten KEA'!$A:$A,0)-1,MATCH(AT122,'Daten KEA'!$A$424:$ADO$424,0)-1)),0,OFFSET('Daten KEA'!$A$1,MATCH(BD$5,'Daten KEA'!$A:$A,0)-1,MATCH(AT122,'Daten KEA'!$A$424:$ADO$424,0)-1))</f>
        <v>0.44036468000000001</v>
      </c>
      <c r="BE122" s="305">
        <f t="shared" ca="1" si="59"/>
        <v>1.0000000045416904</v>
      </c>
      <c r="BF122" s="306">
        <f ca="1">IF(ISERROR(OFFSET('Daten KEA'!$A$1,MATCH(BF$5,'Daten KEA'!$A:$A,0)-1,MATCH(AM122,'Daten KEA'!$A$424:$ADO$424,0)-1)),0,OFFSET('Daten KEA'!$A$1,MATCH(BF$5,'Daten KEA'!$A:$A,0)-1,MATCH(AM122,'Daten KEA'!$A$424:$ADO$424,0)-1))+IF(ISERROR($AK122*INDEX('Energiefaktoren Ecoinvent'!$H:$H,MATCH('mobitool-Faktoren v2.0'!$AI122,'Energiefaktoren Ecoinvent'!$A:$A,0))),0,$AK122*INDEX('Energiefaktoren Ecoinvent'!$H:$H,MATCH('mobitool-Faktoren v2.0'!$AI122,'Energiefaktoren Ecoinvent'!$A:$A,0)))+IF(OR(AJ122="Benzin",AJ122="Diesel"),IF(ISERROR(OFFSET('Daten KEA'!$A$1,MATCH(BG$5,'Daten KEA'!$A:$A,0)-1,MATCH(AN122,'Daten KEA'!$A$424:$ADO$424,0)-1)),0,OFFSET('Daten KEA'!$A$1,MATCH(BG$5,'Daten KEA'!$A:$A,0)-1,MATCH(AN122,'Daten KEA'!$A$424:$ADO$424,0)-1))+IF(ISERROR($AL122*INDEX('Energiefaktoren Ecoinvent'!$H:$H,MATCH('mobitool-Faktoren v2.0'!$AJ122,'Energiefaktoren Ecoinvent'!$A:$A,0))),0,$AL122*INDEX('Energiefaktoren Ecoinvent'!$H:$H,MATCH('mobitool-Faktoren v2.0'!$AJ122,'Energiefaktoren Ecoinvent'!$A:$A,0))),0)</f>
        <v>2.4266599341409956E-2</v>
      </c>
      <c r="BG122" s="306">
        <f ca="1">IF(OR(AJ122="Benzin",AJ122="Diesel"),0,IF(ISERROR(OFFSET('Daten KEA'!$A$1,MATCH(BG$5,'Daten KEA'!$A:$A,0)-1,MATCH(AN122,'Daten KEA'!$A$424:$ADO$424,0)-1)),0,OFFSET('Daten KEA'!$A$1,MATCH(BG$5,'Daten KEA'!$A:$A,0)-1,MATCH(AN122,'Daten KEA'!$A$424:$ADO$424,0)-1))+IF(ISERROR($AL122*INDEX('Energiefaktoren Ecoinvent'!$H:$H,MATCH('mobitool-Faktoren v2.0'!$AJ122,'Energiefaktoren Ecoinvent'!$A:$A,0))),0,$AL122*INDEX('Energiefaktoren Ecoinvent'!$H:$H,MATCH('mobitool-Faktoren v2.0'!$AJ122,'Energiefaktoren Ecoinvent'!$A:$A,0))))</f>
        <v>0</v>
      </c>
      <c r="BH122" s="306">
        <f ca="1">IF(ISERROR(OFFSET('Daten KEA'!$A$1,MATCH(BH$5,'Daten KEA'!$A:$A,0)-1,MATCH(AO122,'Daten KEA'!$A$424:$ADO$424,0)-1)),0,OFFSET('Daten KEA'!$A$1,MATCH(BH$5,'Daten KEA'!$A:$A,0)-1,MATCH(AO122,'Daten KEA'!$A$424:$ADO$424,0)-1))-IF(ISERROR($AK122*INDEX('Energiefaktoren Ecoinvent'!$H:$H,MATCH('mobitool-Faktoren v2.0'!$AI122,'Energiefaktoren Ecoinvent'!$A:$A,0))),0,$AK122*INDEX('Energiefaktoren Ecoinvent'!$H:$H,MATCH('mobitool-Faktoren v2.0'!$AI122,'Energiefaktoren Ecoinvent'!$A:$A,0)))+IF(OR(AJ122="Benzin",AJ122="Diesel"),IF(ISERROR(OFFSET('Daten KEA'!$A$1,MATCH(BI$5,'Daten KEA'!$A:$A,0)-1,MATCH(AP122,'Daten KEA'!$A$424:$ADO$424,0)-1)),0,OFFSET('Daten KEA'!$A$1,MATCH(BI$5,'Daten KEA'!$A:$A,0)-1,MATCH(AP122,'Daten KEA'!$A$424:$ADO$424,0)-1))-IF(ISERROR($AL122*INDEX('Energiefaktoren Ecoinvent'!$H:$H,MATCH('mobitool-Faktoren v2.0'!$AJ122,'Energiefaktoren Ecoinvent'!$A:$A,0))),0,$AL122*INDEX('Energiefaktoren Ecoinvent'!$H:$H,MATCH('mobitool-Faktoren v2.0'!$AJ122,'Energiefaktoren Ecoinvent'!$A:$A,0))),0)</f>
        <v>1.9583027350640644E-2</v>
      </c>
      <c r="BI122" s="306">
        <f ca="1">IF(OR(AJ122="Benzin",AJ122="Diesel"),0,IF(ISERROR(OFFSET('Daten KEA'!$A$1,MATCH(BI$5,'Daten KEA'!$A:$A,0)-1,MATCH(AP122,'Daten KEA'!$A$424:$ADO$424,0)-1)),0,OFFSET('Daten KEA'!$A$1,MATCH(BI$5,'Daten KEA'!$A:$A,0)-1,MATCH(AP122,'Daten KEA'!$A$424:$ADO$424,0)-1))-IF(ISERROR($AL122*INDEX('Energiefaktoren Ecoinvent'!$H:$H,MATCH('mobitool-Faktoren v2.0'!$AJ122,'Energiefaktoren Ecoinvent'!$A:$A,0))),0,$AL122*INDEX('Energiefaktoren Ecoinvent'!$H:$H,MATCH('mobitool-Faktoren v2.0'!$AJ122,'Energiefaktoren Ecoinvent'!$A:$A,0))))</f>
        <v>0</v>
      </c>
      <c r="BJ122" s="306">
        <f t="shared" ca="1" si="92"/>
        <v>4.38496266920506E-2</v>
      </c>
      <c r="BK122" s="306">
        <f ca="1">IF(ISERROR(OFFSET('Daten KEA'!$A$1,MATCH(BK$5,'Daten KEA'!$A:$A,0)-1,MATCH(AQ122,'Daten KEA'!$A$424:$ADO$424,0)-1)),0,OFFSET('Daten KEA'!$A$1,MATCH(BK$5,'Daten KEA'!$A:$A,0)-1,MATCH(AQ122,'Daten KEA'!$A$424:$ADO$424,0)-1))</f>
        <v>1.6091178911539997E-2</v>
      </c>
      <c r="BL122" s="306">
        <f ca="1">IF(ISERROR(OFFSET('Daten KEA'!$A$1,MATCH(BL$5,'Daten KEA'!$A:$A,0)-1,MATCH(AR122,'Daten KEA'!$A$424:$ADO$424,0)-1)),0,OFFSET('Daten KEA'!$A$1,MATCH(BL$5,'Daten KEA'!$A:$A,0)-1,MATCH(AR122,'Daten KEA'!$A$424:$ADO$424,0)-1))</f>
        <v>1.7277249437831002E-2</v>
      </c>
      <c r="BM122" s="306">
        <f ca="1">IF(ISERROR(OFFSET('Daten KEA'!$A$1,MATCH(BM$5,'Daten KEA'!$A:$A,0)-1,MATCH(AS122,'Daten KEA'!$A$424:$ADO$424,0)-1)),0,OFFSET('Daten KEA'!$A$1,MATCH(BM$5,'Daten KEA'!$A:$A,0)-1,MATCH(AS122,'Daten KEA'!$A$424:$ADO$424,0)-1))</f>
        <v>9.9325869270110001E-2</v>
      </c>
      <c r="BN122" s="307">
        <f t="shared" ca="1" si="98"/>
        <v>0.1765439243115316</v>
      </c>
      <c r="BO122" s="306">
        <f ca="1">IF(ISERROR(OFFSET('Daten KEA'!$A$1,MATCH(BO$5,'Daten KEA'!$A:$A,0)-1,MATCH(AT122,'Daten KEA'!$A$424:$ADO$424,0)-1)),0,OFFSET('Daten KEA'!$A$1,MATCH(BO$5,'Daten KEA'!$A:$A,0)-1,MATCH(AT122,'Daten KEA'!$A$424:$ADO$424,0)-1))</f>
        <v>0.17654392391154</v>
      </c>
      <c r="BP122" s="305">
        <f t="shared" ca="1" si="60"/>
        <v>0.99999999773432247</v>
      </c>
      <c r="BQ122" s="308">
        <f ca="1">IF(ISERROR(OFFSET('Daten GWP'!$A$1,MATCH(BQ$5,'Daten GWP'!$A:$A,0)-1,MATCH(AM122,'Daten GWP'!$A$424:$ADO$424,0)-1)),0,OFFSET('Daten GWP'!$A$1,MATCH(BQ$5,'Daten GWP'!$A:$A,0)-1,MATCH(AM122,'Daten GWP'!$A$424:$ADO$424,0)-1))*1000</f>
        <v>4.8027446000000001E-2</v>
      </c>
      <c r="BR122" s="308">
        <f ca="1">IF(ISERROR(OFFSET('Daten GWP'!$A$1,MATCH(BR$5,'Daten GWP'!$A:$A,0)-1,MATCH(AN122,'Daten GWP'!$A$424:$ADO$424,0)-1)),0,OFFSET('Daten GWP'!$A$1,MATCH(BR$5,'Daten GWP'!$A:$A,0)-1,MATCH(AN122,'Daten GWP'!$A$424:$ADO$424,0)-1))*1000</f>
        <v>0</v>
      </c>
      <c r="BS122" s="308">
        <f ca="1">IF(ISERROR(OFFSET('Daten GWP'!$A$1,MATCH(BS$5,'Daten GWP'!$A:$A,0)-1,MATCH(AO122,'Daten GWP'!$A$424:$ADO$424,0)-1)),0,OFFSET('Daten GWP'!$A$1,MATCH(BS$5,'Daten GWP'!$A:$A,0)-1,MATCH(AO122,'Daten GWP'!$A$424:$ADO$424,0)-1))*1000</f>
        <v>0.66112897000000004</v>
      </c>
      <c r="BT122" s="308">
        <f ca="1">IF(ISERROR(OFFSET('Daten GWP'!$A$1,MATCH(BT$5,'Daten GWP'!$A:$A,0)-1,MATCH(AP122,'Daten GWP'!$A$424:$ADO$424,0)-1)),0,OFFSET('Daten GWP'!$A$1,MATCH(BT$5,'Daten GWP'!$A:$A,0)-1,MATCH(AP122,'Daten GWP'!$A$424:$ADO$424,0)-1))*1000</f>
        <v>0</v>
      </c>
      <c r="BU122" s="308">
        <f t="shared" ca="1" si="61"/>
        <v>0.70915641600000001</v>
      </c>
      <c r="BV122" s="308">
        <f ca="1">IF(ISERROR(OFFSET('Daten GWP'!$A$1,MATCH(BV$5,'Daten GWP'!$A:$A,0)-1,MATCH(AQ122,'Daten GWP'!$A$424:$ADO$424,0)-1)),0,OFFSET('Daten GWP'!$A$1,MATCH(BV$5,'Daten GWP'!$A:$A,0)-1,MATCH(AQ122,'Daten GWP'!$A$424:$ADO$424,0)-1))*1000</f>
        <v>0.68133098000000003</v>
      </c>
      <c r="BW122" s="308">
        <f ca="1">IF(ISERROR(OFFSET('Daten GWP'!$A$1,MATCH(BW$5,'Daten GWP'!$A:$A,0)-1,MATCH(AR122,'Daten GWP'!$A$424:$ADO$424,0)-1)),0,OFFSET('Daten GWP'!$A$1,MATCH(BW$5,'Daten GWP'!$A:$A,0)-1,MATCH(AR122,'Daten GWP'!$A$424:$ADO$424,0)-1))*1000</f>
        <v>0.84039026999999999</v>
      </c>
      <c r="BX122" s="308">
        <f ca="1">IF(ISERROR(OFFSET('Daten GWP'!$A$1,MATCH(BX$5,'Daten GWP'!$A:$A,0)-1,MATCH(AS122,'Daten GWP'!$A$424:$ADO$424,0)-1)),0,OFFSET('Daten GWP'!$A$1,MATCH(BX$5,'Daten GWP'!$A:$A,0)-1,MATCH(AS122,'Daten GWP'!$A$424:$ADO$424,0)-1))*1000</f>
        <v>4.7035188999999997</v>
      </c>
      <c r="BY122" s="309">
        <f t="shared" ca="1" si="99"/>
        <v>6.9343965660000002</v>
      </c>
      <c r="BZ122" s="308">
        <f ca="1">IF(ISERROR(OFFSET('Daten GWP'!$A$1,MATCH(BZ$5,'Daten GWP'!$A:$A,0)-1,MATCH(AT122,'Daten GWP'!$A$424:$ADO$424,0)-1)),0,OFFSET('Daten GWP'!$A$1,MATCH(BZ$5,'Daten GWP'!$A:$A,0)-1,MATCH(AT122,'Daten GWP'!$A$424:$ADO$424,0)-1))*1000</f>
        <v>6.9343966000000004</v>
      </c>
      <c r="CA122" s="305">
        <f t="shared" ca="1" si="62"/>
        <v>1.0000000049030944</v>
      </c>
      <c r="CB122" s="310">
        <f ca="1">IF(ISERROR(OFFSET('Daten Elementary'!$A$1,MATCH(CB$5,'Daten Elementary'!$A:$A,0)-1,MATCH(AM122,'Daten Elementary'!$A$424:$ADO$424,0)-1)),0,OFFSET('Daten Elementary'!$A$1,MATCH(CB$5,'Daten Elementary'!$A:$A,0)-1,MATCH(AM122,'Daten Elementary'!$A$424:$ADO$424,0)-1))*1000000</f>
        <v>2.1967639999999999E-3</v>
      </c>
      <c r="CC122" s="310">
        <f ca="1">IF(ISERROR(OFFSET('Daten Elementary'!$A$1,MATCH(CC$5,'Daten Elementary'!$A:$A,0)-1,MATCH(AN122,'Daten Elementary'!$A$424:$ADO$424,0)-1)),0,OFFSET('Daten Elementary'!$A$1,MATCH(CC$5,'Daten Elementary'!$A:$A,0)-1,MATCH(AN122,'Daten Elementary'!$A$424:$ADO$424,0)-1))*1000000</f>
        <v>0</v>
      </c>
      <c r="CD122" s="310">
        <f ca="1">IF(ISERROR(OFFSET('Daten Elementary'!$A$1,MATCH(CD$5,'Daten Elementary'!$A:$A,0)-1,MATCH(AO122,'Daten Elementary'!$A$424:$ADO$424,0)-1)),0,OFFSET('Daten Elementary'!$A$1,MATCH(CD$5,'Daten Elementary'!$A:$A,0)-1,MATCH(AO122,'Daten Elementary'!$A$424:$ADO$424,0)-1))*1000000</f>
        <v>0.70605611000000001</v>
      </c>
      <c r="CE122" s="310">
        <f ca="1">IF(ISERROR(OFFSET('Daten Elementary'!$A$1,MATCH(CE$5,'Daten Elementary'!$A:$A,0)-1,MATCH(AP122,'Daten Elementary'!$A$424:$ADO$424,0)-1)),0,OFFSET('Daten Elementary'!$A$1,MATCH(CE$5,'Daten Elementary'!$A:$A,0)-1,MATCH(AP122,'Daten Elementary'!$A$424:$ADO$424,0)-1))*1000000</f>
        <v>0</v>
      </c>
      <c r="CF122" s="310">
        <f t="shared" ca="1" si="63"/>
        <v>0.70825287400000003</v>
      </c>
      <c r="CG122" s="310">
        <f ca="1">IF(ISERROR(OFFSET('Daten Elementary'!$A$1,MATCH(CG$5,'Daten Elementary'!$A:$A,0)-1,MATCH(AQ122,'Daten Elementary'!$A$424:$ADO$424,0)-1)),0,OFFSET('Daten Elementary'!$A$1,MATCH(CG$5,'Daten Elementary'!$A:$A,0)-1,MATCH(AQ122,'Daten Elementary'!$A$424:$ADO$424,0)-1))*1000000</f>
        <v>0.35533762999999996</v>
      </c>
      <c r="CH122" s="310">
        <f ca="1">IF(ISERROR(OFFSET('Daten Elementary'!$A$1,MATCH(CH$5,'Daten Elementary'!$A:$A,0)-1,MATCH(AR122,'Daten Elementary'!$A$424:$ADO$424,0)-1)),0,OFFSET('Daten Elementary'!$A$1,MATCH(CH$5,'Daten Elementary'!$A:$A,0)-1,MATCH(AR122,'Daten Elementary'!$A$424:$ADO$424,0)-1))*1000000</f>
        <v>0.52180287999999997</v>
      </c>
      <c r="CI122" s="310">
        <f ca="1">IF(ISERROR(OFFSET('Daten Elementary'!$A$1,MATCH(CI$5,'Daten Elementary'!$A:$A,0)-1,MATCH(AS122,'Daten Elementary'!$A$424:$ADO$424,0)-1)),0,OFFSET('Daten Elementary'!$A$1,MATCH(CI$5,'Daten Elementary'!$A:$A,0)-1,MATCH(AS122,'Daten Elementary'!$A$424:$ADO$424,0)-1))*1000000</f>
        <v>5.4647808000000007</v>
      </c>
      <c r="CJ122" s="311">
        <f t="shared" ca="1" si="64"/>
        <v>7.0501741840000012</v>
      </c>
      <c r="CK122" s="310">
        <f ca="1">IF(ISERROR(OFFSET('Daten Elementary'!$A$1,MATCH(CK$5,'Daten Elementary'!$A:$A,0)-1,MATCH($AT122,'Daten Elementary'!$A$424:$ADO$424,0)-1)),0,OFFSET('Daten Elementary'!$A$1,MATCH(CK$5,'Daten Elementary'!$A:$A,0)-1,MATCH($AT122,'Daten Elementary'!$A$424:$ADO$424,0)-1))*1000000</f>
        <v>7.0501742000000007</v>
      </c>
      <c r="CL122" s="305">
        <f t="shared" ca="1" si="65"/>
        <v>1.0000000022694475</v>
      </c>
      <c r="CM122" s="312">
        <f ca="1">IF(ISERROR(OFFSET('Daten Elementary'!$A$1,MATCH(CM$5,'Daten Elementary'!$A:$A,0)-1,MATCH(AM122,'Daten Elementary'!$A$424:$ADO$424,0)-1)),0,OFFSET('Daten Elementary'!$A$1,MATCH(CM$5,'Daten Elementary'!$A:$A,0)-1,MATCH(AM122,'Daten Elementary'!$A$424:$ADO$424,0)-1))*1000000</f>
        <v>2.1099000000000001E-3</v>
      </c>
      <c r="CN122" s="312">
        <f ca="1">IF(ISERROR(OFFSET('Daten Elementary'!$A$1,MATCH(CN$5,'Daten Elementary'!$A:$A,0)-1,MATCH(AN122,'Daten Elementary'!$A$424:$ADO$424,0)-1)),0,OFFSET('Daten Elementary'!$A$1,MATCH(CN$5,'Daten Elementary'!$A:$A,0)-1,MATCH(AN122,'Daten Elementary'!$A$424:$ADO$424,0)-1))*1000000</f>
        <v>0</v>
      </c>
      <c r="CO122" s="312">
        <f ca="1">IF(ISERROR(OFFSET('Daten Elementary'!$A$1,MATCH(CO$5,'Daten Elementary'!$A:$A,0)-1,MATCH(AO122,'Daten Elementary'!$A$424:$ADO$424,0)-1)),0,OFFSET('Daten Elementary'!$A$1,MATCH(CO$5,'Daten Elementary'!$A:$A,0)-1,MATCH(AO122,'Daten Elementary'!$A$424:$ADO$424,0)-1))*1000000</f>
        <v>0.29809389000000003</v>
      </c>
      <c r="CP122" s="312">
        <f ca="1">IF(ISERROR(OFFSET('Daten Elementary'!$A$1,MATCH(CP$5,'Daten Elementary'!$A:$A,0)-1,MATCH(AP122,'Daten Elementary'!$A$424:$ADO$424,0)-1)),0,OFFSET('Daten Elementary'!$A$1,MATCH(CP$5,'Daten Elementary'!$A:$A,0)-1,MATCH(AP122,'Daten Elementary'!$A$424:$ADO$424,0)-1))*1000000</f>
        <v>0</v>
      </c>
      <c r="CQ122" s="312">
        <f t="shared" ca="1" si="66"/>
        <v>0.30020379000000003</v>
      </c>
      <c r="CR122" s="312">
        <f ca="1">IF(ISERROR(OFFSET('Daten Elementary'!$A$1,MATCH(CR$5,'Daten Elementary'!$A:$A,0)-1,MATCH(AQ122,'Daten Elementary'!$A$424:$ADO$424,0)-1)),0,OFFSET('Daten Elementary'!$A$1,MATCH(CR$5,'Daten Elementary'!$A:$A,0)-1,MATCH(AQ122,'Daten Elementary'!$A$424:$ADO$424,0)-1))*1000000</f>
        <v>0.13781276000000001</v>
      </c>
      <c r="CS122" s="312">
        <f ca="1">IF(ISERROR(OFFSET('Daten Elementary'!$A$1,MATCH(CS$5,'Daten Elementary'!$A:$A,0)-1,MATCH(AR122,'Daten Elementary'!$A$424:$ADO$424,0)-1)),0,OFFSET('Daten Elementary'!$A$1,MATCH(CS$5,'Daten Elementary'!$A:$A,0)-1,MATCH(AR122,'Daten Elementary'!$A$424:$ADO$424,0)-1))*1000000</f>
        <v>0.27300298000000001</v>
      </c>
      <c r="CT122" s="312">
        <f ca="1">IF(ISERROR(OFFSET('Daten Elementary'!$A$1,MATCH(CT$5,'Daten Elementary'!$A:$A,0)-1,MATCH(AS122,'Daten Elementary'!$A$424:$ADO$424,0)-1)),0,OFFSET('Daten Elementary'!$A$1,MATCH(CT$5,'Daten Elementary'!$A:$A,0)-1,MATCH(AS122,'Daten Elementary'!$A$424:$ADO$424,0)-1))*1000000</f>
        <v>2.1486561999999996</v>
      </c>
      <c r="CU122" s="313">
        <f t="shared" ca="1" si="67"/>
        <v>2.8596757299999997</v>
      </c>
      <c r="CV122" s="312">
        <f ca="1">IF(ISERROR(OFFSET('Daten Elementary'!$A$1,MATCH(CV$5,'Daten Elementary'!$A:$A,0)-1,MATCH($AT122,'Daten Elementary'!$A$424:$ADO$424,0)-1)),0,OFFSET('Daten Elementary'!$A$1,MATCH(CV$5,'Daten Elementary'!$A:$A,0)-1,MATCH($AT122,'Daten Elementary'!$A$424:$ADO$424,0)-1))*1000000</f>
        <v>2.8596756999999999</v>
      </c>
      <c r="CW122" s="305">
        <f t="shared" ca="1" si="68"/>
        <v>0.99999998950930014</v>
      </c>
      <c r="CX122" s="314">
        <f ca="1">IF(ISERROR(OFFSET('Daten Elementary'!$A$1,MATCH(CX$5,'Daten Elementary'!$A:$A,0)-1,MATCH(AM122,'Daten Elementary'!$A$424:$ADO$424,0)-1)),0,OFFSET('Daten Elementary'!$A$1,MATCH(CX$5,'Daten Elementary'!$A:$A,0)-1,MATCH(AM122,'Daten Elementary'!$A$424:$ADO$424,0)-1))*1000000</f>
        <v>6.4585775999999998E-2</v>
      </c>
      <c r="CY122" s="314">
        <f ca="1">IF(ISERROR(OFFSET('Daten Elementary'!$A$1,MATCH(CY$5,'Daten Elementary'!$A:$A,0)-1,MATCH(AN122,'Daten Elementary'!$A$424:$ADO$424,0)-1)),0,OFFSET('Daten Elementary'!$A$1,MATCH(CY$5,'Daten Elementary'!$A:$A,0)-1,MATCH(AN122,'Daten Elementary'!$A$424:$ADO$424,0)-1))*1000000</f>
        <v>0</v>
      </c>
      <c r="CZ122" s="314">
        <f ca="1">IF(ISERROR(OFFSET('Daten Elementary'!$A$1,MATCH(CZ$5,'Daten Elementary'!$A:$A,0)-1,MATCH(AO122,'Daten Elementary'!$A$424:$ADO$424,0)-1)),0,OFFSET('Daten Elementary'!$A$1,MATCH(CZ$5,'Daten Elementary'!$A:$A,0)-1,MATCH(AO122,'Daten Elementary'!$A$424:$ADO$424,0)-1))*1000000</f>
        <v>0.414767</v>
      </c>
      <c r="DA122" s="314">
        <f ca="1">IF(ISERROR(OFFSET('Daten Elementary'!$A$1,MATCH(DA$5,'Daten Elementary'!$A:$A,0)-1,MATCH(AP122,'Daten Elementary'!$A$424:$ADO$424,0)-1)),0,OFFSET('Daten Elementary'!$A$1,MATCH(DA$5,'Daten Elementary'!$A:$A,0)-1,MATCH(AP122,'Daten Elementary'!$A$424:$ADO$424,0)-1))*1000000</f>
        <v>0</v>
      </c>
      <c r="DB122" s="314">
        <f t="shared" ca="1" si="69"/>
        <v>0.47935277599999998</v>
      </c>
      <c r="DC122" s="314">
        <f ca="1">IF(ISERROR(OFFSET('Daten Elementary'!$A$1,MATCH(DC$5,'Daten Elementary'!$A:$A,0)-1,MATCH(AQ122,'Daten Elementary'!$A$424:$ADO$424,0)-1)),0,OFFSET('Daten Elementary'!$A$1,MATCH(DC$5,'Daten Elementary'!$A:$A,0)-1,MATCH(AQ122,'Daten Elementary'!$A$424:$ADO$424,0)-1))*1000000</f>
        <v>2.7701861999999999</v>
      </c>
      <c r="DD122" s="314">
        <f ca="1">IF(ISERROR(OFFSET('Daten Elementary'!$A$1,MATCH(DD$5,'Daten Elementary'!$A:$A,0)-1,MATCH(AR122,'Daten Elementary'!$A$424:$ADO$424,0)-1)),0,OFFSET('Daten Elementary'!$A$1,MATCH(DD$5,'Daten Elementary'!$A:$A,0)-1,MATCH(AR122,'Daten Elementary'!$A$424:$ADO$424,0)-1))*1000000</f>
        <v>0.61435649999999997</v>
      </c>
      <c r="DE122" s="314">
        <f ca="1">IF(ISERROR(OFFSET('Daten Elementary'!$A$1,MATCH(DE$5,'Daten Elementary'!$A:$A,0)-1,MATCH(AS122,'Daten Elementary'!$A$424:$ADO$424,0)-1)),0,OFFSET('Daten Elementary'!$A$1,MATCH(DE$5,'Daten Elementary'!$A:$A,0)-1,MATCH(AS122,'Daten Elementary'!$A$424:$ADO$424,0)-1))*1000000</f>
        <v>3.7811570000000003</v>
      </c>
      <c r="DF122" s="315">
        <f t="shared" ca="1" si="70"/>
        <v>7.645052476</v>
      </c>
      <c r="DG122" s="314">
        <f ca="1">IF(ISERROR(OFFSET('Daten Elementary'!$A$1,MATCH(DG$5,'Daten Elementary'!$A:$A,0)-1,MATCH($AT122,'Daten Elementary'!$A$424:$ADO$424,0)-1)),0,OFFSET('Daten Elementary'!$A$1,MATCH(DG$5,'Daten Elementary'!$A:$A,0)-1,MATCH($AT122,'Daten Elementary'!$A$424:$ADO$424,0)-1))*1000000</f>
        <v>7.6450525000000011</v>
      </c>
      <c r="DH122" s="305">
        <f t="shared" ca="1" si="71"/>
        <v>1.0000000031392853</v>
      </c>
      <c r="DI122" s="316">
        <f ca="1">IF(ISERROR(OFFSET('Daten Elementary'!$A$1,MATCH(DI$5,'Daten Elementary'!$A:$A,0)-1,MATCH(AM122,'Daten Elementary'!$A$424:$ADO$424,0)-1)),0,OFFSET('Daten Elementary'!$A$1,MATCH(DI$5,'Daten Elementary'!$A:$A,0)-1,MATCH(AM122,'Daten Elementary'!$A$424:$ADO$424,0)-1))*1000000</f>
        <v>0.47355000000000003</v>
      </c>
      <c r="DJ122" s="316">
        <f ca="1">IF(ISERROR(OFFSET('Daten Elementary'!$A$1,MATCH(DJ$5,'Daten Elementary'!$A:$A,0)-1,MATCH(AN122,'Daten Elementary'!$A$424:$ADO$424,0)-1)),0,OFFSET('Daten Elementary'!$A$1,MATCH(DJ$5,'Daten Elementary'!$A:$A,0)-1,MATCH(AN122,'Daten Elementary'!$A$424:$ADO$424,0)-1))*1000000</f>
        <v>0</v>
      </c>
      <c r="DK122" s="316">
        <f ca="1">IF(ISERROR(OFFSET('Daten Elementary'!$A$1,MATCH(DK$5,'Daten Elementary'!$A:$A,0)-1,MATCH(AO122,'Daten Elementary'!$A$424:$ADO$424,0)-1)),0,OFFSET('Daten Elementary'!$A$1,MATCH(DK$5,'Daten Elementary'!$A:$A,0)-1,MATCH(AO122,'Daten Elementary'!$A$424:$ADO$424,0)-1))*1000000</f>
        <v>1.3280059</v>
      </c>
      <c r="DL122" s="316">
        <f ca="1">IF(ISERROR(OFFSET('Daten Elementary'!$A$1,MATCH(DL$5,'Daten Elementary'!$A:$A,0)-1,MATCH(AP122,'Daten Elementary'!$A$424:$ADO$424,0)-1)),0,OFFSET('Daten Elementary'!$A$1,MATCH(DL$5,'Daten Elementary'!$A:$A,0)-1,MATCH(AP122,'Daten Elementary'!$A$424:$ADO$424,0)-1))*1000000</f>
        <v>0</v>
      </c>
      <c r="DM122" s="316">
        <f t="shared" ca="1" si="72"/>
        <v>1.8015558999999999</v>
      </c>
      <c r="DN122" s="316">
        <f ca="1">IF(ISERROR(OFFSET('Daten Elementary'!$A$1,MATCH(DN$5,'Daten Elementary'!$A:$A,0)-1,MATCH(AQ122,'Daten Elementary'!$A$424:$ADO$424,0)-1)),0,OFFSET('Daten Elementary'!$A$1,MATCH(DN$5,'Daten Elementary'!$A:$A,0)-1,MATCH(AQ122,'Daten Elementary'!$A$424:$ADO$424,0)-1))*1000000</f>
        <v>1.2071046999999999</v>
      </c>
      <c r="DO122" s="316">
        <f ca="1">IF(ISERROR(OFFSET('Daten Elementary'!$A$1,MATCH(DO$5,'Daten Elementary'!$A:$A,0)-1,MATCH(AR122,'Daten Elementary'!$A$424:$ADO$424,0)-1)),0,OFFSET('Daten Elementary'!$A$1,MATCH(DO$5,'Daten Elementary'!$A:$A,0)-1,MATCH(AR122,'Daten Elementary'!$A$424:$ADO$424,0)-1))*1000000</f>
        <v>1.8965050999999999</v>
      </c>
      <c r="DP122" s="316">
        <f ca="1">IF(ISERROR(OFFSET('Daten Elementary'!$A$1,MATCH(DP$5,'Daten Elementary'!$A:$A,0)-1,MATCH(AS122,'Daten Elementary'!$A$424:$ADO$424,0)-1)),0,OFFSET('Daten Elementary'!$A$1,MATCH(DP$5,'Daten Elementary'!$A:$A,0)-1,MATCH(AS122,'Daten Elementary'!$A$424:$ADO$424,0)-1))*1000000</f>
        <v>19.309189</v>
      </c>
      <c r="DQ122" s="317">
        <f t="shared" ca="1" si="73"/>
        <v>24.214354700000001</v>
      </c>
      <c r="DR122" s="316">
        <f ca="1">IF(ISERROR(OFFSET('Daten Elementary'!$A$1,MATCH(DR$5,'Daten Elementary'!$A:$A,0)-1,MATCH($AT122,'Daten Elementary'!$A$424:$ADO$424,0)-1)),0,OFFSET('Daten Elementary'!$A$1,MATCH(DR$5,'Daten Elementary'!$A:$A,0)-1,MATCH($AT122,'Daten Elementary'!$A$424:$ADO$424,0)-1))*1000000</f>
        <v>24.214355000000001</v>
      </c>
      <c r="DS122" s="305">
        <f t="shared" ca="1" si="74"/>
        <v>1.0000000123893453</v>
      </c>
      <c r="DT122" s="318">
        <f ca="1">IF(ISERROR(OFFSET('Daten UBP13'!$A$1,MATCH(DT$5,'Daten UBP13'!$A:$A,0)-1,MATCH(AM122,'Daten UBP13'!$A$424:$AEG$424,0)-1)),0,OFFSET('Daten UBP13'!$A$1,MATCH(DT$5,'Daten UBP13'!$A:$A,0)-1,MATCH(AM122,'Daten UBP13'!$A$424:$AEG$424,0)-1))</f>
        <v>5.2458723999999997</v>
      </c>
      <c r="DU122" s="318">
        <f ca="1">IF(ISERROR(OFFSET('Daten UBP13'!$A$1,MATCH(DU$5,'Daten UBP13'!$A:$A,0)-1,MATCH(AN122,'Daten UBP13'!$A$424:$AEG$424,0)-1)),0,OFFSET('Daten UBP13'!$A$1,MATCH(DU$5,'Daten UBP13'!$A:$A,0)-1,MATCH(AN122,'Daten UBP13'!$A$424:$AEG$424,0)-1))</f>
        <v>0</v>
      </c>
      <c r="DV122" s="318">
        <f ca="1">IF(ISERROR(OFFSET('Daten UBP13'!$A$1,MATCH(DV$5,'Daten UBP13'!$A:$A,0)-1,MATCH(AO122,'Daten UBP13'!$A$424:$AEG$424,0)-1)),0,OFFSET('Daten UBP13'!$A$1,MATCH(DV$5,'Daten UBP13'!$A:$A,0)-1,MATCH(AO122,'Daten UBP13'!$A$424:$AEG$424,0)-1))</f>
        <v>2.7176543999999998</v>
      </c>
      <c r="DW122" s="318">
        <f ca="1">IF(ISERROR(OFFSET('Daten UBP13'!$A$1,MATCH(DW$5,'Daten UBP13'!$A:$A,0)-1,MATCH(AP122,'Daten UBP13'!$A$424:$AEG$424,0)-1)),0,OFFSET('Daten UBP13'!$A$1,MATCH(DW$5,'Daten UBP13'!$A:$A,0)-1,MATCH(AP122,'Daten UBP13'!$A$424:$AEG$424,0)-1))</f>
        <v>0</v>
      </c>
      <c r="DX122" s="318">
        <f t="shared" ca="1" si="75"/>
        <v>7.9635267999999995</v>
      </c>
      <c r="DY122" s="318">
        <f ca="1">IF(ISERROR(OFFSET('Daten UBP13'!$A$1,MATCH(DY$5,'Daten UBP13'!$A:$A,0)-1,MATCH(AQ122,'Daten UBP13'!$A$424:$AEG$424,0)-1)),0,OFFSET('Daten UBP13'!$A$1,MATCH(DY$5,'Daten UBP13'!$A:$A,0)-1,MATCH(AQ122,'Daten UBP13'!$A$424:$AEG$424,0)-1))</f>
        <v>0.88658075000000003</v>
      </c>
      <c r="DZ122" s="318">
        <f ca="1">IF(ISERROR(OFFSET('Daten UBP13'!$A$1,MATCH(DZ$5,'Daten UBP13'!$A:$A,0)-1,MATCH(AR122,'Daten UBP13'!$A$424:$AEG$424,0)-1)),0,OFFSET('Daten UBP13'!$A$1,MATCH(DZ$5,'Daten UBP13'!$A:$A,0)-1,MATCH(AR122,'Daten UBP13'!$A$424:$AEG$424,0)-1))</f>
        <v>1.4734984</v>
      </c>
      <c r="EA122" s="318">
        <f ca="1">IF(ISERROR(OFFSET('Daten UBP13'!$A$1,MATCH(EA$5,'Daten UBP13'!$A:$A,0)-1,MATCH(AS122,'Daten UBP13'!$A$424:$AEG$424,0)-1)),0,OFFSET('Daten UBP13'!$A$1,MATCH(EA$5,'Daten UBP13'!$A:$A,0)-1,MATCH(AS122,'Daten UBP13'!$A$424:$AEG$424,0)-1))</f>
        <v>10.299369</v>
      </c>
      <c r="EB122" s="319">
        <f t="shared" ca="1" si="76"/>
        <v>20.62297495</v>
      </c>
      <c r="EC122" s="318">
        <f ca="1">IF(ISERROR(OFFSET('Daten UBP13'!$A$1,MATCH(EC$5,'Daten UBP13'!$A:$A,0)-1,MATCH(AT122,'Daten UBP13'!$A$424:$AEG$424,0)-1)),0,OFFSET('Daten UBP13'!$A$1,MATCH(EC$5,'Daten UBP13'!$A:$A,0)-1,MATCH(AT122,'Daten UBP13'!$A$424:$AEG$424,0)-1))</f>
        <v>20.622975</v>
      </c>
      <c r="ED122" s="305">
        <f t="shared" ca="1" si="77"/>
        <v>1.0000000024244804</v>
      </c>
      <c r="EE122" s="320">
        <f ca="1">IF(ISERROR(OFFSET('Daten ReCiPe'!$A$1,MATCH(EE$5,'Daten ReCiPe'!$A:$A,0)-1,MATCH(AM122,'Daten ReCiPe'!$A$424:$ADO$424,0)-1)),0,OFFSET('Daten ReCiPe'!$A$1,MATCH(EE$5,'Daten ReCiPe'!$A:$A,0)-1,MATCH(AM122,'Daten ReCiPe'!$A$424:$ADO$424,0)-1))*1000</f>
        <v>3.1690664E-3</v>
      </c>
      <c r="EF122" s="320">
        <f ca="1">IF(ISERROR(OFFSET('Daten ReCiPe'!$A$1,MATCH(EF$5,'Daten ReCiPe'!$A:$A,0)-1,MATCH(AN122,'Daten ReCiPe'!$A$424:$ADO$424,0)-1)),0,OFFSET('Daten ReCiPe'!$A$1,MATCH(EF$5,'Daten ReCiPe'!$A:$A,0)-1,MATCH(AN122,'Daten ReCiPe'!$A$424:$ADO$424,0)-1))*1000</f>
        <v>0</v>
      </c>
      <c r="EG122" s="320">
        <f ca="1">IF(ISERROR(OFFSET('Daten ReCiPe'!$A$1,MATCH(EG$5,'Daten ReCiPe'!$A:$A,0)-1,MATCH(AO122,'Daten ReCiPe'!$A$424:$ADO$424,0)-1)),0,OFFSET('Daten ReCiPe'!$A$1,MATCH(EG$5,'Daten ReCiPe'!$A:$A,0)-1,MATCH(AO122,'Daten ReCiPe'!$A$424:$ADO$424,0)-1))*1000</f>
        <v>7.2781727000000004E-2</v>
      </c>
      <c r="EH122" s="320">
        <f ca="1">IF(ISERROR(OFFSET('Daten ReCiPe'!$A$1,MATCH(EH$5,'Daten ReCiPe'!$A:$A,0)-1,MATCH(AP122,'Daten ReCiPe'!$A$424:$ADO$424,0)-1)),0,OFFSET('Daten ReCiPe'!$A$1,MATCH(EH$5,'Daten ReCiPe'!$A:$A,0)-1,MATCH(AP122,'Daten ReCiPe'!$A$424:$ADO$424,0)-1))*1000</f>
        <v>0</v>
      </c>
      <c r="EI122" s="320">
        <f t="shared" ca="1" si="78"/>
        <v>7.5950793400000008E-2</v>
      </c>
      <c r="EJ122" s="320">
        <f ca="1">IF(ISERROR(OFFSET('Daten ReCiPe'!$A$1,MATCH(EJ$5,'Daten ReCiPe'!$A:$A,0)-1,MATCH(AQ122,'Daten ReCiPe'!$A$424:$ADO$424,0)-1)),0,OFFSET('Daten ReCiPe'!$A$1,MATCH(EJ$5,'Daten ReCiPe'!$A:$A,0)-1,MATCH(AQ122,'Daten ReCiPe'!$A$424:$ADO$424,0)-1))*1000</f>
        <v>8.0676661999999996E-2</v>
      </c>
      <c r="EK122" s="320">
        <f ca="1">IF(ISERROR(OFFSET('Daten ReCiPe'!$A$1,MATCH(EK$5,'Daten ReCiPe'!$A:$A,0)-1,MATCH(AR122,'Daten ReCiPe'!$A$424:$ADO$424,0)-1)),0,OFFSET('Daten ReCiPe'!$A$1,MATCH(EK$5,'Daten ReCiPe'!$A:$A,0)-1,MATCH(AR122,'Daten ReCiPe'!$A$424:$ADO$424,0)-1))*1000</f>
        <v>0.11085950999999999</v>
      </c>
      <c r="EL122" s="320">
        <f ca="1">IF(ISERROR(OFFSET('Daten ReCiPe'!$A$1,MATCH(EL$5,'Daten ReCiPe'!$A:$A,0)-1,MATCH(AS122,'Daten ReCiPe'!$A$424:$ADO$424,0)-1)),0,OFFSET('Daten ReCiPe'!$A$1,MATCH(EL$5,'Daten ReCiPe'!$A:$A,0)-1,MATCH(AS122,'Daten ReCiPe'!$A$424:$ADO$424,0)-1))*1000</f>
        <v>0.57077602999999999</v>
      </c>
      <c r="EM122" s="321">
        <f t="shared" ca="1" si="79"/>
        <v>0.83826299540000004</v>
      </c>
      <c r="EN122" s="320">
        <f ca="1">IF(ISERROR(OFFSET('Daten ReCiPe'!$A$1,MATCH(EN$5,'Daten ReCiPe'!$A:$A,0)-1,MATCH(AT122,'Daten ReCiPe'!$A$424:$ADO$424,0)-1)),0,OFFSET('Daten ReCiPe'!$A$1,MATCH(EN$5,'Daten ReCiPe'!$A:$A,0)-1,MATCH(AT122,'Daten ReCiPe'!$A$424:$ADO$424,0)-1))*1000</f>
        <v>0.83826299000000004</v>
      </c>
      <c r="EO122" s="305">
        <f t="shared" ca="1" si="80"/>
        <v>0.99999999355810765</v>
      </c>
      <c r="EP122" s="322">
        <f ca="1">IF(ISERROR(OFFSET('Daten Elementary'!$A$1,MATCH(EP$5,'Daten Elementary'!$A:$A,0)-1,MATCH(AM122,'Daten Elementary'!$A$424:$ADO$424,0)-1)),0,OFFSET('Daten Elementary'!$A$1,MATCH(EP$5,'Daten Elementary'!$A:$A,0)-1,MATCH(AM122,'Daten Elementary'!$A$424:$ADO$424,0)-1))*1000000</f>
        <v>2.0996E-4</v>
      </c>
      <c r="EQ122" s="322">
        <f ca="1">IF(ISERROR(OFFSET('Daten Elementary'!$A$1,MATCH(EQ$5,'Daten Elementary'!$A:$A,0)-1,MATCH(AN122,'Daten Elementary'!$A$424:$ADO$424,0)-1)),0,OFFSET('Daten Elementary'!$A$1,MATCH(EQ$5,'Daten Elementary'!$A:$A,0)-1,MATCH(AN122,'Daten Elementary'!$A$424:$ADO$424,0)-1))*1000000</f>
        <v>0</v>
      </c>
      <c r="ER122" s="322">
        <f ca="1">IF(ISERROR(OFFSET('Daten Elementary'!$A$1,MATCH(ER$5,'Daten Elementary'!$A:$A,0)-1,MATCH(AO122,'Daten Elementary'!$A$424:$ADO$424,0)-1)),0,OFFSET('Daten Elementary'!$A$1,MATCH(ER$5,'Daten Elementary'!$A:$A,0)-1,MATCH(AO122,'Daten Elementary'!$A$424:$ADO$424,0)-1))*1000000</f>
        <v>1.2890509000000001</v>
      </c>
      <c r="ES122" s="322">
        <f ca="1">IF(ISERROR(OFFSET('Daten Elementary'!$A$1,MATCH(ES$5,'Daten Elementary'!$A:$A,0)-1,MATCH(AP122,'Daten Elementary'!$A$424:$ADO$424,0)-1)),0,OFFSET('Daten Elementary'!$A$1,MATCH(ES$5,'Daten Elementary'!$A:$A,0)-1,MATCH(AP122,'Daten Elementary'!$A$424:$ADO$424,0)-1))*1000000</f>
        <v>0</v>
      </c>
      <c r="ET122" s="322">
        <f t="shared" ca="1" si="81"/>
        <v>1.2892608600000002</v>
      </c>
      <c r="EU122" s="322">
        <f ca="1">IF(ISERROR(OFFSET('Daten Elementary'!$A$1,MATCH(EU$5,'Daten Elementary'!$A:$A,0)-1,MATCH(AQ122,'Daten Elementary'!$A$424:$ADO$424,0)-1)),0,OFFSET('Daten Elementary'!$A$1,MATCH(EU$5,'Daten Elementary'!$A:$A,0)-1,MATCH(AQ122,'Daten Elementary'!$A$424:$ADO$424,0)-1))*1000000</f>
        <v>1.5272467000000001</v>
      </c>
      <c r="EV122" s="322">
        <f ca="1">IF(ISERROR(OFFSET('Daten Elementary'!$A$1,MATCH(EV$5,'Daten Elementary'!$A:$A,0)-1,MATCH(AR122,'Daten Elementary'!$A$424:$ADO$424,0)-1)),0,OFFSET('Daten Elementary'!$A$1,MATCH(EV$5,'Daten Elementary'!$A:$A,0)-1,MATCH(AR122,'Daten Elementary'!$A$424:$ADO$424,0)-1))*1000000</f>
        <v>3.3587045</v>
      </c>
      <c r="EW122" s="322">
        <f ca="1">IF(ISERROR(OFFSET('Daten Elementary'!$A$1,MATCH(EW$5,'Daten Elementary'!$A:$A,0)-1,MATCH(AS122,'Daten Elementary'!$A$424:$ADO$424,0)-1)),0,OFFSET('Daten Elementary'!$A$1,MATCH(EW$5,'Daten Elementary'!$A:$A,0)-1,MATCH(AS122,'Daten Elementary'!$A$424:$ADO$424,0)-1))*1000000</f>
        <v>7.5935934999999999</v>
      </c>
      <c r="EX122" s="323">
        <f t="shared" ca="1" si="82"/>
        <v>13.768805560000001</v>
      </c>
      <c r="EY122" s="322">
        <f ca="1">IF(ISERROR(OFFSET('Daten Elementary'!$A$1,MATCH(EY$5,'Daten Elementary'!$A:$A,0)-1,MATCH($AT122,'Daten Elementary'!$A$424:$ADO$424,0)-1)),0,OFFSET('Daten Elementary'!$A$1,MATCH(EY$5,'Daten Elementary'!$A:$A,0)-1,MATCH($AT122,'Daten Elementary'!$A$424:$ADO$424,0)-1))*1000000</f>
        <v>13.768806000000001</v>
      </c>
      <c r="EZ122" s="305">
        <f t="shared" ca="1" si="83"/>
        <v>1.0000000319562943</v>
      </c>
      <c r="FA122" s="314">
        <f ca="1">IF(ISERROR(OFFSET('Daten Elementary'!$A$1,MATCH(FA$5,'Daten Elementary'!$A:$A,0)-1,MATCH(AM122,'Daten Elementary'!$A$424:$ADO$424,0)-1)),0,OFFSET('Daten Elementary'!$A$1,MATCH(FA$5,'Daten Elementary'!$A:$A,0)-1,MATCH(AM122,'Daten Elementary'!$A$424:$ADO$424,0)-1))*1000</f>
        <v>3.3070000000000002E-2</v>
      </c>
      <c r="FB122" s="314">
        <f ca="1">IF(ISERROR(OFFSET('Daten Elementary'!$A$1,MATCH(FB$5,'Daten Elementary'!$A:$A,0)-1,MATCH(AN122,'Daten Elementary'!$A$424:$ADO$424,0)-1)),0,OFFSET('Daten Elementary'!$A$1,MATCH(FB$5,'Daten Elementary'!$A:$A,0)-1,MATCH(AN122,'Daten Elementary'!$A$424:$ADO$424,0)-1))*1000</f>
        <v>0</v>
      </c>
      <c r="FC122" s="314">
        <f ca="1">IF(ISERROR(OFFSET('Daten Elementary'!$A$1,MATCH(FC$5,'Daten Elementary'!$A:$A,0)-1,MATCH(AO122,'Daten Elementary'!$A$424:$ADO$424,0)-1)),0,OFFSET('Daten Elementary'!$A$1,MATCH(FC$5,'Daten Elementary'!$A:$A,0)-1,MATCH(AO122,'Daten Elementary'!$A$424:$ADO$424,0)-1))*1000</f>
        <v>0.42546019000000002</v>
      </c>
      <c r="FD122" s="314">
        <f ca="1">IF(ISERROR(OFFSET('Daten Elementary'!$A$1,MATCH(FD$5,'Daten Elementary'!$A:$A,0)-1,MATCH(AP122,'Daten Elementary'!$A$424:$ADO$424,0)-1)),0,OFFSET('Daten Elementary'!$A$1,MATCH(FD$5,'Daten Elementary'!$A:$A,0)-1,MATCH(AP122,'Daten Elementary'!$A$424:$ADO$424,0)-1))*1000</f>
        <v>0</v>
      </c>
      <c r="FE122" s="314">
        <f t="shared" ca="1" si="84"/>
        <v>0.45853019</v>
      </c>
      <c r="FF122" s="314">
        <f ca="1">IF(ISERROR(OFFSET('Daten Elementary'!$A$1,MATCH(FF$5,'Daten Elementary'!$A:$A,0)-1,MATCH(AQ122,'Daten Elementary'!$A$424:$ADO$424,0)-1)),0,OFFSET('Daten Elementary'!$A$1,MATCH(FF$5,'Daten Elementary'!$A:$A,0)-1,MATCH(AQ122,'Daten Elementary'!$A$424:$ADO$424,0)-1))*1000</f>
        <v>0.6165349</v>
      </c>
      <c r="FG122" s="314">
        <f ca="1">IF(ISERROR(OFFSET('Daten Elementary'!$A$1,MATCH(FG$5,'Daten Elementary'!$A:$A,0)-1,MATCH(AR122,'Daten Elementary'!$A$424:$ADO$424,0)-1)),0,OFFSET('Daten Elementary'!$A$1,MATCH(FG$5,'Daten Elementary'!$A:$A,0)-1,MATCH(AR122,'Daten Elementary'!$A$424:$ADO$424,0)-1))*1000</f>
        <v>0.74265737999999992</v>
      </c>
      <c r="FH122" s="314">
        <f ca="1">IF(ISERROR(OFFSET('Daten Elementary'!$A$1,MATCH(FH$5,'Daten Elementary'!$A:$A,0)-1,MATCH(AS122,'Daten Elementary'!$A$424:$ADO$424,0)-1)),0,OFFSET('Daten Elementary'!$A$1,MATCH(FH$5,'Daten Elementary'!$A:$A,0)-1,MATCH(AS122,'Daten Elementary'!$A$424:$ADO$424,0)-1))*1000</f>
        <v>4.3532117000000001</v>
      </c>
      <c r="FI122" s="315">
        <f t="shared" ca="1" si="85"/>
        <v>6.1709341700000007</v>
      </c>
      <c r="FJ122" s="314">
        <f ca="1">IF(ISERROR(OFFSET('Daten Elementary'!$A$1,MATCH(FJ$5,'Daten Elementary'!$A:$A,0)-1,MATCH($AT122,'Daten Elementary'!$A$424:$ADO$424,0)-1)),0,OFFSET('Daten Elementary'!$A$1,MATCH(FJ$5,'Daten Elementary'!$A:$A,0)-1,MATCH($AT122,'Daten Elementary'!$A$424:$ADO$424,0)-1))*1000</f>
        <v>6.1709342000000005</v>
      </c>
      <c r="FK122" s="305">
        <f t="shared" ca="1" si="86"/>
        <v>1.0000000048615005</v>
      </c>
      <c r="FL122" s="314">
        <f ca="1">IF(ISERROR(OFFSET('Daten Elementary'!$A$1,MATCH(FL$5,'Daten Elementary'!$A:$A,0)-1,MATCH(AM122,'Daten Elementary'!$A$424:$ADO$424,0)-1)),0,OFFSET('Daten Elementary'!$A$1,MATCH(FL$5,'Daten Elementary'!$A:$A,0)-1,MATCH(AM122,'Daten Elementary'!$A$424:$ADO$424,0)-1))</f>
        <v>0</v>
      </c>
      <c r="FM122" s="314">
        <f ca="1">IF(ISERROR(OFFSET('Daten Elementary'!$A$1,MATCH(FM$5,'Daten Elementary'!$A:$A,0)-1,MATCH(AN122,'Daten Elementary'!$A$424:$ADO$424,0)-1)),0,OFFSET('Daten Elementary'!$A$1,MATCH(FM$5,'Daten Elementary'!$A:$A,0)-1,MATCH(AN122,'Daten Elementary'!$A$424:$ADO$424,0)-1))</f>
        <v>0</v>
      </c>
      <c r="FN122" s="314">
        <f ca="1">IF(ISERROR(OFFSET('Daten Elementary'!$A$1,MATCH(FN$5,'Daten Elementary'!$A:$A,0)-1,MATCH(AO122,'Daten Elementary'!$A$424:$ADO$424,0)-1)),0,OFFSET('Daten Elementary'!$A$1,MATCH(FN$5,'Daten Elementary'!$A:$A,0)-1,MATCH(AO122,'Daten Elementary'!$A$424:$ADO$424,0)-1))</f>
        <v>0</v>
      </c>
      <c r="FO122" s="314">
        <f ca="1">IF(ISERROR(OFFSET('Daten Elementary'!$A$1,MATCH(FO$5,'Daten Elementary'!$A:$A,0)-1,MATCH(AP122,'Daten Elementary'!$A$424:$ADO$424,0)-1)),0,OFFSET('Daten Elementary'!$A$1,MATCH(FO$5,'Daten Elementary'!$A:$A,0)-1,MATCH(AP122,'Daten Elementary'!$A$424:$ADO$424,0)-1))</f>
        <v>0</v>
      </c>
      <c r="FP122" s="314">
        <f t="shared" ca="1" si="87"/>
        <v>0</v>
      </c>
      <c r="FQ122" s="314">
        <f ca="1">IF(ISERROR(OFFSET('Daten Elementary'!$A$1,MATCH(FQ$5,'Daten Elementary'!$A:$A,0)-1,MATCH(AQ122,'Daten Elementary'!$A$424:$ADO$424,0)-1)),0,OFFSET('Daten Elementary'!$A$1,MATCH(FQ$5,'Daten Elementary'!$A:$A,0)-1,MATCH(AQ122,'Daten Elementary'!$A$424:$ADO$424,0)-1))</f>
        <v>0</v>
      </c>
      <c r="FR122" s="314">
        <f ca="1">IF(ISERROR(OFFSET('Daten Elementary'!$A$1,MATCH(FR$5,'Daten Elementary'!$A:$A,0)-1,MATCH(AR122,'Daten Elementary'!$A$424:$ADO$424,0)-1)),0,OFFSET('Daten Elementary'!$A$1,MATCH(FR$5,'Daten Elementary'!$A:$A,0)-1,MATCH(AR122,'Daten Elementary'!$A$424:$ADO$424,0)-1))</f>
        <v>0</v>
      </c>
      <c r="FS122" s="314">
        <f ca="1">IF(ISERROR(OFFSET('Daten Elementary'!$A$1,MATCH(FS$5,'Daten Elementary'!$A:$A,0)-1,MATCH(AS122,'Daten Elementary'!$A$424:$ADO$424,0)-1)),0,OFFSET('Daten Elementary'!$A$1,MATCH(FS$5,'Daten Elementary'!$A:$A,0)-1,MATCH(AS122,'Daten Elementary'!$A$424:$ADO$424,0)-1))</f>
        <v>0</v>
      </c>
      <c r="FT122" s="315">
        <f t="shared" ca="1" si="88"/>
        <v>0</v>
      </c>
      <c r="FU122" s="314">
        <f ca="1">IF(ISERROR(OFFSET('Daten Elementary'!$A$1,MATCH(FU$5,'Daten Elementary'!$A:$A,0)-1,MATCH($AT122,'Daten Elementary'!$A$424:$ADO$424,0)-1)),0,OFFSET('Daten Elementary'!$A$1,MATCH(FU$5,'Daten Elementary'!$A:$A,0)-1,MATCH($AT122,'Daten Elementary'!$A$424:$ADO$424,0)-1))</f>
        <v>0</v>
      </c>
      <c r="FV122" s="305">
        <f t="shared" ca="1" si="89"/>
        <v>0</v>
      </c>
      <c r="FW122" s="324"/>
      <c r="FX122" s="231" t="str">
        <f t="shared" si="90"/>
        <v>Bahn Schweiz, Strommix SBB (Fernverkehr)</v>
      </c>
      <c r="FY122" s="231" t="str">
        <f t="shared" si="55"/>
        <v>Bahn Schweiz</v>
      </c>
      <c r="FZ122" s="231" t="str">
        <f t="shared" si="56"/>
        <v>, Strommix SBB</v>
      </c>
      <c r="GA122" s="231" t="str">
        <f t="shared" si="57"/>
        <v xml:space="preserve"> (Fernverkehr)</v>
      </c>
      <c r="GB122" s="231"/>
    </row>
    <row r="123" spans="1:184" ht="16.5" customHeight="1">
      <c r="A123" s="295"/>
      <c r="B123" s="333"/>
      <c r="C123" s="334" t="s">
        <v>139</v>
      </c>
      <c r="D123" s="334" t="s">
        <v>127</v>
      </c>
      <c r="E123" s="371" t="s">
        <v>138</v>
      </c>
      <c r="F123" s="33">
        <f t="shared" si="100"/>
        <v>159.35097999999999</v>
      </c>
      <c r="G123" s="33">
        <f>0.733*G70+0.266*G68</f>
        <v>543.86</v>
      </c>
      <c r="H123" s="98">
        <v>0.29299999999999998</v>
      </c>
      <c r="I123" s="88">
        <v>1</v>
      </c>
      <c r="J123" s="88"/>
      <c r="K123" s="86">
        <v>1</v>
      </c>
      <c r="L123" s="86"/>
      <c r="M123" s="86"/>
      <c r="N123" s="38" t="s">
        <v>99</v>
      </c>
      <c r="O123" s="6">
        <f ca="1">(IF(ISERROR(INDEX(INDIRECT($D$268),MATCH($AM123,$AM$4:$AM$275,0),MATCH(O$304,INDIRECT($E$268),0))*$I123/$AD123),0,INDEX(INDIRECT($D$268),MATCH($AM123,$AM$4:$AM$275,0),MATCH(O$304,INDIRECT($E$268),0))*$I123/$AD123)+IF(ISERROR(INDEX(INDIRECT($D$268),MATCH($AN123,$AN$4:$AN$275,0),MATCH(O$305,INDIRECT($E$268),0))*$J123/$AE123),0,INDEX(INDIRECT($D$268),MATCH($AN123,$AN$4:$AN$275,0),MATCH(O$305,INDIRECT($E$268),0))*$J123/$AE123))*$AC123/$F123</f>
        <v>8.0289089147741688E-2</v>
      </c>
      <c r="P123" s="6">
        <f ca="1">(IF(ISERROR(INDEX(INDIRECT($D$268),MATCH($AO123,$AO$4:$AO$275,0),MATCH(P$304,INDIRECT($E$268),0))*$I123/$AD123),0,INDEX(INDIRECT($D$268),MATCH($AO123,$AO$4:$AO$275,0),MATCH(P$304,INDIRECT($E$268),0))*$I123/$AD123)+IF(ISERROR(INDEX(INDIRECT($D$268),MATCH($AP123,$AP$4:$AP$275,0),MATCH(P$305,INDIRECT($E$268),0))*$J123/$AE123),0,INDEX(INDIRECT($D$268),MATCH($AP123,$AP$4:$AP$275,0),MATCH(P$305,INDIRECT($E$268),0))*$J123/$AE123))*$AC123/$F123</f>
        <v>0.83423563043038707</v>
      </c>
      <c r="Q123" s="6">
        <f ca="1">INDEX(INDIRECT($D$268),MATCH($AQ123,$AQ$4:$AQ$284,0),MATCH(Q$4,INDIRECT($E$268),0))*$K123*$AC123/$F123/$AF123</f>
        <v>0.54278353801150137</v>
      </c>
      <c r="R123" s="6">
        <f ca="1">INDEX(INDIRECT($D$268),MATCH($AR123,$AR$4:$AR$284,0),MATCH(R$4,INDIRECT($E$268),0))*$K123*$AC123/$F123/$AF123</f>
        <v>0.83338271317816814</v>
      </c>
      <c r="S123" s="6">
        <f ca="1">INDEX(INDIRECT($D$268),MATCH($AS123,$AS$4:$AS$284,0),MATCH(S$4,INDIRECT($E$268),0))*$K123*$AC123/$F123/$AF123</f>
        <v>5.0315600268037262</v>
      </c>
      <c r="T123" s="7">
        <f t="shared" ca="1" si="93"/>
        <v>7.3222509975715244</v>
      </c>
      <c r="U123" s="6">
        <f>IF($B$268=6,(IF(OR(AJ123="Benzin",AJ123="Diesel"),$AK123*INDEX('DIN EN 16258'!$I:$I,MATCH('mobitool-Faktoren v2.0'!$AI123,'DIN EN 16258'!$A:$A,0))*$I123/$AD123+$AL123*INDEX('DIN EN 16258'!$I:$I,MATCH('mobitool-Faktoren v2.0'!$AJ123,'DIN EN 16258'!$A:$A,0))*$I123/$AD123,IF(ISERROR($AK123*INDEX('DIN EN 16258'!$I:$I,MATCH('mobitool-Faktoren v2.0'!$AI123,'DIN EN 16258'!$A:$A,0))*$I123/$AD123),0,$AK123*INDEX('DIN EN 16258'!$I:$I,MATCH('mobitool-Faktoren v2.0'!$AI123,'DIN EN 16258'!$A:$A,0))*$I123/$AD123)+IF(ISERROR($AL123*INDEX('DIN EN 16258'!$I:$I,MATCH('mobitool-Faktoren v2.0'!$AJ123,'DIN EN 16258'!$A:$A,0))*$J123/$AE123),0,$AL123*INDEX('DIN EN 16258'!$I:$I,MATCH('mobitool-Faktoren v2.0'!$AJ123,'DIN EN 16258'!$A:$A,0))*$J123/$AE123)))*1000,
IF($B$268=1,(IF(OR(AJ123="Benzin",AJ123="Diesel"),$AK123*INDEX('DIN EN 16258'!$D:$D,MATCH('mobitool-Faktoren v2.0'!$AI123,'DIN EN 16258'!$A:$A,0))*$I123/$AD123+$AL123*INDEX('DIN EN 16258'!$D:$D,MATCH('mobitool-Faktoren v2.0'!$AJ123,'DIN EN 16258'!$A:$A,0))*$I123/$AD123,IF(ISERROR($AK123*INDEX('DIN EN 16258'!$D:$D,MATCH('mobitool-Faktoren v2.0'!$AI123,'DIN EN 16258'!$A:$A,0))*$I123/$AD123),0,$AK123*INDEX('DIN EN 16258'!$D:$D,MATCH('mobitool-Faktoren v2.0'!$AI123,'DIN EN 16258'!$A:$A,0))*$I123/$AD123)+IF(ISERROR($AL123*INDEX('DIN EN 16258'!$D:$D,MATCH('mobitool-Faktoren v2.0'!$AJ123,'DIN EN 16258'!$A:$A,0))*$J123/$AE123),0,$AL123*INDEX('DIN EN 16258'!$D:$D,MATCH('mobitool-Faktoren v2.0'!$AJ123,'DIN EN 16258'!$A:$A,0))*$J123/$AE123))),0))*$AC123/$F123</f>
        <v>0</v>
      </c>
      <c r="V123" s="6">
        <f>IF($B$268=6,(IF(OR(AJ123="Benzin",AJ123="Diesel"),$AK123*INDEX('DIN EN 16258'!$L:$L,MATCH('mobitool-Faktoren v2.0'!$AI123,'DIN EN 16258'!$A:$A,0))*$I123/$AD123+$AL123*INDEX('DIN EN 16258'!$L:$L,MATCH('mobitool-Faktoren v2.0'!$AJ123,'DIN EN 16258'!$A:$A,0))*$I123/$AD123,IF(ISERROR($AK123*INDEX('DIN EN 16258'!$L:$L,MATCH('mobitool-Faktoren v2.0'!$AI123,'DIN EN 16258'!$A:$A,0))*$I123/$AD123),0,$AK123*INDEX('DIN EN 16258'!$L:$L,MATCH('mobitool-Faktoren v2.0'!$AI123,'DIN EN 16258'!$A:$A,0))*$I123/$AD123)+IF(ISERROR($AL123*INDEX('DIN EN 16258'!$L:$L,MATCH('mobitool-Faktoren v2.0'!$AJ123,'DIN EN 16258'!$A:$A,0))*$J123/$AE123),0,$AL123*INDEX('DIN EN 16258'!$L:$L,MATCH('mobitool-Faktoren v2.0'!$AJ123,'DIN EN 16258'!$A:$A,0))*$J123/$AE123)))*1000,
IF($B$268=1,(IF(OR(AJ123="Benzin",AJ123="Diesel"),$AK123*INDEX('DIN EN 16258'!$F:$F,MATCH('mobitool-Faktoren v2.0'!$AI123,'DIN EN 16258'!$A:$A,0))*$I123/$AD123+$AL123*INDEX('DIN EN 16258'!$F:$F,MATCH('mobitool-Faktoren v2.0'!$AJ123,'DIN EN 16258'!$A:$A,0))*$I123/$AD123,IF(ISERROR($AK123*INDEX('DIN EN 16258'!$F:$F,MATCH('mobitool-Faktoren v2.0'!$AI123,'DIN EN 16258'!$A:$A,0))*$I123/$AD123),0,$AK123*INDEX('DIN EN 16258'!$F:$F,MATCH('mobitool-Faktoren v2.0'!$AI123,'DIN EN 16258'!$A:$A,0))*$I123/$AD123)+IF(ISERROR($AL123*INDEX('DIN EN 16258'!$F:$F,MATCH('mobitool-Faktoren v2.0'!$AJ123,'DIN EN 16258'!$A:$A,0))*$J123/$AE123),0,$AL123*INDEX('DIN EN 16258'!$F:$F,MATCH('mobitool-Faktoren v2.0'!$AJ123,'DIN EN 16258'!$A:$A,0))*$J123/$AE123))),0))*$AC123/$F123</f>
        <v>0.36415429583263192</v>
      </c>
      <c r="W123" s="39" t="s">
        <v>673</v>
      </c>
      <c r="X123" s="39" t="s">
        <v>162</v>
      </c>
      <c r="Y123" s="336"/>
      <c r="Z123" s="372"/>
      <c r="AA123" s="337"/>
      <c r="AB123" s="299"/>
      <c r="AC123" s="300">
        <v>159</v>
      </c>
      <c r="AD123" s="298">
        <v>1</v>
      </c>
      <c r="AE123" s="298"/>
      <c r="AF123" s="299">
        <v>1</v>
      </c>
      <c r="AG123" s="299"/>
      <c r="AH123" s="299"/>
      <c r="AI123" s="301" t="s">
        <v>632</v>
      </c>
      <c r="AJ123" s="373"/>
      <c r="AK123" s="329">
        <v>8.1043000000000004E-2</v>
      </c>
      <c r="AL123" s="329"/>
      <c r="AM123" s="331" t="s">
        <v>759</v>
      </c>
      <c r="AN123" s="202" t="s">
        <v>81</v>
      </c>
      <c r="AO123" s="331" t="s">
        <v>760</v>
      </c>
      <c r="AP123" s="202" t="s">
        <v>81</v>
      </c>
      <c r="AQ123" s="331" t="s">
        <v>761</v>
      </c>
      <c r="AR123" s="331" t="s">
        <v>762</v>
      </c>
      <c r="AS123" s="331" t="s">
        <v>763</v>
      </c>
      <c r="AT123" s="331" t="s">
        <v>764</v>
      </c>
      <c r="AU123" s="303">
        <f ca="1">IF(ISERROR(OFFSET('Daten KEA'!$A$1,MATCH(AU$5,'Daten KEA'!$A:$A,0)-1,MATCH(AM123,'Daten KEA'!$A$424:$ADO$424,0)-1)),0,OFFSET('Daten KEA'!$A$1,MATCH(AU$5,'Daten KEA'!$A:$A,0)-1,MATCH(AM123,'Daten KEA'!$A$424:$ADO$424,0)-1))+IF(ISERROR(AK123*INDEX('Energiefaktoren Ecoinvent'!$D:$D,MATCH('mobitool-Faktoren v2.0'!AI123,'Energiefaktoren Ecoinvent'!$A:$A,0))),0,AK123*INDEX('Energiefaktoren Ecoinvent'!$D:$D,MATCH('mobitool-Faktoren v2.0'!AI123,'Energiefaktoren Ecoinvent'!$A:$A,0)))+IF(OR(AJ123="Benzin",AJ123="Diesel"),IF(ISERROR(OFFSET('Daten KEA'!$A$1,MATCH(AV$5,'Daten KEA'!$A:$A,0)-1,MATCH(AN123,'Daten KEA'!$A$424:$ADO$424,0)-1)),0,OFFSET('Daten KEA'!$A$1,MATCH(AV$5,'Daten KEA'!$A:$A,0)-1,MATCH(AN123,'Daten KEA'!$A$424:$ADO$424,0)-1))+IF(ISERROR(AL123*INDEX('Energiefaktoren Ecoinvent'!$D:$D,MATCH('mobitool-Faktoren v2.0'!AJ123,'Energiefaktoren Ecoinvent'!$A:$A,0))),0,AL123*INDEX('Energiefaktoren Ecoinvent'!$D:$D,MATCH('mobitool-Faktoren v2.0'!AJ123,'Energiefaktoren Ecoinvent'!$A:$A,0))),0)</f>
        <v>0.29175480000000004</v>
      </c>
      <c r="AV123" s="303">
        <f ca="1">IF(OR(AJ123="Benzin",AJ123="Diesel"),0,IF(ISERROR(OFFSET('Daten KEA'!$A$1,MATCH(AV$5,'Daten KEA'!$A:$A,0)-1,MATCH(AN123,'Daten KEA'!$A$424:$ADO$424,0)-1)),0,OFFSET('Daten KEA'!$A$1,MATCH(AV$5,'Daten KEA'!$A:$A,0)-1,MATCH(AN123,'Daten KEA'!$A$424:$ADO$424,0)-1))+IF(ISERROR(AL123*INDEX('Energiefaktoren Ecoinvent'!$D:$D,MATCH('mobitool-Faktoren v2.0'!AJ123,'Energiefaktoren Ecoinvent'!$A:$A,0))),0,AL123*INDEX('Energiefaktoren Ecoinvent'!$D:$D,MATCH('mobitool-Faktoren v2.0'!AJ123,'Energiefaktoren Ecoinvent'!$A:$A,0))))</f>
        <v>0</v>
      </c>
      <c r="AW123" s="303">
        <f ca="1">IF(ISERROR(OFFSET('Daten KEA'!$A$1,MATCH(AW$5,'Daten KEA'!$A:$A,0)-1,MATCH(AO123,'Daten KEA'!$A$424:$ADO$424,0)-1)),0,OFFSET('Daten KEA'!$A$1,MATCH(AW$5,'Daten KEA'!$A:$A,0)-1,MATCH(AO123,'Daten KEA'!$A$424:$ADO$424,0)-1))-IF(ISERROR(AK123*INDEX('Energiefaktoren Ecoinvent'!$D:$D,MATCH('mobitool-Faktoren v2.0'!AI123,'Energiefaktoren Ecoinvent'!$A:$A,0))),0,AK123*INDEX('Energiefaktoren Ecoinvent'!$D:$D,MATCH('mobitool-Faktoren v2.0'!AI123,'Energiefaktoren Ecoinvent'!$A:$A,0)))+IF(OR(AJ123="Benzin",AJ123="Diesel"),IF(ISERROR(OFFSET('Daten KEA'!$A$1,MATCH(AX$5,'Daten KEA'!$A:$A,0)-1,MATCH(AP123,'Daten KEA'!$A$424:$ADO$424,0)-1)),0,OFFSET('Daten KEA'!$A$1,MATCH(AX$5,'Daten KEA'!$A:$A,0)-1,MATCH(AP123,'Daten KEA'!$A$424:$ADO$424,0)-1))-IF(ISERROR(AL123*INDEX('Energiefaktoren Ecoinvent'!$D:$D,MATCH('mobitool-Faktoren v2.0'!AJ123,'Energiefaktoren Ecoinvent'!$A:$A,0))),0,AL123*INDEX('Energiefaktoren Ecoinvent'!$D:$D,MATCH('mobitool-Faktoren v2.0'!AJ123,'Energiefaktoren Ecoinvent'!$A:$A,0))),0)</f>
        <v>7.8036069999999957E-2</v>
      </c>
      <c r="AX123" s="303">
        <f ca="1">IF(OR(AJ123="Benzin",AJ123="Diesel"),0,IF(ISERROR(OFFSET('Daten KEA'!$A$1,MATCH(AX$5,'Daten KEA'!$A:$A,0)-1,MATCH(AP123,'Daten KEA'!$A$424:$ADO$424,0)-1)),0,OFFSET('Daten KEA'!$A$1,MATCH(AX$5,'Daten KEA'!$A:$A,0)-1,MATCH(AP123,'Daten KEA'!$A$424:$ADO$424,0)-1))-IF(ISERROR(AL123*INDEX('Energiefaktoren Ecoinvent'!$D:$D,MATCH('mobitool-Faktoren v2.0'!AJ123,'Energiefaktoren Ecoinvent'!$A:$A,0))),0,AL123*INDEX('Energiefaktoren Ecoinvent'!$D:$D,MATCH('mobitool-Faktoren v2.0'!AJ123,'Energiefaktoren Ecoinvent'!$A:$A,0))))</f>
        <v>0</v>
      </c>
      <c r="AY123" s="303">
        <f t="shared" ca="1" si="58"/>
        <v>0.36979086999999999</v>
      </c>
      <c r="AZ123" s="303">
        <f ca="1">IF(ISERROR(OFFSET('Daten KEA'!$A$1,MATCH(AZ$5,'Daten KEA'!$A:$A,0)-1,MATCH(AQ123,'Daten KEA'!$A$424:$ADO$424,0)-1)),0,OFFSET('Daten KEA'!$A$1,MATCH(AZ$5,'Daten KEA'!$A:$A,0)-1,MATCH(AQ123,'Daten KEA'!$A$424:$ADO$424,0)-1))</f>
        <v>1.4490614000000001E-2</v>
      </c>
      <c r="BA123" s="303">
        <f ca="1">IF(ISERROR(OFFSET('Daten KEA'!$A$1,MATCH(BA$5,'Daten KEA'!$A:$A,0)-1,MATCH(AR123,'Daten KEA'!$A$424:$ADO$424,0)-1)),0,OFFSET('Daten KEA'!$A$1,MATCH(BA$5,'Daten KEA'!$A:$A,0)-1,MATCH(AR123,'Daten KEA'!$A$424:$ADO$424,0)-1))</f>
        <v>1.931567E-2</v>
      </c>
      <c r="BB123" s="303">
        <f ca="1">IF(ISERROR(OFFSET('Daten KEA'!$A$1,MATCH(BB$5,'Daten KEA'!$A:$A,0)-1,MATCH(AS123,'Daten KEA'!$A$424:$ADO$424,0)-1)),0,OFFSET('Daten KEA'!$A$1,MATCH(BB$5,'Daten KEA'!$A:$A,0)-1,MATCH(AS123,'Daten KEA'!$A$424:$ADO$424,0)-1))</f>
        <v>0.11806849</v>
      </c>
      <c r="BC123" s="304">
        <f t="shared" ca="1" si="101"/>
        <v>0.52166564400000004</v>
      </c>
      <c r="BD123" s="303">
        <f ca="1">IF(ISERROR(OFFSET('Daten KEA'!$A$1,MATCH(BD$5,'Daten KEA'!$A:$A,0)-1,MATCH(AT123,'Daten KEA'!$A$424:$ADO$424,0)-1)),0,OFFSET('Daten KEA'!$A$1,MATCH(BD$5,'Daten KEA'!$A:$A,0)-1,MATCH(AT123,'Daten KEA'!$A$424:$ADO$424,0)-1))</f>
        <v>0.52166564999999998</v>
      </c>
      <c r="BE123" s="305">
        <f t="shared" ca="1" si="59"/>
        <v>1.0000000115016199</v>
      </c>
      <c r="BF123" s="306">
        <f ca="1">IF(ISERROR(OFFSET('Daten KEA'!$A$1,MATCH(BF$5,'Daten KEA'!$A:$A,0)-1,MATCH(AM123,'Daten KEA'!$A$424:$ADO$424,0)-1)),0,OFFSET('Daten KEA'!$A$1,MATCH(BF$5,'Daten KEA'!$A:$A,0)-1,MATCH(AM123,'Daten KEA'!$A$424:$ADO$424,0)-1))+IF(ISERROR($AK123*INDEX('Energiefaktoren Ecoinvent'!$H:$H,MATCH('mobitool-Faktoren v2.0'!$AI123,'Energiefaktoren Ecoinvent'!$A:$A,0))),0,$AK123*INDEX('Energiefaktoren Ecoinvent'!$H:$H,MATCH('mobitool-Faktoren v2.0'!$AI123,'Energiefaktoren Ecoinvent'!$A:$A,0)))+IF(OR(AJ123="Benzin",AJ123="Diesel"),IF(ISERROR(OFFSET('Daten KEA'!$A$1,MATCH(BG$5,'Daten KEA'!$A:$A,0)-1,MATCH(AN123,'Daten KEA'!$A$424:$ADO$424,0)-1)),0,OFFSET('Daten KEA'!$A$1,MATCH(BG$5,'Daten KEA'!$A:$A,0)-1,MATCH(AN123,'Daten KEA'!$A$424:$ADO$424,0)-1))+IF(ISERROR($AL123*INDEX('Energiefaktoren Ecoinvent'!$H:$H,MATCH('mobitool-Faktoren v2.0'!$AJ123,'Energiefaktoren Ecoinvent'!$A:$A,0))),0,$AL123*INDEX('Energiefaktoren Ecoinvent'!$H:$H,MATCH('mobitool-Faktoren v2.0'!$AJ123,'Energiefaktoren Ecoinvent'!$A:$A,0))),0)</f>
        <v>3.0626312181547443E-2</v>
      </c>
      <c r="BG123" s="306">
        <f ca="1">IF(OR(AJ123="Benzin",AJ123="Diesel"),0,IF(ISERROR(OFFSET('Daten KEA'!$A$1,MATCH(BG$5,'Daten KEA'!$A:$A,0)-1,MATCH(AN123,'Daten KEA'!$A$424:$ADO$424,0)-1)),0,OFFSET('Daten KEA'!$A$1,MATCH(BG$5,'Daten KEA'!$A:$A,0)-1,MATCH(AN123,'Daten KEA'!$A$424:$ADO$424,0)-1))+IF(ISERROR($AL123*INDEX('Energiefaktoren Ecoinvent'!$H:$H,MATCH('mobitool-Faktoren v2.0'!$AJ123,'Energiefaktoren Ecoinvent'!$A:$A,0))),0,$AL123*INDEX('Energiefaktoren Ecoinvent'!$H:$H,MATCH('mobitool-Faktoren v2.0'!$AJ123,'Energiefaktoren Ecoinvent'!$A:$A,0))))</f>
        <v>0</v>
      </c>
      <c r="BH123" s="306">
        <f ca="1">IF(ISERROR(OFFSET('Daten KEA'!$A$1,MATCH(BH$5,'Daten KEA'!$A:$A,0)-1,MATCH(AO123,'Daten KEA'!$A$424:$ADO$424,0)-1)),0,OFFSET('Daten KEA'!$A$1,MATCH(BH$5,'Daten KEA'!$A:$A,0)-1,MATCH(AO123,'Daten KEA'!$A$424:$ADO$424,0)-1))-IF(ISERROR($AK123*INDEX('Energiefaktoren Ecoinvent'!$H:$H,MATCH('mobitool-Faktoren v2.0'!$AI123,'Energiefaktoren Ecoinvent'!$A:$A,0))),0,$AK123*INDEX('Energiefaktoren Ecoinvent'!$H:$H,MATCH('mobitool-Faktoren v2.0'!$AI123,'Energiefaktoren Ecoinvent'!$A:$A,0)))+IF(OR(AJ123="Benzin",AJ123="Diesel"),IF(ISERROR(OFFSET('Daten KEA'!$A$1,MATCH(BI$5,'Daten KEA'!$A:$A,0)-1,MATCH(AP123,'Daten KEA'!$A$424:$ADO$424,0)-1)),0,OFFSET('Daten KEA'!$A$1,MATCH(BI$5,'Daten KEA'!$A:$A,0)-1,MATCH(AP123,'Daten KEA'!$A$424:$ADO$424,0)-1))-IF(ISERROR($AL123*INDEX('Energiefaktoren Ecoinvent'!$H:$H,MATCH('mobitool-Faktoren v2.0'!$AJ123,'Energiefaktoren Ecoinvent'!$A:$A,0))),0,$AL123*INDEX('Energiefaktoren Ecoinvent'!$H:$H,MATCH('mobitool-Faktoren v2.0'!$AJ123,'Energiefaktoren Ecoinvent'!$A:$A,0))),0)</f>
        <v>2.4862665489695557E-2</v>
      </c>
      <c r="BI123" s="306">
        <f ca="1">IF(OR(AJ123="Benzin",AJ123="Diesel"),0,IF(ISERROR(OFFSET('Daten KEA'!$A$1,MATCH(BI$5,'Daten KEA'!$A:$A,0)-1,MATCH(AP123,'Daten KEA'!$A$424:$ADO$424,0)-1)),0,OFFSET('Daten KEA'!$A$1,MATCH(BI$5,'Daten KEA'!$A:$A,0)-1,MATCH(AP123,'Daten KEA'!$A$424:$ADO$424,0)-1))-IF(ISERROR($AL123*INDEX('Energiefaktoren Ecoinvent'!$H:$H,MATCH('mobitool-Faktoren v2.0'!$AJ123,'Energiefaktoren Ecoinvent'!$A:$A,0))),0,$AL123*INDEX('Energiefaktoren Ecoinvent'!$H:$H,MATCH('mobitool-Faktoren v2.0'!$AJ123,'Energiefaktoren Ecoinvent'!$A:$A,0))))</f>
        <v>0</v>
      </c>
      <c r="BJ123" s="306">
        <f t="shared" ca="1" si="92"/>
        <v>5.5488977671243001E-2</v>
      </c>
      <c r="BK123" s="306">
        <f ca="1">IF(ISERROR(OFFSET('Daten KEA'!$A$1,MATCH(BK$5,'Daten KEA'!$A:$A,0)-1,MATCH(AQ123,'Daten KEA'!$A$424:$ADO$424,0)-1)),0,OFFSET('Daten KEA'!$A$1,MATCH(BK$5,'Daten KEA'!$A:$A,0)-1,MATCH(AQ123,'Daten KEA'!$A$424:$ADO$424,0)-1))</f>
        <v>1.2686557689669999E-2</v>
      </c>
      <c r="BL123" s="306">
        <f ca="1">IF(ISERROR(OFFSET('Daten KEA'!$A$1,MATCH(BL$5,'Daten KEA'!$A:$A,0)-1,MATCH(AR123,'Daten KEA'!$A$424:$ADO$424,0)-1)),0,OFFSET('Daten KEA'!$A$1,MATCH(BL$5,'Daten KEA'!$A:$A,0)-1,MATCH(AR123,'Daten KEA'!$A$424:$ADO$424,0)-1))</f>
        <v>1.7083151897308E-2</v>
      </c>
      <c r="BM123" s="306">
        <f ca="1">IF(ISERROR(OFFSET('Daten KEA'!$A$1,MATCH(BM$5,'Daten KEA'!$A:$A,0)-1,MATCH(AS123,'Daten KEA'!$A$424:$ADO$424,0)-1)),0,OFFSET('Daten KEA'!$A$1,MATCH(BM$5,'Daten KEA'!$A:$A,0)-1,MATCH(AS123,'Daten KEA'!$A$424:$ADO$424,0)-1))</f>
        <v>0.10648777437484</v>
      </c>
      <c r="BN123" s="307">
        <f t="shared" ca="1" si="98"/>
        <v>0.191746461633061</v>
      </c>
      <c r="BO123" s="306">
        <f ca="1">IF(ISERROR(OFFSET('Daten KEA'!$A$1,MATCH(BO$5,'Daten KEA'!$A:$A,0)-1,MATCH(AT123,'Daten KEA'!$A$424:$ADO$424,0)-1)),0,OFFSET('Daten KEA'!$A$1,MATCH(BO$5,'Daten KEA'!$A:$A,0)-1,MATCH(AT123,'Daten KEA'!$A$424:$ADO$424,0)-1))</f>
        <v>0.19174646503305998</v>
      </c>
      <c r="BP123" s="305">
        <f t="shared" ca="1" si="60"/>
        <v>1.000000017731743</v>
      </c>
      <c r="BQ123" s="308">
        <f ca="1">IF(ISERROR(OFFSET('Daten GWP'!$A$1,MATCH(BQ$5,'Daten GWP'!$A:$A,0)-1,MATCH(AM123,'Daten GWP'!$A$424:$ADO$424,0)-1)),0,OFFSET('Daten GWP'!$A$1,MATCH(BQ$5,'Daten GWP'!$A:$A,0)-1,MATCH(AM123,'Daten GWP'!$A$424:$ADO$424,0)-1))*1000</f>
        <v>8.0466321000000007E-2</v>
      </c>
      <c r="BR123" s="308">
        <f ca="1">IF(ISERROR(OFFSET('Daten GWP'!$A$1,MATCH(BR$5,'Daten GWP'!$A:$A,0)-1,MATCH(AN123,'Daten GWP'!$A$424:$ADO$424,0)-1)),0,OFFSET('Daten GWP'!$A$1,MATCH(BR$5,'Daten GWP'!$A:$A,0)-1,MATCH(AN123,'Daten GWP'!$A$424:$ADO$424,0)-1))*1000</f>
        <v>0</v>
      </c>
      <c r="BS123" s="308">
        <f ca="1">IF(ISERROR(OFFSET('Daten GWP'!$A$1,MATCH(BS$5,'Daten GWP'!$A:$A,0)-1,MATCH(AO123,'Daten GWP'!$A$424:$ADO$424,0)-1)),0,OFFSET('Daten GWP'!$A$1,MATCH(BS$5,'Daten GWP'!$A:$A,0)-1,MATCH(AO123,'Daten GWP'!$A$424:$ADO$424,0)-1))*1000</f>
        <v>0.83607714</v>
      </c>
      <c r="BT123" s="308">
        <f ca="1">IF(ISERROR(OFFSET('Daten GWP'!$A$1,MATCH(BT$5,'Daten GWP'!$A:$A,0)-1,MATCH(AP123,'Daten GWP'!$A$424:$ADO$424,0)-1)),0,OFFSET('Daten GWP'!$A$1,MATCH(BT$5,'Daten GWP'!$A:$A,0)-1,MATCH(AP123,'Daten GWP'!$A$424:$ADO$424,0)-1))*1000</f>
        <v>0</v>
      </c>
      <c r="BU123" s="308">
        <f t="shared" ca="1" si="61"/>
        <v>0.91654346100000006</v>
      </c>
      <c r="BV123" s="308">
        <f ca="1">IF(ISERROR(OFFSET('Daten GWP'!$A$1,MATCH(BV$5,'Daten GWP'!$A:$A,0)-1,MATCH(AQ123,'Daten GWP'!$A$424:$ADO$424,0)-1)),0,OFFSET('Daten GWP'!$A$1,MATCH(BV$5,'Daten GWP'!$A:$A,0)-1,MATCH(AQ123,'Daten GWP'!$A$424:$ADO$424,0)-1))*1000</f>
        <v>0.54398168999999996</v>
      </c>
      <c r="BW123" s="308">
        <f ca="1">IF(ISERROR(OFFSET('Daten GWP'!$A$1,MATCH(BW$5,'Daten GWP'!$A:$A,0)-1,MATCH(AR123,'Daten GWP'!$A$424:$ADO$424,0)-1)),0,OFFSET('Daten GWP'!$A$1,MATCH(BW$5,'Daten GWP'!$A:$A,0)-1,MATCH(AR123,'Daten GWP'!$A$424:$ADO$424,0)-1))*1000</f>
        <v>0.83522233999999995</v>
      </c>
      <c r="BX123" s="308">
        <f ca="1">IF(ISERROR(OFFSET('Daten GWP'!$A$1,MATCH(BX$5,'Daten GWP'!$A:$A,0)-1,MATCH(AS123,'Daten GWP'!$A$424:$ADO$424,0)-1)),0,OFFSET('Daten GWP'!$A$1,MATCH(BX$5,'Daten GWP'!$A:$A,0)-1,MATCH(AS123,'Daten GWP'!$A$424:$ADO$424,0)-1))*1000</f>
        <v>5.0426668000000001</v>
      </c>
      <c r="BY123" s="309">
        <f t="shared" ca="1" si="99"/>
        <v>7.3384142910000003</v>
      </c>
      <c r="BZ123" s="308">
        <f ca="1">IF(ISERROR(OFFSET('Daten GWP'!$A$1,MATCH(BZ$5,'Daten GWP'!$A:$A,0)-1,MATCH(AT123,'Daten GWP'!$A$424:$ADO$424,0)-1)),0,OFFSET('Daten GWP'!$A$1,MATCH(BZ$5,'Daten GWP'!$A:$A,0)-1,MATCH(AT123,'Daten GWP'!$A$424:$ADO$424,0)-1))*1000</f>
        <v>7.3384143000000002</v>
      </c>
      <c r="CA123" s="305">
        <f t="shared" ca="1" si="62"/>
        <v>1.000000001226423</v>
      </c>
      <c r="CB123" s="310">
        <f ca="1">IF(ISERROR(OFFSET('Daten Elementary'!$A$1,MATCH(CB$5,'Daten Elementary'!$A:$A,0)-1,MATCH(AM123,'Daten Elementary'!$A$424:$ADO$424,0)-1)),0,OFFSET('Daten Elementary'!$A$1,MATCH(CB$5,'Daten Elementary'!$A:$A,0)-1,MATCH(AM123,'Daten Elementary'!$A$424:$ADO$424,0)-1))*1000000</f>
        <v>3.3368500000000001E-3</v>
      </c>
      <c r="CC123" s="310">
        <f ca="1">IF(ISERROR(OFFSET('Daten Elementary'!$A$1,MATCH(CC$5,'Daten Elementary'!$A:$A,0)-1,MATCH(AN123,'Daten Elementary'!$A$424:$ADO$424,0)-1)),0,OFFSET('Daten Elementary'!$A$1,MATCH(CC$5,'Daten Elementary'!$A:$A,0)-1,MATCH(AN123,'Daten Elementary'!$A$424:$ADO$424,0)-1))*1000000</f>
        <v>0</v>
      </c>
      <c r="CD123" s="310">
        <f ca="1">IF(ISERROR(OFFSET('Daten Elementary'!$A$1,MATCH(CD$5,'Daten Elementary'!$A:$A,0)-1,MATCH(AO123,'Daten Elementary'!$A$424:$ADO$424,0)-1)),0,OFFSET('Daten Elementary'!$A$1,MATCH(CD$5,'Daten Elementary'!$A:$A,0)-1,MATCH(AO123,'Daten Elementary'!$A$424:$ADO$424,0)-1))*1000000</f>
        <v>0.89170753999999997</v>
      </c>
      <c r="CE123" s="310">
        <f ca="1">IF(ISERROR(OFFSET('Daten Elementary'!$A$1,MATCH(CE$5,'Daten Elementary'!$A:$A,0)-1,MATCH(AP123,'Daten Elementary'!$A$424:$ADO$424,0)-1)),0,OFFSET('Daten Elementary'!$A$1,MATCH(CE$5,'Daten Elementary'!$A:$A,0)-1,MATCH(AP123,'Daten Elementary'!$A$424:$ADO$424,0)-1))*1000000</f>
        <v>0</v>
      </c>
      <c r="CF123" s="310">
        <f t="shared" ca="1" si="63"/>
        <v>0.89504438999999991</v>
      </c>
      <c r="CG123" s="310">
        <f ca="1">IF(ISERROR(OFFSET('Daten Elementary'!$A$1,MATCH(CG$5,'Daten Elementary'!$A:$A,0)-1,MATCH(AQ123,'Daten Elementary'!$A$424:$ADO$424,0)-1)),0,OFFSET('Daten Elementary'!$A$1,MATCH(CG$5,'Daten Elementary'!$A:$A,0)-1,MATCH(AQ123,'Daten Elementary'!$A$424:$ADO$424,0)-1))*1000000</f>
        <v>0.29060420000000003</v>
      </c>
      <c r="CH123" s="310">
        <f ca="1">IF(ISERROR(OFFSET('Daten Elementary'!$A$1,MATCH(CH$5,'Daten Elementary'!$A:$A,0)-1,MATCH(AR123,'Daten Elementary'!$A$424:$ADO$424,0)-1)),0,OFFSET('Daten Elementary'!$A$1,MATCH(CH$5,'Daten Elementary'!$A:$A,0)-1,MATCH(AR123,'Daten Elementary'!$A$424:$ADO$424,0)-1))*1000000</f>
        <v>0.78288671999999992</v>
      </c>
      <c r="CI123" s="310">
        <f ca="1">IF(ISERROR(OFFSET('Daten Elementary'!$A$1,MATCH(CI$5,'Daten Elementary'!$A:$A,0)-1,MATCH(AS123,'Daten Elementary'!$A$424:$ADO$424,0)-1)),0,OFFSET('Daten Elementary'!$A$1,MATCH(CI$5,'Daten Elementary'!$A:$A,0)-1,MATCH(AS123,'Daten Elementary'!$A$424:$ADO$424,0)-1))*1000000</f>
        <v>5.8588195999999995</v>
      </c>
      <c r="CJ123" s="311">
        <f t="shared" ca="1" si="64"/>
        <v>7.8273549099999995</v>
      </c>
      <c r="CK123" s="310">
        <f ca="1">IF(ISERROR(OFFSET('Daten Elementary'!$A$1,MATCH(CK$5,'Daten Elementary'!$A:$A,0)-1,MATCH($AT123,'Daten Elementary'!$A$424:$ADO$424,0)-1)),0,OFFSET('Daten Elementary'!$A$1,MATCH(CK$5,'Daten Elementary'!$A:$A,0)-1,MATCH($AT123,'Daten Elementary'!$A$424:$ADO$424,0)-1))*1000000</f>
        <v>7.8273548999999996</v>
      </c>
      <c r="CL123" s="305">
        <f t="shared" ca="1" si="65"/>
        <v>0.99999999872242917</v>
      </c>
      <c r="CM123" s="312">
        <f ca="1">IF(ISERROR(OFFSET('Daten Elementary'!$A$1,MATCH(CM$5,'Daten Elementary'!$A:$A,0)-1,MATCH(AM123,'Daten Elementary'!$A$424:$ADO$424,0)-1)),0,OFFSET('Daten Elementary'!$A$1,MATCH(CM$5,'Daten Elementary'!$A:$A,0)-1,MATCH(AM123,'Daten Elementary'!$A$424:$ADO$424,0)-1))*1000000</f>
        <v>3.2049000000000001E-3</v>
      </c>
      <c r="CN123" s="312">
        <f ca="1">IF(ISERROR(OFFSET('Daten Elementary'!$A$1,MATCH(CN$5,'Daten Elementary'!$A:$A,0)-1,MATCH(AN123,'Daten Elementary'!$A$424:$ADO$424,0)-1)),0,OFFSET('Daten Elementary'!$A$1,MATCH(CN$5,'Daten Elementary'!$A:$A,0)-1,MATCH(AN123,'Daten Elementary'!$A$424:$ADO$424,0)-1))*1000000</f>
        <v>0</v>
      </c>
      <c r="CO123" s="312">
        <f ca="1">IF(ISERROR(OFFSET('Daten Elementary'!$A$1,MATCH(CO$5,'Daten Elementary'!$A:$A,0)-1,MATCH(AO123,'Daten Elementary'!$A$424:$ADO$424,0)-1)),0,OFFSET('Daten Elementary'!$A$1,MATCH(CO$5,'Daten Elementary'!$A:$A,0)-1,MATCH(AO123,'Daten Elementary'!$A$424:$ADO$424,0)-1))*1000000</f>
        <v>0.37670770000000003</v>
      </c>
      <c r="CP123" s="312">
        <f ca="1">IF(ISERROR(OFFSET('Daten Elementary'!$A$1,MATCH(CP$5,'Daten Elementary'!$A:$A,0)-1,MATCH(AP123,'Daten Elementary'!$A$424:$ADO$424,0)-1)),0,OFFSET('Daten Elementary'!$A$1,MATCH(CP$5,'Daten Elementary'!$A:$A,0)-1,MATCH(AP123,'Daten Elementary'!$A$424:$ADO$424,0)-1))*1000000</f>
        <v>0</v>
      </c>
      <c r="CQ123" s="312">
        <f t="shared" ca="1" si="66"/>
        <v>0.37991260000000004</v>
      </c>
      <c r="CR123" s="312">
        <f ca="1">IF(ISERROR(OFFSET('Daten Elementary'!$A$1,MATCH(CR$5,'Daten Elementary'!$A:$A,0)-1,MATCH(AQ123,'Daten Elementary'!$A$424:$ADO$424,0)-1)),0,OFFSET('Daten Elementary'!$A$1,MATCH(CR$5,'Daten Elementary'!$A:$A,0)-1,MATCH(AQ123,'Daten Elementary'!$A$424:$ADO$424,0)-1))*1000000</f>
        <v>0.11798695000000001</v>
      </c>
      <c r="CS123" s="312">
        <f ca="1">IF(ISERROR(OFFSET('Daten Elementary'!$A$1,MATCH(CS$5,'Daten Elementary'!$A:$A,0)-1,MATCH(AR123,'Daten Elementary'!$A$424:$ADO$424,0)-1)),0,OFFSET('Daten Elementary'!$A$1,MATCH(CS$5,'Daten Elementary'!$A:$A,0)-1,MATCH(AR123,'Daten Elementary'!$A$424:$ADO$424,0)-1))*1000000</f>
        <v>0.34038840000000004</v>
      </c>
      <c r="CT123" s="312">
        <f ca="1">IF(ISERROR(OFFSET('Daten Elementary'!$A$1,MATCH(CT$5,'Daten Elementary'!$A:$A,0)-1,MATCH(AS123,'Daten Elementary'!$A$424:$ADO$424,0)-1)),0,OFFSET('Daten Elementary'!$A$1,MATCH(CT$5,'Daten Elementary'!$A:$A,0)-1,MATCH(AS123,'Daten Elementary'!$A$424:$ADO$424,0)-1))*1000000</f>
        <v>2.3035852999999999</v>
      </c>
      <c r="CU123" s="313">
        <f t="shared" ca="1" si="67"/>
        <v>3.1418732500000002</v>
      </c>
      <c r="CV123" s="312">
        <f ca="1">IF(ISERROR(OFFSET('Daten Elementary'!$A$1,MATCH(CV$5,'Daten Elementary'!$A:$A,0)-1,MATCH($AT123,'Daten Elementary'!$A$424:$ADO$424,0)-1)),0,OFFSET('Daten Elementary'!$A$1,MATCH(CV$5,'Daten Elementary'!$A:$A,0)-1,MATCH($AT123,'Daten Elementary'!$A$424:$ADO$424,0)-1))*1000000</f>
        <v>3.1418732999999999</v>
      </c>
      <c r="CW123" s="305">
        <f t="shared" ca="1" si="68"/>
        <v>1.0000000159140727</v>
      </c>
      <c r="CX123" s="314">
        <f ca="1">IF(ISERROR(OFFSET('Daten Elementary'!$A$1,MATCH(CX$5,'Daten Elementary'!$A:$A,0)-1,MATCH(AM123,'Daten Elementary'!$A$424:$ADO$424,0)-1)),0,OFFSET('Daten Elementary'!$A$1,MATCH(CX$5,'Daten Elementary'!$A:$A,0)-1,MATCH(AM123,'Daten Elementary'!$A$424:$ADO$424,0)-1))*1000000</f>
        <v>0.10388069999999999</v>
      </c>
      <c r="CY123" s="314">
        <f ca="1">IF(ISERROR(OFFSET('Daten Elementary'!$A$1,MATCH(CY$5,'Daten Elementary'!$A:$A,0)-1,MATCH(AN123,'Daten Elementary'!$A$424:$ADO$424,0)-1)),0,OFFSET('Daten Elementary'!$A$1,MATCH(CY$5,'Daten Elementary'!$A:$A,0)-1,MATCH(AN123,'Daten Elementary'!$A$424:$ADO$424,0)-1))*1000000</f>
        <v>0</v>
      </c>
      <c r="CZ123" s="314">
        <f ca="1">IF(ISERROR(OFFSET('Daten Elementary'!$A$1,MATCH(CZ$5,'Daten Elementary'!$A:$A,0)-1,MATCH(AO123,'Daten Elementary'!$A$424:$ADO$424,0)-1)),0,OFFSET('Daten Elementary'!$A$1,MATCH(CZ$5,'Daten Elementary'!$A:$A,0)-1,MATCH(AO123,'Daten Elementary'!$A$424:$ADO$424,0)-1))*1000000</f>
        <v>0.53034256999999996</v>
      </c>
      <c r="DA123" s="314">
        <f ca="1">IF(ISERROR(OFFSET('Daten Elementary'!$A$1,MATCH(DA$5,'Daten Elementary'!$A:$A,0)-1,MATCH(AP123,'Daten Elementary'!$A$424:$ADO$424,0)-1)),0,OFFSET('Daten Elementary'!$A$1,MATCH(DA$5,'Daten Elementary'!$A:$A,0)-1,MATCH(AP123,'Daten Elementary'!$A$424:$ADO$424,0)-1))*1000000</f>
        <v>0</v>
      </c>
      <c r="DB123" s="314">
        <f t="shared" ca="1" si="69"/>
        <v>0.63422326999999989</v>
      </c>
      <c r="DC123" s="314">
        <f ca="1">IF(ISERROR(OFFSET('Daten Elementary'!$A$1,MATCH(DC$5,'Daten Elementary'!$A:$A,0)-1,MATCH(AQ123,'Daten Elementary'!$A$424:$ADO$424,0)-1)),0,OFFSET('Daten Elementary'!$A$1,MATCH(DC$5,'Daten Elementary'!$A:$A,0)-1,MATCH(AQ123,'Daten Elementary'!$A$424:$ADO$424,0)-1))*1000000</f>
        <v>2.1283717000000002</v>
      </c>
      <c r="DD123" s="314">
        <f ca="1">IF(ISERROR(OFFSET('Daten Elementary'!$A$1,MATCH(DD$5,'Daten Elementary'!$A:$A,0)-1,MATCH(AR123,'Daten Elementary'!$A$424:$ADO$424,0)-1)),0,OFFSET('Daten Elementary'!$A$1,MATCH(DD$5,'Daten Elementary'!$A:$A,0)-1,MATCH(AR123,'Daten Elementary'!$A$424:$ADO$424,0)-1))*1000000</f>
        <v>0.62740461000000003</v>
      </c>
      <c r="DE123" s="314">
        <f ca="1">IF(ISERROR(OFFSET('Daten Elementary'!$A$1,MATCH(DE$5,'Daten Elementary'!$A:$A,0)-1,MATCH(AS123,'Daten Elementary'!$A$424:$ADO$424,0)-1)),0,OFFSET('Daten Elementary'!$A$1,MATCH(DE$5,'Daten Elementary'!$A:$A,0)-1,MATCH(AS123,'Daten Elementary'!$A$424:$ADO$424,0)-1))*1000000</f>
        <v>4.0537977999999999</v>
      </c>
      <c r="DF123" s="315">
        <f t="shared" ca="1" si="70"/>
        <v>7.4437973800000004</v>
      </c>
      <c r="DG123" s="314">
        <f ca="1">IF(ISERROR(OFFSET('Daten Elementary'!$A$1,MATCH(DG$5,'Daten Elementary'!$A:$A,0)-1,MATCH($AT123,'Daten Elementary'!$A$424:$ADO$424,0)-1)),0,OFFSET('Daten Elementary'!$A$1,MATCH(DG$5,'Daten Elementary'!$A:$A,0)-1,MATCH($AT123,'Daten Elementary'!$A$424:$ADO$424,0)-1))*1000000</f>
        <v>7.4437973999999993</v>
      </c>
      <c r="DH123" s="305">
        <f t="shared" ca="1" si="71"/>
        <v>1.0000000026868006</v>
      </c>
      <c r="DI123" s="316">
        <f ca="1">IF(ISERROR(OFFSET('Daten Elementary'!$A$1,MATCH(DI$5,'Daten Elementary'!$A:$A,0)-1,MATCH(AM123,'Daten Elementary'!$A$424:$ADO$424,0)-1)),0,OFFSET('Daten Elementary'!$A$1,MATCH(DI$5,'Daten Elementary'!$A:$A,0)-1,MATCH(AM123,'Daten Elementary'!$A$424:$ADO$424,0)-1))*1000000</f>
        <v>0.71933000000000002</v>
      </c>
      <c r="DJ123" s="316">
        <f ca="1">IF(ISERROR(OFFSET('Daten Elementary'!$A$1,MATCH(DJ$5,'Daten Elementary'!$A:$A,0)-1,MATCH(AN123,'Daten Elementary'!$A$424:$ADO$424,0)-1)),0,OFFSET('Daten Elementary'!$A$1,MATCH(DJ$5,'Daten Elementary'!$A:$A,0)-1,MATCH(AN123,'Daten Elementary'!$A$424:$ADO$424,0)-1))*1000000</f>
        <v>0</v>
      </c>
      <c r="DK123" s="316">
        <f ca="1">IF(ISERROR(OFFSET('Daten Elementary'!$A$1,MATCH(DK$5,'Daten Elementary'!$A:$A,0)-1,MATCH(AO123,'Daten Elementary'!$A$424:$ADO$424,0)-1)),0,OFFSET('Daten Elementary'!$A$1,MATCH(DK$5,'Daten Elementary'!$A:$A,0)-1,MATCH(AO123,'Daten Elementary'!$A$424:$ADO$424,0)-1))*1000000</f>
        <v>1.6833693000000001</v>
      </c>
      <c r="DL123" s="316">
        <f ca="1">IF(ISERROR(OFFSET('Daten Elementary'!$A$1,MATCH(DL$5,'Daten Elementary'!$A:$A,0)-1,MATCH(AP123,'Daten Elementary'!$A$424:$ADO$424,0)-1)),0,OFFSET('Daten Elementary'!$A$1,MATCH(DL$5,'Daten Elementary'!$A:$A,0)-1,MATCH(AP123,'Daten Elementary'!$A$424:$ADO$424,0)-1))*1000000</f>
        <v>0</v>
      </c>
      <c r="DM123" s="316">
        <f t="shared" ca="1" si="72"/>
        <v>2.4026993000000001</v>
      </c>
      <c r="DN123" s="316">
        <f ca="1">IF(ISERROR(OFFSET('Daten Elementary'!$A$1,MATCH(DN$5,'Daten Elementary'!$A:$A,0)-1,MATCH(AQ123,'Daten Elementary'!$A$424:$ADO$424,0)-1)),0,OFFSET('Daten Elementary'!$A$1,MATCH(DN$5,'Daten Elementary'!$A:$A,0)-1,MATCH(AQ123,'Daten Elementary'!$A$424:$ADO$424,0)-1))*1000000</f>
        <v>1.0024911000000001</v>
      </c>
      <c r="DO123" s="316">
        <f ca="1">IF(ISERROR(OFFSET('Daten Elementary'!$A$1,MATCH(DO$5,'Daten Elementary'!$A:$A,0)-1,MATCH(AR123,'Daten Elementary'!$A$424:$ADO$424,0)-1)),0,OFFSET('Daten Elementary'!$A$1,MATCH(DO$5,'Daten Elementary'!$A:$A,0)-1,MATCH(AR123,'Daten Elementary'!$A$424:$ADO$424,0)-1))*1000000</f>
        <v>1.9284062000000002</v>
      </c>
      <c r="DP123" s="316">
        <f ca="1">IF(ISERROR(OFFSET('Daten Elementary'!$A$1,MATCH(DP$5,'Daten Elementary'!$A:$A,0)-1,MATCH(AS123,'Daten Elementary'!$A$424:$ADO$424,0)-1)),0,OFFSET('Daten Elementary'!$A$1,MATCH(DP$5,'Daten Elementary'!$A:$A,0)-1,MATCH(AS123,'Daten Elementary'!$A$424:$ADO$424,0)-1))*1000000</f>
        <v>20.701481000000001</v>
      </c>
      <c r="DQ123" s="317">
        <f t="shared" ca="1" si="73"/>
        <v>26.035077600000001</v>
      </c>
      <c r="DR123" s="316">
        <f ca="1">IF(ISERROR(OFFSET('Daten Elementary'!$A$1,MATCH(DR$5,'Daten Elementary'!$A:$A,0)-1,MATCH($AT123,'Daten Elementary'!$A$424:$ADO$424,0)-1)),0,OFFSET('Daten Elementary'!$A$1,MATCH(DR$5,'Daten Elementary'!$A:$A,0)-1,MATCH($AT123,'Daten Elementary'!$A$424:$ADO$424,0)-1))*1000000</f>
        <v>26.035078000000002</v>
      </c>
      <c r="DS123" s="305">
        <f t="shared" ca="1" si="74"/>
        <v>1.0000000153638875</v>
      </c>
      <c r="DT123" s="318">
        <f ca="1">IF(ISERROR(OFFSET('Daten UBP13'!$A$1,MATCH(DT$5,'Daten UBP13'!$A:$A,0)-1,MATCH(AM123,'Daten UBP13'!$A$424:$AEG$424,0)-1)),0,OFFSET('Daten UBP13'!$A$1,MATCH(DT$5,'Daten UBP13'!$A:$A,0)-1,MATCH(AM123,'Daten UBP13'!$A$424:$AEG$424,0)-1))</f>
        <v>5.2732237</v>
      </c>
      <c r="DU123" s="318">
        <f ca="1">IF(ISERROR(OFFSET('Daten UBP13'!$A$1,MATCH(DU$5,'Daten UBP13'!$A:$A,0)-1,MATCH(AN123,'Daten UBP13'!$A$424:$AEG$424,0)-1)),0,OFFSET('Daten UBP13'!$A$1,MATCH(DU$5,'Daten UBP13'!$A:$A,0)-1,MATCH(AN123,'Daten UBP13'!$A$424:$AEG$424,0)-1))</f>
        <v>0</v>
      </c>
      <c r="DV123" s="318">
        <f ca="1">IF(ISERROR(OFFSET('Daten UBP13'!$A$1,MATCH(DV$5,'Daten UBP13'!$A:$A,0)-1,MATCH(AO123,'Daten UBP13'!$A$424:$AEG$424,0)-1)),0,OFFSET('Daten UBP13'!$A$1,MATCH(DV$5,'Daten UBP13'!$A:$A,0)-1,MATCH(AO123,'Daten UBP13'!$A$424:$AEG$424,0)-1))</f>
        <v>3.4332010999999998</v>
      </c>
      <c r="DW123" s="318">
        <f ca="1">IF(ISERROR(OFFSET('Daten UBP13'!$A$1,MATCH(DW$5,'Daten UBP13'!$A:$A,0)-1,MATCH(AP123,'Daten UBP13'!$A$424:$AEG$424,0)-1)),0,OFFSET('Daten UBP13'!$A$1,MATCH(DW$5,'Daten UBP13'!$A:$A,0)-1,MATCH(AP123,'Daten UBP13'!$A$424:$AEG$424,0)-1))</f>
        <v>0</v>
      </c>
      <c r="DX123" s="318">
        <f t="shared" ca="1" si="75"/>
        <v>8.7064248000000006</v>
      </c>
      <c r="DY123" s="318">
        <f ca="1">IF(ISERROR(OFFSET('Daten UBP13'!$A$1,MATCH(DY$5,'Daten UBP13'!$A:$A,0)-1,MATCH(AQ123,'Daten UBP13'!$A$424:$AEG$424,0)-1)),0,OFFSET('Daten UBP13'!$A$1,MATCH(DY$5,'Daten UBP13'!$A:$A,0)-1,MATCH(AQ123,'Daten UBP13'!$A$424:$AEG$424,0)-1))</f>
        <v>0.72211791999999997</v>
      </c>
      <c r="DZ123" s="318">
        <f ca="1">IF(ISERROR(OFFSET('Daten UBP13'!$A$1,MATCH(DZ$5,'Daten UBP13'!$A:$A,0)-1,MATCH(AR123,'Daten UBP13'!$A$424:$AEG$424,0)-1)),0,OFFSET('Daten UBP13'!$A$1,MATCH(DZ$5,'Daten UBP13'!$A:$A,0)-1,MATCH(AR123,'Daten UBP13'!$A$424:$AEG$424,0)-1))</f>
        <v>1.7177598000000001</v>
      </c>
      <c r="EA123" s="318">
        <f ca="1">IF(ISERROR(OFFSET('Daten UBP13'!$A$1,MATCH(EA$5,'Daten UBP13'!$A:$A,0)-1,MATCH(AS123,'Daten UBP13'!$A$424:$AEG$424,0)-1)),0,OFFSET('Daten UBP13'!$A$1,MATCH(EA$5,'Daten UBP13'!$A:$A,0)-1,MATCH(AS123,'Daten UBP13'!$A$424:$AEG$424,0)-1))</f>
        <v>11.042007</v>
      </c>
      <c r="EB123" s="319">
        <f t="shared" ca="1" si="76"/>
        <v>22.188309520000001</v>
      </c>
      <c r="EC123" s="318">
        <f ca="1">IF(ISERROR(OFFSET('Daten UBP13'!$A$1,MATCH(EC$5,'Daten UBP13'!$A:$A,0)-1,MATCH(AT123,'Daten UBP13'!$A$424:$AEG$424,0)-1)),0,OFFSET('Daten UBP13'!$A$1,MATCH(EC$5,'Daten UBP13'!$A:$A,0)-1,MATCH(AT123,'Daten UBP13'!$A$424:$AEG$424,0)-1))</f>
        <v>22.188309</v>
      </c>
      <c r="ED123" s="305">
        <f t="shared" ca="1" si="77"/>
        <v>0.99999997656423534</v>
      </c>
      <c r="EE123" s="320">
        <f ca="1">IF(ISERROR(OFFSET('Daten ReCiPe'!$A$1,MATCH(EE$5,'Daten ReCiPe'!$A:$A,0)-1,MATCH(AM123,'Daten ReCiPe'!$A$424:$ADO$424,0)-1)),0,OFFSET('Daten ReCiPe'!$A$1,MATCH(EE$5,'Daten ReCiPe'!$A:$A,0)-1,MATCH(AM123,'Daten ReCiPe'!$A$424:$ADO$424,0)-1))*1000</f>
        <v>5.1615393000000002E-3</v>
      </c>
      <c r="EF123" s="320">
        <f ca="1">IF(ISERROR(OFFSET('Daten ReCiPe'!$A$1,MATCH(EF$5,'Daten ReCiPe'!$A:$A,0)-1,MATCH(AN123,'Daten ReCiPe'!$A$424:$ADO$424,0)-1)),0,OFFSET('Daten ReCiPe'!$A$1,MATCH(EF$5,'Daten ReCiPe'!$A:$A,0)-1,MATCH(AN123,'Daten ReCiPe'!$A$424:$ADO$424,0)-1))*1000</f>
        <v>0</v>
      </c>
      <c r="EG123" s="320">
        <f ca="1">IF(ISERROR(OFFSET('Daten ReCiPe'!$A$1,MATCH(EG$5,'Daten ReCiPe'!$A:$A,0)-1,MATCH(AO123,'Daten ReCiPe'!$A$424:$ADO$424,0)-1)),0,OFFSET('Daten ReCiPe'!$A$1,MATCH(EG$5,'Daten ReCiPe'!$A:$A,0)-1,MATCH(AO123,'Daten ReCiPe'!$A$424:$ADO$424,0)-1))*1000</f>
        <v>9.2416427000000009E-2</v>
      </c>
      <c r="EH123" s="320">
        <f ca="1">IF(ISERROR(OFFSET('Daten ReCiPe'!$A$1,MATCH(EH$5,'Daten ReCiPe'!$A:$A,0)-1,MATCH(AP123,'Daten ReCiPe'!$A$424:$ADO$424,0)-1)),0,OFFSET('Daten ReCiPe'!$A$1,MATCH(EH$5,'Daten ReCiPe'!$A:$A,0)-1,MATCH(AP123,'Daten ReCiPe'!$A$424:$ADO$424,0)-1))*1000</f>
        <v>0</v>
      </c>
      <c r="EI123" s="320">
        <f t="shared" ca="1" si="78"/>
        <v>9.7577966300000013E-2</v>
      </c>
      <c r="EJ123" s="320">
        <f ca="1">IF(ISERROR(OFFSET('Daten ReCiPe'!$A$1,MATCH(EJ$5,'Daten ReCiPe'!$A:$A,0)-1,MATCH(AQ123,'Daten ReCiPe'!$A$424:$ADO$424,0)-1)),0,OFFSET('Daten ReCiPe'!$A$1,MATCH(EJ$5,'Daten ReCiPe'!$A:$A,0)-1,MATCH(AQ123,'Daten ReCiPe'!$A$424:$ADO$424,0)-1))*1000</f>
        <v>6.4775727999999991E-2</v>
      </c>
      <c r="EK123" s="320">
        <f ca="1">IF(ISERROR(OFFSET('Daten ReCiPe'!$A$1,MATCH(EK$5,'Daten ReCiPe'!$A:$A,0)-1,MATCH(AR123,'Daten ReCiPe'!$A$424:$ADO$424,0)-1)),0,OFFSET('Daten ReCiPe'!$A$1,MATCH(EK$5,'Daten ReCiPe'!$A:$A,0)-1,MATCH(AR123,'Daten ReCiPe'!$A$424:$ADO$424,0)-1))*1000</f>
        <v>0.12387648000000001</v>
      </c>
      <c r="EL123" s="320">
        <f ca="1">IF(ISERROR(OFFSET('Daten ReCiPe'!$A$1,MATCH(EL$5,'Daten ReCiPe'!$A:$A,0)-1,MATCH(AS123,'Daten ReCiPe'!$A$424:$ADO$424,0)-1)),0,OFFSET('Daten ReCiPe'!$A$1,MATCH(EL$5,'Daten ReCiPe'!$A:$A,0)-1,MATCH(AS123,'Daten ReCiPe'!$A$424:$ADO$424,0)-1))*1000</f>
        <v>0.61193192000000007</v>
      </c>
      <c r="EM123" s="321">
        <f t="shared" ca="1" si="79"/>
        <v>0.89816209430000016</v>
      </c>
      <c r="EN123" s="320">
        <f ca="1">IF(ISERROR(OFFSET('Daten ReCiPe'!$A$1,MATCH(EN$5,'Daten ReCiPe'!$A:$A,0)-1,MATCH(AT123,'Daten ReCiPe'!$A$424:$ADO$424,0)-1)),0,OFFSET('Daten ReCiPe'!$A$1,MATCH(EN$5,'Daten ReCiPe'!$A:$A,0)-1,MATCH(AT123,'Daten ReCiPe'!$A$424:$ADO$424,0)-1))*1000</f>
        <v>0.89816208999999991</v>
      </c>
      <c r="EO123" s="305">
        <f t="shared" ca="1" si="80"/>
        <v>0.9999999952124452</v>
      </c>
      <c r="EP123" s="322">
        <f ca="1">IF(ISERROR(OFFSET('Daten Elementary'!$A$1,MATCH(EP$5,'Daten Elementary'!$A:$A,0)-1,MATCH(AM123,'Daten Elementary'!$A$424:$ADO$424,0)-1)),0,OFFSET('Daten Elementary'!$A$1,MATCH(EP$5,'Daten Elementary'!$A:$A,0)-1,MATCH(AM123,'Daten Elementary'!$A$424:$ADO$424,0)-1))*1000000</f>
        <v>3.1892999999999998E-4</v>
      </c>
      <c r="EQ123" s="322">
        <f ca="1">IF(ISERROR(OFFSET('Daten Elementary'!$A$1,MATCH(EQ$5,'Daten Elementary'!$A:$A,0)-1,MATCH(AN123,'Daten Elementary'!$A$424:$ADO$424,0)-1)),0,OFFSET('Daten Elementary'!$A$1,MATCH(EQ$5,'Daten Elementary'!$A:$A,0)-1,MATCH(AN123,'Daten Elementary'!$A$424:$ADO$424,0)-1))*1000000</f>
        <v>0</v>
      </c>
      <c r="ER123" s="322">
        <f ca="1">IF(ISERROR(OFFSET('Daten Elementary'!$A$1,MATCH(ER$5,'Daten Elementary'!$A:$A,0)-1,MATCH(AO123,'Daten Elementary'!$A$424:$ADO$424,0)-1)),0,OFFSET('Daten Elementary'!$A$1,MATCH(ER$5,'Daten Elementary'!$A:$A,0)-1,MATCH(AO123,'Daten Elementary'!$A$424:$ADO$424,0)-1))*1000000</f>
        <v>1.6390614999999999</v>
      </c>
      <c r="ES123" s="322">
        <f ca="1">IF(ISERROR(OFFSET('Daten Elementary'!$A$1,MATCH(ES$5,'Daten Elementary'!$A:$A,0)-1,MATCH(AP123,'Daten Elementary'!$A$424:$ADO$424,0)-1)),0,OFFSET('Daten Elementary'!$A$1,MATCH(ES$5,'Daten Elementary'!$A:$A,0)-1,MATCH(AP123,'Daten Elementary'!$A$424:$ADO$424,0)-1))*1000000</f>
        <v>0</v>
      </c>
      <c r="ET123" s="322">
        <f t="shared" ca="1" si="81"/>
        <v>1.6393804299999999</v>
      </c>
      <c r="EU123" s="322">
        <f ca="1">IF(ISERROR(OFFSET('Daten Elementary'!$A$1,MATCH(EU$5,'Daten Elementary'!$A:$A,0)-1,MATCH(AQ123,'Daten Elementary'!$A$424:$ADO$424,0)-1)),0,OFFSET('Daten Elementary'!$A$1,MATCH(EU$5,'Daten Elementary'!$A:$A,0)-1,MATCH(AQ123,'Daten Elementary'!$A$424:$ADO$424,0)-1))*1000000</f>
        <v>1.2156693000000001</v>
      </c>
      <c r="EV123" s="322">
        <f ca="1">IF(ISERROR(OFFSET('Daten Elementary'!$A$1,MATCH(EV$5,'Daten Elementary'!$A:$A,0)-1,MATCH(AR123,'Daten Elementary'!$A$424:$ADO$424,0)-1)),0,OFFSET('Daten Elementary'!$A$1,MATCH(EV$5,'Daten Elementary'!$A:$A,0)-1,MATCH(AR123,'Daten Elementary'!$A$424:$ADO$424,0)-1))*1000000</f>
        <v>3.4725706999999999</v>
      </c>
      <c r="EW123" s="322">
        <f ca="1">IF(ISERROR(OFFSET('Daten Elementary'!$A$1,MATCH(EW$5,'Daten Elementary'!$A:$A,0)-1,MATCH(AS123,'Daten Elementary'!$A$424:$ADO$424,0)-1)),0,OFFSET('Daten Elementary'!$A$1,MATCH(EW$5,'Daten Elementary'!$A:$A,0)-1,MATCH(AS123,'Daten Elementary'!$A$424:$ADO$424,0)-1))*1000000</f>
        <v>8.1411307000000015</v>
      </c>
      <c r="EX123" s="323">
        <f t="shared" ca="1" si="82"/>
        <v>14.468751130000001</v>
      </c>
      <c r="EY123" s="322">
        <f ca="1">IF(ISERROR(OFFSET('Daten Elementary'!$A$1,MATCH(EY$5,'Daten Elementary'!$A:$A,0)-1,MATCH($AT123,'Daten Elementary'!$A$424:$ADO$424,0)-1)),0,OFFSET('Daten Elementary'!$A$1,MATCH(EY$5,'Daten Elementary'!$A:$A,0)-1,MATCH($AT123,'Daten Elementary'!$A$424:$ADO$424,0)-1))*1000000</f>
        <v>14.468751000000001</v>
      </c>
      <c r="EZ123" s="305">
        <f t="shared" ca="1" si="83"/>
        <v>0.99999999101511949</v>
      </c>
      <c r="FA123" s="314">
        <f ca="1">IF(ISERROR(OFFSET('Daten Elementary'!$A$1,MATCH(FA$5,'Daten Elementary'!$A:$A,0)-1,MATCH(AM123,'Daten Elementary'!$A$424:$ADO$424,0)-1)),0,OFFSET('Daten Elementary'!$A$1,MATCH(FA$5,'Daten Elementary'!$A:$A,0)-1,MATCH(AM123,'Daten Elementary'!$A$424:$ADO$424,0)-1))*1000</f>
        <v>5.0234000000000001E-2</v>
      </c>
      <c r="FB123" s="314">
        <f ca="1">IF(ISERROR(OFFSET('Daten Elementary'!$A$1,MATCH(FB$5,'Daten Elementary'!$A:$A,0)-1,MATCH(AN123,'Daten Elementary'!$A$424:$ADO$424,0)-1)),0,OFFSET('Daten Elementary'!$A$1,MATCH(FB$5,'Daten Elementary'!$A:$A,0)-1,MATCH(AN123,'Daten Elementary'!$A$424:$ADO$424,0)-1))*1000</f>
        <v>0</v>
      </c>
      <c r="FC123" s="314">
        <f ca="1">IF(ISERROR(OFFSET('Daten Elementary'!$A$1,MATCH(FC$5,'Daten Elementary'!$A:$A,0)-1,MATCH(AO123,'Daten Elementary'!$A$424:$ADO$424,0)-1)),0,OFFSET('Daten Elementary'!$A$1,MATCH(FC$5,'Daten Elementary'!$A:$A,0)-1,MATCH(AO123,'Daten Elementary'!$A$424:$ADO$424,0)-1))*1000</f>
        <v>0.53828489000000002</v>
      </c>
      <c r="FD123" s="314">
        <f ca="1">IF(ISERROR(OFFSET('Daten Elementary'!$A$1,MATCH(FD$5,'Daten Elementary'!$A:$A,0)-1,MATCH(AP123,'Daten Elementary'!$A$424:$ADO$424,0)-1)),0,OFFSET('Daten Elementary'!$A$1,MATCH(FD$5,'Daten Elementary'!$A:$A,0)-1,MATCH(AP123,'Daten Elementary'!$A$424:$ADO$424,0)-1))*1000</f>
        <v>0</v>
      </c>
      <c r="FE123" s="314">
        <f t="shared" ca="1" si="84"/>
        <v>0.58851889000000002</v>
      </c>
      <c r="FF123" s="314">
        <f ca="1">IF(ISERROR(OFFSET('Daten Elementary'!$A$1,MATCH(FF$5,'Daten Elementary'!$A:$A,0)-1,MATCH(AQ123,'Daten Elementary'!$A$424:$ADO$424,0)-1)),0,OFFSET('Daten Elementary'!$A$1,MATCH(FF$5,'Daten Elementary'!$A:$A,0)-1,MATCH(AQ123,'Daten Elementary'!$A$424:$ADO$424,0)-1))*1000</f>
        <v>0.49203264000000002</v>
      </c>
      <c r="FG123" s="314">
        <f ca="1">IF(ISERROR(OFFSET('Daten Elementary'!$A$1,MATCH(FG$5,'Daten Elementary'!$A:$A,0)-1,MATCH(AR123,'Daten Elementary'!$A$424:$ADO$424,0)-1)),0,OFFSET('Daten Elementary'!$A$1,MATCH(FG$5,'Daten Elementary'!$A:$A,0)-1,MATCH(AR123,'Daten Elementary'!$A$424:$ADO$424,0)-1))*1000</f>
        <v>0.73662516</v>
      </c>
      <c r="FH123" s="314">
        <f ca="1">IF(ISERROR(OFFSET('Daten Elementary'!$A$1,MATCH(FH$5,'Daten Elementary'!$A:$A,0)-1,MATCH(AS123,'Daten Elementary'!$A$424:$ADO$424,0)-1)),0,OFFSET('Daten Elementary'!$A$1,MATCH(FH$5,'Daten Elementary'!$A:$A,0)-1,MATCH(AS123,'Daten Elementary'!$A$424:$ADO$424,0)-1))*1000</f>
        <v>4.6671007000000007</v>
      </c>
      <c r="FI123" s="315">
        <f t="shared" ca="1" si="85"/>
        <v>6.4842773900000008</v>
      </c>
      <c r="FJ123" s="314">
        <f ca="1">IF(ISERROR(OFFSET('Daten Elementary'!$A$1,MATCH(FJ$5,'Daten Elementary'!$A:$A,0)-1,MATCH($AT123,'Daten Elementary'!$A$424:$ADO$424,0)-1)),0,OFFSET('Daten Elementary'!$A$1,MATCH(FJ$5,'Daten Elementary'!$A:$A,0)-1,MATCH($AT123,'Daten Elementary'!$A$424:$ADO$424,0)-1))*1000</f>
        <v>6.4842773999999999</v>
      </c>
      <c r="FK123" s="305">
        <f t="shared" ca="1" si="86"/>
        <v>1.0000000015421917</v>
      </c>
      <c r="FL123" s="314">
        <f ca="1">IF(ISERROR(OFFSET('Daten Elementary'!$A$1,MATCH(FL$5,'Daten Elementary'!$A:$A,0)-1,MATCH(AM123,'Daten Elementary'!$A$424:$ADO$424,0)-1)),0,OFFSET('Daten Elementary'!$A$1,MATCH(FL$5,'Daten Elementary'!$A:$A,0)-1,MATCH(AM123,'Daten Elementary'!$A$424:$ADO$424,0)-1))</f>
        <v>0</v>
      </c>
      <c r="FM123" s="314">
        <f ca="1">IF(ISERROR(OFFSET('Daten Elementary'!$A$1,MATCH(FM$5,'Daten Elementary'!$A:$A,0)-1,MATCH(AN123,'Daten Elementary'!$A$424:$ADO$424,0)-1)),0,OFFSET('Daten Elementary'!$A$1,MATCH(FM$5,'Daten Elementary'!$A:$A,0)-1,MATCH(AN123,'Daten Elementary'!$A$424:$ADO$424,0)-1))</f>
        <v>0</v>
      </c>
      <c r="FN123" s="314">
        <f ca="1">IF(ISERROR(OFFSET('Daten Elementary'!$A$1,MATCH(FN$5,'Daten Elementary'!$A:$A,0)-1,MATCH(AO123,'Daten Elementary'!$A$424:$ADO$424,0)-1)),0,OFFSET('Daten Elementary'!$A$1,MATCH(FN$5,'Daten Elementary'!$A:$A,0)-1,MATCH(AO123,'Daten Elementary'!$A$424:$ADO$424,0)-1))</f>
        <v>0</v>
      </c>
      <c r="FO123" s="314">
        <f ca="1">IF(ISERROR(OFFSET('Daten Elementary'!$A$1,MATCH(FO$5,'Daten Elementary'!$A:$A,0)-1,MATCH(AP123,'Daten Elementary'!$A$424:$ADO$424,0)-1)),0,OFFSET('Daten Elementary'!$A$1,MATCH(FO$5,'Daten Elementary'!$A:$A,0)-1,MATCH(AP123,'Daten Elementary'!$A$424:$ADO$424,0)-1))</f>
        <v>0</v>
      </c>
      <c r="FP123" s="314">
        <f t="shared" ca="1" si="87"/>
        <v>0</v>
      </c>
      <c r="FQ123" s="314">
        <f ca="1">IF(ISERROR(OFFSET('Daten Elementary'!$A$1,MATCH(FQ$5,'Daten Elementary'!$A:$A,0)-1,MATCH(AQ123,'Daten Elementary'!$A$424:$ADO$424,0)-1)),0,OFFSET('Daten Elementary'!$A$1,MATCH(FQ$5,'Daten Elementary'!$A:$A,0)-1,MATCH(AQ123,'Daten Elementary'!$A$424:$ADO$424,0)-1))</f>
        <v>0</v>
      </c>
      <c r="FR123" s="314">
        <f ca="1">IF(ISERROR(OFFSET('Daten Elementary'!$A$1,MATCH(FR$5,'Daten Elementary'!$A:$A,0)-1,MATCH(AR123,'Daten Elementary'!$A$424:$ADO$424,0)-1)),0,OFFSET('Daten Elementary'!$A$1,MATCH(FR$5,'Daten Elementary'!$A:$A,0)-1,MATCH(AR123,'Daten Elementary'!$A$424:$ADO$424,0)-1))</f>
        <v>0</v>
      </c>
      <c r="FS123" s="314">
        <f ca="1">IF(ISERROR(OFFSET('Daten Elementary'!$A$1,MATCH(FS$5,'Daten Elementary'!$A:$A,0)-1,MATCH(AS123,'Daten Elementary'!$A$424:$ADO$424,0)-1)),0,OFFSET('Daten Elementary'!$A$1,MATCH(FS$5,'Daten Elementary'!$A:$A,0)-1,MATCH(AS123,'Daten Elementary'!$A$424:$ADO$424,0)-1))</f>
        <v>0</v>
      </c>
      <c r="FT123" s="315">
        <f t="shared" ca="1" si="88"/>
        <v>0</v>
      </c>
      <c r="FU123" s="314">
        <f ca="1">IF(ISERROR(OFFSET('Daten Elementary'!$A$1,MATCH(FU$5,'Daten Elementary'!$A:$A,0)-1,MATCH($AT123,'Daten Elementary'!$A$424:$ADO$424,0)-1)),0,OFFSET('Daten Elementary'!$A$1,MATCH(FU$5,'Daten Elementary'!$A:$A,0)-1,MATCH($AT123,'Daten Elementary'!$A$424:$ADO$424,0)-1))</f>
        <v>0</v>
      </c>
      <c r="FV123" s="305">
        <f t="shared" ca="1" si="89"/>
        <v>0</v>
      </c>
      <c r="FW123" s="324"/>
      <c r="FX123" s="231" t="str">
        <f t="shared" si="90"/>
        <v>Bahn Schweiz, Strommix SBB (Durchschnitt Regional-&amp; Fernverkehr)</v>
      </c>
      <c r="FY123" s="231" t="str">
        <f t="shared" si="55"/>
        <v>Bahn Schweiz</v>
      </c>
      <c r="FZ123" s="231" t="str">
        <f t="shared" si="56"/>
        <v>, Strommix SBB</v>
      </c>
      <c r="GA123" s="231" t="str">
        <f t="shared" si="57"/>
        <v xml:space="preserve"> (Durchschnitt Regional-&amp; Fernverkehr)</v>
      </c>
      <c r="GB123" s="231"/>
    </row>
    <row r="124" spans="1:184" ht="16.5" customHeight="1">
      <c r="A124" s="295"/>
      <c r="B124" s="335" t="s">
        <v>20</v>
      </c>
      <c r="C124" s="326" t="s">
        <v>40</v>
      </c>
      <c r="D124" s="326" t="s">
        <v>10</v>
      </c>
      <c r="E124" s="371" t="s">
        <v>10</v>
      </c>
      <c r="F124" s="33">
        <f t="shared" si="100"/>
        <v>21</v>
      </c>
      <c r="G124" s="33">
        <v>50</v>
      </c>
      <c r="H124" s="98">
        <v>0.42</v>
      </c>
      <c r="I124" s="88">
        <v>1</v>
      </c>
      <c r="J124" s="88"/>
      <c r="K124" s="86">
        <v>1</v>
      </c>
      <c r="L124" s="86"/>
      <c r="M124" s="86"/>
      <c r="N124" s="38" t="s">
        <v>99</v>
      </c>
      <c r="O124" s="6">
        <f ca="1">(IF(ISERROR(INDEX(INDIRECT($D$268),MATCH($AM124,$AM$4:$AM$275,0),MATCH(O$304,INDIRECT($E$268),0))*$I124/$AD124),0,INDEX(INDIRECT($D$268),MATCH($AM124,$AM$4:$AM$275,0),MATCH(O$304,INDIRECT($E$268),0))*$I124/$AD124)+IF(ISERROR(INDEX(INDIRECT($D$268),MATCH($AN124,$AN$4:$AN$275,0),MATCH(O$305,INDIRECT($E$268),0))*$J124/$AE124),0,INDEX(INDIRECT($D$268),MATCH($AN124,$AN$4:$AN$275,0),MATCH(O$305,INDIRECT($E$268),0))*$J124/$AE124))*$AC124/$F124</f>
        <v>43.299840815257909</v>
      </c>
      <c r="P124" s="6">
        <f ca="1">(IF(ISERROR(INDEX(INDIRECT($D$268),MATCH($AO124,$AO$4:$AO$275,0),MATCH(P$304,INDIRECT($E$268),0))*$I124/$AD124),0,INDEX(INDIRECT($D$268),MATCH($AO124,$AO$4:$AO$275,0),MATCH(P$304,INDIRECT($E$268),0))*$I124/$AD124)+IF(ISERROR(INDEX(INDIRECT($D$268),MATCH($AP124,$AP$4:$AP$275,0),MATCH(P$305,INDIRECT($E$268),0))*$J124/$AE124),0,INDEX(INDIRECT($D$268),MATCH($AP124,$AP$4:$AP$275,0),MATCH(P$305,INDIRECT($E$268),0))*$J124/$AE124))*$AC124/$F124</f>
        <v>8.4294161318484573</v>
      </c>
      <c r="Q124" s="6">
        <f ca="1">INDEX(INDIRECT($D$268),MATCH($AQ124,$AQ$4:$AQ$284,0),MATCH(Q$4,INDIRECT($E$268),0))*$K124*$AC124/$F124/$AF124</f>
        <v>0.98049556943038474</v>
      </c>
      <c r="R124" s="6">
        <f ca="1">INDEX(INDIRECT($D$268),MATCH($AR124,$AR$4:$AR$284,0),MATCH(R$4,INDIRECT($E$268),0))*$K124*$AC124/$F124/$AF124</f>
        <v>1.8762375976679995</v>
      </c>
      <c r="S124" s="6">
        <f ca="1">INDEX(INDIRECT($D$268),MATCH($AS124,$AS$4:$AS$284,0),MATCH(S$4,INDIRECT($E$268),0))*$K124*$AC124/$F124/$AF124</f>
        <v>3.6063564874664653</v>
      </c>
      <c r="T124" s="7">
        <f t="shared" ca="1" si="93"/>
        <v>58.192346601671218</v>
      </c>
      <c r="U124" s="6">
        <f>IF($B$268=6,(IF(OR(AJ124="Benzin",AJ124="Diesel"),$AK124*INDEX('DIN EN 16258'!$I:$I,MATCH('mobitool-Faktoren v2.0'!$AI124,'DIN EN 16258'!$A:$A,0))*$I124/$AD124+$AL124*INDEX('DIN EN 16258'!$I:$I,MATCH('mobitool-Faktoren v2.0'!$AJ124,'DIN EN 16258'!$A:$A,0))*$I124/$AD124,IF(ISERROR($AK124*INDEX('DIN EN 16258'!$I:$I,MATCH('mobitool-Faktoren v2.0'!$AI124,'DIN EN 16258'!$A:$A,0))*$I124/$AD124),0,$AK124*INDEX('DIN EN 16258'!$I:$I,MATCH('mobitool-Faktoren v2.0'!$AI124,'DIN EN 16258'!$A:$A,0))*$I124/$AD124)+IF(ISERROR($AL124*INDEX('DIN EN 16258'!$I:$I,MATCH('mobitool-Faktoren v2.0'!$AJ124,'DIN EN 16258'!$A:$A,0))*$J124/$AE124),0,$AL124*INDEX('DIN EN 16258'!$I:$I,MATCH('mobitool-Faktoren v2.0'!$AJ124,'DIN EN 16258'!$A:$A,0))*$J124/$AE124)))*1000,
IF($B$268=1,(IF(OR(AJ124="Benzin",AJ124="Diesel"),$AK124*INDEX('DIN EN 16258'!$D:$D,MATCH('mobitool-Faktoren v2.0'!$AI124,'DIN EN 16258'!$A:$A,0))*$I124/$AD124+$AL124*INDEX('DIN EN 16258'!$D:$D,MATCH('mobitool-Faktoren v2.0'!$AJ124,'DIN EN 16258'!$A:$A,0))*$I124/$AD124,IF(ISERROR($AK124*INDEX('DIN EN 16258'!$D:$D,MATCH('mobitool-Faktoren v2.0'!$AI124,'DIN EN 16258'!$A:$A,0))*$I124/$AD124),0,$AK124*INDEX('DIN EN 16258'!$D:$D,MATCH('mobitool-Faktoren v2.0'!$AI124,'DIN EN 16258'!$A:$A,0))*$I124/$AD124)+IF(ISERROR($AL124*INDEX('DIN EN 16258'!$D:$D,MATCH('mobitool-Faktoren v2.0'!$AJ124,'DIN EN 16258'!$A:$A,0))*$J124/$AE124),0,$AL124*INDEX('DIN EN 16258'!$D:$D,MATCH('mobitool-Faktoren v2.0'!$AJ124,'DIN EN 16258'!$A:$A,0))*$J124/$AE124))),0))*$AC124/$F124</f>
        <v>42.681711730434166</v>
      </c>
      <c r="V124" s="6">
        <f>IF($B$268=6,(IF(OR(AJ124="Benzin",AJ124="Diesel"),$AK124*INDEX('DIN EN 16258'!$L:$L,MATCH('mobitool-Faktoren v2.0'!$AI124,'DIN EN 16258'!$A:$A,0))*$I124/$AD124+$AL124*INDEX('DIN EN 16258'!$L:$L,MATCH('mobitool-Faktoren v2.0'!$AJ124,'DIN EN 16258'!$A:$A,0))*$I124/$AD124,IF(ISERROR($AK124*INDEX('DIN EN 16258'!$L:$L,MATCH('mobitool-Faktoren v2.0'!$AI124,'DIN EN 16258'!$A:$A,0))*$I124/$AD124),0,$AK124*INDEX('DIN EN 16258'!$L:$L,MATCH('mobitool-Faktoren v2.0'!$AI124,'DIN EN 16258'!$A:$A,0))*$I124/$AD124)+IF(ISERROR($AL124*INDEX('DIN EN 16258'!$L:$L,MATCH('mobitool-Faktoren v2.0'!$AJ124,'DIN EN 16258'!$A:$A,0))*$J124/$AE124),0,$AL124*INDEX('DIN EN 16258'!$L:$L,MATCH('mobitool-Faktoren v2.0'!$AJ124,'DIN EN 16258'!$A:$A,0))*$J124/$AE124)))*1000,
IF($B$268=1,(IF(OR(AJ124="Benzin",AJ124="Diesel"),$AK124*INDEX('DIN EN 16258'!$F:$F,MATCH('mobitool-Faktoren v2.0'!$AI124,'DIN EN 16258'!$A:$A,0))*$I124/$AD124+$AL124*INDEX('DIN EN 16258'!$F:$F,MATCH('mobitool-Faktoren v2.0'!$AJ124,'DIN EN 16258'!$A:$A,0))*$I124/$AD124,IF(ISERROR($AK124*INDEX('DIN EN 16258'!$F:$F,MATCH('mobitool-Faktoren v2.0'!$AI124,'DIN EN 16258'!$A:$A,0))*$I124/$AD124),0,$AK124*INDEX('DIN EN 16258'!$F:$F,MATCH('mobitool-Faktoren v2.0'!$AI124,'DIN EN 16258'!$A:$A,0))*$I124/$AD124)+IF(ISERROR($AL124*INDEX('DIN EN 16258'!$F:$F,MATCH('mobitool-Faktoren v2.0'!$AJ124,'DIN EN 16258'!$A:$A,0))*$J124/$AE124),0,$AL124*INDEX('DIN EN 16258'!$F:$F,MATCH('mobitool-Faktoren v2.0'!$AJ124,'DIN EN 16258'!$A:$A,0))*$J124/$AE124))),0))*$AC124/$F124</f>
        <v>51.856285279966748</v>
      </c>
      <c r="W124" s="39" t="s">
        <v>672</v>
      </c>
      <c r="X124" s="39" t="s">
        <v>162</v>
      </c>
      <c r="Y124" s="336"/>
      <c r="Z124" s="372"/>
      <c r="AA124" s="337"/>
      <c r="AB124" s="299"/>
      <c r="AC124" s="300">
        <v>21.119896491000173</v>
      </c>
      <c r="AD124" s="298">
        <v>1</v>
      </c>
      <c r="AE124" s="298"/>
      <c r="AF124" s="299">
        <v>1</v>
      </c>
      <c r="AG124" s="299"/>
      <c r="AH124" s="299"/>
      <c r="AI124" s="373" t="s">
        <v>24</v>
      </c>
      <c r="AJ124" s="373"/>
      <c r="AK124" s="329">
        <v>1.3221E-2</v>
      </c>
      <c r="AL124" s="329"/>
      <c r="AM124" s="331" t="s">
        <v>993</v>
      </c>
      <c r="AN124" s="202" t="s">
        <v>81</v>
      </c>
      <c r="AO124" s="331" t="s">
        <v>994</v>
      </c>
      <c r="AP124" s="202" t="s">
        <v>81</v>
      </c>
      <c r="AQ124" s="331" t="s">
        <v>995</v>
      </c>
      <c r="AR124" s="331" t="s">
        <v>996</v>
      </c>
      <c r="AS124" s="331" t="s">
        <v>997</v>
      </c>
      <c r="AT124" s="331" t="s">
        <v>998</v>
      </c>
      <c r="AU124" s="303">
        <f ca="1">IF(ISERROR(OFFSET('Daten KEA'!$A$1,MATCH(AU$5,'Daten KEA'!$A:$A,0)-1,MATCH(AM124,'Daten KEA'!$A$424:$ADO$424,0)-1)),0,OFFSET('Daten KEA'!$A$1,MATCH(AU$5,'Daten KEA'!$A:$A,0)-1,MATCH(AM124,'Daten KEA'!$A$424:$ADO$424,0)-1))+IF(ISERROR(AK124*INDEX('Energiefaktoren Ecoinvent'!$D:$D,MATCH('mobitool-Faktoren v2.0'!AI124,'Energiefaktoren Ecoinvent'!$A:$A,0))),0,AK124*INDEX('Energiefaktoren Ecoinvent'!$D:$D,MATCH('mobitool-Faktoren v2.0'!AI124,'Energiefaktoren Ecoinvent'!$A:$A,0)))+IF(OR(AJ124="Benzin",AJ124="Diesel"),IF(ISERROR(OFFSET('Daten KEA'!$A$1,MATCH(AV$5,'Daten KEA'!$A:$A,0)-1,MATCH(AN124,'Daten KEA'!$A$424:$ADO$424,0)-1)),0,OFFSET('Daten KEA'!$A$1,MATCH(AV$5,'Daten KEA'!$A:$A,0)-1,MATCH(AN124,'Daten KEA'!$A$424:$ADO$424,0)-1))+IF(ISERROR(AL124*INDEX('Energiefaktoren Ecoinvent'!$D:$D,MATCH('mobitool-Faktoren v2.0'!AJ124,'Energiefaktoren Ecoinvent'!$A:$A,0))),0,AL124*INDEX('Energiefaktoren Ecoinvent'!$D:$D,MATCH('mobitool-Faktoren v2.0'!AJ124,'Energiefaktoren Ecoinvent'!$A:$A,0))),0)</f>
        <v>0.5658588</v>
      </c>
      <c r="AV124" s="303">
        <f ca="1">IF(OR(AJ124="Benzin",AJ124="Diesel"),0,IF(ISERROR(OFFSET('Daten KEA'!$A$1,MATCH(AV$5,'Daten KEA'!$A:$A,0)-1,MATCH(AN124,'Daten KEA'!$A$424:$ADO$424,0)-1)),0,OFFSET('Daten KEA'!$A$1,MATCH(AV$5,'Daten KEA'!$A:$A,0)-1,MATCH(AN124,'Daten KEA'!$A$424:$ADO$424,0)-1))+IF(ISERROR(AL124*INDEX('Energiefaktoren Ecoinvent'!$D:$D,MATCH('mobitool-Faktoren v2.0'!AJ124,'Energiefaktoren Ecoinvent'!$A:$A,0))),0,AL124*INDEX('Energiefaktoren Ecoinvent'!$D:$D,MATCH('mobitool-Faktoren v2.0'!AJ124,'Energiefaktoren Ecoinvent'!$A:$A,0))))</f>
        <v>0</v>
      </c>
      <c r="AW124" s="303">
        <f ca="1">IF(ISERROR(OFFSET('Daten KEA'!$A$1,MATCH(AW$5,'Daten KEA'!$A:$A,0)-1,MATCH(AO124,'Daten KEA'!$A$424:$ADO$424,0)-1)),0,OFFSET('Daten KEA'!$A$1,MATCH(AW$5,'Daten KEA'!$A:$A,0)-1,MATCH(AO124,'Daten KEA'!$A$424:$ADO$424,0)-1))-IF(ISERROR(AK124*INDEX('Energiefaktoren Ecoinvent'!$D:$D,MATCH('mobitool-Faktoren v2.0'!AI124,'Energiefaktoren Ecoinvent'!$A:$A,0))),0,AK124*INDEX('Energiefaktoren Ecoinvent'!$D:$D,MATCH('mobitool-Faktoren v2.0'!AI124,'Energiefaktoren Ecoinvent'!$A:$A,0)))+IF(OR(AJ124="Benzin",AJ124="Diesel"),IF(ISERROR(OFFSET('Daten KEA'!$A$1,MATCH(AX$5,'Daten KEA'!$A:$A,0)-1,MATCH(AP124,'Daten KEA'!$A$424:$ADO$424,0)-1)),0,OFFSET('Daten KEA'!$A$1,MATCH(AX$5,'Daten KEA'!$A:$A,0)-1,MATCH(AP124,'Daten KEA'!$A$424:$ADO$424,0)-1))-IF(ISERROR(AL124*INDEX('Energiefaktoren Ecoinvent'!$D:$D,MATCH('mobitool-Faktoren v2.0'!AJ124,'Energiefaktoren Ecoinvent'!$A:$A,0))),0,AL124*INDEX('Energiefaktoren Ecoinvent'!$D:$D,MATCH('mobitool-Faktoren v2.0'!AJ124,'Energiefaktoren Ecoinvent'!$A:$A,0))),0)</f>
        <v>0.16050291000000005</v>
      </c>
      <c r="AX124" s="303">
        <f ca="1">IF(OR(AJ124="Benzin",AJ124="Diesel"),0,IF(ISERROR(OFFSET('Daten KEA'!$A$1,MATCH(AX$5,'Daten KEA'!$A:$A,0)-1,MATCH(AP124,'Daten KEA'!$A$424:$ADO$424,0)-1)),0,OFFSET('Daten KEA'!$A$1,MATCH(AX$5,'Daten KEA'!$A:$A,0)-1,MATCH(AP124,'Daten KEA'!$A$424:$ADO$424,0)-1))-IF(ISERROR(AL124*INDEX('Energiefaktoren Ecoinvent'!$D:$D,MATCH('mobitool-Faktoren v2.0'!AJ124,'Energiefaktoren Ecoinvent'!$A:$A,0))),0,AL124*INDEX('Energiefaktoren Ecoinvent'!$D:$D,MATCH('mobitool-Faktoren v2.0'!AJ124,'Energiefaktoren Ecoinvent'!$A:$A,0))))</f>
        <v>0</v>
      </c>
      <c r="AY124" s="303">
        <f t="shared" ca="1" si="58"/>
        <v>0.72636171000000005</v>
      </c>
      <c r="AZ124" s="303">
        <f ca="1">IF(ISERROR(OFFSET('Daten KEA'!$A$1,MATCH(AZ$5,'Daten KEA'!$A:$A,0)-1,MATCH(AQ124,'Daten KEA'!$A$424:$ADO$424,0)-1)),0,OFFSET('Daten KEA'!$A$1,MATCH(AZ$5,'Daten KEA'!$A:$A,0)-1,MATCH(AQ124,'Daten KEA'!$A$424:$ADO$424,0)-1))</f>
        <v>5.1389942000000001E-2</v>
      </c>
      <c r="BA124" s="303">
        <f ca="1">IF(ISERROR(OFFSET('Daten KEA'!$A$1,MATCH(BA$5,'Daten KEA'!$A:$A,0)-1,MATCH(AR124,'Daten KEA'!$A$424:$ADO$424,0)-1)),0,OFFSET('Daten KEA'!$A$1,MATCH(BA$5,'Daten KEA'!$A:$A,0)-1,MATCH(AR124,'Daten KEA'!$A$424:$ADO$424,0)-1))</f>
        <v>3.3173556E-2</v>
      </c>
      <c r="BB124" s="303">
        <f ca="1">IF(ISERROR(OFFSET('Daten KEA'!$A$1,MATCH(BB$5,'Daten KEA'!$A:$A,0)-1,MATCH(AS124,'Daten KEA'!$A$424:$ADO$424,0)-1)),0,OFFSET('Daten KEA'!$A$1,MATCH(BB$5,'Daten KEA'!$A:$A,0)-1,MATCH(AS124,'Daten KEA'!$A$424:$ADO$424,0)-1))</f>
        <v>0.12659102</v>
      </c>
      <c r="BC124" s="304">
        <f t="shared" ca="1" si="101"/>
        <v>0.93751622800000012</v>
      </c>
      <c r="BD124" s="303">
        <f ca="1">IF(ISERROR(OFFSET('Daten KEA'!$A$1,MATCH(BD$5,'Daten KEA'!$A:$A,0)-1,MATCH(AT124,'Daten KEA'!$A$424:$ADO$424,0)-1)),0,OFFSET('Daten KEA'!$A$1,MATCH(BD$5,'Daten KEA'!$A:$A,0)-1,MATCH(AT124,'Daten KEA'!$A$424:$ADO$424,0)-1))</f>
        <v>0.93751622999999995</v>
      </c>
      <c r="BE124" s="305">
        <f t="shared" ca="1" si="59"/>
        <v>1.0000000021332962</v>
      </c>
      <c r="BF124" s="306">
        <f ca="1">IF(ISERROR(OFFSET('Daten KEA'!$A$1,MATCH(BF$5,'Daten KEA'!$A:$A,0)-1,MATCH(AM124,'Daten KEA'!$A$424:$ADO$424,0)-1)),0,OFFSET('Daten KEA'!$A$1,MATCH(BF$5,'Daten KEA'!$A:$A,0)-1,MATCH(AM124,'Daten KEA'!$A$424:$ADO$424,0)-1))+IF(ISERROR($AK124*INDEX('Energiefaktoren Ecoinvent'!$H:$H,MATCH('mobitool-Faktoren v2.0'!$AI124,'Energiefaktoren Ecoinvent'!$A:$A,0))),0,$AK124*INDEX('Energiefaktoren Ecoinvent'!$H:$H,MATCH('mobitool-Faktoren v2.0'!$AI124,'Energiefaktoren Ecoinvent'!$A:$A,0)))+IF(OR(AJ124="Benzin",AJ124="Diesel"),IF(ISERROR(OFFSET('Daten KEA'!$A$1,MATCH(BG$5,'Daten KEA'!$A:$A,0)-1,MATCH(AN124,'Daten KEA'!$A$424:$ADO$424,0)-1)),0,OFFSET('Daten KEA'!$A$1,MATCH(BG$5,'Daten KEA'!$A:$A,0)-1,MATCH(AN124,'Daten KEA'!$A$424:$ADO$424,0)-1))+IF(ISERROR($AL124*INDEX('Energiefaktoren Ecoinvent'!$H:$H,MATCH('mobitool-Faktoren v2.0'!$AJ124,'Energiefaktoren Ecoinvent'!$A:$A,0))),0,$AL124*INDEX('Energiefaktoren Ecoinvent'!$H:$H,MATCH('mobitool-Faktoren v2.0'!$AJ124,'Energiefaktoren Ecoinvent'!$A:$A,0))),0)</f>
        <v>0.5658588</v>
      </c>
      <c r="BG124" s="306">
        <f ca="1">IF(OR(AJ124="Benzin",AJ124="Diesel"),0,IF(ISERROR(OFFSET('Daten KEA'!$A$1,MATCH(BG$5,'Daten KEA'!$A:$A,0)-1,MATCH(AN124,'Daten KEA'!$A$424:$ADO$424,0)-1)),0,OFFSET('Daten KEA'!$A$1,MATCH(BG$5,'Daten KEA'!$A:$A,0)-1,MATCH(AN124,'Daten KEA'!$A$424:$ADO$424,0)-1))+IF(ISERROR($AL124*INDEX('Energiefaktoren Ecoinvent'!$H:$H,MATCH('mobitool-Faktoren v2.0'!$AJ124,'Energiefaktoren Ecoinvent'!$A:$A,0))),0,$AL124*INDEX('Energiefaktoren Ecoinvent'!$H:$H,MATCH('mobitool-Faktoren v2.0'!$AJ124,'Energiefaktoren Ecoinvent'!$A:$A,0))))</f>
        <v>0</v>
      </c>
      <c r="BH124" s="306">
        <f ca="1">IF(ISERROR(OFFSET('Daten KEA'!$A$1,MATCH(BH$5,'Daten KEA'!$A:$A,0)-1,MATCH(AO124,'Daten KEA'!$A$424:$ADO$424,0)-1)),0,OFFSET('Daten KEA'!$A$1,MATCH(BH$5,'Daten KEA'!$A:$A,0)-1,MATCH(AO124,'Daten KEA'!$A$424:$ADO$424,0)-1))-IF(ISERROR($AK124*INDEX('Energiefaktoren Ecoinvent'!$H:$H,MATCH('mobitool-Faktoren v2.0'!$AI124,'Energiefaktoren Ecoinvent'!$A:$A,0))),0,$AK124*INDEX('Energiefaktoren Ecoinvent'!$H:$H,MATCH('mobitool-Faktoren v2.0'!$AI124,'Energiefaktoren Ecoinvent'!$A:$A,0)))+IF(OR(AJ124="Benzin",AJ124="Diesel"),IF(ISERROR(OFFSET('Daten KEA'!$A$1,MATCH(BI$5,'Daten KEA'!$A:$A,0)-1,MATCH(AP124,'Daten KEA'!$A$424:$ADO$424,0)-1)),0,OFFSET('Daten KEA'!$A$1,MATCH(BI$5,'Daten KEA'!$A:$A,0)-1,MATCH(AP124,'Daten KEA'!$A$424:$ADO$424,0)-1))-IF(ISERROR($AL124*INDEX('Energiefaktoren Ecoinvent'!$H:$H,MATCH('mobitool-Faktoren v2.0'!$AJ124,'Energiefaktoren Ecoinvent'!$A:$A,0))),0,$AL124*INDEX('Energiefaktoren Ecoinvent'!$H:$H,MATCH('mobitool-Faktoren v2.0'!$AJ124,'Energiefaktoren Ecoinvent'!$A:$A,0))),0)</f>
        <v>0.15865236493249002</v>
      </c>
      <c r="BI124" s="306">
        <f ca="1">IF(OR(AJ124="Benzin",AJ124="Diesel"),0,IF(ISERROR(OFFSET('Daten KEA'!$A$1,MATCH(BI$5,'Daten KEA'!$A:$A,0)-1,MATCH(AP124,'Daten KEA'!$A$424:$ADO$424,0)-1)),0,OFFSET('Daten KEA'!$A$1,MATCH(BI$5,'Daten KEA'!$A:$A,0)-1,MATCH(AP124,'Daten KEA'!$A$424:$ADO$424,0)-1))-IF(ISERROR($AL124*INDEX('Energiefaktoren Ecoinvent'!$H:$H,MATCH('mobitool-Faktoren v2.0'!$AJ124,'Energiefaktoren Ecoinvent'!$A:$A,0))),0,$AL124*INDEX('Energiefaktoren Ecoinvent'!$H:$H,MATCH('mobitool-Faktoren v2.0'!$AJ124,'Energiefaktoren Ecoinvent'!$A:$A,0))))</f>
        <v>0</v>
      </c>
      <c r="BJ124" s="306">
        <f t="shared" ca="1" si="92"/>
        <v>0.72451116493249001</v>
      </c>
      <c r="BK124" s="306">
        <f ca="1">IF(ISERROR(OFFSET('Daten KEA'!$A$1,MATCH(BK$5,'Daten KEA'!$A:$A,0)-1,MATCH(AQ124,'Daten KEA'!$A$424:$ADO$424,0)-1)),0,OFFSET('Daten KEA'!$A$1,MATCH(BK$5,'Daten KEA'!$A:$A,0)-1,MATCH(AQ124,'Daten KEA'!$A$424:$ADO$424,0)-1))</f>
        <v>4.4604840932740003E-2</v>
      </c>
      <c r="BL124" s="306">
        <f ca="1">IF(ISERROR(OFFSET('Daten KEA'!$A$1,MATCH(BL$5,'Daten KEA'!$A:$A,0)-1,MATCH(AR124,'Daten KEA'!$A$424:$ADO$424,0)-1)),0,OFFSET('Daten KEA'!$A$1,MATCH(BL$5,'Daten KEA'!$A:$A,0)-1,MATCH(AR124,'Daten KEA'!$A$424:$ADO$424,0)-1))</f>
        <v>3.026958535658E-2</v>
      </c>
      <c r="BM124" s="306">
        <f ca="1">IF(ISERROR(OFFSET('Daten KEA'!$A$1,MATCH(BM$5,'Daten KEA'!$A:$A,0)-1,MATCH(AS124,'Daten KEA'!$A$424:$ADO$424,0)-1)),0,OFFSET('Daten KEA'!$A$1,MATCH(BM$5,'Daten KEA'!$A:$A,0)-1,MATCH(AS124,'Daten KEA'!$A$424:$ADO$424,0)-1))</f>
        <v>0.12032174858326</v>
      </c>
      <c r="BN124" s="307">
        <f t="shared" ca="1" si="98"/>
        <v>0.91970733980506991</v>
      </c>
      <c r="BO124" s="306">
        <f ca="1">IF(ISERROR(OFFSET('Daten KEA'!$A$1,MATCH(BO$5,'Daten KEA'!$A:$A,0)-1,MATCH(AT124,'Daten KEA'!$A$424:$ADO$424,0)-1)),0,OFFSET('Daten KEA'!$A$1,MATCH(BO$5,'Daten KEA'!$A:$A,0)-1,MATCH(AT124,'Daten KEA'!$A$424:$ADO$424,0)-1))</f>
        <v>0.91970733970509999</v>
      </c>
      <c r="BP124" s="305">
        <f t="shared" ca="1" si="60"/>
        <v>0.9999999998913025</v>
      </c>
      <c r="BQ124" s="308">
        <f ca="1">IF(ISERROR(OFFSET('Daten GWP'!$A$1,MATCH(BQ$5,'Daten GWP'!$A:$A,0)-1,MATCH(AM124,'Daten GWP'!$A$424:$ADO$424,0)-1)),0,OFFSET('Daten GWP'!$A$1,MATCH(BQ$5,'Daten GWP'!$A:$A,0)-1,MATCH(AM124,'Daten GWP'!$A$424:$ADO$424,0)-1))*1000</f>
        <v>43.054029999999997</v>
      </c>
      <c r="BR124" s="308">
        <f ca="1">IF(ISERROR(OFFSET('Daten GWP'!$A$1,MATCH(BR$5,'Daten GWP'!$A:$A,0)-1,MATCH(AN124,'Daten GWP'!$A$424:$ADO$424,0)-1)),0,OFFSET('Daten GWP'!$A$1,MATCH(BR$5,'Daten GWP'!$A:$A,0)-1,MATCH(AN124,'Daten GWP'!$A$424:$ADO$424,0)-1))*1000</f>
        <v>0</v>
      </c>
      <c r="BS124" s="308">
        <f ca="1">IF(ISERROR(OFFSET('Daten GWP'!$A$1,MATCH(BS$5,'Daten GWP'!$A:$A,0)-1,MATCH(AO124,'Daten GWP'!$A$424:$ADO$424,0)-1)),0,OFFSET('Daten GWP'!$A$1,MATCH(BS$5,'Daten GWP'!$A:$A,0)-1,MATCH(AO124,'Daten GWP'!$A$424:$ADO$424,0)-1))*1000</f>
        <v>8.3815628000000011</v>
      </c>
      <c r="BT124" s="308">
        <f ca="1">IF(ISERROR(OFFSET('Daten GWP'!$A$1,MATCH(BT$5,'Daten GWP'!$A:$A,0)-1,MATCH(AP124,'Daten GWP'!$A$424:$ADO$424,0)-1)),0,OFFSET('Daten GWP'!$A$1,MATCH(BT$5,'Daten GWP'!$A:$A,0)-1,MATCH(AP124,'Daten GWP'!$A$424:$ADO$424,0)-1))*1000</f>
        <v>0</v>
      </c>
      <c r="BU124" s="308">
        <f t="shared" ca="1" si="61"/>
        <v>51.435592799999995</v>
      </c>
      <c r="BV124" s="308">
        <f ca="1">IF(ISERROR(OFFSET('Daten GWP'!$A$1,MATCH(BV$5,'Daten GWP'!$A:$A,0)-1,MATCH(AQ124,'Daten GWP'!$A$424:$ADO$424,0)-1)),0,OFFSET('Daten GWP'!$A$1,MATCH(BV$5,'Daten GWP'!$A:$A,0)-1,MATCH(AQ124,'Daten GWP'!$A$424:$ADO$424,0)-1))*1000</f>
        <v>0.97492935000000003</v>
      </c>
      <c r="BW124" s="308">
        <f ca="1">IF(ISERROR(OFFSET('Daten GWP'!$A$1,MATCH(BW$5,'Daten GWP'!$A:$A,0)-1,MATCH(AR124,'Daten GWP'!$A$424:$ADO$424,0)-1)),0,OFFSET('Daten GWP'!$A$1,MATCH(BW$5,'Daten GWP'!$A:$A,0)-1,MATCH(AR124,'Daten GWP'!$A$424:$ADO$424,0)-1))*1000</f>
        <v>1.8655862999999999</v>
      </c>
      <c r="BX124" s="308">
        <f ca="1">IF(ISERROR(OFFSET('Daten GWP'!$A$1,MATCH(BX$5,'Daten GWP'!$A:$A,0)-1,MATCH(AS124,'Daten GWP'!$A$424:$ADO$424,0)-1)),0,OFFSET('Daten GWP'!$A$1,MATCH(BX$5,'Daten GWP'!$A:$A,0)-1,MATCH(AS124,'Daten GWP'!$A$424:$ADO$424,0)-1))*1000</f>
        <v>3.5858833999999997</v>
      </c>
      <c r="BY124" s="309">
        <f t="shared" ca="1" si="99"/>
        <v>57.861991849999988</v>
      </c>
      <c r="BZ124" s="308">
        <f ca="1">IF(ISERROR(OFFSET('Daten GWP'!$A$1,MATCH(BZ$5,'Daten GWP'!$A:$A,0)-1,MATCH(AT124,'Daten GWP'!$A$424:$ADO$424,0)-1)),0,OFFSET('Daten GWP'!$A$1,MATCH(BZ$5,'Daten GWP'!$A:$A,0)-1,MATCH(AT124,'Daten GWP'!$A$424:$ADO$424,0)-1))*1000</f>
        <v>57.861991000000003</v>
      </c>
      <c r="CA124" s="305">
        <f t="shared" ca="1" si="62"/>
        <v>0.99999998530987344</v>
      </c>
      <c r="CB124" s="310">
        <f ca="1">IF(ISERROR(OFFSET('Daten Elementary'!$A$1,MATCH(CB$5,'Daten Elementary'!$A:$A,0)-1,MATCH(AM124,'Daten Elementary'!$A$424:$ADO$424,0)-1)),0,OFFSET('Daten Elementary'!$A$1,MATCH(CB$5,'Daten Elementary'!$A:$A,0)-1,MATCH(AM124,'Daten Elementary'!$A$424:$ADO$424,0)-1))*1000000</f>
        <v>17.207079999999998</v>
      </c>
      <c r="CC124" s="310">
        <f ca="1">IF(ISERROR(OFFSET('Daten Elementary'!$A$1,MATCH(CC$5,'Daten Elementary'!$A:$A,0)-1,MATCH(AN124,'Daten Elementary'!$A$424:$ADO$424,0)-1)),0,OFFSET('Daten Elementary'!$A$1,MATCH(CC$5,'Daten Elementary'!$A:$A,0)-1,MATCH(AN124,'Daten Elementary'!$A$424:$ADO$424,0)-1))*1000000</f>
        <v>0</v>
      </c>
      <c r="CD124" s="310">
        <f ca="1">IF(ISERROR(OFFSET('Daten Elementary'!$A$1,MATCH(CD$5,'Daten Elementary'!$A:$A,0)-1,MATCH(AO124,'Daten Elementary'!$A$424:$ADO$424,0)-1)),0,OFFSET('Daten Elementary'!$A$1,MATCH(CD$5,'Daten Elementary'!$A:$A,0)-1,MATCH(AO124,'Daten Elementary'!$A$424:$ADO$424,0)-1))*1000000</f>
        <v>3.0260397999999999</v>
      </c>
      <c r="CE124" s="310">
        <f ca="1">IF(ISERROR(OFFSET('Daten Elementary'!$A$1,MATCH(CE$5,'Daten Elementary'!$A:$A,0)-1,MATCH(AP124,'Daten Elementary'!$A$424:$ADO$424,0)-1)),0,OFFSET('Daten Elementary'!$A$1,MATCH(CE$5,'Daten Elementary'!$A:$A,0)-1,MATCH(AP124,'Daten Elementary'!$A$424:$ADO$424,0)-1))*1000000</f>
        <v>0</v>
      </c>
      <c r="CF124" s="310">
        <f t="shared" ca="1" si="63"/>
        <v>20.233119799999997</v>
      </c>
      <c r="CG124" s="310">
        <f ca="1">IF(ISERROR(OFFSET('Daten Elementary'!$A$1,MATCH(CG$5,'Daten Elementary'!$A:$A,0)-1,MATCH(AQ124,'Daten Elementary'!$A$424:$ADO$424,0)-1)),0,OFFSET('Daten Elementary'!$A$1,MATCH(CG$5,'Daten Elementary'!$A:$A,0)-1,MATCH(AQ124,'Daten Elementary'!$A$424:$ADO$424,0)-1))*1000000</f>
        <v>0.31511444</v>
      </c>
      <c r="CH124" s="310">
        <f ca="1">IF(ISERROR(OFFSET('Daten Elementary'!$A$1,MATCH(CH$5,'Daten Elementary'!$A:$A,0)-1,MATCH(AR124,'Daten Elementary'!$A$424:$ADO$424,0)-1)),0,OFFSET('Daten Elementary'!$A$1,MATCH(CH$5,'Daten Elementary'!$A:$A,0)-1,MATCH(AR124,'Daten Elementary'!$A$424:$ADO$424,0)-1))*1000000</f>
        <v>2.3040523999999998</v>
      </c>
      <c r="CI124" s="310">
        <f ca="1">IF(ISERROR(OFFSET('Daten Elementary'!$A$1,MATCH(CI$5,'Daten Elementary'!$A:$A,0)-1,MATCH(AS124,'Daten Elementary'!$A$424:$ADO$424,0)-1)),0,OFFSET('Daten Elementary'!$A$1,MATCH(CI$5,'Daten Elementary'!$A:$A,0)-1,MATCH(AS124,'Daten Elementary'!$A$424:$ADO$424,0)-1))*1000000</f>
        <v>3.7478079000000002</v>
      </c>
      <c r="CJ124" s="311">
        <f t="shared" ca="1" si="64"/>
        <v>26.600094539999997</v>
      </c>
      <c r="CK124" s="310">
        <f ca="1">IF(ISERROR(OFFSET('Daten Elementary'!$A$1,MATCH(CK$5,'Daten Elementary'!$A:$A,0)-1,MATCH($AT124,'Daten Elementary'!$A$424:$ADO$424,0)-1)),0,OFFSET('Daten Elementary'!$A$1,MATCH(CK$5,'Daten Elementary'!$A:$A,0)-1,MATCH($AT124,'Daten Elementary'!$A$424:$ADO$424,0)-1))*1000000</f>
        <v>26.600095</v>
      </c>
      <c r="CL124" s="305">
        <f t="shared" ca="1" si="65"/>
        <v>1.0000000172931718</v>
      </c>
      <c r="CM124" s="312">
        <f ca="1">IF(ISERROR(OFFSET('Daten Elementary'!$A$1,MATCH(CM$5,'Daten Elementary'!$A:$A,0)-1,MATCH(AM124,'Daten Elementary'!$A$424:$ADO$424,0)-1)),0,OFFSET('Daten Elementary'!$A$1,MATCH(CM$5,'Daten Elementary'!$A:$A,0)-1,MATCH(AM124,'Daten Elementary'!$A$424:$ADO$424,0)-1))*1000000</f>
        <v>11.381395000000001</v>
      </c>
      <c r="CN124" s="312">
        <f ca="1">IF(ISERROR(OFFSET('Daten Elementary'!$A$1,MATCH(CN$5,'Daten Elementary'!$A:$A,0)-1,MATCH(AN124,'Daten Elementary'!$A$424:$ADO$424,0)-1)),0,OFFSET('Daten Elementary'!$A$1,MATCH(CN$5,'Daten Elementary'!$A:$A,0)-1,MATCH(AN124,'Daten Elementary'!$A$424:$ADO$424,0)-1))*1000000</f>
        <v>0</v>
      </c>
      <c r="CO124" s="312">
        <f ca="1">IF(ISERROR(OFFSET('Daten Elementary'!$A$1,MATCH(CO$5,'Daten Elementary'!$A:$A,0)-1,MATCH(AO124,'Daten Elementary'!$A$424:$ADO$424,0)-1)),0,OFFSET('Daten Elementary'!$A$1,MATCH(CO$5,'Daten Elementary'!$A:$A,0)-1,MATCH(AO124,'Daten Elementary'!$A$424:$ADO$424,0)-1))*1000000</f>
        <v>2.4330669</v>
      </c>
      <c r="CP124" s="312">
        <f ca="1">IF(ISERROR(OFFSET('Daten Elementary'!$A$1,MATCH(CP$5,'Daten Elementary'!$A:$A,0)-1,MATCH(AP124,'Daten Elementary'!$A$424:$ADO$424,0)-1)),0,OFFSET('Daten Elementary'!$A$1,MATCH(CP$5,'Daten Elementary'!$A:$A,0)-1,MATCH(AP124,'Daten Elementary'!$A$424:$ADO$424,0)-1))*1000000</f>
        <v>0</v>
      </c>
      <c r="CQ124" s="312">
        <f t="shared" ca="1" si="66"/>
        <v>13.814461900000001</v>
      </c>
      <c r="CR124" s="312">
        <f ca="1">IF(ISERROR(OFFSET('Daten Elementary'!$A$1,MATCH(CR$5,'Daten Elementary'!$A:$A,0)-1,MATCH(AQ124,'Daten Elementary'!$A$424:$ADO$424,0)-1)),0,OFFSET('Daten Elementary'!$A$1,MATCH(CR$5,'Daten Elementary'!$A:$A,0)-1,MATCH(AQ124,'Daten Elementary'!$A$424:$ADO$424,0)-1))*1000000</f>
        <v>0.18482226000000002</v>
      </c>
      <c r="CS124" s="312">
        <f ca="1">IF(ISERROR(OFFSET('Daten Elementary'!$A$1,MATCH(CS$5,'Daten Elementary'!$A:$A,0)-1,MATCH(AR124,'Daten Elementary'!$A$424:$ADO$424,0)-1)),0,OFFSET('Daten Elementary'!$A$1,MATCH(CS$5,'Daten Elementary'!$A:$A,0)-1,MATCH(AR124,'Daten Elementary'!$A$424:$ADO$424,0)-1))*1000000</f>
        <v>0.96488850000000004</v>
      </c>
      <c r="CT124" s="312">
        <f ca="1">IF(ISERROR(OFFSET('Daten Elementary'!$A$1,MATCH(CT$5,'Daten Elementary'!$A:$A,0)-1,MATCH(AS124,'Daten Elementary'!$A$424:$ADO$424,0)-1)),0,OFFSET('Daten Elementary'!$A$1,MATCH(CT$5,'Daten Elementary'!$A:$A,0)-1,MATCH(AS124,'Daten Elementary'!$A$424:$ADO$424,0)-1))*1000000</f>
        <v>2.1192387000000004</v>
      </c>
      <c r="CU124" s="313">
        <f t="shared" ca="1" si="67"/>
        <v>17.083411360000003</v>
      </c>
      <c r="CV124" s="312">
        <f ca="1">IF(ISERROR(OFFSET('Daten Elementary'!$A$1,MATCH(CV$5,'Daten Elementary'!$A:$A,0)-1,MATCH($AT124,'Daten Elementary'!$A$424:$ADO$424,0)-1)),0,OFFSET('Daten Elementary'!$A$1,MATCH(CV$5,'Daten Elementary'!$A:$A,0)-1,MATCH($AT124,'Daten Elementary'!$A$424:$ADO$424,0)-1))*1000000</f>
        <v>17.083410999999998</v>
      </c>
      <c r="CW124" s="305">
        <f t="shared" ca="1" si="68"/>
        <v>0.99999997892692527</v>
      </c>
      <c r="CX124" s="314">
        <f ca="1">IF(ISERROR(OFFSET('Daten Elementary'!$A$1,MATCH(CX$5,'Daten Elementary'!$A:$A,0)-1,MATCH(AM124,'Daten Elementary'!$A$424:$ADO$424,0)-1)),0,OFFSET('Daten Elementary'!$A$1,MATCH(CX$5,'Daten Elementary'!$A:$A,0)-1,MATCH(AM124,'Daten Elementary'!$A$424:$ADO$424,0)-1))*1000000</f>
        <v>9.6875955999999999</v>
      </c>
      <c r="CY124" s="314">
        <f ca="1">IF(ISERROR(OFFSET('Daten Elementary'!$A$1,MATCH(CY$5,'Daten Elementary'!$A:$A,0)-1,MATCH(AN124,'Daten Elementary'!$A$424:$ADO$424,0)-1)),0,OFFSET('Daten Elementary'!$A$1,MATCH(CY$5,'Daten Elementary'!$A:$A,0)-1,MATCH(AN124,'Daten Elementary'!$A$424:$ADO$424,0)-1))*1000000</f>
        <v>0</v>
      </c>
      <c r="CZ124" s="314">
        <f ca="1">IF(ISERROR(OFFSET('Daten Elementary'!$A$1,MATCH(CZ$5,'Daten Elementary'!$A:$A,0)-1,MATCH(AO124,'Daten Elementary'!$A$424:$ADO$424,0)-1)),0,OFFSET('Daten Elementary'!$A$1,MATCH(CZ$5,'Daten Elementary'!$A:$A,0)-1,MATCH(AO124,'Daten Elementary'!$A$424:$ADO$424,0)-1))*1000000</f>
        <v>33.796066000000003</v>
      </c>
      <c r="DA124" s="314">
        <f ca="1">IF(ISERROR(OFFSET('Daten Elementary'!$A$1,MATCH(DA$5,'Daten Elementary'!$A:$A,0)-1,MATCH(AP124,'Daten Elementary'!$A$424:$ADO$424,0)-1)),0,OFFSET('Daten Elementary'!$A$1,MATCH(DA$5,'Daten Elementary'!$A:$A,0)-1,MATCH(AP124,'Daten Elementary'!$A$424:$ADO$424,0)-1))*1000000</f>
        <v>0</v>
      </c>
      <c r="DB124" s="314">
        <f t="shared" ca="1" si="69"/>
        <v>43.483661600000005</v>
      </c>
      <c r="DC124" s="314">
        <f ca="1">IF(ISERROR(OFFSET('Daten Elementary'!$A$1,MATCH(DC$5,'Daten Elementary'!$A:$A,0)-1,MATCH(AQ124,'Daten Elementary'!$A$424:$ADO$424,0)-1)),0,OFFSET('Daten Elementary'!$A$1,MATCH(DC$5,'Daten Elementary'!$A:$A,0)-1,MATCH(AQ124,'Daten Elementary'!$A$424:$ADO$424,0)-1))*1000000</f>
        <v>0.96860555999999998</v>
      </c>
      <c r="DD124" s="314">
        <f ca="1">IF(ISERROR(OFFSET('Daten Elementary'!$A$1,MATCH(DD$5,'Daten Elementary'!$A:$A,0)-1,MATCH(AR124,'Daten Elementary'!$A$424:$ADO$424,0)-1)),0,OFFSET('Daten Elementary'!$A$1,MATCH(DD$5,'Daten Elementary'!$A:$A,0)-1,MATCH(AR124,'Daten Elementary'!$A$424:$ADO$424,0)-1))*1000000</f>
        <v>1.5919177</v>
      </c>
      <c r="DE124" s="314">
        <f ca="1">IF(ISERROR(OFFSET('Daten Elementary'!$A$1,MATCH(DE$5,'Daten Elementary'!$A:$A,0)-1,MATCH(AS124,'Daten Elementary'!$A$424:$ADO$424,0)-1)),0,OFFSET('Daten Elementary'!$A$1,MATCH(DE$5,'Daten Elementary'!$A:$A,0)-1,MATCH(AS124,'Daten Elementary'!$A$424:$ADO$424,0)-1))*1000000</f>
        <v>19.319195000000001</v>
      </c>
      <c r="DF124" s="315">
        <f t="shared" ca="1" si="70"/>
        <v>65.363379860000009</v>
      </c>
      <c r="DG124" s="314">
        <f ca="1">IF(ISERROR(OFFSET('Daten Elementary'!$A$1,MATCH(DG$5,'Daten Elementary'!$A:$A,0)-1,MATCH($AT124,'Daten Elementary'!$A$424:$ADO$424,0)-1)),0,OFFSET('Daten Elementary'!$A$1,MATCH(DG$5,'Daten Elementary'!$A:$A,0)-1,MATCH($AT124,'Daten Elementary'!$A$424:$ADO$424,0)-1))*1000000</f>
        <v>65.363381000000004</v>
      </c>
      <c r="DH124" s="305">
        <f t="shared" ca="1" si="71"/>
        <v>1.0000000174409585</v>
      </c>
      <c r="DI124" s="316">
        <f ca="1">IF(ISERROR(OFFSET('Daten Elementary'!$A$1,MATCH(DI$5,'Daten Elementary'!$A:$A,0)-1,MATCH(AM124,'Daten Elementary'!$A$424:$ADO$424,0)-1)),0,OFFSET('Daten Elementary'!$A$1,MATCH(DI$5,'Daten Elementary'!$A:$A,0)-1,MATCH(AM124,'Daten Elementary'!$A$424:$ADO$424,0)-1))*1000000</f>
        <v>283.58000000000004</v>
      </c>
      <c r="DJ124" s="316">
        <f ca="1">IF(ISERROR(OFFSET('Daten Elementary'!$A$1,MATCH(DJ$5,'Daten Elementary'!$A:$A,0)-1,MATCH(AN124,'Daten Elementary'!$A$424:$ADO$424,0)-1)),0,OFFSET('Daten Elementary'!$A$1,MATCH(DJ$5,'Daten Elementary'!$A:$A,0)-1,MATCH(AN124,'Daten Elementary'!$A$424:$ADO$424,0)-1))*1000000</f>
        <v>0</v>
      </c>
      <c r="DK124" s="316">
        <f ca="1">IF(ISERROR(OFFSET('Daten Elementary'!$A$1,MATCH(DK$5,'Daten Elementary'!$A:$A,0)-1,MATCH(AO124,'Daten Elementary'!$A$424:$ADO$424,0)-1)),0,OFFSET('Daten Elementary'!$A$1,MATCH(DK$5,'Daten Elementary'!$A:$A,0)-1,MATCH(AO124,'Daten Elementary'!$A$424:$ADO$424,0)-1))*1000000</f>
        <v>36.128628999999997</v>
      </c>
      <c r="DL124" s="316">
        <f ca="1">IF(ISERROR(OFFSET('Daten Elementary'!$A$1,MATCH(DL$5,'Daten Elementary'!$A:$A,0)-1,MATCH(AP124,'Daten Elementary'!$A$424:$ADO$424,0)-1)),0,OFFSET('Daten Elementary'!$A$1,MATCH(DL$5,'Daten Elementary'!$A:$A,0)-1,MATCH(AP124,'Daten Elementary'!$A$424:$ADO$424,0)-1))*1000000</f>
        <v>0</v>
      </c>
      <c r="DM124" s="316">
        <f t="shared" ca="1" si="72"/>
        <v>319.70862900000003</v>
      </c>
      <c r="DN124" s="316">
        <f ca="1">IF(ISERROR(OFFSET('Daten Elementary'!$A$1,MATCH(DN$5,'Daten Elementary'!$A:$A,0)-1,MATCH(AQ124,'Daten Elementary'!$A$424:$ADO$424,0)-1)),0,OFFSET('Daten Elementary'!$A$1,MATCH(DN$5,'Daten Elementary'!$A:$A,0)-1,MATCH(AQ124,'Daten Elementary'!$A$424:$ADO$424,0)-1))*1000000</f>
        <v>1.289979</v>
      </c>
      <c r="DO124" s="316">
        <f ca="1">IF(ISERROR(OFFSET('Daten Elementary'!$A$1,MATCH(DO$5,'Daten Elementary'!$A:$A,0)-1,MATCH(AR124,'Daten Elementary'!$A$424:$ADO$424,0)-1)),0,OFFSET('Daten Elementary'!$A$1,MATCH(DO$5,'Daten Elementary'!$A:$A,0)-1,MATCH(AR124,'Daten Elementary'!$A$424:$ADO$424,0)-1))*1000000</f>
        <v>3.9332392999999999</v>
      </c>
      <c r="DP124" s="316">
        <f ca="1">IF(ISERROR(OFFSET('Daten Elementary'!$A$1,MATCH(DP$5,'Daten Elementary'!$A:$A,0)-1,MATCH(AS124,'Daten Elementary'!$A$424:$ADO$424,0)-1)),0,OFFSET('Daten Elementary'!$A$1,MATCH(DP$5,'Daten Elementary'!$A:$A,0)-1,MATCH(AS124,'Daten Elementary'!$A$424:$ADO$424,0)-1))*1000000</f>
        <v>21.683916</v>
      </c>
      <c r="DQ124" s="317">
        <f t="shared" ca="1" si="73"/>
        <v>346.61576330000008</v>
      </c>
      <c r="DR124" s="316">
        <f ca="1">IF(ISERROR(OFFSET('Daten Elementary'!$A$1,MATCH(DR$5,'Daten Elementary'!$A:$A,0)-1,MATCH($AT124,'Daten Elementary'!$A$424:$ADO$424,0)-1)),0,OFFSET('Daten Elementary'!$A$1,MATCH(DR$5,'Daten Elementary'!$A:$A,0)-1,MATCH($AT124,'Daten Elementary'!$A$424:$ADO$424,0)-1))*1000000</f>
        <v>346.61575999999997</v>
      </c>
      <c r="DS124" s="305">
        <f t="shared" ca="1" si="74"/>
        <v>0.99999999047937094</v>
      </c>
      <c r="DT124" s="318">
        <f ca="1">IF(ISERROR(OFFSET('Daten UBP13'!$A$1,MATCH(DT$5,'Daten UBP13'!$A:$A,0)-1,MATCH(AM124,'Daten UBP13'!$A$424:$AEG$424,0)-1)),0,OFFSET('Daten UBP13'!$A$1,MATCH(DT$5,'Daten UBP13'!$A:$A,0)-1,MATCH(AM124,'Daten UBP13'!$A$424:$AEG$424,0)-1))</f>
        <v>47.078892000000003</v>
      </c>
      <c r="DU124" s="318">
        <f ca="1">IF(ISERROR(OFFSET('Daten UBP13'!$A$1,MATCH(DU$5,'Daten UBP13'!$A:$A,0)-1,MATCH(AN124,'Daten UBP13'!$A$424:$AEG$424,0)-1)),0,OFFSET('Daten UBP13'!$A$1,MATCH(DU$5,'Daten UBP13'!$A:$A,0)-1,MATCH(AN124,'Daten UBP13'!$A$424:$AEG$424,0)-1))</f>
        <v>0</v>
      </c>
      <c r="DV124" s="318">
        <f ca="1">IF(ISERROR(OFFSET('Daten UBP13'!$A$1,MATCH(DV$5,'Daten UBP13'!$A:$A,0)-1,MATCH(AO124,'Daten UBP13'!$A$424:$AEG$424,0)-1)),0,OFFSET('Daten UBP13'!$A$1,MATCH(DV$5,'Daten UBP13'!$A:$A,0)-1,MATCH(AO124,'Daten UBP13'!$A$424:$AEG$424,0)-1))</f>
        <v>16.362375</v>
      </c>
      <c r="DW124" s="318">
        <f ca="1">IF(ISERROR(OFFSET('Daten UBP13'!$A$1,MATCH(DW$5,'Daten UBP13'!$A:$A,0)-1,MATCH(AP124,'Daten UBP13'!$A$424:$AEG$424,0)-1)),0,OFFSET('Daten UBP13'!$A$1,MATCH(DW$5,'Daten UBP13'!$A:$A,0)-1,MATCH(AP124,'Daten UBP13'!$A$424:$AEG$424,0)-1))</f>
        <v>0</v>
      </c>
      <c r="DX124" s="318">
        <f t="shared" ca="1" si="75"/>
        <v>63.441267000000003</v>
      </c>
      <c r="DY124" s="318">
        <f ca="1">IF(ISERROR(OFFSET('Daten UBP13'!$A$1,MATCH(DY$5,'Daten UBP13'!$A:$A,0)-1,MATCH(AQ124,'Daten UBP13'!$A$424:$AEG$424,0)-1)),0,OFFSET('Daten UBP13'!$A$1,MATCH(DY$5,'Daten UBP13'!$A:$A,0)-1,MATCH(AQ124,'Daten UBP13'!$A$424:$AEG$424,0)-1))</f>
        <v>1.9115854000000001</v>
      </c>
      <c r="DZ124" s="318">
        <f ca="1">IF(ISERROR(OFFSET('Daten UBP13'!$A$1,MATCH(DZ$5,'Daten UBP13'!$A:$A,0)-1,MATCH(AR124,'Daten UBP13'!$A$424:$AEG$424,0)-1)),0,OFFSET('Daten UBP13'!$A$1,MATCH(DZ$5,'Daten UBP13'!$A:$A,0)-1,MATCH(AR124,'Daten UBP13'!$A$424:$AEG$424,0)-1))</f>
        <v>3.2353643000000001</v>
      </c>
      <c r="EA124" s="318">
        <f ca="1">IF(ISERROR(OFFSET('Daten UBP13'!$A$1,MATCH(EA$5,'Daten UBP13'!$A:$A,0)-1,MATCH(AS124,'Daten UBP13'!$A$424:$AEG$424,0)-1)),0,OFFSET('Daten UBP13'!$A$1,MATCH(EA$5,'Daten UBP13'!$A:$A,0)-1,MATCH(AS124,'Daten UBP13'!$A$424:$AEG$424,0)-1))</f>
        <v>7.5705055999999997</v>
      </c>
      <c r="EB124" s="319">
        <f t="shared" ca="1" si="76"/>
        <v>76.158722300000008</v>
      </c>
      <c r="EC124" s="318">
        <f ca="1">IF(ISERROR(OFFSET('Daten UBP13'!$A$1,MATCH(EC$5,'Daten UBP13'!$A:$A,0)-1,MATCH(AT124,'Daten UBP13'!$A$424:$AEG$424,0)-1)),0,OFFSET('Daten UBP13'!$A$1,MATCH(EC$5,'Daten UBP13'!$A:$A,0)-1,MATCH(AT124,'Daten UBP13'!$A$424:$AEG$424,0)-1))</f>
        <v>76.158721999999997</v>
      </c>
      <c r="ED124" s="305">
        <f t="shared" ca="1" si="77"/>
        <v>0.9999999960608581</v>
      </c>
      <c r="EE124" s="320">
        <f ca="1">IF(ISERROR(OFFSET('Daten ReCiPe'!$A$1,MATCH(EE$5,'Daten ReCiPe'!$A:$A,0)-1,MATCH(AM124,'Daten ReCiPe'!$A$424:$ADO$424,0)-1)),0,OFFSET('Daten ReCiPe'!$A$1,MATCH(EE$5,'Daten ReCiPe'!$A:$A,0)-1,MATCH(AM124,'Daten ReCiPe'!$A$424:$ADO$424,0)-1))*1000</f>
        <v>2.6897140000000004</v>
      </c>
      <c r="EF124" s="320">
        <f ca="1">IF(ISERROR(OFFSET('Daten ReCiPe'!$A$1,MATCH(EF$5,'Daten ReCiPe'!$A:$A,0)-1,MATCH(AN124,'Daten ReCiPe'!$A$424:$ADO$424,0)-1)),0,OFFSET('Daten ReCiPe'!$A$1,MATCH(EF$5,'Daten ReCiPe'!$A:$A,0)-1,MATCH(AN124,'Daten ReCiPe'!$A$424:$ADO$424,0)-1))*1000</f>
        <v>0</v>
      </c>
      <c r="EG124" s="320">
        <f ca="1">IF(ISERROR(OFFSET('Daten ReCiPe'!$A$1,MATCH(EG$5,'Daten ReCiPe'!$A:$A,0)-1,MATCH(AO124,'Daten ReCiPe'!$A$424:$ADO$424,0)-1)),0,OFFSET('Daten ReCiPe'!$A$1,MATCH(EG$5,'Daten ReCiPe'!$A:$A,0)-1,MATCH(AO124,'Daten ReCiPe'!$A$424:$ADO$424,0)-1))*1000</f>
        <v>2.7601887999999999</v>
      </c>
      <c r="EH124" s="320">
        <f ca="1">IF(ISERROR(OFFSET('Daten ReCiPe'!$A$1,MATCH(EH$5,'Daten ReCiPe'!$A:$A,0)-1,MATCH(AP124,'Daten ReCiPe'!$A$424:$ADO$424,0)-1)),0,OFFSET('Daten ReCiPe'!$A$1,MATCH(EH$5,'Daten ReCiPe'!$A:$A,0)-1,MATCH(AP124,'Daten ReCiPe'!$A$424:$ADO$424,0)-1))*1000</f>
        <v>0</v>
      </c>
      <c r="EI124" s="320">
        <f t="shared" ca="1" si="78"/>
        <v>5.4499028000000003</v>
      </c>
      <c r="EJ124" s="320">
        <f ca="1">IF(ISERROR(OFFSET('Daten ReCiPe'!$A$1,MATCH(EJ$5,'Daten ReCiPe'!$A:$A,0)-1,MATCH(AQ124,'Daten ReCiPe'!$A$424:$ADO$424,0)-1)),0,OFFSET('Daten ReCiPe'!$A$1,MATCH(EJ$5,'Daten ReCiPe'!$A:$A,0)-1,MATCH(AQ124,'Daten ReCiPe'!$A$424:$ADO$424,0)-1))*1000</f>
        <v>0.10123793</v>
      </c>
      <c r="EK124" s="320">
        <f ca="1">IF(ISERROR(OFFSET('Daten ReCiPe'!$A$1,MATCH(EK$5,'Daten ReCiPe'!$A:$A,0)-1,MATCH(AR124,'Daten ReCiPe'!$A$424:$ADO$424,0)-1)),0,OFFSET('Daten ReCiPe'!$A$1,MATCH(EK$5,'Daten ReCiPe'!$A:$A,0)-1,MATCH(AR124,'Daten ReCiPe'!$A$424:$ADO$424,0)-1))*1000</f>
        <v>0.25515694999999999</v>
      </c>
      <c r="EL124" s="320">
        <f ca="1">IF(ISERROR(OFFSET('Daten ReCiPe'!$A$1,MATCH(EL$5,'Daten ReCiPe'!$A:$A,0)-1,MATCH(AS124,'Daten ReCiPe'!$A$424:$ADO$424,0)-1)),0,OFFSET('Daten ReCiPe'!$A$1,MATCH(EL$5,'Daten ReCiPe'!$A:$A,0)-1,MATCH(AS124,'Daten ReCiPe'!$A$424:$ADO$424,0)-1))*1000</f>
        <v>0.56655867999999998</v>
      </c>
      <c r="EM124" s="321">
        <f t="shared" ca="1" si="79"/>
        <v>6.3728563600000001</v>
      </c>
      <c r="EN124" s="320">
        <f ca="1">IF(ISERROR(OFFSET('Daten ReCiPe'!$A$1,MATCH(EN$5,'Daten ReCiPe'!$A:$A,0)-1,MATCH(AT124,'Daten ReCiPe'!$A$424:$ADO$424,0)-1)),0,OFFSET('Daten ReCiPe'!$A$1,MATCH(EN$5,'Daten ReCiPe'!$A:$A,0)-1,MATCH(AT124,'Daten ReCiPe'!$A$424:$ADO$424,0)-1))*1000</f>
        <v>6.3728565000000001</v>
      </c>
      <c r="EO124" s="305">
        <f t="shared" ca="1" si="80"/>
        <v>1.0000000219681713</v>
      </c>
      <c r="EP124" s="322">
        <f ca="1">IF(ISERROR(OFFSET('Daten Elementary'!$A$1,MATCH(EP$5,'Daten Elementary'!$A:$A,0)-1,MATCH(AM124,'Daten Elementary'!$A$424:$ADO$424,0)-1)),0,OFFSET('Daten Elementary'!$A$1,MATCH(EP$5,'Daten Elementary'!$A:$A,0)-1,MATCH(AM124,'Daten Elementary'!$A$424:$ADO$424,0)-1))*1000000</f>
        <v>0.49642791999999997</v>
      </c>
      <c r="EQ124" s="322">
        <f ca="1">IF(ISERROR(OFFSET('Daten Elementary'!$A$1,MATCH(EQ$5,'Daten Elementary'!$A:$A,0)-1,MATCH(AN124,'Daten Elementary'!$A$424:$ADO$424,0)-1)),0,OFFSET('Daten Elementary'!$A$1,MATCH(EQ$5,'Daten Elementary'!$A:$A,0)-1,MATCH(AN124,'Daten Elementary'!$A$424:$ADO$424,0)-1))*1000000</f>
        <v>0</v>
      </c>
      <c r="ER124" s="322">
        <f ca="1">IF(ISERROR(OFFSET('Daten Elementary'!$A$1,MATCH(ER$5,'Daten Elementary'!$A:$A,0)-1,MATCH(AO124,'Daten Elementary'!$A$424:$ADO$424,0)-1)),0,OFFSET('Daten Elementary'!$A$1,MATCH(ER$5,'Daten Elementary'!$A:$A,0)-1,MATCH(AO124,'Daten Elementary'!$A$424:$ADO$424,0)-1))*1000000</f>
        <v>60.165389000000005</v>
      </c>
      <c r="ES124" s="322">
        <f ca="1">IF(ISERROR(OFFSET('Daten Elementary'!$A$1,MATCH(ES$5,'Daten Elementary'!$A:$A,0)-1,MATCH(AP124,'Daten Elementary'!$A$424:$ADO$424,0)-1)),0,OFFSET('Daten Elementary'!$A$1,MATCH(ES$5,'Daten Elementary'!$A:$A,0)-1,MATCH(AP124,'Daten Elementary'!$A$424:$ADO$424,0)-1))*1000000</f>
        <v>0</v>
      </c>
      <c r="ET124" s="322">
        <f t="shared" ca="1" si="81"/>
        <v>60.661816920000007</v>
      </c>
      <c r="EU124" s="322">
        <f ca="1">IF(ISERROR(OFFSET('Daten Elementary'!$A$1,MATCH(EU$5,'Daten Elementary'!$A:$A,0)-1,MATCH(AQ124,'Daten Elementary'!$A$424:$ADO$424,0)-1)),0,OFFSET('Daten Elementary'!$A$1,MATCH(EU$5,'Daten Elementary'!$A:$A,0)-1,MATCH(AQ124,'Daten Elementary'!$A$424:$ADO$424,0)-1))*1000000</f>
        <v>2.0470079999999999</v>
      </c>
      <c r="EV124" s="322">
        <f ca="1">IF(ISERROR(OFFSET('Daten Elementary'!$A$1,MATCH(EV$5,'Daten Elementary'!$A:$A,0)-1,MATCH(AR124,'Daten Elementary'!$A$424:$ADO$424,0)-1)),0,OFFSET('Daten Elementary'!$A$1,MATCH(EV$5,'Daten Elementary'!$A:$A,0)-1,MATCH(AR124,'Daten Elementary'!$A$424:$ADO$424,0)-1))*1000000</f>
        <v>5.2099573999999995</v>
      </c>
      <c r="EW124" s="322">
        <f ca="1">IF(ISERROR(OFFSET('Daten Elementary'!$A$1,MATCH(EW$5,'Daten Elementary'!$A:$A,0)-1,MATCH(AS124,'Daten Elementary'!$A$424:$ADO$424,0)-1)),0,OFFSET('Daten Elementary'!$A$1,MATCH(EW$5,'Daten Elementary'!$A:$A,0)-1,MATCH(AS124,'Daten Elementary'!$A$424:$ADO$424,0)-1))*1000000</f>
        <v>8.4386476000000012</v>
      </c>
      <c r="EX124" s="323">
        <f t="shared" ca="1" si="82"/>
        <v>76.357429920000001</v>
      </c>
      <c r="EY124" s="322">
        <f ca="1">IF(ISERROR(OFFSET('Daten Elementary'!$A$1,MATCH(EY$5,'Daten Elementary'!$A:$A,0)-1,MATCH($AT124,'Daten Elementary'!$A$424:$ADO$424,0)-1)),0,OFFSET('Daten Elementary'!$A$1,MATCH(EY$5,'Daten Elementary'!$A:$A,0)-1,MATCH($AT124,'Daten Elementary'!$A$424:$ADO$424,0)-1))*1000000</f>
        <v>76.357430000000008</v>
      </c>
      <c r="EZ124" s="305">
        <f t="shared" ca="1" si="83"/>
        <v>1.0000000010477044</v>
      </c>
      <c r="FA124" s="314">
        <f ca="1">IF(ISERROR(OFFSET('Daten Elementary'!$A$1,MATCH(FA$5,'Daten Elementary'!$A:$A,0)-1,MATCH(AM124,'Daten Elementary'!$A$424:$ADO$424,0)-1)),0,OFFSET('Daten Elementary'!$A$1,MATCH(FA$5,'Daten Elementary'!$A:$A,0)-1,MATCH(AM124,'Daten Elementary'!$A$424:$ADO$424,0)-1))*1000</f>
        <v>41.646000000000001</v>
      </c>
      <c r="FB124" s="314">
        <f ca="1">IF(ISERROR(OFFSET('Daten Elementary'!$A$1,MATCH(FB$5,'Daten Elementary'!$A:$A,0)-1,MATCH(AN124,'Daten Elementary'!$A$424:$ADO$424,0)-1)),0,OFFSET('Daten Elementary'!$A$1,MATCH(FB$5,'Daten Elementary'!$A:$A,0)-1,MATCH(AN124,'Daten Elementary'!$A$424:$ADO$424,0)-1))*1000</f>
        <v>0</v>
      </c>
      <c r="FC124" s="314">
        <f ca="1">IF(ISERROR(OFFSET('Daten Elementary'!$A$1,MATCH(FC$5,'Daten Elementary'!$A:$A,0)-1,MATCH(AO124,'Daten Elementary'!$A$424:$ADO$424,0)-1)),0,OFFSET('Daten Elementary'!$A$1,MATCH(FC$5,'Daten Elementary'!$A:$A,0)-1,MATCH(AO124,'Daten Elementary'!$A$424:$ADO$424,0)-1))*1000</f>
        <v>6.6108506</v>
      </c>
      <c r="FD124" s="314">
        <f ca="1">IF(ISERROR(OFFSET('Daten Elementary'!$A$1,MATCH(FD$5,'Daten Elementary'!$A:$A,0)-1,MATCH(AP124,'Daten Elementary'!$A$424:$ADO$424,0)-1)),0,OFFSET('Daten Elementary'!$A$1,MATCH(FD$5,'Daten Elementary'!$A:$A,0)-1,MATCH(AP124,'Daten Elementary'!$A$424:$ADO$424,0)-1))*1000</f>
        <v>0</v>
      </c>
      <c r="FE124" s="314">
        <f t="shared" ca="1" si="84"/>
        <v>48.2568506</v>
      </c>
      <c r="FF124" s="314">
        <f ca="1">IF(ISERROR(OFFSET('Daten Elementary'!$A$1,MATCH(FF$5,'Daten Elementary'!$A:$A,0)-1,MATCH(AQ124,'Daten Elementary'!$A$424:$ADO$424,0)-1)),0,OFFSET('Daten Elementary'!$A$1,MATCH(FF$5,'Daten Elementary'!$A:$A,0)-1,MATCH(AQ124,'Daten Elementary'!$A$424:$ADO$424,0)-1))*1000</f>
        <v>0.90405072000000009</v>
      </c>
      <c r="FG124" s="314">
        <f ca="1">IF(ISERROR(OFFSET('Daten Elementary'!$A$1,MATCH(FG$5,'Daten Elementary'!$A:$A,0)-1,MATCH(AR124,'Daten Elementary'!$A$424:$ADO$424,0)-1)),0,OFFSET('Daten Elementary'!$A$1,MATCH(FG$5,'Daten Elementary'!$A:$A,0)-1,MATCH(AR124,'Daten Elementary'!$A$424:$ADO$424,0)-1))*1000</f>
        <v>1.6138006</v>
      </c>
      <c r="FH124" s="314">
        <f ca="1">IF(ISERROR(OFFSET('Daten Elementary'!$A$1,MATCH(FH$5,'Daten Elementary'!$A:$A,0)-1,MATCH(AS124,'Daten Elementary'!$A$424:$ADO$424,0)-1)),0,OFFSET('Daten Elementary'!$A$1,MATCH(FH$5,'Daten Elementary'!$A:$A,0)-1,MATCH(AS124,'Daten Elementary'!$A$424:$ADO$424,0)-1))*1000</f>
        <v>3.2317583000000001</v>
      </c>
      <c r="FI124" s="315">
        <f t="shared" ca="1" si="85"/>
        <v>54.006460220000001</v>
      </c>
      <c r="FJ124" s="314">
        <f ca="1">IF(ISERROR(OFFSET('Daten Elementary'!$A$1,MATCH(FJ$5,'Daten Elementary'!$A:$A,0)-1,MATCH($AT124,'Daten Elementary'!$A$424:$ADO$424,0)-1)),0,OFFSET('Daten Elementary'!$A$1,MATCH(FJ$5,'Daten Elementary'!$A:$A,0)-1,MATCH($AT124,'Daten Elementary'!$A$424:$ADO$424,0)-1))*1000</f>
        <v>54.006459999999997</v>
      </c>
      <c r="FK124" s="305">
        <f t="shared" ca="1" si="86"/>
        <v>0.9999999959264132</v>
      </c>
      <c r="FL124" s="314">
        <f ca="1">IF(ISERROR(OFFSET('Daten Elementary'!$A$1,MATCH(FL$5,'Daten Elementary'!$A:$A,0)-1,MATCH(AM124,'Daten Elementary'!$A$424:$ADO$424,0)-1)),0,OFFSET('Daten Elementary'!$A$1,MATCH(FL$5,'Daten Elementary'!$A:$A,0)-1,MATCH(AM124,'Daten Elementary'!$A$424:$ADO$424,0)-1))</f>
        <v>0</v>
      </c>
      <c r="FM124" s="314">
        <f ca="1">IF(ISERROR(OFFSET('Daten Elementary'!$A$1,MATCH(FM$5,'Daten Elementary'!$A:$A,0)-1,MATCH(AN124,'Daten Elementary'!$A$424:$ADO$424,0)-1)),0,OFFSET('Daten Elementary'!$A$1,MATCH(FM$5,'Daten Elementary'!$A:$A,0)-1,MATCH(AN124,'Daten Elementary'!$A$424:$ADO$424,0)-1))</f>
        <v>0</v>
      </c>
      <c r="FN124" s="314">
        <f ca="1">IF(ISERROR(OFFSET('Daten Elementary'!$A$1,MATCH(FN$5,'Daten Elementary'!$A:$A,0)-1,MATCH(AO124,'Daten Elementary'!$A$424:$ADO$424,0)-1)),0,OFFSET('Daten Elementary'!$A$1,MATCH(FN$5,'Daten Elementary'!$A:$A,0)-1,MATCH(AO124,'Daten Elementary'!$A$424:$ADO$424,0)-1))</f>
        <v>0</v>
      </c>
      <c r="FO124" s="314">
        <f ca="1">IF(ISERROR(OFFSET('Daten Elementary'!$A$1,MATCH(FO$5,'Daten Elementary'!$A:$A,0)-1,MATCH(AP124,'Daten Elementary'!$A$424:$ADO$424,0)-1)),0,OFFSET('Daten Elementary'!$A$1,MATCH(FO$5,'Daten Elementary'!$A:$A,0)-1,MATCH(AP124,'Daten Elementary'!$A$424:$ADO$424,0)-1))</f>
        <v>0</v>
      </c>
      <c r="FP124" s="314">
        <f t="shared" ca="1" si="87"/>
        <v>0</v>
      </c>
      <c r="FQ124" s="314">
        <f ca="1">IF(ISERROR(OFFSET('Daten Elementary'!$A$1,MATCH(FQ$5,'Daten Elementary'!$A:$A,0)-1,MATCH(AQ124,'Daten Elementary'!$A$424:$ADO$424,0)-1)),0,OFFSET('Daten Elementary'!$A$1,MATCH(FQ$5,'Daten Elementary'!$A:$A,0)-1,MATCH(AQ124,'Daten Elementary'!$A$424:$ADO$424,0)-1))</f>
        <v>0</v>
      </c>
      <c r="FR124" s="314">
        <f ca="1">IF(ISERROR(OFFSET('Daten Elementary'!$A$1,MATCH(FR$5,'Daten Elementary'!$A:$A,0)-1,MATCH(AR124,'Daten Elementary'!$A$424:$ADO$424,0)-1)),0,OFFSET('Daten Elementary'!$A$1,MATCH(FR$5,'Daten Elementary'!$A:$A,0)-1,MATCH(AR124,'Daten Elementary'!$A$424:$ADO$424,0)-1))</f>
        <v>0</v>
      </c>
      <c r="FS124" s="314">
        <f ca="1">IF(ISERROR(OFFSET('Daten Elementary'!$A$1,MATCH(FS$5,'Daten Elementary'!$A:$A,0)-1,MATCH(AS124,'Daten Elementary'!$A$424:$ADO$424,0)-1)),0,OFFSET('Daten Elementary'!$A$1,MATCH(FS$5,'Daten Elementary'!$A:$A,0)-1,MATCH(AS124,'Daten Elementary'!$A$424:$ADO$424,0)-1))</f>
        <v>0</v>
      </c>
      <c r="FT124" s="315">
        <f t="shared" ca="1" si="88"/>
        <v>0</v>
      </c>
      <c r="FU124" s="314">
        <f ca="1">IF(ISERROR(OFFSET('Daten Elementary'!$A$1,MATCH(FU$5,'Daten Elementary'!$A:$A,0)-1,MATCH($AT124,'Daten Elementary'!$A$424:$ADO$424,0)-1)),0,OFFSET('Daten Elementary'!$A$1,MATCH(FU$5,'Daten Elementary'!$A:$A,0)-1,MATCH($AT124,'Daten Elementary'!$A$424:$ADO$424,0)-1))</f>
        <v>0</v>
      </c>
      <c r="FV124" s="305">
        <f t="shared" ca="1" si="89"/>
        <v>0</v>
      </c>
      <c r="FW124" s="324"/>
      <c r="FX124" s="231" t="str">
        <f t="shared" si="90"/>
        <v>Reisebus (Car)</v>
      </c>
      <c r="FY124" s="231" t="str">
        <f t="shared" si="55"/>
        <v>Reisebus (Car)</v>
      </c>
      <c r="FZ124" s="231" t="str">
        <f t="shared" si="56"/>
        <v/>
      </c>
      <c r="GA124" s="231" t="str">
        <f t="shared" si="57"/>
        <v/>
      </c>
      <c r="GB124" s="231"/>
    </row>
    <row r="125" spans="1:184" ht="16.5" customHeight="1">
      <c r="A125" s="295"/>
      <c r="B125" s="339"/>
      <c r="C125" s="326" t="s">
        <v>355</v>
      </c>
      <c r="D125" s="326" t="s">
        <v>10</v>
      </c>
      <c r="E125" s="371" t="s">
        <v>10</v>
      </c>
      <c r="F125" s="33">
        <f t="shared" si="100"/>
        <v>32.485999999999997</v>
      </c>
      <c r="G125" s="33">
        <v>74</v>
      </c>
      <c r="H125" s="98">
        <v>0.439</v>
      </c>
      <c r="I125" s="88">
        <v>1</v>
      </c>
      <c r="J125" s="189"/>
      <c r="K125" s="86">
        <v>1</v>
      </c>
      <c r="L125" s="86"/>
      <c r="M125" s="86"/>
      <c r="N125" s="38" t="s">
        <v>99</v>
      </c>
      <c r="O125" s="6">
        <f ca="1">(IF(ISERROR(INDEX(INDIRECT($D$268),MATCH($AM125,$AM$4:$AM$275,0),MATCH(O$304,INDIRECT($E$268),0))*$I125/$AD125),0,INDEX(INDIRECT($D$268),MATCH($AM125,$AM$4:$AM$275,0),MATCH(O$304,INDIRECT($E$268),0))*$I125/$AD125)+IF(ISERROR(INDEX(INDIRECT($D$268),MATCH($AN125,$AN$4:$AN$275,0),MATCH(O$305,INDIRECT($E$268),0))*$J125/$AE125),0,INDEX(INDIRECT($D$268),MATCH($AN125,$AN$4:$AN$275,0),MATCH(O$305,INDIRECT($E$268),0))*$J125/$AE125))*$AC125/$F125</f>
        <v>32.315487373630717</v>
      </c>
      <c r="P125" s="6">
        <f ca="1">(IF(ISERROR(INDEX(INDIRECT($D$268),MATCH($AO125,$AO$4:$AO$275,0),MATCH(P$304,INDIRECT($E$268),0))*$I125/$AD125),0,INDEX(INDIRECT($D$268),MATCH($AO125,$AO$4:$AO$275,0),MATCH(P$304,INDIRECT($E$268),0))*$I125/$AD125)+IF(ISERROR(INDEX(INDIRECT($D$268),MATCH($AP125,$AP$4:$AP$275,0),MATCH(P$305,INDIRECT($E$268),0))*$J125/$AE125),0,INDEX(INDIRECT($D$268),MATCH($AP125,$AP$4:$AP$275,0),MATCH(P$305,INDIRECT($E$268),0))*$J125/$AE125))*$AC125/$F125</f>
        <v>6.3109787730564451</v>
      </c>
      <c r="Q125" s="6">
        <f ca="1">INDEX(INDIRECT($D$268),MATCH($AQ125,$AQ$4:$AQ$284,0),MATCH(Q$4,INDIRECT($E$268),0))*$K125*$AC125/$F125/$AF125</f>
        <v>0.92634359368937469</v>
      </c>
      <c r="R125" s="6">
        <f ca="1">INDEX(INDIRECT($D$268),MATCH($AR125,$AR$4:$AR$284,0),MATCH(R$4,INDIRECT($E$268),0))*$K125*$AC125/$F125/$AF125</f>
        <v>1.7504588115954065</v>
      </c>
      <c r="S125" s="6">
        <f ca="1">INDEX(INDIRECT($D$268),MATCH($AS125,$AS$4:$AS$284,0),MATCH(S$4,INDIRECT($E$268),0))*$K125*$AC125/$F125/$AF125</f>
        <v>3.3358993082351041</v>
      </c>
      <c r="T125" s="7">
        <f t="shared" ca="1" si="93"/>
        <v>44.639167860207046</v>
      </c>
      <c r="U125" s="6">
        <f>IF($B$268=6,(IF(OR(AJ125="Benzin",AJ125="Diesel"),$AK125*INDEX('DIN EN 16258'!$I:$I,MATCH('mobitool-Faktoren v2.0'!$AI125,'DIN EN 16258'!$A:$A,0))*$I125/$AD125+$AL125*INDEX('DIN EN 16258'!$I:$I,MATCH('mobitool-Faktoren v2.0'!$AJ125,'DIN EN 16258'!$A:$A,0))*$I125/$AD125,IF(ISERROR($AK125*INDEX('DIN EN 16258'!$I:$I,MATCH('mobitool-Faktoren v2.0'!$AI125,'DIN EN 16258'!$A:$A,0))*$I125/$AD125),0,$AK125*INDEX('DIN EN 16258'!$I:$I,MATCH('mobitool-Faktoren v2.0'!$AI125,'DIN EN 16258'!$A:$A,0))*$I125/$AD125)+IF(ISERROR($AL125*INDEX('DIN EN 16258'!$I:$I,MATCH('mobitool-Faktoren v2.0'!$AJ125,'DIN EN 16258'!$A:$A,0))*$J125/$AE125),0,$AL125*INDEX('DIN EN 16258'!$I:$I,MATCH('mobitool-Faktoren v2.0'!$AJ125,'DIN EN 16258'!$A:$A,0))*$J125/$AE125)))*1000,
IF($B$268=1,(IF(OR(AJ125="Benzin",AJ125="Diesel"),$AK125*INDEX('DIN EN 16258'!$D:$D,MATCH('mobitool-Faktoren v2.0'!$AI125,'DIN EN 16258'!$A:$A,0))*$I125/$AD125+$AL125*INDEX('DIN EN 16258'!$D:$D,MATCH('mobitool-Faktoren v2.0'!$AJ125,'DIN EN 16258'!$A:$A,0))*$I125/$AD125,IF(ISERROR($AK125*INDEX('DIN EN 16258'!$D:$D,MATCH('mobitool-Faktoren v2.0'!$AI125,'DIN EN 16258'!$A:$A,0))*$I125/$AD125),0,$AK125*INDEX('DIN EN 16258'!$D:$D,MATCH('mobitool-Faktoren v2.0'!$AI125,'DIN EN 16258'!$A:$A,0))*$I125/$AD125)+IF(ISERROR($AL125*INDEX('DIN EN 16258'!$D:$D,MATCH('mobitool-Faktoren v2.0'!$AJ125,'DIN EN 16258'!$A:$A,0))*$J125/$AE125),0,$AL125*INDEX('DIN EN 16258'!$D:$D,MATCH('mobitool-Faktoren v2.0'!$AJ125,'DIN EN 16258'!$A:$A,0))*$J125/$AE125))),0))*$AC125/$F125</f>
        <v>31.955164599526956</v>
      </c>
      <c r="V125" s="6">
        <f>IF($B$268=6,(IF(OR(AJ125="Benzin",AJ125="Diesel"),$AK125*INDEX('DIN EN 16258'!$L:$L,MATCH('mobitool-Faktoren v2.0'!$AI125,'DIN EN 16258'!$A:$A,0))*$I125/$AD125+$AL125*INDEX('DIN EN 16258'!$L:$L,MATCH('mobitool-Faktoren v2.0'!$AJ125,'DIN EN 16258'!$A:$A,0))*$I125/$AD125,IF(ISERROR($AK125*INDEX('DIN EN 16258'!$L:$L,MATCH('mobitool-Faktoren v2.0'!$AI125,'DIN EN 16258'!$A:$A,0))*$I125/$AD125),0,$AK125*INDEX('DIN EN 16258'!$L:$L,MATCH('mobitool-Faktoren v2.0'!$AI125,'DIN EN 16258'!$A:$A,0))*$I125/$AD125)+IF(ISERROR($AL125*INDEX('DIN EN 16258'!$L:$L,MATCH('mobitool-Faktoren v2.0'!$AJ125,'DIN EN 16258'!$A:$A,0))*$J125/$AE125),0,$AL125*INDEX('DIN EN 16258'!$L:$L,MATCH('mobitool-Faktoren v2.0'!$AJ125,'DIN EN 16258'!$A:$A,0))*$J125/$AE125)))*1000,
IF($B$268=1,(IF(OR(AJ125="Benzin",AJ125="Diesel"),$AK125*INDEX('DIN EN 16258'!$F:$F,MATCH('mobitool-Faktoren v2.0'!$AI125,'DIN EN 16258'!$A:$A,0))*$I125/$AD125+$AL125*INDEX('DIN EN 16258'!$F:$F,MATCH('mobitool-Faktoren v2.0'!$AJ125,'DIN EN 16258'!$A:$A,0))*$I125/$AD125,IF(ISERROR($AK125*INDEX('DIN EN 16258'!$F:$F,MATCH('mobitool-Faktoren v2.0'!$AI125,'DIN EN 16258'!$A:$A,0))*$I125/$AD125),0,$AK125*INDEX('DIN EN 16258'!$F:$F,MATCH('mobitool-Faktoren v2.0'!$AI125,'DIN EN 16258'!$A:$A,0))*$I125/$AD125)+IF(ISERROR($AL125*INDEX('DIN EN 16258'!$F:$F,MATCH('mobitool-Faktoren v2.0'!$AJ125,'DIN EN 16258'!$A:$A,0))*$J125/$AE125),0,$AL125*INDEX('DIN EN 16258'!$F:$F,MATCH('mobitool-Faktoren v2.0'!$AJ125,'DIN EN 16258'!$A:$A,0))*$J125/$AE125))),0))*$AC125/$F125</f>
        <v>38.824031756434614</v>
      </c>
      <c r="W125" s="39" t="s">
        <v>672</v>
      </c>
      <c r="X125" s="39" t="s">
        <v>162</v>
      </c>
      <c r="Y125" s="336"/>
      <c r="Z125" s="372"/>
      <c r="AA125" s="337"/>
      <c r="AB125" s="299"/>
      <c r="AC125" s="300">
        <v>32.470930232558139</v>
      </c>
      <c r="AD125" s="298">
        <v>1</v>
      </c>
      <c r="AE125" s="298"/>
      <c r="AF125" s="299">
        <v>1</v>
      </c>
      <c r="AG125" s="299"/>
      <c r="AH125" s="299"/>
      <c r="AI125" s="373" t="s">
        <v>24</v>
      </c>
      <c r="AJ125" s="373"/>
      <c r="AK125" s="329">
        <v>9.9594999999999996E-3</v>
      </c>
      <c r="AL125" s="329"/>
      <c r="AM125" s="331" t="s">
        <v>999</v>
      </c>
      <c r="AN125" s="202" t="s">
        <v>81</v>
      </c>
      <c r="AO125" s="331" t="s">
        <v>1000</v>
      </c>
      <c r="AP125" s="202" t="s">
        <v>81</v>
      </c>
      <c r="AQ125" s="331" t="s">
        <v>1001</v>
      </c>
      <c r="AR125" s="331" t="s">
        <v>1002</v>
      </c>
      <c r="AS125" s="331" t="s">
        <v>1003</v>
      </c>
      <c r="AT125" s="331" t="s">
        <v>1004</v>
      </c>
      <c r="AU125" s="303">
        <f ca="1">IF(ISERROR(OFFSET('Daten KEA'!$A$1,MATCH(AU$5,'Daten KEA'!$A:$A,0)-1,MATCH(AM125,'Daten KEA'!$A$424:$ADO$424,0)-1)),0,OFFSET('Daten KEA'!$A$1,MATCH(AU$5,'Daten KEA'!$A:$A,0)-1,MATCH(AM125,'Daten KEA'!$A$424:$ADO$424,0)-1))+IF(ISERROR(AK125*INDEX('Energiefaktoren Ecoinvent'!$D:$D,MATCH('mobitool-Faktoren v2.0'!AI125,'Energiefaktoren Ecoinvent'!$A:$A,0))),0,AK125*INDEX('Energiefaktoren Ecoinvent'!$D:$D,MATCH('mobitool-Faktoren v2.0'!AI125,'Energiefaktoren Ecoinvent'!$A:$A,0)))+IF(OR(AJ125="Benzin",AJ125="Diesel"),IF(ISERROR(OFFSET('Daten KEA'!$A$1,MATCH(AV$5,'Daten KEA'!$A:$A,0)-1,MATCH(AN125,'Daten KEA'!$A$424:$ADO$424,0)-1)),0,OFFSET('Daten KEA'!$A$1,MATCH(AV$5,'Daten KEA'!$A:$A,0)-1,MATCH(AN125,'Daten KEA'!$A$424:$ADO$424,0)-1))+IF(ISERROR(AL125*INDEX('Energiefaktoren Ecoinvent'!$D:$D,MATCH('mobitool-Faktoren v2.0'!AJ125,'Energiefaktoren Ecoinvent'!$A:$A,0))),0,AL125*INDEX('Energiefaktoren Ecoinvent'!$D:$D,MATCH('mobitool-Faktoren v2.0'!AJ125,'Energiefaktoren Ecoinvent'!$A:$A,0))),0)</f>
        <v>0.42626659999999994</v>
      </c>
      <c r="AV125" s="303">
        <f ca="1">IF(OR(AJ125="Benzin",AJ125="Diesel"),0,IF(ISERROR(OFFSET('Daten KEA'!$A$1,MATCH(AV$5,'Daten KEA'!$A:$A,0)-1,MATCH(AN125,'Daten KEA'!$A$424:$ADO$424,0)-1)),0,OFFSET('Daten KEA'!$A$1,MATCH(AV$5,'Daten KEA'!$A:$A,0)-1,MATCH(AN125,'Daten KEA'!$A$424:$ADO$424,0)-1))+IF(ISERROR(AL125*INDEX('Energiefaktoren Ecoinvent'!$D:$D,MATCH('mobitool-Faktoren v2.0'!AJ125,'Energiefaktoren Ecoinvent'!$A:$A,0))),0,AL125*INDEX('Energiefaktoren Ecoinvent'!$D:$D,MATCH('mobitool-Faktoren v2.0'!AJ125,'Energiefaktoren Ecoinvent'!$A:$A,0))))</f>
        <v>0</v>
      </c>
      <c r="AW125" s="303">
        <f ca="1">IF(ISERROR(OFFSET('Daten KEA'!$A$1,MATCH(AW$5,'Daten KEA'!$A:$A,0)-1,MATCH(AO125,'Daten KEA'!$A$424:$ADO$424,0)-1)),0,OFFSET('Daten KEA'!$A$1,MATCH(AW$5,'Daten KEA'!$A:$A,0)-1,MATCH(AO125,'Daten KEA'!$A$424:$ADO$424,0)-1))-IF(ISERROR(AK125*INDEX('Energiefaktoren Ecoinvent'!$D:$D,MATCH('mobitool-Faktoren v2.0'!AI125,'Energiefaktoren Ecoinvent'!$A:$A,0))),0,AK125*INDEX('Energiefaktoren Ecoinvent'!$D:$D,MATCH('mobitool-Faktoren v2.0'!AI125,'Energiefaktoren Ecoinvent'!$A:$A,0)))+IF(OR(AJ125="Benzin",AJ125="Diesel"),IF(ISERROR(OFFSET('Daten KEA'!$A$1,MATCH(AX$5,'Daten KEA'!$A:$A,0)-1,MATCH(AP125,'Daten KEA'!$A$424:$ADO$424,0)-1)),0,OFFSET('Daten KEA'!$A$1,MATCH(AX$5,'Daten KEA'!$A:$A,0)-1,MATCH(AP125,'Daten KEA'!$A$424:$ADO$424,0)-1))-IF(ISERROR(AL125*INDEX('Energiefaktoren Ecoinvent'!$D:$D,MATCH('mobitool-Faktoren v2.0'!AJ125,'Energiefaktoren Ecoinvent'!$A:$A,0))),0,AL125*INDEX('Energiefaktoren Ecoinvent'!$D:$D,MATCH('mobitool-Faktoren v2.0'!AJ125,'Energiefaktoren Ecoinvent'!$A:$A,0))),0)</f>
        <v>0.12090831000000002</v>
      </c>
      <c r="AX125" s="303">
        <f ca="1">IF(OR(AJ125="Benzin",AJ125="Diesel"),0,IF(ISERROR(OFFSET('Daten KEA'!$A$1,MATCH(AX$5,'Daten KEA'!$A:$A,0)-1,MATCH(AP125,'Daten KEA'!$A$424:$ADO$424,0)-1)),0,OFFSET('Daten KEA'!$A$1,MATCH(AX$5,'Daten KEA'!$A:$A,0)-1,MATCH(AP125,'Daten KEA'!$A$424:$ADO$424,0)-1))-IF(ISERROR(AL125*INDEX('Energiefaktoren Ecoinvent'!$D:$D,MATCH('mobitool-Faktoren v2.0'!AJ125,'Energiefaktoren Ecoinvent'!$A:$A,0))),0,AL125*INDEX('Energiefaktoren Ecoinvent'!$D:$D,MATCH('mobitool-Faktoren v2.0'!AJ125,'Energiefaktoren Ecoinvent'!$A:$A,0))))</f>
        <v>0</v>
      </c>
      <c r="AY125" s="303">
        <f t="shared" ca="1" si="58"/>
        <v>0.54717490999999996</v>
      </c>
      <c r="AZ125" s="303">
        <f ca="1">IF(ISERROR(OFFSET('Daten KEA'!$A$1,MATCH(AZ$5,'Daten KEA'!$A:$A,0)-1,MATCH(AQ125,'Daten KEA'!$A$424:$ADO$424,0)-1)),0,OFFSET('Daten KEA'!$A$1,MATCH(AZ$5,'Daten KEA'!$A:$A,0)-1,MATCH(AQ125,'Daten KEA'!$A$424:$ADO$424,0)-1))</f>
        <v>4.8851578E-2</v>
      </c>
      <c r="BA125" s="303">
        <f ca="1">IF(ISERROR(OFFSET('Daten KEA'!$A$1,MATCH(BA$5,'Daten KEA'!$A:$A,0)-1,MATCH(AR125,'Daten KEA'!$A$424:$ADO$424,0)-1)),0,OFFSET('Daten KEA'!$A$1,MATCH(BA$5,'Daten KEA'!$A:$A,0)-1,MATCH(AR125,'Daten KEA'!$A$424:$ADO$424,0)-1))</f>
        <v>3.1499228999999997E-2</v>
      </c>
      <c r="BB125" s="303">
        <f ca="1">IF(ISERROR(OFFSET('Daten KEA'!$A$1,MATCH(BB$5,'Daten KEA'!$A:$A,0)-1,MATCH(AS125,'Daten KEA'!$A$424:$ADO$424,0)-1)),0,OFFSET('Daten KEA'!$A$1,MATCH(BB$5,'Daten KEA'!$A:$A,0)-1,MATCH(AS125,'Daten KEA'!$A$424:$ADO$424,0)-1))</f>
        <v>0.11229732000000001</v>
      </c>
      <c r="BC125" s="304">
        <f t="shared" ca="1" si="101"/>
        <v>0.73982303699999996</v>
      </c>
      <c r="BD125" s="303">
        <f ca="1">IF(ISERROR(OFFSET('Daten KEA'!$A$1,MATCH(BD$5,'Daten KEA'!$A:$A,0)-1,MATCH(AT125,'Daten KEA'!$A$424:$ADO$424,0)-1)),0,OFFSET('Daten KEA'!$A$1,MATCH(BD$5,'Daten KEA'!$A:$A,0)-1,MATCH(AT125,'Daten KEA'!$A$424:$ADO$424,0)-1))</f>
        <v>0.73982303999999999</v>
      </c>
      <c r="BE125" s="305">
        <f t="shared" ca="1" si="59"/>
        <v>1.0000000040550239</v>
      </c>
      <c r="BF125" s="306">
        <f ca="1">IF(ISERROR(OFFSET('Daten KEA'!$A$1,MATCH(BF$5,'Daten KEA'!$A:$A,0)-1,MATCH(AM125,'Daten KEA'!$A$424:$ADO$424,0)-1)),0,OFFSET('Daten KEA'!$A$1,MATCH(BF$5,'Daten KEA'!$A:$A,0)-1,MATCH(AM125,'Daten KEA'!$A$424:$ADO$424,0)-1))+IF(ISERROR($AK125*INDEX('Energiefaktoren Ecoinvent'!$H:$H,MATCH('mobitool-Faktoren v2.0'!$AI125,'Energiefaktoren Ecoinvent'!$A:$A,0))),0,$AK125*INDEX('Energiefaktoren Ecoinvent'!$H:$H,MATCH('mobitool-Faktoren v2.0'!$AI125,'Energiefaktoren Ecoinvent'!$A:$A,0)))+IF(OR(AJ125="Benzin",AJ125="Diesel"),IF(ISERROR(OFFSET('Daten KEA'!$A$1,MATCH(BG$5,'Daten KEA'!$A:$A,0)-1,MATCH(AN125,'Daten KEA'!$A$424:$ADO$424,0)-1)),0,OFFSET('Daten KEA'!$A$1,MATCH(BG$5,'Daten KEA'!$A:$A,0)-1,MATCH(AN125,'Daten KEA'!$A$424:$ADO$424,0)-1))+IF(ISERROR($AL125*INDEX('Energiefaktoren Ecoinvent'!$H:$H,MATCH('mobitool-Faktoren v2.0'!$AJ125,'Energiefaktoren Ecoinvent'!$A:$A,0))),0,$AL125*INDEX('Energiefaktoren Ecoinvent'!$H:$H,MATCH('mobitool-Faktoren v2.0'!$AJ125,'Energiefaktoren Ecoinvent'!$A:$A,0))),0)</f>
        <v>0.42626659999999994</v>
      </c>
      <c r="BG125" s="306">
        <f ca="1">IF(OR(AJ125="Benzin",AJ125="Diesel"),0,IF(ISERROR(OFFSET('Daten KEA'!$A$1,MATCH(BG$5,'Daten KEA'!$A:$A,0)-1,MATCH(AN125,'Daten KEA'!$A$424:$ADO$424,0)-1)),0,OFFSET('Daten KEA'!$A$1,MATCH(BG$5,'Daten KEA'!$A:$A,0)-1,MATCH(AN125,'Daten KEA'!$A$424:$ADO$424,0)-1))+IF(ISERROR($AL125*INDEX('Energiefaktoren Ecoinvent'!$H:$H,MATCH('mobitool-Faktoren v2.0'!$AJ125,'Energiefaktoren Ecoinvent'!$A:$A,0))),0,$AL125*INDEX('Energiefaktoren Ecoinvent'!$H:$H,MATCH('mobitool-Faktoren v2.0'!$AJ125,'Energiefaktoren Ecoinvent'!$A:$A,0))))</f>
        <v>0</v>
      </c>
      <c r="BH125" s="306">
        <f ca="1">IF(ISERROR(OFFSET('Daten KEA'!$A$1,MATCH(BH$5,'Daten KEA'!$A:$A,0)-1,MATCH(AO125,'Daten KEA'!$A$424:$ADO$424,0)-1)),0,OFFSET('Daten KEA'!$A$1,MATCH(BH$5,'Daten KEA'!$A:$A,0)-1,MATCH(AO125,'Daten KEA'!$A$424:$ADO$424,0)-1))-IF(ISERROR($AK125*INDEX('Energiefaktoren Ecoinvent'!$H:$H,MATCH('mobitool-Faktoren v2.0'!$AI125,'Energiefaktoren Ecoinvent'!$A:$A,0))),0,$AK125*INDEX('Energiefaktoren Ecoinvent'!$H:$H,MATCH('mobitool-Faktoren v2.0'!$AI125,'Energiefaktoren Ecoinvent'!$A:$A,0)))+IF(OR(AJ125="Benzin",AJ125="Diesel"),IF(ISERROR(OFFSET('Daten KEA'!$A$1,MATCH(BI$5,'Daten KEA'!$A:$A,0)-1,MATCH(AP125,'Daten KEA'!$A$424:$ADO$424,0)-1)),0,OFFSET('Daten KEA'!$A$1,MATCH(BI$5,'Daten KEA'!$A:$A,0)-1,MATCH(AP125,'Daten KEA'!$A$424:$ADO$424,0)-1))-IF(ISERROR($AL125*INDEX('Energiefaktoren Ecoinvent'!$H:$H,MATCH('mobitool-Faktoren v2.0'!$AJ125,'Energiefaktoren Ecoinvent'!$A:$A,0))),0,$AL125*INDEX('Energiefaktoren Ecoinvent'!$H:$H,MATCH('mobitool-Faktoren v2.0'!$AJ125,'Energiefaktoren Ecoinvent'!$A:$A,0))),0)</f>
        <v>0.11951427433626005</v>
      </c>
      <c r="BI125" s="306">
        <f ca="1">IF(OR(AJ125="Benzin",AJ125="Diesel"),0,IF(ISERROR(OFFSET('Daten KEA'!$A$1,MATCH(BI$5,'Daten KEA'!$A:$A,0)-1,MATCH(AP125,'Daten KEA'!$A$424:$ADO$424,0)-1)),0,OFFSET('Daten KEA'!$A$1,MATCH(BI$5,'Daten KEA'!$A:$A,0)-1,MATCH(AP125,'Daten KEA'!$A$424:$ADO$424,0)-1))-IF(ISERROR($AL125*INDEX('Energiefaktoren Ecoinvent'!$H:$H,MATCH('mobitool-Faktoren v2.0'!$AJ125,'Energiefaktoren Ecoinvent'!$A:$A,0))),0,$AL125*INDEX('Energiefaktoren Ecoinvent'!$H:$H,MATCH('mobitool-Faktoren v2.0'!$AJ125,'Energiefaktoren Ecoinvent'!$A:$A,0))))</f>
        <v>0</v>
      </c>
      <c r="BJ125" s="306">
        <f t="shared" ca="1" si="92"/>
        <v>0.54578087433625999</v>
      </c>
      <c r="BK125" s="306">
        <f ca="1">IF(ISERROR(OFFSET('Daten KEA'!$A$1,MATCH(BK$5,'Daten KEA'!$A:$A,0)-1,MATCH(AQ125,'Daten KEA'!$A$424:$ADO$424,0)-1)),0,OFFSET('Daten KEA'!$A$1,MATCH(BK$5,'Daten KEA'!$A:$A,0)-1,MATCH(AQ125,'Daten KEA'!$A$424:$ADO$424,0)-1))</f>
        <v>4.2401620997573004E-2</v>
      </c>
      <c r="BL125" s="306">
        <f ca="1">IF(ISERROR(OFFSET('Daten KEA'!$A$1,MATCH(BL$5,'Daten KEA'!$A:$A,0)-1,MATCH(AR125,'Daten KEA'!$A$424:$ADO$424,0)-1)),0,OFFSET('Daten KEA'!$A$1,MATCH(BL$5,'Daten KEA'!$A:$A,0)-1,MATCH(AR125,'Daten KEA'!$A$424:$ADO$424,0)-1))</f>
        <v>2.8740047438189999E-2</v>
      </c>
      <c r="BM125" s="306">
        <f ca="1">IF(ISERROR(OFFSET('Daten KEA'!$A$1,MATCH(BM$5,'Daten KEA'!$A:$A,0)-1,MATCH(AS125,'Daten KEA'!$A$424:$ADO$424,0)-1)),0,OFFSET('Daten KEA'!$A$1,MATCH(BM$5,'Daten KEA'!$A:$A,0)-1,MATCH(AS125,'Daten KEA'!$A$424:$ADO$424,0)-1))</f>
        <v>0.1077000339223</v>
      </c>
      <c r="BN125" s="307">
        <f t="shared" ca="1" si="98"/>
        <v>0.72462257669432306</v>
      </c>
      <c r="BO125" s="306">
        <f ca="1">IF(ISERROR(OFFSET('Daten KEA'!$A$1,MATCH(BO$5,'Daten KEA'!$A:$A,0)-1,MATCH(AT125,'Daten KEA'!$A$424:$ADO$424,0)-1)),0,OFFSET('Daten KEA'!$A$1,MATCH(BO$5,'Daten KEA'!$A:$A,0)-1,MATCH(AT125,'Daten KEA'!$A$424:$ADO$424,0)-1))</f>
        <v>0.72462257979430011</v>
      </c>
      <c r="BP125" s="305">
        <f t="shared" ca="1" si="60"/>
        <v>1.0000000042780575</v>
      </c>
      <c r="BQ125" s="308">
        <f ca="1">IF(ISERROR(OFFSET('Daten GWP'!$A$1,MATCH(BQ$5,'Daten GWP'!$A:$A,0)-1,MATCH(AM125,'Daten GWP'!$A$424:$ADO$424,0)-1)),0,OFFSET('Daten GWP'!$A$1,MATCH(BQ$5,'Daten GWP'!$A:$A,0)-1,MATCH(AM125,'Daten GWP'!$A$424:$ADO$424,0)-1))*1000</f>
        <v>32.330484999999996</v>
      </c>
      <c r="BR125" s="308">
        <f ca="1">IF(ISERROR(OFFSET('Daten GWP'!$A$1,MATCH(BR$5,'Daten GWP'!$A:$A,0)-1,MATCH(AN125,'Daten GWP'!$A$424:$ADO$424,0)-1)),0,OFFSET('Daten GWP'!$A$1,MATCH(BR$5,'Daten GWP'!$A:$A,0)-1,MATCH(AN125,'Daten GWP'!$A$424:$ADO$424,0)-1))*1000</f>
        <v>0</v>
      </c>
      <c r="BS125" s="308">
        <f ca="1">IF(ISERROR(OFFSET('Daten GWP'!$A$1,MATCH(BS$5,'Daten GWP'!$A:$A,0)-1,MATCH(AO125,'Daten GWP'!$A$424:$ADO$424,0)-1)),0,OFFSET('Daten GWP'!$A$1,MATCH(BS$5,'Daten GWP'!$A:$A,0)-1,MATCH(AO125,'Daten GWP'!$A$424:$ADO$424,0)-1))*1000</f>
        <v>6.3139077000000006</v>
      </c>
      <c r="BT125" s="308">
        <f ca="1">IF(ISERROR(OFFSET('Daten GWP'!$A$1,MATCH(BT$5,'Daten GWP'!$A:$A,0)-1,MATCH(AP125,'Daten GWP'!$A$424:$ADO$424,0)-1)),0,OFFSET('Daten GWP'!$A$1,MATCH(BT$5,'Daten GWP'!$A:$A,0)-1,MATCH(AP125,'Daten GWP'!$A$424:$ADO$424,0)-1))*1000</f>
        <v>0</v>
      </c>
      <c r="BU125" s="308">
        <f t="shared" ca="1" si="61"/>
        <v>38.644392699999997</v>
      </c>
      <c r="BV125" s="308">
        <f ca="1">IF(ISERROR(OFFSET('Daten GWP'!$A$1,MATCH(BV$5,'Daten GWP'!$A:$A,0)-1,MATCH(AQ125,'Daten GWP'!$A$424:$ADO$424,0)-1)),0,OFFSET('Daten GWP'!$A$1,MATCH(BV$5,'Daten GWP'!$A:$A,0)-1,MATCH(AQ125,'Daten GWP'!$A$424:$ADO$424,0)-1))*1000</f>
        <v>0.92677350999999997</v>
      </c>
      <c r="BW125" s="308">
        <f ca="1">IF(ISERROR(OFFSET('Daten GWP'!$A$1,MATCH(BW$5,'Daten GWP'!$A:$A,0)-1,MATCH(AR125,'Daten GWP'!$A$424:$ADO$424,0)-1)),0,OFFSET('Daten GWP'!$A$1,MATCH(BW$5,'Daten GWP'!$A:$A,0)-1,MATCH(AR125,'Daten GWP'!$A$424:$ADO$424,0)-1))*1000</f>
        <v>1.7512712000000001</v>
      </c>
      <c r="BX125" s="308">
        <f ca="1">IF(ISERROR(OFFSET('Daten GWP'!$A$1,MATCH(BX$5,'Daten GWP'!$A:$A,0)-1,MATCH(AS125,'Daten GWP'!$A$424:$ADO$424,0)-1)),0,OFFSET('Daten GWP'!$A$1,MATCH(BX$5,'Daten GWP'!$A:$A,0)-1,MATCH(AS125,'Daten GWP'!$A$424:$ADO$424,0)-1))*1000</f>
        <v>3.3374475000000001</v>
      </c>
      <c r="BY125" s="309">
        <f t="shared" ca="1" si="99"/>
        <v>44.659884909999995</v>
      </c>
      <c r="BZ125" s="308">
        <f ca="1">IF(ISERROR(OFFSET('Daten GWP'!$A$1,MATCH(BZ$5,'Daten GWP'!$A:$A,0)-1,MATCH(AT125,'Daten GWP'!$A$424:$ADO$424,0)-1)),0,OFFSET('Daten GWP'!$A$1,MATCH(BZ$5,'Daten GWP'!$A:$A,0)-1,MATCH(AT125,'Daten GWP'!$A$424:$ADO$424,0)-1))*1000</f>
        <v>44.659885000000003</v>
      </c>
      <c r="CA125" s="305">
        <f t="shared" ca="1" si="62"/>
        <v>1.0000000020152315</v>
      </c>
      <c r="CB125" s="310">
        <f ca="1">IF(ISERROR(OFFSET('Daten Elementary'!$A$1,MATCH(CB$5,'Daten Elementary'!$A:$A,0)-1,MATCH(AM125,'Daten Elementary'!$A$424:$ADO$424,0)-1)),0,OFFSET('Daten Elementary'!$A$1,MATCH(CB$5,'Daten Elementary'!$A:$A,0)-1,MATCH(AM125,'Daten Elementary'!$A$424:$ADO$424,0)-1))*1000000</f>
        <v>15.515295</v>
      </c>
      <c r="CC125" s="310">
        <f ca="1">IF(ISERROR(OFFSET('Daten Elementary'!$A$1,MATCH(CC$5,'Daten Elementary'!$A:$A,0)-1,MATCH(AN125,'Daten Elementary'!$A$424:$ADO$424,0)-1)),0,OFFSET('Daten Elementary'!$A$1,MATCH(CC$5,'Daten Elementary'!$A:$A,0)-1,MATCH(AN125,'Daten Elementary'!$A$424:$ADO$424,0)-1))*1000000</f>
        <v>0</v>
      </c>
      <c r="CD125" s="310">
        <f ca="1">IF(ISERROR(OFFSET('Daten Elementary'!$A$1,MATCH(CD$5,'Daten Elementary'!$A:$A,0)-1,MATCH(AO125,'Daten Elementary'!$A$424:$ADO$424,0)-1)),0,OFFSET('Daten Elementary'!$A$1,MATCH(CD$5,'Daten Elementary'!$A:$A,0)-1,MATCH(AO125,'Daten Elementary'!$A$424:$ADO$424,0)-1))*1000000</f>
        <v>2.2795433999999997</v>
      </c>
      <c r="CE125" s="310">
        <f ca="1">IF(ISERROR(OFFSET('Daten Elementary'!$A$1,MATCH(CE$5,'Daten Elementary'!$A:$A,0)-1,MATCH(AP125,'Daten Elementary'!$A$424:$ADO$424,0)-1)),0,OFFSET('Daten Elementary'!$A$1,MATCH(CE$5,'Daten Elementary'!$A:$A,0)-1,MATCH(AP125,'Daten Elementary'!$A$424:$ADO$424,0)-1))*1000000</f>
        <v>0</v>
      </c>
      <c r="CF125" s="310">
        <f t="shared" ca="1" si="63"/>
        <v>17.7948384</v>
      </c>
      <c r="CG125" s="310">
        <f ca="1">IF(ISERROR(OFFSET('Daten Elementary'!$A$1,MATCH(CG$5,'Daten Elementary'!$A:$A,0)-1,MATCH(AQ125,'Daten Elementary'!$A$424:$ADO$424,0)-1)),0,OFFSET('Daten Elementary'!$A$1,MATCH(CG$5,'Daten Elementary'!$A:$A,0)-1,MATCH(AQ125,'Daten Elementary'!$A$424:$ADO$424,0)-1))*1000000</f>
        <v>0.29954962000000002</v>
      </c>
      <c r="CH125" s="310">
        <f ca="1">IF(ISERROR(OFFSET('Daten Elementary'!$A$1,MATCH(CH$5,'Daten Elementary'!$A:$A,0)-1,MATCH(AR125,'Daten Elementary'!$A$424:$ADO$424,0)-1)),0,OFFSET('Daten Elementary'!$A$1,MATCH(CH$5,'Daten Elementary'!$A:$A,0)-1,MATCH(AR125,'Daten Elementary'!$A$424:$ADO$424,0)-1))*1000000</f>
        <v>2.1887118000000001</v>
      </c>
      <c r="CI125" s="310">
        <f ca="1">IF(ISERROR(OFFSET('Daten Elementary'!$A$1,MATCH(CI$5,'Daten Elementary'!$A:$A,0)-1,MATCH(AS125,'Daten Elementary'!$A$424:$ADO$424,0)-1)),0,OFFSET('Daten Elementary'!$A$1,MATCH(CI$5,'Daten Elementary'!$A:$A,0)-1,MATCH(AS125,'Daten Elementary'!$A$424:$ADO$424,0)-1))*1000000</f>
        <v>3.5321076000000002</v>
      </c>
      <c r="CJ125" s="311">
        <f t="shared" ca="1" si="64"/>
        <v>23.81520742</v>
      </c>
      <c r="CK125" s="310">
        <f ca="1">IF(ISERROR(OFFSET('Daten Elementary'!$A$1,MATCH(CK$5,'Daten Elementary'!$A:$A,0)-1,MATCH($AT125,'Daten Elementary'!$A$424:$ADO$424,0)-1)),0,OFFSET('Daten Elementary'!$A$1,MATCH(CK$5,'Daten Elementary'!$A:$A,0)-1,MATCH($AT125,'Daten Elementary'!$A$424:$ADO$424,0)-1))*1000000</f>
        <v>23.815208000000002</v>
      </c>
      <c r="CL125" s="305">
        <f t="shared" ca="1" si="65"/>
        <v>1.0000000243541864</v>
      </c>
      <c r="CM125" s="312">
        <f ca="1">IF(ISERROR(OFFSET('Daten Elementary'!$A$1,MATCH(CM$5,'Daten Elementary'!$A:$A,0)-1,MATCH(AM125,'Daten Elementary'!$A$424:$ADO$424,0)-1)),0,OFFSET('Daten Elementary'!$A$1,MATCH(CM$5,'Daten Elementary'!$A:$A,0)-1,MATCH(AM125,'Daten Elementary'!$A$424:$ADO$424,0)-1))*1000000</f>
        <v>9.9460096</v>
      </c>
      <c r="CN125" s="312">
        <f ca="1">IF(ISERROR(OFFSET('Daten Elementary'!$A$1,MATCH(CN$5,'Daten Elementary'!$A:$A,0)-1,MATCH(AN125,'Daten Elementary'!$A$424:$ADO$424,0)-1)),0,OFFSET('Daten Elementary'!$A$1,MATCH(CN$5,'Daten Elementary'!$A:$A,0)-1,MATCH(AN125,'Daten Elementary'!$A$424:$ADO$424,0)-1))*1000000</f>
        <v>0</v>
      </c>
      <c r="CO125" s="312">
        <f ca="1">IF(ISERROR(OFFSET('Daten Elementary'!$A$1,MATCH(CO$5,'Daten Elementary'!$A:$A,0)-1,MATCH(AO125,'Daten Elementary'!$A$424:$ADO$424,0)-1)),0,OFFSET('Daten Elementary'!$A$1,MATCH(CO$5,'Daten Elementary'!$A:$A,0)-1,MATCH(AO125,'Daten Elementary'!$A$424:$ADO$424,0)-1))*1000000</f>
        <v>1.8328515000000001</v>
      </c>
      <c r="CP125" s="312">
        <f ca="1">IF(ISERROR(OFFSET('Daten Elementary'!$A$1,MATCH(CP$5,'Daten Elementary'!$A:$A,0)-1,MATCH(AP125,'Daten Elementary'!$A$424:$ADO$424,0)-1)),0,OFFSET('Daten Elementary'!$A$1,MATCH(CP$5,'Daten Elementary'!$A:$A,0)-1,MATCH(AP125,'Daten Elementary'!$A$424:$ADO$424,0)-1))*1000000</f>
        <v>0</v>
      </c>
      <c r="CQ125" s="312">
        <f t="shared" ca="1" si="66"/>
        <v>11.7788611</v>
      </c>
      <c r="CR125" s="312">
        <f ca="1">IF(ISERROR(OFFSET('Daten Elementary'!$A$1,MATCH(CR$5,'Daten Elementary'!$A:$A,0)-1,MATCH(AQ125,'Daten Elementary'!$A$424:$ADO$424,0)-1)),0,OFFSET('Daten Elementary'!$A$1,MATCH(CR$5,'Daten Elementary'!$A:$A,0)-1,MATCH(AQ125,'Daten Elementary'!$A$424:$ADO$424,0)-1))*1000000</f>
        <v>0.17569311000000001</v>
      </c>
      <c r="CS125" s="312">
        <f ca="1">IF(ISERROR(OFFSET('Daten Elementary'!$A$1,MATCH(CS$5,'Daten Elementary'!$A:$A,0)-1,MATCH(AR125,'Daten Elementary'!$A$424:$ADO$424,0)-1)),0,OFFSET('Daten Elementary'!$A$1,MATCH(CS$5,'Daten Elementary'!$A:$A,0)-1,MATCH(AR125,'Daten Elementary'!$A$424:$ADO$424,0)-1))*1000000</f>
        <v>0.91658339999999994</v>
      </c>
      <c r="CT125" s="312">
        <f ca="1">IF(ISERROR(OFFSET('Daten Elementary'!$A$1,MATCH(CT$5,'Daten Elementary'!$A:$A,0)-1,MATCH(AS125,'Daten Elementary'!$A$424:$ADO$424,0)-1)),0,OFFSET('Daten Elementary'!$A$1,MATCH(CT$5,'Daten Elementary'!$A:$A,0)-1,MATCH(AS125,'Daten Elementary'!$A$424:$ADO$424,0)-1))*1000000</f>
        <v>1.9973661999999999</v>
      </c>
      <c r="CU125" s="313">
        <f t="shared" ca="1" si="67"/>
        <v>14.86850381</v>
      </c>
      <c r="CV125" s="312">
        <f ca="1">IF(ISERROR(OFFSET('Daten Elementary'!$A$1,MATCH(CV$5,'Daten Elementary'!$A:$A,0)-1,MATCH($AT125,'Daten Elementary'!$A$424:$ADO$424,0)-1)),0,OFFSET('Daten Elementary'!$A$1,MATCH(CV$5,'Daten Elementary'!$A:$A,0)-1,MATCH($AT125,'Daten Elementary'!$A$424:$ADO$424,0)-1))*1000000</f>
        <v>14.868504</v>
      </c>
      <c r="CW125" s="305">
        <f t="shared" ca="1" si="68"/>
        <v>1.0000000127786899</v>
      </c>
      <c r="CX125" s="314">
        <f ca="1">IF(ISERROR(OFFSET('Daten Elementary'!$A$1,MATCH(CX$5,'Daten Elementary'!$A:$A,0)-1,MATCH(AM125,'Daten Elementary'!$A$424:$ADO$424,0)-1)),0,OFFSET('Daten Elementary'!$A$1,MATCH(CX$5,'Daten Elementary'!$A:$A,0)-1,MATCH(AM125,'Daten Elementary'!$A$424:$ADO$424,0)-1))*1000000</f>
        <v>7.2192531000000004</v>
      </c>
      <c r="CY125" s="314">
        <f ca="1">IF(ISERROR(OFFSET('Daten Elementary'!$A$1,MATCH(CY$5,'Daten Elementary'!$A:$A,0)-1,MATCH(AN125,'Daten Elementary'!$A$424:$ADO$424,0)-1)),0,OFFSET('Daten Elementary'!$A$1,MATCH(CY$5,'Daten Elementary'!$A:$A,0)-1,MATCH(AN125,'Daten Elementary'!$A$424:$ADO$424,0)-1))*1000000</f>
        <v>0</v>
      </c>
      <c r="CZ125" s="314">
        <f ca="1">IF(ISERROR(OFFSET('Daten Elementary'!$A$1,MATCH(CZ$5,'Daten Elementary'!$A:$A,0)-1,MATCH(AO125,'Daten Elementary'!$A$424:$ADO$424,0)-1)),0,OFFSET('Daten Elementary'!$A$1,MATCH(CZ$5,'Daten Elementary'!$A:$A,0)-1,MATCH(AO125,'Daten Elementary'!$A$424:$ADO$424,0)-1))*1000000</f>
        <v>25.458884999999999</v>
      </c>
      <c r="DA125" s="314">
        <f ca="1">IF(ISERROR(OFFSET('Daten Elementary'!$A$1,MATCH(DA$5,'Daten Elementary'!$A:$A,0)-1,MATCH(AP125,'Daten Elementary'!$A$424:$ADO$424,0)-1)),0,OFFSET('Daten Elementary'!$A$1,MATCH(DA$5,'Daten Elementary'!$A:$A,0)-1,MATCH(AP125,'Daten Elementary'!$A$424:$ADO$424,0)-1))*1000000</f>
        <v>0</v>
      </c>
      <c r="DB125" s="314">
        <f t="shared" ca="1" si="69"/>
        <v>32.678138099999998</v>
      </c>
      <c r="DC125" s="314">
        <f ca="1">IF(ISERROR(OFFSET('Daten Elementary'!$A$1,MATCH(DC$5,'Daten Elementary'!$A:$A,0)-1,MATCH(AQ125,'Daten Elementary'!$A$424:$ADO$424,0)-1)),0,OFFSET('Daten Elementary'!$A$1,MATCH(DC$5,'Daten Elementary'!$A:$A,0)-1,MATCH(AQ125,'Daten Elementary'!$A$424:$ADO$424,0)-1))*1000000</f>
        <v>0.92076208000000004</v>
      </c>
      <c r="DD125" s="314">
        <f ca="1">IF(ISERROR(OFFSET('Daten Elementary'!$A$1,MATCH(DD$5,'Daten Elementary'!$A:$A,0)-1,MATCH(AR125,'Daten Elementary'!$A$424:$ADO$424,0)-1)),0,OFFSET('Daten Elementary'!$A$1,MATCH(DD$5,'Daten Elementary'!$A:$A,0)-1,MATCH(AR125,'Daten Elementary'!$A$424:$ADO$424,0)-1))*1000000</f>
        <v>1.4964804999999999</v>
      </c>
      <c r="DE125" s="314">
        <f ca="1">IF(ISERROR(OFFSET('Daten Elementary'!$A$1,MATCH(DE$5,'Daten Elementary'!$A:$A,0)-1,MATCH(AS125,'Daten Elementary'!$A$424:$ADO$424,0)-1)),0,OFFSET('Daten Elementary'!$A$1,MATCH(DE$5,'Daten Elementary'!$A:$A,0)-1,MATCH(AS125,'Daten Elementary'!$A$424:$ADO$424,0)-1))*1000000</f>
        <v>18.340859999999999</v>
      </c>
      <c r="DF125" s="315">
        <f t="shared" ca="1" si="70"/>
        <v>53.436240679999997</v>
      </c>
      <c r="DG125" s="314">
        <f ca="1">IF(ISERROR(OFFSET('Daten Elementary'!$A$1,MATCH(DG$5,'Daten Elementary'!$A:$A,0)-1,MATCH($AT125,'Daten Elementary'!$A$424:$ADO$424,0)-1)),0,OFFSET('Daten Elementary'!$A$1,MATCH(DG$5,'Daten Elementary'!$A:$A,0)-1,MATCH($AT125,'Daten Elementary'!$A$424:$ADO$424,0)-1))*1000000</f>
        <v>53.436242</v>
      </c>
      <c r="DH125" s="305">
        <f t="shared" ca="1" si="71"/>
        <v>1.0000000247023366</v>
      </c>
      <c r="DI125" s="316">
        <f ca="1">IF(ISERROR(OFFSET('Daten Elementary'!$A$1,MATCH(DI$5,'Daten Elementary'!$A:$A,0)-1,MATCH(AM125,'Daten Elementary'!$A$424:$ADO$424,0)-1)),0,OFFSET('Daten Elementary'!$A$1,MATCH(DI$5,'Daten Elementary'!$A:$A,0)-1,MATCH(AM125,'Daten Elementary'!$A$424:$ADO$424,0)-1))*1000000</f>
        <v>213.62</v>
      </c>
      <c r="DJ125" s="316">
        <f ca="1">IF(ISERROR(OFFSET('Daten Elementary'!$A$1,MATCH(DJ$5,'Daten Elementary'!$A:$A,0)-1,MATCH(AN125,'Daten Elementary'!$A$424:$ADO$424,0)-1)),0,OFFSET('Daten Elementary'!$A$1,MATCH(DJ$5,'Daten Elementary'!$A:$A,0)-1,MATCH(AN125,'Daten Elementary'!$A$424:$ADO$424,0)-1))*1000000</f>
        <v>0</v>
      </c>
      <c r="DK125" s="316">
        <f ca="1">IF(ISERROR(OFFSET('Daten Elementary'!$A$1,MATCH(DK$5,'Daten Elementary'!$A:$A,0)-1,MATCH(AO125,'Daten Elementary'!$A$424:$ADO$424,0)-1)),0,OFFSET('Daten Elementary'!$A$1,MATCH(DK$5,'Daten Elementary'!$A:$A,0)-1,MATCH(AO125,'Daten Elementary'!$A$424:$ADO$424,0)-1))*1000000</f>
        <v>27.216025999999999</v>
      </c>
      <c r="DL125" s="316">
        <f ca="1">IF(ISERROR(OFFSET('Daten Elementary'!$A$1,MATCH(DL$5,'Daten Elementary'!$A:$A,0)-1,MATCH(AP125,'Daten Elementary'!$A$424:$ADO$424,0)-1)),0,OFFSET('Daten Elementary'!$A$1,MATCH(DL$5,'Daten Elementary'!$A:$A,0)-1,MATCH(AP125,'Daten Elementary'!$A$424:$ADO$424,0)-1))*1000000</f>
        <v>0</v>
      </c>
      <c r="DM125" s="316">
        <f t="shared" ca="1" si="72"/>
        <v>240.836026</v>
      </c>
      <c r="DN125" s="316">
        <f ca="1">IF(ISERROR(OFFSET('Daten Elementary'!$A$1,MATCH(DN$5,'Daten Elementary'!$A:$A,0)-1,MATCH(AQ125,'Daten Elementary'!$A$424:$ADO$424,0)-1)),0,OFFSET('Daten Elementary'!$A$1,MATCH(DN$5,'Daten Elementary'!$A:$A,0)-1,MATCH(AQ125,'Daten Elementary'!$A$424:$ADO$424,0)-1))*1000000</f>
        <v>1.2262616</v>
      </c>
      <c r="DO125" s="316">
        <f ca="1">IF(ISERROR(OFFSET('Daten Elementary'!$A$1,MATCH(DO$5,'Daten Elementary'!$A:$A,0)-1,MATCH(AR125,'Daten Elementary'!$A$424:$ADO$424,0)-1)),0,OFFSET('Daten Elementary'!$A$1,MATCH(DO$5,'Daten Elementary'!$A:$A,0)-1,MATCH(AR125,'Daten Elementary'!$A$424:$ADO$424,0)-1))*1000000</f>
        <v>3.7330071</v>
      </c>
      <c r="DP125" s="316">
        <f ca="1">IF(ISERROR(OFFSET('Daten Elementary'!$A$1,MATCH(DP$5,'Daten Elementary'!$A:$A,0)-1,MATCH(AS125,'Daten Elementary'!$A$424:$ADO$424,0)-1)),0,OFFSET('Daten Elementary'!$A$1,MATCH(DP$5,'Daten Elementary'!$A:$A,0)-1,MATCH(AS125,'Daten Elementary'!$A$424:$ADO$424,0)-1))*1000000</f>
        <v>20.579758999999999</v>
      </c>
      <c r="DQ125" s="317">
        <f t="shared" ca="1" si="73"/>
        <v>266.37505370000002</v>
      </c>
      <c r="DR125" s="316">
        <f ca="1">IF(ISERROR(OFFSET('Daten Elementary'!$A$1,MATCH(DR$5,'Daten Elementary'!$A:$A,0)-1,MATCH($AT125,'Daten Elementary'!$A$424:$ADO$424,0)-1)),0,OFFSET('Daten Elementary'!$A$1,MATCH(DR$5,'Daten Elementary'!$A:$A,0)-1,MATCH($AT125,'Daten Elementary'!$A$424:$ADO$424,0)-1))*1000000</f>
        <v>266.37504999999999</v>
      </c>
      <c r="DS125" s="305">
        <f t="shared" ca="1" si="74"/>
        <v>0.99999998610981022</v>
      </c>
      <c r="DT125" s="318">
        <f ca="1">IF(ISERROR(OFFSET('Daten UBP13'!$A$1,MATCH(DT$5,'Daten UBP13'!$A:$A,0)-1,MATCH(AM125,'Daten UBP13'!$A$424:$AEG$424,0)-1)),0,OFFSET('Daten UBP13'!$A$1,MATCH(DT$5,'Daten UBP13'!$A:$A,0)-1,MATCH(AM125,'Daten UBP13'!$A$424:$AEG$424,0)-1))</f>
        <v>35.444220999999999</v>
      </c>
      <c r="DU125" s="318">
        <f ca="1">IF(ISERROR(OFFSET('Daten UBP13'!$A$1,MATCH(DU$5,'Daten UBP13'!$A:$A,0)-1,MATCH(AN125,'Daten UBP13'!$A$424:$AEG$424,0)-1)),0,OFFSET('Daten UBP13'!$A$1,MATCH(DU$5,'Daten UBP13'!$A:$A,0)-1,MATCH(AN125,'Daten UBP13'!$A$424:$AEG$424,0)-1))</f>
        <v>0</v>
      </c>
      <c r="DV125" s="318">
        <f ca="1">IF(ISERROR(OFFSET('Daten UBP13'!$A$1,MATCH(DV$5,'Daten UBP13'!$A:$A,0)-1,MATCH(AO125,'Daten UBP13'!$A$424:$AEG$424,0)-1)),0,OFFSET('Daten UBP13'!$A$1,MATCH(DV$5,'Daten UBP13'!$A:$A,0)-1,MATCH(AO125,'Daten UBP13'!$A$424:$AEG$424,0)-1))</f>
        <v>12.325926000000001</v>
      </c>
      <c r="DW125" s="318">
        <f ca="1">IF(ISERROR(OFFSET('Daten UBP13'!$A$1,MATCH(DW$5,'Daten UBP13'!$A:$A,0)-1,MATCH(AP125,'Daten UBP13'!$A$424:$AEG$424,0)-1)),0,OFFSET('Daten UBP13'!$A$1,MATCH(DW$5,'Daten UBP13'!$A:$A,0)-1,MATCH(AP125,'Daten UBP13'!$A$424:$AEG$424,0)-1))</f>
        <v>0</v>
      </c>
      <c r="DX125" s="318">
        <f t="shared" ca="1" si="75"/>
        <v>47.770147000000001</v>
      </c>
      <c r="DY125" s="318">
        <f ca="1">IF(ISERROR(OFFSET('Daten UBP13'!$A$1,MATCH(DY$5,'Daten UBP13'!$A:$A,0)-1,MATCH(AQ125,'Daten UBP13'!$A$424:$AEG$424,0)-1)),0,OFFSET('Daten UBP13'!$A$1,MATCH(DY$5,'Daten UBP13'!$A:$A,0)-1,MATCH(AQ125,'Daten UBP13'!$A$424:$AEG$424,0)-1))</f>
        <v>1.8171641999999999</v>
      </c>
      <c r="DZ125" s="318">
        <f ca="1">IF(ISERROR(OFFSET('Daten UBP13'!$A$1,MATCH(DZ$5,'Daten UBP13'!$A:$A,0)-1,MATCH(AR125,'Daten UBP13'!$A$424:$AEG$424,0)-1)),0,OFFSET('Daten UBP13'!$A$1,MATCH(DZ$5,'Daten UBP13'!$A:$A,0)-1,MATCH(AR125,'Daten UBP13'!$A$424:$AEG$424,0)-1))</f>
        <v>3.0360486</v>
      </c>
      <c r="EA125" s="318">
        <f ca="1">IF(ISERROR(OFFSET('Daten UBP13'!$A$1,MATCH(EA$5,'Daten UBP13'!$A:$A,0)-1,MATCH(AS125,'Daten UBP13'!$A$424:$AEG$424,0)-1)),0,OFFSET('Daten UBP13'!$A$1,MATCH(EA$5,'Daten UBP13'!$A:$A,0)-1,MATCH(AS125,'Daten UBP13'!$A$424:$AEG$424,0)-1))</f>
        <v>6.9265780000000001</v>
      </c>
      <c r="EB125" s="319">
        <f t="shared" ca="1" si="76"/>
        <v>59.549937800000002</v>
      </c>
      <c r="EC125" s="318">
        <f ca="1">IF(ISERROR(OFFSET('Daten UBP13'!$A$1,MATCH(EC$5,'Daten UBP13'!$A:$A,0)-1,MATCH(AT125,'Daten UBP13'!$A$424:$AEG$424,0)-1)),0,OFFSET('Daten UBP13'!$A$1,MATCH(EC$5,'Daten UBP13'!$A:$A,0)-1,MATCH(AT125,'Daten UBP13'!$A$424:$AEG$424,0)-1))</f>
        <v>59.549937999999997</v>
      </c>
      <c r="ED125" s="305">
        <f t="shared" ca="1" si="77"/>
        <v>1.0000000033585257</v>
      </c>
      <c r="EE125" s="320">
        <f ca="1">IF(ISERROR(OFFSET('Daten ReCiPe'!$A$1,MATCH(EE$5,'Daten ReCiPe'!$A:$A,0)-1,MATCH(AM125,'Daten ReCiPe'!$A$424:$ADO$424,0)-1)),0,OFFSET('Daten ReCiPe'!$A$1,MATCH(EE$5,'Daten ReCiPe'!$A:$A,0)-1,MATCH(AM125,'Daten ReCiPe'!$A$424:$ADO$424,0)-1))*1000</f>
        <v>2.0694241</v>
      </c>
      <c r="EF125" s="320">
        <f ca="1">IF(ISERROR(OFFSET('Daten ReCiPe'!$A$1,MATCH(EF$5,'Daten ReCiPe'!$A:$A,0)-1,MATCH(AN125,'Daten ReCiPe'!$A$424:$ADO$424,0)-1)),0,OFFSET('Daten ReCiPe'!$A$1,MATCH(EF$5,'Daten ReCiPe'!$A:$A,0)-1,MATCH(AN125,'Daten ReCiPe'!$A$424:$ADO$424,0)-1))*1000</f>
        <v>0</v>
      </c>
      <c r="EG125" s="320">
        <f ca="1">IF(ISERROR(OFFSET('Daten ReCiPe'!$A$1,MATCH(EG$5,'Daten ReCiPe'!$A:$A,0)-1,MATCH(AO125,'Daten ReCiPe'!$A$424:$ADO$424,0)-1)),0,OFFSET('Daten ReCiPe'!$A$1,MATCH(EG$5,'Daten ReCiPe'!$A:$A,0)-1,MATCH(AO125,'Daten ReCiPe'!$A$424:$ADO$424,0)-1))*1000</f>
        <v>2.0792755000000001</v>
      </c>
      <c r="EH125" s="320">
        <f ca="1">IF(ISERROR(OFFSET('Daten ReCiPe'!$A$1,MATCH(EH$5,'Daten ReCiPe'!$A:$A,0)-1,MATCH(AP125,'Daten ReCiPe'!$A$424:$ADO$424,0)-1)),0,OFFSET('Daten ReCiPe'!$A$1,MATCH(EH$5,'Daten ReCiPe'!$A:$A,0)-1,MATCH(AP125,'Daten ReCiPe'!$A$424:$ADO$424,0)-1))*1000</f>
        <v>0</v>
      </c>
      <c r="EI125" s="320">
        <f t="shared" ca="1" si="78"/>
        <v>4.1486996000000005</v>
      </c>
      <c r="EJ125" s="320">
        <f ca="1">IF(ISERROR(OFFSET('Daten ReCiPe'!$A$1,MATCH(EJ$5,'Daten ReCiPe'!$A:$A,0)-1,MATCH(AQ125,'Daten ReCiPe'!$A$424:$ADO$424,0)-1)),0,OFFSET('Daten ReCiPe'!$A$1,MATCH(EJ$5,'Daten ReCiPe'!$A:$A,0)-1,MATCH(AQ125,'Daten ReCiPe'!$A$424:$ADO$424,0)-1))*1000</f>
        <v>9.6237363000000006E-2</v>
      </c>
      <c r="EK125" s="320">
        <f ca="1">IF(ISERROR(OFFSET('Daten ReCiPe'!$A$1,MATCH(EK$5,'Daten ReCiPe'!$A:$A,0)-1,MATCH(AR125,'Daten ReCiPe'!$A$424:$ADO$424,0)-1)),0,OFFSET('Daten ReCiPe'!$A$1,MATCH(EK$5,'Daten ReCiPe'!$A:$A,0)-1,MATCH(AR125,'Daten ReCiPe'!$A$424:$ADO$424,0)-1))*1000</f>
        <v>0.24122617999999998</v>
      </c>
      <c r="EL125" s="320">
        <f ca="1">IF(ISERROR(OFFSET('Daten ReCiPe'!$A$1,MATCH(EL$5,'Daten ReCiPe'!$A:$A,0)-1,MATCH(AS125,'Daten ReCiPe'!$A$424:$ADO$424,0)-1)),0,OFFSET('Daten ReCiPe'!$A$1,MATCH(EL$5,'Daten ReCiPe'!$A:$A,0)-1,MATCH(AS125,'Daten ReCiPe'!$A$424:$ADO$424,0)-1))*1000</f>
        <v>0.53146424999999997</v>
      </c>
      <c r="EM125" s="321">
        <f t="shared" ca="1" si="79"/>
        <v>5.0176273930000006</v>
      </c>
      <c r="EN125" s="320">
        <f ca="1">IF(ISERROR(OFFSET('Daten ReCiPe'!$A$1,MATCH(EN$5,'Daten ReCiPe'!$A:$A,0)-1,MATCH(AT125,'Daten ReCiPe'!$A$424:$ADO$424,0)-1)),0,OFFSET('Daten ReCiPe'!$A$1,MATCH(EN$5,'Daten ReCiPe'!$A:$A,0)-1,MATCH(AT125,'Daten ReCiPe'!$A$424:$ADO$424,0)-1))*1000</f>
        <v>5.0176274000000003</v>
      </c>
      <c r="EO125" s="305">
        <f t="shared" ca="1" si="80"/>
        <v>1.0000000013950816</v>
      </c>
      <c r="EP125" s="322">
        <f ca="1">IF(ISERROR(OFFSET('Daten Elementary'!$A$1,MATCH(EP$5,'Daten Elementary'!$A:$A,0)-1,MATCH(AM125,'Daten Elementary'!$A$424:$ADO$424,0)-1)),0,OFFSET('Daten Elementary'!$A$1,MATCH(EP$5,'Daten Elementary'!$A:$A,0)-1,MATCH(AM125,'Daten Elementary'!$A$424:$ADO$424,0)-1))*1000000</f>
        <v>0.42098620999999997</v>
      </c>
      <c r="EQ125" s="322">
        <f ca="1">IF(ISERROR(OFFSET('Daten Elementary'!$A$1,MATCH(EQ$5,'Daten Elementary'!$A:$A,0)-1,MATCH(AN125,'Daten Elementary'!$A$424:$ADO$424,0)-1)),0,OFFSET('Daten Elementary'!$A$1,MATCH(EQ$5,'Daten Elementary'!$A:$A,0)-1,MATCH(AN125,'Daten Elementary'!$A$424:$ADO$424,0)-1))*1000000</f>
        <v>0</v>
      </c>
      <c r="ER125" s="322">
        <f ca="1">IF(ISERROR(OFFSET('Daten Elementary'!$A$1,MATCH(ER$5,'Daten Elementary'!$A:$A,0)-1,MATCH(AO125,'Daten Elementary'!$A$424:$ADO$424,0)-1)),0,OFFSET('Daten Elementary'!$A$1,MATCH(ER$5,'Daten Elementary'!$A:$A,0)-1,MATCH(AO125,'Daten Elementary'!$A$424:$ADO$424,0)-1))*1000000</f>
        <v>45.323137000000003</v>
      </c>
      <c r="ES125" s="322">
        <f ca="1">IF(ISERROR(OFFSET('Daten Elementary'!$A$1,MATCH(ES$5,'Daten Elementary'!$A:$A,0)-1,MATCH(AP125,'Daten Elementary'!$A$424:$ADO$424,0)-1)),0,OFFSET('Daten Elementary'!$A$1,MATCH(ES$5,'Daten Elementary'!$A:$A,0)-1,MATCH(AP125,'Daten Elementary'!$A$424:$ADO$424,0)-1))*1000000</f>
        <v>0</v>
      </c>
      <c r="ET125" s="322">
        <f t="shared" ca="1" si="81"/>
        <v>45.744123210000005</v>
      </c>
      <c r="EU125" s="322">
        <f ca="1">IF(ISERROR(OFFSET('Daten Elementary'!$A$1,MATCH(EU$5,'Daten Elementary'!$A:$A,0)-1,MATCH(AQ125,'Daten Elementary'!$A$424:$ADO$424,0)-1)),0,OFFSET('Daten Elementary'!$A$1,MATCH(EU$5,'Daten Elementary'!$A:$A,0)-1,MATCH(AQ125,'Daten Elementary'!$A$424:$ADO$424,0)-1))*1000000</f>
        <v>1.9458977</v>
      </c>
      <c r="EV125" s="322">
        <f ca="1">IF(ISERROR(OFFSET('Daten Elementary'!$A$1,MATCH(EV$5,'Daten Elementary'!$A:$A,0)-1,MATCH(AR125,'Daten Elementary'!$A$424:$ADO$424,0)-1)),0,OFFSET('Daten Elementary'!$A$1,MATCH(EV$5,'Daten Elementary'!$A:$A,0)-1,MATCH(AR125,'Daten Elementary'!$A$424:$ADO$424,0)-1))*1000000</f>
        <v>4.9315505000000002</v>
      </c>
      <c r="EW125" s="322">
        <f ca="1">IF(ISERROR(OFFSET('Daten Elementary'!$A$1,MATCH(EW$5,'Daten Elementary'!$A:$A,0)-1,MATCH(AS125,'Daten Elementary'!$A$424:$ADO$424,0)-1)),0,OFFSET('Daten Elementary'!$A$1,MATCH(EW$5,'Daten Elementary'!$A:$A,0)-1,MATCH(AS125,'Daten Elementary'!$A$424:$ADO$424,0)-1))*1000000</f>
        <v>7.8482004999999999</v>
      </c>
      <c r="EX125" s="323">
        <f t="shared" ca="1" si="82"/>
        <v>60.469771910000006</v>
      </c>
      <c r="EY125" s="322">
        <f ca="1">IF(ISERROR(OFFSET('Daten Elementary'!$A$1,MATCH(EY$5,'Daten Elementary'!$A:$A,0)-1,MATCH($AT125,'Daten Elementary'!$A$424:$ADO$424,0)-1)),0,OFFSET('Daten Elementary'!$A$1,MATCH(EY$5,'Daten Elementary'!$A:$A,0)-1,MATCH($AT125,'Daten Elementary'!$A$424:$ADO$424,0)-1))*1000000</f>
        <v>60.469771999999999</v>
      </c>
      <c r="EZ125" s="305">
        <f t="shared" ca="1" si="83"/>
        <v>1.0000000014883468</v>
      </c>
      <c r="FA125" s="314">
        <f ca="1">IF(ISERROR(OFFSET('Daten Elementary'!$A$1,MATCH(FA$5,'Daten Elementary'!$A:$A,0)-1,MATCH(AM125,'Daten Elementary'!$A$424:$ADO$424,0)-1)),0,OFFSET('Daten Elementary'!$A$1,MATCH(FA$5,'Daten Elementary'!$A:$A,0)-1,MATCH(AM125,'Daten Elementary'!$A$424:$ADO$424,0)-1))*1000</f>
        <v>31.371999999999996</v>
      </c>
      <c r="FB125" s="314">
        <f ca="1">IF(ISERROR(OFFSET('Daten Elementary'!$A$1,MATCH(FB$5,'Daten Elementary'!$A:$A,0)-1,MATCH(AN125,'Daten Elementary'!$A$424:$ADO$424,0)-1)),0,OFFSET('Daten Elementary'!$A$1,MATCH(FB$5,'Daten Elementary'!$A:$A,0)-1,MATCH(AN125,'Daten Elementary'!$A$424:$ADO$424,0)-1))*1000</f>
        <v>0</v>
      </c>
      <c r="FC125" s="314">
        <f ca="1">IF(ISERROR(OFFSET('Daten Elementary'!$A$1,MATCH(FC$5,'Daten Elementary'!$A:$A,0)-1,MATCH(AO125,'Daten Elementary'!$A$424:$ADO$424,0)-1)),0,OFFSET('Daten Elementary'!$A$1,MATCH(FC$5,'Daten Elementary'!$A:$A,0)-1,MATCH(AO125,'Daten Elementary'!$A$424:$ADO$424,0)-1))*1000</f>
        <v>4.9800141</v>
      </c>
      <c r="FD125" s="314">
        <f ca="1">IF(ISERROR(OFFSET('Daten Elementary'!$A$1,MATCH(FD$5,'Daten Elementary'!$A:$A,0)-1,MATCH(AP125,'Daten Elementary'!$A$424:$ADO$424,0)-1)),0,OFFSET('Daten Elementary'!$A$1,MATCH(FD$5,'Daten Elementary'!$A:$A,0)-1,MATCH(AP125,'Daten Elementary'!$A$424:$ADO$424,0)-1))*1000</f>
        <v>0</v>
      </c>
      <c r="FE125" s="314">
        <f t="shared" ca="1" si="84"/>
        <v>36.352014099999998</v>
      </c>
      <c r="FF125" s="314">
        <f ca="1">IF(ISERROR(OFFSET('Daten Elementary'!$A$1,MATCH(FF$5,'Daten Elementary'!$A:$A,0)-1,MATCH(AQ125,'Daten Elementary'!$A$424:$ADO$424,0)-1)),0,OFFSET('Daten Elementary'!$A$1,MATCH(FF$5,'Daten Elementary'!$A:$A,0)-1,MATCH(AQ125,'Daten Elementary'!$A$424:$ADO$424,0)-1))*1000</f>
        <v>0.85939586999999995</v>
      </c>
      <c r="FG125" s="314">
        <f ca="1">IF(ISERROR(OFFSET('Daten Elementary'!$A$1,MATCH(FG$5,'Daten Elementary'!$A:$A,0)-1,MATCH(AR125,'Daten Elementary'!$A$424:$ADO$424,0)-1)),0,OFFSET('Daten Elementary'!$A$1,MATCH(FG$5,'Daten Elementary'!$A:$A,0)-1,MATCH(AR125,'Daten Elementary'!$A$424:$ADO$424,0)-1))*1000</f>
        <v>1.5326504999999999</v>
      </c>
      <c r="FH125" s="314">
        <f ca="1">IF(ISERROR(OFFSET('Daten Elementary'!$A$1,MATCH(FH$5,'Daten Elementary'!$A:$A,0)-1,MATCH(AS125,'Daten Elementary'!$A$424:$ADO$424,0)-1)),0,OFFSET('Daten Elementary'!$A$1,MATCH(FH$5,'Daten Elementary'!$A:$A,0)-1,MATCH(AS125,'Daten Elementary'!$A$424:$ADO$424,0)-1))*1000</f>
        <v>3.0082642000000002</v>
      </c>
      <c r="FI125" s="315">
        <f t="shared" ca="1" si="85"/>
        <v>41.75232467</v>
      </c>
      <c r="FJ125" s="314">
        <f ca="1">IF(ISERROR(OFFSET('Daten Elementary'!$A$1,MATCH(FJ$5,'Daten Elementary'!$A:$A,0)-1,MATCH($AT125,'Daten Elementary'!$A$424:$ADO$424,0)-1)),0,OFFSET('Daten Elementary'!$A$1,MATCH(FJ$5,'Daten Elementary'!$A:$A,0)-1,MATCH($AT125,'Daten Elementary'!$A$424:$ADO$424,0)-1))*1000</f>
        <v>41.752324999999999</v>
      </c>
      <c r="FK125" s="305">
        <f t="shared" ca="1" si="86"/>
        <v>1.0000000079037514</v>
      </c>
      <c r="FL125" s="314">
        <f ca="1">IF(ISERROR(OFFSET('Daten Elementary'!$A$1,MATCH(FL$5,'Daten Elementary'!$A:$A,0)-1,MATCH(AM125,'Daten Elementary'!$A$424:$ADO$424,0)-1)),0,OFFSET('Daten Elementary'!$A$1,MATCH(FL$5,'Daten Elementary'!$A:$A,0)-1,MATCH(AM125,'Daten Elementary'!$A$424:$ADO$424,0)-1))</f>
        <v>0</v>
      </c>
      <c r="FM125" s="314">
        <f ca="1">IF(ISERROR(OFFSET('Daten Elementary'!$A$1,MATCH(FM$5,'Daten Elementary'!$A:$A,0)-1,MATCH(AN125,'Daten Elementary'!$A$424:$ADO$424,0)-1)),0,OFFSET('Daten Elementary'!$A$1,MATCH(FM$5,'Daten Elementary'!$A:$A,0)-1,MATCH(AN125,'Daten Elementary'!$A$424:$ADO$424,0)-1))</f>
        <v>0</v>
      </c>
      <c r="FN125" s="314">
        <f ca="1">IF(ISERROR(OFFSET('Daten Elementary'!$A$1,MATCH(FN$5,'Daten Elementary'!$A:$A,0)-1,MATCH(AO125,'Daten Elementary'!$A$424:$ADO$424,0)-1)),0,OFFSET('Daten Elementary'!$A$1,MATCH(FN$5,'Daten Elementary'!$A:$A,0)-1,MATCH(AO125,'Daten Elementary'!$A$424:$ADO$424,0)-1))</f>
        <v>0</v>
      </c>
      <c r="FO125" s="314">
        <f ca="1">IF(ISERROR(OFFSET('Daten Elementary'!$A$1,MATCH(FO$5,'Daten Elementary'!$A:$A,0)-1,MATCH(AP125,'Daten Elementary'!$A$424:$ADO$424,0)-1)),0,OFFSET('Daten Elementary'!$A$1,MATCH(FO$5,'Daten Elementary'!$A:$A,0)-1,MATCH(AP125,'Daten Elementary'!$A$424:$ADO$424,0)-1))</f>
        <v>0</v>
      </c>
      <c r="FP125" s="314">
        <f t="shared" ca="1" si="87"/>
        <v>0</v>
      </c>
      <c r="FQ125" s="314">
        <f ca="1">IF(ISERROR(OFFSET('Daten Elementary'!$A$1,MATCH(FQ$5,'Daten Elementary'!$A:$A,0)-1,MATCH(AQ125,'Daten Elementary'!$A$424:$ADO$424,0)-1)),0,OFFSET('Daten Elementary'!$A$1,MATCH(FQ$5,'Daten Elementary'!$A:$A,0)-1,MATCH(AQ125,'Daten Elementary'!$A$424:$ADO$424,0)-1))</f>
        <v>0</v>
      </c>
      <c r="FR125" s="314">
        <f ca="1">IF(ISERROR(OFFSET('Daten Elementary'!$A$1,MATCH(FR$5,'Daten Elementary'!$A:$A,0)-1,MATCH(AR125,'Daten Elementary'!$A$424:$ADO$424,0)-1)),0,OFFSET('Daten Elementary'!$A$1,MATCH(FR$5,'Daten Elementary'!$A:$A,0)-1,MATCH(AR125,'Daten Elementary'!$A$424:$ADO$424,0)-1))</f>
        <v>0</v>
      </c>
      <c r="FS125" s="314">
        <f ca="1">IF(ISERROR(OFFSET('Daten Elementary'!$A$1,MATCH(FS$5,'Daten Elementary'!$A:$A,0)-1,MATCH(AS125,'Daten Elementary'!$A$424:$ADO$424,0)-1)),0,OFFSET('Daten Elementary'!$A$1,MATCH(FS$5,'Daten Elementary'!$A:$A,0)-1,MATCH(AS125,'Daten Elementary'!$A$424:$ADO$424,0)-1))</f>
        <v>0</v>
      </c>
      <c r="FT125" s="315">
        <f t="shared" ca="1" si="88"/>
        <v>0</v>
      </c>
      <c r="FU125" s="314">
        <f ca="1">IF(ISERROR(OFFSET('Daten Elementary'!$A$1,MATCH(FU$5,'Daten Elementary'!$A:$A,0)-1,MATCH($AT125,'Daten Elementary'!$A$424:$ADO$424,0)-1)),0,OFFSET('Daten Elementary'!$A$1,MATCH(FU$5,'Daten Elementary'!$A:$A,0)-1,MATCH($AT125,'Daten Elementary'!$A$424:$ADO$424,0)-1))</f>
        <v>0</v>
      </c>
      <c r="FV125" s="305">
        <f t="shared" ca="1" si="89"/>
        <v>0</v>
      </c>
      <c r="FW125" s="324"/>
      <c r="FX125" s="231" t="str">
        <f t="shared" si="90"/>
        <v>Fernbus (Car)</v>
      </c>
      <c r="FY125" s="231" t="str">
        <f t="shared" si="55"/>
        <v>Fernbus (Car)</v>
      </c>
      <c r="FZ125" s="231" t="str">
        <f t="shared" si="56"/>
        <v/>
      </c>
      <c r="GA125" s="231" t="str">
        <f t="shared" si="57"/>
        <v/>
      </c>
      <c r="GB125" s="231"/>
    </row>
    <row r="126" spans="1:184" ht="16.5" customHeight="1">
      <c r="A126" s="295"/>
      <c r="B126" s="295"/>
      <c r="C126" s="387" t="s">
        <v>385</v>
      </c>
      <c r="D126" s="343" t="s">
        <v>14</v>
      </c>
      <c r="E126" s="345" t="s">
        <v>264</v>
      </c>
      <c r="F126" s="102">
        <v>1.6</v>
      </c>
      <c r="G126" s="33">
        <v>5</v>
      </c>
      <c r="H126" s="91">
        <f>F126/G126</f>
        <v>0.32</v>
      </c>
      <c r="I126" s="99">
        <v>7.5320407291741294</v>
      </c>
      <c r="J126" s="189"/>
      <c r="K126" s="100">
        <v>1510</v>
      </c>
      <c r="L126" s="86"/>
      <c r="M126" s="86"/>
      <c r="N126" s="38" t="s">
        <v>99</v>
      </c>
      <c r="O126" s="6">
        <f ca="1">(IF(ISERROR(INDEX(INDIRECT($D$268),MATCH($AM126,$AM$4:$AM$275,0),MATCH(O$304,INDIRECT($E$268),0))*$I126/$AD126),0,INDEX(INDIRECT($D$268),MATCH($AM126,$AM$4:$AM$275,0),MATCH(O$304,INDIRECT($E$268),0))*$I126/$AD126)+IF(ISERROR(INDEX(INDIRECT($D$268),MATCH($AN126,$AN$4:$AN$275,0),MATCH(O$305,INDIRECT($E$268),0))*$J126/$AE126),0,INDEX(INDIRECT($D$268),MATCH($AN126,$AN$4:$AN$275,0),MATCH(O$305,INDIRECT($E$268),0))*$J126/$AE126))*$AC126/$F126</f>
        <v>120.76921681100775</v>
      </c>
      <c r="P126" s="6">
        <f ca="1">(IF(ISERROR(INDEX(INDIRECT($D$268),MATCH($AO126,$AO$4:$AO$275,0),MATCH(P$304,INDIRECT($E$268),0))*$I126/$AD126),0,INDEX(INDIRECT($D$268),MATCH($AO126,$AO$4:$AO$275,0),MATCH(P$304,INDIRECT($E$268),0))*$I126/$AD126)+IF(ISERROR(INDEX(INDIRECT($D$268),MATCH($AP126,$AP$4:$AP$275,0),MATCH(P$305,INDIRECT($E$268),0))*$J126/$AE126),0,INDEX(INDIRECT($D$268),MATCH($AP126,$AP$4:$AP$275,0),MATCH(P$305,INDIRECT($E$268),0))*$J126/$AE126))*$AC126/$F126</f>
        <v>28.818291519153423</v>
      </c>
      <c r="Q126" s="6">
        <f ca="1">INDEX(INDIRECT($D$268),MATCH($AQ126,$AQ$4:$AQ$284,0),MATCH(Q$4,INDIRECT($E$268),0))*$K126*$AC126/$F126/$AF126</f>
        <v>3.7927080785680585</v>
      </c>
      <c r="R126" s="6">
        <f ca="1">INDEX(INDIRECT($D$268),MATCH($AR126,$AR$4:$AR$284,0),MATCH(R$4,INDIRECT($E$268),0))*$K126*$AC126/$F126/$AF126</f>
        <v>35.476744049841237</v>
      </c>
      <c r="S126" s="6">
        <f ca="1">INDEX(INDIRECT($D$268),MATCH($AS126,$AS$4:$AS$284,0),MATCH(S$4,INDIRECT($E$268),0))*$K126*$AC126/$F126/$AF126</f>
        <v>8.3694322380855866</v>
      </c>
      <c r="T126" s="7">
        <f t="shared" ca="1" si="93"/>
        <v>197.22639269665606</v>
      </c>
      <c r="U126" s="6">
        <f>IF($B$268=6,(IF(OR(AJ126="Benzin",AJ126="Diesel"),$AK126*INDEX('DIN EN 16258'!$I:$I,MATCH('mobitool-Faktoren v2.0'!$AI126,'DIN EN 16258'!$A:$A,0))*$I126/$AD126+$AL126*INDEX('DIN EN 16258'!$I:$I,MATCH('mobitool-Faktoren v2.0'!$AJ126,'DIN EN 16258'!$A:$A,0))*$I126/$AD126,IF(ISERROR($AK126*INDEX('DIN EN 16258'!$I:$I,MATCH('mobitool-Faktoren v2.0'!$AI126,'DIN EN 16258'!$A:$A,0))*$I126/$AD126),0,$AK126*INDEX('DIN EN 16258'!$I:$I,MATCH('mobitool-Faktoren v2.0'!$AI126,'DIN EN 16258'!$A:$A,0))*$I126/$AD126)+IF(ISERROR($AL126*INDEX('DIN EN 16258'!$I:$I,MATCH('mobitool-Faktoren v2.0'!$AJ126,'DIN EN 16258'!$A:$A,0))*$J126/$AE126),0,$AL126*INDEX('DIN EN 16258'!$I:$I,MATCH('mobitool-Faktoren v2.0'!$AJ126,'DIN EN 16258'!$A:$A,0))*$J126/$AE126)))*1000,
IF($B$268=1,(IF(OR(AJ126="Benzin",AJ126="Diesel"),$AK126*INDEX('DIN EN 16258'!$D:$D,MATCH('mobitool-Faktoren v2.0'!$AI126,'DIN EN 16258'!$A:$A,0))*$I126/$AD126+$AL126*INDEX('DIN EN 16258'!$D:$D,MATCH('mobitool-Faktoren v2.0'!$AJ126,'DIN EN 16258'!$A:$A,0))*$I126/$AD126,IF(ISERROR($AK126*INDEX('DIN EN 16258'!$D:$D,MATCH('mobitool-Faktoren v2.0'!$AI126,'DIN EN 16258'!$A:$A,0))*$I126/$AD126),0,$AK126*INDEX('DIN EN 16258'!$D:$D,MATCH('mobitool-Faktoren v2.0'!$AI126,'DIN EN 16258'!$A:$A,0))*$I126/$AD126)+IF(ISERROR($AL126*INDEX('DIN EN 16258'!$D:$D,MATCH('mobitool-Faktoren v2.0'!$AJ126,'DIN EN 16258'!$A:$A,0))*$J126/$AE126),0,$AL126*INDEX('DIN EN 16258'!$D:$D,MATCH('mobitool-Faktoren v2.0'!$AJ126,'DIN EN 16258'!$A:$A,0))*$J126/$AE126))),0))*$AC126/$F126</f>
        <v>118.61733154335231</v>
      </c>
      <c r="V126" s="6">
        <f>IF($B$268=6,(IF(OR(AJ126="Benzin",AJ126="Diesel"),$AK126*INDEX('DIN EN 16258'!$L:$L,MATCH('mobitool-Faktoren v2.0'!$AI126,'DIN EN 16258'!$A:$A,0))*$I126/$AD126+$AL126*INDEX('DIN EN 16258'!$L:$L,MATCH('mobitool-Faktoren v2.0'!$AJ126,'DIN EN 16258'!$A:$A,0))*$I126/$AD126,IF(ISERROR($AK126*INDEX('DIN EN 16258'!$L:$L,MATCH('mobitool-Faktoren v2.0'!$AI126,'DIN EN 16258'!$A:$A,0))*$I126/$AD126),0,$AK126*INDEX('DIN EN 16258'!$L:$L,MATCH('mobitool-Faktoren v2.0'!$AI126,'DIN EN 16258'!$A:$A,0))*$I126/$AD126)+IF(ISERROR($AL126*INDEX('DIN EN 16258'!$L:$L,MATCH('mobitool-Faktoren v2.0'!$AJ126,'DIN EN 16258'!$A:$A,0))*$J126/$AE126),0,$AL126*INDEX('DIN EN 16258'!$L:$L,MATCH('mobitool-Faktoren v2.0'!$AJ126,'DIN EN 16258'!$A:$A,0))*$J126/$AE126)))*1000,
IF($B$268=1,(IF(OR(AJ126="Benzin",AJ126="Diesel"),$AK126*INDEX('DIN EN 16258'!$F:$F,MATCH('mobitool-Faktoren v2.0'!$AI126,'DIN EN 16258'!$A:$A,0))*$I126/$AD126+$AL126*INDEX('DIN EN 16258'!$F:$F,MATCH('mobitool-Faktoren v2.0'!$AJ126,'DIN EN 16258'!$A:$A,0))*$I126/$AD126,IF(ISERROR($AK126*INDEX('DIN EN 16258'!$F:$F,MATCH('mobitool-Faktoren v2.0'!$AI126,'DIN EN 16258'!$A:$A,0))*$I126/$AD126),0,$AK126*INDEX('DIN EN 16258'!$F:$F,MATCH('mobitool-Faktoren v2.0'!$AI126,'DIN EN 16258'!$A:$A,0))*$I126/$AD126)+IF(ISERROR($AL126*INDEX('DIN EN 16258'!$F:$F,MATCH('mobitool-Faktoren v2.0'!$AJ126,'DIN EN 16258'!$A:$A,0))*$J126/$AE126),0,$AL126*INDEX('DIN EN 16258'!$F:$F,MATCH('mobitool-Faktoren v2.0'!$AJ126,'DIN EN 16258'!$A:$A,0))*$J126/$AE126))),0))*$AC126/$F126</f>
        <v>141.98005333514794</v>
      </c>
      <c r="W126" s="39" t="s">
        <v>672</v>
      </c>
      <c r="X126" s="39" t="s">
        <v>162</v>
      </c>
      <c r="Y126" s="336">
        <v>3</v>
      </c>
      <c r="Z126" s="336">
        <v>25</v>
      </c>
      <c r="AA126" s="337">
        <v>500</v>
      </c>
      <c r="AB126" s="299">
        <v>3500</v>
      </c>
      <c r="AC126" s="300">
        <f>AC18</f>
        <v>1</v>
      </c>
      <c r="AD126" s="298">
        <f>AD18</f>
        <v>7.2549218376396567</v>
      </c>
      <c r="AE126" s="298"/>
      <c r="AF126" s="299">
        <f>AF18</f>
        <v>1641.3666680683057</v>
      </c>
      <c r="AG126" s="299"/>
      <c r="AH126" s="299"/>
      <c r="AI126" s="301" t="s">
        <v>24</v>
      </c>
      <c r="AJ126" s="301" t="s">
        <v>34</v>
      </c>
      <c r="AK126" s="329">
        <f>'Kennwerte Strassentransporte'!N$5</f>
        <v>1.9357763538755759E-2</v>
      </c>
      <c r="AL126" s="329">
        <f>'Kennwerte Strassentransporte'!N$22</f>
        <v>3.712819633697978E-2</v>
      </c>
      <c r="AM126" s="202" t="s">
        <v>896</v>
      </c>
      <c r="AN126" s="202" t="s">
        <v>81</v>
      </c>
      <c r="AO126" s="202" t="s">
        <v>897</v>
      </c>
      <c r="AP126" s="202" t="s">
        <v>81</v>
      </c>
      <c r="AQ126" s="202" t="s">
        <v>898</v>
      </c>
      <c r="AR126" s="202" t="s">
        <v>899</v>
      </c>
      <c r="AS126" s="202" t="s">
        <v>900</v>
      </c>
      <c r="AT126" s="202" t="s">
        <v>910</v>
      </c>
      <c r="AU126" s="303">
        <f ca="1">IF(ISERROR(OFFSET('Daten KEA'!$A$1,MATCH(AU$5,'Daten KEA'!$A:$A,0)-1,MATCH(AM126,'Daten KEA'!$A$424:$ADO$424,0)-1)),0,OFFSET('Daten KEA'!$A$1,MATCH(AU$5,'Daten KEA'!$A:$A,0)-1,MATCH(AM126,'Daten KEA'!$A$424:$ADO$424,0)-1))+IF(ISERROR(AK126*INDEX('Energiefaktoren Ecoinvent'!$D:$D,MATCH('mobitool-Faktoren v2.0'!AI126,'Energiefaktoren Ecoinvent'!$A:$A,0))),0,AK126*INDEX('Energiefaktoren Ecoinvent'!$D:$D,MATCH('mobitool-Faktoren v2.0'!AI126,'Energiefaktoren Ecoinvent'!$A:$A,0)))+IF(OR(AJ126="Benzin",AJ126="Diesel"),IF(ISERROR(OFFSET('Daten KEA'!$A$1,MATCH(AV$5,'Daten KEA'!$A:$A,0)-1,MATCH(AN126,'Daten KEA'!$A$424:$ADO$424,0)-1)),0,OFFSET('Daten KEA'!$A$1,MATCH(AV$5,'Daten KEA'!$A:$A,0)-1,MATCH(AN126,'Daten KEA'!$A$424:$ADO$424,0)-1))+IF(ISERROR(AL126*INDEX('Energiefaktoren Ecoinvent'!$D:$D,MATCH('mobitool-Faktoren v2.0'!AJ126,'Energiefaktoren Ecoinvent'!$A:$A,0))),0,AL126*INDEX('Energiefaktoren Ecoinvent'!$D:$D,MATCH('mobitool-Faktoren v2.0'!AJ126,'Energiefaktoren Ecoinvent'!$A:$A,0))),0)</f>
        <v>2.4064606237803869</v>
      </c>
      <c r="AV126" s="303">
        <f ca="1">IF(OR(AJ126="Benzin",AJ126="Diesel"),0,IF(ISERROR(OFFSET('Daten KEA'!$A$1,MATCH(AV$5,'Daten KEA'!$A:$A,0)-1,MATCH(AN126,'Daten KEA'!$A$424:$ADO$424,0)-1)),0,OFFSET('Daten KEA'!$A$1,MATCH(AV$5,'Daten KEA'!$A:$A,0)-1,MATCH(AN126,'Daten KEA'!$A$424:$ADO$424,0)-1))+IF(ISERROR(AL126*INDEX('Energiefaktoren Ecoinvent'!$D:$D,MATCH('mobitool-Faktoren v2.0'!AJ126,'Energiefaktoren Ecoinvent'!$A:$A,0))),0,AL126*INDEX('Energiefaktoren Ecoinvent'!$D:$D,MATCH('mobitool-Faktoren v2.0'!AJ126,'Energiefaktoren Ecoinvent'!$A:$A,0))))</f>
        <v>0</v>
      </c>
      <c r="AW126" s="303">
        <f ca="1">IF(ISERROR(OFFSET('Daten KEA'!$A$1,MATCH(AW$5,'Daten KEA'!$A:$A,0)-1,MATCH(AO126,'Daten KEA'!$A$424:$ADO$424,0)-1)),0,OFFSET('Daten KEA'!$A$1,MATCH(AW$5,'Daten KEA'!$A:$A,0)-1,MATCH(AO126,'Daten KEA'!$A$424:$ADO$424,0)-1))-IF(ISERROR(AK126*INDEX('Energiefaktoren Ecoinvent'!$D:$D,MATCH('mobitool-Faktoren v2.0'!AI126,'Energiefaktoren Ecoinvent'!$A:$A,0))),0,AK126*INDEX('Energiefaktoren Ecoinvent'!$D:$D,MATCH('mobitool-Faktoren v2.0'!AI126,'Energiefaktoren Ecoinvent'!$A:$A,0)))+IF(OR(AJ126="Benzin",AJ126="Diesel"),IF(ISERROR(OFFSET('Daten KEA'!$A$1,MATCH(AX$5,'Daten KEA'!$A:$A,0)-1,MATCH(AP126,'Daten KEA'!$A$424:$ADO$424,0)-1)),0,OFFSET('Daten KEA'!$A$1,MATCH(AX$5,'Daten KEA'!$A:$A,0)-1,MATCH(AP126,'Daten KEA'!$A$424:$ADO$424,0)-1))-IF(ISERROR(AL126*INDEX('Energiefaktoren Ecoinvent'!$D:$D,MATCH('mobitool-Faktoren v2.0'!AJ126,'Energiefaktoren Ecoinvent'!$A:$A,0))),0,AL126*INDEX('Energiefaktoren Ecoinvent'!$D:$D,MATCH('mobitool-Faktoren v2.0'!AJ126,'Energiefaktoren Ecoinvent'!$A:$A,0))),0)</f>
        <v>0.83734147621961297</v>
      </c>
      <c r="AX126" s="303">
        <f ca="1">IF(OR(AJ126="Benzin",AJ126="Diesel"),0,IF(ISERROR(OFFSET('Daten KEA'!$A$1,MATCH(AX$5,'Daten KEA'!$A:$A,0)-1,MATCH(AP126,'Daten KEA'!$A$424:$ADO$424,0)-1)),0,OFFSET('Daten KEA'!$A$1,MATCH(AX$5,'Daten KEA'!$A:$A,0)-1,MATCH(AP126,'Daten KEA'!$A$424:$ADO$424,0)-1))-IF(ISERROR(AL126*INDEX('Energiefaktoren Ecoinvent'!$D:$D,MATCH('mobitool-Faktoren v2.0'!AJ126,'Energiefaktoren Ecoinvent'!$A:$A,0))),0,AL126*INDEX('Energiefaktoren Ecoinvent'!$D:$D,MATCH('mobitool-Faktoren v2.0'!AJ126,'Energiefaktoren Ecoinvent'!$A:$A,0))))</f>
        <v>0</v>
      </c>
      <c r="AY126" s="303">
        <f t="shared" ca="1" si="58"/>
        <v>3.2438020999999999</v>
      </c>
      <c r="AZ126" s="303">
        <f ca="1">IF(ISERROR(OFFSET('Daten KEA'!$A$1,MATCH(AZ$5,'Daten KEA'!$A:$A,0)-1,MATCH(AQ126,'Daten KEA'!$A$424:$ADO$424,0)-1)),0,OFFSET('Daten KEA'!$A$1,MATCH(AZ$5,'Daten KEA'!$A:$A,0)-1,MATCH(AQ126,'Daten KEA'!$A$424:$ADO$424,0)-1))</f>
        <v>0.18960378</v>
      </c>
      <c r="BA126" s="303">
        <f ca="1">IF(ISERROR(OFFSET('Daten KEA'!$A$1,MATCH(BA$5,'Daten KEA'!$A:$A,0)-1,MATCH(AR126,'Daten KEA'!$A$424:$ADO$424,0)-1)),0,OFFSET('Daten KEA'!$A$1,MATCH(BA$5,'Daten KEA'!$A:$A,0)-1,MATCH(AR126,'Daten KEA'!$A$424:$ADO$424,0)-1))</f>
        <v>1.019285</v>
      </c>
      <c r="BB126" s="303">
        <f ca="1">IF(ISERROR(OFFSET('Daten KEA'!$A$1,MATCH(BB$5,'Daten KEA'!$A:$A,0)-1,MATCH(AS126,'Daten KEA'!$A$424:$ADO$424,0)-1)),0,OFFSET('Daten KEA'!$A$1,MATCH(BB$5,'Daten KEA'!$A:$A,0)-1,MATCH(AS126,'Daten KEA'!$A$424:$ADO$424,0)-1))</f>
        <v>0.85003085</v>
      </c>
      <c r="BC126" s="304">
        <f t="shared" ca="1" si="101"/>
        <v>5.30272173</v>
      </c>
      <c r="BD126" s="303">
        <f ca="1">IF(ISERROR(OFFSET('Daten KEA'!$A$1,MATCH(BD$5,'Daten KEA'!$A:$A,0)-1,MATCH(AT126,'Daten KEA'!$A$424:$ADO$424,0)-1)),0,OFFSET('Daten KEA'!$A$1,MATCH(BD$5,'Daten KEA'!$A:$A,0)-1,MATCH(AT126,'Daten KEA'!$A$424:$ADO$424,0)-1))</f>
        <v>5.3027217000000002</v>
      </c>
      <c r="BE126" s="305">
        <f t="shared" ca="1" si="59"/>
        <v>0.99999999434252795</v>
      </c>
      <c r="BF126" s="306">
        <f ca="1">IF(ISERROR(OFFSET('Daten KEA'!$A$1,MATCH(BF$5,'Daten KEA'!$A:$A,0)-1,MATCH(AM126,'Daten KEA'!$A$424:$ADO$424,0)-1)),0,OFFSET('Daten KEA'!$A$1,MATCH(BF$5,'Daten KEA'!$A:$A,0)-1,MATCH(AM126,'Daten KEA'!$A$424:$ADO$424,0)-1))+IF(ISERROR($AK126*INDEX('Energiefaktoren Ecoinvent'!$H:$H,MATCH('mobitool-Faktoren v2.0'!$AI126,'Energiefaktoren Ecoinvent'!$A:$A,0))),0,$AK126*INDEX('Energiefaktoren Ecoinvent'!$H:$H,MATCH('mobitool-Faktoren v2.0'!$AI126,'Energiefaktoren Ecoinvent'!$A:$A,0)))+IF(OR(AJ126="Benzin",AJ126="Diesel"),IF(ISERROR(OFFSET('Daten KEA'!$A$1,MATCH(BG$5,'Daten KEA'!$A:$A,0)-1,MATCH(AN126,'Daten KEA'!$A$424:$ADO$424,0)-1)),0,OFFSET('Daten KEA'!$A$1,MATCH(BG$5,'Daten KEA'!$A:$A,0)-1,MATCH(AN126,'Daten KEA'!$A$424:$ADO$424,0)-1))+IF(ISERROR($AL126*INDEX('Energiefaktoren Ecoinvent'!$H:$H,MATCH('mobitool-Faktoren v2.0'!$AJ126,'Energiefaktoren Ecoinvent'!$A:$A,0))),0,$AL126*INDEX('Energiefaktoren Ecoinvent'!$H:$H,MATCH('mobitool-Faktoren v2.0'!$AJ126,'Energiefaktoren Ecoinvent'!$A:$A,0))),0)</f>
        <v>2.4064606237803869</v>
      </c>
      <c r="BG126" s="306">
        <f ca="1">IF(OR(AJ126="Benzin",AJ126="Diesel"),0,IF(ISERROR(OFFSET('Daten KEA'!$A$1,MATCH(BG$5,'Daten KEA'!$A:$A,0)-1,MATCH(AN126,'Daten KEA'!$A$424:$ADO$424,0)-1)),0,OFFSET('Daten KEA'!$A$1,MATCH(BG$5,'Daten KEA'!$A:$A,0)-1,MATCH(AN126,'Daten KEA'!$A$424:$ADO$424,0)-1))+IF(ISERROR($AL126*INDEX('Energiefaktoren Ecoinvent'!$H:$H,MATCH('mobitool-Faktoren v2.0'!$AJ126,'Energiefaktoren Ecoinvent'!$A:$A,0))),0,$AL126*INDEX('Energiefaktoren Ecoinvent'!$H:$H,MATCH('mobitool-Faktoren v2.0'!$AJ126,'Energiefaktoren Ecoinvent'!$A:$A,0))))</f>
        <v>0</v>
      </c>
      <c r="BH126" s="306">
        <f ca="1">IF(ISERROR(OFFSET('Daten KEA'!$A$1,MATCH(BH$5,'Daten KEA'!$A:$A,0)-1,MATCH(AO126,'Daten KEA'!$A$424:$ADO$424,0)-1)),0,OFFSET('Daten KEA'!$A$1,MATCH(BH$5,'Daten KEA'!$A:$A,0)-1,MATCH(AO126,'Daten KEA'!$A$424:$ADO$424,0)-1))-IF(ISERROR($AK126*INDEX('Energiefaktoren Ecoinvent'!$H:$H,MATCH('mobitool-Faktoren v2.0'!$AI126,'Energiefaktoren Ecoinvent'!$A:$A,0))),0,$AK126*INDEX('Energiefaktoren Ecoinvent'!$H:$H,MATCH('mobitool-Faktoren v2.0'!$AI126,'Energiefaktoren Ecoinvent'!$A:$A,0)))+IF(OR(AJ126="Benzin",AJ126="Diesel"),IF(ISERROR(OFFSET('Daten KEA'!$A$1,MATCH(BI$5,'Daten KEA'!$A:$A,0)-1,MATCH(AP126,'Daten KEA'!$A$424:$ADO$424,0)-1)),0,OFFSET('Daten KEA'!$A$1,MATCH(BI$5,'Daten KEA'!$A:$A,0)-1,MATCH(AP126,'Daten KEA'!$A$424:$ADO$424,0)-1))-IF(ISERROR($AL126*INDEX('Energiefaktoren Ecoinvent'!$H:$H,MATCH('mobitool-Faktoren v2.0'!$AJ126,'Energiefaktoren Ecoinvent'!$A:$A,0))),0,$AL126*INDEX('Energiefaktoren Ecoinvent'!$H:$H,MATCH('mobitool-Faktoren v2.0'!$AJ126,'Energiefaktoren Ecoinvent'!$A:$A,0))),0)</f>
        <v>0.8275008907819128</v>
      </c>
      <c r="BI126" s="306">
        <f ca="1">IF(OR(AJ126="Benzin",AJ126="Diesel"),0,IF(ISERROR(OFFSET('Daten KEA'!$A$1,MATCH(BI$5,'Daten KEA'!$A:$A,0)-1,MATCH(AP126,'Daten KEA'!$A$424:$ADO$424,0)-1)),0,OFFSET('Daten KEA'!$A$1,MATCH(BI$5,'Daten KEA'!$A:$A,0)-1,MATCH(AP126,'Daten KEA'!$A$424:$ADO$424,0)-1))-IF(ISERROR($AL126*INDEX('Energiefaktoren Ecoinvent'!$H:$H,MATCH('mobitool-Faktoren v2.0'!$AJ126,'Energiefaktoren Ecoinvent'!$A:$A,0))),0,$AL126*INDEX('Energiefaktoren Ecoinvent'!$H:$H,MATCH('mobitool-Faktoren v2.0'!$AJ126,'Energiefaktoren Ecoinvent'!$A:$A,0))))</f>
        <v>0</v>
      </c>
      <c r="BJ126" s="306">
        <f t="shared" ca="1" si="92"/>
        <v>3.2339615145622997</v>
      </c>
      <c r="BK126" s="306">
        <f ca="1">IF(ISERROR(OFFSET('Daten KEA'!$A$1,MATCH(BK$5,'Daten KEA'!$A:$A,0)-1,MATCH(AQ126,'Daten KEA'!$A$424:$ADO$424,0)-1)),0,OFFSET('Daten KEA'!$A$1,MATCH(BK$5,'Daten KEA'!$A:$A,0)-1,MATCH(AQ126,'Daten KEA'!$A$424:$ADO$424,0)-1))</f>
        <v>0.18087911835707599</v>
      </c>
      <c r="BL126" s="306">
        <f ca="1">IF(ISERROR(OFFSET('Daten KEA'!$A$1,MATCH(BL$5,'Daten KEA'!$A:$A,0)-1,MATCH(AR126,'Daten KEA'!$A$424:$ADO$424,0)-1)),0,OFFSET('Daten KEA'!$A$1,MATCH(BL$5,'Daten KEA'!$A:$A,0)-1,MATCH(AR126,'Daten KEA'!$A$424:$ADO$424,0)-1))</f>
        <v>0.9275123611456999</v>
      </c>
      <c r="BM126" s="306">
        <f ca="1">IF(ISERROR(OFFSET('Daten KEA'!$A$1,MATCH(BM$5,'Daten KEA'!$A:$A,0)-1,MATCH(AS126,'Daten KEA'!$A$424:$ADO$424,0)-1)),0,OFFSET('Daten KEA'!$A$1,MATCH(BM$5,'Daten KEA'!$A:$A,0)-1,MATCH(AS126,'Daten KEA'!$A$424:$ADO$424,0)-1))</f>
        <v>0.74925589272224002</v>
      </c>
      <c r="BN126" s="307">
        <f t="shared" ca="1" si="98"/>
        <v>5.0916088867873155</v>
      </c>
      <c r="BO126" s="306">
        <f ca="1">IF(ISERROR(OFFSET('Daten KEA'!$A$1,MATCH(BO$5,'Daten KEA'!$A:$A,0)-1,MATCH(AT126,'Daten KEA'!$A$424:$ADO$424,0)-1)),0,OFFSET('Daten KEA'!$A$1,MATCH(BO$5,'Daten KEA'!$A:$A,0)-1,MATCH(AT126,'Daten KEA'!$A$424:$ADO$424,0)-1))</f>
        <v>5.0916088277872005</v>
      </c>
      <c r="BP126" s="305">
        <f t="shared" ca="1" si="60"/>
        <v>0.99999998841228455</v>
      </c>
      <c r="BQ126" s="308">
        <f ca="1">IF(ISERROR(OFFSET('Daten GWP'!$A$1,MATCH(BQ$5,'Daten GWP'!$A:$A,0)-1,MATCH(AM126,'Daten GWP'!$A$424:$ADO$424,0)-1)),0,OFFSET('Daten GWP'!$A$1,MATCH(BQ$5,'Daten GWP'!$A:$A,0)-1,MATCH(AM126,'Daten GWP'!$A$424:$ADO$424,0)-1))*1000</f>
        <v>186.12139999999999</v>
      </c>
      <c r="BR126" s="308">
        <f ca="1">IF(ISERROR(OFFSET('Daten GWP'!$A$1,MATCH(BR$5,'Daten GWP'!$A:$A,0)-1,MATCH(AN126,'Daten GWP'!$A$424:$ADO$424,0)-1)),0,OFFSET('Daten GWP'!$A$1,MATCH(BR$5,'Daten GWP'!$A:$A,0)-1,MATCH(AN126,'Daten GWP'!$A$424:$ADO$424,0)-1))*1000</f>
        <v>0</v>
      </c>
      <c r="BS126" s="308">
        <f ca="1">IF(ISERROR(OFFSET('Daten GWP'!$A$1,MATCH(BS$5,'Daten GWP'!$A:$A,0)-1,MATCH(AO126,'Daten GWP'!$A$424:$ADO$424,0)-1)),0,OFFSET('Daten GWP'!$A$1,MATCH(BS$5,'Daten GWP'!$A:$A,0)-1,MATCH(AO126,'Daten GWP'!$A$424:$ADO$424,0)-1))*1000</f>
        <v>44.412814000000004</v>
      </c>
      <c r="BT126" s="308">
        <f ca="1">IF(ISERROR(OFFSET('Daten GWP'!$A$1,MATCH(BT$5,'Daten GWP'!$A:$A,0)-1,MATCH(AP126,'Daten GWP'!$A$424:$ADO$424,0)-1)),0,OFFSET('Daten GWP'!$A$1,MATCH(BT$5,'Daten GWP'!$A:$A,0)-1,MATCH(AP126,'Daten GWP'!$A$424:$ADO$424,0)-1))*1000</f>
        <v>0</v>
      </c>
      <c r="BU126" s="308">
        <f t="shared" ca="1" si="61"/>
        <v>230.53421399999999</v>
      </c>
      <c r="BV126" s="308">
        <f ca="1">IF(ISERROR(OFFSET('Daten GWP'!$A$1,MATCH(BV$5,'Daten GWP'!$A:$A,0)-1,MATCH(AQ126,'Daten GWP'!$A$424:$ADO$424,0)-1)),0,OFFSET('Daten GWP'!$A$1,MATCH(BV$5,'Daten GWP'!$A:$A,0)-1,MATCH(AQ126,'Daten GWP'!$A$424:$ADO$424,0)-1))*1000</f>
        <v>6.5962645000000002</v>
      </c>
      <c r="BW126" s="308">
        <f ca="1">IF(ISERROR(OFFSET('Daten GWP'!$A$1,MATCH(BW$5,'Daten GWP'!$A:$A,0)-1,MATCH(AR126,'Daten GWP'!$A$424:$ADO$424,0)-1)),0,OFFSET('Daten GWP'!$A$1,MATCH(BW$5,'Daten GWP'!$A:$A,0)-1,MATCH(AR126,'Daten GWP'!$A$424:$ADO$424,0)-1))*1000</f>
        <v>61.701028000000001</v>
      </c>
      <c r="BX126" s="308">
        <f ca="1">IF(ISERROR(OFFSET('Daten GWP'!$A$1,MATCH(BX$5,'Daten GWP'!$A:$A,0)-1,MATCH(AS126,'Daten GWP'!$A$424:$ADO$424,0)-1)),0,OFFSET('Daten GWP'!$A$1,MATCH(BX$5,'Daten GWP'!$A:$A,0)-1,MATCH(AS126,'Daten GWP'!$A$424:$ADO$424,0)-1))*1000</f>
        <v>14.556087</v>
      </c>
      <c r="BY126" s="309">
        <f t="shared" ca="1" si="99"/>
        <v>313.38759349999998</v>
      </c>
      <c r="BZ126" s="308">
        <f ca="1">IF(ISERROR(OFFSET('Daten GWP'!$A$1,MATCH(BZ$5,'Daten GWP'!$A:$A,0)-1,MATCH(AT126,'Daten GWP'!$A$424:$ADO$424,0)-1)),0,OFFSET('Daten GWP'!$A$1,MATCH(BZ$5,'Daten GWP'!$A:$A,0)-1,MATCH(AT126,'Daten GWP'!$A$424:$ADO$424,0)-1))*1000</f>
        <v>313.38758999999999</v>
      </c>
      <c r="CA126" s="305">
        <f t="shared" ca="1" si="62"/>
        <v>0.99999998883172125</v>
      </c>
      <c r="CB126" s="310">
        <f ca="1">IF(ISERROR(OFFSET('Daten Elementary'!$A$1,MATCH(CB$5,'Daten Elementary'!$A:$A,0)-1,MATCH(AM126,'Daten Elementary'!$A$424:$ADO$424,0)-1)),0,OFFSET('Daten Elementary'!$A$1,MATCH(CB$5,'Daten Elementary'!$A:$A,0)-1,MATCH(AM126,'Daten Elementary'!$A$424:$ADO$424,0)-1))*1000000</f>
        <v>27.709287</v>
      </c>
      <c r="CC126" s="310">
        <f ca="1">IF(ISERROR(OFFSET('Daten Elementary'!$A$1,MATCH(CC$5,'Daten Elementary'!$A:$A,0)-1,MATCH(AN126,'Daten Elementary'!$A$424:$ADO$424,0)-1)),0,OFFSET('Daten Elementary'!$A$1,MATCH(CC$5,'Daten Elementary'!$A:$A,0)-1,MATCH(AN126,'Daten Elementary'!$A$424:$ADO$424,0)-1))*1000000</f>
        <v>0</v>
      </c>
      <c r="CD126" s="310">
        <f ca="1">IF(ISERROR(OFFSET('Daten Elementary'!$A$1,MATCH(CD$5,'Daten Elementary'!$A:$A,0)-1,MATCH(AO126,'Daten Elementary'!$A$424:$ADO$424,0)-1)),0,OFFSET('Daten Elementary'!$A$1,MATCH(CD$5,'Daten Elementary'!$A:$A,0)-1,MATCH(AO126,'Daten Elementary'!$A$424:$ADO$424,0)-1))*1000000</f>
        <v>16.628696999999999</v>
      </c>
      <c r="CE126" s="310">
        <f ca="1">IF(ISERROR(OFFSET('Daten Elementary'!$A$1,MATCH(CE$5,'Daten Elementary'!$A:$A,0)-1,MATCH(AP126,'Daten Elementary'!$A$424:$ADO$424,0)-1)),0,OFFSET('Daten Elementary'!$A$1,MATCH(CE$5,'Daten Elementary'!$A:$A,0)-1,MATCH(AP126,'Daten Elementary'!$A$424:$ADO$424,0)-1))*1000000</f>
        <v>0</v>
      </c>
      <c r="CF126" s="310">
        <f t="shared" ca="1" si="63"/>
        <v>44.337983999999999</v>
      </c>
      <c r="CG126" s="310">
        <f ca="1">IF(ISERROR(OFFSET('Daten Elementary'!$A$1,MATCH(CG$5,'Daten Elementary'!$A:$A,0)-1,MATCH(AQ126,'Daten Elementary'!$A$424:$ADO$424,0)-1)),0,OFFSET('Daten Elementary'!$A$1,MATCH(CG$5,'Daten Elementary'!$A:$A,0)-1,MATCH(AQ126,'Daten Elementary'!$A$424:$ADO$424,0)-1))*1000000</f>
        <v>2.5998408999999998</v>
      </c>
      <c r="CH126" s="310">
        <f ca="1">IF(ISERROR(OFFSET('Daten Elementary'!$A$1,MATCH(CH$5,'Daten Elementary'!$A:$A,0)-1,MATCH(AR126,'Daten Elementary'!$A$424:$ADO$424,0)-1)),0,OFFSET('Daten Elementary'!$A$1,MATCH(CH$5,'Daten Elementary'!$A:$A,0)-1,MATCH(AR126,'Daten Elementary'!$A$424:$ADO$424,0)-1))*1000000</f>
        <v>56.857461000000001</v>
      </c>
      <c r="CI126" s="310">
        <f ca="1">IF(ISERROR(OFFSET('Daten Elementary'!$A$1,MATCH(CI$5,'Daten Elementary'!$A:$A,0)-1,MATCH(AS126,'Daten Elementary'!$A$424:$ADO$424,0)-1)),0,OFFSET('Daten Elementary'!$A$1,MATCH(CI$5,'Daten Elementary'!$A:$A,0)-1,MATCH(AS126,'Daten Elementary'!$A$424:$ADO$424,0)-1))*1000000</f>
        <v>12.538197</v>
      </c>
      <c r="CJ126" s="311">
        <f t="shared" ca="1" si="64"/>
        <v>116.33348289999999</v>
      </c>
      <c r="CK126" s="310">
        <f ca="1">IF(ISERROR(OFFSET('Daten Elementary'!$A$1,MATCH(CK$5,'Daten Elementary'!$A:$A,0)-1,MATCH($AT126,'Daten Elementary'!$A$424:$ADO$424,0)-1)),0,OFFSET('Daten Elementary'!$A$1,MATCH(CK$5,'Daten Elementary'!$A:$A,0)-1,MATCH($AT126,'Daten Elementary'!$A$424:$ADO$424,0)-1))*1000000</f>
        <v>116.33348000000001</v>
      </c>
      <c r="CL126" s="305">
        <f t="shared" ca="1" si="65"/>
        <v>0.99999997507166538</v>
      </c>
      <c r="CM126" s="312">
        <f ca="1">IF(ISERROR(OFFSET('Daten Elementary'!$A$1,MATCH(CM$5,'Daten Elementary'!$A:$A,0)-1,MATCH(AM126,'Daten Elementary'!$A$424:$ADO$424,0)-1)),0,OFFSET('Daten Elementary'!$A$1,MATCH(CM$5,'Daten Elementary'!$A:$A,0)-1,MATCH(AM126,'Daten Elementary'!$A$424:$ADO$424,0)-1))*1000000</f>
        <v>17.100912999999998</v>
      </c>
      <c r="CN126" s="312">
        <f ca="1">IF(ISERROR(OFFSET('Daten Elementary'!$A$1,MATCH(CN$5,'Daten Elementary'!$A:$A,0)-1,MATCH(AN126,'Daten Elementary'!$A$424:$ADO$424,0)-1)),0,OFFSET('Daten Elementary'!$A$1,MATCH(CN$5,'Daten Elementary'!$A:$A,0)-1,MATCH(AN126,'Daten Elementary'!$A$424:$ADO$424,0)-1))*1000000</f>
        <v>0</v>
      </c>
      <c r="CO126" s="312">
        <f ca="1">IF(ISERROR(OFFSET('Daten Elementary'!$A$1,MATCH(CO$5,'Daten Elementary'!$A:$A,0)-1,MATCH(AO126,'Daten Elementary'!$A$424:$ADO$424,0)-1)),0,OFFSET('Daten Elementary'!$A$1,MATCH(CO$5,'Daten Elementary'!$A:$A,0)-1,MATCH(AO126,'Daten Elementary'!$A$424:$ADO$424,0)-1))*1000000</f>
        <v>13.493364999999999</v>
      </c>
      <c r="CP126" s="312">
        <f ca="1">IF(ISERROR(OFFSET('Daten Elementary'!$A$1,MATCH(CP$5,'Daten Elementary'!$A:$A,0)-1,MATCH(AP126,'Daten Elementary'!$A$424:$ADO$424,0)-1)),0,OFFSET('Daten Elementary'!$A$1,MATCH(CP$5,'Daten Elementary'!$A:$A,0)-1,MATCH(AP126,'Daten Elementary'!$A$424:$ADO$424,0)-1))*1000000</f>
        <v>0</v>
      </c>
      <c r="CQ126" s="312">
        <f t="shared" ca="1" si="66"/>
        <v>30.594277999999996</v>
      </c>
      <c r="CR126" s="312">
        <f ca="1">IF(ISERROR(OFFSET('Daten Elementary'!$A$1,MATCH(CR$5,'Daten Elementary'!$A:$A,0)-1,MATCH(AQ126,'Daten Elementary'!$A$424:$ADO$424,0)-1)),0,OFFSET('Daten Elementary'!$A$1,MATCH(CR$5,'Daten Elementary'!$A:$A,0)-1,MATCH(AQ126,'Daten Elementary'!$A$424:$ADO$424,0)-1))*1000000</f>
        <v>1.739957</v>
      </c>
      <c r="CS126" s="312">
        <f ca="1">IF(ISERROR(OFFSET('Daten Elementary'!$A$1,MATCH(CS$5,'Daten Elementary'!$A:$A,0)-1,MATCH(AR126,'Daten Elementary'!$A$424:$ADO$424,0)-1)),0,OFFSET('Daten Elementary'!$A$1,MATCH(CS$5,'Daten Elementary'!$A:$A,0)-1,MATCH(AR126,'Daten Elementary'!$A$424:$ADO$424,0)-1))*1000000</f>
        <v>21.787271</v>
      </c>
      <c r="CT126" s="312">
        <f ca="1">IF(ISERROR(OFFSET('Daten Elementary'!$A$1,MATCH(CT$5,'Daten Elementary'!$A:$A,0)-1,MATCH(AS126,'Daten Elementary'!$A$424:$ADO$424,0)-1)),0,OFFSET('Daten Elementary'!$A$1,MATCH(CT$5,'Daten Elementary'!$A:$A,0)-1,MATCH(AS126,'Daten Elementary'!$A$424:$ADO$424,0)-1))*1000000</f>
        <v>7.0839182000000003</v>
      </c>
      <c r="CU126" s="313">
        <f t="shared" ca="1" si="67"/>
        <v>61.205424199999996</v>
      </c>
      <c r="CV126" s="312">
        <f ca="1">IF(ISERROR(OFFSET('Daten Elementary'!$A$1,MATCH(CV$5,'Daten Elementary'!$A:$A,0)-1,MATCH($AT126,'Daten Elementary'!$A$424:$ADO$424,0)-1)),0,OFFSET('Daten Elementary'!$A$1,MATCH(CV$5,'Daten Elementary'!$A:$A,0)-1,MATCH($AT126,'Daten Elementary'!$A$424:$ADO$424,0)-1))*1000000</f>
        <v>61.205423999999994</v>
      </c>
      <c r="CW126" s="305">
        <f t="shared" ca="1" si="68"/>
        <v>0.99999999673231577</v>
      </c>
      <c r="CX126" s="314">
        <f ca="1">IF(ISERROR(OFFSET('Daten Elementary'!$A$1,MATCH(CX$5,'Daten Elementary'!$A:$A,0)-1,MATCH(AM126,'Daten Elementary'!$A$424:$ADO$424,0)-1)),0,OFFSET('Daten Elementary'!$A$1,MATCH(CX$5,'Daten Elementary'!$A:$A,0)-1,MATCH(AM126,'Daten Elementary'!$A$424:$ADO$424,0)-1))*1000000</f>
        <v>53.758139</v>
      </c>
      <c r="CY126" s="314">
        <f ca="1">IF(ISERROR(OFFSET('Daten Elementary'!$A$1,MATCH(CY$5,'Daten Elementary'!$A:$A,0)-1,MATCH(AN126,'Daten Elementary'!$A$424:$ADO$424,0)-1)),0,OFFSET('Daten Elementary'!$A$1,MATCH(CY$5,'Daten Elementary'!$A:$A,0)-1,MATCH(AN126,'Daten Elementary'!$A$424:$ADO$424,0)-1))*1000000</f>
        <v>0</v>
      </c>
      <c r="CZ126" s="314">
        <f ca="1">IF(ISERROR(OFFSET('Daten Elementary'!$A$1,MATCH(CZ$5,'Daten Elementary'!$A:$A,0)-1,MATCH(AO126,'Daten Elementary'!$A$424:$ADO$424,0)-1)),0,OFFSET('Daten Elementary'!$A$1,MATCH(CZ$5,'Daten Elementary'!$A:$A,0)-1,MATCH(AO126,'Daten Elementary'!$A$424:$ADO$424,0)-1))*1000000</f>
        <v>149.86659</v>
      </c>
      <c r="DA126" s="314">
        <f ca="1">IF(ISERROR(OFFSET('Daten Elementary'!$A$1,MATCH(DA$5,'Daten Elementary'!$A:$A,0)-1,MATCH(AP126,'Daten Elementary'!$A$424:$ADO$424,0)-1)),0,OFFSET('Daten Elementary'!$A$1,MATCH(DA$5,'Daten Elementary'!$A:$A,0)-1,MATCH(AP126,'Daten Elementary'!$A$424:$ADO$424,0)-1))*1000000</f>
        <v>0</v>
      </c>
      <c r="DB126" s="314">
        <f t="shared" ca="1" si="69"/>
        <v>203.624729</v>
      </c>
      <c r="DC126" s="314">
        <f ca="1">IF(ISERROR(OFFSET('Daten Elementary'!$A$1,MATCH(DC$5,'Daten Elementary'!$A:$A,0)-1,MATCH(AQ126,'Daten Elementary'!$A$424:$ADO$424,0)-1)),0,OFFSET('Daten Elementary'!$A$1,MATCH(DC$5,'Daten Elementary'!$A:$A,0)-1,MATCH(AQ126,'Daten Elementary'!$A$424:$ADO$424,0)-1))*1000000</f>
        <v>6.5871804000000003</v>
      </c>
      <c r="DD126" s="314">
        <f ca="1">IF(ISERROR(OFFSET('Daten Elementary'!$A$1,MATCH(DD$5,'Daten Elementary'!$A:$A,0)-1,MATCH(AR126,'Daten Elementary'!$A$424:$ADO$424,0)-1)),0,OFFSET('Daten Elementary'!$A$1,MATCH(DD$5,'Daten Elementary'!$A:$A,0)-1,MATCH(AR126,'Daten Elementary'!$A$424:$ADO$424,0)-1))*1000000</f>
        <v>95.172085999999993</v>
      </c>
      <c r="DE126" s="314">
        <f ca="1">IF(ISERROR(OFFSET('Daten Elementary'!$A$1,MATCH(DE$5,'Daten Elementary'!$A:$A,0)-1,MATCH(AS126,'Daten Elementary'!$A$424:$ADO$424,0)-1)),0,OFFSET('Daten Elementary'!$A$1,MATCH(DE$5,'Daten Elementary'!$A:$A,0)-1,MATCH(AS126,'Daten Elementary'!$A$424:$ADO$424,0)-1))*1000000</f>
        <v>56.503188999999999</v>
      </c>
      <c r="DF126" s="315">
        <f t="shared" ca="1" si="70"/>
        <v>361.88718440000002</v>
      </c>
      <c r="DG126" s="314">
        <f ca="1">IF(ISERROR(OFFSET('Daten Elementary'!$A$1,MATCH(DG$5,'Daten Elementary'!$A:$A,0)-1,MATCH($AT126,'Daten Elementary'!$A$424:$ADO$424,0)-1)),0,OFFSET('Daten Elementary'!$A$1,MATCH(DG$5,'Daten Elementary'!$A:$A,0)-1,MATCH($AT126,'Daten Elementary'!$A$424:$ADO$424,0)-1))*1000000</f>
        <v>361.88718</v>
      </c>
      <c r="DH126" s="305">
        <f t="shared" ca="1" si="71"/>
        <v>0.99999998784151467</v>
      </c>
      <c r="DI126" s="316">
        <f ca="1">IF(ISERROR(OFFSET('Daten Elementary'!$A$1,MATCH(DI$5,'Daten Elementary'!$A:$A,0)-1,MATCH(AM126,'Daten Elementary'!$A$424:$ADO$424,0)-1)),0,OFFSET('Daten Elementary'!$A$1,MATCH(DI$5,'Daten Elementary'!$A:$A,0)-1,MATCH(AM126,'Daten Elementary'!$A$424:$ADO$424,0)-1))*1000000</f>
        <v>271.65989000000002</v>
      </c>
      <c r="DJ126" s="316">
        <f ca="1">IF(ISERROR(OFFSET('Daten Elementary'!$A$1,MATCH(DJ$5,'Daten Elementary'!$A:$A,0)-1,MATCH(AN126,'Daten Elementary'!$A$424:$ADO$424,0)-1)),0,OFFSET('Daten Elementary'!$A$1,MATCH(DJ$5,'Daten Elementary'!$A:$A,0)-1,MATCH(AN126,'Daten Elementary'!$A$424:$ADO$424,0)-1))*1000000</f>
        <v>0</v>
      </c>
      <c r="DK126" s="316">
        <f ca="1">IF(ISERROR(OFFSET('Daten Elementary'!$A$1,MATCH(DK$5,'Daten Elementary'!$A:$A,0)-1,MATCH(AO126,'Daten Elementary'!$A$424:$ADO$424,0)-1)),0,OFFSET('Daten Elementary'!$A$1,MATCH(DK$5,'Daten Elementary'!$A:$A,0)-1,MATCH(AO126,'Daten Elementary'!$A$424:$ADO$424,0)-1))*1000000</f>
        <v>166.84171000000001</v>
      </c>
      <c r="DL126" s="316">
        <f ca="1">IF(ISERROR(OFFSET('Daten Elementary'!$A$1,MATCH(DL$5,'Daten Elementary'!$A:$A,0)-1,MATCH(AP126,'Daten Elementary'!$A$424:$ADO$424,0)-1)),0,OFFSET('Daten Elementary'!$A$1,MATCH(DL$5,'Daten Elementary'!$A:$A,0)-1,MATCH(AP126,'Daten Elementary'!$A$424:$ADO$424,0)-1))*1000000</f>
        <v>0</v>
      </c>
      <c r="DM126" s="316">
        <f t="shared" ca="1" si="72"/>
        <v>438.50160000000005</v>
      </c>
      <c r="DN126" s="316">
        <f ca="1">IF(ISERROR(OFFSET('Daten Elementary'!$A$1,MATCH(DN$5,'Daten Elementary'!$A:$A,0)-1,MATCH(AQ126,'Daten Elementary'!$A$424:$ADO$424,0)-1)),0,OFFSET('Daten Elementary'!$A$1,MATCH(DN$5,'Daten Elementary'!$A:$A,0)-1,MATCH(AQ126,'Daten Elementary'!$A$424:$ADO$424,0)-1))*1000000</f>
        <v>12.012132000000001</v>
      </c>
      <c r="DO126" s="316">
        <f ca="1">IF(ISERROR(OFFSET('Daten Elementary'!$A$1,MATCH(DO$5,'Daten Elementary'!$A:$A,0)-1,MATCH(AR126,'Daten Elementary'!$A$424:$ADO$424,0)-1)),0,OFFSET('Daten Elementary'!$A$1,MATCH(DO$5,'Daten Elementary'!$A:$A,0)-1,MATCH(AR126,'Daten Elementary'!$A$424:$ADO$424,0)-1))*1000000</f>
        <v>111.52873000000001</v>
      </c>
      <c r="DP126" s="316">
        <f ca="1">IF(ISERROR(OFFSET('Daten Elementary'!$A$1,MATCH(DP$5,'Daten Elementary'!$A:$A,0)-1,MATCH(AS126,'Daten Elementary'!$A$424:$ADO$424,0)-1)),0,OFFSET('Daten Elementary'!$A$1,MATCH(DP$5,'Daten Elementary'!$A:$A,0)-1,MATCH(AS126,'Daten Elementary'!$A$424:$ADO$424,0)-1))*1000000</f>
        <v>63.788814000000009</v>
      </c>
      <c r="DQ126" s="317">
        <f t="shared" ca="1" si="73"/>
        <v>625.83127600000012</v>
      </c>
      <c r="DR126" s="316">
        <f ca="1">IF(ISERROR(OFFSET('Daten Elementary'!$A$1,MATCH(DR$5,'Daten Elementary'!$A:$A,0)-1,MATCH($AT126,'Daten Elementary'!$A$424:$ADO$424,0)-1)),0,OFFSET('Daten Elementary'!$A$1,MATCH(DR$5,'Daten Elementary'!$A:$A,0)-1,MATCH($AT126,'Daten Elementary'!$A$424:$ADO$424,0)-1))*1000000</f>
        <v>625.83128000000011</v>
      </c>
      <c r="DS126" s="305">
        <f t="shared" ca="1" si="74"/>
        <v>1.0000000063914991</v>
      </c>
      <c r="DT126" s="318">
        <f ca="1">IF(ISERROR(OFFSET('Daten UBP13'!$A$1,MATCH(DT$5,'Daten UBP13'!$A:$A,0)-1,MATCH(AM126,'Daten UBP13'!$A$424:$AEG$424,0)-1)),0,OFFSET('Daten UBP13'!$A$1,MATCH(DT$5,'Daten UBP13'!$A:$A,0)-1,MATCH(AM126,'Daten UBP13'!$A$424:$AEG$424,0)-1))</f>
        <v>132.27268000000001</v>
      </c>
      <c r="DU126" s="318">
        <f ca="1">IF(ISERROR(OFFSET('Daten UBP13'!$A$1,MATCH(DU$5,'Daten UBP13'!$A:$A,0)-1,MATCH(AN126,'Daten UBP13'!$A$424:$AEG$424,0)-1)),0,OFFSET('Daten UBP13'!$A$1,MATCH(DU$5,'Daten UBP13'!$A:$A,0)-1,MATCH(AN126,'Daten UBP13'!$A$424:$AEG$424,0)-1))</f>
        <v>0</v>
      </c>
      <c r="DV126" s="318">
        <f ca="1">IF(ISERROR(OFFSET('Daten UBP13'!$A$1,MATCH(DV$5,'Daten UBP13'!$A:$A,0)-1,MATCH(AO126,'Daten UBP13'!$A$424:$AEG$424,0)-1)),0,OFFSET('Daten UBP13'!$A$1,MATCH(DV$5,'Daten UBP13'!$A:$A,0)-1,MATCH(AO126,'Daten UBP13'!$A$424:$AEG$424,0)-1))</f>
        <v>84.467290000000006</v>
      </c>
      <c r="DW126" s="318">
        <f ca="1">IF(ISERROR(OFFSET('Daten UBP13'!$A$1,MATCH(DW$5,'Daten UBP13'!$A:$A,0)-1,MATCH(AP126,'Daten UBP13'!$A$424:$AEG$424,0)-1)),0,OFFSET('Daten UBP13'!$A$1,MATCH(DW$5,'Daten UBP13'!$A:$A,0)-1,MATCH(AP126,'Daten UBP13'!$A$424:$AEG$424,0)-1))</f>
        <v>0</v>
      </c>
      <c r="DX126" s="318">
        <f t="shared" ca="1" si="75"/>
        <v>216.73997000000003</v>
      </c>
      <c r="DY126" s="318">
        <f ca="1">IF(ISERROR(OFFSET('Daten UBP13'!$A$1,MATCH(DY$5,'Daten UBP13'!$A:$A,0)-1,MATCH(AQ126,'Daten UBP13'!$A$424:$AEG$424,0)-1)),0,OFFSET('Daten UBP13'!$A$1,MATCH(DY$5,'Daten UBP13'!$A:$A,0)-1,MATCH(AQ126,'Daten UBP13'!$A$424:$AEG$424,0)-1))</f>
        <v>9.6622658000000001</v>
      </c>
      <c r="DZ126" s="318">
        <f ca="1">IF(ISERROR(OFFSET('Daten UBP13'!$A$1,MATCH(DZ$5,'Daten UBP13'!$A:$A,0)-1,MATCH(AR126,'Daten UBP13'!$A$424:$AEG$424,0)-1)),0,OFFSET('Daten UBP13'!$A$1,MATCH(DZ$5,'Daten UBP13'!$A:$A,0)-1,MATCH(AR126,'Daten UBP13'!$A$424:$AEG$424,0)-1))</f>
        <v>110.79897</v>
      </c>
      <c r="EA126" s="318">
        <f ca="1">IF(ISERROR(OFFSET('Daten UBP13'!$A$1,MATCH(EA$5,'Daten UBP13'!$A:$A,0)-1,MATCH(AS126,'Daten UBP13'!$A$424:$AEG$424,0)-1)),0,OFFSET('Daten UBP13'!$A$1,MATCH(EA$5,'Daten UBP13'!$A:$A,0)-1,MATCH(AS126,'Daten UBP13'!$A$424:$AEG$424,0)-1))</f>
        <v>37.999685999999997</v>
      </c>
      <c r="EB126" s="319">
        <f t="shared" ca="1" si="76"/>
        <v>375.20089180000002</v>
      </c>
      <c r="EC126" s="318">
        <f ca="1">IF(ISERROR(OFFSET('Daten UBP13'!$A$1,MATCH(EC$5,'Daten UBP13'!$A:$A,0)-1,MATCH(AT126,'Daten UBP13'!$A$424:$AEG$424,0)-1)),0,OFFSET('Daten UBP13'!$A$1,MATCH(EC$5,'Daten UBP13'!$A:$A,0)-1,MATCH(AT126,'Daten UBP13'!$A$424:$AEG$424,0)-1))</f>
        <v>375.20089000000002</v>
      </c>
      <c r="ED126" s="305">
        <f t="shared" ca="1" si="77"/>
        <v>0.99999999520256999</v>
      </c>
      <c r="EE126" s="320">
        <f ca="1">IF(ISERROR(OFFSET('Daten ReCiPe'!$A$1,MATCH(EE$5,'Daten ReCiPe'!$A:$A,0)-1,MATCH(AM126,'Daten ReCiPe'!$A$424:$ADO$424,0)-1)),0,OFFSET('Daten ReCiPe'!$A$1,MATCH(EE$5,'Daten ReCiPe'!$A:$A,0)-1,MATCH(AM126,'Daten ReCiPe'!$A$424:$ADO$424,0)-1))*1000</f>
        <v>9.2400843999999989</v>
      </c>
      <c r="EF126" s="320">
        <f ca="1">IF(ISERROR(OFFSET('Daten ReCiPe'!$A$1,MATCH(EF$5,'Daten ReCiPe'!$A:$A,0)-1,MATCH(AN126,'Daten ReCiPe'!$A$424:$ADO$424,0)-1)),0,OFFSET('Daten ReCiPe'!$A$1,MATCH(EF$5,'Daten ReCiPe'!$A:$A,0)-1,MATCH(AN126,'Daten ReCiPe'!$A$424:$ADO$424,0)-1))*1000</f>
        <v>0</v>
      </c>
      <c r="EG126" s="320">
        <f ca="1">IF(ISERROR(OFFSET('Daten ReCiPe'!$A$1,MATCH(EG$5,'Daten ReCiPe'!$A:$A,0)-1,MATCH(AO126,'Daten ReCiPe'!$A$424:$ADO$424,0)-1)),0,OFFSET('Daten ReCiPe'!$A$1,MATCH(EG$5,'Daten ReCiPe'!$A:$A,0)-1,MATCH(AO126,'Daten ReCiPe'!$A$424:$ADO$424,0)-1))*1000</f>
        <v>12.888169999999999</v>
      </c>
      <c r="EH126" s="320">
        <f ca="1">IF(ISERROR(OFFSET('Daten ReCiPe'!$A$1,MATCH(EH$5,'Daten ReCiPe'!$A:$A,0)-1,MATCH(AP126,'Daten ReCiPe'!$A$424:$ADO$424,0)-1)),0,OFFSET('Daten ReCiPe'!$A$1,MATCH(EH$5,'Daten ReCiPe'!$A:$A,0)-1,MATCH(AP126,'Daten ReCiPe'!$A$424:$ADO$424,0)-1))*1000</f>
        <v>0</v>
      </c>
      <c r="EI126" s="320">
        <f t="shared" ca="1" si="78"/>
        <v>22.128254399999996</v>
      </c>
      <c r="EJ126" s="320">
        <f ca="1">IF(ISERROR(OFFSET('Daten ReCiPe'!$A$1,MATCH(EJ$5,'Daten ReCiPe'!$A:$A,0)-1,MATCH(AQ126,'Daten ReCiPe'!$A$424:$ADO$424,0)-1)),0,OFFSET('Daten ReCiPe'!$A$1,MATCH(EJ$5,'Daten ReCiPe'!$A:$A,0)-1,MATCH(AQ126,'Daten ReCiPe'!$A$424:$ADO$424,0)-1))*1000</f>
        <v>0.88522092000000008</v>
      </c>
      <c r="EK126" s="320">
        <f ca="1">IF(ISERROR(OFFSET('Daten ReCiPe'!$A$1,MATCH(EK$5,'Daten ReCiPe'!$A:$A,0)-1,MATCH(AR126,'Daten ReCiPe'!$A$424:$ADO$424,0)-1)),0,OFFSET('Daten ReCiPe'!$A$1,MATCH(EK$5,'Daten ReCiPe'!$A:$A,0)-1,MATCH(AR126,'Daten ReCiPe'!$A$424:$ADO$424,0)-1))*1000</f>
        <v>7.7609330000000005</v>
      </c>
      <c r="EL126" s="320">
        <f ca="1">IF(ISERROR(OFFSET('Daten ReCiPe'!$A$1,MATCH(EL$5,'Daten ReCiPe'!$A:$A,0)-1,MATCH(AS126,'Daten ReCiPe'!$A$424:$ADO$424,0)-1)),0,OFFSET('Daten ReCiPe'!$A$1,MATCH(EL$5,'Daten ReCiPe'!$A:$A,0)-1,MATCH(AS126,'Daten ReCiPe'!$A$424:$ADO$424,0)-1))*1000</f>
        <v>2.0467664000000001</v>
      </c>
      <c r="EM126" s="321">
        <f t="shared" ca="1" si="79"/>
        <v>32.821174720000002</v>
      </c>
      <c r="EN126" s="320">
        <f ca="1">IF(ISERROR(OFFSET('Daten ReCiPe'!$A$1,MATCH(EN$5,'Daten ReCiPe'!$A:$A,0)-1,MATCH(AT126,'Daten ReCiPe'!$A$424:$ADO$424,0)-1)),0,OFFSET('Daten ReCiPe'!$A$1,MATCH(EN$5,'Daten ReCiPe'!$A:$A,0)-1,MATCH(AT126,'Daten ReCiPe'!$A$424:$ADO$424,0)-1))*1000</f>
        <v>32.821173999999999</v>
      </c>
      <c r="EO126" s="305">
        <f t="shared" ca="1" si="80"/>
        <v>0.99999997806294227</v>
      </c>
      <c r="EP126" s="322">
        <f ca="1">IF(ISERROR(OFFSET('Daten Elementary'!$A$1,MATCH(EP$5,'Daten Elementary'!$A:$A,0)-1,MATCH(AM126,'Daten Elementary'!$A$424:$ADO$424,0)-1)),0,OFFSET('Daten Elementary'!$A$1,MATCH(EP$5,'Daten Elementary'!$A:$A,0)-1,MATCH(AM126,'Daten Elementary'!$A$424:$ADO$424,0)-1))*1000000</f>
        <v>1.1628086</v>
      </c>
      <c r="EQ126" s="322">
        <f ca="1">IF(ISERROR(OFFSET('Daten Elementary'!$A$1,MATCH(EQ$5,'Daten Elementary'!$A:$A,0)-1,MATCH(AN126,'Daten Elementary'!$A$424:$ADO$424,0)-1)),0,OFFSET('Daten Elementary'!$A$1,MATCH(EQ$5,'Daten Elementary'!$A:$A,0)-1,MATCH(AN126,'Daten Elementary'!$A$424:$ADO$424,0)-1))*1000000</f>
        <v>0</v>
      </c>
      <c r="ER126" s="322">
        <f ca="1">IF(ISERROR(OFFSET('Daten Elementary'!$A$1,MATCH(ER$5,'Daten Elementary'!$A:$A,0)-1,MATCH(AO126,'Daten Elementary'!$A$424:$ADO$424,0)-1)),0,OFFSET('Daten Elementary'!$A$1,MATCH(ER$5,'Daten Elementary'!$A:$A,0)-1,MATCH(AO126,'Daten Elementary'!$A$424:$ADO$424,0)-1))*1000000</f>
        <v>397.67880000000002</v>
      </c>
      <c r="ES126" s="322">
        <f ca="1">IF(ISERROR(OFFSET('Daten Elementary'!$A$1,MATCH(ES$5,'Daten Elementary'!$A:$A,0)-1,MATCH(AP126,'Daten Elementary'!$A$424:$ADO$424,0)-1)),0,OFFSET('Daten Elementary'!$A$1,MATCH(ES$5,'Daten Elementary'!$A:$A,0)-1,MATCH(AP126,'Daten Elementary'!$A$424:$ADO$424,0)-1))*1000000</f>
        <v>0</v>
      </c>
      <c r="ET126" s="322">
        <f t="shared" ca="1" si="81"/>
        <v>398.84160860000003</v>
      </c>
      <c r="EU126" s="322">
        <f ca="1">IF(ISERROR(OFFSET('Daten Elementary'!$A$1,MATCH(EU$5,'Daten Elementary'!$A:$A,0)-1,MATCH(AQ126,'Daten Elementary'!$A$424:$ADO$424,0)-1)),0,OFFSET('Daten Elementary'!$A$1,MATCH(EU$5,'Daten Elementary'!$A:$A,0)-1,MATCH(AQ126,'Daten Elementary'!$A$424:$ADO$424,0)-1))*1000000</f>
        <v>20.262264999999999</v>
      </c>
      <c r="EV126" s="322">
        <f ca="1">IF(ISERROR(OFFSET('Daten Elementary'!$A$1,MATCH(EV$5,'Daten Elementary'!$A:$A,0)-1,MATCH(AR126,'Daten Elementary'!$A$424:$ADO$424,0)-1)),0,OFFSET('Daten Elementary'!$A$1,MATCH(EV$5,'Daten Elementary'!$A:$A,0)-1,MATCH(AR126,'Daten Elementary'!$A$424:$ADO$424,0)-1))*1000000</f>
        <v>214.19979000000001</v>
      </c>
      <c r="EW126" s="322">
        <f ca="1">IF(ISERROR(OFFSET('Daten Elementary'!$A$1,MATCH(EW$5,'Daten Elementary'!$A:$A,0)-1,MATCH(AS126,'Daten Elementary'!$A$424:$ADO$424,0)-1)),0,OFFSET('Daten Elementary'!$A$1,MATCH(EW$5,'Daten Elementary'!$A:$A,0)-1,MATCH(AS126,'Daten Elementary'!$A$424:$ADO$424,0)-1))*1000000</f>
        <v>34.608015000000002</v>
      </c>
      <c r="EX126" s="323">
        <f t="shared" ca="1" si="82"/>
        <v>667.91167860000007</v>
      </c>
      <c r="EY126" s="322">
        <f ca="1">IF(ISERROR(OFFSET('Daten Elementary'!$A$1,MATCH(EY$5,'Daten Elementary'!$A:$A,0)-1,MATCH($AT126,'Daten Elementary'!$A$424:$ADO$424,0)-1)),0,OFFSET('Daten Elementary'!$A$1,MATCH(EY$5,'Daten Elementary'!$A:$A,0)-1,MATCH($AT126,'Daten Elementary'!$A$424:$ADO$424,0)-1))*1000000</f>
        <v>667.91167999999993</v>
      </c>
      <c r="EZ126" s="305">
        <f t="shared" ca="1" si="83"/>
        <v>1.0000000020960853</v>
      </c>
      <c r="FA126" s="314">
        <f ca="1">IF(ISERROR(OFFSET('Daten Elementary'!$A$1,MATCH(FA$5,'Daten Elementary'!$A:$A,0)-1,MATCH(AM126,'Daten Elementary'!$A$424:$ADO$424,0)-1)),0,OFFSET('Daten Elementary'!$A$1,MATCH(FA$5,'Daten Elementary'!$A:$A,0)-1,MATCH(AM126,'Daten Elementary'!$A$424:$ADO$424,0)-1))*1000</f>
        <v>177.94003999999998</v>
      </c>
      <c r="FB126" s="314">
        <f ca="1">IF(ISERROR(OFFSET('Daten Elementary'!$A$1,MATCH(FB$5,'Daten Elementary'!$A:$A,0)-1,MATCH(AN126,'Daten Elementary'!$A$424:$ADO$424,0)-1)),0,OFFSET('Daten Elementary'!$A$1,MATCH(FB$5,'Daten Elementary'!$A:$A,0)-1,MATCH(AN126,'Daten Elementary'!$A$424:$ADO$424,0)-1))*1000</f>
        <v>0</v>
      </c>
      <c r="FC126" s="314">
        <f ca="1">IF(ISERROR(OFFSET('Daten Elementary'!$A$1,MATCH(FC$5,'Daten Elementary'!$A:$A,0)-1,MATCH(AO126,'Daten Elementary'!$A$424:$ADO$424,0)-1)),0,OFFSET('Daten Elementary'!$A$1,MATCH(FC$5,'Daten Elementary'!$A:$A,0)-1,MATCH(AO126,'Daten Elementary'!$A$424:$ADO$424,0)-1))*1000</f>
        <v>37.366059</v>
      </c>
      <c r="FD126" s="314">
        <f ca="1">IF(ISERROR(OFFSET('Daten Elementary'!$A$1,MATCH(FD$5,'Daten Elementary'!$A:$A,0)-1,MATCH(AP126,'Daten Elementary'!$A$424:$ADO$424,0)-1)),0,OFFSET('Daten Elementary'!$A$1,MATCH(FD$5,'Daten Elementary'!$A:$A,0)-1,MATCH(AP126,'Daten Elementary'!$A$424:$ADO$424,0)-1))*1000</f>
        <v>0</v>
      </c>
      <c r="FE126" s="314">
        <f t="shared" ca="1" si="84"/>
        <v>215.30609899999999</v>
      </c>
      <c r="FF126" s="314">
        <f ca="1">IF(ISERROR(OFFSET('Daten Elementary'!$A$1,MATCH(FF$5,'Daten Elementary'!$A:$A,0)-1,MATCH(AQ126,'Daten Elementary'!$A$424:$ADO$424,0)-1)),0,OFFSET('Daten Elementary'!$A$1,MATCH(FF$5,'Daten Elementary'!$A:$A,0)-1,MATCH(AQ126,'Daten Elementary'!$A$424:$ADO$424,0)-1))*1000</f>
        <v>5.9204378999999996</v>
      </c>
      <c r="FG126" s="314">
        <f ca="1">IF(ISERROR(OFFSET('Daten Elementary'!$A$1,MATCH(FG$5,'Daten Elementary'!$A:$A,0)-1,MATCH(AR126,'Daten Elementary'!$A$424:$ADO$424,0)-1)),0,OFFSET('Daten Elementary'!$A$1,MATCH(FG$5,'Daten Elementary'!$A:$A,0)-1,MATCH(AR126,'Daten Elementary'!$A$424:$ADO$424,0)-1))*1000</f>
        <v>55.302924000000004</v>
      </c>
      <c r="FH126" s="314">
        <f ca="1">IF(ISERROR(OFFSET('Daten Elementary'!$A$1,MATCH(FH$5,'Daten Elementary'!$A:$A,0)-1,MATCH(AS126,'Daten Elementary'!$A$424:$ADO$424,0)-1)),0,OFFSET('Daten Elementary'!$A$1,MATCH(FH$5,'Daten Elementary'!$A:$A,0)-1,MATCH(AS126,'Daten Elementary'!$A$424:$ADO$424,0)-1))*1000</f>
        <v>13.093795999999999</v>
      </c>
      <c r="FI126" s="315">
        <f t="shared" ca="1" si="85"/>
        <v>289.6232569</v>
      </c>
      <c r="FJ126" s="314">
        <f ca="1">IF(ISERROR(OFFSET('Daten Elementary'!$A$1,MATCH(FJ$5,'Daten Elementary'!$A:$A,0)-1,MATCH($AT126,'Daten Elementary'!$A$424:$ADO$424,0)-1)),0,OFFSET('Daten Elementary'!$A$1,MATCH(FJ$5,'Daten Elementary'!$A:$A,0)-1,MATCH($AT126,'Daten Elementary'!$A$424:$ADO$424,0)-1))*1000</f>
        <v>289.62324999999998</v>
      </c>
      <c r="FK126" s="305">
        <f t="shared" ca="1" si="86"/>
        <v>0.99999997617594638</v>
      </c>
      <c r="FL126" s="314">
        <f ca="1">IF(ISERROR(OFFSET('Daten Elementary'!$A$1,MATCH(FL$5,'Daten Elementary'!$A:$A,0)-1,MATCH(AM126,'Daten Elementary'!$A$424:$ADO$424,0)-1)),0,OFFSET('Daten Elementary'!$A$1,MATCH(FL$5,'Daten Elementary'!$A:$A,0)-1,MATCH(AM126,'Daten Elementary'!$A$424:$ADO$424,0)-1))</f>
        <v>0</v>
      </c>
      <c r="FM126" s="314">
        <f ca="1">IF(ISERROR(OFFSET('Daten Elementary'!$A$1,MATCH(FM$5,'Daten Elementary'!$A:$A,0)-1,MATCH(AN126,'Daten Elementary'!$A$424:$ADO$424,0)-1)),0,OFFSET('Daten Elementary'!$A$1,MATCH(FM$5,'Daten Elementary'!$A:$A,0)-1,MATCH(AN126,'Daten Elementary'!$A$424:$ADO$424,0)-1))</f>
        <v>0</v>
      </c>
      <c r="FN126" s="314">
        <f ca="1">IF(ISERROR(OFFSET('Daten Elementary'!$A$1,MATCH(FN$5,'Daten Elementary'!$A:$A,0)-1,MATCH(AO126,'Daten Elementary'!$A$424:$ADO$424,0)-1)),0,OFFSET('Daten Elementary'!$A$1,MATCH(FN$5,'Daten Elementary'!$A:$A,0)-1,MATCH(AO126,'Daten Elementary'!$A$424:$ADO$424,0)-1))</f>
        <v>0</v>
      </c>
      <c r="FO126" s="314">
        <f ca="1">IF(ISERROR(OFFSET('Daten Elementary'!$A$1,MATCH(FO$5,'Daten Elementary'!$A:$A,0)-1,MATCH(AP126,'Daten Elementary'!$A$424:$ADO$424,0)-1)),0,OFFSET('Daten Elementary'!$A$1,MATCH(FO$5,'Daten Elementary'!$A:$A,0)-1,MATCH(AP126,'Daten Elementary'!$A$424:$ADO$424,0)-1))</f>
        <v>0</v>
      </c>
      <c r="FP126" s="314">
        <f t="shared" ca="1" si="87"/>
        <v>0</v>
      </c>
      <c r="FQ126" s="314">
        <f ca="1">IF(ISERROR(OFFSET('Daten Elementary'!$A$1,MATCH(FQ$5,'Daten Elementary'!$A:$A,0)-1,MATCH(AQ126,'Daten Elementary'!$A$424:$ADO$424,0)-1)),0,OFFSET('Daten Elementary'!$A$1,MATCH(FQ$5,'Daten Elementary'!$A:$A,0)-1,MATCH(AQ126,'Daten Elementary'!$A$424:$ADO$424,0)-1))</f>
        <v>0</v>
      </c>
      <c r="FR126" s="314">
        <f ca="1">IF(ISERROR(OFFSET('Daten Elementary'!$A$1,MATCH(FR$5,'Daten Elementary'!$A:$A,0)-1,MATCH(AR126,'Daten Elementary'!$A$424:$ADO$424,0)-1)),0,OFFSET('Daten Elementary'!$A$1,MATCH(FR$5,'Daten Elementary'!$A:$A,0)-1,MATCH(AR126,'Daten Elementary'!$A$424:$ADO$424,0)-1))</f>
        <v>0</v>
      </c>
      <c r="FS126" s="314">
        <f ca="1">IF(ISERROR(OFFSET('Daten Elementary'!$A$1,MATCH(FS$5,'Daten Elementary'!$A:$A,0)-1,MATCH(AS126,'Daten Elementary'!$A$424:$ADO$424,0)-1)),0,OFFSET('Daten Elementary'!$A$1,MATCH(FS$5,'Daten Elementary'!$A:$A,0)-1,MATCH(AS126,'Daten Elementary'!$A$424:$ADO$424,0)-1))</f>
        <v>0</v>
      </c>
      <c r="FT126" s="315">
        <f t="shared" ca="1" si="88"/>
        <v>0</v>
      </c>
      <c r="FU126" s="314">
        <f ca="1">IF(ISERROR(OFFSET('Daten Elementary'!$A$1,MATCH(FU$5,'Daten Elementary'!$A:$A,0)-1,MATCH($AT126,'Daten Elementary'!$A$424:$ADO$424,0)-1)),0,OFFSET('Daten Elementary'!$A$1,MATCH(FU$5,'Daten Elementary'!$A:$A,0)-1,MATCH($AT126,'Daten Elementary'!$A$424:$ADO$424,0)-1))</f>
        <v>0</v>
      </c>
      <c r="FV126" s="305">
        <f t="shared" ca="1" si="89"/>
        <v>0</v>
      </c>
      <c r="FW126" s="324"/>
      <c r="FX126" s="231" t="str">
        <f t="shared" si="90"/>
        <v>Personenwagen, Durchschnitt (durchschnittliche Flotte (differenzierte Werte siehe oben))</v>
      </c>
      <c r="FY126" s="231" t="str">
        <f t="shared" si="55"/>
        <v>Personenwagen</v>
      </c>
      <c r="FZ126" s="231" t="str">
        <f t="shared" si="56"/>
        <v>, Durchschnitt</v>
      </c>
      <c r="GA126" s="231" t="str">
        <f t="shared" si="57"/>
        <v xml:space="preserve"> (durchschnittliche Flotte (differenzierte Werte siehe oben))</v>
      </c>
      <c r="GB126" s="231"/>
    </row>
    <row r="127" spans="1:184" ht="16.5" hidden="1" customHeight="1" outlineLevel="1">
      <c r="A127" s="375"/>
      <c r="B127" s="358"/>
      <c r="C127" s="388" t="s">
        <v>385</v>
      </c>
      <c r="D127" s="355" t="s">
        <v>24</v>
      </c>
      <c r="E127" s="363" t="s">
        <v>22</v>
      </c>
      <c r="F127" s="102">
        <v>1.6</v>
      </c>
      <c r="G127" s="33">
        <v>5</v>
      </c>
      <c r="H127" s="91">
        <f t="shared" ref="H127:H148" si="102">F127/G127</f>
        <v>0.32</v>
      </c>
      <c r="I127" s="99">
        <v>6.0499281680828956</v>
      </c>
      <c r="J127" s="189"/>
      <c r="K127" s="100">
        <v>1700</v>
      </c>
      <c r="L127" s="86"/>
      <c r="M127" s="86"/>
      <c r="N127" s="38" t="s">
        <v>99</v>
      </c>
      <c r="O127" s="6">
        <f ca="1">(IF(ISERROR(INDEX(INDIRECT($D$268),MATCH($AM127,$AM$4:$AM$275,0),MATCH(O$304,INDIRECT($E$268),0))*$I127/$AD127),0,INDEX(INDIRECT($D$268),MATCH($AM127,$AM$4:$AM$275,0),MATCH(O$304,INDIRECT($E$268),0))*$I127/$AD127)+IF(ISERROR(INDEX(INDIRECT($D$268),MATCH($AN127,$AN$4:$AN$275,0),MATCH(O$305,INDIRECT($E$268),0))*$J127/$AE127),0,INDEX(INDIRECT($D$268),MATCH($AN127,$AN$4:$AN$275,0),MATCH(O$305,INDIRECT($E$268),0))*$J127/$AE127))*$AC127/$F127</f>
        <v>106.01344414083511</v>
      </c>
      <c r="P127" s="6">
        <f ca="1">(IF(ISERROR(INDEX(INDIRECT($D$268),MATCH($AO127,$AO$4:$AO$275,0),MATCH(P$304,INDIRECT($E$268),0))*$I127/$AD127),0,INDEX(INDIRECT($D$268),MATCH($AO127,$AO$4:$AO$275,0),MATCH(P$304,INDIRECT($E$268),0))*$I127/$AD127)+IF(ISERROR(INDEX(INDIRECT($D$268),MATCH($AP127,$AP$4:$AP$275,0),MATCH(P$305,INDIRECT($E$268),0))*$J127/$AE127),0,INDEX(INDIRECT($D$268),MATCH($AP127,$AP$4:$AP$275,0),MATCH(P$305,INDIRECT($E$268),0))*$J127/$AE127))*$AC127/$F127</f>
        <v>20.652641476710183</v>
      </c>
      <c r="Q127" s="6">
        <f ca="1">INDEX(INDIRECT($D$268),MATCH($AQ127,$AQ$4:$AQ$284,0),MATCH(Q$4,INDIRECT($E$268),0))*$K127*$AC127/$F127/$AF127</f>
        <v>4.269986456703057</v>
      </c>
      <c r="R127" s="6">
        <f ca="1">INDEX(INDIRECT($D$268),MATCH($AR127,$AR$4:$AR$284,0),MATCH(R$4,INDIRECT($E$268),0))*$K127*$AC127/$F127/$AF127</f>
        <v>39.480432369510254</v>
      </c>
      <c r="S127" s="6">
        <f ca="1">INDEX(INDIRECT($D$268),MATCH($AS127,$AS$4:$AS$284,0),MATCH(S$4,INDIRECT($E$268),0))*$K127*$AC127/$F127/$AF127</f>
        <v>9.1808423839008579</v>
      </c>
      <c r="T127" s="7">
        <f t="shared" ca="1" si="93"/>
        <v>179.59734682765946</v>
      </c>
      <c r="U127" s="6">
        <f>IF($B$268=6,(IF(OR(AJ127="Benzin",AJ127="Diesel"),$AK127*INDEX('DIN EN 16258'!$I:$I,MATCH('mobitool-Faktoren v2.0'!$AI127,'DIN EN 16258'!$A:$A,0))*$I127/$AD127+$AL127*INDEX('DIN EN 16258'!$I:$I,MATCH('mobitool-Faktoren v2.0'!$AJ127,'DIN EN 16258'!$A:$A,0))*$I127/$AD127,IF(ISERROR($AK127*INDEX('DIN EN 16258'!$I:$I,MATCH('mobitool-Faktoren v2.0'!$AI127,'DIN EN 16258'!$A:$A,0))*$I127/$AD127),0,$AK127*INDEX('DIN EN 16258'!$I:$I,MATCH('mobitool-Faktoren v2.0'!$AI127,'DIN EN 16258'!$A:$A,0))*$I127/$AD127)+IF(ISERROR($AL127*INDEX('DIN EN 16258'!$I:$I,MATCH('mobitool-Faktoren v2.0'!$AJ127,'DIN EN 16258'!$A:$A,0))*$J127/$AE127),0,$AL127*INDEX('DIN EN 16258'!$I:$I,MATCH('mobitool-Faktoren v2.0'!$AJ127,'DIN EN 16258'!$A:$A,0))*$J127/$AE127)))*1000,
IF($B$268=1,(IF(OR(AJ127="Benzin",AJ127="Diesel"),$AK127*INDEX('DIN EN 16258'!$D:$D,MATCH('mobitool-Faktoren v2.0'!$AI127,'DIN EN 16258'!$A:$A,0))*$I127/$AD127+$AL127*INDEX('DIN EN 16258'!$D:$D,MATCH('mobitool-Faktoren v2.0'!$AJ127,'DIN EN 16258'!$A:$A,0))*$I127/$AD127,IF(ISERROR($AK127*INDEX('DIN EN 16258'!$D:$D,MATCH('mobitool-Faktoren v2.0'!$AI127,'DIN EN 16258'!$A:$A,0))*$I127/$AD127),0,$AK127*INDEX('DIN EN 16258'!$D:$D,MATCH('mobitool-Faktoren v2.0'!$AI127,'DIN EN 16258'!$A:$A,0))*$I127/$AD127)+IF(ISERROR($AL127*INDEX('DIN EN 16258'!$D:$D,MATCH('mobitool-Faktoren v2.0'!$AJ127,'DIN EN 16258'!$A:$A,0))*$J127/$AE127),0,$AL127*INDEX('DIN EN 16258'!$D:$D,MATCH('mobitool-Faktoren v2.0'!$AJ127,'DIN EN 16258'!$A:$A,0))*$J127/$AE127))),0))*$AC127/$F127</f>
        <v>101.95641445261701</v>
      </c>
      <c r="V127" s="6">
        <f>IF($B$268=6,(IF(OR(AJ127="Benzin",AJ127="Diesel"),$AK127*INDEX('DIN EN 16258'!$L:$L,MATCH('mobitool-Faktoren v2.0'!$AI127,'DIN EN 16258'!$A:$A,0))*$I127/$AD127+$AL127*INDEX('DIN EN 16258'!$L:$L,MATCH('mobitool-Faktoren v2.0'!$AJ127,'DIN EN 16258'!$A:$A,0))*$I127/$AD127,IF(ISERROR($AK127*INDEX('DIN EN 16258'!$L:$L,MATCH('mobitool-Faktoren v2.0'!$AI127,'DIN EN 16258'!$A:$A,0))*$I127/$AD127),0,$AK127*INDEX('DIN EN 16258'!$L:$L,MATCH('mobitool-Faktoren v2.0'!$AI127,'DIN EN 16258'!$A:$A,0))*$I127/$AD127)+IF(ISERROR($AL127*INDEX('DIN EN 16258'!$L:$L,MATCH('mobitool-Faktoren v2.0'!$AJ127,'DIN EN 16258'!$A:$A,0))*$J127/$AE127),0,$AL127*INDEX('DIN EN 16258'!$L:$L,MATCH('mobitool-Faktoren v2.0'!$AJ127,'DIN EN 16258'!$A:$A,0))*$J127/$AE127)))*1000,
IF($B$268=1,(IF(OR(AJ127="Benzin",AJ127="Diesel"),$AK127*INDEX('DIN EN 16258'!$F:$F,MATCH('mobitool-Faktoren v2.0'!$AI127,'DIN EN 16258'!$A:$A,0))*$I127/$AD127+$AL127*INDEX('DIN EN 16258'!$F:$F,MATCH('mobitool-Faktoren v2.0'!$AJ127,'DIN EN 16258'!$A:$A,0))*$I127/$AD127,IF(ISERROR($AK127*INDEX('DIN EN 16258'!$F:$F,MATCH('mobitool-Faktoren v2.0'!$AI127,'DIN EN 16258'!$A:$A,0))*$I127/$AD127),0,$AK127*INDEX('DIN EN 16258'!$F:$F,MATCH('mobitool-Faktoren v2.0'!$AI127,'DIN EN 16258'!$A:$A,0))*$I127/$AD127)+IF(ISERROR($AL127*INDEX('DIN EN 16258'!$F:$F,MATCH('mobitool-Faktoren v2.0'!$AJ127,'DIN EN 16258'!$A:$A,0))*$J127/$AE127),0,$AL127*INDEX('DIN EN 16258'!$F:$F,MATCH('mobitool-Faktoren v2.0'!$AJ127,'DIN EN 16258'!$A:$A,0))*$J127/$AE127))),0))*$AC127/$F127</f>
        <v>123.87227924149727</v>
      </c>
      <c r="W127" s="39" t="s">
        <v>672</v>
      </c>
      <c r="X127" s="39" t="s">
        <v>162</v>
      </c>
      <c r="Y127" s="336">
        <v>3</v>
      </c>
      <c r="Z127" s="336">
        <v>25</v>
      </c>
      <c r="AA127" s="337">
        <v>500</v>
      </c>
      <c r="AB127" s="299">
        <v>3500</v>
      </c>
      <c r="AC127" s="300">
        <f>AC19</f>
        <v>1</v>
      </c>
      <c r="AD127" s="298">
        <f>AD19</f>
        <v>5.8731496206568803</v>
      </c>
      <c r="AE127" s="298"/>
      <c r="AF127" s="299">
        <f>AF19</f>
        <v>1737.7001499857442</v>
      </c>
      <c r="AG127" s="299"/>
      <c r="AH127" s="299"/>
      <c r="AI127" s="301" t="s">
        <v>24</v>
      </c>
      <c r="AJ127" s="301"/>
      <c r="AK127" s="329">
        <f>'Kennwerte Strassentransporte'!M$5</f>
        <v>4.9334456813517794E-2</v>
      </c>
      <c r="AL127" s="329"/>
      <c r="AM127" s="202" t="s">
        <v>913</v>
      </c>
      <c r="AN127" s="202" t="s">
        <v>81</v>
      </c>
      <c r="AO127" s="202" t="s">
        <v>906</v>
      </c>
      <c r="AP127" s="202" t="s">
        <v>81</v>
      </c>
      <c r="AQ127" s="202" t="s">
        <v>907</v>
      </c>
      <c r="AR127" s="202" t="s">
        <v>908</v>
      </c>
      <c r="AS127" s="202" t="s">
        <v>909</v>
      </c>
      <c r="AT127" s="202" t="s">
        <v>912</v>
      </c>
      <c r="AU127" s="303">
        <f ca="1">IF(ISERROR(OFFSET('Daten KEA'!$A$1,MATCH(AU$5,'Daten KEA'!$A:$A,0)-1,MATCH(AM127,'Daten KEA'!$A$424:$ADO$424,0)-1)),0,OFFSET('Daten KEA'!$A$1,MATCH(AU$5,'Daten KEA'!$A:$A,0)-1,MATCH(AM127,'Daten KEA'!$A$424:$ADO$424,0)-1))+IF(ISERROR(AK127*INDEX('Energiefaktoren Ecoinvent'!$D:$D,MATCH('mobitool-Faktoren v2.0'!AI127,'Energiefaktoren Ecoinvent'!$A:$A,0))),0,AK127*INDEX('Energiefaktoren Ecoinvent'!$D:$D,MATCH('mobitool-Faktoren v2.0'!AI127,'Energiefaktoren Ecoinvent'!$A:$A,0)))+IF(OR(AJ127="Benzin",AJ127="Diesel"),IF(ISERROR(OFFSET('Daten KEA'!$A$1,MATCH(AV$5,'Daten KEA'!$A:$A,0)-1,MATCH(AN127,'Daten KEA'!$A$424:$ADO$424,0)-1)),0,OFFSET('Daten KEA'!$A$1,MATCH(AV$5,'Daten KEA'!$A:$A,0)-1,MATCH(AN127,'Daten KEA'!$A$424:$ADO$424,0)-1))+IF(ISERROR(AL127*INDEX('Energiefaktoren Ecoinvent'!$D:$D,MATCH('mobitool-Faktoren v2.0'!AJ127,'Energiefaktoren Ecoinvent'!$A:$A,0))),0,AL127*INDEX('Energiefaktoren Ecoinvent'!$D:$D,MATCH('mobitool-Faktoren v2.0'!AJ127,'Energiefaktoren Ecoinvent'!$A:$A,0))),0)</f>
        <v>2.1115147516185613</v>
      </c>
      <c r="AV127" s="303">
        <f ca="1">IF(OR(AJ127="Benzin",AJ127="Diesel"),0,IF(ISERROR(OFFSET('Daten KEA'!$A$1,MATCH(AV$5,'Daten KEA'!$A:$A,0)-1,MATCH(AN127,'Daten KEA'!$A$424:$ADO$424,0)-1)),0,OFFSET('Daten KEA'!$A$1,MATCH(AV$5,'Daten KEA'!$A:$A,0)-1,MATCH(AN127,'Daten KEA'!$A$424:$ADO$424,0)-1))+IF(ISERROR(AL127*INDEX('Energiefaktoren Ecoinvent'!$D:$D,MATCH('mobitool-Faktoren v2.0'!AJ127,'Energiefaktoren Ecoinvent'!$A:$A,0))),0,AL127*INDEX('Energiefaktoren Ecoinvent'!$D:$D,MATCH('mobitool-Faktoren v2.0'!AJ127,'Energiefaktoren Ecoinvent'!$A:$A,0))))</f>
        <v>0</v>
      </c>
      <c r="AW127" s="303">
        <f ca="1">IF(ISERROR(OFFSET('Daten KEA'!$A$1,MATCH(AW$5,'Daten KEA'!$A:$A,0)-1,MATCH(AO127,'Daten KEA'!$A$424:$ADO$424,0)-1)),0,OFFSET('Daten KEA'!$A$1,MATCH(AW$5,'Daten KEA'!$A:$A,0)-1,MATCH(AO127,'Daten KEA'!$A$424:$ADO$424,0)-1))-IF(ISERROR(AK127*INDEX('Energiefaktoren Ecoinvent'!$D:$D,MATCH('mobitool-Faktoren v2.0'!AI127,'Energiefaktoren Ecoinvent'!$A:$A,0))),0,AK127*INDEX('Energiefaktoren Ecoinvent'!$D:$D,MATCH('mobitool-Faktoren v2.0'!AI127,'Energiefaktoren Ecoinvent'!$A:$A,0)))+IF(OR(AJ127="Benzin",AJ127="Diesel"),IF(ISERROR(OFFSET('Daten KEA'!$A$1,MATCH(AX$5,'Daten KEA'!$A:$A,0)-1,MATCH(AP127,'Daten KEA'!$A$424:$ADO$424,0)-1)),0,OFFSET('Daten KEA'!$A$1,MATCH(AX$5,'Daten KEA'!$A:$A,0)-1,MATCH(AP127,'Daten KEA'!$A$424:$ADO$424,0)-1))-IF(ISERROR(AL127*INDEX('Energiefaktoren Ecoinvent'!$D:$D,MATCH('mobitool-Faktoren v2.0'!AJ127,'Energiefaktoren Ecoinvent'!$A:$A,0))),0,AL127*INDEX('Energiefaktoren Ecoinvent'!$D:$D,MATCH('mobitool-Faktoren v2.0'!AJ127,'Energiefaktoren Ecoinvent'!$A:$A,0))),0)</f>
        <v>0.6276263483814386</v>
      </c>
      <c r="AX127" s="303">
        <f ca="1">IF(OR(AJ127="Benzin",AJ127="Diesel"),0,IF(ISERROR(OFFSET('Daten KEA'!$A$1,MATCH(AX$5,'Daten KEA'!$A:$A,0)-1,MATCH(AP127,'Daten KEA'!$A$424:$ADO$424,0)-1)),0,OFFSET('Daten KEA'!$A$1,MATCH(AX$5,'Daten KEA'!$A:$A,0)-1,MATCH(AP127,'Daten KEA'!$A$424:$ADO$424,0)-1))-IF(ISERROR(AL127*INDEX('Energiefaktoren Ecoinvent'!$D:$D,MATCH('mobitool-Faktoren v2.0'!AJ127,'Energiefaktoren Ecoinvent'!$A:$A,0))),0,AL127*INDEX('Energiefaktoren Ecoinvent'!$D:$D,MATCH('mobitool-Faktoren v2.0'!AJ127,'Energiefaktoren Ecoinvent'!$A:$A,0))))</f>
        <v>0</v>
      </c>
      <c r="AY127" s="303">
        <f t="shared" ca="1" si="58"/>
        <v>2.7391410999999999</v>
      </c>
      <c r="AZ127" s="303">
        <f ca="1">IF(ISERROR(OFFSET('Daten KEA'!$A$1,MATCH(AZ$5,'Daten KEA'!$A:$A,0)-1,MATCH(AQ127,'Daten KEA'!$A$424:$ADO$424,0)-1)),0,OFFSET('Daten KEA'!$A$1,MATCH(AZ$5,'Daten KEA'!$A:$A,0)-1,MATCH(AQ127,'Daten KEA'!$A$424:$ADO$424,0)-1))</f>
        <v>0.20073418000000001</v>
      </c>
      <c r="BA127" s="303">
        <f ca="1">IF(ISERROR(OFFSET('Daten KEA'!$A$1,MATCH(BA$5,'Daten KEA'!$A:$A,0)-1,MATCH(AR127,'Daten KEA'!$A$424:$ADO$424,0)-1)),0,OFFSET('Daten KEA'!$A$1,MATCH(BA$5,'Daten KEA'!$A:$A,0)-1,MATCH(AR127,'Daten KEA'!$A$424:$ADO$424,0)-1))</f>
        <v>1.0658167999999999</v>
      </c>
      <c r="BB127" s="303">
        <f ca="1">IF(ISERROR(OFFSET('Daten KEA'!$A$1,MATCH(BB$5,'Daten KEA'!$A:$A,0)-1,MATCH(AS127,'Daten KEA'!$A$424:$ADO$424,0)-1)),0,OFFSET('Daten KEA'!$A$1,MATCH(BB$5,'Daten KEA'!$A:$A,0)-1,MATCH(AS127,'Daten KEA'!$A$424:$ADO$424,0)-1))</f>
        <v>0.86371671000000005</v>
      </c>
      <c r="BC127" s="304">
        <f t="shared" ca="1" si="101"/>
        <v>4.8694087899999996</v>
      </c>
      <c r="BD127" s="303">
        <f ca="1">IF(ISERROR(OFFSET('Daten KEA'!$A$1,MATCH(BD$5,'Daten KEA'!$A:$A,0)-1,MATCH(AT127,'Daten KEA'!$A$424:$ADO$424,0)-1)),0,OFFSET('Daten KEA'!$A$1,MATCH(BD$5,'Daten KEA'!$A:$A,0)-1,MATCH(AT127,'Daten KEA'!$A$424:$ADO$424,0)-1))</f>
        <v>4.8694088000000004</v>
      </c>
      <c r="BE127" s="305">
        <f t="shared" ca="1" si="59"/>
        <v>1.0000000020536375</v>
      </c>
      <c r="BF127" s="306">
        <f ca="1">IF(ISERROR(OFFSET('Daten KEA'!$A$1,MATCH(BF$5,'Daten KEA'!$A:$A,0)-1,MATCH(AM127,'Daten KEA'!$A$424:$ADO$424,0)-1)),0,OFFSET('Daten KEA'!$A$1,MATCH(BF$5,'Daten KEA'!$A:$A,0)-1,MATCH(AM127,'Daten KEA'!$A$424:$ADO$424,0)-1))+IF(ISERROR($AK127*INDEX('Energiefaktoren Ecoinvent'!$H:$H,MATCH('mobitool-Faktoren v2.0'!$AI127,'Energiefaktoren Ecoinvent'!$A:$A,0))),0,$AK127*INDEX('Energiefaktoren Ecoinvent'!$H:$H,MATCH('mobitool-Faktoren v2.0'!$AI127,'Energiefaktoren Ecoinvent'!$A:$A,0)))+IF(OR(AJ127="Benzin",AJ127="Diesel"),IF(ISERROR(OFFSET('Daten KEA'!$A$1,MATCH(BG$5,'Daten KEA'!$A:$A,0)-1,MATCH(AN127,'Daten KEA'!$A$424:$ADO$424,0)-1)),0,OFFSET('Daten KEA'!$A$1,MATCH(BG$5,'Daten KEA'!$A:$A,0)-1,MATCH(AN127,'Daten KEA'!$A$424:$ADO$424,0)-1))+IF(ISERROR($AL127*INDEX('Energiefaktoren Ecoinvent'!$H:$H,MATCH('mobitool-Faktoren v2.0'!$AJ127,'Energiefaktoren Ecoinvent'!$A:$A,0))),0,$AL127*INDEX('Energiefaktoren Ecoinvent'!$H:$H,MATCH('mobitool-Faktoren v2.0'!$AJ127,'Energiefaktoren Ecoinvent'!$A:$A,0))),0)</f>
        <v>2.1115147516185613</v>
      </c>
      <c r="BG127" s="306">
        <f ca="1">IF(OR(AJ127="Benzin",AJ127="Diesel"),0,IF(ISERROR(OFFSET('Daten KEA'!$A$1,MATCH(BG$5,'Daten KEA'!$A:$A,0)-1,MATCH(AN127,'Daten KEA'!$A$424:$ADO$424,0)-1)),0,OFFSET('Daten KEA'!$A$1,MATCH(BG$5,'Daten KEA'!$A:$A,0)-1,MATCH(AN127,'Daten KEA'!$A$424:$ADO$424,0)-1))+IF(ISERROR($AL127*INDEX('Energiefaktoren Ecoinvent'!$H:$H,MATCH('mobitool-Faktoren v2.0'!$AJ127,'Energiefaktoren Ecoinvent'!$A:$A,0))),0,$AL127*INDEX('Energiefaktoren Ecoinvent'!$H:$H,MATCH('mobitool-Faktoren v2.0'!$AJ127,'Energiefaktoren Ecoinvent'!$A:$A,0))))</f>
        <v>0</v>
      </c>
      <c r="BH127" s="306">
        <f ca="1">IF(ISERROR(OFFSET('Daten KEA'!$A$1,MATCH(BH$5,'Daten KEA'!$A:$A,0)-1,MATCH(AO127,'Daten KEA'!$A$424:$ADO$424,0)-1)),0,OFFSET('Daten KEA'!$A$1,MATCH(BH$5,'Daten KEA'!$A:$A,0)-1,MATCH(AO127,'Daten KEA'!$A$424:$ADO$424,0)-1))-IF(ISERROR($AK127*INDEX('Energiefaktoren Ecoinvent'!$H:$H,MATCH('mobitool-Faktoren v2.0'!$AI127,'Energiefaktoren Ecoinvent'!$A:$A,0))),0,$AK127*INDEX('Energiefaktoren Ecoinvent'!$H:$H,MATCH('mobitool-Faktoren v2.0'!$AI127,'Energiefaktoren Ecoinvent'!$A:$A,0)))+IF(OR(AJ127="Benzin",AJ127="Diesel"),IF(ISERROR(OFFSET('Daten KEA'!$A$1,MATCH(BI$5,'Daten KEA'!$A:$A,0)-1,MATCH(AP127,'Daten KEA'!$A$424:$ADO$424,0)-1)),0,OFFSET('Daten KEA'!$A$1,MATCH(BI$5,'Daten KEA'!$A:$A,0)-1,MATCH(AP127,'Daten KEA'!$A$424:$ADO$424,0)-1))-IF(ISERROR($AL127*INDEX('Energiefaktoren Ecoinvent'!$H:$H,MATCH('mobitool-Faktoren v2.0'!$AJ127,'Energiefaktoren Ecoinvent'!$A:$A,0))),0,$AL127*INDEX('Energiefaktoren Ecoinvent'!$H:$H,MATCH('mobitool-Faktoren v2.0'!$AJ127,'Energiefaktoren Ecoinvent'!$A:$A,0))),0)</f>
        <v>0.62054793853233869</v>
      </c>
      <c r="BI127" s="306">
        <f ca="1">IF(OR(AJ127="Benzin",AJ127="Diesel"),0,IF(ISERROR(OFFSET('Daten KEA'!$A$1,MATCH(BI$5,'Daten KEA'!$A:$A,0)-1,MATCH(AP127,'Daten KEA'!$A$424:$ADO$424,0)-1)),0,OFFSET('Daten KEA'!$A$1,MATCH(BI$5,'Daten KEA'!$A:$A,0)-1,MATCH(AP127,'Daten KEA'!$A$424:$ADO$424,0)-1))-IF(ISERROR($AL127*INDEX('Energiefaktoren Ecoinvent'!$H:$H,MATCH('mobitool-Faktoren v2.0'!$AJ127,'Energiefaktoren Ecoinvent'!$A:$A,0))),0,$AL127*INDEX('Energiefaktoren Ecoinvent'!$H:$H,MATCH('mobitool-Faktoren v2.0'!$AJ127,'Energiefaktoren Ecoinvent'!$A:$A,0))))</f>
        <v>0</v>
      </c>
      <c r="BJ127" s="306">
        <f t="shared" ca="1" si="92"/>
        <v>2.7320626901509</v>
      </c>
      <c r="BK127" s="306">
        <f ca="1">IF(ISERROR(OFFSET('Daten KEA'!$A$1,MATCH(BK$5,'Daten KEA'!$A:$A,0)-1,MATCH(AQ127,'Daten KEA'!$A$424:$ADO$424,0)-1)),0,OFFSET('Daten KEA'!$A$1,MATCH(BK$5,'Daten KEA'!$A:$A,0)-1,MATCH(AQ127,'Daten KEA'!$A$424:$ADO$424,0)-1))</f>
        <v>0.19149734748728101</v>
      </c>
      <c r="BL127" s="306">
        <f ca="1">IF(ISERROR(OFFSET('Daten KEA'!$A$1,MATCH(BL$5,'Daten KEA'!$A:$A,0)-1,MATCH(AR127,'Daten KEA'!$A$424:$ADO$424,0)-1)),0,OFFSET('Daten KEA'!$A$1,MATCH(BL$5,'Daten KEA'!$A:$A,0)-1,MATCH(AR127,'Daten KEA'!$A$424:$ADO$424,0)-1))</f>
        <v>0.96853345709220007</v>
      </c>
      <c r="BM127" s="306">
        <f ca="1">IF(ISERROR(OFFSET('Daten KEA'!$A$1,MATCH(BM$5,'Daten KEA'!$A:$A,0)-1,MATCH(AS127,'Daten KEA'!$A$424:$ADO$424,0)-1)),0,OFFSET('Daten KEA'!$A$1,MATCH(BM$5,'Daten KEA'!$A:$A,0)-1,MATCH(AS127,'Daten KEA'!$A$424:$ADO$424,0)-1))</f>
        <v>0.76270362310241002</v>
      </c>
      <c r="BN127" s="307">
        <f t="shared" ca="1" si="98"/>
        <v>4.6547971178327909</v>
      </c>
      <c r="BO127" s="306">
        <f ca="1">IF(ISERROR(OFFSET('Daten KEA'!$A$1,MATCH(BO$5,'Daten KEA'!$A:$A,0)-1,MATCH(AT127,'Daten KEA'!$A$424:$ADO$424,0)-1)),0,OFFSET('Daten KEA'!$A$1,MATCH(BO$5,'Daten KEA'!$A:$A,0)-1,MATCH(AT127,'Daten KEA'!$A$424:$ADO$424,0)-1))</f>
        <v>4.6547971098328</v>
      </c>
      <c r="BP127" s="305">
        <f t="shared" ca="1" si="60"/>
        <v>0.99999999828134489</v>
      </c>
      <c r="BQ127" s="308">
        <f ca="1">IF(ISERROR(OFFSET('Daten GWP'!$A$1,MATCH(BQ$5,'Daten GWP'!$A:$A,0)-1,MATCH(AM127,'Daten GWP'!$A$424:$ADO$424,0)-1)),0,OFFSET('Daten GWP'!$A$1,MATCH(BQ$5,'Daten GWP'!$A:$A,0)-1,MATCH(AM127,'Daten GWP'!$A$424:$ADO$424,0)-1))*1000</f>
        <v>164.66517999999999</v>
      </c>
      <c r="BR127" s="308">
        <f ca="1">IF(ISERROR(OFFSET('Daten GWP'!$A$1,MATCH(BR$5,'Daten GWP'!$A:$A,0)-1,MATCH(AN127,'Daten GWP'!$A$424:$ADO$424,0)-1)),0,OFFSET('Daten GWP'!$A$1,MATCH(BR$5,'Daten GWP'!$A:$A,0)-1,MATCH(AN127,'Daten GWP'!$A$424:$ADO$424,0)-1))*1000</f>
        <v>0</v>
      </c>
      <c r="BS127" s="308">
        <f ca="1">IF(ISERROR(OFFSET('Daten GWP'!$A$1,MATCH(BS$5,'Daten GWP'!$A:$A,0)-1,MATCH(AO127,'Daten GWP'!$A$424:$ADO$424,0)-1)),0,OFFSET('Daten GWP'!$A$1,MATCH(BS$5,'Daten GWP'!$A:$A,0)-1,MATCH(AO127,'Daten GWP'!$A$424:$ADO$424,0)-1))*1000</f>
        <v>32.078676000000002</v>
      </c>
      <c r="BT127" s="308">
        <f ca="1">IF(ISERROR(OFFSET('Daten GWP'!$A$1,MATCH(BT$5,'Daten GWP'!$A:$A,0)-1,MATCH(AP127,'Daten GWP'!$A$424:$ADO$424,0)-1)),0,OFFSET('Daten GWP'!$A$1,MATCH(BT$5,'Daten GWP'!$A:$A,0)-1,MATCH(AP127,'Daten GWP'!$A$424:$ADO$424,0)-1))*1000</f>
        <v>0</v>
      </c>
      <c r="BU127" s="308">
        <f t="shared" ca="1" si="61"/>
        <v>196.74385599999999</v>
      </c>
      <c r="BV127" s="308">
        <f ca="1">IF(ISERROR(OFFSET('Daten GWP'!$A$1,MATCH(BV$5,'Daten GWP'!$A:$A,0)-1,MATCH(AQ127,'Daten GWP'!$A$424:$ADO$424,0)-1)),0,OFFSET('Daten GWP'!$A$1,MATCH(BV$5,'Daten GWP'!$A:$A,0)-1,MATCH(AQ127,'Daten GWP'!$A$424:$ADO$424,0)-1))*1000</f>
        <v>6.9834880999999998</v>
      </c>
      <c r="BW127" s="308">
        <f ca="1">IF(ISERROR(OFFSET('Daten GWP'!$A$1,MATCH(BW$5,'Daten GWP'!$A:$A,0)-1,MATCH(AR127,'Daten GWP'!$A$424:$ADO$424,0)-1)),0,OFFSET('Daten GWP'!$A$1,MATCH(BW$5,'Daten GWP'!$A:$A,0)-1,MATCH(AR127,'Daten GWP'!$A$424:$ADO$424,0)-1))*1000</f>
        <v>64.569556000000006</v>
      </c>
      <c r="BX127" s="308">
        <f ca="1">IF(ISERROR(OFFSET('Daten GWP'!$A$1,MATCH(BX$5,'Daten GWP'!$A:$A,0)-1,MATCH(AS127,'Daten GWP'!$A$424:$ADO$424,0)-1)),0,OFFSET('Daten GWP'!$A$1,MATCH(BX$5,'Daten GWP'!$A:$A,0)-1,MATCH(AS127,'Daten GWP'!$A$424:$ADO$424,0)-1))*1000</f>
        <v>15.015107</v>
      </c>
      <c r="BY127" s="309">
        <f t="shared" ca="1" si="99"/>
        <v>283.31200710000002</v>
      </c>
      <c r="BZ127" s="308">
        <f ca="1">IF(ISERROR(OFFSET('Daten GWP'!$A$1,MATCH(BZ$5,'Daten GWP'!$A:$A,0)-1,MATCH(AT127,'Daten GWP'!$A$424:$ADO$424,0)-1)),0,OFFSET('Daten GWP'!$A$1,MATCH(BZ$5,'Daten GWP'!$A:$A,0)-1,MATCH(AT127,'Daten GWP'!$A$424:$ADO$424,0)-1))*1000</f>
        <v>283.31200999999999</v>
      </c>
      <c r="CA127" s="305">
        <f t="shared" ca="1" si="62"/>
        <v>1.0000000102360644</v>
      </c>
      <c r="CB127" s="310">
        <f ca="1">IF(ISERROR(OFFSET('Daten Elementary'!$A$1,MATCH(CB$5,'Daten Elementary'!$A:$A,0)-1,MATCH(AM127,'Daten Elementary'!$A$424:$ADO$424,0)-1)),0,OFFSET('Daten Elementary'!$A$1,MATCH(CB$5,'Daten Elementary'!$A:$A,0)-1,MATCH(AM127,'Daten Elementary'!$A$424:$ADO$424,0)-1))*1000000</f>
        <v>32.517631000000002</v>
      </c>
      <c r="CC127" s="310">
        <f ca="1">IF(ISERROR(OFFSET('Daten Elementary'!$A$1,MATCH(CC$5,'Daten Elementary'!$A:$A,0)-1,MATCH(AN127,'Daten Elementary'!$A$424:$ADO$424,0)-1)),0,OFFSET('Daten Elementary'!$A$1,MATCH(CC$5,'Daten Elementary'!$A:$A,0)-1,MATCH(AN127,'Daten Elementary'!$A$424:$ADO$424,0)-1))*1000000</f>
        <v>0</v>
      </c>
      <c r="CD127" s="310">
        <f ca="1">IF(ISERROR(OFFSET('Daten Elementary'!$A$1,MATCH(CD$5,'Daten Elementary'!$A:$A,0)-1,MATCH(AO127,'Daten Elementary'!$A$424:$ADO$424,0)-1)),0,OFFSET('Daten Elementary'!$A$1,MATCH(CD$5,'Daten Elementary'!$A:$A,0)-1,MATCH(AO127,'Daten Elementary'!$A$424:$ADO$424,0)-1))*1000000</f>
        <v>12.820123000000001</v>
      </c>
      <c r="CE127" s="310">
        <f ca="1">IF(ISERROR(OFFSET('Daten Elementary'!$A$1,MATCH(CE$5,'Daten Elementary'!$A:$A,0)-1,MATCH(AP127,'Daten Elementary'!$A$424:$ADO$424,0)-1)),0,OFFSET('Daten Elementary'!$A$1,MATCH(CE$5,'Daten Elementary'!$A:$A,0)-1,MATCH(AP127,'Daten Elementary'!$A$424:$ADO$424,0)-1))*1000000</f>
        <v>0</v>
      </c>
      <c r="CF127" s="310">
        <f t="shared" ca="1" si="63"/>
        <v>45.337754000000004</v>
      </c>
      <c r="CG127" s="310">
        <f ca="1">IF(ISERROR(OFFSET('Daten Elementary'!$A$1,MATCH(CG$5,'Daten Elementary'!$A:$A,0)-1,MATCH(AQ127,'Daten Elementary'!$A$424:$ADO$424,0)-1)),0,OFFSET('Daten Elementary'!$A$1,MATCH(CG$5,'Daten Elementary'!$A:$A,0)-1,MATCH(AQ127,'Daten Elementary'!$A$424:$ADO$424,0)-1))*1000000</f>
        <v>2.7524606</v>
      </c>
      <c r="CH127" s="310">
        <f ca="1">IF(ISERROR(OFFSET('Daten Elementary'!$A$1,MATCH(CH$5,'Daten Elementary'!$A:$A,0)-1,MATCH(AR127,'Daten Elementary'!$A$424:$ADO$424,0)-1)),0,OFFSET('Daten Elementary'!$A$1,MATCH(CH$5,'Daten Elementary'!$A:$A,0)-1,MATCH(AR127,'Daten Elementary'!$A$424:$ADO$424,0)-1))*1000000</f>
        <v>59.630887999999999</v>
      </c>
      <c r="CI127" s="310">
        <f ca="1">IF(ISERROR(OFFSET('Daten Elementary'!$A$1,MATCH(CI$5,'Daten Elementary'!$A:$A,0)-1,MATCH(AS127,'Daten Elementary'!$A$424:$ADO$424,0)-1)),0,OFFSET('Daten Elementary'!$A$1,MATCH(CI$5,'Daten Elementary'!$A:$A,0)-1,MATCH(AS127,'Daten Elementary'!$A$424:$ADO$424,0)-1))*1000000</f>
        <v>13.037989</v>
      </c>
      <c r="CJ127" s="311">
        <f t="shared" ca="1" si="64"/>
        <v>120.75909159999999</v>
      </c>
      <c r="CK127" s="310">
        <f ca="1">IF(ISERROR(OFFSET('Daten Elementary'!$A$1,MATCH(CK$5,'Daten Elementary'!$A:$A,0)-1,MATCH($AT127,'Daten Elementary'!$A$424:$ADO$424,0)-1)),0,OFFSET('Daten Elementary'!$A$1,MATCH(CK$5,'Daten Elementary'!$A:$A,0)-1,MATCH($AT127,'Daten Elementary'!$A$424:$ADO$424,0)-1))*1000000</f>
        <v>120.75909</v>
      </c>
      <c r="CL127" s="305">
        <f t="shared" ca="1" si="65"/>
        <v>0.99999998675048007</v>
      </c>
      <c r="CM127" s="312">
        <f ca="1">IF(ISERROR(OFFSET('Daten Elementary'!$A$1,MATCH(CM$5,'Daten Elementary'!$A:$A,0)-1,MATCH(AM127,'Daten Elementary'!$A$424:$ADO$424,0)-1)),0,OFFSET('Daten Elementary'!$A$1,MATCH(CM$5,'Daten Elementary'!$A:$A,0)-1,MATCH(AM127,'Daten Elementary'!$A$424:$ADO$424,0)-1))*1000000</f>
        <v>21.322278000000001</v>
      </c>
      <c r="CN127" s="312">
        <f ca="1">IF(ISERROR(OFFSET('Daten Elementary'!$A$1,MATCH(CN$5,'Daten Elementary'!$A:$A,0)-1,MATCH(AN127,'Daten Elementary'!$A$424:$ADO$424,0)-1)),0,OFFSET('Daten Elementary'!$A$1,MATCH(CN$5,'Daten Elementary'!$A:$A,0)-1,MATCH(AN127,'Daten Elementary'!$A$424:$ADO$424,0)-1))*1000000</f>
        <v>0</v>
      </c>
      <c r="CO127" s="312">
        <f ca="1">IF(ISERROR(OFFSET('Daten Elementary'!$A$1,MATCH(CO$5,'Daten Elementary'!$A:$A,0)-1,MATCH(AO127,'Daten Elementary'!$A$424:$ADO$424,0)-1)),0,OFFSET('Daten Elementary'!$A$1,MATCH(CO$5,'Daten Elementary'!$A:$A,0)-1,MATCH(AO127,'Daten Elementary'!$A$424:$ADO$424,0)-1))*1000000</f>
        <v>10.419122</v>
      </c>
      <c r="CP127" s="312">
        <f ca="1">IF(ISERROR(OFFSET('Daten Elementary'!$A$1,MATCH(CP$5,'Daten Elementary'!$A:$A,0)-1,MATCH(AP127,'Daten Elementary'!$A$424:$ADO$424,0)-1)),0,OFFSET('Daten Elementary'!$A$1,MATCH(CP$5,'Daten Elementary'!$A:$A,0)-1,MATCH(AP127,'Daten Elementary'!$A$424:$ADO$424,0)-1))*1000000</f>
        <v>0</v>
      </c>
      <c r="CQ127" s="312">
        <f t="shared" ca="1" si="66"/>
        <v>31.741399999999999</v>
      </c>
      <c r="CR127" s="312">
        <f ca="1">IF(ISERROR(OFFSET('Daten Elementary'!$A$1,MATCH(CR$5,'Daten Elementary'!$A:$A,0)-1,MATCH(AQ127,'Daten Elementary'!$A$424:$ADO$424,0)-1)),0,OFFSET('Daten Elementary'!$A$1,MATCH(CR$5,'Daten Elementary'!$A:$A,0)-1,MATCH(AQ127,'Daten Elementary'!$A$424:$ADO$424,0)-1))*1000000</f>
        <v>1.8420984999999999</v>
      </c>
      <c r="CS127" s="312">
        <f ca="1">IF(ISERROR(OFFSET('Daten Elementary'!$A$1,MATCH(CS$5,'Daten Elementary'!$A:$A,0)-1,MATCH(AR127,'Daten Elementary'!$A$424:$ADO$424,0)-1)),0,OFFSET('Daten Elementary'!$A$1,MATCH(CS$5,'Daten Elementary'!$A:$A,0)-1,MATCH(AR127,'Daten Elementary'!$A$424:$ADO$424,0)-1))*1000000</f>
        <v>22.872323999999999</v>
      </c>
      <c r="CT127" s="312">
        <f ca="1">IF(ISERROR(OFFSET('Daten Elementary'!$A$1,MATCH(CT$5,'Daten Elementary'!$A:$A,0)-1,MATCH(AS127,'Daten Elementary'!$A$424:$ADO$424,0)-1)),0,OFFSET('Daten Elementary'!$A$1,MATCH(CT$5,'Daten Elementary'!$A:$A,0)-1,MATCH(AS127,'Daten Elementary'!$A$424:$ADO$424,0)-1))*1000000</f>
        <v>7.3665755000000006</v>
      </c>
      <c r="CU127" s="313">
        <f t="shared" ca="1" si="67"/>
        <v>63.822398</v>
      </c>
      <c r="CV127" s="312">
        <f ca="1">IF(ISERROR(OFFSET('Daten Elementary'!$A$1,MATCH(CV$5,'Daten Elementary'!$A:$A,0)-1,MATCH($AT127,'Daten Elementary'!$A$424:$ADO$424,0)-1)),0,OFFSET('Daten Elementary'!$A$1,MATCH(CV$5,'Daten Elementary'!$A:$A,0)-1,MATCH($AT127,'Daten Elementary'!$A$424:$ADO$424,0)-1))*1000000</f>
        <v>63.822397999999993</v>
      </c>
      <c r="CW127" s="305">
        <f t="shared" ca="1" si="68"/>
        <v>0.99999999999999989</v>
      </c>
      <c r="CX127" s="314">
        <f ca="1">IF(ISERROR(OFFSET('Daten Elementary'!$A$1,MATCH(CX$5,'Daten Elementary'!$A:$A,0)-1,MATCH(AM127,'Daten Elementary'!$A$424:$ADO$424,0)-1)),0,OFFSET('Daten Elementary'!$A$1,MATCH(CX$5,'Daten Elementary'!$A:$A,0)-1,MATCH(AM127,'Daten Elementary'!$A$424:$ADO$424,0)-1))*1000000</f>
        <v>18.317108000000001</v>
      </c>
      <c r="CY127" s="314">
        <f ca="1">IF(ISERROR(OFFSET('Daten Elementary'!$A$1,MATCH(CY$5,'Daten Elementary'!$A:$A,0)-1,MATCH(AN127,'Daten Elementary'!$A$424:$ADO$424,0)-1)),0,OFFSET('Daten Elementary'!$A$1,MATCH(CY$5,'Daten Elementary'!$A:$A,0)-1,MATCH(AN127,'Daten Elementary'!$A$424:$ADO$424,0)-1))*1000000</f>
        <v>0</v>
      </c>
      <c r="CZ127" s="314">
        <f ca="1">IF(ISERROR(OFFSET('Daten Elementary'!$A$1,MATCH(CZ$5,'Daten Elementary'!$A:$A,0)-1,MATCH(AO127,'Daten Elementary'!$A$424:$ADO$424,0)-1)),0,OFFSET('Daten Elementary'!$A$1,MATCH(CZ$5,'Daten Elementary'!$A:$A,0)-1,MATCH(AO127,'Daten Elementary'!$A$424:$ADO$424,0)-1))*1000000</f>
        <v>111.03649</v>
      </c>
      <c r="DA127" s="314">
        <f ca="1">IF(ISERROR(OFFSET('Daten Elementary'!$A$1,MATCH(DA$5,'Daten Elementary'!$A:$A,0)-1,MATCH(AP127,'Daten Elementary'!$A$424:$ADO$424,0)-1)),0,OFFSET('Daten Elementary'!$A$1,MATCH(DA$5,'Daten Elementary'!$A:$A,0)-1,MATCH(AP127,'Daten Elementary'!$A$424:$ADO$424,0)-1))*1000000</f>
        <v>0</v>
      </c>
      <c r="DB127" s="314">
        <f t="shared" ca="1" si="69"/>
        <v>129.35359800000001</v>
      </c>
      <c r="DC127" s="314">
        <f ca="1">IF(ISERROR(OFFSET('Daten Elementary'!$A$1,MATCH(DC$5,'Daten Elementary'!$A:$A,0)-1,MATCH(AQ127,'Daten Elementary'!$A$424:$ADO$424,0)-1)),0,OFFSET('Daten Elementary'!$A$1,MATCH(DC$5,'Daten Elementary'!$A:$A,0)-1,MATCH(AQ127,'Daten Elementary'!$A$424:$ADO$424,0)-1))*1000000</f>
        <v>6.9738708000000003</v>
      </c>
      <c r="DD127" s="314">
        <f ca="1">IF(ISERROR(OFFSET('Daten Elementary'!$A$1,MATCH(DD$5,'Daten Elementary'!$A:$A,0)-1,MATCH(AR127,'Daten Elementary'!$A$424:$ADO$424,0)-1)),0,OFFSET('Daten Elementary'!$A$1,MATCH(DD$5,'Daten Elementary'!$A:$A,0)-1,MATCH(AR127,'Daten Elementary'!$A$424:$ADO$424,0)-1))*1000000</f>
        <v>101.38668</v>
      </c>
      <c r="DE127" s="314">
        <f ca="1">IF(ISERROR(OFFSET('Daten Elementary'!$A$1,MATCH(DE$5,'Daten Elementary'!$A:$A,0)-1,MATCH(AS127,'Daten Elementary'!$A$424:$ADO$424,0)-1)),0,OFFSET('Daten Elementary'!$A$1,MATCH(DE$5,'Daten Elementary'!$A:$A,0)-1,MATCH(AS127,'Daten Elementary'!$A$424:$ADO$424,0)-1))*1000000</f>
        <v>59.140422000000001</v>
      </c>
      <c r="DF127" s="315">
        <f t="shared" ca="1" si="70"/>
        <v>296.85457080000003</v>
      </c>
      <c r="DG127" s="314">
        <f ca="1">IF(ISERROR(OFFSET('Daten Elementary'!$A$1,MATCH(DG$5,'Daten Elementary'!$A:$A,0)-1,MATCH($AT127,'Daten Elementary'!$A$424:$ADO$424,0)-1)),0,OFFSET('Daten Elementary'!$A$1,MATCH(DG$5,'Daten Elementary'!$A:$A,0)-1,MATCH($AT127,'Daten Elementary'!$A$424:$ADO$424,0)-1))*1000000</f>
        <v>296.85456999999997</v>
      </c>
      <c r="DH127" s="305">
        <f t="shared" ca="1" si="71"/>
        <v>0.99999999730507749</v>
      </c>
      <c r="DI127" s="316">
        <f ca="1">IF(ISERROR(OFFSET('Daten Elementary'!$A$1,MATCH(DI$5,'Daten Elementary'!$A:$A,0)-1,MATCH(AM127,'Daten Elementary'!$A$424:$ADO$424,0)-1)),0,OFFSET('Daten Elementary'!$A$1,MATCH(DI$5,'Daten Elementary'!$A:$A,0)-1,MATCH(AM127,'Daten Elementary'!$A$424:$ADO$424,0)-1))*1000000</f>
        <v>607.44395000000009</v>
      </c>
      <c r="DJ127" s="316">
        <f ca="1">IF(ISERROR(OFFSET('Daten Elementary'!$A$1,MATCH(DJ$5,'Daten Elementary'!$A:$A,0)-1,MATCH(AN127,'Daten Elementary'!$A$424:$ADO$424,0)-1)),0,OFFSET('Daten Elementary'!$A$1,MATCH(DJ$5,'Daten Elementary'!$A:$A,0)-1,MATCH(AN127,'Daten Elementary'!$A$424:$ADO$424,0)-1))*1000000</f>
        <v>0</v>
      </c>
      <c r="DK127" s="316">
        <f ca="1">IF(ISERROR(OFFSET('Daten Elementary'!$A$1,MATCH(DK$5,'Daten Elementary'!$A:$A,0)-1,MATCH(AO127,'Daten Elementary'!$A$424:$ADO$424,0)-1)),0,OFFSET('Daten Elementary'!$A$1,MATCH(DK$5,'Daten Elementary'!$A:$A,0)-1,MATCH(AO127,'Daten Elementary'!$A$424:$ADO$424,0)-1))*1000000</f>
        <v>135.28828000000001</v>
      </c>
      <c r="DL127" s="316">
        <f ca="1">IF(ISERROR(OFFSET('Daten Elementary'!$A$1,MATCH(DL$5,'Daten Elementary'!$A:$A,0)-1,MATCH(AP127,'Daten Elementary'!$A$424:$ADO$424,0)-1)),0,OFFSET('Daten Elementary'!$A$1,MATCH(DL$5,'Daten Elementary'!$A:$A,0)-1,MATCH(AP127,'Daten Elementary'!$A$424:$ADO$424,0)-1))*1000000</f>
        <v>0</v>
      </c>
      <c r="DM127" s="316">
        <f t="shared" ca="1" si="72"/>
        <v>742.73223000000007</v>
      </c>
      <c r="DN127" s="316">
        <f ca="1">IF(ISERROR(OFFSET('Daten Elementary'!$A$1,MATCH(DN$5,'Daten Elementary'!$A:$A,0)-1,MATCH(AQ127,'Daten Elementary'!$A$424:$ADO$424,0)-1)),0,OFFSET('Daten Elementary'!$A$1,MATCH(DN$5,'Daten Elementary'!$A:$A,0)-1,MATCH(AQ127,'Daten Elementary'!$A$424:$ADO$424,0)-1))*1000000</f>
        <v>12.717286</v>
      </c>
      <c r="DO127" s="316">
        <f ca="1">IF(ISERROR(OFFSET('Daten Elementary'!$A$1,MATCH(DO$5,'Daten Elementary'!$A:$A,0)-1,MATCH(AR127,'Daten Elementary'!$A$424:$ADO$424,0)-1)),0,OFFSET('Daten Elementary'!$A$1,MATCH(DO$5,'Daten Elementary'!$A:$A,0)-1,MATCH(AR127,'Daten Elementary'!$A$424:$ADO$424,0)-1))*1000000</f>
        <v>117.34109000000001</v>
      </c>
      <c r="DP127" s="316">
        <f ca="1">IF(ISERROR(OFFSET('Daten Elementary'!$A$1,MATCH(DP$5,'Daten Elementary'!$A:$A,0)-1,MATCH(AS127,'Daten Elementary'!$A$424:$ADO$424,0)-1)),0,OFFSET('Daten Elementary'!$A$1,MATCH(DP$5,'Daten Elementary'!$A:$A,0)-1,MATCH(AS127,'Daten Elementary'!$A$424:$ADO$424,0)-1))*1000000</f>
        <v>66.746082999999999</v>
      </c>
      <c r="DQ127" s="317">
        <f t="shared" ca="1" si="73"/>
        <v>939.53668900000002</v>
      </c>
      <c r="DR127" s="316">
        <f ca="1">IF(ISERROR(OFFSET('Daten Elementary'!$A$1,MATCH(DR$5,'Daten Elementary'!$A:$A,0)-1,MATCH($AT127,'Daten Elementary'!$A$424:$ADO$424,0)-1)),0,OFFSET('Daten Elementary'!$A$1,MATCH(DR$5,'Daten Elementary'!$A:$A,0)-1,MATCH($AT127,'Daten Elementary'!$A$424:$ADO$424,0)-1))*1000000</f>
        <v>939.5367</v>
      </c>
      <c r="DS127" s="305">
        <f t="shared" ca="1" si="74"/>
        <v>1.0000000117078982</v>
      </c>
      <c r="DT127" s="318">
        <f ca="1">IF(ISERROR(OFFSET('Daten UBP13'!$A$1,MATCH(DT$5,'Daten UBP13'!$A:$A,0)-1,MATCH(AM127,'Daten UBP13'!$A$424:$AEG$424,0)-1)),0,OFFSET('Daten UBP13'!$A$1,MATCH(DT$5,'Daten UBP13'!$A:$A,0)-1,MATCH(AM127,'Daten UBP13'!$A$424:$AEG$424,0)-1))</f>
        <v>132.35115999999999</v>
      </c>
      <c r="DU127" s="318">
        <f ca="1">IF(ISERROR(OFFSET('Daten UBP13'!$A$1,MATCH(DU$5,'Daten UBP13'!$A:$A,0)-1,MATCH(AN127,'Daten UBP13'!$A$424:$AEG$424,0)-1)),0,OFFSET('Daten UBP13'!$A$1,MATCH(DU$5,'Daten UBP13'!$A:$A,0)-1,MATCH(AN127,'Daten UBP13'!$A$424:$AEG$424,0)-1))</f>
        <v>0</v>
      </c>
      <c r="DV127" s="318">
        <f ca="1">IF(ISERROR(OFFSET('Daten UBP13'!$A$1,MATCH(DV$5,'Daten UBP13'!$A:$A,0)-1,MATCH(AO127,'Daten UBP13'!$A$424:$AEG$424,0)-1)),0,OFFSET('Daten UBP13'!$A$1,MATCH(DV$5,'Daten UBP13'!$A:$A,0)-1,MATCH(AO127,'Daten UBP13'!$A$424:$AEG$424,0)-1))</f>
        <v>67.006557999999998</v>
      </c>
      <c r="DW127" s="318">
        <f ca="1">IF(ISERROR(OFFSET('Daten UBP13'!$A$1,MATCH(DW$5,'Daten UBP13'!$A:$A,0)-1,MATCH(AP127,'Daten UBP13'!$A$424:$AEG$424,0)-1)),0,OFFSET('Daten UBP13'!$A$1,MATCH(DW$5,'Daten UBP13'!$A:$A,0)-1,MATCH(AP127,'Daten UBP13'!$A$424:$AEG$424,0)-1))</f>
        <v>0</v>
      </c>
      <c r="DX127" s="318">
        <f t="shared" ca="1" si="75"/>
        <v>199.35771799999998</v>
      </c>
      <c r="DY127" s="318">
        <f ca="1">IF(ISERROR(OFFSET('Daten UBP13'!$A$1,MATCH(DY$5,'Daten UBP13'!$A:$A,0)-1,MATCH(AQ127,'Daten UBP13'!$A$424:$AEG$424,0)-1)),0,OFFSET('Daten UBP13'!$A$1,MATCH(DY$5,'Daten UBP13'!$A:$A,0)-1,MATCH(AQ127,'Daten UBP13'!$A$424:$AEG$424,0)-1))</f>
        <v>10.229474</v>
      </c>
      <c r="DZ127" s="318">
        <f ca="1">IF(ISERROR(OFFSET('Daten UBP13'!$A$1,MATCH(DZ$5,'Daten UBP13'!$A:$A,0)-1,MATCH(AR127,'Daten UBP13'!$A$424:$AEG$424,0)-1)),0,OFFSET('Daten UBP13'!$A$1,MATCH(DZ$5,'Daten UBP13'!$A:$A,0)-1,MATCH(AR127,'Daten UBP13'!$A$424:$AEG$424,0)-1))</f>
        <v>117.93702999999999</v>
      </c>
      <c r="EA127" s="318">
        <f ca="1">IF(ISERROR(OFFSET('Daten UBP13'!$A$1,MATCH(EA$5,'Daten UBP13'!$A:$A,0)-1,MATCH(AS127,'Daten UBP13'!$A$424:$AEG$424,0)-1)),0,OFFSET('Daten UBP13'!$A$1,MATCH(EA$5,'Daten UBP13'!$A:$A,0)-1,MATCH(AS127,'Daten UBP13'!$A$424:$AEG$424,0)-1))</f>
        <v>38.914304000000001</v>
      </c>
      <c r="EB127" s="319">
        <f t="shared" ca="1" si="76"/>
        <v>366.43852600000002</v>
      </c>
      <c r="EC127" s="318">
        <f ca="1">IF(ISERROR(OFFSET('Daten UBP13'!$A$1,MATCH(EC$5,'Daten UBP13'!$A:$A,0)-1,MATCH(AT127,'Daten UBP13'!$A$424:$AEG$424,0)-1)),0,OFFSET('Daten UBP13'!$A$1,MATCH(EC$5,'Daten UBP13'!$A:$A,0)-1,MATCH(AT127,'Daten UBP13'!$A$424:$AEG$424,0)-1))</f>
        <v>366.43853999999999</v>
      </c>
      <c r="ED127" s="305">
        <f t="shared" ca="1" si="77"/>
        <v>1.0000000382055896</v>
      </c>
      <c r="EE127" s="320">
        <f ca="1">IF(ISERROR(OFFSET('Daten ReCiPe'!$A$1,MATCH(EE$5,'Daten ReCiPe'!$A:$A,0)-1,MATCH(AM127,'Daten ReCiPe'!$A$424:$ADO$424,0)-1)),0,OFFSET('Daten ReCiPe'!$A$1,MATCH(EE$5,'Daten ReCiPe'!$A:$A,0)-1,MATCH(AM127,'Daten ReCiPe'!$A$424:$ADO$424,0)-1))*1000</f>
        <v>8.9093596999999995</v>
      </c>
      <c r="EF127" s="320">
        <f ca="1">IF(ISERROR(OFFSET('Daten ReCiPe'!$A$1,MATCH(EF$5,'Daten ReCiPe'!$A:$A,0)-1,MATCH(AN127,'Daten ReCiPe'!$A$424:$ADO$424,0)-1)),0,OFFSET('Daten ReCiPe'!$A$1,MATCH(EF$5,'Daten ReCiPe'!$A:$A,0)-1,MATCH(AN127,'Daten ReCiPe'!$A$424:$ADO$424,0)-1))*1000</f>
        <v>0</v>
      </c>
      <c r="EG127" s="320">
        <f ca="1">IF(ISERROR(OFFSET('Daten ReCiPe'!$A$1,MATCH(EG$5,'Daten ReCiPe'!$A:$A,0)-1,MATCH(AO127,'Daten ReCiPe'!$A$424:$ADO$424,0)-1)),0,OFFSET('Daten ReCiPe'!$A$1,MATCH(EG$5,'Daten ReCiPe'!$A:$A,0)-1,MATCH(AO127,'Daten ReCiPe'!$A$424:$ADO$424,0)-1))*1000</f>
        <v>10.582895000000001</v>
      </c>
      <c r="EH127" s="320">
        <f ca="1">IF(ISERROR(OFFSET('Daten ReCiPe'!$A$1,MATCH(EH$5,'Daten ReCiPe'!$A:$A,0)-1,MATCH(AP127,'Daten ReCiPe'!$A$424:$ADO$424,0)-1)),0,OFFSET('Daten ReCiPe'!$A$1,MATCH(EH$5,'Daten ReCiPe'!$A:$A,0)-1,MATCH(AP127,'Daten ReCiPe'!$A$424:$ADO$424,0)-1))*1000</f>
        <v>0</v>
      </c>
      <c r="EI127" s="320">
        <f t="shared" ca="1" si="78"/>
        <v>19.4922547</v>
      </c>
      <c r="EJ127" s="320">
        <f ca="1">IF(ISERROR(OFFSET('Daten ReCiPe'!$A$1,MATCH(EJ$5,'Daten ReCiPe'!$A:$A,0)-1,MATCH(AQ127,'Daten ReCiPe'!$A$424:$ADO$424,0)-1)),0,OFFSET('Daten ReCiPe'!$A$1,MATCH(EJ$5,'Daten ReCiPe'!$A:$A,0)-1,MATCH(AQ127,'Daten ReCiPe'!$A$424:$ADO$424,0)-1))*1000</f>
        <v>0.93718646000000005</v>
      </c>
      <c r="EK127" s="320">
        <f ca="1">IF(ISERROR(OFFSET('Daten ReCiPe'!$A$1,MATCH(EK$5,'Daten ReCiPe'!$A:$A,0)-1,MATCH(AR127,'Daten ReCiPe'!$A$424:$ADO$424,0)-1)),0,OFFSET('Daten ReCiPe'!$A$1,MATCH(EK$5,'Daten ReCiPe'!$A:$A,0)-1,MATCH(AR127,'Daten ReCiPe'!$A$424:$ADO$424,0)-1))*1000</f>
        <v>8.1688033999999998</v>
      </c>
      <c r="EL127" s="320">
        <f ca="1">IF(ISERROR(OFFSET('Daten ReCiPe'!$A$1,MATCH(EL$5,'Daten ReCiPe'!$A:$A,0)-1,MATCH(AS127,'Daten ReCiPe'!$A$424:$ADO$424,0)-1)),0,OFFSET('Daten ReCiPe'!$A$1,MATCH(EL$5,'Daten ReCiPe'!$A:$A,0)-1,MATCH(AS127,'Daten ReCiPe'!$A$424:$ADO$424,0)-1))*1000</f>
        <v>2.1211861999999999</v>
      </c>
      <c r="EM127" s="321">
        <f t="shared" ca="1" si="79"/>
        <v>30.719430759999998</v>
      </c>
      <c r="EN127" s="320">
        <f ca="1">IF(ISERROR(OFFSET('Daten ReCiPe'!$A$1,MATCH(EN$5,'Daten ReCiPe'!$A:$A,0)-1,MATCH(AT127,'Daten ReCiPe'!$A$424:$ADO$424,0)-1)),0,OFFSET('Daten ReCiPe'!$A$1,MATCH(EN$5,'Daten ReCiPe'!$A:$A,0)-1,MATCH(AT127,'Daten ReCiPe'!$A$424:$ADO$424,0)-1))*1000</f>
        <v>30.719431</v>
      </c>
      <c r="EO127" s="305">
        <f t="shared" ca="1" si="80"/>
        <v>1.0000000078126448</v>
      </c>
      <c r="EP127" s="322">
        <f ca="1">IF(ISERROR(OFFSET('Daten Elementary'!$A$1,MATCH(EP$5,'Daten Elementary'!$A:$A,0)-1,MATCH(AM127,'Daten Elementary'!$A$424:$ADO$424,0)-1)),0,OFFSET('Daten Elementary'!$A$1,MATCH(EP$5,'Daten Elementary'!$A:$A,0)-1,MATCH(AM127,'Daten Elementary'!$A$424:$ADO$424,0)-1))*1000000</f>
        <v>1.1313596000000001</v>
      </c>
      <c r="EQ127" s="322">
        <f ca="1">IF(ISERROR(OFFSET('Daten Elementary'!$A$1,MATCH(EQ$5,'Daten Elementary'!$A:$A,0)-1,MATCH(AN127,'Daten Elementary'!$A$424:$ADO$424,0)-1)),0,OFFSET('Daten Elementary'!$A$1,MATCH(EQ$5,'Daten Elementary'!$A:$A,0)-1,MATCH(AN127,'Daten Elementary'!$A$424:$ADO$424,0)-1))*1000000</f>
        <v>0</v>
      </c>
      <c r="ER127" s="322">
        <f ca="1">IF(ISERROR(OFFSET('Daten Elementary'!$A$1,MATCH(ER$5,'Daten Elementary'!$A:$A,0)-1,MATCH(AO127,'Daten Elementary'!$A$424:$ADO$424,0)-1)),0,OFFSET('Daten Elementary'!$A$1,MATCH(ER$5,'Daten Elementary'!$A:$A,0)-1,MATCH(AO127,'Daten Elementary'!$A$424:$ADO$424,0)-1))*1000000</f>
        <v>300.79270000000002</v>
      </c>
      <c r="ES127" s="322">
        <f ca="1">IF(ISERROR(OFFSET('Daten Elementary'!$A$1,MATCH(ES$5,'Daten Elementary'!$A:$A,0)-1,MATCH(AP127,'Daten Elementary'!$A$424:$ADO$424,0)-1)),0,OFFSET('Daten Elementary'!$A$1,MATCH(ES$5,'Daten Elementary'!$A:$A,0)-1,MATCH(AP127,'Daten Elementary'!$A$424:$ADO$424,0)-1))*1000000</f>
        <v>0</v>
      </c>
      <c r="ET127" s="322">
        <f t="shared" ca="1" si="81"/>
        <v>301.92405960000002</v>
      </c>
      <c r="EU127" s="322">
        <f ca="1">IF(ISERROR(OFFSET('Daten Elementary'!$A$1,MATCH(EU$5,'Daten Elementary'!$A:$A,0)-1,MATCH(AQ127,'Daten Elementary'!$A$424:$ADO$424,0)-1)),0,OFFSET('Daten Elementary'!$A$1,MATCH(EU$5,'Daten Elementary'!$A:$A,0)-1,MATCH(AQ127,'Daten Elementary'!$A$424:$ADO$424,0)-1))*1000000</f>
        <v>21.451729999999998</v>
      </c>
      <c r="EV127" s="322">
        <f ca="1">IF(ISERROR(OFFSET('Daten Elementary'!$A$1,MATCH(EV$5,'Daten Elementary'!$A:$A,0)-1,MATCH(AR127,'Daten Elementary'!$A$424:$ADO$424,0)-1)),0,OFFSET('Daten Elementary'!$A$1,MATCH(EV$5,'Daten Elementary'!$A:$A,0)-1,MATCH(AR127,'Daten Elementary'!$A$424:$ADO$424,0)-1))*1000000</f>
        <v>233.26946000000001</v>
      </c>
      <c r="EW127" s="322">
        <f ca="1">IF(ISERROR(OFFSET('Daten Elementary'!$A$1,MATCH(EW$5,'Daten Elementary'!$A:$A,0)-1,MATCH(AS127,'Daten Elementary'!$A$424:$ADO$424,0)-1)),0,OFFSET('Daten Elementary'!$A$1,MATCH(EW$5,'Daten Elementary'!$A:$A,0)-1,MATCH(AS127,'Daten Elementary'!$A$424:$ADO$424,0)-1))*1000000</f>
        <v>35.685578999999997</v>
      </c>
      <c r="EX127" s="323">
        <f t="shared" ca="1" si="82"/>
        <v>592.33082860000002</v>
      </c>
      <c r="EY127" s="322">
        <f ca="1">IF(ISERROR(OFFSET('Daten Elementary'!$A$1,MATCH(EY$5,'Daten Elementary'!$A:$A,0)-1,MATCH($AT127,'Daten Elementary'!$A$424:$ADO$424,0)-1)),0,OFFSET('Daten Elementary'!$A$1,MATCH(EY$5,'Daten Elementary'!$A:$A,0)-1,MATCH($AT127,'Daten Elementary'!$A$424:$ADO$424,0)-1))*1000000</f>
        <v>592.33082999999999</v>
      </c>
      <c r="EZ127" s="305">
        <f t="shared" ca="1" si="83"/>
        <v>1.000000002363544</v>
      </c>
      <c r="FA127" s="314">
        <f ca="1">IF(ISERROR(OFFSET('Daten Elementary'!$A$1,MATCH(FA$5,'Daten Elementary'!$A:$A,0)-1,MATCH(AM127,'Daten Elementary'!$A$424:$ADO$424,0)-1)),0,OFFSET('Daten Elementary'!$A$1,MATCH(FA$5,'Daten Elementary'!$A:$A,0)-1,MATCH(AM127,'Daten Elementary'!$A$424:$ADO$424,0)-1))*1000</f>
        <v>156.83841000000001</v>
      </c>
      <c r="FB127" s="314">
        <f ca="1">IF(ISERROR(OFFSET('Daten Elementary'!$A$1,MATCH(FB$5,'Daten Elementary'!$A:$A,0)-1,MATCH(AN127,'Daten Elementary'!$A$424:$ADO$424,0)-1)),0,OFFSET('Daten Elementary'!$A$1,MATCH(FB$5,'Daten Elementary'!$A:$A,0)-1,MATCH(AN127,'Daten Elementary'!$A$424:$ADO$424,0)-1))*1000</f>
        <v>0</v>
      </c>
      <c r="FC127" s="314">
        <f ca="1">IF(ISERROR(OFFSET('Daten Elementary'!$A$1,MATCH(FC$5,'Daten Elementary'!$A:$A,0)-1,MATCH(AO127,'Daten Elementary'!$A$424:$ADO$424,0)-1)),0,OFFSET('Daten Elementary'!$A$1,MATCH(FC$5,'Daten Elementary'!$A:$A,0)-1,MATCH(AO127,'Daten Elementary'!$A$424:$ADO$424,0)-1))*1000</f>
        <v>26.206191</v>
      </c>
      <c r="FD127" s="314">
        <f ca="1">IF(ISERROR(OFFSET('Daten Elementary'!$A$1,MATCH(FD$5,'Daten Elementary'!$A:$A,0)-1,MATCH(AP127,'Daten Elementary'!$A$424:$ADO$424,0)-1)),0,OFFSET('Daten Elementary'!$A$1,MATCH(FD$5,'Daten Elementary'!$A:$A,0)-1,MATCH(AP127,'Daten Elementary'!$A$424:$ADO$424,0)-1))*1000</f>
        <v>0</v>
      </c>
      <c r="FE127" s="314">
        <f t="shared" ca="1" si="84"/>
        <v>183.044601</v>
      </c>
      <c r="FF127" s="314">
        <f ca="1">IF(ISERROR(OFFSET('Daten Elementary'!$A$1,MATCH(FF$5,'Daten Elementary'!$A:$A,0)-1,MATCH(AQ127,'Daten Elementary'!$A$424:$ADO$424,0)-1)),0,OFFSET('Daten Elementary'!$A$1,MATCH(FF$5,'Daten Elementary'!$A:$A,0)-1,MATCH(AQ127,'Daten Elementary'!$A$424:$ADO$424,0)-1))*1000</f>
        <v>6.2679881000000002</v>
      </c>
      <c r="FG127" s="314">
        <f ca="1">IF(ISERROR(OFFSET('Daten Elementary'!$A$1,MATCH(FG$5,'Daten Elementary'!$A:$A,0)-1,MATCH(AR127,'Daten Elementary'!$A$424:$ADO$424,0)-1)),0,OFFSET('Daten Elementary'!$A$1,MATCH(FG$5,'Daten Elementary'!$A:$A,0)-1,MATCH(AR127,'Daten Elementary'!$A$424:$ADO$424,0)-1))*1000</f>
        <v>57.885232000000002</v>
      </c>
      <c r="FH127" s="314">
        <f ca="1">IF(ISERROR(OFFSET('Daten Elementary'!$A$1,MATCH(FH$5,'Daten Elementary'!$A:$A,0)-1,MATCH(AS127,'Daten Elementary'!$A$424:$ADO$424,0)-1)),0,OFFSET('Daten Elementary'!$A$1,MATCH(FH$5,'Daten Elementary'!$A:$A,0)-1,MATCH(AS127,'Daten Elementary'!$A$424:$ADO$424,0)-1))*1000</f>
        <v>13.507671</v>
      </c>
      <c r="FI127" s="315">
        <f t="shared" ca="1" si="85"/>
        <v>260.70549210000001</v>
      </c>
      <c r="FJ127" s="314">
        <f ca="1">IF(ISERROR(OFFSET('Daten Elementary'!$A$1,MATCH(FJ$5,'Daten Elementary'!$A:$A,0)-1,MATCH($AT127,'Daten Elementary'!$A$424:$ADO$424,0)-1)),0,OFFSET('Daten Elementary'!$A$1,MATCH(FJ$5,'Daten Elementary'!$A:$A,0)-1,MATCH($AT127,'Daten Elementary'!$A$424:$ADO$424,0)-1))*1000</f>
        <v>260.70549</v>
      </c>
      <c r="FK127" s="305">
        <f t="shared" ca="1" si="86"/>
        <v>0.99999999194493372</v>
      </c>
      <c r="FL127" s="314">
        <f ca="1">IF(ISERROR(OFFSET('Daten Elementary'!$A$1,MATCH(FL$5,'Daten Elementary'!$A:$A,0)-1,MATCH(AM127,'Daten Elementary'!$A$424:$ADO$424,0)-1)),0,OFFSET('Daten Elementary'!$A$1,MATCH(FL$5,'Daten Elementary'!$A:$A,0)-1,MATCH(AM127,'Daten Elementary'!$A$424:$ADO$424,0)-1))</f>
        <v>0</v>
      </c>
      <c r="FM127" s="314">
        <f ca="1">IF(ISERROR(OFFSET('Daten Elementary'!$A$1,MATCH(FM$5,'Daten Elementary'!$A:$A,0)-1,MATCH(AN127,'Daten Elementary'!$A$424:$ADO$424,0)-1)),0,OFFSET('Daten Elementary'!$A$1,MATCH(FM$5,'Daten Elementary'!$A:$A,0)-1,MATCH(AN127,'Daten Elementary'!$A$424:$ADO$424,0)-1))</f>
        <v>0</v>
      </c>
      <c r="FN127" s="314">
        <f ca="1">IF(ISERROR(OFFSET('Daten Elementary'!$A$1,MATCH(FN$5,'Daten Elementary'!$A:$A,0)-1,MATCH(AO127,'Daten Elementary'!$A$424:$ADO$424,0)-1)),0,OFFSET('Daten Elementary'!$A$1,MATCH(FN$5,'Daten Elementary'!$A:$A,0)-1,MATCH(AO127,'Daten Elementary'!$A$424:$ADO$424,0)-1))</f>
        <v>0</v>
      </c>
      <c r="FO127" s="314">
        <f ca="1">IF(ISERROR(OFFSET('Daten Elementary'!$A$1,MATCH(FO$5,'Daten Elementary'!$A:$A,0)-1,MATCH(AP127,'Daten Elementary'!$A$424:$ADO$424,0)-1)),0,OFFSET('Daten Elementary'!$A$1,MATCH(FO$5,'Daten Elementary'!$A:$A,0)-1,MATCH(AP127,'Daten Elementary'!$A$424:$ADO$424,0)-1))</f>
        <v>0</v>
      </c>
      <c r="FP127" s="314">
        <f t="shared" ca="1" si="87"/>
        <v>0</v>
      </c>
      <c r="FQ127" s="314">
        <f ca="1">IF(ISERROR(OFFSET('Daten Elementary'!$A$1,MATCH(FQ$5,'Daten Elementary'!$A:$A,0)-1,MATCH(AQ127,'Daten Elementary'!$A$424:$ADO$424,0)-1)),0,OFFSET('Daten Elementary'!$A$1,MATCH(FQ$5,'Daten Elementary'!$A:$A,0)-1,MATCH(AQ127,'Daten Elementary'!$A$424:$ADO$424,0)-1))</f>
        <v>0</v>
      </c>
      <c r="FR127" s="314">
        <f ca="1">IF(ISERROR(OFFSET('Daten Elementary'!$A$1,MATCH(FR$5,'Daten Elementary'!$A:$A,0)-1,MATCH(AR127,'Daten Elementary'!$A$424:$ADO$424,0)-1)),0,OFFSET('Daten Elementary'!$A$1,MATCH(FR$5,'Daten Elementary'!$A:$A,0)-1,MATCH(AR127,'Daten Elementary'!$A$424:$ADO$424,0)-1))</f>
        <v>0</v>
      </c>
      <c r="FS127" s="314">
        <f ca="1">IF(ISERROR(OFFSET('Daten Elementary'!$A$1,MATCH(FS$5,'Daten Elementary'!$A:$A,0)-1,MATCH(AS127,'Daten Elementary'!$A$424:$ADO$424,0)-1)),0,OFFSET('Daten Elementary'!$A$1,MATCH(FS$5,'Daten Elementary'!$A:$A,0)-1,MATCH(AS127,'Daten Elementary'!$A$424:$ADO$424,0)-1))</f>
        <v>0</v>
      </c>
      <c r="FT127" s="315">
        <f t="shared" ca="1" si="88"/>
        <v>0</v>
      </c>
      <c r="FU127" s="314">
        <f ca="1">IF(ISERROR(OFFSET('Daten Elementary'!$A$1,MATCH(FU$5,'Daten Elementary'!$A:$A,0)-1,MATCH($AT127,'Daten Elementary'!$A$424:$ADO$424,0)-1)),0,OFFSET('Daten Elementary'!$A$1,MATCH(FU$5,'Daten Elementary'!$A:$A,0)-1,MATCH($AT127,'Daten Elementary'!$A$424:$ADO$424,0)-1))</f>
        <v>0</v>
      </c>
      <c r="FV127" s="305">
        <f t="shared" ca="1" si="89"/>
        <v>0</v>
      </c>
      <c r="FW127" s="324"/>
      <c r="FX127" s="231" t="str">
        <f t="shared" si="90"/>
        <v>Personenwagen, Diesel (durchschnittliche Flotte)</v>
      </c>
      <c r="FY127" s="231" t="str">
        <f t="shared" si="55"/>
        <v>Personenwagen</v>
      </c>
      <c r="FZ127" s="231" t="str">
        <f t="shared" si="56"/>
        <v>, Diesel</v>
      </c>
      <c r="GA127" s="231" t="str">
        <f t="shared" si="57"/>
        <v xml:space="preserve"> (durchschnittliche Flotte)</v>
      </c>
      <c r="GB127" s="231"/>
    </row>
    <row r="128" spans="1:184" ht="16.5" hidden="1" customHeight="1" outlineLevel="1">
      <c r="A128" s="364"/>
      <c r="B128" s="358"/>
      <c r="C128" s="359" t="s">
        <v>385</v>
      </c>
      <c r="D128" s="359" t="s">
        <v>24</v>
      </c>
      <c r="E128" s="363" t="s">
        <v>25</v>
      </c>
      <c r="F128" s="102">
        <v>1.6</v>
      </c>
      <c r="G128" s="33">
        <v>5</v>
      </c>
      <c r="H128" s="91">
        <f t="shared" si="102"/>
        <v>0.32</v>
      </c>
      <c r="I128" s="99">
        <v>6.5662281619341343</v>
      </c>
      <c r="J128" s="189"/>
      <c r="K128" s="100">
        <v>1700</v>
      </c>
      <c r="L128" s="86"/>
      <c r="M128" s="86"/>
      <c r="N128" s="38" t="s">
        <v>99</v>
      </c>
      <c r="O128" s="6">
        <f ca="1">(IF(ISERROR(INDEX(INDIRECT($D$268),MATCH($AM128,$AM$4:$AM$275,0),MATCH(O$304,INDIRECT($E$268),0))*$I128/$AD128),0,INDEX(INDIRECT($D$268),MATCH($AM128,$AM$4:$AM$275,0),MATCH(O$304,INDIRECT($E$268),0))*$I128/$AD128)+IF(ISERROR(INDEX(INDIRECT($D$268),MATCH($AN128,$AN$4:$AN$275,0),MATCH(O$305,INDIRECT($E$268),0))*$J128/$AE128),0,INDEX(INDIRECT($D$268),MATCH($AN128,$AN$4:$AN$275,0),MATCH(O$305,INDIRECT($E$268),0))*$J128/$AE128))*$AC128/$F128</f>
        <v>115.49967010175753</v>
      </c>
      <c r="P128" s="6">
        <f ca="1">(IF(ISERROR(INDEX(INDIRECT($D$268),MATCH($AO128,$AO$4:$AO$275,0),MATCH(P$304,INDIRECT($E$268),0))*$I128/$AD128),0,INDEX(INDIRECT($D$268),MATCH($AO128,$AO$4:$AO$275,0),MATCH(P$304,INDIRECT($E$268),0))*$I128/$AD128)+IF(ISERROR(INDEX(INDIRECT($D$268),MATCH($AP128,$AP$4:$AP$275,0),MATCH(P$305,INDIRECT($E$268),0))*$J128/$AE128),0,INDEX(INDIRECT($D$268),MATCH($AP128,$AP$4:$AP$275,0),MATCH(P$305,INDIRECT($E$268),0))*$J128/$AE128))*$AC128/$F128</f>
        <v>22.414845362978511</v>
      </c>
      <c r="Q128" s="6">
        <f ca="1">INDEX(INDIRECT($D$268),MATCH($AQ128,$AQ$4:$AQ$284,0),MATCH(Q$4,INDIRECT($E$268),0))*$K128*$AC128/$F128/$AF128</f>
        <v>4.2698847539062497</v>
      </c>
      <c r="R128" s="6">
        <f ca="1">INDEX(INDIRECT($D$268),MATCH($AR128,$AR$4:$AR$284,0),MATCH(R$4,INDIRECT($E$268),0))*$K128*$AC128/$F128/$AF128</f>
        <v>39.506191093749997</v>
      </c>
      <c r="S128" s="6">
        <f ca="1">INDEX(INDIRECT($D$268),MATCH($AS128,$AS$4:$AS$284,0),MATCH(S$4,INDIRECT($E$268),0))*$K128*$AC128/$F128/$AF128</f>
        <v>9.5352329296874991</v>
      </c>
      <c r="T128" s="7">
        <f t="shared" ca="1" si="93"/>
        <v>191.2258242420798</v>
      </c>
      <c r="U128" s="6">
        <f>IF($B$268=6,(IF(OR(AJ128="Benzin",AJ128="Diesel"),$AK128*INDEX('DIN EN 16258'!$I:$I,MATCH('mobitool-Faktoren v2.0'!$AI128,'DIN EN 16258'!$A:$A,0))*$I128/$AD128+$AL128*INDEX('DIN EN 16258'!$I:$I,MATCH('mobitool-Faktoren v2.0'!$AJ128,'DIN EN 16258'!$A:$A,0))*$I128/$AD128,IF(ISERROR($AK128*INDEX('DIN EN 16258'!$I:$I,MATCH('mobitool-Faktoren v2.0'!$AI128,'DIN EN 16258'!$A:$A,0))*$I128/$AD128),0,$AK128*INDEX('DIN EN 16258'!$I:$I,MATCH('mobitool-Faktoren v2.0'!$AI128,'DIN EN 16258'!$A:$A,0))*$I128/$AD128)+IF(ISERROR($AL128*INDEX('DIN EN 16258'!$I:$I,MATCH('mobitool-Faktoren v2.0'!$AJ128,'DIN EN 16258'!$A:$A,0))*$J128/$AE128),0,$AL128*INDEX('DIN EN 16258'!$I:$I,MATCH('mobitool-Faktoren v2.0'!$AJ128,'DIN EN 16258'!$A:$A,0))*$J128/$AE128)))*1000,
IF($B$268=1,(IF(OR(AJ128="Benzin",AJ128="Diesel"),$AK128*INDEX('DIN EN 16258'!$D:$D,MATCH('mobitool-Faktoren v2.0'!$AI128,'DIN EN 16258'!$A:$A,0))*$I128/$AD128+$AL128*INDEX('DIN EN 16258'!$D:$D,MATCH('mobitool-Faktoren v2.0'!$AJ128,'DIN EN 16258'!$A:$A,0))*$I128/$AD128,IF(ISERROR($AK128*INDEX('DIN EN 16258'!$D:$D,MATCH('mobitool-Faktoren v2.0'!$AI128,'DIN EN 16258'!$A:$A,0))*$I128/$AD128),0,$AK128*INDEX('DIN EN 16258'!$D:$D,MATCH('mobitool-Faktoren v2.0'!$AI128,'DIN EN 16258'!$A:$A,0))*$I128/$AD128)+IF(ISERROR($AL128*INDEX('DIN EN 16258'!$D:$D,MATCH('mobitool-Faktoren v2.0'!$AJ128,'DIN EN 16258'!$A:$A,0))*$J128/$AE128),0,$AL128*INDEX('DIN EN 16258'!$D:$D,MATCH('mobitool-Faktoren v2.0'!$AJ128,'DIN EN 16258'!$A:$A,0))*$J128/$AE128))),0))*$AC128/$F128</f>
        <v>110.65827758735875</v>
      </c>
      <c r="V128" s="6">
        <f>IF($B$268=6,(IF(OR(AJ128="Benzin",AJ128="Diesel"),$AK128*INDEX('DIN EN 16258'!$L:$L,MATCH('mobitool-Faktoren v2.0'!$AI128,'DIN EN 16258'!$A:$A,0))*$I128/$AD128+$AL128*INDEX('DIN EN 16258'!$L:$L,MATCH('mobitool-Faktoren v2.0'!$AJ128,'DIN EN 16258'!$A:$A,0))*$I128/$AD128,IF(ISERROR($AK128*INDEX('DIN EN 16258'!$L:$L,MATCH('mobitool-Faktoren v2.0'!$AI128,'DIN EN 16258'!$A:$A,0))*$I128/$AD128),0,$AK128*INDEX('DIN EN 16258'!$L:$L,MATCH('mobitool-Faktoren v2.0'!$AI128,'DIN EN 16258'!$A:$A,0))*$I128/$AD128)+IF(ISERROR($AL128*INDEX('DIN EN 16258'!$L:$L,MATCH('mobitool-Faktoren v2.0'!$AJ128,'DIN EN 16258'!$A:$A,0))*$J128/$AE128),0,$AL128*INDEX('DIN EN 16258'!$L:$L,MATCH('mobitool-Faktoren v2.0'!$AJ128,'DIN EN 16258'!$A:$A,0))*$J128/$AE128)))*1000,
IF($B$268=1,(IF(OR(AJ128="Benzin",AJ128="Diesel"),$AK128*INDEX('DIN EN 16258'!$F:$F,MATCH('mobitool-Faktoren v2.0'!$AI128,'DIN EN 16258'!$A:$A,0))*$I128/$AD128+$AL128*INDEX('DIN EN 16258'!$F:$F,MATCH('mobitool-Faktoren v2.0'!$AJ128,'DIN EN 16258'!$A:$A,0))*$I128/$AD128,IF(ISERROR($AK128*INDEX('DIN EN 16258'!$F:$F,MATCH('mobitool-Faktoren v2.0'!$AI128,'DIN EN 16258'!$A:$A,0))*$I128/$AD128),0,$AK128*INDEX('DIN EN 16258'!$F:$F,MATCH('mobitool-Faktoren v2.0'!$AI128,'DIN EN 16258'!$A:$A,0))*$I128/$AD128)+IF(ISERROR($AL128*INDEX('DIN EN 16258'!$F:$F,MATCH('mobitool-Faktoren v2.0'!$AJ128,'DIN EN 16258'!$A:$A,0))*$J128/$AE128),0,$AL128*INDEX('DIN EN 16258'!$F:$F,MATCH('mobitool-Faktoren v2.0'!$AJ128,'DIN EN 16258'!$A:$A,0))*$J128/$AE128))),0))*$AC128/$F128</f>
        <v>134.44463632109009</v>
      </c>
      <c r="W128" s="39" t="s">
        <v>672</v>
      </c>
      <c r="X128" s="39" t="s">
        <v>162</v>
      </c>
      <c r="Y128" s="336">
        <v>3</v>
      </c>
      <c r="Z128" s="336">
        <v>25</v>
      </c>
      <c r="AA128" s="337">
        <v>500</v>
      </c>
      <c r="AB128" s="299">
        <v>3500</v>
      </c>
      <c r="AC128" s="300">
        <f>AC20</f>
        <v>1</v>
      </c>
      <c r="AD128" s="298">
        <f>AD20</f>
        <v>5.4846428571428572</v>
      </c>
      <c r="AE128" s="298"/>
      <c r="AF128" s="299">
        <f>AF20</f>
        <v>1600</v>
      </c>
      <c r="AG128" s="299"/>
      <c r="AH128" s="299"/>
      <c r="AI128" s="301" t="s">
        <v>24</v>
      </c>
      <c r="AJ128" s="301"/>
      <c r="AK128" s="329">
        <f>'Kennwerte Strassentransporte'!M$8</f>
        <v>4.6071381986398097E-2</v>
      </c>
      <c r="AL128" s="329"/>
      <c r="AM128" s="202" t="s">
        <v>935</v>
      </c>
      <c r="AN128" s="202" t="s">
        <v>81</v>
      </c>
      <c r="AO128" s="202" t="s">
        <v>936</v>
      </c>
      <c r="AP128" s="202" t="s">
        <v>81</v>
      </c>
      <c r="AQ128" s="202" t="s">
        <v>937</v>
      </c>
      <c r="AR128" s="202" t="s">
        <v>938</v>
      </c>
      <c r="AS128" s="202" t="s">
        <v>939</v>
      </c>
      <c r="AT128" s="202" t="s">
        <v>955</v>
      </c>
      <c r="AU128" s="303">
        <f ca="1">IF(ISERROR(OFFSET('Daten KEA'!$A$1,MATCH(AU$5,'Daten KEA'!$A:$A,0)-1,MATCH(AM128,'Daten KEA'!$A$424:$ADO$424,0)-1)),0,OFFSET('Daten KEA'!$A$1,MATCH(AU$5,'Daten KEA'!$A:$A,0)-1,MATCH(AM128,'Daten KEA'!$A$424:$ADO$424,0)-1))+IF(ISERROR(AK128*INDEX('Energiefaktoren Ecoinvent'!$D:$D,MATCH('mobitool-Faktoren v2.0'!AI128,'Energiefaktoren Ecoinvent'!$A:$A,0))),0,AK128*INDEX('Energiefaktoren Ecoinvent'!$D:$D,MATCH('mobitool-Faktoren v2.0'!AI128,'Energiefaktoren Ecoinvent'!$A:$A,0)))+IF(OR(AJ128="Benzin",AJ128="Diesel"),IF(ISERROR(OFFSET('Daten KEA'!$A$1,MATCH(AV$5,'Daten KEA'!$A:$A,0)-1,MATCH(AN128,'Daten KEA'!$A$424:$ADO$424,0)-1)),0,OFFSET('Daten KEA'!$A$1,MATCH(AV$5,'Daten KEA'!$A:$A,0)-1,MATCH(AN128,'Daten KEA'!$A$424:$ADO$424,0)-1))+IF(ISERROR(AL128*INDEX('Energiefaktoren Ecoinvent'!$D:$D,MATCH('mobitool-Faktoren v2.0'!AJ128,'Energiefaktoren Ecoinvent'!$A:$A,0))),0,AL128*INDEX('Energiefaktoren Ecoinvent'!$D:$D,MATCH('mobitool-Faktoren v2.0'!AJ128,'Energiefaktoren Ecoinvent'!$A:$A,0))),0)</f>
        <v>1.9718551490178384</v>
      </c>
      <c r="AV128" s="303">
        <f ca="1">IF(OR(AJ128="Benzin",AJ128="Diesel"),0,IF(ISERROR(OFFSET('Daten KEA'!$A$1,MATCH(AV$5,'Daten KEA'!$A:$A,0)-1,MATCH(AN128,'Daten KEA'!$A$424:$ADO$424,0)-1)),0,OFFSET('Daten KEA'!$A$1,MATCH(AV$5,'Daten KEA'!$A:$A,0)-1,MATCH(AN128,'Daten KEA'!$A$424:$ADO$424,0)-1))+IF(ISERROR(AL128*INDEX('Energiefaktoren Ecoinvent'!$D:$D,MATCH('mobitool-Faktoren v2.0'!AJ128,'Energiefaktoren Ecoinvent'!$A:$A,0))),0,AL128*INDEX('Energiefaktoren Ecoinvent'!$D:$D,MATCH('mobitool-Faktoren v2.0'!AJ128,'Energiefaktoren Ecoinvent'!$A:$A,0))))</f>
        <v>0</v>
      </c>
      <c r="AW128" s="303">
        <f ca="1">IF(ISERROR(OFFSET('Daten KEA'!$A$1,MATCH(AW$5,'Daten KEA'!$A:$A,0)-1,MATCH(AO128,'Daten KEA'!$A$424:$ADO$424,0)-1)),0,OFFSET('Daten KEA'!$A$1,MATCH(AW$5,'Daten KEA'!$A:$A,0)-1,MATCH(AO128,'Daten KEA'!$A$424:$ADO$424,0)-1))-IF(ISERROR(AK128*INDEX('Energiefaktoren Ecoinvent'!$D:$D,MATCH('mobitool-Faktoren v2.0'!AI128,'Energiefaktoren Ecoinvent'!$A:$A,0))),0,AK128*INDEX('Energiefaktoren Ecoinvent'!$D:$D,MATCH('mobitool-Faktoren v2.0'!AI128,'Energiefaktoren Ecoinvent'!$A:$A,0)))+IF(OR(AJ128="Benzin",AJ128="Diesel"),IF(ISERROR(OFFSET('Daten KEA'!$A$1,MATCH(AX$5,'Daten KEA'!$A:$A,0)-1,MATCH(AP128,'Daten KEA'!$A$424:$ADO$424,0)-1)),0,OFFSET('Daten KEA'!$A$1,MATCH(AX$5,'Daten KEA'!$A:$A,0)-1,MATCH(AP128,'Daten KEA'!$A$424:$ADO$424,0)-1))-IF(ISERROR(AL128*INDEX('Energiefaktoren Ecoinvent'!$D:$D,MATCH('mobitool-Faktoren v2.0'!AJ128,'Energiefaktoren Ecoinvent'!$A:$A,0))),0,AL128*INDEX('Energiefaktoren Ecoinvent'!$D:$D,MATCH('mobitool-Faktoren v2.0'!AJ128,'Energiefaktoren Ecoinvent'!$A:$A,0))),0)</f>
        <v>0.58605975098216168</v>
      </c>
      <c r="AX128" s="303">
        <f ca="1">IF(OR(AJ128="Benzin",AJ128="Diesel"),0,IF(ISERROR(OFFSET('Daten KEA'!$A$1,MATCH(AX$5,'Daten KEA'!$A:$A,0)-1,MATCH(AP128,'Daten KEA'!$A$424:$ADO$424,0)-1)),0,OFFSET('Daten KEA'!$A$1,MATCH(AX$5,'Daten KEA'!$A:$A,0)-1,MATCH(AP128,'Daten KEA'!$A$424:$ADO$424,0)-1))-IF(ISERROR(AL128*INDEX('Energiefaktoren Ecoinvent'!$D:$D,MATCH('mobitool-Faktoren v2.0'!AJ128,'Energiefaktoren Ecoinvent'!$A:$A,0))),0,AL128*INDEX('Energiefaktoren Ecoinvent'!$D:$D,MATCH('mobitool-Faktoren v2.0'!AJ128,'Energiefaktoren Ecoinvent'!$A:$A,0))))</f>
        <v>0</v>
      </c>
      <c r="AY128" s="303">
        <f t="shared" ca="1" si="58"/>
        <v>2.5579149000000001</v>
      </c>
      <c r="AZ128" s="303">
        <f ca="1">IF(ISERROR(OFFSET('Daten KEA'!$A$1,MATCH(AZ$5,'Daten KEA'!$A:$A,0)-1,MATCH(AQ128,'Daten KEA'!$A$424:$ADO$424,0)-1)),0,OFFSET('Daten KEA'!$A$1,MATCH(AZ$5,'Daten KEA'!$A:$A,0)-1,MATCH(AQ128,'Daten KEA'!$A$424:$ADO$424,0)-1))</f>
        <v>0.18482304999999999</v>
      </c>
      <c r="BA128" s="303">
        <f ca="1">IF(ISERROR(OFFSET('Daten KEA'!$A$1,MATCH(BA$5,'Daten KEA'!$A:$A,0)-1,MATCH(AR128,'Daten KEA'!$A$424:$ADO$424,0)-1)),0,OFFSET('Daten KEA'!$A$1,MATCH(BA$5,'Daten KEA'!$A:$A,0)-1,MATCH(AR128,'Daten KEA'!$A$424:$ADO$424,0)-1))</f>
        <v>0.98142996000000005</v>
      </c>
      <c r="BB128" s="303">
        <f ca="1">IF(ISERROR(OFFSET('Daten KEA'!$A$1,MATCH(BB$5,'Daten KEA'!$A:$A,0)-1,MATCH(AS128,'Daten KEA'!$A$424:$ADO$424,0)-1)),0,OFFSET('Daten KEA'!$A$1,MATCH(BB$5,'Daten KEA'!$A:$A,0)-1,MATCH(AS128,'Daten KEA'!$A$424:$ADO$424,0)-1))</f>
        <v>0.84415227999999998</v>
      </c>
      <c r="BC128" s="304">
        <f t="shared" ca="1" si="101"/>
        <v>4.5683201900000006</v>
      </c>
      <c r="BD128" s="303">
        <f ca="1">IF(ISERROR(OFFSET('Daten KEA'!$A$1,MATCH(BD$5,'Daten KEA'!$A:$A,0)-1,MATCH(AT128,'Daten KEA'!$A$424:$ADO$424,0)-1)),0,OFFSET('Daten KEA'!$A$1,MATCH(BD$5,'Daten KEA'!$A:$A,0)-1,MATCH(AT128,'Daten KEA'!$A$424:$ADO$424,0)-1))</f>
        <v>4.5683201999999996</v>
      </c>
      <c r="BE128" s="305">
        <f t="shared" ca="1" si="59"/>
        <v>1.0000000021889883</v>
      </c>
      <c r="BF128" s="306">
        <f ca="1">IF(ISERROR(OFFSET('Daten KEA'!$A$1,MATCH(BF$5,'Daten KEA'!$A:$A,0)-1,MATCH(AM128,'Daten KEA'!$A$424:$ADO$424,0)-1)),0,OFFSET('Daten KEA'!$A$1,MATCH(BF$5,'Daten KEA'!$A:$A,0)-1,MATCH(AM128,'Daten KEA'!$A$424:$ADO$424,0)-1))+IF(ISERROR($AK128*INDEX('Energiefaktoren Ecoinvent'!$H:$H,MATCH('mobitool-Faktoren v2.0'!$AI128,'Energiefaktoren Ecoinvent'!$A:$A,0))),0,$AK128*INDEX('Energiefaktoren Ecoinvent'!$H:$H,MATCH('mobitool-Faktoren v2.0'!$AI128,'Energiefaktoren Ecoinvent'!$A:$A,0)))+IF(OR(AJ128="Benzin",AJ128="Diesel"),IF(ISERROR(OFFSET('Daten KEA'!$A$1,MATCH(BG$5,'Daten KEA'!$A:$A,0)-1,MATCH(AN128,'Daten KEA'!$A$424:$ADO$424,0)-1)),0,OFFSET('Daten KEA'!$A$1,MATCH(BG$5,'Daten KEA'!$A:$A,0)-1,MATCH(AN128,'Daten KEA'!$A$424:$ADO$424,0)-1))+IF(ISERROR($AL128*INDEX('Energiefaktoren Ecoinvent'!$H:$H,MATCH('mobitool-Faktoren v2.0'!$AJ128,'Energiefaktoren Ecoinvent'!$A:$A,0))),0,$AL128*INDEX('Energiefaktoren Ecoinvent'!$H:$H,MATCH('mobitool-Faktoren v2.0'!$AJ128,'Energiefaktoren Ecoinvent'!$A:$A,0))),0)</f>
        <v>1.9718551490178384</v>
      </c>
      <c r="BG128" s="306">
        <f ca="1">IF(OR(AJ128="Benzin",AJ128="Diesel"),0,IF(ISERROR(OFFSET('Daten KEA'!$A$1,MATCH(BG$5,'Daten KEA'!$A:$A,0)-1,MATCH(AN128,'Daten KEA'!$A$424:$ADO$424,0)-1)),0,OFFSET('Daten KEA'!$A$1,MATCH(BG$5,'Daten KEA'!$A:$A,0)-1,MATCH(AN128,'Daten KEA'!$A$424:$ADO$424,0)-1))+IF(ISERROR($AL128*INDEX('Energiefaktoren Ecoinvent'!$H:$H,MATCH('mobitool-Faktoren v2.0'!$AJ128,'Energiefaktoren Ecoinvent'!$A:$A,0))),0,$AL128*INDEX('Energiefaktoren Ecoinvent'!$H:$H,MATCH('mobitool-Faktoren v2.0'!$AJ128,'Energiefaktoren Ecoinvent'!$A:$A,0))))</f>
        <v>0</v>
      </c>
      <c r="BH128" s="306">
        <f ca="1">IF(ISERROR(OFFSET('Daten KEA'!$A$1,MATCH(BH$5,'Daten KEA'!$A:$A,0)-1,MATCH(AO128,'Daten KEA'!$A$424:$ADO$424,0)-1)),0,OFFSET('Daten KEA'!$A$1,MATCH(BH$5,'Daten KEA'!$A:$A,0)-1,MATCH(AO128,'Daten KEA'!$A$424:$ADO$424,0)-1))-IF(ISERROR($AK128*INDEX('Energiefaktoren Ecoinvent'!$H:$H,MATCH('mobitool-Faktoren v2.0'!$AI128,'Energiefaktoren Ecoinvent'!$A:$A,0))),0,$AK128*INDEX('Energiefaktoren Ecoinvent'!$H:$H,MATCH('mobitool-Faktoren v2.0'!$AI128,'Energiefaktoren Ecoinvent'!$A:$A,0)))+IF(OR(AJ128="Benzin",AJ128="Diesel"),IF(ISERROR(OFFSET('Daten KEA'!$A$1,MATCH(BI$5,'Daten KEA'!$A:$A,0)-1,MATCH(AP128,'Daten KEA'!$A$424:$ADO$424,0)-1)),0,OFFSET('Daten KEA'!$A$1,MATCH(BI$5,'Daten KEA'!$A:$A,0)-1,MATCH(AP128,'Daten KEA'!$A$424:$ADO$424,0)-1))-IF(ISERROR($AL128*INDEX('Energiefaktoren Ecoinvent'!$H:$H,MATCH('mobitool-Faktoren v2.0'!$AJ128,'Energiefaktoren Ecoinvent'!$A:$A,0))),0,$AL128*INDEX('Energiefaktoren Ecoinvent'!$H:$H,MATCH('mobitool-Faktoren v2.0'!$AJ128,'Energiefaktoren Ecoinvent'!$A:$A,0))),0)</f>
        <v>0.57944963857476206</v>
      </c>
      <c r="BI128" s="306">
        <f ca="1">IF(OR(AJ128="Benzin",AJ128="Diesel"),0,IF(ISERROR(OFFSET('Daten KEA'!$A$1,MATCH(BI$5,'Daten KEA'!$A:$A,0)-1,MATCH(AP128,'Daten KEA'!$A$424:$ADO$424,0)-1)),0,OFFSET('Daten KEA'!$A$1,MATCH(BI$5,'Daten KEA'!$A:$A,0)-1,MATCH(AP128,'Daten KEA'!$A$424:$ADO$424,0)-1))-IF(ISERROR($AL128*INDEX('Energiefaktoren Ecoinvent'!$H:$H,MATCH('mobitool-Faktoren v2.0'!$AJ128,'Energiefaktoren Ecoinvent'!$A:$A,0))),0,$AL128*INDEX('Energiefaktoren Ecoinvent'!$H:$H,MATCH('mobitool-Faktoren v2.0'!$AJ128,'Energiefaktoren Ecoinvent'!$A:$A,0))))</f>
        <v>0</v>
      </c>
      <c r="BJ128" s="306">
        <f t="shared" ca="1" si="92"/>
        <v>2.5513047875926005</v>
      </c>
      <c r="BK128" s="306">
        <f ca="1">IF(ISERROR(OFFSET('Daten KEA'!$A$1,MATCH(BK$5,'Daten KEA'!$A:$A,0)-1,MATCH(AQ128,'Daten KEA'!$A$424:$ADO$424,0)-1)),0,OFFSET('Daten KEA'!$A$1,MATCH(BK$5,'Daten KEA'!$A:$A,0)-1,MATCH(AQ128,'Daten KEA'!$A$424:$ADO$424,0)-1))</f>
        <v>0.17631837758306998</v>
      </c>
      <c r="BL128" s="306">
        <f ca="1">IF(ISERROR(OFFSET('Daten KEA'!$A$1,MATCH(BL$5,'Daten KEA'!$A:$A,0)-1,MATCH(AR128,'Daten KEA'!$A$424:$ADO$424,0)-1)),0,OFFSET('Daten KEA'!$A$1,MATCH(BL$5,'Daten KEA'!$A:$A,0)-1,MATCH(AR128,'Daten KEA'!$A$424:$ADO$424,0)-1))</f>
        <v>0.89185240464859994</v>
      </c>
      <c r="BM128" s="306">
        <f ca="1">IF(ISERROR(OFFSET('Daten KEA'!$A$1,MATCH(BM$5,'Daten KEA'!$A:$A,0)-1,MATCH(AS128,'Daten KEA'!$A$424:$ADO$424,0)-1)),0,OFFSET('Daten KEA'!$A$1,MATCH(BM$5,'Daten KEA'!$A:$A,0)-1,MATCH(AS128,'Daten KEA'!$A$424:$ADO$424,0)-1))</f>
        <v>0.74347970396926988</v>
      </c>
      <c r="BN128" s="307">
        <f t="shared" ca="1" si="98"/>
        <v>4.3629552737935402</v>
      </c>
      <c r="BO128" s="306">
        <f ca="1">IF(ISERROR(OFFSET('Daten KEA'!$A$1,MATCH(BO$5,'Daten KEA'!$A:$A,0)-1,MATCH(AT128,'Daten KEA'!$A$424:$ADO$424,0)-1)),0,OFFSET('Daten KEA'!$A$1,MATCH(BO$5,'Daten KEA'!$A:$A,0)-1,MATCH(AT128,'Daten KEA'!$A$424:$ADO$424,0)-1))</f>
        <v>4.3629553347935994</v>
      </c>
      <c r="BP128" s="305">
        <f t="shared" ca="1" si="60"/>
        <v>1.0000000139813625</v>
      </c>
      <c r="BQ128" s="308">
        <f ca="1">IF(ISERROR(OFFSET('Daten GWP'!$A$1,MATCH(BQ$5,'Daten GWP'!$A:$A,0)-1,MATCH(AM128,'Daten GWP'!$A$424:$ADO$424,0)-1)),0,OFFSET('Daten GWP'!$A$1,MATCH(BQ$5,'Daten GWP'!$A:$A,0)-1,MATCH(AM128,'Daten GWP'!$A$424:$ADO$424,0)-1))*1000</f>
        <v>154.35941</v>
      </c>
      <c r="BR128" s="308">
        <f ca="1">IF(ISERROR(OFFSET('Daten GWP'!$A$1,MATCH(BR$5,'Daten GWP'!$A:$A,0)-1,MATCH(AN128,'Daten GWP'!$A$424:$ADO$424,0)-1)),0,OFFSET('Daten GWP'!$A$1,MATCH(BR$5,'Daten GWP'!$A:$A,0)-1,MATCH(AN128,'Daten GWP'!$A$424:$ADO$424,0)-1))*1000</f>
        <v>0</v>
      </c>
      <c r="BS128" s="308">
        <f ca="1">IF(ISERROR(OFFSET('Daten GWP'!$A$1,MATCH(BS$5,'Daten GWP'!$A:$A,0)-1,MATCH(AO128,'Daten GWP'!$A$424:$ADO$424,0)-1)),0,OFFSET('Daten GWP'!$A$1,MATCH(BS$5,'Daten GWP'!$A:$A,0)-1,MATCH(AO128,'Daten GWP'!$A$424:$ADO$424,0)-1))*1000</f>
        <v>29.956296000000002</v>
      </c>
      <c r="BT128" s="308">
        <f ca="1">IF(ISERROR(OFFSET('Daten GWP'!$A$1,MATCH(BT$5,'Daten GWP'!$A:$A,0)-1,MATCH(AP128,'Daten GWP'!$A$424:$ADO$424,0)-1)),0,OFFSET('Daten GWP'!$A$1,MATCH(BT$5,'Daten GWP'!$A:$A,0)-1,MATCH(AP128,'Daten GWP'!$A$424:$ADO$424,0)-1))*1000</f>
        <v>0</v>
      </c>
      <c r="BU128" s="308">
        <f t="shared" ca="1" si="61"/>
        <v>184.31570600000001</v>
      </c>
      <c r="BV128" s="308">
        <f ca="1">IF(ISERROR(OFFSET('Daten GWP'!$A$1,MATCH(BV$5,'Daten GWP'!$A:$A,0)-1,MATCH(AQ128,'Daten GWP'!$A$424:$ADO$424,0)-1)),0,OFFSET('Daten GWP'!$A$1,MATCH(BV$5,'Daten GWP'!$A:$A,0)-1,MATCH(AQ128,'Daten GWP'!$A$424:$ADO$424,0)-1))*1000</f>
        <v>6.4299441000000002</v>
      </c>
      <c r="BW128" s="308">
        <f ca="1">IF(ISERROR(OFFSET('Daten GWP'!$A$1,MATCH(BW$5,'Daten GWP'!$A:$A,0)-1,MATCH(AR128,'Daten GWP'!$A$424:$ADO$424,0)-1)),0,OFFSET('Daten GWP'!$A$1,MATCH(BW$5,'Daten GWP'!$A:$A,0)-1,MATCH(AR128,'Daten GWP'!$A$424:$ADO$424,0)-1))*1000</f>
        <v>59.491675999999998</v>
      </c>
      <c r="BX128" s="308">
        <f ca="1">IF(ISERROR(OFFSET('Daten GWP'!$A$1,MATCH(BX$5,'Daten GWP'!$A:$A,0)-1,MATCH(AS128,'Daten GWP'!$A$424:$ADO$424,0)-1)),0,OFFSET('Daten GWP'!$A$1,MATCH(BX$5,'Daten GWP'!$A:$A,0)-1,MATCH(AS128,'Daten GWP'!$A$424:$ADO$424,0)-1))*1000</f>
        <v>14.358938999999999</v>
      </c>
      <c r="BY128" s="309">
        <f t="shared" ca="1" si="99"/>
        <v>264.59626510000004</v>
      </c>
      <c r="BZ128" s="308">
        <f ca="1">IF(ISERROR(OFFSET('Daten GWP'!$A$1,MATCH(BZ$5,'Daten GWP'!$A:$A,0)-1,MATCH(AT128,'Daten GWP'!$A$424:$ADO$424,0)-1)),0,OFFSET('Daten GWP'!$A$1,MATCH(BZ$5,'Daten GWP'!$A:$A,0)-1,MATCH(AT128,'Daten GWP'!$A$424:$ADO$424,0)-1))*1000</f>
        <v>264.59627</v>
      </c>
      <c r="CA128" s="305">
        <f t="shared" ca="1" si="62"/>
        <v>1.0000000185187798</v>
      </c>
      <c r="CB128" s="310">
        <f ca="1">IF(ISERROR(OFFSET('Daten Elementary'!$A$1,MATCH(CB$5,'Daten Elementary'!$A:$A,0)-1,MATCH(AM128,'Daten Elementary'!$A$424:$ADO$424,0)-1)),0,OFFSET('Daten Elementary'!$A$1,MATCH(CB$5,'Daten Elementary'!$A:$A,0)-1,MATCH(AM128,'Daten Elementary'!$A$424:$ADO$424,0)-1))*1000000</f>
        <v>61.875207999999994</v>
      </c>
      <c r="CC128" s="310">
        <f ca="1">IF(ISERROR(OFFSET('Daten Elementary'!$A$1,MATCH(CC$5,'Daten Elementary'!$A:$A,0)-1,MATCH(AN128,'Daten Elementary'!$A$424:$ADO$424,0)-1)),0,OFFSET('Daten Elementary'!$A$1,MATCH(CC$5,'Daten Elementary'!$A:$A,0)-1,MATCH(AN128,'Daten Elementary'!$A$424:$ADO$424,0)-1))*1000000</f>
        <v>0</v>
      </c>
      <c r="CD128" s="310">
        <f ca="1">IF(ISERROR(OFFSET('Daten Elementary'!$A$1,MATCH(CD$5,'Daten Elementary'!$A:$A,0)-1,MATCH(AO128,'Daten Elementary'!$A$424:$ADO$424,0)-1)),0,OFFSET('Daten Elementary'!$A$1,MATCH(CD$5,'Daten Elementary'!$A:$A,0)-1,MATCH(AO128,'Daten Elementary'!$A$424:$ADO$424,0)-1))*1000000</f>
        <v>11.971921999999999</v>
      </c>
      <c r="CE128" s="310">
        <f ca="1">IF(ISERROR(OFFSET('Daten Elementary'!$A$1,MATCH(CE$5,'Daten Elementary'!$A:$A,0)-1,MATCH(AP128,'Daten Elementary'!$A$424:$ADO$424,0)-1)),0,OFFSET('Daten Elementary'!$A$1,MATCH(CE$5,'Daten Elementary'!$A:$A,0)-1,MATCH(AP128,'Daten Elementary'!$A$424:$ADO$424,0)-1))*1000000</f>
        <v>0</v>
      </c>
      <c r="CF128" s="310">
        <f t="shared" ca="1" si="63"/>
        <v>73.847129999999993</v>
      </c>
      <c r="CG128" s="310">
        <f ca="1">IF(ISERROR(OFFSET('Daten Elementary'!$A$1,MATCH(CG$5,'Daten Elementary'!$A:$A,0)-1,MATCH(AQ128,'Daten Elementary'!$A$424:$ADO$424,0)-1)),0,OFFSET('Daten Elementary'!$A$1,MATCH(CG$5,'Daten Elementary'!$A:$A,0)-1,MATCH(AQ128,'Daten Elementary'!$A$424:$ADO$424,0)-1))*1000000</f>
        <v>2.5342876999999997</v>
      </c>
      <c r="CH128" s="310">
        <f ca="1">IF(ISERROR(OFFSET('Daten Elementary'!$A$1,MATCH(CH$5,'Daten Elementary'!$A:$A,0)-1,MATCH(AR128,'Daten Elementary'!$A$424:$ADO$424,0)-1)),0,OFFSET('Daten Elementary'!$A$1,MATCH(CH$5,'Daten Elementary'!$A:$A,0)-1,MATCH(AR128,'Daten Elementary'!$A$424:$ADO$424,0)-1))*1000000</f>
        <v>54.908767000000005</v>
      </c>
      <c r="CI128" s="310">
        <f ca="1">IF(ISERROR(OFFSET('Daten Elementary'!$A$1,MATCH(CI$5,'Daten Elementary'!$A:$A,0)-1,MATCH(AS128,'Daten Elementary'!$A$424:$ADO$424,0)-1)),0,OFFSET('Daten Elementary'!$A$1,MATCH(CI$5,'Daten Elementary'!$A:$A,0)-1,MATCH(AS128,'Daten Elementary'!$A$424:$ADO$424,0)-1))*1000000</f>
        <v>12.323541000000001</v>
      </c>
      <c r="CJ128" s="311">
        <f t="shared" ca="1" si="64"/>
        <v>143.6137257</v>
      </c>
      <c r="CK128" s="310">
        <f ca="1">IF(ISERROR(OFFSET('Daten Elementary'!$A$1,MATCH(CK$5,'Daten Elementary'!$A:$A,0)-1,MATCH($AT128,'Daten Elementary'!$A$424:$ADO$424,0)-1)),0,OFFSET('Daten Elementary'!$A$1,MATCH(CK$5,'Daten Elementary'!$A:$A,0)-1,MATCH($AT128,'Daten Elementary'!$A$424:$ADO$424,0)-1))*1000000</f>
        <v>143.61373</v>
      </c>
      <c r="CL128" s="305">
        <f t="shared" ca="1" si="65"/>
        <v>1.0000000299414278</v>
      </c>
      <c r="CM128" s="312">
        <f ca="1">IF(ISERROR(OFFSET('Daten Elementary'!$A$1,MATCH(CM$5,'Daten Elementary'!$A:$A,0)-1,MATCH(AM128,'Daten Elementary'!$A$424:$ADO$424,0)-1)),0,OFFSET('Daten Elementary'!$A$1,MATCH(CM$5,'Daten Elementary'!$A:$A,0)-1,MATCH(AM128,'Daten Elementary'!$A$424:$ADO$424,0)-1))*1000000</f>
        <v>51.518836999999998</v>
      </c>
      <c r="CN128" s="312">
        <f ca="1">IF(ISERROR(OFFSET('Daten Elementary'!$A$1,MATCH(CN$5,'Daten Elementary'!$A:$A,0)-1,MATCH(AN128,'Daten Elementary'!$A$424:$ADO$424,0)-1)),0,OFFSET('Daten Elementary'!$A$1,MATCH(CN$5,'Daten Elementary'!$A:$A,0)-1,MATCH(AN128,'Daten Elementary'!$A$424:$ADO$424,0)-1))*1000000</f>
        <v>0</v>
      </c>
      <c r="CO128" s="312">
        <f ca="1">IF(ISERROR(OFFSET('Daten Elementary'!$A$1,MATCH(CO$5,'Daten Elementary'!$A:$A,0)-1,MATCH(AO128,'Daten Elementary'!$A$424:$ADO$424,0)-1)),0,OFFSET('Daten Elementary'!$A$1,MATCH(CO$5,'Daten Elementary'!$A:$A,0)-1,MATCH(AO128,'Daten Elementary'!$A$424:$ADO$424,0)-1))*1000000</f>
        <v>9.7297753999999994</v>
      </c>
      <c r="CP128" s="312">
        <f ca="1">IF(ISERROR(OFFSET('Daten Elementary'!$A$1,MATCH(CP$5,'Daten Elementary'!$A:$A,0)-1,MATCH(AP128,'Daten Elementary'!$A$424:$ADO$424,0)-1)),0,OFFSET('Daten Elementary'!$A$1,MATCH(CP$5,'Daten Elementary'!$A:$A,0)-1,MATCH(AP128,'Daten Elementary'!$A$424:$ADO$424,0)-1))*1000000</f>
        <v>0</v>
      </c>
      <c r="CQ128" s="312">
        <f t="shared" ca="1" si="66"/>
        <v>61.248612399999999</v>
      </c>
      <c r="CR128" s="312">
        <f ca="1">IF(ISERROR(OFFSET('Daten Elementary'!$A$1,MATCH(CR$5,'Daten Elementary'!$A:$A,0)-1,MATCH(AQ128,'Daten Elementary'!$A$424:$ADO$424,0)-1)),0,OFFSET('Daten Elementary'!$A$1,MATCH(CR$5,'Daten Elementary'!$A:$A,0)-1,MATCH(AQ128,'Daten Elementary'!$A$424:$ADO$424,0)-1))*1000000</f>
        <v>1.6960850999999999</v>
      </c>
      <c r="CS128" s="312">
        <f ca="1">IF(ISERROR(OFFSET('Daten Elementary'!$A$1,MATCH(CS$5,'Daten Elementary'!$A:$A,0)-1,MATCH(AR128,'Daten Elementary'!$A$424:$ADO$424,0)-1)),0,OFFSET('Daten Elementary'!$A$1,MATCH(CS$5,'Daten Elementary'!$A:$A,0)-1,MATCH(AR128,'Daten Elementary'!$A$424:$ADO$424,0)-1))*1000000</f>
        <v>21.061180999999998</v>
      </c>
      <c r="CT128" s="312">
        <f ca="1">IF(ISERROR(OFFSET('Daten Elementary'!$A$1,MATCH(CT$5,'Daten Elementary'!$A:$A,0)-1,MATCH(AS128,'Daten Elementary'!$A$424:$ADO$424,0)-1)),0,OFFSET('Daten Elementary'!$A$1,MATCH(CT$5,'Daten Elementary'!$A:$A,0)-1,MATCH(AS128,'Daten Elementary'!$A$424:$ADO$424,0)-1))*1000000</f>
        <v>6.9625197999999999</v>
      </c>
      <c r="CU128" s="313">
        <f t="shared" ca="1" si="67"/>
        <v>90.96839829999999</v>
      </c>
      <c r="CV128" s="312">
        <f ca="1">IF(ISERROR(OFFSET('Daten Elementary'!$A$1,MATCH(CV$5,'Daten Elementary'!$A:$A,0)-1,MATCH($AT128,'Daten Elementary'!$A$424:$ADO$424,0)-1)),0,OFFSET('Daten Elementary'!$A$1,MATCH(CV$5,'Daten Elementary'!$A:$A,0)-1,MATCH($AT128,'Daten Elementary'!$A$424:$ADO$424,0)-1))*1000000</f>
        <v>90.968399000000005</v>
      </c>
      <c r="CW128" s="305">
        <f t="shared" ca="1" si="68"/>
        <v>1.0000000076949802</v>
      </c>
      <c r="CX128" s="314">
        <f ca="1">IF(ISERROR(OFFSET('Daten Elementary'!$A$1,MATCH(CX$5,'Daten Elementary'!$A:$A,0)-1,MATCH(AM128,'Daten Elementary'!$A$424:$ADO$424,0)-1)),0,OFFSET('Daten Elementary'!$A$1,MATCH(CX$5,'Daten Elementary'!$A:$A,0)-1,MATCH(AM128,'Daten Elementary'!$A$424:$ADO$424,0)-1))*1000000</f>
        <v>31.742882999999999</v>
      </c>
      <c r="CY128" s="314">
        <f ca="1">IF(ISERROR(OFFSET('Daten Elementary'!$A$1,MATCH(CY$5,'Daten Elementary'!$A:$A,0)-1,MATCH(AN128,'Daten Elementary'!$A$424:$ADO$424,0)-1)),0,OFFSET('Daten Elementary'!$A$1,MATCH(CY$5,'Daten Elementary'!$A:$A,0)-1,MATCH(AN128,'Daten Elementary'!$A$424:$ADO$424,0)-1))*1000000</f>
        <v>0</v>
      </c>
      <c r="CZ128" s="314">
        <f ca="1">IF(ISERROR(OFFSET('Daten Elementary'!$A$1,MATCH(CZ$5,'Daten Elementary'!$A:$A,0)-1,MATCH(AO128,'Daten Elementary'!$A$424:$ADO$424,0)-1)),0,OFFSET('Daten Elementary'!$A$1,MATCH(CZ$5,'Daten Elementary'!$A:$A,0)-1,MATCH(AO128,'Daten Elementary'!$A$424:$ADO$424,0)-1))*1000000</f>
        <v>103.69013</v>
      </c>
      <c r="DA128" s="314">
        <f ca="1">IF(ISERROR(OFFSET('Daten Elementary'!$A$1,MATCH(DA$5,'Daten Elementary'!$A:$A,0)-1,MATCH(AP128,'Daten Elementary'!$A$424:$ADO$424,0)-1)),0,OFFSET('Daten Elementary'!$A$1,MATCH(DA$5,'Daten Elementary'!$A:$A,0)-1,MATCH(AP128,'Daten Elementary'!$A$424:$ADO$424,0)-1))*1000000</f>
        <v>0</v>
      </c>
      <c r="DB128" s="314">
        <f t="shared" ca="1" si="69"/>
        <v>135.43301299999999</v>
      </c>
      <c r="DC128" s="314">
        <f ca="1">IF(ISERROR(OFFSET('Daten Elementary'!$A$1,MATCH(DC$5,'Daten Elementary'!$A:$A,0)-1,MATCH(AQ128,'Daten Elementary'!$A$424:$ADO$424,0)-1)),0,OFFSET('Daten Elementary'!$A$1,MATCH(DC$5,'Daten Elementary'!$A:$A,0)-1,MATCH(AQ128,'Daten Elementary'!$A$424:$ADO$424,0)-1))*1000000</f>
        <v>6.4210890999999997</v>
      </c>
      <c r="DD128" s="314">
        <f ca="1">IF(ISERROR(OFFSET('Daten Elementary'!$A$1,MATCH(DD$5,'Daten Elementary'!$A:$A,0)-1,MATCH(AR128,'Daten Elementary'!$A$424:$ADO$424,0)-1)),0,OFFSET('Daten Elementary'!$A$1,MATCH(DD$5,'Daten Elementary'!$A:$A,0)-1,MATCH(AR128,'Daten Elementary'!$A$424:$ADO$424,0)-1))*1000000</f>
        <v>93.382418000000001</v>
      </c>
      <c r="DE128" s="314">
        <f ca="1">IF(ISERROR(OFFSET('Daten Elementary'!$A$1,MATCH(DE$5,'Daten Elementary'!$A:$A,0)-1,MATCH(AS128,'Daten Elementary'!$A$424:$ADO$424,0)-1)),0,OFFSET('Daten Elementary'!$A$1,MATCH(DE$5,'Daten Elementary'!$A:$A,0)-1,MATCH(AS128,'Daten Elementary'!$A$424:$ADO$424,0)-1))*1000000</f>
        <v>55.370537000000006</v>
      </c>
      <c r="DF128" s="315">
        <f t="shared" ca="1" si="70"/>
        <v>290.60705709999996</v>
      </c>
      <c r="DG128" s="314">
        <f ca="1">IF(ISERROR(OFFSET('Daten Elementary'!$A$1,MATCH(DG$5,'Daten Elementary'!$A:$A,0)-1,MATCH($AT128,'Daten Elementary'!$A$424:$ADO$424,0)-1)),0,OFFSET('Daten Elementary'!$A$1,MATCH(DG$5,'Daten Elementary'!$A:$A,0)-1,MATCH($AT128,'Daten Elementary'!$A$424:$ADO$424,0)-1))*1000000</f>
        <v>290.60704999999996</v>
      </c>
      <c r="DH128" s="305">
        <f t="shared" ca="1" si="71"/>
        <v>0.99999997556838405</v>
      </c>
      <c r="DI128" s="316">
        <f ca="1">IF(ISERROR(OFFSET('Daten Elementary'!$A$1,MATCH(DI$5,'Daten Elementary'!$A:$A,0)-1,MATCH(AM128,'Daten Elementary'!$A$424:$ADO$424,0)-1)),0,OFFSET('Daten Elementary'!$A$1,MATCH(DI$5,'Daten Elementary'!$A:$A,0)-1,MATCH(AM128,'Daten Elementary'!$A$424:$ADO$424,0)-1))*1000000</f>
        <v>802.4799999999999</v>
      </c>
      <c r="DJ128" s="316">
        <f ca="1">IF(ISERROR(OFFSET('Daten Elementary'!$A$1,MATCH(DJ$5,'Daten Elementary'!$A:$A,0)-1,MATCH(AN128,'Daten Elementary'!$A$424:$ADO$424,0)-1)),0,OFFSET('Daten Elementary'!$A$1,MATCH(DJ$5,'Daten Elementary'!$A:$A,0)-1,MATCH(AN128,'Daten Elementary'!$A$424:$ADO$424,0)-1))*1000000</f>
        <v>0</v>
      </c>
      <c r="DK128" s="316">
        <f ca="1">IF(ISERROR(OFFSET('Daten Elementary'!$A$1,MATCH(DK$5,'Daten Elementary'!$A:$A,0)-1,MATCH(AO128,'Daten Elementary'!$A$424:$ADO$424,0)-1)),0,OFFSET('Daten Elementary'!$A$1,MATCH(DK$5,'Daten Elementary'!$A:$A,0)-1,MATCH(AO128,'Daten Elementary'!$A$424:$ADO$424,0)-1))*1000000</f>
        <v>126.33738</v>
      </c>
      <c r="DL128" s="316">
        <f ca="1">IF(ISERROR(OFFSET('Daten Elementary'!$A$1,MATCH(DL$5,'Daten Elementary'!$A:$A,0)-1,MATCH(AP128,'Daten Elementary'!$A$424:$ADO$424,0)-1)),0,OFFSET('Daten Elementary'!$A$1,MATCH(DL$5,'Daten Elementary'!$A:$A,0)-1,MATCH(AP128,'Daten Elementary'!$A$424:$ADO$424,0)-1))*1000000</f>
        <v>0</v>
      </c>
      <c r="DM128" s="316">
        <f t="shared" ca="1" si="72"/>
        <v>928.81737999999996</v>
      </c>
      <c r="DN128" s="316">
        <f ca="1">IF(ISERROR(OFFSET('Daten Elementary'!$A$1,MATCH(DN$5,'Daten Elementary'!$A:$A,0)-1,MATCH(AQ128,'Daten Elementary'!$A$424:$ADO$424,0)-1)),0,OFFSET('Daten Elementary'!$A$1,MATCH(DN$5,'Daten Elementary'!$A:$A,0)-1,MATCH(AQ128,'Daten Elementary'!$A$424:$ADO$424,0)-1))*1000000</f>
        <v>11.709254000000001</v>
      </c>
      <c r="DO128" s="316">
        <f ca="1">IF(ISERROR(OFFSET('Daten Elementary'!$A$1,MATCH(DO$5,'Daten Elementary'!$A:$A,0)-1,MATCH(AR128,'Daten Elementary'!$A$424:$ADO$424,0)-1)),0,OFFSET('Daten Elementary'!$A$1,MATCH(DO$5,'Daten Elementary'!$A:$A,0)-1,MATCH(AR128,'Daten Elementary'!$A$424:$ADO$424,0)-1))*1000000</f>
        <v>108.054</v>
      </c>
      <c r="DP128" s="316">
        <f ca="1">IF(ISERROR(OFFSET('Daten Elementary'!$A$1,MATCH(DP$5,'Daten Elementary'!$A:$A,0)-1,MATCH(AS128,'Daten Elementary'!$A$424:$ADO$424,0)-1)),0,OFFSET('Daten Elementary'!$A$1,MATCH(DP$5,'Daten Elementary'!$A:$A,0)-1,MATCH(AS128,'Daten Elementary'!$A$424:$ADO$424,0)-1))*1000000</f>
        <v>62.518711000000003</v>
      </c>
      <c r="DQ128" s="317">
        <f t="shared" ca="1" si="73"/>
        <v>1111.0993449999999</v>
      </c>
      <c r="DR128" s="316">
        <f ca="1">IF(ISERROR(OFFSET('Daten Elementary'!$A$1,MATCH(DR$5,'Daten Elementary'!$A:$A,0)-1,MATCH($AT128,'Daten Elementary'!$A$424:$ADO$424,0)-1)),0,OFFSET('Daten Elementary'!$A$1,MATCH(DR$5,'Daten Elementary'!$A:$A,0)-1,MATCH($AT128,'Daten Elementary'!$A$424:$ADO$424,0)-1))*1000000</f>
        <v>1111.0993000000001</v>
      </c>
      <c r="DS128" s="305">
        <f t="shared" ca="1" si="74"/>
        <v>0.99999995949957132</v>
      </c>
      <c r="DT128" s="318">
        <f ca="1">IF(ISERROR(OFFSET('Daten UBP13'!$A$1,MATCH(DT$5,'Daten UBP13'!$A:$A,0)-1,MATCH(AM128,'Daten UBP13'!$A$424:$AEG$424,0)-1)),0,OFFSET('Daten UBP13'!$A$1,MATCH(DT$5,'Daten UBP13'!$A:$A,0)-1,MATCH(AM128,'Daten UBP13'!$A$424:$AEG$424,0)-1))</f>
        <v>139.24497</v>
      </c>
      <c r="DU128" s="318">
        <f ca="1">IF(ISERROR(OFFSET('Daten UBP13'!$A$1,MATCH(DU$5,'Daten UBP13'!$A:$A,0)-1,MATCH(AN128,'Daten UBP13'!$A$424:$AEG$424,0)-1)),0,OFFSET('Daten UBP13'!$A$1,MATCH(DU$5,'Daten UBP13'!$A:$A,0)-1,MATCH(AN128,'Daten UBP13'!$A$424:$AEG$424,0)-1))</f>
        <v>0</v>
      </c>
      <c r="DV128" s="318">
        <f ca="1">IF(ISERROR(OFFSET('Daten UBP13'!$A$1,MATCH(DV$5,'Daten UBP13'!$A:$A,0)-1,MATCH(AO128,'Daten UBP13'!$A$424:$AEG$424,0)-1)),0,OFFSET('Daten UBP13'!$A$1,MATCH(DV$5,'Daten UBP13'!$A:$A,0)-1,MATCH(AO128,'Daten UBP13'!$A$424:$AEG$424,0)-1))</f>
        <v>62.57329</v>
      </c>
      <c r="DW128" s="318">
        <f ca="1">IF(ISERROR(OFFSET('Daten UBP13'!$A$1,MATCH(DW$5,'Daten UBP13'!$A:$A,0)-1,MATCH(AP128,'Daten UBP13'!$A$424:$AEG$424,0)-1)),0,OFFSET('Daten UBP13'!$A$1,MATCH(DW$5,'Daten UBP13'!$A:$A,0)-1,MATCH(AP128,'Daten UBP13'!$A$424:$AEG$424,0)-1))</f>
        <v>0</v>
      </c>
      <c r="DX128" s="318">
        <f t="shared" ca="1" si="75"/>
        <v>201.81826000000001</v>
      </c>
      <c r="DY128" s="318">
        <f ca="1">IF(ISERROR(OFFSET('Daten UBP13'!$A$1,MATCH(DY$5,'Daten UBP13'!$A:$A,0)-1,MATCH(AQ128,'Daten UBP13'!$A$424:$AEG$424,0)-1)),0,OFFSET('Daten UBP13'!$A$1,MATCH(DY$5,'Daten UBP13'!$A:$A,0)-1,MATCH(AQ128,'Daten UBP13'!$A$424:$AEG$424,0)-1))</f>
        <v>9.4186382999999996</v>
      </c>
      <c r="DZ128" s="318">
        <f ca="1">IF(ISERROR(OFFSET('Daten UBP13'!$A$1,MATCH(DZ$5,'Daten UBP13'!$A:$A,0)-1,MATCH(AR128,'Daten UBP13'!$A$424:$AEG$424,0)-1)),0,OFFSET('Daten UBP13'!$A$1,MATCH(DZ$5,'Daten UBP13'!$A:$A,0)-1,MATCH(AR128,'Daten UBP13'!$A$424:$AEG$424,0)-1))</f>
        <v>108.66054</v>
      </c>
      <c r="EA128" s="318">
        <f ca="1">IF(ISERROR(OFFSET('Daten UBP13'!$A$1,MATCH(EA$5,'Daten UBP13'!$A:$A,0)-1,MATCH(AS128,'Daten UBP13'!$A$424:$AEG$424,0)-1)),0,OFFSET('Daten UBP13'!$A$1,MATCH(EA$5,'Daten UBP13'!$A:$A,0)-1,MATCH(AS128,'Daten UBP13'!$A$424:$AEG$424,0)-1))</f>
        <v>37.606847999999999</v>
      </c>
      <c r="EB128" s="319">
        <f t="shared" ca="1" si="76"/>
        <v>357.50428629999999</v>
      </c>
      <c r="EC128" s="318">
        <f ca="1">IF(ISERROR(OFFSET('Daten UBP13'!$A$1,MATCH(EC$5,'Daten UBP13'!$A:$A,0)-1,MATCH(AT128,'Daten UBP13'!$A$424:$AEG$424,0)-1)),0,OFFSET('Daten UBP13'!$A$1,MATCH(EC$5,'Daten UBP13'!$A:$A,0)-1,MATCH(AT128,'Daten UBP13'!$A$424:$AEG$424,0)-1))</f>
        <v>357.50429000000003</v>
      </c>
      <c r="ED128" s="305">
        <f t="shared" ca="1" si="77"/>
        <v>1.0000000103495263</v>
      </c>
      <c r="EE128" s="320">
        <f ca="1">IF(ISERROR(OFFSET('Daten ReCiPe'!$A$1,MATCH(EE$5,'Daten ReCiPe'!$A:$A,0)-1,MATCH(AM128,'Daten ReCiPe'!$A$424:$ADO$424,0)-1)),0,OFFSET('Daten ReCiPe'!$A$1,MATCH(EE$5,'Daten ReCiPe'!$A:$A,0)-1,MATCH(AM128,'Daten ReCiPe'!$A$424:$ADO$424,0)-1))*1000</f>
        <v>9.0478164999999997</v>
      </c>
      <c r="EF128" s="320">
        <f ca="1">IF(ISERROR(OFFSET('Daten ReCiPe'!$A$1,MATCH(EF$5,'Daten ReCiPe'!$A:$A,0)-1,MATCH(AN128,'Daten ReCiPe'!$A$424:$ADO$424,0)-1)),0,OFFSET('Daten ReCiPe'!$A$1,MATCH(EF$5,'Daten ReCiPe'!$A:$A,0)-1,MATCH(AN128,'Daten ReCiPe'!$A$424:$ADO$424,0)-1))*1000</f>
        <v>0</v>
      </c>
      <c r="EG128" s="320">
        <f ca="1">IF(ISERROR(OFFSET('Daten ReCiPe'!$A$1,MATCH(EG$5,'Daten ReCiPe'!$A:$A,0)-1,MATCH(AO128,'Daten ReCiPe'!$A$424:$ADO$424,0)-1)),0,OFFSET('Daten ReCiPe'!$A$1,MATCH(EG$5,'Daten ReCiPe'!$A:$A,0)-1,MATCH(AO128,'Daten ReCiPe'!$A$424:$ADO$424,0)-1))*1000</f>
        <v>9.8827125999999996</v>
      </c>
      <c r="EH128" s="320">
        <f ca="1">IF(ISERROR(OFFSET('Daten ReCiPe'!$A$1,MATCH(EH$5,'Daten ReCiPe'!$A:$A,0)-1,MATCH(AP128,'Daten ReCiPe'!$A$424:$ADO$424,0)-1)),0,OFFSET('Daten ReCiPe'!$A$1,MATCH(EH$5,'Daten ReCiPe'!$A:$A,0)-1,MATCH(AP128,'Daten ReCiPe'!$A$424:$ADO$424,0)-1))*1000</f>
        <v>0</v>
      </c>
      <c r="EI128" s="320">
        <f t="shared" ca="1" si="78"/>
        <v>18.930529100000001</v>
      </c>
      <c r="EJ128" s="320">
        <f ca="1">IF(ISERROR(OFFSET('Daten ReCiPe'!$A$1,MATCH(EJ$5,'Daten ReCiPe'!$A:$A,0)-1,MATCH(AQ128,'Daten ReCiPe'!$A$424:$ADO$424,0)-1)),0,OFFSET('Daten ReCiPe'!$A$1,MATCH(EJ$5,'Daten ReCiPe'!$A:$A,0)-1,MATCH(AQ128,'Daten ReCiPe'!$A$424:$ADO$424,0)-1))*1000</f>
        <v>0.86290067000000004</v>
      </c>
      <c r="EK128" s="320">
        <f ca="1">IF(ISERROR(OFFSET('Daten ReCiPe'!$A$1,MATCH(EK$5,'Daten ReCiPe'!$A:$A,0)-1,MATCH(AR128,'Daten ReCiPe'!$A$424:$ADO$424,0)-1)),0,OFFSET('Daten ReCiPe'!$A$1,MATCH(EK$5,'Daten ReCiPe'!$A:$A,0)-1,MATCH(AR128,'Daten ReCiPe'!$A$424:$ADO$424,0)-1))*1000</f>
        <v>7.5238477000000001</v>
      </c>
      <c r="EL128" s="320">
        <f ca="1">IF(ISERROR(OFFSET('Daten ReCiPe'!$A$1,MATCH(EL$5,'Daten ReCiPe'!$A:$A,0)-1,MATCH(AS128,'Daten ReCiPe'!$A$424:$ADO$424,0)-1)),0,OFFSET('Daten ReCiPe'!$A$1,MATCH(EL$5,'Daten ReCiPe'!$A:$A,0)-1,MATCH(AS128,'Daten ReCiPe'!$A$424:$ADO$424,0)-1))*1000</f>
        <v>2.0148036</v>
      </c>
      <c r="EM128" s="321">
        <f t="shared" ca="1" si="79"/>
        <v>29.332081070000001</v>
      </c>
      <c r="EN128" s="320">
        <f ca="1">IF(ISERROR(OFFSET('Daten ReCiPe'!$A$1,MATCH(EN$5,'Daten ReCiPe'!$A:$A,0)-1,MATCH(AT128,'Daten ReCiPe'!$A$424:$ADO$424,0)-1)),0,OFFSET('Daten ReCiPe'!$A$1,MATCH(EN$5,'Daten ReCiPe'!$A:$A,0)-1,MATCH(AT128,'Daten ReCiPe'!$A$424:$ADO$424,0)-1))*1000</f>
        <v>29.332080999999999</v>
      </c>
      <c r="EO128" s="305">
        <f t="shared" ca="1" si="80"/>
        <v>0.99999999761353442</v>
      </c>
      <c r="EP128" s="322">
        <f ca="1">IF(ISERROR(OFFSET('Daten Elementary'!$A$1,MATCH(EP$5,'Daten Elementary'!$A:$A,0)-1,MATCH(AM128,'Daten Elementary'!$A$424:$ADO$424,0)-1)),0,OFFSET('Daten Elementary'!$A$1,MATCH(EP$5,'Daten Elementary'!$A:$A,0)-1,MATCH(AM128,'Daten Elementary'!$A$424:$ADO$424,0)-1))*1000000</f>
        <v>1.0535050000000001</v>
      </c>
      <c r="EQ128" s="322">
        <f ca="1">IF(ISERROR(OFFSET('Daten Elementary'!$A$1,MATCH(EQ$5,'Daten Elementary'!$A:$A,0)-1,MATCH(AN128,'Daten Elementary'!$A$424:$ADO$424,0)-1)),0,OFFSET('Daten Elementary'!$A$1,MATCH(EQ$5,'Daten Elementary'!$A:$A,0)-1,MATCH(AN128,'Daten Elementary'!$A$424:$ADO$424,0)-1))*1000000</f>
        <v>0</v>
      </c>
      <c r="ER128" s="322">
        <f ca="1">IF(ISERROR(OFFSET('Daten Elementary'!$A$1,MATCH(ER$5,'Daten Elementary'!$A:$A,0)-1,MATCH(AO128,'Daten Elementary'!$A$424:$ADO$424,0)-1)),0,OFFSET('Daten Elementary'!$A$1,MATCH(ER$5,'Daten Elementary'!$A:$A,0)-1,MATCH(AO128,'Daten Elementary'!$A$424:$ADO$424,0)-1))*1000000</f>
        <v>280.89173999999997</v>
      </c>
      <c r="ES128" s="322">
        <f ca="1">IF(ISERROR(OFFSET('Daten Elementary'!$A$1,MATCH(ES$5,'Daten Elementary'!$A:$A,0)-1,MATCH(AP128,'Daten Elementary'!$A$424:$ADO$424,0)-1)),0,OFFSET('Daten Elementary'!$A$1,MATCH(ES$5,'Daten Elementary'!$A:$A,0)-1,MATCH(AP128,'Daten Elementary'!$A$424:$ADO$424,0)-1))*1000000</f>
        <v>0</v>
      </c>
      <c r="ET128" s="322">
        <f t="shared" ca="1" si="81"/>
        <v>281.94524499999994</v>
      </c>
      <c r="EU128" s="322">
        <f ca="1">IF(ISERROR(OFFSET('Daten Elementary'!$A$1,MATCH(EU$5,'Daten Elementary'!$A:$A,0)-1,MATCH(AQ128,'Daten Elementary'!$A$424:$ADO$424,0)-1)),0,OFFSET('Daten Elementary'!$A$1,MATCH(EU$5,'Daten Elementary'!$A:$A,0)-1,MATCH(AQ128,'Daten Elementary'!$A$424:$ADO$424,0)-1))*1000000</f>
        <v>19.751365</v>
      </c>
      <c r="EV128" s="322">
        <f ca="1">IF(ISERROR(OFFSET('Daten Elementary'!$A$1,MATCH(EV$5,'Daten Elementary'!$A:$A,0)-1,MATCH(AR128,'Daten Elementary'!$A$424:$ADO$424,0)-1)),0,OFFSET('Daten Elementary'!$A$1,MATCH(EV$5,'Daten Elementary'!$A:$A,0)-1,MATCH(AR128,'Daten Elementary'!$A$424:$ADO$424,0)-1))*1000000</f>
        <v>214.82299</v>
      </c>
      <c r="EW128" s="322">
        <f ca="1">IF(ISERROR(OFFSET('Daten Elementary'!$A$1,MATCH(EW$5,'Daten Elementary'!$A:$A,0)-1,MATCH(AS128,'Daten Elementary'!$A$424:$ADO$424,0)-1)),0,OFFSET('Daten Elementary'!$A$1,MATCH(EW$5,'Daten Elementary'!$A:$A,0)-1,MATCH(AS128,'Daten Elementary'!$A$424:$ADO$424,0)-1))*1000000</f>
        <v>34.145203000000002</v>
      </c>
      <c r="EX128" s="323">
        <f t="shared" ca="1" si="82"/>
        <v>550.66480300000001</v>
      </c>
      <c r="EY128" s="322">
        <f ca="1">IF(ISERROR(OFFSET('Daten Elementary'!$A$1,MATCH(EY$5,'Daten Elementary'!$A:$A,0)-1,MATCH($AT128,'Daten Elementary'!$A$424:$ADO$424,0)-1)),0,OFFSET('Daten Elementary'!$A$1,MATCH(EY$5,'Daten Elementary'!$A:$A,0)-1,MATCH($AT128,'Daten Elementary'!$A$424:$ADO$424,0)-1))*1000000</f>
        <v>550.66480999999999</v>
      </c>
      <c r="EZ128" s="305">
        <f t="shared" ca="1" si="83"/>
        <v>1.0000000127119073</v>
      </c>
      <c r="FA128" s="314">
        <f ca="1">IF(ISERROR(OFFSET('Daten Elementary'!$A$1,MATCH(FA$5,'Daten Elementary'!$A:$A,0)-1,MATCH(AM128,'Daten Elementary'!$A$424:$ADO$424,0)-1)),0,OFFSET('Daten Elementary'!$A$1,MATCH(FA$5,'Daten Elementary'!$A:$A,0)-1,MATCH(AM128,'Daten Elementary'!$A$424:$ADO$424,0)-1))*1000</f>
        <v>146.46</v>
      </c>
      <c r="FB128" s="314">
        <f ca="1">IF(ISERROR(OFFSET('Daten Elementary'!$A$1,MATCH(FB$5,'Daten Elementary'!$A:$A,0)-1,MATCH(AN128,'Daten Elementary'!$A$424:$ADO$424,0)-1)),0,OFFSET('Daten Elementary'!$A$1,MATCH(FB$5,'Daten Elementary'!$A:$A,0)-1,MATCH(AN128,'Daten Elementary'!$A$424:$ADO$424,0)-1))*1000</f>
        <v>0</v>
      </c>
      <c r="FC128" s="314">
        <f ca="1">IF(ISERROR(OFFSET('Daten Elementary'!$A$1,MATCH(FC$5,'Daten Elementary'!$A:$A,0)-1,MATCH(AO128,'Daten Elementary'!$A$424:$ADO$424,0)-1)),0,OFFSET('Daten Elementary'!$A$1,MATCH(FC$5,'Daten Elementary'!$A:$A,0)-1,MATCH(AO128,'Daten Elementary'!$A$424:$ADO$424,0)-1))*1000</f>
        <v>24.472344</v>
      </c>
      <c r="FD128" s="314">
        <f ca="1">IF(ISERROR(OFFSET('Daten Elementary'!$A$1,MATCH(FD$5,'Daten Elementary'!$A:$A,0)-1,MATCH(AP128,'Daten Elementary'!$A$424:$ADO$424,0)-1)),0,OFFSET('Daten Elementary'!$A$1,MATCH(FD$5,'Daten Elementary'!$A:$A,0)-1,MATCH(AP128,'Daten Elementary'!$A$424:$ADO$424,0)-1))*1000</f>
        <v>0</v>
      </c>
      <c r="FE128" s="314">
        <f t="shared" ca="1" si="84"/>
        <v>170.932344</v>
      </c>
      <c r="FF128" s="314">
        <f ca="1">IF(ISERROR(OFFSET('Daten Elementary'!$A$1,MATCH(FF$5,'Daten Elementary'!$A:$A,0)-1,MATCH(AQ128,'Daten Elementary'!$A$424:$ADO$424,0)-1)),0,OFFSET('Daten Elementary'!$A$1,MATCH(FF$5,'Daten Elementary'!$A:$A,0)-1,MATCH(AQ128,'Daten Elementary'!$A$424:$ADO$424,0)-1))*1000</f>
        <v>5.7711579999999998</v>
      </c>
      <c r="FG128" s="314">
        <f ca="1">IF(ISERROR(OFFSET('Daten Elementary'!$A$1,MATCH(FG$5,'Daten Elementary'!$A:$A,0)-1,MATCH(AR128,'Daten Elementary'!$A$424:$ADO$424,0)-1)),0,OFFSET('Daten Elementary'!$A$1,MATCH(FG$5,'Daten Elementary'!$A:$A,0)-1,MATCH(AR128,'Daten Elementary'!$A$424:$ADO$424,0)-1))*1000</f>
        <v>53.301258999999995</v>
      </c>
      <c r="FH128" s="314">
        <f ca="1">IF(ISERROR(OFFSET('Daten Elementary'!$A$1,MATCH(FH$5,'Daten Elementary'!$A:$A,0)-1,MATCH(AS128,'Daten Elementary'!$A$424:$ADO$424,0)-1)),0,OFFSET('Daten Elementary'!$A$1,MATCH(FH$5,'Daten Elementary'!$A:$A,0)-1,MATCH(AS128,'Daten Elementary'!$A$424:$ADO$424,0)-1))*1000</f>
        <v>12.916036999999999</v>
      </c>
      <c r="FI128" s="315">
        <f t="shared" ca="1" si="85"/>
        <v>242.92079799999999</v>
      </c>
      <c r="FJ128" s="314">
        <f ca="1">IF(ISERROR(OFFSET('Daten Elementary'!$A$1,MATCH(FJ$5,'Daten Elementary'!$A:$A,0)-1,MATCH($AT128,'Daten Elementary'!$A$424:$ADO$424,0)-1)),0,OFFSET('Daten Elementary'!$A$1,MATCH(FJ$5,'Daten Elementary'!$A:$A,0)-1,MATCH($AT128,'Daten Elementary'!$A$424:$ADO$424,0)-1))*1000</f>
        <v>242.92079999999999</v>
      </c>
      <c r="FK128" s="305">
        <f t="shared" ca="1" si="86"/>
        <v>1.0000000082331362</v>
      </c>
      <c r="FL128" s="314">
        <f ca="1">IF(ISERROR(OFFSET('Daten Elementary'!$A$1,MATCH(FL$5,'Daten Elementary'!$A:$A,0)-1,MATCH(AM128,'Daten Elementary'!$A$424:$ADO$424,0)-1)),0,OFFSET('Daten Elementary'!$A$1,MATCH(FL$5,'Daten Elementary'!$A:$A,0)-1,MATCH(AM128,'Daten Elementary'!$A$424:$ADO$424,0)-1))</f>
        <v>0</v>
      </c>
      <c r="FM128" s="314">
        <f ca="1">IF(ISERROR(OFFSET('Daten Elementary'!$A$1,MATCH(FM$5,'Daten Elementary'!$A:$A,0)-1,MATCH(AN128,'Daten Elementary'!$A$424:$ADO$424,0)-1)),0,OFFSET('Daten Elementary'!$A$1,MATCH(FM$5,'Daten Elementary'!$A:$A,0)-1,MATCH(AN128,'Daten Elementary'!$A$424:$ADO$424,0)-1))</f>
        <v>0</v>
      </c>
      <c r="FN128" s="314">
        <f ca="1">IF(ISERROR(OFFSET('Daten Elementary'!$A$1,MATCH(FN$5,'Daten Elementary'!$A:$A,0)-1,MATCH(AO128,'Daten Elementary'!$A$424:$ADO$424,0)-1)),0,OFFSET('Daten Elementary'!$A$1,MATCH(FN$5,'Daten Elementary'!$A:$A,0)-1,MATCH(AO128,'Daten Elementary'!$A$424:$ADO$424,0)-1))</f>
        <v>0</v>
      </c>
      <c r="FO128" s="314">
        <f ca="1">IF(ISERROR(OFFSET('Daten Elementary'!$A$1,MATCH(FO$5,'Daten Elementary'!$A:$A,0)-1,MATCH(AP128,'Daten Elementary'!$A$424:$ADO$424,0)-1)),0,OFFSET('Daten Elementary'!$A$1,MATCH(FO$5,'Daten Elementary'!$A:$A,0)-1,MATCH(AP128,'Daten Elementary'!$A$424:$ADO$424,0)-1))</f>
        <v>0</v>
      </c>
      <c r="FP128" s="314">
        <f t="shared" ca="1" si="87"/>
        <v>0</v>
      </c>
      <c r="FQ128" s="314">
        <f ca="1">IF(ISERROR(OFFSET('Daten Elementary'!$A$1,MATCH(FQ$5,'Daten Elementary'!$A:$A,0)-1,MATCH(AQ128,'Daten Elementary'!$A$424:$ADO$424,0)-1)),0,OFFSET('Daten Elementary'!$A$1,MATCH(FQ$5,'Daten Elementary'!$A:$A,0)-1,MATCH(AQ128,'Daten Elementary'!$A$424:$ADO$424,0)-1))</f>
        <v>0</v>
      </c>
      <c r="FR128" s="314">
        <f ca="1">IF(ISERROR(OFFSET('Daten Elementary'!$A$1,MATCH(FR$5,'Daten Elementary'!$A:$A,0)-1,MATCH(AR128,'Daten Elementary'!$A$424:$ADO$424,0)-1)),0,OFFSET('Daten Elementary'!$A$1,MATCH(FR$5,'Daten Elementary'!$A:$A,0)-1,MATCH(AR128,'Daten Elementary'!$A$424:$ADO$424,0)-1))</f>
        <v>0</v>
      </c>
      <c r="FS128" s="314">
        <f ca="1">IF(ISERROR(OFFSET('Daten Elementary'!$A$1,MATCH(FS$5,'Daten Elementary'!$A:$A,0)-1,MATCH(AS128,'Daten Elementary'!$A$424:$ADO$424,0)-1)),0,OFFSET('Daten Elementary'!$A$1,MATCH(FS$5,'Daten Elementary'!$A:$A,0)-1,MATCH(AS128,'Daten Elementary'!$A$424:$ADO$424,0)-1))</f>
        <v>0</v>
      </c>
      <c r="FT128" s="315">
        <f t="shared" ca="1" si="88"/>
        <v>0</v>
      </c>
      <c r="FU128" s="314">
        <f ca="1">IF(ISERROR(OFFSET('Daten Elementary'!$A$1,MATCH(FU$5,'Daten Elementary'!$A:$A,0)-1,MATCH($AT128,'Daten Elementary'!$A$424:$ADO$424,0)-1)),0,OFFSET('Daten Elementary'!$A$1,MATCH(FU$5,'Daten Elementary'!$A:$A,0)-1,MATCH($AT128,'Daten Elementary'!$A$424:$ADO$424,0)-1))</f>
        <v>0</v>
      </c>
      <c r="FV128" s="305">
        <f t="shared" ca="1" si="89"/>
        <v>0</v>
      </c>
      <c r="FW128" s="324"/>
      <c r="FX128" s="231" t="str">
        <f t="shared" si="90"/>
        <v>Personenwagen, Diesel (EURO 3)</v>
      </c>
      <c r="FY128" s="231" t="str">
        <f t="shared" si="55"/>
        <v>Personenwagen</v>
      </c>
      <c r="FZ128" s="231" t="str">
        <f t="shared" si="56"/>
        <v>, Diesel</v>
      </c>
      <c r="GA128" s="231" t="str">
        <f t="shared" si="57"/>
        <v xml:space="preserve"> (EURO 3)</v>
      </c>
      <c r="GB128" s="231"/>
    </row>
    <row r="129" spans="1:184" ht="16.5" hidden="1" customHeight="1" outlineLevel="1">
      <c r="A129" s="364"/>
      <c r="B129" s="358"/>
      <c r="C129" s="359" t="s">
        <v>385</v>
      </c>
      <c r="D129" s="359" t="s">
        <v>24</v>
      </c>
      <c r="E129" s="363" t="s">
        <v>26</v>
      </c>
      <c r="F129" s="102">
        <v>1.6</v>
      </c>
      <c r="G129" s="33">
        <v>5</v>
      </c>
      <c r="H129" s="91">
        <f t="shared" si="102"/>
        <v>0.32</v>
      </c>
      <c r="I129" s="99">
        <v>6.2541490869352803</v>
      </c>
      <c r="J129" s="189"/>
      <c r="K129" s="100">
        <v>1700</v>
      </c>
      <c r="L129" s="86"/>
      <c r="M129" s="86"/>
      <c r="N129" s="38" t="s">
        <v>99</v>
      </c>
      <c r="O129" s="6">
        <f ca="1">(IF(ISERROR(INDEX(INDIRECT($D$268),MATCH($AM129,$AM$4:$AM$275,0),MATCH(O$304,INDIRECT($E$268),0))*$I129/$AD129),0,INDEX(INDIRECT($D$268),MATCH($AM129,$AM$4:$AM$275,0),MATCH(O$304,INDIRECT($E$268),0))*$I129/$AD129)+IF(ISERROR(INDEX(INDIRECT($D$268),MATCH($AN129,$AN$4:$AN$275,0),MATCH(O$305,INDIRECT($E$268),0))*$J129/$AE129),0,INDEX(INDIRECT($D$268),MATCH($AN129,$AN$4:$AN$275,0),MATCH(O$305,INDIRECT($E$268),0))*$J129/$AE129))*$AC129/$F129</f>
        <v>109.92761132012434</v>
      </c>
      <c r="P129" s="6">
        <f ca="1">(IF(ISERROR(INDEX(INDIRECT($D$268),MATCH($AO129,$AO$4:$AO$275,0),MATCH(P$304,INDIRECT($E$268),0))*$I129/$AD129),0,INDEX(INDIRECT($D$268),MATCH($AO129,$AO$4:$AO$275,0),MATCH(P$304,INDIRECT($E$268),0))*$I129/$AD129)+IF(ISERROR(INDEX(INDIRECT($D$268),MATCH($AP129,$AP$4:$AP$275,0),MATCH(P$305,INDIRECT($E$268),0))*$J129/$AE129),0,INDEX(INDIRECT($D$268),MATCH($AP129,$AP$4:$AP$275,0),MATCH(P$305,INDIRECT($E$268),0))*$J129/$AE129))*$AC129/$F129</f>
        <v>21.349514612983782</v>
      </c>
      <c r="Q129" s="6">
        <f ca="1">INDEX(INDIRECT($D$268),MATCH($AQ129,$AQ$4:$AQ$284,0),MATCH(Q$4,INDIRECT($E$268),0))*$K129*$AC129/$F129/$AF129</f>
        <v>4.2698847539062497</v>
      </c>
      <c r="R129" s="6">
        <f ca="1">INDEX(INDIRECT($D$268),MATCH($AR129,$AR$4:$AR$284,0),MATCH(R$4,INDIRECT($E$268),0))*$K129*$AC129/$F129/$AF129</f>
        <v>39.506191093749997</v>
      </c>
      <c r="S129" s="6">
        <f ca="1">INDEX(INDIRECT($D$268),MATCH($AS129,$AS$4:$AS$284,0),MATCH(S$4,INDIRECT($E$268),0))*$K129*$AC129/$F129/$AF129</f>
        <v>9.5352329296874991</v>
      </c>
      <c r="T129" s="7">
        <f t="shared" ca="1" si="93"/>
        <v>184.58843471045185</v>
      </c>
      <c r="U129" s="6">
        <f>IF($B$268=6,(IF(OR(AJ129="Benzin",AJ129="Diesel"),$AK129*INDEX('DIN EN 16258'!$I:$I,MATCH('mobitool-Faktoren v2.0'!$AI129,'DIN EN 16258'!$A:$A,0))*$I129/$AD129+$AL129*INDEX('DIN EN 16258'!$I:$I,MATCH('mobitool-Faktoren v2.0'!$AJ129,'DIN EN 16258'!$A:$A,0))*$I129/$AD129,IF(ISERROR($AK129*INDEX('DIN EN 16258'!$I:$I,MATCH('mobitool-Faktoren v2.0'!$AI129,'DIN EN 16258'!$A:$A,0))*$I129/$AD129),0,$AK129*INDEX('DIN EN 16258'!$I:$I,MATCH('mobitool-Faktoren v2.0'!$AI129,'DIN EN 16258'!$A:$A,0))*$I129/$AD129)+IF(ISERROR($AL129*INDEX('DIN EN 16258'!$I:$I,MATCH('mobitool-Faktoren v2.0'!$AJ129,'DIN EN 16258'!$A:$A,0))*$J129/$AE129),0,$AL129*INDEX('DIN EN 16258'!$I:$I,MATCH('mobitool-Faktoren v2.0'!$AJ129,'DIN EN 16258'!$A:$A,0))*$J129/$AE129)))*1000,
IF($B$268=1,(IF(OR(AJ129="Benzin",AJ129="Diesel"),$AK129*INDEX('DIN EN 16258'!$D:$D,MATCH('mobitool-Faktoren v2.0'!$AI129,'DIN EN 16258'!$A:$A,0))*$I129/$AD129+$AL129*INDEX('DIN EN 16258'!$D:$D,MATCH('mobitool-Faktoren v2.0'!$AJ129,'DIN EN 16258'!$A:$A,0))*$I129/$AD129,IF(ISERROR($AK129*INDEX('DIN EN 16258'!$D:$D,MATCH('mobitool-Faktoren v2.0'!$AI129,'DIN EN 16258'!$A:$A,0))*$I129/$AD129),0,$AK129*INDEX('DIN EN 16258'!$D:$D,MATCH('mobitool-Faktoren v2.0'!$AI129,'DIN EN 16258'!$A:$A,0))*$I129/$AD129)+IF(ISERROR($AL129*INDEX('DIN EN 16258'!$D:$D,MATCH('mobitool-Faktoren v2.0'!$AJ129,'DIN EN 16258'!$A:$A,0))*$J129/$AE129),0,$AL129*INDEX('DIN EN 16258'!$D:$D,MATCH('mobitool-Faktoren v2.0'!$AJ129,'DIN EN 16258'!$A:$A,0))*$J129/$AE129))),0))*$AC129/$F129</f>
        <v>105.39848968146623</v>
      </c>
      <c r="V129" s="6">
        <f>IF($B$268=6,(IF(OR(AJ129="Benzin",AJ129="Diesel"),$AK129*INDEX('DIN EN 16258'!$L:$L,MATCH('mobitool-Faktoren v2.0'!$AI129,'DIN EN 16258'!$A:$A,0))*$I129/$AD129+$AL129*INDEX('DIN EN 16258'!$L:$L,MATCH('mobitool-Faktoren v2.0'!$AJ129,'DIN EN 16258'!$A:$A,0))*$I129/$AD129,IF(ISERROR($AK129*INDEX('DIN EN 16258'!$L:$L,MATCH('mobitool-Faktoren v2.0'!$AI129,'DIN EN 16258'!$A:$A,0))*$I129/$AD129),0,$AK129*INDEX('DIN EN 16258'!$L:$L,MATCH('mobitool-Faktoren v2.0'!$AI129,'DIN EN 16258'!$A:$A,0))*$I129/$AD129)+IF(ISERROR($AL129*INDEX('DIN EN 16258'!$L:$L,MATCH('mobitool-Faktoren v2.0'!$AJ129,'DIN EN 16258'!$A:$A,0))*$J129/$AE129),0,$AL129*INDEX('DIN EN 16258'!$L:$L,MATCH('mobitool-Faktoren v2.0'!$AJ129,'DIN EN 16258'!$A:$A,0))*$J129/$AE129)))*1000,
IF($B$268=1,(IF(OR(AJ129="Benzin",AJ129="Diesel"),$AK129*INDEX('DIN EN 16258'!$F:$F,MATCH('mobitool-Faktoren v2.0'!$AI129,'DIN EN 16258'!$A:$A,0))*$I129/$AD129+$AL129*INDEX('DIN EN 16258'!$F:$F,MATCH('mobitool-Faktoren v2.0'!$AJ129,'DIN EN 16258'!$A:$A,0))*$I129/$AD129,IF(ISERROR($AK129*INDEX('DIN EN 16258'!$F:$F,MATCH('mobitool-Faktoren v2.0'!$AI129,'DIN EN 16258'!$A:$A,0))*$I129/$AD129),0,$AK129*INDEX('DIN EN 16258'!$F:$F,MATCH('mobitool-Faktoren v2.0'!$AI129,'DIN EN 16258'!$A:$A,0))*$I129/$AD129)+IF(ISERROR($AL129*INDEX('DIN EN 16258'!$F:$F,MATCH('mobitool-Faktoren v2.0'!$AJ129,'DIN EN 16258'!$A:$A,0))*$J129/$AE129),0,$AL129*INDEX('DIN EN 16258'!$F:$F,MATCH('mobitool-Faktoren v2.0'!$AJ129,'DIN EN 16258'!$A:$A,0))*$J129/$AE129))),0))*$AC129/$F129</f>
        <v>128.05423979991227</v>
      </c>
      <c r="W129" s="39" t="s">
        <v>672</v>
      </c>
      <c r="X129" s="39" t="s">
        <v>162</v>
      </c>
      <c r="Y129" s="336">
        <v>3</v>
      </c>
      <c r="Z129" s="336">
        <v>25</v>
      </c>
      <c r="AA129" s="337">
        <v>500</v>
      </c>
      <c r="AB129" s="299">
        <v>3500</v>
      </c>
      <c r="AC129" s="300">
        <f>AC21</f>
        <v>1</v>
      </c>
      <c r="AD129" s="298">
        <f>AD21</f>
        <v>5.5171428571428578</v>
      </c>
      <c r="AE129" s="298"/>
      <c r="AF129" s="299">
        <f>AF21</f>
        <v>1600</v>
      </c>
      <c r="AG129" s="299"/>
      <c r="AH129" s="299"/>
      <c r="AI129" s="301" t="s">
        <v>24</v>
      </c>
      <c r="AJ129" s="301"/>
      <c r="AK129" s="329">
        <f>'Kennwerte Strassentransporte'!M$12</f>
        <v>4.6344194434660799E-2</v>
      </c>
      <c r="AL129" s="329"/>
      <c r="AM129" s="202" t="s">
        <v>940</v>
      </c>
      <c r="AN129" s="202" t="s">
        <v>81</v>
      </c>
      <c r="AO129" s="202" t="s">
        <v>941</v>
      </c>
      <c r="AP129" s="202" t="s">
        <v>81</v>
      </c>
      <c r="AQ129" s="202" t="s">
        <v>942</v>
      </c>
      <c r="AR129" s="202" t="s">
        <v>943</v>
      </c>
      <c r="AS129" s="202" t="s">
        <v>944</v>
      </c>
      <c r="AT129" s="202" t="s">
        <v>956</v>
      </c>
      <c r="AU129" s="303">
        <f ca="1">IF(ISERROR(OFFSET('Daten KEA'!$A$1,MATCH(AU$5,'Daten KEA'!$A:$A,0)-1,MATCH(AM129,'Daten KEA'!$A$424:$ADO$424,0)-1)),0,OFFSET('Daten KEA'!$A$1,MATCH(AU$5,'Daten KEA'!$A:$A,0)-1,MATCH(AM129,'Daten KEA'!$A$424:$ADO$424,0)-1))+IF(ISERROR(AK129*INDEX('Energiefaktoren Ecoinvent'!$D:$D,MATCH('mobitool-Faktoren v2.0'!AI129,'Energiefaktoren Ecoinvent'!$A:$A,0))),0,AK129*INDEX('Energiefaktoren Ecoinvent'!$D:$D,MATCH('mobitool-Faktoren v2.0'!AI129,'Energiefaktoren Ecoinvent'!$A:$A,0)))+IF(OR(AJ129="Benzin",AJ129="Diesel"),IF(ISERROR(OFFSET('Daten KEA'!$A$1,MATCH(AV$5,'Daten KEA'!$A:$A,0)-1,MATCH(AN129,'Daten KEA'!$A$424:$ADO$424,0)-1)),0,OFFSET('Daten KEA'!$A$1,MATCH(AV$5,'Daten KEA'!$A:$A,0)-1,MATCH(AN129,'Daten KEA'!$A$424:$ADO$424,0)-1))+IF(ISERROR(AL129*INDEX('Energiefaktoren Ecoinvent'!$D:$D,MATCH('mobitool-Faktoren v2.0'!AJ129,'Energiefaktoren Ecoinvent'!$A:$A,0))),0,AL129*INDEX('Energiefaktoren Ecoinvent'!$D:$D,MATCH('mobitool-Faktoren v2.0'!AJ129,'Energiefaktoren Ecoinvent'!$A:$A,0))),0)</f>
        <v>1.9835315218034821</v>
      </c>
      <c r="AV129" s="303">
        <f ca="1">IF(OR(AJ129="Benzin",AJ129="Diesel"),0,IF(ISERROR(OFFSET('Daten KEA'!$A$1,MATCH(AV$5,'Daten KEA'!$A:$A,0)-1,MATCH(AN129,'Daten KEA'!$A$424:$ADO$424,0)-1)),0,OFFSET('Daten KEA'!$A$1,MATCH(AV$5,'Daten KEA'!$A:$A,0)-1,MATCH(AN129,'Daten KEA'!$A$424:$ADO$424,0)-1))+IF(ISERROR(AL129*INDEX('Energiefaktoren Ecoinvent'!$D:$D,MATCH('mobitool-Faktoren v2.0'!AJ129,'Energiefaktoren Ecoinvent'!$A:$A,0))),0,AL129*INDEX('Energiefaktoren Ecoinvent'!$D:$D,MATCH('mobitool-Faktoren v2.0'!AJ129,'Energiefaktoren Ecoinvent'!$A:$A,0))))</f>
        <v>0</v>
      </c>
      <c r="AW129" s="303">
        <f ca="1">IF(ISERROR(OFFSET('Daten KEA'!$A$1,MATCH(AW$5,'Daten KEA'!$A:$A,0)-1,MATCH(AO129,'Daten KEA'!$A$424:$ADO$424,0)-1)),0,OFFSET('Daten KEA'!$A$1,MATCH(AW$5,'Daten KEA'!$A:$A,0)-1,MATCH(AO129,'Daten KEA'!$A$424:$ADO$424,0)-1))-IF(ISERROR(AK129*INDEX('Energiefaktoren Ecoinvent'!$D:$D,MATCH('mobitool-Faktoren v2.0'!AI129,'Energiefaktoren Ecoinvent'!$A:$A,0))),0,AK129*INDEX('Energiefaktoren Ecoinvent'!$D:$D,MATCH('mobitool-Faktoren v2.0'!AI129,'Energiefaktoren Ecoinvent'!$A:$A,0)))+IF(OR(AJ129="Benzin",AJ129="Diesel"),IF(ISERROR(OFFSET('Daten KEA'!$A$1,MATCH(AX$5,'Daten KEA'!$A:$A,0)-1,MATCH(AP129,'Daten KEA'!$A$424:$ADO$424,0)-1)),0,OFFSET('Daten KEA'!$A$1,MATCH(AX$5,'Daten KEA'!$A:$A,0)-1,MATCH(AP129,'Daten KEA'!$A$424:$ADO$424,0)-1))-IF(ISERROR(AL129*INDEX('Energiefaktoren Ecoinvent'!$D:$D,MATCH('mobitool-Faktoren v2.0'!AJ129,'Energiefaktoren Ecoinvent'!$A:$A,0))),0,AL129*INDEX('Energiefaktoren Ecoinvent'!$D:$D,MATCH('mobitool-Faktoren v2.0'!AJ129,'Energiefaktoren Ecoinvent'!$A:$A,0))),0)</f>
        <v>0.58954057819651795</v>
      </c>
      <c r="AX129" s="303">
        <f ca="1">IF(OR(AJ129="Benzin",AJ129="Diesel"),0,IF(ISERROR(OFFSET('Daten KEA'!$A$1,MATCH(AX$5,'Daten KEA'!$A:$A,0)-1,MATCH(AP129,'Daten KEA'!$A$424:$ADO$424,0)-1)),0,OFFSET('Daten KEA'!$A$1,MATCH(AX$5,'Daten KEA'!$A:$A,0)-1,MATCH(AP129,'Daten KEA'!$A$424:$ADO$424,0)-1))-IF(ISERROR(AL129*INDEX('Energiefaktoren Ecoinvent'!$D:$D,MATCH('mobitool-Faktoren v2.0'!AJ129,'Energiefaktoren Ecoinvent'!$A:$A,0))),0,AL129*INDEX('Energiefaktoren Ecoinvent'!$D:$D,MATCH('mobitool-Faktoren v2.0'!AJ129,'Energiefaktoren Ecoinvent'!$A:$A,0))))</f>
        <v>0</v>
      </c>
      <c r="AY129" s="303">
        <f t="shared" ca="1" si="58"/>
        <v>2.5730721000000001</v>
      </c>
      <c r="AZ129" s="303">
        <f ca="1">IF(ISERROR(OFFSET('Daten KEA'!$A$1,MATCH(AZ$5,'Daten KEA'!$A:$A,0)-1,MATCH(AQ129,'Daten KEA'!$A$424:$ADO$424,0)-1)),0,OFFSET('Daten KEA'!$A$1,MATCH(AZ$5,'Daten KEA'!$A:$A,0)-1,MATCH(AQ129,'Daten KEA'!$A$424:$ADO$424,0)-1))</f>
        <v>0.18482304999999999</v>
      </c>
      <c r="BA129" s="303">
        <f ca="1">IF(ISERROR(OFFSET('Daten KEA'!$A$1,MATCH(BA$5,'Daten KEA'!$A:$A,0)-1,MATCH(AR129,'Daten KEA'!$A$424:$ADO$424,0)-1)),0,OFFSET('Daten KEA'!$A$1,MATCH(BA$5,'Daten KEA'!$A:$A,0)-1,MATCH(AR129,'Daten KEA'!$A$424:$ADO$424,0)-1))</f>
        <v>0.98142996000000005</v>
      </c>
      <c r="BB129" s="303">
        <f ca="1">IF(ISERROR(OFFSET('Daten KEA'!$A$1,MATCH(BB$5,'Daten KEA'!$A:$A,0)-1,MATCH(AS129,'Daten KEA'!$A$424:$ADO$424,0)-1)),0,OFFSET('Daten KEA'!$A$1,MATCH(BB$5,'Daten KEA'!$A:$A,0)-1,MATCH(AS129,'Daten KEA'!$A$424:$ADO$424,0)-1))</f>
        <v>0.84415227999999998</v>
      </c>
      <c r="BC129" s="304">
        <f t="shared" ca="1" si="101"/>
        <v>4.5834773900000005</v>
      </c>
      <c r="BD129" s="303">
        <f ca="1">IF(ISERROR(OFFSET('Daten KEA'!$A$1,MATCH(BD$5,'Daten KEA'!$A:$A,0)-1,MATCH(AT129,'Daten KEA'!$A$424:$ADO$424,0)-1)),0,OFFSET('Daten KEA'!$A$1,MATCH(BD$5,'Daten KEA'!$A:$A,0)-1,MATCH(AT129,'Daten KEA'!$A$424:$ADO$424,0)-1))</f>
        <v>4.5834774999999999</v>
      </c>
      <c r="BE129" s="305">
        <f t="shared" ca="1" si="59"/>
        <v>1.0000000239992455</v>
      </c>
      <c r="BF129" s="306">
        <f ca="1">IF(ISERROR(OFFSET('Daten KEA'!$A$1,MATCH(BF$5,'Daten KEA'!$A:$A,0)-1,MATCH(AM129,'Daten KEA'!$A$424:$ADO$424,0)-1)),0,OFFSET('Daten KEA'!$A$1,MATCH(BF$5,'Daten KEA'!$A:$A,0)-1,MATCH(AM129,'Daten KEA'!$A$424:$ADO$424,0)-1))+IF(ISERROR($AK129*INDEX('Energiefaktoren Ecoinvent'!$H:$H,MATCH('mobitool-Faktoren v2.0'!$AI129,'Energiefaktoren Ecoinvent'!$A:$A,0))),0,$AK129*INDEX('Energiefaktoren Ecoinvent'!$H:$H,MATCH('mobitool-Faktoren v2.0'!$AI129,'Energiefaktoren Ecoinvent'!$A:$A,0)))+IF(OR(AJ129="Benzin",AJ129="Diesel"),IF(ISERROR(OFFSET('Daten KEA'!$A$1,MATCH(BG$5,'Daten KEA'!$A:$A,0)-1,MATCH(AN129,'Daten KEA'!$A$424:$ADO$424,0)-1)),0,OFFSET('Daten KEA'!$A$1,MATCH(BG$5,'Daten KEA'!$A:$A,0)-1,MATCH(AN129,'Daten KEA'!$A$424:$ADO$424,0)-1))+IF(ISERROR($AL129*INDEX('Energiefaktoren Ecoinvent'!$H:$H,MATCH('mobitool-Faktoren v2.0'!$AJ129,'Energiefaktoren Ecoinvent'!$A:$A,0))),0,$AL129*INDEX('Energiefaktoren Ecoinvent'!$H:$H,MATCH('mobitool-Faktoren v2.0'!$AJ129,'Energiefaktoren Ecoinvent'!$A:$A,0))),0)</f>
        <v>1.9835315218034821</v>
      </c>
      <c r="BG129" s="306">
        <f ca="1">IF(OR(AJ129="Benzin",AJ129="Diesel"),0,IF(ISERROR(OFFSET('Daten KEA'!$A$1,MATCH(BG$5,'Daten KEA'!$A:$A,0)-1,MATCH(AN129,'Daten KEA'!$A$424:$ADO$424,0)-1)),0,OFFSET('Daten KEA'!$A$1,MATCH(BG$5,'Daten KEA'!$A:$A,0)-1,MATCH(AN129,'Daten KEA'!$A$424:$ADO$424,0)-1))+IF(ISERROR($AL129*INDEX('Energiefaktoren Ecoinvent'!$H:$H,MATCH('mobitool-Faktoren v2.0'!$AJ129,'Energiefaktoren Ecoinvent'!$A:$A,0))),0,$AL129*INDEX('Energiefaktoren Ecoinvent'!$H:$H,MATCH('mobitool-Faktoren v2.0'!$AJ129,'Energiefaktoren Ecoinvent'!$A:$A,0))))</f>
        <v>0</v>
      </c>
      <c r="BH129" s="306">
        <f ca="1">IF(ISERROR(OFFSET('Daten KEA'!$A$1,MATCH(BH$5,'Daten KEA'!$A:$A,0)-1,MATCH(AO129,'Daten KEA'!$A$424:$ADO$424,0)-1)),0,OFFSET('Daten KEA'!$A$1,MATCH(BH$5,'Daten KEA'!$A:$A,0)-1,MATCH(AO129,'Daten KEA'!$A$424:$ADO$424,0)-1))-IF(ISERROR($AK129*INDEX('Energiefaktoren Ecoinvent'!$H:$H,MATCH('mobitool-Faktoren v2.0'!$AI129,'Energiefaktoren Ecoinvent'!$A:$A,0))),0,$AK129*INDEX('Energiefaktoren Ecoinvent'!$H:$H,MATCH('mobitool-Faktoren v2.0'!$AI129,'Energiefaktoren Ecoinvent'!$A:$A,0)))+IF(OR(AJ129="Benzin",AJ129="Diesel"),IF(ISERROR(OFFSET('Daten KEA'!$A$1,MATCH(BI$5,'Daten KEA'!$A:$A,0)-1,MATCH(AP129,'Daten KEA'!$A$424:$ADO$424,0)-1)),0,OFFSET('Daten KEA'!$A$1,MATCH(BI$5,'Daten KEA'!$A:$A,0)-1,MATCH(AP129,'Daten KEA'!$A$424:$ADO$424,0)-1))-IF(ISERROR($AL129*INDEX('Energiefaktoren Ecoinvent'!$H:$H,MATCH('mobitool-Faktoren v2.0'!$AJ129,'Energiefaktoren Ecoinvent'!$A:$A,0))),0,$AL129*INDEX('Energiefaktoren Ecoinvent'!$H:$H,MATCH('mobitool-Faktoren v2.0'!$AJ129,'Energiefaktoren Ecoinvent'!$A:$A,0))),0)</f>
        <v>0.58289140000331785</v>
      </c>
      <c r="BI129" s="306">
        <f ca="1">IF(OR(AJ129="Benzin",AJ129="Diesel"),0,IF(ISERROR(OFFSET('Daten KEA'!$A$1,MATCH(BI$5,'Daten KEA'!$A:$A,0)-1,MATCH(AP129,'Daten KEA'!$A$424:$ADO$424,0)-1)),0,OFFSET('Daten KEA'!$A$1,MATCH(BI$5,'Daten KEA'!$A:$A,0)-1,MATCH(AP129,'Daten KEA'!$A$424:$ADO$424,0)-1))-IF(ISERROR($AL129*INDEX('Energiefaktoren Ecoinvent'!$H:$H,MATCH('mobitool-Faktoren v2.0'!$AJ129,'Energiefaktoren Ecoinvent'!$A:$A,0))),0,$AL129*INDEX('Energiefaktoren Ecoinvent'!$H:$H,MATCH('mobitool-Faktoren v2.0'!$AJ129,'Energiefaktoren Ecoinvent'!$A:$A,0))))</f>
        <v>0</v>
      </c>
      <c r="BJ129" s="306">
        <f t="shared" ca="1" si="92"/>
        <v>2.5664229218068</v>
      </c>
      <c r="BK129" s="306">
        <f ca="1">IF(ISERROR(OFFSET('Daten KEA'!$A$1,MATCH(BK$5,'Daten KEA'!$A:$A,0)-1,MATCH(AQ129,'Daten KEA'!$A$424:$ADO$424,0)-1)),0,OFFSET('Daten KEA'!$A$1,MATCH(BK$5,'Daten KEA'!$A:$A,0)-1,MATCH(AQ129,'Daten KEA'!$A$424:$ADO$424,0)-1))</f>
        <v>0.17631837758306998</v>
      </c>
      <c r="BL129" s="306">
        <f ca="1">IF(ISERROR(OFFSET('Daten KEA'!$A$1,MATCH(BL$5,'Daten KEA'!$A:$A,0)-1,MATCH(AR129,'Daten KEA'!$A$424:$ADO$424,0)-1)),0,OFFSET('Daten KEA'!$A$1,MATCH(BL$5,'Daten KEA'!$A:$A,0)-1,MATCH(AR129,'Daten KEA'!$A$424:$ADO$424,0)-1))</f>
        <v>0.89185240464859994</v>
      </c>
      <c r="BM129" s="306">
        <f ca="1">IF(ISERROR(OFFSET('Daten KEA'!$A$1,MATCH(BM$5,'Daten KEA'!$A:$A,0)-1,MATCH(AS129,'Daten KEA'!$A$424:$ADO$424,0)-1)),0,OFFSET('Daten KEA'!$A$1,MATCH(BM$5,'Daten KEA'!$A:$A,0)-1,MATCH(AS129,'Daten KEA'!$A$424:$ADO$424,0)-1))</f>
        <v>0.74347970396926988</v>
      </c>
      <c r="BN129" s="307">
        <f t="shared" ca="1" si="98"/>
        <v>4.3780734080077401</v>
      </c>
      <c r="BO129" s="306">
        <f ca="1">IF(ISERROR(OFFSET('Daten KEA'!$A$1,MATCH(BO$5,'Daten KEA'!$A:$A,0)-1,MATCH(AT129,'Daten KEA'!$A$424:$ADO$424,0)-1)),0,OFFSET('Daten KEA'!$A$1,MATCH(BO$5,'Daten KEA'!$A:$A,0)-1,MATCH(AT129,'Daten KEA'!$A$424:$ADO$424,0)-1))</f>
        <v>4.3780733680077999</v>
      </c>
      <c r="BP129" s="305">
        <f t="shared" ca="1" si="60"/>
        <v>0.99999999086357483</v>
      </c>
      <c r="BQ129" s="308">
        <f ca="1">IF(ISERROR(OFFSET('Daten GWP'!$A$1,MATCH(BQ$5,'Daten GWP'!$A:$A,0)-1,MATCH(AM129,'Daten GWP'!$A$424:$ADO$424,0)-1)),0,OFFSET('Daten GWP'!$A$1,MATCH(BQ$5,'Daten GWP'!$A:$A,0)-1,MATCH(AM129,'Daten GWP'!$A$424:$ADO$424,0)-1))*1000</f>
        <v>155.1575</v>
      </c>
      <c r="BR129" s="308">
        <f ca="1">IF(ISERROR(OFFSET('Daten GWP'!$A$1,MATCH(BR$5,'Daten GWP'!$A:$A,0)-1,MATCH(AN129,'Daten GWP'!$A$424:$ADO$424,0)-1)),0,OFFSET('Daten GWP'!$A$1,MATCH(BR$5,'Daten GWP'!$A:$A,0)-1,MATCH(AN129,'Daten GWP'!$A$424:$ADO$424,0)-1))*1000</f>
        <v>0</v>
      </c>
      <c r="BS129" s="308">
        <f ca="1">IF(ISERROR(OFFSET('Daten GWP'!$A$1,MATCH(BS$5,'Daten GWP'!$A:$A,0)-1,MATCH(AO129,'Daten GWP'!$A$424:$ADO$424,0)-1)),0,OFFSET('Daten GWP'!$A$1,MATCH(BS$5,'Daten GWP'!$A:$A,0)-1,MATCH(AO129,'Daten GWP'!$A$424:$ADO$424,0)-1))*1000</f>
        <v>30.133806</v>
      </c>
      <c r="BT129" s="308">
        <f ca="1">IF(ISERROR(OFFSET('Daten GWP'!$A$1,MATCH(BT$5,'Daten GWP'!$A:$A,0)-1,MATCH(AP129,'Daten GWP'!$A$424:$ADO$424,0)-1)),0,OFFSET('Daten GWP'!$A$1,MATCH(BT$5,'Daten GWP'!$A:$A,0)-1,MATCH(AP129,'Daten GWP'!$A$424:$ADO$424,0)-1))*1000</f>
        <v>0</v>
      </c>
      <c r="BU129" s="308">
        <f t="shared" ca="1" si="61"/>
        <v>185.29130599999999</v>
      </c>
      <c r="BV129" s="308">
        <f ca="1">IF(ISERROR(OFFSET('Daten GWP'!$A$1,MATCH(BV$5,'Daten GWP'!$A:$A,0)-1,MATCH(AQ129,'Daten GWP'!$A$424:$ADO$424,0)-1)),0,OFFSET('Daten GWP'!$A$1,MATCH(BV$5,'Daten GWP'!$A:$A,0)-1,MATCH(AQ129,'Daten GWP'!$A$424:$ADO$424,0)-1))*1000</f>
        <v>6.4299441000000002</v>
      </c>
      <c r="BW129" s="308">
        <f ca="1">IF(ISERROR(OFFSET('Daten GWP'!$A$1,MATCH(BW$5,'Daten GWP'!$A:$A,0)-1,MATCH(AR129,'Daten GWP'!$A$424:$ADO$424,0)-1)),0,OFFSET('Daten GWP'!$A$1,MATCH(BW$5,'Daten GWP'!$A:$A,0)-1,MATCH(AR129,'Daten GWP'!$A$424:$ADO$424,0)-1))*1000</f>
        <v>59.491675999999998</v>
      </c>
      <c r="BX129" s="308">
        <f ca="1">IF(ISERROR(OFFSET('Daten GWP'!$A$1,MATCH(BX$5,'Daten GWP'!$A:$A,0)-1,MATCH(AS129,'Daten GWP'!$A$424:$ADO$424,0)-1)),0,OFFSET('Daten GWP'!$A$1,MATCH(BX$5,'Daten GWP'!$A:$A,0)-1,MATCH(AS129,'Daten GWP'!$A$424:$ADO$424,0)-1))*1000</f>
        <v>14.358938999999999</v>
      </c>
      <c r="BY129" s="309">
        <f t="shared" ca="1" si="99"/>
        <v>265.57186510000002</v>
      </c>
      <c r="BZ129" s="308">
        <f ca="1">IF(ISERROR(OFFSET('Daten GWP'!$A$1,MATCH(BZ$5,'Daten GWP'!$A:$A,0)-1,MATCH(AT129,'Daten GWP'!$A$424:$ADO$424,0)-1)),0,OFFSET('Daten GWP'!$A$1,MATCH(BZ$5,'Daten GWP'!$A:$A,0)-1,MATCH(AT129,'Daten GWP'!$A$424:$ADO$424,0)-1))*1000</f>
        <v>265.57186999999999</v>
      </c>
      <c r="CA129" s="305">
        <f t="shared" ca="1" si="62"/>
        <v>1.0000000184507496</v>
      </c>
      <c r="CB129" s="310">
        <f ca="1">IF(ISERROR(OFFSET('Daten Elementary'!$A$1,MATCH(CB$5,'Daten Elementary'!$A:$A,0)-1,MATCH(AM129,'Daten Elementary'!$A$424:$ADO$424,0)-1)),0,OFFSET('Daten Elementary'!$A$1,MATCH(CB$5,'Daten Elementary'!$A:$A,0)-1,MATCH(AM129,'Daten Elementary'!$A$424:$ADO$424,0)-1))*1000000</f>
        <v>33.265208000000001</v>
      </c>
      <c r="CC129" s="310">
        <f ca="1">IF(ISERROR(OFFSET('Daten Elementary'!$A$1,MATCH(CC$5,'Daten Elementary'!$A:$A,0)-1,MATCH(AN129,'Daten Elementary'!$A$424:$ADO$424,0)-1)),0,OFFSET('Daten Elementary'!$A$1,MATCH(CC$5,'Daten Elementary'!$A:$A,0)-1,MATCH(AN129,'Daten Elementary'!$A$424:$ADO$424,0)-1))*1000000</f>
        <v>0</v>
      </c>
      <c r="CD129" s="310">
        <f ca="1">IF(ISERROR(OFFSET('Daten Elementary'!$A$1,MATCH(CD$5,'Daten Elementary'!$A:$A,0)-1,MATCH(AO129,'Daten Elementary'!$A$424:$ADO$424,0)-1)),0,OFFSET('Daten Elementary'!$A$1,MATCH(CD$5,'Daten Elementary'!$A:$A,0)-1,MATCH(AO129,'Daten Elementary'!$A$424:$ADO$424,0)-1))*1000000</f>
        <v>12.042863000000001</v>
      </c>
      <c r="CE129" s="310">
        <f ca="1">IF(ISERROR(OFFSET('Daten Elementary'!$A$1,MATCH(CE$5,'Daten Elementary'!$A:$A,0)-1,MATCH(AP129,'Daten Elementary'!$A$424:$ADO$424,0)-1)),0,OFFSET('Daten Elementary'!$A$1,MATCH(CE$5,'Daten Elementary'!$A:$A,0)-1,MATCH(AP129,'Daten Elementary'!$A$424:$ADO$424,0)-1))*1000000</f>
        <v>0</v>
      </c>
      <c r="CF129" s="310">
        <f t="shared" ca="1" si="63"/>
        <v>45.308070999999998</v>
      </c>
      <c r="CG129" s="310">
        <f ca="1">IF(ISERROR(OFFSET('Daten Elementary'!$A$1,MATCH(CG$5,'Daten Elementary'!$A:$A,0)-1,MATCH(AQ129,'Daten Elementary'!$A$424:$ADO$424,0)-1)),0,OFFSET('Daten Elementary'!$A$1,MATCH(CG$5,'Daten Elementary'!$A:$A,0)-1,MATCH(AQ129,'Daten Elementary'!$A$424:$ADO$424,0)-1))*1000000</f>
        <v>2.5342876999999997</v>
      </c>
      <c r="CH129" s="310">
        <f ca="1">IF(ISERROR(OFFSET('Daten Elementary'!$A$1,MATCH(CH$5,'Daten Elementary'!$A:$A,0)-1,MATCH(AR129,'Daten Elementary'!$A$424:$ADO$424,0)-1)),0,OFFSET('Daten Elementary'!$A$1,MATCH(CH$5,'Daten Elementary'!$A:$A,0)-1,MATCH(AR129,'Daten Elementary'!$A$424:$ADO$424,0)-1))*1000000</f>
        <v>54.908767000000005</v>
      </c>
      <c r="CI129" s="310">
        <f ca="1">IF(ISERROR(OFFSET('Daten Elementary'!$A$1,MATCH(CI$5,'Daten Elementary'!$A:$A,0)-1,MATCH(AS129,'Daten Elementary'!$A$424:$ADO$424,0)-1)),0,OFFSET('Daten Elementary'!$A$1,MATCH(CI$5,'Daten Elementary'!$A:$A,0)-1,MATCH(AS129,'Daten Elementary'!$A$424:$ADO$424,0)-1))*1000000</f>
        <v>12.323541000000001</v>
      </c>
      <c r="CJ129" s="311">
        <f t="shared" ca="1" si="64"/>
        <v>115.07466670000001</v>
      </c>
      <c r="CK129" s="310">
        <f ca="1">IF(ISERROR(OFFSET('Daten Elementary'!$A$1,MATCH(CK$5,'Daten Elementary'!$A:$A,0)-1,MATCH($AT129,'Daten Elementary'!$A$424:$ADO$424,0)-1)),0,OFFSET('Daten Elementary'!$A$1,MATCH(CK$5,'Daten Elementary'!$A:$A,0)-1,MATCH($AT129,'Daten Elementary'!$A$424:$ADO$424,0)-1))*1000000</f>
        <v>115.07467</v>
      </c>
      <c r="CL129" s="305">
        <f t="shared" ca="1" si="65"/>
        <v>1.0000000286770327</v>
      </c>
      <c r="CM129" s="312">
        <f ca="1">IF(ISERROR(OFFSET('Daten Elementary'!$A$1,MATCH(CM$5,'Daten Elementary'!$A:$A,0)-1,MATCH(AM129,'Daten Elementary'!$A$424:$ADO$424,0)-1)),0,OFFSET('Daten Elementary'!$A$1,MATCH(CM$5,'Daten Elementary'!$A:$A,0)-1,MATCH(AM129,'Daten Elementary'!$A$424:$ADO$424,0)-1))*1000000</f>
        <v>22.908837000000002</v>
      </c>
      <c r="CN129" s="312">
        <f ca="1">IF(ISERROR(OFFSET('Daten Elementary'!$A$1,MATCH(CN$5,'Daten Elementary'!$A:$A,0)-1,MATCH(AN129,'Daten Elementary'!$A$424:$ADO$424,0)-1)),0,OFFSET('Daten Elementary'!$A$1,MATCH(CN$5,'Daten Elementary'!$A:$A,0)-1,MATCH(AN129,'Daten Elementary'!$A$424:$ADO$424,0)-1))*1000000</f>
        <v>0</v>
      </c>
      <c r="CO129" s="312">
        <f ca="1">IF(ISERROR(OFFSET('Daten Elementary'!$A$1,MATCH(CO$5,'Daten Elementary'!$A:$A,0)-1,MATCH(AO129,'Daten Elementary'!$A$424:$ADO$424,0)-1)),0,OFFSET('Daten Elementary'!$A$1,MATCH(CO$5,'Daten Elementary'!$A:$A,0)-1,MATCH(AO129,'Daten Elementary'!$A$424:$ADO$424,0)-1))*1000000</f>
        <v>9.787430500000001</v>
      </c>
      <c r="CP129" s="312">
        <f ca="1">IF(ISERROR(OFFSET('Daten Elementary'!$A$1,MATCH(CP$5,'Daten Elementary'!$A:$A,0)-1,MATCH(AP129,'Daten Elementary'!$A$424:$ADO$424,0)-1)),0,OFFSET('Daten Elementary'!$A$1,MATCH(CP$5,'Daten Elementary'!$A:$A,0)-1,MATCH(AP129,'Daten Elementary'!$A$424:$ADO$424,0)-1))*1000000</f>
        <v>0</v>
      </c>
      <c r="CQ129" s="312">
        <f t="shared" ca="1" si="66"/>
        <v>32.696267500000005</v>
      </c>
      <c r="CR129" s="312">
        <f ca="1">IF(ISERROR(OFFSET('Daten Elementary'!$A$1,MATCH(CR$5,'Daten Elementary'!$A:$A,0)-1,MATCH(AQ129,'Daten Elementary'!$A$424:$ADO$424,0)-1)),0,OFFSET('Daten Elementary'!$A$1,MATCH(CR$5,'Daten Elementary'!$A:$A,0)-1,MATCH(AQ129,'Daten Elementary'!$A$424:$ADO$424,0)-1))*1000000</f>
        <v>1.6960850999999999</v>
      </c>
      <c r="CS129" s="312">
        <f ca="1">IF(ISERROR(OFFSET('Daten Elementary'!$A$1,MATCH(CS$5,'Daten Elementary'!$A:$A,0)-1,MATCH(AR129,'Daten Elementary'!$A$424:$ADO$424,0)-1)),0,OFFSET('Daten Elementary'!$A$1,MATCH(CS$5,'Daten Elementary'!$A:$A,0)-1,MATCH(AR129,'Daten Elementary'!$A$424:$ADO$424,0)-1))*1000000</f>
        <v>21.061180999999998</v>
      </c>
      <c r="CT129" s="312">
        <f ca="1">IF(ISERROR(OFFSET('Daten Elementary'!$A$1,MATCH(CT$5,'Daten Elementary'!$A:$A,0)-1,MATCH(AS129,'Daten Elementary'!$A$424:$ADO$424,0)-1)),0,OFFSET('Daten Elementary'!$A$1,MATCH(CT$5,'Daten Elementary'!$A:$A,0)-1,MATCH(AS129,'Daten Elementary'!$A$424:$ADO$424,0)-1))*1000000</f>
        <v>6.9625197999999999</v>
      </c>
      <c r="CU129" s="313">
        <f t="shared" ca="1" si="67"/>
        <v>62.416053400000003</v>
      </c>
      <c r="CV129" s="312">
        <f ca="1">IF(ISERROR(OFFSET('Daten Elementary'!$A$1,MATCH(CV$5,'Daten Elementary'!$A:$A,0)-1,MATCH($AT129,'Daten Elementary'!$A$424:$ADO$424,0)-1)),0,OFFSET('Daten Elementary'!$A$1,MATCH(CV$5,'Daten Elementary'!$A:$A,0)-1,MATCH($AT129,'Daten Elementary'!$A$424:$ADO$424,0)-1))*1000000</f>
        <v>62.416053999999995</v>
      </c>
      <c r="CW129" s="305">
        <f t="shared" ca="1" si="68"/>
        <v>1.0000000096129114</v>
      </c>
      <c r="CX129" s="314">
        <f ca="1">IF(ISERROR(OFFSET('Daten Elementary'!$A$1,MATCH(CX$5,'Daten Elementary'!$A:$A,0)-1,MATCH(AM129,'Daten Elementary'!$A$424:$ADO$424,0)-1)),0,OFFSET('Daten Elementary'!$A$1,MATCH(CX$5,'Daten Elementary'!$A:$A,0)-1,MATCH(AM129,'Daten Elementary'!$A$424:$ADO$424,0)-1))*1000000</f>
        <v>18.698031</v>
      </c>
      <c r="CY129" s="314">
        <f ca="1">IF(ISERROR(OFFSET('Daten Elementary'!$A$1,MATCH(CY$5,'Daten Elementary'!$A:$A,0)-1,MATCH(AN129,'Daten Elementary'!$A$424:$ADO$424,0)-1)),0,OFFSET('Daten Elementary'!$A$1,MATCH(CY$5,'Daten Elementary'!$A:$A,0)-1,MATCH(AN129,'Daten Elementary'!$A$424:$ADO$424,0)-1))*1000000</f>
        <v>0</v>
      </c>
      <c r="CZ129" s="314">
        <f ca="1">IF(ISERROR(OFFSET('Daten Elementary'!$A$1,MATCH(CZ$5,'Daten Elementary'!$A:$A,0)-1,MATCH(AO129,'Daten Elementary'!$A$424:$ADO$424,0)-1)),0,OFFSET('Daten Elementary'!$A$1,MATCH(CZ$5,'Daten Elementary'!$A:$A,0)-1,MATCH(AO129,'Daten Elementary'!$A$424:$ADO$424,0)-1))*1000000</f>
        <v>104.30456</v>
      </c>
      <c r="DA129" s="314">
        <f ca="1">IF(ISERROR(OFFSET('Daten Elementary'!$A$1,MATCH(DA$5,'Daten Elementary'!$A:$A,0)-1,MATCH(AP129,'Daten Elementary'!$A$424:$ADO$424,0)-1)),0,OFFSET('Daten Elementary'!$A$1,MATCH(DA$5,'Daten Elementary'!$A:$A,0)-1,MATCH(AP129,'Daten Elementary'!$A$424:$ADO$424,0)-1))*1000000</f>
        <v>0</v>
      </c>
      <c r="DB129" s="314">
        <f t="shared" ca="1" si="69"/>
        <v>123.002591</v>
      </c>
      <c r="DC129" s="314">
        <f ca="1">IF(ISERROR(OFFSET('Daten Elementary'!$A$1,MATCH(DC$5,'Daten Elementary'!$A:$A,0)-1,MATCH(AQ129,'Daten Elementary'!$A$424:$ADO$424,0)-1)),0,OFFSET('Daten Elementary'!$A$1,MATCH(DC$5,'Daten Elementary'!$A:$A,0)-1,MATCH(AQ129,'Daten Elementary'!$A$424:$ADO$424,0)-1))*1000000</f>
        <v>6.4210890999999997</v>
      </c>
      <c r="DD129" s="314">
        <f ca="1">IF(ISERROR(OFFSET('Daten Elementary'!$A$1,MATCH(DD$5,'Daten Elementary'!$A:$A,0)-1,MATCH(AR129,'Daten Elementary'!$A$424:$ADO$424,0)-1)),0,OFFSET('Daten Elementary'!$A$1,MATCH(DD$5,'Daten Elementary'!$A:$A,0)-1,MATCH(AR129,'Daten Elementary'!$A$424:$ADO$424,0)-1))*1000000</f>
        <v>93.382418000000001</v>
      </c>
      <c r="DE129" s="314">
        <f ca="1">IF(ISERROR(OFFSET('Daten Elementary'!$A$1,MATCH(DE$5,'Daten Elementary'!$A:$A,0)-1,MATCH(AS129,'Daten Elementary'!$A$424:$ADO$424,0)-1)),0,OFFSET('Daten Elementary'!$A$1,MATCH(DE$5,'Daten Elementary'!$A:$A,0)-1,MATCH(AS129,'Daten Elementary'!$A$424:$ADO$424,0)-1))*1000000</f>
        <v>55.370537000000006</v>
      </c>
      <c r="DF129" s="315">
        <f t="shared" ca="1" si="70"/>
        <v>278.1766351</v>
      </c>
      <c r="DG129" s="314">
        <f ca="1">IF(ISERROR(OFFSET('Daten Elementary'!$A$1,MATCH(DG$5,'Daten Elementary'!$A:$A,0)-1,MATCH($AT129,'Daten Elementary'!$A$424:$ADO$424,0)-1)),0,OFFSET('Daten Elementary'!$A$1,MATCH(DG$5,'Daten Elementary'!$A:$A,0)-1,MATCH($AT129,'Daten Elementary'!$A$424:$ADO$424,0)-1))*1000000</f>
        <v>278.17663000000005</v>
      </c>
      <c r="DH129" s="305">
        <f t="shared" ca="1" si="71"/>
        <v>0.9999999816663252</v>
      </c>
      <c r="DI129" s="316">
        <f ca="1">IF(ISERROR(OFFSET('Daten Elementary'!$A$1,MATCH(DI$5,'Daten Elementary'!$A:$A,0)-1,MATCH(AM129,'Daten Elementary'!$A$424:$ADO$424,0)-1)),0,OFFSET('Daten Elementary'!$A$1,MATCH(DI$5,'Daten Elementary'!$A:$A,0)-1,MATCH(AM129,'Daten Elementary'!$A$424:$ADO$424,0)-1))*1000000</f>
        <v>534.06000000000006</v>
      </c>
      <c r="DJ129" s="316">
        <f ca="1">IF(ISERROR(OFFSET('Daten Elementary'!$A$1,MATCH(DJ$5,'Daten Elementary'!$A:$A,0)-1,MATCH(AN129,'Daten Elementary'!$A$424:$ADO$424,0)-1)),0,OFFSET('Daten Elementary'!$A$1,MATCH(DJ$5,'Daten Elementary'!$A:$A,0)-1,MATCH(AN129,'Daten Elementary'!$A$424:$ADO$424,0)-1))*1000000</f>
        <v>0</v>
      </c>
      <c r="DK129" s="316">
        <f ca="1">IF(ISERROR(OFFSET('Daten Elementary'!$A$1,MATCH(DK$5,'Daten Elementary'!$A:$A,0)-1,MATCH(AO129,'Daten Elementary'!$A$424:$ADO$424,0)-1)),0,OFFSET('Daten Elementary'!$A$1,MATCH(DK$5,'Daten Elementary'!$A:$A,0)-1,MATCH(AO129,'Daten Elementary'!$A$424:$ADO$424,0)-1))*1000000</f>
        <v>127.08601000000002</v>
      </c>
      <c r="DL129" s="316">
        <f ca="1">IF(ISERROR(OFFSET('Daten Elementary'!$A$1,MATCH(DL$5,'Daten Elementary'!$A:$A,0)-1,MATCH(AP129,'Daten Elementary'!$A$424:$ADO$424,0)-1)),0,OFFSET('Daten Elementary'!$A$1,MATCH(DL$5,'Daten Elementary'!$A:$A,0)-1,MATCH(AP129,'Daten Elementary'!$A$424:$ADO$424,0)-1))*1000000</f>
        <v>0</v>
      </c>
      <c r="DM129" s="316">
        <f t="shared" ca="1" si="72"/>
        <v>661.14601000000005</v>
      </c>
      <c r="DN129" s="316">
        <f ca="1">IF(ISERROR(OFFSET('Daten Elementary'!$A$1,MATCH(DN$5,'Daten Elementary'!$A:$A,0)-1,MATCH(AQ129,'Daten Elementary'!$A$424:$ADO$424,0)-1)),0,OFFSET('Daten Elementary'!$A$1,MATCH(DN$5,'Daten Elementary'!$A:$A,0)-1,MATCH(AQ129,'Daten Elementary'!$A$424:$ADO$424,0)-1))*1000000</f>
        <v>11.709254000000001</v>
      </c>
      <c r="DO129" s="316">
        <f ca="1">IF(ISERROR(OFFSET('Daten Elementary'!$A$1,MATCH(DO$5,'Daten Elementary'!$A:$A,0)-1,MATCH(AR129,'Daten Elementary'!$A$424:$ADO$424,0)-1)),0,OFFSET('Daten Elementary'!$A$1,MATCH(DO$5,'Daten Elementary'!$A:$A,0)-1,MATCH(AR129,'Daten Elementary'!$A$424:$ADO$424,0)-1))*1000000</f>
        <v>108.054</v>
      </c>
      <c r="DP129" s="316">
        <f ca="1">IF(ISERROR(OFFSET('Daten Elementary'!$A$1,MATCH(DP$5,'Daten Elementary'!$A:$A,0)-1,MATCH(AS129,'Daten Elementary'!$A$424:$ADO$424,0)-1)),0,OFFSET('Daten Elementary'!$A$1,MATCH(DP$5,'Daten Elementary'!$A:$A,0)-1,MATCH(AS129,'Daten Elementary'!$A$424:$ADO$424,0)-1))*1000000</f>
        <v>62.518711000000003</v>
      </c>
      <c r="DQ129" s="317">
        <f t="shared" ca="1" si="73"/>
        <v>843.42797500000006</v>
      </c>
      <c r="DR129" s="316">
        <f ca="1">IF(ISERROR(OFFSET('Daten Elementary'!$A$1,MATCH(DR$5,'Daten Elementary'!$A:$A,0)-1,MATCH($AT129,'Daten Elementary'!$A$424:$ADO$424,0)-1)),0,OFFSET('Daten Elementary'!$A$1,MATCH(DR$5,'Daten Elementary'!$A:$A,0)-1,MATCH($AT129,'Daten Elementary'!$A$424:$ADO$424,0)-1))*1000000</f>
        <v>843.42797999999993</v>
      </c>
      <c r="DS129" s="305">
        <f t="shared" ca="1" si="74"/>
        <v>1.0000000059281884</v>
      </c>
      <c r="DT129" s="318">
        <f ca="1">IF(ISERROR(OFFSET('Daten UBP13'!$A$1,MATCH(DT$5,'Daten UBP13'!$A:$A,0)-1,MATCH(AM129,'Daten UBP13'!$A$424:$AEG$424,0)-1)),0,OFFSET('Daten UBP13'!$A$1,MATCH(DT$5,'Daten UBP13'!$A:$A,0)-1,MATCH(AM129,'Daten UBP13'!$A$424:$AEG$424,0)-1))</f>
        <v>124.75523</v>
      </c>
      <c r="DU129" s="318">
        <f ca="1">IF(ISERROR(OFFSET('Daten UBP13'!$A$1,MATCH(DU$5,'Daten UBP13'!$A:$A,0)-1,MATCH(AN129,'Daten UBP13'!$A$424:$AEG$424,0)-1)),0,OFFSET('Daten UBP13'!$A$1,MATCH(DU$5,'Daten UBP13'!$A:$A,0)-1,MATCH(AN129,'Daten UBP13'!$A$424:$AEG$424,0)-1))</f>
        <v>0</v>
      </c>
      <c r="DV129" s="318">
        <f ca="1">IF(ISERROR(OFFSET('Daten UBP13'!$A$1,MATCH(DV$5,'Daten UBP13'!$A:$A,0)-1,MATCH(AO129,'Daten UBP13'!$A$424:$AEG$424,0)-1)),0,OFFSET('Daten UBP13'!$A$1,MATCH(DV$5,'Daten UBP13'!$A:$A,0)-1,MATCH(AO129,'Daten UBP13'!$A$424:$AEG$424,0)-1))</f>
        <v>62.944077</v>
      </c>
      <c r="DW129" s="318">
        <f ca="1">IF(ISERROR(OFFSET('Daten UBP13'!$A$1,MATCH(DW$5,'Daten UBP13'!$A:$A,0)-1,MATCH(AP129,'Daten UBP13'!$A$424:$AEG$424,0)-1)),0,OFFSET('Daten UBP13'!$A$1,MATCH(DW$5,'Daten UBP13'!$A:$A,0)-1,MATCH(AP129,'Daten UBP13'!$A$424:$AEG$424,0)-1))</f>
        <v>0</v>
      </c>
      <c r="DX129" s="318">
        <f t="shared" ca="1" si="75"/>
        <v>187.699307</v>
      </c>
      <c r="DY129" s="318">
        <f ca="1">IF(ISERROR(OFFSET('Daten UBP13'!$A$1,MATCH(DY$5,'Daten UBP13'!$A:$A,0)-1,MATCH(AQ129,'Daten UBP13'!$A$424:$AEG$424,0)-1)),0,OFFSET('Daten UBP13'!$A$1,MATCH(DY$5,'Daten UBP13'!$A:$A,0)-1,MATCH(AQ129,'Daten UBP13'!$A$424:$AEG$424,0)-1))</f>
        <v>9.4186382999999996</v>
      </c>
      <c r="DZ129" s="318">
        <f ca="1">IF(ISERROR(OFFSET('Daten UBP13'!$A$1,MATCH(DZ$5,'Daten UBP13'!$A:$A,0)-1,MATCH(AR129,'Daten UBP13'!$A$424:$AEG$424,0)-1)),0,OFFSET('Daten UBP13'!$A$1,MATCH(DZ$5,'Daten UBP13'!$A:$A,0)-1,MATCH(AR129,'Daten UBP13'!$A$424:$AEG$424,0)-1))</f>
        <v>108.66054</v>
      </c>
      <c r="EA129" s="318">
        <f ca="1">IF(ISERROR(OFFSET('Daten UBP13'!$A$1,MATCH(EA$5,'Daten UBP13'!$A:$A,0)-1,MATCH(AS129,'Daten UBP13'!$A$424:$AEG$424,0)-1)),0,OFFSET('Daten UBP13'!$A$1,MATCH(EA$5,'Daten UBP13'!$A:$A,0)-1,MATCH(AS129,'Daten UBP13'!$A$424:$AEG$424,0)-1))</f>
        <v>37.606847999999999</v>
      </c>
      <c r="EB129" s="319">
        <f t="shared" ca="1" si="76"/>
        <v>343.38533330000001</v>
      </c>
      <c r="EC129" s="318">
        <f ca="1">IF(ISERROR(OFFSET('Daten UBP13'!$A$1,MATCH(EC$5,'Daten UBP13'!$A:$A,0)-1,MATCH(AT129,'Daten UBP13'!$A$424:$AEG$424,0)-1)),0,OFFSET('Daten UBP13'!$A$1,MATCH(EC$5,'Daten UBP13'!$A:$A,0)-1,MATCH(AT129,'Daten UBP13'!$A$424:$AEG$424,0)-1))</f>
        <v>343.38533999999999</v>
      </c>
      <c r="ED129" s="305">
        <f t="shared" ca="1" si="77"/>
        <v>1.0000000195116079</v>
      </c>
      <c r="EE129" s="320">
        <f ca="1">IF(ISERROR(OFFSET('Daten ReCiPe'!$A$1,MATCH(EE$5,'Daten ReCiPe'!$A:$A,0)-1,MATCH(AM129,'Daten ReCiPe'!$A$424:$ADO$424,0)-1)),0,OFFSET('Daten ReCiPe'!$A$1,MATCH(EE$5,'Daten ReCiPe'!$A:$A,0)-1,MATCH(AM129,'Daten ReCiPe'!$A$424:$ADO$424,0)-1))*1000</f>
        <v>8.3544285000000009</v>
      </c>
      <c r="EF129" s="320">
        <f ca="1">IF(ISERROR(OFFSET('Daten ReCiPe'!$A$1,MATCH(EF$5,'Daten ReCiPe'!$A:$A,0)-1,MATCH(AN129,'Daten ReCiPe'!$A$424:$ADO$424,0)-1)),0,OFFSET('Daten ReCiPe'!$A$1,MATCH(EF$5,'Daten ReCiPe'!$A:$A,0)-1,MATCH(AN129,'Daten ReCiPe'!$A$424:$ADO$424,0)-1))*1000</f>
        <v>0</v>
      </c>
      <c r="EG129" s="320">
        <f ca="1">IF(ISERROR(OFFSET('Daten ReCiPe'!$A$1,MATCH(EG$5,'Daten ReCiPe'!$A:$A,0)-1,MATCH(AO129,'Daten ReCiPe'!$A$424:$ADO$424,0)-1)),0,OFFSET('Daten ReCiPe'!$A$1,MATCH(EG$5,'Daten ReCiPe'!$A:$A,0)-1,MATCH(AO129,'Daten ReCiPe'!$A$424:$ADO$424,0)-1))*1000</f>
        <v>9.9412739999999999</v>
      </c>
      <c r="EH129" s="320">
        <f ca="1">IF(ISERROR(OFFSET('Daten ReCiPe'!$A$1,MATCH(EH$5,'Daten ReCiPe'!$A:$A,0)-1,MATCH(AP129,'Daten ReCiPe'!$A$424:$ADO$424,0)-1)),0,OFFSET('Daten ReCiPe'!$A$1,MATCH(EH$5,'Daten ReCiPe'!$A:$A,0)-1,MATCH(AP129,'Daten ReCiPe'!$A$424:$ADO$424,0)-1))*1000</f>
        <v>0</v>
      </c>
      <c r="EI129" s="320">
        <f t="shared" ca="1" si="78"/>
        <v>18.295702500000001</v>
      </c>
      <c r="EJ129" s="320">
        <f ca="1">IF(ISERROR(OFFSET('Daten ReCiPe'!$A$1,MATCH(EJ$5,'Daten ReCiPe'!$A:$A,0)-1,MATCH(AQ129,'Daten ReCiPe'!$A$424:$ADO$424,0)-1)),0,OFFSET('Daten ReCiPe'!$A$1,MATCH(EJ$5,'Daten ReCiPe'!$A:$A,0)-1,MATCH(AQ129,'Daten ReCiPe'!$A$424:$ADO$424,0)-1))*1000</f>
        <v>0.86290067000000004</v>
      </c>
      <c r="EK129" s="320">
        <f ca="1">IF(ISERROR(OFFSET('Daten ReCiPe'!$A$1,MATCH(EK$5,'Daten ReCiPe'!$A:$A,0)-1,MATCH(AR129,'Daten ReCiPe'!$A$424:$ADO$424,0)-1)),0,OFFSET('Daten ReCiPe'!$A$1,MATCH(EK$5,'Daten ReCiPe'!$A:$A,0)-1,MATCH(AR129,'Daten ReCiPe'!$A$424:$ADO$424,0)-1))*1000</f>
        <v>7.5238477000000001</v>
      </c>
      <c r="EL129" s="320">
        <f ca="1">IF(ISERROR(OFFSET('Daten ReCiPe'!$A$1,MATCH(EL$5,'Daten ReCiPe'!$A:$A,0)-1,MATCH(AS129,'Daten ReCiPe'!$A$424:$ADO$424,0)-1)),0,OFFSET('Daten ReCiPe'!$A$1,MATCH(EL$5,'Daten ReCiPe'!$A:$A,0)-1,MATCH(AS129,'Daten ReCiPe'!$A$424:$ADO$424,0)-1))*1000</f>
        <v>2.0148036</v>
      </c>
      <c r="EM129" s="321">
        <f t="shared" ca="1" si="79"/>
        <v>28.697254470000001</v>
      </c>
      <c r="EN129" s="320">
        <f ca="1">IF(ISERROR(OFFSET('Daten ReCiPe'!$A$1,MATCH(EN$5,'Daten ReCiPe'!$A:$A,0)-1,MATCH(AT129,'Daten ReCiPe'!$A$424:$ADO$424,0)-1)),0,OFFSET('Daten ReCiPe'!$A$1,MATCH(EN$5,'Daten ReCiPe'!$A:$A,0)-1,MATCH(AT129,'Daten ReCiPe'!$A$424:$ADO$424,0)-1))*1000</f>
        <v>28.697255000000002</v>
      </c>
      <c r="EO129" s="305">
        <f t="shared" ca="1" si="80"/>
        <v>1.0000000184686657</v>
      </c>
      <c r="EP129" s="322">
        <f ca="1">IF(ISERROR(OFFSET('Daten Elementary'!$A$1,MATCH(EP$5,'Daten Elementary'!$A:$A,0)-1,MATCH(AM129,'Daten Elementary'!$A$424:$ADO$424,0)-1)),0,OFFSET('Daten Elementary'!$A$1,MATCH(EP$5,'Daten Elementary'!$A:$A,0)-1,MATCH(AM129,'Daten Elementary'!$A$424:$ADO$424,0)-1))*1000000</f>
        <v>1.0578750000000001</v>
      </c>
      <c r="EQ129" s="322">
        <f ca="1">IF(ISERROR(OFFSET('Daten Elementary'!$A$1,MATCH(EQ$5,'Daten Elementary'!$A:$A,0)-1,MATCH(AN129,'Daten Elementary'!$A$424:$ADO$424,0)-1)),0,OFFSET('Daten Elementary'!$A$1,MATCH(EQ$5,'Daten Elementary'!$A:$A,0)-1,MATCH(AN129,'Daten Elementary'!$A$424:$ADO$424,0)-1))*1000000</f>
        <v>0</v>
      </c>
      <c r="ER129" s="322">
        <f ca="1">IF(ISERROR(OFFSET('Daten Elementary'!$A$1,MATCH(ER$5,'Daten Elementary'!$A:$A,0)-1,MATCH(AO129,'Daten Elementary'!$A$424:$ADO$424,0)-1)),0,OFFSET('Daten Elementary'!$A$1,MATCH(ER$5,'Daten Elementary'!$A:$A,0)-1,MATCH(AO129,'Daten Elementary'!$A$424:$ADO$424,0)-1))*1000000</f>
        <v>282.55621000000002</v>
      </c>
      <c r="ES129" s="322">
        <f ca="1">IF(ISERROR(OFFSET('Daten Elementary'!$A$1,MATCH(ES$5,'Daten Elementary'!$A:$A,0)-1,MATCH(AP129,'Daten Elementary'!$A$424:$ADO$424,0)-1)),0,OFFSET('Daten Elementary'!$A$1,MATCH(ES$5,'Daten Elementary'!$A:$A,0)-1,MATCH(AP129,'Daten Elementary'!$A$424:$ADO$424,0)-1))*1000000</f>
        <v>0</v>
      </c>
      <c r="ET129" s="322">
        <f t="shared" ca="1" si="81"/>
        <v>283.61408500000005</v>
      </c>
      <c r="EU129" s="322">
        <f ca="1">IF(ISERROR(OFFSET('Daten Elementary'!$A$1,MATCH(EU$5,'Daten Elementary'!$A:$A,0)-1,MATCH(AQ129,'Daten Elementary'!$A$424:$ADO$424,0)-1)),0,OFFSET('Daten Elementary'!$A$1,MATCH(EU$5,'Daten Elementary'!$A:$A,0)-1,MATCH(AQ129,'Daten Elementary'!$A$424:$ADO$424,0)-1))*1000000</f>
        <v>19.751365</v>
      </c>
      <c r="EV129" s="322">
        <f ca="1">IF(ISERROR(OFFSET('Daten Elementary'!$A$1,MATCH(EV$5,'Daten Elementary'!$A:$A,0)-1,MATCH(AR129,'Daten Elementary'!$A$424:$ADO$424,0)-1)),0,OFFSET('Daten Elementary'!$A$1,MATCH(EV$5,'Daten Elementary'!$A:$A,0)-1,MATCH(AR129,'Daten Elementary'!$A$424:$ADO$424,0)-1))*1000000</f>
        <v>214.82299</v>
      </c>
      <c r="EW129" s="322">
        <f ca="1">IF(ISERROR(OFFSET('Daten Elementary'!$A$1,MATCH(EW$5,'Daten Elementary'!$A:$A,0)-1,MATCH(AS129,'Daten Elementary'!$A$424:$ADO$424,0)-1)),0,OFFSET('Daten Elementary'!$A$1,MATCH(EW$5,'Daten Elementary'!$A:$A,0)-1,MATCH(AS129,'Daten Elementary'!$A$424:$ADO$424,0)-1))*1000000</f>
        <v>34.145203000000002</v>
      </c>
      <c r="EX129" s="323">
        <f t="shared" ca="1" si="82"/>
        <v>552.33364300000017</v>
      </c>
      <c r="EY129" s="322">
        <f ca="1">IF(ISERROR(OFFSET('Daten Elementary'!$A$1,MATCH(EY$5,'Daten Elementary'!$A:$A,0)-1,MATCH($AT129,'Daten Elementary'!$A$424:$ADO$424,0)-1)),0,OFFSET('Daten Elementary'!$A$1,MATCH(EY$5,'Daten Elementary'!$A:$A,0)-1,MATCH($AT129,'Daten Elementary'!$A$424:$ADO$424,0)-1))*1000000</f>
        <v>552.33365000000003</v>
      </c>
      <c r="EZ129" s="305">
        <f t="shared" ca="1" si="83"/>
        <v>1.0000000126734989</v>
      </c>
      <c r="FA129" s="314">
        <f ca="1">IF(ISERROR(OFFSET('Daten Elementary'!$A$1,MATCH(FA$5,'Daten Elementary'!$A:$A,0)-1,MATCH(AM129,'Daten Elementary'!$A$424:$ADO$424,0)-1)),0,OFFSET('Daten Elementary'!$A$1,MATCH(FA$5,'Daten Elementary'!$A:$A,0)-1,MATCH(AM129,'Daten Elementary'!$A$424:$ADO$424,0)-1))*1000</f>
        <v>147.32999999999998</v>
      </c>
      <c r="FB129" s="314">
        <f ca="1">IF(ISERROR(OFFSET('Daten Elementary'!$A$1,MATCH(FB$5,'Daten Elementary'!$A:$A,0)-1,MATCH(AN129,'Daten Elementary'!$A$424:$ADO$424,0)-1)),0,OFFSET('Daten Elementary'!$A$1,MATCH(FB$5,'Daten Elementary'!$A:$A,0)-1,MATCH(AN129,'Daten Elementary'!$A$424:$ADO$424,0)-1))*1000</f>
        <v>0</v>
      </c>
      <c r="FC129" s="314">
        <f ca="1">IF(ISERROR(OFFSET('Daten Elementary'!$A$1,MATCH(FC$5,'Daten Elementary'!$A:$A,0)-1,MATCH(AO129,'Daten Elementary'!$A$424:$ADO$424,0)-1)),0,OFFSET('Daten Elementary'!$A$1,MATCH(FC$5,'Daten Elementary'!$A:$A,0)-1,MATCH(AO129,'Daten Elementary'!$A$424:$ADO$424,0)-1))*1000</f>
        <v>24.617358999999997</v>
      </c>
      <c r="FD129" s="314">
        <f ca="1">IF(ISERROR(OFFSET('Daten Elementary'!$A$1,MATCH(FD$5,'Daten Elementary'!$A:$A,0)-1,MATCH(AP129,'Daten Elementary'!$A$424:$ADO$424,0)-1)),0,OFFSET('Daten Elementary'!$A$1,MATCH(FD$5,'Daten Elementary'!$A:$A,0)-1,MATCH(AP129,'Daten Elementary'!$A$424:$ADO$424,0)-1))*1000</f>
        <v>0</v>
      </c>
      <c r="FE129" s="314">
        <f t="shared" ca="1" si="84"/>
        <v>171.94735899999998</v>
      </c>
      <c r="FF129" s="314">
        <f ca="1">IF(ISERROR(OFFSET('Daten Elementary'!$A$1,MATCH(FF$5,'Daten Elementary'!$A:$A,0)-1,MATCH(AQ129,'Daten Elementary'!$A$424:$ADO$424,0)-1)),0,OFFSET('Daten Elementary'!$A$1,MATCH(FF$5,'Daten Elementary'!$A:$A,0)-1,MATCH(AQ129,'Daten Elementary'!$A$424:$ADO$424,0)-1))*1000</f>
        <v>5.7711579999999998</v>
      </c>
      <c r="FG129" s="314">
        <f ca="1">IF(ISERROR(OFFSET('Daten Elementary'!$A$1,MATCH(FG$5,'Daten Elementary'!$A:$A,0)-1,MATCH(AR129,'Daten Elementary'!$A$424:$ADO$424,0)-1)),0,OFFSET('Daten Elementary'!$A$1,MATCH(FG$5,'Daten Elementary'!$A:$A,0)-1,MATCH(AR129,'Daten Elementary'!$A$424:$ADO$424,0)-1))*1000</f>
        <v>53.301258999999995</v>
      </c>
      <c r="FH129" s="314">
        <f ca="1">IF(ISERROR(OFFSET('Daten Elementary'!$A$1,MATCH(FH$5,'Daten Elementary'!$A:$A,0)-1,MATCH(AS129,'Daten Elementary'!$A$424:$ADO$424,0)-1)),0,OFFSET('Daten Elementary'!$A$1,MATCH(FH$5,'Daten Elementary'!$A:$A,0)-1,MATCH(AS129,'Daten Elementary'!$A$424:$ADO$424,0)-1))*1000</f>
        <v>12.916036999999999</v>
      </c>
      <c r="FI129" s="315">
        <f t="shared" ca="1" si="85"/>
        <v>243.93581299999994</v>
      </c>
      <c r="FJ129" s="314">
        <f ca="1">IF(ISERROR(OFFSET('Daten Elementary'!$A$1,MATCH(FJ$5,'Daten Elementary'!$A:$A,0)-1,MATCH($AT129,'Daten Elementary'!$A$424:$ADO$424,0)-1)),0,OFFSET('Daten Elementary'!$A$1,MATCH(FJ$5,'Daten Elementary'!$A:$A,0)-1,MATCH($AT129,'Daten Elementary'!$A$424:$ADO$424,0)-1))*1000</f>
        <v>243.93581</v>
      </c>
      <c r="FK129" s="305">
        <f t="shared" ca="1" si="86"/>
        <v>0.99999998770168308</v>
      </c>
      <c r="FL129" s="314">
        <f ca="1">IF(ISERROR(OFFSET('Daten Elementary'!$A$1,MATCH(FL$5,'Daten Elementary'!$A:$A,0)-1,MATCH(AM129,'Daten Elementary'!$A$424:$ADO$424,0)-1)),0,OFFSET('Daten Elementary'!$A$1,MATCH(FL$5,'Daten Elementary'!$A:$A,0)-1,MATCH(AM129,'Daten Elementary'!$A$424:$ADO$424,0)-1))</f>
        <v>0</v>
      </c>
      <c r="FM129" s="314">
        <f ca="1">IF(ISERROR(OFFSET('Daten Elementary'!$A$1,MATCH(FM$5,'Daten Elementary'!$A:$A,0)-1,MATCH(AN129,'Daten Elementary'!$A$424:$ADO$424,0)-1)),0,OFFSET('Daten Elementary'!$A$1,MATCH(FM$5,'Daten Elementary'!$A:$A,0)-1,MATCH(AN129,'Daten Elementary'!$A$424:$ADO$424,0)-1))</f>
        <v>0</v>
      </c>
      <c r="FN129" s="314">
        <f ca="1">IF(ISERROR(OFFSET('Daten Elementary'!$A$1,MATCH(FN$5,'Daten Elementary'!$A:$A,0)-1,MATCH(AO129,'Daten Elementary'!$A$424:$ADO$424,0)-1)),0,OFFSET('Daten Elementary'!$A$1,MATCH(FN$5,'Daten Elementary'!$A:$A,0)-1,MATCH(AO129,'Daten Elementary'!$A$424:$ADO$424,0)-1))</f>
        <v>0</v>
      </c>
      <c r="FO129" s="314">
        <f ca="1">IF(ISERROR(OFFSET('Daten Elementary'!$A$1,MATCH(FO$5,'Daten Elementary'!$A:$A,0)-1,MATCH(AP129,'Daten Elementary'!$A$424:$ADO$424,0)-1)),0,OFFSET('Daten Elementary'!$A$1,MATCH(FO$5,'Daten Elementary'!$A:$A,0)-1,MATCH(AP129,'Daten Elementary'!$A$424:$ADO$424,0)-1))</f>
        <v>0</v>
      </c>
      <c r="FP129" s="314">
        <f t="shared" ca="1" si="87"/>
        <v>0</v>
      </c>
      <c r="FQ129" s="314">
        <f ca="1">IF(ISERROR(OFFSET('Daten Elementary'!$A$1,MATCH(FQ$5,'Daten Elementary'!$A:$A,0)-1,MATCH(AQ129,'Daten Elementary'!$A$424:$ADO$424,0)-1)),0,OFFSET('Daten Elementary'!$A$1,MATCH(FQ$5,'Daten Elementary'!$A:$A,0)-1,MATCH(AQ129,'Daten Elementary'!$A$424:$ADO$424,0)-1))</f>
        <v>0</v>
      </c>
      <c r="FR129" s="314">
        <f ca="1">IF(ISERROR(OFFSET('Daten Elementary'!$A$1,MATCH(FR$5,'Daten Elementary'!$A:$A,0)-1,MATCH(AR129,'Daten Elementary'!$A$424:$ADO$424,0)-1)),0,OFFSET('Daten Elementary'!$A$1,MATCH(FR$5,'Daten Elementary'!$A:$A,0)-1,MATCH(AR129,'Daten Elementary'!$A$424:$ADO$424,0)-1))</f>
        <v>0</v>
      </c>
      <c r="FS129" s="314">
        <f ca="1">IF(ISERROR(OFFSET('Daten Elementary'!$A$1,MATCH(FS$5,'Daten Elementary'!$A:$A,0)-1,MATCH(AS129,'Daten Elementary'!$A$424:$ADO$424,0)-1)),0,OFFSET('Daten Elementary'!$A$1,MATCH(FS$5,'Daten Elementary'!$A:$A,0)-1,MATCH(AS129,'Daten Elementary'!$A$424:$ADO$424,0)-1))</f>
        <v>0</v>
      </c>
      <c r="FT129" s="315">
        <f t="shared" ca="1" si="88"/>
        <v>0</v>
      </c>
      <c r="FU129" s="314">
        <f ca="1">IF(ISERROR(OFFSET('Daten Elementary'!$A$1,MATCH(FU$5,'Daten Elementary'!$A:$A,0)-1,MATCH($AT129,'Daten Elementary'!$A$424:$ADO$424,0)-1)),0,OFFSET('Daten Elementary'!$A$1,MATCH(FU$5,'Daten Elementary'!$A:$A,0)-1,MATCH($AT129,'Daten Elementary'!$A$424:$ADO$424,0)-1))</f>
        <v>0</v>
      </c>
      <c r="FV129" s="305">
        <f t="shared" ca="1" si="89"/>
        <v>0</v>
      </c>
      <c r="FW129" s="324"/>
      <c r="FX129" s="231" t="str">
        <f t="shared" si="90"/>
        <v>Personenwagen, Diesel (EURO 4)</v>
      </c>
      <c r="FY129" s="231" t="str">
        <f t="shared" si="55"/>
        <v>Personenwagen</v>
      </c>
      <c r="FZ129" s="231" t="str">
        <f t="shared" si="56"/>
        <v>, Diesel</v>
      </c>
      <c r="GA129" s="231" t="str">
        <f t="shared" si="57"/>
        <v xml:space="preserve"> (EURO 4)</v>
      </c>
      <c r="GB129" s="231"/>
    </row>
    <row r="130" spans="1:184" ht="16.5" hidden="1" customHeight="1" outlineLevel="1">
      <c r="A130" s="364"/>
      <c r="B130" s="358"/>
      <c r="C130" s="359" t="s">
        <v>385</v>
      </c>
      <c r="D130" s="359" t="s">
        <v>24</v>
      </c>
      <c r="E130" s="363" t="s">
        <v>27</v>
      </c>
      <c r="F130" s="102">
        <v>1.6</v>
      </c>
      <c r="G130" s="33">
        <v>5</v>
      </c>
      <c r="H130" s="91">
        <f t="shared" si="102"/>
        <v>0.32</v>
      </c>
      <c r="I130" s="99">
        <v>5.8717034596184634</v>
      </c>
      <c r="J130" s="189"/>
      <c r="K130" s="100">
        <v>1700</v>
      </c>
      <c r="L130" s="86"/>
      <c r="M130" s="86"/>
      <c r="N130" s="38" t="s">
        <v>99</v>
      </c>
      <c r="O130" s="6">
        <f ca="1">(IF(ISERROR(INDEX(INDIRECT($D$268),MATCH($AM130,$AM$4:$AM$275,0),MATCH(O$304,INDIRECT($E$268),0))*$I130/$AD130),0,INDEX(INDIRECT($D$268),MATCH($AM130,$AM$4:$AM$275,0),MATCH(O$304,INDIRECT($E$268),0))*$I130/$AD130)+IF(ISERROR(INDEX(INDIRECT($D$268),MATCH($AN130,$AN$4:$AN$275,0),MATCH(O$305,INDIRECT($E$268),0))*$J130/$AE130),0,INDEX(INDIRECT($D$268),MATCH($AN130,$AN$4:$AN$275,0),MATCH(O$305,INDIRECT($E$268),0))*$J130/$AE130))*$AC130/$F130</f>
        <v>103.61572877312561</v>
      </c>
      <c r="P130" s="6">
        <f ca="1">(IF(ISERROR(INDEX(INDIRECT($D$268),MATCH($AO130,$AO$4:$AO$275,0),MATCH(P$304,INDIRECT($E$268),0))*$I130/$AD130),0,INDEX(INDIRECT($D$268),MATCH($AO130,$AO$4:$AO$275,0),MATCH(P$304,INDIRECT($E$268),0))*$I130/$AD130)+IF(ISERROR(INDEX(INDIRECT($D$268),MATCH($AP130,$AP$4:$AP$275,0),MATCH(P$305,INDIRECT($E$268),0))*$J130/$AE130),0,INDEX(INDIRECT($D$268),MATCH($AP130,$AP$4:$AP$275,0),MATCH(P$305,INDIRECT($E$268),0))*$J130/$AE130))*$AC130/$F130</f>
        <v>20.043976742606063</v>
      </c>
      <c r="Q130" s="6">
        <f ca="1">INDEX(INDIRECT($D$268),MATCH($AQ130,$AQ$4:$AQ$284,0),MATCH(Q$4,INDIRECT($E$268),0))*$K130*$AC130/$F130/$AF130</f>
        <v>4.2698847539062497</v>
      </c>
      <c r="R130" s="6">
        <f ca="1">INDEX(INDIRECT($D$268),MATCH($AR130,$AR$4:$AR$284,0),MATCH(R$4,INDIRECT($E$268),0))*$K130*$AC130/$F130/$AF130</f>
        <v>39.506191093749997</v>
      </c>
      <c r="S130" s="6">
        <f ca="1">INDEX(INDIRECT($D$268),MATCH($AS130,$AS$4:$AS$284,0),MATCH(S$4,INDIRECT($E$268),0))*$K130*$AC130/$F130/$AF130</f>
        <v>9.5352329296874991</v>
      </c>
      <c r="T130" s="7">
        <f t="shared" ref="T130:T173" ca="1" si="103">S130+R130+Q130+P130+O130</f>
        <v>176.97101429307543</v>
      </c>
      <c r="U130" s="6">
        <f>IF($B$268=6,(IF(OR(AJ130="Benzin",AJ130="Diesel"),$AK130*INDEX('DIN EN 16258'!$I:$I,MATCH('mobitool-Faktoren v2.0'!$AI130,'DIN EN 16258'!$A:$A,0))*$I130/$AD130+$AL130*INDEX('DIN EN 16258'!$I:$I,MATCH('mobitool-Faktoren v2.0'!$AJ130,'DIN EN 16258'!$A:$A,0))*$I130/$AD130,IF(ISERROR($AK130*INDEX('DIN EN 16258'!$I:$I,MATCH('mobitool-Faktoren v2.0'!$AI130,'DIN EN 16258'!$A:$A,0))*$I130/$AD130),0,$AK130*INDEX('DIN EN 16258'!$I:$I,MATCH('mobitool-Faktoren v2.0'!$AI130,'DIN EN 16258'!$A:$A,0))*$I130/$AD130)+IF(ISERROR($AL130*INDEX('DIN EN 16258'!$I:$I,MATCH('mobitool-Faktoren v2.0'!$AJ130,'DIN EN 16258'!$A:$A,0))*$J130/$AE130),0,$AL130*INDEX('DIN EN 16258'!$I:$I,MATCH('mobitool-Faktoren v2.0'!$AJ130,'DIN EN 16258'!$A:$A,0))*$J130/$AE130)))*1000,
IF($B$268=1,(IF(OR(AJ130="Benzin",AJ130="Diesel"),$AK130*INDEX('DIN EN 16258'!$D:$D,MATCH('mobitool-Faktoren v2.0'!$AI130,'DIN EN 16258'!$A:$A,0))*$I130/$AD130+$AL130*INDEX('DIN EN 16258'!$D:$D,MATCH('mobitool-Faktoren v2.0'!$AJ130,'DIN EN 16258'!$A:$A,0))*$I130/$AD130,IF(ISERROR($AK130*INDEX('DIN EN 16258'!$D:$D,MATCH('mobitool-Faktoren v2.0'!$AI130,'DIN EN 16258'!$A:$A,0))*$I130/$AD130),0,$AK130*INDEX('DIN EN 16258'!$D:$D,MATCH('mobitool-Faktoren v2.0'!$AI130,'DIN EN 16258'!$A:$A,0))*$I130/$AD130)+IF(ISERROR($AL130*INDEX('DIN EN 16258'!$D:$D,MATCH('mobitool-Faktoren v2.0'!$AJ130,'DIN EN 16258'!$A:$A,0))*$J130/$AE130),0,$AL130*INDEX('DIN EN 16258'!$D:$D,MATCH('mobitool-Faktoren v2.0'!$AJ130,'DIN EN 16258'!$A:$A,0))*$J130/$AE130))),0))*$AC130/$F130</f>
        <v>98.952885050907867</v>
      </c>
      <c r="V130" s="6">
        <f>IF($B$268=6,(IF(OR(AJ130="Benzin",AJ130="Diesel"),$AK130*INDEX('DIN EN 16258'!$L:$L,MATCH('mobitool-Faktoren v2.0'!$AI130,'DIN EN 16258'!$A:$A,0))*$I130/$AD130+$AL130*INDEX('DIN EN 16258'!$L:$L,MATCH('mobitool-Faktoren v2.0'!$AJ130,'DIN EN 16258'!$A:$A,0))*$I130/$AD130,IF(ISERROR($AK130*INDEX('DIN EN 16258'!$L:$L,MATCH('mobitool-Faktoren v2.0'!$AI130,'DIN EN 16258'!$A:$A,0))*$I130/$AD130),0,$AK130*INDEX('DIN EN 16258'!$L:$L,MATCH('mobitool-Faktoren v2.0'!$AI130,'DIN EN 16258'!$A:$A,0))*$I130/$AD130)+IF(ISERROR($AL130*INDEX('DIN EN 16258'!$L:$L,MATCH('mobitool-Faktoren v2.0'!$AJ130,'DIN EN 16258'!$A:$A,0))*$J130/$AE130),0,$AL130*INDEX('DIN EN 16258'!$L:$L,MATCH('mobitool-Faktoren v2.0'!$AJ130,'DIN EN 16258'!$A:$A,0))*$J130/$AE130)))*1000,
IF($B$268=1,(IF(OR(AJ130="Benzin",AJ130="Diesel"),$AK130*INDEX('DIN EN 16258'!$F:$F,MATCH('mobitool-Faktoren v2.0'!$AI130,'DIN EN 16258'!$A:$A,0))*$I130/$AD130+$AL130*INDEX('DIN EN 16258'!$F:$F,MATCH('mobitool-Faktoren v2.0'!$AJ130,'DIN EN 16258'!$A:$A,0))*$I130/$AD130,IF(ISERROR($AK130*INDEX('DIN EN 16258'!$F:$F,MATCH('mobitool-Faktoren v2.0'!$AI130,'DIN EN 16258'!$A:$A,0))*$I130/$AD130),0,$AK130*INDEX('DIN EN 16258'!$F:$F,MATCH('mobitool-Faktoren v2.0'!$AI130,'DIN EN 16258'!$A:$A,0))*$I130/$AD130)+IF(ISERROR($AL130*INDEX('DIN EN 16258'!$F:$F,MATCH('mobitool-Faktoren v2.0'!$AJ130,'DIN EN 16258'!$A:$A,0))*$J130/$AE130),0,$AL130*INDEX('DIN EN 16258'!$F:$F,MATCH('mobitool-Faktoren v2.0'!$AJ130,'DIN EN 16258'!$A:$A,0))*$J130/$AE130))),0))*$AC130/$F130</f>
        <v>120.2231313702619</v>
      </c>
      <c r="W130" s="39" t="s">
        <v>672</v>
      </c>
      <c r="X130" s="39" t="s">
        <v>162</v>
      </c>
      <c r="Y130" s="336">
        <v>3</v>
      </c>
      <c r="Z130" s="336">
        <v>25</v>
      </c>
      <c r="AA130" s="337">
        <v>500</v>
      </c>
      <c r="AB130" s="299">
        <v>3500</v>
      </c>
      <c r="AC130" s="300">
        <f>AC22</f>
        <v>1</v>
      </c>
      <c r="AD130" s="298">
        <f>AD22</f>
        <v>5.1073809523809528</v>
      </c>
      <c r="AE130" s="298"/>
      <c r="AF130" s="299">
        <f>AF22</f>
        <v>1600</v>
      </c>
      <c r="AG130" s="299"/>
      <c r="AH130" s="299"/>
      <c r="AI130" s="301" t="s">
        <v>24</v>
      </c>
      <c r="AJ130" s="301"/>
      <c r="AK130" s="329">
        <f>'Kennwerte Strassentransporte'!M$16</f>
        <v>4.2902001082897198E-2</v>
      </c>
      <c r="AL130" s="329"/>
      <c r="AM130" s="202" t="s">
        <v>945</v>
      </c>
      <c r="AN130" s="202" t="s">
        <v>81</v>
      </c>
      <c r="AO130" s="202" t="s">
        <v>946</v>
      </c>
      <c r="AP130" s="202" t="s">
        <v>81</v>
      </c>
      <c r="AQ130" s="202" t="s">
        <v>947</v>
      </c>
      <c r="AR130" s="202" t="s">
        <v>948</v>
      </c>
      <c r="AS130" s="202" t="s">
        <v>949</v>
      </c>
      <c r="AT130" s="202" t="s">
        <v>957</v>
      </c>
      <c r="AU130" s="303">
        <f ca="1">IF(ISERROR(OFFSET('Daten KEA'!$A$1,MATCH(AU$5,'Daten KEA'!$A:$A,0)-1,MATCH(AM130,'Daten KEA'!$A$424:$ADO$424,0)-1)),0,OFFSET('Daten KEA'!$A$1,MATCH(AU$5,'Daten KEA'!$A:$A,0)-1,MATCH(AM130,'Daten KEA'!$A$424:$ADO$424,0)-1))+IF(ISERROR(AK130*INDEX('Energiefaktoren Ecoinvent'!$D:$D,MATCH('mobitool-Faktoren v2.0'!AI130,'Energiefaktoren Ecoinvent'!$A:$A,0))),0,AK130*INDEX('Energiefaktoren Ecoinvent'!$D:$D,MATCH('mobitool-Faktoren v2.0'!AI130,'Energiefaktoren Ecoinvent'!$A:$A,0)))+IF(OR(AJ130="Benzin",AJ130="Diesel"),IF(ISERROR(OFFSET('Daten KEA'!$A$1,MATCH(AV$5,'Daten KEA'!$A:$A,0)-1,MATCH(AN130,'Daten KEA'!$A$424:$ADO$424,0)-1)),0,OFFSET('Daten KEA'!$A$1,MATCH(AV$5,'Daten KEA'!$A:$A,0)-1,MATCH(AN130,'Daten KEA'!$A$424:$ADO$424,0)-1))+IF(ISERROR(AL130*INDEX('Energiefaktoren Ecoinvent'!$D:$D,MATCH('mobitool-Faktoren v2.0'!AJ130,'Energiefaktoren Ecoinvent'!$A:$A,0))),0,AL130*INDEX('Energiefaktoren Ecoinvent'!$D:$D,MATCH('mobitool-Faktoren v2.0'!AJ130,'Energiefaktoren Ecoinvent'!$A:$A,0))),0)</f>
        <v>1.8362056463479999</v>
      </c>
      <c r="AV130" s="303">
        <f ca="1">IF(OR(AJ130="Benzin",AJ130="Diesel"),0,IF(ISERROR(OFFSET('Daten KEA'!$A$1,MATCH(AV$5,'Daten KEA'!$A:$A,0)-1,MATCH(AN130,'Daten KEA'!$A$424:$ADO$424,0)-1)),0,OFFSET('Daten KEA'!$A$1,MATCH(AV$5,'Daten KEA'!$A:$A,0)-1,MATCH(AN130,'Daten KEA'!$A$424:$ADO$424,0)-1))+IF(ISERROR(AL130*INDEX('Energiefaktoren Ecoinvent'!$D:$D,MATCH('mobitool-Faktoren v2.0'!AJ130,'Energiefaktoren Ecoinvent'!$A:$A,0))),0,AL130*INDEX('Energiefaktoren Ecoinvent'!$D:$D,MATCH('mobitool-Faktoren v2.0'!AJ130,'Energiefaktoren Ecoinvent'!$A:$A,0))))</f>
        <v>0</v>
      </c>
      <c r="AW130" s="303">
        <f ca="1">IF(ISERROR(OFFSET('Daten KEA'!$A$1,MATCH(AW$5,'Daten KEA'!$A:$A,0)-1,MATCH(AO130,'Daten KEA'!$A$424:$ADO$424,0)-1)),0,OFFSET('Daten KEA'!$A$1,MATCH(AW$5,'Daten KEA'!$A:$A,0)-1,MATCH(AO130,'Daten KEA'!$A$424:$ADO$424,0)-1))-IF(ISERROR(AK130*INDEX('Energiefaktoren Ecoinvent'!$D:$D,MATCH('mobitool-Faktoren v2.0'!AI130,'Energiefaktoren Ecoinvent'!$A:$A,0))),0,AK130*INDEX('Energiefaktoren Ecoinvent'!$D:$D,MATCH('mobitool-Faktoren v2.0'!AI130,'Energiefaktoren Ecoinvent'!$A:$A,0)))+IF(OR(AJ130="Benzin",AJ130="Diesel"),IF(ISERROR(OFFSET('Daten KEA'!$A$1,MATCH(AX$5,'Daten KEA'!$A:$A,0)-1,MATCH(AP130,'Daten KEA'!$A$424:$ADO$424,0)-1)),0,OFFSET('Daten KEA'!$A$1,MATCH(AX$5,'Daten KEA'!$A:$A,0)-1,MATCH(AP130,'Daten KEA'!$A$424:$ADO$424,0)-1))-IF(ISERROR(AL130*INDEX('Energiefaktoren Ecoinvent'!$D:$D,MATCH('mobitool-Faktoren v2.0'!AJ130,'Energiefaktoren Ecoinvent'!$A:$A,0))),0,AL130*INDEX('Energiefaktoren Ecoinvent'!$D:$D,MATCH('mobitool-Faktoren v2.0'!AJ130,'Energiefaktoren Ecoinvent'!$A:$A,0))),0)</f>
        <v>0.54576265365200016</v>
      </c>
      <c r="AX130" s="303">
        <f ca="1">IF(OR(AJ130="Benzin",AJ130="Diesel"),0,IF(ISERROR(OFFSET('Daten KEA'!$A$1,MATCH(AX$5,'Daten KEA'!$A:$A,0)-1,MATCH(AP130,'Daten KEA'!$A$424:$ADO$424,0)-1)),0,OFFSET('Daten KEA'!$A$1,MATCH(AX$5,'Daten KEA'!$A:$A,0)-1,MATCH(AP130,'Daten KEA'!$A$424:$ADO$424,0)-1))-IF(ISERROR(AL130*INDEX('Energiefaktoren Ecoinvent'!$D:$D,MATCH('mobitool-Faktoren v2.0'!AJ130,'Energiefaktoren Ecoinvent'!$A:$A,0))),0,AL130*INDEX('Energiefaktoren Ecoinvent'!$D:$D,MATCH('mobitool-Faktoren v2.0'!AJ130,'Energiefaktoren Ecoinvent'!$A:$A,0))))</f>
        <v>0</v>
      </c>
      <c r="AY130" s="303">
        <f t="shared" ca="1" si="58"/>
        <v>2.3819683</v>
      </c>
      <c r="AZ130" s="303">
        <f ca="1">IF(ISERROR(OFFSET('Daten KEA'!$A$1,MATCH(AZ$5,'Daten KEA'!$A:$A,0)-1,MATCH(AQ130,'Daten KEA'!$A$424:$ADO$424,0)-1)),0,OFFSET('Daten KEA'!$A$1,MATCH(AZ$5,'Daten KEA'!$A:$A,0)-1,MATCH(AQ130,'Daten KEA'!$A$424:$ADO$424,0)-1))</f>
        <v>0.18482304999999999</v>
      </c>
      <c r="BA130" s="303">
        <f ca="1">IF(ISERROR(OFFSET('Daten KEA'!$A$1,MATCH(BA$5,'Daten KEA'!$A:$A,0)-1,MATCH(AR130,'Daten KEA'!$A$424:$ADO$424,0)-1)),0,OFFSET('Daten KEA'!$A$1,MATCH(BA$5,'Daten KEA'!$A:$A,0)-1,MATCH(AR130,'Daten KEA'!$A$424:$ADO$424,0)-1))</f>
        <v>0.98142996000000005</v>
      </c>
      <c r="BB130" s="303">
        <f ca="1">IF(ISERROR(OFFSET('Daten KEA'!$A$1,MATCH(BB$5,'Daten KEA'!$A:$A,0)-1,MATCH(AS130,'Daten KEA'!$A$424:$ADO$424,0)-1)),0,OFFSET('Daten KEA'!$A$1,MATCH(BB$5,'Daten KEA'!$A:$A,0)-1,MATCH(AS130,'Daten KEA'!$A$424:$ADO$424,0)-1))</f>
        <v>0.84415227999999998</v>
      </c>
      <c r="BC130" s="304">
        <f t="shared" ca="1" si="101"/>
        <v>4.39237359</v>
      </c>
      <c r="BD130" s="303">
        <f ca="1">IF(ISERROR(OFFSET('Daten KEA'!$A$1,MATCH(BD$5,'Daten KEA'!$A:$A,0)-1,MATCH(AT130,'Daten KEA'!$A$424:$ADO$424,0)-1)),0,OFFSET('Daten KEA'!$A$1,MATCH(BD$5,'Daten KEA'!$A:$A,0)-1,MATCH(AT130,'Daten KEA'!$A$424:$ADO$424,0)-1))</f>
        <v>4.3923737000000003</v>
      </c>
      <c r="BE130" s="305">
        <f t="shared" ca="1" si="59"/>
        <v>1.0000000250434071</v>
      </c>
      <c r="BF130" s="306">
        <f ca="1">IF(ISERROR(OFFSET('Daten KEA'!$A$1,MATCH(BF$5,'Daten KEA'!$A:$A,0)-1,MATCH(AM130,'Daten KEA'!$A$424:$ADO$424,0)-1)),0,OFFSET('Daten KEA'!$A$1,MATCH(BF$5,'Daten KEA'!$A:$A,0)-1,MATCH(AM130,'Daten KEA'!$A$424:$ADO$424,0)-1))+IF(ISERROR($AK130*INDEX('Energiefaktoren Ecoinvent'!$H:$H,MATCH('mobitool-Faktoren v2.0'!$AI130,'Energiefaktoren Ecoinvent'!$A:$A,0))),0,$AK130*INDEX('Energiefaktoren Ecoinvent'!$H:$H,MATCH('mobitool-Faktoren v2.0'!$AI130,'Energiefaktoren Ecoinvent'!$A:$A,0)))+IF(OR(AJ130="Benzin",AJ130="Diesel"),IF(ISERROR(OFFSET('Daten KEA'!$A$1,MATCH(BG$5,'Daten KEA'!$A:$A,0)-1,MATCH(AN130,'Daten KEA'!$A$424:$ADO$424,0)-1)),0,OFFSET('Daten KEA'!$A$1,MATCH(BG$5,'Daten KEA'!$A:$A,0)-1,MATCH(AN130,'Daten KEA'!$A$424:$ADO$424,0)-1))+IF(ISERROR($AL130*INDEX('Energiefaktoren Ecoinvent'!$H:$H,MATCH('mobitool-Faktoren v2.0'!$AJ130,'Energiefaktoren Ecoinvent'!$A:$A,0))),0,$AL130*INDEX('Energiefaktoren Ecoinvent'!$H:$H,MATCH('mobitool-Faktoren v2.0'!$AJ130,'Energiefaktoren Ecoinvent'!$A:$A,0))),0)</f>
        <v>1.8362056463479999</v>
      </c>
      <c r="BG130" s="306">
        <f ca="1">IF(OR(AJ130="Benzin",AJ130="Diesel"),0,IF(ISERROR(OFFSET('Daten KEA'!$A$1,MATCH(BG$5,'Daten KEA'!$A:$A,0)-1,MATCH(AN130,'Daten KEA'!$A$424:$ADO$424,0)-1)),0,OFFSET('Daten KEA'!$A$1,MATCH(BG$5,'Daten KEA'!$A:$A,0)-1,MATCH(AN130,'Daten KEA'!$A$424:$ADO$424,0)-1))+IF(ISERROR($AL130*INDEX('Energiefaktoren Ecoinvent'!$H:$H,MATCH('mobitool-Faktoren v2.0'!$AJ130,'Energiefaktoren Ecoinvent'!$A:$A,0))),0,$AL130*INDEX('Energiefaktoren Ecoinvent'!$H:$H,MATCH('mobitool-Faktoren v2.0'!$AJ130,'Energiefaktoren Ecoinvent'!$A:$A,0))))</f>
        <v>0</v>
      </c>
      <c r="BH130" s="306">
        <f ca="1">IF(ISERROR(OFFSET('Daten KEA'!$A$1,MATCH(BH$5,'Daten KEA'!$A:$A,0)-1,MATCH(AO130,'Daten KEA'!$A$424:$ADO$424,0)-1)),0,OFFSET('Daten KEA'!$A$1,MATCH(BH$5,'Daten KEA'!$A:$A,0)-1,MATCH(AO130,'Daten KEA'!$A$424:$ADO$424,0)-1))-IF(ISERROR($AK130*INDEX('Energiefaktoren Ecoinvent'!$H:$H,MATCH('mobitool-Faktoren v2.0'!$AI130,'Energiefaktoren Ecoinvent'!$A:$A,0))),0,$AK130*INDEX('Energiefaktoren Ecoinvent'!$H:$H,MATCH('mobitool-Faktoren v2.0'!$AI130,'Energiefaktoren Ecoinvent'!$A:$A,0)))+IF(OR(AJ130="Benzin",AJ130="Diesel"),IF(ISERROR(OFFSET('Daten KEA'!$A$1,MATCH(BI$5,'Daten KEA'!$A:$A,0)-1,MATCH(AP130,'Daten KEA'!$A$424:$ADO$424,0)-1)),0,OFFSET('Daten KEA'!$A$1,MATCH(BI$5,'Daten KEA'!$A:$A,0)-1,MATCH(AP130,'Daten KEA'!$A$424:$ADO$424,0)-1))-IF(ISERROR($AL130*INDEX('Energiefaktoren Ecoinvent'!$H:$H,MATCH('mobitool-Faktoren v2.0'!$AJ130,'Energiefaktoren Ecoinvent'!$A:$A,0))),0,$AL130*INDEX('Energiefaktoren Ecoinvent'!$H:$H,MATCH('mobitool-Faktoren v2.0'!$AJ130,'Energiefaktoren Ecoinvent'!$A:$A,0))),0)</f>
        <v>0.53960731177250021</v>
      </c>
      <c r="BI130" s="306">
        <f ca="1">IF(OR(AJ130="Benzin",AJ130="Diesel"),0,IF(ISERROR(OFFSET('Daten KEA'!$A$1,MATCH(BI$5,'Daten KEA'!$A:$A,0)-1,MATCH(AP130,'Daten KEA'!$A$424:$ADO$424,0)-1)),0,OFFSET('Daten KEA'!$A$1,MATCH(BI$5,'Daten KEA'!$A:$A,0)-1,MATCH(AP130,'Daten KEA'!$A$424:$ADO$424,0)-1))-IF(ISERROR($AL130*INDEX('Energiefaktoren Ecoinvent'!$H:$H,MATCH('mobitool-Faktoren v2.0'!$AJ130,'Energiefaktoren Ecoinvent'!$A:$A,0))),0,$AL130*INDEX('Energiefaktoren Ecoinvent'!$H:$H,MATCH('mobitool-Faktoren v2.0'!$AJ130,'Energiefaktoren Ecoinvent'!$A:$A,0))))</f>
        <v>0</v>
      </c>
      <c r="BJ130" s="306">
        <f t="shared" ca="1" si="92"/>
        <v>2.3758129581205001</v>
      </c>
      <c r="BK130" s="306">
        <f ca="1">IF(ISERROR(OFFSET('Daten KEA'!$A$1,MATCH(BK$5,'Daten KEA'!$A:$A,0)-1,MATCH(AQ130,'Daten KEA'!$A$424:$ADO$424,0)-1)),0,OFFSET('Daten KEA'!$A$1,MATCH(BK$5,'Daten KEA'!$A:$A,0)-1,MATCH(AQ130,'Daten KEA'!$A$424:$ADO$424,0)-1))</f>
        <v>0.17631837758306998</v>
      </c>
      <c r="BL130" s="306">
        <f ca="1">IF(ISERROR(OFFSET('Daten KEA'!$A$1,MATCH(BL$5,'Daten KEA'!$A:$A,0)-1,MATCH(AR130,'Daten KEA'!$A$424:$ADO$424,0)-1)),0,OFFSET('Daten KEA'!$A$1,MATCH(BL$5,'Daten KEA'!$A:$A,0)-1,MATCH(AR130,'Daten KEA'!$A$424:$ADO$424,0)-1))</f>
        <v>0.89185240464859994</v>
      </c>
      <c r="BM130" s="306">
        <f ca="1">IF(ISERROR(OFFSET('Daten KEA'!$A$1,MATCH(BM$5,'Daten KEA'!$A:$A,0)-1,MATCH(AS130,'Daten KEA'!$A$424:$ADO$424,0)-1)),0,OFFSET('Daten KEA'!$A$1,MATCH(BM$5,'Daten KEA'!$A:$A,0)-1,MATCH(AS130,'Daten KEA'!$A$424:$ADO$424,0)-1))</f>
        <v>0.74347970396926988</v>
      </c>
      <c r="BN130" s="307">
        <f t="shared" ca="1" si="98"/>
        <v>4.1874634443214402</v>
      </c>
      <c r="BO130" s="306">
        <f ca="1">IF(ISERROR(OFFSET('Daten KEA'!$A$1,MATCH(BO$5,'Daten KEA'!$A:$A,0)-1,MATCH(AT130,'Daten KEA'!$A$424:$ADO$424,0)-1)),0,OFFSET('Daten KEA'!$A$1,MATCH(BO$5,'Daten KEA'!$A:$A,0)-1,MATCH(AT130,'Daten KEA'!$A$424:$ADO$424,0)-1))</f>
        <v>4.1874634053215001</v>
      </c>
      <c r="BP130" s="305">
        <f t="shared" ca="1" si="60"/>
        <v>0.99999999068650014</v>
      </c>
      <c r="BQ130" s="308">
        <f ca="1">IF(ISERROR(OFFSET('Daten GWP'!$A$1,MATCH(BQ$5,'Daten GWP'!$A:$A,0)-1,MATCH(AM130,'Daten GWP'!$A$424:$ADO$424,0)-1)),0,OFFSET('Daten GWP'!$A$1,MATCH(BQ$5,'Daten GWP'!$A:$A,0)-1,MATCH(AM130,'Daten GWP'!$A$424:$ADO$424,0)-1))*1000</f>
        <v>144.20483000000002</v>
      </c>
      <c r="BR130" s="308">
        <f ca="1">IF(ISERROR(OFFSET('Daten GWP'!$A$1,MATCH(BR$5,'Daten GWP'!$A:$A,0)-1,MATCH(AN130,'Daten GWP'!$A$424:$ADO$424,0)-1)),0,OFFSET('Daten GWP'!$A$1,MATCH(BR$5,'Daten GWP'!$A:$A,0)-1,MATCH(AN130,'Daten GWP'!$A$424:$ADO$424,0)-1))*1000</f>
        <v>0</v>
      </c>
      <c r="BS130" s="308">
        <f ca="1">IF(ISERROR(OFFSET('Daten GWP'!$A$1,MATCH(BS$5,'Daten GWP'!$A:$A,0)-1,MATCH(AO130,'Daten GWP'!$A$424:$ADO$424,0)-1)),0,OFFSET('Daten GWP'!$A$1,MATCH(BS$5,'Daten GWP'!$A:$A,0)-1,MATCH(AO130,'Daten GWP'!$A$424:$ADO$424,0)-1))*1000</f>
        <v>27.895748000000001</v>
      </c>
      <c r="BT130" s="308">
        <f ca="1">IF(ISERROR(OFFSET('Daten GWP'!$A$1,MATCH(BT$5,'Daten GWP'!$A:$A,0)-1,MATCH(AP130,'Daten GWP'!$A$424:$ADO$424,0)-1)),0,OFFSET('Daten GWP'!$A$1,MATCH(BT$5,'Daten GWP'!$A:$A,0)-1,MATCH(AP130,'Daten GWP'!$A$424:$ADO$424,0)-1))*1000</f>
        <v>0</v>
      </c>
      <c r="BU130" s="308">
        <f t="shared" ca="1" si="61"/>
        <v>172.10057800000001</v>
      </c>
      <c r="BV130" s="308">
        <f ca="1">IF(ISERROR(OFFSET('Daten GWP'!$A$1,MATCH(BV$5,'Daten GWP'!$A:$A,0)-1,MATCH(AQ130,'Daten GWP'!$A$424:$ADO$424,0)-1)),0,OFFSET('Daten GWP'!$A$1,MATCH(BV$5,'Daten GWP'!$A:$A,0)-1,MATCH(AQ130,'Daten GWP'!$A$424:$ADO$424,0)-1))*1000</f>
        <v>6.4299441000000002</v>
      </c>
      <c r="BW130" s="308">
        <f ca="1">IF(ISERROR(OFFSET('Daten GWP'!$A$1,MATCH(BW$5,'Daten GWP'!$A:$A,0)-1,MATCH(AR130,'Daten GWP'!$A$424:$ADO$424,0)-1)),0,OFFSET('Daten GWP'!$A$1,MATCH(BW$5,'Daten GWP'!$A:$A,0)-1,MATCH(AR130,'Daten GWP'!$A$424:$ADO$424,0)-1))*1000</f>
        <v>59.491675999999998</v>
      </c>
      <c r="BX130" s="308">
        <f ca="1">IF(ISERROR(OFFSET('Daten GWP'!$A$1,MATCH(BX$5,'Daten GWP'!$A:$A,0)-1,MATCH(AS130,'Daten GWP'!$A$424:$ADO$424,0)-1)),0,OFFSET('Daten GWP'!$A$1,MATCH(BX$5,'Daten GWP'!$A:$A,0)-1,MATCH(AS130,'Daten GWP'!$A$424:$ADO$424,0)-1))*1000</f>
        <v>14.358938999999999</v>
      </c>
      <c r="BY130" s="309">
        <f t="shared" ca="1" si="99"/>
        <v>252.38113710000002</v>
      </c>
      <c r="BZ130" s="308">
        <f ca="1">IF(ISERROR(OFFSET('Daten GWP'!$A$1,MATCH(BZ$5,'Daten GWP'!$A:$A,0)-1,MATCH(AT130,'Daten GWP'!$A$424:$ADO$424,0)-1)),0,OFFSET('Daten GWP'!$A$1,MATCH(BZ$5,'Daten GWP'!$A:$A,0)-1,MATCH(AT130,'Daten GWP'!$A$424:$ADO$424,0)-1))*1000</f>
        <v>252.38113000000001</v>
      </c>
      <c r="CA130" s="305">
        <f t="shared" ca="1" si="62"/>
        <v>0.99999997186794509</v>
      </c>
      <c r="CB130" s="310">
        <f ca="1">IF(ISERROR(OFFSET('Daten Elementary'!$A$1,MATCH(CB$5,'Daten Elementary'!$A:$A,0)-1,MATCH(AM130,'Daten Elementary'!$A$424:$ADO$424,0)-1)),0,OFFSET('Daten Elementary'!$A$1,MATCH(CB$5,'Daten Elementary'!$A:$A,0)-1,MATCH(AM130,'Daten Elementary'!$A$424:$ADO$424,0)-1))*1000000</f>
        <v>24.652508000000001</v>
      </c>
      <c r="CC130" s="310">
        <f ca="1">IF(ISERROR(OFFSET('Daten Elementary'!$A$1,MATCH(CC$5,'Daten Elementary'!$A:$A,0)-1,MATCH(AN130,'Daten Elementary'!$A$424:$ADO$424,0)-1)),0,OFFSET('Daten Elementary'!$A$1,MATCH(CC$5,'Daten Elementary'!$A:$A,0)-1,MATCH(AN130,'Daten Elementary'!$A$424:$ADO$424,0)-1))*1000000</f>
        <v>0</v>
      </c>
      <c r="CD130" s="310">
        <f ca="1">IF(ISERROR(OFFSET('Daten Elementary'!$A$1,MATCH(CD$5,'Daten Elementary'!$A:$A,0)-1,MATCH(AO130,'Daten Elementary'!$A$424:$ADO$424,0)-1)),0,OFFSET('Daten Elementary'!$A$1,MATCH(CD$5,'Daten Elementary'!$A:$A,0)-1,MATCH(AO130,'Daten Elementary'!$A$424:$ADO$424,0)-1))*1000000</f>
        <v>11.148432000000001</v>
      </c>
      <c r="CE130" s="310">
        <f ca="1">IF(ISERROR(OFFSET('Daten Elementary'!$A$1,MATCH(CE$5,'Daten Elementary'!$A:$A,0)-1,MATCH(AP130,'Daten Elementary'!$A$424:$ADO$424,0)-1)),0,OFFSET('Daten Elementary'!$A$1,MATCH(CE$5,'Daten Elementary'!$A:$A,0)-1,MATCH(AP130,'Daten Elementary'!$A$424:$ADO$424,0)-1))*1000000</f>
        <v>0</v>
      </c>
      <c r="CF130" s="310">
        <f t="shared" ca="1" si="63"/>
        <v>35.800940000000004</v>
      </c>
      <c r="CG130" s="310">
        <f ca="1">IF(ISERROR(OFFSET('Daten Elementary'!$A$1,MATCH(CG$5,'Daten Elementary'!$A:$A,0)-1,MATCH(AQ130,'Daten Elementary'!$A$424:$ADO$424,0)-1)),0,OFFSET('Daten Elementary'!$A$1,MATCH(CG$5,'Daten Elementary'!$A:$A,0)-1,MATCH(AQ130,'Daten Elementary'!$A$424:$ADO$424,0)-1))*1000000</f>
        <v>2.5342876999999997</v>
      </c>
      <c r="CH130" s="310">
        <f ca="1">IF(ISERROR(OFFSET('Daten Elementary'!$A$1,MATCH(CH$5,'Daten Elementary'!$A:$A,0)-1,MATCH(AR130,'Daten Elementary'!$A$424:$ADO$424,0)-1)),0,OFFSET('Daten Elementary'!$A$1,MATCH(CH$5,'Daten Elementary'!$A:$A,0)-1,MATCH(AR130,'Daten Elementary'!$A$424:$ADO$424,0)-1))*1000000</f>
        <v>54.908767000000005</v>
      </c>
      <c r="CI130" s="310">
        <f ca="1">IF(ISERROR(OFFSET('Daten Elementary'!$A$1,MATCH(CI$5,'Daten Elementary'!$A:$A,0)-1,MATCH(AS130,'Daten Elementary'!$A$424:$ADO$424,0)-1)),0,OFFSET('Daten Elementary'!$A$1,MATCH(CI$5,'Daten Elementary'!$A:$A,0)-1,MATCH(AS130,'Daten Elementary'!$A$424:$ADO$424,0)-1))*1000000</f>
        <v>12.323541000000001</v>
      </c>
      <c r="CJ130" s="311">
        <f t="shared" ca="1" si="64"/>
        <v>105.56753570000001</v>
      </c>
      <c r="CK130" s="310">
        <f ca="1">IF(ISERROR(OFFSET('Daten Elementary'!$A$1,MATCH(CK$5,'Daten Elementary'!$A:$A,0)-1,MATCH($AT130,'Daten Elementary'!$A$424:$ADO$424,0)-1)),0,OFFSET('Daten Elementary'!$A$1,MATCH(CK$5,'Daten Elementary'!$A:$A,0)-1,MATCH($AT130,'Daten Elementary'!$A$424:$ADO$424,0)-1))*1000000</f>
        <v>105.56752999999999</v>
      </c>
      <c r="CL130" s="305">
        <f t="shared" ca="1" si="65"/>
        <v>0.99999994600612796</v>
      </c>
      <c r="CM130" s="312">
        <f ca="1">IF(ISERROR(OFFSET('Daten Elementary'!$A$1,MATCH(CM$5,'Daten Elementary'!$A:$A,0)-1,MATCH(AM130,'Daten Elementary'!$A$424:$ADO$424,0)-1)),0,OFFSET('Daten Elementary'!$A$1,MATCH(CM$5,'Daten Elementary'!$A:$A,0)-1,MATCH(AM130,'Daten Elementary'!$A$424:$ADO$424,0)-1))*1000000</f>
        <v>14.296137</v>
      </c>
      <c r="CN130" s="312">
        <f ca="1">IF(ISERROR(OFFSET('Daten Elementary'!$A$1,MATCH(CN$5,'Daten Elementary'!$A:$A,0)-1,MATCH(AN130,'Daten Elementary'!$A$424:$ADO$424,0)-1)),0,OFFSET('Daten Elementary'!$A$1,MATCH(CN$5,'Daten Elementary'!$A:$A,0)-1,MATCH(AN130,'Daten Elementary'!$A$424:$ADO$424,0)-1))*1000000</f>
        <v>0</v>
      </c>
      <c r="CO130" s="312">
        <f ca="1">IF(ISERROR(OFFSET('Daten Elementary'!$A$1,MATCH(CO$5,'Daten Elementary'!$A:$A,0)-1,MATCH(AO130,'Daten Elementary'!$A$424:$ADO$424,0)-1)),0,OFFSET('Daten Elementary'!$A$1,MATCH(CO$5,'Daten Elementary'!$A:$A,0)-1,MATCH(AO130,'Daten Elementary'!$A$424:$ADO$424,0)-1))*1000000</f>
        <v>9.0605115000000005</v>
      </c>
      <c r="CP130" s="312">
        <f ca="1">IF(ISERROR(OFFSET('Daten Elementary'!$A$1,MATCH(CP$5,'Daten Elementary'!$A:$A,0)-1,MATCH(AP130,'Daten Elementary'!$A$424:$ADO$424,0)-1)),0,OFFSET('Daten Elementary'!$A$1,MATCH(CP$5,'Daten Elementary'!$A:$A,0)-1,MATCH(AP130,'Daten Elementary'!$A$424:$ADO$424,0)-1))*1000000</f>
        <v>0</v>
      </c>
      <c r="CQ130" s="312">
        <f t="shared" ca="1" si="66"/>
        <v>23.356648499999999</v>
      </c>
      <c r="CR130" s="312">
        <f ca="1">IF(ISERROR(OFFSET('Daten Elementary'!$A$1,MATCH(CR$5,'Daten Elementary'!$A:$A,0)-1,MATCH(AQ130,'Daten Elementary'!$A$424:$ADO$424,0)-1)),0,OFFSET('Daten Elementary'!$A$1,MATCH(CR$5,'Daten Elementary'!$A:$A,0)-1,MATCH(AQ130,'Daten Elementary'!$A$424:$ADO$424,0)-1))*1000000</f>
        <v>1.6960850999999999</v>
      </c>
      <c r="CS130" s="312">
        <f ca="1">IF(ISERROR(OFFSET('Daten Elementary'!$A$1,MATCH(CS$5,'Daten Elementary'!$A:$A,0)-1,MATCH(AR130,'Daten Elementary'!$A$424:$ADO$424,0)-1)),0,OFFSET('Daten Elementary'!$A$1,MATCH(CS$5,'Daten Elementary'!$A:$A,0)-1,MATCH(AR130,'Daten Elementary'!$A$424:$ADO$424,0)-1))*1000000</f>
        <v>21.061180999999998</v>
      </c>
      <c r="CT130" s="312">
        <f ca="1">IF(ISERROR(OFFSET('Daten Elementary'!$A$1,MATCH(CT$5,'Daten Elementary'!$A:$A,0)-1,MATCH(AS130,'Daten Elementary'!$A$424:$ADO$424,0)-1)),0,OFFSET('Daten Elementary'!$A$1,MATCH(CT$5,'Daten Elementary'!$A:$A,0)-1,MATCH(AS130,'Daten Elementary'!$A$424:$ADO$424,0)-1))*1000000</f>
        <v>6.9625197999999999</v>
      </c>
      <c r="CU130" s="313">
        <f t="shared" ca="1" si="67"/>
        <v>53.076434400000004</v>
      </c>
      <c r="CV130" s="312">
        <f ca="1">IF(ISERROR(OFFSET('Daten Elementary'!$A$1,MATCH(CV$5,'Daten Elementary'!$A:$A,0)-1,MATCH($AT130,'Daten Elementary'!$A$424:$ADO$424,0)-1)),0,OFFSET('Daten Elementary'!$A$1,MATCH(CV$5,'Daten Elementary'!$A:$A,0)-1,MATCH($AT130,'Daten Elementary'!$A$424:$ADO$424,0)-1))*1000000</f>
        <v>53.076435000000004</v>
      </c>
      <c r="CW130" s="305">
        <f t="shared" ca="1" si="68"/>
        <v>1.0000000113044518</v>
      </c>
      <c r="CX130" s="314">
        <f ca="1">IF(ISERROR(OFFSET('Daten Elementary'!$A$1,MATCH(CX$5,'Daten Elementary'!$A:$A,0)-1,MATCH(AM130,'Daten Elementary'!$A$424:$ADO$424,0)-1)),0,OFFSET('Daten Elementary'!$A$1,MATCH(CX$5,'Daten Elementary'!$A:$A,0)-1,MATCH(AM130,'Daten Elementary'!$A$424:$ADO$424,0)-1))*1000000</f>
        <v>15.997694000000001</v>
      </c>
      <c r="CY130" s="314">
        <f ca="1">IF(ISERROR(OFFSET('Daten Elementary'!$A$1,MATCH(CY$5,'Daten Elementary'!$A:$A,0)-1,MATCH(AN130,'Daten Elementary'!$A$424:$ADO$424,0)-1)),0,OFFSET('Daten Elementary'!$A$1,MATCH(CY$5,'Daten Elementary'!$A:$A,0)-1,MATCH(AN130,'Daten Elementary'!$A$424:$ADO$424,0)-1))*1000000</f>
        <v>0</v>
      </c>
      <c r="CZ130" s="314">
        <f ca="1">IF(ISERROR(OFFSET('Daten Elementary'!$A$1,MATCH(CZ$5,'Daten Elementary'!$A:$A,0)-1,MATCH(AO130,'Daten Elementary'!$A$424:$ADO$424,0)-1)),0,OFFSET('Daten Elementary'!$A$1,MATCH(CZ$5,'Daten Elementary'!$A:$A,0)-1,MATCH(AO130,'Daten Elementary'!$A$424:$ADO$424,0)-1))*1000000</f>
        <v>96.557785999999993</v>
      </c>
      <c r="DA130" s="314">
        <f ca="1">IF(ISERROR(OFFSET('Daten Elementary'!$A$1,MATCH(DA$5,'Daten Elementary'!$A:$A,0)-1,MATCH(AP130,'Daten Elementary'!$A$424:$ADO$424,0)-1)),0,OFFSET('Daten Elementary'!$A$1,MATCH(DA$5,'Daten Elementary'!$A:$A,0)-1,MATCH(AP130,'Daten Elementary'!$A$424:$ADO$424,0)-1))*1000000</f>
        <v>0</v>
      </c>
      <c r="DB130" s="314">
        <f t="shared" ca="1" si="69"/>
        <v>112.55547999999999</v>
      </c>
      <c r="DC130" s="314">
        <f ca="1">IF(ISERROR(OFFSET('Daten Elementary'!$A$1,MATCH(DC$5,'Daten Elementary'!$A:$A,0)-1,MATCH(AQ130,'Daten Elementary'!$A$424:$ADO$424,0)-1)),0,OFFSET('Daten Elementary'!$A$1,MATCH(DC$5,'Daten Elementary'!$A:$A,0)-1,MATCH(AQ130,'Daten Elementary'!$A$424:$ADO$424,0)-1))*1000000</f>
        <v>6.4210890999999997</v>
      </c>
      <c r="DD130" s="314">
        <f ca="1">IF(ISERROR(OFFSET('Daten Elementary'!$A$1,MATCH(DD$5,'Daten Elementary'!$A:$A,0)-1,MATCH(AR130,'Daten Elementary'!$A$424:$ADO$424,0)-1)),0,OFFSET('Daten Elementary'!$A$1,MATCH(DD$5,'Daten Elementary'!$A:$A,0)-1,MATCH(AR130,'Daten Elementary'!$A$424:$ADO$424,0)-1))*1000000</f>
        <v>93.382418000000001</v>
      </c>
      <c r="DE130" s="314">
        <f ca="1">IF(ISERROR(OFFSET('Daten Elementary'!$A$1,MATCH(DE$5,'Daten Elementary'!$A:$A,0)-1,MATCH(AS130,'Daten Elementary'!$A$424:$ADO$424,0)-1)),0,OFFSET('Daten Elementary'!$A$1,MATCH(DE$5,'Daten Elementary'!$A:$A,0)-1,MATCH(AS130,'Daten Elementary'!$A$424:$ADO$424,0)-1))*1000000</f>
        <v>55.370537000000006</v>
      </c>
      <c r="DF130" s="315">
        <f t="shared" ca="1" si="70"/>
        <v>267.72952409999999</v>
      </c>
      <c r="DG130" s="314">
        <f ca="1">IF(ISERROR(OFFSET('Daten Elementary'!$A$1,MATCH(DG$5,'Daten Elementary'!$A:$A,0)-1,MATCH($AT130,'Daten Elementary'!$A$424:$ADO$424,0)-1)),0,OFFSET('Daten Elementary'!$A$1,MATCH(DG$5,'Daten Elementary'!$A:$A,0)-1,MATCH($AT130,'Daten Elementary'!$A$424:$ADO$424,0)-1))*1000000</f>
        <v>267.72953000000001</v>
      </c>
      <c r="DH130" s="305">
        <f t="shared" ca="1" si="71"/>
        <v>1.0000000220371661</v>
      </c>
      <c r="DI130" s="316">
        <f ca="1">IF(ISERROR(OFFSET('Daten Elementary'!$A$1,MATCH(DI$5,'Daten Elementary'!$A:$A,0)-1,MATCH(AM130,'Daten Elementary'!$A$424:$ADO$424,0)-1)),0,OFFSET('Daten Elementary'!$A$1,MATCH(DI$5,'Daten Elementary'!$A:$A,0)-1,MATCH(AM130,'Daten Elementary'!$A$424:$ADO$424,0)-1))*1000000</f>
        <v>666.65</v>
      </c>
      <c r="DJ130" s="316">
        <f ca="1">IF(ISERROR(OFFSET('Daten Elementary'!$A$1,MATCH(DJ$5,'Daten Elementary'!$A:$A,0)-1,MATCH(AN130,'Daten Elementary'!$A$424:$ADO$424,0)-1)),0,OFFSET('Daten Elementary'!$A$1,MATCH(DJ$5,'Daten Elementary'!$A:$A,0)-1,MATCH(AN130,'Daten Elementary'!$A$424:$ADO$424,0)-1))*1000000</f>
        <v>0</v>
      </c>
      <c r="DK130" s="316">
        <f ca="1">IF(ISERROR(OFFSET('Daten Elementary'!$A$1,MATCH(DK$5,'Daten Elementary'!$A:$A,0)-1,MATCH(AO130,'Daten Elementary'!$A$424:$ADO$424,0)-1)),0,OFFSET('Daten Elementary'!$A$1,MATCH(DK$5,'Daten Elementary'!$A:$A,0)-1,MATCH(AO130,'Daten Elementary'!$A$424:$ADO$424,0)-1))*1000000</f>
        <v>117.64725</v>
      </c>
      <c r="DL130" s="316">
        <f ca="1">IF(ISERROR(OFFSET('Daten Elementary'!$A$1,MATCH(DL$5,'Daten Elementary'!$A:$A,0)-1,MATCH(AP130,'Daten Elementary'!$A$424:$ADO$424,0)-1)),0,OFFSET('Daten Elementary'!$A$1,MATCH(DL$5,'Daten Elementary'!$A:$A,0)-1,MATCH(AP130,'Daten Elementary'!$A$424:$ADO$424,0)-1))*1000000</f>
        <v>0</v>
      </c>
      <c r="DM130" s="316">
        <f t="shared" ca="1" si="72"/>
        <v>784.29724999999996</v>
      </c>
      <c r="DN130" s="316">
        <f ca="1">IF(ISERROR(OFFSET('Daten Elementary'!$A$1,MATCH(DN$5,'Daten Elementary'!$A:$A,0)-1,MATCH(AQ130,'Daten Elementary'!$A$424:$ADO$424,0)-1)),0,OFFSET('Daten Elementary'!$A$1,MATCH(DN$5,'Daten Elementary'!$A:$A,0)-1,MATCH(AQ130,'Daten Elementary'!$A$424:$ADO$424,0)-1))*1000000</f>
        <v>11.709254000000001</v>
      </c>
      <c r="DO130" s="316">
        <f ca="1">IF(ISERROR(OFFSET('Daten Elementary'!$A$1,MATCH(DO$5,'Daten Elementary'!$A:$A,0)-1,MATCH(AR130,'Daten Elementary'!$A$424:$ADO$424,0)-1)),0,OFFSET('Daten Elementary'!$A$1,MATCH(DO$5,'Daten Elementary'!$A:$A,0)-1,MATCH(AR130,'Daten Elementary'!$A$424:$ADO$424,0)-1))*1000000</f>
        <v>108.054</v>
      </c>
      <c r="DP130" s="316">
        <f ca="1">IF(ISERROR(OFFSET('Daten Elementary'!$A$1,MATCH(DP$5,'Daten Elementary'!$A:$A,0)-1,MATCH(AS130,'Daten Elementary'!$A$424:$ADO$424,0)-1)),0,OFFSET('Daten Elementary'!$A$1,MATCH(DP$5,'Daten Elementary'!$A:$A,0)-1,MATCH(AS130,'Daten Elementary'!$A$424:$ADO$424,0)-1))*1000000</f>
        <v>62.518711000000003</v>
      </c>
      <c r="DQ130" s="317">
        <f t="shared" ca="1" si="73"/>
        <v>966.57921499999998</v>
      </c>
      <c r="DR130" s="316">
        <f ca="1">IF(ISERROR(OFFSET('Daten Elementary'!$A$1,MATCH(DR$5,'Daten Elementary'!$A:$A,0)-1,MATCH($AT130,'Daten Elementary'!$A$424:$ADO$424,0)-1)),0,OFFSET('Daten Elementary'!$A$1,MATCH(DR$5,'Daten Elementary'!$A:$A,0)-1,MATCH($AT130,'Daten Elementary'!$A$424:$ADO$424,0)-1))*1000000</f>
        <v>966.57920999999999</v>
      </c>
      <c r="DS130" s="305">
        <f t="shared" ca="1" si="74"/>
        <v>0.99999999482711821</v>
      </c>
      <c r="DT130" s="318">
        <f ca="1">IF(ISERROR(OFFSET('Daten UBP13'!$A$1,MATCH(DT$5,'Daten UBP13'!$A:$A,0)-1,MATCH(AM130,'Daten UBP13'!$A$424:$AEG$424,0)-1)),0,OFFSET('Daten UBP13'!$A$1,MATCH(DT$5,'Daten UBP13'!$A:$A,0)-1,MATCH(AM130,'Daten UBP13'!$A$424:$AEG$424,0)-1))</f>
        <v>123.54546999999999</v>
      </c>
      <c r="DU130" s="318">
        <f ca="1">IF(ISERROR(OFFSET('Daten UBP13'!$A$1,MATCH(DU$5,'Daten UBP13'!$A:$A,0)-1,MATCH(AN130,'Daten UBP13'!$A$424:$AEG$424,0)-1)),0,OFFSET('Daten UBP13'!$A$1,MATCH(DU$5,'Daten UBP13'!$A:$A,0)-1,MATCH(AN130,'Daten UBP13'!$A$424:$AEG$424,0)-1))</f>
        <v>0</v>
      </c>
      <c r="DV130" s="318">
        <f ca="1">IF(ISERROR(OFFSET('Daten UBP13'!$A$1,MATCH(DV$5,'Daten UBP13'!$A:$A,0)-1,MATCH(AO130,'Daten UBP13'!$A$424:$AEG$424,0)-1)),0,OFFSET('Daten UBP13'!$A$1,MATCH(DV$5,'Daten UBP13'!$A:$A,0)-1,MATCH(AO130,'Daten UBP13'!$A$424:$AEG$424,0)-1))</f>
        <v>58.269177999999997</v>
      </c>
      <c r="DW130" s="318">
        <f ca="1">IF(ISERROR(OFFSET('Daten UBP13'!$A$1,MATCH(DW$5,'Daten UBP13'!$A:$A,0)-1,MATCH(AP130,'Daten UBP13'!$A$424:$AEG$424,0)-1)),0,OFFSET('Daten UBP13'!$A$1,MATCH(DW$5,'Daten UBP13'!$A:$A,0)-1,MATCH(AP130,'Daten UBP13'!$A$424:$AEG$424,0)-1))</f>
        <v>0</v>
      </c>
      <c r="DX130" s="318">
        <f t="shared" ca="1" si="75"/>
        <v>181.81464799999998</v>
      </c>
      <c r="DY130" s="318">
        <f ca="1">IF(ISERROR(OFFSET('Daten UBP13'!$A$1,MATCH(DY$5,'Daten UBP13'!$A:$A,0)-1,MATCH(AQ130,'Daten UBP13'!$A$424:$AEG$424,0)-1)),0,OFFSET('Daten UBP13'!$A$1,MATCH(DY$5,'Daten UBP13'!$A:$A,0)-1,MATCH(AQ130,'Daten UBP13'!$A$424:$AEG$424,0)-1))</f>
        <v>9.4186382999999996</v>
      </c>
      <c r="DZ130" s="318">
        <f ca="1">IF(ISERROR(OFFSET('Daten UBP13'!$A$1,MATCH(DZ$5,'Daten UBP13'!$A:$A,0)-1,MATCH(AR130,'Daten UBP13'!$A$424:$AEG$424,0)-1)),0,OFFSET('Daten UBP13'!$A$1,MATCH(DZ$5,'Daten UBP13'!$A:$A,0)-1,MATCH(AR130,'Daten UBP13'!$A$424:$AEG$424,0)-1))</f>
        <v>108.66054</v>
      </c>
      <c r="EA130" s="318">
        <f ca="1">IF(ISERROR(OFFSET('Daten UBP13'!$A$1,MATCH(EA$5,'Daten UBP13'!$A:$A,0)-1,MATCH(AS130,'Daten UBP13'!$A$424:$AEG$424,0)-1)),0,OFFSET('Daten UBP13'!$A$1,MATCH(EA$5,'Daten UBP13'!$A:$A,0)-1,MATCH(AS130,'Daten UBP13'!$A$424:$AEG$424,0)-1))</f>
        <v>37.606847999999999</v>
      </c>
      <c r="EB130" s="319">
        <f t="shared" ca="1" si="76"/>
        <v>337.50067430000001</v>
      </c>
      <c r="EC130" s="318">
        <f ca="1">IF(ISERROR(OFFSET('Daten UBP13'!$A$1,MATCH(EC$5,'Daten UBP13'!$A:$A,0)-1,MATCH(AT130,'Daten UBP13'!$A$424:$AEG$424,0)-1)),0,OFFSET('Daten UBP13'!$A$1,MATCH(EC$5,'Daten UBP13'!$A:$A,0)-1,MATCH(AT130,'Daten UBP13'!$A$424:$AEG$424,0)-1))</f>
        <v>337.50067999999999</v>
      </c>
      <c r="ED130" s="305">
        <f t="shared" ca="1" si="77"/>
        <v>1.000000016888855</v>
      </c>
      <c r="EE130" s="320">
        <f ca="1">IF(ISERROR(OFFSET('Daten ReCiPe'!$A$1,MATCH(EE$5,'Daten ReCiPe'!$A:$A,0)-1,MATCH(AM130,'Daten ReCiPe'!$A$424:$ADO$424,0)-1)),0,OFFSET('Daten ReCiPe'!$A$1,MATCH(EE$5,'Daten ReCiPe'!$A:$A,0)-1,MATCH(AM130,'Daten ReCiPe'!$A$424:$ADO$424,0)-1))*1000</f>
        <v>8.0110878000000003</v>
      </c>
      <c r="EF130" s="320">
        <f ca="1">IF(ISERROR(OFFSET('Daten ReCiPe'!$A$1,MATCH(EF$5,'Daten ReCiPe'!$A:$A,0)-1,MATCH(AN130,'Daten ReCiPe'!$A$424:$ADO$424,0)-1)),0,OFFSET('Daten ReCiPe'!$A$1,MATCH(EF$5,'Daten ReCiPe'!$A:$A,0)-1,MATCH(AN130,'Daten ReCiPe'!$A$424:$ADO$424,0)-1))*1000</f>
        <v>0</v>
      </c>
      <c r="EG130" s="320">
        <f ca="1">IF(ISERROR(OFFSET('Daten ReCiPe'!$A$1,MATCH(EG$5,'Daten ReCiPe'!$A:$A,0)-1,MATCH(AO130,'Daten ReCiPe'!$A$424:$ADO$424,0)-1)),0,OFFSET('Daten ReCiPe'!$A$1,MATCH(EG$5,'Daten ReCiPe'!$A:$A,0)-1,MATCH(AO130,'Daten ReCiPe'!$A$424:$ADO$424,0)-1))*1000</f>
        <v>9.2029288999999999</v>
      </c>
      <c r="EH130" s="320">
        <f ca="1">IF(ISERROR(OFFSET('Daten ReCiPe'!$A$1,MATCH(EH$5,'Daten ReCiPe'!$A:$A,0)-1,MATCH(AP130,'Daten ReCiPe'!$A$424:$ADO$424,0)-1)),0,OFFSET('Daten ReCiPe'!$A$1,MATCH(EH$5,'Daten ReCiPe'!$A:$A,0)-1,MATCH(AP130,'Daten ReCiPe'!$A$424:$ADO$424,0)-1))*1000</f>
        <v>0</v>
      </c>
      <c r="EI130" s="320">
        <f t="shared" ca="1" si="78"/>
        <v>17.214016700000002</v>
      </c>
      <c r="EJ130" s="320">
        <f ca="1">IF(ISERROR(OFFSET('Daten ReCiPe'!$A$1,MATCH(EJ$5,'Daten ReCiPe'!$A:$A,0)-1,MATCH(AQ130,'Daten ReCiPe'!$A$424:$ADO$424,0)-1)),0,OFFSET('Daten ReCiPe'!$A$1,MATCH(EJ$5,'Daten ReCiPe'!$A:$A,0)-1,MATCH(AQ130,'Daten ReCiPe'!$A$424:$ADO$424,0)-1))*1000</f>
        <v>0.86290067000000004</v>
      </c>
      <c r="EK130" s="320">
        <f ca="1">IF(ISERROR(OFFSET('Daten ReCiPe'!$A$1,MATCH(EK$5,'Daten ReCiPe'!$A:$A,0)-1,MATCH(AR130,'Daten ReCiPe'!$A$424:$ADO$424,0)-1)),0,OFFSET('Daten ReCiPe'!$A$1,MATCH(EK$5,'Daten ReCiPe'!$A:$A,0)-1,MATCH(AR130,'Daten ReCiPe'!$A$424:$ADO$424,0)-1))*1000</f>
        <v>7.5238477000000001</v>
      </c>
      <c r="EL130" s="320">
        <f ca="1">IF(ISERROR(OFFSET('Daten ReCiPe'!$A$1,MATCH(EL$5,'Daten ReCiPe'!$A:$A,0)-1,MATCH(AS130,'Daten ReCiPe'!$A$424:$ADO$424,0)-1)),0,OFFSET('Daten ReCiPe'!$A$1,MATCH(EL$5,'Daten ReCiPe'!$A:$A,0)-1,MATCH(AS130,'Daten ReCiPe'!$A$424:$ADO$424,0)-1))*1000</f>
        <v>2.0148036</v>
      </c>
      <c r="EM130" s="321">
        <f t="shared" ca="1" si="79"/>
        <v>27.615568670000002</v>
      </c>
      <c r="EN130" s="320">
        <f ca="1">IF(ISERROR(OFFSET('Daten ReCiPe'!$A$1,MATCH(EN$5,'Daten ReCiPe'!$A:$A,0)-1,MATCH(AT130,'Daten ReCiPe'!$A$424:$ADO$424,0)-1)),0,OFFSET('Daten ReCiPe'!$A$1,MATCH(EN$5,'Daten ReCiPe'!$A:$A,0)-1,MATCH(AT130,'Daten ReCiPe'!$A$424:$ADO$424,0)-1))*1000</f>
        <v>27.615569000000001</v>
      </c>
      <c r="EO130" s="305">
        <f t="shared" ca="1" si="80"/>
        <v>1.0000000119497809</v>
      </c>
      <c r="EP130" s="322">
        <f ca="1">IF(ISERROR(OFFSET('Daten Elementary'!$A$1,MATCH(EP$5,'Daten Elementary'!$A:$A,0)-1,MATCH(AM130,'Daten Elementary'!$A$424:$ADO$424,0)-1)),0,OFFSET('Daten Elementary'!$A$1,MATCH(EP$5,'Daten Elementary'!$A:$A,0)-1,MATCH(AM130,'Daten Elementary'!$A$424:$ADO$424,0)-1))*1000000</f>
        <v>1.0027950000000001</v>
      </c>
      <c r="EQ130" s="322">
        <f ca="1">IF(ISERROR(OFFSET('Daten Elementary'!$A$1,MATCH(EQ$5,'Daten Elementary'!$A:$A,0)-1,MATCH(AN130,'Daten Elementary'!$A$424:$ADO$424,0)-1)),0,OFFSET('Daten Elementary'!$A$1,MATCH(EQ$5,'Daten Elementary'!$A:$A,0)-1,MATCH(AN130,'Daten Elementary'!$A$424:$ADO$424,0)-1))*1000000</f>
        <v>0</v>
      </c>
      <c r="ER130" s="322">
        <f ca="1">IF(ISERROR(OFFSET('Daten Elementary'!$A$1,MATCH(ER$5,'Daten Elementary'!$A:$A,0)-1,MATCH(AO130,'Daten Elementary'!$A$424:$ADO$424,0)-1)),0,OFFSET('Daten Elementary'!$A$1,MATCH(ER$5,'Daten Elementary'!$A:$A,0)-1,MATCH(AO130,'Daten Elementary'!$A$424:$ADO$424,0)-1))*1000000</f>
        <v>261.57056999999998</v>
      </c>
      <c r="ES130" s="322">
        <f ca="1">IF(ISERROR(OFFSET('Daten Elementary'!$A$1,MATCH(ES$5,'Daten Elementary'!$A:$A,0)-1,MATCH(AP130,'Daten Elementary'!$A$424:$ADO$424,0)-1)),0,OFFSET('Daten Elementary'!$A$1,MATCH(ES$5,'Daten Elementary'!$A:$A,0)-1,MATCH(AP130,'Daten Elementary'!$A$424:$ADO$424,0)-1))*1000000</f>
        <v>0</v>
      </c>
      <c r="ET130" s="322">
        <f t="shared" ca="1" si="81"/>
        <v>262.57336499999997</v>
      </c>
      <c r="EU130" s="322">
        <f ca="1">IF(ISERROR(OFFSET('Daten Elementary'!$A$1,MATCH(EU$5,'Daten Elementary'!$A:$A,0)-1,MATCH(AQ130,'Daten Elementary'!$A$424:$ADO$424,0)-1)),0,OFFSET('Daten Elementary'!$A$1,MATCH(EU$5,'Daten Elementary'!$A:$A,0)-1,MATCH(AQ130,'Daten Elementary'!$A$424:$ADO$424,0)-1))*1000000</f>
        <v>19.751365</v>
      </c>
      <c r="EV130" s="322">
        <f ca="1">IF(ISERROR(OFFSET('Daten Elementary'!$A$1,MATCH(EV$5,'Daten Elementary'!$A:$A,0)-1,MATCH(AR130,'Daten Elementary'!$A$424:$ADO$424,0)-1)),0,OFFSET('Daten Elementary'!$A$1,MATCH(EV$5,'Daten Elementary'!$A:$A,0)-1,MATCH(AR130,'Daten Elementary'!$A$424:$ADO$424,0)-1))*1000000</f>
        <v>214.82299</v>
      </c>
      <c r="EW130" s="322">
        <f ca="1">IF(ISERROR(OFFSET('Daten Elementary'!$A$1,MATCH(EW$5,'Daten Elementary'!$A:$A,0)-1,MATCH(AS130,'Daten Elementary'!$A$424:$ADO$424,0)-1)),0,OFFSET('Daten Elementary'!$A$1,MATCH(EW$5,'Daten Elementary'!$A:$A,0)-1,MATCH(AS130,'Daten Elementary'!$A$424:$ADO$424,0)-1))*1000000</f>
        <v>34.145203000000002</v>
      </c>
      <c r="EX130" s="323">
        <f t="shared" ca="1" si="82"/>
        <v>531.29292299999997</v>
      </c>
      <c r="EY130" s="322">
        <f ca="1">IF(ISERROR(OFFSET('Daten Elementary'!$A$1,MATCH(EY$5,'Daten Elementary'!$A:$A,0)-1,MATCH($AT130,'Daten Elementary'!$A$424:$ADO$424,0)-1)),0,OFFSET('Daten Elementary'!$A$1,MATCH(EY$5,'Daten Elementary'!$A:$A,0)-1,MATCH($AT130,'Daten Elementary'!$A$424:$ADO$424,0)-1))*1000000</f>
        <v>531.29293000000007</v>
      </c>
      <c r="EZ130" s="305">
        <f t="shared" ca="1" si="83"/>
        <v>1.0000000131754063</v>
      </c>
      <c r="FA130" s="314">
        <f ca="1">IF(ISERROR(OFFSET('Daten Elementary'!$A$1,MATCH(FA$5,'Daten Elementary'!$A:$A,0)-1,MATCH(AM130,'Daten Elementary'!$A$424:$ADO$424,0)-1)),0,OFFSET('Daten Elementary'!$A$1,MATCH(FA$5,'Daten Elementary'!$A:$A,0)-1,MATCH(AM130,'Daten Elementary'!$A$424:$ADO$424,0)-1))*1000</f>
        <v>136.39000000000001</v>
      </c>
      <c r="FB130" s="314">
        <f ca="1">IF(ISERROR(OFFSET('Daten Elementary'!$A$1,MATCH(FB$5,'Daten Elementary'!$A:$A,0)-1,MATCH(AN130,'Daten Elementary'!$A$424:$ADO$424,0)-1)),0,OFFSET('Daten Elementary'!$A$1,MATCH(FB$5,'Daten Elementary'!$A:$A,0)-1,MATCH(AN130,'Daten Elementary'!$A$424:$ADO$424,0)-1))*1000</f>
        <v>0</v>
      </c>
      <c r="FC130" s="314">
        <f ca="1">IF(ISERROR(OFFSET('Daten Elementary'!$A$1,MATCH(FC$5,'Daten Elementary'!$A:$A,0)-1,MATCH(AO130,'Daten Elementary'!$A$424:$ADO$424,0)-1)),0,OFFSET('Daten Elementary'!$A$1,MATCH(FC$5,'Daten Elementary'!$A:$A,0)-1,MATCH(AO130,'Daten Elementary'!$A$424:$ADO$424,0)-1))*1000</f>
        <v>22.789011000000002</v>
      </c>
      <c r="FD130" s="314">
        <f ca="1">IF(ISERROR(OFFSET('Daten Elementary'!$A$1,MATCH(FD$5,'Daten Elementary'!$A:$A,0)-1,MATCH(AP130,'Daten Elementary'!$A$424:$ADO$424,0)-1)),0,OFFSET('Daten Elementary'!$A$1,MATCH(FD$5,'Daten Elementary'!$A:$A,0)-1,MATCH(AP130,'Daten Elementary'!$A$424:$ADO$424,0)-1))*1000</f>
        <v>0</v>
      </c>
      <c r="FE130" s="314">
        <f t="shared" ca="1" si="84"/>
        <v>159.179011</v>
      </c>
      <c r="FF130" s="314">
        <f ca="1">IF(ISERROR(OFFSET('Daten Elementary'!$A$1,MATCH(FF$5,'Daten Elementary'!$A:$A,0)-1,MATCH(AQ130,'Daten Elementary'!$A$424:$ADO$424,0)-1)),0,OFFSET('Daten Elementary'!$A$1,MATCH(FF$5,'Daten Elementary'!$A:$A,0)-1,MATCH(AQ130,'Daten Elementary'!$A$424:$ADO$424,0)-1))*1000</f>
        <v>5.7711579999999998</v>
      </c>
      <c r="FG130" s="314">
        <f ca="1">IF(ISERROR(OFFSET('Daten Elementary'!$A$1,MATCH(FG$5,'Daten Elementary'!$A:$A,0)-1,MATCH(AR130,'Daten Elementary'!$A$424:$ADO$424,0)-1)),0,OFFSET('Daten Elementary'!$A$1,MATCH(FG$5,'Daten Elementary'!$A:$A,0)-1,MATCH(AR130,'Daten Elementary'!$A$424:$ADO$424,0)-1))*1000</f>
        <v>53.301258999999995</v>
      </c>
      <c r="FH130" s="314">
        <f ca="1">IF(ISERROR(OFFSET('Daten Elementary'!$A$1,MATCH(FH$5,'Daten Elementary'!$A:$A,0)-1,MATCH(AS130,'Daten Elementary'!$A$424:$ADO$424,0)-1)),0,OFFSET('Daten Elementary'!$A$1,MATCH(FH$5,'Daten Elementary'!$A:$A,0)-1,MATCH(AS130,'Daten Elementary'!$A$424:$ADO$424,0)-1))*1000</f>
        <v>12.916036999999999</v>
      </c>
      <c r="FI130" s="315">
        <f t="shared" ca="1" si="85"/>
        <v>231.16746499999999</v>
      </c>
      <c r="FJ130" s="314">
        <f ca="1">IF(ISERROR(OFFSET('Daten Elementary'!$A$1,MATCH(FJ$5,'Daten Elementary'!$A:$A,0)-1,MATCH($AT130,'Daten Elementary'!$A$424:$ADO$424,0)-1)),0,OFFSET('Daten Elementary'!$A$1,MATCH(FJ$5,'Daten Elementary'!$A:$A,0)-1,MATCH($AT130,'Daten Elementary'!$A$424:$ADO$424,0)-1))*1000</f>
        <v>231.16747000000001</v>
      </c>
      <c r="FK130" s="305">
        <f t="shared" ca="1" si="86"/>
        <v>1.0000000216293414</v>
      </c>
      <c r="FL130" s="314">
        <f ca="1">IF(ISERROR(OFFSET('Daten Elementary'!$A$1,MATCH(FL$5,'Daten Elementary'!$A:$A,0)-1,MATCH(AM130,'Daten Elementary'!$A$424:$ADO$424,0)-1)),0,OFFSET('Daten Elementary'!$A$1,MATCH(FL$5,'Daten Elementary'!$A:$A,0)-1,MATCH(AM130,'Daten Elementary'!$A$424:$ADO$424,0)-1))</f>
        <v>0</v>
      </c>
      <c r="FM130" s="314">
        <f ca="1">IF(ISERROR(OFFSET('Daten Elementary'!$A$1,MATCH(FM$5,'Daten Elementary'!$A:$A,0)-1,MATCH(AN130,'Daten Elementary'!$A$424:$ADO$424,0)-1)),0,OFFSET('Daten Elementary'!$A$1,MATCH(FM$5,'Daten Elementary'!$A:$A,0)-1,MATCH(AN130,'Daten Elementary'!$A$424:$ADO$424,0)-1))</f>
        <v>0</v>
      </c>
      <c r="FN130" s="314">
        <f ca="1">IF(ISERROR(OFFSET('Daten Elementary'!$A$1,MATCH(FN$5,'Daten Elementary'!$A:$A,0)-1,MATCH(AO130,'Daten Elementary'!$A$424:$ADO$424,0)-1)),0,OFFSET('Daten Elementary'!$A$1,MATCH(FN$5,'Daten Elementary'!$A:$A,0)-1,MATCH(AO130,'Daten Elementary'!$A$424:$ADO$424,0)-1))</f>
        <v>0</v>
      </c>
      <c r="FO130" s="314">
        <f ca="1">IF(ISERROR(OFFSET('Daten Elementary'!$A$1,MATCH(FO$5,'Daten Elementary'!$A:$A,0)-1,MATCH(AP130,'Daten Elementary'!$A$424:$ADO$424,0)-1)),0,OFFSET('Daten Elementary'!$A$1,MATCH(FO$5,'Daten Elementary'!$A:$A,0)-1,MATCH(AP130,'Daten Elementary'!$A$424:$ADO$424,0)-1))</f>
        <v>0</v>
      </c>
      <c r="FP130" s="314">
        <f t="shared" ca="1" si="87"/>
        <v>0</v>
      </c>
      <c r="FQ130" s="314">
        <f ca="1">IF(ISERROR(OFFSET('Daten Elementary'!$A$1,MATCH(FQ$5,'Daten Elementary'!$A:$A,0)-1,MATCH(AQ130,'Daten Elementary'!$A$424:$ADO$424,0)-1)),0,OFFSET('Daten Elementary'!$A$1,MATCH(FQ$5,'Daten Elementary'!$A:$A,0)-1,MATCH(AQ130,'Daten Elementary'!$A$424:$ADO$424,0)-1))</f>
        <v>0</v>
      </c>
      <c r="FR130" s="314">
        <f ca="1">IF(ISERROR(OFFSET('Daten Elementary'!$A$1,MATCH(FR$5,'Daten Elementary'!$A:$A,0)-1,MATCH(AR130,'Daten Elementary'!$A$424:$ADO$424,0)-1)),0,OFFSET('Daten Elementary'!$A$1,MATCH(FR$5,'Daten Elementary'!$A:$A,0)-1,MATCH(AR130,'Daten Elementary'!$A$424:$ADO$424,0)-1))</f>
        <v>0</v>
      </c>
      <c r="FS130" s="314">
        <f ca="1">IF(ISERROR(OFFSET('Daten Elementary'!$A$1,MATCH(FS$5,'Daten Elementary'!$A:$A,0)-1,MATCH(AS130,'Daten Elementary'!$A$424:$ADO$424,0)-1)),0,OFFSET('Daten Elementary'!$A$1,MATCH(FS$5,'Daten Elementary'!$A:$A,0)-1,MATCH(AS130,'Daten Elementary'!$A$424:$ADO$424,0)-1))</f>
        <v>0</v>
      </c>
      <c r="FT130" s="315">
        <f t="shared" ca="1" si="88"/>
        <v>0</v>
      </c>
      <c r="FU130" s="314">
        <f ca="1">IF(ISERROR(OFFSET('Daten Elementary'!$A$1,MATCH(FU$5,'Daten Elementary'!$A:$A,0)-1,MATCH($AT130,'Daten Elementary'!$A$424:$ADO$424,0)-1)),0,OFFSET('Daten Elementary'!$A$1,MATCH(FU$5,'Daten Elementary'!$A:$A,0)-1,MATCH($AT130,'Daten Elementary'!$A$424:$ADO$424,0)-1))</f>
        <v>0</v>
      </c>
      <c r="FV130" s="305">
        <f t="shared" ca="1" si="89"/>
        <v>0</v>
      </c>
      <c r="FW130" s="324"/>
      <c r="FX130" s="231" t="str">
        <f t="shared" si="90"/>
        <v>Personenwagen, Diesel (EURO 5)</v>
      </c>
      <c r="FY130" s="231" t="str">
        <f t="shared" si="55"/>
        <v>Personenwagen</v>
      </c>
      <c r="FZ130" s="231" t="str">
        <f t="shared" si="56"/>
        <v>, Diesel</v>
      </c>
      <c r="GA130" s="231" t="str">
        <f t="shared" si="57"/>
        <v xml:space="preserve"> (EURO 5)</v>
      </c>
      <c r="GB130" s="231"/>
    </row>
    <row r="131" spans="1:184" ht="16.5" hidden="1" customHeight="1" outlineLevel="1">
      <c r="A131" s="339"/>
      <c r="B131" s="358"/>
      <c r="C131" s="359" t="s">
        <v>385</v>
      </c>
      <c r="D131" s="361" t="s">
        <v>24</v>
      </c>
      <c r="E131" s="363" t="s">
        <v>320</v>
      </c>
      <c r="F131" s="102">
        <v>1.6</v>
      </c>
      <c r="G131" s="31">
        <v>5</v>
      </c>
      <c r="H131" s="87">
        <f t="shared" si="102"/>
        <v>0.32</v>
      </c>
      <c r="I131" s="99">
        <v>5.6661716445716461</v>
      </c>
      <c r="J131" s="189"/>
      <c r="K131" s="100">
        <v>1700</v>
      </c>
      <c r="L131" s="86"/>
      <c r="M131" s="86"/>
      <c r="N131" s="38" t="s">
        <v>99</v>
      </c>
      <c r="O131" s="6">
        <f ca="1">(IF(ISERROR(INDEX(INDIRECT($D$268),MATCH($AM131,$AM$4:$AM$275,0),MATCH(O$304,INDIRECT($E$268),0))*$I131/$AD131),0,INDEX(INDIRECT($D$268),MATCH($AM131,$AM$4:$AM$275,0),MATCH(O$304,INDIRECT($E$268),0))*$I131/$AD131)+IF(ISERROR(INDEX(INDIRECT($D$268),MATCH($AN131,$AN$4:$AN$275,0),MATCH(O$305,INDIRECT($E$268),0))*$J131/$AE131),0,INDEX(INDIRECT($D$268),MATCH($AN131,$AN$4:$AN$275,0),MATCH(O$305,INDIRECT($E$268),0))*$J131/$AE131))*$AC131/$F131</f>
        <v>100.28520123557418</v>
      </c>
      <c r="P131" s="6">
        <f ca="1">(IF(ISERROR(INDEX(INDIRECT($D$268),MATCH($AO131,$AO$4:$AO$275,0),MATCH(P$304,INDIRECT($E$268),0))*$I131/$AD131),0,INDEX(INDIRECT($D$268),MATCH($AO131,$AO$4:$AO$275,0),MATCH(P$304,INDIRECT($E$268),0))*$I131/$AD131)+IF(ISERROR(INDEX(INDIRECT($D$268),MATCH($AP131,$AP$4:$AP$275,0),MATCH(P$305,INDIRECT($E$268),0))*$J131/$AE131),0,INDEX(INDIRECT($D$268),MATCH($AP131,$AP$4:$AP$275,0),MATCH(P$305,INDIRECT($E$268),0))*$J131/$AE131))*$AC131/$F131</f>
        <v>19.342361878094316</v>
      </c>
      <c r="Q131" s="6">
        <f ca="1">INDEX(INDIRECT($D$268),MATCH($AQ131,$AQ$4:$AQ$284,0),MATCH(Q$4,INDIRECT($E$268),0))*$K131*$AC131/$F131/$AF131</f>
        <v>4.2698847539062497</v>
      </c>
      <c r="R131" s="6">
        <f ca="1">INDEX(INDIRECT($D$268),MATCH($AR131,$AR$4:$AR$284,0),MATCH(R$4,INDIRECT($E$268),0))*$K131*$AC131/$F131/$AF131</f>
        <v>39.506191093749997</v>
      </c>
      <c r="S131" s="6">
        <f ca="1">INDEX(INDIRECT($D$268),MATCH($AS131,$AS$4:$AS$284,0),MATCH(S$4,INDIRECT($E$268),0))*$K131*$AC131/$F131/$AF131</f>
        <v>9.5352329296874991</v>
      </c>
      <c r="T131" s="7">
        <f t="shared" ca="1" si="103"/>
        <v>172.93887189101224</v>
      </c>
      <c r="U131" s="6">
        <f>IF($B$268=6,(IF(OR(AJ131="Benzin",AJ131="Diesel"),$AK131*INDEX('DIN EN 16258'!$I:$I,MATCH('mobitool-Faktoren v2.0'!$AI131,'DIN EN 16258'!$A:$A,0))*$I131/$AD131+$AL131*INDEX('DIN EN 16258'!$I:$I,MATCH('mobitool-Faktoren v2.0'!$AJ131,'DIN EN 16258'!$A:$A,0))*$I131/$AD131,IF(ISERROR($AK131*INDEX('DIN EN 16258'!$I:$I,MATCH('mobitool-Faktoren v2.0'!$AI131,'DIN EN 16258'!$A:$A,0))*$I131/$AD131),0,$AK131*INDEX('DIN EN 16258'!$I:$I,MATCH('mobitool-Faktoren v2.0'!$AI131,'DIN EN 16258'!$A:$A,0))*$I131/$AD131)+IF(ISERROR($AL131*INDEX('DIN EN 16258'!$I:$I,MATCH('mobitool-Faktoren v2.0'!$AJ131,'DIN EN 16258'!$A:$A,0))*$J131/$AE131),0,$AL131*INDEX('DIN EN 16258'!$I:$I,MATCH('mobitool-Faktoren v2.0'!$AJ131,'DIN EN 16258'!$A:$A,0))*$J131/$AE131)))*1000,
IF($B$268=1,(IF(OR(AJ131="Benzin",AJ131="Diesel"),$AK131*INDEX('DIN EN 16258'!$D:$D,MATCH('mobitool-Faktoren v2.0'!$AI131,'DIN EN 16258'!$A:$A,0))*$I131/$AD131+$AL131*INDEX('DIN EN 16258'!$D:$D,MATCH('mobitool-Faktoren v2.0'!$AJ131,'DIN EN 16258'!$A:$A,0))*$I131/$AD131,IF(ISERROR($AK131*INDEX('DIN EN 16258'!$D:$D,MATCH('mobitool-Faktoren v2.0'!$AI131,'DIN EN 16258'!$A:$A,0))*$I131/$AD131),0,$AK131*INDEX('DIN EN 16258'!$D:$D,MATCH('mobitool-Faktoren v2.0'!$AI131,'DIN EN 16258'!$A:$A,0))*$I131/$AD131)+IF(ISERROR($AL131*INDEX('DIN EN 16258'!$D:$D,MATCH('mobitool-Faktoren v2.0'!$AJ131,'DIN EN 16258'!$A:$A,0))*$J131/$AE131),0,$AL131*INDEX('DIN EN 16258'!$D:$D,MATCH('mobitool-Faktoren v2.0'!$AJ131,'DIN EN 16258'!$A:$A,0))*$J131/$AE131))),0))*$AC131/$F131</f>
        <v>95.488281103096568</v>
      </c>
      <c r="V131" s="6">
        <f>IF($B$268=6,(IF(OR(AJ131="Benzin",AJ131="Diesel"),$AK131*INDEX('DIN EN 16258'!$L:$L,MATCH('mobitool-Faktoren v2.0'!$AI131,'DIN EN 16258'!$A:$A,0))*$I131/$AD131+$AL131*INDEX('DIN EN 16258'!$L:$L,MATCH('mobitool-Faktoren v2.0'!$AJ131,'DIN EN 16258'!$A:$A,0))*$I131/$AD131,IF(ISERROR($AK131*INDEX('DIN EN 16258'!$L:$L,MATCH('mobitool-Faktoren v2.0'!$AI131,'DIN EN 16258'!$A:$A,0))*$I131/$AD131),0,$AK131*INDEX('DIN EN 16258'!$L:$L,MATCH('mobitool-Faktoren v2.0'!$AI131,'DIN EN 16258'!$A:$A,0))*$I131/$AD131)+IF(ISERROR($AL131*INDEX('DIN EN 16258'!$L:$L,MATCH('mobitool-Faktoren v2.0'!$AJ131,'DIN EN 16258'!$A:$A,0))*$J131/$AE131),0,$AL131*INDEX('DIN EN 16258'!$L:$L,MATCH('mobitool-Faktoren v2.0'!$AJ131,'DIN EN 16258'!$A:$A,0))*$J131/$AE131)))*1000,
IF($B$268=1,(IF(OR(AJ131="Benzin",AJ131="Diesel"),$AK131*INDEX('DIN EN 16258'!$F:$F,MATCH('mobitool-Faktoren v2.0'!$AI131,'DIN EN 16258'!$A:$A,0))*$I131/$AD131+$AL131*INDEX('DIN EN 16258'!$F:$F,MATCH('mobitool-Faktoren v2.0'!$AJ131,'DIN EN 16258'!$A:$A,0))*$I131/$AD131,IF(ISERROR($AK131*INDEX('DIN EN 16258'!$F:$F,MATCH('mobitool-Faktoren v2.0'!$AI131,'DIN EN 16258'!$A:$A,0))*$I131/$AD131),0,$AK131*INDEX('DIN EN 16258'!$F:$F,MATCH('mobitool-Faktoren v2.0'!$AI131,'DIN EN 16258'!$A:$A,0))*$I131/$AD131)+IF(ISERROR($AL131*INDEX('DIN EN 16258'!$F:$F,MATCH('mobitool-Faktoren v2.0'!$AJ131,'DIN EN 16258'!$A:$A,0))*$J131/$AE131),0,$AL131*INDEX('DIN EN 16258'!$F:$F,MATCH('mobitool-Faktoren v2.0'!$AJ131,'DIN EN 16258'!$A:$A,0))*$J131/$AE131))),0))*$AC131/$F131</f>
        <v>116.0137994710519</v>
      </c>
      <c r="W131" s="39" t="s">
        <v>672</v>
      </c>
      <c r="X131" s="39" t="s">
        <v>162</v>
      </c>
      <c r="Y131" s="336">
        <v>3</v>
      </c>
      <c r="Z131" s="336">
        <v>25</v>
      </c>
      <c r="AA131" s="337">
        <v>500</v>
      </c>
      <c r="AB131" s="299">
        <v>3500</v>
      </c>
      <c r="AC131" s="300">
        <v>1</v>
      </c>
      <c r="AD131" s="298">
        <f>AD23</f>
        <v>4.8429761904761905</v>
      </c>
      <c r="AE131" s="298"/>
      <c r="AF131" s="299">
        <v>1600</v>
      </c>
      <c r="AG131" s="299"/>
      <c r="AH131" s="299"/>
      <c r="AI131" s="301" t="s">
        <v>24</v>
      </c>
      <c r="AJ131" s="301"/>
      <c r="AK131" s="329">
        <f>'Kennwerte Strassentransporte'!M$20</f>
        <v>4.0680626571178401E-2</v>
      </c>
      <c r="AL131" s="329"/>
      <c r="AM131" s="202" t="s">
        <v>950</v>
      </c>
      <c r="AN131" s="202" t="s">
        <v>81</v>
      </c>
      <c r="AO131" s="202" t="s">
        <v>951</v>
      </c>
      <c r="AP131" s="202" t="s">
        <v>81</v>
      </c>
      <c r="AQ131" s="202" t="s">
        <v>952</v>
      </c>
      <c r="AR131" s="202" t="s">
        <v>953</v>
      </c>
      <c r="AS131" s="202" t="s">
        <v>954</v>
      </c>
      <c r="AT131" s="202" t="s">
        <v>958</v>
      </c>
      <c r="AU131" s="303">
        <f ca="1">IF(ISERROR(OFFSET('Daten KEA'!$A$1,MATCH(AU$5,'Daten KEA'!$A:$A,0)-1,MATCH(AM131,'Daten KEA'!$A$424:$ADO$424,0)-1)),0,OFFSET('Daten KEA'!$A$1,MATCH(AU$5,'Daten KEA'!$A:$A,0)-1,MATCH(AM131,'Daten KEA'!$A$424:$ADO$424,0)-1))+IF(ISERROR(AK131*INDEX('Energiefaktoren Ecoinvent'!$D:$D,MATCH('mobitool-Faktoren v2.0'!AI131,'Energiefaktoren Ecoinvent'!$A:$A,0))),0,AK131*INDEX('Energiefaktoren Ecoinvent'!$D:$D,MATCH('mobitool-Faktoren v2.0'!AI131,'Energiefaktoren Ecoinvent'!$A:$A,0)))+IF(OR(AJ131="Benzin",AJ131="Diesel"),IF(ISERROR(OFFSET('Daten KEA'!$A$1,MATCH(AV$5,'Daten KEA'!$A:$A,0)-1,MATCH(AN131,'Daten KEA'!$A$424:$ADO$424,0)-1)),0,OFFSET('Daten KEA'!$A$1,MATCH(AV$5,'Daten KEA'!$A:$A,0)-1,MATCH(AN131,'Daten KEA'!$A$424:$ADO$424,0)-1))+IF(ISERROR(AL131*INDEX('Energiefaktoren Ecoinvent'!$D:$D,MATCH('mobitool-Faktoren v2.0'!AJ131,'Energiefaktoren Ecoinvent'!$A:$A,0))),0,AL131*INDEX('Energiefaktoren Ecoinvent'!$D:$D,MATCH('mobitool-Faktoren v2.0'!AJ131,'Energiefaktoren Ecoinvent'!$A:$A,0))),0)</f>
        <v>1.7411308172464355</v>
      </c>
      <c r="AV131" s="303">
        <f ca="1">IF(OR(AJ131="Benzin",AJ131="Diesel"),0,IF(ISERROR(OFFSET('Daten KEA'!$A$1,MATCH(AV$5,'Daten KEA'!$A:$A,0)-1,MATCH(AN131,'Daten KEA'!$A$424:$ADO$424,0)-1)),0,OFFSET('Daten KEA'!$A$1,MATCH(AV$5,'Daten KEA'!$A:$A,0)-1,MATCH(AN131,'Daten KEA'!$A$424:$ADO$424,0)-1))+IF(ISERROR(AL131*INDEX('Energiefaktoren Ecoinvent'!$D:$D,MATCH('mobitool-Faktoren v2.0'!AJ131,'Energiefaktoren Ecoinvent'!$A:$A,0))),0,AL131*INDEX('Energiefaktoren Ecoinvent'!$D:$D,MATCH('mobitool-Faktoren v2.0'!AJ131,'Energiefaktoren Ecoinvent'!$A:$A,0))))</f>
        <v>0</v>
      </c>
      <c r="AW131" s="303">
        <f ca="1">IF(ISERROR(OFFSET('Daten KEA'!$A$1,MATCH(AW$5,'Daten KEA'!$A:$A,0)-1,MATCH(AO131,'Daten KEA'!$A$424:$ADO$424,0)-1)),0,OFFSET('Daten KEA'!$A$1,MATCH(AW$5,'Daten KEA'!$A:$A,0)-1,MATCH(AO131,'Daten KEA'!$A$424:$ADO$424,0)-1))-IF(ISERROR(AK131*INDEX('Energiefaktoren Ecoinvent'!$D:$D,MATCH('mobitool-Faktoren v2.0'!AI131,'Energiefaktoren Ecoinvent'!$A:$A,0))),0,AK131*INDEX('Energiefaktoren Ecoinvent'!$D:$D,MATCH('mobitool-Faktoren v2.0'!AI131,'Energiefaktoren Ecoinvent'!$A:$A,0)))+IF(OR(AJ131="Benzin",AJ131="Diesel"),IF(ISERROR(OFFSET('Daten KEA'!$A$1,MATCH(AX$5,'Daten KEA'!$A:$A,0)-1,MATCH(AP131,'Daten KEA'!$A$424:$ADO$424,0)-1)),0,OFFSET('Daten KEA'!$A$1,MATCH(AX$5,'Daten KEA'!$A:$A,0)-1,MATCH(AP131,'Daten KEA'!$A$424:$ADO$424,0)-1))-IF(ISERROR(AL131*INDEX('Energiefaktoren Ecoinvent'!$D:$D,MATCH('mobitool-Faktoren v2.0'!AJ131,'Energiefaktoren Ecoinvent'!$A:$A,0))),0,AL131*INDEX('Energiefaktoren Ecoinvent'!$D:$D,MATCH('mobitool-Faktoren v2.0'!AJ131,'Energiefaktoren Ecoinvent'!$A:$A,0))),0)</f>
        <v>0.51752508275356446</v>
      </c>
      <c r="AX131" s="303">
        <f ca="1">IF(OR(AJ131="Benzin",AJ131="Diesel"),0,IF(ISERROR(OFFSET('Daten KEA'!$A$1,MATCH(AX$5,'Daten KEA'!$A:$A,0)-1,MATCH(AP131,'Daten KEA'!$A$424:$ADO$424,0)-1)),0,OFFSET('Daten KEA'!$A$1,MATCH(AX$5,'Daten KEA'!$A:$A,0)-1,MATCH(AP131,'Daten KEA'!$A$424:$ADO$424,0)-1))-IF(ISERROR(AL131*INDEX('Energiefaktoren Ecoinvent'!$D:$D,MATCH('mobitool-Faktoren v2.0'!AJ131,'Energiefaktoren Ecoinvent'!$A:$A,0))),0,AL131*INDEX('Energiefaktoren Ecoinvent'!$D:$D,MATCH('mobitool-Faktoren v2.0'!AJ131,'Energiefaktoren Ecoinvent'!$A:$A,0))))</f>
        <v>0</v>
      </c>
      <c r="AY131" s="303">
        <f t="shared" ca="1" si="58"/>
        <v>2.2586558999999999</v>
      </c>
      <c r="AZ131" s="303">
        <f ca="1">IF(ISERROR(OFFSET('Daten KEA'!$A$1,MATCH(AZ$5,'Daten KEA'!$A:$A,0)-1,MATCH(AQ131,'Daten KEA'!$A$424:$ADO$424,0)-1)),0,OFFSET('Daten KEA'!$A$1,MATCH(AZ$5,'Daten KEA'!$A:$A,0)-1,MATCH(AQ131,'Daten KEA'!$A$424:$ADO$424,0)-1))</f>
        <v>0.18482304999999999</v>
      </c>
      <c r="BA131" s="303">
        <f ca="1">IF(ISERROR(OFFSET('Daten KEA'!$A$1,MATCH(BA$5,'Daten KEA'!$A:$A,0)-1,MATCH(AR131,'Daten KEA'!$A$424:$ADO$424,0)-1)),0,OFFSET('Daten KEA'!$A$1,MATCH(BA$5,'Daten KEA'!$A:$A,0)-1,MATCH(AR131,'Daten KEA'!$A$424:$ADO$424,0)-1))</f>
        <v>0.98142996000000005</v>
      </c>
      <c r="BB131" s="303">
        <f ca="1">IF(ISERROR(OFFSET('Daten KEA'!$A$1,MATCH(BB$5,'Daten KEA'!$A:$A,0)-1,MATCH(AS131,'Daten KEA'!$A$424:$ADO$424,0)-1)),0,OFFSET('Daten KEA'!$A$1,MATCH(BB$5,'Daten KEA'!$A:$A,0)-1,MATCH(AS131,'Daten KEA'!$A$424:$ADO$424,0)-1))</f>
        <v>0.84415227999999998</v>
      </c>
      <c r="BC131" s="304">
        <f t="shared" ca="1" si="101"/>
        <v>4.2690611900000004</v>
      </c>
      <c r="BD131" s="303">
        <f ca="1">IF(ISERROR(OFFSET('Daten KEA'!$A$1,MATCH(BD$5,'Daten KEA'!$A:$A,0)-1,MATCH(AT131,'Daten KEA'!$A$424:$ADO$424,0)-1)),0,OFFSET('Daten KEA'!$A$1,MATCH(BD$5,'Daten KEA'!$A:$A,0)-1,MATCH(AT131,'Daten KEA'!$A$424:$ADO$424,0)-1))</f>
        <v>4.2690612000000003</v>
      </c>
      <c r="BE131" s="305">
        <f t="shared" ca="1" si="59"/>
        <v>1.0000000023424354</v>
      </c>
      <c r="BF131" s="306">
        <f ca="1">IF(ISERROR(OFFSET('Daten KEA'!$A$1,MATCH(BF$5,'Daten KEA'!$A:$A,0)-1,MATCH(AM131,'Daten KEA'!$A$424:$ADO$424,0)-1)),0,OFFSET('Daten KEA'!$A$1,MATCH(BF$5,'Daten KEA'!$A:$A,0)-1,MATCH(AM131,'Daten KEA'!$A$424:$ADO$424,0)-1))+IF(ISERROR($AK131*INDEX('Energiefaktoren Ecoinvent'!$H:$H,MATCH('mobitool-Faktoren v2.0'!$AI131,'Energiefaktoren Ecoinvent'!$A:$A,0))),0,$AK131*INDEX('Energiefaktoren Ecoinvent'!$H:$H,MATCH('mobitool-Faktoren v2.0'!$AI131,'Energiefaktoren Ecoinvent'!$A:$A,0)))+IF(OR(AJ131="Benzin",AJ131="Diesel"),IF(ISERROR(OFFSET('Daten KEA'!$A$1,MATCH(BG$5,'Daten KEA'!$A:$A,0)-1,MATCH(AN131,'Daten KEA'!$A$424:$ADO$424,0)-1)),0,OFFSET('Daten KEA'!$A$1,MATCH(BG$5,'Daten KEA'!$A:$A,0)-1,MATCH(AN131,'Daten KEA'!$A$424:$ADO$424,0)-1))+IF(ISERROR($AL131*INDEX('Energiefaktoren Ecoinvent'!$H:$H,MATCH('mobitool-Faktoren v2.0'!$AJ131,'Energiefaktoren Ecoinvent'!$A:$A,0))),0,$AL131*INDEX('Energiefaktoren Ecoinvent'!$H:$H,MATCH('mobitool-Faktoren v2.0'!$AJ131,'Energiefaktoren Ecoinvent'!$A:$A,0))),0)</f>
        <v>1.7411308172464355</v>
      </c>
      <c r="BG131" s="306">
        <f ca="1">IF(OR(AJ131="Benzin",AJ131="Diesel"),0,IF(ISERROR(OFFSET('Daten KEA'!$A$1,MATCH(BG$5,'Daten KEA'!$A:$A,0)-1,MATCH(AN131,'Daten KEA'!$A$424:$ADO$424,0)-1)),0,OFFSET('Daten KEA'!$A$1,MATCH(BG$5,'Daten KEA'!$A:$A,0)-1,MATCH(AN131,'Daten KEA'!$A$424:$ADO$424,0)-1))+IF(ISERROR($AL131*INDEX('Energiefaktoren Ecoinvent'!$H:$H,MATCH('mobitool-Faktoren v2.0'!$AJ131,'Energiefaktoren Ecoinvent'!$A:$A,0))),0,$AL131*INDEX('Energiefaktoren Ecoinvent'!$H:$H,MATCH('mobitool-Faktoren v2.0'!$AJ131,'Energiefaktoren Ecoinvent'!$A:$A,0))))</f>
        <v>0</v>
      </c>
      <c r="BH131" s="306">
        <f ca="1">IF(ISERROR(OFFSET('Daten KEA'!$A$1,MATCH(BH$5,'Daten KEA'!$A:$A,0)-1,MATCH(AO131,'Daten KEA'!$A$424:$ADO$424,0)-1)),0,OFFSET('Daten KEA'!$A$1,MATCH(BH$5,'Daten KEA'!$A:$A,0)-1,MATCH(AO131,'Daten KEA'!$A$424:$ADO$424,0)-1))-IF(ISERROR($AK131*INDEX('Energiefaktoren Ecoinvent'!$H:$H,MATCH('mobitool-Faktoren v2.0'!$AI131,'Energiefaktoren Ecoinvent'!$A:$A,0))),0,$AK131*INDEX('Energiefaktoren Ecoinvent'!$H:$H,MATCH('mobitool-Faktoren v2.0'!$AI131,'Energiefaktoren Ecoinvent'!$A:$A,0)))+IF(OR(AJ131="Benzin",AJ131="Diesel"),IF(ISERROR(OFFSET('Daten KEA'!$A$1,MATCH(BI$5,'Daten KEA'!$A:$A,0)-1,MATCH(AP131,'Daten KEA'!$A$424:$ADO$424,0)-1)),0,OFFSET('Daten KEA'!$A$1,MATCH(BI$5,'Daten KEA'!$A:$A,0)-1,MATCH(AP131,'Daten KEA'!$A$424:$ADO$424,0)-1))-IF(ISERROR($AL131*INDEX('Energiefaktoren Ecoinvent'!$H:$H,MATCH('mobitool-Faktoren v2.0'!$AJ131,'Energiefaktoren Ecoinvent'!$A:$A,0))),0,$AL131*INDEX('Energiefaktoren Ecoinvent'!$H:$H,MATCH('mobitool-Faktoren v2.0'!$AJ131,'Energiefaktoren Ecoinvent'!$A:$A,0))),0)</f>
        <v>0.51168832401396447</v>
      </c>
      <c r="BI131" s="306">
        <f ca="1">IF(OR(AJ131="Benzin",AJ131="Diesel"),0,IF(ISERROR(OFFSET('Daten KEA'!$A$1,MATCH(BI$5,'Daten KEA'!$A:$A,0)-1,MATCH(AP131,'Daten KEA'!$A$424:$ADO$424,0)-1)),0,OFFSET('Daten KEA'!$A$1,MATCH(BI$5,'Daten KEA'!$A:$A,0)-1,MATCH(AP131,'Daten KEA'!$A$424:$ADO$424,0)-1))-IF(ISERROR($AL131*INDEX('Energiefaktoren Ecoinvent'!$H:$H,MATCH('mobitool-Faktoren v2.0'!$AJ131,'Energiefaktoren Ecoinvent'!$A:$A,0))),0,$AL131*INDEX('Energiefaktoren Ecoinvent'!$H:$H,MATCH('mobitool-Faktoren v2.0'!$AJ131,'Energiefaktoren Ecoinvent'!$A:$A,0))))</f>
        <v>0</v>
      </c>
      <c r="BJ131" s="306">
        <f t="shared" ca="1" si="92"/>
        <v>2.2528191412603999</v>
      </c>
      <c r="BK131" s="306">
        <f ca="1">IF(ISERROR(OFFSET('Daten KEA'!$A$1,MATCH(BK$5,'Daten KEA'!$A:$A,0)-1,MATCH(AQ131,'Daten KEA'!$A$424:$ADO$424,0)-1)),0,OFFSET('Daten KEA'!$A$1,MATCH(BK$5,'Daten KEA'!$A:$A,0)-1,MATCH(AQ131,'Daten KEA'!$A$424:$ADO$424,0)-1))</f>
        <v>0.17631837758306998</v>
      </c>
      <c r="BL131" s="306">
        <f ca="1">IF(ISERROR(OFFSET('Daten KEA'!$A$1,MATCH(BL$5,'Daten KEA'!$A:$A,0)-1,MATCH(AR131,'Daten KEA'!$A$424:$ADO$424,0)-1)),0,OFFSET('Daten KEA'!$A$1,MATCH(BL$5,'Daten KEA'!$A:$A,0)-1,MATCH(AR131,'Daten KEA'!$A$424:$ADO$424,0)-1))</f>
        <v>0.89185240464859994</v>
      </c>
      <c r="BM131" s="306">
        <f ca="1">IF(ISERROR(OFFSET('Daten KEA'!$A$1,MATCH(BM$5,'Daten KEA'!$A:$A,0)-1,MATCH(AS131,'Daten KEA'!$A$424:$ADO$424,0)-1)),0,OFFSET('Daten KEA'!$A$1,MATCH(BM$5,'Daten KEA'!$A:$A,0)-1,MATCH(AS131,'Daten KEA'!$A$424:$ADO$424,0)-1))</f>
        <v>0.74347970396926988</v>
      </c>
      <c r="BN131" s="307">
        <f t="shared" ca="1" si="98"/>
        <v>4.0644696274613397</v>
      </c>
      <c r="BO131" s="306">
        <f ca="1">IF(ISERROR(OFFSET('Daten KEA'!$A$1,MATCH(BO$5,'Daten KEA'!$A:$A,0)-1,MATCH(AT131,'Daten KEA'!$A$424:$ADO$424,0)-1)),0,OFFSET('Daten KEA'!$A$1,MATCH(BO$5,'Daten KEA'!$A:$A,0)-1,MATCH(AT131,'Daten KEA'!$A$424:$ADO$424,0)-1))</f>
        <v>4.0644695864614002</v>
      </c>
      <c r="BP131" s="305">
        <f t="shared" ca="1" si="60"/>
        <v>0.99999998991259786</v>
      </c>
      <c r="BQ131" s="308">
        <f ca="1">IF(ISERROR(OFFSET('Daten GWP'!$A$1,MATCH(BQ$5,'Daten GWP'!$A:$A,0)-1,MATCH(AM131,'Daten GWP'!$A$424:$ADO$424,0)-1)),0,OFFSET('Daten GWP'!$A$1,MATCH(BQ$5,'Daten GWP'!$A:$A,0)-1,MATCH(AM131,'Daten GWP'!$A$424:$ADO$424,0)-1))*1000</f>
        <v>137.14482999999998</v>
      </c>
      <c r="BR131" s="308">
        <f ca="1">IF(ISERROR(OFFSET('Daten GWP'!$A$1,MATCH(BR$5,'Daten GWP'!$A:$A,0)-1,MATCH(AN131,'Daten GWP'!$A$424:$ADO$424,0)-1)),0,OFFSET('Daten GWP'!$A$1,MATCH(BR$5,'Daten GWP'!$A:$A,0)-1,MATCH(AN131,'Daten GWP'!$A$424:$ADO$424,0)-1))*1000</f>
        <v>0</v>
      </c>
      <c r="BS131" s="308">
        <f ca="1">IF(ISERROR(OFFSET('Daten GWP'!$A$1,MATCH(BS$5,'Daten GWP'!$A:$A,0)-1,MATCH(AO131,'Daten GWP'!$A$424:$ADO$424,0)-1)),0,OFFSET('Daten GWP'!$A$1,MATCH(BS$5,'Daten GWP'!$A:$A,0)-1,MATCH(AO131,'Daten GWP'!$A$424:$ADO$424,0)-1))*1000</f>
        <v>26.451609000000001</v>
      </c>
      <c r="BT131" s="308">
        <f ca="1">IF(ISERROR(OFFSET('Daten GWP'!$A$1,MATCH(BT$5,'Daten GWP'!$A:$A,0)-1,MATCH(AP131,'Daten GWP'!$A$424:$ADO$424,0)-1)),0,OFFSET('Daten GWP'!$A$1,MATCH(BT$5,'Daten GWP'!$A:$A,0)-1,MATCH(AP131,'Daten GWP'!$A$424:$ADO$424,0)-1))*1000</f>
        <v>0</v>
      </c>
      <c r="BU131" s="308">
        <f t="shared" ca="1" si="61"/>
        <v>163.59643899999998</v>
      </c>
      <c r="BV131" s="308">
        <f ca="1">IF(ISERROR(OFFSET('Daten GWP'!$A$1,MATCH(BV$5,'Daten GWP'!$A:$A,0)-1,MATCH(AQ131,'Daten GWP'!$A$424:$ADO$424,0)-1)),0,OFFSET('Daten GWP'!$A$1,MATCH(BV$5,'Daten GWP'!$A:$A,0)-1,MATCH(AQ131,'Daten GWP'!$A$424:$ADO$424,0)-1))*1000</f>
        <v>6.4299441000000002</v>
      </c>
      <c r="BW131" s="308">
        <f ca="1">IF(ISERROR(OFFSET('Daten GWP'!$A$1,MATCH(BW$5,'Daten GWP'!$A:$A,0)-1,MATCH(AR131,'Daten GWP'!$A$424:$ADO$424,0)-1)),0,OFFSET('Daten GWP'!$A$1,MATCH(BW$5,'Daten GWP'!$A:$A,0)-1,MATCH(AR131,'Daten GWP'!$A$424:$ADO$424,0)-1))*1000</f>
        <v>59.491675999999998</v>
      </c>
      <c r="BX131" s="308">
        <f ca="1">IF(ISERROR(OFFSET('Daten GWP'!$A$1,MATCH(BX$5,'Daten GWP'!$A:$A,0)-1,MATCH(AS131,'Daten GWP'!$A$424:$ADO$424,0)-1)),0,OFFSET('Daten GWP'!$A$1,MATCH(BX$5,'Daten GWP'!$A:$A,0)-1,MATCH(AS131,'Daten GWP'!$A$424:$ADO$424,0)-1))*1000</f>
        <v>14.358938999999999</v>
      </c>
      <c r="BY131" s="309">
        <f ca="1">BU131+BV131+BW131+BX131</f>
        <v>243.87699809999995</v>
      </c>
      <c r="BZ131" s="308">
        <f ca="1">IF(ISERROR(OFFSET('Daten GWP'!$A$1,MATCH(BZ$5,'Daten GWP'!$A:$A,0)-1,MATCH(AT131,'Daten GWP'!$A$424:$ADO$424,0)-1)),0,OFFSET('Daten GWP'!$A$1,MATCH(BZ$5,'Daten GWP'!$A:$A,0)-1,MATCH(AT131,'Daten GWP'!$A$424:$ADO$424,0)-1))*1000</f>
        <v>243.87698999999998</v>
      </c>
      <c r="CA131" s="305">
        <f t="shared" ca="1" si="62"/>
        <v>0.99999996678653569</v>
      </c>
      <c r="CB131" s="310">
        <f ca="1">IF(ISERROR(OFFSET('Daten Elementary'!$A$1,MATCH(CB$5,'Daten Elementary'!$A:$A,0)-1,MATCH(AM131,'Daten Elementary'!$A$424:$ADO$424,0)-1)),0,OFFSET('Daten Elementary'!$A$1,MATCH(CB$5,'Daten Elementary'!$A:$A,0)-1,MATCH(AM131,'Daten Elementary'!$A$424:$ADO$424,0)-1))*1000000</f>
        <v>24.652508000000001</v>
      </c>
      <c r="CC131" s="310">
        <f ca="1">IF(ISERROR(OFFSET('Daten Elementary'!$A$1,MATCH(CC$5,'Daten Elementary'!$A:$A,0)-1,MATCH(AN131,'Daten Elementary'!$A$424:$ADO$424,0)-1)),0,OFFSET('Daten Elementary'!$A$1,MATCH(CC$5,'Daten Elementary'!$A:$A,0)-1,MATCH(AN131,'Daten Elementary'!$A$424:$ADO$424,0)-1))*1000000</f>
        <v>0</v>
      </c>
      <c r="CD131" s="310">
        <f ca="1">IF(ISERROR(OFFSET('Daten Elementary'!$A$1,MATCH(CD$5,'Daten Elementary'!$A:$A,0)-1,MATCH(AO131,'Daten Elementary'!$A$424:$ADO$424,0)-1)),0,OFFSET('Daten Elementary'!$A$1,MATCH(CD$5,'Daten Elementary'!$A:$A,0)-1,MATCH(AO131,'Daten Elementary'!$A$424:$ADO$424,0)-1))*1000000</f>
        <v>10.571287</v>
      </c>
      <c r="CE131" s="310">
        <f ca="1">IF(ISERROR(OFFSET('Daten Elementary'!$A$1,MATCH(CE$5,'Daten Elementary'!$A:$A,0)-1,MATCH(AP131,'Daten Elementary'!$A$424:$ADO$424,0)-1)),0,OFFSET('Daten Elementary'!$A$1,MATCH(CE$5,'Daten Elementary'!$A:$A,0)-1,MATCH(AP131,'Daten Elementary'!$A$424:$ADO$424,0)-1))*1000000</f>
        <v>0</v>
      </c>
      <c r="CF131" s="310">
        <f t="shared" ca="1" si="63"/>
        <v>35.223795000000003</v>
      </c>
      <c r="CG131" s="310">
        <f ca="1">IF(ISERROR(OFFSET('Daten Elementary'!$A$1,MATCH(CG$5,'Daten Elementary'!$A:$A,0)-1,MATCH(AQ131,'Daten Elementary'!$A$424:$ADO$424,0)-1)),0,OFFSET('Daten Elementary'!$A$1,MATCH(CG$5,'Daten Elementary'!$A:$A,0)-1,MATCH(AQ131,'Daten Elementary'!$A$424:$ADO$424,0)-1))*1000000</f>
        <v>2.5342876999999997</v>
      </c>
      <c r="CH131" s="310">
        <f ca="1">IF(ISERROR(OFFSET('Daten Elementary'!$A$1,MATCH(CH$5,'Daten Elementary'!$A:$A,0)-1,MATCH(AR131,'Daten Elementary'!$A$424:$ADO$424,0)-1)),0,OFFSET('Daten Elementary'!$A$1,MATCH(CH$5,'Daten Elementary'!$A:$A,0)-1,MATCH(AR131,'Daten Elementary'!$A$424:$ADO$424,0)-1))*1000000</f>
        <v>54.908767000000005</v>
      </c>
      <c r="CI131" s="310">
        <f ca="1">IF(ISERROR(OFFSET('Daten Elementary'!$A$1,MATCH(CI$5,'Daten Elementary'!$A:$A,0)-1,MATCH(AS131,'Daten Elementary'!$A$424:$ADO$424,0)-1)),0,OFFSET('Daten Elementary'!$A$1,MATCH(CI$5,'Daten Elementary'!$A:$A,0)-1,MATCH(AS131,'Daten Elementary'!$A$424:$ADO$424,0)-1))*1000000</f>
        <v>12.323541000000001</v>
      </c>
      <c r="CJ131" s="311">
        <f t="shared" ca="1" si="64"/>
        <v>104.99039070000001</v>
      </c>
      <c r="CK131" s="310">
        <f ca="1">IF(ISERROR(OFFSET('Daten Elementary'!$A$1,MATCH(CK$5,'Daten Elementary'!$A:$A,0)-1,MATCH($AT131,'Daten Elementary'!$A$424:$ADO$424,0)-1)),0,OFFSET('Daten Elementary'!$A$1,MATCH(CK$5,'Daten Elementary'!$A:$A,0)-1,MATCH($AT131,'Daten Elementary'!$A$424:$ADO$424,0)-1))*1000000</f>
        <v>104.99038999999999</v>
      </c>
      <c r="CL131" s="305">
        <f t="shared" ca="1" si="65"/>
        <v>0.99999999333272305</v>
      </c>
      <c r="CM131" s="312">
        <f ca="1">IF(ISERROR(OFFSET('Daten Elementary'!$A$1,MATCH(CM$5,'Daten Elementary'!$A:$A,0)-1,MATCH(AM131,'Daten Elementary'!$A$424:$ADO$424,0)-1)),0,OFFSET('Daten Elementary'!$A$1,MATCH(CM$5,'Daten Elementary'!$A:$A,0)-1,MATCH(AM131,'Daten Elementary'!$A$424:$ADO$424,0)-1))*1000000</f>
        <v>14.296137</v>
      </c>
      <c r="CN131" s="312">
        <f ca="1">IF(ISERROR(OFFSET('Daten Elementary'!$A$1,MATCH(CN$5,'Daten Elementary'!$A:$A,0)-1,MATCH(AN131,'Daten Elementary'!$A$424:$ADO$424,0)-1)),0,OFFSET('Daten Elementary'!$A$1,MATCH(CN$5,'Daten Elementary'!$A:$A,0)-1,MATCH(AN131,'Daten Elementary'!$A$424:$ADO$424,0)-1))*1000000</f>
        <v>0</v>
      </c>
      <c r="CO131" s="312">
        <f ca="1">IF(ISERROR(OFFSET('Daten Elementary'!$A$1,MATCH(CO$5,'Daten Elementary'!$A:$A,0)-1,MATCH(AO131,'Daten Elementary'!$A$424:$ADO$424,0)-1)),0,OFFSET('Daten Elementary'!$A$1,MATCH(CO$5,'Daten Elementary'!$A:$A,0)-1,MATCH(AO131,'Daten Elementary'!$A$424:$ADO$424,0)-1))*1000000</f>
        <v>8.5914564999999996</v>
      </c>
      <c r="CP131" s="312">
        <f ca="1">IF(ISERROR(OFFSET('Daten Elementary'!$A$1,MATCH(CP$5,'Daten Elementary'!$A:$A,0)-1,MATCH(AP131,'Daten Elementary'!$A$424:$ADO$424,0)-1)),0,OFFSET('Daten Elementary'!$A$1,MATCH(CP$5,'Daten Elementary'!$A:$A,0)-1,MATCH(AP131,'Daten Elementary'!$A$424:$ADO$424,0)-1))*1000000</f>
        <v>0</v>
      </c>
      <c r="CQ131" s="312">
        <f t="shared" ca="1" si="66"/>
        <v>22.887593500000001</v>
      </c>
      <c r="CR131" s="312">
        <f ca="1">IF(ISERROR(OFFSET('Daten Elementary'!$A$1,MATCH(CR$5,'Daten Elementary'!$A:$A,0)-1,MATCH(AQ131,'Daten Elementary'!$A$424:$ADO$424,0)-1)),0,OFFSET('Daten Elementary'!$A$1,MATCH(CR$5,'Daten Elementary'!$A:$A,0)-1,MATCH(AQ131,'Daten Elementary'!$A$424:$ADO$424,0)-1))*1000000</f>
        <v>1.6960850999999999</v>
      </c>
      <c r="CS131" s="312">
        <f ca="1">IF(ISERROR(OFFSET('Daten Elementary'!$A$1,MATCH(CS$5,'Daten Elementary'!$A:$A,0)-1,MATCH(AR131,'Daten Elementary'!$A$424:$ADO$424,0)-1)),0,OFFSET('Daten Elementary'!$A$1,MATCH(CS$5,'Daten Elementary'!$A:$A,0)-1,MATCH(AR131,'Daten Elementary'!$A$424:$ADO$424,0)-1))*1000000</f>
        <v>21.061180999999998</v>
      </c>
      <c r="CT131" s="312">
        <f ca="1">IF(ISERROR(OFFSET('Daten Elementary'!$A$1,MATCH(CT$5,'Daten Elementary'!$A:$A,0)-1,MATCH(AS131,'Daten Elementary'!$A$424:$ADO$424,0)-1)),0,OFFSET('Daten Elementary'!$A$1,MATCH(CT$5,'Daten Elementary'!$A:$A,0)-1,MATCH(AS131,'Daten Elementary'!$A$424:$ADO$424,0)-1))*1000000</f>
        <v>6.9625197999999999</v>
      </c>
      <c r="CU131" s="313">
        <f t="shared" ca="1" si="67"/>
        <v>52.607379400000006</v>
      </c>
      <c r="CV131" s="312">
        <f ca="1">IF(ISERROR(OFFSET('Daten Elementary'!$A$1,MATCH(CV$5,'Daten Elementary'!$A:$A,0)-1,MATCH($AT131,'Daten Elementary'!$A$424:$ADO$424,0)-1)),0,OFFSET('Daten Elementary'!$A$1,MATCH(CV$5,'Daten Elementary'!$A:$A,0)-1,MATCH($AT131,'Daten Elementary'!$A$424:$ADO$424,0)-1))*1000000</f>
        <v>52.607379999999999</v>
      </c>
      <c r="CW131" s="305">
        <f t="shared" ca="1" si="68"/>
        <v>1.0000000114052439</v>
      </c>
      <c r="CX131" s="314">
        <f ca="1">IF(ISERROR(OFFSET('Daten Elementary'!$A$1,MATCH(CX$5,'Daten Elementary'!$A:$A,0)-1,MATCH(AM131,'Daten Elementary'!$A$424:$ADO$424,0)-1)),0,OFFSET('Daten Elementary'!$A$1,MATCH(CX$5,'Daten Elementary'!$A:$A,0)-1,MATCH(AM131,'Daten Elementary'!$A$424:$ADO$424,0)-1))*1000000</f>
        <v>15.997524</v>
      </c>
      <c r="CY131" s="314">
        <f ca="1">IF(ISERROR(OFFSET('Daten Elementary'!$A$1,MATCH(CY$5,'Daten Elementary'!$A:$A,0)-1,MATCH(AN131,'Daten Elementary'!$A$424:$ADO$424,0)-1)),0,OFFSET('Daten Elementary'!$A$1,MATCH(CY$5,'Daten Elementary'!$A:$A,0)-1,MATCH(AN131,'Daten Elementary'!$A$424:$ADO$424,0)-1))*1000000</f>
        <v>0</v>
      </c>
      <c r="CZ131" s="314">
        <f ca="1">IF(ISERROR(OFFSET('Daten Elementary'!$A$1,MATCH(CZ$5,'Daten Elementary'!$A:$A,0)-1,MATCH(AO131,'Daten Elementary'!$A$424:$ADO$424,0)-1)),0,OFFSET('Daten Elementary'!$A$1,MATCH(CZ$5,'Daten Elementary'!$A:$A,0)-1,MATCH(AO131,'Daten Elementary'!$A$424:$ADO$424,0)-1))*1000000</f>
        <v>91.559072</v>
      </c>
      <c r="DA131" s="314">
        <f ca="1">IF(ISERROR(OFFSET('Daten Elementary'!$A$1,MATCH(DA$5,'Daten Elementary'!$A:$A,0)-1,MATCH(AP131,'Daten Elementary'!$A$424:$ADO$424,0)-1)),0,OFFSET('Daten Elementary'!$A$1,MATCH(DA$5,'Daten Elementary'!$A:$A,0)-1,MATCH(AP131,'Daten Elementary'!$A$424:$ADO$424,0)-1))*1000000</f>
        <v>0</v>
      </c>
      <c r="DB131" s="314">
        <f t="shared" ca="1" si="69"/>
        <v>107.556596</v>
      </c>
      <c r="DC131" s="314">
        <f ca="1">IF(ISERROR(OFFSET('Daten Elementary'!$A$1,MATCH(DC$5,'Daten Elementary'!$A:$A,0)-1,MATCH(AQ131,'Daten Elementary'!$A$424:$ADO$424,0)-1)),0,OFFSET('Daten Elementary'!$A$1,MATCH(DC$5,'Daten Elementary'!$A:$A,0)-1,MATCH(AQ131,'Daten Elementary'!$A$424:$ADO$424,0)-1))*1000000</f>
        <v>6.4210890999999997</v>
      </c>
      <c r="DD131" s="314">
        <f ca="1">IF(ISERROR(OFFSET('Daten Elementary'!$A$1,MATCH(DD$5,'Daten Elementary'!$A:$A,0)-1,MATCH(AR131,'Daten Elementary'!$A$424:$ADO$424,0)-1)),0,OFFSET('Daten Elementary'!$A$1,MATCH(DD$5,'Daten Elementary'!$A:$A,0)-1,MATCH(AR131,'Daten Elementary'!$A$424:$ADO$424,0)-1))*1000000</f>
        <v>93.382418000000001</v>
      </c>
      <c r="DE131" s="314">
        <f ca="1">IF(ISERROR(OFFSET('Daten Elementary'!$A$1,MATCH(DE$5,'Daten Elementary'!$A:$A,0)-1,MATCH(AS131,'Daten Elementary'!$A$424:$ADO$424,0)-1)),0,OFFSET('Daten Elementary'!$A$1,MATCH(DE$5,'Daten Elementary'!$A:$A,0)-1,MATCH(AS131,'Daten Elementary'!$A$424:$ADO$424,0)-1))*1000000</f>
        <v>55.370537000000006</v>
      </c>
      <c r="DF131" s="315">
        <f t="shared" ca="1" si="70"/>
        <v>262.73064010000002</v>
      </c>
      <c r="DG131" s="314">
        <f ca="1">IF(ISERROR(OFFSET('Daten Elementary'!$A$1,MATCH(DG$5,'Daten Elementary'!$A:$A,0)-1,MATCH($AT131,'Daten Elementary'!$A$424:$ADO$424,0)-1)),0,OFFSET('Daten Elementary'!$A$1,MATCH(DG$5,'Daten Elementary'!$A:$A,0)-1,MATCH($AT131,'Daten Elementary'!$A$424:$ADO$424,0)-1))*1000000</f>
        <v>262.73063999999999</v>
      </c>
      <c r="DH131" s="305">
        <f t="shared" ca="1" si="71"/>
        <v>0.99999999961938191</v>
      </c>
      <c r="DI131" s="316">
        <f ca="1">IF(ISERROR(OFFSET('Daten Elementary'!$A$1,MATCH(DI$5,'Daten Elementary'!$A:$A,0)-1,MATCH(AM131,'Daten Elementary'!$A$424:$ADO$424,0)-1)),0,OFFSET('Daten Elementary'!$A$1,MATCH(DI$5,'Daten Elementary'!$A:$A,0)-1,MATCH(AM131,'Daten Elementary'!$A$424:$ADO$424,0)-1))*1000000</f>
        <v>259.27</v>
      </c>
      <c r="DJ131" s="316">
        <f ca="1">IF(ISERROR(OFFSET('Daten Elementary'!$A$1,MATCH(DJ$5,'Daten Elementary'!$A:$A,0)-1,MATCH(AN131,'Daten Elementary'!$A$424:$ADO$424,0)-1)),0,OFFSET('Daten Elementary'!$A$1,MATCH(DJ$5,'Daten Elementary'!$A:$A,0)-1,MATCH(AN131,'Daten Elementary'!$A$424:$ADO$424,0)-1))*1000000</f>
        <v>0</v>
      </c>
      <c r="DK131" s="316">
        <f ca="1">IF(ISERROR(OFFSET('Daten Elementary'!$A$1,MATCH(DK$5,'Daten Elementary'!$A:$A,0)-1,MATCH(AO131,'Daten Elementary'!$A$424:$ADO$424,0)-1)),0,OFFSET('Daten Elementary'!$A$1,MATCH(DK$5,'Daten Elementary'!$A:$A,0)-1,MATCH(AO131,'Daten Elementary'!$A$424:$ADO$424,0)-1))*1000000</f>
        <v>111.55674999999999</v>
      </c>
      <c r="DL131" s="316">
        <f ca="1">IF(ISERROR(OFFSET('Daten Elementary'!$A$1,MATCH(DL$5,'Daten Elementary'!$A:$A,0)-1,MATCH(AP131,'Daten Elementary'!$A$424:$ADO$424,0)-1)),0,OFFSET('Daten Elementary'!$A$1,MATCH(DL$5,'Daten Elementary'!$A:$A,0)-1,MATCH(AP131,'Daten Elementary'!$A$424:$ADO$424,0)-1))*1000000</f>
        <v>0</v>
      </c>
      <c r="DM131" s="316">
        <f t="shared" ca="1" si="72"/>
        <v>370.82674999999995</v>
      </c>
      <c r="DN131" s="316">
        <f ca="1">IF(ISERROR(OFFSET('Daten Elementary'!$A$1,MATCH(DN$5,'Daten Elementary'!$A:$A,0)-1,MATCH(AQ131,'Daten Elementary'!$A$424:$ADO$424,0)-1)),0,OFFSET('Daten Elementary'!$A$1,MATCH(DN$5,'Daten Elementary'!$A:$A,0)-1,MATCH(AQ131,'Daten Elementary'!$A$424:$ADO$424,0)-1))*1000000</f>
        <v>11.709254000000001</v>
      </c>
      <c r="DO131" s="316">
        <f ca="1">IF(ISERROR(OFFSET('Daten Elementary'!$A$1,MATCH(DO$5,'Daten Elementary'!$A:$A,0)-1,MATCH(AR131,'Daten Elementary'!$A$424:$ADO$424,0)-1)),0,OFFSET('Daten Elementary'!$A$1,MATCH(DO$5,'Daten Elementary'!$A:$A,0)-1,MATCH(AR131,'Daten Elementary'!$A$424:$ADO$424,0)-1))*1000000</f>
        <v>108.054</v>
      </c>
      <c r="DP131" s="316">
        <f ca="1">IF(ISERROR(OFFSET('Daten Elementary'!$A$1,MATCH(DP$5,'Daten Elementary'!$A:$A,0)-1,MATCH(AS131,'Daten Elementary'!$A$424:$ADO$424,0)-1)),0,OFFSET('Daten Elementary'!$A$1,MATCH(DP$5,'Daten Elementary'!$A:$A,0)-1,MATCH(AS131,'Daten Elementary'!$A$424:$ADO$424,0)-1))*1000000</f>
        <v>62.518711000000003</v>
      </c>
      <c r="DQ131" s="317">
        <f t="shared" ca="1" si="73"/>
        <v>553.10871499999996</v>
      </c>
      <c r="DR131" s="316">
        <f ca="1">IF(ISERROR(OFFSET('Daten Elementary'!$A$1,MATCH(DR$5,'Daten Elementary'!$A:$A,0)-1,MATCH($AT131,'Daten Elementary'!$A$424:$ADO$424,0)-1)),0,OFFSET('Daten Elementary'!$A$1,MATCH(DR$5,'Daten Elementary'!$A:$A,0)-1,MATCH($AT131,'Daten Elementary'!$A$424:$ADO$424,0)-1))*1000000</f>
        <v>553.10872000000006</v>
      </c>
      <c r="DS131" s="305">
        <f t="shared" ca="1" si="74"/>
        <v>1.0000000090398145</v>
      </c>
      <c r="DT131" s="318">
        <f ca="1">IF(ISERROR(OFFSET('Daten UBP13'!$A$1,MATCH(DT$5,'Daten UBP13'!$A:$A,0)-1,MATCH(AM131,'Daten UBP13'!$A$424:$AEG$424,0)-1)),0,OFFSET('Daten UBP13'!$A$1,MATCH(DT$5,'Daten UBP13'!$A:$A,0)-1,MATCH(AM131,'Daten UBP13'!$A$424:$AEG$424,0)-1))</f>
        <v>104.37356</v>
      </c>
      <c r="DU131" s="318">
        <f ca="1">IF(ISERROR(OFFSET('Daten UBP13'!$A$1,MATCH(DU$5,'Daten UBP13'!$A:$A,0)-1,MATCH(AN131,'Daten UBP13'!$A$424:$AEG$424,0)-1)),0,OFFSET('Daten UBP13'!$A$1,MATCH(DU$5,'Daten UBP13'!$A:$A,0)-1,MATCH(AN131,'Daten UBP13'!$A$424:$AEG$424,0)-1))</f>
        <v>0</v>
      </c>
      <c r="DV131" s="318">
        <f ca="1">IF(ISERROR(OFFSET('Daten UBP13'!$A$1,MATCH(DV$5,'Daten UBP13'!$A:$A,0)-1,MATCH(AO131,'Daten UBP13'!$A$424:$AEG$424,0)-1)),0,OFFSET('Daten UBP13'!$A$1,MATCH(DV$5,'Daten UBP13'!$A:$A,0)-1,MATCH(AO131,'Daten UBP13'!$A$424:$AEG$424,0)-1))</f>
        <v>55.252631999999998</v>
      </c>
      <c r="DW131" s="318">
        <f ca="1">IF(ISERROR(OFFSET('Daten UBP13'!$A$1,MATCH(DW$5,'Daten UBP13'!$A:$A,0)-1,MATCH(AP131,'Daten UBP13'!$A$424:$AEG$424,0)-1)),0,OFFSET('Daten UBP13'!$A$1,MATCH(DW$5,'Daten UBP13'!$A:$A,0)-1,MATCH(AP131,'Daten UBP13'!$A$424:$AEG$424,0)-1))</f>
        <v>0</v>
      </c>
      <c r="DX131" s="318">
        <f t="shared" ca="1" si="75"/>
        <v>159.626192</v>
      </c>
      <c r="DY131" s="318">
        <f ca="1">IF(ISERROR(OFFSET('Daten UBP13'!$A$1,MATCH(DY$5,'Daten UBP13'!$A:$A,0)-1,MATCH(AQ131,'Daten UBP13'!$A$424:$AEG$424,0)-1)),0,OFFSET('Daten UBP13'!$A$1,MATCH(DY$5,'Daten UBP13'!$A:$A,0)-1,MATCH(AQ131,'Daten UBP13'!$A$424:$AEG$424,0)-1))</f>
        <v>9.4186382999999996</v>
      </c>
      <c r="DZ131" s="318">
        <f ca="1">IF(ISERROR(OFFSET('Daten UBP13'!$A$1,MATCH(DZ$5,'Daten UBP13'!$A:$A,0)-1,MATCH(AR131,'Daten UBP13'!$A$424:$AEG$424,0)-1)),0,OFFSET('Daten UBP13'!$A$1,MATCH(DZ$5,'Daten UBP13'!$A:$A,0)-1,MATCH(AR131,'Daten UBP13'!$A$424:$AEG$424,0)-1))</f>
        <v>108.66054</v>
      </c>
      <c r="EA131" s="318">
        <f ca="1">IF(ISERROR(OFFSET('Daten UBP13'!$A$1,MATCH(EA$5,'Daten UBP13'!$A:$A,0)-1,MATCH(AS131,'Daten UBP13'!$A$424:$AEG$424,0)-1)),0,OFFSET('Daten UBP13'!$A$1,MATCH(EA$5,'Daten UBP13'!$A:$A,0)-1,MATCH(AS131,'Daten UBP13'!$A$424:$AEG$424,0)-1))</f>
        <v>37.606847999999999</v>
      </c>
      <c r="EB131" s="319">
        <f t="shared" ca="1" si="76"/>
        <v>315.31221830000004</v>
      </c>
      <c r="EC131" s="318">
        <f ca="1">IF(ISERROR(OFFSET('Daten UBP13'!$A$1,MATCH(EC$5,'Daten UBP13'!$A:$A,0)-1,MATCH(AT131,'Daten UBP13'!$A$424:$AEG$424,0)-1)),0,OFFSET('Daten UBP13'!$A$1,MATCH(EC$5,'Daten UBP13'!$A:$A,0)-1,MATCH(AT131,'Daten UBP13'!$A$424:$AEG$424,0)-1))</f>
        <v>315.31222000000002</v>
      </c>
      <c r="ED131" s="305">
        <f t="shared" ca="1" si="77"/>
        <v>1.0000000053914815</v>
      </c>
      <c r="EE131" s="320">
        <f ca="1">IF(ISERROR(OFFSET('Daten ReCiPe'!$A$1,MATCH(EE$5,'Daten ReCiPe'!$A:$A,0)-1,MATCH(AM131,'Daten ReCiPe'!$A$424:$ADO$424,0)-1)),0,OFFSET('Daten ReCiPe'!$A$1,MATCH(EE$5,'Daten ReCiPe'!$A:$A,0)-1,MATCH(AM131,'Daten ReCiPe'!$A$424:$ADO$424,0)-1))*1000</f>
        <v>7.0123445000000002</v>
      </c>
      <c r="EF131" s="320">
        <f ca="1">IF(ISERROR(OFFSET('Daten ReCiPe'!$A$1,MATCH(EF$5,'Daten ReCiPe'!$A:$A,0)-1,MATCH(AN131,'Daten ReCiPe'!$A$424:$ADO$424,0)-1)),0,OFFSET('Daten ReCiPe'!$A$1,MATCH(EF$5,'Daten ReCiPe'!$A:$A,0)-1,MATCH(AN131,'Daten ReCiPe'!$A$424:$ADO$424,0)-1))*1000</f>
        <v>0</v>
      </c>
      <c r="EG131" s="320">
        <f ca="1">IF(ISERROR(OFFSET('Daten ReCiPe'!$A$1,MATCH(EG$5,'Daten ReCiPe'!$A:$A,0)-1,MATCH(AO131,'Daten ReCiPe'!$A$424:$ADO$424,0)-1)),0,OFFSET('Daten ReCiPe'!$A$1,MATCH(EG$5,'Daten ReCiPe'!$A:$A,0)-1,MATCH(AO131,'Daten ReCiPe'!$A$424:$ADO$424,0)-1))*1000</f>
        <v>8.7265011000000001</v>
      </c>
      <c r="EH131" s="320">
        <f ca="1">IF(ISERROR(OFFSET('Daten ReCiPe'!$A$1,MATCH(EH$5,'Daten ReCiPe'!$A:$A,0)-1,MATCH(AP131,'Daten ReCiPe'!$A$424:$ADO$424,0)-1)),0,OFFSET('Daten ReCiPe'!$A$1,MATCH(EH$5,'Daten ReCiPe'!$A:$A,0)-1,MATCH(AP131,'Daten ReCiPe'!$A$424:$ADO$424,0)-1))*1000</f>
        <v>0</v>
      </c>
      <c r="EI131" s="320">
        <f t="shared" ca="1" si="78"/>
        <v>15.738845600000001</v>
      </c>
      <c r="EJ131" s="320">
        <f ca="1">IF(ISERROR(OFFSET('Daten ReCiPe'!$A$1,MATCH(EJ$5,'Daten ReCiPe'!$A:$A,0)-1,MATCH(AQ131,'Daten ReCiPe'!$A$424:$ADO$424,0)-1)),0,OFFSET('Daten ReCiPe'!$A$1,MATCH(EJ$5,'Daten ReCiPe'!$A:$A,0)-1,MATCH(AQ131,'Daten ReCiPe'!$A$424:$ADO$424,0)-1))*1000</f>
        <v>0.86290067000000004</v>
      </c>
      <c r="EK131" s="320">
        <f ca="1">IF(ISERROR(OFFSET('Daten ReCiPe'!$A$1,MATCH(EK$5,'Daten ReCiPe'!$A:$A,0)-1,MATCH(AR131,'Daten ReCiPe'!$A$424:$ADO$424,0)-1)),0,OFFSET('Daten ReCiPe'!$A$1,MATCH(EK$5,'Daten ReCiPe'!$A:$A,0)-1,MATCH(AR131,'Daten ReCiPe'!$A$424:$ADO$424,0)-1))*1000</f>
        <v>7.5238477000000001</v>
      </c>
      <c r="EL131" s="320">
        <f ca="1">IF(ISERROR(OFFSET('Daten ReCiPe'!$A$1,MATCH(EL$5,'Daten ReCiPe'!$A:$A,0)-1,MATCH(AS131,'Daten ReCiPe'!$A$424:$ADO$424,0)-1)),0,OFFSET('Daten ReCiPe'!$A$1,MATCH(EL$5,'Daten ReCiPe'!$A:$A,0)-1,MATCH(AS131,'Daten ReCiPe'!$A$424:$ADO$424,0)-1))*1000</f>
        <v>2.0148036</v>
      </c>
      <c r="EM131" s="321">
        <f t="shared" ca="1" si="79"/>
        <v>26.140397570000001</v>
      </c>
      <c r="EN131" s="320">
        <f ca="1">IF(ISERROR(OFFSET('Daten ReCiPe'!$A$1,MATCH(EN$5,'Daten ReCiPe'!$A:$A,0)-1,MATCH(AT131,'Daten ReCiPe'!$A$424:$ADO$424,0)-1)),0,OFFSET('Daten ReCiPe'!$A$1,MATCH(EN$5,'Daten ReCiPe'!$A:$A,0)-1,MATCH(AT131,'Daten ReCiPe'!$A$424:$ADO$424,0)-1))*1000</f>
        <v>26.140397999999998</v>
      </c>
      <c r="EO131" s="305">
        <f t="shared" ca="1" si="80"/>
        <v>1.000000016449635</v>
      </c>
      <c r="EP131" s="322">
        <f ca="1">IF(ISERROR(OFFSET('Daten Elementary'!$A$1,MATCH(EP$5,'Daten Elementary'!$A:$A,0)-1,MATCH(AM131,'Daten Elementary'!$A$424:$ADO$424,0)-1)),0,OFFSET('Daten Elementary'!$A$1,MATCH(EP$5,'Daten Elementary'!$A:$A,0)-1,MATCH(AM131,'Daten Elementary'!$A$424:$ADO$424,0)-1))*1000000</f>
        <v>0.96725501999999997</v>
      </c>
      <c r="EQ131" s="322">
        <f ca="1">IF(ISERROR(OFFSET('Daten Elementary'!$A$1,MATCH(EQ$5,'Daten Elementary'!$A:$A,0)-1,MATCH(AN131,'Daten Elementary'!$A$424:$ADO$424,0)-1)),0,OFFSET('Daten Elementary'!$A$1,MATCH(EQ$5,'Daten Elementary'!$A:$A,0)-1,MATCH(AN131,'Daten Elementary'!$A$424:$ADO$424,0)-1))*1000000</f>
        <v>0</v>
      </c>
      <c r="ER131" s="322">
        <f ca="1">IF(ISERROR(OFFSET('Daten Elementary'!$A$1,MATCH(ER$5,'Daten Elementary'!$A:$A,0)-1,MATCH(AO131,'Daten Elementary'!$A$424:$ADO$424,0)-1)),0,OFFSET('Daten Elementary'!$A$1,MATCH(ER$5,'Daten Elementary'!$A:$A,0)-1,MATCH(AO131,'Daten Elementary'!$A$424:$ADO$424,0)-1))*1000000</f>
        <v>248.02928</v>
      </c>
      <c r="ES131" s="322">
        <f ca="1">IF(ISERROR(OFFSET('Daten Elementary'!$A$1,MATCH(ES$5,'Daten Elementary'!$A:$A,0)-1,MATCH(AP131,'Daten Elementary'!$A$424:$ADO$424,0)-1)),0,OFFSET('Daten Elementary'!$A$1,MATCH(ES$5,'Daten Elementary'!$A:$A,0)-1,MATCH(AP131,'Daten Elementary'!$A$424:$ADO$424,0)-1))*1000000</f>
        <v>0</v>
      </c>
      <c r="ET131" s="322">
        <f t="shared" ca="1" si="81"/>
        <v>248.99653502000001</v>
      </c>
      <c r="EU131" s="322">
        <f ca="1">IF(ISERROR(OFFSET('Daten Elementary'!$A$1,MATCH(EU$5,'Daten Elementary'!$A:$A,0)-1,MATCH(AQ131,'Daten Elementary'!$A$424:$ADO$424,0)-1)),0,OFFSET('Daten Elementary'!$A$1,MATCH(EU$5,'Daten Elementary'!$A:$A,0)-1,MATCH(AQ131,'Daten Elementary'!$A$424:$ADO$424,0)-1))*1000000</f>
        <v>19.751365</v>
      </c>
      <c r="EV131" s="322">
        <f ca="1">IF(ISERROR(OFFSET('Daten Elementary'!$A$1,MATCH(EV$5,'Daten Elementary'!$A:$A,0)-1,MATCH(AR131,'Daten Elementary'!$A$424:$ADO$424,0)-1)),0,OFFSET('Daten Elementary'!$A$1,MATCH(EV$5,'Daten Elementary'!$A:$A,0)-1,MATCH(AR131,'Daten Elementary'!$A$424:$ADO$424,0)-1))*1000000</f>
        <v>214.82299</v>
      </c>
      <c r="EW131" s="322">
        <f ca="1">IF(ISERROR(OFFSET('Daten Elementary'!$A$1,MATCH(EW$5,'Daten Elementary'!$A:$A,0)-1,MATCH(AS131,'Daten Elementary'!$A$424:$ADO$424,0)-1)),0,OFFSET('Daten Elementary'!$A$1,MATCH(EW$5,'Daten Elementary'!$A:$A,0)-1,MATCH(AS131,'Daten Elementary'!$A$424:$ADO$424,0)-1))*1000000</f>
        <v>34.145203000000002</v>
      </c>
      <c r="EX131" s="323">
        <f t="shared" ca="1" si="82"/>
        <v>517.71609302000002</v>
      </c>
      <c r="EY131" s="322">
        <f ca="1">IF(ISERROR(OFFSET('Daten Elementary'!$A$1,MATCH(EY$5,'Daten Elementary'!$A:$A,0)-1,MATCH($AT131,'Daten Elementary'!$A$424:$ADO$424,0)-1)),0,OFFSET('Daten Elementary'!$A$1,MATCH(EY$5,'Daten Elementary'!$A:$A,0)-1,MATCH($AT131,'Daten Elementary'!$A$424:$ADO$424,0)-1))*1000000</f>
        <v>517.71609999999998</v>
      </c>
      <c r="EZ131" s="305">
        <f t="shared" ca="1" si="83"/>
        <v>1.0000000134822928</v>
      </c>
      <c r="FA131" s="314">
        <f ca="1">IF(ISERROR(OFFSET('Daten Elementary'!$A$1,MATCH(FA$5,'Daten Elementary'!$A:$A,0)-1,MATCH(AM131,'Daten Elementary'!$A$424:$ADO$424,0)-1)),0,OFFSET('Daten Elementary'!$A$1,MATCH(FA$5,'Daten Elementary'!$A:$A,0)-1,MATCH(AM131,'Daten Elementary'!$A$424:$ADO$424,0)-1))*1000</f>
        <v>129.33000000000001</v>
      </c>
      <c r="FB131" s="314">
        <f ca="1">IF(ISERROR(OFFSET('Daten Elementary'!$A$1,MATCH(FB$5,'Daten Elementary'!$A:$A,0)-1,MATCH(AN131,'Daten Elementary'!$A$424:$ADO$424,0)-1)),0,OFFSET('Daten Elementary'!$A$1,MATCH(FB$5,'Daten Elementary'!$A:$A,0)-1,MATCH(AN131,'Daten Elementary'!$A$424:$ADO$424,0)-1))*1000</f>
        <v>0</v>
      </c>
      <c r="FC131" s="314">
        <f ca="1">IF(ISERROR(OFFSET('Daten Elementary'!$A$1,MATCH(FC$5,'Daten Elementary'!$A:$A,0)-1,MATCH(AO131,'Daten Elementary'!$A$424:$ADO$424,0)-1)),0,OFFSET('Daten Elementary'!$A$1,MATCH(FC$5,'Daten Elementary'!$A:$A,0)-1,MATCH(AO131,'Daten Elementary'!$A$424:$ADO$424,0)-1))*1000</f>
        <v>21.609242999999999</v>
      </c>
      <c r="FD131" s="314">
        <f ca="1">IF(ISERROR(OFFSET('Daten Elementary'!$A$1,MATCH(FD$5,'Daten Elementary'!$A:$A,0)-1,MATCH(AP131,'Daten Elementary'!$A$424:$ADO$424,0)-1)),0,OFFSET('Daten Elementary'!$A$1,MATCH(FD$5,'Daten Elementary'!$A:$A,0)-1,MATCH(AP131,'Daten Elementary'!$A$424:$ADO$424,0)-1))*1000</f>
        <v>0</v>
      </c>
      <c r="FE131" s="314">
        <f t="shared" ca="1" si="84"/>
        <v>150.939243</v>
      </c>
      <c r="FF131" s="314">
        <f ca="1">IF(ISERROR(OFFSET('Daten Elementary'!$A$1,MATCH(FF$5,'Daten Elementary'!$A:$A,0)-1,MATCH(AQ131,'Daten Elementary'!$A$424:$ADO$424,0)-1)),0,OFFSET('Daten Elementary'!$A$1,MATCH(FF$5,'Daten Elementary'!$A:$A,0)-1,MATCH(AQ131,'Daten Elementary'!$A$424:$ADO$424,0)-1))*1000</f>
        <v>5.7711579999999998</v>
      </c>
      <c r="FG131" s="314">
        <f ca="1">IF(ISERROR(OFFSET('Daten Elementary'!$A$1,MATCH(FG$5,'Daten Elementary'!$A:$A,0)-1,MATCH(AR131,'Daten Elementary'!$A$424:$ADO$424,0)-1)),0,OFFSET('Daten Elementary'!$A$1,MATCH(FG$5,'Daten Elementary'!$A:$A,0)-1,MATCH(AR131,'Daten Elementary'!$A$424:$ADO$424,0)-1))*1000</f>
        <v>53.301258999999995</v>
      </c>
      <c r="FH131" s="314">
        <f ca="1">IF(ISERROR(OFFSET('Daten Elementary'!$A$1,MATCH(FH$5,'Daten Elementary'!$A:$A,0)-1,MATCH(AS131,'Daten Elementary'!$A$424:$ADO$424,0)-1)),0,OFFSET('Daten Elementary'!$A$1,MATCH(FH$5,'Daten Elementary'!$A:$A,0)-1,MATCH(AS131,'Daten Elementary'!$A$424:$ADO$424,0)-1))*1000</f>
        <v>12.916036999999999</v>
      </c>
      <c r="FI131" s="315">
        <f t="shared" ca="1" si="85"/>
        <v>222.92769699999997</v>
      </c>
      <c r="FJ131" s="314">
        <f ca="1">IF(ISERROR(OFFSET('Daten Elementary'!$A$1,MATCH(FJ$5,'Daten Elementary'!$A:$A,0)-1,MATCH($AT131,'Daten Elementary'!$A$424:$ADO$424,0)-1)),0,OFFSET('Daten Elementary'!$A$1,MATCH(FJ$5,'Daten Elementary'!$A:$A,0)-1,MATCH($AT131,'Daten Elementary'!$A$424:$ADO$424,0)-1))*1000</f>
        <v>222.92770000000002</v>
      </c>
      <c r="FK131" s="305">
        <f t="shared" ca="1" si="86"/>
        <v>1.0000000134572782</v>
      </c>
      <c r="FL131" s="314">
        <f ca="1">IF(ISERROR(OFFSET('Daten Elementary'!$A$1,MATCH(FL$5,'Daten Elementary'!$A:$A,0)-1,MATCH(AM131,'Daten Elementary'!$A$424:$ADO$424,0)-1)),0,OFFSET('Daten Elementary'!$A$1,MATCH(FL$5,'Daten Elementary'!$A:$A,0)-1,MATCH(AM131,'Daten Elementary'!$A$424:$ADO$424,0)-1))</f>
        <v>0</v>
      </c>
      <c r="FM131" s="314">
        <f ca="1">IF(ISERROR(OFFSET('Daten Elementary'!$A$1,MATCH(FM$5,'Daten Elementary'!$A:$A,0)-1,MATCH(AN131,'Daten Elementary'!$A$424:$ADO$424,0)-1)),0,OFFSET('Daten Elementary'!$A$1,MATCH(FM$5,'Daten Elementary'!$A:$A,0)-1,MATCH(AN131,'Daten Elementary'!$A$424:$ADO$424,0)-1))</f>
        <v>0</v>
      </c>
      <c r="FN131" s="314">
        <f ca="1">IF(ISERROR(OFFSET('Daten Elementary'!$A$1,MATCH(FN$5,'Daten Elementary'!$A:$A,0)-1,MATCH(AO131,'Daten Elementary'!$A$424:$ADO$424,0)-1)),0,OFFSET('Daten Elementary'!$A$1,MATCH(FN$5,'Daten Elementary'!$A:$A,0)-1,MATCH(AO131,'Daten Elementary'!$A$424:$ADO$424,0)-1))</f>
        <v>0</v>
      </c>
      <c r="FO131" s="314">
        <f ca="1">IF(ISERROR(OFFSET('Daten Elementary'!$A$1,MATCH(FO$5,'Daten Elementary'!$A:$A,0)-1,MATCH(AP131,'Daten Elementary'!$A$424:$ADO$424,0)-1)),0,OFFSET('Daten Elementary'!$A$1,MATCH(FO$5,'Daten Elementary'!$A:$A,0)-1,MATCH(AP131,'Daten Elementary'!$A$424:$ADO$424,0)-1))</f>
        <v>0</v>
      </c>
      <c r="FP131" s="314">
        <f t="shared" ca="1" si="87"/>
        <v>0</v>
      </c>
      <c r="FQ131" s="314">
        <f ca="1">IF(ISERROR(OFFSET('Daten Elementary'!$A$1,MATCH(FQ$5,'Daten Elementary'!$A:$A,0)-1,MATCH(AQ131,'Daten Elementary'!$A$424:$ADO$424,0)-1)),0,OFFSET('Daten Elementary'!$A$1,MATCH(FQ$5,'Daten Elementary'!$A:$A,0)-1,MATCH(AQ131,'Daten Elementary'!$A$424:$ADO$424,0)-1))</f>
        <v>0</v>
      </c>
      <c r="FR131" s="314">
        <f ca="1">IF(ISERROR(OFFSET('Daten Elementary'!$A$1,MATCH(FR$5,'Daten Elementary'!$A:$A,0)-1,MATCH(AR131,'Daten Elementary'!$A$424:$ADO$424,0)-1)),0,OFFSET('Daten Elementary'!$A$1,MATCH(FR$5,'Daten Elementary'!$A:$A,0)-1,MATCH(AR131,'Daten Elementary'!$A$424:$ADO$424,0)-1))</f>
        <v>0</v>
      </c>
      <c r="FS131" s="314">
        <f ca="1">IF(ISERROR(OFFSET('Daten Elementary'!$A$1,MATCH(FS$5,'Daten Elementary'!$A:$A,0)-1,MATCH(AS131,'Daten Elementary'!$A$424:$ADO$424,0)-1)),0,OFFSET('Daten Elementary'!$A$1,MATCH(FS$5,'Daten Elementary'!$A:$A,0)-1,MATCH(AS131,'Daten Elementary'!$A$424:$ADO$424,0)-1))</f>
        <v>0</v>
      </c>
      <c r="FT131" s="315">
        <f t="shared" ca="1" si="88"/>
        <v>0</v>
      </c>
      <c r="FU131" s="314">
        <f ca="1">IF(ISERROR(OFFSET('Daten Elementary'!$A$1,MATCH(FU$5,'Daten Elementary'!$A:$A,0)-1,MATCH($AT131,'Daten Elementary'!$A$424:$ADO$424,0)-1)),0,OFFSET('Daten Elementary'!$A$1,MATCH(FU$5,'Daten Elementary'!$A:$A,0)-1,MATCH($AT131,'Daten Elementary'!$A$424:$ADO$424,0)-1))</f>
        <v>0</v>
      </c>
      <c r="FV131" s="305">
        <f t="shared" ca="1" si="89"/>
        <v>0</v>
      </c>
      <c r="FW131" s="324"/>
      <c r="FX131" s="231" t="str">
        <f t="shared" si="90"/>
        <v>Personenwagen, Diesel (EURO 6)</v>
      </c>
      <c r="FY131" s="231" t="str">
        <f t="shared" si="55"/>
        <v>Personenwagen</v>
      </c>
      <c r="FZ131" s="231" t="str">
        <f t="shared" si="56"/>
        <v>, Diesel</v>
      </c>
      <c r="GA131" s="231" t="str">
        <f t="shared" si="57"/>
        <v xml:space="preserve"> (EURO 6)</v>
      </c>
      <c r="GB131" s="231"/>
    </row>
    <row r="132" spans="1:184" ht="16.5" hidden="1" customHeight="1" outlineLevel="1">
      <c r="A132" s="364"/>
      <c r="B132" s="358"/>
      <c r="C132" s="359" t="s">
        <v>385</v>
      </c>
      <c r="D132" s="355" t="s">
        <v>34</v>
      </c>
      <c r="E132" s="363" t="s">
        <v>22</v>
      </c>
      <c r="F132" s="102">
        <v>1.6</v>
      </c>
      <c r="G132" s="33">
        <v>5</v>
      </c>
      <c r="H132" s="91">
        <f t="shared" si="102"/>
        <v>0.32</v>
      </c>
      <c r="I132" s="99">
        <v>8.4891304332469542</v>
      </c>
      <c r="J132" s="189"/>
      <c r="K132" s="100">
        <v>1380</v>
      </c>
      <c r="L132" s="86"/>
      <c r="M132" s="86"/>
      <c r="N132" s="38" t="s">
        <v>99</v>
      </c>
      <c r="O132" s="6">
        <f ca="1">(IF(ISERROR(INDEX(INDIRECT($D$268),MATCH($AM132,$AM$4:$AM$275,0),MATCH(O$304,INDIRECT($E$268),0))*$I132/$AD132),0,INDEX(INDIRECT($D$268),MATCH($AM132,$AM$4:$AM$275,0),MATCH(O$304,INDIRECT($E$268),0))*$I132/$AD132)+IF(ISERROR(INDEX(INDIRECT($D$268),MATCH($AN132,$AN$4:$AN$275,0),MATCH(O$305,INDIRECT($E$268),0))*$J132/$AE132),0,INDEX(INDIRECT($D$268),MATCH($AN132,$AN$4:$AN$275,0),MATCH(O$305,INDIRECT($E$268),0))*$J132/$AE132))*$AC132/$F132</f>
        <v>130.23147123197725</v>
      </c>
      <c r="P132" s="6">
        <f ca="1">(IF(ISERROR(INDEX(INDIRECT($D$268),MATCH($AO132,$AO$4:$AO$275,0),MATCH(P$304,INDIRECT($E$268),0))*$I132/$AD132),0,INDEX(INDIRECT($D$268),MATCH($AO132,$AO$4:$AO$275,0),MATCH(P$304,INDIRECT($E$268),0))*$I132/$AD132)+IF(ISERROR(INDEX(INDIRECT($D$268),MATCH($AP132,$AP$4:$AP$275,0),MATCH(P$305,INDIRECT($E$268),0))*$J132/$AE132),0,INDEX(INDIRECT($D$268),MATCH($AP132,$AP$4:$AP$275,0),MATCH(P$305,INDIRECT($E$268),0))*$J132/$AE132))*$AC132/$F132</f>
        <v>34.109994644774474</v>
      </c>
      <c r="Q132" s="6">
        <f ca="1">INDEX(INDIRECT($D$268),MATCH($AQ132,$AQ$4:$AQ$284,0),MATCH(Q$4,INDIRECT($E$268),0))*$K132*$AC132/$F132/$AF132</f>
        <v>3.4661782803431334</v>
      </c>
      <c r="R132" s="6">
        <f ca="1">INDEX(INDIRECT($D$268),MATCH($AR132,$AR$4:$AR$284,0),MATCH(R$4,INDIRECT($E$268),0))*$K132*$AC132/$F132/$AF132</f>
        <v>32.688172646144906</v>
      </c>
      <c r="S132" s="6">
        <f ca="1">INDEX(INDIRECT($D$268),MATCH($AS132,$AS$4:$AS$284,0),MATCH(S$4,INDIRECT($E$268),0))*$K132*$AC132/$F132/$AF132</f>
        <v>7.788345740769393</v>
      </c>
      <c r="T132" s="7">
        <f t="shared" ca="1" si="103"/>
        <v>208.28416254400918</v>
      </c>
      <c r="U132" s="6">
        <f>IF($B$268=6,(IF(OR(AJ132="Benzin",AJ132="Diesel"),$AK132*INDEX('DIN EN 16258'!$I:$I,MATCH('mobitool-Faktoren v2.0'!$AI132,'DIN EN 16258'!$A:$A,0))*$I132/$AD132+$AL132*INDEX('DIN EN 16258'!$I:$I,MATCH('mobitool-Faktoren v2.0'!$AJ132,'DIN EN 16258'!$A:$A,0))*$I132/$AD132,IF(ISERROR($AK132*INDEX('DIN EN 16258'!$I:$I,MATCH('mobitool-Faktoren v2.0'!$AI132,'DIN EN 16258'!$A:$A,0))*$I132/$AD132),0,$AK132*INDEX('DIN EN 16258'!$I:$I,MATCH('mobitool-Faktoren v2.0'!$AI132,'DIN EN 16258'!$A:$A,0))*$I132/$AD132)+IF(ISERROR($AL132*INDEX('DIN EN 16258'!$I:$I,MATCH('mobitool-Faktoren v2.0'!$AJ132,'DIN EN 16258'!$A:$A,0))*$J132/$AE132),0,$AL132*INDEX('DIN EN 16258'!$I:$I,MATCH('mobitool-Faktoren v2.0'!$AJ132,'DIN EN 16258'!$A:$A,0))*$J132/$AE132)))*1000,
IF($B$268=1,(IF(OR(AJ132="Benzin",AJ132="Diesel"),$AK132*INDEX('DIN EN 16258'!$D:$D,MATCH('mobitool-Faktoren v2.0'!$AI132,'DIN EN 16258'!$A:$A,0))*$I132/$AD132+$AL132*INDEX('DIN EN 16258'!$D:$D,MATCH('mobitool-Faktoren v2.0'!$AJ132,'DIN EN 16258'!$A:$A,0))*$I132/$AD132,IF(ISERROR($AK132*INDEX('DIN EN 16258'!$D:$D,MATCH('mobitool-Faktoren v2.0'!$AI132,'DIN EN 16258'!$A:$A,0))*$I132/$AD132),0,$AK132*INDEX('DIN EN 16258'!$D:$D,MATCH('mobitool-Faktoren v2.0'!$AI132,'DIN EN 16258'!$A:$A,0))*$I132/$AD132)+IF(ISERROR($AL132*INDEX('DIN EN 16258'!$D:$D,MATCH('mobitool-Faktoren v2.0'!$AJ132,'DIN EN 16258'!$A:$A,0))*$J132/$AE132),0,$AL132*INDEX('DIN EN 16258'!$D:$D,MATCH('mobitool-Faktoren v2.0'!$AJ132,'DIN EN 16258'!$A:$A,0))*$J132/$AE132))),0))*$AC132/$F132</f>
        <v>129.32659644399655</v>
      </c>
      <c r="V132" s="6">
        <f>IF($B$268=6,(IF(OR(AJ132="Benzin",AJ132="Diesel"),$AK132*INDEX('DIN EN 16258'!$L:$L,MATCH('mobitool-Faktoren v2.0'!$AI132,'DIN EN 16258'!$A:$A,0))*$I132/$AD132+$AL132*INDEX('DIN EN 16258'!$L:$L,MATCH('mobitool-Faktoren v2.0'!$AJ132,'DIN EN 16258'!$A:$A,0))*$I132/$AD132,IF(ISERROR($AK132*INDEX('DIN EN 16258'!$L:$L,MATCH('mobitool-Faktoren v2.0'!$AI132,'DIN EN 16258'!$A:$A,0))*$I132/$AD132),0,$AK132*INDEX('DIN EN 16258'!$L:$L,MATCH('mobitool-Faktoren v2.0'!$AI132,'DIN EN 16258'!$A:$A,0))*$I132/$AD132)+IF(ISERROR($AL132*INDEX('DIN EN 16258'!$L:$L,MATCH('mobitool-Faktoren v2.0'!$AJ132,'DIN EN 16258'!$A:$A,0))*$J132/$AE132),0,$AL132*INDEX('DIN EN 16258'!$L:$L,MATCH('mobitool-Faktoren v2.0'!$AJ132,'DIN EN 16258'!$A:$A,0))*$J132/$AE132)))*1000,
IF($B$268=1,(IF(OR(AJ132="Benzin",AJ132="Diesel"),$AK132*INDEX('DIN EN 16258'!$F:$F,MATCH('mobitool-Faktoren v2.0'!$AI132,'DIN EN 16258'!$A:$A,0))*$I132/$AD132+$AL132*INDEX('DIN EN 16258'!$F:$F,MATCH('mobitool-Faktoren v2.0'!$AJ132,'DIN EN 16258'!$A:$A,0))*$I132/$AD132,IF(ISERROR($AK132*INDEX('DIN EN 16258'!$F:$F,MATCH('mobitool-Faktoren v2.0'!$AI132,'DIN EN 16258'!$A:$A,0))*$I132/$AD132),0,$AK132*INDEX('DIN EN 16258'!$F:$F,MATCH('mobitool-Faktoren v2.0'!$AI132,'DIN EN 16258'!$A:$A,0))*$I132/$AD132)+IF(ISERROR($AL132*INDEX('DIN EN 16258'!$F:$F,MATCH('mobitool-Faktoren v2.0'!$AJ132,'DIN EN 16258'!$A:$A,0))*$J132/$AE132),0,$AL132*INDEX('DIN EN 16258'!$F:$F,MATCH('mobitool-Faktoren v2.0'!$AJ132,'DIN EN 16258'!$A:$A,0))*$J132/$AE132))),0))*$AC132/$F132</f>
        <v>153.60020377656207</v>
      </c>
      <c r="W132" s="39" t="s">
        <v>672</v>
      </c>
      <c r="X132" s="39" t="s">
        <v>162</v>
      </c>
      <c r="Y132" s="336">
        <v>3</v>
      </c>
      <c r="Z132" s="336">
        <v>25</v>
      </c>
      <c r="AA132" s="337">
        <v>500</v>
      </c>
      <c r="AB132" s="299">
        <v>3500</v>
      </c>
      <c r="AC132" s="300">
        <f>AC24</f>
        <v>1</v>
      </c>
      <c r="AD132" s="298">
        <f>AD24</f>
        <v>8.1472157139390333</v>
      </c>
      <c r="AE132" s="298"/>
      <c r="AF132" s="299">
        <f>AF24</f>
        <v>1579.1583135066376</v>
      </c>
      <c r="AG132" s="299"/>
      <c r="AH132" s="299"/>
      <c r="AI132" s="301" t="s">
        <v>34</v>
      </c>
      <c r="AJ132" s="301"/>
      <c r="AK132" s="329">
        <f>'Kennwerte Strassentransporte'!M$22</f>
        <v>6.1104117854542749E-2</v>
      </c>
      <c r="AL132" s="329"/>
      <c r="AM132" s="202" t="s">
        <v>901</v>
      </c>
      <c r="AN132" s="202" t="s">
        <v>81</v>
      </c>
      <c r="AO132" s="202" t="s">
        <v>902</v>
      </c>
      <c r="AP132" s="202" t="s">
        <v>81</v>
      </c>
      <c r="AQ132" s="202" t="s">
        <v>903</v>
      </c>
      <c r="AR132" s="202" t="s">
        <v>904</v>
      </c>
      <c r="AS132" s="202" t="s">
        <v>905</v>
      </c>
      <c r="AT132" s="202" t="s">
        <v>911</v>
      </c>
      <c r="AU132" s="303">
        <f ca="1">IF(ISERROR(OFFSET('Daten KEA'!$A$1,MATCH(AU$5,'Daten KEA'!$A:$A,0)-1,MATCH(AM132,'Daten KEA'!$A$424:$ADO$424,0)-1)),0,OFFSET('Daten KEA'!$A$1,MATCH(AU$5,'Daten KEA'!$A:$A,0)-1,MATCH(AM132,'Daten KEA'!$A$424:$ADO$424,0)-1))+IF(ISERROR(AK132*INDEX('Energiefaktoren Ecoinvent'!$D:$D,MATCH('mobitool-Faktoren v2.0'!AI132,'Energiefaktoren Ecoinvent'!$A:$A,0))),0,AK132*INDEX('Energiefaktoren Ecoinvent'!$D:$D,MATCH('mobitool-Faktoren v2.0'!AI132,'Energiefaktoren Ecoinvent'!$A:$A,0)))+IF(OR(AJ132="Benzin",AJ132="Diesel"),IF(ISERROR(OFFSET('Daten KEA'!$A$1,MATCH(AV$5,'Daten KEA'!$A:$A,0)-1,MATCH(AN132,'Daten KEA'!$A$424:$ADO$424,0)-1)),0,OFFSET('Daten KEA'!$A$1,MATCH(AV$5,'Daten KEA'!$A:$A,0)-1,MATCH(AN132,'Daten KEA'!$A$424:$ADO$424,0)-1))+IF(ISERROR(AL132*INDEX('Energiefaktoren Ecoinvent'!$D:$D,MATCH('mobitool-Faktoren v2.0'!AJ132,'Energiefaktoren Ecoinvent'!$A:$A,0))),0,AL132*INDEX('Energiefaktoren Ecoinvent'!$D:$D,MATCH('mobitool-Faktoren v2.0'!AJ132,'Energiefaktoren Ecoinvent'!$A:$A,0))),0)</f>
        <v>2.5969250088180669</v>
      </c>
      <c r="AV132" s="303">
        <f ca="1">IF(OR(AJ132="Benzin",AJ132="Diesel"),0,IF(ISERROR(OFFSET('Daten KEA'!$A$1,MATCH(AV$5,'Daten KEA'!$A:$A,0)-1,MATCH(AN132,'Daten KEA'!$A$424:$ADO$424,0)-1)),0,OFFSET('Daten KEA'!$A$1,MATCH(AV$5,'Daten KEA'!$A:$A,0)-1,MATCH(AN132,'Daten KEA'!$A$424:$ADO$424,0)-1))+IF(ISERROR(AL132*INDEX('Energiefaktoren Ecoinvent'!$D:$D,MATCH('mobitool-Faktoren v2.0'!AJ132,'Energiefaktoren Ecoinvent'!$A:$A,0))),0,AL132*INDEX('Energiefaktoren Ecoinvent'!$D:$D,MATCH('mobitool-Faktoren v2.0'!AJ132,'Energiefaktoren Ecoinvent'!$A:$A,0))))</f>
        <v>0</v>
      </c>
      <c r="AW132" s="303">
        <f ca="1">IF(ISERROR(OFFSET('Daten KEA'!$A$1,MATCH(AW$5,'Daten KEA'!$A:$A,0)-1,MATCH(AO132,'Daten KEA'!$A$424:$ADO$424,0)-1)),0,OFFSET('Daten KEA'!$A$1,MATCH(AW$5,'Daten KEA'!$A:$A,0)-1,MATCH(AO132,'Daten KEA'!$A$424:$ADO$424,0)-1))-IF(ISERROR(AK132*INDEX('Energiefaktoren Ecoinvent'!$D:$D,MATCH('mobitool-Faktoren v2.0'!AI132,'Energiefaktoren Ecoinvent'!$A:$A,0))),0,AK132*INDEX('Energiefaktoren Ecoinvent'!$D:$D,MATCH('mobitool-Faktoren v2.0'!AI132,'Energiefaktoren Ecoinvent'!$A:$A,0)))+IF(OR(AJ132="Benzin",AJ132="Diesel"),IF(ISERROR(OFFSET('Daten KEA'!$A$1,MATCH(AX$5,'Daten KEA'!$A:$A,0)-1,MATCH(AP132,'Daten KEA'!$A$424:$ADO$424,0)-1)),0,OFFSET('Daten KEA'!$A$1,MATCH(AX$5,'Daten KEA'!$A:$A,0)-1,MATCH(AP132,'Daten KEA'!$A$424:$ADO$424,0)-1))-IF(ISERROR(AL132*INDEX('Energiefaktoren Ecoinvent'!$D:$D,MATCH('mobitool-Faktoren v2.0'!AJ132,'Energiefaktoren Ecoinvent'!$A:$A,0))),0,AL132*INDEX('Energiefaktoren Ecoinvent'!$D:$D,MATCH('mobitool-Faktoren v2.0'!AJ132,'Energiefaktoren Ecoinvent'!$A:$A,0))),0)</f>
        <v>0.97278169118193292</v>
      </c>
      <c r="AX132" s="303">
        <f ca="1">IF(OR(AJ132="Benzin",AJ132="Diesel"),0,IF(ISERROR(OFFSET('Daten KEA'!$A$1,MATCH(AX$5,'Daten KEA'!$A:$A,0)-1,MATCH(AP132,'Daten KEA'!$A$424:$ADO$424,0)-1)),0,OFFSET('Daten KEA'!$A$1,MATCH(AX$5,'Daten KEA'!$A:$A,0)-1,MATCH(AP132,'Daten KEA'!$A$424:$ADO$424,0)-1))-IF(ISERROR(AL132*INDEX('Energiefaktoren Ecoinvent'!$D:$D,MATCH('mobitool-Faktoren v2.0'!AJ132,'Energiefaktoren Ecoinvent'!$A:$A,0))),0,AL132*INDEX('Energiefaktoren Ecoinvent'!$D:$D,MATCH('mobitool-Faktoren v2.0'!AJ132,'Energiefaktoren Ecoinvent'!$A:$A,0))))</f>
        <v>0</v>
      </c>
      <c r="AY132" s="303">
        <f t="shared" ca="1" si="58"/>
        <v>3.5697066999999998</v>
      </c>
      <c r="AZ132" s="303">
        <f ca="1">IF(ISERROR(OFFSET('Daten KEA'!$A$1,MATCH(AZ$5,'Daten KEA'!$A:$A,0)-1,MATCH(AQ132,'Daten KEA'!$A$424:$ADO$424,0)-1)),0,OFFSET('Daten KEA'!$A$1,MATCH(AZ$5,'Daten KEA'!$A:$A,0)-1,MATCH(AQ132,'Daten KEA'!$A$424:$ADO$424,0)-1))</f>
        <v>0.18241746</v>
      </c>
      <c r="BA132" s="303">
        <f ca="1">IF(ISERROR(OFFSET('Daten KEA'!$A$1,MATCH(BA$5,'Daten KEA'!$A:$A,0)-1,MATCH(AR132,'Daten KEA'!$A$424:$ADO$424,0)-1)),0,OFFSET('Daten KEA'!$A$1,MATCH(BA$5,'Daten KEA'!$A:$A,0)-1,MATCH(AR132,'Daten KEA'!$A$424:$ADO$424,0)-1))</f>
        <v>0.98924325000000002</v>
      </c>
      <c r="BB132" s="303">
        <f ca="1">IF(ISERROR(OFFSET('Daten KEA'!$A$1,MATCH(BB$5,'Daten KEA'!$A:$A,0)-1,MATCH(AS132,'Daten KEA'!$A$424:$ADO$424,0)-1)),0,OFFSET('Daten KEA'!$A$1,MATCH(BB$5,'Daten KEA'!$A:$A,0)-1,MATCH(AS132,'Daten KEA'!$A$424:$ADO$424,0)-1))</f>
        <v>0.84119688999999997</v>
      </c>
      <c r="BC132" s="304">
        <f t="shared" ca="1" si="101"/>
        <v>5.5825642999999996</v>
      </c>
      <c r="BD132" s="303">
        <f ca="1">IF(ISERROR(OFFSET('Daten KEA'!$A$1,MATCH(BD$5,'Daten KEA'!$A:$A,0)-1,MATCH(AT132,'Daten KEA'!$A$424:$ADO$424,0)-1)),0,OFFSET('Daten KEA'!$A$1,MATCH(BD$5,'Daten KEA'!$A:$A,0)-1,MATCH(AT132,'Daten KEA'!$A$424:$ADO$424,0)-1))</f>
        <v>5.5825642000000002</v>
      </c>
      <c r="BE132" s="305">
        <f t="shared" ca="1" si="59"/>
        <v>0.99999998208708507</v>
      </c>
      <c r="BF132" s="306">
        <f ca="1">IF(ISERROR(OFFSET('Daten KEA'!$A$1,MATCH(BF$5,'Daten KEA'!$A:$A,0)-1,MATCH(AM132,'Daten KEA'!$A$424:$ADO$424,0)-1)),0,OFFSET('Daten KEA'!$A$1,MATCH(BF$5,'Daten KEA'!$A:$A,0)-1,MATCH(AM132,'Daten KEA'!$A$424:$ADO$424,0)-1))+IF(ISERROR($AK132*INDEX('Energiefaktoren Ecoinvent'!$H:$H,MATCH('mobitool-Faktoren v2.0'!$AI132,'Energiefaktoren Ecoinvent'!$A:$A,0))),0,$AK132*INDEX('Energiefaktoren Ecoinvent'!$H:$H,MATCH('mobitool-Faktoren v2.0'!$AI132,'Energiefaktoren Ecoinvent'!$A:$A,0)))+IF(OR(AJ132="Benzin",AJ132="Diesel"),IF(ISERROR(OFFSET('Daten KEA'!$A$1,MATCH(BG$5,'Daten KEA'!$A:$A,0)-1,MATCH(AN132,'Daten KEA'!$A$424:$ADO$424,0)-1)),0,OFFSET('Daten KEA'!$A$1,MATCH(BG$5,'Daten KEA'!$A:$A,0)-1,MATCH(AN132,'Daten KEA'!$A$424:$ADO$424,0)-1))+IF(ISERROR($AL132*INDEX('Energiefaktoren Ecoinvent'!$H:$H,MATCH('mobitool-Faktoren v2.0'!$AJ132,'Energiefaktoren Ecoinvent'!$A:$A,0))),0,$AL132*INDEX('Energiefaktoren Ecoinvent'!$H:$H,MATCH('mobitool-Faktoren v2.0'!$AJ132,'Energiefaktoren Ecoinvent'!$A:$A,0))),0)</f>
        <v>2.5969250088180669</v>
      </c>
      <c r="BG132" s="306">
        <f ca="1">IF(OR(AJ132="Benzin",AJ132="Diesel"),0,IF(ISERROR(OFFSET('Daten KEA'!$A$1,MATCH(BG$5,'Daten KEA'!$A:$A,0)-1,MATCH(AN132,'Daten KEA'!$A$424:$ADO$424,0)-1)),0,OFFSET('Daten KEA'!$A$1,MATCH(BG$5,'Daten KEA'!$A:$A,0)-1,MATCH(AN132,'Daten KEA'!$A$424:$ADO$424,0)-1))+IF(ISERROR($AL132*INDEX('Energiefaktoren Ecoinvent'!$H:$H,MATCH('mobitool-Faktoren v2.0'!$AJ132,'Energiefaktoren Ecoinvent'!$A:$A,0))),0,$AL132*INDEX('Energiefaktoren Ecoinvent'!$H:$H,MATCH('mobitool-Faktoren v2.0'!$AJ132,'Energiefaktoren Ecoinvent'!$A:$A,0))))</f>
        <v>0</v>
      </c>
      <c r="BH132" s="306">
        <f ca="1">IF(ISERROR(OFFSET('Daten KEA'!$A$1,MATCH(BH$5,'Daten KEA'!$A:$A,0)-1,MATCH(AO132,'Daten KEA'!$A$424:$ADO$424,0)-1)),0,OFFSET('Daten KEA'!$A$1,MATCH(BH$5,'Daten KEA'!$A:$A,0)-1,MATCH(AO132,'Daten KEA'!$A$424:$ADO$424,0)-1))-IF(ISERROR($AK132*INDEX('Energiefaktoren Ecoinvent'!$H:$H,MATCH('mobitool-Faktoren v2.0'!$AI132,'Energiefaktoren Ecoinvent'!$A:$A,0))),0,$AK132*INDEX('Energiefaktoren Ecoinvent'!$H:$H,MATCH('mobitool-Faktoren v2.0'!$AI132,'Energiefaktoren Ecoinvent'!$A:$A,0)))+IF(OR(AJ132="Benzin",AJ132="Diesel"),IF(ISERROR(OFFSET('Daten KEA'!$A$1,MATCH(BI$5,'Daten KEA'!$A:$A,0)-1,MATCH(AP132,'Daten KEA'!$A$424:$ADO$424,0)-1)),0,OFFSET('Daten KEA'!$A$1,MATCH(BI$5,'Daten KEA'!$A:$A,0)-1,MATCH(AP132,'Daten KEA'!$A$424:$ADO$424,0)-1))-IF(ISERROR($AL132*INDEX('Energiefaktoren Ecoinvent'!$H:$H,MATCH('mobitool-Faktoren v2.0'!$AJ132,'Energiefaktoren Ecoinvent'!$A:$A,0))),0,$AL132*INDEX('Energiefaktoren Ecoinvent'!$H:$H,MATCH('mobitool-Faktoren v2.0'!$AJ132,'Energiefaktoren Ecoinvent'!$A:$A,0))),0)</f>
        <v>0.96115727531553352</v>
      </c>
      <c r="BI132" s="306">
        <f ca="1">IF(OR(AJ132="Benzin",AJ132="Diesel"),0,IF(ISERROR(OFFSET('Daten KEA'!$A$1,MATCH(BI$5,'Daten KEA'!$A:$A,0)-1,MATCH(AP132,'Daten KEA'!$A$424:$ADO$424,0)-1)),0,OFFSET('Daten KEA'!$A$1,MATCH(BI$5,'Daten KEA'!$A:$A,0)-1,MATCH(AP132,'Daten KEA'!$A$424:$ADO$424,0)-1))-IF(ISERROR($AL132*INDEX('Energiefaktoren Ecoinvent'!$H:$H,MATCH('mobitool-Faktoren v2.0'!$AJ132,'Energiefaktoren Ecoinvent'!$A:$A,0))),0,$AL132*INDEX('Energiefaktoren Ecoinvent'!$H:$H,MATCH('mobitool-Faktoren v2.0'!$AJ132,'Energiefaktoren Ecoinvent'!$A:$A,0))))</f>
        <v>0</v>
      </c>
      <c r="BJ132" s="306">
        <f t="shared" ca="1" si="92"/>
        <v>3.5580822841336004</v>
      </c>
      <c r="BK132" s="306">
        <f ca="1">IF(ISERROR(OFFSET('Daten KEA'!$A$1,MATCH(BK$5,'Daten KEA'!$A:$A,0)-1,MATCH(AQ132,'Daten KEA'!$A$424:$ADO$424,0)-1)),0,OFFSET('Daten KEA'!$A$1,MATCH(BK$5,'Daten KEA'!$A:$A,0)-1,MATCH(AQ132,'Daten KEA'!$A$424:$ADO$424,0)-1))</f>
        <v>0.17402347469041698</v>
      </c>
      <c r="BL132" s="306">
        <f ca="1">IF(ISERROR(OFFSET('Daten KEA'!$A$1,MATCH(BL$5,'Daten KEA'!$A:$A,0)-1,MATCH(AR132,'Daten KEA'!$A$424:$ADO$424,0)-1)),0,OFFSET('Daten KEA'!$A$1,MATCH(BL$5,'Daten KEA'!$A:$A,0)-1,MATCH(AR132,'Daten KEA'!$A$424:$ADO$424,0)-1))</f>
        <v>0.90102851273710993</v>
      </c>
      <c r="BM132" s="306">
        <f ca="1">IF(ISERROR(OFFSET('Daten KEA'!$A$1,MATCH(BM$5,'Daten KEA'!$A:$A,0)-1,MATCH(AS132,'Daten KEA'!$A$424:$ADO$424,0)-1)),0,OFFSET('Daten KEA'!$A$1,MATCH(BM$5,'Daten KEA'!$A:$A,0)-1,MATCH(AS132,'Daten KEA'!$A$424:$ADO$424,0)-1))</f>
        <v>0.74057530956419004</v>
      </c>
      <c r="BN132" s="307">
        <f t="shared" ca="1" si="98"/>
        <v>5.3737095811253175</v>
      </c>
      <c r="BO132" s="306">
        <f ca="1">IF(ISERROR(OFFSET('Daten KEA'!$A$1,MATCH(BO$5,'Daten KEA'!$A:$A,0)-1,MATCH(AT132,'Daten KEA'!$A$424:$ADO$424,0)-1)),0,OFFSET('Daten KEA'!$A$1,MATCH(BO$5,'Daten KEA'!$A:$A,0)-1,MATCH(AT132,'Daten KEA'!$A$424:$ADO$424,0)-1))</f>
        <v>5.3737095381252997</v>
      </c>
      <c r="BP132" s="305">
        <f t="shared" ca="1" si="60"/>
        <v>0.99999999199807565</v>
      </c>
      <c r="BQ132" s="308">
        <f ca="1">IF(ISERROR(OFFSET('Daten GWP'!$A$1,MATCH(BQ$5,'Daten GWP'!$A:$A,0)-1,MATCH(AM132,'Daten GWP'!$A$424:$ADO$424,0)-1)),0,OFFSET('Daten GWP'!$A$1,MATCH(BQ$5,'Daten GWP'!$A:$A,0)-1,MATCH(AM132,'Daten GWP'!$A$424:$ADO$424,0)-1))*1000</f>
        <v>199.97787</v>
      </c>
      <c r="BR132" s="308">
        <f ca="1">IF(ISERROR(OFFSET('Daten GWP'!$A$1,MATCH(BR$5,'Daten GWP'!$A:$A,0)-1,MATCH(AN132,'Daten GWP'!$A$424:$ADO$424,0)-1)),0,OFFSET('Daten GWP'!$A$1,MATCH(BR$5,'Daten GWP'!$A:$A,0)-1,MATCH(AN132,'Daten GWP'!$A$424:$ADO$424,0)-1))*1000</f>
        <v>0</v>
      </c>
      <c r="BS132" s="308">
        <f ca="1">IF(ISERROR(OFFSET('Daten GWP'!$A$1,MATCH(BS$5,'Daten GWP'!$A:$A,0)-1,MATCH(AO132,'Daten GWP'!$A$424:$ADO$424,0)-1)),0,OFFSET('Daten GWP'!$A$1,MATCH(BS$5,'Daten GWP'!$A:$A,0)-1,MATCH(AO132,'Daten GWP'!$A$424:$ADO$424,0)-1))*1000</f>
        <v>52.377846999999996</v>
      </c>
      <c r="BT132" s="308">
        <f ca="1">IF(ISERROR(OFFSET('Daten GWP'!$A$1,MATCH(BT$5,'Daten GWP'!$A:$A,0)-1,MATCH(AP132,'Daten GWP'!$A$424:$ADO$424,0)-1)),0,OFFSET('Daten GWP'!$A$1,MATCH(BT$5,'Daten GWP'!$A:$A,0)-1,MATCH(AP132,'Daten GWP'!$A$424:$ADO$424,0)-1))*1000</f>
        <v>0</v>
      </c>
      <c r="BU132" s="308">
        <f t="shared" ca="1" si="61"/>
        <v>252.355717</v>
      </c>
      <c r="BV132" s="308">
        <f ca="1">IF(ISERROR(OFFSET('Daten GWP'!$A$1,MATCH(BV$5,'Daten GWP'!$A:$A,0)-1,MATCH(AQ132,'Daten GWP'!$A$424:$ADO$424,0)-1)),0,OFFSET('Daten GWP'!$A$1,MATCH(BV$5,'Daten GWP'!$A:$A,0)-1,MATCH(AQ132,'Daten GWP'!$A$424:$ADO$424,0)-1))*1000</f>
        <v>6.3462541999999997</v>
      </c>
      <c r="BW132" s="308">
        <f ca="1">IF(ISERROR(OFFSET('Daten GWP'!$A$1,MATCH(BW$5,'Daten GWP'!$A:$A,0)-1,MATCH(AR132,'Daten GWP'!$A$424:$ADO$424,0)-1)),0,OFFSET('Daten GWP'!$A$1,MATCH(BW$5,'Daten GWP'!$A:$A,0)-1,MATCH(AR132,'Daten GWP'!$A$424:$ADO$424,0)-1))*1000</f>
        <v>59.849042999999995</v>
      </c>
      <c r="BX132" s="308">
        <f ca="1">IF(ISERROR(OFFSET('Daten GWP'!$A$1,MATCH(BX$5,'Daten GWP'!$A:$A,0)-1,MATCH(AS132,'Daten GWP'!$A$424:$ADO$424,0)-1)),0,OFFSET('Daten GWP'!$A$1,MATCH(BX$5,'Daten GWP'!$A:$A,0)-1,MATCH(AS132,'Daten GWP'!$A$424:$ADO$424,0)-1))*1000</f>
        <v>14.259746</v>
      </c>
      <c r="BY132" s="309">
        <f t="shared" ca="1" si="99"/>
        <v>332.8107602</v>
      </c>
      <c r="BZ132" s="308">
        <f ca="1">IF(ISERROR(OFFSET('Daten GWP'!$A$1,MATCH(BZ$5,'Daten GWP'!$A:$A,0)-1,MATCH(AT132,'Daten GWP'!$A$424:$ADO$424,0)-1)),0,OFFSET('Daten GWP'!$A$1,MATCH(BZ$5,'Daten GWP'!$A:$A,0)-1,MATCH(AT132,'Daten GWP'!$A$424:$ADO$424,0)-1))*1000</f>
        <v>332.81076999999999</v>
      </c>
      <c r="CA132" s="305">
        <f t="shared" ca="1" si="62"/>
        <v>1.0000000294461633</v>
      </c>
      <c r="CB132" s="310">
        <f ca="1">IF(ISERROR(OFFSET('Daten Elementary'!$A$1,MATCH(CB$5,'Daten Elementary'!$A:$A,0)-1,MATCH(AM132,'Daten Elementary'!$A$424:$ADO$424,0)-1)),0,OFFSET('Daten Elementary'!$A$1,MATCH(CB$5,'Daten Elementary'!$A:$A,0)-1,MATCH(AM132,'Daten Elementary'!$A$424:$ADO$424,0)-1))*1000000</f>
        <v>24.604436999999997</v>
      </c>
      <c r="CC132" s="310">
        <f ca="1">IF(ISERROR(OFFSET('Daten Elementary'!$A$1,MATCH(CC$5,'Daten Elementary'!$A:$A,0)-1,MATCH(AN132,'Daten Elementary'!$A$424:$ADO$424,0)-1)),0,OFFSET('Daten Elementary'!$A$1,MATCH(CC$5,'Daten Elementary'!$A:$A,0)-1,MATCH(AN132,'Daten Elementary'!$A$424:$ADO$424,0)-1))*1000000</f>
        <v>0</v>
      </c>
      <c r="CD132" s="310">
        <f ca="1">IF(ISERROR(OFFSET('Daten Elementary'!$A$1,MATCH(CD$5,'Daten Elementary'!$A:$A,0)-1,MATCH(AO132,'Daten Elementary'!$A$424:$ADO$424,0)-1)),0,OFFSET('Daten Elementary'!$A$1,MATCH(CD$5,'Daten Elementary'!$A:$A,0)-1,MATCH(AO132,'Daten Elementary'!$A$424:$ADO$424,0)-1))*1000000</f>
        <v>19.088182</v>
      </c>
      <c r="CE132" s="310">
        <f ca="1">IF(ISERROR(OFFSET('Daten Elementary'!$A$1,MATCH(CE$5,'Daten Elementary'!$A:$A,0)-1,MATCH(AP132,'Daten Elementary'!$A$424:$ADO$424,0)-1)),0,OFFSET('Daten Elementary'!$A$1,MATCH(CE$5,'Daten Elementary'!$A:$A,0)-1,MATCH(AP132,'Daten Elementary'!$A$424:$ADO$424,0)-1))*1000000</f>
        <v>0</v>
      </c>
      <c r="CF132" s="310">
        <f t="shared" ca="1" si="63"/>
        <v>43.692618999999993</v>
      </c>
      <c r="CG132" s="310">
        <f ca="1">IF(ISERROR(OFFSET('Daten Elementary'!$A$1,MATCH(CG$5,'Daten Elementary'!$A:$A,0)-1,MATCH(AQ132,'Daten Elementary'!$A$424:$ADO$424,0)-1)),0,OFFSET('Daten Elementary'!$A$1,MATCH(CG$5,'Daten Elementary'!$A:$A,0)-1,MATCH(AQ132,'Daten Elementary'!$A$424:$ADO$424,0)-1))*1000000</f>
        <v>2.5013022999999999</v>
      </c>
      <c r="CH132" s="310">
        <f ca="1">IF(ISERROR(OFFSET('Daten Elementary'!$A$1,MATCH(CH$5,'Daten Elementary'!$A:$A,0)-1,MATCH(AR132,'Daten Elementary'!$A$424:$ADO$424,0)-1)),0,OFFSET('Daten Elementary'!$A$1,MATCH(CH$5,'Daten Elementary'!$A:$A,0)-1,MATCH(AR132,'Daten Elementary'!$A$424:$ADO$424,0)-1))*1000000</f>
        <v>55.066859000000001</v>
      </c>
      <c r="CI132" s="310">
        <f ca="1">IF(ISERROR(OFFSET('Daten Elementary'!$A$1,MATCH(CI$5,'Daten Elementary'!$A:$A,0)-1,MATCH(AS132,'Daten Elementary'!$A$424:$ADO$424,0)-1)),0,OFFSET('Daten Elementary'!$A$1,MATCH(CI$5,'Daten Elementary'!$A:$A,0)-1,MATCH(AS132,'Daten Elementary'!$A$424:$ADO$424,0)-1))*1000000</f>
        <v>12.215522</v>
      </c>
      <c r="CJ132" s="311">
        <f t="shared" ca="1" si="64"/>
        <v>113.47630229999999</v>
      </c>
      <c r="CK132" s="310">
        <f ca="1">IF(ISERROR(OFFSET('Daten Elementary'!$A$1,MATCH(CK$5,'Daten Elementary'!$A:$A,0)-1,MATCH($AT132,'Daten Elementary'!$A$424:$ADO$424,0)-1)),0,OFFSET('Daten Elementary'!$A$1,MATCH(CK$5,'Daten Elementary'!$A:$A,0)-1,MATCH($AT132,'Daten Elementary'!$A$424:$ADO$424,0)-1))*1000000</f>
        <v>113.47630000000001</v>
      </c>
      <c r="CL132" s="305">
        <f t="shared" ca="1" si="65"/>
        <v>0.99999997973145116</v>
      </c>
      <c r="CM132" s="312">
        <f ca="1">IF(ISERROR(OFFSET('Daten Elementary'!$A$1,MATCH(CM$5,'Daten Elementary'!$A:$A,0)-1,MATCH(AM132,'Daten Elementary'!$A$424:$ADO$424,0)-1)),0,OFFSET('Daten Elementary'!$A$1,MATCH(CM$5,'Daten Elementary'!$A:$A,0)-1,MATCH(AM132,'Daten Elementary'!$A$424:$ADO$424,0)-1))*1000000</f>
        <v>14.375042000000001</v>
      </c>
      <c r="CN132" s="312">
        <f ca="1">IF(ISERROR(OFFSET('Daten Elementary'!$A$1,MATCH(CN$5,'Daten Elementary'!$A:$A,0)-1,MATCH(AN132,'Daten Elementary'!$A$424:$ADO$424,0)-1)),0,OFFSET('Daten Elementary'!$A$1,MATCH(CN$5,'Daten Elementary'!$A:$A,0)-1,MATCH(AN132,'Daten Elementary'!$A$424:$ADO$424,0)-1))*1000000</f>
        <v>0</v>
      </c>
      <c r="CO132" s="312">
        <f ca="1">IF(ISERROR(OFFSET('Daten Elementary'!$A$1,MATCH(CO$5,'Daten Elementary'!$A:$A,0)-1,MATCH(AO132,'Daten Elementary'!$A$424:$ADO$424,0)-1)),0,OFFSET('Daten Elementary'!$A$1,MATCH(CO$5,'Daten Elementary'!$A:$A,0)-1,MATCH(AO132,'Daten Elementary'!$A$424:$ADO$424,0)-1))*1000000</f>
        <v>15.478637999999998</v>
      </c>
      <c r="CP132" s="312">
        <f ca="1">IF(ISERROR(OFFSET('Daten Elementary'!$A$1,MATCH(CP$5,'Daten Elementary'!$A:$A,0)-1,MATCH(AP132,'Daten Elementary'!$A$424:$ADO$424,0)-1)),0,OFFSET('Daten Elementary'!$A$1,MATCH(CP$5,'Daten Elementary'!$A:$A,0)-1,MATCH(AP132,'Daten Elementary'!$A$424:$ADO$424,0)-1))*1000000</f>
        <v>0</v>
      </c>
      <c r="CQ132" s="312">
        <f t="shared" ca="1" si="66"/>
        <v>29.853679999999997</v>
      </c>
      <c r="CR132" s="312">
        <f ca="1">IF(ISERROR(OFFSET('Daten Elementary'!$A$1,MATCH(CR$5,'Daten Elementary'!$A:$A,0)-1,MATCH(AQ132,'Daten Elementary'!$A$424:$ADO$424,0)-1)),0,OFFSET('Daten Elementary'!$A$1,MATCH(CR$5,'Daten Elementary'!$A:$A,0)-1,MATCH(AQ132,'Daten Elementary'!$A$424:$ADO$424,0)-1))*1000000</f>
        <v>1.6740094999999999</v>
      </c>
      <c r="CS132" s="312">
        <f ca="1">IF(ISERROR(OFFSET('Daten Elementary'!$A$1,MATCH(CS$5,'Daten Elementary'!$A:$A,0)-1,MATCH(AR132,'Daten Elementary'!$A$424:$ADO$424,0)-1)),0,OFFSET('Daten Elementary'!$A$1,MATCH(CS$5,'Daten Elementary'!$A:$A,0)-1,MATCH(AR132,'Daten Elementary'!$A$424:$ADO$424,0)-1))*1000000</f>
        <v>21.086728000000001</v>
      </c>
      <c r="CT132" s="312">
        <f ca="1">IF(ISERROR(OFFSET('Daten Elementary'!$A$1,MATCH(CT$5,'Daten Elementary'!$A:$A,0)-1,MATCH(AS132,'Daten Elementary'!$A$424:$ADO$424,0)-1)),0,OFFSET('Daten Elementary'!$A$1,MATCH(CT$5,'Daten Elementary'!$A:$A,0)-1,MATCH(AS132,'Daten Elementary'!$A$424:$ADO$424,0)-1))*1000000</f>
        <v>6.9014293999999996</v>
      </c>
      <c r="CU132" s="313">
        <f t="shared" ca="1" si="67"/>
        <v>59.5158469</v>
      </c>
      <c r="CV132" s="312">
        <f ca="1">IF(ISERROR(OFFSET('Daten Elementary'!$A$1,MATCH(CV$5,'Daten Elementary'!$A:$A,0)-1,MATCH($AT132,'Daten Elementary'!$A$424:$ADO$424,0)-1)),0,OFFSET('Daten Elementary'!$A$1,MATCH(CV$5,'Daten Elementary'!$A:$A,0)-1,MATCH($AT132,'Daten Elementary'!$A$424:$ADO$424,0)-1))*1000000</f>
        <v>59.515847000000001</v>
      </c>
      <c r="CW132" s="305">
        <f t="shared" ca="1" si="68"/>
        <v>1.0000000016802248</v>
      </c>
      <c r="CX132" s="314">
        <f ca="1">IF(ISERROR(OFFSET('Daten Elementary'!$A$1,MATCH(CX$5,'Daten Elementary'!$A:$A,0)-1,MATCH(AM132,'Daten Elementary'!$A$424:$ADO$424,0)-1)),0,OFFSET('Daten Elementary'!$A$1,MATCH(CX$5,'Daten Elementary'!$A:$A,0)-1,MATCH(AM132,'Daten Elementary'!$A$424:$ADO$424,0)-1))*1000000</f>
        <v>76.644323999999997</v>
      </c>
      <c r="CY132" s="314">
        <f ca="1">IF(ISERROR(OFFSET('Daten Elementary'!$A$1,MATCH(CY$5,'Daten Elementary'!$A:$A,0)-1,MATCH(AN132,'Daten Elementary'!$A$424:$ADO$424,0)-1)),0,OFFSET('Daten Elementary'!$A$1,MATCH(CY$5,'Daten Elementary'!$A:$A,0)-1,MATCH(AN132,'Daten Elementary'!$A$424:$ADO$424,0)-1))*1000000</f>
        <v>0</v>
      </c>
      <c r="CZ132" s="314">
        <f ca="1">IF(ISERROR(OFFSET('Daten Elementary'!$A$1,MATCH(CZ$5,'Daten Elementary'!$A:$A,0)-1,MATCH(AO132,'Daten Elementary'!$A$424:$ADO$424,0)-1)),0,OFFSET('Daten Elementary'!$A$1,MATCH(CZ$5,'Daten Elementary'!$A:$A,0)-1,MATCH(AO132,'Daten Elementary'!$A$424:$ADO$424,0)-1))*1000000</f>
        <v>174.94202000000001</v>
      </c>
      <c r="DA132" s="314">
        <f ca="1">IF(ISERROR(OFFSET('Daten Elementary'!$A$1,MATCH(DA$5,'Daten Elementary'!$A:$A,0)-1,MATCH(AP132,'Daten Elementary'!$A$424:$ADO$424,0)-1)),0,OFFSET('Daten Elementary'!$A$1,MATCH(DA$5,'Daten Elementary'!$A:$A,0)-1,MATCH(AP132,'Daten Elementary'!$A$424:$ADO$424,0)-1))*1000000</f>
        <v>0</v>
      </c>
      <c r="DB132" s="314">
        <f t="shared" ca="1" si="69"/>
        <v>251.586344</v>
      </c>
      <c r="DC132" s="314">
        <f ca="1">IF(ISERROR(OFFSET('Daten Elementary'!$A$1,MATCH(DC$5,'Daten Elementary'!$A:$A,0)-1,MATCH(AQ132,'Daten Elementary'!$A$424:$ADO$424,0)-1)),0,OFFSET('Daten Elementary'!$A$1,MATCH(DC$5,'Daten Elementary'!$A:$A,0)-1,MATCH(AQ132,'Daten Elementary'!$A$424:$ADO$424,0)-1))*1000000</f>
        <v>6.3375143999999999</v>
      </c>
      <c r="DD132" s="314">
        <f ca="1">IF(ISERROR(OFFSET('Daten Elementary'!$A$1,MATCH(DD$5,'Daten Elementary'!$A:$A,0)-1,MATCH(AR132,'Daten Elementary'!$A$424:$ADO$424,0)-1)),0,OFFSET('Daten Elementary'!$A$1,MATCH(DD$5,'Daten Elementary'!$A:$A,0)-1,MATCH(AR132,'Daten Elementary'!$A$424:$ADO$424,0)-1))*1000000</f>
        <v>91.159579000000008</v>
      </c>
      <c r="DE132" s="314">
        <f ca="1">IF(ISERROR(OFFSET('Daten Elementary'!$A$1,MATCH(DE$5,'Daten Elementary'!$A:$A,0)-1,MATCH(AS132,'Daten Elementary'!$A$424:$ADO$424,0)-1)),0,OFFSET('Daten Elementary'!$A$1,MATCH(DE$5,'Daten Elementary'!$A:$A,0)-1,MATCH(AS132,'Daten Elementary'!$A$424:$ADO$424,0)-1))*1000000</f>
        <v>54.800506999999996</v>
      </c>
      <c r="DF132" s="315">
        <f t="shared" ca="1" si="70"/>
        <v>403.88394439999996</v>
      </c>
      <c r="DG132" s="314">
        <f ca="1">IF(ISERROR(OFFSET('Daten Elementary'!$A$1,MATCH(DG$5,'Daten Elementary'!$A:$A,0)-1,MATCH($AT132,'Daten Elementary'!$A$424:$ADO$424,0)-1)),0,OFFSET('Daten Elementary'!$A$1,MATCH(DG$5,'Daten Elementary'!$A:$A,0)-1,MATCH($AT132,'Daten Elementary'!$A$424:$ADO$424,0)-1))*1000000</f>
        <v>403.88394</v>
      </c>
      <c r="DH132" s="305">
        <f t="shared" ca="1" si="71"/>
        <v>0.99999998910578147</v>
      </c>
      <c r="DI132" s="316">
        <f ca="1">IF(ISERROR(OFFSET('Daten Elementary'!$A$1,MATCH(DI$5,'Daten Elementary'!$A:$A,0)-1,MATCH(AM132,'Daten Elementary'!$A$424:$ADO$424,0)-1)),0,OFFSET('Daten Elementary'!$A$1,MATCH(DI$5,'Daten Elementary'!$A:$A,0)-1,MATCH(AM132,'Daten Elementary'!$A$424:$ADO$424,0)-1))*1000000</f>
        <v>54.828755999999998</v>
      </c>
      <c r="DJ132" s="316">
        <f ca="1">IF(ISERROR(OFFSET('Daten Elementary'!$A$1,MATCH(DJ$5,'Daten Elementary'!$A:$A,0)-1,MATCH(AN132,'Daten Elementary'!$A$424:$ADO$424,0)-1)),0,OFFSET('Daten Elementary'!$A$1,MATCH(DJ$5,'Daten Elementary'!$A:$A,0)-1,MATCH(AN132,'Daten Elementary'!$A$424:$ADO$424,0)-1))*1000000</f>
        <v>0</v>
      </c>
      <c r="DK132" s="316">
        <f ca="1">IF(ISERROR(OFFSET('Daten Elementary'!$A$1,MATCH(DK$5,'Daten Elementary'!$A:$A,0)-1,MATCH(AO132,'Daten Elementary'!$A$424:$ADO$424,0)-1)),0,OFFSET('Daten Elementary'!$A$1,MATCH(DK$5,'Daten Elementary'!$A:$A,0)-1,MATCH(AO132,'Daten Elementary'!$A$424:$ADO$424,0)-1))*1000000</f>
        <v>187.21834999999999</v>
      </c>
      <c r="DL132" s="316">
        <f ca="1">IF(ISERROR(OFFSET('Daten Elementary'!$A$1,MATCH(DL$5,'Daten Elementary'!$A:$A,0)-1,MATCH(AP132,'Daten Elementary'!$A$424:$ADO$424,0)-1)),0,OFFSET('Daten Elementary'!$A$1,MATCH(DL$5,'Daten Elementary'!$A:$A,0)-1,MATCH(AP132,'Daten Elementary'!$A$424:$ADO$424,0)-1))*1000000</f>
        <v>0</v>
      </c>
      <c r="DM132" s="316">
        <f t="shared" ca="1" si="72"/>
        <v>242.04710599999999</v>
      </c>
      <c r="DN132" s="316">
        <f ca="1">IF(ISERROR(OFFSET('Daten Elementary'!$A$1,MATCH(DN$5,'Daten Elementary'!$A:$A,0)-1,MATCH(AQ132,'Daten Elementary'!$A$424:$ADO$424,0)-1)),0,OFFSET('Daten Elementary'!$A$1,MATCH(DN$5,'Daten Elementary'!$A:$A,0)-1,MATCH(AQ132,'Daten Elementary'!$A$424:$ADO$424,0)-1))*1000000</f>
        <v>11.556849999999999</v>
      </c>
      <c r="DO132" s="316">
        <f ca="1">IF(ISERROR(OFFSET('Daten Elementary'!$A$1,MATCH(DO$5,'Daten Elementary'!$A:$A,0)-1,MATCH(AR132,'Daten Elementary'!$A$424:$ADO$424,0)-1)),0,OFFSET('Daten Elementary'!$A$1,MATCH(DO$5,'Daten Elementary'!$A:$A,0)-1,MATCH(AR132,'Daten Elementary'!$A$424:$ADO$424,0)-1))*1000000</f>
        <v>107.77606</v>
      </c>
      <c r="DP132" s="316">
        <f ca="1">IF(ISERROR(OFFSET('Daten Elementary'!$A$1,MATCH(DP$5,'Daten Elementary'!$A:$A,0)-1,MATCH(AS132,'Daten Elementary'!$A$424:$ADO$424,0)-1)),0,OFFSET('Daten Elementary'!$A$1,MATCH(DP$5,'Daten Elementary'!$A:$A,0)-1,MATCH(AS132,'Daten Elementary'!$A$424:$ADO$424,0)-1))*1000000</f>
        <v>61.879508999999992</v>
      </c>
      <c r="DQ132" s="317">
        <f t="shared" ca="1" si="73"/>
        <v>423.25952499999994</v>
      </c>
      <c r="DR132" s="316">
        <f ca="1">IF(ISERROR(OFFSET('Daten Elementary'!$A$1,MATCH(DR$5,'Daten Elementary'!$A:$A,0)-1,MATCH($AT132,'Daten Elementary'!$A$424:$ADO$424,0)-1)),0,OFFSET('Daten Elementary'!$A$1,MATCH(DR$5,'Daten Elementary'!$A:$A,0)-1,MATCH($AT132,'Daten Elementary'!$A$424:$ADO$424,0)-1))*1000000</f>
        <v>423.25951999999995</v>
      </c>
      <c r="DS132" s="305">
        <f t="shared" ca="1" si="74"/>
        <v>0.99999998818691682</v>
      </c>
      <c r="DT132" s="318">
        <f ca="1">IF(ISERROR(OFFSET('Daten UBP13'!$A$1,MATCH(DT$5,'Daten UBP13'!$A:$A,0)-1,MATCH(AM132,'Daten UBP13'!$A$424:$AEG$424,0)-1)),0,OFFSET('Daten UBP13'!$A$1,MATCH(DT$5,'Daten UBP13'!$A:$A,0)-1,MATCH(AM132,'Daten UBP13'!$A$424:$AEG$424,0)-1))</f>
        <v>132.22271000000001</v>
      </c>
      <c r="DU132" s="318">
        <f ca="1">IF(ISERROR(OFFSET('Daten UBP13'!$A$1,MATCH(DU$5,'Daten UBP13'!$A:$A,0)-1,MATCH(AN132,'Daten UBP13'!$A$424:$AEG$424,0)-1)),0,OFFSET('Daten UBP13'!$A$1,MATCH(DU$5,'Daten UBP13'!$A:$A,0)-1,MATCH(AN132,'Daten UBP13'!$A$424:$AEG$424,0)-1))</f>
        <v>0</v>
      </c>
      <c r="DV132" s="318">
        <f ca="1">IF(ISERROR(OFFSET('Daten UBP13'!$A$1,MATCH(DV$5,'Daten UBP13'!$A:$A,0)-1,MATCH(AO132,'Daten UBP13'!$A$424:$AEG$424,0)-1)),0,OFFSET('Daten UBP13'!$A$1,MATCH(DV$5,'Daten UBP13'!$A:$A,0)-1,MATCH(AO132,'Daten UBP13'!$A$424:$AEG$424,0)-1))</f>
        <v>95.743065000000001</v>
      </c>
      <c r="DW132" s="318">
        <f ca="1">IF(ISERROR(OFFSET('Daten UBP13'!$A$1,MATCH(DW$5,'Daten UBP13'!$A:$A,0)-1,MATCH(AP132,'Daten UBP13'!$A$424:$AEG$424,0)-1)),0,OFFSET('Daten UBP13'!$A$1,MATCH(DW$5,'Daten UBP13'!$A:$A,0)-1,MATCH(AP132,'Daten UBP13'!$A$424:$AEG$424,0)-1))</f>
        <v>0</v>
      </c>
      <c r="DX132" s="318">
        <f t="shared" ca="1" si="75"/>
        <v>227.96577500000001</v>
      </c>
      <c r="DY132" s="318">
        <f ca="1">IF(ISERROR(OFFSET('Daten UBP13'!$A$1,MATCH(DY$5,'Daten UBP13'!$A:$A,0)-1,MATCH(AQ132,'Daten UBP13'!$A$424:$AEG$424,0)-1)),0,OFFSET('Daten UBP13'!$A$1,MATCH(DY$5,'Daten UBP13'!$A:$A,0)-1,MATCH(AQ132,'Daten UBP13'!$A$424:$AEG$424,0)-1))</f>
        <v>9.2960486000000007</v>
      </c>
      <c r="DZ132" s="318">
        <f ca="1">IF(ISERROR(OFFSET('Daten UBP13'!$A$1,MATCH(DZ$5,'Daten UBP13'!$A:$A,0)-1,MATCH(AR132,'Daten UBP13'!$A$424:$AEG$424,0)-1)),0,OFFSET('Daten UBP13'!$A$1,MATCH(DZ$5,'Daten UBP13'!$A:$A,0)-1,MATCH(AR132,'Daten UBP13'!$A$424:$AEG$424,0)-1))</f>
        <v>106.19023</v>
      </c>
      <c r="EA132" s="318">
        <f ca="1">IF(ISERROR(OFFSET('Daten UBP13'!$A$1,MATCH(EA$5,'Daten UBP13'!$A:$A,0)-1,MATCH(AS132,'Daten UBP13'!$A$424:$AEG$424,0)-1)),0,OFFSET('Daten UBP13'!$A$1,MATCH(EA$5,'Daten UBP13'!$A:$A,0)-1,MATCH(AS132,'Daten UBP13'!$A$424:$AEG$424,0)-1))</f>
        <v>37.409247000000001</v>
      </c>
      <c r="EB132" s="319">
        <f t="shared" ca="1" si="76"/>
        <v>380.86130059999999</v>
      </c>
      <c r="EC132" s="318">
        <f ca="1">IF(ISERROR(OFFSET('Daten UBP13'!$A$1,MATCH(EC$5,'Daten UBP13'!$A:$A,0)-1,MATCH(AT132,'Daten UBP13'!$A$424:$AEG$424,0)-1)),0,OFFSET('Daten UBP13'!$A$1,MATCH(EC$5,'Daten UBP13'!$A:$A,0)-1,MATCH(AT132,'Daten UBP13'!$A$424:$AEG$424,0)-1))</f>
        <v>380.86130000000003</v>
      </c>
      <c r="ED132" s="305">
        <f t="shared" ca="1" si="77"/>
        <v>0.99999999842462339</v>
      </c>
      <c r="EE132" s="320">
        <f ca="1">IF(ISERROR(OFFSET('Daten ReCiPe'!$A$1,MATCH(EE$5,'Daten ReCiPe'!$A:$A,0)-1,MATCH(AM132,'Daten ReCiPe'!$A$424:$ADO$424,0)-1)),0,OFFSET('Daten ReCiPe'!$A$1,MATCH(EE$5,'Daten ReCiPe'!$A:$A,0)-1,MATCH(AM132,'Daten ReCiPe'!$A$424:$ADO$424,0)-1))*1000</f>
        <v>9.4537046</v>
      </c>
      <c r="EF132" s="320">
        <f ca="1">IF(ISERROR(OFFSET('Daten ReCiPe'!$A$1,MATCH(EF$5,'Daten ReCiPe'!$A:$A,0)-1,MATCH(AN132,'Daten ReCiPe'!$A$424:$ADO$424,0)-1)),0,OFFSET('Daten ReCiPe'!$A$1,MATCH(EF$5,'Daten ReCiPe'!$A:$A,0)-1,MATCH(AN132,'Daten ReCiPe'!$A$424:$ADO$424,0)-1))*1000</f>
        <v>0</v>
      </c>
      <c r="EG132" s="320">
        <f ca="1">IF(ISERROR(OFFSET('Daten ReCiPe'!$A$1,MATCH(EG$5,'Daten ReCiPe'!$A:$A,0)-1,MATCH(AO132,'Daten ReCiPe'!$A$424:$ADO$424,0)-1)),0,OFFSET('Daten ReCiPe'!$A$1,MATCH(EG$5,'Daten ReCiPe'!$A:$A,0)-1,MATCH(AO132,'Daten ReCiPe'!$A$424:$ADO$424,0)-1))*1000</f>
        <v>14.376879000000001</v>
      </c>
      <c r="EH132" s="320">
        <f ca="1">IF(ISERROR(OFFSET('Daten ReCiPe'!$A$1,MATCH(EH$5,'Daten ReCiPe'!$A:$A,0)-1,MATCH(AP132,'Daten ReCiPe'!$A$424:$ADO$424,0)-1)),0,OFFSET('Daten ReCiPe'!$A$1,MATCH(EH$5,'Daten ReCiPe'!$A:$A,0)-1,MATCH(AP132,'Daten ReCiPe'!$A$424:$ADO$424,0)-1))*1000</f>
        <v>0</v>
      </c>
      <c r="EI132" s="320">
        <f t="shared" ca="1" si="78"/>
        <v>23.830583600000001</v>
      </c>
      <c r="EJ132" s="320">
        <f ca="1">IF(ISERROR(OFFSET('Daten ReCiPe'!$A$1,MATCH(EJ$5,'Daten ReCiPe'!$A:$A,0)-1,MATCH(AQ132,'Daten ReCiPe'!$A$424:$ADO$424,0)-1)),0,OFFSET('Daten ReCiPe'!$A$1,MATCH(EJ$5,'Daten ReCiPe'!$A:$A,0)-1,MATCH(AQ132,'Daten ReCiPe'!$A$424:$ADO$424,0)-1))*1000</f>
        <v>0.85166945999999999</v>
      </c>
      <c r="EK132" s="320">
        <f ca="1">IF(ISERROR(OFFSET('Daten ReCiPe'!$A$1,MATCH(EK$5,'Daten ReCiPe'!$A:$A,0)-1,MATCH(AR132,'Daten ReCiPe'!$A$424:$ADO$424,0)-1)),0,OFFSET('Daten ReCiPe'!$A$1,MATCH(EK$5,'Daten ReCiPe'!$A:$A,0)-1,MATCH(AR132,'Daten ReCiPe'!$A$424:$ADO$424,0)-1))*1000</f>
        <v>7.4975969999999998</v>
      </c>
      <c r="EL132" s="320">
        <f ca="1">IF(ISERROR(OFFSET('Daten ReCiPe'!$A$1,MATCH(EL$5,'Daten ReCiPe'!$A:$A,0)-1,MATCH(AS132,'Daten ReCiPe'!$A$424:$ADO$424,0)-1)),0,OFFSET('Daten ReCiPe'!$A$1,MATCH(EL$5,'Daten ReCiPe'!$A:$A,0)-1,MATCH(AS132,'Daten ReCiPe'!$A$424:$ADO$424,0)-1))*1000</f>
        <v>1.9987201999999999</v>
      </c>
      <c r="EM132" s="321">
        <f t="shared" ca="1" si="79"/>
        <v>34.178570260000001</v>
      </c>
      <c r="EN132" s="320">
        <f ca="1">IF(ISERROR(OFFSET('Daten ReCiPe'!$A$1,MATCH(EN$5,'Daten ReCiPe'!$A:$A,0)-1,MATCH(AT132,'Daten ReCiPe'!$A$424:$ADO$424,0)-1)),0,OFFSET('Daten ReCiPe'!$A$1,MATCH(EN$5,'Daten ReCiPe'!$A:$A,0)-1,MATCH(AT132,'Daten ReCiPe'!$A$424:$ADO$424,0)-1))*1000</f>
        <v>34.178570000000001</v>
      </c>
      <c r="EO132" s="305">
        <f t="shared" ca="1" si="80"/>
        <v>0.99999999239289417</v>
      </c>
      <c r="EP132" s="322">
        <f ca="1">IF(ISERROR(OFFSET('Daten Elementary'!$A$1,MATCH(EP$5,'Daten Elementary'!$A:$A,0)-1,MATCH(AM132,'Daten Elementary'!$A$424:$ADO$424,0)-1)),0,OFFSET('Daten Elementary'!$A$1,MATCH(EP$5,'Daten Elementary'!$A:$A,0)-1,MATCH(AM132,'Daten Elementary'!$A$424:$ADO$424,0)-1))*1000000</f>
        <v>1.1831238000000002</v>
      </c>
      <c r="EQ132" s="322">
        <f ca="1">IF(ISERROR(OFFSET('Daten Elementary'!$A$1,MATCH(EQ$5,'Daten Elementary'!$A:$A,0)-1,MATCH(AN132,'Daten Elementary'!$A$424:$ADO$424,0)-1)),0,OFFSET('Daten Elementary'!$A$1,MATCH(EQ$5,'Daten Elementary'!$A:$A,0)-1,MATCH(AN132,'Daten Elementary'!$A$424:$ADO$424,0)-1))*1000000</f>
        <v>0</v>
      </c>
      <c r="ER132" s="322">
        <f ca="1">IF(ISERROR(OFFSET('Daten Elementary'!$A$1,MATCH(ER$5,'Daten Elementary'!$A:$A,0)-1,MATCH(AO132,'Daten Elementary'!$A$424:$ADO$424,0)-1)),0,OFFSET('Daten Elementary'!$A$1,MATCH(ER$5,'Daten Elementary'!$A:$A,0)-1,MATCH(AO132,'Daten Elementary'!$A$424:$ADO$424,0)-1))*1000000</f>
        <v>460.24538000000001</v>
      </c>
      <c r="ES132" s="322">
        <f ca="1">IF(ISERROR(OFFSET('Daten Elementary'!$A$1,MATCH(ES$5,'Daten Elementary'!$A:$A,0)-1,MATCH(AP132,'Daten Elementary'!$A$424:$ADO$424,0)-1)),0,OFFSET('Daten Elementary'!$A$1,MATCH(ES$5,'Daten Elementary'!$A:$A,0)-1,MATCH(AP132,'Daten Elementary'!$A$424:$ADO$424,0)-1))*1000000</f>
        <v>0</v>
      </c>
      <c r="ET132" s="322">
        <f t="shared" ca="1" si="81"/>
        <v>461.42850379999999</v>
      </c>
      <c r="EU132" s="322">
        <f ca="1">IF(ISERROR(OFFSET('Daten Elementary'!$A$1,MATCH(EU$5,'Daten Elementary'!$A:$A,0)-1,MATCH(AQ132,'Daten Elementary'!$A$424:$ADO$424,0)-1)),0,OFFSET('Daten Elementary'!$A$1,MATCH(EU$5,'Daten Elementary'!$A:$A,0)-1,MATCH(AQ132,'Daten Elementary'!$A$424:$ADO$424,0)-1))*1000000</f>
        <v>19.494288000000001</v>
      </c>
      <c r="EV132" s="322">
        <f ca="1">IF(ISERROR(OFFSET('Daten Elementary'!$A$1,MATCH(EV$5,'Daten Elementary'!$A:$A,0)-1,MATCH(AR132,'Daten Elementary'!$A$424:$ADO$424,0)-1)),0,OFFSET('Daten Elementary'!$A$1,MATCH(EV$5,'Daten Elementary'!$A:$A,0)-1,MATCH(AR132,'Daten Elementary'!$A$424:$ADO$424,0)-1))*1000000</f>
        <v>201.88684999999998</v>
      </c>
      <c r="EW132" s="322">
        <f ca="1">IF(ISERROR(OFFSET('Daten Elementary'!$A$1,MATCH(EW$5,'Daten Elementary'!$A:$A,0)-1,MATCH(AS132,'Daten Elementary'!$A$424:$ADO$424,0)-1)),0,OFFSET('Daten Elementary'!$A$1,MATCH(EW$5,'Daten Elementary'!$A:$A,0)-1,MATCH(AS132,'Daten Elementary'!$A$424:$ADO$424,0)-1))*1000000</f>
        <v>33.912348000000001</v>
      </c>
      <c r="EX132" s="323">
        <f t="shared" ca="1" si="82"/>
        <v>716.72198979999996</v>
      </c>
      <c r="EY132" s="322">
        <f ca="1">IF(ISERROR(OFFSET('Daten Elementary'!$A$1,MATCH(EY$5,'Daten Elementary'!$A:$A,0)-1,MATCH($AT132,'Daten Elementary'!$A$424:$ADO$424,0)-1)),0,OFFSET('Daten Elementary'!$A$1,MATCH(EY$5,'Daten Elementary'!$A:$A,0)-1,MATCH($AT132,'Daten Elementary'!$A$424:$ADO$424,0)-1))*1000000</f>
        <v>716.72199000000001</v>
      </c>
      <c r="EZ132" s="305">
        <f t="shared" ca="1" si="83"/>
        <v>1.0000000002790483</v>
      </c>
      <c r="FA132" s="314">
        <f ca="1">IF(ISERROR(OFFSET('Daten Elementary'!$A$1,MATCH(FA$5,'Daten Elementary'!$A:$A,0)-1,MATCH(AM132,'Daten Elementary'!$A$424:$ADO$424,0)-1)),0,OFFSET('Daten Elementary'!$A$1,MATCH(FA$5,'Daten Elementary'!$A:$A,0)-1,MATCH(AM132,'Daten Elementary'!$A$424:$ADO$424,0)-1))*1000</f>
        <v>191.5675</v>
      </c>
      <c r="FB132" s="314">
        <f ca="1">IF(ISERROR(OFFSET('Daten Elementary'!$A$1,MATCH(FB$5,'Daten Elementary'!$A:$A,0)-1,MATCH(AN132,'Daten Elementary'!$A$424:$ADO$424,0)-1)),0,OFFSET('Daten Elementary'!$A$1,MATCH(FB$5,'Daten Elementary'!$A:$A,0)-1,MATCH(AN132,'Daten Elementary'!$A$424:$ADO$424,0)-1))*1000</f>
        <v>0</v>
      </c>
      <c r="FC132" s="314">
        <f ca="1">IF(ISERROR(OFFSET('Daten Elementary'!$A$1,MATCH(FC$5,'Daten Elementary'!$A:$A,0)-1,MATCH(AO132,'Daten Elementary'!$A$424:$ADO$424,0)-1)),0,OFFSET('Daten Elementary'!$A$1,MATCH(FC$5,'Daten Elementary'!$A:$A,0)-1,MATCH(AO132,'Daten Elementary'!$A$424:$ADO$424,0)-1))*1000</f>
        <v>44.572764999999997</v>
      </c>
      <c r="FD132" s="314">
        <f ca="1">IF(ISERROR(OFFSET('Daten Elementary'!$A$1,MATCH(FD$5,'Daten Elementary'!$A:$A,0)-1,MATCH(AP132,'Daten Elementary'!$A$424:$ADO$424,0)-1)),0,OFFSET('Daten Elementary'!$A$1,MATCH(FD$5,'Daten Elementary'!$A:$A,0)-1,MATCH(AP132,'Daten Elementary'!$A$424:$ADO$424,0)-1))*1000</f>
        <v>0</v>
      </c>
      <c r="FE132" s="314">
        <f t="shared" ca="1" si="84"/>
        <v>236.140265</v>
      </c>
      <c r="FF132" s="314">
        <f ca="1">IF(ISERROR(OFFSET('Daten Elementary'!$A$1,MATCH(FF$5,'Daten Elementary'!$A:$A,0)-1,MATCH(AQ132,'Daten Elementary'!$A$424:$ADO$424,0)-1)),0,OFFSET('Daten Elementary'!$A$1,MATCH(FF$5,'Daten Elementary'!$A:$A,0)-1,MATCH(AQ132,'Daten Elementary'!$A$424:$ADO$424,0)-1))*1000</f>
        <v>5.6960426999999996</v>
      </c>
      <c r="FG132" s="314">
        <f ca="1">IF(ISERROR(OFFSET('Daten Elementary'!$A$1,MATCH(FG$5,'Daten Elementary'!$A:$A,0)-1,MATCH(AR132,'Daten Elementary'!$A$424:$ADO$424,0)-1)),0,OFFSET('Daten Elementary'!$A$1,MATCH(FG$5,'Daten Elementary'!$A:$A,0)-1,MATCH(AR132,'Daten Elementary'!$A$424:$ADO$424,0)-1))*1000</f>
        <v>53.635728</v>
      </c>
      <c r="FH132" s="314">
        <f ca="1">IF(ISERROR(OFFSET('Daten Elementary'!$A$1,MATCH(FH$5,'Daten Elementary'!$A:$A,0)-1,MATCH(AS132,'Daten Elementary'!$A$424:$ADO$424,0)-1)),0,OFFSET('Daten Elementary'!$A$1,MATCH(FH$5,'Daten Elementary'!$A:$A,0)-1,MATCH(AS132,'Daten Elementary'!$A$424:$ADO$424,0)-1))*1000</f>
        <v>12.826601</v>
      </c>
      <c r="FI132" s="315">
        <f t="shared" ca="1" si="85"/>
        <v>308.29863669999997</v>
      </c>
      <c r="FJ132" s="314">
        <f ca="1">IF(ISERROR(OFFSET('Daten Elementary'!$A$1,MATCH(FJ$5,'Daten Elementary'!$A:$A,0)-1,MATCH($AT132,'Daten Elementary'!$A$424:$ADO$424,0)-1)),0,OFFSET('Daten Elementary'!$A$1,MATCH(FJ$5,'Daten Elementary'!$A:$A,0)-1,MATCH($AT132,'Daten Elementary'!$A$424:$ADO$424,0)-1))*1000</f>
        <v>308.29864000000003</v>
      </c>
      <c r="FK132" s="305">
        <f t="shared" ca="1" si="86"/>
        <v>1.0000000107039073</v>
      </c>
      <c r="FL132" s="314">
        <f ca="1">IF(ISERROR(OFFSET('Daten Elementary'!$A$1,MATCH(FL$5,'Daten Elementary'!$A:$A,0)-1,MATCH(AM132,'Daten Elementary'!$A$424:$ADO$424,0)-1)),0,OFFSET('Daten Elementary'!$A$1,MATCH(FL$5,'Daten Elementary'!$A:$A,0)-1,MATCH(AM132,'Daten Elementary'!$A$424:$ADO$424,0)-1))</f>
        <v>0</v>
      </c>
      <c r="FM132" s="314">
        <f ca="1">IF(ISERROR(OFFSET('Daten Elementary'!$A$1,MATCH(FM$5,'Daten Elementary'!$A:$A,0)-1,MATCH(AN132,'Daten Elementary'!$A$424:$ADO$424,0)-1)),0,OFFSET('Daten Elementary'!$A$1,MATCH(FM$5,'Daten Elementary'!$A:$A,0)-1,MATCH(AN132,'Daten Elementary'!$A$424:$ADO$424,0)-1))</f>
        <v>0</v>
      </c>
      <c r="FN132" s="314">
        <f ca="1">IF(ISERROR(OFFSET('Daten Elementary'!$A$1,MATCH(FN$5,'Daten Elementary'!$A:$A,0)-1,MATCH(AO132,'Daten Elementary'!$A$424:$ADO$424,0)-1)),0,OFFSET('Daten Elementary'!$A$1,MATCH(FN$5,'Daten Elementary'!$A:$A,0)-1,MATCH(AO132,'Daten Elementary'!$A$424:$ADO$424,0)-1))</f>
        <v>0</v>
      </c>
      <c r="FO132" s="314">
        <f ca="1">IF(ISERROR(OFFSET('Daten Elementary'!$A$1,MATCH(FO$5,'Daten Elementary'!$A:$A,0)-1,MATCH(AP132,'Daten Elementary'!$A$424:$ADO$424,0)-1)),0,OFFSET('Daten Elementary'!$A$1,MATCH(FO$5,'Daten Elementary'!$A:$A,0)-1,MATCH(AP132,'Daten Elementary'!$A$424:$ADO$424,0)-1))</f>
        <v>0</v>
      </c>
      <c r="FP132" s="314">
        <f t="shared" ca="1" si="87"/>
        <v>0</v>
      </c>
      <c r="FQ132" s="314">
        <f ca="1">IF(ISERROR(OFFSET('Daten Elementary'!$A$1,MATCH(FQ$5,'Daten Elementary'!$A:$A,0)-1,MATCH(AQ132,'Daten Elementary'!$A$424:$ADO$424,0)-1)),0,OFFSET('Daten Elementary'!$A$1,MATCH(FQ$5,'Daten Elementary'!$A:$A,0)-1,MATCH(AQ132,'Daten Elementary'!$A$424:$ADO$424,0)-1))</f>
        <v>0</v>
      </c>
      <c r="FR132" s="314">
        <f ca="1">IF(ISERROR(OFFSET('Daten Elementary'!$A$1,MATCH(FR$5,'Daten Elementary'!$A:$A,0)-1,MATCH(AR132,'Daten Elementary'!$A$424:$ADO$424,0)-1)),0,OFFSET('Daten Elementary'!$A$1,MATCH(FR$5,'Daten Elementary'!$A:$A,0)-1,MATCH(AR132,'Daten Elementary'!$A$424:$ADO$424,0)-1))</f>
        <v>0</v>
      </c>
      <c r="FS132" s="314">
        <f ca="1">IF(ISERROR(OFFSET('Daten Elementary'!$A$1,MATCH(FS$5,'Daten Elementary'!$A:$A,0)-1,MATCH(AS132,'Daten Elementary'!$A$424:$ADO$424,0)-1)),0,OFFSET('Daten Elementary'!$A$1,MATCH(FS$5,'Daten Elementary'!$A:$A,0)-1,MATCH(AS132,'Daten Elementary'!$A$424:$ADO$424,0)-1))</f>
        <v>0</v>
      </c>
      <c r="FT132" s="315">
        <f t="shared" ca="1" si="88"/>
        <v>0</v>
      </c>
      <c r="FU132" s="314">
        <f ca="1">IF(ISERROR(OFFSET('Daten Elementary'!$A$1,MATCH(FU$5,'Daten Elementary'!$A:$A,0)-1,MATCH($AT132,'Daten Elementary'!$A$424:$ADO$424,0)-1)),0,OFFSET('Daten Elementary'!$A$1,MATCH(FU$5,'Daten Elementary'!$A:$A,0)-1,MATCH($AT132,'Daten Elementary'!$A$424:$ADO$424,0)-1))</f>
        <v>0</v>
      </c>
      <c r="FV132" s="305">
        <f t="shared" ca="1" si="89"/>
        <v>0</v>
      </c>
      <c r="FW132" s="324"/>
      <c r="FX132" s="231" t="str">
        <f t="shared" si="90"/>
        <v>Personenwagen, Benzin (durchschnittliche Flotte)</v>
      </c>
      <c r="FY132" s="231" t="str">
        <f t="shared" si="55"/>
        <v>Personenwagen</v>
      </c>
      <c r="FZ132" s="231" t="str">
        <f t="shared" si="56"/>
        <v>, Benzin</v>
      </c>
      <c r="GA132" s="231" t="str">
        <f t="shared" si="57"/>
        <v xml:space="preserve"> (durchschnittliche Flotte)</v>
      </c>
      <c r="GB132" s="231"/>
    </row>
    <row r="133" spans="1:184" ht="16.5" hidden="1" customHeight="1" outlineLevel="1">
      <c r="A133" s="364"/>
      <c r="B133" s="358"/>
      <c r="C133" s="359" t="s">
        <v>385</v>
      </c>
      <c r="D133" s="359" t="s">
        <v>34</v>
      </c>
      <c r="E133" s="363" t="s">
        <v>25</v>
      </c>
      <c r="F133" s="102">
        <v>1.6</v>
      </c>
      <c r="G133" s="33">
        <v>5</v>
      </c>
      <c r="H133" s="91">
        <f t="shared" si="102"/>
        <v>0.32</v>
      </c>
      <c r="I133" s="99">
        <v>9.6519319227994469</v>
      </c>
      <c r="J133" s="189"/>
      <c r="K133" s="100">
        <v>1380</v>
      </c>
      <c r="L133" s="86"/>
      <c r="M133" s="86"/>
      <c r="N133" s="38" t="s">
        <v>99</v>
      </c>
      <c r="O133" s="6">
        <f ca="1">(IF(ISERROR(INDEX(INDIRECT($D$268),MATCH($AM133,$AM$4:$AM$275,0),MATCH(O$304,INDIRECT($E$268),0))*$I133/$AD133),0,INDEX(INDIRECT($D$268),MATCH($AM133,$AM$4:$AM$275,0),MATCH(O$304,INDIRECT($E$268),0))*$I133/$AD133)+IF(ISERROR(INDEX(INDIRECT($D$268),MATCH($AN133,$AN$4:$AN$275,0),MATCH(O$305,INDIRECT($E$268),0))*$J133/$AE133),0,INDEX(INDIRECT($D$268),MATCH($AN133,$AN$4:$AN$275,0),MATCH(O$305,INDIRECT($E$268),0))*$J133/$AE133))*$AC133/$F133</f>
        <v>148.23544959355658</v>
      </c>
      <c r="P133" s="6">
        <f ca="1">(IF(ISERROR(INDEX(INDIRECT($D$268),MATCH($AO133,$AO$4:$AO$275,0),MATCH(P$304,INDIRECT($E$268),0))*$I133/$AD133),0,INDEX(INDIRECT($D$268),MATCH($AO133,$AO$4:$AO$275,0),MATCH(P$304,INDIRECT($E$268),0))*$I133/$AD133)+IF(ISERROR(INDEX(INDIRECT($D$268),MATCH($AP133,$AP$4:$AP$275,0),MATCH(P$305,INDIRECT($E$268),0))*$J133/$AE133),0,INDEX(INDIRECT($D$268),MATCH($AP133,$AP$4:$AP$275,0),MATCH(P$305,INDIRECT($E$268),0))*$J133/$AE133))*$AC133/$F133</f>
        <v>38.781982276095334</v>
      </c>
      <c r="Q133" s="6">
        <f ca="1">INDEX(INDIRECT($D$268),MATCH($AQ133,$AQ$4:$AQ$284,0),MATCH(Q$4,INDIRECT($E$268),0))*$K133*$AC133/$F133/$AF133</f>
        <v>3.4661417414062496</v>
      </c>
      <c r="R133" s="6">
        <f ca="1">INDEX(INDIRECT($D$268),MATCH($AR133,$AR$4:$AR$284,0),MATCH(R$4,INDIRECT($E$268),0))*$K133*$AC133/$F133/$AF133</f>
        <v>32.685303234374999</v>
      </c>
      <c r="S133" s="6">
        <f ca="1">INDEX(INDIRECT($D$268),MATCH($AS133,$AS$4:$AS$284,0),MATCH(S$4,INDIRECT($E$268),0))*$K133*$AC133/$F133/$AF133</f>
        <v>7.7403655546874992</v>
      </c>
      <c r="T133" s="7">
        <f t="shared" ca="1" si="103"/>
        <v>230.90924240012066</v>
      </c>
      <c r="U133" s="6">
        <f>IF($B$268=6,(IF(OR(AJ133="Benzin",AJ133="Diesel"),$AK133*INDEX('DIN EN 16258'!$I:$I,MATCH('mobitool-Faktoren v2.0'!$AI133,'DIN EN 16258'!$A:$A,0))*$I133/$AD133+$AL133*INDEX('DIN EN 16258'!$I:$I,MATCH('mobitool-Faktoren v2.0'!$AJ133,'DIN EN 16258'!$A:$A,0))*$I133/$AD133,IF(ISERROR($AK133*INDEX('DIN EN 16258'!$I:$I,MATCH('mobitool-Faktoren v2.0'!$AI133,'DIN EN 16258'!$A:$A,0))*$I133/$AD133),0,$AK133*INDEX('DIN EN 16258'!$I:$I,MATCH('mobitool-Faktoren v2.0'!$AI133,'DIN EN 16258'!$A:$A,0))*$I133/$AD133)+IF(ISERROR($AL133*INDEX('DIN EN 16258'!$I:$I,MATCH('mobitool-Faktoren v2.0'!$AJ133,'DIN EN 16258'!$A:$A,0))*$J133/$AE133),0,$AL133*INDEX('DIN EN 16258'!$I:$I,MATCH('mobitool-Faktoren v2.0'!$AJ133,'DIN EN 16258'!$A:$A,0))*$J133/$AE133)))*1000,
IF($B$268=1,(IF(OR(AJ133="Benzin",AJ133="Diesel"),$AK133*INDEX('DIN EN 16258'!$D:$D,MATCH('mobitool-Faktoren v2.0'!$AI133,'DIN EN 16258'!$A:$A,0))*$I133/$AD133+$AL133*INDEX('DIN EN 16258'!$D:$D,MATCH('mobitool-Faktoren v2.0'!$AJ133,'DIN EN 16258'!$A:$A,0))*$I133/$AD133,IF(ISERROR($AK133*INDEX('DIN EN 16258'!$D:$D,MATCH('mobitool-Faktoren v2.0'!$AI133,'DIN EN 16258'!$A:$A,0))*$I133/$AD133),0,$AK133*INDEX('DIN EN 16258'!$D:$D,MATCH('mobitool-Faktoren v2.0'!$AI133,'DIN EN 16258'!$A:$A,0))*$I133/$AD133)+IF(ISERROR($AL133*INDEX('DIN EN 16258'!$D:$D,MATCH('mobitool-Faktoren v2.0'!$AJ133,'DIN EN 16258'!$A:$A,0))*$J133/$AE133),0,$AL133*INDEX('DIN EN 16258'!$D:$D,MATCH('mobitool-Faktoren v2.0'!$AJ133,'DIN EN 16258'!$A:$A,0))*$J133/$AE133))),0))*$AC133/$F133</f>
        <v>147.04094673091677</v>
      </c>
      <c r="V133" s="6">
        <f>IF($B$268=6,(IF(OR(AJ133="Benzin",AJ133="Diesel"),$AK133*INDEX('DIN EN 16258'!$L:$L,MATCH('mobitool-Faktoren v2.0'!$AI133,'DIN EN 16258'!$A:$A,0))*$I133/$AD133+$AL133*INDEX('DIN EN 16258'!$L:$L,MATCH('mobitool-Faktoren v2.0'!$AJ133,'DIN EN 16258'!$A:$A,0))*$I133/$AD133,IF(ISERROR($AK133*INDEX('DIN EN 16258'!$L:$L,MATCH('mobitool-Faktoren v2.0'!$AI133,'DIN EN 16258'!$A:$A,0))*$I133/$AD133),0,$AK133*INDEX('DIN EN 16258'!$L:$L,MATCH('mobitool-Faktoren v2.0'!$AI133,'DIN EN 16258'!$A:$A,0))*$I133/$AD133)+IF(ISERROR($AL133*INDEX('DIN EN 16258'!$L:$L,MATCH('mobitool-Faktoren v2.0'!$AJ133,'DIN EN 16258'!$A:$A,0))*$J133/$AE133),0,$AL133*INDEX('DIN EN 16258'!$L:$L,MATCH('mobitool-Faktoren v2.0'!$AJ133,'DIN EN 16258'!$A:$A,0))*$J133/$AE133)))*1000,
IF($B$268=1,(IF(OR(AJ133="Benzin",AJ133="Diesel"),$AK133*INDEX('DIN EN 16258'!$F:$F,MATCH('mobitool-Faktoren v2.0'!$AI133,'DIN EN 16258'!$A:$A,0))*$I133/$AD133+$AL133*INDEX('DIN EN 16258'!$F:$F,MATCH('mobitool-Faktoren v2.0'!$AJ133,'DIN EN 16258'!$A:$A,0))*$I133/$AD133,IF(ISERROR($AK133*INDEX('DIN EN 16258'!$F:$F,MATCH('mobitool-Faktoren v2.0'!$AI133,'DIN EN 16258'!$A:$A,0))*$I133/$AD133),0,$AK133*INDEX('DIN EN 16258'!$F:$F,MATCH('mobitool-Faktoren v2.0'!$AI133,'DIN EN 16258'!$A:$A,0))*$I133/$AD133)+IF(ISERROR($AL133*INDEX('DIN EN 16258'!$F:$F,MATCH('mobitool-Faktoren v2.0'!$AJ133,'DIN EN 16258'!$A:$A,0))*$J133/$AE133),0,$AL133*INDEX('DIN EN 16258'!$F:$F,MATCH('mobitool-Faktoren v2.0'!$AJ133,'DIN EN 16258'!$A:$A,0))*$J133/$AE133))),0))*$AC133/$F133</f>
        <v>174.63940134810423</v>
      </c>
      <c r="W133" s="39" t="s">
        <v>672</v>
      </c>
      <c r="X133" s="39" t="s">
        <v>162</v>
      </c>
      <c r="Y133" s="336">
        <v>3</v>
      </c>
      <c r="Z133" s="336">
        <v>25</v>
      </c>
      <c r="AA133" s="337">
        <v>500</v>
      </c>
      <c r="AB133" s="299">
        <v>3500</v>
      </c>
      <c r="AC133" s="300">
        <f>AC25</f>
        <v>1</v>
      </c>
      <c r="AD133" s="298">
        <f>AD25</f>
        <v>8.7146666666666661</v>
      </c>
      <c r="AE133" s="298"/>
      <c r="AF133" s="299">
        <f>AF25</f>
        <v>1600</v>
      </c>
      <c r="AG133" s="299"/>
      <c r="AH133" s="299"/>
      <c r="AI133" s="301" t="s">
        <v>34</v>
      </c>
      <c r="AJ133" s="301"/>
      <c r="AK133" s="329">
        <f>'Kennwerte Strassentransporte'!M$25</f>
        <v>6.5359909474849695E-2</v>
      </c>
      <c r="AL133" s="329"/>
      <c r="AM133" s="202" t="s">
        <v>959</v>
      </c>
      <c r="AN133" s="202" t="s">
        <v>81</v>
      </c>
      <c r="AO133" s="202" t="s">
        <v>960</v>
      </c>
      <c r="AP133" s="202" t="s">
        <v>81</v>
      </c>
      <c r="AQ133" s="202" t="s">
        <v>961</v>
      </c>
      <c r="AR133" s="202" t="s">
        <v>962</v>
      </c>
      <c r="AS133" s="202" t="s">
        <v>963</v>
      </c>
      <c r="AT133" s="202" t="s">
        <v>979</v>
      </c>
      <c r="AU133" s="303">
        <f ca="1">IF(ISERROR(OFFSET('Daten KEA'!$A$1,MATCH(AU$5,'Daten KEA'!$A:$A,0)-1,MATCH(AM133,'Daten KEA'!$A$424:$ADO$424,0)-1)),0,OFFSET('Daten KEA'!$A$1,MATCH(AU$5,'Daten KEA'!$A:$A,0)-1,MATCH(AM133,'Daten KEA'!$A$424:$ADO$424,0)-1))+IF(ISERROR(AK133*INDEX('Energiefaktoren Ecoinvent'!$D:$D,MATCH('mobitool-Faktoren v2.0'!AI133,'Energiefaktoren Ecoinvent'!$A:$A,0))),0,AK133*INDEX('Energiefaktoren Ecoinvent'!$D:$D,MATCH('mobitool-Faktoren v2.0'!AI133,'Energiefaktoren Ecoinvent'!$A:$A,0)))+IF(OR(AJ133="Benzin",AJ133="Diesel"),IF(ISERROR(OFFSET('Daten KEA'!$A$1,MATCH(AV$5,'Daten KEA'!$A:$A,0)-1,MATCH(AN133,'Daten KEA'!$A$424:$ADO$424,0)-1)),0,OFFSET('Daten KEA'!$A$1,MATCH(AV$5,'Daten KEA'!$A:$A,0)-1,MATCH(AN133,'Daten KEA'!$A$424:$ADO$424,0)-1))+IF(ISERROR(AL133*INDEX('Energiefaktoren Ecoinvent'!$D:$D,MATCH('mobitool-Faktoren v2.0'!AJ133,'Energiefaktoren Ecoinvent'!$A:$A,0))),0,AL133*INDEX('Energiefaktoren Ecoinvent'!$D:$D,MATCH('mobitool-Faktoren v2.0'!AJ133,'Energiefaktoren Ecoinvent'!$A:$A,0))),0)</f>
        <v>2.7777961526811121</v>
      </c>
      <c r="AV133" s="303">
        <f ca="1">IF(OR(AJ133="Benzin",AJ133="Diesel"),0,IF(ISERROR(OFFSET('Daten KEA'!$A$1,MATCH(AV$5,'Daten KEA'!$A:$A,0)-1,MATCH(AN133,'Daten KEA'!$A$424:$ADO$424,0)-1)),0,OFFSET('Daten KEA'!$A$1,MATCH(AV$5,'Daten KEA'!$A:$A,0)-1,MATCH(AN133,'Daten KEA'!$A$424:$ADO$424,0)-1))+IF(ISERROR(AL133*INDEX('Energiefaktoren Ecoinvent'!$D:$D,MATCH('mobitool-Faktoren v2.0'!AJ133,'Energiefaktoren Ecoinvent'!$A:$A,0))),0,AL133*INDEX('Energiefaktoren Ecoinvent'!$D:$D,MATCH('mobitool-Faktoren v2.0'!AJ133,'Energiefaktoren Ecoinvent'!$A:$A,0))))</f>
        <v>0</v>
      </c>
      <c r="AW133" s="303">
        <f ca="1">IF(ISERROR(OFFSET('Daten KEA'!$A$1,MATCH(AW$5,'Daten KEA'!$A:$A,0)-1,MATCH(AO133,'Daten KEA'!$A$424:$ADO$424,0)-1)),0,OFFSET('Daten KEA'!$A$1,MATCH(AW$5,'Daten KEA'!$A:$A,0)-1,MATCH(AO133,'Daten KEA'!$A$424:$ADO$424,0)-1))-IF(ISERROR(AK133*INDEX('Energiefaktoren Ecoinvent'!$D:$D,MATCH('mobitool-Faktoren v2.0'!AI133,'Energiefaktoren Ecoinvent'!$A:$A,0))),0,AK133*INDEX('Energiefaktoren Ecoinvent'!$D:$D,MATCH('mobitool-Faktoren v2.0'!AI133,'Energiefaktoren Ecoinvent'!$A:$A,0)))+IF(OR(AJ133="Benzin",AJ133="Diesel"),IF(ISERROR(OFFSET('Daten KEA'!$A$1,MATCH(AX$5,'Daten KEA'!$A:$A,0)-1,MATCH(AP133,'Daten KEA'!$A$424:$ADO$424,0)-1)),0,OFFSET('Daten KEA'!$A$1,MATCH(AX$5,'Daten KEA'!$A:$A,0)-1,MATCH(AP133,'Daten KEA'!$A$424:$ADO$424,0)-1))-IF(ISERROR(AL133*INDEX('Energiefaktoren Ecoinvent'!$D:$D,MATCH('mobitool-Faktoren v2.0'!AJ133,'Energiefaktoren Ecoinvent'!$A:$A,0))),0,AL133*INDEX('Energiefaktoren Ecoinvent'!$D:$D,MATCH('mobitool-Faktoren v2.0'!AJ133,'Energiefaktoren Ecoinvent'!$A:$A,0))),0)</f>
        <v>1.0405157473188877</v>
      </c>
      <c r="AX133" s="303">
        <f ca="1">IF(OR(AJ133="Benzin",AJ133="Diesel"),0,IF(ISERROR(OFFSET('Daten KEA'!$A$1,MATCH(AX$5,'Daten KEA'!$A:$A,0)-1,MATCH(AP133,'Daten KEA'!$A$424:$ADO$424,0)-1)),0,OFFSET('Daten KEA'!$A$1,MATCH(AX$5,'Daten KEA'!$A:$A,0)-1,MATCH(AP133,'Daten KEA'!$A$424:$ADO$424,0)-1))-IF(ISERROR(AL133*INDEX('Energiefaktoren Ecoinvent'!$D:$D,MATCH('mobitool-Faktoren v2.0'!AJ133,'Energiefaktoren Ecoinvent'!$A:$A,0))),0,AL133*INDEX('Energiefaktoren Ecoinvent'!$D:$D,MATCH('mobitool-Faktoren v2.0'!AJ133,'Energiefaktoren Ecoinvent'!$A:$A,0))))</f>
        <v>0</v>
      </c>
      <c r="AY133" s="303">
        <f t="shared" ca="1" si="58"/>
        <v>3.8183118999999999</v>
      </c>
      <c r="AZ133" s="303">
        <f ca="1">IF(ISERROR(OFFSET('Daten KEA'!$A$1,MATCH(AZ$5,'Daten KEA'!$A:$A,0)-1,MATCH(AQ133,'Daten KEA'!$A$424:$ADO$424,0)-1)),0,OFFSET('Daten KEA'!$A$1,MATCH(AZ$5,'Daten KEA'!$A:$A,0)-1,MATCH(AQ133,'Daten KEA'!$A$424:$ADO$424,0)-1))</f>
        <v>0.18482304999999999</v>
      </c>
      <c r="BA133" s="303">
        <f ca="1">IF(ISERROR(OFFSET('Daten KEA'!$A$1,MATCH(BA$5,'Daten KEA'!$A:$A,0)-1,MATCH(AR133,'Daten KEA'!$A$424:$ADO$424,0)-1)),0,OFFSET('Daten KEA'!$A$1,MATCH(BA$5,'Daten KEA'!$A:$A,0)-1,MATCH(AR133,'Daten KEA'!$A$424:$ADO$424,0)-1))</f>
        <v>1.0023063000000001</v>
      </c>
      <c r="BB133" s="303">
        <f ca="1">IF(ISERROR(OFFSET('Daten KEA'!$A$1,MATCH(BB$5,'Daten KEA'!$A:$A,0)-1,MATCH(AS133,'Daten KEA'!$A$424:$ADO$424,0)-1)),0,OFFSET('Daten KEA'!$A$1,MATCH(BB$5,'Daten KEA'!$A:$A,0)-1,MATCH(AS133,'Daten KEA'!$A$424:$ADO$424,0)-1))</f>
        <v>0.84415227999999998</v>
      </c>
      <c r="BC133" s="304">
        <f t="shared" ca="1" si="101"/>
        <v>5.8495935299999999</v>
      </c>
      <c r="BD133" s="303">
        <f ca="1">IF(ISERROR(OFFSET('Daten KEA'!$A$1,MATCH(BD$5,'Daten KEA'!$A:$A,0)-1,MATCH(AT133,'Daten KEA'!$A$424:$ADO$424,0)-1)),0,OFFSET('Daten KEA'!$A$1,MATCH(BD$5,'Daten KEA'!$A:$A,0)-1,MATCH(AT133,'Daten KEA'!$A$424:$ADO$424,0)-1))</f>
        <v>5.8495936000000004</v>
      </c>
      <c r="BE133" s="305">
        <f t="shared" ca="1" si="59"/>
        <v>1.0000000119666435</v>
      </c>
      <c r="BF133" s="306">
        <f ca="1">IF(ISERROR(OFFSET('Daten KEA'!$A$1,MATCH(BF$5,'Daten KEA'!$A:$A,0)-1,MATCH(AM133,'Daten KEA'!$A$424:$ADO$424,0)-1)),0,OFFSET('Daten KEA'!$A$1,MATCH(BF$5,'Daten KEA'!$A:$A,0)-1,MATCH(AM133,'Daten KEA'!$A$424:$ADO$424,0)-1))+IF(ISERROR($AK133*INDEX('Energiefaktoren Ecoinvent'!$H:$H,MATCH('mobitool-Faktoren v2.0'!$AI133,'Energiefaktoren Ecoinvent'!$A:$A,0))),0,$AK133*INDEX('Energiefaktoren Ecoinvent'!$H:$H,MATCH('mobitool-Faktoren v2.0'!$AI133,'Energiefaktoren Ecoinvent'!$A:$A,0)))+IF(OR(AJ133="Benzin",AJ133="Diesel"),IF(ISERROR(OFFSET('Daten KEA'!$A$1,MATCH(BG$5,'Daten KEA'!$A:$A,0)-1,MATCH(AN133,'Daten KEA'!$A$424:$ADO$424,0)-1)),0,OFFSET('Daten KEA'!$A$1,MATCH(BG$5,'Daten KEA'!$A:$A,0)-1,MATCH(AN133,'Daten KEA'!$A$424:$ADO$424,0)-1))+IF(ISERROR($AL133*INDEX('Energiefaktoren Ecoinvent'!$H:$H,MATCH('mobitool-Faktoren v2.0'!$AJ133,'Energiefaktoren Ecoinvent'!$A:$A,0))),0,$AL133*INDEX('Energiefaktoren Ecoinvent'!$H:$H,MATCH('mobitool-Faktoren v2.0'!$AJ133,'Energiefaktoren Ecoinvent'!$A:$A,0))),0)</f>
        <v>2.7777961526811121</v>
      </c>
      <c r="BG133" s="306">
        <f ca="1">IF(OR(AJ133="Benzin",AJ133="Diesel"),0,IF(ISERROR(OFFSET('Daten KEA'!$A$1,MATCH(BG$5,'Daten KEA'!$A:$A,0)-1,MATCH(AN133,'Daten KEA'!$A$424:$ADO$424,0)-1)),0,OFFSET('Daten KEA'!$A$1,MATCH(BG$5,'Daten KEA'!$A:$A,0)-1,MATCH(AN133,'Daten KEA'!$A$424:$ADO$424,0)-1))+IF(ISERROR($AL133*INDEX('Energiefaktoren Ecoinvent'!$H:$H,MATCH('mobitool-Faktoren v2.0'!$AJ133,'Energiefaktoren Ecoinvent'!$A:$A,0))),0,$AL133*INDEX('Energiefaktoren Ecoinvent'!$H:$H,MATCH('mobitool-Faktoren v2.0'!$AJ133,'Energiefaktoren Ecoinvent'!$A:$A,0))))</f>
        <v>0</v>
      </c>
      <c r="BH133" s="306">
        <f ca="1">IF(ISERROR(OFFSET('Daten KEA'!$A$1,MATCH(BH$5,'Daten KEA'!$A:$A,0)-1,MATCH(AO133,'Daten KEA'!$A$424:$ADO$424,0)-1)),0,OFFSET('Daten KEA'!$A$1,MATCH(BH$5,'Daten KEA'!$A:$A,0)-1,MATCH(AO133,'Daten KEA'!$A$424:$ADO$424,0)-1))-IF(ISERROR($AK133*INDEX('Energiefaktoren Ecoinvent'!$H:$H,MATCH('mobitool-Faktoren v2.0'!$AI133,'Energiefaktoren Ecoinvent'!$A:$A,0))),0,$AK133*INDEX('Energiefaktoren Ecoinvent'!$H:$H,MATCH('mobitool-Faktoren v2.0'!$AI133,'Energiefaktoren Ecoinvent'!$A:$A,0)))+IF(OR(AJ133="Benzin",AJ133="Diesel"),IF(ISERROR(OFFSET('Daten KEA'!$A$1,MATCH(BI$5,'Daten KEA'!$A:$A,0)-1,MATCH(AP133,'Daten KEA'!$A$424:$ADO$424,0)-1)),0,OFFSET('Daten KEA'!$A$1,MATCH(BI$5,'Daten KEA'!$A:$A,0)-1,MATCH(AP133,'Daten KEA'!$A$424:$ADO$424,0)-1))-IF(ISERROR($AL133*INDEX('Energiefaktoren Ecoinvent'!$H:$H,MATCH('mobitool-Faktoren v2.0'!$AJ133,'Energiefaktoren Ecoinvent'!$A:$A,0))),0,$AL133*INDEX('Energiefaktoren Ecoinvent'!$H:$H,MATCH('mobitool-Faktoren v2.0'!$AJ133,'Energiefaktoren Ecoinvent'!$A:$A,0))),0)</f>
        <v>1.0280818485199874</v>
      </c>
      <c r="BI133" s="306">
        <f ca="1">IF(OR(AJ133="Benzin",AJ133="Diesel"),0,IF(ISERROR(OFFSET('Daten KEA'!$A$1,MATCH(BI$5,'Daten KEA'!$A:$A,0)-1,MATCH(AP133,'Daten KEA'!$A$424:$ADO$424,0)-1)),0,OFFSET('Daten KEA'!$A$1,MATCH(BI$5,'Daten KEA'!$A:$A,0)-1,MATCH(AP133,'Daten KEA'!$A$424:$ADO$424,0)-1))-IF(ISERROR($AL133*INDEX('Energiefaktoren Ecoinvent'!$H:$H,MATCH('mobitool-Faktoren v2.0'!$AJ133,'Energiefaktoren Ecoinvent'!$A:$A,0))),0,$AL133*INDEX('Energiefaktoren Ecoinvent'!$H:$H,MATCH('mobitool-Faktoren v2.0'!$AJ133,'Energiefaktoren Ecoinvent'!$A:$A,0))))</f>
        <v>0</v>
      </c>
      <c r="BJ133" s="306">
        <f t="shared" ca="1" si="92"/>
        <v>3.8058780012010995</v>
      </c>
      <c r="BK133" s="306">
        <f ca="1">IF(ISERROR(OFFSET('Daten KEA'!$A$1,MATCH(BK$5,'Daten KEA'!$A:$A,0)-1,MATCH(AQ133,'Daten KEA'!$A$424:$ADO$424,0)-1)),0,OFFSET('Daten KEA'!$A$1,MATCH(BK$5,'Daten KEA'!$A:$A,0)-1,MATCH(AQ133,'Daten KEA'!$A$424:$ADO$424,0)-1))</f>
        <v>0.17631837758306998</v>
      </c>
      <c r="BL133" s="306">
        <f ca="1">IF(ISERROR(OFFSET('Daten KEA'!$A$1,MATCH(BL$5,'Daten KEA'!$A:$A,0)-1,MATCH(AR133,'Daten KEA'!$A$424:$ADO$424,0)-1)),0,OFFSET('Daten KEA'!$A$1,MATCH(BL$5,'Daten KEA'!$A:$A,0)-1,MATCH(AR133,'Daten KEA'!$A$424:$ADO$424,0)-1))</f>
        <v>0.91292618585179997</v>
      </c>
      <c r="BM133" s="306">
        <f ca="1">IF(ISERROR(OFFSET('Daten KEA'!$A$1,MATCH(BM$5,'Daten KEA'!$A:$A,0)-1,MATCH(AS133,'Daten KEA'!$A$424:$ADO$424,0)-1)),0,OFFSET('Daten KEA'!$A$1,MATCH(BM$5,'Daten KEA'!$A:$A,0)-1,MATCH(AS133,'Daten KEA'!$A$424:$ADO$424,0)-1))</f>
        <v>0.74347970396926988</v>
      </c>
      <c r="BN133" s="307">
        <f t="shared" ca="1" si="98"/>
        <v>5.6386022686052399</v>
      </c>
      <c r="BO133" s="306">
        <f ca="1">IF(ISERROR(OFFSET('Daten KEA'!$A$1,MATCH(BO$5,'Daten KEA'!$A:$A,0)-1,MATCH(AT133,'Daten KEA'!$A$424:$ADO$424,0)-1)),0,OFFSET('Daten KEA'!$A$1,MATCH(BO$5,'Daten KEA'!$A:$A,0)-1,MATCH(AT133,'Daten KEA'!$A$424:$ADO$424,0)-1))</f>
        <v>5.6386022576053003</v>
      </c>
      <c r="BP133" s="305">
        <f t="shared" ca="1" si="60"/>
        <v>0.99999999804917261</v>
      </c>
      <c r="BQ133" s="308">
        <f ca="1">IF(ISERROR(OFFSET('Daten GWP'!$A$1,MATCH(BQ$5,'Daten GWP'!$A:$A,0)-1,MATCH(AM133,'Daten GWP'!$A$424:$ADO$424,0)-1)),0,OFFSET('Daten GWP'!$A$1,MATCH(BQ$5,'Daten GWP'!$A:$A,0)-1,MATCH(AM133,'Daten GWP'!$A$424:$ADO$424,0)-1))*1000</f>
        <v>214.14532</v>
      </c>
      <c r="BR133" s="308">
        <f ca="1">IF(ISERROR(OFFSET('Daten GWP'!$A$1,MATCH(BR$5,'Daten GWP'!$A:$A,0)-1,MATCH(AN133,'Daten GWP'!$A$424:$ADO$424,0)-1)),0,OFFSET('Daten GWP'!$A$1,MATCH(BR$5,'Daten GWP'!$A:$A,0)-1,MATCH(AN133,'Daten GWP'!$A$424:$ADO$424,0)-1))*1000</f>
        <v>0</v>
      </c>
      <c r="BS133" s="308">
        <f ca="1">IF(ISERROR(OFFSET('Daten GWP'!$A$1,MATCH(BS$5,'Daten GWP'!$A:$A,0)-1,MATCH(AO133,'Daten GWP'!$A$424:$ADO$424,0)-1)),0,OFFSET('Daten GWP'!$A$1,MATCH(BS$5,'Daten GWP'!$A:$A,0)-1,MATCH(AO133,'Daten GWP'!$A$424:$ADO$424,0)-1))*1000</f>
        <v>56.025600000000004</v>
      </c>
      <c r="BT133" s="308">
        <f ca="1">IF(ISERROR(OFFSET('Daten GWP'!$A$1,MATCH(BT$5,'Daten GWP'!$A:$A,0)-1,MATCH(AP133,'Daten GWP'!$A$424:$ADO$424,0)-1)),0,OFFSET('Daten GWP'!$A$1,MATCH(BT$5,'Daten GWP'!$A:$A,0)-1,MATCH(AP133,'Daten GWP'!$A$424:$ADO$424,0)-1))*1000</f>
        <v>0</v>
      </c>
      <c r="BU133" s="308">
        <f t="shared" ca="1" si="61"/>
        <v>270.17092000000002</v>
      </c>
      <c r="BV133" s="308">
        <f ca="1">IF(ISERROR(OFFSET('Daten GWP'!$A$1,MATCH(BV$5,'Daten GWP'!$A:$A,0)-1,MATCH(AQ133,'Daten GWP'!$A$424:$ADO$424,0)-1)),0,OFFSET('Daten GWP'!$A$1,MATCH(BV$5,'Daten GWP'!$A:$A,0)-1,MATCH(AQ133,'Daten GWP'!$A$424:$ADO$424,0)-1))*1000</f>
        <v>6.4299441000000002</v>
      </c>
      <c r="BW133" s="308">
        <f ca="1">IF(ISERROR(OFFSET('Daten GWP'!$A$1,MATCH(BW$5,'Daten GWP'!$A:$A,0)-1,MATCH(AR133,'Daten GWP'!$A$424:$ADO$424,0)-1)),0,OFFSET('Daten GWP'!$A$1,MATCH(BW$5,'Daten GWP'!$A:$A,0)-1,MATCH(AR133,'Daten GWP'!$A$424:$ADO$424,0)-1))*1000</f>
        <v>60.633606</v>
      </c>
      <c r="BX133" s="308">
        <f ca="1">IF(ISERROR(OFFSET('Daten GWP'!$A$1,MATCH(BX$5,'Daten GWP'!$A:$A,0)-1,MATCH(AS133,'Daten GWP'!$A$424:$ADO$424,0)-1)),0,OFFSET('Daten GWP'!$A$1,MATCH(BX$5,'Daten GWP'!$A:$A,0)-1,MATCH(AS133,'Daten GWP'!$A$424:$ADO$424,0)-1))*1000</f>
        <v>14.358938999999999</v>
      </c>
      <c r="BY133" s="309">
        <f t="shared" ca="1" si="99"/>
        <v>351.59340910000003</v>
      </c>
      <c r="BZ133" s="308">
        <f ca="1">IF(ISERROR(OFFSET('Daten GWP'!$A$1,MATCH(BZ$5,'Daten GWP'!$A:$A,0)-1,MATCH(AT133,'Daten GWP'!$A$424:$ADO$424,0)-1)),0,OFFSET('Daten GWP'!$A$1,MATCH(BZ$5,'Daten GWP'!$A:$A,0)-1,MATCH(AT133,'Daten GWP'!$A$424:$ADO$424,0)-1))*1000</f>
        <v>351.59341000000001</v>
      </c>
      <c r="CA133" s="305">
        <f t="shared" ca="1" si="62"/>
        <v>1.0000000025597748</v>
      </c>
      <c r="CB133" s="310">
        <f ca="1">IF(ISERROR(OFFSET('Daten Elementary'!$A$1,MATCH(CB$5,'Daten Elementary'!$A:$A,0)-1,MATCH(AM133,'Daten Elementary'!$A$424:$ADO$424,0)-1)),0,OFFSET('Daten Elementary'!$A$1,MATCH(CB$5,'Daten Elementary'!$A:$A,0)-1,MATCH(AM133,'Daten Elementary'!$A$424:$ADO$424,0)-1))*1000000</f>
        <v>26.456707999999999</v>
      </c>
      <c r="CC133" s="310">
        <f ca="1">IF(ISERROR(OFFSET('Daten Elementary'!$A$1,MATCH(CC$5,'Daten Elementary'!$A:$A,0)-1,MATCH(AN133,'Daten Elementary'!$A$424:$ADO$424,0)-1)),0,OFFSET('Daten Elementary'!$A$1,MATCH(CC$5,'Daten Elementary'!$A:$A,0)-1,MATCH(AN133,'Daten Elementary'!$A$424:$ADO$424,0)-1))*1000000</f>
        <v>0</v>
      </c>
      <c r="CD133" s="310">
        <f ca="1">IF(ISERROR(OFFSET('Daten Elementary'!$A$1,MATCH(CD$5,'Daten Elementary'!$A:$A,0)-1,MATCH(AO133,'Daten Elementary'!$A$424:$ADO$424,0)-1)),0,OFFSET('Daten Elementary'!$A$1,MATCH(CD$5,'Daten Elementary'!$A:$A,0)-1,MATCH(AO133,'Daten Elementary'!$A$424:$ADO$424,0)-1))*1000000</f>
        <v>20.417542000000001</v>
      </c>
      <c r="CE133" s="310">
        <f ca="1">IF(ISERROR(OFFSET('Daten Elementary'!$A$1,MATCH(CE$5,'Daten Elementary'!$A:$A,0)-1,MATCH(AP133,'Daten Elementary'!$A$424:$ADO$424,0)-1)),0,OFFSET('Daten Elementary'!$A$1,MATCH(CE$5,'Daten Elementary'!$A:$A,0)-1,MATCH(AP133,'Daten Elementary'!$A$424:$ADO$424,0)-1))*1000000</f>
        <v>0</v>
      </c>
      <c r="CF133" s="310">
        <f t="shared" ca="1" si="63"/>
        <v>46.874250000000004</v>
      </c>
      <c r="CG133" s="310">
        <f ca="1">IF(ISERROR(OFFSET('Daten Elementary'!$A$1,MATCH(CG$5,'Daten Elementary'!$A:$A,0)-1,MATCH(AQ133,'Daten Elementary'!$A$424:$ADO$424,0)-1)),0,OFFSET('Daten Elementary'!$A$1,MATCH(CG$5,'Daten Elementary'!$A:$A,0)-1,MATCH(AQ133,'Daten Elementary'!$A$424:$ADO$424,0)-1))*1000000</f>
        <v>2.5342876999999997</v>
      </c>
      <c r="CH133" s="310">
        <f ca="1">IF(ISERROR(OFFSET('Daten Elementary'!$A$1,MATCH(CH$5,'Daten Elementary'!$A:$A,0)-1,MATCH(AR133,'Daten Elementary'!$A$424:$ADO$424,0)-1)),0,OFFSET('Daten Elementary'!$A$1,MATCH(CH$5,'Daten Elementary'!$A:$A,0)-1,MATCH(AR133,'Daten Elementary'!$A$424:$ADO$424,0)-1))*1000000</f>
        <v>55.794156000000001</v>
      </c>
      <c r="CI133" s="310">
        <f ca="1">IF(ISERROR(OFFSET('Daten Elementary'!$A$1,MATCH(CI$5,'Daten Elementary'!$A:$A,0)-1,MATCH(AS133,'Daten Elementary'!$A$424:$ADO$424,0)-1)),0,OFFSET('Daten Elementary'!$A$1,MATCH(CI$5,'Daten Elementary'!$A:$A,0)-1,MATCH(AS133,'Daten Elementary'!$A$424:$ADO$424,0)-1))*1000000</f>
        <v>12.323541000000001</v>
      </c>
      <c r="CJ133" s="311">
        <f t="shared" ca="1" si="64"/>
        <v>117.5262347</v>
      </c>
      <c r="CK133" s="310">
        <f ca="1">IF(ISERROR(OFFSET('Daten Elementary'!$A$1,MATCH(CK$5,'Daten Elementary'!$A:$A,0)-1,MATCH($AT133,'Daten Elementary'!$A$424:$ADO$424,0)-1)),0,OFFSET('Daten Elementary'!$A$1,MATCH(CK$5,'Daten Elementary'!$A:$A,0)-1,MATCH($AT133,'Daten Elementary'!$A$424:$ADO$424,0)-1))*1000000</f>
        <v>117.52623</v>
      </c>
      <c r="CL133" s="305">
        <f t="shared" ca="1" si="65"/>
        <v>0.99999996000892888</v>
      </c>
      <c r="CM133" s="312">
        <f ca="1">IF(ISERROR(OFFSET('Daten Elementary'!$A$1,MATCH(CM$5,'Daten Elementary'!$A:$A,0)-1,MATCH(AM133,'Daten Elementary'!$A$424:$ADO$424,0)-1)),0,OFFSET('Daten Elementary'!$A$1,MATCH(CM$5,'Daten Elementary'!$A:$A,0)-1,MATCH(AM133,'Daten Elementary'!$A$424:$ADO$424,0)-1))*1000000</f>
        <v>16.100337</v>
      </c>
      <c r="CN133" s="312">
        <f ca="1">IF(ISERROR(OFFSET('Daten Elementary'!$A$1,MATCH(CN$5,'Daten Elementary'!$A:$A,0)-1,MATCH(AN133,'Daten Elementary'!$A$424:$ADO$424,0)-1)),0,OFFSET('Daten Elementary'!$A$1,MATCH(CN$5,'Daten Elementary'!$A:$A,0)-1,MATCH(AN133,'Daten Elementary'!$A$424:$ADO$424,0)-1))*1000000</f>
        <v>0</v>
      </c>
      <c r="CO133" s="312">
        <f ca="1">IF(ISERROR(OFFSET('Daten Elementary'!$A$1,MATCH(CO$5,'Daten Elementary'!$A:$A,0)-1,MATCH(AO133,'Daten Elementary'!$A$424:$ADO$424,0)-1)),0,OFFSET('Daten Elementary'!$A$1,MATCH(CO$5,'Daten Elementary'!$A:$A,0)-1,MATCH(AO133,'Daten Elementary'!$A$424:$ADO$424,0)-1))*1000000</f>
        <v>16.556616999999999</v>
      </c>
      <c r="CP133" s="312">
        <f ca="1">IF(ISERROR(OFFSET('Daten Elementary'!$A$1,MATCH(CP$5,'Daten Elementary'!$A:$A,0)-1,MATCH(AP133,'Daten Elementary'!$A$424:$ADO$424,0)-1)),0,OFFSET('Daten Elementary'!$A$1,MATCH(CP$5,'Daten Elementary'!$A:$A,0)-1,MATCH(AP133,'Daten Elementary'!$A$424:$ADO$424,0)-1))*1000000</f>
        <v>0</v>
      </c>
      <c r="CQ133" s="312">
        <f t="shared" ca="1" si="66"/>
        <v>32.656953999999999</v>
      </c>
      <c r="CR133" s="312">
        <f ca="1">IF(ISERROR(OFFSET('Daten Elementary'!$A$1,MATCH(CR$5,'Daten Elementary'!$A:$A,0)-1,MATCH(AQ133,'Daten Elementary'!$A$424:$ADO$424,0)-1)),0,OFFSET('Daten Elementary'!$A$1,MATCH(CR$5,'Daten Elementary'!$A:$A,0)-1,MATCH(AQ133,'Daten Elementary'!$A$424:$ADO$424,0)-1))*1000000</f>
        <v>1.6960850999999999</v>
      </c>
      <c r="CS133" s="312">
        <f ca="1">IF(ISERROR(OFFSET('Daten Elementary'!$A$1,MATCH(CS$5,'Daten Elementary'!$A:$A,0)-1,MATCH(AR133,'Daten Elementary'!$A$424:$ADO$424,0)-1)),0,OFFSET('Daten Elementary'!$A$1,MATCH(CS$5,'Daten Elementary'!$A:$A,0)-1,MATCH(AR133,'Daten Elementary'!$A$424:$ADO$424,0)-1))*1000000</f>
        <v>21.365215000000003</v>
      </c>
      <c r="CT133" s="312">
        <f ca="1">IF(ISERROR(OFFSET('Daten Elementary'!$A$1,MATCH(CT$5,'Daten Elementary'!$A:$A,0)-1,MATCH(AS133,'Daten Elementary'!$A$424:$ADO$424,0)-1)),0,OFFSET('Daten Elementary'!$A$1,MATCH(CT$5,'Daten Elementary'!$A:$A,0)-1,MATCH(AS133,'Daten Elementary'!$A$424:$ADO$424,0)-1))*1000000</f>
        <v>6.9625197999999999</v>
      </c>
      <c r="CU133" s="313">
        <f t="shared" ca="1" si="67"/>
        <v>62.680773899999998</v>
      </c>
      <c r="CV133" s="312">
        <f ca="1">IF(ISERROR(OFFSET('Daten Elementary'!$A$1,MATCH(CV$5,'Daten Elementary'!$A:$A,0)-1,MATCH($AT133,'Daten Elementary'!$A$424:$ADO$424,0)-1)),0,OFFSET('Daten Elementary'!$A$1,MATCH(CV$5,'Daten Elementary'!$A:$A,0)-1,MATCH($AT133,'Daten Elementary'!$A$424:$ADO$424,0)-1))*1000000</f>
        <v>62.680774</v>
      </c>
      <c r="CW133" s="305">
        <f t="shared" ca="1" si="68"/>
        <v>1.0000000015953856</v>
      </c>
      <c r="CX133" s="314">
        <f ca="1">IF(ISERROR(OFFSET('Daten Elementary'!$A$1,MATCH(CX$5,'Daten Elementary'!$A:$A,0)-1,MATCH(AM133,'Daten Elementary'!$A$424:$ADO$424,0)-1)),0,OFFSET('Daten Elementary'!$A$1,MATCH(CX$5,'Daten Elementary'!$A:$A,0)-1,MATCH(AM133,'Daten Elementary'!$A$424:$ADO$424,0)-1))*1000000</f>
        <v>92.935352000000009</v>
      </c>
      <c r="CY133" s="314">
        <f ca="1">IF(ISERROR(OFFSET('Daten Elementary'!$A$1,MATCH(CY$5,'Daten Elementary'!$A:$A,0)-1,MATCH(AN133,'Daten Elementary'!$A$424:$ADO$424,0)-1)),0,OFFSET('Daten Elementary'!$A$1,MATCH(CY$5,'Daten Elementary'!$A:$A,0)-1,MATCH(AN133,'Daten Elementary'!$A$424:$ADO$424,0)-1))*1000000</f>
        <v>0</v>
      </c>
      <c r="CZ133" s="314">
        <f ca="1">IF(ISERROR(OFFSET('Daten Elementary'!$A$1,MATCH(CZ$5,'Daten Elementary'!$A:$A,0)-1,MATCH(AO133,'Daten Elementary'!$A$424:$ADO$424,0)-1)),0,OFFSET('Daten Elementary'!$A$1,MATCH(CZ$5,'Daten Elementary'!$A:$A,0)-1,MATCH(AO133,'Daten Elementary'!$A$424:$ADO$424,0)-1))*1000000</f>
        <v>187.12551999999999</v>
      </c>
      <c r="DA133" s="314">
        <f ca="1">IF(ISERROR(OFFSET('Daten Elementary'!$A$1,MATCH(DA$5,'Daten Elementary'!$A:$A,0)-1,MATCH(AP133,'Daten Elementary'!$A$424:$ADO$424,0)-1)),0,OFFSET('Daten Elementary'!$A$1,MATCH(DA$5,'Daten Elementary'!$A:$A,0)-1,MATCH(AP133,'Daten Elementary'!$A$424:$ADO$424,0)-1))*1000000</f>
        <v>0</v>
      </c>
      <c r="DB133" s="314">
        <f t="shared" ca="1" si="69"/>
        <v>280.06087200000002</v>
      </c>
      <c r="DC133" s="314">
        <f ca="1">IF(ISERROR(OFFSET('Daten Elementary'!$A$1,MATCH(DC$5,'Daten Elementary'!$A:$A,0)-1,MATCH(AQ133,'Daten Elementary'!$A$424:$ADO$424,0)-1)),0,OFFSET('Daten Elementary'!$A$1,MATCH(DC$5,'Daten Elementary'!$A:$A,0)-1,MATCH(AQ133,'Daten Elementary'!$A$424:$ADO$424,0)-1))*1000000</f>
        <v>6.4210890999999997</v>
      </c>
      <c r="DD133" s="314">
        <f ca="1">IF(ISERROR(OFFSET('Daten Elementary'!$A$1,MATCH(DD$5,'Daten Elementary'!$A:$A,0)-1,MATCH(AR133,'Daten Elementary'!$A$424:$ADO$424,0)-1)),0,OFFSET('Daten Elementary'!$A$1,MATCH(DD$5,'Daten Elementary'!$A:$A,0)-1,MATCH(AR133,'Daten Elementary'!$A$424:$ADO$424,0)-1))*1000000</f>
        <v>92.359469000000004</v>
      </c>
      <c r="DE133" s="314">
        <f ca="1">IF(ISERROR(OFFSET('Daten Elementary'!$A$1,MATCH(DE$5,'Daten Elementary'!$A:$A,0)-1,MATCH(AS133,'Daten Elementary'!$A$424:$ADO$424,0)-1)),0,OFFSET('Daten Elementary'!$A$1,MATCH(DE$5,'Daten Elementary'!$A:$A,0)-1,MATCH(AS133,'Daten Elementary'!$A$424:$ADO$424,0)-1))*1000000</f>
        <v>55.370537000000006</v>
      </c>
      <c r="DF133" s="315">
        <f t="shared" ca="1" si="70"/>
        <v>434.21196710000004</v>
      </c>
      <c r="DG133" s="314">
        <f ca="1">IF(ISERROR(OFFSET('Daten Elementary'!$A$1,MATCH(DG$5,'Daten Elementary'!$A:$A,0)-1,MATCH($AT133,'Daten Elementary'!$A$424:$ADO$424,0)-1)),0,OFFSET('Daten Elementary'!$A$1,MATCH(DG$5,'Daten Elementary'!$A:$A,0)-1,MATCH($AT133,'Daten Elementary'!$A$424:$ADO$424,0)-1))*1000000</f>
        <v>434.21196000000003</v>
      </c>
      <c r="DH133" s="305">
        <f t="shared" ca="1" si="71"/>
        <v>0.99999998364853915</v>
      </c>
      <c r="DI133" s="316">
        <f ca="1">IF(ISERROR(OFFSET('Daten Elementary'!$A$1,MATCH(DI$5,'Daten Elementary'!$A:$A,0)-1,MATCH(AM133,'Daten Elementary'!$A$424:$ADO$424,0)-1)),0,OFFSET('Daten Elementary'!$A$1,MATCH(DI$5,'Daten Elementary'!$A:$A,0)-1,MATCH(AM133,'Daten Elementary'!$A$424:$ADO$424,0)-1))*1000000</f>
        <v>75.046000000000006</v>
      </c>
      <c r="DJ133" s="316">
        <f ca="1">IF(ISERROR(OFFSET('Daten Elementary'!$A$1,MATCH(DJ$5,'Daten Elementary'!$A:$A,0)-1,MATCH(AN133,'Daten Elementary'!$A$424:$ADO$424,0)-1)),0,OFFSET('Daten Elementary'!$A$1,MATCH(DJ$5,'Daten Elementary'!$A:$A,0)-1,MATCH(AN133,'Daten Elementary'!$A$424:$ADO$424,0)-1))*1000000</f>
        <v>0</v>
      </c>
      <c r="DK133" s="316">
        <f ca="1">IF(ISERROR(OFFSET('Daten Elementary'!$A$1,MATCH(DK$5,'Daten Elementary'!$A:$A,0)-1,MATCH(AO133,'Daten Elementary'!$A$424:$ADO$424,0)-1)),0,OFFSET('Daten Elementary'!$A$1,MATCH(DK$5,'Daten Elementary'!$A:$A,0)-1,MATCH(AO133,'Daten Elementary'!$A$424:$ADO$424,0)-1))*1000000</f>
        <v>200.2568</v>
      </c>
      <c r="DL133" s="316">
        <f ca="1">IF(ISERROR(OFFSET('Daten Elementary'!$A$1,MATCH(DL$5,'Daten Elementary'!$A:$A,0)-1,MATCH(AP133,'Daten Elementary'!$A$424:$ADO$424,0)-1)),0,OFFSET('Daten Elementary'!$A$1,MATCH(DL$5,'Daten Elementary'!$A:$A,0)-1,MATCH(AP133,'Daten Elementary'!$A$424:$ADO$424,0)-1))*1000000</f>
        <v>0</v>
      </c>
      <c r="DM133" s="316">
        <f t="shared" ca="1" si="72"/>
        <v>275.30279999999999</v>
      </c>
      <c r="DN133" s="316">
        <f ca="1">IF(ISERROR(OFFSET('Daten Elementary'!$A$1,MATCH(DN$5,'Daten Elementary'!$A:$A,0)-1,MATCH(AQ133,'Daten Elementary'!$A$424:$ADO$424,0)-1)),0,OFFSET('Daten Elementary'!$A$1,MATCH(DN$5,'Daten Elementary'!$A:$A,0)-1,MATCH(AQ133,'Daten Elementary'!$A$424:$ADO$424,0)-1))*1000000</f>
        <v>11.709254000000001</v>
      </c>
      <c r="DO133" s="316">
        <f ca="1">IF(ISERROR(OFFSET('Daten Elementary'!$A$1,MATCH(DO$5,'Daten Elementary'!$A:$A,0)-1,MATCH(AR133,'Daten Elementary'!$A$424:$ADO$424,0)-1)),0,OFFSET('Daten Elementary'!$A$1,MATCH(DO$5,'Daten Elementary'!$A:$A,0)-1,MATCH(AR133,'Daten Elementary'!$A$424:$ADO$424,0)-1))*1000000</f>
        <v>109.19866999999999</v>
      </c>
      <c r="DP133" s="316">
        <f ca="1">IF(ISERROR(OFFSET('Daten Elementary'!$A$1,MATCH(DP$5,'Daten Elementary'!$A:$A,0)-1,MATCH(AS133,'Daten Elementary'!$A$424:$ADO$424,0)-1)),0,OFFSET('Daten Elementary'!$A$1,MATCH(DP$5,'Daten Elementary'!$A:$A,0)-1,MATCH(AS133,'Daten Elementary'!$A$424:$ADO$424,0)-1))*1000000</f>
        <v>62.518711000000003</v>
      </c>
      <c r="DQ133" s="317">
        <f t="shared" ca="1" si="73"/>
        <v>458.72943499999997</v>
      </c>
      <c r="DR133" s="316">
        <f ca="1">IF(ISERROR(OFFSET('Daten Elementary'!$A$1,MATCH(DR$5,'Daten Elementary'!$A:$A,0)-1,MATCH($AT133,'Daten Elementary'!$A$424:$ADO$424,0)-1)),0,OFFSET('Daten Elementary'!$A$1,MATCH(DR$5,'Daten Elementary'!$A:$A,0)-1,MATCH($AT133,'Daten Elementary'!$A$424:$ADO$424,0)-1))*1000000</f>
        <v>458.72943999999995</v>
      </c>
      <c r="DS133" s="305">
        <f t="shared" ca="1" si="74"/>
        <v>1.0000000108996712</v>
      </c>
      <c r="DT133" s="318">
        <f ca="1">IF(ISERROR(OFFSET('Daten UBP13'!$A$1,MATCH(DT$5,'Daten UBP13'!$A:$A,0)-1,MATCH(AM133,'Daten UBP13'!$A$424:$AEG$424,0)-1)),0,OFFSET('Daten UBP13'!$A$1,MATCH(DT$5,'Daten UBP13'!$A:$A,0)-1,MATCH(AM133,'Daten UBP13'!$A$424:$AEG$424,0)-1))</f>
        <v>140.90450999999999</v>
      </c>
      <c r="DU133" s="318">
        <f ca="1">IF(ISERROR(OFFSET('Daten UBP13'!$A$1,MATCH(DU$5,'Daten UBP13'!$A:$A,0)-1,MATCH(AN133,'Daten UBP13'!$A$424:$AEG$424,0)-1)),0,OFFSET('Daten UBP13'!$A$1,MATCH(DU$5,'Daten UBP13'!$A:$A,0)-1,MATCH(AN133,'Daten UBP13'!$A$424:$AEG$424,0)-1))</f>
        <v>0</v>
      </c>
      <c r="DV133" s="318">
        <f ca="1">IF(ISERROR(OFFSET('Daten UBP13'!$A$1,MATCH(DV$5,'Daten UBP13'!$A:$A,0)-1,MATCH(AO133,'Daten UBP13'!$A$424:$AEG$424,0)-1)),0,OFFSET('Daten UBP13'!$A$1,MATCH(DV$5,'Daten UBP13'!$A:$A,0)-1,MATCH(AO133,'Daten UBP13'!$A$424:$AEG$424,0)-1))</f>
        <v>102.4109</v>
      </c>
      <c r="DW133" s="318">
        <f ca="1">IF(ISERROR(OFFSET('Daten UBP13'!$A$1,MATCH(DW$5,'Daten UBP13'!$A:$A,0)-1,MATCH(AP133,'Daten UBP13'!$A$424:$AEG$424,0)-1)),0,OFFSET('Daten UBP13'!$A$1,MATCH(DW$5,'Daten UBP13'!$A:$A,0)-1,MATCH(AP133,'Daten UBP13'!$A$424:$AEG$424,0)-1))</f>
        <v>0</v>
      </c>
      <c r="DX133" s="318">
        <f t="shared" ca="1" si="75"/>
        <v>243.31540999999999</v>
      </c>
      <c r="DY133" s="318">
        <f ca="1">IF(ISERROR(OFFSET('Daten UBP13'!$A$1,MATCH(DY$5,'Daten UBP13'!$A:$A,0)-1,MATCH(AQ133,'Daten UBP13'!$A$424:$AEG$424,0)-1)),0,OFFSET('Daten UBP13'!$A$1,MATCH(DY$5,'Daten UBP13'!$A:$A,0)-1,MATCH(AQ133,'Daten UBP13'!$A$424:$AEG$424,0)-1))</f>
        <v>9.4186382999999996</v>
      </c>
      <c r="DZ133" s="318">
        <f ca="1">IF(ISERROR(OFFSET('Daten UBP13'!$A$1,MATCH(DZ$5,'Daten UBP13'!$A:$A,0)-1,MATCH(AR133,'Daten UBP13'!$A$424:$AEG$424,0)-1)),0,OFFSET('Daten UBP13'!$A$1,MATCH(DZ$5,'Daten UBP13'!$A:$A,0)-1,MATCH(AR133,'Daten UBP13'!$A$424:$AEG$424,0)-1))</f>
        <v>107.58223</v>
      </c>
      <c r="EA133" s="318">
        <f ca="1">IF(ISERROR(OFFSET('Daten UBP13'!$A$1,MATCH(EA$5,'Daten UBP13'!$A:$A,0)-1,MATCH(AS133,'Daten UBP13'!$A$424:$AEG$424,0)-1)),0,OFFSET('Daten UBP13'!$A$1,MATCH(EA$5,'Daten UBP13'!$A:$A,0)-1,MATCH(AS133,'Daten UBP13'!$A$424:$AEG$424,0)-1))</f>
        <v>37.606847999999999</v>
      </c>
      <c r="EB133" s="319">
        <f t="shared" ca="1" si="76"/>
        <v>397.92312629999998</v>
      </c>
      <c r="EC133" s="318">
        <f ca="1">IF(ISERROR(OFFSET('Daten UBP13'!$A$1,MATCH(EC$5,'Daten UBP13'!$A:$A,0)-1,MATCH(AT133,'Daten UBP13'!$A$424:$AEG$424,0)-1)),0,OFFSET('Daten UBP13'!$A$1,MATCH(EC$5,'Daten UBP13'!$A:$A,0)-1,MATCH(AT133,'Daten UBP13'!$A$424:$AEG$424,0)-1))</f>
        <v>397.92313000000001</v>
      </c>
      <c r="ED133" s="305">
        <f t="shared" ca="1" si="77"/>
        <v>1.0000000092982784</v>
      </c>
      <c r="EE133" s="320">
        <f ca="1">IF(ISERROR(OFFSET('Daten ReCiPe'!$A$1,MATCH(EE$5,'Daten ReCiPe'!$A:$A,0)-1,MATCH(AM133,'Daten ReCiPe'!$A$424:$ADO$424,0)-1)),0,OFFSET('Daten ReCiPe'!$A$1,MATCH(EE$5,'Daten ReCiPe'!$A:$A,0)-1,MATCH(AM133,'Daten ReCiPe'!$A$424:$ADO$424,0)-1))*1000</f>
        <v>10.105105</v>
      </c>
      <c r="EF133" s="320">
        <f ca="1">IF(ISERROR(OFFSET('Daten ReCiPe'!$A$1,MATCH(EF$5,'Daten ReCiPe'!$A:$A,0)-1,MATCH(AN133,'Daten ReCiPe'!$A$424:$ADO$424,0)-1)),0,OFFSET('Daten ReCiPe'!$A$1,MATCH(EF$5,'Daten ReCiPe'!$A:$A,0)-1,MATCH(AN133,'Daten ReCiPe'!$A$424:$ADO$424,0)-1))*1000</f>
        <v>0</v>
      </c>
      <c r="EG133" s="320">
        <f ca="1">IF(ISERROR(OFFSET('Daten ReCiPe'!$A$1,MATCH(EG$5,'Daten ReCiPe'!$A:$A,0)-1,MATCH(AO133,'Daten ReCiPe'!$A$424:$ADO$424,0)-1)),0,OFFSET('Daten ReCiPe'!$A$1,MATCH(EG$5,'Daten ReCiPe'!$A:$A,0)-1,MATCH(AO133,'Daten ReCiPe'!$A$424:$ADO$424,0)-1))*1000</f>
        <v>15.378129000000001</v>
      </c>
      <c r="EH133" s="320">
        <f ca="1">IF(ISERROR(OFFSET('Daten ReCiPe'!$A$1,MATCH(EH$5,'Daten ReCiPe'!$A:$A,0)-1,MATCH(AP133,'Daten ReCiPe'!$A$424:$ADO$424,0)-1)),0,OFFSET('Daten ReCiPe'!$A$1,MATCH(EH$5,'Daten ReCiPe'!$A:$A,0)-1,MATCH(AP133,'Daten ReCiPe'!$A$424:$ADO$424,0)-1))*1000</f>
        <v>0</v>
      </c>
      <c r="EI133" s="320">
        <f t="shared" ca="1" si="78"/>
        <v>25.483234000000003</v>
      </c>
      <c r="EJ133" s="320">
        <f ca="1">IF(ISERROR(OFFSET('Daten ReCiPe'!$A$1,MATCH(EJ$5,'Daten ReCiPe'!$A:$A,0)-1,MATCH(AQ133,'Daten ReCiPe'!$A$424:$ADO$424,0)-1)),0,OFFSET('Daten ReCiPe'!$A$1,MATCH(EJ$5,'Daten ReCiPe'!$A:$A,0)-1,MATCH(AQ133,'Daten ReCiPe'!$A$424:$ADO$424,0)-1))*1000</f>
        <v>0.86290067000000004</v>
      </c>
      <c r="EK133" s="320">
        <f ca="1">IF(ISERROR(OFFSET('Daten ReCiPe'!$A$1,MATCH(EK$5,'Daten ReCiPe'!$A:$A,0)-1,MATCH(AR133,'Daten ReCiPe'!$A$424:$ADO$424,0)-1)),0,OFFSET('Daten ReCiPe'!$A$1,MATCH(EK$5,'Daten ReCiPe'!$A:$A,0)-1,MATCH(AR133,'Daten ReCiPe'!$A$424:$ADO$424,0)-1))*1000</f>
        <v>7.5963000000000003</v>
      </c>
      <c r="EL133" s="320">
        <f ca="1">IF(ISERROR(OFFSET('Daten ReCiPe'!$A$1,MATCH(EL$5,'Daten ReCiPe'!$A:$A,0)-1,MATCH(AS133,'Daten ReCiPe'!$A$424:$ADO$424,0)-1)),0,OFFSET('Daten ReCiPe'!$A$1,MATCH(EL$5,'Daten ReCiPe'!$A:$A,0)-1,MATCH(AS133,'Daten ReCiPe'!$A$424:$ADO$424,0)-1))*1000</f>
        <v>2.0148036</v>
      </c>
      <c r="EM133" s="321">
        <f t="shared" ca="1" si="79"/>
        <v>35.957238270000005</v>
      </c>
      <c r="EN133" s="320">
        <f ca="1">IF(ISERROR(OFFSET('Daten ReCiPe'!$A$1,MATCH(EN$5,'Daten ReCiPe'!$A:$A,0)-1,MATCH(AT133,'Daten ReCiPe'!$A$424:$ADO$424,0)-1)),0,OFFSET('Daten ReCiPe'!$A$1,MATCH(EN$5,'Daten ReCiPe'!$A:$A,0)-1,MATCH(AT133,'Daten ReCiPe'!$A$424:$ADO$424,0)-1))*1000</f>
        <v>35.957239000000001</v>
      </c>
      <c r="EO133" s="305">
        <f t="shared" ca="1" si="80"/>
        <v>1.0000000203018928</v>
      </c>
      <c r="EP133" s="322">
        <f ca="1">IF(ISERROR(OFFSET('Daten Elementary'!$A$1,MATCH(EP$5,'Daten Elementary'!$A:$A,0)-1,MATCH(AM133,'Daten Elementary'!$A$424:$ADO$424,0)-1)),0,OFFSET('Daten Elementary'!$A$1,MATCH(EP$5,'Daten Elementary'!$A:$A,0)-1,MATCH(AM133,'Daten Elementary'!$A$424:$ADO$424,0)-1))*1000000</f>
        <v>1.247635</v>
      </c>
      <c r="EQ133" s="322">
        <f ca="1">IF(ISERROR(OFFSET('Daten Elementary'!$A$1,MATCH(EQ$5,'Daten Elementary'!$A:$A,0)-1,MATCH(AN133,'Daten Elementary'!$A$424:$ADO$424,0)-1)),0,OFFSET('Daten Elementary'!$A$1,MATCH(EQ$5,'Daten Elementary'!$A:$A,0)-1,MATCH(AN133,'Daten Elementary'!$A$424:$ADO$424,0)-1))*1000000</f>
        <v>0</v>
      </c>
      <c r="ER133" s="322">
        <f ca="1">IF(ISERROR(OFFSET('Daten Elementary'!$A$1,MATCH(ER$5,'Daten Elementary'!$A:$A,0)-1,MATCH(AO133,'Daten Elementary'!$A$424:$ADO$424,0)-1)),0,OFFSET('Daten Elementary'!$A$1,MATCH(ER$5,'Daten Elementary'!$A:$A,0)-1,MATCH(AO133,'Daten Elementary'!$A$424:$ADO$424,0)-1))*1000000</f>
        <v>492.29826999999995</v>
      </c>
      <c r="ES133" s="322">
        <f ca="1">IF(ISERROR(OFFSET('Daten Elementary'!$A$1,MATCH(ES$5,'Daten Elementary'!$A:$A,0)-1,MATCH(AP133,'Daten Elementary'!$A$424:$ADO$424,0)-1)),0,OFFSET('Daten Elementary'!$A$1,MATCH(ES$5,'Daten Elementary'!$A:$A,0)-1,MATCH(AP133,'Daten Elementary'!$A$424:$ADO$424,0)-1))*1000000</f>
        <v>0</v>
      </c>
      <c r="ET133" s="322">
        <f t="shared" ca="1" si="81"/>
        <v>493.54590499999995</v>
      </c>
      <c r="EU133" s="322">
        <f ca="1">IF(ISERROR(OFFSET('Daten Elementary'!$A$1,MATCH(EU$5,'Daten Elementary'!$A:$A,0)-1,MATCH(AQ133,'Daten Elementary'!$A$424:$ADO$424,0)-1)),0,OFFSET('Daten Elementary'!$A$1,MATCH(EU$5,'Daten Elementary'!$A:$A,0)-1,MATCH(AQ133,'Daten Elementary'!$A$424:$ADO$424,0)-1))*1000000</f>
        <v>19.751365</v>
      </c>
      <c r="EV133" s="322">
        <f ca="1">IF(ISERROR(OFFSET('Daten Elementary'!$A$1,MATCH(EV$5,'Daten Elementary'!$A:$A,0)-1,MATCH(AR133,'Daten Elementary'!$A$424:$ADO$424,0)-1)),0,OFFSET('Daten Elementary'!$A$1,MATCH(EV$5,'Daten Elementary'!$A:$A,0)-1,MATCH(AR133,'Daten Elementary'!$A$424:$ADO$424,0)-1))*1000000</f>
        <v>204.54883000000001</v>
      </c>
      <c r="EW133" s="322">
        <f ca="1">IF(ISERROR(OFFSET('Daten Elementary'!$A$1,MATCH(EW$5,'Daten Elementary'!$A:$A,0)-1,MATCH(AS133,'Daten Elementary'!$A$424:$ADO$424,0)-1)),0,OFFSET('Daten Elementary'!$A$1,MATCH(EW$5,'Daten Elementary'!$A:$A,0)-1,MATCH(AS133,'Daten Elementary'!$A$424:$ADO$424,0)-1))*1000000</f>
        <v>34.145203000000002</v>
      </c>
      <c r="EX133" s="323">
        <f t="shared" ca="1" si="82"/>
        <v>751.99130300000002</v>
      </c>
      <c r="EY133" s="322">
        <f ca="1">IF(ISERROR(OFFSET('Daten Elementary'!$A$1,MATCH(EY$5,'Daten Elementary'!$A:$A,0)-1,MATCH($AT133,'Daten Elementary'!$A$424:$ADO$424,0)-1)),0,OFFSET('Daten Elementary'!$A$1,MATCH(EY$5,'Daten Elementary'!$A:$A,0)-1,MATCH($AT133,'Daten Elementary'!$A$424:$ADO$424,0)-1))*1000000</f>
        <v>751.99131</v>
      </c>
      <c r="EZ133" s="305">
        <f t="shared" ca="1" si="83"/>
        <v>1.0000000093086183</v>
      </c>
      <c r="FA133" s="314">
        <f ca="1">IF(ISERROR(OFFSET('Daten Elementary'!$A$1,MATCH(FA$5,'Daten Elementary'!$A:$A,0)-1,MATCH(AM133,'Daten Elementary'!$A$424:$ADO$424,0)-1)),0,OFFSET('Daten Elementary'!$A$1,MATCH(FA$5,'Daten Elementary'!$A:$A,0)-1,MATCH(AM133,'Daten Elementary'!$A$424:$ADO$424,0)-1))*1000</f>
        <v>204.91</v>
      </c>
      <c r="FB133" s="314">
        <f ca="1">IF(ISERROR(OFFSET('Daten Elementary'!$A$1,MATCH(FB$5,'Daten Elementary'!$A:$A,0)-1,MATCH(AN133,'Daten Elementary'!$A$424:$ADO$424,0)-1)),0,OFFSET('Daten Elementary'!$A$1,MATCH(FB$5,'Daten Elementary'!$A:$A,0)-1,MATCH(AN133,'Daten Elementary'!$A$424:$ADO$424,0)-1))*1000</f>
        <v>0</v>
      </c>
      <c r="FC133" s="314">
        <f ca="1">IF(ISERROR(OFFSET('Daten Elementary'!$A$1,MATCH(FC$5,'Daten Elementary'!$A:$A,0)-1,MATCH(AO133,'Daten Elementary'!$A$424:$ADO$424,0)-1)),0,OFFSET('Daten Elementary'!$A$1,MATCH(FC$5,'Daten Elementary'!$A:$A,0)-1,MATCH(AO133,'Daten Elementary'!$A$424:$ADO$424,0)-1))*1000</f>
        <v>47.676949</v>
      </c>
      <c r="FD133" s="314">
        <f ca="1">IF(ISERROR(OFFSET('Daten Elementary'!$A$1,MATCH(FD$5,'Daten Elementary'!$A:$A,0)-1,MATCH(AP133,'Daten Elementary'!$A$424:$ADO$424,0)-1)),0,OFFSET('Daten Elementary'!$A$1,MATCH(FD$5,'Daten Elementary'!$A:$A,0)-1,MATCH(AP133,'Daten Elementary'!$A$424:$ADO$424,0)-1))*1000</f>
        <v>0</v>
      </c>
      <c r="FE133" s="314">
        <f t="shared" ca="1" si="84"/>
        <v>252.586949</v>
      </c>
      <c r="FF133" s="314">
        <f ca="1">IF(ISERROR(OFFSET('Daten Elementary'!$A$1,MATCH(FF$5,'Daten Elementary'!$A:$A,0)-1,MATCH(AQ133,'Daten Elementary'!$A$424:$ADO$424,0)-1)),0,OFFSET('Daten Elementary'!$A$1,MATCH(FF$5,'Daten Elementary'!$A:$A,0)-1,MATCH(AQ133,'Daten Elementary'!$A$424:$ADO$424,0)-1))*1000</f>
        <v>5.7711579999999998</v>
      </c>
      <c r="FG133" s="314">
        <f ca="1">IF(ISERROR(OFFSET('Daten Elementary'!$A$1,MATCH(FG$5,'Daten Elementary'!$A:$A,0)-1,MATCH(AR133,'Daten Elementary'!$A$424:$ADO$424,0)-1)),0,OFFSET('Daten Elementary'!$A$1,MATCH(FG$5,'Daten Elementary'!$A:$A,0)-1,MATCH(AR133,'Daten Elementary'!$A$424:$ADO$424,0)-1))*1000</f>
        <v>54.344138999999998</v>
      </c>
      <c r="FH133" s="314">
        <f ca="1">IF(ISERROR(OFFSET('Daten Elementary'!$A$1,MATCH(FH$5,'Daten Elementary'!$A:$A,0)-1,MATCH(AS133,'Daten Elementary'!$A$424:$ADO$424,0)-1)),0,OFFSET('Daten Elementary'!$A$1,MATCH(FH$5,'Daten Elementary'!$A:$A,0)-1,MATCH(AS133,'Daten Elementary'!$A$424:$ADO$424,0)-1))*1000</f>
        <v>12.916036999999999</v>
      </c>
      <c r="FI133" s="315">
        <f t="shared" ca="1" si="85"/>
        <v>325.61828300000002</v>
      </c>
      <c r="FJ133" s="314">
        <f ca="1">IF(ISERROR(OFFSET('Daten Elementary'!$A$1,MATCH(FJ$5,'Daten Elementary'!$A:$A,0)-1,MATCH($AT133,'Daten Elementary'!$A$424:$ADO$424,0)-1)),0,OFFSET('Daten Elementary'!$A$1,MATCH(FJ$5,'Daten Elementary'!$A:$A,0)-1,MATCH($AT133,'Daten Elementary'!$A$424:$ADO$424,0)-1))*1000</f>
        <v>325.61827999999997</v>
      </c>
      <c r="FK133" s="305">
        <f t="shared" ca="1" si="86"/>
        <v>0.99999999078675794</v>
      </c>
      <c r="FL133" s="314">
        <f ca="1">IF(ISERROR(OFFSET('Daten Elementary'!$A$1,MATCH(FL$5,'Daten Elementary'!$A:$A,0)-1,MATCH(AM133,'Daten Elementary'!$A$424:$ADO$424,0)-1)),0,OFFSET('Daten Elementary'!$A$1,MATCH(FL$5,'Daten Elementary'!$A:$A,0)-1,MATCH(AM133,'Daten Elementary'!$A$424:$ADO$424,0)-1))</f>
        <v>0</v>
      </c>
      <c r="FM133" s="314">
        <f ca="1">IF(ISERROR(OFFSET('Daten Elementary'!$A$1,MATCH(FM$5,'Daten Elementary'!$A:$A,0)-1,MATCH(AN133,'Daten Elementary'!$A$424:$ADO$424,0)-1)),0,OFFSET('Daten Elementary'!$A$1,MATCH(FM$5,'Daten Elementary'!$A:$A,0)-1,MATCH(AN133,'Daten Elementary'!$A$424:$ADO$424,0)-1))</f>
        <v>0</v>
      </c>
      <c r="FN133" s="314">
        <f ca="1">IF(ISERROR(OFFSET('Daten Elementary'!$A$1,MATCH(FN$5,'Daten Elementary'!$A:$A,0)-1,MATCH(AO133,'Daten Elementary'!$A$424:$ADO$424,0)-1)),0,OFFSET('Daten Elementary'!$A$1,MATCH(FN$5,'Daten Elementary'!$A:$A,0)-1,MATCH(AO133,'Daten Elementary'!$A$424:$ADO$424,0)-1))</f>
        <v>0</v>
      </c>
      <c r="FO133" s="314">
        <f ca="1">IF(ISERROR(OFFSET('Daten Elementary'!$A$1,MATCH(FO$5,'Daten Elementary'!$A:$A,0)-1,MATCH(AP133,'Daten Elementary'!$A$424:$ADO$424,0)-1)),0,OFFSET('Daten Elementary'!$A$1,MATCH(FO$5,'Daten Elementary'!$A:$A,0)-1,MATCH(AP133,'Daten Elementary'!$A$424:$ADO$424,0)-1))</f>
        <v>0</v>
      </c>
      <c r="FP133" s="314">
        <f t="shared" ca="1" si="87"/>
        <v>0</v>
      </c>
      <c r="FQ133" s="314">
        <f ca="1">IF(ISERROR(OFFSET('Daten Elementary'!$A$1,MATCH(FQ$5,'Daten Elementary'!$A:$A,0)-1,MATCH(AQ133,'Daten Elementary'!$A$424:$ADO$424,0)-1)),0,OFFSET('Daten Elementary'!$A$1,MATCH(FQ$5,'Daten Elementary'!$A:$A,0)-1,MATCH(AQ133,'Daten Elementary'!$A$424:$ADO$424,0)-1))</f>
        <v>0</v>
      </c>
      <c r="FR133" s="314">
        <f ca="1">IF(ISERROR(OFFSET('Daten Elementary'!$A$1,MATCH(FR$5,'Daten Elementary'!$A:$A,0)-1,MATCH(AR133,'Daten Elementary'!$A$424:$ADO$424,0)-1)),0,OFFSET('Daten Elementary'!$A$1,MATCH(FR$5,'Daten Elementary'!$A:$A,0)-1,MATCH(AR133,'Daten Elementary'!$A$424:$ADO$424,0)-1))</f>
        <v>0</v>
      </c>
      <c r="FS133" s="314">
        <f ca="1">IF(ISERROR(OFFSET('Daten Elementary'!$A$1,MATCH(FS$5,'Daten Elementary'!$A:$A,0)-1,MATCH(AS133,'Daten Elementary'!$A$424:$ADO$424,0)-1)),0,OFFSET('Daten Elementary'!$A$1,MATCH(FS$5,'Daten Elementary'!$A:$A,0)-1,MATCH(AS133,'Daten Elementary'!$A$424:$ADO$424,0)-1))</f>
        <v>0</v>
      </c>
      <c r="FT133" s="315">
        <f t="shared" ca="1" si="88"/>
        <v>0</v>
      </c>
      <c r="FU133" s="314">
        <f ca="1">IF(ISERROR(OFFSET('Daten Elementary'!$A$1,MATCH(FU$5,'Daten Elementary'!$A:$A,0)-1,MATCH($AT133,'Daten Elementary'!$A$424:$ADO$424,0)-1)),0,OFFSET('Daten Elementary'!$A$1,MATCH(FU$5,'Daten Elementary'!$A:$A,0)-1,MATCH($AT133,'Daten Elementary'!$A$424:$ADO$424,0)-1))</f>
        <v>0</v>
      </c>
      <c r="FV133" s="305">
        <f t="shared" ca="1" si="89"/>
        <v>0</v>
      </c>
      <c r="FW133" s="324"/>
      <c r="FX133" s="231" t="str">
        <f t="shared" si="90"/>
        <v>Personenwagen, Benzin (EURO 3)</v>
      </c>
      <c r="FY133" s="231" t="str">
        <f t="shared" si="55"/>
        <v>Personenwagen</v>
      </c>
      <c r="FZ133" s="231" t="str">
        <f t="shared" si="56"/>
        <v>, Benzin</v>
      </c>
      <c r="GA133" s="231" t="str">
        <f t="shared" si="57"/>
        <v xml:space="preserve"> (EURO 3)</v>
      </c>
      <c r="GB133" s="231"/>
    </row>
    <row r="134" spans="1:184" ht="16.5" hidden="1" customHeight="1" outlineLevel="1">
      <c r="A134" s="364"/>
      <c r="B134" s="358"/>
      <c r="C134" s="359" t="s">
        <v>385</v>
      </c>
      <c r="D134" s="359" t="s">
        <v>34</v>
      </c>
      <c r="E134" s="363" t="s">
        <v>26</v>
      </c>
      <c r="F134" s="102">
        <v>1.6</v>
      </c>
      <c r="G134" s="33">
        <v>5</v>
      </c>
      <c r="H134" s="91">
        <f t="shared" si="102"/>
        <v>0.32</v>
      </c>
      <c r="I134" s="99">
        <v>8.876974904139308</v>
      </c>
      <c r="J134" s="189"/>
      <c r="K134" s="100">
        <v>1380</v>
      </c>
      <c r="L134" s="86"/>
      <c r="M134" s="86"/>
      <c r="N134" s="38" t="s">
        <v>99</v>
      </c>
      <c r="O134" s="6">
        <f ca="1">(IF(ISERROR(INDEX(INDIRECT($D$268),MATCH($AM134,$AM$4:$AM$275,0),MATCH(O$304,INDIRECT($E$268),0))*$I134/$AD134),0,INDEX(INDIRECT($D$268),MATCH($AM134,$AM$4:$AM$275,0),MATCH(O$304,INDIRECT($E$268),0))*$I134/$AD134)+IF(ISERROR(INDEX(INDIRECT($D$268),MATCH($AN134,$AN$4:$AN$275,0),MATCH(O$305,INDIRECT($E$268),0))*$J134/$AE134),0,INDEX(INDIRECT($D$268),MATCH($AN134,$AN$4:$AN$275,0),MATCH(O$305,INDIRECT($E$268),0))*$J134/$AE134))*$AC134/$F134</f>
        <v>136.16417055393828</v>
      </c>
      <c r="P134" s="6">
        <f ca="1">(IF(ISERROR(INDEX(INDIRECT($D$268),MATCH($AO134,$AO$4:$AO$275,0),MATCH(P$304,INDIRECT($E$268),0))*$I134/$AD134),0,INDEX(INDIRECT($D$268),MATCH($AO134,$AO$4:$AO$275,0),MATCH(P$304,INDIRECT($E$268),0))*$I134/$AD134)+IF(ISERROR(INDEX(INDIRECT($D$268),MATCH($AP134,$AP$4:$AP$275,0),MATCH(P$305,INDIRECT($E$268),0))*$J134/$AE134),0,INDEX(INDIRECT($D$268),MATCH($AP134,$AP$4:$AP$275,0),MATCH(P$305,INDIRECT($E$268),0))*$J134/$AE134))*$AC134/$F134</f>
        <v>35.668163538331157</v>
      </c>
      <c r="Q134" s="6">
        <f ca="1">INDEX(INDIRECT($D$268),MATCH($AQ134,$AQ$4:$AQ$284,0),MATCH(Q$4,INDIRECT($E$268),0))*$K134*$AC134/$F134/$AF134</f>
        <v>3.4661417414062496</v>
      </c>
      <c r="R134" s="6">
        <f ca="1">INDEX(INDIRECT($D$268),MATCH($AR134,$AR$4:$AR$284,0),MATCH(R$4,INDIRECT($E$268),0))*$K134*$AC134/$F134/$AF134</f>
        <v>32.685303234374999</v>
      </c>
      <c r="S134" s="6">
        <f ca="1">INDEX(INDIRECT($D$268),MATCH($AS134,$AS$4:$AS$284,0),MATCH(S$4,INDIRECT($E$268),0))*$K134*$AC134/$F134/$AF134</f>
        <v>7.7403655546874992</v>
      </c>
      <c r="T134" s="7">
        <f t="shared" ca="1" si="103"/>
        <v>215.72414462273818</v>
      </c>
      <c r="U134" s="6">
        <f>IF($B$268=6,(IF(OR(AJ134="Benzin",AJ134="Diesel"),$AK134*INDEX('DIN EN 16258'!$I:$I,MATCH('mobitool-Faktoren v2.0'!$AI134,'DIN EN 16258'!$A:$A,0))*$I134/$AD134+$AL134*INDEX('DIN EN 16258'!$I:$I,MATCH('mobitool-Faktoren v2.0'!$AJ134,'DIN EN 16258'!$A:$A,0))*$I134/$AD134,IF(ISERROR($AK134*INDEX('DIN EN 16258'!$I:$I,MATCH('mobitool-Faktoren v2.0'!$AI134,'DIN EN 16258'!$A:$A,0))*$I134/$AD134),0,$AK134*INDEX('DIN EN 16258'!$I:$I,MATCH('mobitool-Faktoren v2.0'!$AI134,'DIN EN 16258'!$A:$A,0))*$I134/$AD134)+IF(ISERROR($AL134*INDEX('DIN EN 16258'!$I:$I,MATCH('mobitool-Faktoren v2.0'!$AJ134,'DIN EN 16258'!$A:$A,0))*$J134/$AE134),0,$AL134*INDEX('DIN EN 16258'!$I:$I,MATCH('mobitool-Faktoren v2.0'!$AJ134,'DIN EN 16258'!$A:$A,0))*$J134/$AE134)))*1000,
IF($B$268=1,(IF(OR(AJ134="Benzin",AJ134="Diesel"),$AK134*INDEX('DIN EN 16258'!$D:$D,MATCH('mobitool-Faktoren v2.0'!$AI134,'DIN EN 16258'!$A:$A,0))*$I134/$AD134+$AL134*INDEX('DIN EN 16258'!$D:$D,MATCH('mobitool-Faktoren v2.0'!$AJ134,'DIN EN 16258'!$A:$A,0))*$I134/$AD134,IF(ISERROR($AK134*INDEX('DIN EN 16258'!$D:$D,MATCH('mobitool-Faktoren v2.0'!$AI134,'DIN EN 16258'!$A:$A,0))*$I134/$AD134),0,$AK134*INDEX('DIN EN 16258'!$D:$D,MATCH('mobitool-Faktoren v2.0'!$AI134,'DIN EN 16258'!$A:$A,0))*$I134/$AD134)+IF(ISERROR($AL134*INDEX('DIN EN 16258'!$D:$D,MATCH('mobitool-Faktoren v2.0'!$AJ134,'DIN EN 16258'!$A:$A,0))*$J134/$AE134),0,$AL134*INDEX('DIN EN 16258'!$D:$D,MATCH('mobitool-Faktoren v2.0'!$AJ134,'DIN EN 16258'!$A:$A,0))*$J134/$AE134))),0))*$AC134/$F134</f>
        <v>135.23502941679004</v>
      </c>
      <c r="V134" s="6">
        <f>IF($B$268=6,(IF(OR(AJ134="Benzin",AJ134="Diesel"),$AK134*INDEX('DIN EN 16258'!$L:$L,MATCH('mobitool-Faktoren v2.0'!$AI134,'DIN EN 16258'!$A:$A,0))*$I134/$AD134+$AL134*INDEX('DIN EN 16258'!$L:$L,MATCH('mobitool-Faktoren v2.0'!$AJ134,'DIN EN 16258'!$A:$A,0))*$I134/$AD134,IF(ISERROR($AK134*INDEX('DIN EN 16258'!$L:$L,MATCH('mobitool-Faktoren v2.0'!$AI134,'DIN EN 16258'!$A:$A,0))*$I134/$AD134),0,$AK134*INDEX('DIN EN 16258'!$L:$L,MATCH('mobitool-Faktoren v2.0'!$AI134,'DIN EN 16258'!$A:$A,0))*$I134/$AD134)+IF(ISERROR($AL134*INDEX('DIN EN 16258'!$L:$L,MATCH('mobitool-Faktoren v2.0'!$AJ134,'DIN EN 16258'!$A:$A,0))*$J134/$AE134),0,$AL134*INDEX('DIN EN 16258'!$L:$L,MATCH('mobitool-Faktoren v2.0'!$AJ134,'DIN EN 16258'!$A:$A,0))*$J134/$AE134)))*1000,
IF($B$268=1,(IF(OR(AJ134="Benzin",AJ134="Diesel"),$AK134*INDEX('DIN EN 16258'!$F:$F,MATCH('mobitool-Faktoren v2.0'!$AI134,'DIN EN 16258'!$A:$A,0))*$I134/$AD134+$AL134*INDEX('DIN EN 16258'!$F:$F,MATCH('mobitool-Faktoren v2.0'!$AJ134,'DIN EN 16258'!$A:$A,0))*$I134/$AD134,IF(ISERROR($AK134*INDEX('DIN EN 16258'!$F:$F,MATCH('mobitool-Faktoren v2.0'!$AI134,'DIN EN 16258'!$A:$A,0))*$I134/$AD134),0,$AK134*INDEX('DIN EN 16258'!$F:$F,MATCH('mobitool-Faktoren v2.0'!$AI134,'DIN EN 16258'!$A:$A,0))*$I134/$AD134)+IF(ISERROR($AL134*INDEX('DIN EN 16258'!$F:$F,MATCH('mobitool-Faktoren v2.0'!$AJ134,'DIN EN 16258'!$A:$A,0))*$J134/$AE134),0,$AL134*INDEX('DIN EN 16258'!$F:$F,MATCH('mobitool-Faktoren v2.0'!$AJ134,'DIN EN 16258'!$A:$A,0))*$J134/$AE134))),0))*$AC134/$F134</f>
        <v>160.61760416886449</v>
      </c>
      <c r="W134" s="39" t="s">
        <v>672</v>
      </c>
      <c r="X134" s="39" t="s">
        <v>162</v>
      </c>
      <c r="Y134" s="336">
        <v>3</v>
      </c>
      <c r="Z134" s="336">
        <v>25</v>
      </c>
      <c r="AA134" s="337">
        <v>500</v>
      </c>
      <c r="AB134" s="299">
        <v>3500</v>
      </c>
      <c r="AC134" s="300">
        <f>AC26</f>
        <v>1</v>
      </c>
      <c r="AD134" s="298">
        <f>AD26</f>
        <v>8.1545333333333332</v>
      </c>
      <c r="AE134" s="298"/>
      <c r="AF134" s="299">
        <f>AF26</f>
        <v>1600</v>
      </c>
      <c r="AG134" s="299"/>
      <c r="AH134" s="299"/>
      <c r="AI134" s="301" t="s">
        <v>34</v>
      </c>
      <c r="AJ134" s="301"/>
      <c r="AK134" s="329">
        <f>'Kennwerte Strassentransporte'!M$29</f>
        <v>6.1158938884735101E-2</v>
      </c>
      <c r="AL134" s="329"/>
      <c r="AM134" s="202" t="s">
        <v>964</v>
      </c>
      <c r="AN134" s="202" t="s">
        <v>81</v>
      </c>
      <c r="AO134" s="202" t="s">
        <v>965</v>
      </c>
      <c r="AP134" s="202" t="s">
        <v>81</v>
      </c>
      <c r="AQ134" s="202" t="s">
        <v>966</v>
      </c>
      <c r="AR134" s="202" t="s">
        <v>967</v>
      </c>
      <c r="AS134" s="202" t="s">
        <v>968</v>
      </c>
      <c r="AT134" s="202" t="s">
        <v>980</v>
      </c>
      <c r="AU134" s="303">
        <f ca="1">IF(ISERROR(OFFSET('Daten KEA'!$A$1,MATCH(AU$5,'Daten KEA'!$A:$A,0)-1,MATCH(AM134,'Daten KEA'!$A$424:$ADO$424,0)-1)),0,OFFSET('Daten KEA'!$A$1,MATCH(AU$5,'Daten KEA'!$A:$A,0)-1,MATCH(AM134,'Daten KEA'!$A$424:$ADO$424,0)-1))+IF(ISERROR(AK134*INDEX('Energiefaktoren Ecoinvent'!$D:$D,MATCH('mobitool-Faktoren v2.0'!AI134,'Energiefaktoren Ecoinvent'!$A:$A,0))),0,AK134*INDEX('Energiefaktoren Ecoinvent'!$D:$D,MATCH('mobitool-Faktoren v2.0'!AI134,'Energiefaktoren Ecoinvent'!$A:$A,0)))+IF(OR(AJ134="Benzin",AJ134="Diesel"),IF(ISERROR(OFFSET('Daten KEA'!$A$1,MATCH(AV$5,'Daten KEA'!$A:$A,0)-1,MATCH(AN134,'Daten KEA'!$A$424:$ADO$424,0)-1)),0,OFFSET('Daten KEA'!$A$1,MATCH(AV$5,'Daten KEA'!$A:$A,0)-1,MATCH(AN134,'Daten KEA'!$A$424:$ADO$424,0)-1))+IF(ISERROR(AL134*INDEX('Energiefaktoren Ecoinvent'!$D:$D,MATCH('mobitool-Faktoren v2.0'!AJ134,'Energiefaktoren Ecoinvent'!$A:$A,0))),0,AL134*INDEX('Energiefaktoren Ecoinvent'!$D:$D,MATCH('mobitool-Faktoren v2.0'!AJ134,'Energiefaktoren Ecoinvent'!$A:$A,0))),0)</f>
        <v>2.5992549026012419</v>
      </c>
      <c r="AV134" s="303">
        <f ca="1">IF(OR(AJ134="Benzin",AJ134="Diesel"),0,IF(ISERROR(OFFSET('Daten KEA'!$A$1,MATCH(AV$5,'Daten KEA'!$A:$A,0)-1,MATCH(AN134,'Daten KEA'!$A$424:$ADO$424,0)-1)),0,OFFSET('Daten KEA'!$A$1,MATCH(AV$5,'Daten KEA'!$A:$A,0)-1,MATCH(AN134,'Daten KEA'!$A$424:$ADO$424,0)-1))+IF(ISERROR(AL134*INDEX('Energiefaktoren Ecoinvent'!$D:$D,MATCH('mobitool-Faktoren v2.0'!AJ134,'Energiefaktoren Ecoinvent'!$A:$A,0))),0,AL134*INDEX('Energiefaktoren Ecoinvent'!$D:$D,MATCH('mobitool-Faktoren v2.0'!AJ134,'Energiefaktoren Ecoinvent'!$A:$A,0))))</f>
        <v>0</v>
      </c>
      <c r="AW134" s="303">
        <f ca="1">IF(ISERROR(OFFSET('Daten KEA'!$A$1,MATCH(AW$5,'Daten KEA'!$A:$A,0)-1,MATCH(AO134,'Daten KEA'!$A$424:$ADO$424,0)-1)),0,OFFSET('Daten KEA'!$A$1,MATCH(AW$5,'Daten KEA'!$A:$A,0)-1,MATCH(AO134,'Daten KEA'!$A$424:$ADO$424,0)-1))-IF(ISERROR(AK134*INDEX('Energiefaktoren Ecoinvent'!$D:$D,MATCH('mobitool-Faktoren v2.0'!AI134,'Energiefaktoren Ecoinvent'!$A:$A,0))),0,AK134*INDEX('Energiefaktoren Ecoinvent'!$D:$D,MATCH('mobitool-Faktoren v2.0'!AI134,'Energiefaktoren Ecoinvent'!$A:$A,0)))+IF(OR(AJ134="Benzin",AJ134="Diesel"),IF(ISERROR(OFFSET('Daten KEA'!$A$1,MATCH(AX$5,'Daten KEA'!$A:$A,0)-1,MATCH(AP134,'Daten KEA'!$A$424:$ADO$424,0)-1)),0,OFFSET('Daten KEA'!$A$1,MATCH(AX$5,'Daten KEA'!$A:$A,0)-1,MATCH(AP134,'Daten KEA'!$A$424:$ADO$424,0)-1))-IF(ISERROR(AL134*INDEX('Energiefaktoren Ecoinvent'!$D:$D,MATCH('mobitool-Faktoren v2.0'!AJ134,'Energiefaktoren Ecoinvent'!$A:$A,0))),0,AL134*INDEX('Energiefaktoren Ecoinvent'!$D:$D,MATCH('mobitool-Faktoren v2.0'!AJ134,'Energiefaktoren Ecoinvent'!$A:$A,0))),0)</f>
        <v>0.97363579739875794</v>
      </c>
      <c r="AX134" s="303">
        <f ca="1">IF(OR(AJ134="Benzin",AJ134="Diesel"),0,IF(ISERROR(OFFSET('Daten KEA'!$A$1,MATCH(AX$5,'Daten KEA'!$A:$A,0)-1,MATCH(AP134,'Daten KEA'!$A$424:$ADO$424,0)-1)),0,OFFSET('Daten KEA'!$A$1,MATCH(AX$5,'Daten KEA'!$A:$A,0)-1,MATCH(AP134,'Daten KEA'!$A$424:$ADO$424,0)-1))-IF(ISERROR(AL134*INDEX('Energiefaktoren Ecoinvent'!$D:$D,MATCH('mobitool-Faktoren v2.0'!AJ134,'Energiefaktoren Ecoinvent'!$A:$A,0))),0,AL134*INDEX('Energiefaktoren Ecoinvent'!$D:$D,MATCH('mobitool-Faktoren v2.0'!AJ134,'Energiefaktoren Ecoinvent'!$A:$A,0))))</f>
        <v>0</v>
      </c>
      <c r="AY134" s="303">
        <f t="shared" ca="1" si="58"/>
        <v>3.5728906999999999</v>
      </c>
      <c r="AZ134" s="303">
        <f ca="1">IF(ISERROR(OFFSET('Daten KEA'!$A$1,MATCH(AZ$5,'Daten KEA'!$A:$A,0)-1,MATCH(AQ134,'Daten KEA'!$A$424:$ADO$424,0)-1)),0,OFFSET('Daten KEA'!$A$1,MATCH(AZ$5,'Daten KEA'!$A:$A,0)-1,MATCH(AQ134,'Daten KEA'!$A$424:$ADO$424,0)-1))</f>
        <v>0.18482304999999999</v>
      </c>
      <c r="BA134" s="303">
        <f ca="1">IF(ISERROR(OFFSET('Daten KEA'!$A$1,MATCH(BA$5,'Daten KEA'!$A:$A,0)-1,MATCH(AR134,'Daten KEA'!$A$424:$ADO$424,0)-1)),0,OFFSET('Daten KEA'!$A$1,MATCH(BA$5,'Daten KEA'!$A:$A,0)-1,MATCH(AR134,'Daten KEA'!$A$424:$ADO$424,0)-1))</f>
        <v>1.0023063000000001</v>
      </c>
      <c r="BB134" s="303">
        <f ca="1">IF(ISERROR(OFFSET('Daten KEA'!$A$1,MATCH(BB$5,'Daten KEA'!$A:$A,0)-1,MATCH(AS134,'Daten KEA'!$A$424:$ADO$424,0)-1)),0,OFFSET('Daten KEA'!$A$1,MATCH(BB$5,'Daten KEA'!$A:$A,0)-1,MATCH(AS134,'Daten KEA'!$A$424:$ADO$424,0)-1))</f>
        <v>0.84415227999999998</v>
      </c>
      <c r="BC134" s="304">
        <f t="shared" ca="1" si="101"/>
        <v>5.6041723299999999</v>
      </c>
      <c r="BD134" s="303">
        <f ca="1">IF(ISERROR(OFFSET('Daten KEA'!$A$1,MATCH(BD$5,'Daten KEA'!$A:$A,0)-1,MATCH(AT134,'Daten KEA'!$A$424:$ADO$424,0)-1)),0,OFFSET('Daten KEA'!$A$1,MATCH(BD$5,'Daten KEA'!$A:$A,0)-1,MATCH(AT134,'Daten KEA'!$A$424:$ADO$424,0)-1))</f>
        <v>5.6041724000000004</v>
      </c>
      <c r="BE134" s="305">
        <f t="shared" ca="1" si="59"/>
        <v>1.0000000124906938</v>
      </c>
      <c r="BF134" s="306">
        <f ca="1">IF(ISERROR(OFFSET('Daten KEA'!$A$1,MATCH(BF$5,'Daten KEA'!$A:$A,0)-1,MATCH(AM134,'Daten KEA'!$A$424:$ADO$424,0)-1)),0,OFFSET('Daten KEA'!$A$1,MATCH(BF$5,'Daten KEA'!$A:$A,0)-1,MATCH(AM134,'Daten KEA'!$A$424:$ADO$424,0)-1))+IF(ISERROR($AK134*INDEX('Energiefaktoren Ecoinvent'!$H:$H,MATCH('mobitool-Faktoren v2.0'!$AI134,'Energiefaktoren Ecoinvent'!$A:$A,0))),0,$AK134*INDEX('Energiefaktoren Ecoinvent'!$H:$H,MATCH('mobitool-Faktoren v2.0'!$AI134,'Energiefaktoren Ecoinvent'!$A:$A,0)))+IF(OR(AJ134="Benzin",AJ134="Diesel"),IF(ISERROR(OFFSET('Daten KEA'!$A$1,MATCH(BG$5,'Daten KEA'!$A:$A,0)-1,MATCH(AN134,'Daten KEA'!$A$424:$ADO$424,0)-1)),0,OFFSET('Daten KEA'!$A$1,MATCH(BG$5,'Daten KEA'!$A:$A,0)-1,MATCH(AN134,'Daten KEA'!$A$424:$ADO$424,0)-1))+IF(ISERROR($AL134*INDEX('Energiefaktoren Ecoinvent'!$H:$H,MATCH('mobitool-Faktoren v2.0'!$AJ134,'Energiefaktoren Ecoinvent'!$A:$A,0))),0,$AL134*INDEX('Energiefaktoren Ecoinvent'!$H:$H,MATCH('mobitool-Faktoren v2.0'!$AJ134,'Energiefaktoren Ecoinvent'!$A:$A,0))),0)</f>
        <v>2.5992549026012419</v>
      </c>
      <c r="BG134" s="306">
        <f ca="1">IF(OR(AJ134="Benzin",AJ134="Diesel"),0,IF(ISERROR(OFFSET('Daten KEA'!$A$1,MATCH(BG$5,'Daten KEA'!$A:$A,0)-1,MATCH(AN134,'Daten KEA'!$A$424:$ADO$424,0)-1)),0,OFFSET('Daten KEA'!$A$1,MATCH(BG$5,'Daten KEA'!$A:$A,0)-1,MATCH(AN134,'Daten KEA'!$A$424:$ADO$424,0)-1))+IF(ISERROR($AL134*INDEX('Energiefaktoren Ecoinvent'!$H:$H,MATCH('mobitool-Faktoren v2.0'!$AJ134,'Energiefaktoren Ecoinvent'!$A:$A,0))),0,$AL134*INDEX('Energiefaktoren Ecoinvent'!$H:$H,MATCH('mobitool-Faktoren v2.0'!$AJ134,'Energiefaktoren Ecoinvent'!$A:$A,0))))</f>
        <v>0</v>
      </c>
      <c r="BH134" s="306">
        <f ca="1">IF(ISERROR(OFFSET('Daten KEA'!$A$1,MATCH(BH$5,'Daten KEA'!$A:$A,0)-1,MATCH(AO134,'Daten KEA'!$A$424:$ADO$424,0)-1)),0,OFFSET('Daten KEA'!$A$1,MATCH(BH$5,'Daten KEA'!$A:$A,0)-1,MATCH(AO134,'Daten KEA'!$A$424:$ADO$424,0)-1))-IF(ISERROR($AK134*INDEX('Energiefaktoren Ecoinvent'!$H:$H,MATCH('mobitool-Faktoren v2.0'!$AI134,'Energiefaktoren Ecoinvent'!$A:$A,0))),0,$AK134*INDEX('Energiefaktoren Ecoinvent'!$H:$H,MATCH('mobitool-Faktoren v2.0'!$AI134,'Energiefaktoren Ecoinvent'!$A:$A,0)))+IF(OR(AJ134="Benzin",AJ134="Diesel"),IF(ISERROR(OFFSET('Daten KEA'!$A$1,MATCH(BI$5,'Daten KEA'!$A:$A,0)-1,MATCH(AP134,'Daten KEA'!$A$424:$ADO$424,0)-1)),0,OFFSET('Daten KEA'!$A$1,MATCH(BI$5,'Daten KEA'!$A:$A,0)-1,MATCH(AP134,'Daten KEA'!$A$424:$ADO$424,0)-1))-IF(ISERROR($AL134*INDEX('Energiefaktoren Ecoinvent'!$H:$H,MATCH('mobitool-Faktoren v2.0'!$AJ134,'Energiefaktoren Ecoinvent'!$A:$A,0))),0,$AL134*INDEX('Energiefaktoren Ecoinvent'!$H:$H,MATCH('mobitool-Faktoren v2.0'!$AJ134,'Energiefaktoren Ecoinvent'!$A:$A,0))),0)</f>
        <v>0.96200103728485775</v>
      </c>
      <c r="BI134" s="306">
        <f ca="1">IF(OR(AJ134="Benzin",AJ134="Diesel"),0,IF(ISERROR(OFFSET('Daten KEA'!$A$1,MATCH(BI$5,'Daten KEA'!$A:$A,0)-1,MATCH(AP134,'Daten KEA'!$A$424:$ADO$424,0)-1)),0,OFFSET('Daten KEA'!$A$1,MATCH(BI$5,'Daten KEA'!$A:$A,0)-1,MATCH(AP134,'Daten KEA'!$A$424:$ADO$424,0)-1))-IF(ISERROR($AL134*INDEX('Energiefaktoren Ecoinvent'!$H:$H,MATCH('mobitool-Faktoren v2.0'!$AJ134,'Energiefaktoren Ecoinvent'!$A:$A,0))),0,$AL134*INDEX('Energiefaktoren Ecoinvent'!$H:$H,MATCH('mobitool-Faktoren v2.0'!$AJ134,'Energiefaktoren Ecoinvent'!$A:$A,0))))</f>
        <v>0</v>
      </c>
      <c r="BJ134" s="306">
        <f t="shared" ca="1" si="92"/>
        <v>3.5612559398860997</v>
      </c>
      <c r="BK134" s="306">
        <f ca="1">IF(ISERROR(OFFSET('Daten KEA'!$A$1,MATCH(BK$5,'Daten KEA'!$A:$A,0)-1,MATCH(AQ134,'Daten KEA'!$A$424:$ADO$424,0)-1)),0,OFFSET('Daten KEA'!$A$1,MATCH(BK$5,'Daten KEA'!$A:$A,0)-1,MATCH(AQ134,'Daten KEA'!$A$424:$ADO$424,0)-1))</f>
        <v>0.17631837758306998</v>
      </c>
      <c r="BL134" s="306">
        <f ca="1">IF(ISERROR(OFFSET('Daten KEA'!$A$1,MATCH(BL$5,'Daten KEA'!$A:$A,0)-1,MATCH(AR134,'Daten KEA'!$A$424:$ADO$424,0)-1)),0,OFFSET('Daten KEA'!$A$1,MATCH(BL$5,'Daten KEA'!$A:$A,0)-1,MATCH(AR134,'Daten KEA'!$A$424:$ADO$424,0)-1))</f>
        <v>0.91292618585179997</v>
      </c>
      <c r="BM134" s="306">
        <f ca="1">IF(ISERROR(OFFSET('Daten KEA'!$A$1,MATCH(BM$5,'Daten KEA'!$A:$A,0)-1,MATCH(AS134,'Daten KEA'!$A$424:$ADO$424,0)-1)),0,OFFSET('Daten KEA'!$A$1,MATCH(BM$5,'Daten KEA'!$A:$A,0)-1,MATCH(AS134,'Daten KEA'!$A$424:$ADO$424,0)-1))</f>
        <v>0.74347970396926988</v>
      </c>
      <c r="BN134" s="307">
        <f t="shared" ca="1" si="98"/>
        <v>5.3939802072902401</v>
      </c>
      <c r="BO134" s="306">
        <f ca="1">IF(ISERROR(OFFSET('Daten KEA'!$A$1,MATCH(BO$5,'Daten KEA'!$A:$A,0)-1,MATCH(AT134,'Daten KEA'!$A$424:$ADO$424,0)-1)),0,OFFSET('Daten KEA'!$A$1,MATCH(BO$5,'Daten KEA'!$A:$A,0)-1,MATCH(AT134,'Daten KEA'!$A$424:$ADO$424,0)-1))</f>
        <v>5.3939803012903003</v>
      </c>
      <c r="BP134" s="305">
        <f t="shared" ca="1" si="60"/>
        <v>1.0000000174268455</v>
      </c>
      <c r="BQ134" s="308">
        <f ca="1">IF(ISERROR(OFFSET('Daten GWP'!$A$1,MATCH(BQ$5,'Daten GWP'!$A:$A,0)-1,MATCH(AM134,'Daten GWP'!$A$424:$ADO$424,0)-1)),0,OFFSET('Daten GWP'!$A$1,MATCH(BQ$5,'Daten GWP'!$A:$A,0)-1,MATCH(AM134,'Daten GWP'!$A$424:$ADO$424,0)-1))*1000</f>
        <v>200.13218999999998</v>
      </c>
      <c r="BR134" s="308">
        <f ca="1">IF(ISERROR(OFFSET('Daten GWP'!$A$1,MATCH(BR$5,'Daten GWP'!$A:$A,0)-1,MATCH(AN134,'Daten GWP'!$A$424:$ADO$424,0)-1)),0,OFFSET('Daten GWP'!$A$1,MATCH(BR$5,'Daten GWP'!$A:$A,0)-1,MATCH(AN134,'Daten GWP'!$A$424:$ADO$424,0)-1))*1000</f>
        <v>0</v>
      </c>
      <c r="BS134" s="308">
        <f ca="1">IF(ISERROR(OFFSET('Daten GWP'!$A$1,MATCH(BS$5,'Daten GWP'!$A:$A,0)-1,MATCH(AO134,'Daten GWP'!$A$424:$ADO$424,0)-1)),0,OFFSET('Daten GWP'!$A$1,MATCH(BS$5,'Daten GWP'!$A:$A,0)-1,MATCH(AO134,'Daten GWP'!$A$424:$ADO$424,0)-1))*1000</f>
        <v>52.424566999999996</v>
      </c>
      <c r="BT134" s="308">
        <f ca="1">IF(ISERROR(OFFSET('Daten GWP'!$A$1,MATCH(BT$5,'Daten GWP'!$A:$A,0)-1,MATCH(AP134,'Daten GWP'!$A$424:$ADO$424,0)-1)),0,OFFSET('Daten GWP'!$A$1,MATCH(BT$5,'Daten GWP'!$A:$A,0)-1,MATCH(AP134,'Daten GWP'!$A$424:$ADO$424,0)-1))*1000</f>
        <v>0</v>
      </c>
      <c r="BU134" s="308">
        <f t="shared" ca="1" si="61"/>
        <v>252.55675699999998</v>
      </c>
      <c r="BV134" s="308">
        <f ca="1">IF(ISERROR(OFFSET('Daten GWP'!$A$1,MATCH(BV$5,'Daten GWP'!$A:$A,0)-1,MATCH(AQ134,'Daten GWP'!$A$424:$ADO$424,0)-1)),0,OFFSET('Daten GWP'!$A$1,MATCH(BV$5,'Daten GWP'!$A:$A,0)-1,MATCH(AQ134,'Daten GWP'!$A$424:$ADO$424,0)-1))*1000</f>
        <v>6.4299441000000002</v>
      </c>
      <c r="BW134" s="308">
        <f ca="1">IF(ISERROR(OFFSET('Daten GWP'!$A$1,MATCH(BW$5,'Daten GWP'!$A:$A,0)-1,MATCH(AR134,'Daten GWP'!$A$424:$ADO$424,0)-1)),0,OFFSET('Daten GWP'!$A$1,MATCH(BW$5,'Daten GWP'!$A:$A,0)-1,MATCH(AR134,'Daten GWP'!$A$424:$ADO$424,0)-1))*1000</f>
        <v>60.633606</v>
      </c>
      <c r="BX134" s="308">
        <f ca="1">IF(ISERROR(OFFSET('Daten GWP'!$A$1,MATCH(BX$5,'Daten GWP'!$A:$A,0)-1,MATCH(AS134,'Daten GWP'!$A$424:$ADO$424,0)-1)),0,OFFSET('Daten GWP'!$A$1,MATCH(BX$5,'Daten GWP'!$A:$A,0)-1,MATCH(AS134,'Daten GWP'!$A$424:$ADO$424,0)-1))*1000</f>
        <v>14.358938999999999</v>
      </c>
      <c r="BY134" s="309">
        <f t="shared" ca="1" si="99"/>
        <v>333.97924610000001</v>
      </c>
      <c r="BZ134" s="308">
        <f ca="1">IF(ISERROR(OFFSET('Daten GWP'!$A$1,MATCH(BZ$5,'Daten GWP'!$A:$A,0)-1,MATCH(AT134,'Daten GWP'!$A$424:$ADO$424,0)-1)),0,OFFSET('Daten GWP'!$A$1,MATCH(BZ$5,'Daten GWP'!$A:$A,0)-1,MATCH(AT134,'Daten GWP'!$A$424:$ADO$424,0)-1))*1000</f>
        <v>333.97924999999998</v>
      </c>
      <c r="CA134" s="305">
        <f t="shared" ca="1" si="62"/>
        <v>1.0000000116773722</v>
      </c>
      <c r="CB134" s="310">
        <f ca="1">IF(ISERROR(OFFSET('Daten Elementary'!$A$1,MATCH(CB$5,'Daten Elementary'!$A:$A,0)-1,MATCH(AM134,'Daten Elementary'!$A$424:$ADO$424,0)-1)),0,OFFSET('Daten Elementary'!$A$1,MATCH(CB$5,'Daten Elementary'!$A:$A,0)-1,MATCH(AM134,'Daten Elementary'!$A$424:$ADO$424,0)-1))*1000000</f>
        <v>24.572008</v>
      </c>
      <c r="CC134" s="310">
        <f ca="1">IF(ISERROR(OFFSET('Daten Elementary'!$A$1,MATCH(CC$5,'Daten Elementary'!$A:$A,0)-1,MATCH(AN134,'Daten Elementary'!$A$424:$ADO$424,0)-1)),0,OFFSET('Daten Elementary'!$A$1,MATCH(CC$5,'Daten Elementary'!$A:$A,0)-1,MATCH(AN134,'Daten Elementary'!$A$424:$ADO$424,0)-1))*1000000</f>
        <v>0</v>
      </c>
      <c r="CD134" s="310">
        <f ca="1">IF(ISERROR(OFFSET('Daten Elementary'!$A$1,MATCH(CD$5,'Daten Elementary'!$A:$A,0)-1,MATCH(AO134,'Daten Elementary'!$A$424:$ADO$424,0)-1)),0,OFFSET('Daten Elementary'!$A$1,MATCH(CD$5,'Daten Elementary'!$A:$A,0)-1,MATCH(AO134,'Daten Elementary'!$A$424:$ADO$424,0)-1))*1000000</f>
        <v>19.105208000000001</v>
      </c>
      <c r="CE134" s="310">
        <f ca="1">IF(ISERROR(OFFSET('Daten Elementary'!$A$1,MATCH(CE$5,'Daten Elementary'!$A:$A,0)-1,MATCH(AP134,'Daten Elementary'!$A$424:$ADO$424,0)-1)),0,OFFSET('Daten Elementary'!$A$1,MATCH(CE$5,'Daten Elementary'!$A:$A,0)-1,MATCH(AP134,'Daten Elementary'!$A$424:$ADO$424,0)-1))*1000000</f>
        <v>0</v>
      </c>
      <c r="CF134" s="310">
        <f t="shared" ca="1" si="63"/>
        <v>43.677216000000001</v>
      </c>
      <c r="CG134" s="310">
        <f ca="1">IF(ISERROR(OFFSET('Daten Elementary'!$A$1,MATCH(CG$5,'Daten Elementary'!$A:$A,0)-1,MATCH(AQ134,'Daten Elementary'!$A$424:$ADO$424,0)-1)),0,OFFSET('Daten Elementary'!$A$1,MATCH(CG$5,'Daten Elementary'!$A:$A,0)-1,MATCH(AQ134,'Daten Elementary'!$A$424:$ADO$424,0)-1))*1000000</f>
        <v>2.5342876999999997</v>
      </c>
      <c r="CH134" s="310">
        <f ca="1">IF(ISERROR(OFFSET('Daten Elementary'!$A$1,MATCH(CH$5,'Daten Elementary'!$A:$A,0)-1,MATCH(AR134,'Daten Elementary'!$A$424:$ADO$424,0)-1)),0,OFFSET('Daten Elementary'!$A$1,MATCH(CH$5,'Daten Elementary'!$A:$A,0)-1,MATCH(AR134,'Daten Elementary'!$A$424:$ADO$424,0)-1))*1000000</f>
        <v>55.794156000000001</v>
      </c>
      <c r="CI134" s="310">
        <f ca="1">IF(ISERROR(OFFSET('Daten Elementary'!$A$1,MATCH(CI$5,'Daten Elementary'!$A:$A,0)-1,MATCH(AS134,'Daten Elementary'!$A$424:$ADO$424,0)-1)),0,OFFSET('Daten Elementary'!$A$1,MATCH(CI$5,'Daten Elementary'!$A:$A,0)-1,MATCH(AS134,'Daten Elementary'!$A$424:$ADO$424,0)-1))*1000000</f>
        <v>12.323541000000001</v>
      </c>
      <c r="CJ134" s="311">
        <f t="shared" ca="1" si="64"/>
        <v>114.3292007</v>
      </c>
      <c r="CK134" s="310">
        <f ca="1">IF(ISERROR(OFFSET('Daten Elementary'!$A$1,MATCH(CK$5,'Daten Elementary'!$A:$A,0)-1,MATCH($AT134,'Daten Elementary'!$A$424:$ADO$424,0)-1)),0,OFFSET('Daten Elementary'!$A$1,MATCH(CK$5,'Daten Elementary'!$A:$A,0)-1,MATCH($AT134,'Daten Elementary'!$A$424:$ADO$424,0)-1))*1000000</f>
        <v>114.3292</v>
      </c>
      <c r="CL134" s="305">
        <f t="shared" ca="1" si="65"/>
        <v>0.99999999387732974</v>
      </c>
      <c r="CM134" s="312">
        <f ca="1">IF(ISERROR(OFFSET('Daten Elementary'!$A$1,MATCH(CM$5,'Daten Elementary'!$A:$A,0)-1,MATCH(AM134,'Daten Elementary'!$A$424:$ADO$424,0)-1)),0,OFFSET('Daten Elementary'!$A$1,MATCH(CM$5,'Daten Elementary'!$A:$A,0)-1,MATCH(AM134,'Daten Elementary'!$A$424:$ADO$424,0)-1))*1000000</f>
        <v>14.215636999999999</v>
      </c>
      <c r="CN134" s="312">
        <f ca="1">IF(ISERROR(OFFSET('Daten Elementary'!$A$1,MATCH(CN$5,'Daten Elementary'!$A:$A,0)-1,MATCH(AN134,'Daten Elementary'!$A$424:$ADO$424,0)-1)),0,OFFSET('Daten Elementary'!$A$1,MATCH(CN$5,'Daten Elementary'!$A:$A,0)-1,MATCH(AN134,'Daten Elementary'!$A$424:$ADO$424,0)-1))*1000000</f>
        <v>0</v>
      </c>
      <c r="CO134" s="312">
        <f ca="1">IF(ISERROR(OFFSET('Daten Elementary'!$A$1,MATCH(CO$5,'Daten Elementary'!$A:$A,0)-1,MATCH(AO134,'Daten Elementary'!$A$424:$ADO$424,0)-1)),0,OFFSET('Daten Elementary'!$A$1,MATCH(CO$5,'Daten Elementary'!$A:$A,0)-1,MATCH(AO134,'Daten Elementary'!$A$424:$ADO$424,0)-1))*1000000</f>
        <v>15.492444000000001</v>
      </c>
      <c r="CP134" s="312">
        <f ca="1">IF(ISERROR(OFFSET('Daten Elementary'!$A$1,MATCH(CP$5,'Daten Elementary'!$A:$A,0)-1,MATCH(AP134,'Daten Elementary'!$A$424:$ADO$424,0)-1)),0,OFFSET('Daten Elementary'!$A$1,MATCH(CP$5,'Daten Elementary'!$A:$A,0)-1,MATCH(AP134,'Daten Elementary'!$A$424:$ADO$424,0)-1))*1000000</f>
        <v>0</v>
      </c>
      <c r="CQ134" s="312">
        <f t="shared" ca="1" si="66"/>
        <v>29.708081</v>
      </c>
      <c r="CR134" s="312">
        <f ca="1">IF(ISERROR(OFFSET('Daten Elementary'!$A$1,MATCH(CR$5,'Daten Elementary'!$A:$A,0)-1,MATCH(AQ134,'Daten Elementary'!$A$424:$ADO$424,0)-1)),0,OFFSET('Daten Elementary'!$A$1,MATCH(CR$5,'Daten Elementary'!$A:$A,0)-1,MATCH(AQ134,'Daten Elementary'!$A$424:$ADO$424,0)-1))*1000000</f>
        <v>1.6960850999999999</v>
      </c>
      <c r="CS134" s="312">
        <f ca="1">IF(ISERROR(OFFSET('Daten Elementary'!$A$1,MATCH(CS$5,'Daten Elementary'!$A:$A,0)-1,MATCH(AR134,'Daten Elementary'!$A$424:$ADO$424,0)-1)),0,OFFSET('Daten Elementary'!$A$1,MATCH(CS$5,'Daten Elementary'!$A:$A,0)-1,MATCH(AR134,'Daten Elementary'!$A$424:$ADO$424,0)-1))*1000000</f>
        <v>21.365215000000003</v>
      </c>
      <c r="CT134" s="312">
        <f ca="1">IF(ISERROR(OFFSET('Daten Elementary'!$A$1,MATCH(CT$5,'Daten Elementary'!$A:$A,0)-1,MATCH(AS134,'Daten Elementary'!$A$424:$ADO$424,0)-1)),0,OFFSET('Daten Elementary'!$A$1,MATCH(CT$5,'Daten Elementary'!$A:$A,0)-1,MATCH(AS134,'Daten Elementary'!$A$424:$ADO$424,0)-1))*1000000</f>
        <v>6.9625197999999999</v>
      </c>
      <c r="CU134" s="313">
        <f t="shared" ca="1" si="67"/>
        <v>59.731900900000007</v>
      </c>
      <c r="CV134" s="312">
        <f ca="1">IF(ISERROR(OFFSET('Daten Elementary'!$A$1,MATCH(CV$5,'Daten Elementary'!$A:$A,0)-1,MATCH($AT134,'Daten Elementary'!$A$424:$ADO$424,0)-1)),0,OFFSET('Daten Elementary'!$A$1,MATCH(CV$5,'Daten Elementary'!$A:$A,0)-1,MATCH($AT134,'Daten Elementary'!$A$424:$ADO$424,0)-1))*1000000</f>
        <v>59.731901000000001</v>
      </c>
      <c r="CW134" s="305">
        <f t="shared" ca="1" si="68"/>
        <v>1.0000000016741473</v>
      </c>
      <c r="CX134" s="314">
        <f ca="1">IF(ISERROR(OFFSET('Daten Elementary'!$A$1,MATCH(CX$5,'Daten Elementary'!$A:$A,0)-1,MATCH(AM134,'Daten Elementary'!$A$424:$ADO$424,0)-1)),0,OFFSET('Daten Elementary'!$A$1,MATCH(CX$5,'Daten Elementary'!$A:$A,0)-1,MATCH(AM134,'Daten Elementary'!$A$424:$ADO$424,0)-1))*1000000</f>
        <v>77.471961999999991</v>
      </c>
      <c r="CY134" s="314">
        <f ca="1">IF(ISERROR(OFFSET('Daten Elementary'!$A$1,MATCH(CY$5,'Daten Elementary'!$A:$A,0)-1,MATCH(AN134,'Daten Elementary'!$A$424:$ADO$424,0)-1)),0,OFFSET('Daten Elementary'!$A$1,MATCH(CY$5,'Daten Elementary'!$A:$A,0)-1,MATCH(AN134,'Daten Elementary'!$A$424:$ADO$424,0)-1))*1000000</f>
        <v>0</v>
      </c>
      <c r="CZ134" s="314">
        <f ca="1">IF(ISERROR(OFFSET('Daten Elementary'!$A$1,MATCH(CZ$5,'Daten Elementary'!$A:$A,0)-1,MATCH(AO134,'Daten Elementary'!$A$424:$ADO$424,0)-1)),0,OFFSET('Daten Elementary'!$A$1,MATCH(CZ$5,'Daten Elementary'!$A:$A,0)-1,MATCH(AO134,'Daten Elementary'!$A$424:$ADO$424,0)-1))*1000000</f>
        <v>175.09806</v>
      </c>
      <c r="DA134" s="314">
        <f ca="1">IF(ISERROR(OFFSET('Daten Elementary'!$A$1,MATCH(DA$5,'Daten Elementary'!$A:$A,0)-1,MATCH(AP134,'Daten Elementary'!$A$424:$ADO$424,0)-1)),0,OFFSET('Daten Elementary'!$A$1,MATCH(DA$5,'Daten Elementary'!$A:$A,0)-1,MATCH(AP134,'Daten Elementary'!$A$424:$ADO$424,0)-1))*1000000</f>
        <v>0</v>
      </c>
      <c r="DB134" s="314">
        <f t="shared" ca="1" si="69"/>
        <v>252.57002199999999</v>
      </c>
      <c r="DC134" s="314">
        <f ca="1">IF(ISERROR(OFFSET('Daten Elementary'!$A$1,MATCH(DC$5,'Daten Elementary'!$A:$A,0)-1,MATCH(AQ134,'Daten Elementary'!$A$424:$ADO$424,0)-1)),0,OFFSET('Daten Elementary'!$A$1,MATCH(DC$5,'Daten Elementary'!$A:$A,0)-1,MATCH(AQ134,'Daten Elementary'!$A$424:$ADO$424,0)-1))*1000000</f>
        <v>6.4210890999999997</v>
      </c>
      <c r="DD134" s="314">
        <f ca="1">IF(ISERROR(OFFSET('Daten Elementary'!$A$1,MATCH(DD$5,'Daten Elementary'!$A:$A,0)-1,MATCH(AR134,'Daten Elementary'!$A$424:$ADO$424,0)-1)),0,OFFSET('Daten Elementary'!$A$1,MATCH(DD$5,'Daten Elementary'!$A:$A,0)-1,MATCH(AR134,'Daten Elementary'!$A$424:$ADO$424,0)-1))*1000000</f>
        <v>92.359469000000004</v>
      </c>
      <c r="DE134" s="314">
        <f ca="1">IF(ISERROR(OFFSET('Daten Elementary'!$A$1,MATCH(DE$5,'Daten Elementary'!$A:$A,0)-1,MATCH(AS134,'Daten Elementary'!$A$424:$ADO$424,0)-1)),0,OFFSET('Daten Elementary'!$A$1,MATCH(DE$5,'Daten Elementary'!$A:$A,0)-1,MATCH(AS134,'Daten Elementary'!$A$424:$ADO$424,0)-1))*1000000</f>
        <v>55.370537000000006</v>
      </c>
      <c r="DF134" s="315">
        <f t="shared" ca="1" si="70"/>
        <v>406.72111710000001</v>
      </c>
      <c r="DG134" s="314">
        <f ca="1">IF(ISERROR(OFFSET('Daten Elementary'!$A$1,MATCH(DG$5,'Daten Elementary'!$A:$A,0)-1,MATCH($AT134,'Daten Elementary'!$A$424:$ADO$424,0)-1)),0,OFFSET('Daten Elementary'!$A$1,MATCH(DG$5,'Daten Elementary'!$A:$A,0)-1,MATCH($AT134,'Daten Elementary'!$A$424:$ADO$424,0)-1))*1000000</f>
        <v>406.72111999999998</v>
      </c>
      <c r="DH134" s="305">
        <f t="shared" ca="1" si="71"/>
        <v>1.0000000071301929</v>
      </c>
      <c r="DI134" s="316">
        <f ca="1">IF(ISERROR(OFFSET('Daten Elementary'!$A$1,MATCH(DI$5,'Daten Elementary'!$A:$A,0)-1,MATCH(AM134,'Daten Elementary'!$A$424:$ADO$424,0)-1)),0,OFFSET('Daten Elementary'!$A$1,MATCH(DI$5,'Daten Elementary'!$A:$A,0)-1,MATCH(AM134,'Daten Elementary'!$A$424:$ADO$424,0)-1))*1000000</f>
        <v>75.010000000000005</v>
      </c>
      <c r="DJ134" s="316">
        <f ca="1">IF(ISERROR(OFFSET('Daten Elementary'!$A$1,MATCH(DJ$5,'Daten Elementary'!$A:$A,0)-1,MATCH(AN134,'Daten Elementary'!$A$424:$ADO$424,0)-1)),0,OFFSET('Daten Elementary'!$A$1,MATCH(DJ$5,'Daten Elementary'!$A:$A,0)-1,MATCH(AN134,'Daten Elementary'!$A$424:$ADO$424,0)-1))*1000000</f>
        <v>0</v>
      </c>
      <c r="DK134" s="316">
        <f ca="1">IF(ISERROR(OFFSET('Daten Elementary'!$A$1,MATCH(DK$5,'Daten Elementary'!$A:$A,0)-1,MATCH(AO134,'Daten Elementary'!$A$424:$ADO$424,0)-1)),0,OFFSET('Daten Elementary'!$A$1,MATCH(DK$5,'Daten Elementary'!$A:$A,0)-1,MATCH(AO134,'Daten Elementary'!$A$424:$ADO$424,0)-1))*1000000</f>
        <v>187.38534000000001</v>
      </c>
      <c r="DL134" s="316">
        <f ca="1">IF(ISERROR(OFFSET('Daten Elementary'!$A$1,MATCH(DL$5,'Daten Elementary'!$A:$A,0)-1,MATCH(AP134,'Daten Elementary'!$A$424:$ADO$424,0)-1)),0,OFFSET('Daten Elementary'!$A$1,MATCH(DL$5,'Daten Elementary'!$A:$A,0)-1,MATCH(AP134,'Daten Elementary'!$A$424:$ADO$424,0)-1))*1000000</f>
        <v>0</v>
      </c>
      <c r="DM134" s="316">
        <f t="shared" ca="1" si="72"/>
        <v>262.39534000000003</v>
      </c>
      <c r="DN134" s="316">
        <f ca="1">IF(ISERROR(OFFSET('Daten Elementary'!$A$1,MATCH(DN$5,'Daten Elementary'!$A:$A,0)-1,MATCH(AQ134,'Daten Elementary'!$A$424:$ADO$424,0)-1)),0,OFFSET('Daten Elementary'!$A$1,MATCH(DN$5,'Daten Elementary'!$A:$A,0)-1,MATCH(AQ134,'Daten Elementary'!$A$424:$ADO$424,0)-1))*1000000</f>
        <v>11.709254000000001</v>
      </c>
      <c r="DO134" s="316">
        <f ca="1">IF(ISERROR(OFFSET('Daten Elementary'!$A$1,MATCH(DO$5,'Daten Elementary'!$A:$A,0)-1,MATCH(AR134,'Daten Elementary'!$A$424:$ADO$424,0)-1)),0,OFFSET('Daten Elementary'!$A$1,MATCH(DO$5,'Daten Elementary'!$A:$A,0)-1,MATCH(AR134,'Daten Elementary'!$A$424:$ADO$424,0)-1))*1000000</f>
        <v>109.19866999999999</v>
      </c>
      <c r="DP134" s="316">
        <f ca="1">IF(ISERROR(OFFSET('Daten Elementary'!$A$1,MATCH(DP$5,'Daten Elementary'!$A:$A,0)-1,MATCH(AS134,'Daten Elementary'!$A$424:$ADO$424,0)-1)),0,OFFSET('Daten Elementary'!$A$1,MATCH(DP$5,'Daten Elementary'!$A:$A,0)-1,MATCH(AS134,'Daten Elementary'!$A$424:$ADO$424,0)-1))*1000000</f>
        <v>62.518711000000003</v>
      </c>
      <c r="DQ134" s="317">
        <f t="shared" ca="1" si="73"/>
        <v>445.82197500000001</v>
      </c>
      <c r="DR134" s="316">
        <f ca="1">IF(ISERROR(OFFSET('Daten Elementary'!$A$1,MATCH(DR$5,'Daten Elementary'!$A:$A,0)-1,MATCH($AT134,'Daten Elementary'!$A$424:$ADO$424,0)-1)),0,OFFSET('Daten Elementary'!$A$1,MATCH(DR$5,'Daten Elementary'!$A:$A,0)-1,MATCH($AT134,'Daten Elementary'!$A$424:$ADO$424,0)-1))*1000000</f>
        <v>445.82197000000002</v>
      </c>
      <c r="DS134" s="305">
        <f t="shared" ca="1" si="74"/>
        <v>0.99999998878476104</v>
      </c>
      <c r="DT134" s="318">
        <f ca="1">IF(ISERROR(OFFSET('Daten UBP13'!$A$1,MATCH(DT$5,'Daten UBP13'!$A:$A,0)-1,MATCH(AM134,'Daten UBP13'!$A$424:$AEG$424,0)-1)),0,OFFSET('Daten UBP13'!$A$1,MATCH(DT$5,'Daten UBP13'!$A:$A,0)-1,MATCH(AM134,'Daten UBP13'!$A$424:$AEG$424,0)-1))</f>
        <v>133.19614000000001</v>
      </c>
      <c r="DU134" s="318">
        <f ca="1">IF(ISERROR(OFFSET('Daten UBP13'!$A$1,MATCH(DU$5,'Daten UBP13'!$A:$A,0)-1,MATCH(AN134,'Daten UBP13'!$A$424:$AEG$424,0)-1)),0,OFFSET('Daten UBP13'!$A$1,MATCH(DU$5,'Daten UBP13'!$A:$A,0)-1,MATCH(AN134,'Daten UBP13'!$A$424:$AEG$424,0)-1))</f>
        <v>0</v>
      </c>
      <c r="DV134" s="318">
        <f ca="1">IF(ISERROR(OFFSET('Daten UBP13'!$A$1,MATCH(DV$5,'Daten UBP13'!$A:$A,0)-1,MATCH(AO134,'Daten UBP13'!$A$424:$AEG$424,0)-1)),0,OFFSET('Daten UBP13'!$A$1,MATCH(DV$5,'Daten UBP13'!$A:$A,0)-1,MATCH(AO134,'Daten UBP13'!$A$424:$AEG$424,0)-1))</f>
        <v>95.828464999999994</v>
      </c>
      <c r="DW134" s="318">
        <f ca="1">IF(ISERROR(OFFSET('Daten UBP13'!$A$1,MATCH(DW$5,'Daten UBP13'!$A:$A,0)-1,MATCH(AP134,'Daten UBP13'!$A$424:$AEG$424,0)-1)),0,OFFSET('Daten UBP13'!$A$1,MATCH(DW$5,'Daten UBP13'!$A:$A,0)-1,MATCH(AP134,'Daten UBP13'!$A$424:$AEG$424,0)-1))</f>
        <v>0</v>
      </c>
      <c r="DX134" s="318">
        <f t="shared" ca="1" si="75"/>
        <v>229.02460500000001</v>
      </c>
      <c r="DY134" s="318">
        <f ca="1">IF(ISERROR(OFFSET('Daten UBP13'!$A$1,MATCH(DY$5,'Daten UBP13'!$A:$A,0)-1,MATCH(AQ134,'Daten UBP13'!$A$424:$AEG$424,0)-1)),0,OFFSET('Daten UBP13'!$A$1,MATCH(DY$5,'Daten UBP13'!$A:$A,0)-1,MATCH(AQ134,'Daten UBP13'!$A$424:$AEG$424,0)-1))</f>
        <v>9.4186382999999996</v>
      </c>
      <c r="DZ134" s="318">
        <f ca="1">IF(ISERROR(OFFSET('Daten UBP13'!$A$1,MATCH(DZ$5,'Daten UBP13'!$A:$A,0)-1,MATCH(AR134,'Daten UBP13'!$A$424:$AEG$424,0)-1)),0,OFFSET('Daten UBP13'!$A$1,MATCH(DZ$5,'Daten UBP13'!$A:$A,0)-1,MATCH(AR134,'Daten UBP13'!$A$424:$AEG$424,0)-1))</f>
        <v>107.58223</v>
      </c>
      <c r="EA134" s="318">
        <f ca="1">IF(ISERROR(OFFSET('Daten UBP13'!$A$1,MATCH(EA$5,'Daten UBP13'!$A:$A,0)-1,MATCH(AS134,'Daten UBP13'!$A$424:$AEG$424,0)-1)),0,OFFSET('Daten UBP13'!$A$1,MATCH(EA$5,'Daten UBP13'!$A:$A,0)-1,MATCH(AS134,'Daten UBP13'!$A$424:$AEG$424,0)-1))</f>
        <v>37.606847999999999</v>
      </c>
      <c r="EB134" s="319">
        <f t="shared" ca="1" si="76"/>
        <v>383.6323213</v>
      </c>
      <c r="EC134" s="318">
        <f ca="1">IF(ISERROR(OFFSET('Daten UBP13'!$A$1,MATCH(EC$5,'Daten UBP13'!$A:$A,0)-1,MATCH(AT134,'Daten UBP13'!$A$424:$AEG$424,0)-1)),0,OFFSET('Daten UBP13'!$A$1,MATCH(EC$5,'Daten UBP13'!$A:$A,0)-1,MATCH(AT134,'Daten UBP13'!$A$424:$AEG$424,0)-1))</f>
        <v>383.63231999999999</v>
      </c>
      <c r="ED134" s="305">
        <f t="shared" ca="1" si="77"/>
        <v>0.99999999661133865</v>
      </c>
      <c r="EE134" s="320">
        <f ca="1">IF(ISERROR(OFFSET('Daten ReCiPe'!$A$1,MATCH(EE$5,'Daten ReCiPe'!$A:$A,0)-1,MATCH(AM134,'Daten ReCiPe'!$A$424:$ADO$424,0)-1)),0,OFFSET('Daten ReCiPe'!$A$1,MATCH(EE$5,'Daten ReCiPe'!$A:$A,0)-1,MATCH(AM134,'Daten ReCiPe'!$A$424:$ADO$424,0)-1))*1000</f>
        <v>9.4982738999999992</v>
      </c>
      <c r="EF134" s="320">
        <f ca="1">IF(ISERROR(OFFSET('Daten ReCiPe'!$A$1,MATCH(EF$5,'Daten ReCiPe'!$A:$A,0)-1,MATCH(AN134,'Daten ReCiPe'!$A$424:$ADO$424,0)-1)),0,OFFSET('Daten ReCiPe'!$A$1,MATCH(EF$5,'Daten ReCiPe'!$A:$A,0)-1,MATCH(AN134,'Daten ReCiPe'!$A$424:$ADO$424,0)-1))*1000</f>
        <v>0</v>
      </c>
      <c r="EG134" s="320">
        <f ca="1">IF(ISERROR(OFFSET('Daten ReCiPe'!$A$1,MATCH(EG$5,'Daten ReCiPe'!$A:$A,0)-1,MATCH(AO134,'Daten ReCiPe'!$A$424:$ADO$424,0)-1)),0,OFFSET('Daten ReCiPe'!$A$1,MATCH(EG$5,'Daten ReCiPe'!$A:$A,0)-1,MATCH(AO134,'Daten ReCiPe'!$A$424:$ADO$424,0)-1))*1000</f>
        <v>14.389703000000001</v>
      </c>
      <c r="EH134" s="320">
        <f ca="1">IF(ISERROR(OFFSET('Daten ReCiPe'!$A$1,MATCH(EH$5,'Daten ReCiPe'!$A:$A,0)-1,MATCH(AP134,'Daten ReCiPe'!$A$424:$ADO$424,0)-1)),0,OFFSET('Daten ReCiPe'!$A$1,MATCH(EH$5,'Daten ReCiPe'!$A:$A,0)-1,MATCH(AP134,'Daten ReCiPe'!$A$424:$ADO$424,0)-1))*1000</f>
        <v>0</v>
      </c>
      <c r="EI134" s="320">
        <f t="shared" ca="1" si="78"/>
        <v>23.887976899999998</v>
      </c>
      <c r="EJ134" s="320">
        <f ca="1">IF(ISERROR(OFFSET('Daten ReCiPe'!$A$1,MATCH(EJ$5,'Daten ReCiPe'!$A:$A,0)-1,MATCH(AQ134,'Daten ReCiPe'!$A$424:$ADO$424,0)-1)),0,OFFSET('Daten ReCiPe'!$A$1,MATCH(EJ$5,'Daten ReCiPe'!$A:$A,0)-1,MATCH(AQ134,'Daten ReCiPe'!$A$424:$ADO$424,0)-1))*1000</f>
        <v>0.86290067000000004</v>
      </c>
      <c r="EK134" s="320">
        <f ca="1">IF(ISERROR(OFFSET('Daten ReCiPe'!$A$1,MATCH(EK$5,'Daten ReCiPe'!$A:$A,0)-1,MATCH(AR134,'Daten ReCiPe'!$A$424:$ADO$424,0)-1)),0,OFFSET('Daten ReCiPe'!$A$1,MATCH(EK$5,'Daten ReCiPe'!$A:$A,0)-1,MATCH(AR134,'Daten ReCiPe'!$A$424:$ADO$424,0)-1))*1000</f>
        <v>7.5963000000000003</v>
      </c>
      <c r="EL134" s="320">
        <f ca="1">IF(ISERROR(OFFSET('Daten ReCiPe'!$A$1,MATCH(EL$5,'Daten ReCiPe'!$A:$A,0)-1,MATCH(AS134,'Daten ReCiPe'!$A$424:$ADO$424,0)-1)),0,OFFSET('Daten ReCiPe'!$A$1,MATCH(EL$5,'Daten ReCiPe'!$A:$A,0)-1,MATCH(AS134,'Daten ReCiPe'!$A$424:$ADO$424,0)-1))*1000</f>
        <v>2.0148036</v>
      </c>
      <c r="EM134" s="321">
        <f t="shared" ca="1" si="79"/>
        <v>34.36198117</v>
      </c>
      <c r="EN134" s="320">
        <f ca="1">IF(ISERROR(OFFSET('Daten ReCiPe'!$A$1,MATCH(EN$5,'Daten ReCiPe'!$A:$A,0)-1,MATCH(AT134,'Daten ReCiPe'!$A$424:$ADO$424,0)-1)),0,OFFSET('Daten ReCiPe'!$A$1,MATCH(EN$5,'Daten ReCiPe'!$A:$A,0)-1,MATCH(AT134,'Daten ReCiPe'!$A$424:$ADO$424,0)-1))*1000</f>
        <v>34.361981</v>
      </c>
      <c r="EO134" s="305">
        <f t="shared" ca="1" si="80"/>
        <v>0.99999999505267179</v>
      </c>
      <c r="EP134" s="322">
        <f ca="1">IF(ISERROR(OFFSET('Daten Elementary'!$A$1,MATCH(EP$5,'Daten Elementary'!$A:$A,0)-1,MATCH(AM134,'Daten Elementary'!$A$424:$ADO$424,0)-1)),0,OFFSET('Daten Elementary'!$A$1,MATCH(EP$5,'Daten Elementary'!$A:$A,0)-1,MATCH(AM134,'Daten Elementary'!$A$424:$ADO$424,0)-1))*1000000</f>
        <v>1.187775</v>
      </c>
      <c r="EQ134" s="322">
        <f ca="1">IF(ISERROR(OFFSET('Daten Elementary'!$A$1,MATCH(EQ$5,'Daten Elementary'!$A:$A,0)-1,MATCH(AN134,'Daten Elementary'!$A$424:$ADO$424,0)-1)),0,OFFSET('Daten Elementary'!$A$1,MATCH(EQ$5,'Daten Elementary'!$A:$A,0)-1,MATCH(AN134,'Daten Elementary'!$A$424:$ADO$424,0)-1))*1000000</f>
        <v>0</v>
      </c>
      <c r="ER134" s="322">
        <f ca="1">IF(ISERROR(OFFSET('Daten Elementary'!$A$1,MATCH(ER$5,'Daten Elementary'!$A:$A,0)-1,MATCH(AO134,'Daten Elementary'!$A$424:$ADO$424,0)-1)),0,OFFSET('Daten Elementary'!$A$1,MATCH(ER$5,'Daten Elementary'!$A:$A,0)-1,MATCH(AO134,'Daten Elementary'!$A$424:$ADO$424,0)-1))*1000000</f>
        <v>460.65591000000001</v>
      </c>
      <c r="ES134" s="322">
        <f ca="1">IF(ISERROR(OFFSET('Daten Elementary'!$A$1,MATCH(ES$5,'Daten Elementary'!$A:$A,0)-1,MATCH(AP134,'Daten Elementary'!$A$424:$ADO$424,0)-1)),0,OFFSET('Daten Elementary'!$A$1,MATCH(ES$5,'Daten Elementary'!$A:$A,0)-1,MATCH(AP134,'Daten Elementary'!$A$424:$ADO$424,0)-1))*1000000</f>
        <v>0</v>
      </c>
      <c r="ET134" s="322">
        <f t="shared" ca="1" si="81"/>
        <v>461.84368499999999</v>
      </c>
      <c r="EU134" s="322">
        <f ca="1">IF(ISERROR(OFFSET('Daten Elementary'!$A$1,MATCH(EU$5,'Daten Elementary'!$A:$A,0)-1,MATCH(AQ134,'Daten Elementary'!$A$424:$ADO$424,0)-1)),0,OFFSET('Daten Elementary'!$A$1,MATCH(EU$5,'Daten Elementary'!$A:$A,0)-1,MATCH(AQ134,'Daten Elementary'!$A$424:$ADO$424,0)-1))*1000000</f>
        <v>19.751365</v>
      </c>
      <c r="EV134" s="322">
        <f ca="1">IF(ISERROR(OFFSET('Daten Elementary'!$A$1,MATCH(EV$5,'Daten Elementary'!$A:$A,0)-1,MATCH(AR134,'Daten Elementary'!$A$424:$ADO$424,0)-1)),0,OFFSET('Daten Elementary'!$A$1,MATCH(EV$5,'Daten Elementary'!$A:$A,0)-1,MATCH(AR134,'Daten Elementary'!$A$424:$ADO$424,0)-1))*1000000</f>
        <v>204.54883000000001</v>
      </c>
      <c r="EW134" s="322">
        <f ca="1">IF(ISERROR(OFFSET('Daten Elementary'!$A$1,MATCH(EW$5,'Daten Elementary'!$A:$A,0)-1,MATCH(AS134,'Daten Elementary'!$A$424:$ADO$424,0)-1)),0,OFFSET('Daten Elementary'!$A$1,MATCH(EW$5,'Daten Elementary'!$A:$A,0)-1,MATCH(AS134,'Daten Elementary'!$A$424:$ADO$424,0)-1))*1000000</f>
        <v>34.145203000000002</v>
      </c>
      <c r="EX134" s="323">
        <f t="shared" ca="1" si="82"/>
        <v>720.28908300000012</v>
      </c>
      <c r="EY134" s="322">
        <f ca="1">IF(ISERROR(OFFSET('Daten Elementary'!$A$1,MATCH(EY$5,'Daten Elementary'!$A:$A,0)-1,MATCH($AT134,'Daten Elementary'!$A$424:$ADO$424,0)-1)),0,OFFSET('Daten Elementary'!$A$1,MATCH(EY$5,'Daten Elementary'!$A:$A,0)-1,MATCH($AT134,'Daten Elementary'!$A$424:$ADO$424,0)-1))*1000000</f>
        <v>720.28908000000001</v>
      </c>
      <c r="EZ134" s="305">
        <f t="shared" ca="1" si="83"/>
        <v>0.99999999583500543</v>
      </c>
      <c r="FA134" s="314">
        <f ca="1">IF(ISERROR(OFFSET('Daten Elementary'!$A$1,MATCH(FA$5,'Daten Elementary'!$A:$A,0)-1,MATCH(AM134,'Daten Elementary'!$A$424:$ADO$424,0)-1)),0,OFFSET('Daten Elementary'!$A$1,MATCH(FA$5,'Daten Elementary'!$A:$A,0)-1,MATCH(AM134,'Daten Elementary'!$A$424:$ADO$424,0)-1))*1000</f>
        <v>191.73999999999998</v>
      </c>
      <c r="FB134" s="314">
        <f ca="1">IF(ISERROR(OFFSET('Daten Elementary'!$A$1,MATCH(FB$5,'Daten Elementary'!$A:$A,0)-1,MATCH(AN134,'Daten Elementary'!$A$424:$ADO$424,0)-1)),0,OFFSET('Daten Elementary'!$A$1,MATCH(FB$5,'Daten Elementary'!$A:$A,0)-1,MATCH(AN134,'Daten Elementary'!$A$424:$ADO$424,0)-1))*1000</f>
        <v>0</v>
      </c>
      <c r="FC134" s="314">
        <f ca="1">IF(ISERROR(OFFSET('Daten Elementary'!$A$1,MATCH(FC$5,'Daten Elementary'!$A:$A,0)-1,MATCH(AO134,'Daten Elementary'!$A$424:$ADO$424,0)-1)),0,OFFSET('Daten Elementary'!$A$1,MATCH(FC$5,'Daten Elementary'!$A:$A,0)-1,MATCH(AO134,'Daten Elementary'!$A$424:$ADO$424,0)-1))*1000</f>
        <v>44.612523000000003</v>
      </c>
      <c r="FD134" s="314">
        <f ca="1">IF(ISERROR(OFFSET('Daten Elementary'!$A$1,MATCH(FD$5,'Daten Elementary'!$A:$A,0)-1,MATCH(AP134,'Daten Elementary'!$A$424:$ADO$424,0)-1)),0,OFFSET('Daten Elementary'!$A$1,MATCH(FD$5,'Daten Elementary'!$A:$A,0)-1,MATCH(AP134,'Daten Elementary'!$A$424:$ADO$424,0)-1))*1000</f>
        <v>0</v>
      </c>
      <c r="FE134" s="314">
        <f t="shared" ca="1" si="84"/>
        <v>236.35252299999999</v>
      </c>
      <c r="FF134" s="314">
        <f ca="1">IF(ISERROR(OFFSET('Daten Elementary'!$A$1,MATCH(FF$5,'Daten Elementary'!$A:$A,0)-1,MATCH(AQ134,'Daten Elementary'!$A$424:$ADO$424,0)-1)),0,OFFSET('Daten Elementary'!$A$1,MATCH(FF$5,'Daten Elementary'!$A:$A,0)-1,MATCH(AQ134,'Daten Elementary'!$A$424:$ADO$424,0)-1))*1000</f>
        <v>5.7711579999999998</v>
      </c>
      <c r="FG134" s="314">
        <f ca="1">IF(ISERROR(OFFSET('Daten Elementary'!$A$1,MATCH(FG$5,'Daten Elementary'!$A:$A,0)-1,MATCH(AR134,'Daten Elementary'!$A$424:$ADO$424,0)-1)),0,OFFSET('Daten Elementary'!$A$1,MATCH(FG$5,'Daten Elementary'!$A:$A,0)-1,MATCH(AR134,'Daten Elementary'!$A$424:$ADO$424,0)-1))*1000</f>
        <v>54.344138999999998</v>
      </c>
      <c r="FH134" s="314">
        <f ca="1">IF(ISERROR(OFFSET('Daten Elementary'!$A$1,MATCH(FH$5,'Daten Elementary'!$A:$A,0)-1,MATCH(AS134,'Daten Elementary'!$A$424:$ADO$424,0)-1)),0,OFFSET('Daten Elementary'!$A$1,MATCH(FH$5,'Daten Elementary'!$A:$A,0)-1,MATCH(AS134,'Daten Elementary'!$A$424:$ADO$424,0)-1))*1000</f>
        <v>12.916036999999999</v>
      </c>
      <c r="FI134" s="315">
        <f t="shared" ca="1" si="85"/>
        <v>309.38385699999998</v>
      </c>
      <c r="FJ134" s="314">
        <f ca="1">IF(ISERROR(OFFSET('Daten Elementary'!$A$1,MATCH(FJ$5,'Daten Elementary'!$A:$A,0)-1,MATCH($AT134,'Daten Elementary'!$A$424:$ADO$424,0)-1)),0,OFFSET('Daten Elementary'!$A$1,MATCH(FJ$5,'Daten Elementary'!$A:$A,0)-1,MATCH($AT134,'Daten Elementary'!$A$424:$ADO$424,0)-1))*1000</f>
        <v>309.38386000000003</v>
      </c>
      <c r="FK134" s="305">
        <f t="shared" ca="1" si="86"/>
        <v>1.0000000096966923</v>
      </c>
      <c r="FL134" s="314">
        <f ca="1">IF(ISERROR(OFFSET('Daten Elementary'!$A$1,MATCH(FL$5,'Daten Elementary'!$A:$A,0)-1,MATCH(AM134,'Daten Elementary'!$A$424:$ADO$424,0)-1)),0,OFFSET('Daten Elementary'!$A$1,MATCH(FL$5,'Daten Elementary'!$A:$A,0)-1,MATCH(AM134,'Daten Elementary'!$A$424:$ADO$424,0)-1))</f>
        <v>0</v>
      </c>
      <c r="FM134" s="314">
        <f ca="1">IF(ISERROR(OFFSET('Daten Elementary'!$A$1,MATCH(FM$5,'Daten Elementary'!$A:$A,0)-1,MATCH(AN134,'Daten Elementary'!$A$424:$ADO$424,0)-1)),0,OFFSET('Daten Elementary'!$A$1,MATCH(FM$5,'Daten Elementary'!$A:$A,0)-1,MATCH(AN134,'Daten Elementary'!$A$424:$ADO$424,0)-1))</f>
        <v>0</v>
      </c>
      <c r="FN134" s="314">
        <f ca="1">IF(ISERROR(OFFSET('Daten Elementary'!$A$1,MATCH(FN$5,'Daten Elementary'!$A:$A,0)-1,MATCH(AO134,'Daten Elementary'!$A$424:$ADO$424,0)-1)),0,OFFSET('Daten Elementary'!$A$1,MATCH(FN$5,'Daten Elementary'!$A:$A,0)-1,MATCH(AO134,'Daten Elementary'!$A$424:$ADO$424,0)-1))</f>
        <v>0</v>
      </c>
      <c r="FO134" s="314">
        <f ca="1">IF(ISERROR(OFFSET('Daten Elementary'!$A$1,MATCH(FO$5,'Daten Elementary'!$A:$A,0)-1,MATCH(AP134,'Daten Elementary'!$A$424:$ADO$424,0)-1)),0,OFFSET('Daten Elementary'!$A$1,MATCH(FO$5,'Daten Elementary'!$A:$A,0)-1,MATCH(AP134,'Daten Elementary'!$A$424:$ADO$424,0)-1))</f>
        <v>0</v>
      </c>
      <c r="FP134" s="314">
        <f t="shared" ca="1" si="87"/>
        <v>0</v>
      </c>
      <c r="FQ134" s="314">
        <f ca="1">IF(ISERROR(OFFSET('Daten Elementary'!$A$1,MATCH(FQ$5,'Daten Elementary'!$A:$A,0)-1,MATCH(AQ134,'Daten Elementary'!$A$424:$ADO$424,0)-1)),0,OFFSET('Daten Elementary'!$A$1,MATCH(FQ$5,'Daten Elementary'!$A:$A,0)-1,MATCH(AQ134,'Daten Elementary'!$A$424:$ADO$424,0)-1))</f>
        <v>0</v>
      </c>
      <c r="FR134" s="314">
        <f ca="1">IF(ISERROR(OFFSET('Daten Elementary'!$A$1,MATCH(FR$5,'Daten Elementary'!$A:$A,0)-1,MATCH(AR134,'Daten Elementary'!$A$424:$ADO$424,0)-1)),0,OFFSET('Daten Elementary'!$A$1,MATCH(FR$5,'Daten Elementary'!$A:$A,0)-1,MATCH(AR134,'Daten Elementary'!$A$424:$ADO$424,0)-1))</f>
        <v>0</v>
      </c>
      <c r="FS134" s="314">
        <f ca="1">IF(ISERROR(OFFSET('Daten Elementary'!$A$1,MATCH(FS$5,'Daten Elementary'!$A:$A,0)-1,MATCH(AS134,'Daten Elementary'!$A$424:$ADO$424,0)-1)),0,OFFSET('Daten Elementary'!$A$1,MATCH(FS$5,'Daten Elementary'!$A:$A,0)-1,MATCH(AS134,'Daten Elementary'!$A$424:$ADO$424,0)-1))</f>
        <v>0</v>
      </c>
      <c r="FT134" s="315">
        <f t="shared" ca="1" si="88"/>
        <v>0</v>
      </c>
      <c r="FU134" s="314">
        <f ca="1">IF(ISERROR(OFFSET('Daten Elementary'!$A$1,MATCH(FU$5,'Daten Elementary'!$A:$A,0)-1,MATCH($AT134,'Daten Elementary'!$A$424:$ADO$424,0)-1)),0,OFFSET('Daten Elementary'!$A$1,MATCH(FU$5,'Daten Elementary'!$A:$A,0)-1,MATCH($AT134,'Daten Elementary'!$A$424:$ADO$424,0)-1))</f>
        <v>0</v>
      </c>
      <c r="FV134" s="305">
        <f t="shared" ca="1" si="89"/>
        <v>0</v>
      </c>
      <c r="FW134" s="324"/>
      <c r="FX134" s="231" t="str">
        <f t="shared" si="90"/>
        <v>Personenwagen, Benzin (EURO 4)</v>
      </c>
      <c r="FY134" s="231" t="str">
        <f t="shared" si="55"/>
        <v>Personenwagen</v>
      </c>
      <c r="FZ134" s="231" t="str">
        <f t="shared" si="56"/>
        <v>, Benzin</v>
      </c>
      <c r="GA134" s="231" t="str">
        <f t="shared" si="57"/>
        <v xml:space="preserve"> (EURO 4)</v>
      </c>
      <c r="GB134" s="231"/>
    </row>
    <row r="135" spans="1:184" ht="16.5" hidden="1" customHeight="1" outlineLevel="1">
      <c r="A135" s="364"/>
      <c r="B135" s="358"/>
      <c r="C135" s="359" t="s">
        <v>385</v>
      </c>
      <c r="D135" s="359" t="s">
        <v>34</v>
      </c>
      <c r="E135" s="363" t="s">
        <v>27</v>
      </c>
      <c r="F135" s="102">
        <v>1.6</v>
      </c>
      <c r="G135" s="33">
        <v>5</v>
      </c>
      <c r="H135" s="91">
        <f t="shared" si="102"/>
        <v>0.32</v>
      </c>
      <c r="I135" s="99">
        <v>7.7813592375749243</v>
      </c>
      <c r="J135" s="189"/>
      <c r="K135" s="100">
        <v>1380</v>
      </c>
      <c r="L135" s="86"/>
      <c r="M135" s="86"/>
      <c r="N135" s="38" t="s">
        <v>99</v>
      </c>
      <c r="O135" s="6">
        <f ca="1">(IF(ISERROR(INDEX(INDIRECT($D$268),MATCH($AM135,$AM$4:$AM$275,0),MATCH(O$304,INDIRECT($E$268),0))*$I135/$AD135),0,INDEX(INDIRECT($D$268),MATCH($AM135,$AM$4:$AM$275,0),MATCH(O$304,INDIRECT($E$268),0))*$I135/$AD135)+IF(ISERROR(INDEX(INDIRECT($D$268),MATCH($AN135,$AN$4:$AN$275,0),MATCH(O$305,INDIRECT($E$268),0))*$J135/$AE135),0,INDEX(INDIRECT($D$268),MATCH($AN135,$AN$4:$AN$275,0),MATCH(O$305,INDIRECT($E$268),0))*$J135/$AE135))*$AC135/$F135</f>
        <v>119.73840953326953</v>
      </c>
      <c r="P135" s="6">
        <f ca="1">(IF(ISERROR(INDEX(INDIRECT($D$268),MATCH($AO135,$AO$4:$AO$275,0),MATCH(P$304,INDIRECT($E$268),0))*$I135/$AD135),0,INDEX(INDIRECT($D$268),MATCH($AO135,$AO$4:$AO$275,0),MATCH(P$304,INDIRECT($E$268),0))*$I135/$AD135)+IF(ISERROR(INDEX(INDIRECT($D$268),MATCH($AP135,$AP$4:$AP$275,0),MATCH(P$305,INDIRECT($E$268),0))*$J135/$AE135),0,INDEX(INDIRECT($D$268),MATCH($AP135,$AP$4:$AP$275,0),MATCH(P$305,INDIRECT($E$268),0))*$J135/$AE135))*$AC135/$F135</f>
        <v>31.265920821461926</v>
      </c>
      <c r="Q135" s="6">
        <f ca="1">INDEX(INDIRECT($D$268),MATCH($AQ135,$AQ$4:$AQ$284,0),MATCH(Q$4,INDIRECT($E$268),0))*$K135*$AC135/$F135/$AF135</f>
        <v>3.4661417414062496</v>
      </c>
      <c r="R135" s="6">
        <f ca="1">INDEX(INDIRECT($D$268),MATCH($AR135,$AR$4:$AR$284,0),MATCH(R$4,INDIRECT($E$268),0))*$K135*$AC135/$F135/$AF135</f>
        <v>32.685303234374999</v>
      </c>
      <c r="S135" s="6">
        <f ca="1">INDEX(INDIRECT($D$268),MATCH($AS135,$AS$4:$AS$284,0),MATCH(S$4,INDIRECT($E$268),0))*$K135*$AC135/$F135/$AF135</f>
        <v>7.7403655546874992</v>
      </c>
      <c r="T135" s="7">
        <f t="shared" ca="1" si="103"/>
        <v>194.8961408852002</v>
      </c>
      <c r="U135" s="6">
        <f>IF($B$268=6,(IF(OR(AJ135="Benzin",AJ135="Diesel"),$AK135*INDEX('DIN EN 16258'!$I:$I,MATCH('mobitool-Faktoren v2.0'!$AI135,'DIN EN 16258'!$A:$A,0))*$I135/$AD135+$AL135*INDEX('DIN EN 16258'!$I:$I,MATCH('mobitool-Faktoren v2.0'!$AJ135,'DIN EN 16258'!$A:$A,0))*$I135/$AD135,IF(ISERROR($AK135*INDEX('DIN EN 16258'!$I:$I,MATCH('mobitool-Faktoren v2.0'!$AI135,'DIN EN 16258'!$A:$A,0))*$I135/$AD135),0,$AK135*INDEX('DIN EN 16258'!$I:$I,MATCH('mobitool-Faktoren v2.0'!$AI135,'DIN EN 16258'!$A:$A,0))*$I135/$AD135)+IF(ISERROR($AL135*INDEX('DIN EN 16258'!$I:$I,MATCH('mobitool-Faktoren v2.0'!$AJ135,'DIN EN 16258'!$A:$A,0))*$J135/$AE135),0,$AL135*INDEX('DIN EN 16258'!$I:$I,MATCH('mobitool-Faktoren v2.0'!$AJ135,'DIN EN 16258'!$A:$A,0))*$J135/$AE135)))*1000,
IF($B$268=1,(IF(OR(AJ135="Benzin",AJ135="Diesel"),$AK135*INDEX('DIN EN 16258'!$D:$D,MATCH('mobitool-Faktoren v2.0'!$AI135,'DIN EN 16258'!$A:$A,0))*$I135/$AD135+$AL135*INDEX('DIN EN 16258'!$D:$D,MATCH('mobitool-Faktoren v2.0'!$AJ135,'DIN EN 16258'!$A:$A,0))*$I135/$AD135,IF(ISERROR($AK135*INDEX('DIN EN 16258'!$D:$D,MATCH('mobitool-Faktoren v2.0'!$AI135,'DIN EN 16258'!$A:$A,0))*$I135/$AD135),0,$AK135*INDEX('DIN EN 16258'!$D:$D,MATCH('mobitool-Faktoren v2.0'!$AI135,'DIN EN 16258'!$A:$A,0))*$I135/$AD135)+IF(ISERROR($AL135*INDEX('DIN EN 16258'!$D:$D,MATCH('mobitool-Faktoren v2.0'!$AJ135,'DIN EN 16258'!$A:$A,0))*$J135/$AE135),0,$AL135*INDEX('DIN EN 16258'!$D:$D,MATCH('mobitool-Faktoren v2.0'!$AJ135,'DIN EN 16258'!$A:$A,0))*$J135/$AE135))),0))*$AC135/$F135</f>
        <v>118.5443113163539</v>
      </c>
      <c r="V135" s="6">
        <f>IF($B$268=6,(IF(OR(AJ135="Benzin",AJ135="Diesel"),$AK135*INDEX('DIN EN 16258'!$L:$L,MATCH('mobitool-Faktoren v2.0'!$AI135,'DIN EN 16258'!$A:$A,0))*$I135/$AD135+$AL135*INDEX('DIN EN 16258'!$L:$L,MATCH('mobitool-Faktoren v2.0'!$AJ135,'DIN EN 16258'!$A:$A,0))*$I135/$AD135,IF(ISERROR($AK135*INDEX('DIN EN 16258'!$L:$L,MATCH('mobitool-Faktoren v2.0'!$AI135,'DIN EN 16258'!$A:$A,0))*$I135/$AD135),0,$AK135*INDEX('DIN EN 16258'!$L:$L,MATCH('mobitool-Faktoren v2.0'!$AI135,'DIN EN 16258'!$A:$A,0))*$I135/$AD135)+IF(ISERROR($AL135*INDEX('DIN EN 16258'!$L:$L,MATCH('mobitool-Faktoren v2.0'!$AJ135,'DIN EN 16258'!$A:$A,0))*$J135/$AE135),0,$AL135*INDEX('DIN EN 16258'!$L:$L,MATCH('mobitool-Faktoren v2.0'!$AJ135,'DIN EN 16258'!$A:$A,0))*$J135/$AE135)))*1000,
IF($B$268=1,(IF(OR(AJ135="Benzin",AJ135="Diesel"),$AK135*INDEX('DIN EN 16258'!$F:$F,MATCH('mobitool-Faktoren v2.0'!$AI135,'DIN EN 16258'!$A:$A,0))*$I135/$AD135+$AL135*INDEX('DIN EN 16258'!$F:$F,MATCH('mobitool-Faktoren v2.0'!$AJ135,'DIN EN 16258'!$A:$A,0))*$I135/$AD135,IF(ISERROR($AK135*INDEX('DIN EN 16258'!$F:$F,MATCH('mobitool-Faktoren v2.0'!$AI135,'DIN EN 16258'!$A:$A,0))*$I135/$AD135),0,$AK135*INDEX('DIN EN 16258'!$F:$F,MATCH('mobitool-Faktoren v2.0'!$AI135,'DIN EN 16258'!$A:$A,0))*$I135/$AD135)+IF(ISERROR($AL135*INDEX('DIN EN 16258'!$F:$F,MATCH('mobitool-Faktoren v2.0'!$AJ135,'DIN EN 16258'!$A:$A,0))*$J135/$AE135),0,$AL135*INDEX('DIN EN 16258'!$F:$F,MATCH('mobitool-Faktoren v2.0'!$AJ135,'DIN EN 16258'!$A:$A,0))*$J135/$AE135))),0))*$AC135/$F135</f>
        <v>140.79416667111573</v>
      </c>
      <c r="W135" s="39" t="s">
        <v>672</v>
      </c>
      <c r="X135" s="39" t="s">
        <v>162</v>
      </c>
      <c r="Y135" s="336">
        <v>3</v>
      </c>
      <c r="Z135" s="336">
        <v>25</v>
      </c>
      <c r="AA135" s="337">
        <v>500</v>
      </c>
      <c r="AB135" s="299">
        <v>3500</v>
      </c>
      <c r="AC135" s="300">
        <f>AC27</f>
        <v>1</v>
      </c>
      <c r="AD135" s="298">
        <f>AD27</f>
        <v>7.3486666666666656</v>
      </c>
      <c r="AE135" s="298"/>
      <c r="AF135" s="299">
        <f>AF27</f>
        <v>1600</v>
      </c>
      <c r="AG135" s="299"/>
      <c r="AH135" s="299"/>
      <c r="AI135" s="301" t="s">
        <v>34</v>
      </c>
      <c r="AJ135" s="301"/>
      <c r="AK135" s="329">
        <f>'Kennwerte Strassentransporte'!M$33</f>
        <v>5.5115077495575003E-2</v>
      </c>
      <c r="AL135" s="329"/>
      <c r="AM135" s="202" t="s">
        <v>969</v>
      </c>
      <c r="AN135" s="202" t="s">
        <v>81</v>
      </c>
      <c r="AO135" s="202" t="s">
        <v>970</v>
      </c>
      <c r="AP135" s="202" t="s">
        <v>81</v>
      </c>
      <c r="AQ135" s="202" t="s">
        <v>971</v>
      </c>
      <c r="AR135" s="202" t="s">
        <v>972</v>
      </c>
      <c r="AS135" s="202" t="s">
        <v>973</v>
      </c>
      <c r="AT135" s="202" t="s">
        <v>981</v>
      </c>
      <c r="AU135" s="303">
        <f ca="1">IF(ISERROR(OFFSET('Daten KEA'!$A$1,MATCH(AU$5,'Daten KEA'!$A:$A,0)-1,MATCH(AM135,'Daten KEA'!$A$424:$ADO$424,0)-1)),0,OFFSET('Daten KEA'!$A$1,MATCH(AU$5,'Daten KEA'!$A:$A,0)-1,MATCH(AM135,'Daten KEA'!$A$424:$ADO$424,0)-1))+IF(ISERROR(AK135*INDEX('Energiefaktoren Ecoinvent'!$D:$D,MATCH('mobitool-Faktoren v2.0'!AI135,'Energiefaktoren Ecoinvent'!$A:$A,0))),0,AK135*INDEX('Energiefaktoren Ecoinvent'!$D:$D,MATCH('mobitool-Faktoren v2.0'!AI135,'Energiefaktoren Ecoinvent'!$A:$A,0)))+IF(OR(AJ135="Benzin",AJ135="Diesel"),IF(ISERROR(OFFSET('Daten KEA'!$A$1,MATCH(AV$5,'Daten KEA'!$A:$A,0)-1,MATCH(AN135,'Daten KEA'!$A$424:$ADO$424,0)-1)),0,OFFSET('Daten KEA'!$A$1,MATCH(AV$5,'Daten KEA'!$A:$A,0)-1,MATCH(AN135,'Daten KEA'!$A$424:$ADO$424,0)-1))+IF(ISERROR(AL135*INDEX('Energiefaktoren Ecoinvent'!$D:$D,MATCH('mobitool-Faktoren v2.0'!AJ135,'Energiefaktoren Ecoinvent'!$A:$A,0))),0,AL135*INDEX('Energiefaktoren Ecoinvent'!$D:$D,MATCH('mobitool-Faktoren v2.0'!AJ135,'Energiefaktoren Ecoinvent'!$A:$A,0))),0)</f>
        <v>2.3423907935619375</v>
      </c>
      <c r="AV135" s="303">
        <f ca="1">IF(OR(AJ135="Benzin",AJ135="Diesel"),0,IF(ISERROR(OFFSET('Daten KEA'!$A$1,MATCH(AV$5,'Daten KEA'!$A:$A,0)-1,MATCH(AN135,'Daten KEA'!$A$424:$ADO$424,0)-1)),0,OFFSET('Daten KEA'!$A$1,MATCH(AV$5,'Daten KEA'!$A:$A,0)-1,MATCH(AN135,'Daten KEA'!$A$424:$ADO$424,0)-1))+IF(ISERROR(AL135*INDEX('Energiefaktoren Ecoinvent'!$D:$D,MATCH('mobitool-Faktoren v2.0'!AJ135,'Energiefaktoren Ecoinvent'!$A:$A,0))),0,AL135*INDEX('Energiefaktoren Ecoinvent'!$D:$D,MATCH('mobitool-Faktoren v2.0'!AJ135,'Energiefaktoren Ecoinvent'!$A:$A,0))))</f>
        <v>0</v>
      </c>
      <c r="AW135" s="303">
        <f ca="1">IF(ISERROR(OFFSET('Daten KEA'!$A$1,MATCH(AW$5,'Daten KEA'!$A:$A,0)-1,MATCH(AO135,'Daten KEA'!$A$424:$ADO$424,0)-1)),0,OFFSET('Daten KEA'!$A$1,MATCH(AW$5,'Daten KEA'!$A:$A,0)-1,MATCH(AO135,'Daten KEA'!$A$424:$ADO$424,0)-1))-IF(ISERROR(AK135*INDEX('Energiefaktoren Ecoinvent'!$D:$D,MATCH('mobitool-Faktoren v2.0'!AI135,'Energiefaktoren Ecoinvent'!$A:$A,0))),0,AK135*INDEX('Energiefaktoren Ecoinvent'!$D:$D,MATCH('mobitool-Faktoren v2.0'!AI135,'Energiefaktoren Ecoinvent'!$A:$A,0)))+IF(OR(AJ135="Benzin",AJ135="Diesel"),IF(ISERROR(OFFSET('Daten KEA'!$A$1,MATCH(AX$5,'Daten KEA'!$A:$A,0)-1,MATCH(AP135,'Daten KEA'!$A$424:$ADO$424,0)-1)),0,OFFSET('Daten KEA'!$A$1,MATCH(AX$5,'Daten KEA'!$A:$A,0)-1,MATCH(AP135,'Daten KEA'!$A$424:$ADO$424,0)-1))-IF(ISERROR(AL135*INDEX('Energiefaktoren Ecoinvent'!$D:$D,MATCH('mobitool-Faktoren v2.0'!AJ135,'Energiefaktoren Ecoinvent'!$A:$A,0))),0,AL135*INDEX('Energiefaktoren Ecoinvent'!$D:$D,MATCH('mobitool-Faktoren v2.0'!AJ135,'Energiefaktoren Ecoinvent'!$A:$A,0))),0)</f>
        <v>0.87741130643806242</v>
      </c>
      <c r="AX135" s="303">
        <f ca="1">IF(OR(AJ135="Benzin",AJ135="Diesel"),0,IF(ISERROR(OFFSET('Daten KEA'!$A$1,MATCH(AX$5,'Daten KEA'!$A:$A,0)-1,MATCH(AP135,'Daten KEA'!$A$424:$ADO$424,0)-1)),0,OFFSET('Daten KEA'!$A$1,MATCH(AX$5,'Daten KEA'!$A:$A,0)-1,MATCH(AP135,'Daten KEA'!$A$424:$ADO$424,0)-1))-IF(ISERROR(AL135*INDEX('Energiefaktoren Ecoinvent'!$D:$D,MATCH('mobitool-Faktoren v2.0'!AJ135,'Energiefaktoren Ecoinvent'!$A:$A,0))),0,AL135*INDEX('Energiefaktoren Ecoinvent'!$D:$D,MATCH('mobitool-Faktoren v2.0'!AJ135,'Energiefaktoren Ecoinvent'!$A:$A,0))))</f>
        <v>0</v>
      </c>
      <c r="AY135" s="303">
        <f t="shared" ca="1" si="58"/>
        <v>3.2198020999999999</v>
      </c>
      <c r="AZ135" s="303">
        <f ca="1">IF(ISERROR(OFFSET('Daten KEA'!$A$1,MATCH(AZ$5,'Daten KEA'!$A:$A,0)-1,MATCH(AQ135,'Daten KEA'!$A$424:$ADO$424,0)-1)),0,OFFSET('Daten KEA'!$A$1,MATCH(AZ$5,'Daten KEA'!$A:$A,0)-1,MATCH(AQ135,'Daten KEA'!$A$424:$ADO$424,0)-1))</f>
        <v>0.18482304999999999</v>
      </c>
      <c r="BA135" s="303">
        <f ca="1">IF(ISERROR(OFFSET('Daten KEA'!$A$1,MATCH(BA$5,'Daten KEA'!$A:$A,0)-1,MATCH(AR135,'Daten KEA'!$A$424:$ADO$424,0)-1)),0,OFFSET('Daten KEA'!$A$1,MATCH(BA$5,'Daten KEA'!$A:$A,0)-1,MATCH(AR135,'Daten KEA'!$A$424:$ADO$424,0)-1))</f>
        <v>1.0023063000000001</v>
      </c>
      <c r="BB135" s="303">
        <f ca="1">IF(ISERROR(OFFSET('Daten KEA'!$A$1,MATCH(BB$5,'Daten KEA'!$A:$A,0)-1,MATCH(AS135,'Daten KEA'!$A$424:$ADO$424,0)-1)),0,OFFSET('Daten KEA'!$A$1,MATCH(BB$5,'Daten KEA'!$A:$A,0)-1,MATCH(AS135,'Daten KEA'!$A$424:$ADO$424,0)-1))</f>
        <v>0.84415227999999998</v>
      </c>
      <c r="BC135" s="304">
        <f t="shared" ca="1" si="101"/>
        <v>5.2510837300000004</v>
      </c>
      <c r="BD135" s="303">
        <f ca="1">IF(ISERROR(OFFSET('Daten KEA'!$A$1,MATCH(BD$5,'Daten KEA'!$A:$A,0)-1,MATCH(AT135,'Daten KEA'!$A$424:$ADO$424,0)-1)),0,OFFSET('Daten KEA'!$A$1,MATCH(BD$5,'Daten KEA'!$A:$A,0)-1,MATCH(AT135,'Daten KEA'!$A$424:$ADO$424,0)-1))</f>
        <v>5.2510836999999997</v>
      </c>
      <c r="BE135" s="305">
        <f t="shared" ca="1" si="59"/>
        <v>0.99999999428689346</v>
      </c>
      <c r="BF135" s="306">
        <f ca="1">IF(ISERROR(OFFSET('Daten KEA'!$A$1,MATCH(BF$5,'Daten KEA'!$A:$A,0)-1,MATCH(AM135,'Daten KEA'!$A$424:$ADO$424,0)-1)),0,OFFSET('Daten KEA'!$A$1,MATCH(BF$5,'Daten KEA'!$A:$A,0)-1,MATCH(AM135,'Daten KEA'!$A$424:$ADO$424,0)-1))+IF(ISERROR($AK135*INDEX('Energiefaktoren Ecoinvent'!$H:$H,MATCH('mobitool-Faktoren v2.0'!$AI135,'Energiefaktoren Ecoinvent'!$A:$A,0))),0,$AK135*INDEX('Energiefaktoren Ecoinvent'!$H:$H,MATCH('mobitool-Faktoren v2.0'!$AI135,'Energiefaktoren Ecoinvent'!$A:$A,0)))+IF(OR(AJ135="Benzin",AJ135="Diesel"),IF(ISERROR(OFFSET('Daten KEA'!$A$1,MATCH(BG$5,'Daten KEA'!$A:$A,0)-1,MATCH(AN135,'Daten KEA'!$A$424:$ADO$424,0)-1)),0,OFFSET('Daten KEA'!$A$1,MATCH(BG$5,'Daten KEA'!$A:$A,0)-1,MATCH(AN135,'Daten KEA'!$A$424:$ADO$424,0)-1))+IF(ISERROR($AL135*INDEX('Energiefaktoren Ecoinvent'!$H:$H,MATCH('mobitool-Faktoren v2.0'!$AJ135,'Energiefaktoren Ecoinvent'!$A:$A,0))),0,$AL135*INDEX('Energiefaktoren Ecoinvent'!$H:$H,MATCH('mobitool-Faktoren v2.0'!$AJ135,'Energiefaktoren Ecoinvent'!$A:$A,0))),0)</f>
        <v>2.3423907935619375</v>
      </c>
      <c r="BG135" s="306">
        <f ca="1">IF(OR(AJ135="Benzin",AJ135="Diesel"),0,IF(ISERROR(OFFSET('Daten KEA'!$A$1,MATCH(BG$5,'Daten KEA'!$A:$A,0)-1,MATCH(AN135,'Daten KEA'!$A$424:$ADO$424,0)-1)),0,OFFSET('Daten KEA'!$A$1,MATCH(BG$5,'Daten KEA'!$A:$A,0)-1,MATCH(AN135,'Daten KEA'!$A$424:$ADO$424,0)-1))+IF(ISERROR($AL135*INDEX('Energiefaktoren Ecoinvent'!$H:$H,MATCH('mobitool-Faktoren v2.0'!$AJ135,'Energiefaktoren Ecoinvent'!$A:$A,0))),0,$AL135*INDEX('Energiefaktoren Ecoinvent'!$H:$H,MATCH('mobitool-Faktoren v2.0'!$AJ135,'Energiefaktoren Ecoinvent'!$A:$A,0))))</f>
        <v>0</v>
      </c>
      <c r="BH135" s="306">
        <f ca="1">IF(ISERROR(OFFSET('Daten KEA'!$A$1,MATCH(BH$5,'Daten KEA'!$A:$A,0)-1,MATCH(AO135,'Daten KEA'!$A$424:$ADO$424,0)-1)),0,OFFSET('Daten KEA'!$A$1,MATCH(BH$5,'Daten KEA'!$A:$A,0)-1,MATCH(AO135,'Daten KEA'!$A$424:$ADO$424,0)-1))-IF(ISERROR($AK135*INDEX('Energiefaktoren Ecoinvent'!$H:$H,MATCH('mobitool-Faktoren v2.0'!$AI135,'Energiefaktoren Ecoinvent'!$A:$A,0))),0,$AK135*INDEX('Energiefaktoren Ecoinvent'!$H:$H,MATCH('mobitool-Faktoren v2.0'!$AI135,'Energiefaktoren Ecoinvent'!$A:$A,0)))+IF(OR(AJ135="Benzin",AJ135="Diesel"),IF(ISERROR(OFFSET('Daten KEA'!$A$1,MATCH(BI$5,'Daten KEA'!$A:$A,0)-1,MATCH(AP135,'Daten KEA'!$A$424:$ADO$424,0)-1)),0,OFFSET('Daten KEA'!$A$1,MATCH(BI$5,'Daten KEA'!$A:$A,0)-1,MATCH(AP135,'Daten KEA'!$A$424:$ADO$424,0)-1))-IF(ISERROR($AL135*INDEX('Energiefaktoren Ecoinvent'!$H:$H,MATCH('mobitool-Faktoren v2.0'!$AJ135,'Energiefaktoren Ecoinvent'!$A:$A,0))),0,$AL135*INDEX('Energiefaktoren Ecoinvent'!$H:$H,MATCH('mobitool-Faktoren v2.0'!$AJ135,'Energiefaktoren Ecoinvent'!$A:$A,0))),0)</f>
        <v>0.86692625230506248</v>
      </c>
      <c r="BI135" s="306">
        <f ca="1">IF(OR(AJ135="Benzin",AJ135="Diesel"),0,IF(ISERROR(OFFSET('Daten KEA'!$A$1,MATCH(BI$5,'Daten KEA'!$A:$A,0)-1,MATCH(AP135,'Daten KEA'!$A$424:$ADO$424,0)-1)),0,OFFSET('Daten KEA'!$A$1,MATCH(BI$5,'Daten KEA'!$A:$A,0)-1,MATCH(AP135,'Daten KEA'!$A$424:$ADO$424,0)-1))-IF(ISERROR($AL135*INDEX('Energiefaktoren Ecoinvent'!$H:$H,MATCH('mobitool-Faktoren v2.0'!$AJ135,'Energiefaktoren Ecoinvent'!$A:$A,0))),0,$AL135*INDEX('Energiefaktoren Ecoinvent'!$H:$H,MATCH('mobitool-Faktoren v2.0'!$AJ135,'Energiefaktoren Ecoinvent'!$A:$A,0))))</f>
        <v>0</v>
      </c>
      <c r="BJ135" s="306">
        <f t="shared" ca="1" si="92"/>
        <v>3.209317045867</v>
      </c>
      <c r="BK135" s="306">
        <f ca="1">IF(ISERROR(OFFSET('Daten KEA'!$A$1,MATCH(BK$5,'Daten KEA'!$A:$A,0)-1,MATCH(AQ135,'Daten KEA'!$A$424:$ADO$424,0)-1)),0,OFFSET('Daten KEA'!$A$1,MATCH(BK$5,'Daten KEA'!$A:$A,0)-1,MATCH(AQ135,'Daten KEA'!$A$424:$ADO$424,0)-1))</f>
        <v>0.17631837758306998</v>
      </c>
      <c r="BL135" s="306">
        <f ca="1">IF(ISERROR(OFFSET('Daten KEA'!$A$1,MATCH(BL$5,'Daten KEA'!$A:$A,0)-1,MATCH(AR135,'Daten KEA'!$A$424:$ADO$424,0)-1)),0,OFFSET('Daten KEA'!$A$1,MATCH(BL$5,'Daten KEA'!$A:$A,0)-1,MATCH(AR135,'Daten KEA'!$A$424:$ADO$424,0)-1))</f>
        <v>0.91292618585179997</v>
      </c>
      <c r="BM135" s="306">
        <f ca="1">IF(ISERROR(OFFSET('Daten KEA'!$A$1,MATCH(BM$5,'Daten KEA'!$A:$A,0)-1,MATCH(AS135,'Daten KEA'!$A$424:$ADO$424,0)-1)),0,OFFSET('Daten KEA'!$A$1,MATCH(BM$5,'Daten KEA'!$A:$A,0)-1,MATCH(AS135,'Daten KEA'!$A$424:$ADO$424,0)-1))</f>
        <v>0.74347970396926988</v>
      </c>
      <c r="BN135" s="307">
        <f t="shared" ca="1" si="98"/>
        <v>5.0420413132711399</v>
      </c>
      <c r="BO135" s="306">
        <f ca="1">IF(ISERROR(OFFSET('Daten KEA'!$A$1,MATCH(BO$5,'Daten KEA'!$A:$A,0)-1,MATCH(AT135,'Daten KEA'!$A$424:$ADO$424,0)-1)),0,OFFSET('Daten KEA'!$A$1,MATCH(BO$5,'Daten KEA'!$A:$A,0)-1,MATCH(AT135,'Daten KEA'!$A$424:$ADO$424,0)-1))</f>
        <v>5.0420413942711999</v>
      </c>
      <c r="BP135" s="305">
        <f t="shared" ca="1" si="60"/>
        <v>1.0000000160649338</v>
      </c>
      <c r="BQ135" s="308">
        <f ca="1">IF(ISERROR(OFFSET('Daten GWP'!$A$1,MATCH(BQ$5,'Daten GWP'!$A:$A,0)-1,MATCH(AM135,'Daten GWP'!$A$424:$ADO$424,0)-1)),0,OFFSET('Daten GWP'!$A$1,MATCH(BQ$5,'Daten GWP'!$A:$A,0)-1,MATCH(AM135,'Daten GWP'!$A$424:$ADO$424,0)-1))*1000</f>
        <v>180.92832000000001</v>
      </c>
      <c r="BR135" s="308">
        <f ca="1">IF(ISERROR(OFFSET('Daten GWP'!$A$1,MATCH(BR$5,'Daten GWP'!$A:$A,0)-1,MATCH(AN135,'Daten GWP'!$A$424:$ADO$424,0)-1)),0,OFFSET('Daten GWP'!$A$1,MATCH(BR$5,'Daten GWP'!$A:$A,0)-1,MATCH(AN135,'Daten GWP'!$A$424:$ADO$424,0)-1))*1000</f>
        <v>0</v>
      </c>
      <c r="BS135" s="308">
        <f ca="1">IF(ISERROR(OFFSET('Daten GWP'!$A$1,MATCH(BS$5,'Daten GWP'!$A:$A,0)-1,MATCH(AO135,'Daten GWP'!$A$424:$ADO$424,0)-1)),0,OFFSET('Daten GWP'!$A$1,MATCH(BS$5,'Daten GWP'!$A:$A,0)-1,MATCH(AO135,'Daten GWP'!$A$424:$ADO$424,0)-1))*1000</f>
        <v>47.243741999999997</v>
      </c>
      <c r="BT135" s="308">
        <f ca="1">IF(ISERROR(OFFSET('Daten GWP'!$A$1,MATCH(BT$5,'Daten GWP'!$A:$A,0)-1,MATCH(AP135,'Daten GWP'!$A$424:$ADO$424,0)-1)),0,OFFSET('Daten GWP'!$A$1,MATCH(BT$5,'Daten GWP'!$A:$A,0)-1,MATCH(AP135,'Daten GWP'!$A$424:$ADO$424,0)-1))*1000</f>
        <v>0</v>
      </c>
      <c r="BU135" s="308">
        <f t="shared" ca="1" si="61"/>
        <v>228.17206200000001</v>
      </c>
      <c r="BV135" s="308">
        <f ca="1">IF(ISERROR(OFFSET('Daten GWP'!$A$1,MATCH(BV$5,'Daten GWP'!$A:$A,0)-1,MATCH(AQ135,'Daten GWP'!$A$424:$ADO$424,0)-1)),0,OFFSET('Daten GWP'!$A$1,MATCH(BV$5,'Daten GWP'!$A:$A,0)-1,MATCH(AQ135,'Daten GWP'!$A$424:$ADO$424,0)-1))*1000</f>
        <v>6.4299441000000002</v>
      </c>
      <c r="BW135" s="308">
        <f ca="1">IF(ISERROR(OFFSET('Daten GWP'!$A$1,MATCH(BW$5,'Daten GWP'!$A:$A,0)-1,MATCH(AR135,'Daten GWP'!$A$424:$ADO$424,0)-1)),0,OFFSET('Daten GWP'!$A$1,MATCH(BW$5,'Daten GWP'!$A:$A,0)-1,MATCH(AR135,'Daten GWP'!$A$424:$ADO$424,0)-1))*1000</f>
        <v>60.633606</v>
      </c>
      <c r="BX135" s="308">
        <f ca="1">IF(ISERROR(OFFSET('Daten GWP'!$A$1,MATCH(BX$5,'Daten GWP'!$A:$A,0)-1,MATCH(AS135,'Daten GWP'!$A$424:$ADO$424,0)-1)),0,OFFSET('Daten GWP'!$A$1,MATCH(BX$5,'Daten GWP'!$A:$A,0)-1,MATCH(AS135,'Daten GWP'!$A$424:$ADO$424,0)-1))*1000</f>
        <v>14.358938999999999</v>
      </c>
      <c r="BY135" s="309">
        <f t="shared" ca="1" si="99"/>
        <v>309.59455110000005</v>
      </c>
      <c r="BZ135" s="308">
        <f ca="1">IF(ISERROR(OFFSET('Daten GWP'!$A$1,MATCH(BZ$5,'Daten GWP'!$A:$A,0)-1,MATCH(AT135,'Daten GWP'!$A$424:$ADO$424,0)-1)),0,OFFSET('Daten GWP'!$A$1,MATCH(BZ$5,'Daten GWP'!$A:$A,0)-1,MATCH(AT135,'Daten GWP'!$A$424:$ADO$424,0)-1))*1000</f>
        <v>309.59455000000003</v>
      </c>
      <c r="CA135" s="305">
        <f t="shared" ca="1" si="62"/>
        <v>0.9999999964469658</v>
      </c>
      <c r="CB135" s="310">
        <f ca="1">IF(ISERROR(OFFSET('Daten Elementary'!$A$1,MATCH(CB$5,'Daten Elementary'!$A:$A,0)-1,MATCH(AM135,'Daten Elementary'!$A$424:$ADO$424,0)-1)),0,OFFSET('Daten Elementary'!$A$1,MATCH(CB$5,'Daten Elementary'!$A:$A,0)-1,MATCH(AM135,'Daten Elementary'!$A$424:$ADO$424,0)-1))*1000000</f>
        <v>24.697708000000002</v>
      </c>
      <c r="CC135" s="310">
        <f ca="1">IF(ISERROR(OFFSET('Daten Elementary'!$A$1,MATCH(CC$5,'Daten Elementary'!$A:$A,0)-1,MATCH(AN135,'Daten Elementary'!$A$424:$ADO$424,0)-1)),0,OFFSET('Daten Elementary'!$A$1,MATCH(CC$5,'Daten Elementary'!$A:$A,0)-1,MATCH(AN135,'Daten Elementary'!$A$424:$ADO$424,0)-1))*1000000</f>
        <v>0</v>
      </c>
      <c r="CD135" s="310">
        <f ca="1">IF(ISERROR(OFFSET('Daten Elementary'!$A$1,MATCH(CD$5,'Daten Elementary'!$A:$A,0)-1,MATCH(AO135,'Daten Elementary'!$A$424:$ADO$424,0)-1)),0,OFFSET('Daten Elementary'!$A$1,MATCH(CD$5,'Daten Elementary'!$A:$A,0)-1,MATCH(AO135,'Daten Elementary'!$A$424:$ADO$424,0)-1))*1000000</f>
        <v>17.217147999999998</v>
      </c>
      <c r="CE135" s="310">
        <f ca="1">IF(ISERROR(OFFSET('Daten Elementary'!$A$1,MATCH(CE$5,'Daten Elementary'!$A:$A,0)-1,MATCH(AP135,'Daten Elementary'!$A$424:$ADO$424,0)-1)),0,OFFSET('Daten Elementary'!$A$1,MATCH(CE$5,'Daten Elementary'!$A:$A,0)-1,MATCH(AP135,'Daten Elementary'!$A$424:$ADO$424,0)-1))*1000000</f>
        <v>0</v>
      </c>
      <c r="CF135" s="310">
        <f t="shared" ca="1" si="63"/>
        <v>41.914856</v>
      </c>
      <c r="CG135" s="310">
        <f ca="1">IF(ISERROR(OFFSET('Daten Elementary'!$A$1,MATCH(CG$5,'Daten Elementary'!$A:$A,0)-1,MATCH(AQ135,'Daten Elementary'!$A$424:$ADO$424,0)-1)),0,OFFSET('Daten Elementary'!$A$1,MATCH(CG$5,'Daten Elementary'!$A:$A,0)-1,MATCH(AQ135,'Daten Elementary'!$A$424:$ADO$424,0)-1))*1000000</f>
        <v>2.5342876999999997</v>
      </c>
      <c r="CH135" s="310">
        <f ca="1">IF(ISERROR(OFFSET('Daten Elementary'!$A$1,MATCH(CH$5,'Daten Elementary'!$A:$A,0)-1,MATCH(AR135,'Daten Elementary'!$A$424:$ADO$424,0)-1)),0,OFFSET('Daten Elementary'!$A$1,MATCH(CH$5,'Daten Elementary'!$A:$A,0)-1,MATCH(AR135,'Daten Elementary'!$A$424:$ADO$424,0)-1))*1000000</f>
        <v>55.794156000000001</v>
      </c>
      <c r="CI135" s="310">
        <f ca="1">IF(ISERROR(OFFSET('Daten Elementary'!$A$1,MATCH(CI$5,'Daten Elementary'!$A:$A,0)-1,MATCH(AS135,'Daten Elementary'!$A$424:$ADO$424,0)-1)),0,OFFSET('Daten Elementary'!$A$1,MATCH(CI$5,'Daten Elementary'!$A:$A,0)-1,MATCH(AS135,'Daten Elementary'!$A$424:$ADO$424,0)-1))*1000000</f>
        <v>12.323541000000001</v>
      </c>
      <c r="CJ135" s="311">
        <f t="shared" ca="1" si="64"/>
        <v>112.5668407</v>
      </c>
      <c r="CK135" s="310">
        <f ca="1">IF(ISERROR(OFFSET('Daten Elementary'!$A$1,MATCH(CK$5,'Daten Elementary'!$A:$A,0)-1,MATCH($AT135,'Daten Elementary'!$A$424:$ADO$424,0)-1)),0,OFFSET('Daten Elementary'!$A$1,MATCH(CK$5,'Daten Elementary'!$A:$A,0)-1,MATCH($AT135,'Daten Elementary'!$A$424:$ADO$424,0)-1))*1000000</f>
        <v>112.56684</v>
      </c>
      <c r="CL135" s="305">
        <f t="shared" ca="1" si="65"/>
        <v>0.99999999378147242</v>
      </c>
      <c r="CM135" s="312">
        <f ca="1">IF(ISERROR(OFFSET('Daten Elementary'!$A$1,MATCH(CM$5,'Daten Elementary'!$A:$A,0)-1,MATCH(AM135,'Daten Elementary'!$A$424:$ADO$424,0)-1)),0,OFFSET('Daten Elementary'!$A$1,MATCH(CM$5,'Daten Elementary'!$A:$A,0)-1,MATCH(AM135,'Daten Elementary'!$A$424:$ADO$424,0)-1))*1000000</f>
        <v>14.341337000000001</v>
      </c>
      <c r="CN135" s="312">
        <f ca="1">IF(ISERROR(OFFSET('Daten Elementary'!$A$1,MATCH(CN$5,'Daten Elementary'!$A:$A,0)-1,MATCH(AN135,'Daten Elementary'!$A$424:$ADO$424,0)-1)),0,OFFSET('Daten Elementary'!$A$1,MATCH(CN$5,'Daten Elementary'!$A:$A,0)-1,MATCH(AN135,'Daten Elementary'!$A$424:$ADO$424,0)-1))*1000000</f>
        <v>0</v>
      </c>
      <c r="CO135" s="312">
        <f ca="1">IF(ISERROR(OFFSET('Daten Elementary'!$A$1,MATCH(CO$5,'Daten Elementary'!$A:$A,0)-1,MATCH(AO135,'Daten Elementary'!$A$424:$ADO$424,0)-1)),0,OFFSET('Daten Elementary'!$A$1,MATCH(CO$5,'Daten Elementary'!$A:$A,0)-1,MATCH(AO135,'Daten Elementary'!$A$424:$ADO$424,0)-1))*1000000</f>
        <v>13.961413</v>
      </c>
      <c r="CP135" s="312">
        <f ca="1">IF(ISERROR(OFFSET('Daten Elementary'!$A$1,MATCH(CP$5,'Daten Elementary'!$A:$A,0)-1,MATCH(AP135,'Daten Elementary'!$A$424:$ADO$424,0)-1)),0,OFFSET('Daten Elementary'!$A$1,MATCH(CP$5,'Daten Elementary'!$A:$A,0)-1,MATCH(AP135,'Daten Elementary'!$A$424:$ADO$424,0)-1))*1000000</f>
        <v>0</v>
      </c>
      <c r="CQ135" s="312">
        <f t="shared" ca="1" si="66"/>
        <v>28.302750000000003</v>
      </c>
      <c r="CR135" s="312">
        <f ca="1">IF(ISERROR(OFFSET('Daten Elementary'!$A$1,MATCH(CR$5,'Daten Elementary'!$A:$A,0)-1,MATCH(AQ135,'Daten Elementary'!$A$424:$ADO$424,0)-1)),0,OFFSET('Daten Elementary'!$A$1,MATCH(CR$5,'Daten Elementary'!$A:$A,0)-1,MATCH(AQ135,'Daten Elementary'!$A$424:$ADO$424,0)-1))*1000000</f>
        <v>1.6960850999999999</v>
      </c>
      <c r="CS135" s="312">
        <f ca="1">IF(ISERROR(OFFSET('Daten Elementary'!$A$1,MATCH(CS$5,'Daten Elementary'!$A:$A,0)-1,MATCH(AR135,'Daten Elementary'!$A$424:$ADO$424,0)-1)),0,OFFSET('Daten Elementary'!$A$1,MATCH(CS$5,'Daten Elementary'!$A:$A,0)-1,MATCH(AR135,'Daten Elementary'!$A$424:$ADO$424,0)-1))*1000000</f>
        <v>21.365215000000003</v>
      </c>
      <c r="CT135" s="312">
        <f ca="1">IF(ISERROR(OFFSET('Daten Elementary'!$A$1,MATCH(CT$5,'Daten Elementary'!$A:$A,0)-1,MATCH(AS135,'Daten Elementary'!$A$424:$ADO$424,0)-1)),0,OFFSET('Daten Elementary'!$A$1,MATCH(CT$5,'Daten Elementary'!$A:$A,0)-1,MATCH(AS135,'Daten Elementary'!$A$424:$ADO$424,0)-1))*1000000</f>
        <v>6.9625197999999999</v>
      </c>
      <c r="CU135" s="313">
        <f t="shared" ca="1" si="67"/>
        <v>58.32656990000001</v>
      </c>
      <c r="CV135" s="312">
        <f ca="1">IF(ISERROR(OFFSET('Daten Elementary'!$A$1,MATCH(CV$5,'Daten Elementary'!$A:$A,0)-1,MATCH($AT135,'Daten Elementary'!$A$424:$ADO$424,0)-1)),0,OFFSET('Daten Elementary'!$A$1,MATCH(CV$5,'Daten Elementary'!$A:$A,0)-1,MATCH($AT135,'Daten Elementary'!$A$424:$ADO$424,0)-1))*1000000</f>
        <v>58.326570000000004</v>
      </c>
      <c r="CW135" s="305">
        <f t="shared" ca="1" si="68"/>
        <v>1.0000000017144843</v>
      </c>
      <c r="CX135" s="314">
        <f ca="1">IF(ISERROR(OFFSET('Daten Elementary'!$A$1,MATCH(CX$5,'Daten Elementary'!$A:$A,0)-1,MATCH(AM135,'Daten Elementary'!$A$424:$ADO$424,0)-1)),0,OFFSET('Daten Elementary'!$A$1,MATCH(CX$5,'Daten Elementary'!$A:$A,0)-1,MATCH(AM135,'Daten Elementary'!$A$424:$ADO$424,0)-1))*1000000</f>
        <v>71.428413999999989</v>
      </c>
      <c r="CY135" s="314">
        <f ca="1">IF(ISERROR(OFFSET('Daten Elementary'!$A$1,MATCH(CY$5,'Daten Elementary'!$A:$A,0)-1,MATCH(AN135,'Daten Elementary'!$A$424:$ADO$424,0)-1)),0,OFFSET('Daten Elementary'!$A$1,MATCH(CY$5,'Daten Elementary'!$A:$A,0)-1,MATCH(AN135,'Daten Elementary'!$A$424:$ADO$424,0)-1))*1000000</f>
        <v>0</v>
      </c>
      <c r="CZ135" s="314">
        <f ca="1">IF(ISERROR(OFFSET('Daten Elementary'!$A$1,MATCH(CZ$5,'Daten Elementary'!$A:$A,0)-1,MATCH(AO135,'Daten Elementary'!$A$424:$ADO$424,0)-1)),0,OFFSET('Daten Elementary'!$A$1,MATCH(CZ$5,'Daten Elementary'!$A:$A,0)-1,MATCH(AO135,'Daten Elementary'!$A$424:$ADO$424,0)-1))*1000000</f>
        <v>157.79410999999999</v>
      </c>
      <c r="DA135" s="314">
        <f ca="1">IF(ISERROR(OFFSET('Daten Elementary'!$A$1,MATCH(DA$5,'Daten Elementary'!$A:$A,0)-1,MATCH(AP135,'Daten Elementary'!$A$424:$ADO$424,0)-1)),0,OFFSET('Daten Elementary'!$A$1,MATCH(DA$5,'Daten Elementary'!$A:$A,0)-1,MATCH(AP135,'Daten Elementary'!$A$424:$ADO$424,0)-1))*1000000</f>
        <v>0</v>
      </c>
      <c r="DB135" s="314">
        <f t="shared" ca="1" si="69"/>
        <v>229.22252399999996</v>
      </c>
      <c r="DC135" s="314">
        <f ca="1">IF(ISERROR(OFFSET('Daten Elementary'!$A$1,MATCH(DC$5,'Daten Elementary'!$A:$A,0)-1,MATCH(AQ135,'Daten Elementary'!$A$424:$ADO$424,0)-1)),0,OFFSET('Daten Elementary'!$A$1,MATCH(DC$5,'Daten Elementary'!$A:$A,0)-1,MATCH(AQ135,'Daten Elementary'!$A$424:$ADO$424,0)-1))*1000000</f>
        <v>6.4210890999999997</v>
      </c>
      <c r="DD135" s="314">
        <f ca="1">IF(ISERROR(OFFSET('Daten Elementary'!$A$1,MATCH(DD$5,'Daten Elementary'!$A:$A,0)-1,MATCH(AR135,'Daten Elementary'!$A$424:$ADO$424,0)-1)),0,OFFSET('Daten Elementary'!$A$1,MATCH(DD$5,'Daten Elementary'!$A:$A,0)-1,MATCH(AR135,'Daten Elementary'!$A$424:$ADO$424,0)-1))*1000000</f>
        <v>92.359469000000004</v>
      </c>
      <c r="DE135" s="314">
        <f ca="1">IF(ISERROR(OFFSET('Daten Elementary'!$A$1,MATCH(DE$5,'Daten Elementary'!$A:$A,0)-1,MATCH(AS135,'Daten Elementary'!$A$424:$ADO$424,0)-1)),0,OFFSET('Daten Elementary'!$A$1,MATCH(DE$5,'Daten Elementary'!$A:$A,0)-1,MATCH(AS135,'Daten Elementary'!$A$424:$ADO$424,0)-1))*1000000</f>
        <v>55.370537000000006</v>
      </c>
      <c r="DF135" s="315">
        <f t="shared" ca="1" si="70"/>
        <v>383.37361909999998</v>
      </c>
      <c r="DG135" s="314">
        <f ca="1">IF(ISERROR(OFFSET('Daten Elementary'!$A$1,MATCH(DG$5,'Daten Elementary'!$A:$A,0)-1,MATCH($AT135,'Daten Elementary'!$A$424:$ADO$424,0)-1)),0,OFFSET('Daten Elementary'!$A$1,MATCH(DG$5,'Daten Elementary'!$A:$A,0)-1,MATCH($AT135,'Daten Elementary'!$A$424:$ADO$424,0)-1))*1000000</f>
        <v>383.37362000000002</v>
      </c>
      <c r="DH135" s="305">
        <f t="shared" ca="1" si="71"/>
        <v>1.0000000023475795</v>
      </c>
      <c r="DI135" s="316">
        <f ca="1">IF(ISERROR(OFFSET('Daten Elementary'!$A$1,MATCH(DI$5,'Daten Elementary'!$A:$A,0)-1,MATCH(AM135,'Daten Elementary'!$A$424:$ADO$424,0)-1)),0,OFFSET('Daten Elementary'!$A$1,MATCH(DI$5,'Daten Elementary'!$A:$A,0)-1,MATCH(AM135,'Daten Elementary'!$A$424:$ADO$424,0)-1))*1000000</f>
        <v>30.276</v>
      </c>
      <c r="DJ135" s="316">
        <f ca="1">IF(ISERROR(OFFSET('Daten Elementary'!$A$1,MATCH(DJ$5,'Daten Elementary'!$A:$A,0)-1,MATCH(AN135,'Daten Elementary'!$A$424:$ADO$424,0)-1)),0,OFFSET('Daten Elementary'!$A$1,MATCH(DJ$5,'Daten Elementary'!$A:$A,0)-1,MATCH(AN135,'Daten Elementary'!$A$424:$ADO$424,0)-1))*1000000</f>
        <v>0</v>
      </c>
      <c r="DK135" s="316">
        <f ca="1">IF(ISERROR(OFFSET('Daten Elementary'!$A$1,MATCH(DK$5,'Daten Elementary'!$A:$A,0)-1,MATCH(AO135,'Daten Elementary'!$A$424:$ADO$424,0)-1)),0,OFFSET('Daten Elementary'!$A$1,MATCH(DK$5,'Daten Elementary'!$A:$A,0)-1,MATCH(AO135,'Daten Elementary'!$A$424:$ADO$424,0)-1))*1000000</f>
        <v>168.86709999999999</v>
      </c>
      <c r="DL135" s="316">
        <f ca="1">IF(ISERROR(OFFSET('Daten Elementary'!$A$1,MATCH(DL$5,'Daten Elementary'!$A:$A,0)-1,MATCH(AP135,'Daten Elementary'!$A$424:$ADO$424,0)-1)),0,OFFSET('Daten Elementary'!$A$1,MATCH(DL$5,'Daten Elementary'!$A:$A,0)-1,MATCH(AP135,'Daten Elementary'!$A$424:$ADO$424,0)-1))*1000000</f>
        <v>0</v>
      </c>
      <c r="DM135" s="316">
        <f t="shared" ca="1" si="72"/>
        <v>199.1431</v>
      </c>
      <c r="DN135" s="316">
        <f ca="1">IF(ISERROR(OFFSET('Daten Elementary'!$A$1,MATCH(DN$5,'Daten Elementary'!$A:$A,0)-1,MATCH(AQ135,'Daten Elementary'!$A$424:$ADO$424,0)-1)),0,OFFSET('Daten Elementary'!$A$1,MATCH(DN$5,'Daten Elementary'!$A:$A,0)-1,MATCH(AQ135,'Daten Elementary'!$A$424:$ADO$424,0)-1))*1000000</f>
        <v>11.709254000000001</v>
      </c>
      <c r="DO135" s="316">
        <f ca="1">IF(ISERROR(OFFSET('Daten Elementary'!$A$1,MATCH(DO$5,'Daten Elementary'!$A:$A,0)-1,MATCH(AR135,'Daten Elementary'!$A$424:$ADO$424,0)-1)),0,OFFSET('Daten Elementary'!$A$1,MATCH(DO$5,'Daten Elementary'!$A:$A,0)-1,MATCH(AR135,'Daten Elementary'!$A$424:$ADO$424,0)-1))*1000000</f>
        <v>109.19866999999999</v>
      </c>
      <c r="DP135" s="316">
        <f ca="1">IF(ISERROR(OFFSET('Daten Elementary'!$A$1,MATCH(DP$5,'Daten Elementary'!$A:$A,0)-1,MATCH(AS135,'Daten Elementary'!$A$424:$ADO$424,0)-1)),0,OFFSET('Daten Elementary'!$A$1,MATCH(DP$5,'Daten Elementary'!$A:$A,0)-1,MATCH(AS135,'Daten Elementary'!$A$424:$ADO$424,0)-1))*1000000</f>
        <v>62.518711000000003</v>
      </c>
      <c r="DQ135" s="317">
        <f t="shared" ca="1" si="73"/>
        <v>382.56973499999998</v>
      </c>
      <c r="DR135" s="316">
        <f ca="1">IF(ISERROR(OFFSET('Daten Elementary'!$A$1,MATCH(DR$5,'Daten Elementary'!$A:$A,0)-1,MATCH($AT135,'Daten Elementary'!$A$424:$ADO$424,0)-1)),0,OFFSET('Daten Elementary'!$A$1,MATCH(DR$5,'Daten Elementary'!$A:$A,0)-1,MATCH($AT135,'Daten Elementary'!$A$424:$ADO$424,0)-1))*1000000</f>
        <v>382.56974000000002</v>
      </c>
      <c r="DS135" s="305">
        <f t="shared" ca="1" si="74"/>
        <v>1.0000000130695128</v>
      </c>
      <c r="DT135" s="318">
        <f ca="1">IF(ISERROR(OFFSET('Daten UBP13'!$A$1,MATCH(DT$5,'Daten UBP13'!$A:$A,0)-1,MATCH(AM135,'Daten UBP13'!$A$424:$AEG$424,0)-1)),0,OFFSET('Daten UBP13'!$A$1,MATCH(DT$5,'Daten UBP13'!$A:$A,0)-1,MATCH(AM135,'Daten UBP13'!$A$424:$AEG$424,0)-1))</f>
        <v>122.14371</v>
      </c>
      <c r="DU135" s="318">
        <f ca="1">IF(ISERROR(OFFSET('Daten UBP13'!$A$1,MATCH(DU$5,'Daten UBP13'!$A:$A,0)-1,MATCH(AN135,'Daten UBP13'!$A$424:$AEG$424,0)-1)),0,OFFSET('Daten UBP13'!$A$1,MATCH(DU$5,'Daten UBP13'!$A:$A,0)-1,MATCH(AN135,'Daten UBP13'!$A$424:$AEG$424,0)-1))</f>
        <v>0</v>
      </c>
      <c r="DV135" s="318">
        <f ca="1">IF(ISERROR(OFFSET('Daten UBP13'!$A$1,MATCH(DV$5,'Daten UBP13'!$A:$A,0)-1,MATCH(AO135,'Daten UBP13'!$A$424:$AEG$424,0)-1)),0,OFFSET('Daten UBP13'!$A$1,MATCH(DV$5,'Daten UBP13'!$A:$A,0)-1,MATCH(AO135,'Daten UBP13'!$A$424:$AEG$424,0)-1))</f>
        <v>86.358277000000001</v>
      </c>
      <c r="DW135" s="318">
        <f ca="1">IF(ISERROR(OFFSET('Daten UBP13'!$A$1,MATCH(DW$5,'Daten UBP13'!$A:$A,0)-1,MATCH(AP135,'Daten UBP13'!$A$424:$AEG$424,0)-1)),0,OFFSET('Daten UBP13'!$A$1,MATCH(DW$5,'Daten UBP13'!$A:$A,0)-1,MATCH(AP135,'Daten UBP13'!$A$424:$AEG$424,0)-1))</f>
        <v>0</v>
      </c>
      <c r="DX135" s="318">
        <f t="shared" ca="1" si="75"/>
        <v>208.50198699999999</v>
      </c>
      <c r="DY135" s="318">
        <f ca="1">IF(ISERROR(OFFSET('Daten UBP13'!$A$1,MATCH(DY$5,'Daten UBP13'!$A:$A,0)-1,MATCH(AQ135,'Daten UBP13'!$A$424:$AEG$424,0)-1)),0,OFFSET('Daten UBP13'!$A$1,MATCH(DY$5,'Daten UBP13'!$A:$A,0)-1,MATCH(AQ135,'Daten UBP13'!$A$424:$AEG$424,0)-1))</f>
        <v>9.4186382999999996</v>
      </c>
      <c r="DZ135" s="318">
        <f ca="1">IF(ISERROR(OFFSET('Daten UBP13'!$A$1,MATCH(DZ$5,'Daten UBP13'!$A:$A,0)-1,MATCH(AR135,'Daten UBP13'!$A$424:$AEG$424,0)-1)),0,OFFSET('Daten UBP13'!$A$1,MATCH(DZ$5,'Daten UBP13'!$A:$A,0)-1,MATCH(AR135,'Daten UBP13'!$A$424:$AEG$424,0)-1))</f>
        <v>107.58223</v>
      </c>
      <c r="EA135" s="318">
        <f ca="1">IF(ISERROR(OFFSET('Daten UBP13'!$A$1,MATCH(EA$5,'Daten UBP13'!$A:$A,0)-1,MATCH(AS135,'Daten UBP13'!$A$424:$AEG$424,0)-1)),0,OFFSET('Daten UBP13'!$A$1,MATCH(EA$5,'Daten UBP13'!$A:$A,0)-1,MATCH(AS135,'Daten UBP13'!$A$424:$AEG$424,0)-1))</f>
        <v>37.606847999999999</v>
      </c>
      <c r="EB135" s="319">
        <f t="shared" ca="1" si="76"/>
        <v>363.10970329999998</v>
      </c>
      <c r="EC135" s="318">
        <f ca="1">IF(ISERROR(OFFSET('Daten UBP13'!$A$1,MATCH(EC$5,'Daten UBP13'!$A:$A,0)-1,MATCH(AT135,'Daten UBP13'!$A$424:$AEG$424,0)-1)),0,OFFSET('Daten UBP13'!$A$1,MATCH(EC$5,'Daten UBP13'!$A:$A,0)-1,MATCH(AT135,'Daten UBP13'!$A$424:$AEG$424,0)-1))</f>
        <v>363.10969999999998</v>
      </c>
      <c r="ED135" s="305">
        <f t="shared" ca="1" si="77"/>
        <v>0.99999999091183744</v>
      </c>
      <c r="EE135" s="320">
        <f ca="1">IF(ISERROR(OFFSET('Daten ReCiPe'!$A$1,MATCH(EE$5,'Daten ReCiPe'!$A:$A,0)-1,MATCH(AM135,'Daten ReCiPe'!$A$424:$ADO$424,0)-1)),0,OFFSET('Daten ReCiPe'!$A$1,MATCH(EE$5,'Daten ReCiPe'!$A:$A,0)-1,MATCH(AM135,'Daten ReCiPe'!$A$424:$ADO$424,0)-1))*1000</f>
        <v>8.5761677999999986</v>
      </c>
      <c r="EF135" s="320">
        <f ca="1">IF(ISERROR(OFFSET('Daten ReCiPe'!$A$1,MATCH(EF$5,'Daten ReCiPe'!$A:$A,0)-1,MATCH(AN135,'Daten ReCiPe'!$A$424:$ADO$424,0)-1)),0,OFFSET('Daten ReCiPe'!$A$1,MATCH(EF$5,'Daten ReCiPe'!$A:$A,0)-1,MATCH(AN135,'Daten ReCiPe'!$A$424:$ADO$424,0)-1))*1000</f>
        <v>0</v>
      </c>
      <c r="EG135" s="320">
        <f ca="1">IF(ISERROR(OFFSET('Daten ReCiPe'!$A$1,MATCH(EG$5,'Daten ReCiPe'!$A:$A,0)-1,MATCH(AO135,'Daten ReCiPe'!$A$424:$ADO$424,0)-1)),0,OFFSET('Daten ReCiPe'!$A$1,MATCH(EG$5,'Daten ReCiPe'!$A:$A,0)-1,MATCH(AO135,'Daten ReCiPe'!$A$424:$ADO$424,0)-1))*1000</f>
        <v>12.967650000000001</v>
      </c>
      <c r="EH135" s="320">
        <f ca="1">IF(ISERROR(OFFSET('Daten ReCiPe'!$A$1,MATCH(EH$5,'Daten ReCiPe'!$A:$A,0)-1,MATCH(AP135,'Daten ReCiPe'!$A$424:$ADO$424,0)-1)),0,OFFSET('Daten ReCiPe'!$A$1,MATCH(EH$5,'Daten ReCiPe'!$A:$A,0)-1,MATCH(AP135,'Daten ReCiPe'!$A$424:$ADO$424,0)-1))*1000</f>
        <v>0</v>
      </c>
      <c r="EI135" s="320">
        <f t="shared" ca="1" si="78"/>
        <v>21.543817799999999</v>
      </c>
      <c r="EJ135" s="320">
        <f ca="1">IF(ISERROR(OFFSET('Daten ReCiPe'!$A$1,MATCH(EJ$5,'Daten ReCiPe'!$A:$A,0)-1,MATCH(AQ135,'Daten ReCiPe'!$A$424:$ADO$424,0)-1)),0,OFFSET('Daten ReCiPe'!$A$1,MATCH(EJ$5,'Daten ReCiPe'!$A:$A,0)-1,MATCH(AQ135,'Daten ReCiPe'!$A$424:$ADO$424,0)-1))*1000</f>
        <v>0.86290067000000004</v>
      </c>
      <c r="EK135" s="320">
        <f ca="1">IF(ISERROR(OFFSET('Daten ReCiPe'!$A$1,MATCH(EK$5,'Daten ReCiPe'!$A:$A,0)-1,MATCH(AR135,'Daten ReCiPe'!$A$424:$ADO$424,0)-1)),0,OFFSET('Daten ReCiPe'!$A$1,MATCH(EK$5,'Daten ReCiPe'!$A:$A,0)-1,MATCH(AR135,'Daten ReCiPe'!$A$424:$ADO$424,0)-1))*1000</f>
        <v>7.5963000000000003</v>
      </c>
      <c r="EL135" s="320">
        <f ca="1">IF(ISERROR(OFFSET('Daten ReCiPe'!$A$1,MATCH(EL$5,'Daten ReCiPe'!$A:$A,0)-1,MATCH(AS135,'Daten ReCiPe'!$A$424:$ADO$424,0)-1)),0,OFFSET('Daten ReCiPe'!$A$1,MATCH(EL$5,'Daten ReCiPe'!$A:$A,0)-1,MATCH(AS135,'Daten ReCiPe'!$A$424:$ADO$424,0)-1))*1000</f>
        <v>2.0148036</v>
      </c>
      <c r="EM135" s="321">
        <f t="shared" ca="1" si="79"/>
        <v>32.017822069999994</v>
      </c>
      <c r="EN135" s="320">
        <f ca="1">IF(ISERROR(OFFSET('Daten ReCiPe'!$A$1,MATCH(EN$5,'Daten ReCiPe'!$A:$A,0)-1,MATCH(AT135,'Daten ReCiPe'!$A$424:$ADO$424,0)-1)),0,OFFSET('Daten ReCiPe'!$A$1,MATCH(EN$5,'Daten ReCiPe'!$A:$A,0)-1,MATCH(AT135,'Daten ReCiPe'!$A$424:$ADO$424,0)-1))*1000</f>
        <v>32.017822000000002</v>
      </c>
      <c r="EO135" s="305">
        <f t="shared" ca="1" si="80"/>
        <v>0.99999999781371784</v>
      </c>
      <c r="EP135" s="322">
        <f ca="1">IF(ISERROR(OFFSET('Daten Elementary'!$A$1,MATCH(EP$5,'Daten Elementary'!$A:$A,0)-1,MATCH(AM135,'Daten Elementary'!$A$424:$ADO$424,0)-1)),0,OFFSET('Daten Elementary'!$A$1,MATCH(EP$5,'Daten Elementary'!$A:$A,0)-1,MATCH(AM135,'Daten Elementary'!$A$424:$ADO$424,0)-1))*1000000</f>
        <v>1.1016550000000001</v>
      </c>
      <c r="EQ135" s="322">
        <f ca="1">IF(ISERROR(OFFSET('Daten Elementary'!$A$1,MATCH(EQ$5,'Daten Elementary'!$A:$A,0)-1,MATCH(AN135,'Daten Elementary'!$A$424:$ADO$424,0)-1)),0,OFFSET('Daten Elementary'!$A$1,MATCH(EQ$5,'Daten Elementary'!$A:$A,0)-1,MATCH(AN135,'Daten Elementary'!$A$424:$ADO$424,0)-1))*1000000</f>
        <v>0</v>
      </c>
      <c r="ER135" s="322">
        <f ca="1">IF(ISERROR(OFFSET('Daten Elementary'!$A$1,MATCH(ER$5,'Daten Elementary'!$A:$A,0)-1,MATCH(AO135,'Daten Elementary'!$A$424:$ADO$424,0)-1)),0,OFFSET('Daten Elementary'!$A$1,MATCH(ER$5,'Daten Elementary'!$A:$A,0)-1,MATCH(AO135,'Daten Elementary'!$A$424:$ADO$424,0)-1))*1000000</f>
        <v>415.13188000000002</v>
      </c>
      <c r="ES135" s="322">
        <f ca="1">IF(ISERROR(OFFSET('Daten Elementary'!$A$1,MATCH(ES$5,'Daten Elementary'!$A:$A,0)-1,MATCH(AP135,'Daten Elementary'!$A$424:$ADO$424,0)-1)),0,OFFSET('Daten Elementary'!$A$1,MATCH(ES$5,'Daten Elementary'!$A:$A,0)-1,MATCH(AP135,'Daten Elementary'!$A$424:$ADO$424,0)-1))*1000000</f>
        <v>0</v>
      </c>
      <c r="ET135" s="322">
        <f t="shared" ca="1" si="81"/>
        <v>416.23353500000002</v>
      </c>
      <c r="EU135" s="322">
        <f ca="1">IF(ISERROR(OFFSET('Daten Elementary'!$A$1,MATCH(EU$5,'Daten Elementary'!$A:$A,0)-1,MATCH(AQ135,'Daten Elementary'!$A$424:$ADO$424,0)-1)),0,OFFSET('Daten Elementary'!$A$1,MATCH(EU$5,'Daten Elementary'!$A:$A,0)-1,MATCH(AQ135,'Daten Elementary'!$A$424:$ADO$424,0)-1))*1000000</f>
        <v>19.751365</v>
      </c>
      <c r="EV135" s="322">
        <f ca="1">IF(ISERROR(OFFSET('Daten Elementary'!$A$1,MATCH(EV$5,'Daten Elementary'!$A:$A,0)-1,MATCH(AR135,'Daten Elementary'!$A$424:$ADO$424,0)-1)),0,OFFSET('Daten Elementary'!$A$1,MATCH(EV$5,'Daten Elementary'!$A:$A,0)-1,MATCH(AR135,'Daten Elementary'!$A$424:$ADO$424,0)-1))*1000000</f>
        <v>204.54883000000001</v>
      </c>
      <c r="EW135" s="322">
        <f ca="1">IF(ISERROR(OFFSET('Daten Elementary'!$A$1,MATCH(EW$5,'Daten Elementary'!$A:$A,0)-1,MATCH(AS135,'Daten Elementary'!$A$424:$ADO$424,0)-1)),0,OFFSET('Daten Elementary'!$A$1,MATCH(EW$5,'Daten Elementary'!$A:$A,0)-1,MATCH(AS135,'Daten Elementary'!$A$424:$ADO$424,0)-1))*1000000</f>
        <v>34.145203000000002</v>
      </c>
      <c r="EX135" s="323">
        <f t="shared" ca="1" si="82"/>
        <v>674.67893300000014</v>
      </c>
      <c r="EY135" s="322">
        <f ca="1">IF(ISERROR(OFFSET('Daten Elementary'!$A$1,MATCH(EY$5,'Daten Elementary'!$A:$A,0)-1,MATCH($AT135,'Daten Elementary'!$A$424:$ADO$424,0)-1)),0,OFFSET('Daten Elementary'!$A$1,MATCH(EY$5,'Daten Elementary'!$A:$A,0)-1,MATCH($AT135,'Daten Elementary'!$A$424:$ADO$424,0)-1))*1000000</f>
        <v>674.67893000000004</v>
      </c>
      <c r="EZ135" s="305">
        <f t="shared" ca="1" si="83"/>
        <v>0.99999999555344032</v>
      </c>
      <c r="FA135" s="314">
        <f ca="1">IF(ISERROR(OFFSET('Daten Elementary'!$A$1,MATCH(FA$5,'Daten Elementary'!$A:$A,0)-1,MATCH(AM135,'Daten Elementary'!$A$424:$ADO$424,0)-1)),0,OFFSET('Daten Elementary'!$A$1,MATCH(FA$5,'Daten Elementary'!$A:$A,0)-1,MATCH(AM135,'Daten Elementary'!$A$424:$ADO$424,0)-1))*1000</f>
        <v>172.79</v>
      </c>
      <c r="FB135" s="314">
        <f ca="1">IF(ISERROR(OFFSET('Daten Elementary'!$A$1,MATCH(FB$5,'Daten Elementary'!$A:$A,0)-1,MATCH(AN135,'Daten Elementary'!$A$424:$ADO$424,0)-1)),0,OFFSET('Daten Elementary'!$A$1,MATCH(FB$5,'Daten Elementary'!$A:$A,0)-1,MATCH(AN135,'Daten Elementary'!$A$424:$ADO$424,0)-1))*1000</f>
        <v>0</v>
      </c>
      <c r="FC135" s="314">
        <f ca="1">IF(ISERROR(OFFSET('Daten Elementary'!$A$1,MATCH(FC$5,'Daten Elementary'!$A:$A,0)-1,MATCH(AO135,'Daten Elementary'!$A$424:$ADO$424,0)-1)),0,OFFSET('Daten Elementary'!$A$1,MATCH(FC$5,'Daten Elementary'!$A:$A,0)-1,MATCH(AO135,'Daten Elementary'!$A$424:$ADO$424,0)-1))*1000</f>
        <v>40.203718000000002</v>
      </c>
      <c r="FD135" s="314">
        <f ca="1">IF(ISERROR(OFFSET('Daten Elementary'!$A$1,MATCH(FD$5,'Daten Elementary'!$A:$A,0)-1,MATCH(AP135,'Daten Elementary'!$A$424:$ADO$424,0)-1)),0,OFFSET('Daten Elementary'!$A$1,MATCH(FD$5,'Daten Elementary'!$A:$A,0)-1,MATCH(AP135,'Daten Elementary'!$A$424:$ADO$424,0)-1))*1000</f>
        <v>0</v>
      </c>
      <c r="FE135" s="314">
        <f t="shared" ca="1" si="84"/>
        <v>212.993718</v>
      </c>
      <c r="FF135" s="314">
        <f ca="1">IF(ISERROR(OFFSET('Daten Elementary'!$A$1,MATCH(FF$5,'Daten Elementary'!$A:$A,0)-1,MATCH(AQ135,'Daten Elementary'!$A$424:$ADO$424,0)-1)),0,OFFSET('Daten Elementary'!$A$1,MATCH(FF$5,'Daten Elementary'!$A:$A,0)-1,MATCH(AQ135,'Daten Elementary'!$A$424:$ADO$424,0)-1))*1000</f>
        <v>5.7711579999999998</v>
      </c>
      <c r="FG135" s="314">
        <f ca="1">IF(ISERROR(OFFSET('Daten Elementary'!$A$1,MATCH(FG$5,'Daten Elementary'!$A:$A,0)-1,MATCH(AR135,'Daten Elementary'!$A$424:$ADO$424,0)-1)),0,OFFSET('Daten Elementary'!$A$1,MATCH(FG$5,'Daten Elementary'!$A:$A,0)-1,MATCH(AR135,'Daten Elementary'!$A$424:$ADO$424,0)-1))*1000</f>
        <v>54.344138999999998</v>
      </c>
      <c r="FH135" s="314">
        <f ca="1">IF(ISERROR(OFFSET('Daten Elementary'!$A$1,MATCH(FH$5,'Daten Elementary'!$A:$A,0)-1,MATCH(AS135,'Daten Elementary'!$A$424:$ADO$424,0)-1)),0,OFFSET('Daten Elementary'!$A$1,MATCH(FH$5,'Daten Elementary'!$A:$A,0)-1,MATCH(AS135,'Daten Elementary'!$A$424:$ADO$424,0)-1))*1000</f>
        <v>12.916036999999999</v>
      </c>
      <c r="FI135" s="315">
        <f t="shared" ca="1" si="85"/>
        <v>286.02505200000002</v>
      </c>
      <c r="FJ135" s="314">
        <f ca="1">IF(ISERROR(OFFSET('Daten Elementary'!$A$1,MATCH(FJ$5,'Daten Elementary'!$A:$A,0)-1,MATCH($AT135,'Daten Elementary'!$A$424:$ADO$424,0)-1)),0,OFFSET('Daten Elementary'!$A$1,MATCH(FJ$5,'Daten Elementary'!$A:$A,0)-1,MATCH($AT135,'Daten Elementary'!$A$424:$ADO$424,0)-1))*1000</f>
        <v>286.02505000000002</v>
      </c>
      <c r="FK135" s="305">
        <f t="shared" ca="1" si="86"/>
        <v>0.99999999300760556</v>
      </c>
      <c r="FL135" s="314">
        <f ca="1">IF(ISERROR(OFFSET('Daten Elementary'!$A$1,MATCH(FL$5,'Daten Elementary'!$A:$A,0)-1,MATCH(AM135,'Daten Elementary'!$A$424:$ADO$424,0)-1)),0,OFFSET('Daten Elementary'!$A$1,MATCH(FL$5,'Daten Elementary'!$A:$A,0)-1,MATCH(AM135,'Daten Elementary'!$A$424:$ADO$424,0)-1))</f>
        <v>0</v>
      </c>
      <c r="FM135" s="314">
        <f ca="1">IF(ISERROR(OFFSET('Daten Elementary'!$A$1,MATCH(FM$5,'Daten Elementary'!$A:$A,0)-1,MATCH(AN135,'Daten Elementary'!$A$424:$ADO$424,0)-1)),0,OFFSET('Daten Elementary'!$A$1,MATCH(FM$5,'Daten Elementary'!$A:$A,0)-1,MATCH(AN135,'Daten Elementary'!$A$424:$ADO$424,0)-1))</f>
        <v>0</v>
      </c>
      <c r="FN135" s="314">
        <f ca="1">IF(ISERROR(OFFSET('Daten Elementary'!$A$1,MATCH(FN$5,'Daten Elementary'!$A:$A,0)-1,MATCH(AO135,'Daten Elementary'!$A$424:$ADO$424,0)-1)),0,OFFSET('Daten Elementary'!$A$1,MATCH(FN$5,'Daten Elementary'!$A:$A,0)-1,MATCH(AO135,'Daten Elementary'!$A$424:$ADO$424,0)-1))</f>
        <v>0</v>
      </c>
      <c r="FO135" s="314">
        <f ca="1">IF(ISERROR(OFFSET('Daten Elementary'!$A$1,MATCH(FO$5,'Daten Elementary'!$A:$A,0)-1,MATCH(AP135,'Daten Elementary'!$A$424:$ADO$424,0)-1)),0,OFFSET('Daten Elementary'!$A$1,MATCH(FO$5,'Daten Elementary'!$A:$A,0)-1,MATCH(AP135,'Daten Elementary'!$A$424:$ADO$424,0)-1))</f>
        <v>0</v>
      </c>
      <c r="FP135" s="314">
        <f t="shared" ca="1" si="87"/>
        <v>0</v>
      </c>
      <c r="FQ135" s="314">
        <f ca="1">IF(ISERROR(OFFSET('Daten Elementary'!$A$1,MATCH(FQ$5,'Daten Elementary'!$A:$A,0)-1,MATCH(AQ135,'Daten Elementary'!$A$424:$ADO$424,0)-1)),0,OFFSET('Daten Elementary'!$A$1,MATCH(FQ$5,'Daten Elementary'!$A:$A,0)-1,MATCH(AQ135,'Daten Elementary'!$A$424:$ADO$424,0)-1))</f>
        <v>0</v>
      </c>
      <c r="FR135" s="314">
        <f ca="1">IF(ISERROR(OFFSET('Daten Elementary'!$A$1,MATCH(FR$5,'Daten Elementary'!$A:$A,0)-1,MATCH(AR135,'Daten Elementary'!$A$424:$ADO$424,0)-1)),0,OFFSET('Daten Elementary'!$A$1,MATCH(FR$5,'Daten Elementary'!$A:$A,0)-1,MATCH(AR135,'Daten Elementary'!$A$424:$ADO$424,0)-1))</f>
        <v>0</v>
      </c>
      <c r="FS135" s="314">
        <f ca="1">IF(ISERROR(OFFSET('Daten Elementary'!$A$1,MATCH(FS$5,'Daten Elementary'!$A:$A,0)-1,MATCH(AS135,'Daten Elementary'!$A$424:$ADO$424,0)-1)),0,OFFSET('Daten Elementary'!$A$1,MATCH(FS$5,'Daten Elementary'!$A:$A,0)-1,MATCH(AS135,'Daten Elementary'!$A$424:$ADO$424,0)-1))</f>
        <v>0</v>
      </c>
      <c r="FT135" s="315">
        <f t="shared" ca="1" si="88"/>
        <v>0</v>
      </c>
      <c r="FU135" s="314">
        <f ca="1">IF(ISERROR(OFFSET('Daten Elementary'!$A$1,MATCH(FU$5,'Daten Elementary'!$A:$A,0)-1,MATCH($AT135,'Daten Elementary'!$A$424:$ADO$424,0)-1)),0,OFFSET('Daten Elementary'!$A$1,MATCH(FU$5,'Daten Elementary'!$A:$A,0)-1,MATCH($AT135,'Daten Elementary'!$A$424:$ADO$424,0)-1))</f>
        <v>0</v>
      </c>
      <c r="FV135" s="305">
        <f t="shared" ca="1" si="89"/>
        <v>0</v>
      </c>
      <c r="FW135" s="324"/>
      <c r="FX135" s="231" t="str">
        <f t="shared" si="90"/>
        <v>Personenwagen, Benzin (EURO 5)</v>
      </c>
      <c r="FY135" s="231" t="str">
        <f t="shared" ref="FY135:FY198" si="104">C135</f>
        <v>Personenwagen</v>
      </c>
      <c r="FZ135" s="231" t="str">
        <f t="shared" ref="FZ135:FZ198" si="105">IF(D135="-","",", "&amp;D135)</f>
        <v>, Benzin</v>
      </c>
      <c r="GA135" s="231" t="str">
        <f t="shared" ref="GA135:GA198" si="106">IF(E135="-",""," ("&amp;E135&amp;")")</f>
        <v xml:space="preserve"> (EURO 5)</v>
      </c>
      <c r="GB135" s="231"/>
    </row>
    <row r="136" spans="1:184" ht="16.5" hidden="1" customHeight="1" outlineLevel="1">
      <c r="A136" s="339"/>
      <c r="B136" s="358"/>
      <c r="C136" s="359" t="s">
        <v>385</v>
      </c>
      <c r="D136" s="361" t="s">
        <v>34</v>
      </c>
      <c r="E136" s="363" t="s">
        <v>320</v>
      </c>
      <c r="F136" s="102">
        <v>1.6</v>
      </c>
      <c r="G136" s="31">
        <v>5</v>
      </c>
      <c r="H136" s="87">
        <f t="shared" si="102"/>
        <v>0.32</v>
      </c>
      <c r="I136" s="99">
        <v>7.5269312390416889</v>
      </c>
      <c r="J136" s="189"/>
      <c r="K136" s="100">
        <v>1380</v>
      </c>
      <c r="L136" s="86"/>
      <c r="M136" s="86"/>
      <c r="N136" s="38" t="s">
        <v>99</v>
      </c>
      <c r="O136" s="6">
        <f ca="1">(IF(ISERROR(INDEX(INDIRECT($D$268),MATCH($AM136,$AM$4:$AM$275,0),MATCH(O$304,INDIRECT($E$268),0))*$I136/$AD136),0,INDEX(INDIRECT($D$268),MATCH($AM136,$AM$4:$AM$275,0),MATCH(O$304,INDIRECT($E$268),0))*$I136/$AD136)+IF(ISERROR(INDEX(INDIRECT($D$268),MATCH($AN136,$AN$4:$AN$275,0),MATCH(O$305,INDIRECT($E$268),0))*$J136/$AE136),0,INDEX(INDIRECT($D$268),MATCH($AN136,$AN$4:$AN$275,0),MATCH(O$305,INDIRECT($E$268),0))*$J136/$AE136))*$AC136/$F136</f>
        <v>116.12588811262229</v>
      </c>
      <c r="P136" s="6">
        <f ca="1">(IF(ISERROR(INDEX(INDIRECT($D$268),MATCH($AO136,$AO$4:$AO$275,0),MATCH(P$304,INDIRECT($E$268),0))*$I136/$AD136),0,INDEX(INDIRECT($D$268),MATCH($AO136,$AO$4:$AO$275,0),MATCH(P$304,INDIRECT($E$268),0))*$I136/$AD136)+IF(ISERROR(INDEX(INDIRECT($D$268),MATCH($AP136,$AP$4:$AP$275,0),MATCH(P$305,INDIRECT($E$268),0))*$J136/$AE136),0,INDEX(INDIRECT($D$268),MATCH($AP136,$AP$4:$AP$275,0),MATCH(P$305,INDIRECT($E$268),0))*$J136/$AE136))*$AC136/$F136</f>
        <v>30.243615388833796</v>
      </c>
      <c r="Q136" s="6">
        <f ca="1">INDEX(INDIRECT($D$268),MATCH($AQ136,$AQ$4:$AQ$284,0),MATCH(Q$4,INDIRECT($E$268),0))*$K136*$AC136/$F136/$AF136</f>
        <v>3.4661417414062496</v>
      </c>
      <c r="R136" s="6">
        <f ca="1">INDEX(INDIRECT($D$268),MATCH($AR136,$AR$4:$AR$284,0),MATCH(R$4,INDIRECT($E$268),0))*$K136*$AC136/$F136/$AF136</f>
        <v>32.685303234374999</v>
      </c>
      <c r="S136" s="6">
        <f ca="1">INDEX(INDIRECT($D$268),MATCH($AS136,$AS$4:$AS$284,0),MATCH(S$4,INDIRECT($E$268),0))*$K136*$AC136/$F136/$AF136</f>
        <v>7.7403655546874992</v>
      </c>
      <c r="T136" s="7">
        <f t="shared" ca="1" si="103"/>
        <v>190.26131403192483</v>
      </c>
      <c r="U136" s="6">
        <f>IF($B$268=6,(IF(OR(AJ136="Benzin",AJ136="Diesel"),$AK136*INDEX('DIN EN 16258'!$I:$I,MATCH('mobitool-Faktoren v2.0'!$AI136,'DIN EN 16258'!$A:$A,0))*$I136/$AD136+$AL136*INDEX('DIN EN 16258'!$I:$I,MATCH('mobitool-Faktoren v2.0'!$AJ136,'DIN EN 16258'!$A:$A,0))*$I136/$AD136,IF(ISERROR($AK136*INDEX('DIN EN 16258'!$I:$I,MATCH('mobitool-Faktoren v2.0'!$AI136,'DIN EN 16258'!$A:$A,0))*$I136/$AD136),0,$AK136*INDEX('DIN EN 16258'!$I:$I,MATCH('mobitool-Faktoren v2.0'!$AI136,'DIN EN 16258'!$A:$A,0))*$I136/$AD136)+IF(ISERROR($AL136*INDEX('DIN EN 16258'!$I:$I,MATCH('mobitool-Faktoren v2.0'!$AJ136,'DIN EN 16258'!$A:$A,0))*$J136/$AE136),0,$AL136*INDEX('DIN EN 16258'!$I:$I,MATCH('mobitool-Faktoren v2.0'!$AJ136,'DIN EN 16258'!$A:$A,0))*$J136/$AE136)))*1000,
IF($B$268=1,(IF(OR(AJ136="Benzin",AJ136="Diesel"),$AK136*INDEX('DIN EN 16258'!$D:$D,MATCH('mobitool-Faktoren v2.0'!$AI136,'DIN EN 16258'!$A:$A,0))*$I136/$AD136+$AL136*INDEX('DIN EN 16258'!$D:$D,MATCH('mobitool-Faktoren v2.0'!$AJ136,'DIN EN 16258'!$A:$A,0))*$I136/$AD136,IF(ISERROR($AK136*INDEX('DIN EN 16258'!$D:$D,MATCH('mobitool-Faktoren v2.0'!$AI136,'DIN EN 16258'!$A:$A,0))*$I136/$AD136),0,$AK136*INDEX('DIN EN 16258'!$D:$D,MATCH('mobitool-Faktoren v2.0'!$AI136,'DIN EN 16258'!$A:$A,0))*$I136/$AD136)+IF(ISERROR($AL136*INDEX('DIN EN 16258'!$D:$D,MATCH('mobitool-Faktoren v2.0'!$AJ136,'DIN EN 16258'!$A:$A,0))*$J136/$AE136),0,$AL136*INDEX('DIN EN 16258'!$D:$D,MATCH('mobitool-Faktoren v2.0'!$AJ136,'DIN EN 16258'!$A:$A,0))*$J136/$AE136))),0))*$AC136/$F136</f>
        <v>114.667761610669</v>
      </c>
      <c r="V136" s="6">
        <f>IF($B$268=6,(IF(OR(AJ136="Benzin",AJ136="Diesel"),$AK136*INDEX('DIN EN 16258'!$L:$L,MATCH('mobitool-Faktoren v2.0'!$AI136,'DIN EN 16258'!$A:$A,0))*$I136/$AD136+$AL136*INDEX('DIN EN 16258'!$L:$L,MATCH('mobitool-Faktoren v2.0'!$AJ136,'DIN EN 16258'!$A:$A,0))*$I136/$AD136,IF(ISERROR($AK136*INDEX('DIN EN 16258'!$L:$L,MATCH('mobitool-Faktoren v2.0'!$AI136,'DIN EN 16258'!$A:$A,0))*$I136/$AD136),0,$AK136*INDEX('DIN EN 16258'!$L:$L,MATCH('mobitool-Faktoren v2.0'!$AI136,'DIN EN 16258'!$A:$A,0))*$I136/$AD136)+IF(ISERROR($AL136*INDEX('DIN EN 16258'!$L:$L,MATCH('mobitool-Faktoren v2.0'!$AJ136,'DIN EN 16258'!$A:$A,0))*$J136/$AE136),0,$AL136*INDEX('DIN EN 16258'!$L:$L,MATCH('mobitool-Faktoren v2.0'!$AJ136,'DIN EN 16258'!$A:$A,0))*$J136/$AE136)))*1000,
IF($B$268=1,(IF(OR(AJ136="Benzin",AJ136="Diesel"),$AK136*INDEX('DIN EN 16258'!$F:$F,MATCH('mobitool-Faktoren v2.0'!$AI136,'DIN EN 16258'!$A:$A,0))*$I136/$AD136+$AL136*INDEX('DIN EN 16258'!$F:$F,MATCH('mobitool-Faktoren v2.0'!$AJ136,'DIN EN 16258'!$A:$A,0))*$I136/$AD136,IF(ISERROR($AK136*INDEX('DIN EN 16258'!$F:$F,MATCH('mobitool-Faktoren v2.0'!$AI136,'DIN EN 16258'!$A:$A,0))*$I136/$AD136),0,$AK136*INDEX('DIN EN 16258'!$F:$F,MATCH('mobitool-Faktoren v2.0'!$AI136,'DIN EN 16258'!$A:$A,0))*$I136/$AD136)+IF(ISERROR($AL136*INDEX('DIN EN 16258'!$F:$F,MATCH('mobitool-Faktoren v2.0'!$AJ136,'DIN EN 16258'!$A:$A,0))*$J136/$AE136),0,$AL136*INDEX('DIN EN 16258'!$F:$F,MATCH('mobitool-Faktoren v2.0'!$AJ136,'DIN EN 16258'!$A:$A,0))*$J136/$AE136))),0))*$AC136/$F136</f>
        <v>136.19001840528688</v>
      </c>
      <c r="W136" s="6" t="s">
        <v>672</v>
      </c>
      <c r="X136" s="39" t="s">
        <v>162</v>
      </c>
      <c r="Y136" s="336">
        <v>3</v>
      </c>
      <c r="Z136" s="336">
        <v>25</v>
      </c>
      <c r="AA136" s="337">
        <v>500</v>
      </c>
      <c r="AB136" s="299">
        <v>3500</v>
      </c>
      <c r="AC136" s="300">
        <v>1</v>
      </c>
      <c r="AD136" s="298">
        <f>AD28</f>
        <v>6.9317333333333329</v>
      </c>
      <c r="AE136" s="298"/>
      <c r="AF136" s="299">
        <v>1600</v>
      </c>
      <c r="AG136" s="299"/>
      <c r="AH136" s="299"/>
      <c r="AI136" s="301" t="s">
        <v>34</v>
      </c>
      <c r="AJ136" s="301"/>
      <c r="AK136" s="329">
        <f>'Kennwerte Strassentransporte'!M$37</f>
        <v>5.1987849712371803E-2</v>
      </c>
      <c r="AL136" s="329"/>
      <c r="AM136" s="202" t="s">
        <v>974</v>
      </c>
      <c r="AN136" s="202" t="s">
        <v>81</v>
      </c>
      <c r="AO136" s="202" t="s">
        <v>975</v>
      </c>
      <c r="AP136" s="202" t="s">
        <v>81</v>
      </c>
      <c r="AQ136" s="202" t="s">
        <v>976</v>
      </c>
      <c r="AR136" s="202" t="s">
        <v>977</v>
      </c>
      <c r="AS136" s="202" t="s">
        <v>978</v>
      </c>
      <c r="AT136" s="202" t="s">
        <v>982</v>
      </c>
      <c r="AU136" s="303">
        <f ca="1">IF(ISERROR(OFFSET('Daten KEA'!$A$1,MATCH(AU$5,'Daten KEA'!$A:$A,0)-1,MATCH(AM136,'Daten KEA'!$A$424:$ADO$424,0)-1)),0,OFFSET('Daten KEA'!$A$1,MATCH(AU$5,'Daten KEA'!$A:$A,0)-1,MATCH(AM136,'Daten KEA'!$A$424:$ADO$424,0)-1))+IF(ISERROR(AK136*INDEX('Energiefaktoren Ecoinvent'!$D:$D,MATCH('mobitool-Faktoren v2.0'!AI136,'Energiefaktoren Ecoinvent'!$A:$A,0))),0,AK136*INDEX('Energiefaktoren Ecoinvent'!$D:$D,MATCH('mobitool-Faktoren v2.0'!AI136,'Energiefaktoren Ecoinvent'!$A:$A,0)))+IF(OR(AJ136="Benzin",AJ136="Diesel"),IF(ISERROR(OFFSET('Daten KEA'!$A$1,MATCH(AV$5,'Daten KEA'!$A:$A,0)-1,MATCH(AN136,'Daten KEA'!$A$424:$ADO$424,0)-1)),0,OFFSET('Daten KEA'!$A$1,MATCH(AV$5,'Daten KEA'!$A:$A,0)-1,MATCH(AN136,'Daten KEA'!$A$424:$ADO$424,0)-1))+IF(ISERROR(AL136*INDEX('Energiefaktoren Ecoinvent'!$D:$D,MATCH('mobitool-Faktoren v2.0'!AJ136,'Energiefaktoren Ecoinvent'!$A:$A,0))),0,AL136*INDEX('Energiefaktoren Ecoinvent'!$D:$D,MATCH('mobitool-Faktoren v2.0'!AJ136,'Energiefaktoren Ecoinvent'!$A:$A,0))),0)</f>
        <v>2.2094836127758017</v>
      </c>
      <c r="AV136" s="303">
        <f ca="1">IF(OR(AJ136="Benzin",AJ136="Diesel"),0,IF(ISERROR(OFFSET('Daten KEA'!$A$1,MATCH(AV$5,'Daten KEA'!$A:$A,0)-1,MATCH(AN136,'Daten KEA'!$A$424:$ADO$424,0)-1)),0,OFFSET('Daten KEA'!$A$1,MATCH(AV$5,'Daten KEA'!$A:$A,0)-1,MATCH(AN136,'Daten KEA'!$A$424:$ADO$424,0)-1))+IF(ISERROR(AL136*INDEX('Energiefaktoren Ecoinvent'!$D:$D,MATCH('mobitool-Faktoren v2.0'!AJ136,'Energiefaktoren Ecoinvent'!$A:$A,0))),0,AL136*INDEX('Energiefaktoren Ecoinvent'!$D:$D,MATCH('mobitool-Faktoren v2.0'!AJ136,'Energiefaktoren Ecoinvent'!$A:$A,0))))</f>
        <v>0</v>
      </c>
      <c r="AW136" s="303">
        <f ca="1">IF(ISERROR(OFFSET('Daten KEA'!$A$1,MATCH(AW$5,'Daten KEA'!$A:$A,0)-1,MATCH(AO136,'Daten KEA'!$A$424:$ADO$424,0)-1)),0,OFFSET('Daten KEA'!$A$1,MATCH(AW$5,'Daten KEA'!$A:$A,0)-1,MATCH(AO136,'Daten KEA'!$A$424:$ADO$424,0)-1))-IF(ISERROR(AK136*INDEX('Energiefaktoren Ecoinvent'!$D:$D,MATCH('mobitool-Faktoren v2.0'!AI136,'Energiefaktoren Ecoinvent'!$A:$A,0))),0,AK136*INDEX('Energiefaktoren Ecoinvent'!$D:$D,MATCH('mobitool-Faktoren v2.0'!AI136,'Energiefaktoren Ecoinvent'!$A:$A,0)))+IF(OR(AJ136="Benzin",AJ136="Diesel"),IF(ISERROR(OFFSET('Daten KEA'!$A$1,MATCH(AX$5,'Daten KEA'!$A:$A,0)-1,MATCH(AP136,'Daten KEA'!$A$424:$ADO$424,0)-1)),0,OFFSET('Daten KEA'!$A$1,MATCH(AX$5,'Daten KEA'!$A:$A,0)-1,MATCH(AP136,'Daten KEA'!$A$424:$ADO$424,0)-1))-IF(ISERROR(AL136*INDEX('Energiefaktoren Ecoinvent'!$D:$D,MATCH('mobitool-Faktoren v2.0'!AJ136,'Energiefaktoren Ecoinvent'!$A:$A,0))),0,AL136*INDEX('Energiefaktoren Ecoinvent'!$D:$D,MATCH('mobitool-Faktoren v2.0'!AJ136,'Energiefaktoren Ecoinvent'!$A:$A,0))),0)</f>
        <v>0.8276399872241984</v>
      </c>
      <c r="AX136" s="303">
        <f ca="1">IF(OR(AJ136="Benzin",AJ136="Diesel"),0,IF(ISERROR(OFFSET('Daten KEA'!$A$1,MATCH(AX$5,'Daten KEA'!$A:$A,0)-1,MATCH(AP136,'Daten KEA'!$A$424:$ADO$424,0)-1)),0,OFFSET('Daten KEA'!$A$1,MATCH(AX$5,'Daten KEA'!$A:$A,0)-1,MATCH(AP136,'Daten KEA'!$A$424:$ADO$424,0)-1))-IF(ISERROR(AL136*INDEX('Energiefaktoren Ecoinvent'!$D:$D,MATCH('mobitool-Faktoren v2.0'!AJ136,'Energiefaktoren Ecoinvent'!$A:$A,0))),0,AL136*INDEX('Energiefaktoren Ecoinvent'!$D:$D,MATCH('mobitool-Faktoren v2.0'!AJ136,'Energiefaktoren Ecoinvent'!$A:$A,0))))</f>
        <v>0</v>
      </c>
      <c r="AY136" s="303">
        <f t="shared" ref="AY136:AY199" ca="1" si="107">SUM(AU136:AX136)</f>
        <v>3.0371236000000001</v>
      </c>
      <c r="AZ136" s="303">
        <f ca="1">IF(ISERROR(OFFSET('Daten KEA'!$A$1,MATCH(AZ$5,'Daten KEA'!$A:$A,0)-1,MATCH(AQ136,'Daten KEA'!$A$424:$ADO$424,0)-1)),0,OFFSET('Daten KEA'!$A$1,MATCH(AZ$5,'Daten KEA'!$A:$A,0)-1,MATCH(AQ136,'Daten KEA'!$A$424:$ADO$424,0)-1))</f>
        <v>0.18482304999999999</v>
      </c>
      <c r="BA136" s="303">
        <f ca="1">IF(ISERROR(OFFSET('Daten KEA'!$A$1,MATCH(BA$5,'Daten KEA'!$A:$A,0)-1,MATCH(AR136,'Daten KEA'!$A$424:$ADO$424,0)-1)),0,OFFSET('Daten KEA'!$A$1,MATCH(BA$5,'Daten KEA'!$A:$A,0)-1,MATCH(AR136,'Daten KEA'!$A$424:$ADO$424,0)-1))</f>
        <v>1.0023063000000001</v>
      </c>
      <c r="BB136" s="303">
        <f ca="1">IF(ISERROR(OFFSET('Daten KEA'!$A$1,MATCH(BB$5,'Daten KEA'!$A:$A,0)-1,MATCH(AS136,'Daten KEA'!$A$424:$ADO$424,0)-1)),0,OFFSET('Daten KEA'!$A$1,MATCH(BB$5,'Daten KEA'!$A:$A,0)-1,MATCH(AS136,'Daten KEA'!$A$424:$ADO$424,0)-1))</f>
        <v>0.84415227999999998</v>
      </c>
      <c r="BC136" s="304">
        <f t="shared" ca="1" si="101"/>
        <v>5.0684052300000006</v>
      </c>
      <c r="BD136" s="303">
        <f ca="1">IF(ISERROR(OFFSET('Daten KEA'!$A$1,MATCH(BD$5,'Daten KEA'!$A:$A,0)-1,MATCH(AT136,'Daten KEA'!$A$424:$ADO$424,0)-1)),0,OFFSET('Daten KEA'!$A$1,MATCH(BD$5,'Daten KEA'!$A:$A,0)-1,MATCH(AT136,'Daten KEA'!$A$424:$ADO$424,0)-1))</f>
        <v>5.0684053000000002</v>
      </c>
      <c r="BE136" s="305">
        <f t="shared" ref="BE136:BE199" ca="1" si="108">IF(ISERROR(BD136/BC136),0,BD136/BC136)</f>
        <v>1.0000000138110503</v>
      </c>
      <c r="BF136" s="306">
        <f ca="1">IF(ISERROR(OFFSET('Daten KEA'!$A$1,MATCH(BF$5,'Daten KEA'!$A:$A,0)-1,MATCH(AM136,'Daten KEA'!$A$424:$ADO$424,0)-1)),0,OFFSET('Daten KEA'!$A$1,MATCH(BF$5,'Daten KEA'!$A:$A,0)-1,MATCH(AM136,'Daten KEA'!$A$424:$ADO$424,0)-1))+IF(ISERROR($AK136*INDEX('Energiefaktoren Ecoinvent'!$H:$H,MATCH('mobitool-Faktoren v2.0'!$AI136,'Energiefaktoren Ecoinvent'!$A:$A,0))),0,$AK136*INDEX('Energiefaktoren Ecoinvent'!$H:$H,MATCH('mobitool-Faktoren v2.0'!$AI136,'Energiefaktoren Ecoinvent'!$A:$A,0)))+IF(OR(AJ136="Benzin",AJ136="Diesel"),IF(ISERROR(OFFSET('Daten KEA'!$A$1,MATCH(BG$5,'Daten KEA'!$A:$A,0)-1,MATCH(AN136,'Daten KEA'!$A$424:$ADO$424,0)-1)),0,OFFSET('Daten KEA'!$A$1,MATCH(BG$5,'Daten KEA'!$A:$A,0)-1,MATCH(AN136,'Daten KEA'!$A$424:$ADO$424,0)-1))+IF(ISERROR($AL136*INDEX('Energiefaktoren Ecoinvent'!$H:$H,MATCH('mobitool-Faktoren v2.0'!$AJ136,'Energiefaktoren Ecoinvent'!$A:$A,0))),0,$AL136*INDEX('Energiefaktoren Ecoinvent'!$H:$H,MATCH('mobitool-Faktoren v2.0'!$AJ136,'Energiefaktoren Ecoinvent'!$A:$A,0))),0)</f>
        <v>2.2094836127758017</v>
      </c>
      <c r="BG136" s="306">
        <f ca="1">IF(OR(AJ136="Benzin",AJ136="Diesel"),0,IF(ISERROR(OFFSET('Daten KEA'!$A$1,MATCH(BG$5,'Daten KEA'!$A:$A,0)-1,MATCH(AN136,'Daten KEA'!$A$424:$ADO$424,0)-1)),0,OFFSET('Daten KEA'!$A$1,MATCH(BG$5,'Daten KEA'!$A:$A,0)-1,MATCH(AN136,'Daten KEA'!$A$424:$ADO$424,0)-1))+IF(ISERROR($AL136*INDEX('Energiefaktoren Ecoinvent'!$H:$H,MATCH('mobitool-Faktoren v2.0'!$AJ136,'Energiefaktoren Ecoinvent'!$A:$A,0))),0,$AL136*INDEX('Energiefaktoren Ecoinvent'!$H:$H,MATCH('mobitool-Faktoren v2.0'!$AJ136,'Energiefaktoren Ecoinvent'!$A:$A,0))))</f>
        <v>0</v>
      </c>
      <c r="BH136" s="306">
        <f ca="1">IF(ISERROR(OFFSET('Daten KEA'!$A$1,MATCH(BH$5,'Daten KEA'!$A:$A,0)-1,MATCH(AO136,'Daten KEA'!$A$424:$ADO$424,0)-1)),0,OFFSET('Daten KEA'!$A$1,MATCH(BH$5,'Daten KEA'!$A:$A,0)-1,MATCH(AO136,'Daten KEA'!$A$424:$ADO$424,0)-1))-IF(ISERROR($AK136*INDEX('Energiefaktoren Ecoinvent'!$H:$H,MATCH('mobitool-Faktoren v2.0'!$AI136,'Energiefaktoren Ecoinvent'!$A:$A,0))),0,$AK136*INDEX('Energiefaktoren Ecoinvent'!$H:$H,MATCH('mobitool-Faktoren v2.0'!$AI136,'Energiefaktoren Ecoinvent'!$A:$A,0)))+IF(OR(AJ136="Benzin",AJ136="Diesel"),IF(ISERROR(OFFSET('Daten KEA'!$A$1,MATCH(BI$5,'Daten KEA'!$A:$A,0)-1,MATCH(AP136,'Daten KEA'!$A$424:$ADO$424,0)-1)),0,OFFSET('Daten KEA'!$A$1,MATCH(BI$5,'Daten KEA'!$A:$A,0)-1,MATCH(AP136,'Daten KEA'!$A$424:$ADO$424,0)-1))-IF(ISERROR($AL136*INDEX('Energiefaktoren Ecoinvent'!$H:$H,MATCH('mobitool-Faktoren v2.0'!$AJ136,'Energiefaktoren Ecoinvent'!$A:$A,0))),0,$AL136*INDEX('Energiefaktoren Ecoinvent'!$H:$H,MATCH('mobitool-Faktoren v2.0'!$AJ136,'Energiefaktoren Ecoinvent'!$A:$A,0))),0)</f>
        <v>0.81774991142589792</v>
      </c>
      <c r="BI136" s="306">
        <f ca="1">IF(OR(AJ136="Benzin",AJ136="Diesel"),0,IF(ISERROR(OFFSET('Daten KEA'!$A$1,MATCH(BI$5,'Daten KEA'!$A:$A,0)-1,MATCH(AP136,'Daten KEA'!$A$424:$ADO$424,0)-1)),0,OFFSET('Daten KEA'!$A$1,MATCH(BI$5,'Daten KEA'!$A:$A,0)-1,MATCH(AP136,'Daten KEA'!$A$424:$ADO$424,0)-1))-IF(ISERROR($AL136*INDEX('Energiefaktoren Ecoinvent'!$H:$H,MATCH('mobitool-Faktoren v2.0'!$AJ136,'Energiefaktoren Ecoinvent'!$A:$A,0))),0,$AL136*INDEX('Energiefaktoren Ecoinvent'!$H:$H,MATCH('mobitool-Faktoren v2.0'!$AJ136,'Energiefaktoren Ecoinvent'!$A:$A,0))))</f>
        <v>0</v>
      </c>
      <c r="BJ136" s="306">
        <f t="shared" ca="1" si="92"/>
        <v>3.0272335242016997</v>
      </c>
      <c r="BK136" s="306">
        <f ca="1">IF(ISERROR(OFFSET('Daten KEA'!$A$1,MATCH(BK$5,'Daten KEA'!$A:$A,0)-1,MATCH(AQ136,'Daten KEA'!$A$424:$ADO$424,0)-1)),0,OFFSET('Daten KEA'!$A$1,MATCH(BK$5,'Daten KEA'!$A:$A,0)-1,MATCH(AQ136,'Daten KEA'!$A$424:$ADO$424,0)-1))</f>
        <v>0.17631837758306998</v>
      </c>
      <c r="BL136" s="306">
        <f ca="1">IF(ISERROR(OFFSET('Daten KEA'!$A$1,MATCH(BL$5,'Daten KEA'!$A:$A,0)-1,MATCH(AR136,'Daten KEA'!$A$424:$ADO$424,0)-1)),0,OFFSET('Daten KEA'!$A$1,MATCH(BL$5,'Daten KEA'!$A:$A,0)-1,MATCH(AR136,'Daten KEA'!$A$424:$ADO$424,0)-1))</f>
        <v>0.91292618585179997</v>
      </c>
      <c r="BM136" s="306">
        <f ca="1">IF(ISERROR(OFFSET('Daten KEA'!$A$1,MATCH(BM$5,'Daten KEA'!$A:$A,0)-1,MATCH(AS136,'Daten KEA'!$A$424:$ADO$424,0)-1)),0,OFFSET('Daten KEA'!$A$1,MATCH(BM$5,'Daten KEA'!$A:$A,0)-1,MATCH(AS136,'Daten KEA'!$A$424:$ADO$424,0)-1))</f>
        <v>0.74347970396926988</v>
      </c>
      <c r="BN136" s="307">
        <f t="shared" ca="1" si="98"/>
        <v>4.8599577916058401</v>
      </c>
      <c r="BO136" s="306">
        <f ca="1">IF(ISERROR(OFFSET('Daten KEA'!$A$1,MATCH(BO$5,'Daten KEA'!$A:$A,0)-1,MATCH(AT136,'Daten KEA'!$A$424:$ADO$424,0)-1)),0,OFFSET('Daten KEA'!$A$1,MATCH(BO$5,'Daten KEA'!$A:$A,0)-1,MATCH(AT136,'Daten KEA'!$A$424:$ADO$424,0)-1))</f>
        <v>4.8599577716058997</v>
      </c>
      <c r="BP136" s="305">
        <f t="shared" ref="BP136:BP199" ca="1" si="109">IF(ISERROR(BO136/BN136),0,BO136/BN136)</f>
        <v>0.99999999588475019</v>
      </c>
      <c r="BQ136" s="308">
        <f ca="1">IF(ISERROR(OFFSET('Daten GWP'!$A$1,MATCH(BQ$5,'Daten GWP'!$A:$A,0)-1,MATCH(AM136,'Daten GWP'!$A$424:$ADO$424,0)-1)),0,OFFSET('Daten GWP'!$A$1,MATCH(BQ$5,'Daten GWP'!$A:$A,0)-1,MATCH(AM136,'Daten GWP'!$A$424:$ADO$424,0)-1))*1000</f>
        <v>171.10902999999999</v>
      </c>
      <c r="BR136" s="308">
        <f ca="1">IF(ISERROR(OFFSET('Daten GWP'!$A$1,MATCH(BR$5,'Daten GWP'!$A:$A,0)-1,MATCH(AN136,'Daten GWP'!$A$424:$ADO$424,0)-1)),0,OFFSET('Daten GWP'!$A$1,MATCH(BR$5,'Daten GWP'!$A:$A,0)-1,MATCH(AN136,'Daten GWP'!$A$424:$ADO$424,0)-1))*1000</f>
        <v>0</v>
      </c>
      <c r="BS136" s="308">
        <f ca="1">IF(ISERROR(OFFSET('Daten GWP'!$A$1,MATCH(BS$5,'Daten GWP'!$A:$A,0)-1,MATCH(AO136,'Daten GWP'!$A$424:$ADO$424,0)-1)),0,OFFSET('Daten GWP'!$A$1,MATCH(BS$5,'Daten GWP'!$A:$A,0)-1,MATCH(AO136,'Daten GWP'!$A$424:$ADO$424,0)-1))*1000</f>
        <v>44.563324999999999</v>
      </c>
      <c r="BT136" s="308">
        <f ca="1">IF(ISERROR(OFFSET('Daten GWP'!$A$1,MATCH(BT$5,'Daten GWP'!$A:$A,0)-1,MATCH(AP136,'Daten GWP'!$A$424:$ADO$424,0)-1)),0,OFFSET('Daten GWP'!$A$1,MATCH(BT$5,'Daten GWP'!$A:$A,0)-1,MATCH(AP136,'Daten GWP'!$A$424:$ADO$424,0)-1))*1000</f>
        <v>0</v>
      </c>
      <c r="BU136" s="308">
        <f t="shared" ref="BU136:BU199" ca="1" si="110">SUM(BQ136:BT136)</f>
        <v>215.67235499999998</v>
      </c>
      <c r="BV136" s="308">
        <f ca="1">IF(ISERROR(OFFSET('Daten GWP'!$A$1,MATCH(BV$5,'Daten GWP'!$A:$A,0)-1,MATCH(AQ136,'Daten GWP'!$A$424:$ADO$424,0)-1)),0,OFFSET('Daten GWP'!$A$1,MATCH(BV$5,'Daten GWP'!$A:$A,0)-1,MATCH(AQ136,'Daten GWP'!$A$424:$ADO$424,0)-1))*1000</f>
        <v>6.4299441000000002</v>
      </c>
      <c r="BW136" s="308">
        <f ca="1">IF(ISERROR(OFFSET('Daten GWP'!$A$1,MATCH(BW$5,'Daten GWP'!$A:$A,0)-1,MATCH(AR136,'Daten GWP'!$A$424:$ADO$424,0)-1)),0,OFFSET('Daten GWP'!$A$1,MATCH(BW$5,'Daten GWP'!$A:$A,0)-1,MATCH(AR136,'Daten GWP'!$A$424:$ADO$424,0)-1))*1000</f>
        <v>60.633606</v>
      </c>
      <c r="BX136" s="308">
        <f ca="1">IF(ISERROR(OFFSET('Daten GWP'!$A$1,MATCH(BX$5,'Daten GWP'!$A:$A,0)-1,MATCH(AS136,'Daten GWP'!$A$424:$ADO$424,0)-1)),0,OFFSET('Daten GWP'!$A$1,MATCH(BX$5,'Daten GWP'!$A:$A,0)-1,MATCH(AS136,'Daten GWP'!$A$424:$ADO$424,0)-1))*1000</f>
        <v>14.358938999999999</v>
      </c>
      <c r="BY136" s="309">
        <f t="shared" ca="1" si="99"/>
        <v>297.09484409999999</v>
      </c>
      <c r="BZ136" s="308">
        <f ca="1">IF(ISERROR(OFFSET('Daten GWP'!$A$1,MATCH(BZ$5,'Daten GWP'!$A:$A,0)-1,MATCH(AT136,'Daten GWP'!$A$424:$ADO$424,0)-1)),0,OFFSET('Daten GWP'!$A$1,MATCH(BZ$5,'Daten GWP'!$A:$A,0)-1,MATCH(AT136,'Daten GWP'!$A$424:$ADO$424,0)-1))*1000</f>
        <v>297.09485000000001</v>
      </c>
      <c r="CA136" s="305">
        <f t="shared" ref="CA136:CA199" ca="1" si="111">IF(ISERROR(BZ136/BY136),0,BZ136/BY136)</f>
        <v>1.0000000198589782</v>
      </c>
      <c r="CB136" s="310">
        <f ca="1">IF(ISERROR(OFFSET('Daten Elementary'!$A$1,MATCH(CB$5,'Daten Elementary'!$A:$A,0)-1,MATCH(AM136,'Daten Elementary'!$A$424:$ADO$424,0)-1)),0,OFFSET('Daten Elementary'!$A$1,MATCH(CB$5,'Daten Elementary'!$A:$A,0)-1,MATCH(AM136,'Daten Elementary'!$A$424:$ADO$424,0)-1))*1000000</f>
        <v>24.697708000000002</v>
      </c>
      <c r="CC136" s="310">
        <f ca="1">IF(ISERROR(OFFSET('Daten Elementary'!$A$1,MATCH(CC$5,'Daten Elementary'!$A:$A,0)-1,MATCH(AN136,'Daten Elementary'!$A$424:$ADO$424,0)-1)),0,OFFSET('Daten Elementary'!$A$1,MATCH(CC$5,'Daten Elementary'!$A:$A,0)-1,MATCH(AN136,'Daten Elementary'!$A$424:$ADO$424,0)-1))*1000000</f>
        <v>0</v>
      </c>
      <c r="CD136" s="310">
        <f ca="1">IF(ISERROR(OFFSET('Daten Elementary'!$A$1,MATCH(CD$5,'Daten Elementary'!$A:$A,0)-1,MATCH(AO136,'Daten Elementary'!$A$424:$ADO$424,0)-1)),0,OFFSET('Daten Elementary'!$A$1,MATCH(CD$5,'Daten Elementary'!$A:$A,0)-1,MATCH(AO136,'Daten Elementary'!$A$424:$ADO$424,0)-1))*1000000</f>
        <v>16.240317999999998</v>
      </c>
      <c r="CE136" s="310">
        <f ca="1">IF(ISERROR(OFFSET('Daten Elementary'!$A$1,MATCH(CE$5,'Daten Elementary'!$A:$A,0)-1,MATCH(AP136,'Daten Elementary'!$A$424:$ADO$424,0)-1)),0,OFFSET('Daten Elementary'!$A$1,MATCH(CE$5,'Daten Elementary'!$A:$A,0)-1,MATCH(AP136,'Daten Elementary'!$A$424:$ADO$424,0)-1))*1000000</f>
        <v>0</v>
      </c>
      <c r="CF136" s="310">
        <f t="shared" ref="CF136:CF199" ca="1" si="112">SUM(CB136:CE136)</f>
        <v>40.938026000000001</v>
      </c>
      <c r="CG136" s="310">
        <f ca="1">IF(ISERROR(OFFSET('Daten Elementary'!$A$1,MATCH(CG$5,'Daten Elementary'!$A:$A,0)-1,MATCH(AQ136,'Daten Elementary'!$A$424:$ADO$424,0)-1)),0,OFFSET('Daten Elementary'!$A$1,MATCH(CG$5,'Daten Elementary'!$A:$A,0)-1,MATCH(AQ136,'Daten Elementary'!$A$424:$ADO$424,0)-1))*1000000</f>
        <v>2.5342876999999997</v>
      </c>
      <c r="CH136" s="310">
        <f ca="1">IF(ISERROR(OFFSET('Daten Elementary'!$A$1,MATCH(CH$5,'Daten Elementary'!$A:$A,0)-1,MATCH(AR136,'Daten Elementary'!$A$424:$ADO$424,0)-1)),0,OFFSET('Daten Elementary'!$A$1,MATCH(CH$5,'Daten Elementary'!$A:$A,0)-1,MATCH(AR136,'Daten Elementary'!$A$424:$ADO$424,0)-1))*1000000</f>
        <v>55.794156000000001</v>
      </c>
      <c r="CI136" s="310">
        <f ca="1">IF(ISERROR(OFFSET('Daten Elementary'!$A$1,MATCH(CI$5,'Daten Elementary'!$A:$A,0)-1,MATCH(AS136,'Daten Elementary'!$A$424:$ADO$424,0)-1)),0,OFFSET('Daten Elementary'!$A$1,MATCH(CI$5,'Daten Elementary'!$A:$A,0)-1,MATCH(AS136,'Daten Elementary'!$A$424:$ADO$424,0)-1))*1000000</f>
        <v>12.323541000000001</v>
      </c>
      <c r="CJ136" s="311">
        <f t="shared" ref="CJ136:CJ199" ca="1" si="113">CF136+CG136+CH136+CI136</f>
        <v>111.59001070000001</v>
      </c>
      <c r="CK136" s="310">
        <f ca="1">IF(ISERROR(OFFSET('Daten Elementary'!$A$1,MATCH(CK$5,'Daten Elementary'!$A:$A,0)-1,MATCH($AT136,'Daten Elementary'!$A$424:$ADO$424,0)-1)),0,OFFSET('Daten Elementary'!$A$1,MATCH(CK$5,'Daten Elementary'!$A:$A,0)-1,MATCH($AT136,'Daten Elementary'!$A$424:$ADO$424,0)-1))*1000000</f>
        <v>111.59000999999999</v>
      </c>
      <c r="CL136" s="305">
        <f t="shared" ref="CL136:CL199" ca="1" si="114">IF(ISERROR(CK136/CJ136),0,CK136/CJ136)</f>
        <v>0.99999999372703696</v>
      </c>
      <c r="CM136" s="312">
        <f ca="1">IF(ISERROR(OFFSET('Daten Elementary'!$A$1,MATCH(CM$5,'Daten Elementary'!$A:$A,0)-1,MATCH(AM136,'Daten Elementary'!$A$424:$ADO$424,0)-1)),0,OFFSET('Daten Elementary'!$A$1,MATCH(CM$5,'Daten Elementary'!$A:$A,0)-1,MATCH(AM136,'Daten Elementary'!$A$424:$ADO$424,0)-1))*1000000</f>
        <v>14.341337000000001</v>
      </c>
      <c r="CN136" s="312">
        <f ca="1">IF(ISERROR(OFFSET('Daten Elementary'!$A$1,MATCH(CN$5,'Daten Elementary'!$A:$A,0)-1,MATCH(AN136,'Daten Elementary'!$A$424:$ADO$424,0)-1)),0,OFFSET('Daten Elementary'!$A$1,MATCH(CN$5,'Daten Elementary'!$A:$A,0)-1,MATCH(AN136,'Daten Elementary'!$A$424:$ADO$424,0)-1))*1000000</f>
        <v>0</v>
      </c>
      <c r="CO136" s="312">
        <f ca="1">IF(ISERROR(OFFSET('Daten Elementary'!$A$1,MATCH(CO$5,'Daten Elementary'!$A:$A,0)-1,MATCH(AO136,'Daten Elementary'!$A$424:$ADO$424,0)-1)),0,OFFSET('Daten Elementary'!$A$1,MATCH(CO$5,'Daten Elementary'!$A:$A,0)-1,MATCH(AO136,'Daten Elementary'!$A$424:$ADO$424,0)-1))*1000000</f>
        <v>13.1693</v>
      </c>
      <c r="CP136" s="312">
        <f ca="1">IF(ISERROR(OFFSET('Daten Elementary'!$A$1,MATCH(CP$5,'Daten Elementary'!$A:$A,0)-1,MATCH(AP136,'Daten Elementary'!$A$424:$ADO$424,0)-1)),0,OFFSET('Daten Elementary'!$A$1,MATCH(CP$5,'Daten Elementary'!$A:$A,0)-1,MATCH(AP136,'Daten Elementary'!$A$424:$ADO$424,0)-1))*1000000</f>
        <v>0</v>
      </c>
      <c r="CQ136" s="312">
        <f t="shared" ref="CQ136:CQ199" ca="1" si="115">SUM(CM136:CP136)</f>
        <v>27.510637000000003</v>
      </c>
      <c r="CR136" s="312">
        <f ca="1">IF(ISERROR(OFFSET('Daten Elementary'!$A$1,MATCH(CR$5,'Daten Elementary'!$A:$A,0)-1,MATCH(AQ136,'Daten Elementary'!$A$424:$ADO$424,0)-1)),0,OFFSET('Daten Elementary'!$A$1,MATCH(CR$5,'Daten Elementary'!$A:$A,0)-1,MATCH(AQ136,'Daten Elementary'!$A$424:$ADO$424,0)-1))*1000000</f>
        <v>1.6960850999999999</v>
      </c>
      <c r="CS136" s="312">
        <f ca="1">IF(ISERROR(OFFSET('Daten Elementary'!$A$1,MATCH(CS$5,'Daten Elementary'!$A:$A,0)-1,MATCH(AR136,'Daten Elementary'!$A$424:$ADO$424,0)-1)),0,OFFSET('Daten Elementary'!$A$1,MATCH(CS$5,'Daten Elementary'!$A:$A,0)-1,MATCH(AR136,'Daten Elementary'!$A$424:$ADO$424,0)-1))*1000000</f>
        <v>21.365215000000003</v>
      </c>
      <c r="CT136" s="312">
        <f ca="1">IF(ISERROR(OFFSET('Daten Elementary'!$A$1,MATCH(CT$5,'Daten Elementary'!$A:$A,0)-1,MATCH(AS136,'Daten Elementary'!$A$424:$ADO$424,0)-1)),0,OFFSET('Daten Elementary'!$A$1,MATCH(CT$5,'Daten Elementary'!$A:$A,0)-1,MATCH(AS136,'Daten Elementary'!$A$424:$ADO$424,0)-1))*1000000</f>
        <v>6.9625197999999999</v>
      </c>
      <c r="CU136" s="313">
        <f t="shared" ref="CU136:CU199" ca="1" si="116">CQ136+CR136+CS136+CT136</f>
        <v>57.534456900000009</v>
      </c>
      <c r="CV136" s="312">
        <f ca="1">IF(ISERROR(OFFSET('Daten Elementary'!$A$1,MATCH(CV$5,'Daten Elementary'!$A:$A,0)-1,MATCH($AT136,'Daten Elementary'!$A$424:$ADO$424,0)-1)),0,OFFSET('Daten Elementary'!$A$1,MATCH(CV$5,'Daten Elementary'!$A:$A,0)-1,MATCH($AT136,'Daten Elementary'!$A$424:$ADO$424,0)-1))*1000000</f>
        <v>57.534456000000006</v>
      </c>
      <c r="CW136" s="305">
        <f t="shared" ref="CW136:CW199" ca="1" si="117">IF(ISERROR(CV136/CU136),0,CV136/CU136)</f>
        <v>0.99999998435719994</v>
      </c>
      <c r="CX136" s="314">
        <f ca="1">IF(ISERROR(OFFSET('Daten Elementary'!$A$1,MATCH(CX$5,'Daten Elementary'!$A:$A,0)-1,MATCH(AM136,'Daten Elementary'!$A$424:$ADO$424,0)-1)),0,OFFSET('Daten Elementary'!$A$1,MATCH(CX$5,'Daten Elementary'!$A:$A,0)-1,MATCH(AM136,'Daten Elementary'!$A$424:$ADO$424,0)-1))*1000000</f>
        <v>65.406396999999998</v>
      </c>
      <c r="CY136" s="314">
        <f ca="1">IF(ISERROR(OFFSET('Daten Elementary'!$A$1,MATCH(CY$5,'Daten Elementary'!$A:$A,0)-1,MATCH(AN136,'Daten Elementary'!$A$424:$ADO$424,0)-1)),0,OFFSET('Daten Elementary'!$A$1,MATCH(CY$5,'Daten Elementary'!$A:$A,0)-1,MATCH(AN136,'Daten Elementary'!$A$424:$ADO$424,0)-1))*1000000</f>
        <v>0</v>
      </c>
      <c r="CZ136" s="314">
        <f ca="1">IF(ISERROR(OFFSET('Daten Elementary'!$A$1,MATCH(CZ$5,'Daten Elementary'!$A:$A,0)-1,MATCH(AO136,'Daten Elementary'!$A$424:$ADO$424,0)-1)),0,OFFSET('Daten Elementary'!$A$1,MATCH(CZ$5,'Daten Elementary'!$A:$A,0)-1,MATCH(AO136,'Daten Elementary'!$A$424:$ADO$424,0)-1))*1000000</f>
        <v>148.84151</v>
      </c>
      <c r="DA136" s="314">
        <f ca="1">IF(ISERROR(OFFSET('Daten Elementary'!$A$1,MATCH(DA$5,'Daten Elementary'!$A:$A,0)-1,MATCH(AP136,'Daten Elementary'!$A$424:$ADO$424,0)-1)),0,OFFSET('Daten Elementary'!$A$1,MATCH(DA$5,'Daten Elementary'!$A:$A,0)-1,MATCH(AP136,'Daten Elementary'!$A$424:$ADO$424,0)-1))*1000000</f>
        <v>0</v>
      </c>
      <c r="DB136" s="314">
        <f t="shared" ref="DB136:DB199" ca="1" si="118">SUM(CX136:DA136)</f>
        <v>214.247907</v>
      </c>
      <c r="DC136" s="314">
        <f ca="1">IF(ISERROR(OFFSET('Daten Elementary'!$A$1,MATCH(DC$5,'Daten Elementary'!$A:$A,0)-1,MATCH(AQ136,'Daten Elementary'!$A$424:$ADO$424,0)-1)),0,OFFSET('Daten Elementary'!$A$1,MATCH(DC$5,'Daten Elementary'!$A:$A,0)-1,MATCH(AQ136,'Daten Elementary'!$A$424:$ADO$424,0)-1))*1000000</f>
        <v>6.4210890999999997</v>
      </c>
      <c r="DD136" s="314">
        <f ca="1">IF(ISERROR(OFFSET('Daten Elementary'!$A$1,MATCH(DD$5,'Daten Elementary'!$A:$A,0)-1,MATCH(AR136,'Daten Elementary'!$A$424:$ADO$424,0)-1)),0,OFFSET('Daten Elementary'!$A$1,MATCH(DD$5,'Daten Elementary'!$A:$A,0)-1,MATCH(AR136,'Daten Elementary'!$A$424:$ADO$424,0)-1))*1000000</f>
        <v>92.359469000000004</v>
      </c>
      <c r="DE136" s="314">
        <f ca="1">IF(ISERROR(OFFSET('Daten Elementary'!$A$1,MATCH(DE$5,'Daten Elementary'!$A:$A,0)-1,MATCH(AS136,'Daten Elementary'!$A$424:$ADO$424,0)-1)),0,OFFSET('Daten Elementary'!$A$1,MATCH(DE$5,'Daten Elementary'!$A:$A,0)-1,MATCH(AS136,'Daten Elementary'!$A$424:$ADO$424,0)-1))*1000000</f>
        <v>55.370537000000006</v>
      </c>
      <c r="DF136" s="315">
        <f t="shared" ref="DF136:DF199" ca="1" si="119">DB136+DC136+DD136+DE136</f>
        <v>368.39900210000002</v>
      </c>
      <c r="DG136" s="314">
        <f ca="1">IF(ISERROR(OFFSET('Daten Elementary'!$A$1,MATCH(DG$5,'Daten Elementary'!$A:$A,0)-1,MATCH($AT136,'Daten Elementary'!$A$424:$ADO$424,0)-1)),0,OFFSET('Daten Elementary'!$A$1,MATCH(DG$5,'Daten Elementary'!$A:$A,0)-1,MATCH($AT136,'Daten Elementary'!$A$424:$ADO$424,0)-1))*1000000</f>
        <v>368.39901000000003</v>
      </c>
      <c r="DH136" s="305">
        <f t="shared" ref="DH136:DH199" ca="1" si="120">IF(ISERROR(DG136/DF136),0,DG136/DF136)</f>
        <v>1.0000000214441407</v>
      </c>
      <c r="DI136" s="316">
        <f ca="1">IF(ISERROR(OFFSET('Daten Elementary'!$A$1,MATCH(DI$5,'Daten Elementary'!$A:$A,0)-1,MATCH(AM136,'Daten Elementary'!$A$424:$ADO$424,0)-1)),0,OFFSET('Daten Elementary'!$A$1,MATCH(DI$5,'Daten Elementary'!$A:$A,0)-1,MATCH(AM136,'Daten Elementary'!$A$424:$ADO$424,0)-1))*1000000</f>
        <v>29.113</v>
      </c>
      <c r="DJ136" s="316">
        <f ca="1">IF(ISERROR(OFFSET('Daten Elementary'!$A$1,MATCH(DJ$5,'Daten Elementary'!$A:$A,0)-1,MATCH(AN136,'Daten Elementary'!$A$424:$ADO$424,0)-1)),0,OFFSET('Daten Elementary'!$A$1,MATCH(DJ$5,'Daten Elementary'!$A:$A,0)-1,MATCH(AN136,'Daten Elementary'!$A$424:$ADO$424,0)-1))*1000000</f>
        <v>0</v>
      </c>
      <c r="DK136" s="316">
        <f ca="1">IF(ISERROR(OFFSET('Daten Elementary'!$A$1,MATCH(DK$5,'Daten Elementary'!$A:$A,0)-1,MATCH(AO136,'Daten Elementary'!$A$424:$ADO$424,0)-1)),0,OFFSET('Daten Elementary'!$A$1,MATCH(DK$5,'Daten Elementary'!$A:$A,0)-1,MATCH(AO136,'Daten Elementary'!$A$424:$ADO$424,0)-1))*1000000</f>
        <v>159.28627</v>
      </c>
      <c r="DL136" s="316">
        <f ca="1">IF(ISERROR(OFFSET('Daten Elementary'!$A$1,MATCH(DL$5,'Daten Elementary'!$A:$A,0)-1,MATCH(AP136,'Daten Elementary'!$A$424:$ADO$424,0)-1)),0,OFFSET('Daten Elementary'!$A$1,MATCH(DL$5,'Daten Elementary'!$A:$A,0)-1,MATCH(AP136,'Daten Elementary'!$A$424:$ADO$424,0)-1))*1000000</f>
        <v>0</v>
      </c>
      <c r="DM136" s="316">
        <f t="shared" ref="DM136:DM199" ca="1" si="121">SUM(DI136:DL136)</f>
        <v>188.39927</v>
      </c>
      <c r="DN136" s="316">
        <f ca="1">IF(ISERROR(OFFSET('Daten Elementary'!$A$1,MATCH(DN$5,'Daten Elementary'!$A:$A,0)-1,MATCH(AQ136,'Daten Elementary'!$A$424:$ADO$424,0)-1)),0,OFFSET('Daten Elementary'!$A$1,MATCH(DN$5,'Daten Elementary'!$A:$A,0)-1,MATCH(AQ136,'Daten Elementary'!$A$424:$ADO$424,0)-1))*1000000</f>
        <v>11.709254000000001</v>
      </c>
      <c r="DO136" s="316">
        <f ca="1">IF(ISERROR(OFFSET('Daten Elementary'!$A$1,MATCH(DO$5,'Daten Elementary'!$A:$A,0)-1,MATCH(AR136,'Daten Elementary'!$A$424:$ADO$424,0)-1)),0,OFFSET('Daten Elementary'!$A$1,MATCH(DO$5,'Daten Elementary'!$A:$A,0)-1,MATCH(AR136,'Daten Elementary'!$A$424:$ADO$424,0)-1))*1000000</f>
        <v>109.19866999999999</v>
      </c>
      <c r="DP136" s="316">
        <f ca="1">IF(ISERROR(OFFSET('Daten Elementary'!$A$1,MATCH(DP$5,'Daten Elementary'!$A:$A,0)-1,MATCH(AS136,'Daten Elementary'!$A$424:$ADO$424,0)-1)),0,OFFSET('Daten Elementary'!$A$1,MATCH(DP$5,'Daten Elementary'!$A:$A,0)-1,MATCH(AS136,'Daten Elementary'!$A$424:$ADO$424,0)-1))*1000000</f>
        <v>62.518711000000003</v>
      </c>
      <c r="DQ136" s="317">
        <f t="shared" ref="DQ136:DQ199" ca="1" si="122">DM136+DN136+DO136+DP136</f>
        <v>371.82590499999998</v>
      </c>
      <c r="DR136" s="316">
        <f ca="1">IF(ISERROR(OFFSET('Daten Elementary'!$A$1,MATCH(DR$5,'Daten Elementary'!$A:$A,0)-1,MATCH($AT136,'Daten Elementary'!$A$424:$ADO$424,0)-1)),0,OFFSET('Daten Elementary'!$A$1,MATCH(DR$5,'Daten Elementary'!$A:$A,0)-1,MATCH($AT136,'Daten Elementary'!$A$424:$ADO$424,0)-1))*1000000</f>
        <v>371.82591000000002</v>
      </c>
      <c r="DS136" s="305">
        <f t="shared" ref="DS136:DS199" ca="1" si="123">IF(ISERROR(DR136/DQ136),0,DR136/DQ136)</f>
        <v>1.0000000134471536</v>
      </c>
      <c r="DT136" s="318">
        <f ca="1">IF(ISERROR(OFFSET('Daten UBP13'!$A$1,MATCH(DT$5,'Daten UBP13'!$A:$A,0)-1,MATCH(AM136,'Daten UBP13'!$A$424:$AEG$424,0)-1)),0,OFFSET('Daten UBP13'!$A$1,MATCH(DT$5,'Daten UBP13'!$A:$A,0)-1,MATCH(AM136,'Daten UBP13'!$A$424:$AEG$424,0)-1))</f>
        <v>117.15891000000001</v>
      </c>
      <c r="DU136" s="318">
        <f ca="1">IF(ISERROR(OFFSET('Daten UBP13'!$A$1,MATCH(DU$5,'Daten UBP13'!$A:$A,0)-1,MATCH(AN136,'Daten UBP13'!$A$424:$AEG$424,0)-1)),0,OFFSET('Daten UBP13'!$A$1,MATCH(DU$5,'Daten UBP13'!$A:$A,0)-1,MATCH(AN136,'Daten UBP13'!$A$424:$AEG$424,0)-1))</f>
        <v>0</v>
      </c>
      <c r="DV136" s="318">
        <f ca="1">IF(ISERROR(OFFSET('Daten UBP13'!$A$1,MATCH(DV$5,'Daten UBP13'!$A:$A,0)-1,MATCH(AO136,'Daten UBP13'!$A$424:$AEG$424,0)-1)),0,OFFSET('Daten UBP13'!$A$1,MATCH(DV$5,'Daten UBP13'!$A:$A,0)-1,MATCH(AO136,'Daten UBP13'!$A$424:$AEG$424,0)-1))</f>
        <v>81.458661000000006</v>
      </c>
      <c r="DW136" s="318">
        <f ca="1">IF(ISERROR(OFFSET('Daten UBP13'!$A$1,MATCH(DW$5,'Daten UBP13'!$A:$A,0)-1,MATCH(AP136,'Daten UBP13'!$A$424:$AEG$424,0)-1)),0,OFFSET('Daten UBP13'!$A$1,MATCH(DW$5,'Daten UBP13'!$A:$A,0)-1,MATCH(AP136,'Daten UBP13'!$A$424:$AEG$424,0)-1))</f>
        <v>0</v>
      </c>
      <c r="DX136" s="318">
        <f t="shared" ref="DX136:DX199" ca="1" si="124">SUM(DT136:DW136)</f>
        <v>198.617571</v>
      </c>
      <c r="DY136" s="318">
        <f ca="1">IF(ISERROR(OFFSET('Daten UBP13'!$A$1,MATCH(DY$5,'Daten UBP13'!$A:$A,0)-1,MATCH(AQ136,'Daten UBP13'!$A$424:$AEG$424,0)-1)),0,OFFSET('Daten UBP13'!$A$1,MATCH(DY$5,'Daten UBP13'!$A:$A,0)-1,MATCH(AQ136,'Daten UBP13'!$A$424:$AEG$424,0)-1))</f>
        <v>9.4186382999999996</v>
      </c>
      <c r="DZ136" s="318">
        <f ca="1">IF(ISERROR(OFFSET('Daten UBP13'!$A$1,MATCH(DZ$5,'Daten UBP13'!$A:$A,0)-1,MATCH(AR136,'Daten UBP13'!$A$424:$AEG$424,0)-1)),0,OFFSET('Daten UBP13'!$A$1,MATCH(DZ$5,'Daten UBP13'!$A:$A,0)-1,MATCH(AR136,'Daten UBP13'!$A$424:$AEG$424,0)-1))</f>
        <v>107.58223</v>
      </c>
      <c r="EA136" s="318">
        <f ca="1">IF(ISERROR(OFFSET('Daten UBP13'!$A$1,MATCH(EA$5,'Daten UBP13'!$A:$A,0)-1,MATCH(AS136,'Daten UBP13'!$A$424:$AEG$424,0)-1)),0,OFFSET('Daten UBP13'!$A$1,MATCH(EA$5,'Daten UBP13'!$A:$A,0)-1,MATCH(AS136,'Daten UBP13'!$A$424:$AEG$424,0)-1))</f>
        <v>37.606847999999999</v>
      </c>
      <c r="EB136" s="319">
        <f t="shared" ref="EB136:EB199" ca="1" si="125">DX136+DY136+DZ136+EA136</f>
        <v>353.22528729999999</v>
      </c>
      <c r="EC136" s="318">
        <f ca="1">IF(ISERROR(OFFSET('Daten UBP13'!$A$1,MATCH(EC$5,'Daten UBP13'!$A:$A,0)-1,MATCH(AT136,'Daten UBP13'!$A$424:$AEG$424,0)-1)),0,OFFSET('Daten UBP13'!$A$1,MATCH(EC$5,'Daten UBP13'!$A:$A,0)-1,MATCH(AT136,'Daten UBP13'!$A$424:$AEG$424,0)-1))</f>
        <v>353.22528</v>
      </c>
      <c r="ED136" s="305">
        <f t="shared" ref="ED136:ED199" ca="1" si="126">IF(ISERROR(EC136/EB136),0,EC136/EB136)</f>
        <v>0.99999997933330298</v>
      </c>
      <c r="EE136" s="320">
        <f ca="1">IF(ISERROR(OFFSET('Daten ReCiPe'!$A$1,MATCH(EE$5,'Daten ReCiPe'!$A:$A,0)-1,MATCH(AM136,'Daten ReCiPe'!$A$424:$ADO$424,0)-1)),0,OFFSET('Daten ReCiPe'!$A$1,MATCH(EE$5,'Daten ReCiPe'!$A:$A,0)-1,MATCH(AM136,'Daten ReCiPe'!$A$424:$ADO$424,0)-1))*1000</f>
        <v>8.1348207000000006</v>
      </c>
      <c r="EF136" s="320">
        <f ca="1">IF(ISERROR(OFFSET('Daten ReCiPe'!$A$1,MATCH(EF$5,'Daten ReCiPe'!$A:$A,0)-1,MATCH(AN136,'Daten ReCiPe'!$A$424:$ADO$424,0)-1)),0,OFFSET('Daten ReCiPe'!$A$1,MATCH(EF$5,'Daten ReCiPe'!$A:$A,0)-1,MATCH(AN136,'Daten ReCiPe'!$A$424:$ADO$424,0)-1))*1000</f>
        <v>0</v>
      </c>
      <c r="EG136" s="320">
        <f ca="1">IF(ISERROR(OFFSET('Daten ReCiPe'!$A$1,MATCH(EG$5,'Daten ReCiPe'!$A:$A,0)-1,MATCH(AO136,'Daten ReCiPe'!$A$424:$ADO$424,0)-1)),0,OFFSET('Daten ReCiPe'!$A$1,MATCH(EG$5,'Daten ReCiPe'!$A:$A,0)-1,MATCH(AO136,'Daten ReCiPe'!$A$424:$ADO$424,0)-1))*1000</f>
        <v>12.231918</v>
      </c>
      <c r="EH136" s="320">
        <f ca="1">IF(ISERROR(OFFSET('Daten ReCiPe'!$A$1,MATCH(EH$5,'Daten ReCiPe'!$A:$A,0)-1,MATCH(AP136,'Daten ReCiPe'!$A$424:$ADO$424,0)-1)),0,OFFSET('Daten ReCiPe'!$A$1,MATCH(EH$5,'Daten ReCiPe'!$A:$A,0)-1,MATCH(AP136,'Daten ReCiPe'!$A$424:$ADO$424,0)-1))*1000</f>
        <v>0</v>
      </c>
      <c r="EI136" s="320">
        <f t="shared" ref="EI136:EI199" ca="1" si="127">SUM(EE136:EH136)</f>
        <v>20.366738699999999</v>
      </c>
      <c r="EJ136" s="320">
        <f ca="1">IF(ISERROR(OFFSET('Daten ReCiPe'!$A$1,MATCH(EJ$5,'Daten ReCiPe'!$A:$A,0)-1,MATCH(AQ136,'Daten ReCiPe'!$A$424:$ADO$424,0)-1)),0,OFFSET('Daten ReCiPe'!$A$1,MATCH(EJ$5,'Daten ReCiPe'!$A:$A,0)-1,MATCH(AQ136,'Daten ReCiPe'!$A$424:$ADO$424,0)-1))*1000</f>
        <v>0.86290067000000004</v>
      </c>
      <c r="EK136" s="320">
        <f ca="1">IF(ISERROR(OFFSET('Daten ReCiPe'!$A$1,MATCH(EK$5,'Daten ReCiPe'!$A:$A,0)-1,MATCH(AR136,'Daten ReCiPe'!$A$424:$ADO$424,0)-1)),0,OFFSET('Daten ReCiPe'!$A$1,MATCH(EK$5,'Daten ReCiPe'!$A:$A,0)-1,MATCH(AR136,'Daten ReCiPe'!$A$424:$ADO$424,0)-1))*1000</f>
        <v>7.5963000000000003</v>
      </c>
      <c r="EL136" s="320">
        <f ca="1">IF(ISERROR(OFFSET('Daten ReCiPe'!$A$1,MATCH(EL$5,'Daten ReCiPe'!$A:$A,0)-1,MATCH(AS136,'Daten ReCiPe'!$A$424:$ADO$424,0)-1)),0,OFFSET('Daten ReCiPe'!$A$1,MATCH(EL$5,'Daten ReCiPe'!$A:$A,0)-1,MATCH(AS136,'Daten ReCiPe'!$A$424:$ADO$424,0)-1))*1000</f>
        <v>2.0148036</v>
      </c>
      <c r="EM136" s="321">
        <f t="shared" ref="EM136:EM199" ca="1" si="128">EI136+EJ136+EK136+EL136</f>
        <v>30.840742969999997</v>
      </c>
      <c r="EN136" s="320">
        <f ca="1">IF(ISERROR(OFFSET('Daten ReCiPe'!$A$1,MATCH(EN$5,'Daten ReCiPe'!$A:$A,0)-1,MATCH(AT136,'Daten ReCiPe'!$A$424:$ADO$424,0)-1)),0,OFFSET('Daten ReCiPe'!$A$1,MATCH(EN$5,'Daten ReCiPe'!$A:$A,0)-1,MATCH(AT136,'Daten ReCiPe'!$A$424:$ADO$424,0)-1))*1000</f>
        <v>30.840743</v>
      </c>
      <c r="EO136" s="305">
        <f t="shared" ref="EO136:EO199" ca="1" si="129">IF(ISERROR(EN136/EM136),0,EN136/EM136)</f>
        <v>1.0000000009727392</v>
      </c>
      <c r="EP136" s="322">
        <f ca="1">IF(ISERROR(OFFSET('Daten Elementary'!$A$1,MATCH(EP$5,'Daten Elementary'!$A:$A,0)-1,MATCH(AM136,'Daten Elementary'!$A$424:$ADO$424,0)-1)),0,OFFSET('Daten Elementary'!$A$1,MATCH(EP$5,'Daten Elementary'!$A:$A,0)-1,MATCH(AM136,'Daten Elementary'!$A$424:$ADO$424,0)-1))*1000000</f>
        <v>1.057105</v>
      </c>
      <c r="EQ136" s="322">
        <f ca="1">IF(ISERROR(OFFSET('Daten Elementary'!$A$1,MATCH(EQ$5,'Daten Elementary'!$A:$A,0)-1,MATCH(AN136,'Daten Elementary'!$A$424:$ADO$424,0)-1)),0,OFFSET('Daten Elementary'!$A$1,MATCH(EQ$5,'Daten Elementary'!$A:$A,0)-1,MATCH(AN136,'Daten Elementary'!$A$424:$ADO$424,0)-1))*1000000</f>
        <v>0</v>
      </c>
      <c r="ER136" s="322">
        <f ca="1">IF(ISERROR(OFFSET('Daten Elementary'!$A$1,MATCH(ER$5,'Daten Elementary'!$A:$A,0)-1,MATCH(AO136,'Daten Elementary'!$A$424:$ADO$424,0)-1)),0,OFFSET('Daten Elementary'!$A$1,MATCH(ER$5,'Daten Elementary'!$A:$A,0)-1,MATCH(AO136,'Daten Elementary'!$A$424:$ADO$424,0)-1))*1000000</f>
        <v>391.57899000000003</v>
      </c>
      <c r="ES136" s="322">
        <f ca="1">IF(ISERROR(OFFSET('Daten Elementary'!$A$1,MATCH(ES$5,'Daten Elementary'!$A:$A,0)-1,MATCH(AP136,'Daten Elementary'!$A$424:$ADO$424,0)-1)),0,OFFSET('Daten Elementary'!$A$1,MATCH(ES$5,'Daten Elementary'!$A:$A,0)-1,MATCH(AP136,'Daten Elementary'!$A$424:$ADO$424,0)-1))*1000000</f>
        <v>0</v>
      </c>
      <c r="ET136" s="322">
        <f t="shared" ref="ET136:ET199" ca="1" si="130">SUM(EP136:ES136)</f>
        <v>392.63609500000001</v>
      </c>
      <c r="EU136" s="322">
        <f ca="1">IF(ISERROR(OFFSET('Daten Elementary'!$A$1,MATCH(EU$5,'Daten Elementary'!$A:$A,0)-1,MATCH(AQ136,'Daten Elementary'!$A$424:$ADO$424,0)-1)),0,OFFSET('Daten Elementary'!$A$1,MATCH(EU$5,'Daten Elementary'!$A:$A,0)-1,MATCH(AQ136,'Daten Elementary'!$A$424:$ADO$424,0)-1))*1000000</f>
        <v>19.751365</v>
      </c>
      <c r="EV136" s="322">
        <f ca="1">IF(ISERROR(OFFSET('Daten Elementary'!$A$1,MATCH(EV$5,'Daten Elementary'!$A:$A,0)-1,MATCH(AR136,'Daten Elementary'!$A$424:$ADO$424,0)-1)),0,OFFSET('Daten Elementary'!$A$1,MATCH(EV$5,'Daten Elementary'!$A:$A,0)-1,MATCH(AR136,'Daten Elementary'!$A$424:$ADO$424,0)-1))*1000000</f>
        <v>204.54883000000001</v>
      </c>
      <c r="EW136" s="322">
        <f ca="1">IF(ISERROR(OFFSET('Daten Elementary'!$A$1,MATCH(EW$5,'Daten Elementary'!$A:$A,0)-1,MATCH(AS136,'Daten Elementary'!$A$424:$ADO$424,0)-1)),0,OFFSET('Daten Elementary'!$A$1,MATCH(EW$5,'Daten Elementary'!$A:$A,0)-1,MATCH(AS136,'Daten Elementary'!$A$424:$ADO$424,0)-1))*1000000</f>
        <v>34.145203000000002</v>
      </c>
      <c r="EX136" s="323">
        <f t="shared" ref="EX136:EX199" ca="1" si="131">ET136+EU136+EV136+EW136</f>
        <v>651.08149300000014</v>
      </c>
      <c r="EY136" s="322">
        <f ca="1">IF(ISERROR(OFFSET('Daten Elementary'!$A$1,MATCH(EY$5,'Daten Elementary'!$A:$A,0)-1,MATCH($AT136,'Daten Elementary'!$A$424:$ADO$424,0)-1)),0,OFFSET('Daten Elementary'!$A$1,MATCH(EY$5,'Daten Elementary'!$A:$A,0)-1,MATCH($AT136,'Daten Elementary'!$A$424:$ADO$424,0)-1))*1000000</f>
        <v>651.08148999999992</v>
      </c>
      <c r="EZ136" s="305">
        <f t="shared" ref="EZ136:EZ199" ca="1" si="132">IF(ISERROR(EY136/EX136),0,EY136/EX136)</f>
        <v>0.99999999539228157</v>
      </c>
      <c r="FA136" s="314">
        <f ca="1">IF(ISERROR(OFFSET('Daten Elementary'!$A$1,MATCH(FA$5,'Daten Elementary'!$A:$A,0)-1,MATCH(AM136,'Daten Elementary'!$A$424:$ADO$424,0)-1)),0,OFFSET('Daten Elementary'!$A$1,MATCH(FA$5,'Daten Elementary'!$A:$A,0)-1,MATCH(AM136,'Daten Elementary'!$A$424:$ADO$424,0)-1))*1000</f>
        <v>162.99</v>
      </c>
      <c r="FB136" s="314">
        <f ca="1">IF(ISERROR(OFFSET('Daten Elementary'!$A$1,MATCH(FB$5,'Daten Elementary'!$A:$A,0)-1,MATCH(AN136,'Daten Elementary'!$A$424:$ADO$424,0)-1)),0,OFFSET('Daten Elementary'!$A$1,MATCH(FB$5,'Daten Elementary'!$A:$A,0)-1,MATCH(AN136,'Daten Elementary'!$A$424:$ADO$424,0)-1))*1000</f>
        <v>0</v>
      </c>
      <c r="FC136" s="314">
        <f ca="1">IF(ISERROR(OFFSET('Daten Elementary'!$A$1,MATCH(FC$5,'Daten Elementary'!$A:$A,0)-1,MATCH(AO136,'Daten Elementary'!$A$424:$ADO$424,0)-1)),0,OFFSET('Daten Elementary'!$A$1,MATCH(FC$5,'Daten Elementary'!$A:$A,0)-1,MATCH(AO136,'Daten Elementary'!$A$424:$ADO$424,0)-1))*1000</f>
        <v>37.922722999999998</v>
      </c>
      <c r="FD136" s="314">
        <f ca="1">IF(ISERROR(OFFSET('Daten Elementary'!$A$1,MATCH(FD$5,'Daten Elementary'!$A:$A,0)-1,MATCH(AP136,'Daten Elementary'!$A$424:$ADO$424,0)-1)),0,OFFSET('Daten Elementary'!$A$1,MATCH(FD$5,'Daten Elementary'!$A:$A,0)-1,MATCH(AP136,'Daten Elementary'!$A$424:$ADO$424,0)-1))*1000</f>
        <v>0</v>
      </c>
      <c r="FE136" s="314">
        <f t="shared" ref="FE136:FE199" ca="1" si="133">SUM(FA136:FD136)</f>
        <v>200.912723</v>
      </c>
      <c r="FF136" s="314">
        <f ca="1">IF(ISERROR(OFFSET('Daten Elementary'!$A$1,MATCH(FF$5,'Daten Elementary'!$A:$A,0)-1,MATCH(AQ136,'Daten Elementary'!$A$424:$ADO$424,0)-1)),0,OFFSET('Daten Elementary'!$A$1,MATCH(FF$5,'Daten Elementary'!$A:$A,0)-1,MATCH(AQ136,'Daten Elementary'!$A$424:$ADO$424,0)-1))*1000</f>
        <v>5.7711579999999998</v>
      </c>
      <c r="FG136" s="314">
        <f ca="1">IF(ISERROR(OFFSET('Daten Elementary'!$A$1,MATCH(FG$5,'Daten Elementary'!$A:$A,0)-1,MATCH(AR136,'Daten Elementary'!$A$424:$ADO$424,0)-1)),0,OFFSET('Daten Elementary'!$A$1,MATCH(FG$5,'Daten Elementary'!$A:$A,0)-1,MATCH(AR136,'Daten Elementary'!$A$424:$ADO$424,0)-1))*1000</f>
        <v>54.344138999999998</v>
      </c>
      <c r="FH136" s="314">
        <f ca="1">IF(ISERROR(OFFSET('Daten Elementary'!$A$1,MATCH(FH$5,'Daten Elementary'!$A:$A,0)-1,MATCH(AS136,'Daten Elementary'!$A$424:$ADO$424,0)-1)),0,OFFSET('Daten Elementary'!$A$1,MATCH(FH$5,'Daten Elementary'!$A:$A,0)-1,MATCH(AS136,'Daten Elementary'!$A$424:$ADO$424,0)-1))*1000</f>
        <v>12.916036999999999</v>
      </c>
      <c r="FI136" s="315">
        <f t="shared" ref="FI136:FI199" ca="1" si="134">FE136+FF136+FG136+FH136</f>
        <v>273.94405699999999</v>
      </c>
      <c r="FJ136" s="314">
        <f ca="1">IF(ISERROR(OFFSET('Daten Elementary'!$A$1,MATCH(FJ$5,'Daten Elementary'!$A:$A,0)-1,MATCH($AT136,'Daten Elementary'!$A$424:$ADO$424,0)-1)),0,OFFSET('Daten Elementary'!$A$1,MATCH(FJ$5,'Daten Elementary'!$A:$A,0)-1,MATCH($AT136,'Daten Elementary'!$A$424:$ADO$424,0)-1))*1000</f>
        <v>273.94405999999998</v>
      </c>
      <c r="FK136" s="305">
        <f t="shared" ref="FK136:FK199" ca="1" si="135">IF(ISERROR(FJ136/FI136),0,FJ136/FI136)</f>
        <v>1.0000000109511409</v>
      </c>
      <c r="FL136" s="314">
        <f ca="1">IF(ISERROR(OFFSET('Daten Elementary'!$A$1,MATCH(FL$5,'Daten Elementary'!$A:$A,0)-1,MATCH(AM136,'Daten Elementary'!$A$424:$ADO$424,0)-1)),0,OFFSET('Daten Elementary'!$A$1,MATCH(FL$5,'Daten Elementary'!$A:$A,0)-1,MATCH(AM136,'Daten Elementary'!$A$424:$ADO$424,0)-1))</f>
        <v>0</v>
      </c>
      <c r="FM136" s="314">
        <f ca="1">IF(ISERROR(OFFSET('Daten Elementary'!$A$1,MATCH(FM$5,'Daten Elementary'!$A:$A,0)-1,MATCH(AN136,'Daten Elementary'!$A$424:$ADO$424,0)-1)),0,OFFSET('Daten Elementary'!$A$1,MATCH(FM$5,'Daten Elementary'!$A:$A,0)-1,MATCH(AN136,'Daten Elementary'!$A$424:$ADO$424,0)-1))</f>
        <v>0</v>
      </c>
      <c r="FN136" s="314">
        <f ca="1">IF(ISERROR(OFFSET('Daten Elementary'!$A$1,MATCH(FN$5,'Daten Elementary'!$A:$A,0)-1,MATCH(AO136,'Daten Elementary'!$A$424:$ADO$424,0)-1)),0,OFFSET('Daten Elementary'!$A$1,MATCH(FN$5,'Daten Elementary'!$A:$A,0)-1,MATCH(AO136,'Daten Elementary'!$A$424:$ADO$424,0)-1))</f>
        <v>0</v>
      </c>
      <c r="FO136" s="314">
        <f ca="1">IF(ISERROR(OFFSET('Daten Elementary'!$A$1,MATCH(FO$5,'Daten Elementary'!$A:$A,0)-1,MATCH(AP136,'Daten Elementary'!$A$424:$ADO$424,0)-1)),0,OFFSET('Daten Elementary'!$A$1,MATCH(FO$5,'Daten Elementary'!$A:$A,0)-1,MATCH(AP136,'Daten Elementary'!$A$424:$ADO$424,0)-1))</f>
        <v>0</v>
      </c>
      <c r="FP136" s="314">
        <f t="shared" ref="FP136:FP199" ca="1" si="136">SUM(FL136:FO136)</f>
        <v>0</v>
      </c>
      <c r="FQ136" s="314">
        <f ca="1">IF(ISERROR(OFFSET('Daten Elementary'!$A$1,MATCH(FQ$5,'Daten Elementary'!$A:$A,0)-1,MATCH(AQ136,'Daten Elementary'!$A$424:$ADO$424,0)-1)),0,OFFSET('Daten Elementary'!$A$1,MATCH(FQ$5,'Daten Elementary'!$A:$A,0)-1,MATCH(AQ136,'Daten Elementary'!$A$424:$ADO$424,0)-1))</f>
        <v>0</v>
      </c>
      <c r="FR136" s="314">
        <f ca="1">IF(ISERROR(OFFSET('Daten Elementary'!$A$1,MATCH(FR$5,'Daten Elementary'!$A:$A,0)-1,MATCH(AR136,'Daten Elementary'!$A$424:$ADO$424,0)-1)),0,OFFSET('Daten Elementary'!$A$1,MATCH(FR$5,'Daten Elementary'!$A:$A,0)-1,MATCH(AR136,'Daten Elementary'!$A$424:$ADO$424,0)-1))</f>
        <v>0</v>
      </c>
      <c r="FS136" s="314">
        <f ca="1">IF(ISERROR(OFFSET('Daten Elementary'!$A$1,MATCH(FS$5,'Daten Elementary'!$A:$A,0)-1,MATCH(AS136,'Daten Elementary'!$A$424:$ADO$424,0)-1)),0,OFFSET('Daten Elementary'!$A$1,MATCH(FS$5,'Daten Elementary'!$A:$A,0)-1,MATCH(AS136,'Daten Elementary'!$A$424:$ADO$424,0)-1))</f>
        <v>0</v>
      </c>
      <c r="FT136" s="315">
        <f t="shared" ref="FT136:FT199" ca="1" si="137">FP136+FQ136+FR136+FS136</f>
        <v>0</v>
      </c>
      <c r="FU136" s="314">
        <f ca="1">IF(ISERROR(OFFSET('Daten Elementary'!$A$1,MATCH(FU$5,'Daten Elementary'!$A:$A,0)-1,MATCH($AT136,'Daten Elementary'!$A$424:$ADO$424,0)-1)),0,OFFSET('Daten Elementary'!$A$1,MATCH(FU$5,'Daten Elementary'!$A:$A,0)-1,MATCH($AT136,'Daten Elementary'!$A$424:$ADO$424,0)-1))</f>
        <v>0</v>
      </c>
      <c r="FV136" s="305">
        <f t="shared" ref="FV136:FV199" ca="1" si="138">IF(ISERROR(FU136/FT136),0,FU136/FT136)</f>
        <v>0</v>
      </c>
      <c r="FW136" s="324"/>
      <c r="FX136" s="231" t="str">
        <f t="shared" ref="FX136:FX199" si="139">FY136&amp;FZ136&amp;GA136&amp;GB136</f>
        <v>Personenwagen, Benzin (EURO 6)</v>
      </c>
      <c r="FY136" s="231" t="str">
        <f t="shared" si="104"/>
        <v>Personenwagen</v>
      </c>
      <c r="FZ136" s="231" t="str">
        <f t="shared" si="105"/>
        <v>, Benzin</v>
      </c>
      <c r="GA136" s="231" t="str">
        <f t="shared" si="106"/>
        <v xml:space="preserve"> (EURO 6)</v>
      </c>
      <c r="GB136" s="231"/>
    </row>
    <row r="137" spans="1:184" ht="16.5" hidden="1" customHeight="1" outlineLevel="1">
      <c r="A137" s="364"/>
      <c r="B137" s="358"/>
      <c r="C137" s="359" t="s">
        <v>385</v>
      </c>
      <c r="D137" s="377" t="s">
        <v>116</v>
      </c>
      <c r="E137" s="363" t="s">
        <v>10</v>
      </c>
      <c r="F137" s="102">
        <v>1.6</v>
      </c>
      <c r="G137" s="33">
        <v>5</v>
      </c>
      <c r="H137" s="91">
        <f t="shared" si="102"/>
        <v>0.32</v>
      </c>
      <c r="I137" s="99">
        <v>8.4700000000000006</v>
      </c>
      <c r="J137" s="189"/>
      <c r="K137" s="100">
        <v>1380</v>
      </c>
      <c r="L137" s="86"/>
      <c r="M137" s="86"/>
      <c r="N137" s="38" t="s">
        <v>99</v>
      </c>
      <c r="O137" s="6">
        <f ca="1">(IF(ISERROR(INDEX(INDIRECT($D$268),MATCH($AM137,$AM$4:$AM$275,0),MATCH(O$304,INDIRECT($E$268),0))*$I137/$AD137),0,INDEX(INDIRECT($D$268),MATCH($AM137,$AM$4:$AM$275,0),MATCH(O$304,INDIRECT($E$268),0))*$I137/$AD137)+IF(ISERROR(INDEX(INDIRECT($D$268),MATCH($AN137,$AN$4:$AN$275,0),MATCH(O$305,INDIRECT($E$268),0))*$J137/$AE137),0,INDEX(INDIRECT($D$268),MATCH($AN137,$AN$4:$AN$275,0),MATCH(O$305,INDIRECT($E$268),0))*$J137/$AE137))*$AC137/$F137</f>
        <v>123.87057184424337</v>
      </c>
      <c r="P137" s="6">
        <f ca="1">(IF(ISERROR(INDEX(INDIRECT($D$268),MATCH($AO137,$AO$4:$AO$275,0),MATCH(P$304,INDIRECT($E$268),0))*$I137/$AD137),0,INDEX(INDIRECT($D$268),MATCH($AO137,$AO$4:$AO$275,0),MATCH(P$304,INDIRECT($E$268),0))*$I137/$AD137)+IF(ISERROR(INDEX(INDIRECT($D$268),MATCH($AP137,$AP$4:$AP$275,0),MATCH(P$305,INDIRECT($E$268),0))*$J137/$AE137),0,INDEX(INDIRECT($D$268),MATCH($AP137,$AP$4:$AP$275,0),MATCH(P$305,INDIRECT($E$268),0))*$J137/$AE137))*$AC137/$F137</f>
        <v>31.384390949708234</v>
      </c>
      <c r="Q137" s="6">
        <f ca="1">INDEX(INDIRECT($D$268),MATCH($AQ137,$AQ$4:$AQ$284,0),MATCH(Q$4,INDIRECT($E$268),0))*$K137/$F137/$AF137</f>
        <v>3.4661417414062496</v>
      </c>
      <c r="R137" s="6">
        <f ca="1">INDEX(INDIRECT($D$268),MATCH($AR137,$AR$4:$AR$284,0),MATCH(R$4,INDIRECT($E$268),0))*$K137/$F137/$AF137</f>
        <v>32.685303234374999</v>
      </c>
      <c r="S137" s="6">
        <f ca="1">INDEX(INDIRECT($D$268),MATCH($AS137,$AS$4:$AS$284,0),MATCH(S$4,INDIRECT($E$268),0))*$K137/$F137/$AF137</f>
        <v>7.7403655546874992</v>
      </c>
      <c r="T137" s="7">
        <f t="shared" ca="1" si="103"/>
        <v>199.14677332442034</v>
      </c>
      <c r="U137" s="6">
        <f>IF($B$268=6,(IF(OR(AJ137="Benzin",AJ137="Diesel"),$AK137*INDEX('DIN EN 16258'!$I:$I,MATCH('mobitool-Faktoren v2.0'!$AI137,'DIN EN 16258'!$A:$A,0))*$I137/$AD137+$AL137*INDEX('DIN EN 16258'!$I:$I,MATCH('mobitool-Faktoren v2.0'!$AJ137,'DIN EN 16258'!$A:$A,0))*$I137/$AD137,IF(ISERROR($AK137*INDEX('DIN EN 16258'!$I:$I,MATCH('mobitool-Faktoren v2.0'!$AI137,'DIN EN 16258'!$A:$A,0))*$I137/$AD137),0,$AK137*INDEX('DIN EN 16258'!$I:$I,MATCH('mobitool-Faktoren v2.0'!$AI137,'DIN EN 16258'!$A:$A,0))*$I137/$AD137)+IF(ISERROR($AL137*INDEX('DIN EN 16258'!$I:$I,MATCH('mobitool-Faktoren v2.0'!$AJ137,'DIN EN 16258'!$A:$A,0))*$J137/$AE137),0,$AL137*INDEX('DIN EN 16258'!$I:$I,MATCH('mobitool-Faktoren v2.0'!$AJ137,'DIN EN 16258'!$A:$A,0))*$J137/$AE137)))*1000,
IF($B$268=1,(IF(OR(AJ137="Benzin",AJ137="Diesel"),$AK137*INDEX('DIN EN 16258'!$D:$D,MATCH('mobitool-Faktoren v2.0'!$AI137,'DIN EN 16258'!$A:$A,0))*$I137/$AD137+$AL137*INDEX('DIN EN 16258'!$D:$D,MATCH('mobitool-Faktoren v2.0'!$AJ137,'DIN EN 16258'!$A:$A,0))*$I137/$AD137,IF(ISERROR($AK137*INDEX('DIN EN 16258'!$D:$D,MATCH('mobitool-Faktoren v2.0'!$AI137,'DIN EN 16258'!$A:$A,0))*$I137/$AD137),0,$AK137*INDEX('DIN EN 16258'!$D:$D,MATCH('mobitool-Faktoren v2.0'!$AI137,'DIN EN 16258'!$A:$A,0))*$I137/$AD137)+IF(ISERROR($AL137*INDEX('DIN EN 16258'!$D:$D,MATCH('mobitool-Faktoren v2.0'!$AJ137,'DIN EN 16258'!$A:$A,0))*$J137/$AE137),0,$AL137*INDEX('DIN EN 16258'!$D:$D,MATCH('mobitool-Faktoren v2.0'!$AJ137,'DIN EN 16258'!$A:$A,0))*$J137/$AE137))),0))*$AC137/$F137</f>
        <v>121.75624999999998</v>
      </c>
      <c r="V137" s="6">
        <f>IF($B$268=6,(IF(OR(AJ137="Benzin",AJ137="Diesel"),$AK137*INDEX('DIN EN 16258'!$L:$L,MATCH('mobitool-Faktoren v2.0'!$AI137,'DIN EN 16258'!$A:$A,0))*$I137/$AD137+$AL137*INDEX('DIN EN 16258'!$L:$L,MATCH('mobitool-Faktoren v2.0'!$AJ137,'DIN EN 16258'!$A:$A,0))*$I137/$AD137,IF(ISERROR($AK137*INDEX('DIN EN 16258'!$L:$L,MATCH('mobitool-Faktoren v2.0'!$AI137,'DIN EN 16258'!$A:$A,0))*$I137/$AD137),0,$AK137*INDEX('DIN EN 16258'!$L:$L,MATCH('mobitool-Faktoren v2.0'!$AI137,'DIN EN 16258'!$A:$A,0))*$I137/$AD137)+IF(ISERROR($AL137*INDEX('DIN EN 16258'!$L:$L,MATCH('mobitool-Faktoren v2.0'!$AJ137,'DIN EN 16258'!$A:$A,0))*$J137/$AE137),0,$AL137*INDEX('DIN EN 16258'!$L:$L,MATCH('mobitool-Faktoren v2.0'!$AJ137,'DIN EN 16258'!$A:$A,0))*$J137/$AE137)))*1000,
IF($B$268=1,(IF(OR(AJ137="Benzin",AJ137="Diesel"),$AK137*INDEX('DIN EN 16258'!$F:$F,MATCH('mobitool-Faktoren v2.0'!$AI137,'DIN EN 16258'!$A:$A,0))*$I137/$AD137+$AL137*INDEX('DIN EN 16258'!$F:$F,MATCH('mobitool-Faktoren v2.0'!$AJ137,'DIN EN 16258'!$A:$A,0))*$I137/$AD137,IF(ISERROR($AK137*INDEX('DIN EN 16258'!$F:$F,MATCH('mobitool-Faktoren v2.0'!$AI137,'DIN EN 16258'!$A:$A,0))*$I137/$AD137),0,$AK137*INDEX('DIN EN 16258'!$F:$F,MATCH('mobitool-Faktoren v2.0'!$AI137,'DIN EN 16258'!$A:$A,0))*$I137/$AD137)+IF(ISERROR($AL137*INDEX('DIN EN 16258'!$F:$F,MATCH('mobitool-Faktoren v2.0'!$AJ137,'DIN EN 16258'!$A:$A,0))*$J137/$AE137),0,$AL137*INDEX('DIN EN 16258'!$F:$F,MATCH('mobitool-Faktoren v2.0'!$AJ137,'DIN EN 16258'!$A:$A,0))*$J137/$AE137))),0))*$AC137/$F137</f>
        <v>147.84687499999998</v>
      </c>
      <c r="W137" s="6" t="s">
        <v>892</v>
      </c>
      <c r="X137" s="39" t="s">
        <v>162</v>
      </c>
      <c r="Y137" s="336">
        <v>3</v>
      </c>
      <c r="Z137" s="336">
        <v>25</v>
      </c>
      <c r="AA137" s="337">
        <v>500</v>
      </c>
      <c r="AB137" s="299">
        <v>3500</v>
      </c>
      <c r="AC137" s="300">
        <f>AC29</f>
        <v>1.5900020670026871</v>
      </c>
      <c r="AD137" s="298">
        <f>AD29</f>
        <v>8.4700000000000006</v>
      </c>
      <c r="AE137" s="298"/>
      <c r="AF137" s="299">
        <f>AF81</f>
        <v>1600</v>
      </c>
      <c r="AG137" s="299"/>
      <c r="AH137" s="299"/>
      <c r="AI137" s="301" t="s">
        <v>608</v>
      </c>
      <c r="AJ137" s="301"/>
      <c r="AK137" s="329">
        <f>(0.0599+0.00335)/AC137</f>
        <v>3.9779822499999999E-2</v>
      </c>
      <c r="AL137" s="329"/>
      <c r="AM137" s="202" t="s">
        <v>322</v>
      </c>
      <c r="AN137" s="202" t="s">
        <v>81</v>
      </c>
      <c r="AO137" s="202" t="s">
        <v>323</v>
      </c>
      <c r="AP137" s="202" t="s">
        <v>81</v>
      </c>
      <c r="AQ137" s="330" t="s">
        <v>976</v>
      </c>
      <c r="AR137" s="330" t="s">
        <v>977</v>
      </c>
      <c r="AS137" s="330" t="s">
        <v>978</v>
      </c>
      <c r="AT137" s="202" t="s">
        <v>321</v>
      </c>
      <c r="AU137" s="303">
        <f ca="1">IF(ISERROR(OFFSET('Daten KEA'!$A$1,MATCH(AU$5,'Daten KEA'!$A:$A,0)-1,MATCH(AM137,'Daten KEA'!$A$424:$ADO$424,0)-1)),0,OFFSET('Daten KEA'!$A$1,MATCH(AU$5,'Daten KEA'!$A:$A,0)-1,MATCH(AM137,'Daten KEA'!$A$424:$ADO$424,0)-1))+IF(ISERROR(AK137*INDEX('Energiefaktoren Ecoinvent'!$D:$D,MATCH('mobitool-Faktoren v2.0'!AI137,'Energiefaktoren Ecoinvent'!$A:$A,0))),0,AK137*INDEX('Energiefaktoren Ecoinvent'!$D:$D,MATCH('mobitool-Faktoren v2.0'!AI137,'Energiefaktoren Ecoinvent'!$A:$A,0)))+IF(OR(AJ137="Benzin",AJ137="Diesel"),IF(ISERROR(OFFSET('Daten KEA'!$A$1,MATCH(AV$5,'Daten KEA'!$A:$A,0)-1,MATCH(AN137,'Daten KEA'!$A$424:$ADO$424,0)-1)),0,OFFSET('Daten KEA'!$A$1,MATCH(AV$5,'Daten KEA'!$A:$A,0)-1,MATCH(AN137,'Daten KEA'!$A$424:$ADO$424,0)-1))+IF(ISERROR(AL137*INDEX('Energiefaktoren Ecoinvent'!$D:$D,MATCH('mobitool-Faktoren v2.0'!AJ137,'Energiefaktoren Ecoinvent'!$A:$A,0))),0,AL137*INDEX('Energiefaktoren Ecoinvent'!$D:$D,MATCH('mobitool-Faktoren v2.0'!AJ137,'Energiefaktoren Ecoinvent'!$A:$A,0))),0)</f>
        <v>1.6623223454681624</v>
      </c>
      <c r="AV137" s="303">
        <f ca="1">IF(OR(AJ137="Benzin",AJ137="Diesel"),0,IF(ISERROR(OFFSET('Daten KEA'!$A$1,MATCH(AV$5,'Daten KEA'!$A:$A,0)-1,MATCH(AN137,'Daten KEA'!$A$424:$ADO$424,0)-1)),0,OFFSET('Daten KEA'!$A$1,MATCH(AV$5,'Daten KEA'!$A:$A,0)-1,MATCH(AN137,'Daten KEA'!$A$424:$ADO$424,0)-1))+IF(ISERROR(AL137*INDEX('Energiefaktoren Ecoinvent'!$D:$D,MATCH('mobitool-Faktoren v2.0'!AJ137,'Energiefaktoren Ecoinvent'!$A:$A,0))),0,AL137*INDEX('Energiefaktoren Ecoinvent'!$D:$D,MATCH('mobitool-Faktoren v2.0'!AJ137,'Energiefaktoren Ecoinvent'!$A:$A,0))))</f>
        <v>0</v>
      </c>
      <c r="AW137" s="303">
        <f ca="1">IF(ISERROR(OFFSET('Daten KEA'!$A$1,MATCH(AW$5,'Daten KEA'!$A:$A,0)-1,MATCH(AO137,'Daten KEA'!$A$424:$ADO$424,0)-1)),0,OFFSET('Daten KEA'!$A$1,MATCH(AW$5,'Daten KEA'!$A:$A,0)-1,MATCH(AO137,'Daten KEA'!$A$424:$ADO$424,0)-1))-IF(ISERROR(AK137*INDEX('Energiefaktoren Ecoinvent'!$D:$D,MATCH('mobitool-Faktoren v2.0'!AI137,'Energiefaktoren Ecoinvent'!$A:$A,0))),0,AK137*INDEX('Energiefaktoren Ecoinvent'!$D:$D,MATCH('mobitool-Faktoren v2.0'!AI137,'Energiefaktoren Ecoinvent'!$A:$A,0)))+IF(OR(AJ137="Benzin",AJ137="Diesel"),IF(ISERROR(OFFSET('Daten KEA'!$A$1,MATCH(AX$5,'Daten KEA'!$A:$A,0)-1,MATCH(AP137,'Daten KEA'!$A$424:$ADO$424,0)-1)),0,OFFSET('Daten KEA'!$A$1,MATCH(AX$5,'Daten KEA'!$A:$A,0)-1,MATCH(AP137,'Daten KEA'!$A$424:$ADO$424,0)-1))-IF(ISERROR(AL137*INDEX('Energiefaktoren Ecoinvent'!$D:$D,MATCH('mobitool-Faktoren v2.0'!AJ137,'Energiefaktoren Ecoinvent'!$A:$A,0))),0,AL137*INDEX('Energiefaktoren Ecoinvent'!$D:$D,MATCH('mobitool-Faktoren v2.0'!AJ137,'Energiefaktoren Ecoinvent'!$A:$A,0))),0)</f>
        <v>0.6667326879018376</v>
      </c>
      <c r="AX137" s="303">
        <f ca="1">IF(OR(AJ137="Benzin",AJ137="Diesel"),0,IF(ISERROR(OFFSET('Daten KEA'!$A$1,MATCH(AX$5,'Daten KEA'!$A:$A,0)-1,MATCH(AP137,'Daten KEA'!$A$424:$ADO$424,0)-1)),0,OFFSET('Daten KEA'!$A$1,MATCH(AX$5,'Daten KEA'!$A:$A,0)-1,MATCH(AP137,'Daten KEA'!$A$424:$ADO$424,0)-1))-IF(ISERROR(AL137*INDEX('Energiefaktoren Ecoinvent'!$D:$D,MATCH('mobitool-Faktoren v2.0'!AJ137,'Energiefaktoren Ecoinvent'!$A:$A,0))),0,AL137*INDEX('Energiefaktoren Ecoinvent'!$D:$D,MATCH('mobitool-Faktoren v2.0'!AJ137,'Energiefaktoren Ecoinvent'!$A:$A,0))))</f>
        <v>0</v>
      </c>
      <c r="AY137" s="303">
        <f t="shared" ca="1" si="107"/>
        <v>2.32905503337</v>
      </c>
      <c r="AZ137" s="303">
        <f ca="1">IF(ISERROR(OFFSET('Daten KEA'!$A$1,MATCH(AZ$5,'Daten KEA'!$A:$A,0)-1,MATCH(AQ137,'Daten KEA'!$A$424:$ADO$424,0)-1)),0,OFFSET('Daten KEA'!$A$1,MATCH(AZ$5,'Daten KEA'!$A:$A,0)-1,MATCH(AQ137,'Daten KEA'!$A$424:$ADO$424,0)-1))</f>
        <v>0.18482304999999999</v>
      </c>
      <c r="BA137" s="303">
        <f ca="1">IF(ISERROR(OFFSET('Daten KEA'!$A$1,MATCH(BA$5,'Daten KEA'!$A:$A,0)-1,MATCH(AR137,'Daten KEA'!$A$424:$ADO$424,0)-1)),0,OFFSET('Daten KEA'!$A$1,MATCH(BA$5,'Daten KEA'!$A:$A,0)-1,MATCH(AR137,'Daten KEA'!$A$424:$ADO$424,0)-1))</f>
        <v>1.0023063000000001</v>
      </c>
      <c r="BB137" s="303">
        <f ca="1">IF(ISERROR(OFFSET('Daten KEA'!$A$1,MATCH(BB$5,'Daten KEA'!$A:$A,0)-1,MATCH(AS137,'Daten KEA'!$A$424:$ADO$424,0)-1)),0,OFFSET('Daten KEA'!$A$1,MATCH(BB$5,'Daten KEA'!$A:$A,0)-1,MATCH(AS137,'Daten KEA'!$A$424:$ADO$424,0)-1))</f>
        <v>0.84415227999999998</v>
      </c>
      <c r="BC137" s="304">
        <f t="shared" ca="1" si="101"/>
        <v>4.36033666337</v>
      </c>
      <c r="BD137" s="303">
        <f ca="1">IF(ISERROR(OFFSET('Daten KEA'!$A$1,MATCH(BD$5,'Daten KEA'!$A:$A,0)-1,MATCH(AT137,'Daten KEA'!$A$424:$ADO$424,0)-1)),0,OFFSET('Daten KEA'!$A$1,MATCH(BD$5,'Daten KEA'!$A:$A,0)-1,MATCH(AT137,'Daten KEA'!$A$424:$ADO$424,0)-1))</f>
        <v>3.3056542000000002</v>
      </c>
      <c r="BE137" s="305">
        <f t="shared" ca="1" si="108"/>
        <v>0.75811902960840161</v>
      </c>
      <c r="BF137" s="306">
        <f ca="1">IF(ISERROR(OFFSET('Daten KEA'!$A$1,MATCH(BF$5,'Daten KEA'!$A:$A,0)-1,MATCH(AM137,'Daten KEA'!$A$424:$ADO$424,0)-1)),0,OFFSET('Daten KEA'!$A$1,MATCH(BF$5,'Daten KEA'!$A:$A,0)-1,MATCH(AM137,'Daten KEA'!$A$424:$ADO$424,0)-1))+IF(ISERROR($AK137*INDEX('Energiefaktoren Ecoinvent'!$H:$H,MATCH('mobitool-Faktoren v2.0'!$AI137,'Energiefaktoren Ecoinvent'!$A:$A,0))),0,$AK137*INDEX('Energiefaktoren Ecoinvent'!$H:$H,MATCH('mobitool-Faktoren v2.0'!$AI137,'Energiefaktoren Ecoinvent'!$A:$A,0)))+IF(OR(AJ137="Benzin",AJ137="Diesel"),IF(ISERROR(OFFSET('Daten KEA'!$A$1,MATCH(BG$5,'Daten KEA'!$A:$A,0)-1,MATCH(AN137,'Daten KEA'!$A$424:$ADO$424,0)-1)),0,OFFSET('Daten KEA'!$A$1,MATCH(BG$5,'Daten KEA'!$A:$A,0)-1,MATCH(AN137,'Daten KEA'!$A$424:$ADO$424,0)-1))+IF(ISERROR($AL137*INDEX('Energiefaktoren Ecoinvent'!$H:$H,MATCH('mobitool-Faktoren v2.0'!$AJ137,'Energiefaktoren Ecoinvent'!$A:$A,0))),0,$AL137*INDEX('Energiefaktoren Ecoinvent'!$H:$H,MATCH('mobitool-Faktoren v2.0'!$AJ137,'Energiefaktoren Ecoinvent'!$A:$A,0))),0)</f>
        <v>1.6065808997580431</v>
      </c>
      <c r="BG137" s="306">
        <f ca="1">IF(OR(AJ137="Benzin",AJ137="Diesel"),0,IF(ISERROR(OFFSET('Daten KEA'!$A$1,MATCH(BG$5,'Daten KEA'!$A:$A,0)-1,MATCH(AN137,'Daten KEA'!$A$424:$ADO$424,0)-1)),0,OFFSET('Daten KEA'!$A$1,MATCH(BG$5,'Daten KEA'!$A:$A,0)-1,MATCH(AN137,'Daten KEA'!$A$424:$ADO$424,0)-1))+IF(ISERROR($AL137*INDEX('Energiefaktoren Ecoinvent'!$H:$H,MATCH('mobitool-Faktoren v2.0'!$AJ137,'Energiefaktoren Ecoinvent'!$A:$A,0))),0,$AL137*INDEX('Energiefaktoren Ecoinvent'!$H:$H,MATCH('mobitool-Faktoren v2.0'!$AJ137,'Energiefaktoren Ecoinvent'!$A:$A,0))))</f>
        <v>0</v>
      </c>
      <c r="BH137" s="306">
        <f ca="1">IF(ISERROR(OFFSET('Daten KEA'!$A$1,MATCH(BH$5,'Daten KEA'!$A:$A,0)-1,MATCH(AO137,'Daten KEA'!$A$424:$ADO$424,0)-1)),0,OFFSET('Daten KEA'!$A$1,MATCH(BH$5,'Daten KEA'!$A:$A,0)-1,MATCH(AO137,'Daten KEA'!$A$424:$ADO$424,0)-1))-IF(ISERROR($AK137*INDEX('Energiefaktoren Ecoinvent'!$H:$H,MATCH('mobitool-Faktoren v2.0'!$AI137,'Energiefaktoren Ecoinvent'!$A:$A,0))),0,$AK137*INDEX('Energiefaktoren Ecoinvent'!$H:$H,MATCH('mobitool-Faktoren v2.0'!$AI137,'Energiefaktoren Ecoinvent'!$A:$A,0)))+IF(OR(AJ137="Benzin",AJ137="Diesel"),IF(ISERROR(OFFSET('Daten KEA'!$A$1,MATCH(BI$5,'Daten KEA'!$A:$A,0)-1,MATCH(AP137,'Daten KEA'!$A$424:$ADO$424,0)-1)),0,OFFSET('Daten KEA'!$A$1,MATCH(BI$5,'Daten KEA'!$A:$A,0)-1,MATCH(AP137,'Daten KEA'!$A$424:$ADO$424,0)-1))-IF(ISERROR($AL137*INDEX('Energiefaktoren Ecoinvent'!$H:$H,MATCH('mobitool-Faktoren v2.0'!$AJ137,'Energiefaktoren Ecoinvent'!$A:$A,0))),0,$AL137*INDEX('Energiefaktoren Ecoinvent'!$H:$H,MATCH('mobitool-Faktoren v2.0'!$AJ137,'Energiefaktoren Ecoinvent'!$A:$A,0))),0)</f>
        <v>0.56470040245680009</v>
      </c>
      <c r="BI137" s="306">
        <f ca="1">IF(OR(AJ137="Benzin",AJ137="Diesel"),0,IF(ISERROR(OFFSET('Daten KEA'!$A$1,MATCH(BI$5,'Daten KEA'!$A:$A,0)-1,MATCH(AP137,'Daten KEA'!$A$424:$ADO$424,0)-1)),0,OFFSET('Daten KEA'!$A$1,MATCH(BI$5,'Daten KEA'!$A:$A,0)-1,MATCH(AP137,'Daten KEA'!$A$424:$ADO$424,0)-1))-IF(ISERROR($AL137*INDEX('Energiefaktoren Ecoinvent'!$H:$H,MATCH('mobitool-Faktoren v2.0'!$AJ137,'Energiefaktoren Ecoinvent'!$A:$A,0))),0,$AL137*INDEX('Energiefaktoren Ecoinvent'!$H:$H,MATCH('mobitool-Faktoren v2.0'!$AJ137,'Energiefaktoren Ecoinvent'!$A:$A,0))))</f>
        <v>0</v>
      </c>
      <c r="BJ137" s="306">
        <f t="shared" ca="1" si="92"/>
        <v>2.1712813022148429</v>
      </c>
      <c r="BK137" s="306">
        <f ca="1">IF(ISERROR(OFFSET('Daten KEA'!$A$1,MATCH(BK$5,'Daten KEA'!$A:$A,0)-1,MATCH(AQ137,'Daten KEA'!$A$424:$ADO$424,0)-1)),0,OFFSET('Daten KEA'!$A$1,MATCH(BK$5,'Daten KEA'!$A:$A,0)-1,MATCH(AQ137,'Daten KEA'!$A$424:$ADO$424,0)-1))</f>
        <v>0.17631837758306998</v>
      </c>
      <c r="BL137" s="306">
        <f ca="1">IF(ISERROR(OFFSET('Daten KEA'!$A$1,MATCH(BL$5,'Daten KEA'!$A:$A,0)-1,MATCH(AR137,'Daten KEA'!$A$424:$ADO$424,0)-1)),0,OFFSET('Daten KEA'!$A$1,MATCH(BL$5,'Daten KEA'!$A:$A,0)-1,MATCH(AR137,'Daten KEA'!$A$424:$ADO$424,0)-1))</f>
        <v>0.91292618585179997</v>
      </c>
      <c r="BM137" s="306">
        <f ca="1">IF(ISERROR(OFFSET('Daten KEA'!$A$1,MATCH(BM$5,'Daten KEA'!$A:$A,0)-1,MATCH(AS137,'Daten KEA'!$A$424:$ADO$424,0)-1)),0,OFFSET('Daten KEA'!$A$1,MATCH(BM$5,'Daten KEA'!$A:$A,0)-1,MATCH(AS137,'Daten KEA'!$A$424:$ADO$424,0)-1))</f>
        <v>0.74347970396926988</v>
      </c>
      <c r="BN137" s="307">
        <f t="shared" ca="1" si="98"/>
        <v>4.0040055696189825</v>
      </c>
      <c r="BO137" s="306">
        <f ca="1">IF(ISERROR(OFFSET('Daten KEA'!$A$1,MATCH(BO$5,'Daten KEA'!$A:$A,0)-1,MATCH(AT137,'Daten KEA'!$A$424:$ADO$424,0)-1)),0,OFFSET('Daten KEA'!$A$1,MATCH(BO$5,'Daten KEA'!$A:$A,0)-1,MATCH(AT137,'Daten KEA'!$A$424:$ADO$424,0)-1))</f>
        <v>3.0544541606737998</v>
      </c>
      <c r="BP137" s="305">
        <f t="shared" ca="1" si="109"/>
        <v>0.76284962834466263</v>
      </c>
      <c r="BQ137" s="308">
        <f ca="1">IF(ISERROR(OFFSET('Daten GWP'!$A$1,MATCH(BQ$5,'Daten GWP'!$A:$A,0)-1,MATCH(AM137,'Daten GWP'!$A$424:$ADO$424,0)-1)),0,OFFSET('Daten GWP'!$A$1,MATCH(BQ$5,'Daten GWP'!$A:$A,0)-1,MATCH(AM137,'Daten GWP'!$A$424:$ADO$424,0)-1))*1000</f>
        <v>124.64946999999999</v>
      </c>
      <c r="BR137" s="308">
        <f ca="1">IF(ISERROR(OFFSET('Daten GWP'!$A$1,MATCH(BR$5,'Daten GWP'!$A:$A,0)-1,MATCH(AN137,'Daten GWP'!$A$424:$ADO$424,0)-1)),0,OFFSET('Daten GWP'!$A$1,MATCH(BR$5,'Daten GWP'!$A:$A,0)-1,MATCH(AN137,'Daten GWP'!$A$424:$ADO$424,0)-1))*1000</f>
        <v>0</v>
      </c>
      <c r="BS137" s="308">
        <f ca="1">IF(ISERROR(OFFSET('Daten GWP'!$A$1,MATCH(BS$5,'Daten GWP'!$A:$A,0)-1,MATCH(AO137,'Daten GWP'!$A$424:$ADO$424,0)-1)),0,OFFSET('Daten GWP'!$A$1,MATCH(BS$5,'Daten GWP'!$A:$A,0)-1,MATCH(AO137,'Daten GWP'!$A$424:$ADO$424,0)-1))*1000</f>
        <v>31.581735999999999</v>
      </c>
      <c r="BT137" s="308">
        <f ca="1">IF(ISERROR(OFFSET('Daten GWP'!$A$1,MATCH(BT$5,'Daten GWP'!$A:$A,0)-1,MATCH(AP137,'Daten GWP'!$A$424:$ADO$424,0)-1)),0,OFFSET('Daten GWP'!$A$1,MATCH(BT$5,'Daten GWP'!$A:$A,0)-1,MATCH(AP137,'Daten GWP'!$A$424:$ADO$424,0)-1))*1000</f>
        <v>0</v>
      </c>
      <c r="BU137" s="308">
        <f t="shared" ca="1" si="110"/>
        <v>156.23120599999999</v>
      </c>
      <c r="BV137" s="308">
        <f ca="1">IF(ISERROR(OFFSET('Daten GWP'!$A$1,MATCH(BV$5,'Daten GWP'!$A:$A,0)-1,MATCH(AQ137,'Daten GWP'!$A$424:$ADO$424,0)-1)),0,OFFSET('Daten GWP'!$A$1,MATCH(BV$5,'Daten GWP'!$A:$A,0)-1,MATCH(AQ137,'Daten GWP'!$A$424:$ADO$424,0)-1))*1000</f>
        <v>6.4299441000000002</v>
      </c>
      <c r="BW137" s="308">
        <f ca="1">IF(ISERROR(OFFSET('Daten GWP'!$A$1,MATCH(BW$5,'Daten GWP'!$A:$A,0)-1,MATCH(AR137,'Daten GWP'!$A$424:$ADO$424,0)-1)),0,OFFSET('Daten GWP'!$A$1,MATCH(BW$5,'Daten GWP'!$A:$A,0)-1,MATCH(AR137,'Daten GWP'!$A$424:$ADO$424,0)-1))*1000</f>
        <v>60.633606</v>
      </c>
      <c r="BX137" s="308">
        <f ca="1">IF(ISERROR(OFFSET('Daten GWP'!$A$1,MATCH(BX$5,'Daten GWP'!$A:$A,0)-1,MATCH(AS137,'Daten GWP'!$A$424:$ADO$424,0)-1)),0,OFFSET('Daten GWP'!$A$1,MATCH(BX$5,'Daten GWP'!$A:$A,0)-1,MATCH(AS137,'Daten GWP'!$A$424:$ADO$424,0)-1))*1000</f>
        <v>14.358938999999999</v>
      </c>
      <c r="BY137" s="309">
        <f t="shared" ca="1" si="99"/>
        <v>237.65369509999996</v>
      </c>
      <c r="BZ137" s="308">
        <f ca="1">IF(ISERROR(OFFSET('Daten GWP'!$A$1,MATCH(BZ$5,'Daten GWP'!$A:$A,0)-1,MATCH(AT137,'Daten GWP'!$A$424:$ADO$424,0)-1)),0,OFFSET('Daten GWP'!$A$1,MATCH(BZ$5,'Daten GWP'!$A:$A,0)-1,MATCH(AT137,'Daten GWP'!$A$424:$ADO$424,0)-1))*1000</f>
        <v>186.17446000000001</v>
      </c>
      <c r="CA137" s="305">
        <f t="shared" ca="1" si="111"/>
        <v>0.78338550520605832</v>
      </c>
      <c r="CB137" s="310">
        <f ca="1">IF(ISERROR(OFFSET('Daten Elementary'!$A$1,MATCH(CB$5,'Daten Elementary'!$A:$A,0)-1,MATCH(AM137,'Daten Elementary'!$A$424:$ADO$424,0)-1)),0,OFFSET('Daten Elementary'!$A$1,MATCH(CB$5,'Daten Elementary'!$A:$A,0)-1,MATCH(AM137,'Daten Elementary'!$A$424:$ADO$424,0)-1))*1000000</f>
        <v>13.833824</v>
      </c>
      <c r="CC137" s="310">
        <f ca="1">IF(ISERROR(OFFSET('Daten Elementary'!$A$1,MATCH(CC$5,'Daten Elementary'!$A:$A,0)-1,MATCH(AN137,'Daten Elementary'!$A$424:$ADO$424,0)-1)),0,OFFSET('Daten Elementary'!$A$1,MATCH(CC$5,'Daten Elementary'!$A:$A,0)-1,MATCH(AN137,'Daten Elementary'!$A$424:$ADO$424,0)-1))*1000000</f>
        <v>0</v>
      </c>
      <c r="CD137" s="310">
        <f ca="1">IF(ISERROR(OFFSET('Daten Elementary'!$A$1,MATCH(CD$5,'Daten Elementary'!$A:$A,0)-1,MATCH(AO137,'Daten Elementary'!$A$424:$ADO$424,0)-1)),0,OFFSET('Daten Elementary'!$A$1,MATCH(CD$5,'Daten Elementary'!$A:$A,0)-1,MATCH(AO137,'Daten Elementary'!$A$424:$ADO$424,0)-1))*1000000</f>
        <v>13.417223999999999</v>
      </c>
      <c r="CE137" s="310">
        <f ca="1">IF(ISERROR(OFFSET('Daten Elementary'!$A$1,MATCH(CE$5,'Daten Elementary'!$A:$A,0)-1,MATCH(AP137,'Daten Elementary'!$A$424:$ADO$424,0)-1)),0,OFFSET('Daten Elementary'!$A$1,MATCH(CE$5,'Daten Elementary'!$A:$A,0)-1,MATCH(AP137,'Daten Elementary'!$A$424:$ADO$424,0)-1))*1000000</f>
        <v>0</v>
      </c>
      <c r="CF137" s="310">
        <f t="shared" ca="1" si="112"/>
        <v>27.251047999999997</v>
      </c>
      <c r="CG137" s="310">
        <f ca="1">IF(ISERROR(OFFSET('Daten Elementary'!$A$1,MATCH(CG$5,'Daten Elementary'!$A:$A,0)-1,MATCH(AQ137,'Daten Elementary'!$A$424:$ADO$424,0)-1)),0,OFFSET('Daten Elementary'!$A$1,MATCH(CG$5,'Daten Elementary'!$A:$A,0)-1,MATCH(AQ137,'Daten Elementary'!$A$424:$ADO$424,0)-1))*1000000</f>
        <v>2.5342876999999997</v>
      </c>
      <c r="CH137" s="310">
        <f ca="1">IF(ISERROR(OFFSET('Daten Elementary'!$A$1,MATCH(CH$5,'Daten Elementary'!$A:$A,0)-1,MATCH(AR137,'Daten Elementary'!$A$424:$ADO$424,0)-1)),0,OFFSET('Daten Elementary'!$A$1,MATCH(CH$5,'Daten Elementary'!$A:$A,0)-1,MATCH(AR137,'Daten Elementary'!$A$424:$ADO$424,0)-1))*1000000</f>
        <v>55.794156000000001</v>
      </c>
      <c r="CI137" s="310">
        <f ca="1">IF(ISERROR(OFFSET('Daten Elementary'!$A$1,MATCH(CI$5,'Daten Elementary'!$A:$A,0)-1,MATCH(AS137,'Daten Elementary'!$A$424:$ADO$424,0)-1)),0,OFFSET('Daten Elementary'!$A$1,MATCH(CI$5,'Daten Elementary'!$A:$A,0)-1,MATCH(AS137,'Daten Elementary'!$A$424:$ADO$424,0)-1))*1000000</f>
        <v>12.323541000000001</v>
      </c>
      <c r="CJ137" s="311">
        <f t="shared" ca="1" si="113"/>
        <v>97.903032700000011</v>
      </c>
      <c r="CK137" s="310">
        <f ca="1">IF(ISERROR(OFFSET('Daten Elementary'!$A$1,MATCH(CK$5,'Daten Elementary'!$A:$A,0)-1,MATCH($AT137,'Daten Elementary'!$A$424:$ADO$424,0)-1)),0,OFFSET('Daten Elementary'!$A$1,MATCH(CK$5,'Daten Elementary'!$A:$A,0)-1,MATCH($AT137,'Daten Elementary'!$A$424:$ADO$424,0)-1))*1000000</f>
        <v>55.215387</v>
      </c>
      <c r="CL137" s="305">
        <f t="shared" ca="1" si="114"/>
        <v>0.56398035359327525</v>
      </c>
      <c r="CM137" s="312">
        <f ca="1">IF(ISERROR(OFFSET('Daten Elementary'!$A$1,MATCH(CM$5,'Daten Elementary'!$A:$A,0)-1,MATCH(AM137,'Daten Elementary'!$A$424:$ADO$424,0)-1)),0,OFFSET('Daten Elementary'!$A$1,MATCH(CM$5,'Daten Elementary'!$A:$A,0)-1,MATCH(AM137,'Daten Elementary'!$A$424:$ADO$424,0)-1))*1000000</f>
        <v>5.3301670000000003</v>
      </c>
      <c r="CN137" s="312">
        <f ca="1">IF(ISERROR(OFFSET('Daten Elementary'!$A$1,MATCH(CN$5,'Daten Elementary'!$A:$A,0)-1,MATCH(AN137,'Daten Elementary'!$A$424:$ADO$424,0)-1)),0,OFFSET('Daten Elementary'!$A$1,MATCH(CN$5,'Daten Elementary'!$A:$A,0)-1,MATCH(AN137,'Daten Elementary'!$A$424:$ADO$424,0)-1))*1000000</f>
        <v>0</v>
      </c>
      <c r="CO137" s="312">
        <f ca="1">IF(ISERROR(OFFSET('Daten Elementary'!$A$1,MATCH(CO$5,'Daten Elementary'!$A:$A,0)-1,MATCH(AO137,'Daten Elementary'!$A$424:$ADO$424,0)-1)),0,OFFSET('Daten Elementary'!$A$1,MATCH(CO$5,'Daten Elementary'!$A:$A,0)-1,MATCH(AO137,'Daten Elementary'!$A$424:$ADO$424,0)-1))*1000000</f>
        <v>11.114371999999999</v>
      </c>
      <c r="CP137" s="312">
        <f ca="1">IF(ISERROR(OFFSET('Daten Elementary'!$A$1,MATCH(CP$5,'Daten Elementary'!$A:$A,0)-1,MATCH(AP137,'Daten Elementary'!$A$424:$ADO$424,0)-1)),0,OFFSET('Daten Elementary'!$A$1,MATCH(CP$5,'Daten Elementary'!$A:$A,0)-1,MATCH(AP137,'Daten Elementary'!$A$424:$ADO$424,0)-1))*1000000</f>
        <v>0</v>
      </c>
      <c r="CQ137" s="312">
        <f t="shared" ca="1" si="115"/>
        <v>16.444538999999999</v>
      </c>
      <c r="CR137" s="312">
        <f ca="1">IF(ISERROR(OFFSET('Daten Elementary'!$A$1,MATCH(CR$5,'Daten Elementary'!$A:$A,0)-1,MATCH(AQ137,'Daten Elementary'!$A$424:$ADO$424,0)-1)),0,OFFSET('Daten Elementary'!$A$1,MATCH(CR$5,'Daten Elementary'!$A:$A,0)-1,MATCH(AQ137,'Daten Elementary'!$A$424:$ADO$424,0)-1))*1000000</f>
        <v>1.6960850999999999</v>
      </c>
      <c r="CS137" s="312">
        <f ca="1">IF(ISERROR(OFFSET('Daten Elementary'!$A$1,MATCH(CS$5,'Daten Elementary'!$A:$A,0)-1,MATCH(AR137,'Daten Elementary'!$A$424:$ADO$424,0)-1)),0,OFFSET('Daten Elementary'!$A$1,MATCH(CS$5,'Daten Elementary'!$A:$A,0)-1,MATCH(AR137,'Daten Elementary'!$A$424:$ADO$424,0)-1))*1000000</f>
        <v>21.365215000000003</v>
      </c>
      <c r="CT137" s="312">
        <f ca="1">IF(ISERROR(OFFSET('Daten Elementary'!$A$1,MATCH(CT$5,'Daten Elementary'!$A:$A,0)-1,MATCH(AS137,'Daten Elementary'!$A$424:$ADO$424,0)-1)),0,OFFSET('Daten Elementary'!$A$1,MATCH(CT$5,'Daten Elementary'!$A:$A,0)-1,MATCH(AS137,'Daten Elementary'!$A$424:$ADO$424,0)-1))*1000000</f>
        <v>6.9625197999999999</v>
      </c>
      <c r="CU137" s="313">
        <f t="shared" ca="1" si="116"/>
        <v>46.468358900000005</v>
      </c>
      <c r="CV137" s="312">
        <f ca="1">IF(ISERROR(OFFSET('Daten Elementary'!$A$1,MATCH(CV$5,'Daten Elementary'!$A:$A,0)-1,MATCH($AT137,'Daten Elementary'!$A$424:$ADO$424,0)-1)),0,OFFSET('Daten Elementary'!$A$1,MATCH(CV$5,'Daten Elementary'!$A:$A,0)-1,MATCH($AT137,'Daten Elementary'!$A$424:$ADO$424,0)-1))*1000000</f>
        <v>27.909686999999998</v>
      </c>
      <c r="CW137" s="305">
        <f t="shared" ca="1" si="117"/>
        <v>0.60061701468867656</v>
      </c>
      <c r="CX137" s="314">
        <f ca="1">IF(ISERROR(OFFSET('Daten Elementary'!$A$1,MATCH(CX$5,'Daten Elementary'!$A:$A,0)-1,MATCH(AM137,'Daten Elementary'!$A$424:$ADO$424,0)-1)),0,OFFSET('Daten Elementary'!$A$1,MATCH(CX$5,'Daten Elementary'!$A:$A,0)-1,MATCH(AM137,'Daten Elementary'!$A$424:$ADO$424,0)-1))*1000000</f>
        <v>87.301366000000002</v>
      </c>
      <c r="CY137" s="314">
        <f ca="1">IF(ISERROR(OFFSET('Daten Elementary'!$A$1,MATCH(CY$5,'Daten Elementary'!$A:$A,0)-1,MATCH(AN137,'Daten Elementary'!$A$424:$ADO$424,0)-1)),0,OFFSET('Daten Elementary'!$A$1,MATCH(CY$5,'Daten Elementary'!$A:$A,0)-1,MATCH(AN137,'Daten Elementary'!$A$424:$ADO$424,0)-1))*1000000</f>
        <v>0</v>
      </c>
      <c r="CZ137" s="314">
        <f ca="1">IF(ISERROR(OFFSET('Daten Elementary'!$A$1,MATCH(CZ$5,'Daten Elementary'!$A:$A,0)-1,MATCH(AO137,'Daten Elementary'!$A$424:$ADO$424,0)-1)),0,OFFSET('Daten Elementary'!$A$1,MATCH(CZ$5,'Daten Elementary'!$A:$A,0)-1,MATCH(AO137,'Daten Elementary'!$A$424:$ADO$424,0)-1))*1000000</f>
        <v>120.41308000000001</v>
      </c>
      <c r="DA137" s="314">
        <f ca="1">IF(ISERROR(OFFSET('Daten Elementary'!$A$1,MATCH(DA$5,'Daten Elementary'!$A:$A,0)-1,MATCH(AP137,'Daten Elementary'!$A$424:$ADO$424,0)-1)),0,OFFSET('Daten Elementary'!$A$1,MATCH(DA$5,'Daten Elementary'!$A:$A,0)-1,MATCH(AP137,'Daten Elementary'!$A$424:$ADO$424,0)-1))*1000000</f>
        <v>0</v>
      </c>
      <c r="DB137" s="314">
        <f t="shared" ca="1" si="118"/>
        <v>207.71444600000001</v>
      </c>
      <c r="DC137" s="314">
        <f ca="1">IF(ISERROR(OFFSET('Daten Elementary'!$A$1,MATCH(DC$5,'Daten Elementary'!$A:$A,0)-1,MATCH(AQ137,'Daten Elementary'!$A$424:$ADO$424,0)-1)),0,OFFSET('Daten Elementary'!$A$1,MATCH(DC$5,'Daten Elementary'!$A:$A,0)-1,MATCH(AQ137,'Daten Elementary'!$A$424:$ADO$424,0)-1))*1000000</f>
        <v>6.4210890999999997</v>
      </c>
      <c r="DD137" s="314">
        <f ca="1">IF(ISERROR(OFFSET('Daten Elementary'!$A$1,MATCH(DD$5,'Daten Elementary'!$A:$A,0)-1,MATCH(AR137,'Daten Elementary'!$A$424:$ADO$424,0)-1)),0,OFFSET('Daten Elementary'!$A$1,MATCH(DD$5,'Daten Elementary'!$A:$A,0)-1,MATCH(AR137,'Daten Elementary'!$A$424:$ADO$424,0)-1))*1000000</f>
        <v>92.359469000000004</v>
      </c>
      <c r="DE137" s="314">
        <f ca="1">IF(ISERROR(OFFSET('Daten Elementary'!$A$1,MATCH(DE$5,'Daten Elementary'!$A:$A,0)-1,MATCH(AS137,'Daten Elementary'!$A$424:$ADO$424,0)-1)),0,OFFSET('Daten Elementary'!$A$1,MATCH(DE$5,'Daten Elementary'!$A:$A,0)-1,MATCH(AS137,'Daten Elementary'!$A$424:$ADO$424,0)-1))*1000000</f>
        <v>55.370537000000006</v>
      </c>
      <c r="DF137" s="315">
        <f t="shared" ca="1" si="119"/>
        <v>361.86554110000003</v>
      </c>
      <c r="DG137" s="314">
        <f ca="1">IF(ISERROR(OFFSET('Daten Elementary'!$A$1,MATCH(DG$5,'Daten Elementary'!$A:$A,0)-1,MATCH($AT137,'Daten Elementary'!$A$424:$ADO$424,0)-1)),0,OFFSET('Daten Elementary'!$A$1,MATCH(DG$5,'Daten Elementary'!$A:$A,0)-1,MATCH($AT137,'Daten Elementary'!$A$424:$ADO$424,0)-1))*1000000</f>
        <v>273.84652</v>
      </c>
      <c r="DH137" s="305">
        <f t="shared" ca="1" si="120"/>
        <v>0.75676318659013642</v>
      </c>
      <c r="DI137" s="316">
        <f ca="1">IF(ISERROR(OFFSET('Daten Elementary'!$A$1,MATCH(DI$5,'Daten Elementary'!$A:$A,0)-1,MATCH(AM137,'Daten Elementary'!$A$424:$ADO$424,0)-1)),0,OFFSET('Daten Elementary'!$A$1,MATCH(DI$5,'Daten Elementary'!$A:$A,0)-1,MATCH(AM137,'Daten Elementary'!$A$424:$ADO$424,0)-1))*1000000</f>
        <v>36.815041000000001</v>
      </c>
      <c r="DJ137" s="316">
        <f ca="1">IF(ISERROR(OFFSET('Daten Elementary'!$A$1,MATCH(DJ$5,'Daten Elementary'!$A:$A,0)-1,MATCH(AN137,'Daten Elementary'!$A$424:$ADO$424,0)-1)),0,OFFSET('Daten Elementary'!$A$1,MATCH(DJ$5,'Daten Elementary'!$A:$A,0)-1,MATCH(AN137,'Daten Elementary'!$A$424:$ADO$424,0)-1))*1000000</f>
        <v>0</v>
      </c>
      <c r="DK137" s="316">
        <f ca="1">IF(ISERROR(OFFSET('Daten Elementary'!$A$1,MATCH(DK$5,'Daten Elementary'!$A:$A,0)-1,MATCH(AO137,'Daten Elementary'!$A$424:$ADO$424,0)-1)),0,OFFSET('Daten Elementary'!$A$1,MATCH(DK$5,'Daten Elementary'!$A:$A,0)-1,MATCH(AO137,'Daten Elementary'!$A$424:$ADO$424,0)-1))*1000000</f>
        <v>124.28682999999999</v>
      </c>
      <c r="DL137" s="316">
        <f ca="1">IF(ISERROR(OFFSET('Daten Elementary'!$A$1,MATCH(DL$5,'Daten Elementary'!$A:$A,0)-1,MATCH(AP137,'Daten Elementary'!$A$424:$ADO$424,0)-1)),0,OFFSET('Daten Elementary'!$A$1,MATCH(DL$5,'Daten Elementary'!$A:$A,0)-1,MATCH(AP137,'Daten Elementary'!$A$424:$ADO$424,0)-1))*1000000</f>
        <v>0</v>
      </c>
      <c r="DM137" s="316">
        <f t="shared" ca="1" si="121"/>
        <v>161.10187099999999</v>
      </c>
      <c r="DN137" s="316">
        <f ca="1">IF(ISERROR(OFFSET('Daten Elementary'!$A$1,MATCH(DN$5,'Daten Elementary'!$A:$A,0)-1,MATCH(AQ137,'Daten Elementary'!$A$424:$ADO$424,0)-1)),0,OFFSET('Daten Elementary'!$A$1,MATCH(DN$5,'Daten Elementary'!$A:$A,0)-1,MATCH(AQ137,'Daten Elementary'!$A$424:$ADO$424,0)-1))*1000000</f>
        <v>11.709254000000001</v>
      </c>
      <c r="DO137" s="316">
        <f ca="1">IF(ISERROR(OFFSET('Daten Elementary'!$A$1,MATCH(DO$5,'Daten Elementary'!$A:$A,0)-1,MATCH(AR137,'Daten Elementary'!$A$424:$ADO$424,0)-1)),0,OFFSET('Daten Elementary'!$A$1,MATCH(DO$5,'Daten Elementary'!$A:$A,0)-1,MATCH(AR137,'Daten Elementary'!$A$424:$ADO$424,0)-1))*1000000</f>
        <v>109.19866999999999</v>
      </c>
      <c r="DP137" s="316">
        <f ca="1">IF(ISERROR(OFFSET('Daten Elementary'!$A$1,MATCH(DP$5,'Daten Elementary'!$A:$A,0)-1,MATCH(AS137,'Daten Elementary'!$A$424:$ADO$424,0)-1)),0,OFFSET('Daten Elementary'!$A$1,MATCH(DP$5,'Daten Elementary'!$A:$A,0)-1,MATCH(AS137,'Daten Elementary'!$A$424:$ADO$424,0)-1))*1000000</f>
        <v>62.518711000000003</v>
      </c>
      <c r="DQ137" s="317">
        <f t="shared" ca="1" si="122"/>
        <v>344.52850599999999</v>
      </c>
      <c r="DR137" s="316">
        <f ca="1">IF(ISERROR(OFFSET('Daten Elementary'!$A$1,MATCH(DR$5,'Daten Elementary'!$A:$A,0)-1,MATCH($AT137,'Daten Elementary'!$A$424:$ADO$424,0)-1)),0,OFFSET('Daten Elementary'!$A$1,MATCH(DR$5,'Daten Elementary'!$A:$A,0)-1,MATCH($AT137,'Daten Elementary'!$A$424:$ADO$424,0)-1))*1000000</f>
        <v>234.92229</v>
      </c>
      <c r="DS137" s="305">
        <f t="shared" ca="1" si="123"/>
        <v>0.68186604565022557</v>
      </c>
      <c r="DT137" s="318">
        <f ca="1">IF(ISERROR(OFFSET('Daten UBP13'!$A$1,MATCH(DT$5,'Daten UBP13'!$A:$A,0)-1,MATCH(AM137,'Daten UBP13'!$A$424:$AEG$424,0)-1)),0,OFFSET('Daten UBP13'!$A$1,MATCH(DT$5,'Daten UBP13'!$A:$A,0)-1,MATCH(AM137,'Daten UBP13'!$A$424:$AEG$424,0)-1))</f>
        <v>95.722874000000004</v>
      </c>
      <c r="DU137" s="318">
        <f ca="1">IF(ISERROR(OFFSET('Daten UBP13'!$A$1,MATCH(DU$5,'Daten UBP13'!$A:$A,0)-1,MATCH(AN137,'Daten UBP13'!$A$424:$AEG$424,0)-1)),0,OFFSET('Daten UBP13'!$A$1,MATCH(DU$5,'Daten UBP13'!$A:$A,0)-1,MATCH(AN137,'Daten UBP13'!$A$424:$AEG$424,0)-1))</f>
        <v>0</v>
      </c>
      <c r="DV137" s="318">
        <f ca="1">IF(ISERROR(OFFSET('Daten UBP13'!$A$1,MATCH(DV$5,'Daten UBP13'!$A:$A,0)-1,MATCH(AO137,'Daten UBP13'!$A$424:$AEG$424,0)-1)),0,OFFSET('Daten UBP13'!$A$1,MATCH(DV$5,'Daten UBP13'!$A:$A,0)-1,MATCH(AO137,'Daten UBP13'!$A$424:$AEG$424,0)-1))</f>
        <v>59.076335</v>
      </c>
      <c r="DW137" s="318">
        <f ca="1">IF(ISERROR(OFFSET('Daten UBP13'!$A$1,MATCH(DW$5,'Daten UBP13'!$A:$A,0)-1,MATCH(AP137,'Daten UBP13'!$A$424:$AEG$424,0)-1)),0,OFFSET('Daten UBP13'!$A$1,MATCH(DW$5,'Daten UBP13'!$A:$A,0)-1,MATCH(AP137,'Daten UBP13'!$A$424:$AEG$424,0)-1))</f>
        <v>0</v>
      </c>
      <c r="DX137" s="318">
        <f t="shared" ca="1" si="124"/>
        <v>154.79920900000002</v>
      </c>
      <c r="DY137" s="318">
        <f ca="1">IF(ISERROR(OFFSET('Daten UBP13'!$A$1,MATCH(DY$5,'Daten UBP13'!$A:$A,0)-1,MATCH(AQ137,'Daten UBP13'!$A$424:$AEG$424,0)-1)),0,OFFSET('Daten UBP13'!$A$1,MATCH(DY$5,'Daten UBP13'!$A:$A,0)-1,MATCH(AQ137,'Daten UBP13'!$A$424:$AEG$424,0)-1))</f>
        <v>9.4186382999999996</v>
      </c>
      <c r="DZ137" s="318">
        <f ca="1">IF(ISERROR(OFFSET('Daten UBP13'!$A$1,MATCH(DZ$5,'Daten UBP13'!$A:$A,0)-1,MATCH(AR137,'Daten UBP13'!$A$424:$AEG$424,0)-1)),0,OFFSET('Daten UBP13'!$A$1,MATCH(DZ$5,'Daten UBP13'!$A:$A,0)-1,MATCH(AR137,'Daten UBP13'!$A$424:$AEG$424,0)-1))</f>
        <v>107.58223</v>
      </c>
      <c r="EA137" s="318">
        <f ca="1">IF(ISERROR(OFFSET('Daten UBP13'!$A$1,MATCH(EA$5,'Daten UBP13'!$A:$A,0)-1,MATCH(AS137,'Daten UBP13'!$A$424:$AEG$424,0)-1)),0,OFFSET('Daten UBP13'!$A$1,MATCH(EA$5,'Daten UBP13'!$A:$A,0)-1,MATCH(AS137,'Daten UBP13'!$A$424:$AEG$424,0)-1))</f>
        <v>37.606847999999999</v>
      </c>
      <c r="EB137" s="319">
        <f t="shared" ca="1" si="125"/>
        <v>309.40692530000001</v>
      </c>
      <c r="EC137" s="318">
        <f ca="1">IF(ISERROR(OFFSET('Daten UBP13'!$A$1,MATCH(EC$5,'Daten UBP13'!$A:$A,0)-1,MATCH(AT137,'Daten UBP13'!$A$424:$AEG$424,0)-1)),0,OFFSET('Daten UBP13'!$A$1,MATCH(EC$5,'Daten UBP13'!$A:$A,0)-1,MATCH(AT137,'Daten UBP13'!$A$424:$AEG$424,0)-1))</f>
        <v>213.43521000000001</v>
      </c>
      <c r="ED137" s="305">
        <f t="shared" ca="1" si="126"/>
        <v>0.68982040331855499</v>
      </c>
      <c r="EE137" s="320">
        <f ca="1">IF(ISERROR(OFFSET('Daten ReCiPe'!$A$1,MATCH(EE$5,'Daten ReCiPe'!$A:$A,0)-1,MATCH(AM137,'Daten ReCiPe'!$A$424:$ADO$424,0)-1)),0,OFFSET('Daten ReCiPe'!$A$1,MATCH(EE$5,'Daten ReCiPe'!$A:$A,0)-1,MATCH(AM137,'Daten ReCiPe'!$A$424:$ADO$424,0)-1))*1000</f>
        <v>5.7597043000000001</v>
      </c>
      <c r="EF137" s="320">
        <f ca="1">IF(ISERROR(OFFSET('Daten ReCiPe'!$A$1,MATCH(EF$5,'Daten ReCiPe'!$A:$A,0)-1,MATCH(AN137,'Daten ReCiPe'!$A$424:$ADO$424,0)-1)),0,OFFSET('Daten ReCiPe'!$A$1,MATCH(EF$5,'Daten ReCiPe'!$A:$A,0)-1,MATCH(AN137,'Daten ReCiPe'!$A$424:$ADO$424,0)-1))*1000</f>
        <v>0</v>
      </c>
      <c r="EG137" s="320">
        <f ca="1">IF(ISERROR(OFFSET('Daten ReCiPe'!$A$1,MATCH(EG$5,'Daten ReCiPe'!$A:$A,0)-1,MATCH(AO137,'Daten ReCiPe'!$A$424:$ADO$424,0)-1)),0,OFFSET('Daten ReCiPe'!$A$1,MATCH(EG$5,'Daten ReCiPe'!$A:$A,0)-1,MATCH(AO137,'Daten ReCiPe'!$A$424:$ADO$424,0)-1))*1000</f>
        <v>8.7293132</v>
      </c>
      <c r="EH137" s="320">
        <f ca="1">IF(ISERROR(OFFSET('Daten ReCiPe'!$A$1,MATCH(EH$5,'Daten ReCiPe'!$A:$A,0)-1,MATCH(AP137,'Daten ReCiPe'!$A$424:$ADO$424,0)-1)),0,OFFSET('Daten ReCiPe'!$A$1,MATCH(EH$5,'Daten ReCiPe'!$A:$A,0)-1,MATCH(AP137,'Daten ReCiPe'!$A$424:$ADO$424,0)-1))*1000</f>
        <v>0</v>
      </c>
      <c r="EI137" s="320">
        <f t="shared" ca="1" si="127"/>
        <v>14.489017499999999</v>
      </c>
      <c r="EJ137" s="320">
        <f ca="1">IF(ISERROR(OFFSET('Daten ReCiPe'!$A$1,MATCH(EJ$5,'Daten ReCiPe'!$A:$A,0)-1,MATCH(AQ137,'Daten ReCiPe'!$A$424:$ADO$424,0)-1)),0,OFFSET('Daten ReCiPe'!$A$1,MATCH(EJ$5,'Daten ReCiPe'!$A:$A,0)-1,MATCH(AQ137,'Daten ReCiPe'!$A$424:$ADO$424,0)-1))*1000</f>
        <v>0.86290067000000004</v>
      </c>
      <c r="EK137" s="320">
        <f ca="1">IF(ISERROR(OFFSET('Daten ReCiPe'!$A$1,MATCH(EK$5,'Daten ReCiPe'!$A:$A,0)-1,MATCH(AR137,'Daten ReCiPe'!$A$424:$ADO$424,0)-1)),0,OFFSET('Daten ReCiPe'!$A$1,MATCH(EK$5,'Daten ReCiPe'!$A:$A,0)-1,MATCH(AR137,'Daten ReCiPe'!$A$424:$ADO$424,0)-1))*1000</f>
        <v>7.5963000000000003</v>
      </c>
      <c r="EL137" s="320">
        <f ca="1">IF(ISERROR(OFFSET('Daten ReCiPe'!$A$1,MATCH(EL$5,'Daten ReCiPe'!$A:$A,0)-1,MATCH(AS137,'Daten ReCiPe'!$A$424:$ADO$424,0)-1)),0,OFFSET('Daten ReCiPe'!$A$1,MATCH(EL$5,'Daten ReCiPe'!$A:$A,0)-1,MATCH(AS137,'Daten ReCiPe'!$A$424:$ADO$424,0)-1))*1000</f>
        <v>2.0148036</v>
      </c>
      <c r="EM137" s="321">
        <f t="shared" ca="1" si="128"/>
        <v>24.963021770000001</v>
      </c>
      <c r="EN137" s="320">
        <f ca="1">IF(ISERROR(OFFSET('Daten ReCiPe'!$A$1,MATCH(EN$5,'Daten ReCiPe'!$A:$A,0)-1,MATCH(AT137,'Daten ReCiPe'!$A$424:$ADO$424,0)-1)),0,OFFSET('Daten ReCiPe'!$A$1,MATCH(EN$5,'Daten ReCiPe'!$A:$A,0)-1,MATCH(AT137,'Daten ReCiPe'!$A$424:$ADO$424,0)-1))*1000</f>
        <v>18.577347</v>
      </c>
      <c r="EO137" s="305">
        <f t="shared" ca="1" si="129"/>
        <v>0.74419464002254077</v>
      </c>
      <c r="EP137" s="322">
        <f ca="1">IF(ISERROR(OFFSET('Daten Elementary'!$A$1,MATCH(EP$5,'Daten Elementary'!$A:$A,0)-1,MATCH(AM137,'Daten Elementary'!$A$424:$ADO$424,0)-1)),0,OFFSET('Daten Elementary'!$A$1,MATCH(EP$5,'Daten Elementary'!$A:$A,0)-1,MATCH(AM137,'Daten Elementary'!$A$424:$ADO$424,0)-1))*1000000</f>
        <v>4.0558981999999997</v>
      </c>
      <c r="EQ137" s="322">
        <f ca="1">IF(ISERROR(OFFSET('Daten Elementary'!$A$1,MATCH(EQ$5,'Daten Elementary'!$A:$A,0)-1,MATCH(AN137,'Daten Elementary'!$A$424:$ADO$424,0)-1)),0,OFFSET('Daten Elementary'!$A$1,MATCH(EQ$5,'Daten Elementary'!$A:$A,0)-1,MATCH(AN137,'Daten Elementary'!$A$424:$ADO$424,0)-1))*1000000</f>
        <v>0</v>
      </c>
      <c r="ER137" s="322">
        <f ca="1">IF(ISERROR(OFFSET('Daten Elementary'!$A$1,MATCH(ER$5,'Daten Elementary'!$A:$A,0)-1,MATCH(AO137,'Daten Elementary'!$A$424:$ADO$424,0)-1)),0,OFFSET('Daten Elementary'!$A$1,MATCH(ER$5,'Daten Elementary'!$A:$A,0)-1,MATCH(AO137,'Daten Elementary'!$A$424:$ADO$424,0)-1))*1000000</f>
        <v>218.19051999999999</v>
      </c>
      <c r="ES137" s="322">
        <f ca="1">IF(ISERROR(OFFSET('Daten Elementary'!$A$1,MATCH(ES$5,'Daten Elementary'!$A:$A,0)-1,MATCH(AP137,'Daten Elementary'!$A$424:$ADO$424,0)-1)),0,OFFSET('Daten Elementary'!$A$1,MATCH(ES$5,'Daten Elementary'!$A:$A,0)-1,MATCH(AP137,'Daten Elementary'!$A$424:$ADO$424,0)-1))*1000000</f>
        <v>0</v>
      </c>
      <c r="ET137" s="322">
        <f t="shared" ca="1" si="130"/>
        <v>222.24641819999999</v>
      </c>
      <c r="EU137" s="322">
        <f ca="1">IF(ISERROR(OFFSET('Daten Elementary'!$A$1,MATCH(EU$5,'Daten Elementary'!$A:$A,0)-1,MATCH(AQ137,'Daten Elementary'!$A$424:$ADO$424,0)-1)),0,OFFSET('Daten Elementary'!$A$1,MATCH(EU$5,'Daten Elementary'!$A:$A,0)-1,MATCH(AQ137,'Daten Elementary'!$A$424:$ADO$424,0)-1))*1000000</f>
        <v>19.751365</v>
      </c>
      <c r="EV137" s="322">
        <f ca="1">IF(ISERROR(OFFSET('Daten Elementary'!$A$1,MATCH(EV$5,'Daten Elementary'!$A:$A,0)-1,MATCH(AR137,'Daten Elementary'!$A$424:$ADO$424,0)-1)),0,OFFSET('Daten Elementary'!$A$1,MATCH(EV$5,'Daten Elementary'!$A:$A,0)-1,MATCH(AR137,'Daten Elementary'!$A$424:$ADO$424,0)-1))*1000000</f>
        <v>204.54883000000001</v>
      </c>
      <c r="EW137" s="322">
        <f ca="1">IF(ISERROR(OFFSET('Daten Elementary'!$A$1,MATCH(EW$5,'Daten Elementary'!$A:$A,0)-1,MATCH(AS137,'Daten Elementary'!$A$424:$ADO$424,0)-1)),0,OFFSET('Daten Elementary'!$A$1,MATCH(EW$5,'Daten Elementary'!$A:$A,0)-1,MATCH(AS137,'Daten Elementary'!$A$424:$ADO$424,0)-1))*1000000</f>
        <v>34.145203000000002</v>
      </c>
      <c r="EX137" s="323">
        <f t="shared" ca="1" si="131"/>
        <v>480.69181620000001</v>
      </c>
      <c r="EY137" s="322">
        <f ca="1">IF(ISERROR(OFFSET('Daten Elementary'!$A$1,MATCH(EY$5,'Daten Elementary'!$A:$A,0)-1,MATCH($AT137,'Daten Elementary'!$A$424:$ADO$424,0)-1)),0,OFFSET('Daten Elementary'!$A$1,MATCH(EY$5,'Daten Elementary'!$A:$A,0)-1,MATCH($AT137,'Daten Elementary'!$A$424:$ADO$424,0)-1))*1000000</f>
        <v>328.46645999999998</v>
      </c>
      <c r="EZ137" s="305">
        <f t="shared" ca="1" si="132"/>
        <v>0.68332026660369838</v>
      </c>
      <c r="FA137" s="314">
        <f ca="1">IF(ISERROR(OFFSET('Daten Elementary'!$A$1,MATCH(FA$5,'Daten Elementary'!$A:$A,0)-1,MATCH(AM137,'Daten Elementary'!$A$424:$ADO$424,0)-1)),0,OFFSET('Daten Elementary'!$A$1,MATCH(FA$5,'Daten Elementary'!$A:$A,0)-1,MATCH(AM137,'Daten Elementary'!$A$424:$ADO$424,0)-1))*1000</f>
        <v>118.90067000000001</v>
      </c>
      <c r="FB137" s="314">
        <f ca="1">IF(ISERROR(OFFSET('Daten Elementary'!$A$1,MATCH(FB$5,'Daten Elementary'!$A:$A,0)-1,MATCH(AN137,'Daten Elementary'!$A$424:$ADO$424,0)-1)),0,OFFSET('Daten Elementary'!$A$1,MATCH(FB$5,'Daten Elementary'!$A:$A,0)-1,MATCH(AN137,'Daten Elementary'!$A$424:$ADO$424,0)-1))*1000</f>
        <v>0</v>
      </c>
      <c r="FC137" s="314">
        <f ca="1">IF(ISERROR(OFFSET('Daten Elementary'!$A$1,MATCH(FC$5,'Daten Elementary'!$A:$A,0)-1,MATCH(AO137,'Daten Elementary'!$A$424:$ADO$424,0)-1)),0,OFFSET('Daten Elementary'!$A$1,MATCH(FC$5,'Daten Elementary'!$A:$A,0)-1,MATCH(AO137,'Daten Elementary'!$A$424:$ADO$424,0)-1))*1000</f>
        <v>25.806903999999999</v>
      </c>
      <c r="FD137" s="314">
        <f ca="1">IF(ISERROR(OFFSET('Daten Elementary'!$A$1,MATCH(FD$5,'Daten Elementary'!$A:$A,0)-1,MATCH(AP137,'Daten Elementary'!$A$424:$ADO$424,0)-1)),0,OFFSET('Daten Elementary'!$A$1,MATCH(FD$5,'Daten Elementary'!$A:$A,0)-1,MATCH(AP137,'Daten Elementary'!$A$424:$ADO$424,0)-1))*1000</f>
        <v>0</v>
      </c>
      <c r="FE137" s="314">
        <f t="shared" ca="1" si="133"/>
        <v>144.70757399999999</v>
      </c>
      <c r="FF137" s="314">
        <f ca="1">IF(ISERROR(OFFSET('Daten Elementary'!$A$1,MATCH(FF$5,'Daten Elementary'!$A:$A,0)-1,MATCH(AQ137,'Daten Elementary'!$A$424:$ADO$424,0)-1)),0,OFFSET('Daten Elementary'!$A$1,MATCH(FF$5,'Daten Elementary'!$A:$A,0)-1,MATCH(AQ137,'Daten Elementary'!$A$424:$ADO$424,0)-1))*1000</f>
        <v>5.7711579999999998</v>
      </c>
      <c r="FG137" s="314">
        <f ca="1">IF(ISERROR(OFFSET('Daten Elementary'!$A$1,MATCH(FG$5,'Daten Elementary'!$A:$A,0)-1,MATCH(AR137,'Daten Elementary'!$A$424:$ADO$424,0)-1)),0,OFFSET('Daten Elementary'!$A$1,MATCH(FG$5,'Daten Elementary'!$A:$A,0)-1,MATCH(AR137,'Daten Elementary'!$A$424:$ADO$424,0)-1))*1000</f>
        <v>54.344138999999998</v>
      </c>
      <c r="FH137" s="314">
        <f ca="1">IF(ISERROR(OFFSET('Daten Elementary'!$A$1,MATCH(FH$5,'Daten Elementary'!$A:$A,0)-1,MATCH(AS137,'Daten Elementary'!$A$424:$ADO$424,0)-1)),0,OFFSET('Daten Elementary'!$A$1,MATCH(FH$5,'Daten Elementary'!$A:$A,0)-1,MATCH(AS137,'Daten Elementary'!$A$424:$ADO$424,0)-1))*1000</f>
        <v>12.916036999999999</v>
      </c>
      <c r="FI137" s="315">
        <f t="shared" ca="1" si="134"/>
        <v>217.73890799999995</v>
      </c>
      <c r="FJ137" s="314">
        <f ca="1">IF(ISERROR(OFFSET('Daten Elementary'!$A$1,MATCH(FJ$5,'Daten Elementary'!$A:$A,0)-1,MATCH($AT137,'Daten Elementary'!$A$424:$ADO$424,0)-1)),0,OFFSET('Daten Elementary'!$A$1,MATCH(FJ$5,'Daten Elementary'!$A:$A,0)-1,MATCH($AT137,'Daten Elementary'!$A$424:$ADO$424,0)-1))*1000</f>
        <v>171.72403</v>
      </c>
      <c r="FK137" s="305">
        <f t="shared" ca="1" si="135"/>
        <v>0.78866947380851216</v>
      </c>
      <c r="FL137" s="314">
        <f ca="1">IF(ISERROR(OFFSET('Daten Elementary'!$A$1,MATCH(FL$5,'Daten Elementary'!$A:$A,0)-1,MATCH(AM137,'Daten Elementary'!$A$424:$ADO$424,0)-1)),0,OFFSET('Daten Elementary'!$A$1,MATCH(FL$5,'Daten Elementary'!$A:$A,0)-1,MATCH(AM137,'Daten Elementary'!$A$424:$ADO$424,0)-1))</f>
        <v>0</v>
      </c>
      <c r="FM137" s="314">
        <f ca="1">IF(ISERROR(OFFSET('Daten Elementary'!$A$1,MATCH(FM$5,'Daten Elementary'!$A:$A,0)-1,MATCH(AN137,'Daten Elementary'!$A$424:$ADO$424,0)-1)),0,OFFSET('Daten Elementary'!$A$1,MATCH(FM$5,'Daten Elementary'!$A:$A,0)-1,MATCH(AN137,'Daten Elementary'!$A$424:$ADO$424,0)-1))</f>
        <v>0</v>
      </c>
      <c r="FN137" s="314">
        <f ca="1">IF(ISERROR(OFFSET('Daten Elementary'!$A$1,MATCH(FN$5,'Daten Elementary'!$A:$A,0)-1,MATCH(AO137,'Daten Elementary'!$A$424:$ADO$424,0)-1)),0,OFFSET('Daten Elementary'!$A$1,MATCH(FN$5,'Daten Elementary'!$A:$A,0)-1,MATCH(AO137,'Daten Elementary'!$A$424:$ADO$424,0)-1))</f>
        <v>0</v>
      </c>
      <c r="FO137" s="314">
        <f ca="1">IF(ISERROR(OFFSET('Daten Elementary'!$A$1,MATCH(FO$5,'Daten Elementary'!$A:$A,0)-1,MATCH(AP137,'Daten Elementary'!$A$424:$ADO$424,0)-1)),0,OFFSET('Daten Elementary'!$A$1,MATCH(FO$5,'Daten Elementary'!$A:$A,0)-1,MATCH(AP137,'Daten Elementary'!$A$424:$ADO$424,0)-1))</f>
        <v>0</v>
      </c>
      <c r="FP137" s="314">
        <f t="shared" ca="1" si="136"/>
        <v>0</v>
      </c>
      <c r="FQ137" s="314">
        <f ca="1">IF(ISERROR(OFFSET('Daten Elementary'!$A$1,MATCH(FQ$5,'Daten Elementary'!$A:$A,0)-1,MATCH(AQ137,'Daten Elementary'!$A$424:$ADO$424,0)-1)),0,OFFSET('Daten Elementary'!$A$1,MATCH(FQ$5,'Daten Elementary'!$A:$A,0)-1,MATCH(AQ137,'Daten Elementary'!$A$424:$ADO$424,0)-1))</f>
        <v>0</v>
      </c>
      <c r="FR137" s="314">
        <f ca="1">IF(ISERROR(OFFSET('Daten Elementary'!$A$1,MATCH(FR$5,'Daten Elementary'!$A:$A,0)-1,MATCH(AR137,'Daten Elementary'!$A$424:$ADO$424,0)-1)),0,OFFSET('Daten Elementary'!$A$1,MATCH(FR$5,'Daten Elementary'!$A:$A,0)-1,MATCH(AR137,'Daten Elementary'!$A$424:$ADO$424,0)-1))</f>
        <v>0</v>
      </c>
      <c r="FS137" s="314">
        <f ca="1">IF(ISERROR(OFFSET('Daten Elementary'!$A$1,MATCH(FS$5,'Daten Elementary'!$A:$A,0)-1,MATCH(AS137,'Daten Elementary'!$A$424:$ADO$424,0)-1)),0,OFFSET('Daten Elementary'!$A$1,MATCH(FS$5,'Daten Elementary'!$A:$A,0)-1,MATCH(AS137,'Daten Elementary'!$A$424:$ADO$424,0)-1))</f>
        <v>0</v>
      </c>
      <c r="FT137" s="315">
        <f t="shared" ca="1" si="137"/>
        <v>0</v>
      </c>
      <c r="FU137" s="314">
        <f ca="1">IF(ISERROR(OFFSET('Daten Elementary'!$A$1,MATCH(FU$5,'Daten Elementary'!$A:$A,0)-1,MATCH($AT137,'Daten Elementary'!$A$424:$ADO$424,0)-1)),0,OFFSET('Daten Elementary'!$A$1,MATCH(FU$5,'Daten Elementary'!$A:$A,0)-1,MATCH($AT137,'Daten Elementary'!$A$424:$ADO$424,0)-1))</f>
        <v>0</v>
      </c>
      <c r="FV137" s="305">
        <f t="shared" ca="1" si="138"/>
        <v>0</v>
      </c>
      <c r="FW137" s="324"/>
      <c r="FX137" s="231" t="str">
        <f t="shared" si="139"/>
        <v>Personenwagen, Ethanol (5%)</v>
      </c>
      <c r="FY137" s="231" t="str">
        <f t="shared" si="104"/>
        <v>Personenwagen</v>
      </c>
      <c r="FZ137" s="231" t="str">
        <f t="shared" si="105"/>
        <v>, Ethanol (5%)</v>
      </c>
      <c r="GA137" s="231" t="str">
        <f t="shared" si="106"/>
        <v/>
      </c>
      <c r="GB137" s="231"/>
    </row>
    <row r="138" spans="1:184" ht="16.5" hidden="1" customHeight="1" outlineLevel="1">
      <c r="A138" s="378"/>
      <c r="B138" s="358"/>
      <c r="C138" s="359" t="s">
        <v>385</v>
      </c>
      <c r="D138" s="379" t="s">
        <v>117</v>
      </c>
      <c r="E138" s="356" t="s">
        <v>26</v>
      </c>
      <c r="F138" s="102">
        <v>1.6</v>
      </c>
      <c r="G138" s="33">
        <v>5</v>
      </c>
      <c r="H138" s="91">
        <f t="shared" si="102"/>
        <v>0.32</v>
      </c>
      <c r="I138" s="99">
        <v>8.08</v>
      </c>
      <c r="J138" s="189"/>
      <c r="K138" s="100">
        <v>1380</v>
      </c>
      <c r="L138" s="86"/>
      <c r="M138" s="86"/>
      <c r="N138" s="38" t="s">
        <v>99</v>
      </c>
      <c r="O138" s="6">
        <f ca="1">(IF(ISERROR(INDEX(INDIRECT($D$268),MATCH($AM138,$AM$4:$AM$275,0),MATCH(O$304,INDIRECT($E$268),0))*$I138/$AD138),0,INDEX(INDIRECT($D$268),MATCH($AM138,$AM$4:$AM$275,0),MATCH(O$304,INDIRECT($E$268),0))*$I138/$AD138)+IF(ISERROR(INDEX(INDIRECT($D$268),MATCH($AN138,$AN$4:$AN$275,0),MATCH(O$305,INDIRECT($E$268),0))*$J138/$AE138),0,INDEX(INDIRECT($D$268),MATCH($AN138,$AN$4:$AN$275,0),MATCH(O$305,INDIRECT($E$268),0))*$J138/$AE138))*$AC138/$F138</f>
        <v>115.84300915841192</v>
      </c>
      <c r="P138" s="6">
        <f ca="1">(IF(ISERROR(INDEX(INDIRECT($D$268),MATCH($AO138,$AO$4:$AO$275,0),MATCH(P$304,INDIRECT($E$268),0))*$I138/$AD138),0,INDEX(INDIRECT($D$268),MATCH($AO138,$AO$4:$AO$275,0),MATCH(P$304,INDIRECT($E$268),0))*$I138/$AD138)+IF(ISERROR(INDEX(INDIRECT($D$268),MATCH($AP138,$AP$4:$AP$275,0),MATCH(P$305,INDIRECT($E$268),0))*$J138/$AE138),0,INDEX(INDIRECT($D$268),MATCH($AP138,$AP$4:$AP$275,0),MATCH(P$305,INDIRECT($E$268),0))*$J138/$AE138))*$AC138/$F138</f>
        <v>36.655215008029508</v>
      </c>
      <c r="Q138" s="6">
        <f ca="1">INDEX(INDIRECT($D$268),MATCH($AQ138,$AQ$4:$AQ$284,0),MATCH(Q$4,INDIRECT($E$268),0))*$K138/$F138/$AF138</f>
        <v>3.4661417414062496</v>
      </c>
      <c r="R138" s="6">
        <f ca="1">INDEX(INDIRECT($D$268),MATCH($AR138,$AR$4:$AR$284,0),MATCH(R$4,INDIRECT($E$268),0))*$K138/$F138/$AF138</f>
        <v>32.685303234374999</v>
      </c>
      <c r="S138" s="6">
        <f ca="1">INDEX(INDIRECT($D$268),MATCH($AS138,$AS$4:$AS$284,0),MATCH(S$4,INDIRECT($E$268),0))*$K138/$F138/$AF138</f>
        <v>7.7403655546874992</v>
      </c>
      <c r="T138" s="7">
        <f t="shared" ca="1" si="103"/>
        <v>196.39003469691016</v>
      </c>
      <c r="U138" s="6">
        <f>IF($B$268=6,(IF(OR(AJ138="Benzin",AJ138="Diesel"),$AK138*INDEX('DIN EN 16258'!$I:$I,MATCH('mobitool-Faktoren v2.0'!$AI138,'DIN EN 16258'!$A:$A,0))*$I138/$AD138+$AL138*INDEX('DIN EN 16258'!$I:$I,MATCH('mobitool-Faktoren v2.0'!$AJ138,'DIN EN 16258'!$A:$A,0))*$I138/$AD138,IF(ISERROR($AK138*INDEX('DIN EN 16258'!$I:$I,MATCH('mobitool-Faktoren v2.0'!$AI138,'DIN EN 16258'!$A:$A,0))*$I138/$AD138),0,$AK138*INDEX('DIN EN 16258'!$I:$I,MATCH('mobitool-Faktoren v2.0'!$AI138,'DIN EN 16258'!$A:$A,0))*$I138/$AD138)+IF(ISERROR($AL138*INDEX('DIN EN 16258'!$I:$I,MATCH('mobitool-Faktoren v2.0'!$AJ138,'DIN EN 16258'!$A:$A,0))*$J138/$AE138),0,$AL138*INDEX('DIN EN 16258'!$I:$I,MATCH('mobitool-Faktoren v2.0'!$AJ138,'DIN EN 16258'!$A:$A,0))*$J138/$AE138)))*1000,
IF($B$268=1,(IF(OR(AJ138="Benzin",AJ138="Diesel"),$AK138*INDEX('DIN EN 16258'!$D:$D,MATCH('mobitool-Faktoren v2.0'!$AI138,'DIN EN 16258'!$A:$A,0))*$I138/$AD138+$AL138*INDEX('DIN EN 16258'!$D:$D,MATCH('mobitool-Faktoren v2.0'!$AJ138,'DIN EN 16258'!$A:$A,0))*$I138/$AD138,IF(ISERROR($AK138*INDEX('DIN EN 16258'!$D:$D,MATCH('mobitool-Faktoren v2.0'!$AI138,'DIN EN 16258'!$A:$A,0))*$I138/$AD138),0,$AK138*INDEX('DIN EN 16258'!$D:$D,MATCH('mobitool-Faktoren v2.0'!$AI138,'DIN EN 16258'!$A:$A,0))*$I138/$AD138)+IF(ISERROR($AL138*INDEX('DIN EN 16258'!$D:$D,MATCH('mobitool-Faktoren v2.0'!$AJ138,'DIN EN 16258'!$A:$A,0))*$J138/$AE138),0,$AL138*INDEX('DIN EN 16258'!$D:$D,MATCH('mobitool-Faktoren v2.0'!$AJ138,'DIN EN 16258'!$A:$A,0))*$J138/$AE138))),0))*$AC138/$F138</f>
        <v>103.02166875</v>
      </c>
      <c r="V138" s="6">
        <f>IF($B$268=6,(IF(OR(AJ138="Benzin",AJ138="Diesel"),$AK138*INDEX('DIN EN 16258'!$L:$L,MATCH('mobitool-Faktoren v2.0'!$AI138,'DIN EN 16258'!$A:$A,0))*$I138/$AD138+$AL138*INDEX('DIN EN 16258'!$L:$L,MATCH('mobitool-Faktoren v2.0'!$AJ138,'DIN EN 16258'!$A:$A,0))*$I138/$AD138,IF(ISERROR($AK138*INDEX('DIN EN 16258'!$L:$L,MATCH('mobitool-Faktoren v2.0'!$AI138,'DIN EN 16258'!$A:$A,0))*$I138/$AD138),0,$AK138*INDEX('DIN EN 16258'!$L:$L,MATCH('mobitool-Faktoren v2.0'!$AI138,'DIN EN 16258'!$A:$A,0))*$I138/$AD138)+IF(ISERROR($AL138*INDEX('DIN EN 16258'!$L:$L,MATCH('mobitool-Faktoren v2.0'!$AJ138,'DIN EN 16258'!$A:$A,0))*$J138/$AE138),0,$AL138*INDEX('DIN EN 16258'!$L:$L,MATCH('mobitool-Faktoren v2.0'!$AJ138,'DIN EN 16258'!$A:$A,0))*$J138/$AE138)))*1000,
IF($B$268=1,(IF(OR(AJ138="Benzin",AJ138="Diesel"),$AK138*INDEX('DIN EN 16258'!$F:$F,MATCH('mobitool-Faktoren v2.0'!$AI138,'DIN EN 16258'!$A:$A,0))*$I138/$AD138+$AL138*INDEX('DIN EN 16258'!$F:$F,MATCH('mobitool-Faktoren v2.0'!$AJ138,'DIN EN 16258'!$A:$A,0))*$I138/$AD138,IF(ISERROR($AK138*INDEX('DIN EN 16258'!$F:$F,MATCH('mobitool-Faktoren v2.0'!$AI138,'DIN EN 16258'!$A:$A,0))*$I138/$AD138),0,$AK138*INDEX('DIN EN 16258'!$F:$F,MATCH('mobitool-Faktoren v2.0'!$AI138,'DIN EN 16258'!$A:$A,0))*$I138/$AD138)+IF(ISERROR($AL138*INDEX('DIN EN 16258'!$F:$F,MATCH('mobitool-Faktoren v2.0'!$AJ138,'DIN EN 16258'!$A:$A,0))*$J138/$AE138),0,$AL138*INDEX('DIN EN 16258'!$F:$F,MATCH('mobitool-Faktoren v2.0'!$AJ138,'DIN EN 16258'!$A:$A,0))*$J138/$AE138))),0))*$AC138/$F138</f>
        <v>132.07906249999999</v>
      </c>
      <c r="W138" s="6" t="s">
        <v>892</v>
      </c>
      <c r="X138" s="39" t="s">
        <v>162</v>
      </c>
      <c r="Y138" s="336">
        <v>3</v>
      </c>
      <c r="Z138" s="336">
        <v>25</v>
      </c>
      <c r="AA138" s="337">
        <v>500</v>
      </c>
      <c r="AB138" s="299">
        <v>3500</v>
      </c>
      <c r="AC138" s="300">
        <f>AC30</f>
        <v>1.5900020670026871</v>
      </c>
      <c r="AD138" s="298">
        <f>AD30</f>
        <v>8.08</v>
      </c>
      <c r="AE138" s="298"/>
      <c r="AF138" s="299">
        <f>AF82</f>
        <v>1600</v>
      </c>
      <c r="AG138" s="299"/>
      <c r="AH138" s="299"/>
      <c r="AI138" s="301" t="s">
        <v>609</v>
      </c>
      <c r="AJ138" s="301"/>
      <c r="AK138" s="329">
        <f>0.060379/AC138</f>
        <v>3.7974164470000002E-2</v>
      </c>
      <c r="AL138" s="329"/>
      <c r="AM138" s="202" t="s">
        <v>327</v>
      </c>
      <c r="AN138" s="202" t="s">
        <v>81</v>
      </c>
      <c r="AO138" s="202" t="s">
        <v>328</v>
      </c>
      <c r="AP138" s="202" t="s">
        <v>81</v>
      </c>
      <c r="AQ138" s="330" t="s">
        <v>976</v>
      </c>
      <c r="AR138" s="330" t="s">
        <v>977</v>
      </c>
      <c r="AS138" s="330" t="s">
        <v>978</v>
      </c>
      <c r="AT138" s="202" t="s">
        <v>329</v>
      </c>
      <c r="AU138" s="303">
        <f ca="1">IF(ISERROR(OFFSET('Daten KEA'!$A$1,MATCH(AU$5,'Daten KEA'!$A:$A,0)-1,MATCH(AM138,'Daten KEA'!$A$424:$ADO$424,0)-1)),0,OFFSET('Daten KEA'!$A$1,MATCH(AU$5,'Daten KEA'!$A:$A,0)-1,MATCH(AM138,'Daten KEA'!$A$424:$ADO$424,0)-1))+IF(ISERROR(AK138*INDEX('Energiefaktoren Ecoinvent'!$D:$D,MATCH('mobitool-Faktoren v2.0'!AI138,'Energiefaktoren Ecoinvent'!$A:$A,0))),0,AK138*INDEX('Energiefaktoren Ecoinvent'!$D:$D,MATCH('mobitool-Faktoren v2.0'!AI138,'Energiefaktoren Ecoinvent'!$A:$A,0)))+IF(OR(AJ138="Benzin",AJ138="Diesel"),IF(ISERROR(OFFSET('Daten KEA'!$A$1,MATCH(AV$5,'Daten KEA'!$A:$A,0)-1,MATCH(AN138,'Daten KEA'!$A$424:$ADO$424,0)-1)),0,OFFSET('Daten KEA'!$A$1,MATCH(AV$5,'Daten KEA'!$A:$A,0)-1,MATCH(AN138,'Daten KEA'!$A$424:$ADO$424,0)-1))+IF(ISERROR(AL138*INDEX('Energiefaktoren Ecoinvent'!$D:$D,MATCH('mobitool-Faktoren v2.0'!AJ138,'Energiefaktoren Ecoinvent'!$A:$A,0))),0,AL138*INDEX('Energiefaktoren Ecoinvent'!$D:$D,MATCH('mobitool-Faktoren v2.0'!AJ138,'Energiefaktoren Ecoinvent'!$A:$A,0))),0)</f>
        <v>1.576416804455</v>
      </c>
      <c r="AV138" s="303">
        <f ca="1">IF(OR(AJ138="Benzin",AJ138="Diesel"),0,IF(ISERROR(OFFSET('Daten KEA'!$A$1,MATCH(AV$5,'Daten KEA'!$A:$A,0)-1,MATCH(AN138,'Daten KEA'!$A$424:$ADO$424,0)-1)),0,OFFSET('Daten KEA'!$A$1,MATCH(AV$5,'Daten KEA'!$A:$A,0)-1,MATCH(AN138,'Daten KEA'!$A$424:$ADO$424,0)-1))+IF(ISERROR(AL138*INDEX('Energiefaktoren Ecoinvent'!$D:$D,MATCH('mobitool-Faktoren v2.0'!AJ138,'Energiefaktoren Ecoinvent'!$A:$A,0))),0,AL138*INDEX('Energiefaktoren Ecoinvent'!$D:$D,MATCH('mobitool-Faktoren v2.0'!AJ138,'Energiefaktoren Ecoinvent'!$A:$A,0))))</f>
        <v>0</v>
      </c>
      <c r="AW138" s="303">
        <f ca="1">IF(ISERROR(OFFSET('Daten KEA'!$A$1,MATCH(AW$5,'Daten KEA'!$A:$A,0)-1,MATCH(AO138,'Daten KEA'!$A$424:$ADO$424,0)-1)),0,OFFSET('Daten KEA'!$A$1,MATCH(AW$5,'Daten KEA'!$A:$A,0)-1,MATCH(AO138,'Daten KEA'!$A$424:$ADO$424,0)-1))-IF(ISERROR(AK138*INDEX('Energiefaktoren Ecoinvent'!$D:$D,MATCH('mobitool-Faktoren v2.0'!AI138,'Energiefaktoren Ecoinvent'!$A:$A,0))),0,AK138*INDEX('Energiefaktoren Ecoinvent'!$D:$D,MATCH('mobitool-Faktoren v2.0'!AI138,'Energiefaktoren Ecoinvent'!$A:$A,0)))+IF(OR(AJ138="Benzin",AJ138="Diesel"),IF(ISERROR(OFFSET('Daten KEA'!$A$1,MATCH(AX$5,'Daten KEA'!$A:$A,0)-1,MATCH(AP138,'Daten KEA'!$A$424:$ADO$424,0)-1)),0,OFFSET('Daten KEA'!$A$1,MATCH(AX$5,'Daten KEA'!$A:$A,0)-1,MATCH(AP138,'Daten KEA'!$A$424:$ADO$424,0)-1))-IF(ISERROR(AL138*INDEX('Energiefaktoren Ecoinvent'!$D:$D,MATCH('mobitool-Faktoren v2.0'!AJ138,'Energiefaktoren Ecoinvent'!$A:$A,0))),0,AL138*INDEX('Energiefaktoren Ecoinvent'!$D:$D,MATCH('mobitool-Faktoren v2.0'!AJ138,'Energiefaktoren Ecoinvent'!$A:$A,0))),0)</f>
        <v>0.69653687449500001</v>
      </c>
      <c r="AX138" s="303">
        <f ca="1">IF(OR(AJ138="Benzin",AJ138="Diesel"),0,IF(ISERROR(OFFSET('Daten KEA'!$A$1,MATCH(AX$5,'Daten KEA'!$A:$A,0)-1,MATCH(AP138,'Daten KEA'!$A$424:$ADO$424,0)-1)),0,OFFSET('Daten KEA'!$A$1,MATCH(AX$5,'Daten KEA'!$A:$A,0)-1,MATCH(AP138,'Daten KEA'!$A$424:$ADO$424,0)-1))-IF(ISERROR(AL138*INDEX('Energiefaktoren Ecoinvent'!$D:$D,MATCH('mobitool-Faktoren v2.0'!AJ138,'Energiefaktoren Ecoinvent'!$A:$A,0))),0,AL138*INDEX('Energiefaktoren Ecoinvent'!$D:$D,MATCH('mobitool-Faktoren v2.0'!AJ138,'Energiefaktoren Ecoinvent'!$A:$A,0))))</f>
        <v>0</v>
      </c>
      <c r="AY138" s="303">
        <f t="shared" ca="1" si="107"/>
        <v>2.27295367895</v>
      </c>
      <c r="AZ138" s="303">
        <f ca="1">IF(ISERROR(OFFSET('Daten KEA'!$A$1,MATCH(AZ$5,'Daten KEA'!$A:$A,0)-1,MATCH(AQ138,'Daten KEA'!$A$424:$ADO$424,0)-1)),0,OFFSET('Daten KEA'!$A$1,MATCH(AZ$5,'Daten KEA'!$A:$A,0)-1,MATCH(AQ138,'Daten KEA'!$A$424:$ADO$424,0)-1))</f>
        <v>0.18482304999999999</v>
      </c>
      <c r="BA138" s="303">
        <f ca="1">IF(ISERROR(OFFSET('Daten KEA'!$A$1,MATCH(BA$5,'Daten KEA'!$A:$A,0)-1,MATCH(AR138,'Daten KEA'!$A$424:$ADO$424,0)-1)),0,OFFSET('Daten KEA'!$A$1,MATCH(BA$5,'Daten KEA'!$A:$A,0)-1,MATCH(AR138,'Daten KEA'!$A$424:$ADO$424,0)-1))</f>
        <v>1.0023063000000001</v>
      </c>
      <c r="BB138" s="303">
        <f ca="1">IF(ISERROR(OFFSET('Daten KEA'!$A$1,MATCH(BB$5,'Daten KEA'!$A:$A,0)-1,MATCH(AS138,'Daten KEA'!$A$424:$ADO$424,0)-1)),0,OFFSET('Daten KEA'!$A$1,MATCH(BB$5,'Daten KEA'!$A:$A,0)-1,MATCH(AS138,'Daten KEA'!$A$424:$ADO$424,0)-1))</f>
        <v>0.84415227999999998</v>
      </c>
      <c r="BC138" s="304">
        <f t="shared" ca="1" si="101"/>
        <v>4.3042353089500001</v>
      </c>
      <c r="BD138" s="303">
        <f ca="1">IF(ISERROR(OFFSET('Daten KEA'!$A$1,MATCH(BD$5,'Daten KEA'!$A:$A,0)-1,MATCH(AT138,'Daten KEA'!$A$424:$ADO$424,0)-1)),0,OFFSET('Daten KEA'!$A$1,MATCH(BD$5,'Daten KEA'!$A:$A,0)-1,MATCH(AT138,'Daten KEA'!$A$424:$ADO$424,0)-1))</f>
        <v>3.2217658999999998</v>
      </c>
      <c r="BE138" s="305">
        <f t="shared" ca="1" si="108"/>
        <v>0.74851063400293882</v>
      </c>
      <c r="BF138" s="306">
        <f ca="1">IF(ISERROR(OFFSET('Daten KEA'!$A$1,MATCH(BF$5,'Daten KEA'!$A:$A,0)-1,MATCH(AM138,'Daten KEA'!$A$424:$ADO$424,0)-1)),0,OFFSET('Daten KEA'!$A$1,MATCH(BF$5,'Daten KEA'!$A:$A,0)-1,MATCH(AM138,'Daten KEA'!$A$424:$ADO$424,0)-1))+IF(ISERROR($AK138*INDEX('Energiefaktoren Ecoinvent'!$H:$H,MATCH('mobitool-Faktoren v2.0'!$AI138,'Energiefaktoren Ecoinvent'!$A:$A,0))),0,$AK138*INDEX('Energiefaktoren Ecoinvent'!$H:$H,MATCH('mobitool-Faktoren v2.0'!$AI138,'Energiefaktoren Ecoinvent'!$A:$A,0)))+IF(OR(AJ138="Benzin",AJ138="Diesel"),IF(ISERROR(OFFSET('Daten KEA'!$A$1,MATCH(BG$5,'Daten KEA'!$A:$A,0)-1,MATCH(AN138,'Daten KEA'!$A$424:$ADO$424,0)-1)),0,OFFSET('Daten KEA'!$A$1,MATCH(BG$5,'Daten KEA'!$A:$A,0)-1,MATCH(AN138,'Daten KEA'!$A$424:$ADO$424,0)-1))+IF(ISERROR($AL138*INDEX('Energiefaktoren Ecoinvent'!$H:$H,MATCH('mobitool-Faktoren v2.0'!$AJ138,'Energiefaktoren Ecoinvent'!$A:$A,0))),0,$AL138*INDEX('Energiefaktoren Ecoinvent'!$H:$H,MATCH('mobitool-Faktoren v2.0'!$AJ138,'Energiefaktoren Ecoinvent'!$A:$A,0))),0)</f>
        <v>1.3722872054392672</v>
      </c>
      <c r="BG138" s="306">
        <f ca="1">IF(OR(AJ138="Benzin",AJ138="Diesel"),0,IF(ISERROR(OFFSET('Daten KEA'!$A$1,MATCH(BG$5,'Daten KEA'!$A:$A,0)-1,MATCH(AN138,'Daten KEA'!$A$424:$ADO$424,0)-1)),0,OFFSET('Daten KEA'!$A$1,MATCH(BG$5,'Daten KEA'!$A:$A,0)-1,MATCH(AN138,'Daten KEA'!$A$424:$ADO$424,0)-1))+IF(ISERROR($AL138*INDEX('Energiefaktoren Ecoinvent'!$H:$H,MATCH('mobitool-Faktoren v2.0'!$AJ138,'Energiefaktoren Ecoinvent'!$A:$A,0))),0,$AL138*INDEX('Energiefaktoren Ecoinvent'!$H:$H,MATCH('mobitool-Faktoren v2.0'!$AJ138,'Energiefaktoren Ecoinvent'!$A:$A,0))))</f>
        <v>0</v>
      </c>
      <c r="BH138" s="306">
        <f ca="1">IF(ISERROR(OFFSET('Daten KEA'!$A$1,MATCH(BH$5,'Daten KEA'!$A:$A,0)-1,MATCH(AO138,'Daten KEA'!$A$424:$ADO$424,0)-1)),0,OFFSET('Daten KEA'!$A$1,MATCH(BH$5,'Daten KEA'!$A:$A,0)-1,MATCH(AO138,'Daten KEA'!$A$424:$ADO$424,0)-1))-IF(ISERROR($AK138*INDEX('Energiefaktoren Ecoinvent'!$H:$H,MATCH('mobitool-Faktoren v2.0'!$AI138,'Energiefaktoren Ecoinvent'!$A:$A,0))),0,$AK138*INDEX('Energiefaktoren Ecoinvent'!$H:$H,MATCH('mobitool-Faktoren v2.0'!$AI138,'Energiefaktoren Ecoinvent'!$A:$A,0)))+IF(OR(AJ138="Benzin",AJ138="Diesel"),IF(ISERROR(OFFSET('Daten KEA'!$A$1,MATCH(BI$5,'Daten KEA'!$A:$A,0)-1,MATCH(AP138,'Daten KEA'!$A$424:$ADO$424,0)-1)),0,OFFSET('Daten KEA'!$A$1,MATCH(BI$5,'Daten KEA'!$A:$A,0)-1,MATCH(AP138,'Daten KEA'!$A$424:$ADO$424,0)-1))-IF(ISERROR($AL138*INDEX('Energiefaktoren Ecoinvent'!$H:$H,MATCH('mobitool-Faktoren v2.0'!$AJ138,'Energiefaktoren Ecoinvent'!$A:$A,0))),0,$AL138*INDEX('Energiefaktoren Ecoinvent'!$H:$H,MATCH('mobitool-Faktoren v2.0'!$AJ138,'Energiefaktoren Ecoinvent'!$A:$A,0))),0)</f>
        <v>0.76468991372125017</v>
      </c>
      <c r="BI138" s="306">
        <f ca="1">IF(OR(AJ138="Benzin",AJ138="Diesel"),0,IF(ISERROR(OFFSET('Daten KEA'!$A$1,MATCH(BI$5,'Daten KEA'!$A:$A,0)-1,MATCH(AP138,'Daten KEA'!$A$424:$ADO$424,0)-1)),0,OFFSET('Daten KEA'!$A$1,MATCH(BI$5,'Daten KEA'!$A:$A,0)-1,MATCH(AP138,'Daten KEA'!$A$424:$ADO$424,0)-1))-IF(ISERROR($AL138*INDEX('Energiefaktoren Ecoinvent'!$H:$H,MATCH('mobitool-Faktoren v2.0'!$AJ138,'Energiefaktoren Ecoinvent'!$A:$A,0))),0,$AL138*INDEX('Energiefaktoren Ecoinvent'!$H:$H,MATCH('mobitool-Faktoren v2.0'!$AJ138,'Energiefaktoren Ecoinvent'!$A:$A,0))))</f>
        <v>0</v>
      </c>
      <c r="BJ138" s="306">
        <f t="shared" ca="1" si="92"/>
        <v>2.1369771191605174</v>
      </c>
      <c r="BK138" s="306">
        <f ca="1">IF(ISERROR(OFFSET('Daten KEA'!$A$1,MATCH(BK$5,'Daten KEA'!$A:$A,0)-1,MATCH(AQ138,'Daten KEA'!$A$424:$ADO$424,0)-1)),0,OFFSET('Daten KEA'!$A$1,MATCH(BK$5,'Daten KEA'!$A:$A,0)-1,MATCH(AQ138,'Daten KEA'!$A$424:$ADO$424,0)-1))</f>
        <v>0.17631837758306998</v>
      </c>
      <c r="BL138" s="306">
        <f ca="1">IF(ISERROR(OFFSET('Daten KEA'!$A$1,MATCH(BL$5,'Daten KEA'!$A:$A,0)-1,MATCH(AR138,'Daten KEA'!$A$424:$ADO$424,0)-1)),0,OFFSET('Daten KEA'!$A$1,MATCH(BL$5,'Daten KEA'!$A:$A,0)-1,MATCH(AR138,'Daten KEA'!$A$424:$ADO$424,0)-1))</f>
        <v>0.91292618585179997</v>
      </c>
      <c r="BM138" s="306">
        <f ca="1">IF(ISERROR(OFFSET('Daten KEA'!$A$1,MATCH(BM$5,'Daten KEA'!$A:$A,0)-1,MATCH(AS138,'Daten KEA'!$A$424:$ADO$424,0)-1)),0,OFFSET('Daten KEA'!$A$1,MATCH(BM$5,'Daten KEA'!$A:$A,0)-1,MATCH(AS138,'Daten KEA'!$A$424:$ADO$424,0)-1))</f>
        <v>0.74347970396926988</v>
      </c>
      <c r="BN138" s="307">
        <f t="shared" ca="1" si="98"/>
        <v>3.9697013865646569</v>
      </c>
      <c r="BO138" s="306">
        <f ca="1">IF(ISERROR(OFFSET('Daten KEA'!$A$1,MATCH(BO$5,'Daten KEA'!$A:$A,0)-1,MATCH(AT138,'Daten KEA'!$A$424:$ADO$424,0)-1)),0,OFFSET('Daten KEA'!$A$1,MATCH(BO$5,'Daten KEA'!$A:$A,0)-1,MATCH(AT138,'Daten KEA'!$A$424:$ADO$424,0)-1))</f>
        <v>2.9968109725500001</v>
      </c>
      <c r="BP138" s="305">
        <f t="shared" ca="1" si="109"/>
        <v>0.75492100808706242</v>
      </c>
      <c r="BQ138" s="308">
        <f ca="1">IF(ISERROR(OFFSET('Daten GWP'!$A$1,MATCH(BQ$5,'Daten GWP'!$A:$A,0)-1,MATCH(AM138,'Daten GWP'!$A$424:$ADO$424,0)-1)),0,OFFSET('Daten GWP'!$A$1,MATCH(BQ$5,'Daten GWP'!$A:$A,0)-1,MATCH(AM138,'Daten GWP'!$A$424:$ADO$424,0)-1))*1000</f>
        <v>116.57143000000001</v>
      </c>
      <c r="BR138" s="308">
        <f ca="1">IF(ISERROR(OFFSET('Daten GWP'!$A$1,MATCH(BR$5,'Daten GWP'!$A:$A,0)-1,MATCH(AN138,'Daten GWP'!$A$424:$ADO$424,0)-1)),0,OFFSET('Daten GWP'!$A$1,MATCH(BR$5,'Daten GWP'!$A:$A,0)-1,MATCH(AN138,'Daten GWP'!$A$424:$ADO$424,0)-1))*1000</f>
        <v>0</v>
      </c>
      <c r="BS138" s="308">
        <f ca="1">IF(ISERROR(OFFSET('Daten GWP'!$A$1,MATCH(BS$5,'Daten GWP'!$A:$A,0)-1,MATCH(AO138,'Daten GWP'!$A$424:$ADO$424,0)-1)),0,OFFSET('Daten GWP'!$A$1,MATCH(BS$5,'Daten GWP'!$A:$A,0)-1,MATCH(AO138,'Daten GWP'!$A$424:$ADO$424,0)-1))*1000</f>
        <v>36.885702999999999</v>
      </c>
      <c r="BT138" s="308">
        <f ca="1">IF(ISERROR(OFFSET('Daten GWP'!$A$1,MATCH(BT$5,'Daten GWP'!$A:$A,0)-1,MATCH(AP138,'Daten GWP'!$A$424:$ADO$424,0)-1)),0,OFFSET('Daten GWP'!$A$1,MATCH(BT$5,'Daten GWP'!$A:$A,0)-1,MATCH(AP138,'Daten GWP'!$A$424:$ADO$424,0)-1))*1000</f>
        <v>0</v>
      </c>
      <c r="BU138" s="308">
        <f t="shared" ca="1" si="110"/>
        <v>153.457133</v>
      </c>
      <c r="BV138" s="308">
        <f ca="1">IF(ISERROR(OFFSET('Daten GWP'!$A$1,MATCH(BV$5,'Daten GWP'!$A:$A,0)-1,MATCH(AQ138,'Daten GWP'!$A$424:$ADO$424,0)-1)),0,OFFSET('Daten GWP'!$A$1,MATCH(BV$5,'Daten GWP'!$A:$A,0)-1,MATCH(AQ138,'Daten GWP'!$A$424:$ADO$424,0)-1))*1000</f>
        <v>6.4299441000000002</v>
      </c>
      <c r="BW138" s="308">
        <f ca="1">IF(ISERROR(OFFSET('Daten GWP'!$A$1,MATCH(BW$5,'Daten GWP'!$A:$A,0)-1,MATCH(AR138,'Daten GWP'!$A$424:$ADO$424,0)-1)),0,OFFSET('Daten GWP'!$A$1,MATCH(BW$5,'Daten GWP'!$A:$A,0)-1,MATCH(AR138,'Daten GWP'!$A$424:$ADO$424,0)-1))*1000</f>
        <v>60.633606</v>
      </c>
      <c r="BX138" s="308">
        <f ca="1">IF(ISERROR(OFFSET('Daten GWP'!$A$1,MATCH(BX$5,'Daten GWP'!$A:$A,0)-1,MATCH(AS138,'Daten GWP'!$A$424:$ADO$424,0)-1)),0,OFFSET('Daten GWP'!$A$1,MATCH(BX$5,'Daten GWP'!$A:$A,0)-1,MATCH(AS138,'Daten GWP'!$A$424:$ADO$424,0)-1))*1000</f>
        <v>14.358938999999999</v>
      </c>
      <c r="BY138" s="309">
        <f t="shared" ca="1" si="99"/>
        <v>234.87962209999998</v>
      </c>
      <c r="BZ138" s="308">
        <f ca="1">IF(ISERROR(OFFSET('Daten GWP'!$A$1,MATCH(BZ$5,'Daten GWP'!$A:$A,0)-1,MATCH(AT138,'Daten GWP'!$A$424:$ADO$424,0)-1)),0,OFFSET('Daten GWP'!$A$1,MATCH(BZ$5,'Daten GWP'!$A:$A,0)-1,MATCH(AT138,'Daten GWP'!$A$424:$ADO$424,0)-1))*1000</f>
        <v>183.11176</v>
      </c>
      <c r="CA138" s="305">
        <f t="shared" ca="1" si="111"/>
        <v>0.77959832514563643</v>
      </c>
      <c r="CB138" s="310">
        <f ca="1">IF(ISERROR(OFFSET('Daten Elementary'!$A$1,MATCH(CB$5,'Daten Elementary'!$A:$A,0)-1,MATCH(AM138,'Daten Elementary'!$A$424:$ADO$424,0)-1)),0,OFFSET('Daten Elementary'!$A$1,MATCH(CB$5,'Daten Elementary'!$A:$A,0)-1,MATCH(AM138,'Daten Elementary'!$A$424:$ADO$424,0)-1))*1000000</f>
        <v>13.875050999999999</v>
      </c>
      <c r="CC138" s="310">
        <f ca="1">IF(ISERROR(OFFSET('Daten Elementary'!$A$1,MATCH(CC$5,'Daten Elementary'!$A:$A,0)-1,MATCH(AN138,'Daten Elementary'!$A$424:$ADO$424,0)-1)),0,OFFSET('Daten Elementary'!$A$1,MATCH(CC$5,'Daten Elementary'!$A:$A,0)-1,MATCH(AN138,'Daten Elementary'!$A$424:$ADO$424,0)-1))*1000000</f>
        <v>0</v>
      </c>
      <c r="CD138" s="310">
        <f ca="1">IF(ISERROR(OFFSET('Daten Elementary'!$A$1,MATCH(CD$5,'Daten Elementary'!$A:$A,0)-1,MATCH(AO138,'Daten Elementary'!$A$424:$ADO$424,0)-1)),0,OFFSET('Daten Elementary'!$A$1,MATCH(CD$5,'Daten Elementary'!$A:$A,0)-1,MATCH(AO138,'Daten Elementary'!$A$424:$ADO$424,0)-1))*1000000</f>
        <v>13.252161999999998</v>
      </c>
      <c r="CE138" s="310">
        <f ca="1">IF(ISERROR(OFFSET('Daten Elementary'!$A$1,MATCH(CE$5,'Daten Elementary'!$A:$A,0)-1,MATCH(AP138,'Daten Elementary'!$A$424:$ADO$424,0)-1)),0,OFFSET('Daten Elementary'!$A$1,MATCH(CE$5,'Daten Elementary'!$A:$A,0)-1,MATCH(AP138,'Daten Elementary'!$A$424:$ADO$424,0)-1))*1000000</f>
        <v>0</v>
      </c>
      <c r="CF138" s="310">
        <f t="shared" ca="1" si="112"/>
        <v>27.127212999999998</v>
      </c>
      <c r="CG138" s="310">
        <f ca="1">IF(ISERROR(OFFSET('Daten Elementary'!$A$1,MATCH(CG$5,'Daten Elementary'!$A:$A,0)-1,MATCH(AQ138,'Daten Elementary'!$A$424:$ADO$424,0)-1)),0,OFFSET('Daten Elementary'!$A$1,MATCH(CG$5,'Daten Elementary'!$A:$A,0)-1,MATCH(AQ138,'Daten Elementary'!$A$424:$ADO$424,0)-1))*1000000</f>
        <v>2.5342876999999997</v>
      </c>
      <c r="CH138" s="310">
        <f ca="1">IF(ISERROR(OFFSET('Daten Elementary'!$A$1,MATCH(CH$5,'Daten Elementary'!$A:$A,0)-1,MATCH(AR138,'Daten Elementary'!$A$424:$ADO$424,0)-1)),0,OFFSET('Daten Elementary'!$A$1,MATCH(CH$5,'Daten Elementary'!$A:$A,0)-1,MATCH(AR138,'Daten Elementary'!$A$424:$ADO$424,0)-1))*1000000</f>
        <v>55.794156000000001</v>
      </c>
      <c r="CI138" s="310">
        <f ca="1">IF(ISERROR(OFFSET('Daten Elementary'!$A$1,MATCH(CI$5,'Daten Elementary'!$A:$A,0)-1,MATCH(AS138,'Daten Elementary'!$A$424:$ADO$424,0)-1)),0,OFFSET('Daten Elementary'!$A$1,MATCH(CI$5,'Daten Elementary'!$A:$A,0)-1,MATCH(AS138,'Daten Elementary'!$A$424:$ADO$424,0)-1))*1000000</f>
        <v>12.323541000000001</v>
      </c>
      <c r="CJ138" s="311">
        <f t="shared" ca="1" si="113"/>
        <v>97.779197699999997</v>
      </c>
      <c r="CK138" s="310">
        <f ca="1">IF(ISERROR(OFFSET('Daten Elementary'!$A$1,MATCH(CK$5,'Daten Elementary'!$A:$A,0)-1,MATCH($AT138,'Daten Elementary'!$A$424:$ADO$424,0)-1)),0,OFFSET('Daten Elementary'!$A$1,MATCH(CK$5,'Daten Elementary'!$A:$A,0)-1,MATCH($AT138,'Daten Elementary'!$A$424:$ADO$424,0)-1))*1000000</f>
        <v>54.929945000000004</v>
      </c>
      <c r="CL138" s="305">
        <f t="shared" ca="1" si="114"/>
        <v>0.56177537034546565</v>
      </c>
      <c r="CM138" s="312">
        <f ca="1">IF(ISERROR(OFFSET('Daten Elementary'!$A$1,MATCH(CM$5,'Daten Elementary'!$A:$A,0)-1,MATCH(AM138,'Daten Elementary'!$A$424:$ADO$424,0)-1)),0,OFFSET('Daten Elementary'!$A$1,MATCH(CM$5,'Daten Elementary'!$A:$A,0)-1,MATCH(AM138,'Daten Elementary'!$A$424:$ADO$424,0)-1))*1000000</f>
        <v>5.3421524000000007</v>
      </c>
      <c r="CN138" s="312">
        <f ca="1">IF(ISERROR(OFFSET('Daten Elementary'!$A$1,MATCH(CN$5,'Daten Elementary'!$A:$A,0)-1,MATCH(AN138,'Daten Elementary'!$A$424:$ADO$424,0)-1)),0,OFFSET('Daten Elementary'!$A$1,MATCH(CN$5,'Daten Elementary'!$A:$A,0)-1,MATCH(AN138,'Daten Elementary'!$A$424:$ADO$424,0)-1))*1000000</f>
        <v>0</v>
      </c>
      <c r="CO138" s="312">
        <f ca="1">IF(ISERROR(OFFSET('Daten Elementary'!$A$1,MATCH(CO$5,'Daten Elementary'!$A:$A,0)-1,MATCH(AO138,'Daten Elementary'!$A$424:$ADO$424,0)-1)),0,OFFSET('Daten Elementary'!$A$1,MATCH(CO$5,'Daten Elementary'!$A:$A,0)-1,MATCH(AO138,'Daten Elementary'!$A$424:$ADO$424,0)-1))*1000000</f>
        <v>10.408714000000002</v>
      </c>
      <c r="CP138" s="312">
        <f ca="1">IF(ISERROR(OFFSET('Daten Elementary'!$A$1,MATCH(CP$5,'Daten Elementary'!$A:$A,0)-1,MATCH(AP138,'Daten Elementary'!$A$424:$ADO$424,0)-1)),0,OFFSET('Daten Elementary'!$A$1,MATCH(CP$5,'Daten Elementary'!$A:$A,0)-1,MATCH(AP138,'Daten Elementary'!$A$424:$ADO$424,0)-1))*1000000</f>
        <v>0</v>
      </c>
      <c r="CQ138" s="312">
        <f t="shared" ca="1" si="115"/>
        <v>15.750866400000003</v>
      </c>
      <c r="CR138" s="312">
        <f ca="1">IF(ISERROR(OFFSET('Daten Elementary'!$A$1,MATCH(CR$5,'Daten Elementary'!$A:$A,0)-1,MATCH(AQ138,'Daten Elementary'!$A$424:$ADO$424,0)-1)),0,OFFSET('Daten Elementary'!$A$1,MATCH(CR$5,'Daten Elementary'!$A:$A,0)-1,MATCH(AQ138,'Daten Elementary'!$A$424:$ADO$424,0)-1))*1000000</f>
        <v>1.6960850999999999</v>
      </c>
      <c r="CS138" s="312">
        <f ca="1">IF(ISERROR(OFFSET('Daten Elementary'!$A$1,MATCH(CS$5,'Daten Elementary'!$A:$A,0)-1,MATCH(AR138,'Daten Elementary'!$A$424:$ADO$424,0)-1)),0,OFFSET('Daten Elementary'!$A$1,MATCH(CS$5,'Daten Elementary'!$A:$A,0)-1,MATCH(AR138,'Daten Elementary'!$A$424:$ADO$424,0)-1))*1000000</f>
        <v>21.365215000000003</v>
      </c>
      <c r="CT138" s="312">
        <f ca="1">IF(ISERROR(OFFSET('Daten Elementary'!$A$1,MATCH(CT$5,'Daten Elementary'!$A:$A,0)-1,MATCH(AS138,'Daten Elementary'!$A$424:$ADO$424,0)-1)),0,OFFSET('Daten Elementary'!$A$1,MATCH(CT$5,'Daten Elementary'!$A:$A,0)-1,MATCH(AS138,'Daten Elementary'!$A$424:$ADO$424,0)-1))*1000000</f>
        <v>6.9625197999999999</v>
      </c>
      <c r="CU138" s="313">
        <f t="shared" ca="1" si="116"/>
        <v>45.774686300000006</v>
      </c>
      <c r="CV138" s="312">
        <f ca="1">IF(ISERROR(OFFSET('Daten Elementary'!$A$1,MATCH(CV$5,'Daten Elementary'!$A:$A,0)-1,MATCH($AT138,'Daten Elementary'!$A$424:$ADO$424,0)-1)),0,OFFSET('Daten Elementary'!$A$1,MATCH(CV$5,'Daten Elementary'!$A:$A,0)-1,MATCH($AT138,'Daten Elementary'!$A$424:$ADO$424,0)-1))*1000000</f>
        <v>27.124942000000001</v>
      </c>
      <c r="CW138" s="305">
        <f t="shared" ca="1" si="117"/>
        <v>0.59257515872915978</v>
      </c>
      <c r="CX138" s="314">
        <f ca="1">IF(ISERROR(OFFSET('Daten Elementary'!$A$1,MATCH(CX$5,'Daten Elementary'!$A:$A,0)-1,MATCH(AM138,'Daten Elementary'!$A$424:$ADO$424,0)-1)),0,OFFSET('Daten Elementary'!$A$1,MATCH(CX$5,'Daten Elementary'!$A:$A,0)-1,MATCH(AM138,'Daten Elementary'!$A$424:$ADO$424,0)-1))*1000000</f>
        <v>77.292746000000008</v>
      </c>
      <c r="CY138" s="314">
        <f ca="1">IF(ISERROR(OFFSET('Daten Elementary'!$A$1,MATCH(CY$5,'Daten Elementary'!$A:$A,0)-1,MATCH(AN138,'Daten Elementary'!$A$424:$ADO$424,0)-1)),0,OFFSET('Daten Elementary'!$A$1,MATCH(CY$5,'Daten Elementary'!$A:$A,0)-1,MATCH(AN138,'Daten Elementary'!$A$424:$ADO$424,0)-1))*1000000</f>
        <v>0</v>
      </c>
      <c r="CZ138" s="314">
        <f ca="1">IF(ISERROR(OFFSET('Daten Elementary'!$A$1,MATCH(CZ$5,'Daten Elementary'!$A:$A,0)-1,MATCH(AO138,'Daten Elementary'!$A$424:$ADO$424,0)-1)),0,OFFSET('Daten Elementary'!$A$1,MATCH(CZ$5,'Daten Elementary'!$A:$A,0)-1,MATCH(AO138,'Daten Elementary'!$A$424:$ADO$424,0)-1))*1000000</f>
        <v>107.63829</v>
      </c>
      <c r="DA138" s="314">
        <f ca="1">IF(ISERROR(OFFSET('Daten Elementary'!$A$1,MATCH(DA$5,'Daten Elementary'!$A:$A,0)-1,MATCH(AP138,'Daten Elementary'!$A$424:$ADO$424,0)-1)),0,OFFSET('Daten Elementary'!$A$1,MATCH(DA$5,'Daten Elementary'!$A:$A,0)-1,MATCH(AP138,'Daten Elementary'!$A$424:$ADO$424,0)-1))*1000000</f>
        <v>0</v>
      </c>
      <c r="DB138" s="314">
        <f t="shared" ca="1" si="118"/>
        <v>184.93103600000001</v>
      </c>
      <c r="DC138" s="314">
        <f ca="1">IF(ISERROR(OFFSET('Daten Elementary'!$A$1,MATCH(DC$5,'Daten Elementary'!$A:$A,0)-1,MATCH(AQ138,'Daten Elementary'!$A$424:$ADO$424,0)-1)),0,OFFSET('Daten Elementary'!$A$1,MATCH(DC$5,'Daten Elementary'!$A:$A,0)-1,MATCH(AQ138,'Daten Elementary'!$A$424:$ADO$424,0)-1))*1000000</f>
        <v>6.4210890999999997</v>
      </c>
      <c r="DD138" s="314">
        <f ca="1">IF(ISERROR(OFFSET('Daten Elementary'!$A$1,MATCH(DD$5,'Daten Elementary'!$A:$A,0)-1,MATCH(AR138,'Daten Elementary'!$A$424:$ADO$424,0)-1)),0,OFFSET('Daten Elementary'!$A$1,MATCH(DD$5,'Daten Elementary'!$A:$A,0)-1,MATCH(AR138,'Daten Elementary'!$A$424:$ADO$424,0)-1))*1000000</f>
        <v>92.359469000000004</v>
      </c>
      <c r="DE138" s="314">
        <f ca="1">IF(ISERROR(OFFSET('Daten Elementary'!$A$1,MATCH(DE$5,'Daten Elementary'!$A:$A,0)-1,MATCH(AS138,'Daten Elementary'!$A$424:$ADO$424,0)-1)),0,OFFSET('Daten Elementary'!$A$1,MATCH(DE$5,'Daten Elementary'!$A:$A,0)-1,MATCH(AS138,'Daten Elementary'!$A$424:$ADO$424,0)-1))*1000000</f>
        <v>55.370537000000006</v>
      </c>
      <c r="DF138" s="315">
        <f t="shared" ca="1" si="119"/>
        <v>339.08213110000003</v>
      </c>
      <c r="DG138" s="314">
        <f ca="1">IF(ISERROR(OFFSET('Daten Elementary'!$A$1,MATCH(DG$5,'Daten Elementary'!$A:$A,0)-1,MATCH($AT138,'Daten Elementary'!$A$424:$ADO$424,0)-1)),0,OFFSET('Daten Elementary'!$A$1,MATCH(DG$5,'Daten Elementary'!$A:$A,0)-1,MATCH($AT138,'Daten Elementary'!$A$424:$ADO$424,0)-1))*1000000</f>
        <v>250.65558999999999</v>
      </c>
      <c r="DH138" s="305">
        <f t="shared" ca="1" si="120"/>
        <v>0.73921792689830113</v>
      </c>
      <c r="DI138" s="316">
        <f ca="1">IF(ISERROR(OFFSET('Daten Elementary'!$A$1,MATCH(DI$5,'Daten Elementary'!$A:$A,0)-1,MATCH(AM138,'Daten Elementary'!$A$424:$ADO$424,0)-1)),0,OFFSET('Daten Elementary'!$A$1,MATCH(DI$5,'Daten Elementary'!$A:$A,0)-1,MATCH(AM138,'Daten Elementary'!$A$424:$ADO$424,0)-1))*1000000</f>
        <v>22.493981999999999</v>
      </c>
      <c r="DJ138" s="316">
        <f ca="1">IF(ISERROR(OFFSET('Daten Elementary'!$A$1,MATCH(DJ$5,'Daten Elementary'!$A:$A,0)-1,MATCH(AN138,'Daten Elementary'!$A$424:$ADO$424,0)-1)),0,OFFSET('Daten Elementary'!$A$1,MATCH(DJ$5,'Daten Elementary'!$A:$A,0)-1,MATCH(AN138,'Daten Elementary'!$A$424:$ADO$424,0)-1))*1000000</f>
        <v>0</v>
      </c>
      <c r="DK138" s="316">
        <f ca="1">IF(ISERROR(OFFSET('Daten Elementary'!$A$1,MATCH(DK$5,'Daten Elementary'!$A:$A,0)-1,MATCH(AO138,'Daten Elementary'!$A$424:$ADO$424,0)-1)),0,OFFSET('Daten Elementary'!$A$1,MATCH(DK$5,'Daten Elementary'!$A:$A,0)-1,MATCH(AO138,'Daten Elementary'!$A$424:$ADO$424,0)-1))*1000000</f>
        <v>128.12907999999999</v>
      </c>
      <c r="DL138" s="316">
        <f ca="1">IF(ISERROR(OFFSET('Daten Elementary'!$A$1,MATCH(DL$5,'Daten Elementary'!$A:$A,0)-1,MATCH(AP138,'Daten Elementary'!$A$424:$ADO$424,0)-1)),0,OFFSET('Daten Elementary'!$A$1,MATCH(DL$5,'Daten Elementary'!$A:$A,0)-1,MATCH(AP138,'Daten Elementary'!$A$424:$ADO$424,0)-1))*1000000</f>
        <v>0</v>
      </c>
      <c r="DM138" s="316">
        <f t="shared" ca="1" si="121"/>
        <v>150.62306199999998</v>
      </c>
      <c r="DN138" s="316">
        <f ca="1">IF(ISERROR(OFFSET('Daten Elementary'!$A$1,MATCH(DN$5,'Daten Elementary'!$A:$A,0)-1,MATCH(AQ138,'Daten Elementary'!$A$424:$ADO$424,0)-1)),0,OFFSET('Daten Elementary'!$A$1,MATCH(DN$5,'Daten Elementary'!$A:$A,0)-1,MATCH(AQ138,'Daten Elementary'!$A$424:$ADO$424,0)-1))*1000000</f>
        <v>11.709254000000001</v>
      </c>
      <c r="DO138" s="316">
        <f ca="1">IF(ISERROR(OFFSET('Daten Elementary'!$A$1,MATCH(DO$5,'Daten Elementary'!$A:$A,0)-1,MATCH(AR138,'Daten Elementary'!$A$424:$ADO$424,0)-1)),0,OFFSET('Daten Elementary'!$A$1,MATCH(DO$5,'Daten Elementary'!$A:$A,0)-1,MATCH(AR138,'Daten Elementary'!$A$424:$ADO$424,0)-1))*1000000</f>
        <v>109.19866999999999</v>
      </c>
      <c r="DP138" s="316">
        <f ca="1">IF(ISERROR(OFFSET('Daten Elementary'!$A$1,MATCH(DP$5,'Daten Elementary'!$A:$A,0)-1,MATCH(AS138,'Daten Elementary'!$A$424:$ADO$424,0)-1)),0,OFFSET('Daten Elementary'!$A$1,MATCH(DP$5,'Daten Elementary'!$A:$A,0)-1,MATCH(AS138,'Daten Elementary'!$A$424:$ADO$424,0)-1))*1000000</f>
        <v>62.518711000000003</v>
      </c>
      <c r="DQ138" s="317">
        <f t="shared" ca="1" si="122"/>
        <v>334.04969699999998</v>
      </c>
      <c r="DR138" s="316">
        <f ca="1">IF(ISERROR(OFFSET('Daten Elementary'!$A$1,MATCH(DR$5,'Daten Elementary'!$A:$A,0)-1,MATCH($AT138,'Daten Elementary'!$A$424:$ADO$424,0)-1)),0,OFFSET('Daten Elementary'!$A$1,MATCH(DR$5,'Daten Elementary'!$A:$A,0)-1,MATCH($AT138,'Daten Elementary'!$A$424:$ADO$424,0)-1))*1000000</f>
        <v>223.96672999999998</v>
      </c>
      <c r="DS138" s="305">
        <f t="shared" ca="1" si="123"/>
        <v>0.6704593119268718</v>
      </c>
      <c r="DT138" s="318">
        <f ca="1">IF(ISERROR(OFFSET('Daten UBP13'!$A$1,MATCH(DT$5,'Daten UBP13'!$A:$A,0)-1,MATCH(AM138,'Daten UBP13'!$A$424:$AEG$424,0)-1)),0,OFFSET('Daten UBP13'!$A$1,MATCH(DT$5,'Daten UBP13'!$A:$A,0)-1,MATCH(AM138,'Daten UBP13'!$A$424:$AEG$424,0)-1))</f>
        <v>81.157684000000003</v>
      </c>
      <c r="DU138" s="318">
        <f ca="1">IF(ISERROR(OFFSET('Daten UBP13'!$A$1,MATCH(DU$5,'Daten UBP13'!$A:$A,0)-1,MATCH(AN138,'Daten UBP13'!$A$424:$AEG$424,0)-1)),0,OFFSET('Daten UBP13'!$A$1,MATCH(DU$5,'Daten UBP13'!$A:$A,0)-1,MATCH(AN138,'Daten UBP13'!$A$424:$AEG$424,0)-1))</f>
        <v>0</v>
      </c>
      <c r="DV138" s="318">
        <f ca="1">IF(ISERROR(OFFSET('Daten UBP13'!$A$1,MATCH(DV$5,'Daten UBP13'!$A:$A,0)-1,MATCH(AO138,'Daten UBP13'!$A$424:$AEG$424,0)-1)),0,OFFSET('Daten UBP13'!$A$1,MATCH(DV$5,'Daten UBP13'!$A:$A,0)-1,MATCH(AO138,'Daten UBP13'!$A$424:$AEG$424,0)-1))</f>
        <v>85.754857999999999</v>
      </c>
      <c r="DW138" s="318">
        <f ca="1">IF(ISERROR(OFFSET('Daten UBP13'!$A$1,MATCH(DW$5,'Daten UBP13'!$A:$A,0)-1,MATCH(AP138,'Daten UBP13'!$A$424:$AEG$424,0)-1)),0,OFFSET('Daten UBP13'!$A$1,MATCH(DW$5,'Daten UBP13'!$A:$A,0)-1,MATCH(AP138,'Daten UBP13'!$A$424:$AEG$424,0)-1))</f>
        <v>0</v>
      </c>
      <c r="DX138" s="318">
        <f t="shared" ca="1" si="124"/>
        <v>166.912542</v>
      </c>
      <c r="DY138" s="318">
        <f ca="1">IF(ISERROR(OFFSET('Daten UBP13'!$A$1,MATCH(DY$5,'Daten UBP13'!$A:$A,0)-1,MATCH(AQ138,'Daten UBP13'!$A$424:$AEG$424,0)-1)),0,OFFSET('Daten UBP13'!$A$1,MATCH(DY$5,'Daten UBP13'!$A:$A,0)-1,MATCH(AQ138,'Daten UBP13'!$A$424:$AEG$424,0)-1))</f>
        <v>9.4186382999999996</v>
      </c>
      <c r="DZ138" s="318">
        <f ca="1">IF(ISERROR(OFFSET('Daten UBP13'!$A$1,MATCH(DZ$5,'Daten UBP13'!$A:$A,0)-1,MATCH(AR138,'Daten UBP13'!$A$424:$AEG$424,0)-1)),0,OFFSET('Daten UBP13'!$A$1,MATCH(DZ$5,'Daten UBP13'!$A:$A,0)-1,MATCH(AR138,'Daten UBP13'!$A$424:$AEG$424,0)-1))</f>
        <v>107.58223</v>
      </c>
      <c r="EA138" s="318">
        <f ca="1">IF(ISERROR(OFFSET('Daten UBP13'!$A$1,MATCH(EA$5,'Daten UBP13'!$A:$A,0)-1,MATCH(AS138,'Daten UBP13'!$A$424:$AEG$424,0)-1)),0,OFFSET('Daten UBP13'!$A$1,MATCH(EA$5,'Daten UBP13'!$A:$A,0)-1,MATCH(AS138,'Daten UBP13'!$A$424:$AEG$424,0)-1))</f>
        <v>37.606847999999999</v>
      </c>
      <c r="EB138" s="319">
        <f t="shared" ca="1" si="125"/>
        <v>321.52025830000002</v>
      </c>
      <c r="EC138" s="318">
        <f ca="1">IF(ISERROR(OFFSET('Daten UBP13'!$A$1,MATCH(EC$5,'Daten UBP13'!$A:$A,0)-1,MATCH(AT138,'Daten UBP13'!$A$424:$AEG$424,0)-1)),0,OFFSET('Daten UBP13'!$A$1,MATCH(EC$5,'Daten UBP13'!$A:$A,0)-1,MATCH(AT138,'Daten UBP13'!$A$424:$AEG$424,0)-1))</f>
        <v>224.55869999999999</v>
      </c>
      <c r="ED138" s="305">
        <f t="shared" ca="1" si="126"/>
        <v>0.69842784149069581</v>
      </c>
      <c r="EE138" s="320">
        <f ca="1">IF(ISERROR(OFFSET('Daten ReCiPe'!$A$1,MATCH(EE$5,'Daten ReCiPe'!$A:$A,0)-1,MATCH(AM138,'Daten ReCiPe'!$A$424:$ADO$424,0)-1)),0,OFFSET('Daten ReCiPe'!$A$1,MATCH(EE$5,'Daten ReCiPe'!$A:$A,0)-1,MATCH(AM138,'Daten ReCiPe'!$A$424:$ADO$424,0)-1))*1000</f>
        <v>5.3710307999999998</v>
      </c>
      <c r="EF138" s="320">
        <f ca="1">IF(ISERROR(OFFSET('Daten ReCiPe'!$A$1,MATCH(EF$5,'Daten ReCiPe'!$A:$A,0)-1,MATCH(AN138,'Daten ReCiPe'!$A$424:$ADO$424,0)-1)),0,OFFSET('Daten ReCiPe'!$A$1,MATCH(EF$5,'Daten ReCiPe'!$A:$A,0)-1,MATCH(AN138,'Daten ReCiPe'!$A$424:$ADO$424,0)-1))*1000</f>
        <v>0</v>
      </c>
      <c r="EG138" s="320">
        <f ca="1">IF(ISERROR(OFFSET('Daten ReCiPe'!$A$1,MATCH(EG$5,'Daten ReCiPe'!$A:$A,0)-1,MATCH(AO138,'Daten ReCiPe'!$A$424:$ADO$424,0)-1)),0,OFFSET('Daten ReCiPe'!$A$1,MATCH(EG$5,'Daten ReCiPe'!$A:$A,0)-1,MATCH(AO138,'Daten ReCiPe'!$A$424:$ADO$424,0)-1))*1000</f>
        <v>9.2060428999999999</v>
      </c>
      <c r="EH138" s="320">
        <f ca="1">IF(ISERROR(OFFSET('Daten ReCiPe'!$A$1,MATCH(EH$5,'Daten ReCiPe'!$A:$A,0)-1,MATCH(AP138,'Daten ReCiPe'!$A$424:$ADO$424,0)-1)),0,OFFSET('Daten ReCiPe'!$A$1,MATCH(EH$5,'Daten ReCiPe'!$A:$A,0)-1,MATCH(AP138,'Daten ReCiPe'!$A$424:$ADO$424,0)-1))*1000</f>
        <v>0</v>
      </c>
      <c r="EI138" s="320">
        <f t="shared" ca="1" si="127"/>
        <v>14.5770737</v>
      </c>
      <c r="EJ138" s="320">
        <f ca="1">IF(ISERROR(OFFSET('Daten ReCiPe'!$A$1,MATCH(EJ$5,'Daten ReCiPe'!$A:$A,0)-1,MATCH(AQ138,'Daten ReCiPe'!$A$424:$ADO$424,0)-1)),0,OFFSET('Daten ReCiPe'!$A$1,MATCH(EJ$5,'Daten ReCiPe'!$A:$A,0)-1,MATCH(AQ138,'Daten ReCiPe'!$A$424:$ADO$424,0)-1))*1000</f>
        <v>0.86290067000000004</v>
      </c>
      <c r="EK138" s="320">
        <f ca="1">IF(ISERROR(OFFSET('Daten ReCiPe'!$A$1,MATCH(EK$5,'Daten ReCiPe'!$A:$A,0)-1,MATCH(AR138,'Daten ReCiPe'!$A$424:$ADO$424,0)-1)),0,OFFSET('Daten ReCiPe'!$A$1,MATCH(EK$5,'Daten ReCiPe'!$A:$A,0)-1,MATCH(AR138,'Daten ReCiPe'!$A$424:$ADO$424,0)-1))*1000</f>
        <v>7.5963000000000003</v>
      </c>
      <c r="EL138" s="320">
        <f ca="1">IF(ISERROR(OFFSET('Daten ReCiPe'!$A$1,MATCH(EL$5,'Daten ReCiPe'!$A:$A,0)-1,MATCH(AS138,'Daten ReCiPe'!$A$424:$ADO$424,0)-1)),0,OFFSET('Daten ReCiPe'!$A$1,MATCH(EL$5,'Daten ReCiPe'!$A:$A,0)-1,MATCH(AS138,'Daten ReCiPe'!$A$424:$ADO$424,0)-1))*1000</f>
        <v>2.0148036</v>
      </c>
      <c r="EM138" s="321">
        <f t="shared" ca="1" si="128"/>
        <v>25.051077970000001</v>
      </c>
      <c r="EN138" s="320">
        <f ca="1">IF(ISERROR(OFFSET('Daten ReCiPe'!$A$1,MATCH(EN$5,'Daten ReCiPe'!$A:$A,0)-1,MATCH(AT138,'Daten ReCiPe'!$A$424:$ADO$424,0)-1)),0,OFFSET('Daten ReCiPe'!$A$1,MATCH(EN$5,'Daten ReCiPe'!$A:$A,0)-1,MATCH(AT138,'Daten ReCiPe'!$A$424:$ADO$424,0)-1))*1000</f>
        <v>18.633049</v>
      </c>
      <c r="EO138" s="305">
        <f t="shared" ca="1" si="129"/>
        <v>0.74380228357095324</v>
      </c>
      <c r="EP138" s="322">
        <f ca="1">IF(ISERROR(OFFSET('Daten Elementary'!$A$1,MATCH(EP$5,'Daten Elementary'!$A:$A,0)-1,MATCH(AM138,'Daten Elementary'!$A$424:$ADO$424,0)-1)),0,OFFSET('Daten Elementary'!$A$1,MATCH(EP$5,'Daten Elementary'!$A:$A,0)-1,MATCH(AM138,'Daten Elementary'!$A$424:$ADO$424,0)-1))*1000000</f>
        <v>3.5159506</v>
      </c>
      <c r="EQ138" s="322">
        <f ca="1">IF(ISERROR(OFFSET('Daten Elementary'!$A$1,MATCH(EQ$5,'Daten Elementary'!$A:$A,0)-1,MATCH(AN138,'Daten Elementary'!$A$424:$ADO$424,0)-1)),0,OFFSET('Daten Elementary'!$A$1,MATCH(EQ$5,'Daten Elementary'!$A:$A,0)-1,MATCH(AN138,'Daten Elementary'!$A$424:$ADO$424,0)-1))*1000000</f>
        <v>0</v>
      </c>
      <c r="ER138" s="322">
        <f ca="1">IF(ISERROR(OFFSET('Daten Elementary'!$A$1,MATCH(ER$5,'Daten Elementary'!$A:$A,0)-1,MATCH(AO138,'Daten Elementary'!$A$424:$ADO$424,0)-1)),0,OFFSET('Daten Elementary'!$A$1,MATCH(ER$5,'Daten Elementary'!$A:$A,0)-1,MATCH(AO138,'Daten Elementary'!$A$424:$ADO$424,0)-1))*1000000</f>
        <v>269.72883000000002</v>
      </c>
      <c r="ES138" s="322">
        <f ca="1">IF(ISERROR(OFFSET('Daten Elementary'!$A$1,MATCH(ES$5,'Daten Elementary'!$A:$A,0)-1,MATCH(AP138,'Daten Elementary'!$A$424:$ADO$424,0)-1)),0,OFFSET('Daten Elementary'!$A$1,MATCH(ES$5,'Daten Elementary'!$A:$A,0)-1,MATCH(AP138,'Daten Elementary'!$A$424:$ADO$424,0)-1))*1000000</f>
        <v>0</v>
      </c>
      <c r="ET138" s="322">
        <f t="shared" ca="1" si="130"/>
        <v>273.24478060000001</v>
      </c>
      <c r="EU138" s="322">
        <f ca="1">IF(ISERROR(OFFSET('Daten Elementary'!$A$1,MATCH(EU$5,'Daten Elementary'!$A:$A,0)-1,MATCH(AQ138,'Daten Elementary'!$A$424:$ADO$424,0)-1)),0,OFFSET('Daten Elementary'!$A$1,MATCH(EU$5,'Daten Elementary'!$A:$A,0)-1,MATCH(AQ138,'Daten Elementary'!$A$424:$ADO$424,0)-1))*1000000</f>
        <v>19.751365</v>
      </c>
      <c r="EV138" s="322">
        <f ca="1">IF(ISERROR(OFFSET('Daten Elementary'!$A$1,MATCH(EV$5,'Daten Elementary'!$A:$A,0)-1,MATCH(AR138,'Daten Elementary'!$A$424:$ADO$424,0)-1)),0,OFFSET('Daten Elementary'!$A$1,MATCH(EV$5,'Daten Elementary'!$A:$A,0)-1,MATCH(AR138,'Daten Elementary'!$A$424:$ADO$424,0)-1))*1000000</f>
        <v>204.54883000000001</v>
      </c>
      <c r="EW138" s="322">
        <f ca="1">IF(ISERROR(OFFSET('Daten Elementary'!$A$1,MATCH(EW$5,'Daten Elementary'!$A:$A,0)-1,MATCH(AS138,'Daten Elementary'!$A$424:$ADO$424,0)-1)),0,OFFSET('Daten Elementary'!$A$1,MATCH(EW$5,'Daten Elementary'!$A:$A,0)-1,MATCH(AS138,'Daten Elementary'!$A$424:$ADO$424,0)-1))*1000000</f>
        <v>34.145203000000002</v>
      </c>
      <c r="EX138" s="323">
        <f t="shared" ca="1" si="131"/>
        <v>531.69017860000008</v>
      </c>
      <c r="EY138" s="322">
        <f ca="1">IF(ISERROR(OFFSET('Daten Elementary'!$A$1,MATCH(EY$5,'Daten Elementary'!$A:$A,0)-1,MATCH($AT138,'Daten Elementary'!$A$424:$ADO$424,0)-1)),0,OFFSET('Daten Elementary'!$A$1,MATCH(EY$5,'Daten Elementary'!$A:$A,0)-1,MATCH($AT138,'Daten Elementary'!$A$424:$ADO$424,0)-1))*1000000</f>
        <v>378.76712000000003</v>
      </c>
      <c r="EZ138" s="305">
        <f t="shared" ca="1" si="132"/>
        <v>0.7123831419969735</v>
      </c>
      <c r="FA138" s="314">
        <f ca="1">IF(ISERROR(OFFSET('Daten Elementary'!$A$1,MATCH(FA$5,'Daten Elementary'!$A:$A,0)-1,MATCH(AM138,'Daten Elementary'!$A$424:$ADO$424,0)-1)),0,OFFSET('Daten Elementary'!$A$1,MATCH(FA$5,'Daten Elementary'!$A:$A,0)-1,MATCH(AM138,'Daten Elementary'!$A$424:$ADO$424,0)-1))*1000</f>
        <v>111.17046999999999</v>
      </c>
      <c r="FB138" s="314">
        <f ca="1">IF(ISERROR(OFFSET('Daten Elementary'!$A$1,MATCH(FB$5,'Daten Elementary'!$A:$A,0)-1,MATCH(AN138,'Daten Elementary'!$A$424:$ADO$424,0)-1)),0,OFFSET('Daten Elementary'!$A$1,MATCH(FB$5,'Daten Elementary'!$A:$A,0)-1,MATCH(AN138,'Daten Elementary'!$A$424:$ADO$424,0)-1))*1000</f>
        <v>0</v>
      </c>
      <c r="FC138" s="314">
        <f ca="1">IF(ISERROR(OFFSET('Daten Elementary'!$A$1,MATCH(FC$5,'Daten Elementary'!$A:$A,0)-1,MATCH(AO138,'Daten Elementary'!$A$424:$ADO$424,0)-1)),0,OFFSET('Daten Elementary'!$A$1,MATCH(FC$5,'Daten Elementary'!$A:$A,0)-1,MATCH(AO138,'Daten Elementary'!$A$424:$ADO$424,0)-1))*1000</f>
        <v>29.896394999999998</v>
      </c>
      <c r="FD138" s="314">
        <f ca="1">IF(ISERROR(OFFSET('Daten Elementary'!$A$1,MATCH(FD$5,'Daten Elementary'!$A:$A,0)-1,MATCH(AP138,'Daten Elementary'!$A$424:$ADO$424,0)-1)),0,OFFSET('Daten Elementary'!$A$1,MATCH(FD$5,'Daten Elementary'!$A:$A,0)-1,MATCH(AP138,'Daten Elementary'!$A$424:$ADO$424,0)-1))*1000</f>
        <v>0</v>
      </c>
      <c r="FE138" s="314">
        <f t="shared" ca="1" si="133"/>
        <v>141.06686500000001</v>
      </c>
      <c r="FF138" s="314">
        <f ca="1">IF(ISERROR(OFFSET('Daten Elementary'!$A$1,MATCH(FF$5,'Daten Elementary'!$A:$A,0)-1,MATCH(AQ138,'Daten Elementary'!$A$424:$ADO$424,0)-1)),0,OFFSET('Daten Elementary'!$A$1,MATCH(FF$5,'Daten Elementary'!$A:$A,0)-1,MATCH(AQ138,'Daten Elementary'!$A$424:$ADO$424,0)-1))*1000</f>
        <v>5.7711579999999998</v>
      </c>
      <c r="FG138" s="314">
        <f ca="1">IF(ISERROR(OFFSET('Daten Elementary'!$A$1,MATCH(FG$5,'Daten Elementary'!$A:$A,0)-1,MATCH(AR138,'Daten Elementary'!$A$424:$ADO$424,0)-1)),0,OFFSET('Daten Elementary'!$A$1,MATCH(FG$5,'Daten Elementary'!$A:$A,0)-1,MATCH(AR138,'Daten Elementary'!$A$424:$ADO$424,0)-1))*1000</f>
        <v>54.344138999999998</v>
      </c>
      <c r="FH138" s="314">
        <f ca="1">IF(ISERROR(OFFSET('Daten Elementary'!$A$1,MATCH(FH$5,'Daten Elementary'!$A:$A,0)-1,MATCH(AS138,'Daten Elementary'!$A$424:$ADO$424,0)-1)),0,OFFSET('Daten Elementary'!$A$1,MATCH(FH$5,'Daten Elementary'!$A:$A,0)-1,MATCH(AS138,'Daten Elementary'!$A$424:$ADO$424,0)-1))*1000</f>
        <v>12.916036999999999</v>
      </c>
      <c r="FI138" s="315">
        <f t="shared" ca="1" si="134"/>
        <v>214.09819899999999</v>
      </c>
      <c r="FJ138" s="314">
        <f ca="1">IF(ISERROR(OFFSET('Daten Elementary'!$A$1,MATCH(FJ$5,'Daten Elementary'!$A:$A,0)-1,MATCH($AT138,'Daten Elementary'!$A$424:$ADO$424,0)-1)),0,OFFSET('Daten Elementary'!$A$1,MATCH(FJ$5,'Daten Elementary'!$A:$A,0)-1,MATCH($AT138,'Daten Elementary'!$A$424:$ADO$424,0)-1))*1000</f>
        <v>167.8245</v>
      </c>
      <c r="FK138" s="305">
        <f t="shared" ca="1" si="135"/>
        <v>0.78386693948789365</v>
      </c>
      <c r="FL138" s="314">
        <f ca="1">IF(ISERROR(OFFSET('Daten Elementary'!$A$1,MATCH(FL$5,'Daten Elementary'!$A:$A,0)-1,MATCH(AM138,'Daten Elementary'!$A$424:$ADO$424,0)-1)),0,OFFSET('Daten Elementary'!$A$1,MATCH(FL$5,'Daten Elementary'!$A:$A,0)-1,MATCH(AM138,'Daten Elementary'!$A$424:$ADO$424,0)-1))</f>
        <v>0</v>
      </c>
      <c r="FM138" s="314">
        <f ca="1">IF(ISERROR(OFFSET('Daten Elementary'!$A$1,MATCH(FM$5,'Daten Elementary'!$A:$A,0)-1,MATCH(AN138,'Daten Elementary'!$A$424:$ADO$424,0)-1)),0,OFFSET('Daten Elementary'!$A$1,MATCH(FM$5,'Daten Elementary'!$A:$A,0)-1,MATCH(AN138,'Daten Elementary'!$A$424:$ADO$424,0)-1))</f>
        <v>0</v>
      </c>
      <c r="FN138" s="314">
        <f ca="1">IF(ISERROR(OFFSET('Daten Elementary'!$A$1,MATCH(FN$5,'Daten Elementary'!$A:$A,0)-1,MATCH(AO138,'Daten Elementary'!$A$424:$ADO$424,0)-1)),0,OFFSET('Daten Elementary'!$A$1,MATCH(FN$5,'Daten Elementary'!$A:$A,0)-1,MATCH(AO138,'Daten Elementary'!$A$424:$ADO$424,0)-1))</f>
        <v>0</v>
      </c>
      <c r="FO138" s="314">
        <f ca="1">IF(ISERROR(OFFSET('Daten Elementary'!$A$1,MATCH(FO$5,'Daten Elementary'!$A:$A,0)-1,MATCH(AP138,'Daten Elementary'!$A$424:$ADO$424,0)-1)),0,OFFSET('Daten Elementary'!$A$1,MATCH(FO$5,'Daten Elementary'!$A:$A,0)-1,MATCH(AP138,'Daten Elementary'!$A$424:$ADO$424,0)-1))</f>
        <v>0</v>
      </c>
      <c r="FP138" s="314">
        <f t="shared" ca="1" si="136"/>
        <v>0</v>
      </c>
      <c r="FQ138" s="314">
        <f ca="1">IF(ISERROR(OFFSET('Daten Elementary'!$A$1,MATCH(FQ$5,'Daten Elementary'!$A:$A,0)-1,MATCH(AQ138,'Daten Elementary'!$A$424:$ADO$424,0)-1)),0,OFFSET('Daten Elementary'!$A$1,MATCH(FQ$5,'Daten Elementary'!$A:$A,0)-1,MATCH(AQ138,'Daten Elementary'!$A$424:$ADO$424,0)-1))</f>
        <v>0</v>
      </c>
      <c r="FR138" s="314">
        <f ca="1">IF(ISERROR(OFFSET('Daten Elementary'!$A$1,MATCH(FR$5,'Daten Elementary'!$A:$A,0)-1,MATCH(AR138,'Daten Elementary'!$A$424:$ADO$424,0)-1)),0,OFFSET('Daten Elementary'!$A$1,MATCH(FR$5,'Daten Elementary'!$A:$A,0)-1,MATCH(AR138,'Daten Elementary'!$A$424:$ADO$424,0)-1))</f>
        <v>0</v>
      </c>
      <c r="FS138" s="314">
        <f ca="1">IF(ISERROR(OFFSET('Daten Elementary'!$A$1,MATCH(FS$5,'Daten Elementary'!$A:$A,0)-1,MATCH(AS138,'Daten Elementary'!$A$424:$ADO$424,0)-1)),0,OFFSET('Daten Elementary'!$A$1,MATCH(FS$5,'Daten Elementary'!$A:$A,0)-1,MATCH(AS138,'Daten Elementary'!$A$424:$ADO$424,0)-1))</f>
        <v>0</v>
      </c>
      <c r="FT138" s="315">
        <f t="shared" ca="1" si="137"/>
        <v>0</v>
      </c>
      <c r="FU138" s="314">
        <f ca="1">IF(ISERROR(OFFSET('Daten Elementary'!$A$1,MATCH(FU$5,'Daten Elementary'!$A:$A,0)-1,MATCH($AT138,'Daten Elementary'!$A$424:$ADO$424,0)-1)),0,OFFSET('Daten Elementary'!$A$1,MATCH(FU$5,'Daten Elementary'!$A:$A,0)-1,MATCH($AT138,'Daten Elementary'!$A$424:$ADO$424,0)-1))</f>
        <v>0</v>
      </c>
      <c r="FV138" s="305">
        <f t="shared" ca="1" si="138"/>
        <v>0</v>
      </c>
      <c r="FW138" s="324"/>
      <c r="FX138" s="231" t="str">
        <f t="shared" si="139"/>
        <v>Personenwagen, Ethanol (15%) (EURO 4)</v>
      </c>
      <c r="FY138" s="231" t="str">
        <f t="shared" si="104"/>
        <v>Personenwagen</v>
      </c>
      <c r="FZ138" s="231" t="str">
        <f t="shared" si="105"/>
        <v>, Ethanol (15%)</v>
      </c>
      <c r="GA138" s="231" t="str">
        <f t="shared" si="106"/>
        <v xml:space="preserve"> (EURO 4)</v>
      </c>
      <c r="GB138" s="231"/>
    </row>
    <row r="139" spans="1:184" ht="16.5" hidden="1" customHeight="1" outlineLevel="1">
      <c r="A139" s="364"/>
      <c r="B139" s="358"/>
      <c r="C139" s="359" t="s">
        <v>385</v>
      </c>
      <c r="D139" s="377" t="s">
        <v>35</v>
      </c>
      <c r="E139" s="363" t="s">
        <v>36</v>
      </c>
      <c r="F139" s="102">
        <v>1.6</v>
      </c>
      <c r="G139" s="33">
        <v>5</v>
      </c>
      <c r="H139" s="91">
        <f t="shared" si="102"/>
        <v>0.32</v>
      </c>
      <c r="I139" s="99">
        <v>9.65</v>
      </c>
      <c r="J139" s="189"/>
      <c r="K139" s="100">
        <v>1380</v>
      </c>
      <c r="L139" s="86"/>
      <c r="M139" s="86"/>
      <c r="N139" s="38" t="s">
        <v>99</v>
      </c>
      <c r="O139" s="6">
        <f ca="1">(IF(ISERROR(INDEX(INDIRECT($D$268),MATCH($AM139,$AM$4:$AM$275,0),MATCH(O$304,INDIRECT($E$268),0))*$I139/$AD139),0,INDEX(INDIRECT($D$268),MATCH($AM139,$AM$4:$AM$275,0),MATCH(O$304,INDIRECT($E$268),0))*$I139/$AD139)+IF(ISERROR(INDEX(INDIRECT($D$268),MATCH($AN139,$AN$4:$AN$275,0),MATCH(O$305,INDIRECT($E$268),0))*$J139/$AE139),0,INDEX(INDIRECT($D$268),MATCH($AN139,$AN$4:$AN$275,0),MATCH(O$305,INDIRECT($E$268),0))*$J139/$AE139))*$AC139/$F139</f>
        <v>5.2874526033386324</v>
      </c>
      <c r="P139" s="6">
        <f ca="1">(IF(ISERROR(INDEX(INDIRECT($D$268),MATCH($AO139,$AO$4:$AO$275,0),MATCH(P$304,INDIRECT($E$268),0))*$I139/$AD139),0,INDEX(INDIRECT($D$268),MATCH($AO139,$AO$4:$AO$275,0),MATCH(P$304,INDIRECT($E$268),0))*$I139/$AD139)+IF(ISERROR(INDEX(INDIRECT($D$268),MATCH($AP139,$AP$4:$AP$275,0),MATCH(P$305,INDIRECT($E$268),0))*$J139/$AE139),0,INDEX(INDIRECT($D$268),MATCH($AP139,$AP$4:$AP$275,0),MATCH(P$305,INDIRECT($E$268),0))*$J139/$AE139))*$AC139/$F139</f>
        <v>66.669513116057232</v>
      </c>
      <c r="Q139" s="6">
        <f ca="1">INDEX(INDIRECT($D$268),MATCH($AQ139,$AQ$4:$AQ$284,0),MATCH(Q$4,INDIRECT($E$268),0))*$K139/$F139/$AF139</f>
        <v>3.4661417414062496</v>
      </c>
      <c r="R139" s="6">
        <f ca="1">INDEX(INDIRECT($D$268),MATCH($AR139,$AR$4:$AR$284,0),MATCH(R$4,INDIRECT($E$268),0))*$K139/$F139/$AF139</f>
        <v>32.685303234374999</v>
      </c>
      <c r="S139" s="6">
        <f ca="1">INDEX(INDIRECT($D$268),MATCH($AS139,$AS$4:$AS$284,0),MATCH(S$4,INDIRECT($E$268),0))*$K139/$F139/$AF139</f>
        <v>7.7403655546874992</v>
      </c>
      <c r="T139" s="7">
        <f t="shared" ca="1" si="103"/>
        <v>115.84877624986461</v>
      </c>
      <c r="U139" s="6">
        <f>IF($B$268=6,(IF(OR(AJ139="Benzin",AJ139="Diesel"),$AK139*INDEX('DIN EN 16258'!$I:$I,MATCH('mobitool-Faktoren v2.0'!$AI139,'DIN EN 16258'!$A:$A,0))*$I139/$AD139+$AL139*INDEX('DIN EN 16258'!$I:$I,MATCH('mobitool-Faktoren v2.0'!$AJ139,'DIN EN 16258'!$A:$A,0))*$I139/$AD139,IF(ISERROR($AK139*INDEX('DIN EN 16258'!$I:$I,MATCH('mobitool-Faktoren v2.0'!$AI139,'DIN EN 16258'!$A:$A,0))*$I139/$AD139),0,$AK139*INDEX('DIN EN 16258'!$I:$I,MATCH('mobitool-Faktoren v2.0'!$AI139,'DIN EN 16258'!$A:$A,0))*$I139/$AD139)+IF(ISERROR($AL139*INDEX('DIN EN 16258'!$I:$I,MATCH('mobitool-Faktoren v2.0'!$AJ139,'DIN EN 16258'!$A:$A,0))*$J139/$AE139),0,$AL139*INDEX('DIN EN 16258'!$I:$I,MATCH('mobitool-Faktoren v2.0'!$AJ139,'DIN EN 16258'!$A:$A,0))*$J139/$AE139)))*1000,
IF($B$268=1,(IF(OR(AJ139="Benzin",AJ139="Diesel"),$AK139*INDEX('DIN EN 16258'!$D:$D,MATCH('mobitool-Faktoren v2.0'!$AI139,'DIN EN 16258'!$A:$A,0))*$I139/$AD139+$AL139*INDEX('DIN EN 16258'!$D:$D,MATCH('mobitool-Faktoren v2.0'!$AJ139,'DIN EN 16258'!$A:$A,0))*$I139/$AD139,IF(ISERROR($AK139*INDEX('DIN EN 16258'!$D:$D,MATCH('mobitool-Faktoren v2.0'!$AI139,'DIN EN 16258'!$A:$A,0))*$I139/$AD139),0,$AK139*INDEX('DIN EN 16258'!$D:$D,MATCH('mobitool-Faktoren v2.0'!$AI139,'DIN EN 16258'!$A:$A,0))*$I139/$AD139)+IF(ISERROR($AL139*INDEX('DIN EN 16258'!$D:$D,MATCH('mobitool-Faktoren v2.0'!$AJ139,'DIN EN 16258'!$A:$A,0))*$J139/$AE139),0,$AL139*INDEX('DIN EN 16258'!$D:$D,MATCH('mobitool-Faktoren v2.0'!$AJ139,'DIN EN 16258'!$A:$A,0))*$J139/$AE139))),0))*$AC139/$F139</f>
        <v>0</v>
      </c>
      <c r="V139" s="6">
        <f>IF($B$268=6,(IF(OR(AJ139="Benzin",AJ139="Diesel"),$AK139*INDEX('DIN EN 16258'!$L:$L,MATCH('mobitool-Faktoren v2.0'!$AI139,'DIN EN 16258'!$A:$A,0))*$I139/$AD139+$AL139*INDEX('DIN EN 16258'!$L:$L,MATCH('mobitool-Faktoren v2.0'!$AJ139,'DIN EN 16258'!$A:$A,0))*$I139/$AD139,IF(ISERROR($AK139*INDEX('DIN EN 16258'!$L:$L,MATCH('mobitool-Faktoren v2.0'!$AI139,'DIN EN 16258'!$A:$A,0))*$I139/$AD139),0,$AK139*INDEX('DIN EN 16258'!$L:$L,MATCH('mobitool-Faktoren v2.0'!$AI139,'DIN EN 16258'!$A:$A,0))*$I139/$AD139)+IF(ISERROR($AL139*INDEX('DIN EN 16258'!$L:$L,MATCH('mobitool-Faktoren v2.0'!$AJ139,'DIN EN 16258'!$A:$A,0))*$J139/$AE139),0,$AL139*INDEX('DIN EN 16258'!$L:$L,MATCH('mobitool-Faktoren v2.0'!$AJ139,'DIN EN 16258'!$A:$A,0))*$J139/$AE139)))*1000,
IF($B$268=1,(IF(OR(AJ139="Benzin",AJ139="Diesel"),$AK139*INDEX('DIN EN 16258'!$F:$F,MATCH('mobitool-Faktoren v2.0'!$AI139,'DIN EN 16258'!$A:$A,0))*$I139/$AD139+$AL139*INDEX('DIN EN 16258'!$F:$F,MATCH('mobitool-Faktoren v2.0'!$AJ139,'DIN EN 16258'!$A:$A,0))*$I139/$AD139,IF(ISERROR($AK139*INDEX('DIN EN 16258'!$F:$F,MATCH('mobitool-Faktoren v2.0'!$AI139,'DIN EN 16258'!$A:$A,0))*$I139/$AD139),0,$AK139*INDEX('DIN EN 16258'!$F:$F,MATCH('mobitool-Faktoren v2.0'!$AI139,'DIN EN 16258'!$A:$A,0))*$I139/$AD139)+IF(ISERROR($AL139*INDEX('DIN EN 16258'!$F:$F,MATCH('mobitool-Faktoren v2.0'!$AJ139,'DIN EN 16258'!$A:$A,0))*$J139/$AE139),0,$AL139*INDEX('DIN EN 16258'!$F:$F,MATCH('mobitool-Faktoren v2.0'!$AJ139,'DIN EN 16258'!$A:$A,0))*$J139/$AE139))),0))*$AC139/$F139</f>
        <v>62.208086823312499</v>
      </c>
      <c r="W139" s="6" t="s">
        <v>892</v>
      </c>
      <c r="X139" s="39" t="s">
        <v>162</v>
      </c>
      <c r="Y139" s="336">
        <v>3</v>
      </c>
      <c r="Z139" s="336">
        <v>25</v>
      </c>
      <c r="AA139" s="337">
        <v>500</v>
      </c>
      <c r="AB139" s="299">
        <v>3500</v>
      </c>
      <c r="AC139" s="300">
        <f>AC31</f>
        <v>1.589825119236884</v>
      </c>
      <c r="AD139" s="298">
        <f>AD31</f>
        <v>9.65</v>
      </c>
      <c r="AE139" s="298"/>
      <c r="AF139" s="299">
        <f>AF83</f>
        <v>1600</v>
      </c>
      <c r="AG139" s="299"/>
      <c r="AH139" s="299"/>
      <c r="AI139" s="301" t="s">
        <v>35</v>
      </c>
      <c r="AJ139" s="301"/>
      <c r="AK139" s="329">
        <f>0.067319/AC139</f>
        <v>4.2343651000000003E-2</v>
      </c>
      <c r="AL139" s="329"/>
      <c r="AM139" s="202" t="s">
        <v>335</v>
      </c>
      <c r="AN139" s="202" t="s">
        <v>81</v>
      </c>
      <c r="AO139" s="202" t="s">
        <v>334</v>
      </c>
      <c r="AP139" s="202" t="s">
        <v>81</v>
      </c>
      <c r="AQ139" s="330" t="s">
        <v>976</v>
      </c>
      <c r="AR139" s="330" t="s">
        <v>977</v>
      </c>
      <c r="AS139" s="330" t="s">
        <v>978</v>
      </c>
      <c r="AT139" s="202" t="s">
        <v>330</v>
      </c>
      <c r="AU139" s="303">
        <f ca="1">IF(ISERROR(OFFSET('Daten KEA'!$A$1,MATCH(AU$5,'Daten KEA'!$A:$A,0)-1,MATCH(AM139,'Daten KEA'!$A$424:$ADO$424,0)-1)),0,OFFSET('Daten KEA'!$A$1,MATCH(AU$5,'Daten KEA'!$A:$A,0)-1,MATCH(AM139,'Daten KEA'!$A$424:$ADO$424,0)-1))+IF(ISERROR(AK139*INDEX('Energiefaktoren Ecoinvent'!$D:$D,MATCH('mobitool-Faktoren v2.0'!AI139,'Energiefaktoren Ecoinvent'!$A:$A,0))),0,AK139*INDEX('Energiefaktoren Ecoinvent'!$D:$D,MATCH('mobitool-Faktoren v2.0'!AI139,'Energiefaktoren Ecoinvent'!$A:$A,0)))+IF(OR(AJ139="Benzin",AJ139="Diesel"),IF(ISERROR(OFFSET('Daten KEA'!$A$1,MATCH(AV$5,'Daten KEA'!$A:$A,0)-1,MATCH(AN139,'Daten KEA'!$A$424:$ADO$424,0)-1)),0,OFFSET('Daten KEA'!$A$1,MATCH(AV$5,'Daten KEA'!$A:$A,0)-1,MATCH(AN139,'Daten KEA'!$A$424:$ADO$424,0)-1))+IF(ISERROR(AL139*INDEX('Energiefaktoren Ecoinvent'!$D:$D,MATCH('mobitool-Faktoren v2.0'!AJ139,'Energiefaktoren Ecoinvent'!$A:$A,0))),0,AL139*INDEX('Energiefaktoren Ecoinvent'!$D:$D,MATCH('mobitool-Faktoren v2.0'!AJ139,'Energiefaktoren Ecoinvent'!$A:$A,0))),0)</f>
        <v>4.8903336999999998E-4</v>
      </c>
      <c r="AV139" s="303">
        <f ca="1">IF(OR(AJ139="Benzin",AJ139="Diesel"),0,IF(ISERROR(OFFSET('Daten KEA'!$A$1,MATCH(AV$5,'Daten KEA'!$A:$A,0)-1,MATCH(AN139,'Daten KEA'!$A$424:$ADO$424,0)-1)),0,OFFSET('Daten KEA'!$A$1,MATCH(AV$5,'Daten KEA'!$A:$A,0)-1,MATCH(AN139,'Daten KEA'!$A$424:$ADO$424,0)-1))+IF(ISERROR(AL139*INDEX('Energiefaktoren Ecoinvent'!$D:$D,MATCH('mobitool-Faktoren v2.0'!AJ139,'Energiefaktoren Ecoinvent'!$A:$A,0))),0,AL139*INDEX('Energiefaktoren Ecoinvent'!$D:$D,MATCH('mobitool-Faktoren v2.0'!AJ139,'Energiefaktoren Ecoinvent'!$A:$A,0))))</f>
        <v>0</v>
      </c>
      <c r="AW139" s="303">
        <f ca="1">IF(ISERROR(OFFSET('Daten KEA'!$A$1,MATCH(AW$5,'Daten KEA'!$A:$A,0)-1,MATCH(AO139,'Daten KEA'!$A$424:$ADO$424,0)-1)),0,OFFSET('Daten KEA'!$A$1,MATCH(AW$5,'Daten KEA'!$A:$A,0)-1,MATCH(AO139,'Daten KEA'!$A$424:$ADO$424,0)-1))-IF(ISERROR(AK139*INDEX('Energiefaktoren Ecoinvent'!$D:$D,MATCH('mobitool-Faktoren v2.0'!AI139,'Energiefaktoren Ecoinvent'!$A:$A,0))),0,AK139*INDEX('Energiefaktoren Ecoinvent'!$D:$D,MATCH('mobitool-Faktoren v2.0'!AI139,'Energiefaktoren Ecoinvent'!$A:$A,0)))+IF(OR(AJ139="Benzin",AJ139="Diesel"),IF(ISERROR(OFFSET('Daten KEA'!$A$1,MATCH(AX$5,'Daten KEA'!$A:$A,0)-1,MATCH(AP139,'Daten KEA'!$A$424:$ADO$424,0)-1)),0,OFFSET('Daten KEA'!$A$1,MATCH(AX$5,'Daten KEA'!$A:$A,0)-1,MATCH(AP139,'Daten KEA'!$A$424:$ADO$424,0)-1))-IF(ISERROR(AL139*INDEX('Energiefaktoren Ecoinvent'!$D:$D,MATCH('mobitool-Faktoren v2.0'!AJ139,'Energiefaktoren Ecoinvent'!$A:$A,0))),0,AL139*INDEX('Energiefaktoren Ecoinvent'!$D:$D,MATCH('mobitool-Faktoren v2.0'!AJ139,'Energiefaktoren Ecoinvent'!$A:$A,0))),0)</f>
        <v>0.73879905000000001</v>
      </c>
      <c r="AX139" s="303">
        <f ca="1">IF(OR(AJ139="Benzin",AJ139="Diesel"),0,IF(ISERROR(OFFSET('Daten KEA'!$A$1,MATCH(AX$5,'Daten KEA'!$A:$A,0)-1,MATCH(AP139,'Daten KEA'!$A$424:$ADO$424,0)-1)),0,OFFSET('Daten KEA'!$A$1,MATCH(AX$5,'Daten KEA'!$A:$A,0)-1,MATCH(AP139,'Daten KEA'!$A$424:$ADO$424,0)-1))-IF(ISERROR(AL139*INDEX('Energiefaktoren Ecoinvent'!$D:$D,MATCH('mobitool-Faktoren v2.0'!AJ139,'Energiefaktoren Ecoinvent'!$A:$A,0))),0,AL139*INDEX('Energiefaktoren Ecoinvent'!$D:$D,MATCH('mobitool-Faktoren v2.0'!AJ139,'Energiefaktoren Ecoinvent'!$A:$A,0))))</f>
        <v>0</v>
      </c>
      <c r="AY139" s="303">
        <f t="shared" ca="1" si="107"/>
        <v>0.73928808336999996</v>
      </c>
      <c r="AZ139" s="303">
        <f ca="1">IF(ISERROR(OFFSET('Daten KEA'!$A$1,MATCH(AZ$5,'Daten KEA'!$A:$A,0)-1,MATCH(AQ139,'Daten KEA'!$A$424:$ADO$424,0)-1)),0,OFFSET('Daten KEA'!$A$1,MATCH(AZ$5,'Daten KEA'!$A:$A,0)-1,MATCH(AQ139,'Daten KEA'!$A$424:$ADO$424,0)-1))</f>
        <v>0.18482304999999999</v>
      </c>
      <c r="BA139" s="303">
        <f ca="1">IF(ISERROR(OFFSET('Daten KEA'!$A$1,MATCH(BA$5,'Daten KEA'!$A:$A,0)-1,MATCH(AR139,'Daten KEA'!$A$424:$ADO$424,0)-1)),0,OFFSET('Daten KEA'!$A$1,MATCH(BA$5,'Daten KEA'!$A:$A,0)-1,MATCH(AR139,'Daten KEA'!$A$424:$ADO$424,0)-1))</f>
        <v>1.0023063000000001</v>
      </c>
      <c r="BB139" s="303">
        <f ca="1">IF(ISERROR(OFFSET('Daten KEA'!$A$1,MATCH(BB$5,'Daten KEA'!$A:$A,0)-1,MATCH(AS139,'Daten KEA'!$A$424:$ADO$424,0)-1)),0,OFFSET('Daten KEA'!$A$1,MATCH(BB$5,'Daten KEA'!$A:$A,0)-1,MATCH(AS139,'Daten KEA'!$A$424:$ADO$424,0)-1))</f>
        <v>0.84415227999999998</v>
      </c>
      <c r="BC139" s="304">
        <f t="shared" ca="1" si="101"/>
        <v>2.77056971337</v>
      </c>
      <c r="BD139" s="303">
        <f ca="1">IF(ISERROR(OFFSET('Daten KEA'!$A$1,MATCH(BD$5,'Daten KEA'!$A:$A,0)-1,MATCH(AT139,'Daten KEA'!$A$424:$ADO$424,0)-1)),0,OFFSET('Daten KEA'!$A$1,MATCH(BD$5,'Daten KEA'!$A:$A,0)-1,MATCH(AT139,'Daten KEA'!$A$424:$ADO$424,0)-1))</f>
        <v>1.7158872000000001</v>
      </c>
      <c r="BE139" s="305">
        <f t="shared" ca="1" si="108"/>
        <v>0.61932648426769588</v>
      </c>
      <c r="BF139" s="306">
        <f ca="1">IF(ISERROR(OFFSET('Daten KEA'!$A$1,MATCH(BF$5,'Daten KEA'!$A:$A,0)-1,MATCH(AM139,'Daten KEA'!$A$424:$ADO$424,0)-1)),0,OFFSET('Daten KEA'!$A$1,MATCH(BF$5,'Daten KEA'!$A:$A,0)-1,MATCH(AM139,'Daten KEA'!$A$424:$ADO$424,0)-1))+IF(ISERROR($AK139*INDEX('Energiefaktoren Ecoinvent'!$H:$H,MATCH('mobitool-Faktoren v2.0'!$AI139,'Energiefaktoren Ecoinvent'!$A:$A,0))),0,$AK139*INDEX('Energiefaktoren Ecoinvent'!$H:$H,MATCH('mobitool-Faktoren v2.0'!$AI139,'Energiefaktoren Ecoinvent'!$A:$A,0)))+IF(OR(AJ139="Benzin",AJ139="Diesel"),IF(ISERROR(OFFSET('Daten KEA'!$A$1,MATCH(BG$5,'Daten KEA'!$A:$A,0)-1,MATCH(AN139,'Daten KEA'!$A$424:$ADO$424,0)-1)),0,OFFSET('Daten KEA'!$A$1,MATCH(BG$5,'Daten KEA'!$A:$A,0)-1,MATCH(AN139,'Daten KEA'!$A$424:$ADO$424,0)-1))+IF(ISERROR($AL139*INDEX('Energiefaktoren Ecoinvent'!$H:$H,MATCH('mobitool-Faktoren v2.0'!$AJ139,'Energiefaktoren Ecoinvent'!$A:$A,0))),0,$AL139*INDEX('Energiefaktoren Ecoinvent'!$H:$H,MATCH('mobitool-Faktoren v2.0'!$AJ139,'Energiefaktoren Ecoinvent'!$A:$A,0))),0)</f>
        <v>4.7056632054306004E-4</v>
      </c>
      <c r="BG139" s="306">
        <f ca="1">IF(OR(AJ139="Benzin",AJ139="Diesel"),0,IF(ISERROR(OFFSET('Daten KEA'!$A$1,MATCH(BG$5,'Daten KEA'!$A:$A,0)-1,MATCH(AN139,'Daten KEA'!$A$424:$ADO$424,0)-1)),0,OFFSET('Daten KEA'!$A$1,MATCH(BG$5,'Daten KEA'!$A:$A,0)-1,MATCH(AN139,'Daten KEA'!$A$424:$ADO$424,0)-1))+IF(ISERROR($AL139*INDEX('Energiefaktoren Ecoinvent'!$H:$H,MATCH('mobitool-Faktoren v2.0'!$AJ139,'Energiefaktoren Ecoinvent'!$A:$A,0))),0,$AL139*INDEX('Energiefaktoren Ecoinvent'!$H:$H,MATCH('mobitool-Faktoren v2.0'!$AJ139,'Energiefaktoren Ecoinvent'!$A:$A,0))))</f>
        <v>0</v>
      </c>
      <c r="BH139" s="306">
        <f ca="1">IF(ISERROR(OFFSET('Daten KEA'!$A$1,MATCH(BH$5,'Daten KEA'!$A:$A,0)-1,MATCH(AO139,'Daten KEA'!$A$424:$ADO$424,0)-1)),0,OFFSET('Daten KEA'!$A$1,MATCH(BH$5,'Daten KEA'!$A:$A,0)-1,MATCH(AO139,'Daten KEA'!$A$424:$ADO$424,0)-1))-IF(ISERROR($AK139*INDEX('Energiefaktoren Ecoinvent'!$H:$H,MATCH('mobitool-Faktoren v2.0'!$AI139,'Energiefaktoren Ecoinvent'!$A:$A,0))),0,$AK139*INDEX('Energiefaktoren Ecoinvent'!$H:$H,MATCH('mobitool-Faktoren v2.0'!$AI139,'Energiefaktoren Ecoinvent'!$A:$A,0)))+IF(OR(AJ139="Benzin",AJ139="Diesel"),IF(ISERROR(OFFSET('Daten KEA'!$A$1,MATCH(BI$5,'Daten KEA'!$A:$A,0)-1,MATCH(AP139,'Daten KEA'!$A$424:$ADO$424,0)-1)),0,OFFSET('Daten KEA'!$A$1,MATCH(BI$5,'Daten KEA'!$A:$A,0)-1,MATCH(AP139,'Daten KEA'!$A$424:$ADO$424,0)-1))-IF(ISERROR($AL139*INDEX('Energiefaktoren Ecoinvent'!$H:$H,MATCH('mobitool-Faktoren v2.0'!$AJ139,'Energiefaktoren Ecoinvent'!$A:$A,0))),0,$AL139*INDEX('Energiefaktoren Ecoinvent'!$H:$H,MATCH('mobitool-Faktoren v2.0'!$AJ139,'Energiefaktoren Ecoinvent'!$A:$A,0))),0)</f>
        <v>0.66096107697931006</v>
      </c>
      <c r="BI139" s="306">
        <f ca="1">IF(OR(AJ139="Benzin",AJ139="Diesel"),0,IF(ISERROR(OFFSET('Daten KEA'!$A$1,MATCH(BI$5,'Daten KEA'!$A:$A,0)-1,MATCH(AP139,'Daten KEA'!$A$424:$ADO$424,0)-1)),0,OFFSET('Daten KEA'!$A$1,MATCH(BI$5,'Daten KEA'!$A:$A,0)-1,MATCH(AP139,'Daten KEA'!$A$424:$ADO$424,0)-1))-IF(ISERROR($AL139*INDEX('Energiefaktoren Ecoinvent'!$H:$H,MATCH('mobitool-Faktoren v2.0'!$AJ139,'Energiefaktoren Ecoinvent'!$A:$A,0))),0,$AL139*INDEX('Energiefaktoren Ecoinvent'!$H:$H,MATCH('mobitool-Faktoren v2.0'!$AJ139,'Energiefaktoren Ecoinvent'!$A:$A,0))))</f>
        <v>0</v>
      </c>
      <c r="BJ139" s="306">
        <f t="shared" ca="1" si="92"/>
        <v>0.66143164329985316</v>
      </c>
      <c r="BK139" s="306">
        <f ca="1">IF(ISERROR(OFFSET('Daten KEA'!$A$1,MATCH(BK$5,'Daten KEA'!$A:$A,0)-1,MATCH(AQ139,'Daten KEA'!$A$424:$ADO$424,0)-1)),0,OFFSET('Daten KEA'!$A$1,MATCH(BK$5,'Daten KEA'!$A:$A,0)-1,MATCH(AQ139,'Daten KEA'!$A$424:$ADO$424,0)-1))</f>
        <v>0.17631837758306998</v>
      </c>
      <c r="BL139" s="306">
        <f ca="1">IF(ISERROR(OFFSET('Daten KEA'!$A$1,MATCH(BL$5,'Daten KEA'!$A:$A,0)-1,MATCH(AR139,'Daten KEA'!$A$424:$ADO$424,0)-1)),0,OFFSET('Daten KEA'!$A$1,MATCH(BL$5,'Daten KEA'!$A:$A,0)-1,MATCH(AR139,'Daten KEA'!$A$424:$ADO$424,0)-1))</f>
        <v>0.91292618585179997</v>
      </c>
      <c r="BM139" s="306">
        <f ca="1">IF(ISERROR(OFFSET('Daten KEA'!$A$1,MATCH(BM$5,'Daten KEA'!$A:$A,0)-1,MATCH(AS139,'Daten KEA'!$A$424:$ADO$424,0)-1)),0,OFFSET('Daten KEA'!$A$1,MATCH(BM$5,'Daten KEA'!$A:$A,0)-1,MATCH(AS139,'Daten KEA'!$A$424:$ADO$424,0)-1))</f>
        <v>0.74347970396926988</v>
      </c>
      <c r="BN139" s="307">
        <f t="shared" ca="1" si="98"/>
        <v>2.4941559107039928</v>
      </c>
      <c r="BO139" s="306">
        <f ca="1">IF(ISERROR(OFFSET('Daten KEA'!$A$1,MATCH(BO$5,'Daten KEA'!$A:$A,0)-1,MATCH(AT139,'Daten KEA'!$A$424:$ADO$424,0)-1)),0,OFFSET('Daten KEA'!$A$1,MATCH(BO$5,'Daten KEA'!$A:$A,0)-1,MATCH(AT139,'Daten KEA'!$A$424:$ADO$424,0)-1))</f>
        <v>1.5446045307588998</v>
      </c>
      <c r="BP139" s="305">
        <f t="shared" ca="1" si="109"/>
        <v>0.61928948552495444</v>
      </c>
      <c r="BQ139" s="308">
        <f ca="1">IF(ISERROR(OFFSET('Daten GWP'!$A$1,MATCH(BQ$5,'Daten GWP'!$A:$A,0)-1,MATCH(AM139,'Daten GWP'!$A$424:$ADO$424,0)-1)),0,OFFSET('Daten GWP'!$A$1,MATCH(BQ$5,'Daten GWP'!$A:$A,0)-1,MATCH(AM139,'Daten GWP'!$A$424:$ADO$424,0)-1))*1000</f>
        <v>5.3212922999999996</v>
      </c>
      <c r="BR139" s="308">
        <f ca="1">IF(ISERROR(OFFSET('Daten GWP'!$A$1,MATCH(BR$5,'Daten GWP'!$A:$A,0)-1,MATCH(AN139,'Daten GWP'!$A$424:$ADO$424,0)-1)),0,OFFSET('Daten GWP'!$A$1,MATCH(BR$5,'Daten GWP'!$A:$A,0)-1,MATCH(AN139,'Daten GWP'!$A$424:$ADO$424,0)-1))*1000</f>
        <v>0</v>
      </c>
      <c r="BS139" s="308">
        <f ca="1">IF(ISERROR(OFFSET('Daten GWP'!$A$1,MATCH(BS$5,'Daten GWP'!$A:$A,0)-1,MATCH(AO139,'Daten GWP'!$A$424:$ADO$424,0)-1)),0,OFFSET('Daten GWP'!$A$1,MATCH(BS$5,'Daten GWP'!$A:$A,0)-1,MATCH(AO139,'Daten GWP'!$A$424:$ADO$424,0)-1))*1000</f>
        <v>67.096198000000001</v>
      </c>
      <c r="BT139" s="308">
        <f ca="1">IF(ISERROR(OFFSET('Daten GWP'!$A$1,MATCH(BT$5,'Daten GWP'!$A:$A,0)-1,MATCH(AP139,'Daten GWP'!$A$424:$ADO$424,0)-1)),0,OFFSET('Daten GWP'!$A$1,MATCH(BT$5,'Daten GWP'!$A:$A,0)-1,MATCH(AP139,'Daten GWP'!$A$424:$ADO$424,0)-1))*1000</f>
        <v>0</v>
      </c>
      <c r="BU139" s="308">
        <f t="shared" ca="1" si="110"/>
        <v>72.417490299999997</v>
      </c>
      <c r="BV139" s="308">
        <f ca="1">IF(ISERROR(OFFSET('Daten GWP'!$A$1,MATCH(BV$5,'Daten GWP'!$A:$A,0)-1,MATCH(AQ139,'Daten GWP'!$A$424:$ADO$424,0)-1)),0,OFFSET('Daten GWP'!$A$1,MATCH(BV$5,'Daten GWP'!$A:$A,0)-1,MATCH(AQ139,'Daten GWP'!$A$424:$ADO$424,0)-1))*1000</f>
        <v>6.4299441000000002</v>
      </c>
      <c r="BW139" s="308">
        <f ca="1">IF(ISERROR(OFFSET('Daten GWP'!$A$1,MATCH(BW$5,'Daten GWP'!$A:$A,0)-1,MATCH(AR139,'Daten GWP'!$A$424:$ADO$424,0)-1)),0,OFFSET('Daten GWP'!$A$1,MATCH(BW$5,'Daten GWP'!$A:$A,0)-1,MATCH(AR139,'Daten GWP'!$A$424:$ADO$424,0)-1))*1000</f>
        <v>60.633606</v>
      </c>
      <c r="BX139" s="308">
        <f ca="1">IF(ISERROR(OFFSET('Daten GWP'!$A$1,MATCH(BX$5,'Daten GWP'!$A:$A,0)-1,MATCH(AS139,'Daten GWP'!$A$424:$ADO$424,0)-1)),0,OFFSET('Daten GWP'!$A$1,MATCH(BX$5,'Daten GWP'!$A:$A,0)-1,MATCH(AS139,'Daten GWP'!$A$424:$ADO$424,0)-1))*1000</f>
        <v>14.358938999999999</v>
      </c>
      <c r="BY139" s="309">
        <f t="shared" ca="1" si="99"/>
        <v>153.83997939999998</v>
      </c>
      <c r="BZ139" s="308">
        <f ca="1">IF(ISERROR(OFFSET('Daten GWP'!$A$1,MATCH(BZ$5,'Daten GWP'!$A:$A,0)-1,MATCH(AT139,'Daten GWP'!$A$424:$ADO$424,0)-1)),0,OFFSET('Daten GWP'!$A$1,MATCH(BZ$5,'Daten GWP'!$A:$A,0)-1,MATCH(AT139,'Daten GWP'!$A$424:$ADO$424,0)-1))*1000</f>
        <v>102.36074000000001</v>
      </c>
      <c r="CA139" s="305">
        <f t="shared" ca="1" si="111"/>
        <v>0.66537151395380401</v>
      </c>
      <c r="CB139" s="310">
        <f ca="1">IF(ISERROR(OFFSET('Daten Elementary'!$A$1,MATCH(CB$5,'Daten Elementary'!$A:$A,0)-1,MATCH(AM139,'Daten Elementary'!$A$424:$ADO$424,0)-1)),0,OFFSET('Daten Elementary'!$A$1,MATCH(CB$5,'Daten Elementary'!$A:$A,0)-1,MATCH(AM139,'Daten Elementary'!$A$424:$ADO$424,0)-1))*1000000</f>
        <v>13.083238</v>
      </c>
      <c r="CC139" s="310">
        <f ca="1">IF(ISERROR(OFFSET('Daten Elementary'!$A$1,MATCH(CC$5,'Daten Elementary'!$A:$A,0)-1,MATCH(AN139,'Daten Elementary'!$A$424:$ADO$424,0)-1)),0,OFFSET('Daten Elementary'!$A$1,MATCH(CC$5,'Daten Elementary'!$A:$A,0)-1,MATCH(AN139,'Daten Elementary'!$A$424:$ADO$424,0)-1))*1000000</f>
        <v>0</v>
      </c>
      <c r="CD139" s="310">
        <f ca="1">IF(ISERROR(OFFSET('Daten Elementary'!$A$1,MATCH(CD$5,'Daten Elementary'!$A:$A,0)-1,MATCH(AO139,'Daten Elementary'!$A$424:$ADO$424,0)-1)),0,OFFSET('Daten Elementary'!$A$1,MATCH(CD$5,'Daten Elementary'!$A:$A,0)-1,MATCH(AO139,'Daten Elementary'!$A$424:$ADO$424,0)-1))*1000000</f>
        <v>8.9965004000000004</v>
      </c>
      <c r="CE139" s="310">
        <f ca="1">IF(ISERROR(OFFSET('Daten Elementary'!$A$1,MATCH(CE$5,'Daten Elementary'!$A:$A,0)-1,MATCH(AP139,'Daten Elementary'!$A$424:$ADO$424,0)-1)),0,OFFSET('Daten Elementary'!$A$1,MATCH(CE$5,'Daten Elementary'!$A:$A,0)-1,MATCH(AP139,'Daten Elementary'!$A$424:$ADO$424,0)-1))*1000000</f>
        <v>0</v>
      </c>
      <c r="CF139" s="310">
        <f t="shared" ca="1" si="112"/>
        <v>22.0797384</v>
      </c>
      <c r="CG139" s="310">
        <f ca="1">IF(ISERROR(OFFSET('Daten Elementary'!$A$1,MATCH(CG$5,'Daten Elementary'!$A:$A,0)-1,MATCH(AQ139,'Daten Elementary'!$A$424:$ADO$424,0)-1)),0,OFFSET('Daten Elementary'!$A$1,MATCH(CG$5,'Daten Elementary'!$A:$A,0)-1,MATCH(AQ139,'Daten Elementary'!$A$424:$ADO$424,0)-1))*1000000</f>
        <v>2.5342876999999997</v>
      </c>
      <c r="CH139" s="310">
        <f ca="1">IF(ISERROR(OFFSET('Daten Elementary'!$A$1,MATCH(CH$5,'Daten Elementary'!$A:$A,0)-1,MATCH(AR139,'Daten Elementary'!$A$424:$ADO$424,0)-1)),0,OFFSET('Daten Elementary'!$A$1,MATCH(CH$5,'Daten Elementary'!$A:$A,0)-1,MATCH(AR139,'Daten Elementary'!$A$424:$ADO$424,0)-1))*1000000</f>
        <v>55.794156000000001</v>
      </c>
      <c r="CI139" s="310">
        <f ca="1">IF(ISERROR(OFFSET('Daten Elementary'!$A$1,MATCH(CI$5,'Daten Elementary'!$A:$A,0)-1,MATCH(AS139,'Daten Elementary'!$A$424:$ADO$424,0)-1)),0,OFFSET('Daten Elementary'!$A$1,MATCH(CI$5,'Daten Elementary'!$A:$A,0)-1,MATCH(AS139,'Daten Elementary'!$A$424:$ADO$424,0)-1))*1000000</f>
        <v>12.323541000000001</v>
      </c>
      <c r="CJ139" s="311">
        <f t="shared" ca="1" si="113"/>
        <v>92.731723100000011</v>
      </c>
      <c r="CK139" s="310">
        <f ca="1">IF(ISERROR(OFFSET('Daten Elementary'!$A$1,MATCH(CK$5,'Daten Elementary'!$A:$A,0)-1,MATCH($AT139,'Daten Elementary'!$A$424:$ADO$424,0)-1)),0,OFFSET('Daten Elementary'!$A$1,MATCH(CK$5,'Daten Elementary'!$A:$A,0)-1,MATCH($AT139,'Daten Elementary'!$A$424:$ADO$424,0)-1))*1000000</f>
        <v>50.044077000000001</v>
      </c>
      <c r="CL139" s="305">
        <f t="shared" ca="1" si="114"/>
        <v>0.53966512566614866</v>
      </c>
      <c r="CM139" s="312">
        <f ca="1">IF(ISERROR(OFFSET('Daten Elementary'!$A$1,MATCH(CM$5,'Daten Elementary'!$A:$A,0)-1,MATCH(AM139,'Daten Elementary'!$A$424:$ADO$424,0)-1)),0,OFFSET('Daten Elementary'!$A$1,MATCH(CM$5,'Daten Elementary'!$A:$A,0)-1,MATCH(AM139,'Daten Elementary'!$A$424:$ADO$424,0)-1))*1000000</f>
        <v>4.6424813</v>
      </c>
      <c r="CN139" s="312">
        <f ca="1">IF(ISERROR(OFFSET('Daten Elementary'!$A$1,MATCH(CN$5,'Daten Elementary'!$A:$A,0)-1,MATCH(AN139,'Daten Elementary'!$A$424:$ADO$424,0)-1)),0,OFFSET('Daten Elementary'!$A$1,MATCH(CN$5,'Daten Elementary'!$A:$A,0)-1,MATCH(AN139,'Daten Elementary'!$A$424:$ADO$424,0)-1))*1000000</f>
        <v>0</v>
      </c>
      <c r="CO139" s="312">
        <f ca="1">IF(ISERROR(OFFSET('Daten Elementary'!$A$1,MATCH(CO$5,'Daten Elementary'!$A:$A,0)-1,MATCH(AO139,'Daten Elementary'!$A$424:$ADO$424,0)-1)),0,OFFSET('Daten Elementary'!$A$1,MATCH(CO$5,'Daten Elementary'!$A:$A,0)-1,MATCH(AO139,'Daten Elementary'!$A$424:$ADO$424,0)-1))*1000000</f>
        <v>4.8689608</v>
      </c>
      <c r="CP139" s="312">
        <f ca="1">IF(ISERROR(OFFSET('Daten Elementary'!$A$1,MATCH(CP$5,'Daten Elementary'!$A:$A,0)-1,MATCH(AP139,'Daten Elementary'!$A$424:$ADO$424,0)-1)),0,OFFSET('Daten Elementary'!$A$1,MATCH(CP$5,'Daten Elementary'!$A:$A,0)-1,MATCH(AP139,'Daten Elementary'!$A$424:$ADO$424,0)-1))*1000000</f>
        <v>0</v>
      </c>
      <c r="CQ139" s="312">
        <f t="shared" ca="1" si="115"/>
        <v>9.5114421</v>
      </c>
      <c r="CR139" s="312">
        <f ca="1">IF(ISERROR(OFFSET('Daten Elementary'!$A$1,MATCH(CR$5,'Daten Elementary'!$A:$A,0)-1,MATCH(AQ139,'Daten Elementary'!$A$424:$ADO$424,0)-1)),0,OFFSET('Daten Elementary'!$A$1,MATCH(CR$5,'Daten Elementary'!$A:$A,0)-1,MATCH(AQ139,'Daten Elementary'!$A$424:$ADO$424,0)-1))*1000000</f>
        <v>1.6960850999999999</v>
      </c>
      <c r="CS139" s="312">
        <f ca="1">IF(ISERROR(OFFSET('Daten Elementary'!$A$1,MATCH(CS$5,'Daten Elementary'!$A:$A,0)-1,MATCH(AR139,'Daten Elementary'!$A$424:$ADO$424,0)-1)),0,OFFSET('Daten Elementary'!$A$1,MATCH(CS$5,'Daten Elementary'!$A:$A,0)-1,MATCH(AR139,'Daten Elementary'!$A$424:$ADO$424,0)-1))*1000000</f>
        <v>21.365215000000003</v>
      </c>
      <c r="CT139" s="312">
        <f ca="1">IF(ISERROR(OFFSET('Daten Elementary'!$A$1,MATCH(CT$5,'Daten Elementary'!$A:$A,0)-1,MATCH(AS139,'Daten Elementary'!$A$424:$ADO$424,0)-1)),0,OFFSET('Daten Elementary'!$A$1,MATCH(CT$5,'Daten Elementary'!$A:$A,0)-1,MATCH(AS139,'Daten Elementary'!$A$424:$ADO$424,0)-1))*1000000</f>
        <v>6.9625197999999999</v>
      </c>
      <c r="CU139" s="313">
        <f t="shared" ca="1" si="116"/>
        <v>39.535262000000003</v>
      </c>
      <c r="CV139" s="312">
        <f ca="1">IF(ISERROR(OFFSET('Daten Elementary'!$A$1,MATCH(CV$5,'Daten Elementary'!$A:$A,0)-1,MATCH($AT139,'Daten Elementary'!$A$424:$ADO$424,0)-1)),0,OFFSET('Daten Elementary'!$A$1,MATCH(CV$5,'Daten Elementary'!$A:$A,0)-1,MATCH($AT139,'Daten Elementary'!$A$424:$ADO$424,0)-1))*1000000</f>
        <v>20.976590000000002</v>
      </c>
      <c r="CW139" s="305">
        <f t="shared" ca="1" si="117"/>
        <v>0.53057925858692934</v>
      </c>
      <c r="CX139" s="314">
        <f ca="1">IF(ISERROR(OFFSET('Daten Elementary'!$A$1,MATCH(CX$5,'Daten Elementary'!$A:$A,0)-1,MATCH(AM139,'Daten Elementary'!$A$424:$ADO$424,0)-1)),0,OFFSET('Daten Elementary'!$A$1,MATCH(CX$5,'Daten Elementary'!$A:$A,0)-1,MATCH(AM139,'Daten Elementary'!$A$424:$ADO$424,0)-1))*1000000</f>
        <v>17.163173</v>
      </c>
      <c r="CY139" s="314">
        <f ca="1">IF(ISERROR(OFFSET('Daten Elementary'!$A$1,MATCH(CY$5,'Daten Elementary'!$A:$A,0)-1,MATCH(AN139,'Daten Elementary'!$A$424:$ADO$424,0)-1)),0,OFFSET('Daten Elementary'!$A$1,MATCH(CY$5,'Daten Elementary'!$A:$A,0)-1,MATCH(AN139,'Daten Elementary'!$A$424:$ADO$424,0)-1))*1000000</f>
        <v>0</v>
      </c>
      <c r="CZ139" s="314">
        <f ca="1">IF(ISERROR(OFFSET('Daten Elementary'!$A$1,MATCH(CZ$5,'Daten Elementary'!$A:$A,0)-1,MATCH(AO139,'Daten Elementary'!$A$424:$ADO$424,0)-1)),0,OFFSET('Daten Elementary'!$A$1,MATCH(CZ$5,'Daten Elementary'!$A:$A,0)-1,MATCH(AO139,'Daten Elementary'!$A$424:$ADO$424,0)-1))*1000000</f>
        <v>188.99336</v>
      </c>
      <c r="DA139" s="314">
        <f ca="1">IF(ISERROR(OFFSET('Daten Elementary'!$A$1,MATCH(DA$5,'Daten Elementary'!$A:$A,0)-1,MATCH(AP139,'Daten Elementary'!$A$424:$ADO$424,0)-1)),0,OFFSET('Daten Elementary'!$A$1,MATCH(DA$5,'Daten Elementary'!$A:$A,0)-1,MATCH(AP139,'Daten Elementary'!$A$424:$ADO$424,0)-1))*1000000</f>
        <v>0</v>
      </c>
      <c r="DB139" s="314">
        <f t="shared" ca="1" si="118"/>
        <v>206.156533</v>
      </c>
      <c r="DC139" s="314">
        <f ca="1">IF(ISERROR(OFFSET('Daten Elementary'!$A$1,MATCH(DC$5,'Daten Elementary'!$A:$A,0)-1,MATCH(AQ139,'Daten Elementary'!$A$424:$ADO$424,0)-1)),0,OFFSET('Daten Elementary'!$A$1,MATCH(DC$5,'Daten Elementary'!$A:$A,0)-1,MATCH(AQ139,'Daten Elementary'!$A$424:$ADO$424,0)-1))*1000000</f>
        <v>6.4210890999999997</v>
      </c>
      <c r="DD139" s="314">
        <f ca="1">IF(ISERROR(OFFSET('Daten Elementary'!$A$1,MATCH(DD$5,'Daten Elementary'!$A:$A,0)-1,MATCH(AR139,'Daten Elementary'!$A$424:$ADO$424,0)-1)),0,OFFSET('Daten Elementary'!$A$1,MATCH(DD$5,'Daten Elementary'!$A:$A,0)-1,MATCH(AR139,'Daten Elementary'!$A$424:$ADO$424,0)-1))*1000000</f>
        <v>92.359469000000004</v>
      </c>
      <c r="DE139" s="314">
        <f ca="1">IF(ISERROR(OFFSET('Daten Elementary'!$A$1,MATCH(DE$5,'Daten Elementary'!$A:$A,0)-1,MATCH(AS139,'Daten Elementary'!$A$424:$ADO$424,0)-1)),0,OFFSET('Daten Elementary'!$A$1,MATCH(DE$5,'Daten Elementary'!$A:$A,0)-1,MATCH(AS139,'Daten Elementary'!$A$424:$ADO$424,0)-1))*1000000</f>
        <v>55.370537000000006</v>
      </c>
      <c r="DF139" s="315">
        <f t="shared" ca="1" si="119"/>
        <v>360.30762809999999</v>
      </c>
      <c r="DG139" s="314">
        <f ca="1">IF(ISERROR(OFFSET('Daten Elementary'!$A$1,MATCH(DG$5,'Daten Elementary'!$A:$A,0)-1,MATCH($AT139,'Daten Elementary'!$A$424:$ADO$424,0)-1)),0,OFFSET('Daten Elementary'!$A$1,MATCH(DG$5,'Daten Elementary'!$A:$A,0)-1,MATCH($AT139,'Daten Elementary'!$A$424:$ADO$424,0)-1))*1000000</f>
        <v>272.28861000000001</v>
      </c>
      <c r="DH139" s="305">
        <f t="shared" ca="1" si="120"/>
        <v>0.75571147753893475</v>
      </c>
      <c r="DI139" s="316">
        <f ca="1">IF(ISERROR(OFFSET('Daten Elementary'!$A$1,MATCH(DI$5,'Daten Elementary'!$A:$A,0)-1,MATCH(AM139,'Daten Elementary'!$A$424:$ADO$424,0)-1)),0,OFFSET('Daten Elementary'!$A$1,MATCH(DI$5,'Daten Elementary'!$A:$A,0)-1,MATCH(AM139,'Daten Elementary'!$A$424:$ADO$424,0)-1))*1000000</f>
        <v>13.066516999999999</v>
      </c>
      <c r="DJ139" s="316">
        <f ca="1">IF(ISERROR(OFFSET('Daten Elementary'!$A$1,MATCH(DJ$5,'Daten Elementary'!$A:$A,0)-1,MATCH(AN139,'Daten Elementary'!$A$424:$ADO$424,0)-1)),0,OFFSET('Daten Elementary'!$A$1,MATCH(DJ$5,'Daten Elementary'!$A:$A,0)-1,MATCH(AN139,'Daten Elementary'!$A$424:$ADO$424,0)-1))*1000000</f>
        <v>0</v>
      </c>
      <c r="DK139" s="316">
        <f ca="1">IF(ISERROR(OFFSET('Daten Elementary'!$A$1,MATCH(DK$5,'Daten Elementary'!$A:$A,0)-1,MATCH(AO139,'Daten Elementary'!$A$424:$ADO$424,0)-1)),0,OFFSET('Daten Elementary'!$A$1,MATCH(DK$5,'Daten Elementary'!$A:$A,0)-1,MATCH(AO139,'Daten Elementary'!$A$424:$ADO$424,0)-1))*1000000</f>
        <v>39.662405999999997</v>
      </c>
      <c r="DL139" s="316">
        <f ca="1">IF(ISERROR(OFFSET('Daten Elementary'!$A$1,MATCH(DL$5,'Daten Elementary'!$A:$A,0)-1,MATCH(AP139,'Daten Elementary'!$A$424:$ADO$424,0)-1)),0,OFFSET('Daten Elementary'!$A$1,MATCH(DL$5,'Daten Elementary'!$A:$A,0)-1,MATCH(AP139,'Daten Elementary'!$A$424:$ADO$424,0)-1))*1000000</f>
        <v>0</v>
      </c>
      <c r="DM139" s="316">
        <f t="shared" ca="1" si="121"/>
        <v>52.728922999999995</v>
      </c>
      <c r="DN139" s="316">
        <f ca="1">IF(ISERROR(OFFSET('Daten Elementary'!$A$1,MATCH(DN$5,'Daten Elementary'!$A:$A,0)-1,MATCH(AQ139,'Daten Elementary'!$A$424:$ADO$424,0)-1)),0,OFFSET('Daten Elementary'!$A$1,MATCH(DN$5,'Daten Elementary'!$A:$A,0)-1,MATCH(AQ139,'Daten Elementary'!$A$424:$ADO$424,0)-1))*1000000</f>
        <v>11.709254000000001</v>
      </c>
      <c r="DO139" s="316">
        <f ca="1">IF(ISERROR(OFFSET('Daten Elementary'!$A$1,MATCH(DO$5,'Daten Elementary'!$A:$A,0)-1,MATCH(AR139,'Daten Elementary'!$A$424:$ADO$424,0)-1)),0,OFFSET('Daten Elementary'!$A$1,MATCH(DO$5,'Daten Elementary'!$A:$A,0)-1,MATCH(AR139,'Daten Elementary'!$A$424:$ADO$424,0)-1))*1000000</f>
        <v>109.19866999999999</v>
      </c>
      <c r="DP139" s="316">
        <f ca="1">IF(ISERROR(OFFSET('Daten Elementary'!$A$1,MATCH(DP$5,'Daten Elementary'!$A:$A,0)-1,MATCH(AS139,'Daten Elementary'!$A$424:$ADO$424,0)-1)),0,OFFSET('Daten Elementary'!$A$1,MATCH(DP$5,'Daten Elementary'!$A:$A,0)-1,MATCH(AS139,'Daten Elementary'!$A$424:$ADO$424,0)-1))*1000000</f>
        <v>62.518711000000003</v>
      </c>
      <c r="DQ139" s="317">
        <f t="shared" ca="1" si="122"/>
        <v>236.15555799999998</v>
      </c>
      <c r="DR139" s="316">
        <f ca="1">IF(ISERROR(OFFSET('Daten Elementary'!$A$1,MATCH(DR$5,'Daten Elementary'!$A:$A,0)-1,MATCH($AT139,'Daten Elementary'!$A$424:$ADO$424,0)-1)),0,OFFSET('Daten Elementary'!$A$1,MATCH(DR$5,'Daten Elementary'!$A:$A,0)-1,MATCH($AT139,'Daten Elementary'!$A$424:$ADO$424,0)-1))*1000000</f>
        <v>126.54934</v>
      </c>
      <c r="DS139" s="305">
        <f t="shared" ca="1" si="123"/>
        <v>0.535872799572221</v>
      </c>
      <c r="DT139" s="318">
        <f ca="1">IF(ISERROR(OFFSET('Daten UBP13'!$A$1,MATCH(DT$5,'Daten UBP13'!$A:$A,0)-1,MATCH(AM139,'Daten UBP13'!$A$424:$AEG$424,0)-1)),0,OFFSET('Daten UBP13'!$A$1,MATCH(DT$5,'Daten UBP13'!$A:$A,0)-1,MATCH(AM139,'Daten UBP13'!$A$424:$AEG$424,0)-1))</f>
        <v>38.296224000000002</v>
      </c>
      <c r="DU139" s="318">
        <f ca="1">IF(ISERROR(OFFSET('Daten UBP13'!$A$1,MATCH(DU$5,'Daten UBP13'!$A:$A,0)-1,MATCH(AN139,'Daten UBP13'!$A$424:$AEG$424,0)-1)),0,OFFSET('Daten UBP13'!$A$1,MATCH(DU$5,'Daten UBP13'!$A:$A,0)-1,MATCH(AN139,'Daten UBP13'!$A$424:$AEG$424,0)-1))</f>
        <v>0</v>
      </c>
      <c r="DV139" s="318">
        <f ca="1">IF(ISERROR(OFFSET('Daten UBP13'!$A$1,MATCH(DV$5,'Daten UBP13'!$A:$A,0)-1,MATCH(AO139,'Daten UBP13'!$A$424:$AEG$424,0)-1)),0,OFFSET('Daten UBP13'!$A$1,MATCH(DV$5,'Daten UBP13'!$A:$A,0)-1,MATCH(AO139,'Daten UBP13'!$A$424:$AEG$424,0)-1))</f>
        <v>59.466549999999998</v>
      </c>
      <c r="DW139" s="318">
        <f ca="1">IF(ISERROR(OFFSET('Daten UBP13'!$A$1,MATCH(DW$5,'Daten UBP13'!$A:$A,0)-1,MATCH(AP139,'Daten UBP13'!$A$424:$AEG$424,0)-1)),0,OFFSET('Daten UBP13'!$A$1,MATCH(DW$5,'Daten UBP13'!$A:$A,0)-1,MATCH(AP139,'Daten UBP13'!$A$424:$AEG$424,0)-1))</f>
        <v>0</v>
      </c>
      <c r="DX139" s="318">
        <f t="shared" ca="1" si="124"/>
        <v>97.762774000000007</v>
      </c>
      <c r="DY139" s="318">
        <f ca="1">IF(ISERROR(OFFSET('Daten UBP13'!$A$1,MATCH(DY$5,'Daten UBP13'!$A:$A,0)-1,MATCH(AQ139,'Daten UBP13'!$A$424:$AEG$424,0)-1)),0,OFFSET('Daten UBP13'!$A$1,MATCH(DY$5,'Daten UBP13'!$A:$A,0)-1,MATCH(AQ139,'Daten UBP13'!$A$424:$AEG$424,0)-1))</f>
        <v>9.4186382999999996</v>
      </c>
      <c r="DZ139" s="318">
        <f ca="1">IF(ISERROR(OFFSET('Daten UBP13'!$A$1,MATCH(DZ$5,'Daten UBP13'!$A:$A,0)-1,MATCH(AR139,'Daten UBP13'!$A$424:$AEG$424,0)-1)),0,OFFSET('Daten UBP13'!$A$1,MATCH(DZ$5,'Daten UBP13'!$A:$A,0)-1,MATCH(AR139,'Daten UBP13'!$A$424:$AEG$424,0)-1))</f>
        <v>107.58223</v>
      </c>
      <c r="EA139" s="318">
        <f ca="1">IF(ISERROR(OFFSET('Daten UBP13'!$A$1,MATCH(EA$5,'Daten UBP13'!$A:$A,0)-1,MATCH(AS139,'Daten UBP13'!$A$424:$AEG$424,0)-1)),0,OFFSET('Daten UBP13'!$A$1,MATCH(EA$5,'Daten UBP13'!$A:$A,0)-1,MATCH(AS139,'Daten UBP13'!$A$424:$AEG$424,0)-1))</f>
        <v>37.606847999999999</v>
      </c>
      <c r="EB139" s="319">
        <f t="shared" ca="1" si="125"/>
        <v>252.37049030000003</v>
      </c>
      <c r="EC139" s="318">
        <f ca="1">IF(ISERROR(OFFSET('Daten UBP13'!$A$1,MATCH(EC$5,'Daten UBP13'!$A:$A,0)-1,MATCH(AT139,'Daten UBP13'!$A$424:$AEG$424,0)-1)),0,OFFSET('Daten UBP13'!$A$1,MATCH(EC$5,'Daten UBP13'!$A:$A,0)-1,MATCH(AT139,'Daten UBP13'!$A$424:$AEG$424,0)-1))</f>
        <v>156.39877999999999</v>
      </c>
      <c r="ED139" s="305">
        <f t="shared" ca="1" si="126"/>
        <v>0.61971896878309451</v>
      </c>
      <c r="EE139" s="320">
        <f ca="1">IF(ISERROR(OFFSET('Daten ReCiPe'!$A$1,MATCH(EE$5,'Daten ReCiPe'!$A:$A,0)-1,MATCH(AM139,'Daten ReCiPe'!$A$424:$ADO$424,0)-1)),0,OFFSET('Daten ReCiPe'!$A$1,MATCH(EE$5,'Daten ReCiPe'!$A:$A,0)-1,MATCH(AM139,'Daten ReCiPe'!$A$424:$ADO$424,0)-1))*1000</f>
        <v>0.45152240000000005</v>
      </c>
      <c r="EF139" s="320">
        <f ca="1">IF(ISERROR(OFFSET('Daten ReCiPe'!$A$1,MATCH(EF$5,'Daten ReCiPe'!$A:$A,0)-1,MATCH(AN139,'Daten ReCiPe'!$A$424:$ADO$424,0)-1)),0,OFFSET('Daten ReCiPe'!$A$1,MATCH(EF$5,'Daten ReCiPe'!$A:$A,0)-1,MATCH(AN139,'Daten ReCiPe'!$A$424:$ADO$424,0)-1))*1000</f>
        <v>0</v>
      </c>
      <c r="EG139" s="320">
        <f ca="1">IF(ISERROR(OFFSET('Daten ReCiPe'!$A$1,MATCH(EG$5,'Daten ReCiPe'!$A:$A,0)-1,MATCH(AO139,'Daten ReCiPe'!$A$424:$ADO$424,0)-1)),0,OFFSET('Daten ReCiPe'!$A$1,MATCH(EG$5,'Daten ReCiPe'!$A:$A,0)-1,MATCH(AO139,'Daten ReCiPe'!$A$424:$ADO$424,0)-1))*1000</f>
        <v>4.3291835000000001</v>
      </c>
      <c r="EH139" s="320">
        <f ca="1">IF(ISERROR(OFFSET('Daten ReCiPe'!$A$1,MATCH(EH$5,'Daten ReCiPe'!$A:$A,0)-1,MATCH(AP139,'Daten ReCiPe'!$A$424:$ADO$424,0)-1)),0,OFFSET('Daten ReCiPe'!$A$1,MATCH(EH$5,'Daten ReCiPe'!$A:$A,0)-1,MATCH(AP139,'Daten ReCiPe'!$A$424:$ADO$424,0)-1))*1000</f>
        <v>0</v>
      </c>
      <c r="EI139" s="320">
        <f t="shared" ca="1" si="127"/>
        <v>4.7807059000000001</v>
      </c>
      <c r="EJ139" s="320">
        <f ca="1">IF(ISERROR(OFFSET('Daten ReCiPe'!$A$1,MATCH(EJ$5,'Daten ReCiPe'!$A:$A,0)-1,MATCH(AQ139,'Daten ReCiPe'!$A$424:$ADO$424,0)-1)),0,OFFSET('Daten ReCiPe'!$A$1,MATCH(EJ$5,'Daten ReCiPe'!$A:$A,0)-1,MATCH(AQ139,'Daten ReCiPe'!$A$424:$ADO$424,0)-1))*1000</f>
        <v>0.86290067000000004</v>
      </c>
      <c r="EK139" s="320">
        <f ca="1">IF(ISERROR(OFFSET('Daten ReCiPe'!$A$1,MATCH(EK$5,'Daten ReCiPe'!$A:$A,0)-1,MATCH(AR139,'Daten ReCiPe'!$A$424:$ADO$424,0)-1)),0,OFFSET('Daten ReCiPe'!$A$1,MATCH(EK$5,'Daten ReCiPe'!$A:$A,0)-1,MATCH(AR139,'Daten ReCiPe'!$A$424:$ADO$424,0)-1))*1000</f>
        <v>7.5963000000000003</v>
      </c>
      <c r="EL139" s="320">
        <f ca="1">IF(ISERROR(OFFSET('Daten ReCiPe'!$A$1,MATCH(EL$5,'Daten ReCiPe'!$A:$A,0)-1,MATCH(AS139,'Daten ReCiPe'!$A$424:$ADO$424,0)-1)),0,OFFSET('Daten ReCiPe'!$A$1,MATCH(EL$5,'Daten ReCiPe'!$A:$A,0)-1,MATCH(AS139,'Daten ReCiPe'!$A$424:$ADO$424,0)-1))*1000</f>
        <v>2.0148036</v>
      </c>
      <c r="EM139" s="321">
        <f t="shared" ca="1" si="128"/>
        <v>15.254710170000001</v>
      </c>
      <c r="EN139" s="320">
        <f ca="1">IF(ISERROR(OFFSET('Daten ReCiPe'!$A$1,MATCH(EN$5,'Daten ReCiPe'!$A:$A,0)-1,MATCH(AT139,'Daten ReCiPe'!$A$424:$ADO$424,0)-1)),0,OFFSET('Daten ReCiPe'!$A$1,MATCH(EN$5,'Daten ReCiPe'!$A:$A,0)-1,MATCH(AT139,'Daten ReCiPe'!$A$424:$ADO$424,0)-1))*1000</f>
        <v>8.8690350999999996</v>
      </c>
      <c r="EO139" s="305">
        <f t="shared" ca="1" si="129"/>
        <v>0.58139649991134501</v>
      </c>
      <c r="EP139" s="322">
        <f ca="1">IF(ISERROR(OFFSET('Daten Elementary'!$A$1,MATCH(EP$5,'Daten Elementary'!$A:$A,0)-1,MATCH(AM139,'Daten Elementary'!$A$424:$ADO$424,0)-1)),0,OFFSET('Daten Elementary'!$A$1,MATCH(EP$5,'Daten Elementary'!$A:$A,0)-1,MATCH(AM139,'Daten Elementary'!$A$424:$ADO$424,0)-1))*1000000</f>
        <v>0.85141991000000006</v>
      </c>
      <c r="EQ139" s="322">
        <f ca="1">IF(ISERROR(OFFSET('Daten Elementary'!$A$1,MATCH(EQ$5,'Daten Elementary'!$A:$A,0)-1,MATCH(AN139,'Daten Elementary'!$A$424:$ADO$424,0)-1)),0,OFFSET('Daten Elementary'!$A$1,MATCH(EQ$5,'Daten Elementary'!$A:$A,0)-1,MATCH(AN139,'Daten Elementary'!$A$424:$ADO$424,0)-1))*1000000</f>
        <v>0</v>
      </c>
      <c r="ER139" s="322">
        <f ca="1">IF(ISERROR(OFFSET('Daten Elementary'!$A$1,MATCH(ER$5,'Daten Elementary'!$A:$A,0)-1,MATCH(AO139,'Daten Elementary'!$A$424:$ADO$424,0)-1)),0,OFFSET('Daten Elementary'!$A$1,MATCH(ER$5,'Daten Elementary'!$A:$A,0)-1,MATCH(AO139,'Daten Elementary'!$A$424:$ADO$424,0)-1))*1000000</f>
        <v>32.918416999999998</v>
      </c>
      <c r="ES139" s="322">
        <f ca="1">IF(ISERROR(OFFSET('Daten Elementary'!$A$1,MATCH(ES$5,'Daten Elementary'!$A:$A,0)-1,MATCH(AP139,'Daten Elementary'!$A$424:$ADO$424,0)-1)),0,OFFSET('Daten Elementary'!$A$1,MATCH(ES$5,'Daten Elementary'!$A:$A,0)-1,MATCH(AP139,'Daten Elementary'!$A$424:$ADO$424,0)-1))*1000000</f>
        <v>0</v>
      </c>
      <c r="ET139" s="322">
        <f t="shared" ca="1" si="130"/>
        <v>33.769836909999995</v>
      </c>
      <c r="EU139" s="322">
        <f ca="1">IF(ISERROR(OFFSET('Daten Elementary'!$A$1,MATCH(EU$5,'Daten Elementary'!$A:$A,0)-1,MATCH(AQ139,'Daten Elementary'!$A$424:$ADO$424,0)-1)),0,OFFSET('Daten Elementary'!$A$1,MATCH(EU$5,'Daten Elementary'!$A:$A,0)-1,MATCH(AQ139,'Daten Elementary'!$A$424:$ADO$424,0)-1))*1000000</f>
        <v>19.751365</v>
      </c>
      <c r="EV139" s="322">
        <f ca="1">IF(ISERROR(OFFSET('Daten Elementary'!$A$1,MATCH(EV$5,'Daten Elementary'!$A:$A,0)-1,MATCH(AR139,'Daten Elementary'!$A$424:$ADO$424,0)-1)),0,OFFSET('Daten Elementary'!$A$1,MATCH(EV$5,'Daten Elementary'!$A:$A,0)-1,MATCH(AR139,'Daten Elementary'!$A$424:$ADO$424,0)-1))*1000000</f>
        <v>204.54883000000001</v>
      </c>
      <c r="EW139" s="322">
        <f ca="1">IF(ISERROR(OFFSET('Daten Elementary'!$A$1,MATCH(EW$5,'Daten Elementary'!$A:$A,0)-1,MATCH(AS139,'Daten Elementary'!$A$424:$ADO$424,0)-1)),0,OFFSET('Daten Elementary'!$A$1,MATCH(EW$5,'Daten Elementary'!$A:$A,0)-1,MATCH(AS139,'Daten Elementary'!$A$424:$ADO$424,0)-1))*1000000</f>
        <v>34.145203000000002</v>
      </c>
      <c r="EX139" s="323">
        <f t="shared" ca="1" si="131"/>
        <v>292.21523490999999</v>
      </c>
      <c r="EY139" s="322">
        <f ca="1">IF(ISERROR(OFFSET('Daten Elementary'!$A$1,MATCH(EY$5,'Daten Elementary'!$A:$A,0)-1,MATCH($AT139,'Daten Elementary'!$A$424:$ADO$424,0)-1)),0,OFFSET('Daten Elementary'!$A$1,MATCH(EY$5,'Daten Elementary'!$A:$A,0)-1,MATCH($AT139,'Daten Elementary'!$A$424:$ADO$424,0)-1))*1000000</f>
        <v>139.98988</v>
      </c>
      <c r="EZ139" s="305">
        <f t="shared" ca="1" si="132"/>
        <v>0.4790642761768249</v>
      </c>
      <c r="FA139" s="314">
        <f ca="1">IF(ISERROR(OFFSET('Daten Elementary'!$A$1,MATCH(FA$5,'Daten Elementary'!$A:$A,0)-1,MATCH(AM139,'Daten Elementary'!$A$424:$ADO$424,0)-1)),0,OFFSET('Daten Elementary'!$A$1,MATCH(FA$5,'Daten Elementary'!$A:$A,0)-1,MATCH(AM139,'Daten Elementary'!$A$424:$ADO$424,0)-1))*1000</f>
        <v>1.966884E-2</v>
      </c>
      <c r="FB139" s="314">
        <f ca="1">IF(ISERROR(OFFSET('Daten Elementary'!$A$1,MATCH(FB$5,'Daten Elementary'!$A:$A,0)-1,MATCH(AN139,'Daten Elementary'!$A$424:$ADO$424,0)-1)),0,OFFSET('Daten Elementary'!$A$1,MATCH(FB$5,'Daten Elementary'!$A:$A,0)-1,MATCH(AN139,'Daten Elementary'!$A$424:$ADO$424,0)-1))*1000</f>
        <v>0</v>
      </c>
      <c r="FC139" s="314">
        <f ca="1">IF(ISERROR(OFFSET('Daten Elementary'!$A$1,MATCH(FC$5,'Daten Elementary'!$A:$A,0)-1,MATCH(AO139,'Daten Elementary'!$A$424:$ADO$424,0)-1)),0,OFFSET('Daten Elementary'!$A$1,MATCH(FC$5,'Daten Elementary'!$A:$A,0)-1,MATCH(AO139,'Daten Elementary'!$A$424:$ADO$424,0)-1))*1000</f>
        <v>22.416995</v>
      </c>
      <c r="FD139" s="314">
        <f ca="1">IF(ISERROR(OFFSET('Daten Elementary'!$A$1,MATCH(FD$5,'Daten Elementary'!$A:$A,0)-1,MATCH(AP139,'Daten Elementary'!$A$424:$ADO$424,0)-1)),0,OFFSET('Daten Elementary'!$A$1,MATCH(FD$5,'Daten Elementary'!$A:$A,0)-1,MATCH(AP139,'Daten Elementary'!$A$424:$ADO$424,0)-1))*1000</f>
        <v>0</v>
      </c>
      <c r="FE139" s="314">
        <f t="shared" ca="1" si="133"/>
        <v>22.436663840000001</v>
      </c>
      <c r="FF139" s="314">
        <f ca="1">IF(ISERROR(OFFSET('Daten Elementary'!$A$1,MATCH(FF$5,'Daten Elementary'!$A:$A,0)-1,MATCH(AQ139,'Daten Elementary'!$A$424:$ADO$424,0)-1)),0,OFFSET('Daten Elementary'!$A$1,MATCH(FF$5,'Daten Elementary'!$A:$A,0)-1,MATCH(AQ139,'Daten Elementary'!$A$424:$ADO$424,0)-1))*1000</f>
        <v>5.7711579999999998</v>
      </c>
      <c r="FG139" s="314">
        <f ca="1">IF(ISERROR(OFFSET('Daten Elementary'!$A$1,MATCH(FG$5,'Daten Elementary'!$A:$A,0)-1,MATCH(AR139,'Daten Elementary'!$A$424:$ADO$424,0)-1)),0,OFFSET('Daten Elementary'!$A$1,MATCH(FG$5,'Daten Elementary'!$A:$A,0)-1,MATCH(AR139,'Daten Elementary'!$A$424:$ADO$424,0)-1))*1000</f>
        <v>54.344138999999998</v>
      </c>
      <c r="FH139" s="314">
        <f ca="1">IF(ISERROR(OFFSET('Daten Elementary'!$A$1,MATCH(FH$5,'Daten Elementary'!$A:$A,0)-1,MATCH(AS139,'Daten Elementary'!$A$424:$ADO$424,0)-1)),0,OFFSET('Daten Elementary'!$A$1,MATCH(FH$5,'Daten Elementary'!$A:$A,0)-1,MATCH(AS139,'Daten Elementary'!$A$424:$ADO$424,0)-1))*1000</f>
        <v>12.916036999999999</v>
      </c>
      <c r="FI139" s="315">
        <f t="shared" ca="1" si="134"/>
        <v>95.467997839999995</v>
      </c>
      <c r="FJ139" s="314">
        <f ca="1">IF(ISERROR(OFFSET('Daten Elementary'!$A$1,MATCH(FJ$5,'Daten Elementary'!$A:$A,0)-1,MATCH($AT139,'Daten Elementary'!$A$424:$ADO$424,0)-1)),0,OFFSET('Daten Elementary'!$A$1,MATCH(FJ$5,'Daten Elementary'!$A:$A,0)-1,MATCH($AT139,'Daten Elementary'!$A$424:$ADO$424,0)-1))*1000</f>
        <v>49.453116000000001</v>
      </c>
      <c r="FK139" s="305">
        <f t="shared" ca="1" si="135"/>
        <v>0.51800726022222821</v>
      </c>
      <c r="FL139" s="314">
        <f ca="1">IF(ISERROR(OFFSET('Daten Elementary'!$A$1,MATCH(FL$5,'Daten Elementary'!$A:$A,0)-1,MATCH(AM139,'Daten Elementary'!$A$424:$ADO$424,0)-1)),0,OFFSET('Daten Elementary'!$A$1,MATCH(FL$5,'Daten Elementary'!$A:$A,0)-1,MATCH(AM139,'Daten Elementary'!$A$424:$ADO$424,0)-1))</f>
        <v>0</v>
      </c>
      <c r="FM139" s="314">
        <f ca="1">IF(ISERROR(OFFSET('Daten Elementary'!$A$1,MATCH(FM$5,'Daten Elementary'!$A:$A,0)-1,MATCH(AN139,'Daten Elementary'!$A$424:$ADO$424,0)-1)),0,OFFSET('Daten Elementary'!$A$1,MATCH(FM$5,'Daten Elementary'!$A:$A,0)-1,MATCH(AN139,'Daten Elementary'!$A$424:$ADO$424,0)-1))</f>
        <v>0</v>
      </c>
      <c r="FN139" s="314">
        <f ca="1">IF(ISERROR(OFFSET('Daten Elementary'!$A$1,MATCH(FN$5,'Daten Elementary'!$A:$A,0)-1,MATCH(AO139,'Daten Elementary'!$A$424:$ADO$424,0)-1)),0,OFFSET('Daten Elementary'!$A$1,MATCH(FN$5,'Daten Elementary'!$A:$A,0)-1,MATCH(AO139,'Daten Elementary'!$A$424:$ADO$424,0)-1))</f>
        <v>0</v>
      </c>
      <c r="FO139" s="314">
        <f ca="1">IF(ISERROR(OFFSET('Daten Elementary'!$A$1,MATCH(FO$5,'Daten Elementary'!$A:$A,0)-1,MATCH(AP139,'Daten Elementary'!$A$424:$ADO$424,0)-1)),0,OFFSET('Daten Elementary'!$A$1,MATCH(FO$5,'Daten Elementary'!$A:$A,0)-1,MATCH(AP139,'Daten Elementary'!$A$424:$ADO$424,0)-1))</f>
        <v>0</v>
      </c>
      <c r="FP139" s="314">
        <f t="shared" ca="1" si="136"/>
        <v>0</v>
      </c>
      <c r="FQ139" s="314">
        <f ca="1">IF(ISERROR(OFFSET('Daten Elementary'!$A$1,MATCH(FQ$5,'Daten Elementary'!$A:$A,0)-1,MATCH(AQ139,'Daten Elementary'!$A$424:$ADO$424,0)-1)),0,OFFSET('Daten Elementary'!$A$1,MATCH(FQ$5,'Daten Elementary'!$A:$A,0)-1,MATCH(AQ139,'Daten Elementary'!$A$424:$ADO$424,0)-1))</f>
        <v>0</v>
      </c>
      <c r="FR139" s="314">
        <f ca="1">IF(ISERROR(OFFSET('Daten Elementary'!$A$1,MATCH(FR$5,'Daten Elementary'!$A:$A,0)-1,MATCH(AR139,'Daten Elementary'!$A$424:$ADO$424,0)-1)),0,OFFSET('Daten Elementary'!$A$1,MATCH(FR$5,'Daten Elementary'!$A:$A,0)-1,MATCH(AR139,'Daten Elementary'!$A$424:$ADO$424,0)-1))</f>
        <v>0</v>
      </c>
      <c r="FS139" s="314">
        <f ca="1">IF(ISERROR(OFFSET('Daten Elementary'!$A$1,MATCH(FS$5,'Daten Elementary'!$A:$A,0)-1,MATCH(AS139,'Daten Elementary'!$A$424:$ADO$424,0)-1)),0,OFFSET('Daten Elementary'!$A$1,MATCH(FS$5,'Daten Elementary'!$A:$A,0)-1,MATCH(AS139,'Daten Elementary'!$A$424:$ADO$424,0)-1))</f>
        <v>0</v>
      </c>
      <c r="FT139" s="315">
        <f t="shared" ca="1" si="137"/>
        <v>0</v>
      </c>
      <c r="FU139" s="314">
        <f ca="1">IF(ISERROR(OFFSET('Daten Elementary'!$A$1,MATCH(FU$5,'Daten Elementary'!$A:$A,0)-1,MATCH($AT139,'Daten Elementary'!$A$424:$ADO$424,0)-1)),0,OFFSET('Daten Elementary'!$A$1,MATCH(FU$5,'Daten Elementary'!$A:$A,0)-1,MATCH($AT139,'Daten Elementary'!$A$424:$ADO$424,0)-1))</f>
        <v>0</v>
      </c>
      <c r="FV139" s="305">
        <f t="shared" ca="1" si="138"/>
        <v>0</v>
      </c>
      <c r="FW139" s="324"/>
      <c r="FX139" s="231" t="str">
        <f t="shared" si="139"/>
        <v>Personenwagen, Biogas (optimiert auf Gasbetrieb)</v>
      </c>
      <c r="FY139" s="231" t="str">
        <f t="shared" si="104"/>
        <v>Personenwagen</v>
      </c>
      <c r="FZ139" s="231" t="str">
        <f t="shared" si="105"/>
        <v>, Biogas</v>
      </c>
      <c r="GA139" s="231" t="str">
        <f t="shared" si="106"/>
        <v xml:space="preserve"> (optimiert auf Gasbetrieb)</v>
      </c>
      <c r="GB139" s="231"/>
    </row>
    <row r="140" spans="1:184" ht="16.5" hidden="1" customHeight="1" outlineLevel="1">
      <c r="A140" s="375"/>
      <c r="B140" s="358"/>
      <c r="C140" s="359" t="s">
        <v>385</v>
      </c>
      <c r="D140" s="377" t="s">
        <v>37</v>
      </c>
      <c r="E140" s="363" t="s">
        <v>36</v>
      </c>
      <c r="F140" s="102">
        <v>1.6</v>
      </c>
      <c r="G140" s="33">
        <v>5</v>
      </c>
      <c r="H140" s="91">
        <f t="shared" si="102"/>
        <v>0.32</v>
      </c>
      <c r="I140" s="99">
        <v>9.65</v>
      </c>
      <c r="J140" s="189"/>
      <c r="K140" s="100">
        <v>1380</v>
      </c>
      <c r="L140" s="86"/>
      <c r="M140" s="86"/>
      <c r="N140" s="38" t="s">
        <v>99</v>
      </c>
      <c r="O140" s="6">
        <f ca="1">(IF(ISERROR(INDEX(INDIRECT($D$268),MATCH($AM140,$AM$4:$AM$275,0),MATCH(O$304,INDIRECT($E$268),0))*$I140/$AD140),0,INDEX(INDIRECT($D$268),MATCH($AM140,$AM$4:$AM$275,0),MATCH(O$304,INDIRECT($E$268),0))*$I140/$AD140)+IF(ISERROR(INDEX(INDIRECT($D$268),MATCH($AN140,$AN$4:$AN$275,0),MATCH(O$305,INDIRECT($E$268),0))*$J140/$AE140),0,INDEX(INDIRECT($D$268),MATCH($AN140,$AN$4:$AN$275,0),MATCH(O$305,INDIRECT($E$268),0))*$J140/$AE140))*$AC140/$F140</f>
        <v>112.99444554848964</v>
      </c>
      <c r="P140" s="6">
        <f ca="1">(IF(ISERROR(INDEX(INDIRECT($D$268),MATCH($AO140,$AO$4:$AO$275,0),MATCH(P$304,INDIRECT($E$268),0))*$I140/$AD140),0,INDEX(INDIRECT($D$268),MATCH($AO140,$AO$4:$AO$275,0),MATCH(P$304,INDIRECT($E$268),0))*$I140/$AD140)+IF(ISERROR(INDEX(INDIRECT($D$268),MATCH($AP140,$AP$4:$AP$275,0),MATCH(P$305,INDIRECT($E$268),0))*$J140/$AE140),0,INDEX(INDIRECT($D$268),MATCH($AP140,$AP$4:$AP$275,0),MATCH(P$305,INDIRECT($E$268),0))*$J140/$AE140))*$AC140/$F140</f>
        <v>20.187661963434021</v>
      </c>
      <c r="Q140" s="6">
        <f ca="1">INDEX(INDIRECT($D$268),MATCH($AQ140,$AQ$4:$AQ$284,0),MATCH(Q$4,INDIRECT($E$268),0))*$K140/$F140/$AF140</f>
        <v>3.4661417414062496</v>
      </c>
      <c r="R140" s="6">
        <f ca="1">INDEX(INDIRECT($D$268),MATCH($AR140,$AR$4:$AR$284,0),MATCH(R$4,INDIRECT($E$268),0))*$K140/$F140/$AF140</f>
        <v>32.685303234374999</v>
      </c>
      <c r="S140" s="6">
        <f ca="1">INDEX(INDIRECT($D$268),MATCH($AS140,$AS$4:$AS$284,0),MATCH(S$4,INDIRECT($E$268),0))*$K140/$F140/$AF140</f>
        <v>7.7403655546874992</v>
      </c>
      <c r="T140" s="7">
        <f t="shared" ca="1" si="103"/>
        <v>177.07391804239239</v>
      </c>
      <c r="U140" s="6">
        <f>IF($B$268=6,(IF(OR(AJ140="Benzin",AJ140="Diesel"),$AK140*INDEX('DIN EN 16258'!$I:$I,MATCH('mobitool-Faktoren v2.0'!$AI140,'DIN EN 16258'!$A:$A,0))*$I140/$AD140+$AL140*INDEX('DIN EN 16258'!$I:$I,MATCH('mobitool-Faktoren v2.0'!$AJ140,'DIN EN 16258'!$A:$A,0))*$I140/$AD140,IF(ISERROR($AK140*INDEX('DIN EN 16258'!$I:$I,MATCH('mobitool-Faktoren v2.0'!$AI140,'DIN EN 16258'!$A:$A,0))*$I140/$AD140),0,$AK140*INDEX('DIN EN 16258'!$I:$I,MATCH('mobitool-Faktoren v2.0'!$AI140,'DIN EN 16258'!$A:$A,0))*$I140/$AD140)+IF(ISERROR($AL140*INDEX('DIN EN 16258'!$I:$I,MATCH('mobitool-Faktoren v2.0'!$AJ140,'DIN EN 16258'!$A:$A,0))*$J140/$AE140),0,$AL140*INDEX('DIN EN 16258'!$I:$I,MATCH('mobitool-Faktoren v2.0'!$AJ140,'DIN EN 16258'!$A:$A,0))*$J140/$AE140)))*1000,
IF($B$268=1,(IF(OR(AJ140="Benzin",AJ140="Diesel"),$AK140*INDEX('DIN EN 16258'!$D:$D,MATCH('mobitool-Faktoren v2.0'!$AI140,'DIN EN 16258'!$A:$A,0))*$I140/$AD140+$AL140*INDEX('DIN EN 16258'!$D:$D,MATCH('mobitool-Faktoren v2.0'!$AJ140,'DIN EN 16258'!$A:$A,0))*$I140/$AD140,IF(ISERROR($AK140*INDEX('DIN EN 16258'!$D:$D,MATCH('mobitool-Faktoren v2.0'!$AI140,'DIN EN 16258'!$A:$A,0))*$I140/$AD140),0,$AK140*INDEX('DIN EN 16258'!$D:$D,MATCH('mobitool-Faktoren v2.0'!$AI140,'DIN EN 16258'!$A:$A,0))*$I140/$AD140)+IF(ISERROR($AL140*INDEX('DIN EN 16258'!$D:$D,MATCH('mobitool-Faktoren v2.0'!$AJ140,'DIN EN 16258'!$A:$A,0))*$J140/$AE140),0,$AL140*INDEX('DIN EN 16258'!$D:$D,MATCH('mobitool-Faktoren v2.0'!$AJ140,'DIN EN 16258'!$A:$A,0))*$J140/$AE140))),0))*$AC140/$F140</f>
        <v>107.35074999999999</v>
      </c>
      <c r="V140" s="6">
        <f>IF($B$268=6,(IF(OR(AJ140="Benzin",AJ140="Diesel"),$AK140*INDEX('DIN EN 16258'!$L:$L,MATCH('mobitool-Faktoren v2.0'!$AI140,'DIN EN 16258'!$A:$A,0))*$I140/$AD140+$AL140*INDEX('DIN EN 16258'!$L:$L,MATCH('mobitool-Faktoren v2.0'!$AJ140,'DIN EN 16258'!$A:$A,0))*$I140/$AD140,IF(ISERROR($AK140*INDEX('DIN EN 16258'!$L:$L,MATCH('mobitool-Faktoren v2.0'!$AI140,'DIN EN 16258'!$A:$A,0))*$I140/$AD140),0,$AK140*INDEX('DIN EN 16258'!$L:$L,MATCH('mobitool-Faktoren v2.0'!$AI140,'DIN EN 16258'!$A:$A,0))*$I140/$AD140)+IF(ISERROR($AL140*INDEX('DIN EN 16258'!$L:$L,MATCH('mobitool-Faktoren v2.0'!$AJ140,'DIN EN 16258'!$A:$A,0))*$J140/$AE140),0,$AL140*INDEX('DIN EN 16258'!$L:$L,MATCH('mobitool-Faktoren v2.0'!$AJ140,'DIN EN 16258'!$A:$A,0))*$J140/$AE140)))*1000,
IF($B$268=1,(IF(OR(AJ140="Benzin",AJ140="Diesel"),$AK140*INDEX('DIN EN 16258'!$F:$F,MATCH('mobitool-Faktoren v2.0'!$AI140,'DIN EN 16258'!$A:$A,0))*$I140/$AD140+$AL140*INDEX('DIN EN 16258'!$F:$F,MATCH('mobitool-Faktoren v2.0'!$AJ140,'DIN EN 16258'!$A:$A,0))*$I140/$AD140,IF(ISERROR($AK140*INDEX('DIN EN 16258'!$F:$F,MATCH('mobitool-Faktoren v2.0'!$AI140,'DIN EN 16258'!$A:$A,0))*$I140/$AD140),0,$AK140*INDEX('DIN EN 16258'!$F:$F,MATCH('mobitool-Faktoren v2.0'!$AI140,'DIN EN 16258'!$A:$A,0))*$I140/$AD140)+IF(ISERROR($AL140*INDEX('DIN EN 16258'!$F:$F,MATCH('mobitool-Faktoren v2.0'!$AJ140,'DIN EN 16258'!$A:$A,0))*$J140/$AE140),0,$AL140*INDEX('DIN EN 16258'!$F:$F,MATCH('mobitool-Faktoren v2.0'!$AJ140,'DIN EN 16258'!$A:$A,0))*$J140/$AE140))),0))*$AC140/$F140</f>
        <v>122.97268750000001</v>
      </c>
      <c r="W140" s="6" t="s">
        <v>892</v>
      </c>
      <c r="X140" s="39" t="s">
        <v>162</v>
      </c>
      <c r="Y140" s="336">
        <v>3</v>
      </c>
      <c r="Z140" s="336">
        <v>25</v>
      </c>
      <c r="AA140" s="337">
        <v>500</v>
      </c>
      <c r="AB140" s="299">
        <v>3500</v>
      </c>
      <c r="AC140" s="300">
        <f>AC32</f>
        <v>1.589825119236884</v>
      </c>
      <c r="AD140" s="298">
        <f>AD32</f>
        <v>9.65</v>
      </c>
      <c r="AE140" s="298"/>
      <c r="AF140" s="299">
        <f>AF85</f>
        <v>1600</v>
      </c>
      <c r="AG140" s="299"/>
      <c r="AH140" s="299"/>
      <c r="AI140" s="301" t="s">
        <v>600</v>
      </c>
      <c r="AJ140" s="301"/>
      <c r="AK140" s="329">
        <f>0.06409/AC140</f>
        <v>4.0312609999999999E-2</v>
      </c>
      <c r="AL140" s="329"/>
      <c r="AM140" s="202" t="s">
        <v>336</v>
      </c>
      <c r="AN140" s="202" t="s">
        <v>81</v>
      </c>
      <c r="AO140" s="202" t="s">
        <v>337</v>
      </c>
      <c r="AP140" s="202" t="s">
        <v>81</v>
      </c>
      <c r="AQ140" s="330" t="s">
        <v>976</v>
      </c>
      <c r="AR140" s="330" t="s">
        <v>977</v>
      </c>
      <c r="AS140" s="330" t="s">
        <v>978</v>
      </c>
      <c r="AT140" s="202" t="s">
        <v>341</v>
      </c>
      <c r="AU140" s="303">
        <f ca="1">IF(ISERROR(OFFSET('Daten KEA'!$A$1,MATCH(AU$5,'Daten KEA'!$A:$A,0)-1,MATCH(AM140,'Daten KEA'!$A$424:$ADO$424,0)-1)),0,OFFSET('Daten KEA'!$A$1,MATCH(AU$5,'Daten KEA'!$A:$A,0)-1,MATCH(AM140,'Daten KEA'!$A$424:$ADO$424,0)-1))+IF(ISERROR(AK140*INDEX('Energiefaktoren Ecoinvent'!$D:$D,MATCH('mobitool-Faktoren v2.0'!AI140,'Energiefaktoren Ecoinvent'!$A:$A,0))),0,AK140*INDEX('Energiefaktoren Ecoinvent'!$D:$D,MATCH('mobitool-Faktoren v2.0'!AI140,'Energiefaktoren Ecoinvent'!$A:$A,0)))+IF(OR(AJ140="Benzin",AJ140="Diesel"),IF(ISERROR(OFFSET('Daten KEA'!$A$1,MATCH(AV$5,'Daten KEA'!$A:$A,0)-1,MATCH(AN140,'Daten KEA'!$A$424:$ADO$424,0)-1)),0,OFFSET('Daten KEA'!$A$1,MATCH(AV$5,'Daten KEA'!$A:$A,0)-1,MATCH(AN140,'Daten KEA'!$A$424:$ADO$424,0)-1))+IF(ISERROR(AL140*INDEX('Energiefaktoren Ecoinvent'!$D:$D,MATCH('mobitool-Faktoren v2.0'!AJ140,'Energiefaktoren Ecoinvent'!$A:$A,0))),0,AL140*INDEX('Energiefaktoren Ecoinvent'!$D:$D,MATCH('mobitool-Faktoren v2.0'!AJ140,'Energiefaktoren Ecoinvent'!$A:$A,0))),0)</f>
        <v>1.8347127883700001</v>
      </c>
      <c r="AV140" s="303">
        <f ca="1">IF(OR(AJ140="Benzin",AJ140="Diesel"),0,IF(ISERROR(OFFSET('Daten KEA'!$A$1,MATCH(AV$5,'Daten KEA'!$A:$A,0)-1,MATCH(AN140,'Daten KEA'!$A$424:$ADO$424,0)-1)),0,OFFSET('Daten KEA'!$A$1,MATCH(AV$5,'Daten KEA'!$A:$A,0)-1,MATCH(AN140,'Daten KEA'!$A$424:$ADO$424,0)-1))+IF(ISERROR(AL140*INDEX('Energiefaktoren Ecoinvent'!$D:$D,MATCH('mobitool-Faktoren v2.0'!AJ140,'Energiefaktoren Ecoinvent'!$A:$A,0))),0,AL140*INDEX('Energiefaktoren Ecoinvent'!$D:$D,MATCH('mobitool-Faktoren v2.0'!AJ140,'Energiefaktoren Ecoinvent'!$A:$A,0))))</f>
        <v>0</v>
      </c>
      <c r="AW140" s="303">
        <f ca="1">IF(ISERROR(OFFSET('Daten KEA'!$A$1,MATCH(AW$5,'Daten KEA'!$A:$A,0)-1,MATCH(AO140,'Daten KEA'!$A$424:$ADO$424,0)-1)),0,OFFSET('Daten KEA'!$A$1,MATCH(AW$5,'Daten KEA'!$A:$A,0)-1,MATCH(AO140,'Daten KEA'!$A$424:$ADO$424,0)-1))-IF(ISERROR(AK140*INDEX('Energiefaktoren Ecoinvent'!$D:$D,MATCH('mobitool-Faktoren v2.0'!AI140,'Energiefaktoren Ecoinvent'!$A:$A,0))),0,AK140*INDEX('Energiefaktoren Ecoinvent'!$D:$D,MATCH('mobitool-Faktoren v2.0'!AI140,'Energiefaktoren Ecoinvent'!$A:$A,0)))+IF(OR(AJ140="Benzin",AJ140="Diesel"),IF(ISERROR(OFFSET('Daten KEA'!$A$1,MATCH(AX$5,'Daten KEA'!$A:$A,0)-1,MATCH(AP140,'Daten KEA'!$A$424:$ADO$424,0)-1)),0,OFFSET('Daten KEA'!$A$1,MATCH(AX$5,'Daten KEA'!$A:$A,0)-1,MATCH(AP140,'Daten KEA'!$A$424:$ADO$424,0)-1))-IF(ISERROR(AL140*INDEX('Energiefaktoren Ecoinvent'!$D:$D,MATCH('mobitool-Faktoren v2.0'!AJ140,'Energiefaktoren Ecoinvent'!$A:$A,0))),0,AL140*INDEX('Energiefaktoren Ecoinvent'!$D:$D,MATCH('mobitool-Faktoren v2.0'!AJ140,'Energiefaktoren Ecoinvent'!$A:$A,0))),0)</f>
        <v>0.46805864500000016</v>
      </c>
      <c r="AX140" s="303">
        <f ca="1">IF(OR(AJ140="Benzin",AJ140="Diesel"),0,IF(ISERROR(OFFSET('Daten KEA'!$A$1,MATCH(AX$5,'Daten KEA'!$A:$A,0)-1,MATCH(AP140,'Daten KEA'!$A$424:$ADO$424,0)-1)),0,OFFSET('Daten KEA'!$A$1,MATCH(AX$5,'Daten KEA'!$A:$A,0)-1,MATCH(AP140,'Daten KEA'!$A$424:$ADO$424,0)-1))-IF(ISERROR(AL140*INDEX('Energiefaktoren Ecoinvent'!$D:$D,MATCH('mobitool-Faktoren v2.0'!AJ140,'Energiefaktoren Ecoinvent'!$A:$A,0))),0,AL140*INDEX('Energiefaktoren Ecoinvent'!$D:$D,MATCH('mobitool-Faktoren v2.0'!AJ140,'Energiefaktoren Ecoinvent'!$A:$A,0))))</f>
        <v>0</v>
      </c>
      <c r="AY140" s="303">
        <f t="shared" ca="1" si="107"/>
        <v>2.3027714333700002</v>
      </c>
      <c r="AZ140" s="303">
        <f ca="1">IF(ISERROR(OFFSET('Daten KEA'!$A$1,MATCH(AZ$5,'Daten KEA'!$A:$A,0)-1,MATCH(AQ140,'Daten KEA'!$A$424:$ADO$424,0)-1)),0,OFFSET('Daten KEA'!$A$1,MATCH(AZ$5,'Daten KEA'!$A:$A,0)-1,MATCH(AQ140,'Daten KEA'!$A$424:$ADO$424,0)-1))</f>
        <v>0.18482304999999999</v>
      </c>
      <c r="BA140" s="303">
        <f ca="1">IF(ISERROR(OFFSET('Daten KEA'!$A$1,MATCH(BA$5,'Daten KEA'!$A:$A,0)-1,MATCH(AR140,'Daten KEA'!$A$424:$ADO$424,0)-1)),0,OFFSET('Daten KEA'!$A$1,MATCH(BA$5,'Daten KEA'!$A:$A,0)-1,MATCH(AR140,'Daten KEA'!$A$424:$ADO$424,0)-1))</f>
        <v>1.0023063000000001</v>
      </c>
      <c r="BB140" s="303">
        <f ca="1">IF(ISERROR(OFFSET('Daten KEA'!$A$1,MATCH(BB$5,'Daten KEA'!$A:$A,0)-1,MATCH(AS140,'Daten KEA'!$A$424:$ADO$424,0)-1)),0,OFFSET('Daten KEA'!$A$1,MATCH(BB$5,'Daten KEA'!$A:$A,0)-1,MATCH(AS140,'Daten KEA'!$A$424:$ADO$424,0)-1))</f>
        <v>0.84415227999999998</v>
      </c>
      <c r="BC140" s="304">
        <f t="shared" ca="1" si="101"/>
        <v>4.3340530633700007</v>
      </c>
      <c r="BD140" s="303">
        <f ca="1">IF(ISERROR(OFFSET('Daten KEA'!$A$1,MATCH(BD$5,'Daten KEA'!$A:$A,0)-1,MATCH(AT140,'Daten KEA'!$A$424:$ADO$424,0)-1)),0,OFFSET('Daten KEA'!$A$1,MATCH(BD$5,'Daten KEA'!$A:$A,0)-1,MATCH(AT140,'Daten KEA'!$A$424:$ADO$424,0)-1))</f>
        <v>3.2793705000000002</v>
      </c>
      <c r="BE140" s="305">
        <f t="shared" ca="1" si="108"/>
        <v>0.7566521341688609</v>
      </c>
      <c r="BF140" s="306">
        <f ca="1">IF(ISERROR(OFFSET('Daten KEA'!$A$1,MATCH(BF$5,'Daten KEA'!$A:$A,0)-1,MATCH(AM140,'Daten KEA'!$A$424:$ADO$424,0)-1)),0,OFFSET('Daten KEA'!$A$1,MATCH(BF$5,'Daten KEA'!$A:$A,0)-1,MATCH(AM140,'Daten KEA'!$A$424:$ADO$424,0)-1))+IF(ISERROR($AK140*INDEX('Energiefaktoren Ecoinvent'!$H:$H,MATCH('mobitool-Faktoren v2.0'!$AI140,'Energiefaktoren Ecoinvent'!$A:$A,0))),0,$AK140*INDEX('Energiefaktoren Ecoinvent'!$H:$H,MATCH('mobitool-Faktoren v2.0'!$AI140,'Energiefaktoren Ecoinvent'!$A:$A,0)))+IF(OR(AJ140="Benzin",AJ140="Diesel"),IF(ISERROR(OFFSET('Daten KEA'!$A$1,MATCH(BG$5,'Daten KEA'!$A:$A,0)-1,MATCH(AN140,'Daten KEA'!$A$424:$ADO$424,0)-1)),0,OFFSET('Daten KEA'!$A$1,MATCH(BG$5,'Daten KEA'!$A:$A,0)-1,MATCH(AN140,'Daten KEA'!$A$424:$ADO$424,0)-1))+IF(ISERROR($AL140*INDEX('Energiefaktoren Ecoinvent'!$H:$H,MATCH('mobitool-Faktoren v2.0'!$AJ140,'Energiefaktoren Ecoinvent'!$A:$A,0))),0,$AL140*INDEX('Energiefaktoren Ecoinvent'!$H:$H,MATCH('mobitool-Faktoren v2.0'!$AJ140,'Energiefaktoren Ecoinvent'!$A:$A,0))),0)</f>
        <v>1.8346943213205431</v>
      </c>
      <c r="BG140" s="306">
        <f ca="1">IF(OR(AJ140="Benzin",AJ140="Diesel"),0,IF(ISERROR(OFFSET('Daten KEA'!$A$1,MATCH(BG$5,'Daten KEA'!$A:$A,0)-1,MATCH(AN140,'Daten KEA'!$A$424:$ADO$424,0)-1)),0,OFFSET('Daten KEA'!$A$1,MATCH(BG$5,'Daten KEA'!$A:$A,0)-1,MATCH(AN140,'Daten KEA'!$A$424:$ADO$424,0)-1))+IF(ISERROR($AL140*INDEX('Energiefaktoren Ecoinvent'!$H:$H,MATCH('mobitool-Faktoren v2.0'!$AJ140,'Energiefaktoren Ecoinvent'!$A:$A,0))),0,$AL140*INDEX('Energiefaktoren Ecoinvent'!$H:$H,MATCH('mobitool-Faktoren v2.0'!$AJ140,'Energiefaktoren Ecoinvent'!$A:$A,0))))</f>
        <v>0</v>
      </c>
      <c r="BH140" s="306">
        <f ca="1">IF(ISERROR(OFFSET('Daten KEA'!$A$1,MATCH(BH$5,'Daten KEA'!$A:$A,0)-1,MATCH(AO140,'Daten KEA'!$A$424:$ADO$424,0)-1)),0,OFFSET('Daten KEA'!$A$1,MATCH(BH$5,'Daten KEA'!$A:$A,0)-1,MATCH(AO140,'Daten KEA'!$A$424:$ADO$424,0)-1))-IF(ISERROR($AK140*INDEX('Energiefaktoren Ecoinvent'!$H:$H,MATCH('mobitool-Faktoren v2.0'!$AI140,'Energiefaktoren Ecoinvent'!$A:$A,0))),0,$AK140*INDEX('Energiefaktoren Ecoinvent'!$H:$H,MATCH('mobitool-Faktoren v2.0'!$AI140,'Energiefaktoren Ecoinvent'!$A:$A,0)))+IF(OR(AJ140="Benzin",AJ140="Diesel"),IF(ISERROR(OFFSET('Daten KEA'!$A$1,MATCH(BI$5,'Daten KEA'!$A:$A,0)-1,MATCH(AP140,'Daten KEA'!$A$424:$ADO$424,0)-1)),0,OFFSET('Daten KEA'!$A$1,MATCH(BI$5,'Daten KEA'!$A:$A,0)-1,MATCH(AP140,'Daten KEA'!$A$424:$ADO$424,0)-1))-IF(ISERROR($AL140*INDEX('Energiefaktoren Ecoinvent'!$H:$H,MATCH('mobitool-Faktoren v2.0'!$AJ140,'Energiefaktoren Ecoinvent'!$A:$A,0))),0,$AL140*INDEX('Energiefaktoren Ecoinvent'!$H:$H,MATCH('mobitool-Faktoren v2.0'!$AJ140,'Energiefaktoren Ecoinvent'!$A:$A,0))),0)</f>
        <v>0.44941147669140014</v>
      </c>
      <c r="BI140" s="306">
        <f ca="1">IF(OR(AJ140="Benzin",AJ140="Diesel"),0,IF(ISERROR(OFFSET('Daten KEA'!$A$1,MATCH(BI$5,'Daten KEA'!$A:$A,0)-1,MATCH(AP140,'Daten KEA'!$A$424:$ADO$424,0)-1)),0,OFFSET('Daten KEA'!$A$1,MATCH(BI$5,'Daten KEA'!$A:$A,0)-1,MATCH(AP140,'Daten KEA'!$A$424:$ADO$424,0)-1))-IF(ISERROR($AL140*INDEX('Energiefaktoren Ecoinvent'!$H:$H,MATCH('mobitool-Faktoren v2.0'!$AJ140,'Energiefaktoren Ecoinvent'!$A:$A,0))),0,$AL140*INDEX('Energiefaktoren Ecoinvent'!$H:$H,MATCH('mobitool-Faktoren v2.0'!$AJ140,'Energiefaktoren Ecoinvent'!$A:$A,0))))</f>
        <v>0</v>
      </c>
      <c r="BJ140" s="306">
        <f t="shared" ref="BJ140:BJ203" ca="1" si="140">SUM(BF140:BI140)</f>
        <v>2.284105798011943</v>
      </c>
      <c r="BK140" s="306">
        <f ca="1">IF(ISERROR(OFFSET('Daten KEA'!$A$1,MATCH(BK$5,'Daten KEA'!$A:$A,0)-1,MATCH(AQ140,'Daten KEA'!$A$424:$ADO$424,0)-1)),0,OFFSET('Daten KEA'!$A$1,MATCH(BK$5,'Daten KEA'!$A:$A,0)-1,MATCH(AQ140,'Daten KEA'!$A$424:$ADO$424,0)-1))</f>
        <v>0.17631837758306998</v>
      </c>
      <c r="BL140" s="306">
        <f ca="1">IF(ISERROR(OFFSET('Daten KEA'!$A$1,MATCH(BL$5,'Daten KEA'!$A:$A,0)-1,MATCH(AR140,'Daten KEA'!$A$424:$ADO$424,0)-1)),0,OFFSET('Daten KEA'!$A$1,MATCH(BL$5,'Daten KEA'!$A:$A,0)-1,MATCH(AR140,'Daten KEA'!$A$424:$ADO$424,0)-1))</f>
        <v>0.91292618585179997</v>
      </c>
      <c r="BM140" s="306">
        <f ca="1">IF(ISERROR(OFFSET('Daten KEA'!$A$1,MATCH(BM$5,'Daten KEA'!$A:$A,0)-1,MATCH(AS140,'Daten KEA'!$A$424:$ADO$424,0)-1)),0,OFFSET('Daten KEA'!$A$1,MATCH(BM$5,'Daten KEA'!$A:$A,0)-1,MATCH(AS140,'Daten KEA'!$A$424:$ADO$424,0)-1))</f>
        <v>0.74347970396926988</v>
      </c>
      <c r="BN140" s="307">
        <f t="shared" ca="1" si="98"/>
        <v>4.1168300654160825</v>
      </c>
      <c r="BO140" s="306">
        <f ca="1">IF(ISERROR(OFFSET('Daten KEA'!$A$1,MATCH(BO$5,'Daten KEA'!$A:$A,0)-1,MATCH(AT140,'Daten KEA'!$A$424:$ADO$424,0)-1)),0,OFFSET('Daten KEA'!$A$1,MATCH(BO$5,'Daten KEA'!$A:$A,0)-1,MATCH(AT140,'Daten KEA'!$A$424:$ADO$424,0)-1))</f>
        <v>3.167278653471</v>
      </c>
      <c r="BP140" s="305">
        <f t="shared" ca="1" si="109"/>
        <v>0.76934889299368914</v>
      </c>
      <c r="BQ140" s="308">
        <f ca="1">IF(ISERROR(OFFSET('Daten GWP'!$A$1,MATCH(BQ$5,'Daten GWP'!$A:$A,0)-1,MATCH(AM140,'Daten GWP'!$A$424:$ADO$424,0)-1)),0,OFFSET('Daten GWP'!$A$1,MATCH(BQ$5,'Daten GWP'!$A:$A,0)-1,MATCH(AM140,'Daten GWP'!$A$424:$ADO$424,0)-1))*1000</f>
        <v>113.71760999999999</v>
      </c>
      <c r="BR140" s="308">
        <f ca="1">IF(ISERROR(OFFSET('Daten GWP'!$A$1,MATCH(BR$5,'Daten GWP'!$A:$A,0)-1,MATCH(AN140,'Daten GWP'!$A$424:$ADO$424,0)-1)),0,OFFSET('Daten GWP'!$A$1,MATCH(BR$5,'Daten GWP'!$A:$A,0)-1,MATCH(AN140,'Daten GWP'!$A$424:$ADO$424,0)-1))*1000</f>
        <v>0</v>
      </c>
      <c r="BS140" s="308">
        <f ca="1">IF(ISERROR(OFFSET('Daten GWP'!$A$1,MATCH(BS$5,'Daten GWP'!$A:$A,0)-1,MATCH(AO140,'Daten GWP'!$A$424:$ADO$424,0)-1)),0,OFFSET('Daten GWP'!$A$1,MATCH(BS$5,'Daten GWP'!$A:$A,0)-1,MATCH(AO140,'Daten GWP'!$A$424:$ADO$424,0)-1))*1000</f>
        <v>20.316863000000001</v>
      </c>
      <c r="BT140" s="308">
        <f ca="1">IF(ISERROR(OFFSET('Daten GWP'!$A$1,MATCH(BT$5,'Daten GWP'!$A:$A,0)-1,MATCH(AP140,'Daten GWP'!$A$424:$ADO$424,0)-1)),0,OFFSET('Daten GWP'!$A$1,MATCH(BT$5,'Daten GWP'!$A:$A,0)-1,MATCH(AP140,'Daten GWP'!$A$424:$ADO$424,0)-1))*1000</f>
        <v>0</v>
      </c>
      <c r="BU140" s="308">
        <f t="shared" ca="1" si="110"/>
        <v>134.03447299999999</v>
      </c>
      <c r="BV140" s="308">
        <f ca="1">IF(ISERROR(OFFSET('Daten GWP'!$A$1,MATCH(BV$5,'Daten GWP'!$A:$A,0)-1,MATCH(AQ140,'Daten GWP'!$A$424:$ADO$424,0)-1)),0,OFFSET('Daten GWP'!$A$1,MATCH(BV$5,'Daten GWP'!$A:$A,0)-1,MATCH(AQ140,'Daten GWP'!$A$424:$ADO$424,0)-1))*1000</f>
        <v>6.4299441000000002</v>
      </c>
      <c r="BW140" s="308">
        <f ca="1">IF(ISERROR(OFFSET('Daten GWP'!$A$1,MATCH(BW$5,'Daten GWP'!$A:$A,0)-1,MATCH(AR140,'Daten GWP'!$A$424:$ADO$424,0)-1)),0,OFFSET('Daten GWP'!$A$1,MATCH(BW$5,'Daten GWP'!$A:$A,0)-1,MATCH(AR140,'Daten GWP'!$A$424:$ADO$424,0)-1))*1000</f>
        <v>60.633606</v>
      </c>
      <c r="BX140" s="308">
        <f ca="1">IF(ISERROR(OFFSET('Daten GWP'!$A$1,MATCH(BX$5,'Daten GWP'!$A:$A,0)-1,MATCH(AS140,'Daten GWP'!$A$424:$ADO$424,0)-1)),0,OFFSET('Daten GWP'!$A$1,MATCH(BX$5,'Daten GWP'!$A:$A,0)-1,MATCH(AS140,'Daten GWP'!$A$424:$ADO$424,0)-1))*1000</f>
        <v>14.358938999999999</v>
      </c>
      <c r="BY140" s="309">
        <f t="shared" ca="1" si="99"/>
        <v>215.45696209999997</v>
      </c>
      <c r="BZ140" s="308">
        <f ca="1">IF(ISERROR(OFFSET('Daten GWP'!$A$1,MATCH(BZ$5,'Daten GWP'!$A:$A,0)-1,MATCH(AT140,'Daten GWP'!$A$424:$ADO$424,0)-1)),0,OFFSET('Daten GWP'!$A$1,MATCH(BZ$5,'Daten GWP'!$A:$A,0)-1,MATCH(AT140,'Daten GWP'!$A$424:$ADO$424,0)-1))*1000</f>
        <v>163.97772000000001</v>
      </c>
      <c r="CA140" s="305">
        <f t="shared" ca="1" si="111"/>
        <v>0.76106948878214054</v>
      </c>
      <c r="CB140" s="310">
        <f ca="1">IF(ISERROR(OFFSET('Daten Elementary'!$A$1,MATCH(CB$5,'Daten Elementary'!$A:$A,0)-1,MATCH(AM140,'Daten Elementary'!$A$424:$ADO$424,0)-1)),0,OFFSET('Daten Elementary'!$A$1,MATCH(CB$5,'Daten Elementary'!$A:$A,0)-1,MATCH(AM140,'Daten Elementary'!$A$424:$ADO$424,0)-1))*1000000</f>
        <v>13.083238</v>
      </c>
      <c r="CC140" s="310">
        <f ca="1">IF(ISERROR(OFFSET('Daten Elementary'!$A$1,MATCH(CC$5,'Daten Elementary'!$A:$A,0)-1,MATCH(AN140,'Daten Elementary'!$A$424:$ADO$424,0)-1)),0,OFFSET('Daten Elementary'!$A$1,MATCH(CC$5,'Daten Elementary'!$A:$A,0)-1,MATCH(AN140,'Daten Elementary'!$A$424:$ADO$424,0)-1))*1000000</f>
        <v>0</v>
      </c>
      <c r="CD140" s="310">
        <f ca="1">IF(ISERROR(OFFSET('Daten Elementary'!$A$1,MATCH(CD$5,'Daten Elementary'!$A:$A,0)-1,MATCH(AO140,'Daten Elementary'!$A$424:$ADO$424,0)-1)),0,OFFSET('Daten Elementary'!$A$1,MATCH(CD$5,'Daten Elementary'!$A:$A,0)-1,MATCH(AO140,'Daten Elementary'!$A$424:$ADO$424,0)-1))*1000000</f>
        <v>2.6780575</v>
      </c>
      <c r="CE140" s="310">
        <f ca="1">IF(ISERROR(OFFSET('Daten Elementary'!$A$1,MATCH(CE$5,'Daten Elementary'!$A:$A,0)-1,MATCH(AP140,'Daten Elementary'!$A$424:$ADO$424,0)-1)),0,OFFSET('Daten Elementary'!$A$1,MATCH(CE$5,'Daten Elementary'!$A:$A,0)-1,MATCH(AP140,'Daten Elementary'!$A$424:$ADO$424,0)-1))*1000000</f>
        <v>0</v>
      </c>
      <c r="CF140" s="310">
        <f t="shared" ca="1" si="112"/>
        <v>15.761295499999999</v>
      </c>
      <c r="CG140" s="310">
        <f ca="1">IF(ISERROR(OFFSET('Daten Elementary'!$A$1,MATCH(CG$5,'Daten Elementary'!$A:$A,0)-1,MATCH(AQ140,'Daten Elementary'!$A$424:$ADO$424,0)-1)),0,OFFSET('Daten Elementary'!$A$1,MATCH(CG$5,'Daten Elementary'!$A:$A,0)-1,MATCH(AQ140,'Daten Elementary'!$A$424:$ADO$424,0)-1))*1000000</f>
        <v>2.5342876999999997</v>
      </c>
      <c r="CH140" s="310">
        <f ca="1">IF(ISERROR(OFFSET('Daten Elementary'!$A$1,MATCH(CH$5,'Daten Elementary'!$A:$A,0)-1,MATCH(AR140,'Daten Elementary'!$A$424:$ADO$424,0)-1)),0,OFFSET('Daten Elementary'!$A$1,MATCH(CH$5,'Daten Elementary'!$A:$A,0)-1,MATCH(AR140,'Daten Elementary'!$A$424:$ADO$424,0)-1))*1000000</f>
        <v>55.794156000000001</v>
      </c>
      <c r="CI140" s="310">
        <f ca="1">IF(ISERROR(OFFSET('Daten Elementary'!$A$1,MATCH(CI$5,'Daten Elementary'!$A:$A,0)-1,MATCH(AS140,'Daten Elementary'!$A$424:$ADO$424,0)-1)),0,OFFSET('Daten Elementary'!$A$1,MATCH(CI$5,'Daten Elementary'!$A:$A,0)-1,MATCH(AS140,'Daten Elementary'!$A$424:$ADO$424,0)-1))*1000000</f>
        <v>12.323541000000001</v>
      </c>
      <c r="CJ140" s="311">
        <f t="shared" ca="1" si="113"/>
        <v>86.413280200000003</v>
      </c>
      <c r="CK140" s="310">
        <f ca="1">IF(ISERROR(OFFSET('Daten Elementary'!$A$1,MATCH(CK$5,'Daten Elementary'!$A:$A,0)-1,MATCH($AT140,'Daten Elementary'!$A$424:$ADO$424,0)-1)),0,OFFSET('Daten Elementary'!$A$1,MATCH(CK$5,'Daten Elementary'!$A:$A,0)-1,MATCH($AT140,'Daten Elementary'!$A$424:$ADO$424,0)-1))*1000000</f>
        <v>43.725633999999999</v>
      </c>
      <c r="CL140" s="305">
        <f t="shared" ca="1" si="114"/>
        <v>0.5060059506918243</v>
      </c>
      <c r="CM140" s="312">
        <f ca="1">IF(ISERROR(OFFSET('Daten Elementary'!$A$1,MATCH(CM$5,'Daten Elementary'!$A:$A,0)-1,MATCH(AM140,'Daten Elementary'!$A$424:$ADO$424,0)-1)),0,OFFSET('Daten Elementary'!$A$1,MATCH(CM$5,'Daten Elementary'!$A:$A,0)-1,MATCH(AM140,'Daten Elementary'!$A$424:$ADO$424,0)-1))*1000000</f>
        <v>4.6424813</v>
      </c>
      <c r="CN140" s="312">
        <f ca="1">IF(ISERROR(OFFSET('Daten Elementary'!$A$1,MATCH(CN$5,'Daten Elementary'!$A:$A,0)-1,MATCH(AN140,'Daten Elementary'!$A$424:$ADO$424,0)-1)),0,OFFSET('Daten Elementary'!$A$1,MATCH(CN$5,'Daten Elementary'!$A:$A,0)-1,MATCH(AN140,'Daten Elementary'!$A$424:$ADO$424,0)-1))*1000000</f>
        <v>0</v>
      </c>
      <c r="CO140" s="312">
        <f ca="1">IF(ISERROR(OFFSET('Daten Elementary'!$A$1,MATCH(CO$5,'Daten Elementary'!$A:$A,0)-1,MATCH(AO140,'Daten Elementary'!$A$424:$ADO$424,0)-1)),0,OFFSET('Daten Elementary'!$A$1,MATCH(CO$5,'Daten Elementary'!$A:$A,0)-1,MATCH(AO140,'Daten Elementary'!$A$424:$ADO$424,0)-1))*1000000</f>
        <v>1.4950431</v>
      </c>
      <c r="CP140" s="312">
        <f ca="1">IF(ISERROR(OFFSET('Daten Elementary'!$A$1,MATCH(CP$5,'Daten Elementary'!$A:$A,0)-1,MATCH(AP140,'Daten Elementary'!$A$424:$ADO$424,0)-1)),0,OFFSET('Daten Elementary'!$A$1,MATCH(CP$5,'Daten Elementary'!$A:$A,0)-1,MATCH(AP140,'Daten Elementary'!$A$424:$ADO$424,0)-1))*1000000</f>
        <v>0</v>
      </c>
      <c r="CQ140" s="312">
        <f t="shared" ca="1" si="115"/>
        <v>6.1375244000000002</v>
      </c>
      <c r="CR140" s="312">
        <f ca="1">IF(ISERROR(OFFSET('Daten Elementary'!$A$1,MATCH(CR$5,'Daten Elementary'!$A:$A,0)-1,MATCH(AQ140,'Daten Elementary'!$A$424:$ADO$424,0)-1)),0,OFFSET('Daten Elementary'!$A$1,MATCH(CR$5,'Daten Elementary'!$A:$A,0)-1,MATCH(AQ140,'Daten Elementary'!$A$424:$ADO$424,0)-1))*1000000</f>
        <v>1.6960850999999999</v>
      </c>
      <c r="CS140" s="312">
        <f ca="1">IF(ISERROR(OFFSET('Daten Elementary'!$A$1,MATCH(CS$5,'Daten Elementary'!$A:$A,0)-1,MATCH(AR140,'Daten Elementary'!$A$424:$ADO$424,0)-1)),0,OFFSET('Daten Elementary'!$A$1,MATCH(CS$5,'Daten Elementary'!$A:$A,0)-1,MATCH(AR140,'Daten Elementary'!$A$424:$ADO$424,0)-1))*1000000</f>
        <v>21.365215000000003</v>
      </c>
      <c r="CT140" s="312">
        <f ca="1">IF(ISERROR(OFFSET('Daten Elementary'!$A$1,MATCH(CT$5,'Daten Elementary'!$A:$A,0)-1,MATCH(AS140,'Daten Elementary'!$A$424:$ADO$424,0)-1)),0,OFFSET('Daten Elementary'!$A$1,MATCH(CT$5,'Daten Elementary'!$A:$A,0)-1,MATCH(AS140,'Daten Elementary'!$A$424:$ADO$424,0)-1))*1000000</f>
        <v>6.9625197999999999</v>
      </c>
      <c r="CU140" s="313">
        <f t="shared" ca="1" si="116"/>
        <v>36.161344300000003</v>
      </c>
      <c r="CV140" s="312">
        <f ca="1">IF(ISERROR(OFFSET('Daten Elementary'!$A$1,MATCH(CV$5,'Daten Elementary'!$A:$A,0)-1,MATCH($AT140,'Daten Elementary'!$A$424:$ADO$424,0)-1)),0,OFFSET('Daten Elementary'!$A$1,MATCH(CV$5,'Daten Elementary'!$A:$A,0)-1,MATCH($AT140,'Daten Elementary'!$A$424:$ADO$424,0)-1))*1000000</f>
        <v>17.602672000000002</v>
      </c>
      <c r="CW140" s="305">
        <f t="shared" ca="1" si="117"/>
        <v>0.48678146072130402</v>
      </c>
      <c r="CX140" s="314">
        <f ca="1">IF(ISERROR(OFFSET('Daten Elementary'!$A$1,MATCH(CX$5,'Daten Elementary'!$A:$A,0)-1,MATCH(AM140,'Daten Elementary'!$A$424:$ADO$424,0)-1)),0,OFFSET('Daten Elementary'!$A$1,MATCH(CX$5,'Daten Elementary'!$A:$A,0)-1,MATCH(AM140,'Daten Elementary'!$A$424:$ADO$424,0)-1))*1000000</f>
        <v>17.163173</v>
      </c>
      <c r="CY140" s="314">
        <f ca="1">IF(ISERROR(OFFSET('Daten Elementary'!$A$1,MATCH(CY$5,'Daten Elementary'!$A:$A,0)-1,MATCH(AN140,'Daten Elementary'!$A$424:$ADO$424,0)-1)),0,OFFSET('Daten Elementary'!$A$1,MATCH(CY$5,'Daten Elementary'!$A:$A,0)-1,MATCH(AN140,'Daten Elementary'!$A$424:$ADO$424,0)-1))*1000000</f>
        <v>0</v>
      </c>
      <c r="CZ140" s="314">
        <f ca="1">IF(ISERROR(OFFSET('Daten Elementary'!$A$1,MATCH(CZ$5,'Daten Elementary'!$A:$A,0)-1,MATCH(AO140,'Daten Elementary'!$A$424:$ADO$424,0)-1)),0,OFFSET('Daten Elementary'!$A$1,MATCH(CZ$5,'Daten Elementary'!$A:$A,0)-1,MATCH(AO140,'Daten Elementary'!$A$424:$ADO$424,0)-1))*1000000</f>
        <v>46.331198999999998</v>
      </c>
      <c r="DA140" s="314">
        <f ca="1">IF(ISERROR(OFFSET('Daten Elementary'!$A$1,MATCH(DA$5,'Daten Elementary'!$A:$A,0)-1,MATCH(AP140,'Daten Elementary'!$A$424:$ADO$424,0)-1)),0,OFFSET('Daten Elementary'!$A$1,MATCH(DA$5,'Daten Elementary'!$A:$A,0)-1,MATCH(AP140,'Daten Elementary'!$A$424:$ADO$424,0)-1))*1000000</f>
        <v>0</v>
      </c>
      <c r="DB140" s="314">
        <f t="shared" ca="1" si="118"/>
        <v>63.494371999999998</v>
      </c>
      <c r="DC140" s="314">
        <f ca="1">IF(ISERROR(OFFSET('Daten Elementary'!$A$1,MATCH(DC$5,'Daten Elementary'!$A:$A,0)-1,MATCH(AQ140,'Daten Elementary'!$A$424:$ADO$424,0)-1)),0,OFFSET('Daten Elementary'!$A$1,MATCH(DC$5,'Daten Elementary'!$A:$A,0)-1,MATCH(AQ140,'Daten Elementary'!$A$424:$ADO$424,0)-1))*1000000</f>
        <v>6.4210890999999997</v>
      </c>
      <c r="DD140" s="314">
        <f ca="1">IF(ISERROR(OFFSET('Daten Elementary'!$A$1,MATCH(DD$5,'Daten Elementary'!$A:$A,0)-1,MATCH(AR140,'Daten Elementary'!$A$424:$ADO$424,0)-1)),0,OFFSET('Daten Elementary'!$A$1,MATCH(DD$5,'Daten Elementary'!$A:$A,0)-1,MATCH(AR140,'Daten Elementary'!$A$424:$ADO$424,0)-1))*1000000</f>
        <v>92.359469000000004</v>
      </c>
      <c r="DE140" s="314">
        <f ca="1">IF(ISERROR(OFFSET('Daten Elementary'!$A$1,MATCH(DE$5,'Daten Elementary'!$A:$A,0)-1,MATCH(AS140,'Daten Elementary'!$A$424:$ADO$424,0)-1)),0,OFFSET('Daten Elementary'!$A$1,MATCH(DE$5,'Daten Elementary'!$A:$A,0)-1,MATCH(AS140,'Daten Elementary'!$A$424:$ADO$424,0)-1))*1000000</f>
        <v>55.370537000000006</v>
      </c>
      <c r="DF140" s="315">
        <f t="shared" ca="1" si="119"/>
        <v>217.64546710000002</v>
      </c>
      <c r="DG140" s="314">
        <f ca="1">IF(ISERROR(OFFSET('Daten Elementary'!$A$1,MATCH(DG$5,'Daten Elementary'!$A:$A,0)-1,MATCH($AT140,'Daten Elementary'!$A$424:$ADO$424,0)-1)),0,OFFSET('Daten Elementary'!$A$1,MATCH(DG$5,'Daten Elementary'!$A:$A,0)-1,MATCH($AT140,'Daten Elementary'!$A$424:$ADO$424,0)-1))*1000000</f>
        <v>129.62645000000001</v>
      </c>
      <c r="DH140" s="305">
        <f t="shared" ca="1" si="120"/>
        <v>0.59558534219525672</v>
      </c>
      <c r="DI140" s="316">
        <f ca="1">IF(ISERROR(OFFSET('Daten Elementary'!$A$1,MATCH(DI$5,'Daten Elementary'!$A:$A,0)-1,MATCH(AM140,'Daten Elementary'!$A$424:$ADO$424,0)-1)),0,OFFSET('Daten Elementary'!$A$1,MATCH(DI$5,'Daten Elementary'!$A:$A,0)-1,MATCH(AM140,'Daten Elementary'!$A$424:$ADO$424,0)-1))*1000000</f>
        <v>13.066516999999999</v>
      </c>
      <c r="DJ140" s="316">
        <f ca="1">IF(ISERROR(OFFSET('Daten Elementary'!$A$1,MATCH(DJ$5,'Daten Elementary'!$A:$A,0)-1,MATCH(AN140,'Daten Elementary'!$A$424:$ADO$424,0)-1)),0,OFFSET('Daten Elementary'!$A$1,MATCH(DJ$5,'Daten Elementary'!$A:$A,0)-1,MATCH(AN140,'Daten Elementary'!$A$424:$ADO$424,0)-1))*1000000</f>
        <v>0</v>
      </c>
      <c r="DK140" s="316">
        <f ca="1">IF(ISERROR(OFFSET('Daten Elementary'!$A$1,MATCH(DK$5,'Daten Elementary'!$A:$A,0)-1,MATCH(AO140,'Daten Elementary'!$A$424:$ADO$424,0)-1)),0,OFFSET('Daten Elementary'!$A$1,MATCH(DK$5,'Daten Elementary'!$A:$A,0)-1,MATCH(AO140,'Daten Elementary'!$A$424:$ADO$424,0)-1))*1000000</f>
        <v>38.028525000000002</v>
      </c>
      <c r="DL140" s="316">
        <f ca="1">IF(ISERROR(OFFSET('Daten Elementary'!$A$1,MATCH(DL$5,'Daten Elementary'!$A:$A,0)-1,MATCH(AP140,'Daten Elementary'!$A$424:$ADO$424,0)-1)),0,OFFSET('Daten Elementary'!$A$1,MATCH(DL$5,'Daten Elementary'!$A:$A,0)-1,MATCH(AP140,'Daten Elementary'!$A$424:$ADO$424,0)-1))*1000000</f>
        <v>0</v>
      </c>
      <c r="DM140" s="316">
        <f t="shared" ca="1" si="121"/>
        <v>51.095041999999999</v>
      </c>
      <c r="DN140" s="316">
        <f ca="1">IF(ISERROR(OFFSET('Daten Elementary'!$A$1,MATCH(DN$5,'Daten Elementary'!$A:$A,0)-1,MATCH(AQ140,'Daten Elementary'!$A$424:$ADO$424,0)-1)),0,OFFSET('Daten Elementary'!$A$1,MATCH(DN$5,'Daten Elementary'!$A:$A,0)-1,MATCH(AQ140,'Daten Elementary'!$A$424:$ADO$424,0)-1))*1000000</f>
        <v>11.709254000000001</v>
      </c>
      <c r="DO140" s="316">
        <f ca="1">IF(ISERROR(OFFSET('Daten Elementary'!$A$1,MATCH(DO$5,'Daten Elementary'!$A:$A,0)-1,MATCH(AR140,'Daten Elementary'!$A$424:$ADO$424,0)-1)),0,OFFSET('Daten Elementary'!$A$1,MATCH(DO$5,'Daten Elementary'!$A:$A,0)-1,MATCH(AR140,'Daten Elementary'!$A$424:$ADO$424,0)-1))*1000000</f>
        <v>109.19866999999999</v>
      </c>
      <c r="DP140" s="316">
        <f ca="1">IF(ISERROR(OFFSET('Daten Elementary'!$A$1,MATCH(DP$5,'Daten Elementary'!$A:$A,0)-1,MATCH(AS140,'Daten Elementary'!$A$424:$ADO$424,0)-1)),0,OFFSET('Daten Elementary'!$A$1,MATCH(DP$5,'Daten Elementary'!$A:$A,0)-1,MATCH(AS140,'Daten Elementary'!$A$424:$ADO$424,0)-1))*1000000</f>
        <v>62.518711000000003</v>
      </c>
      <c r="DQ140" s="317">
        <f t="shared" ca="1" si="122"/>
        <v>234.52167699999998</v>
      </c>
      <c r="DR140" s="316">
        <f ca="1">IF(ISERROR(OFFSET('Daten Elementary'!$A$1,MATCH(DR$5,'Daten Elementary'!$A:$A,0)-1,MATCH($AT140,'Daten Elementary'!$A$424:$ADO$424,0)-1)),0,OFFSET('Daten Elementary'!$A$1,MATCH(DR$5,'Daten Elementary'!$A:$A,0)-1,MATCH($AT140,'Daten Elementary'!$A$424:$ADO$424,0)-1))*1000000</f>
        <v>124.91546</v>
      </c>
      <c r="DS140" s="305">
        <f t="shared" ca="1" si="123"/>
        <v>0.53263929201734306</v>
      </c>
      <c r="DT140" s="318">
        <f ca="1">IF(ISERROR(OFFSET('Daten UBP13'!$A$1,MATCH(DT$5,'Daten UBP13'!$A:$A,0)-1,MATCH(AM140,'Daten UBP13'!$A$424:$AEG$424,0)-1)),0,OFFSET('Daten UBP13'!$A$1,MATCH(DT$5,'Daten UBP13'!$A:$A,0)-1,MATCH(AM140,'Daten UBP13'!$A$424:$AEG$424,0)-1))</f>
        <v>88.132897</v>
      </c>
      <c r="DU140" s="318">
        <f ca="1">IF(ISERROR(OFFSET('Daten UBP13'!$A$1,MATCH(DU$5,'Daten UBP13'!$A:$A,0)-1,MATCH(AN140,'Daten UBP13'!$A$424:$AEG$424,0)-1)),0,OFFSET('Daten UBP13'!$A$1,MATCH(DU$5,'Daten UBP13'!$A:$A,0)-1,MATCH(AN140,'Daten UBP13'!$A$424:$AEG$424,0)-1))</f>
        <v>0</v>
      </c>
      <c r="DV140" s="318">
        <f ca="1">IF(ISERROR(OFFSET('Daten UBP13'!$A$1,MATCH(DV$5,'Daten UBP13'!$A:$A,0)-1,MATCH(AO140,'Daten UBP13'!$A$424:$AEG$424,0)-1)),0,OFFSET('Daten UBP13'!$A$1,MATCH(DV$5,'Daten UBP13'!$A:$A,0)-1,MATCH(AO140,'Daten UBP13'!$A$424:$AEG$424,0)-1))</f>
        <v>27.165512</v>
      </c>
      <c r="DW140" s="318">
        <f ca="1">IF(ISERROR(OFFSET('Daten UBP13'!$A$1,MATCH(DW$5,'Daten UBP13'!$A:$A,0)-1,MATCH(AP140,'Daten UBP13'!$A$424:$AEG$424,0)-1)),0,OFFSET('Daten UBP13'!$A$1,MATCH(DW$5,'Daten UBP13'!$A:$A,0)-1,MATCH(AP140,'Daten UBP13'!$A$424:$AEG$424,0)-1))</f>
        <v>0</v>
      </c>
      <c r="DX140" s="318">
        <f t="shared" ca="1" si="124"/>
        <v>115.29840899999999</v>
      </c>
      <c r="DY140" s="318">
        <f ca="1">IF(ISERROR(OFFSET('Daten UBP13'!$A$1,MATCH(DY$5,'Daten UBP13'!$A:$A,0)-1,MATCH(AQ140,'Daten UBP13'!$A$424:$AEG$424,0)-1)),0,OFFSET('Daten UBP13'!$A$1,MATCH(DY$5,'Daten UBP13'!$A:$A,0)-1,MATCH(AQ140,'Daten UBP13'!$A$424:$AEG$424,0)-1))</f>
        <v>9.4186382999999996</v>
      </c>
      <c r="DZ140" s="318">
        <f ca="1">IF(ISERROR(OFFSET('Daten UBP13'!$A$1,MATCH(DZ$5,'Daten UBP13'!$A:$A,0)-1,MATCH(AR140,'Daten UBP13'!$A$424:$AEG$424,0)-1)),0,OFFSET('Daten UBP13'!$A$1,MATCH(DZ$5,'Daten UBP13'!$A:$A,0)-1,MATCH(AR140,'Daten UBP13'!$A$424:$AEG$424,0)-1))</f>
        <v>107.58223</v>
      </c>
      <c r="EA140" s="318">
        <f ca="1">IF(ISERROR(OFFSET('Daten UBP13'!$A$1,MATCH(EA$5,'Daten UBP13'!$A:$A,0)-1,MATCH(AS140,'Daten UBP13'!$A$424:$AEG$424,0)-1)),0,OFFSET('Daten UBP13'!$A$1,MATCH(EA$5,'Daten UBP13'!$A:$A,0)-1,MATCH(AS140,'Daten UBP13'!$A$424:$AEG$424,0)-1))</f>
        <v>37.606847999999999</v>
      </c>
      <c r="EB140" s="319">
        <f t="shared" ca="1" si="125"/>
        <v>269.90612529999999</v>
      </c>
      <c r="EC140" s="318">
        <f ca="1">IF(ISERROR(OFFSET('Daten UBP13'!$A$1,MATCH(EC$5,'Daten UBP13'!$A:$A,0)-1,MATCH(AT140,'Daten UBP13'!$A$424:$AEG$424,0)-1)),0,OFFSET('Daten UBP13'!$A$1,MATCH(EC$5,'Daten UBP13'!$A:$A,0)-1,MATCH(AT140,'Daten UBP13'!$A$424:$AEG$424,0)-1))</f>
        <v>173.93441999999999</v>
      </c>
      <c r="ED140" s="305">
        <f t="shared" ca="1" si="126"/>
        <v>0.64442561207780047</v>
      </c>
      <c r="EE140" s="320">
        <f ca="1">IF(ISERROR(OFFSET('Daten ReCiPe'!$A$1,MATCH(EE$5,'Daten ReCiPe'!$A:$A,0)-1,MATCH(AM140,'Daten ReCiPe'!$A$424:$ADO$424,0)-1)),0,OFFSET('Daten ReCiPe'!$A$1,MATCH(EE$5,'Daten ReCiPe'!$A:$A,0)-1,MATCH(AM140,'Daten ReCiPe'!$A$424:$ADO$424,0)-1))*1000</f>
        <v>5.2571144000000007</v>
      </c>
      <c r="EF140" s="320">
        <f ca="1">IF(ISERROR(OFFSET('Daten ReCiPe'!$A$1,MATCH(EF$5,'Daten ReCiPe'!$A:$A,0)-1,MATCH(AN140,'Daten ReCiPe'!$A$424:$ADO$424,0)-1)),0,OFFSET('Daten ReCiPe'!$A$1,MATCH(EF$5,'Daten ReCiPe'!$A:$A,0)-1,MATCH(AN140,'Daten ReCiPe'!$A$424:$ADO$424,0)-1))*1000</f>
        <v>0</v>
      </c>
      <c r="EG140" s="320">
        <f ca="1">IF(ISERROR(OFFSET('Daten ReCiPe'!$A$1,MATCH(EG$5,'Daten ReCiPe'!$A:$A,0)-1,MATCH(AO140,'Daten ReCiPe'!$A$424:$ADO$424,0)-1)),0,OFFSET('Daten ReCiPe'!$A$1,MATCH(EG$5,'Daten ReCiPe'!$A:$A,0)-1,MATCH(AO140,'Daten ReCiPe'!$A$424:$ADO$424,0)-1))*1000</f>
        <v>7.4502978000000004</v>
      </c>
      <c r="EH140" s="320">
        <f ca="1">IF(ISERROR(OFFSET('Daten ReCiPe'!$A$1,MATCH(EH$5,'Daten ReCiPe'!$A:$A,0)-1,MATCH(AP140,'Daten ReCiPe'!$A$424:$ADO$424,0)-1)),0,OFFSET('Daten ReCiPe'!$A$1,MATCH(EH$5,'Daten ReCiPe'!$A:$A,0)-1,MATCH(AP140,'Daten ReCiPe'!$A$424:$ADO$424,0)-1))*1000</f>
        <v>0</v>
      </c>
      <c r="EI140" s="320">
        <f t="shared" ca="1" si="127"/>
        <v>12.7074122</v>
      </c>
      <c r="EJ140" s="320">
        <f ca="1">IF(ISERROR(OFFSET('Daten ReCiPe'!$A$1,MATCH(EJ$5,'Daten ReCiPe'!$A:$A,0)-1,MATCH(AQ140,'Daten ReCiPe'!$A$424:$ADO$424,0)-1)),0,OFFSET('Daten ReCiPe'!$A$1,MATCH(EJ$5,'Daten ReCiPe'!$A:$A,0)-1,MATCH(AQ140,'Daten ReCiPe'!$A$424:$ADO$424,0)-1))*1000</f>
        <v>0.86290067000000004</v>
      </c>
      <c r="EK140" s="320">
        <f ca="1">IF(ISERROR(OFFSET('Daten ReCiPe'!$A$1,MATCH(EK$5,'Daten ReCiPe'!$A:$A,0)-1,MATCH(AR140,'Daten ReCiPe'!$A$424:$ADO$424,0)-1)),0,OFFSET('Daten ReCiPe'!$A$1,MATCH(EK$5,'Daten ReCiPe'!$A:$A,0)-1,MATCH(AR140,'Daten ReCiPe'!$A$424:$ADO$424,0)-1))*1000</f>
        <v>7.5963000000000003</v>
      </c>
      <c r="EL140" s="320">
        <f ca="1">IF(ISERROR(OFFSET('Daten ReCiPe'!$A$1,MATCH(EL$5,'Daten ReCiPe'!$A:$A,0)-1,MATCH(AS140,'Daten ReCiPe'!$A$424:$ADO$424,0)-1)),0,OFFSET('Daten ReCiPe'!$A$1,MATCH(EL$5,'Daten ReCiPe'!$A:$A,0)-1,MATCH(AS140,'Daten ReCiPe'!$A$424:$ADO$424,0)-1))*1000</f>
        <v>2.0148036</v>
      </c>
      <c r="EM140" s="321">
        <f t="shared" ca="1" si="128"/>
        <v>23.181416470000002</v>
      </c>
      <c r="EN140" s="320">
        <f ca="1">IF(ISERROR(OFFSET('Daten ReCiPe'!$A$1,MATCH(EN$5,'Daten ReCiPe'!$A:$A,0)-1,MATCH(AT140,'Daten ReCiPe'!$A$424:$ADO$424,0)-1)),0,OFFSET('Daten ReCiPe'!$A$1,MATCH(EN$5,'Daten ReCiPe'!$A:$A,0)-1,MATCH(AT140,'Daten ReCiPe'!$A$424:$ADO$424,0)-1))*1000</f>
        <v>16.795741</v>
      </c>
      <c r="EO140" s="305">
        <f t="shared" ca="1" si="129"/>
        <v>0.72453471606172293</v>
      </c>
      <c r="EP140" s="322">
        <f ca="1">IF(ISERROR(OFFSET('Daten Elementary'!$A$1,MATCH(EP$5,'Daten Elementary'!$A:$A,0)-1,MATCH(AM140,'Daten Elementary'!$A$424:$ADO$424,0)-1)),0,OFFSET('Daten Elementary'!$A$1,MATCH(EP$5,'Daten Elementary'!$A:$A,0)-1,MATCH(AM140,'Daten Elementary'!$A$424:$ADO$424,0)-1))*1000000</f>
        <v>0.90277775999999998</v>
      </c>
      <c r="EQ140" s="322">
        <f ca="1">IF(ISERROR(OFFSET('Daten Elementary'!$A$1,MATCH(EQ$5,'Daten Elementary'!$A:$A,0)-1,MATCH(AN140,'Daten Elementary'!$A$424:$ADO$424,0)-1)),0,OFFSET('Daten Elementary'!$A$1,MATCH(EQ$5,'Daten Elementary'!$A:$A,0)-1,MATCH(AN140,'Daten Elementary'!$A$424:$ADO$424,0)-1))*1000000</f>
        <v>0</v>
      </c>
      <c r="ER140" s="322">
        <f ca="1">IF(ISERROR(OFFSET('Daten Elementary'!$A$1,MATCH(ER$5,'Daten Elementary'!$A:$A,0)-1,MATCH(AO140,'Daten Elementary'!$A$424:$ADO$424,0)-1)),0,OFFSET('Daten Elementary'!$A$1,MATCH(ER$5,'Daten Elementary'!$A:$A,0)-1,MATCH(AO140,'Daten Elementary'!$A$424:$ADO$424,0)-1))*1000000</f>
        <v>43.542662999999997</v>
      </c>
      <c r="ES140" s="322">
        <f ca="1">IF(ISERROR(OFFSET('Daten Elementary'!$A$1,MATCH(ES$5,'Daten Elementary'!$A:$A,0)-1,MATCH(AP140,'Daten Elementary'!$A$424:$ADO$424,0)-1)),0,OFFSET('Daten Elementary'!$A$1,MATCH(ES$5,'Daten Elementary'!$A:$A,0)-1,MATCH(AP140,'Daten Elementary'!$A$424:$ADO$424,0)-1))*1000000</f>
        <v>0</v>
      </c>
      <c r="ET140" s="322">
        <f t="shared" ca="1" si="130"/>
        <v>44.445440759999997</v>
      </c>
      <c r="EU140" s="322">
        <f ca="1">IF(ISERROR(OFFSET('Daten Elementary'!$A$1,MATCH(EU$5,'Daten Elementary'!$A:$A,0)-1,MATCH(AQ140,'Daten Elementary'!$A$424:$ADO$424,0)-1)),0,OFFSET('Daten Elementary'!$A$1,MATCH(EU$5,'Daten Elementary'!$A:$A,0)-1,MATCH(AQ140,'Daten Elementary'!$A$424:$ADO$424,0)-1))*1000000</f>
        <v>19.751365</v>
      </c>
      <c r="EV140" s="322">
        <f ca="1">IF(ISERROR(OFFSET('Daten Elementary'!$A$1,MATCH(EV$5,'Daten Elementary'!$A:$A,0)-1,MATCH(AR140,'Daten Elementary'!$A$424:$ADO$424,0)-1)),0,OFFSET('Daten Elementary'!$A$1,MATCH(EV$5,'Daten Elementary'!$A:$A,0)-1,MATCH(AR140,'Daten Elementary'!$A$424:$ADO$424,0)-1))*1000000</f>
        <v>204.54883000000001</v>
      </c>
      <c r="EW140" s="322">
        <f ca="1">IF(ISERROR(OFFSET('Daten Elementary'!$A$1,MATCH(EW$5,'Daten Elementary'!$A:$A,0)-1,MATCH(AS140,'Daten Elementary'!$A$424:$ADO$424,0)-1)),0,OFFSET('Daten Elementary'!$A$1,MATCH(EW$5,'Daten Elementary'!$A:$A,0)-1,MATCH(AS140,'Daten Elementary'!$A$424:$ADO$424,0)-1))*1000000</f>
        <v>34.145203000000002</v>
      </c>
      <c r="EX140" s="323">
        <f t="shared" ca="1" si="131"/>
        <v>302.89083876000001</v>
      </c>
      <c r="EY140" s="322">
        <f ca="1">IF(ISERROR(OFFSET('Daten Elementary'!$A$1,MATCH(EY$5,'Daten Elementary'!$A:$A,0)-1,MATCH($AT140,'Daten Elementary'!$A$424:$ADO$424,0)-1)),0,OFFSET('Daten Elementary'!$A$1,MATCH(EY$5,'Daten Elementary'!$A:$A,0)-1,MATCH($AT140,'Daten Elementary'!$A$424:$ADO$424,0)-1))*1000000</f>
        <v>150.66548</v>
      </c>
      <c r="EZ140" s="305">
        <f t="shared" ca="1" si="132"/>
        <v>0.49742501495524599</v>
      </c>
      <c r="FA140" s="314">
        <f ca="1">IF(ISERROR(OFFSET('Daten Elementary'!$A$1,MATCH(FA$5,'Daten Elementary'!$A:$A,0)-1,MATCH(AM140,'Daten Elementary'!$A$424:$ADO$424,0)-1)),0,OFFSET('Daten Elementary'!$A$1,MATCH(FA$5,'Daten Elementary'!$A:$A,0)-1,MATCH(AM140,'Daten Elementary'!$A$424:$ADO$424,0)-1))*1000</f>
        <v>107.91833000000001</v>
      </c>
      <c r="FB140" s="314">
        <f ca="1">IF(ISERROR(OFFSET('Daten Elementary'!$A$1,MATCH(FB$5,'Daten Elementary'!$A:$A,0)-1,MATCH(AN140,'Daten Elementary'!$A$424:$ADO$424,0)-1)),0,OFFSET('Daten Elementary'!$A$1,MATCH(FB$5,'Daten Elementary'!$A:$A,0)-1,MATCH(AN140,'Daten Elementary'!$A$424:$ADO$424,0)-1))*1000</f>
        <v>0</v>
      </c>
      <c r="FC140" s="314">
        <f ca="1">IF(ISERROR(OFFSET('Daten Elementary'!$A$1,MATCH(FC$5,'Daten Elementary'!$A:$A,0)-1,MATCH(AO140,'Daten Elementary'!$A$424:$ADO$424,0)-1)),0,OFFSET('Daten Elementary'!$A$1,MATCH(FC$5,'Daten Elementary'!$A:$A,0)-1,MATCH(AO140,'Daten Elementary'!$A$424:$ADO$424,0)-1))*1000</f>
        <v>12.673696</v>
      </c>
      <c r="FD140" s="314">
        <f ca="1">IF(ISERROR(OFFSET('Daten Elementary'!$A$1,MATCH(FD$5,'Daten Elementary'!$A:$A,0)-1,MATCH(AP140,'Daten Elementary'!$A$424:$ADO$424,0)-1)),0,OFFSET('Daten Elementary'!$A$1,MATCH(FD$5,'Daten Elementary'!$A:$A,0)-1,MATCH(AP140,'Daten Elementary'!$A$424:$ADO$424,0)-1))*1000</f>
        <v>0</v>
      </c>
      <c r="FE140" s="314">
        <f t="shared" ca="1" si="133"/>
        <v>120.592026</v>
      </c>
      <c r="FF140" s="314">
        <f ca="1">IF(ISERROR(OFFSET('Daten Elementary'!$A$1,MATCH(FF$5,'Daten Elementary'!$A:$A,0)-1,MATCH(AQ140,'Daten Elementary'!$A$424:$ADO$424,0)-1)),0,OFFSET('Daten Elementary'!$A$1,MATCH(FF$5,'Daten Elementary'!$A:$A,0)-1,MATCH(AQ140,'Daten Elementary'!$A$424:$ADO$424,0)-1))*1000</f>
        <v>5.7711579999999998</v>
      </c>
      <c r="FG140" s="314">
        <f ca="1">IF(ISERROR(OFFSET('Daten Elementary'!$A$1,MATCH(FG$5,'Daten Elementary'!$A:$A,0)-1,MATCH(AR140,'Daten Elementary'!$A$424:$ADO$424,0)-1)),0,OFFSET('Daten Elementary'!$A$1,MATCH(FG$5,'Daten Elementary'!$A:$A,0)-1,MATCH(AR140,'Daten Elementary'!$A$424:$ADO$424,0)-1))*1000</f>
        <v>54.344138999999998</v>
      </c>
      <c r="FH140" s="314">
        <f ca="1">IF(ISERROR(OFFSET('Daten Elementary'!$A$1,MATCH(FH$5,'Daten Elementary'!$A:$A,0)-1,MATCH(AS140,'Daten Elementary'!$A$424:$ADO$424,0)-1)),0,OFFSET('Daten Elementary'!$A$1,MATCH(FH$5,'Daten Elementary'!$A:$A,0)-1,MATCH(AS140,'Daten Elementary'!$A$424:$ADO$424,0)-1))*1000</f>
        <v>12.916036999999999</v>
      </c>
      <c r="FI140" s="315">
        <f t="shared" ca="1" si="134"/>
        <v>193.62335999999999</v>
      </c>
      <c r="FJ140" s="314">
        <f ca="1">IF(ISERROR(OFFSET('Daten Elementary'!$A$1,MATCH(FJ$5,'Daten Elementary'!$A:$A,0)-1,MATCH($AT140,'Daten Elementary'!$A$424:$ADO$424,0)-1)),0,OFFSET('Daten Elementary'!$A$1,MATCH(FJ$5,'Daten Elementary'!$A:$A,0)-1,MATCH($AT140,'Daten Elementary'!$A$424:$ADO$424,0)-1))*1000</f>
        <v>147.60847999999999</v>
      </c>
      <c r="FK140" s="305">
        <f t="shared" ca="1" si="135"/>
        <v>0.76234851001449411</v>
      </c>
      <c r="FL140" s="314">
        <f ca="1">IF(ISERROR(OFFSET('Daten Elementary'!$A$1,MATCH(FL$5,'Daten Elementary'!$A:$A,0)-1,MATCH(AM140,'Daten Elementary'!$A$424:$ADO$424,0)-1)),0,OFFSET('Daten Elementary'!$A$1,MATCH(FL$5,'Daten Elementary'!$A:$A,0)-1,MATCH(AM140,'Daten Elementary'!$A$424:$ADO$424,0)-1))</f>
        <v>0</v>
      </c>
      <c r="FM140" s="314">
        <f ca="1">IF(ISERROR(OFFSET('Daten Elementary'!$A$1,MATCH(FM$5,'Daten Elementary'!$A:$A,0)-1,MATCH(AN140,'Daten Elementary'!$A$424:$ADO$424,0)-1)),0,OFFSET('Daten Elementary'!$A$1,MATCH(FM$5,'Daten Elementary'!$A:$A,0)-1,MATCH(AN140,'Daten Elementary'!$A$424:$ADO$424,0)-1))</f>
        <v>0</v>
      </c>
      <c r="FN140" s="314">
        <f ca="1">IF(ISERROR(OFFSET('Daten Elementary'!$A$1,MATCH(FN$5,'Daten Elementary'!$A:$A,0)-1,MATCH(AO140,'Daten Elementary'!$A$424:$ADO$424,0)-1)),0,OFFSET('Daten Elementary'!$A$1,MATCH(FN$5,'Daten Elementary'!$A:$A,0)-1,MATCH(AO140,'Daten Elementary'!$A$424:$ADO$424,0)-1))</f>
        <v>0</v>
      </c>
      <c r="FO140" s="314">
        <f ca="1">IF(ISERROR(OFFSET('Daten Elementary'!$A$1,MATCH(FO$5,'Daten Elementary'!$A:$A,0)-1,MATCH(AP140,'Daten Elementary'!$A$424:$ADO$424,0)-1)),0,OFFSET('Daten Elementary'!$A$1,MATCH(FO$5,'Daten Elementary'!$A:$A,0)-1,MATCH(AP140,'Daten Elementary'!$A$424:$ADO$424,0)-1))</f>
        <v>0</v>
      </c>
      <c r="FP140" s="314">
        <f t="shared" ca="1" si="136"/>
        <v>0</v>
      </c>
      <c r="FQ140" s="314">
        <f ca="1">IF(ISERROR(OFFSET('Daten Elementary'!$A$1,MATCH(FQ$5,'Daten Elementary'!$A:$A,0)-1,MATCH(AQ140,'Daten Elementary'!$A$424:$ADO$424,0)-1)),0,OFFSET('Daten Elementary'!$A$1,MATCH(FQ$5,'Daten Elementary'!$A:$A,0)-1,MATCH(AQ140,'Daten Elementary'!$A$424:$ADO$424,0)-1))</f>
        <v>0</v>
      </c>
      <c r="FR140" s="314">
        <f ca="1">IF(ISERROR(OFFSET('Daten Elementary'!$A$1,MATCH(FR$5,'Daten Elementary'!$A:$A,0)-1,MATCH(AR140,'Daten Elementary'!$A$424:$ADO$424,0)-1)),0,OFFSET('Daten Elementary'!$A$1,MATCH(FR$5,'Daten Elementary'!$A:$A,0)-1,MATCH(AR140,'Daten Elementary'!$A$424:$ADO$424,0)-1))</f>
        <v>0</v>
      </c>
      <c r="FS140" s="314">
        <f ca="1">IF(ISERROR(OFFSET('Daten Elementary'!$A$1,MATCH(FS$5,'Daten Elementary'!$A:$A,0)-1,MATCH(AS140,'Daten Elementary'!$A$424:$ADO$424,0)-1)),0,OFFSET('Daten Elementary'!$A$1,MATCH(FS$5,'Daten Elementary'!$A:$A,0)-1,MATCH(AS140,'Daten Elementary'!$A$424:$ADO$424,0)-1))</f>
        <v>0</v>
      </c>
      <c r="FT140" s="315">
        <f t="shared" ca="1" si="137"/>
        <v>0</v>
      </c>
      <c r="FU140" s="314">
        <f ca="1">IF(ISERROR(OFFSET('Daten Elementary'!$A$1,MATCH(FU$5,'Daten Elementary'!$A:$A,0)-1,MATCH($AT140,'Daten Elementary'!$A$424:$ADO$424,0)-1)),0,OFFSET('Daten Elementary'!$A$1,MATCH(FU$5,'Daten Elementary'!$A:$A,0)-1,MATCH($AT140,'Daten Elementary'!$A$424:$ADO$424,0)-1))</f>
        <v>0</v>
      </c>
      <c r="FV140" s="305">
        <f t="shared" ca="1" si="138"/>
        <v>0</v>
      </c>
      <c r="FW140" s="324"/>
      <c r="FX140" s="231" t="str">
        <f t="shared" si="139"/>
        <v>Personenwagen, Erdgas (optimiert auf Gasbetrieb)</v>
      </c>
      <c r="FY140" s="231" t="str">
        <f t="shared" si="104"/>
        <v>Personenwagen</v>
      </c>
      <c r="FZ140" s="231" t="str">
        <f t="shared" si="105"/>
        <v>, Erdgas</v>
      </c>
      <c r="GA140" s="231" t="str">
        <f t="shared" si="106"/>
        <v xml:space="preserve"> (optimiert auf Gasbetrieb)</v>
      </c>
      <c r="GB140" s="231"/>
    </row>
    <row r="141" spans="1:184" ht="16.5" hidden="1" customHeight="1" outlineLevel="1">
      <c r="A141" s="295"/>
      <c r="B141" s="380"/>
      <c r="C141" s="359" t="s">
        <v>385</v>
      </c>
      <c r="D141" s="354" t="s">
        <v>678</v>
      </c>
      <c r="E141" s="363" t="s">
        <v>22</v>
      </c>
      <c r="F141" s="102">
        <v>1.6</v>
      </c>
      <c r="G141" s="31">
        <v>5</v>
      </c>
      <c r="H141" s="87">
        <f t="shared" si="102"/>
        <v>0.32</v>
      </c>
      <c r="I141" s="99">
        <v>5.5380000000000003</v>
      </c>
      <c r="J141" s="189"/>
      <c r="K141" s="100">
        <v>1460</v>
      </c>
      <c r="L141" s="100">
        <v>41</v>
      </c>
      <c r="M141" s="99">
        <v>0.5</v>
      </c>
      <c r="N141" s="38" t="s">
        <v>99</v>
      </c>
      <c r="O141" s="6">
        <f ca="1">(IF(ISERROR(INDEX(INDIRECT($D$268),MATCH($AM141,$AM$4:$AM$275,0),MATCH(O$304,INDIRECT($E$268),0))*$I141/$AD141),0,INDEX(INDIRECT($D$268),MATCH($AM141,$AM$4:$AM$275,0),MATCH(O$304,INDIRECT($E$268),0))*$I141/$AD141)+IF(ISERROR(INDEX(INDIRECT($D$268),MATCH($AN141,$AN$4:$AN$275,0),MATCH(O$305,INDIRECT($E$268),0))*$J141/$AE141),0,INDEX(INDIRECT($D$268),MATCH($AN141,$AN$4:$AN$275,0),MATCH(O$305,INDIRECT($E$268),0))*$J141/$AE141))*$AC141/$F141</f>
        <v>86.219456249999993</v>
      </c>
      <c r="P141" s="6">
        <f ca="1">(IF(ISERROR(INDEX(INDIRECT($D$268),MATCH($AO141,$AO$4:$AO$275,0),MATCH(P$304,INDIRECT($E$268),0))*$I141/$AD141),0,INDEX(INDIRECT($D$268),MATCH($AO141,$AO$4:$AO$275,0),MATCH(P$304,INDIRECT($E$268),0))*$I141/$AD141)+IF(ISERROR(INDEX(INDIRECT($D$268),MATCH($AP141,$AP$4:$AP$275,0),MATCH(P$305,INDIRECT($E$268),0))*$J141/$AE141),0,INDEX(INDIRECT($D$268),MATCH($AP141,$AP$4:$AP$275,0),MATCH(P$305,INDIRECT($E$268),0))*$J141/$AE141))*$AC141/$F141</f>
        <v>20.959613750000003</v>
      </c>
      <c r="Q141" s="6">
        <f ca="1">INDEX(INDIRECT($D$268),MATCH($AQ141,$AQ$4:$AQ$284,0),MATCH(Q$4,INDIRECT($E$268),0))*$K141*$AC141/$F141/$AF141</f>
        <v>4.787196891725352</v>
      </c>
      <c r="R141" s="6">
        <f ca="1">INDEX(INDIRECT($D$268),MATCH($AR141,$AR$4:$AR$284,0),MATCH(R$4,INDIRECT($E$268),0))*IF($K141=1,$K141/$AF141,($K141-$L141)/($AF141-$AG141))*$AC141/$F141+$L141*(1+$M141)*INDEX(INDIRECT($D$268),MATCH($AR$223,$AR$4:$AR$284,0),MATCH(R$4,INDIRECT($E$268),0))/$AH141/$F141</f>
        <v>37.300245611194711</v>
      </c>
      <c r="S141" s="6">
        <f ca="1">INDEX(INDIRECT($D$268),MATCH($AS141,$AS$4:$AS$284,0),MATCH(S$4,INDIRECT($E$268),0))*$K141*$AC141/$F141/$AF141</f>
        <v>8.7931205369718306</v>
      </c>
      <c r="T141" s="7">
        <f t="shared" ca="1" si="103"/>
        <v>158.05963303989188</v>
      </c>
      <c r="U141" s="6">
        <f>IF($B$268=6,(IF(OR(AJ141="Benzin",AJ141="Diesel"),$AK141*INDEX('DIN EN 16258'!$I:$I,MATCH('mobitool-Faktoren v2.0'!$AI141,'DIN EN 16258'!$A:$A,0))*$I141/$AD141+$AL141*INDEX('DIN EN 16258'!$I:$I,MATCH('mobitool-Faktoren v2.0'!$AJ141,'DIN EN 16258'!$A:$A,0))*$I141/$AD141,IF(ISERROR($AK141*INDEX('DIN EN 16258'!$I:$I,MATCH('mobitool-Faktoren v2.0'!$AI141,'DIN EN 16258'!$A:$A,0))*$I141/$AD141),0,$AK141*INDEX('DIN EN 16258'!$I:$I,MATCH('mobitool-Faktoren v2.0'!$AI141,'DIN EN 16258'!$A:$A,0))*$I141/$AD141)+IF(ISERROR($AL141*INDEX('DIN EN 16258'!$I:$I,MATCH('mobitool-Faktoren v2.0'!$AJ141,'DIN EN 16258'!$A:$A,0))*$J141/$AE141),0,$AL141*INDEX('DIN EN 16258'!$I:$I,MATCH('mobitool-Faktoren v2.0'!$AJ141,'DIN EN 16258'!$A:$A,0))*$J141/$AE141)))*1000,
IF($B$268=1,(IF(OR(AJ141="Benzin",AJ141="Diesel"),$AK141*INDEX('DIN EN 16258'!$D:$D,MATCH('mobitool-Faktoren v2.0'!$AI141,'DIN EN 16258'!$A:$A,0))*$I141/$AD141+$AL141*INDEX('DIN EN 16258'!$D:$D,MATCH('mobitool-Faktoren v2.0'!$AJ141,'DIN EN 16258'!$A:$A,0))*$I141/$AD141,IF(ISERROR($AK141*INDEX('DIN EN 16258'!$D:$D,MATCH('mobitool-Faktoren v2.0'!$AI141,'DIN EN 16258'!$A:$A,0))*$I141/$AD141),0,$AK141*INDEX('DIN EN 16258'!$D:$D,MATCH('mobitool-Faktoren v2.0'!$AI141,'DIN EN 16258'!$A:$A,0))*$I141/$AD141)+IF(ISERROR($AL141*INDEX('DIN EN 16258'!$D:$D,MATCH('mobitool-Faktoren v2.0'!$AJ141,'DIN EN 16258'!$A:$A,0))*$J141/$AE141),0,$AL141*INDEX('DIN EN 16258'!$D:$D,MATCH('mobitool-Faktoren v2.0'!$AJ141,'DIN EN 16258'!$A:$A,0))*$J141/$AE141))),0))*$AC141/$F141</f>
        <v>84.367968750000003</v>
      </c>
      <c r="V141" s="6">
        <f>IF($B$268=6,(IF(OR(AJ141="Benzin",AJ141="Diesel"),$AK141*INDEX('DIN EN 16258'!$L:$L,MATCH('mobitool-Faktoren v2.0'!$AI141,'DIN EN 16258'!$A:$A,0))*$I141/$AD141+$AL141*INDEX('DIN EN 16258'!$L:$L,MATCH('mobitool-Faktoren v2.0'!$AJ141,'DIN EN 16258'!$A:$A,0))*$I141/$AD141,IF(ISERROR($AK141*INDEX('DIN EN 16258'!$L:$L,MATCH('mobitool-Faktoren v2.0'!$AI141,'DIN EN 16258'!$A:$A,0))*$I141/$AD141),0,$AK141*INDEX('DIN EN 16258'!$L:$L,MATCH('mobitool-Faktoren v2.0'!$AI141,'DIN EN 16258'!$A:$A,0))*$I141/$AD141)+IF(ISERROR($AL141*INDEX('DIN EN 16258'!$L:$L,MATCH('mobitool-Faktoren v2.0'!$AJ141,'DIN EN 16258'!$A:$A,0))*$J141/$AE141),0,$AL141*INDEX('DIN EN 16258'!$L:$L,MATCH('mobitool-Faktoren v2.0'!$AJ141,'DIN EN 16258'!$A:$A,0))*$J141/$AE141)))*1000,
IF($B$268=1,(IF(OR(AJ141="Benzin",AJ141="Diesel"),$AK141*INDEX('DIN EN 16258'!$F:$F,MATCH('mobitool-Faktoren v2.0'!$AI141,'DIN EN 16258'!$A:$A,0))*$I141/$AD141+$AL141*INDEX('DIN EN 16258'!$F:$F,MATCH('mobitool-Faktoren v2.0'!$AJ141,'DIN EN 16258'!$A:$A,0))*$I141/$AD141,IF(ISERROR($AK141*INDEX('DIN EN 16258'!$F:$F,MATCH('mobitool-Faktoren v2.0'!$AI141,'DIN EN 16258'!$A:$A,0))*$I141/$AD141),0,$AK141*INDEX('DIN EN 16258'!$F:$F,MATCH('mobitool-Faktoren v2.0'!$AI141,'DIN EN 16258'!$A:$A,0))*$I141/$AD141)+IF(ISERROR($AL141*INDEX('DIN EN 16258'!$F:$F,MATCH('mobitool-Faktoren v2.0'!$AJ141,'DIN EN 16258'!$A:$A,0))*$J141/$AE141),0,$AL141*INDEX('DIN EN 16258'!$F:$F,MATCH('mobitool-Faktoren v2.0'!$AJ141,'DIN EN 16258'!$A:$A,0))*$J141/$AE141))),0))*$AC141/$F141</f>
        <v>100.20318749999998</v>
      </c>
      <c r="W141" s="6" t="s">
        <v>672</v>
      </c>
      <c r="X141" s="39" t="s">
        <v>162</v>
      </c>
      <c r="Y141" s="336">
        <v>3</v>
      </c>
      <c r="Z141" s="336">
        <v>25</v>
      </c>
      <c r="AA141" s="337">
        <v>500</v>
      </c>
      <c r="AB141" s="299">
        <v>3500</v>
      </c>
      <c r="AC141" s="300">
        <v>1</v>
      </c>
      <c r="AD141" s="298">
        <f>0.041535/0.75*100</f>
        <v>5.5380000000000003</v>
      </c>
      <c r="AE141" s="298"/>
      <c r="AF141" s="299">
        <v>1420</v>
      </c>
      <c r="AG141" s="299">
        <v>41</v>
      </c>
      <c r="AH141" s="299">
        <v>150000</v>
      </c>
      <c r="AI141" s="301" t="s">
        <v>34</v>
      </c>
      <c r="AJ141" s="301"/>
      <c r="AK141" s="329">
        <v>4.1535000000000002E-2</v>
      </c>
      <c r="AL141" s="329"/>
      <c r="AM141" s="202" t="s">
        <v>927</v>
      </c>
      <c r="AN141" s="202" t="s">
        <v>81</v>
      </c>
      <c r="AO141" s="202" t="s">
        <v>928</v>
      </c>
      <c r="AP141" s="202" t="s">
        <v>81</v>
      </c>
      <c r="AQ141" s="202" t="s">
        <v>893</v>
      </c>
      <c r="AR141" s="202" t="s">
        <v>921</v>
      </c>
      <c r="AS141" s="202" t="s">
        <v>894</v>
      </c>
      <c r="AT141" s="202" t="s">
        <v>923</v>
      </c>
      <c r="AU141" s="303">
        <f ca="1">IF(ISERROR(OFFSET('Daten KEA'!$A$1,MATCH(AU$5,'Daten KEA'!$A:$A,0)-1,MATCH(AM141,'Daten KEA'!$A$424:$ADO$424,0)-1)),0,OFFSET('Daten KEA'!$A$1,MATCH(AU$5,'Daten KEA'!$A:$A,0)-1,MATCH(AM141,'Daten KEA'!$A$424:$ADO$424,0)-1))+IF(ISERROR(AK141*INDEX('Energiefaktoren Ecoinvent'!$D:$D,MATCH('mobitool-Faktoren v2.0'!AI141,'Energiefaktoren Ecoinvent'!$A:$A,0))),0,AK141*INDEX('Energiefaktoren Ecoinvent'!$D:$D,MATCH('mobitool-Faktoren v2.0'!AI141,'Energiefaktoren Ecoinvent'!$A:$A,0)))+IF(OR(AJ141="Benzin",AJ141="Diesel"),IF(ISERROR(OFFSET('Daten KEA'!$A$1,MATCH(AV$5,'Daten KEA'!$A:$A,0)-1,MATCH(AN141,'Daten KEA'!$A$424:$ADO$424,0)-1)),0,OFFSET('Daten KEA'!$A$1,MATCH(AV$5,'Daten KEA'!$A:$A,0)-1,MATCH(AN141,'Daten KEA'!$A$424:$ADO$424,0)-1))+IF(ISERROR(AL141*INDEX('Energiefaktoren Ecoinvent'!$D:$D,MATCH('mobitool-Faktoren v2.0'!AJ141,'Energiefaktoren Ecoinvent'!$A:$A,0))),0,AL141*INDEX('Energiefaktoren Ecoinvent'!$D:$D,MATCH('mobitool-Faktoren v2.0'!AJ141,'Energiefaktoren Ecoinvent'!$A:$A,0))),0)</f>
        <v>1.7652375</v>
      </c>
      <c r="AV141" s="303">
        <f ca="1">IF(OR(AJ141="Benzin",AJ141="Diesel"),0,IF(ISERROR(OFFSET('Daten KEA'!$A$1,MATCH(AV$5,'Daten KEA'!$A:$A,0)-1,MATCH(AN141,'Daten KEA'!$A$424:$ADO$424,0)-1)),0,OFFSET('Daten KEA'!$A$1,MATCH(AV$5,'Daten KEA'!$A:$A,0)-1,MATCH(AN141,'Daten KEA'!$A$424:$ADO$424,0)-1))+IF(ISERROR(AL141*INDEX('Energiefaktoren Ecoinvent'!$D:$D,MATCH('mobitool-Faktoren v2.0'!AJ141,'Energiefaktoren Ecoinvent'!$A:$A,0))),0,AL141*INDEX('Energiefaktoren Ecoinvent'!$D:$D,MATCH('mobitool-Faktoren v2.0'!AJ141,'Energiefaktoren Ecoinvent'!$A:$A,0))))</f>
        <v>0</v>
      </c>
      <c r="AW141" s="303">
        <f ca="1">IF(ISERROR(OFFSET('Daten KEA'!$A$1,MATCH(AW$5,'Daten KEA'!$A:$A,0)-1,MATCH(AO141,'Daten KEA'!$A$424:$ADO$424,0)-1)),0,OFFSET('Daten KEA'!$A$1,MATCH(AW$5,'Daten KEA'!$A:$A,0)-1,MATCH(AO141,'Daten KEA'!$A$424:$ADO$424,0)-1))-IF(ISERROR(AK141*INDEX('Energiefaktoren Ecoinvent'!$D:$D,MATCH('mobitool-Faktoren v2.0'!AI141,'Energiefaktoren Ecoinvent'!$A:$A,0))),0,AK141*INDEX('Energiefaktoren Ecoinvent'!$D:$D,MATCH('mobitool-Faktoren v2.0'!AI141,'Energiefaktoren Ecoinvent'!$A:$A,0)))+IF(OR(AJ141="Benzin",AJ141="Diesel"),IF(ISERROR(OFFSET('Daten KEA'!$A$1,MATCH(AX$5,'Daten KEA'!$A:$A,0)-1,MATCH(AP141,'Daten KEA'!$A$424:$ADO$424,0)-1)),0,OFFSET('Daten KEA'!$A$1,MATCH(AX$5,'Daten KEA'!$A:$A,0)-1,MATCH(AP141,'Daten KEA'!$A$424:$ADO$424,0)-1))-IF(ISERROR(AL141*INDEX('Energiefaktoren Ecoinvent'!$D:$D,MATCH('mobitool-Faktoren v2.0'!AJ141,'Energiefaktoren Ecoinvent'!$A:$A,0))),0,AL141*INDEX('Energiefaktoren Ecoinvent'!$D:$D,MATCH('mobitool-Faktoren v2.0'!AJ141,'Energiefaktoren Ecoinvent'!$A:$A,0))),0)</f>
        <v>0.62210130000000019</v>
      </c>
      <c r="AX141" s="303">
        <f ca="1">IF(OR(AJ141="Benzin",AJ141="Diesel"),0,IF(ISERROR(OFFSET('Daten KEA'!$A$1,MATCH(AX$5,'Daten KEA'!$A:$A,0)-1,MATCH(AP141,'Daten KEA'!$A$424:$ADO$424,0)-1)),0,OFFSET('Daten KEA'!$A$1,MATCH(AX$5,'Daten KEA'!$A:$A,0)-1,MATCH(AP141,'Daten KEA'!$A$424:$ADO$424,0)-1))-IF(ISERROR(AL141*INDEX('Energiefaktoren Ecoinvent'!$D:$D,MATCH('mobitool-Faktoren v2.0'!AJ141,'Energiefaktoren Ecoinvent'!$A:$A,0))),0,AL141*INDEX('Energiefaktoren Ecoinvent'!$D:$D,MATCH('mobitool-Faktoren v2.0'!AJ141,'Energiefaktoren Ecoinvent'!$A:$A,0))))</f>
        <v>0</v>
      </c>
      <c r="AY141" s="303">
        <f t="shared" ca="1" si="107"/>
        <v>2.3873388000000002</v>
      </c>
      <c r="AZ141" s="347">
        <f ca="1">IF(ISERROR(OFFSET('Daten KEA'!$A$1,MATCH(AZ$5,'Daten KEA'!$A:$A,0)-1,MATCH(AQ141,'Daten KEA'!$A$424:$ADO$424,0)-1)),0,OFFSET('Daten KEA'!$A$1,MATCH(AZ$5,'Daten KEA'!$A:$A,0)-1,MATCH(AQ141,'Daten KEA'!$A$424:$ADO$424,0)-1))</f>
        <v>0.21453198000000001</v>
      </c>
      <c r="BA141" s="347">
        <f ca="1">IF(ISERROR(OFFSET('Daten KEA'!$A$1,MATCH(BA$5,'Daten KEA'!$A:$A,0)-1,MATCH(AR141,'Daten KEA'!$A$424:$ADO$424,0)-1)),0,OFFSET('Daten KEA'!$A$1,MATCH(BA$5,'Daten KEA'!$A:$A,0)-1,MATCH(AR141,'Daten KEA'!$A$424:$ADO$424,0)-1))</f>
        <v>0.84847834</v>
      </c>
      <c r="BB141" s="347">
        <f ca="1">IF(ISERROR(OFFSET('Daten KEA'!$A$1,MATCH(BB$5,'Daten KEA'!$A:$A,0)-1,MATCH(AS141,'Daten KEA'!$A$424:$ADO$424,0)-1)),0,OFFSET('Daten KEA'!$A$1,MATCH(BB$5,'Daten KEA'!$A:$A,0)-1,MATCH(AS141,'Daten KEA'!$A$424:$ADO$424,0)-1))</f>
        <v>0.82352296999999997</v>
      </c>
      <c r="BC141" s="348">
        <f t="shared" ref="BC141:BC148" ca="1" si="141">AY141+AZ141+BA141+BB141</f>
        <v>4.2738720900000002</v>
      </c>
      <c r="BD141" s="347">
        <f ca="1">IF(ISERROR(OFFSET('Daten KEA'!$A$1,MATCH(BD$5,'Daten KEA'!$A:$A,0)-1,MATCH(AT141,'Daten KEA'!$A$424:$ADO$424,0)-1)),0,OFFSET('Daten KEA'!$A$1,MATCH(BD$5,'Daten KEA'!$A:$A,0)-1,MATCH(AT141,'Daten KEA'!$A$424:$ADO$424,0)-1))</f>
        <v>4.2738721000000002</v>
      </c>
      <c r="BE141" s="305">
        <f t="shared" ca="1" si="108"/>
        <v>1.0000000023397986</v>
      </c>
      <c r="BF141" s="306">
        <f ca="1">IF(ISERROR(OFFSET('Daten KEA'!$A$1,MATCH(BF$5,'Daten KEA'!$A:$A,0)-1,MATCH(AM141,'Daten KEA'!$A$424:$ADO$424,0)-1)),0,OFFSET('Daten KEA'!$A$1,MATCH(BF$5,'Daten KEA'!$A:$A,0)-1,MATCH(AM141,'Daten KEA'!$A$424:$ADO$424,0)-1))+IF(ISERROR($AK141*INDEX('Energiefaktoren Ecoinvent'!$H:$H,MATCH('mobitool-Faktoren v2.0'!$AI141,'Energiefaktoren Ecoinvent'!$A:$A,0))),0,$AK141*INDEX('Energiefaktoren Ecoinvent'!$H:$H,MATCH('mobitool-Faktoren v2.0'!$AI141,'Energiefaktoren Ecoinvent'!$A:$A,0)))+IF(OR(AJ141="Benzin",AJ141="Diesel"),IF(ISERROR(OFFSET('Daten KEA'!$A$1,MATCH(BG$5,'Daten KEA'!$A:$A,0)-1,MATCH(AN141,'Daten KEA'!$A$424:$ADO$424,0)-1)),0,OFFSET('Daten KEA'!$A$1,MATCH(BG$5,'Daten KEA'!$A:$A,0)-1,MATCH(AN141,'Daten KEA'!$A$424:$ADO$424,0)-1))+IF(ISERROR($AL141*INDEX('Energiefaktoren Ecoinvent'!$H:$H,MATCH('mobitool-Faktoren v2.0'!$AJ141,'Energiefaktoren Ecoinvent'!$A:$A,0))),0,$AL141*INDEX('Energiefaktoren Ecoinvent'!$H:$H,MATCH('mobitool-Faktoren v2.0'!$AJ141,'Energiefaktoren Ecoinvent'!$A:$A,0))),0)</f>
        <v>1.7652375</v>
      </c>
      <c r="BG141" s="306">
        <f ca="1">IF(OR(AJ141="Benzin",AJ141="Diesel"),0,IF(ISERROR(OFFSET('Daten KEA'!$A$1,MATCH(BG$5,'Daten KEA'!$A:$A,0)-1,MATCH(AN141,'Daten KEA'!$A$424:$ADO$424,0)-1)),0,OFFSET('Daten KEA'!$A$1,MATCH(BG$5,'Daten KEA'!$A:$A,0)-1,MATCH(AN141,'Daten KEA'!$A$424:$ADO$424,0)-1))+IF(ISERROR($AL141*INDEX('Energiefaktoren Ecoinvent'!$H:$H,MATCH('mobitool-Faktoren v2.0'!$AJ141,'Energiefaktoren Ecoinvent'!$A:$A,0))),0,$AL141*INDEX('Energiefaktoren Ecoinvent'!$H:$H,MATCH('mobitool-Faktoren v2.0'!$AJ141,'Energiefaktoren Ecoinvent'!$A:$A,0))))</f>
        <v>0</v>
      </c>
      <c r="BH141" s="306">
        <f ca="1">IF(ISERROR(OFFSET('Daten KEA'!$A$1,MATCH(BH$5,'Daten KEA'!$A:$A,0)-1,MATCH(AO141,'Daten KEA'!$A$424:$ADO$424,0)-1)),0,OFFSET('Daten KEA'!$A$1,MATCH(BH$5,'Daten KEA'!$A:$A,0)-1,MATCH(AO141,'Daten KEA'!$A$424:$ADO$424,0)-1))-IF(ISERROR($AK141*INDEX('Energiefaktoren Ecoinvent'!$H:$H,MATCH('mobitool-Faktoren v2.0'!$AI141,'Energiefaktoren Ecoinvent'!$A:$A,0))),0,$AK141*INDEX('Energiefaktoren Ecoinvent'!$H:$H,MATCH('mobitool-Faktoren v2.0'!$AI141,'Energiefaktoren Ecoinvent'!$A:$A,0)))+IF(OR(AJ141="Benzin",AJ141="Diesel"),IF(ISERROR(OFFSET('Daten KEA'!$A$1,MATCH(BI$5,'Daten KEA'!$A:$A,0)-1,MATCH(AP141,'Daten KEA'!$A$424:$ADO$424,0)-1)),0,OFFSET('Daten KEA'!$A$1,MATCH(BI$5,'Daten KEA'!$A:$A,0)-1,MATCH(AP141,'Daten KEA'!$A$424:$ADO$424,0)-1))-IF(ISERROR($AL141*INDEX('Energiefaktoren Ecoinvent'!$H:$H,MATCH('mobitool-Faktoren v2.0'!$AJ141,'Energiefaktoren Ecoinvent'!$A:$A,0))),0,$AL141*INDEX('Energiefaktoren Ecoinvent'!$H:$H,MATCH('mobitool-Faktoren v2.0'!$AJ141,'Energiefaktoren Ecoinvent'!$A:$A,0))),0)</f>
        <v>0.61430822519570016</v>
      </c>
      <c r="BI141" s="306">
        <f ca="1">IF(OR(AJ141="Benzin",AJ141="Diesel"),0,IF(ISERROR(OFFSET('Daten KEA'!$A$1,MATCH(BI$5,'Daten KEA'!$A:$A,0)-1,MATCH(AP141,'Daten KEA'!$A$424:$ADO$424,0)-1)),0,OFFSET('Daten KEA'!$A$1,MATCH(BI$5,'Daten KEA'!$A:$A,0)-1,MATCH(AP141,'Daten KEA'!$A$424:$ADO$424,0)-1))-IF(ISERROR($AL141*INDEX('Energiefaktoren Ecoinvent'!$H:$H,MATCH('mobitool-Faktoren v2.0'!$AJ141,'Energiefaktoren Ecoinvent'!$A:$A,0))),0,$AL141*INDEX('Energiefaktoren Ecoinvent'!$H:$H,MATCH('mobitool-Faktoren v2.0'!$AJ141,'Energiefaktoren Ecoinvent'!$A:$A,0))))</f>
        <v>0</v>
      </c>
      <c r="BJ141" s="306">
        <f t="shared" ca="1" si="140"/>
        <v>2.3795457251957002</v>
      </c>
      <c r="BK141" s="349">
        <f ca="1">IF(ISERROR(OFFSET('Daten KEA'!$A$1,MATCH(BK$5,'Daten KEA'!$A:$A,0)-1,MATCH(AQ141,'Daten KEA'!$A$424:$ADO$424,0)-1)),0,OFFSET('Daten KEA'!$A$1,MATCH(BK$5,'Daten KEA'!$A:$A,0)-1,MATCH(AQ141,'Daten KEA'!$A$424:$ADO$424,0)-1))</f>
        <v>0.20490561593225501</v>
      </c>
      <c r="BL141" s="349">
        <f ca="1">IF(ISERROR(OFFSET('Daten KEA'!$A$1,MATCH(BL$5,'Daten KEA'!$A:$A,0)-1,MATCH(AR141,'Daten KEA'!$A$424:$ADO$424,0)-1)),0,OFFSET('Daten KEA'!$A$1,MATCH(BL$5,'Daten KEA'!$A:$A,0)-1,MATCH(AR141,'Daten KEA'!$A$424:$ADO$424,0)-1))</f>
        <v>0.78080136397911004</v>
      </c>
      <c r="BM141" s="349">
        <f ca="1">IF(ISERROR(OFFSET('Daten KEA'!$A$1,MATCH(BM$5,'Daten KEA'!$A:$A,0)-1,MATCH(AS141,'Daten KEA'!$A$424:$ADO$424,0)-1)),0,OFFSET('Daten KEA'!$A$1,MATCH(BM$5,'Daten KEA'!$A:$A,0)-1,MATCH(AS141,'Daten KEA'!$A$424:$ADO$424,0)-1))</f>
        <v>0.72331103422285004</v>
      </c>
      <c r="BN141" s="350">
        <f t="shared" ref="BN141:BN148" ca="1" si="142">BJ141+BK141+BL141+BM141</f>
        <v>4.0885637393299152</v>
      </c>
      <c r="BO141" s="349">
        <f ca="1">IF(ISERROR(OFFSET('Daten KEA'!$A$1,MATCH(BO$5,'Daten KEA'!$A:$A,0)-1,MATCH(AT141,'Daten KEA'!$A$424:$ADO$424,0)-1)),0,OFFSET('Daten KEA'!$A$1,MATCH(BO$5,'Daten KEA'!$A:$A,0)-1,MATCH(AT141,'Daten KEA'!$A$424:$ADO$424,0)-1))</f>
        <v>4.0885637323300008</v>
      </c>
      <c r="BP141" s="305">
        <f t="shared" ca="1" si="109"/>
        <v>0.99999999828792829</v>
      </c>
      <c r="BQ141" s="351">
        <f ca="1">IF(ISERROR(OFFSET('Daten GWP'!$A$1,MATCH(BQ$5,'Daten GWP'!$A:$A,0)-1,MATCH(AM141,'Daten GWP'!$A$424:$ADO$424,0)-1)),0,OFFSET('Daten GWP'!$A$1,MATCH(BQ$5,'Daten GWP'!$A:$A,0)-1,MATCH(AM141,'Daten GWP'!$A$424:$ADO$424,0)-1))*1000</f>
        <v>137.95113000000001</v>
      </c>
      <c r="BR141" s="351">
        <f ca="1">IF(ISERROR(OFFSET('Daten GWP'!$A$1,MATCH(BR$5,'Daten GWP'!$A:$A,0)-1,MATCH(AN141,'Daten GWP'!$A$424:$ADO$424,0)-1)),0,OFFSET('Daten GWP'!$A$1,MATCH(BR$5,'Daten GWP'!$A:$A,0)-1,MATCH(AN141,'Daten GWP'!$A$424:$ADO$424,0)-1))*1000</f>
        <v>0</v>
      </c>
      <c r="BS141" s="351">
        <f ca="1">IF(ISERROR(OFFSET('Daten GWP'!$A$1,MATCH(BS$5,'Daten GWP'!$A:$A,0)-1,MATCH(AO141,'Daten GWP'!$A$424:$ADO$424,0)-1)),0,OFFSET('Daten GWP'!$A$1,MATCH(BS$5,'Daten GWP'!$A:$A,0)-1,MATCH(AO141,'Daten GWP'!$A$424:$ADO$424,0)-1))*1000</f>
        <v>33.535382000000006</v>
      </c>
      <c r="BT141" s="351">
        <f ca="1">IF(ISERROR(OFFSET('Daten GWP'!$A$1,MATCH(BT$5,'Daten GWP'!$A:$A,0)-1,MATCH(AP141,'Daten GWP'!$A$424:$ADO$424,0)-1)),0,OFFSET('Daten GWP'!$A$1,MATCH(BT$5,'Daten GWP'!$A:$A,0)-1,MATCH(AP141,'Daten GWP'!$A$424:$ADO$424,0)-1))*1000</f>
        <v>0</v>
      </c>
      <c r="BU141" s="308">
        <f t="shared" ca="1" si="110"/>
        <v>171.486512</v>
      </c>
      <c r="BV141" s="351">
        <f ca="1">IF(ISERROR(OFFSET('Daten GWP'!$A$1,MATCH(BV$5,'Daten GWP'!$A:$A,0)-1,MATCH(AQ141,'Daten GWP'!$A$424:$ADO$424,0)-1)),0,OFFSET('Daten GWP'!$A$1,MATCH(BV$5,'Daten GWP'!$A:$A,0)-1,MATCH(AQ141,'Daten GWP'!$A$424:$ADO$424,0)-1))*1000</f>
        <v>7.4496653000000004</v>
      </c>
      <c r="BW141" s="351">
        <f ca="1">IF(ISERROR(OFFSET('Daten GWP'!$A$1,MATCH(BW$5,'Daten GWP'!$A:$A,0)-1,MATCH(AR141,'Daten GWP'!$A$424:$ADO$424,0)-1)),0,OFFSET('Daten GWP'!$A$1,MATCH(BW$5,'Daten GWP'!$A:$A,0)-1,MATCH(AR141,'Daten GWP'!$A$424:$ADO$424,0)-1))*1000</f>
        <v>51.607376000000002</v>
      </c>
      <c r="BX141" s="351">
        <f ca="1">IF(ISERROR(OFFSET('Daten GWP'!$A$1,MATCH(BX$5,'Daten GWP'!$A:$A,0)-1,MATCH(AS141,'Daten GWP'!$A$424:$ADO$424,0)-1)),0,OFFSET('Daten GWP'!$A$1,MATCH(BX$5,'Daten GWP'!$A:$A,0)-1,MATCH(AS141,'Daten GWP'!$A$424:$ADO$424,0)-1))*1000</f>
        <v>13.683541</v>
      </c>
      <c r="BY141" s="352">
        <f t="shared" ref="BY141:BY148" ca="1" si="143">BU141+BV141+BW141+BX141</f>
        <v>244.22709429999998</v>
      </c>
      <c r="BZ141" s="351">
        <f ca="1">IF(ISERROR(OFFSET('Daten GWP'!$A$1,MATCH(BZ$5,'Daten GWP'!$A:$A,0)-1,MATCH(AT141,'Daten GWP'!$A$424:$ADO$424,0)-1)),0,OFFSET('Daten GWP'!$A$1,MATCH(BZ$5,'Daten GWP'!$A:$A,0)-1,MATCH(AT141,'Daten GWP'!$A$424:$ADO$424,0)-1))*1000</f>
        <v>244.22710000000001</v>
      </c>
      <c r="CA141" s="305">
        <f t="shared" ca="1" si="111"/>
        <v>1.0000000233389339</v>
      </c>
      <c r="CB141" s="310">
        <f ca="1">IF(ISERROR(OFFSET('Daten Elementary'!$A$1,MATCH(CB$5,'Daten Elementary'!$A:$A,0)-1,MATCH(AM141,'Daten Elementary'!$A$424:$ADO$424,0)-1)),0,OFFSET('Daten Elementary'!$A$1,MATCH(CB$5,'Daten Elementary'!$A:$A,0)-1,MATCH(AM141,'Daten Elementary'!$A$424:$ADO$424,0)-1))*1000000</f>
        <v>16.191279999999999</v>
      </c>
      <c r="CC141" s="310">
        <f ca="1">IF(ISERROR(OFFSET('Daten Elementary'!$A$1,MATCH(CC$5,'Daten Elementary'!$A:$A,0)-1,MATCH(AN141,'Daten Elementary'!$A$424:$ADO$424,0)-1)),0,OFFSET('Daten Elementary'!$A$1,MATCH(CC$5,'Daten Elementary'!$A:$A,0)-1,MATCH(AN141,'Daten Elementary'!$A$424:$ADO$424,0)-1))*1000000</f>
        <v>0</v>
      </c>
      <c r="CD141" s="310">
        <f ca="1">IF(ISERROR(OFFSET('Daten Elementary'!$A$1,MATCH(CD$5,'Daten Elementary'!$A:$A,0)-1,MATCH(AO141,'Daten Elementary'!$A$424:$ADO$424,0)-1)),0,OFFSET('Daten Elementary'!$A$1,MATCH(CD$5,'Daten Elementary'!$A:$A,0)-1,MATCH(AO141,'Daten Elementary'!$A$424:$ADO$424,0)-1))*1000000</f>
        <v>11.304838</v>
      </c>
      <c r="CE141" s="310">
        <f ca="1">IF(ISERROR(OFFSET('Daten Elementary'!$A$1,MATCH(CE$5,'Daten Elementary'!$A:$A,0)-1,MATCH(AP141,'Daten Elementary'!$A$424:$ADO$424,0)-1)),0,OFFSET('Daten Elementary'!$A$1,MATCH(CE$5,'Daten Elementary'!$A:$A,0)-1,MATCH(AP141,'Daten Elementary'!$A$424:$ADO$424,0)-1))*1000000</f>
        <v>0</v>
      </c>
      <c r="CF141" s="310">
        <f t="shared" ca="1" si="112"/>
        <v>27.496117999999999</v>
      </c>
      <c r="CG141" s="310">
        <f ca="1">IF(ISERROR(OFFSET('Daten Elementary'!$A$1,MATCH(CG$5,'Daten Elementary'!$A:$A,0)-1,MATCH(AQ141,'Daten Elementary'!$A$424:$ADO$424,0)-1)),0,OFFSET('Daten Elementary'!$A$1,MATCH(CG$5,'Daten Elementary'!$A:$A,0)-1,MATCH(AQ141,'Daten Elementary'!$A$424:$ADO$424,0)-1))*1000000</f>
        <v>2.8177561999999998</v>
      </c>
      <c r="CH141" s="310">
        <f ca="1">IF(ISERROR(OFFSET('Daten Elementary'!$A$1,MATCH(CH$5,'Daten Elementary'!$A:$A,0)-1,MATCH(AR141,'Daten Elementary'!$A$424:$ADO$424,0)-1)),0,OFFSET('Daten Elementary'!$A$1,MATCH(CH$5,'Daten Elementary'!$A:$A,0)-1,MATCH(AR141,'Daten Elementary'!$A$424:$ADO$424,0)-1))*1000000</f>
        <v>50.950947999999997</v>
      </c>
      <c r="CI141" s="310">
        <f ca="1">IF(ISERROR(OFFSET('Daten Elementary'!$A$1,MATCH(CI$5,'Daten Elementary'!$A:$A,0)-1,MATCH(AS141,'Daten Elementary'!$A$424:$ADO$424,0)-1)),0,OFFSET('Daten Elementary'!$A$1,MATCH(CI$5,'Daten Elementary'!$A:$A,0)-1,MATCH(AS141,'Daten Elementary'!$A$424:$ADO$424,0)-1))*1000000</f>
        <v>11.592067999999999</v>
      </c>
      <c r="CJ141" s="311">
        <f t="shared" ca="1" si="113"/>
        <v>92.856890199999995</v>
      </c>
      <c r="CK141" s="310">
        <f ca="1">IF(ISERROR(OFFSET('Daten Elementary'!$A$1,MATCH(CK$5,'Daten Elementary'!$A:$A,0)-1,MATCH($AT141,'Daten Elementary'!$A$424:$ADO$424,0)-1)),0,OFFSET('Daten Elementary'!$A$1,MATCH(CK$5,'Daten Elementary'!$A:$A,0)-1,MATCH($AT141,'Daten Elementary'!$A$424:$ADO$424,0)-1))*1000000</f>
        <v>92.856890000000007</v>
      </c>
      <c r="CL141" s="305">
        <f t="shared" ca="1" si="114"/>
        <v>0.99999999784614813</v>
      </c>
      <c r="CM141" s="312">
        <f ca="1">IF(ISERROR(OFFSET('Daten Elementary'!$A$1,MATCH(CM$5,'Daten Elementary'!$A:$A,0)-1,MATCH(AM141,'Daten Elementary'!$A$424:$ADO$424,0)-1)),0,OFFSET('Daten Elementary'!$A$1,MATCH(CM$5,'Daten Elementary'!$A:$A,0)-1,MATCH(AM141,'Daten Elementary'!$A$424:$ADO$424,0)-1))*1000000</f>
        <v>10.37753</v>
      </c>
      <c r="CN141" s="312">
        <f ca="1">IF(ISERROR(OFFSET('Daten Elementary'!$A$1,MATCH(CN$5,'Daten Elementary'!$A:$A,0)-1,MATCH(AN141,'Daten Elementary'!$A$424:$ADO$424,0)-1)),0,OFFSET('Daten Elementary'!$A$1,MATCH(CN$5,'Daten Elementary'!$A:$A,0)-1,MATCH(AN141,'Daten Elementary'!$A$424:$ADO$424,0)-1))*1000000</f>
        <v>0</v>
      </c>
      <c r="CO141" s="312">
        <f ca="1">IF(ISERROR(OFFSET('Daten Elementary'!$A$1,MATCH(CO$5,'Daten Elementary'!$A:$A,0)-1,MATCH(AO141,'Daten Elementary'!$A$424:$ADO$424,0)-1)),0,OFFSET('Daten Elementary'!$A$1,MATCH(CO$5,'Daten Elementary'!$A:$A,0)-1,MATCH(AO141,'Daten Elementary'!$A$424:$ADO$424,0)-1))*1000000</f>
        <v>8.9700232999999994</v>
      </c>
      <c r="CP141" s="312">
        <f ca="1">IF(ISERROR(OFFSET('Daten Elementary'!$A$1,MATCH(CP$5,'Daten Elementary'!$A:$A,0)-1,MATCH(AP141,'Daten Elementary'!$A$424:$ADO$424,0)-1)),0,OFFSET('Daten Elementary'!$A$1,MATCH(CP$5,'Daten Elementary'!$A:$A,0)-1,MATCH(AP141,'Daten Elementary'!$A$424:$ADO$424,0)-1))*1000000</f>
        <v>0</v>
      </c>
      <c r="CQ141" s="312">
        <f t="shared" ca="1" si="115"/>
        <v>19.347553300000001</v>
      </c>
      <c r="CR141" s="312">
        <f ca="1">IF(ISERROR(OFFSET('Daten Elementary'!$A$1,MATCH(CR$5,'Daten Elementary'!$A:$A,0)-1,MATCH(AQ141,'Daten Elementary'!$A$424:$ADO$424,0)-1)),0,OFFSET('Daten Elementary'!$A$1,MATCH(CR$5,'Daten Elementary'!$A:$A,0)-1,MATCH(AQ141,'Daten Elementary'!$A$424:$ADO$424,0)-1))*1000000</f>
        <v>1.8879055999999999</v>
      </c>
      <c r="CS141" s="312">
        <f ca="1">IF(ISERROR(OFFSET('Daten Elementary'!$A$1,MATCH(CS$5,'Daten Elementary'!$A:$A,0)-1,MATCH(AR141,'Daten Elementary'!$A$424:$ADO$424,0)-1)),0,OFFSET('Daten Elementary'!$A$1,MATCH(CS$5,'Daten Elementary'!$A:$A,0)-1,MATCH(AR141,'Daten Elementary'!$A$424:$ADO$424,0)-1))*1000000</f>
        <v>19.524953</v>
      </c>
      <c r="CT141" s="312">
        <f ca="1">IF(ISERROR(OFFSET('Daten Elementary'!$A$1,MATCH(CT$5,'Daten Elementary'!$A:$A,0)-1,MATCH(AS141,'Daten Elementary'!$A$424:$ADO$424,0)-1)),0,OFFSET('Daten Elementary'!$A$1,MATCH(CT$5,'Daten Elementary'!$A:$A,0)-1,MATCH(AS141,'Daten Elementary'!$A$424:$ADO$424,0)-1))*1000000</f>
        <v>6.5488434999999994</v>
      </c>
      <c r="CU141" s="313">
        <f t="shared" ca="1" si="116"/>
        <v>47.309255399999998</v>
      </c>
      <c r="CV141" s="312">
        <f ca="1">IF(ISERROR(OFFSET('Daten Elementary'!$A$1,MATCH(CV$5,'Daten Elementary'!$A:$A,0)-1,MATCH($AT141,'Daten Elementary'!$A$424:$ADO$424,0)-1)),0,OFFSET('Daten Elementary'!$A$1,MATCH(CV$5,'Daten Elementary'!$A:$A,0)-1,MATCH($AT141,'Daten Elementary'!$A$424:$ADO$424,0)-1))*1000000</f>
        <v>47.309255</v>
      </c>
      <c r="CW141" s="305">
        <f t="shared" ca="1" si="117"/>
        <v>0.99999999154499486</v>
      </c>
      <c r="CX141" s="314">
        <f ca="1">IF(ISERROR(OFFSET('Daten Elementary'!$A$1,MATCH(CX$5,'Daten Elementary'!$A:$A,0)-1,MATCH(AM141,'Daten Elementary'!$A$424:$ADO$424,0)-1)),0,OFFSET('Daten Elementary'!$A$1,MATCH(CX$5,'Daten Elementary'!$A:$A,0)-1,MATCH(AM141,'Daten Elementary'!$A$424:$ADO$424,0)-1))*1000000</f>
        <v>55.057294999999996</v>
      </c>
      <c r="CY141" s="314">
        <f ca="1">IF(ISERROR(OFFSET('Daten Elementary'!$A$1,MATCH(CY$5,'Daten Elementary'!$A:$A,0)-1,MATCH(AN141,'Daten Elementary'!$A$424:$ADO$424,0)-1)),0,OFFSET('Daten Elementary'!$A$1,MATCH(CY$5,'Daten Elementary'!$A:$A,0)-1,MATCH(AN141,'Daten Elementary'!$A$424:$ADO$424,0)-1))*1000000</f>
        <v>0</v>
      </c>
      <c r="CZ141" s="314">
        <f ca="1">IF(ISERROR(OFFSET('Daten Elementary'!$A$1,MATCH(CZ$5,'Daten Elementary'!$A:$A,0)-1,MATCH(AO141,'Daten Elementary'!$A$424:$ADO$424,0)-1)),0,OFFSET('Daten Elementary'!$A$1,MATCH(CZ$5,'Daten Elementary'!$A:$A,0)-1,MATCH(AO141,'Daten Elementary'!$A$424:$ADO$424,0)-1))*1000000</f>
        <v>130.10741000000002</v>
      </c>
      <c r="DA141" s="314">
        <f ca="1">IF(ISERROR(OFFSET('Daten Elementary'!$A$1,MATCH(DA$5,'Daten Elementary'!$A:$A,0)-1,MATCH(AP141,'Daten Elementary'!$A$424:$ADO$424,0)-1)),0,OFFSET('Daten Elementary'!$A$1,MATCH(DA$5,'Daten Elementary'!$A:$A,0)-1,MATCH(AP141,'Daten Elementary'!$A$424:$ADO$424,0)-1))*1000000</f>
        <v>0</v>
      </c>
      <c r="DB141" s="314">
        <f t="shared" ca="1" si="118"/>
        <v>185.16470500000003</v>
      </c>
      <c r="DC141" s="314">
        <f ca="1">IF(ISERROR(OFFSET('Daten Elementary'!$A$1,MATCH(DC$5,'Daten Elementary'!$A:$A,0)-1,MATCH(AQ141,'Daten Elementary'!$A$424:$ADO$424,0)-1)),0,OFFSET('Daten Elementary'!$A$1,MATCH(DC$5,'Daten Elementary'!$A:$A,0)-1,MATCH(AQ141,'Daten Elementary'!$A$424:$ADO$424,0)-1))*1000000</f>
        <v>399.03487999999999</v>
      </c>
      <c r="DD141" s="314">
        <f ca="1">IF(ISERROR(OFFSET('Daten Elementary'!$A$1,MATCH(DD$5,'Daten Elementary'!$A:$A,0)-1,MATCH(AR141,'Daten Elementary'!$A$424:$ADO$424,0)-1)),0,OFFSET('Daten Elementary'!$A$1,MATCH(DD$5,'Daten Elementary'!$A:$A,0)-1,MATCH(AR141,'Daten Elementary'!$A$424:$ADO$424,0)-1))*1000000</f>
        <v>84.170282999999998</v>
      </c>
      <c r="DE141" s="314">
        <f ca="1">IF(ISERROR(OFFSET('Daten Elementary'!$A$1,MATCH(DE$5,'Daten Elementary'!$A:$A,0)-1,MATCH(AS141,'Daten Elementary'!$A$424:$ADO$424,0)-1)),0,OFFSET('Daten Elementary'!$A$1,MATCH(DE$5,'Daten Elementary'!$A:$A,0)-1,MATCH(AS141,'Daten Elementary'!$A$424:$ADO$424,0)-1))*1000000</f>
        <v>51.522223000000004</v>
      </c>
      <c r="DF141" s="315">
        <f t="shared" ca="1" si="119"/>
        <v>719.89209100000016</v>
      </c>
      <c r="DG141" s="314">
        <f ca="1">IF(ISERROR(OFFSET('Daten Elementary'!$A$1,MATCH(DG$5,'Daten Elementary'!$A:$A,0)-1,MATCH($AT141,'Daten Elementary'!$A$424:$ADO$424,0)-1)),0,OFFSET('Daten Elementary'!$A$1,MATCH(DG$5,'Daten Elementary'!$A:$A,0)-1,MATCH($AT141,'Daten Elementary'!$A$424:$ADO$424,0)-1))*1000000</f>
        <v>719.89210000000003</v>
      </c>
      <c r="DH141" s="305">
        <f t="shared" ca="1" si="120"/>
        <v>1.0000000125018735</v>
      </c>
      <c r="DI141" s="316">
        <f ca="1">IF(ISERROR(OFFSET('Daten Elementary'!$A$1,MATCH(DI$5,'Daten Elementary'!$A:$A,0)-1,MATCH(AM141,'Daten Elementary'!$A$424:$ADO$424,0)-1)),0,OFFSET('Daten Elementary'!$A$1,MATCH(DI$5,'Daten Elementary'!$A:$A,0)-1,MATCH(AM141,'Daten Elementary'!$A$424:$ADO$424,0)-1))*1000000</f>
        <v>22.815999999999999</v>
      </c>
      <c r="DJ141" s="316">
        <f ca="1">IF(ISERROR(OFFSET('Daten Elementary'!$A$1,MATCH(DJ$5,'Daten Elementary'!$A:$A,0)-1,MATCH(AN141,'Daten Elementary'!$A$424:$ADO$424,0)-1)),0,OFFSET('Daten Elementary'!$A$1,MATCH(DJ$5,'Daten Elementary'!$A:$A,0)-1,MATCH(AN141,'Daten Elementary'!$A$424:$ADO$424,0)-1))*1000000</f>
        <v>0</v>
      </c>
      <c r="DK141" s="316">
        <f ca="1">IF(ISERROR(OFFSET('Daten Elementary'!$A$1,MATCH(DK$5,'Daten Elementary'!$A:$A,0)-1,MATCH(AO141,'Daten Elementary'!$A$424:$ADO$424,0)-1)),0,OFFSET('Daten Elementary'!$A$1,MATCH(DK$5,'Daten Elementary'!$A:$A,0)-1,MATCH(AO141,'Daten Elementary'!$A$424:$ADO$424,0)-1))*1000000</f>
        <v>124.20773</v>
      </c>
      <c r="DL141" s="316">
        <f ca="1">IF(ISERROR(OFFSET('Daten Elementary'!$A$1,MATCH(DL$5,'Daten Elementary'!$A:$A,0)-1,MATCH(AP141,'Daten Elementary'!$A$424:$ADO$424,0)-1)),0,OFFSET('Daten Elementary'!$A$1,MATCH(DL$5,'Daten Elementary'!$A:$A,0)-1,MATCH(AP141,'Daten Elementary'!$A$424:$ADO$424,0)-1))*1000000</f>
        <v>0</v>
      </c>
      <c r="DM141" s="316">
        <f t="shared" ca="1" si="121"/>
        <v>147.02373</v>
      </c>
      <c r="DN141" s="316">
        <f ca="1">IF(ISERROR(OFFSET('Daten Elementary'!$A$1,MATCH(DN$5,'Daten Elementary'!$A:$A,0)-1,MATCH(AQ141,'Daten Elementary'!$A$424:$ADO$424,0)-1)),0,OFFSET('Daten Elementary'!$A$1,MATCH(DN$5,'Daten Elementary'!$A:$A,0)-1,MATCH(AQ141,'Daten Elementary'!$A$424:$ADO$424,0)-1))*1000000</f>
        <v>12.656601</v>
      </c>
      <c r="DO141" s="316">
        <f ca="1">IF(ISERROR(OFFSET('Daten Elementary'!$A$1,MATCH(DO$5,'Daten Elementary'!$A:$A,0)-1,MATCH(AR141,'Daten Elementary'!$A$424:$ADO$424,0)-1)),0,OFFSET('Daten Elementary'!$A$1,MATCH(DO$5,'Daten Elementary'!$A:$A,0)-1,MATCH(AR141,'Daten Elementary'!$A$424:$ADO$424,0)-1))*1000000</f>
        <v>97.962358999999992</v>
      </c>
      <c r="DP141" s="316">
        <f ca="1">IF(ISERROR(OFFSET('Daten Elementary'!$A$1,MATCH(DP$5,'Daten Elementary'!$A:$A,0)-1,MATCH(AS141,'Daten Elementary'!$A$424:$ADO$424,0)-1)),0,OFFSET('Daten Elementary'!$A$1,MATCH(DP$5,'Daten Elementary'!$A:$A,0)-1,MATCH(AS141,'Daten Elementary'!$A$424:$ADO$424,0)-1))*1000000</f>
        <v>58.202885999999999</v>
      </c>
      <c r="DQ141" s="317">
        <f t="shared" ca="1" si="122"/>
        <v>315.84557599999999</v>
      </c>
      <c r="DR141" s="316">
        <f ca="1">IF(ISERROR(OFFSET('Daten Elementary'!$A$1,MATCH(DR$5,'Daten Elementary'!$A:$A,0)-1,MATCH($AT141,'Daten Elementary'!$A$424:$ADO$424,0)-1)),0,OFFSET('Daten Elementary'!$A$1,MATCH(DR$5,'Daten Elementary'!$A:$A,0)-1,MATCH($AT141,'Daten Elementary'!$A$424:$ADO$424,0)-1))*1000000</f>
        <v>315.84557999999998</v>
      </c>
      <c r="DS141" s="305">
        <f t="shared" ca="1" si="123"/>
        <v>1.0000000126644166</v>
      </c>
      <c r="DT141" s="318">
        <f ca="1">IF(ISERROR(OFFSET('Daten UBP13'!$A$1,MATCH(DT$5,'Daten UBP13'!$A:$A,0)-1,MATCH(AM141,'Daten UBP13'!$A$424:$AEG$424,0)-1)),0,OFFSET('Daten UBP13'!$A$1,MATCH(DT$5,'Daten UBP13'!$A:$A,0)-1,MATCH(AM141,'Daten UBP13'!$A$424:$AEG$424,0)-1))</f>
        <v>96.889024000000006</v>
      </c>
      <c r="DU141" s="318">
        <f ca="1">IF(ISERROR(OFFSET('Daten UBP13'!$A$1,MATCH(DU$5,'Daten UBP13'!$A:$A,0)-1,MATCH(AN141,'Daten UBP13'!$A$424:$AEG$424,0)-1)),0,OFFSET('Daten UBP13'!$A$1,MATCH(DU$5,'Daten UBP13'!$A:$A,0)-1,MATCH(AN141,'Daten UBP13'!$A$424:$AEG$424,0)-1))</f>
        <v>0</v>
      </c>
      <c r="DV141" s="318">
        <f ca="1">IF(ISERROR(OFFSET('Daten UBP13'!$A$1,MATCH(DV$5,'Daten UBP13'!$A:$A,0)-1,MATCH(AO141,'Daten UBP13'!$A$424:$AEG$424,0)-1)),0,OFFSET('Daten UBP13'!$A$1,MATCH(DV$5,'Daten UBP13'!$A:$A,0)-1,MATCH(AO141,'Daten UBP13'!$A$424:$AEG$424,0)-1))</f>
        <v>58.585225999999999</v>
      </c>
      <c r="DW141" s="318">
        <f ca="1">IF(ISERROR(OFFSET('Daten UBP13'!$A$1,MATCH(DW$5,'Daten UBP13'!$A:$A,0)-1,MATCH(AP141,'Daten UBP13'!$A$424:$AEG$424,0)-1)),0,OFFSET('Daten UBP13'!$A$1,MATCH(DW$5,'Daten UBP13'!$A:$A,0)-1,MATCH(AP141,'Daten UBP13'!$A$424:$AEG$424,0)-1))</f>
        <v>0</v>
      </c>
      <c r="DX141" s="318">
        <f t="shared" ca="1" si="124"/>
        <v>155.47425000000001</v>
      </c>
      <c r="DY141" s="318">
        <f ca="1">IF(ISERROR(OFFSET('Daten UBP13'!$A$1,MATCH(DY$5,'Daten UBP13'!$A:$A,0)-1,MATCH(AQ141,'Daten UBP13'!$A$424:$AEG$424,0)-1)),0,OFFSET('Daten UBP13'!$A$1,MATCH(DY$5,'Daten UBP13'!$A:$A,0)-1,MATCH(AQ141,'Daten UBP13'!$A$424:$AEG$424,0)-1))</f>
        <v>15.635809</v>
      </c>
      <c r="DZ141" s="318">
        <f ca="1">IF(ISERROR(OFFSET('Daten UBP13'!$A$1,MATCH(DZ$5,'Daten UBP13'!$A:$A,0)-1,MATCH(AR141,'Daten UBP13'!$A$424:$AEG$424,0)-1)),0,OFFSET('Daten UBP13'!$A$1,MATCH(DZ$5,'Daten UBP13'!$A:$A,0)-1,MATCH(AR141,'Daten UBP13'!$A$424:$AEG$424,0)-1))</f>
        <v>96.804969999999997</v>
      </c>
      <c r="EA141" s="318">
        <f ca="1">IF(ISERROR(OFFSET('Daten UBP13'!$A$1,MATCH(EA$5,'Daten UBP13'!$A:$A,0)-1,MATCH(AS141,'Daten UBP13'!$A$424:$AEG$424,0)-1)),0,OFFSET('Daten UBP13'!$A$1,MATCH(EA$5,'Daten UBP13'!$A:$A,0)-1,MATCH(AS141,'Daten UBP13'!$A$424:$AEG$424,0)-1))</f>
        <v>36.250447000000001</v>
      </c>
      <c r="EB141" s="319">
        <f t="shared" ca="1" si="125"/>
        <v>304.16547600000001</v>
      </c>
      <c r="EC141" s="318">
        <f ca="1">IF(ISERROR(OFFSET('Daten UBP13'!$A$1,MATCH(EC$5,'Daten UBP13'!$A:$A,0)-1,MATCH(AT141,'Daten UBP13'!$A$424:$AEG$424,0)-1)),0,OFFSET('Daten UBP13'!$A$1,MATCH(EC$5,'Daten UBP13'!$A:$A,0)-1,MATCH(AT141,'Daten UBP13'!$A$424:$AEG$424,0)-1))</f>
        <v>304.16548</v>
      </c>
      <c r="ED141" s="305">
        <f t="shared" ca="1" si="126"/>
        <v>1.0000000131507363</v>
      </c>
      <c r="EE141" s="320">
        <f ca="1">IF(ISERROR(OFFSET('Daten ReCiPe'!$A$1,MATCH(EE$5,'Daten ReCiPe'!$A:$A,0)-1,MATCH(AM141,'Daten ReCiPe'!$A$424:$ADO$424,0)-1)),0,OFFSET('Daten ReCiPe'!$A$1,MATCH(EE$5,'Daten ReCiPe'!$A:$A,0)-1,MATCH(AM141,'Daten ReCiPe'!$A$424:$ADO$424,0)-1))*1000</f>
        <v>6.4043816999999992</v>
      </c>
      <c r="EF141" s="320">
        <f ca="1">IF(ISERROR(OFFSET('Daten ReCiPe'!$A$1,MATCH(EF$5,'Daten ReCiPe'!$A:$A,0)-1,MATCH(AN141,'Daten ReCiPe'!$A$424:$ADO$424,0)-1)),0,OFFSET('Daten ReCiPe'!$A$1,MATCH(EF$5,'Daten ReCiPe'!$A:$A,0)-1,MATCH(AN141,'Daten ReCiPe'!$A$424:$ADO$424,0)-1))*1000</f>
        <v>0</v>
      </c>
      <c r="EG141" s="320">
        <f ca="1">IF(ISERROR(OFFSET('Daten ReCiPe'!$A$1,MATCH(EG$5,'Daten ReCiPe'!$A:$A,0)-1,MATCH(AO141,'Daten ReCiPe'!$A$424:$ADO$424,0)-1)),0,OFFSET('Daten ReCiPe'!$A$1,MATCH(EG$5,'Daten ReCiPe'!$A:$A,0)-1,MATCH(AO141,'Daten ReCiPe'!$A$424:$ADO$424,0)-1))*1000</f>
        <v>9.3963164999999993</v>
      </c>
      <c r="EH141" s="320">
        <f ca="1">IF(ISERROR(OFFSET('Daten ReCiPe'!$A$1,MATCH(EH$5,'Daten ReCiPe'!$A:$A,0)-1,MATCH(AP141,'Daten ReCiPe'!$A$424:$ADO$424,0)-1)),0,OFFSET('Daten ReCiPe'!$A$1,MATCH(EH$5,'Daten ReCiPe'!$A:$A,0)-1,MATCH(AP141,'Daten ReCiPe'!$A$424:$ADO$424,0)-1))*1000</f>
        <v>0</v>
      </c>
      <c r="EI141" s="320">
        <f t="shared" ca="1" si="127"/>
        <v>15.800698199999999</v>
      </c>
      <c r="EJ141" s="320">
        <f ca="1">IF(ISERROR(OFFSET('Daten ReCiPe'!$A$1,MATCH(EJ$5,'Daten ReCiPe'!$A:$A,0)-1,MATCH(AQ141,'Daten ReCiPe'!$A$424:$ADO$424,0)-1)),0,OFFSET('Daten ReCiPe'!$A$1,MATCH(EJ$5,'Daten ReCiPe'!$A:$A,0)-1,MATCH(AQ141,'Daten ReCiPe'!$A$424:$ADO$424,0)-1))*1000</f>
        <v>0.96596199999999999</v>
      </c>
      <c r="EK141" s="320">
        <f ca="1">IF(ISERROR(OFFSET('Daten ReCiPe'!$A$1,MATCH(EK$5,'Daten ReCiPe'!$A:$A,0)-1,MATCH(AR141,'Daten ReCiPe'!$A$424:$ADO$424,0)-1)),0,OFFSET('Daten ReCiPe'!$A$1,MATCH(EK$5,'Daten ReCiPe'!$A:$A,0)-1,MATCH(AR141,'Daten ReCiPe'!$A$424:$ADO$424,0)-1))*1000</f>
        <v>6.9038978999999996</v>
      </c>
      <c r="EL141" s="320">
        <f ca="1">IF(ISERROR(OFFSET('Daten ReCiPe'!$A$1,MATCH(EL$5,'Daten ReCiPe'!$A:$A,0)-1,MATCH(AS141,'Daten ReCiPe'!$A$424:$ADO$424,0)-1)),0,OFFSET('Daten ReCiPe'!$A$1,MATCH(EL$5,'Daten ReCiPe'!$A:$A,0)-1,MATCH(AS141,'Daten ReCiPe'!$A$424:$ADO$424,0)-1))*1000</f>
        <v>1.9056734</v>
      </c>
      <c r="EM141" s="321">
        <f t="shared" ca="1" si="128"/>
        <v>25.576231500000002</v>
      </c>
      <c r="EN141" s="320">
        <f ca="1">IF(ISERROR(OFFSET('Daten ReCiPe'!$A$1,MATCH(EN$5,'Daten ReCiPe'!$A:$A,0)-1,MATCH(AT141,'Daten ReCiPe'!$A$424:$ADO$424,0)-1)),0,OFFSET('Daten ReCiPe'!$A$1,MATCH(EN$5,'Daten ReCiPe'!$A:$A,0)-1,MATCH(AT141,'Daten ReCiPe'!$A$424:$ADO$424,0)-1))*1000</f>
        <v>25.576232000000001</v>
      </c>
      <c r="EO141" s="305">
        <f t="shared" ca="1" si="129"/>
        <v>1.0000000195494008</v>
      </c>
      <c r="EP141" s="322">
        <f ca="1">IF(ISERROR(OFFSET('Daten Elementary'!$A$1,MATCH(EP$5,'Daten Elementary'!$A:$A,0)-1,MATCH(AM141,'Daten Elementary'!$A$424:$ADO$424,0)-1)),0,OFFSET('Daten Elementary'!$A$1,MATCH(EP$5,'Daten Elementary'!$A:$A,0)-1,MATCH(AM141,'Daten Elementary'!$A$424:$ADO$424,0)-1))*1000000</f>
        <v>0.66008960000000005</v>
      </c>
      <c r="EQ141" s="322">
        <f ca="1">IF(ISERROR(OFFSET('Daten Elementary'!$A$1,MATCH(EQ$5,'Daten Elementary'!$A:$A,0)-1,MATCH(AN141,'Daten Elementary'!$A$424:$ADO$424,0)-1)),0,OFFSET('Daten Elementary'!$A$1,MATCH(EQ$5,'Daten Elementary'!$A:$A,0)-1,MATCH(AN141,'Daten Elementary'!$A$424:$ADO$424,0)-1))*1000000</f>
        <v>0</v>
      </c>
      <c r="ER141" s="322">
        <f ca="1">IF(ISERROR(OFFSET('Daten Elementary'!$A$1,MATCH(ER$5,'Daten Elementary'!$A:$A,0)-1,MATCH(AO141,'Daten Elementary'!$A$424:$ADO$424,0)-1)),0,OFFSET('Daten Elementary'!$A$1,MATCH(ER$5,'Daten Elementary'!$A:$A,0)-1,MATCH(AO141,'Daten Elementary'!$A$424:$ADO$424,0)-1))*1000000</f>
        <v>235.86458999999999</v>
      </c>
      <c r="ES141" s="322">
        <f ca="1">IF(ISERROR(OFFSET('Daten Elementary'!$A$1,MATCH(ES$5,'Daten Elementary'!$A:$A,0)-1,MATCH(AP141,'Daten Elementary'!$A$424:$ADO$424,0)-1)),0,OFFSET('Daten Elementary'!$A$1,MATCH(ES$5,'Daten Elementary'!$A:$A,0)-1,MATCH(AP141,'Daten Elementary'!$A$424:$ADO$424,0)-1))*1000000</f>
        <v>0</v>
      </c>
      <c r="ET141" s="322">
        <f t="shared" ca="1" si="130"/>
        <v>236.52467959999998</v>
      </c>
      <c r="EU141" s="322">
        <f ca="1">IF(ISERROR(OFFSET('Daten Elementary'!$A$1,MATCH(EU$5,'Daten Elementary'!$A:$A,0)-1,MATCH(AQ141,'Daten Elementary'!$A$424:$ADO$424,0)-1)),0,OFFSET('Daten Elementary'!$A$1,MATCH(EU$5,'Daten Elementary'!$A:$A,0)-1,MATCH(AQ141,'Daten Elementary'!$A$424:$ADO$424,0)-1))*1000000</f>
        <v>17.931219000000002</v>
      </c>
      <c r="EV141" s="322">
        <f ca="1">IF(ISERROR(OFFSET('Daten Elementary'!$A$1,MATCH(EV$5,'Daten Elementary'!$A:$A,0)-1,MATCH(AR141,'Daten Elementary'!$A$424:$ADO$424,0)-1)),0,OFFSET('Daten Elementary'!$A$1,MATCH(EV$5,'Daten Elementary'!$A:$A,0)-1,MATCH(AR141,'Daten Elementary'!$A$424:$ADO$424,0)-1))*1000000</f>
        <v>160.6464</v>
      </c>
      <c r="EW141" s="322">
        <f ca="1">IF(ISERROR(OFFSET('Daten Elementary'!$A$1,MATCH(EW$5,'Daten Elementary'!$A:$A,0)-1,MATCH(AS141,'Daten Elementary'!$A$424:$ADO$424,0)-1)),0,OFFSET('Daten Elementary'!$A$1,MATCH(EW$5,'Daten Elementary'!$A:$A,0)-1,MATCH(AS141,'Daten Elementary'!$A$424:$ADO$424,0)-1))*1000000</f>
        <v>32.559168999999997</v>
      </c>
      <c r="EX141" s="323">
        <f t="shared" ca="1" si="131"/>
        <v>447.66146759999998</v>
      </c>
      <c r="EY141" s="322">
        <f ca="1">IF(ISERROR(OFFSET('Daten Elementary'!$A$1,MATCH(EY$5,'Daten Elementary'!$A:$A,0)-1,MATCH($AT141,'Daten Elementary'!$A$424:$ADO$424,0)-1)),0,OFFSET('Daten Elementary'!$A$1,MATCH(EY$5,'Daten Elementary'!$A:$A,0)-1,MATCH($AT141,'Daten Elementary'!$A$424:$ADO$424,0)-1))*1000000</f>
        <v>447.66147000000001</v>
      </c>
      <c r="EZ141" s="305">
        <f t="shared" ca="1" si="132"/>
        <v>1.0000000053611942</v>
      </c>
      <c r="FA141" s="314">
        <f ca="1">IF(ISERROR(OFFSET('Daten Elementary'!$A$1,MATCH(FA$5,'Daten Elementary'!$A:$A,0)-1,MATCH(AM141,'Daten Elementary'!$A$424:$ADO$424,0)-1)),0,OFFSET('Daten Elementary'!$A$1,MATCH(FA$5,'Daten Elementary'!$A:$A,0)-1,MATCH(AM141,'Daten Elementary'!$A$424:$ADO$424,0)-1))*1000</f>
        <v>130.22</v>
      </c>
      <c r="FB141" s="314">
        <f ca="1">IF(ISERROR(OFFSET('Daten Elementary'!$A$1,MATCH(FB$5,'Daten Elementary'!$A:$A,0)-1,MATCH(AN141,'Daten Elementary'!$A$424:$ADO$424,0)-1)),0,OFFSET('Daten Elementary'!$A$1,MATCH(FB$5,'Daten Elementary'!$A:$A,0)-1,MATCH(AN141,'Daten Elementary'!$A$424:$ADO$424,0)-1))*1000</f>
        <v>0</v>
      </c>
      <c r="FC141" s="314">
        <f ca="1">IF(ISERROR(OFFSET('Daten Elementary'!$A$1,MATCH(FC$5,'Daten Elementary'!$A:$A,0)-1,MATCH(AO141,'Daten Elementary'!$A$424:$ADO$424,0)-1)),0,OFFSET('Daten Elementary'!$A$1,MATCH(FC$5,'Daten Elementary'!$A:$A,0)-1,MATCH(AO141,'Daten Elementary'!$A$424:$ADO$424,0)-1))*1000</f>
        <v>27.663180000000001</v>
      </c>
      <c r="FD141" s="314">
        <f ca="1">IF(ISERROR(OFFSET('Daten Elementary'!$A$1,MATCH(FD$5,'Daten Elementary'!$A:$A,0)-1,MATCH(AP141,'Daten Elementary'!$A$424:$ADO$424,0)-1)),0,OFFSET('Daten Elementary'!$A$1,MATCH(FD$5,'Daten Elementary'!$A:$A,0)-1,MATCH(AP141,'Daten Elementary'!$A$424:$ADO$424,0)-1))*1000</f>
        <v>0</v>
      </c>
      <c r="FE141" s="314">
        <f t="shared" ca="1" si="133"/>
        <v>157.88318000000001</v>
      </c>
      <c r="FF141" s="314">
        <f ca="1">IF(ISERROR(OFFSET('Daten Elementary'!$A$1,MATCH(FF$5,'Daten Elementary'!$A:$A,0)-1,MATCH(AQ141,'Daten Elementary'!$A$424:$ADO$424,0)-1)),0,OFFSET('Daten Elementary'!$A$1,MATCH(FF$5,'Daten Elementary'!$A:$A,0)-1,MATCH(AQ141,'Daten Elementary'!$A$424:$ADO$424,0)-1))*1000</f>
        <v>6.5948663999999999</v>
      </c>
      <c r="FG141" s="314">
        <f ca="1">IF(ISERROR(OFFSET('Daten Elementary'!$A$1,MATCH(FG$5,'Daten Elementary'!$A:$A,0)-1,MATCH(AR141,'Daten Elementary'!$A$424:$ADO$424,0)-1)),0,OFFSET('Daten Elementary'!$A$1,MATCH(FG$5,'Daten Elementary'!$A:$A,0)-1,MATCH(AR141,'Daten Elementary'!$A$424:$ADO$424,0)-1))*1000</f>
        <v>46.130008000000004</v>
      </c>
      <c r="FH141" s="314">
        <f ca="1">IF(ISERROR(OFFSET('Daten Elementary'!$A$1,MATCH(FH$5,'Daten Elementary'!$A:$A,0)-1,MATCH(AS141,'Daten Elementary'!$A$424:$ADO$424,0)-1)),0,OFFSET('Daten Elementary'!$A$1,MATCH(FH$5,'Daten Elementary'!$A:$A,0)-1,MATCH(AS141,'Daten Elementary'!$A$424:$ADO$424,0)-1))*1000</f>
        <v>12.307102</v>
      </c>
      <c r="FI141" s="315">
        <f t="shared" ca="1" si="134"/>
        <v>222.9151564</v>
      </c>
      <c r="FJ141" s="314">
        <f ca="1">IF(ISERROR(OFFSET('Daten Elementary'!$A$1,MATCH(FJ$5,'Daten Elementary'!$A:$A,0)-1,MATCH($AT141,'Daten Elementary'!$A$424:$ADO$424,0)-1)),0,OFFSET('Daten Elementary'!$A$1,MATCH(FJ$5,'Daten Elementary'!$A:$A,0)-1,MATCH($AT141,'Daten Elementary'!$A$424:$ADO$424,0)-1))*1000</f>
        <v>222.91516000000001</v>
      </c>
      <c r="FK141" s="305">
        <f t="shared" ca="1" si="135"/>
        <v>1.0000000161496423</v>
      </c>
      <c r="FL141" s="314">
        <f ca="1">IF(ISERROR(OFFSET('Daten Elementary'!$A$1,MATCH(FL$5,'Daten Elementary'!$A:$A,0)-1,MATCH(AM141,'Daten Elementary'!$A$424:$ADO$424,0)-1)),0,OFFSET('Daten Elementary'!$A$1,MATCH(FL$5,'Daten Elementary'!$A:$A,0)-1,MATCH(AM141,'Daten Elementary'!$A$424:$ADO$424,0)-1))</f>
        <v>0</v>
      </c>
      <c r="FM141" s="314">
        <f ca="1">IF(ISERROR(OFFSET('Daten Elementary'!$A$1,MATCH(FM$5,'Daten Elementary'!$A:$A,0)-1,MATCH(AN141,'Daten Elementary'!$A$424:$ADO$424,0)-1)),0,OFFSET('Daten Elementary'!$A$1,MATCH(FM$5,'Daten Elementary'!$A:$A,0)-1,MATCH(AN141,'Daten Elementary'!$A$424:$ADO$424,0)-1))</f>
        <v>0</v>
      </c>
      <c r="FN141" s="314">
        <f ca="1">IF(ISERROR(OFFSET('Daten Elementary'!$A$1,MATCH(FN$5,'Daten Elementary'!$A:$A,0)-1,MATCH(AO141,'Daten Elementary'!$A$424:$ADO$424,0)-1)),0,OFFSET('Daten Elementary'!$A$1,MATCH(FN$5,'Daten Elementary'!$A:$A,0)-1,MATCH(AO141,'Daten Elementary'!$A$424:$ADO$424,0)-1))</f>
        <v>0</v>
      </c>
      <c r="FO141" s="314">
        <f ca="1">IF(ISERROR(OFFSET('Daten Elementary'!$A$1,MATCH(FO$5,'Daten Elementary'!$A:$A,0)-1,MATCH(AP141,'Daten Elementary'!$A$424:$ADO$424,0)-1)),0,OFFSET('Daten Elementary'!$A$1,MATCH(FO$5,'Daten Elementary'!$A:$A,0)-1,MATCH(AP141,'Daten Elementary'!$A$424:$ADO$424,0)-1))</f>
        <v>0</v>
      </c>
      <c r="FP141" s="314">
        <f t="shared" ca="1" si="136"/>
        <v>0</v>
      </c>
      <c r="FQ141" s="314">
        <f ca="1">IF(ISERROR(OFFSET('Daten Elementary'!$A$1,MATCH(FQ$5,'Daten Elementary'!$A:$A,0)-1,MATCH(AQ141,'Daten Elementary'!$A$424:$ADO$424,0)-1)),0,OFFSET('Daten Elementary'!$A$1,MATCH(FQ$5,'Daten Elementary'!$A:$A,0)-1,MATCH(AQ141,'Daten Elementary'!$A$424:$ADO$424,0)-1))</f>
        <v>0</v>
      </c>
      <c r="FR141" s="314">
        <f ca="1">IF(ISERROR(OFFSET('Daten Elementary'!$A$1,MATCH(FR$5,'Daten Elementary'!$A:$A,0)-1,MATCH(AR141,'Daten Elementary'!$A$424:$ADO$424,0)-1)),0,OFFSET('Daten Elementary'!$A$1,MATCH(FR$5,'Daten Elementary'!$A:$A,0)-1,MATCH(AR141,'Daten Elementary'!$A$424:$ADO$424,0)-1))</f>
        <v>0</v>
      </c>
      <c r="FS141" s="314">
        <f ca="1">IF(ISERROR(OFFSET('Daten Elementary'!$A$1,MATCH(FS$5,'Daten Elementary'!$A:$A,0)-1,MATCH(AS141,'Daten Elementary'!$A$424:$ADO$424,0)-1)),0,OFFSET('Daten Elementary'!$A$1,MATCH(FS$5,'Daten Elementary'!$A:$A,0)-1,MATCH(AS141,'Daten Elementary'!$A$424:$ADO$424,0)-1))</f>
        <v>0</v>
      </c>
      <c r="FT141" s="315">
        <f t="shared" ca="1" si="137"/>
        <v>0</v>
      </c>
      <c r="FU141" s="314">
        <f ca="1">IF(ISERROR(OFFSET('Daten Elementary'!$A$1,MATCH(FU$5,'Daten Elementary'!$A:$A,0)-1,MATCH($AT141,'Daten Elementary'!$A$424:$ADO$424,0)-1)),0,OFFSET('Daten Elementary'!$A$1,MATCH(FU$5,'Daten Elementary'!$A:$A,0)-1,MATCH($AT141,'Daten Elementary'!$A$424:$ADO$424,0)-1))</f>
        <v>0</v>
      </c>
      <c r="FV141" s="305">
        <f t="shared" ca="1" si="138"/>
        <v>0</v>
      </c>
      <c r="FW141" s="324"/>
      <c r="FX141" s="231" t="str">
        <f t="shared" si="139"/>
        <v>Personenwagen, Hybrid (durchschnittliche Flotte)</v>
      </c>
      <c r="FY141" s="231" t="str">
        <f t="shared" si="104"/>
        <v>Personenwagen</v>
      </c>
      <c r="FZ141" s="231" t="str">
        <f t="shared" si="105"/>
        <v>, Hybrid</v>
      </c>
      <c r="GA141" s="231" t="str">
        <f t="shared" si="106"/>
        <v xml:space="preserve"> (durchschnittliche Flotte)</v>
      </c>
      <c r="GB141" s="231"/>
    </row>
    <row r="142" spans="1:184" ht="16.5" hidden="1" customHeight="1" outlineLevel="1">
      <c r="A142" s="295"/>
      <c r="B142" s="380"/>
      <c r="C142" s="359" t="s">
        <v>385</v>
      </c>
      <c r="D142" s="361" t="s">
        <v>678</v>
      </c>
      <c r="E142" s="363" t="s">
        <v>320</v>
      </c>
      <c r="F142" s="102">
        <v>1.6</v>
      </c>
      <c r="G142" s="31">
        <v>5</v>
      </c>
      <c r="H142" s="87">
        <f>F142/G142</f>
        <v>0.32</v>
      </c>
      <c r="I142" s="99">
        <v>5.2237333333333327</v>
      </c>
      <c r="J142" s="189"/>
      <c r="K142" s="100">
        <v>1460</v>
      </c>
      <c r="L142" s="100">
        <v>41</v>
      </c>
      <c r="M142" s="99">
        <v>0.5</v>
      </c>
      <c r="N142" s="38" t="s">
        <v>99</v>
      </c>
      <c r="O142" s="6">
        <f ca="1">(IF(ISERROR(INDEX(INDIRECT($D$268),MATCH($AM142,$AM$4:$AM$275,0),MATCH(O$304,INDIRECT($E$268),0))*$I142/$AD142),0,INDEX(INDIRECT($D$268),MATCH($AM142,$AM$4:$AM$275,0),MATCH(O$304,INDIRECT($E$268),0))*$I142/$AD142)+IF(ISERROR(INDEX(INDIRECT($D$268),MATCH($AN142,$AN$4:$AN$275,0),MATCH(O$305,INDIRECT($E$268),0))*$J142/$AE142),0,INDEX(INDIRECT($D$268),MATCH($AN142,$AN$4:$AN$275,0),MATCH(O$305,INDIRECT($E$268),0))*$J142/$AE142))*$AC142/$F142</f>
        <v>81.591618749999981</v>
      </c>
      <c r="P142" s="6">
        <f ca="1">(IF(ISERROR(INDEX(INDIRECT($D$268),MATCH($AO142,$AO$4:$AO$275,0),MATCH(P$304,INDIRECT($E$268),0))*$I142/$AD142),0,INDEX(INDIRECT($D$268),MATCH($AO142,$AO$4:$AO$275,0),MATCH(P$304,INDIRECT($E$268),0))*$I142/$AD142)+IF(ISERROR(INDEX(INDIRECT($D$268),MATCH($AP142,$AP$4:$AP$275,0),MATCH(P$305,INDIRECT($E$268),0))*$J142/$AE142),0,INDEX(INDIRECT($D$268),MATCH($AP142,$AP$4:$AP$275,0),MATCH(P$305,INDIRECT($E$268),0))*$J142/$AE142))*$AC142/$F142</f>
        <v>19.770211874999998</v>
      </c>
      <c r="Q142" s="6">
        <f ca="1">INDEX(INDIRECT($D$268),MATCH($AQ142,$AQ$4:$AQ$284,0),MATCH(Q$4,INDIRECT($E$268),0))*$K142*$AC142/$F142/$AF142</f>
        <v>4.787196891725352</v>
      </c>
      <c r="R142" s="6">
        <f ca="1">INDEX(INDIRECT($D$268),MATCH($AR142,$AR$4:$AR$284,0),MATCH(R$4,INDIRECT($E$268),0))*IF($K142=1,$K142/$AF142,($K142-$L142)/($AF142-$AG142))*$AC142/$F142+$L142*(1+$M142)*INDEX(INDIRECT($D$268),MATCH($AR$223,$AR$4:$AR$284,0),MATCH(R$4,INDIRECT($E$268),0))/$AH142/$F142</f>
        <v>37.300245611194711</v>
      </c>
      <c r="S142" s="6">
        <f ca="1">INDEX(INDIRECT($D$268),MATCH($AS142,$AS$4:$AS$284,0),MATCH(S$4,INDIRECT($E$268),0))*$K142*$AC142/$F142/$AF142</f>
        <v>8.7931205369718306</v>
      </c>
      <c r="T142" s="7">
        <f ca="1">S142+R142+Q142+P142+O142</f>
        <v>152.24239366489186</v>
      </c>
      <c r="U142" s="6">
        <f>IF($B$268=6,(IF(OR(AJ142="Benzin",AJ142="Diesel"),$AK142*INDEX('DIN EN 16258'!$I:$I,MATCH('mobitool-Faktoren v2.0'!$AI142,'DIN EN 16258'!$A:$A,0))*$I142/$AD142+$AL142*INDEX('DIN EN 16258'!$I:$I,MATCH('mobitool-Faktoren v2.0'!$AJ142,'DIN EN 16258'!$A:$A,0))*$I142/$AD142,IF(ISERROR($AK142*INDEX('DIN EN 16258'!$I:$I,MATCH('mobitool-Faktoren v2.0'!$AI142,'DIN EN 16258'!$A:$A,0))*$I142/$AD142),0,$AK142*INDEX('DIN EN 16258'!$I:$I,MATCH('mobitool-Faktoren v2.0'!$AI142,'DIN EN 16258'!$A:$A,0))*$I142/$AD142)+IF(ISERROR($AL142*INDEX('DIN EN 16258'!$I:$I,MATCH('mobitool-Faktoren v2.0'!$AJ142,'DIN EN 16258'!$A:$A,0))*$J142/$AE142),0,$AL142*INDEX('DIN EN 16258'!$I:$I,MATCH('mobitool-Faktoren v2.0'!$AJ142,'DIN EN 16258'!$A:$A,0))*$J142/$AE142)))*1000,
IF($B$268=1,(IF(OR(AJ142="Benzin",AJ142="Diesel"),$AK142*INDEX('DIN EN 16258'!$D:$D,MATCH('mobitool-Faktoren v2.0'!$AI142,'DIN EN 16258'!$A:$A,0))*$I142/$AD142+$AL142*INDEX('DIN EN 16258'!$D:$D,MATCH('mobitool-Faktoren v2.0'!$AJ142,'DIN EN 16258'!$A:$A,0))*$I142/$AD142,IF(ISERROR($AK142*INDEX('DIN EN 16258'!$D:$D,MATCH('mobitool-Faktoren v2.0'!$AI142,'DIN EN 16258'!$A:$A,0))*$I142/$AD142),0,$AK142*INDEX('DIN EN 16258'!$D:$D,MATCH('mobitool-Faktoren v2.0'!$AI142,'DIN EN 16258'!$A:$A,0))*$I142/$AD142)+IF(ISERROR($AL142*INDEX('DIN EN 16258'!$D:$D,MATCH('mobitool-Faktoren v2.0'!$AJ142,'DIN EN 16258'!$A:$A,0))*$J142/$AE142),0,$AL142*INDEX('DIN EN 16258'!$D:$D,MATCH('mobitool-Faktoren v2.0'!$AJ142,'DIN EN 16258'!$A:$A,0))*$J142/$AE142))),0))*$AC142/$F142</f>
        <v>79.580312499999977</v>
      </c>
      <c r="V142" s="6">
        <f>IF($B$268=6,(IF(OR(AJ142="Benzin",AJ142="Diesel"),$AK142*INDEX('DIN EN 16258'!$L:$L,MATCH('mobitool-Faktoren v2.0'!$AI142,'DIN EN 16258'!$A:$A,0))*$I142/$AD142+$AL142*INDEX('DIN EN 16258'!$L:$L,MATCH('mobitool-Faktoren v2.0'!$AJ142,'DIN EN 16258'!$A:$A,0))*$I142/$AD142,IF(ISERROR($AK142*INDEX('DIN EN 16258'!$L:$L,MATCH('mobitool-Faktoren v2.0'!$AI142,'DIN EN 16258'!$A:$A,0))*$I142/$AD142),0,$AK142*INDEX('DIN EN 16258'!$L:$L,MATCH('mobitool-Faktoren v2.0'!$AI142,'DIN EN 16258'!$A:$A,0))*$I142/$AD142)+IF(ISERROR($AL142*INDEX('DIN EN 16258'!$L:$L,MATCH('mobitool-Faktoren v2.0'!$AJ142,'DIN EN 16258'!$A:$A,0))*$J142/$AE142),0,$AL142*INDEX('DIN EN 16258'!$L:$L,MATCH('mobitool-Faktoren v2.0'!$AJ142,'DIN EN 16258'!$A:$A,0))*$J142/$AE142)))*1000,
IF($B$268=1,(IF(OR(AJ142="Benzin",AJ142="Diesel"),$AK142*INDEX('DIN EN 16258'!$F:$F,MATCH('mobitool-Faktoren v2.0'!$AI142,'DIN EN 16258'!$A:$A,0))*$I142/$AD142+$AL142*INDEX('DIN EN 16258'!$F:$F,MATCH('mobitool-Faktoren v2.0'!$AJ142,'DIN EN 16258'!$A:$A,0))*$I142/$AD142,IF(ISERROR($AK142*INDEX('DIN EN 16258'!$F:$F,MATCH('mobitool-Faktoren v2.0'!$AI142,'DIN EN 16258'!$A:$A,0))*$I142/$AD142),0,$AK142*INDEX('DIN EN 16258'!$F:$F,MATCH('mobitool-Faktoren v2.0'!$AI142,'DIN EN 16258'!$A:$A,0))*$I142/$AD142)+IF(ISERROR($AL142*INDEX('DIN EN 16258'!$F:$F,MATCH('mobitool-Faktoren v2.0'!$AJ142,'DIN EN 16258'!$A:$A,0))*$J142/$AE142),0,$AL142*INDEX('DIN EN 16258'!$F:$F,MATCH('mobitool-Faktoren v2.0'!$AJ142,'DIN EN 16258'!$A:$A,0))*$J142/$AE142))),0))*$AC142/$F142</f>
        <v>94.516924999999972</v>
      </c>
      <c r="W142" s="6" t="s">
        <v>672</v>
      </c>
      <c r="X142" s="39" t="s">
        <v>162</v>
      </c>
      <c r="Y142" s="336">
        <v>3</v>
      </c>
      <c r="Z142" s="336">
        <v>25</v>
      </c>
      <c r="AA142" s="337">
        <v>500</v>
      </c>
      <c r="AB142" s="299">
        <v>3500</v>
      </c>
      <c r="AC142" s="300">
        <v>1</v>
      </c>
      <c r="AD142" s="298">
        <f>0.039178/0.75*100</f>
        <v>5.2237333333333327</v>
      </c>
      <c r="AE142" s="298"/>
      <c r="AF142" s="299">
        <v>1420</v>
      </c>
      <c r="AG142" s="299">
        <v>41</v>
      </c>
      <c r="AH142" s="299">
        <v>150000</v>
      </c>
      <c r="AI142" s="301" t="s">
        <v>34</v>
      </c>
      <c r="AJ142" s="301"/>
      <c r="AK142" s="329">
        <v>3.9177999999999998E-2</v>
      </c>
      <c r="AL142" s="329"/>
      <c r="AM142" s="202" t="s">
        <v>931</v>
      </c>
      <c r="AN142" s="202" t="s">
        <v>81</v>
      </c>
      <c r="AO142" s="202" t="s">
        <v>932</v>
      </c>
      <c r="AP142" s="202" t="s">
        <v>81</v>
      </c>
      <c r="AQ142" s="202" t="s">
        <v>893</v>
      </c>
      <c r="AR142" s="202" t="s">
        <v>921</v>
      </c>
      <c r="AS142" s="202" t="s">
        <v>894</v>
      </c>
      <c r="AT142" s="202" t="s">
        <v>925</v>
      </c>
      <c r="AU142" s="303">
        <f ca="1">IF(ISERROR(OFFSET('Daten KEA'!$A$1,MATCH(AU$5,'Daten KEA'!$A:$A,0)-1,MATCH(AM142,'Daten KEA'!$A$424:$ADO$424,0)-1)),0,OFFSET('Daten KEA'!$A$1,MATCH(AU$5,'Daten KEA'!$A:$A,0)-1,MATCH(AM142,'Daten KEA'!$A$424:$ADO$424,0)-1))+IF(ISERROR(AK142*INDEX('Energiefaktoren Ecoinvent'!$D:$D,MATCH('mobitool-Faktoren v2.0'!AI142,'Energiefaktoren Ecoinvent'!$A:$A,0))),0,AK142*INDEX('Energiefaktoren Ecoinvent'!$D:$D,MATCH('mobitool-Faktoren v2.0'!AI142,'Energiefaktoren Ecoinvent'!$A:$A,0)))+IF(OR(AJ142="Benzin",AJ142="Diesel"),IF(ISERROR(OFFSET('Daten KEA'!$A$1,MATCH(AV$5,'Daten KEA'!$A:$A,0)-1,MATCH(AN142,'Daten KEA'!$A$424:$ADO$424,0)-1)),0,OFFSET('Daten KEA'!$A$1,MATCH(AV$5,'Daten KEA'!$A:$A,0)-1,MATCH(AN142,'Daten KEA'!$A$424:$ADO$424,0)-1))+IF(ISERROR(AL142*INDEX('Energiefaktoren Ecoinvent'!$D:$D,MATCH('mobitool-Faktoren v2.0'!AJ142,'Energiefaktoren Ecoinvent'!$A:$A,0))),0,AL142*INDEX('Energiefaktoren Ecoinvent'!$D:$D,MATCH('mobitool-Faktoren v2.0'!AJ142,'Energiefaktoren Ecoinvent'!$A:$A,0))),0)</f>
        <v>1.6650649999999998</v>
      </c>
      <c r="AV142" s="303">
        <f ca="1">IF(OR(AJ142="Benzin",AJ142="Diesel"),0,IF(ISERROR(OFFSET('Daten KEA'!$A$1,MATCH(AV$5,'Daten KEA'!$A:$A,0)-1,MATCH(AN142,'Daten KEA'!$A$424:$ADO$424,0)-1)),0,OFFSET('Daten KEA'!$A$1,MATCH(AV$5,'Daten KEA'!$A:$A,0)-1,MATCH(AN142,'Daten KEA'!$A$424:$ADO$424,0)-1))+IF(ISERROR(AL142*INDEX('Energiefaktoren Ecoinvent'!$D:$D,MATCH('mobitool-Faktoren v2.0'!AJ142,'Energiefaktoren Ecoinvent'!$A:$A,0))),0,AL142*INDEX('Energiefaktoren Ecoinvent'!$D:$D,MATCH('mobitool-Faktoren v2.0'!AJ142,'Energiefaktoren Ecoinvent'!$A:$A,0))))</f>
        <v>0</v>
      </c>
      <c r="AW142" s="303">
        <f ca="1">IF(ISERROR(OFFSET('Daten KEA'!$A$1,MATCH(AW$5,'Daten KEA'!$A:$A,0)-1,MATCH(AO142,'Daten KEA'!$A$424:$ADO$424,0)-1)),0,OFFSET('Daten KEA'!$A$1,MATCH(AW$5,'Daten KEA'!$A:$A,0)-1,MATCH(AO142,'Daten KEA'!$A$424:$ADO$424,0)-1))-IF(ISERROR(AK142*INDEX('Energiefaktoren Ecoinvent'!$D:$D,MATCH('mobitool-Faktoren v2.0'!AI142,'Energiefaktoren Ecoinvent'!$A:$A,0))),0,AK142*INDEX('Energiefaktoren Ecoinvent'!$D:$D,MATCH('mobitool-Faktoren v2.0'!AI142,'Energiefaktoren Ecoinvent'!$A:$A,0)))+IF(OR(AJ142="Benzin",AJ142="Diesel"),IF(ISERROR(OFFSET('Daten KEA'!$A$1,MATCH(AX$5,'Daten KEA'!$A:$A,0)-1,MATCH(AP142,'Daten KEA'!$A$424:$ADO$424,0)-1)),0,OFFSET('Daten KEA'!$A$1,MATCH(AX$5,'Daten KEA'!$A:$A,0)-1,MATCH(AP142,'Daten KEA'!$A$424:$ADO$424,0)-1))-IF(ISERROR(AL142*INDEX('Energiefaktoren Ecoinvent'!$D:$D,MATCH('mobitool-Faktoren v2.0'!AJ142,'Energiefaktoren Ecoinvent'!$A:$A,0))),0,AL142*INDEX('Energiefaktoren Ecoinvent'!$D:$D,MATCH('mobitool-Faktoren v2.0'!AJ142,'Energiefaktoren Ecoinvent'!$A:$A,0))),0)</f>
        <v>0.58679870000000012</v>
      </c>
      <c r="AX142" s="303">
        <f ca="1">IF(OR(AJ142="Benzin",AJ142="Diesel"),0,IF(ISERROR(OFFSET('Daten KEA'!$A$1,MATCH(AX$5,'Daten KEA'!$A:$A,0)-1,MATCH(AP142,'Daten KEA'!$A$424:$ADO$424,0)-1)),0,OFFSET('Daten KEA'!$A$1,MATCH(AX$5,'Daten KEA'!$A:$A,0)-1,MATCH(AP142,'Daten KEA'!$A$424:$ADO$424,0)-1))-IF(ISERROR(AL142*INDEX('Energiefaktoren Ecoinvent'!$D:$D,MATCH('mobitool-Faktoren v2.0'!AJ142,'Energiefaktoren Ecoinvent'!$A:$A,0))),0,AL142*INDEX('Energiefaktoren Ecoinvent'!$D:$D,MATCH('mobitool-Faktoren v2.0'!AJ142,'Energiefaktoren Ecoinvent'!$A:$A,0))))</f>
        <v>0</v>
      </c>
      <c r="AY142" s="303">
        <f t="shared" ca="1" si="107"/>
        <v>2.2518636999999999</v>
      </c>
      <c r="AZ142" s="347">
        <f ca="1">IF(ISERROR(OFFSET('Daten KEA'!$A$1,MATCH(AZ$5,'Daten KEA'!$A:$A,0)-1,MATCH(AQ142,'Daten KEA'!$A$424:$ADO$424,0)-1)),0,OFFSET('Daten KEA'!$A$1,MATCH(AZ$5,'Daten KEA'!$A:$A,0)-1,MATCH(AQ142,'Daten KEA'!$A$424:$ADO$424,0)-1))</f>
        <v>0.21453198000000001</v>
      </c>
      <c r="BA142" s="347">
        <f ca="1">IF(ISERROR(OFFSET('Daten KEA'!$A$1,MATCH(BA$5,'Daten KEA'!$A:$A,0)-1,MATCH(AR142,'Daten KEA'!$A$424:$ADO$424,0)-1)),0,OFFSET('Daten KEA'!$A$1,MATCH(BA$5,'Daten KEA'!$A:$A,0)-1,MATCH(AR142,'Daten KEA'!$A$424:$ADO$424,0)-1))</f>
        <v>0.84847834</v>
      </c>
      <c r="BB142" s="347">
        <f ca="1">IF(ISERROR(OFFSET('Daten KEA'!$A$1,MATCH(BB$5,'Daten KEA'!$A:$A,0)-1,MATCH(AS142,'Daten KEA'!$A$424:$ADO$424,0)-1)),0,OFFSET('Daten KEA'!$A$1,MATCH(BB$5,'Daten KEA'!$A:$A,0)-1,MATCH(AS142,'Daten KEA'!$A$424:$ADO$424,0)-1))</f>
        <v>0.82352296999999997</v>
      </c>
      <c r="BC142" s="348">
        <f t="shared" ca="1" si="141"/>
        <v>4.1383969899999995</v>
      </c>
      <c r="BD142" s="347">
        <f ca="1">IF(ISERROR(OFFSET('Daten KEA'!$A$1,MATCH(BD$5,'Daten KEA'!$A:$A,0)-1,MATCH(AT142,'Daten KEA'!$A$424:$ADO$424,0)-1)),0,OFFSET('Daten KEA'!$A$1,MATCH(BD$5,'Daten KEA'!$A:$A,0)-1,MATCH(AT142,'Daten KEA'!$A$424:$ADO$424,0)-1))</f>
        <v>4.1383970000000003</v>
      </c>
      <c r="BE142" s="305">
        <f t="shared" ca="1" si="108"/>
        <v>1.0000000024163949</v>
      </c>
      <c r="BF142" s="306">
        <f ca="1">IF(ISERROR(OFFSET('Daten KEA'!$A$1,MATCH(BF$5,'Daten KEA'!$A:$A,0)-1,MATCH(AM142,'Daten KEA'!$A$424:$ADO$424,0)-1)),0,OFFSET('Daten KEA'!$A$1,MATCH(BF$5,'Daten KEA'!$A:$A,0)-1,MATCH(AM142,'Daten KEA'!$A$424:$ADO$424,0)-1))+IF(ISERROR($AK142*INDEX('Energiefaktoren Ecoinvent'!$H:$H,MATCH('mobitool-Faktoren v2.0'!$AI142,'Energiefaktoren Ecoinvent'!$A:$A,0))),0,$AK142*INDEX('Energiefaktoren Ecoinvent'!$H:$H,MATCH('mobitool-Faktoren v2.0'!$AI142,'Energiefaktoren Ecoinvent'!$A:$A,0)))+IF(OR(AJ142="Benzin",AJ142="Diesel"),IF(ISERROR(OFFSET('Daten KEA'!$A$1,MATCH(BG$5,'Daten KEA'!$A:$A,0)-1,MATCH(AN142,'Daten KEA'!$A$424:$ADO$424,0)-1)),0,OFFSET('Daten KEA'!$A$1,MATCH(BG$5,'Daten KEA'!$A:$A,0)-1,MATCH(AN142,'Daten KEA'!$A$424:$ADO$424,0)-1))+IF(ISERROR($AL142*INDEX('Energiefaktoren Ecoinvent'!$H:$H,MATCH('mobitool-Faktoren v2.0'!$AJ142,'Energiefaktoren Ecoinvent'!$A:$A,0))),0,$AL142*INDEX('Energiefaktoren Ecoinvent'!$H:$H,MATCH('mobitool-Faktoren v2.0'!$AJ142,'Energiefaktoren Ecoinvent'!$A:$A,0))),0)</f>
        <v>1.6650649999999998</v>
      </c>
      <c r="BG142" s="306">
        <f ca="1">IF(OR(AJ142="Benzin",AJ142="Diesel"),0,IF(ISERROR(OFFSET('Daten KEA'!$A$1,MATCH(BG$5,'Daten KEA'!$A:$A,0)-1,MATCH(AN142,'Daten KEA'!$A$424:$ADO$424,0)-1)),0,OFFSET('Daten KEA'!$A$1,MATCH(BG$5,'Daten KEA'!$A:$A,0)-1,MATCH(AN142,'Daten KEA'!$A$424:$ADO$424,0)-1))+IF(ISERROR($AL142*INDEX('Energiefaktoren Ecoinvent'!$H:$H,MATCH('mobitool-Faktoren v2.0'!$AJ142,'Energiefaktoren Ecoinvent'!$A:$A,0))),0,$AL142*INDEX('Energiefaktoren Ecoinvent'!$H:$H,MATCH('mobitool-Faktoren v2.0'!$AJ142,'Energiefaktoren Ecoinvent'!$A:$A,0))))</f>
        <v>0</v>
      </c>
      <c r="BH142" s="306">
        <f ca="1">IF(ISERROR(OFFSET('Daten KEA'!$A$1,MATCH(BH$5,'Daten KEA'!$A:$A,0)-1,MATCH(AO142,'Daten KEA'!$A$424:$ADO$424,0)-1)),0,OFFSET('Daten KEA'!$A$1,MATCH(BH$5,'Daten KEA'!$A:$A,0)-1,MATCH(AO142,'Daten KEA'!$A$424:$ADO$424,0)-1))-IF(ISERROR($AK142*INDEX('Energiefaktoren Ecoinvent'!$H:$H,MATCH('mobitool-Faktoren v2.0'!$AI142,'Energiefaktoren Ecoinvent'!$A:$A,0))),0,$AK142*INDEX('Energiefaktoren Ecoinvent'!$H:$H,MATCH('mobitool-Faktoren v2.0'!$AI142,'Energiefaktoren Ecoinvent'!$A:$A,0)))+IF(OR(AJ142="Benzin",AJ142="Diesel"),IF(ISERROR(OFFSET('Daten KEA'!$A$1,MATCH(BI$5,'Daten KEA'!$A:$A,0)-1,MATCH(AP142,'Daten KEA'!$A$424:$ADO$424,0)-1)),0,OFFSET('Daten KEA'!$A$1,MATCH(BI$5,'Daten KEA'!$A:$A,0)-1,MATCH(AP142,'Daten KEA'!$A$424:$ADO$424,0)-1))-IF(ISERROR($AL142*INDEX('Energiefaktoren Ecoinvent'!$H:$H,MATCH('mobitool-Faktoren v2.0'!$AJ142,'Energiefaktoren Ecoinvent'!$A:$A,0))),0,$AL142*INDEX('Energiefaktoren Ecoinvent'!$H:$H,MATCH('mobitool-Faktoren v2.0'!$AJ142,'Energiefaktoren Ecoinvent'!$A:$A,0))),0)</f>
        <v>0.57944787397170039</v>
      </c>
      <c r="BI142" s="306">
        <f ca="1">IF(OR(AJ142="Benzin",AJ142="Diesel"),0,IF(ISERROR(OFFSET('Daten KEA'!$A$1,MATCH(BI$5,'Daten KEA'!$A:$A,0)-1,MATCH(AP142,'Daten KEA'!$A$424:$ADO$424,0)-1)),0,OFFSET('Daten KEA'!$A$1,MATCH(BI$5,'Daten KEA'!$A:$A,0)-1,MATCH(AP142,'Daten KEA'!$A$424:$ADO$424,0)-1))-IF(ISERROR($AL142*INDEX('Energiefaktoren Ecoinvent'!$H:$H,MATCH('mobitool-Faktoren v2.0'!$AJ142,'Energiefaktoren Ecoinvent'!$A:$A,0))),0,$AL142*INDEX('Energiefaktoren Ecoinvent'!$H:$H,MATCH('mobitool-Faktoren v2.0'!$AJ142,'Energiefaktoren Ecoinvent'!$A:$A,0))))</f>
        <v>0</v>
      </c>
      <c r="BJ142" s="306">
        <f t="shared" ca="1" si="140"/>
        <v>2.2445128739717002</v>
      </c>
      <c r="BK142" s="349">
        <f ca="1">IF(ISERROR(OFFSET('Daten KEA'!$A$1,MATCH(BK$5,'Daten KEA'!$A:$A,0)-1,MATCH(AQ142,'Daten KEA'!$A$424:$ADO$424,0)-1)),0,OFFSET('Daten KEA'!$A$1,MATCH(BK$5,'Daten KEA'!$A:$A,0)-1,MATCH(AQ142,'Daten KEA'!$A$424:$ADO$424,0)-1))</f>
        <v>0.20490561593225501</v>
      </c>
      <c r="BL142" s="349">
        <f ca="1">IF(ISERROR(OFFSET('Daten KEA'!$A$1,MATCH(BL$5,'Daten KEA'!$A:$A,0)-1,MATCH(AR142,'Daten KEA'!$A$424:$ADO$424,0)-1)),0,OFFSET('Daten KEA'!$A$1,MATCH(BL$5,'Daten KEA'!$A:$A,0)-1,MATCH(AR142,'Daten KEA'!$A$424:$ADO$424,0)-1))</f>
        <v>0.78080136397911004</v>
      </c>
      <c r="BM142" s="349">
        <f ca="1">IF(ISERROR(OFFSET('Daten KEA'!$A$1,MATCH(BM$5,'Daten KEA'!$A:$A,0)-1,MATCH(AS142,'Daten KEA'!$A$424:$ADO$424,0)-1)),0,OFFSET('Daten KEA'!$A$1,MATCH(BM$5,'Daten KEA'!$A:$A,0)-1,MATCH(AS142,'Daten KEA'!$A$424:$ADO$424,0)-1))</f>
        <v>0.72331103422285004</v>
      </c>
      <c r="BN142" s="350">
        <f t="shared" ca="1" si="142"/>
        <v>3.9535308881059157</v>
      </c>
      <c r="BO142" s="349">
        <f ca="1">IF(ISERROR(OFFSET('Daten KEA'!$A$1,MATCH(BO$5,'Daten KEA'!$A:$A,0)-1,MATCH(AT142,'Daten KEA'!$A$424:$ADO$424,0)-1)),0,OFFSET('Daten KEA'!$A$1,MATCH(BO$5,'Daten KEA'!$A:$A,0)-1,MATCH(AT142,'Daten KEA'!$A$424:$ADO$424,0)-1))</f>
        <v>3.9535308761059</v>
      </c>
      <c r="BP142" s="305">
        <f t="shared" ca="1" si="109"/>
        <v>0.99999999696473452</v>
      </c>
      <c r="BQ142" s="351">
        <f ca="1">IF(ISERROR(OFFSET('Daten GWP'!$A$1,MATCH(BQ$5,'Daten GWP'!$A:$A,0)-1,MATCH(AM142,'Daten GWP'!$A$424:$ADO$424,0)-1)),0,OFFSET('Daten GWP'!$A$1,MATCH(BQ$5,'Daten GWP'!$A:$A,0)-1,MATCH(AM142,'Daten GWP'!$A$424:$ADO$424,0)-1))*1000</f>
        <v>130.54658999999998</v>
      </c>
      <c r="BR142" s="351">
        <f ca="1">IF(ISERROR(OFFSET('Daten GWP'!$A$1,MATCH(BR$5,'Daten GWP'!$A:$A,0)-1,MATCH(AN142,'Daten GWP'!$A$424:$ADO$424,0)-1)),0,OFFSET('Daten GWP'!$A$1,MATCH(BR$5,'Daten GWP'!$A:$A,0)-1,MATCH(AN142,'Daten GWP'!$A$424:$ADO$424,0)-1))*1000</f>
        <v>0</v>
      </c>
      <c r="BS142" s="351">
        <f ca="1">IF(ISERROR(OFFSET('Daten GWP'!$A$1,MATCH(BS$5,'Daten GWP'!$A:$A,0)-1,MATCH(AO142,'Daten GWP'!$A$424:$ADO$424,0)-1)),0,OFFSET('Daten GWP'!$A$1,MATCH(BS$5,'Daten GWP'!$A:$A,0)-1,MATCH(AO142,'Daten GWP'!$A$424:$ADO$424,0)-1))*1000</f>
        <v>31.632339000000002</v>
      </c>
      <c r="BT142" s="351">
        <f ca="1">IF(ISERROR(OFFSET('Daten GWP'!$A$1,MATCH(BT$5,'Daten GWP'!$A:$A,0)-1,MATCH(AP142,'Daten GWP'!$A$424:$ADO$424,0)-1)),0,OFFSET('Daten GWP'!$A$1,MATCH(BT$5,'Daten GWP'!$A:$A,0)-1,MATCH(AP142,'Daten GWP'!$A$424:$ADO$424,0)-1))*1000</f>
        <v>0</v>
      </c>
      <c r="BU142" s="308">
        <f t="shared" ca="1" si="110"/>
        <v>162.17892899999998</v>
      </c>
      <c r="BV142" s="351">
        <f ca="1">IF(ISERROR(OFFSET('Daten GWP'!$A$1,MATCH(BV$5,'Daten GWP'!$A:$A,0)-1,MATCH(AQ142,'Daten GWP'!$A$424:$ADO$424,0)-1)),0,OFFSET('Daten GWP'!$A$1,MATCH(BV$5,'Daten GWP'!$A:$A,0)-1,MATCH(AQ142,'Daten GWP'!$A$424:$ADO$424,0)-1))*1000</f>
        <v>7.4496653000000004</v>
      </c>
      <c r="BW142" s="351">
        <f ca="1">IF(ISERROR(OFFSET('Daten GWP'!$A$1,MATCH(BW$5,'Daten GWP'!$A:$A,0)-1,MATCH(AR142,'Daten GWP'!$A$424:$ADO$424,0)-1)),0,OFFSET('Daten GWP'!$A$1,MATCH(BW$5,'Daten GWP'!$A:$A,0)-1,MATCH(AR142,'Daten GWP'!$A$424:$ADO$424,0)-1))*1000</f>
        <v>51.607376000000002</v>
      </c>
      <c r="BX142" s="351">
        <f ca="1">IF(ISERROR(OFFSET('Daten GWP'!$A$1,MATCH(BX$5,'Daten GWP'!$A:$A,0)-1,MATCH(AS142,'Daten GWP'!$A$424:$ADO$424,0)-1)),0,OFFSET('Daten GWP'!$A$1,MATCH(BX$5,'Daten GWP'!$A:$A,0)-1,MATCH(AS142,'Daten GWP'!$A$424:$ADO$424,0)-1))*1000</f>
        <v>13.683541</v>
      </c>
      <c r="BY142" s="352">
        <f t="shared" ca="1" si="143"/>
        <v>234.91951129999995</v>
      </c>
      <c r="BZ142" s="351">
        <f ca="1">IF(ISERROR(OFFSET('Daten GWP'!$A$1,MATCH(BZ$5,'Daten GWP'!$A:$A,0)-1,MATCH(AT142,'Daten GWP'!$A$424:$ADO$424,0)-1)),0,OFFSET('Daten GWP'!$A$1,MATCH(BZ$5,'Daten GWP'!$A:$A,0)-1,MATCH(AT142,'Daten GWP'!$A$424:$ADO$424,0)-1))*1000</f>
        <v>234.91951</v>
      </c>
      <c r="CA142" s="305">
        <f t="shared" ca="1" si="111"/>
        <v>0.99999999446618992</v>
      </c>
      <c r="CB142" s="310">
        <f ca="1">IF(ISERROR(OFFSET('Daten Elementary'!$A$1,MATCH(CB$5,'Daten Elementary'!$A:$A,0)-1,MATCH(AM142,'Daten Elementary'!$A$424:$ADO$424,0)-1)),0,OFFSET('Daten Elementary'!$A$1,MATCH(CB$5,'Daten Elementary'!$A:$A,0)-1,MATCH(AM142,'Daten Elementary'!$A$424:$ADO$424,0)-1))*1000000</f>
        <v>16.191279999999999</v>
      </c>
      <c r="CC142" s="310">
        <f ca="1">IF(ISERROR(OFFSET('Daten Elementary'!$A$1,MATCH(CC$5,'Daten Elementary'!$A:$A,0)-1,MATCH(AN142,'Daten Elementary'!$A$424:$ADO$424,0)-1)),0,OFFSET('Daten Elementary'!$A$1,MATCH(CC$5,'Daten Elementary'!$A:$A,0)-1,MATCH(AN142,'Daten Elementary'!$A$424:$ADO$424,0)-1))*1000000</f>
        <v>0</v>
      </c>
      <c r="CD142" s="310">
        <f ca="1">IF(ISERROR(OFFSET('Daten Elementary'!$A$1,MATCH(CD$5,'Daten Elementary'!$A:$A,0)-1,MATCH(AO142,'Daten Elementary'!$A$424:$ADO$424,0)-1)),0,OFFSET('Daten Elementary'!$A$1,MATCH(CD$5,'Daten Elementary'!$A:$A,0)-1,MATCH(AO142,'Daten Elementary'!$A$424:$ADO$424,0)-1))*1000000</f>
        <v>10.663317999999999</v>
      </c>
      <c r="CE142" s="310">
        <f ca="1">IF(ISERROR(OFFSET('Daten Elementary'!$A$1,MATCH(CE$5,'Daten Elementary'!$A:$A,0)-1,MATCH(AP142,'Daten Elementary'!$A$424:$ADO$424,0)-1)),0,OFFSET('Daten Elementary'!$A$1,MATCH(CE$5,'Daten Elementary'!$A:$A,0)-1,MATCH(AP142,'Daten Elementary'!$A$424:$ADO$424,0)-1))*1000000</f>
        <v>0</v>
      </c>
      <c r="CF142" s="310">
        <f t="shared" ca="1" si="112"/>
        <v>26.854597999999996</v>
      </c>
      <c r="CG142" s="310">
        <f ca="1">IF(ISERROR(OFFSET('Daten Elementary'!$A$1,MATCH(CG$5,'Daten Elementary'!$A:$A,0)-1,MATCH(AQ142,'Daten Elementary'!$A$424:$ADO$424,0)-1)),0,OFFSET('Daten Elementary'!$A$1,MATCH(CG$5,'Daten Elementary'!$A:$A,0)-1,MATCH(AQ142,'Daten Elementary'!$A$424:$ADO$424,0)-1))*1000000</f>
        <v>2.8177561999999998</v>
      </c>
      <c r="CH142" s="310">
        <f ca="1">IF(ISERROR(OFFSET('Daten Elementary'!$A$1,MATCH(CH$5,'Daten Elementary'!$A:$A,0)-1,MATCH(AR142,'Daten Elementary'!$A$424:$ADO$424,0)-1)),0,OFFSET('Daten Elementary'!$A$1,MATCH(CH$5,'Daten Elementary'!$A:$A,0)-1,MATCH(AR142,'Daten Elementary'!$A$424:$ADO$424,0)-1))*1000000</f>
        <v>50.950947999999997</v>
      </c>
      <c r="CI142" s="310">
        <f ca="1">IF(ISERROR(OFFSET('Daten Elementary'!$A$1,MATCH(CI$5,'Daten Elementary'!$A:$A,0)-1,MATCH(AS142,'Daten Elementary'!$A$424:$ADO$424,0)-1)),0,OFFSET('Daten Elementary'!$A$1,MATCH(CI$5,'Daten Elementary'!$A:$A,0)-1,MATCH(AS142,'Daten Elementary'!$A$424:$ADO$424,0)-1))*1000000</f>
        <v>11.592067999999999</v>
      </c>
      <c r="CJ142" s="311">
        <f t="shared" ca="1" si="113"/>
        <v>92.215370199999981</v>
      </c>
      <c r="CK142" s="310">
        <f ca="1">IF(ISERROR(OFFSET('Daten Elementary'!$A$1,MATCH(CK$5,'Daten Elementary'!$A:$A,0)-1,MATCH($AT142,'Daten Elementary'!$A$424:$ADO$424,0)-1)),0,OFFSET('Daten Elementary'!$A$1,MATCH(CK$5,'Daten Elementary'!$A:$A,0)-1,MATCH($AT142,'Daten Elementary'!$A$424:$ADO$424,0)-1))*1000000</f>
        <v>92.215371000000005</v>
      </c>
      <c r="CL142" s="305">
        <f t="shared" ca="1" si="114"/>
        <v>1.0000000086753436</v>
      </c>
      <c r="CM142" s="312">
        <f ca="1">IF(ISERROR(OFFSET('Daten Elementary'!$A$1,MATCH(CM$5,'Daten Elementary'!$A:$A,0)-1,MATCH(AM142,'Daten Elementary'!$A$424:$ADO$424,0)-1)),0,OFFSET('Daten Elementary'!$A$1,MATCH(CM$5,'Daten Elementary'!$A:$A,0)-1,MATCH(AM142,'Daten Elementary'!$A$424:$ADO$424,0)-1))*1000000</f>
        <v>10.37753</v>
      </c>
      <c r="CN142" s="312">
        <f ca="1">IF(ISERROR(OFFSET('Daten Elementary'!$A$1,MATCH(CN$5,'Daten Elementary'!$A:$A,0)-1,MATCH(AN142,'Daten Elementary'!$A$424:$ADO$424,0)-1)),0,OFFSET('Daten Elementary'!$A$1,MATCH(CN$5,'Daten Elementary'!$A:$A,0)-1,MATCH(AN142,'Daten Elementary'!$A$424:$ADO$424,0)-1))*1000000</f>
        <v>0</v>
      </c>
      <c r="CO142" s="312">
        <f ca="1">IF(ISERROR(OFFSET('Daten Elementary'!$A$1,MATCH(CO$5,'Daten Elementary'!$A:$A,0)-1,MATCH(AO142,'Daten Elementary'!$A$424:$ADO$424,0)-1)),0,OFFSET('Daten Elementary'!$A$1,MATCH(CO$5,'Daten Elementary'!$A:$A,0)-1,MATCH(AO142,'Daten Elementary'!$A$424:$ADO$424,0)-1))*1000000</f>
        <v>8.4609985000000005</v>
      </c>
      <c r="CP142" s="312">
        <f ca="1">IF(ISERROR(OFFSET('Daten Elementary'!$A$1,MATCH(CP$5,'Daten Elementary'!$A:$A,0)-1,MATCH(AP142,'Daten Elementary'!$A$424:$ADO$424,0)-1)),0,OFFSET('Daten Elementary'!$A$1,MATCH(CP$5,'Daten Elementary'!$A:$A,0)-1,MATCH(AP142,'Daten Elementary'!$A$424:$ADO$424,0)-1))*1000000</f>
        <v>0</v>
      </c>
      <c r="CQ142" s="312">
        <f t="shared" ca="1" si="115"/>
        <v>18.838528500000002</v>
      </c>
      <c r="CR142" s="312">
        <f ca="1">IF(ISERROR(OFFSET('Daten Elementary'!$A$1,MATCH(CR$5,'Daten Elementary'!$A:$A,0)-1,MATCH(AQ142,'Daten Elementary'!$A$424:$ADO$424,0)-1)),0,OFFSET('Daten Elementary'!$A$1,MATCH(CR$5,'Daten Elementary'!$A:$A,0)-1,MATCH(AQ142,'Daten Elementary'!$A$424:$ADO$424,0)-1))*1000000</f>
        <v>1.8879055999999999</v>
      </c>
      <c r="CS142" s="312">
        <f ca="1">IF(ISERROR(OFFSET('Daten Elementary'!$A$1,MATCH(CS$5,'Daten Elementary'!$A:$A,0)-1,MATCH(AR142,'Daten Elementary'!$A$424:$ADO$424,0)-1)),0,OFFSET('Daten Elementary'!$A$1,MATCH(CS$5,'Daten Elementary'!$A:$A,0)-1,MATCH(AR142,'Daten Elementary'!$A$424:$ADO$424,0)-1))*1000000</f>
        <v>19.524953</v>
      </c>
      <c r="CT142" s="312">
        <f ca="1">IF(ISERROR(OFFSET('Daten Elementary'!$A$1,MATCH(CT$5,'Daten Elementary'!$A:$A,0)-1,MATCH(AS142,'Daten Elementary'!$A$424:$ADO$424,0)-1)),0,OFFSET('Daten Elementary'!$A$1,MATCH(CT$5,'Daten Elementary'!$A:$A,0)-1,MATCH(AS142,'Daten Elementary'!$A$424:$ADO$424,0)-1))*1000000</f>
        <v>6.5488434999999994</v>
      </c>
      <c r="CU142" s="313">
        <f t="shared" ca="1" si="116"/>
        <v>46.800230599999999</v>
      </c>
      <c r="CV142" s="312">
        <f ca="1">IF(ISERROR(OFFSET('Daten Elementary'!$A$1,MATCH(CV$5,'Daten Elementary'!$A:$A,0)-1,MATCH($AT142,'Daten Elementary'!$A$424:$ADO$424,0)-1)),0,OFFSET('Daten Elementary'!$A$1,MATCH(CV$5,'Daten Elementary'!$A:$A,0)-1,MATCH($AT142,'Daten Elementary'!$A$424:$ADO$424,0)-1))*1000000</f>
        <v>46.800229999999999</v>
      </c>
      <c r="CW142" s="305">
        <f t="shared" ca="1" si="117"/>
        <v>0.9999999871795503</v>
      </c>
      <c r="CX142" s="314">
        <f ca="1">IF(ISERROR(OFFSET('Daten Elementary'!$A$1,MATCH(CX$5,'Daten Elementary'!$A:$A,0)-1,MATCH(AM142,'Daten Elementary'!$A$424:$ADO$424,0)-1)),0,OFFSET('Daten Elementary'!$A$1,MATCH(CX$5,'Daten Elementary'!$A:$A,0)-1,MATCH(AM142,'Daten Elementary'!$A$424:$ADO$424,0)-1))*1000000</f>
        <v>50.518910000000005</v>
      </c>
      <c r="CY142" s="314">
        <f ca="1">IF(ISERROR(OFFSET('Daten Elementary'!$A$1,MATCH(CY$5,'Daten Elementary'!$A:$A,0)-1,MATCH(AN142,'Daten Elementary'!$A$424:$ADO$424,0)-1)),0,OFFSET('Daten Elementary'!$A$1,MATCH(CY$5,'Daten Elementary'!$A:$A,0)-1,MATCH(AN142,'Daten Elementary'!$A$424:$ADO$424,0)-1))*1000000</f>
        <v>0</v>
      </c>
      <c r="CZ142" s="314">
        <f ca="1">IF(ISERROR(OFFSET('Daten Elementary'!$A$1,MATCH(CZ$5,'Daten Elementary'!$A:$A,0)-1,MATCH(AO142,'Daten Elementary'!$A$424:$ADO$424,0)-1)),0,OFFSET('Daten Elementary'!$A$1,MATCH(CZ$5,'Daten Elementary'!$A:$A,0)-1,MATCH(AO142,'Daten Elementary'!$A$424:$ADO$424,0)-1))*1000000</f>
        <v>122.72417</v>
      </c>
      <c r="DA142" s="314">
        <f ca="1">IF(ISERROR(OFFSET('Daten Elementary'!$A$1,MATCH(DA$5,'Daten Elementary'!$A:$A,0)-1,MATCH(AP142,'Daten Elementary'!$A$424:$ADO$424,0)-1)),0,OFFSET('Daten Elementary'!$A$1,MATCH(DA$5,'Daten Elementary'!$A:$A,0)-1,MATCH(AP142,'Daten Elementary'!$A$424:$ADO$424,0)-1))*1000000</f>
        <v>0</v>
      </c>
      <c r="DB142" s="314">
        <f t="shared" ca="1" si="118"/>
        <v>173.24308000000002</v>
      </c>
      <c r="DC142" s="314">
        <f ca="1">IF(ISERROR(OFFSET('Daten Elementary'!$A$1,MATCH(DC$5,'Daten Elementary'!$A:$A,0)-1,MATCH(AQ142,'Daten Elementary'!$A$424:$ADO$424,0)-1)),0,OFFSET('Daten Elementary'!$A$1,MATCH(DC$5,'Daten Elementary'!$A:$A,0)-1,MATCH(AQ142,'Daten Elementary'!$A$424:$ADO$424,0)-1))*1000000</f>
        <v>399.03487999999999</v>
      </c>
      <c r="DD142" s="314">
        <f ca="1">IF(ISERROR(OFFSET('Daten Elementary'!$A$1,MATCH(DD$5,'Daten Elementary'!$A:$A,0)-1,MATCH(AR142,'Daten Elementary'!$A$424:$ADO$424,0)-1)),0,OFFSET('Daten Elementary'!$A$1,MATCH(DD$5,'Daten Elementary'!$A:$A,0)-1,MATCH(AR142,'Daten Elementary'!$A$424:$ADO$424,0)-1))*1000000</f>
        <v>84.170282999999998</v>
      </c>
      <c r="DE142" s="314">
        <f ca="1">IF(ISERROR(OFFSET('Daten Elementary'!$A$1,MATCH(DE$5,'Daten Elementary'!$A:$A,0)-1,MATCH(AS142,'Daten Elementary'!$A$424:$ADO$424,0)-1)),0,OFFSET('Daten Elementary'!$A$1,MATCH(DE$5,'Daten Elementary'!$A:$A,0)-1,MATCH(AS142,'Daten Elementary'!$A$424:$ADO$424,0)-1))*1000000</f>
        <v>51.522223000000004</v>
      </c>
      <c r="DF142" s="315">
        <f t="shared" ca="1" si="119"/>
        <v>707.9704660000001</v>
      </c>
      <c r="DG142" s="314">
        <f ca="1">IF(ISERROR(OFFSET('Daten Elementary'!$A$1,MATCH(DG$5,'Daten Elementary'!$A:$A,0)-1,MATCH($AT142,'Daten Elementary'!$A$424:$ADO$424,0)-1)),0,OFFSET('Daten Elementary'!$A$1,MATCH(DG$5,'Daten Elementary'!$A:$A,0)-1,MATCH($AT142,'Daten Elementary'!$A$424:$ADO$424,0)-1))*1000000</f>
        <v>707.97046999999998</v>
      </c>
      <c r="DH142" s="305">
        <f t="shared" ca="1" si="120"/>
        <v>1.0000000056499529</v>
      </c>
      <c r="DI142" s="316">
        <f ca="1">IF(ISERROR(OFFSET('Daten Elementary'!$A$1,MATCH(DI$5,'Daten Elementary'!$A:$A,0)-1,MATCH(AM142,'Daten Elementary'!$A$424:$ADO$424,0)-1)),0,OFFSET('Daten Elementary'!$A$1,MATCH(DI$5,'Daten Elementary'!$A:$A,0)-1,MATCH(AM142,'Daten Elementary'!$A$424:$ADO$424,0)-1))*1000000</f>
        <v>21.94</v>
      </c>
      <c r="DJ142" s="316">
        <f ca="1">IF(ISERROR(OFFSET('Daten Elementary'!$A$1,MATCH(DJ$5,'Daten Elementary'!$A:$A,0)-1,MATCH(AN142,'Daten Elementary'!$A$424:$ADO$424,0)-1)),0,OFFSET('Daten Elementary'!$A$1,MATCH(DJ$5,'Daten Elementary'!$A:$A,0)-1,MATCH(AN142,'Daten Elementary'!$A$424:$ADO$424,0)-1))*1000000</f>
        <v>0</v>
      </c>
      <c r="DK142" s="316">
        <f ca="1">IF(ISERROR(OFFSET('Daten Elementary'!$A$1,MATCH(DK$5,'Daten Elementary'!$A:$A,0)-1,MATCH(AO142,'Daten Elementary'!$A$424:$ADO$424,0)-1)),0,OFFSET('Daten Elementary'!$A$1,MATCH(DK$5,'Daten Elementary'!$A:$A,0)-1,MATCH(AO142,'Daten Elementary'!$A$424:$ADO$424,0)-1))*1000000</f>
        <v>117.15928</v>
      </c>
      <c r="DL142" s="316">
        <f ca="1">IF(ISERROR(OFFSET('Daten Elementary'!$A$1,MATCH(DL$5,'Daten Elementary'!$A:$A,0)-1,MATCH(AP142,'Daten Elementary'!$A$424:$ADO$424,0)-1)),0,OFFSET('Daten Elementary'!$A$1,MATCH(DL$5,'Daten Elementary'!$A:$A,0)-1,MATCH(AP142,'Daten Elementary'!$A$424:$ADO$424,0)-1))*1000000</f>
        <v>0</v>
      </c>
      <c r="DM142" s="316">
        <f t="shared" ca="1" si="121"/>
        <v>139.09927999999999</v>
      </c>
      <c r="DN142" s="316">
        <f ca="1">IF(ISERROR(OFFSET('Daten Elementary'!$A$1,MATCH(DN$5,'Daten Elementary'!$A:$A,0)-1,MATCH(AQ142,'Daten Elementary'!$A$424:$ADO$424,0)-1)),0,OFFSET('Daten Elementary'!$A$1,MATCH(DN$5,'Daten Elementary'!$A:$A,0)-1,MATCH(AQ142,'Daten Elementary'!$A$424:$ADO$424,0)-1))*1000000</f>
        <v>12.656601</v>
      </c>
      <c r="DO142" s="316">
        <f ca="1">IF(ISERROR(OFFSET('Daten Elementary'!$A$1,MATCH(DO$5,'Daten Elementary'!$A:$A,0)-1,MATCH(AR142,'Daten Elementary'!$A$424:$ADO$424,0)-1)),0,OFFSET('Daten Elementary'!$A$1,MATCH(DO$5,'Daten Elementary'!$A:$A,0)-1,MATCH(AR142,'Daten Elementary'!$A$424:$ADO$424,0)-1))*1000000</f>
        <v>97.962358999999992</v>
      </c>
      <c r="DP142" s="316">
        <f ca="1">IF(ISERROR(OFFSET('Daten Elementary'!$A$1,MATCH(DP$5,'Daten Elementary'!$A:$A,0)-1,MATCH(AS142,'Daten Elementary'!$A$424:$ADO$424,0)-1)),0,OFFSET('Daten Elementary'!$A$1,MATCH(DP$5,'Daten Elementary'!$A:$A,0)-1,MATCH(AS142,'Daten Elementary'!$A$424:$ADO$424,0)-1))*1000000</f>
        <v>58.202885999999999</v>
      </c>
      <c r="DQ142" s="317">
        <f t="shared" ca="1" si="122"/>
        <v>307.92112599999996</v>
      </c>
      <c r="DR142" s="316">
        <f ca="1">IF(ISERROR(OFFSET('Daten Elementary'!$A$1,MATCH(DR$5,'Daten Elementary'!$A:$A,0)-1,MATCH($AT142,'Daten Elementary'!$A$424:$ADO$424,0)-1)),0,OFFSET('Daten Elementary'!$A$1,MATCH(DR$5,'Daten Elementary'!$A:$A,0)-1,MATCH($AT142,'Daten Elementary'!$A$424:$ADO$424,0)-1))*1000000</f>
        <v>307.92112000000003</v>
      </c>
      <c r="DS142" s="305">
        <f t="shared" ca="1" si="123"/>
        <v>0.99999998051449079</v>
      </c>
      <c r="DT142" s="318">
        <f ca="1">IF(ISERROR(OFFSET('Daten UBP13'!$A$1,MATCH(DT$5,'Daten UBP13'!$A:$A,0)-1,MATCH(AM142,'Daten UBP13'!$A$424:$AEG$424,0)-1)),0,OFFSET('Daten UBP13'!$A$1,MATCH(DT$5,'Daten UBP13'!$A:$A,0)-1,MATCH(AM142,'Daten UBP13'!$A$424:$AEG$424,0)-1))</f>
        <v>93.130292999999995</v>
      </c>
      <c r="DU142" s="318">
        <f ca="1">IF(ISERROR(OFFSET('Daten UBP13'!$A$1,MATCH(DU$5,'Daten UBP13'!$A:$A,0)-1,MATCH(AN142,'Daten UBP13'!$A$424:$AEG$424,0)-1)),0,OFFSET('Daten UBP13'!$A$1,MATCH(DU$5,'Daten UBP13'!$A:$A,0)-1,MATCH(AN142,'Daten UBP13'!$A$424:$AEG$424,0)-1))</f>
        <v>0</v>
      </c>
      <c r="DV142" s="318">
        <f ca="1">IF(ISERROR(OFFSET('Daten UBP13'!$A$1,MATCH(DV$5,'Daten UBP13'!$A:$A,0)-1,MATCH(AO142,'Daten UBP13'!$A$424:$AEG$424,0)-1)),0,OFFSET('Daten UBP13'!$A$1,MATCH(DV$5,'Daten UBP13'!$A:$A,0)-1,MATCH(AO142,'Daten UBP13'!$A$424:$AEG$424,0)-1))</f>
        <v>55.260671000000002</v>
      </c>
      <c r="DW142" s="318">
        <f ca="1">IF(ISERROR(OFFSET('Daten UBP13'!$A$1,MATCH(DW$5,'Daten UBP13'!$A:$A,0)-1,MATCH(AP142,'Daten UBP13'!$A$424:$AEG$424,0)-1)),0,OFFSET('Daten UBP13'!$A$1,MATCH(DW$5,'Daten UBP13'!$A:$A,0)-1,MATCH(AP142,'Daten UBP13'!$A$424:$AEG$424,0)-1))</f>
        <v>0</v>
      </c>
      <c r="DX142" s="318">
        <f t="shared" ca="1" si="124"/>
        <v>148.390964</v>
      </c>
      <c r="DY142" s="318">
        <f ca="1">IF(ISERROR(OFFSET('Daten UBP13'!$A$1,MATCH(DY$5,'Daten UBP13'!$A:$A,0)-1,MATCH(AQ142,'Daten UBP13'!$A$424:$AEG$424,0)-1)),0,OFFSET('Daten UBP13'!$A$1,MATCH(DY$5,'Daten UBP13'!$A:$A,0)-1,MATCH(AQ142,'Daten UBP13'!$A$424:$AEG$424,0)-1))</f>
        <v>15.635809</v>
      </c>
      <c r="DZ142" s="318">
        <f ca="1">IF(ISERROR(OFFSET('Daten UBP13'!$A$1,MATCH(DZ$5,'Daten UBP13'!$A:$A,0)-1,MATCH(AR142,'Daten UBP13'!$A$424:$AEG$424,0)-1)),0,OFFSET('Daten UBP13'!$A$1,MATCH(DZ$5,'Daten UBP13'!$A:$A,0)-1,MATCH(AR142,'Daten UBP13'!$A$424:$AEG$424,0)-1))</f>
        <v>96.804969999999997</v>
      </c>
      <c r="EA142" s="318">
        <f ca="1">IF(ISERROR(OFFSET('Daten UBP13'!$A$1,MATCH(EA$5,'Daten UBP13'!$A:$A,0)-1,MATCH(AS142,'Daten UBP13'!$A$424:$AEG$424,0)-1)),0,OFFSET('Daten UBP13'!$A$1,MATCH(EA$5,'Daten UBP13'!$A:$A,0)-1,MATCH(AS142,'Daten UBP13'!$A$424:$AEG$424,0)-1))</f>
        <v>36.250447000000001</v>
      </c>
      <c r="EB142" s="319">
        <f t="shared" ca="1" si="125"/>
        <v>297.08218999999997</v>
      </c>
      <c r="EC142" s="318">
        <f ca="1">IF(ISERROR(OFFSET('Daten UBP13'!$A$1,MATCH(EC$5,'Daten UBP13'!$A:$A,0)-1,MATCH(AT142,'Daten UBP13'!$A$424:$AEG$424,0)-1)),0,OFFSET('Daten UBP13'!$A$1,MATCH(EC$5,'Daten UBP13'!$A:$A,0)-1,MATCH(AT142,'Daten UBP13'!$A$424:$AEG$424,0)-1))</f>
        <v>297.08219000000003</v>
      </c>
      <c r="ED142" s="305">
        <f t="shared" ca="1" si="126"/>
        <v>1.0000000000000002</v>
      </c>
      <c r="EE142" s="320">
        <f ca="1">IF(ISERROR(OFFSET('Daten ReCiPe'!$A$1,MATCH(EE$5,'Daten ReCiPe'!$A:$A,0)-1,MATCH(AM142,'Daten ReCiPe'!$A$424:$ADO$424,0)-1)),0,OFFSET('Daten ReCiPe'!$A$1,MATCH(EE$5,'Daten ReCiPe'!$A:$A,0)-1,MATCH(AM142,'Daten ReCiPe'!$A$424:$ADO$424,0)-1))*1000</f>
        <v>6.0715713999999998</v>
      </c>
      <c r="EF142" s="320">
        <f ca="1">IF(ISERROR(OFFSET('Daten ReCiPe'!$A$1,MATCH(EF$5,'Daten ReCiPe'!$A:$A,0)-1,MATCH(AN142,'Daten ReCiPe'!$A$424:$ADO$424,0)-1)),0,OFFSET('Daten ReCiPe'!$A$1,MATCH(EF$5,'Daten ReCiPe'!$A:$A,0)-1,MATCH(AN142,'Daten ReCiPe'!$A$424:$ADO$424,0)-1))*1000</f>
        <v>0</v>
      </c>
      <c r="EG142" s="320">
        <f ca="1">IF(ISERROR(OFFSET('Daten ReCiPe'!$A$1,MATCH(EG$5,'Daten ReCiPe'!$A:$A,0)-1,MATCH(AO142,'Daten ReCiPe'!$A$424:$ADO$424,0)-1)),0,OFFSET('Daten ReCiPe'!$A$1,MATCH(EG$5,'Daten ReCiPe'!$A:$A,0)-1,MATCH(AO142,'Daten ReCiPe'!$A$424:$ADO$424,0)-1))*1000</f>
        <v>8.8631006999999986</v>
      </c>
      <c r="EH142" s="320">
        <f ca="1">IF(ISERROR(OFFSET('Daten ReCiPe'!$A$1,MATCH(EH$5,'Daten ReCiPe'!$A:$A,0)-1,MATCH(AP142,'Daten ReCiPe'!$A$424:$ADO$424,0)-1)),0,OFFSET('Daten ReCiPe'!$A$1,MATCH(EH$5,'Daten ReCiPe'!$A:$A,0)-1,MATCH(AP142,'Daten ReCiPe'!$A$424:$ADO$424,0)-1))*1000</f>
        <v>0</v>
      </c>
      <c r="EI142" s="320">
        <f t="shared" ca="1" si="127"/>
        <v>14.934672099999998</v>
      </c>
      <c r="EJ142" s="320">
        <f ca="1">IF(ISERROR(OFFSET('Daten ReCiPe'!$A$1,MATCH(EJ$5,'Daten ReCiPe'!$A:$A,0)-1,MATCH(AQ142,'Daten ReCiPe'!$A$424:$ADO$424,0)-1)),0,OFFSET('Daten ReCiPe'!$A$1,MATCH(EJ$5,'Daten ReCiPe'!$A:$A,0)-1,MATCH(AQ142,'Daten ReCiPe'!$A$424:$ADO$424,0)-1))*1000</f>
        <v>0.96596199999999999</v>
      </c>
      <c r="EK142" s="320">
        <f ca="1">IF(ISERROR(OFFSET('Daten ReCiPe'!$A$1,MATCH(EK$5,'Daten ReCiPe'!$A:$A,0)-1,MATCH(AR142,'Daten ReCiPe'!$A$424:$ADO$424,0)-1)),0,OFFSET('Daten ReCiPe'!$A$1,MATCH(EK$5,'Daten ReCiPe'!$A:$A,0)-1,MATCH(AR142,'Daten ReCiPe'!$A$424:$ADO$424,0)-1))*1000</f>
        <v>6.9038978999999996</v>
      </c>
      <c r="EL142" s="320">
        <f ca="1">IF(ISERROR(OFFSET('Daten ReCiPe'!$A$1,MATCH(EL$5,'Daten ReCiPe'!$A:$A,0)-1,MATCH(AS142,'Daten ReCiPe'!$A$424:$ADO$424,0)-1)),0,OFFSET('Daten ReCiPe'!$A$1,MATCH(EL$5,'Daten ReCiPe'!$A:$A,0)-1,MATCH(AS142,'Daten ReCiPe'!$A$424:$ADO$424,0)-1))*1000</f>
        <v>1.9056734</v>
      </c>
      <c r="EM142" s="321">
        <f t="shared" ca="1" si="128"/>
        <v>24.7102054</v>
      </c>
      <c r="EN142" s="320">
        <f ca="1">IF(ISERROR(OFFSET('Daten ReCiPe'!$A$1,MATCH(EN$5,'Daten ReCiPe'!$A:$A,0)-1,MATCH(AT142,'Daten ReCiPe'!$A$424:$ADO$424,0)-1)),0,OFFSET('Daten ReCiPe'!$A$1,MATCH(EN$5,'Daten ReCiPe'!$A:$A,0)-1,MATCH(AT142,'Daten ReCiPe'!$A$424:$ADO$424,0)-1))*1000</f>
        <v>24.710205999999999</v>
      </c>
      <c r="EO142" s="305">
        <f t="shared" ca="1" si="129"/>
        <v>1.0000000242814655</v>
      </c>
      <c r="EP142" s="322">
        <f ca="1">IF(ISERROR(OFFSET('Daten Elementary'!$A$1,MATCH(EP$5,'Daten Elementary'!$A:$A,0)-1,MATCH(AM142,'Daten Elementary'!$A$424:$ADO$424,0)-1)),0,OFFSET('Daten Elementary'!$A$1,MATCH(EP$5,'Daten Elementary'!$A:$A,0)-1,MATCH(AM142,'Daten Elementary'!$A$424:$ADO$424,0)-1))*1000000</f>
        <v>0.6265096</v>
      </c>
      <c r="EQ142" s="322">
        <f ca="1">IF(ISERROR(OFFSET('Daten Elementary'!$A$1,MATCH(EQ$5,'Daten Elementary'!$A:$A,0)-1,MATCH(AN142,'Daten Elementary'!$A$424:$ADO$424,0)-1)),0,OFFSET('Daten Elementary'!$A$1,MATCH(EQ$5,'Daten Elementary'!$A:$A,0)-1,MATCH(AN142,'Daten Elementary'!$A$424:$ADO$424,0)-1))*1000000</f>
        <v>0</v>
      </c>
      <c r="ER142" s="322">
        <f ca="1">IF(ISERROR(OFFSET('Daten Elementary'!$A$1,MATCH(ER$5,'Daten Elementary'!$A:$A,0)-1,MATCH(AO142,'Daten Elementary'!$A$424:$ADO$424,0)-1)),0,OFFSET('Daten Elementary'!$A$1,MATCH(ER$5,'Daten Elementary'!$A:$A,0)-1,MATCH(AO142,'Daten Elementary'!$A$424:$ADO$424,0)-1))*1000000</f>
        <v>222.47991000000002</v>
      </c>
      <c r="ES142" s="322">
        <f ca="1">IF(ISERROR(OFFSET('Daten Elementary'!$A$1,MATCH(ES$5,'Daten Elementary'!$A:$A,0)-1,MATCH(AP142,'Daten Elementary'!$A$424:$ADO$424,0)-1)),0,OFFSET('Daten Elementary'!$A$1,MATCH(ES$5,'Daten Elementary'!$A:$A,0)-1,MATCH(AP142,'Daten Elementary'!$A$424:$ADO$424,0)-1))*1000000</f>
        <v>0</v>
      </c>
      <c r="ET142" s="322">
        <f t="shared" ca="1" si="130"/>
        <v>223.10641960000001</v>
      </c>
      <c r="EU142" s="322">
        <f ca="1">IF(ISERROR(OFFSET('Daten Elementary'!$A$1,MATCH(EU$5,'Daten Elementary'!$A:$A,0)-1,MATCH(AQ142,'Daten Elementary'!$A$424:$ADO$424,0)-1)),0,OFFSET('Daten Elementary'!$A$1,MATCH(EU$5,'Daten Elementary'!$A:$A,0)-1,MATCH(AQ142,'Daten Elementary'!$A$424:$ADO$424,0)-1))*1000000</f>
        <v>17.931219000000002</v>
      </c>
      <c r="EV142" s="322">
        <f ca="1">IF(ISERROR(OFFSET('Daten Elementary'!$A$1,MATCH(EV$5,'Daten Elementary'!$A:$A,0)-1,MATCH(AR142,'Daten Elementary'!$A$424:$ADO$424,0)-1)),0,OFFSET('Daten Elementary'!$A$1,MATCH(EV$5,'Daten Elementary'!$A:$A,0)-1,MATCH(AR142,'Daten Elementary'!$A$424:$ADO$424,0)-1))*1000000</f>
        <v>160.6464</v>
      </c>
      <c r="EW142" s="322">
        <f ca="1">IF(ISERROR(OFFSET('Daten Elementary'!$A$1,MATCH(EW$5,'Daten Elementary'!$A:$A,0)-1,MATCH(AS142,'Daten Elementary'!$A$424:$ADO$424,0)-1)),0,OFFSET('Daten Elementary'!$A$1,MATCH(EW$5,'Daten Elementary'!$A:$A,0)-1,MATCH(AS142,'Daten Elementary'!$A$424:$ADO$424,0)-1))*1000000</f>
        <v>32.559168999999997</v>
      </c>
      <c r="EX142" s="323">
        <f t="shared" ca="1" si="131"/>
        <v>434.24320760000001</v>
      </c>
      <c r="EY142" s="322">
        <f ca="1">IF(ISERROR(OFFSET('Daten Elementary'!$A$1,MATCH(EY$5,'Daten Elementary'!$A:$A,0)-1,MATCH($AT142,'Daten Elementary'!$A$424:$ADO$424,0)-1)),0,OFFSET('Daten Elementary'!$A$1,MATCH(EY$5,'Daten Elementary'!$A:$A,0)-1,MATCH($AT142,'Daten Elementary'!$A$424:$ADO$424,0)-1))*1000000</f>
        <v>434.24320999999998</v>
      </c>
      <c r="EZ142" s="305">
        <f t="shared" ca="1" si="132"/>
        <v>1.0000000055268568</v>
      </c>
      <c r="FA142" s="314">
        <f ca="1">IF(ISERROR(OFFSET('Daten Elementary'!$A$1,MATCH(FA$5,'Daten Elementary'!$A:$A,0)-1,MATCH(AM142,'Daten Elementary'!$A$424:$ADO$424,0)-1)),0,OFFSET('Daten Elementary'!$A$1,MATCH(FA$5,'Daten Elementary'!$A:$A,0)-1,MATCH(AM142,'Daten Elementary'!$A$424:$ADO$424,0)-1))*1000</f>
        <v>122.83</v>
      </c>
      <c r="FB142" s="314">
        <f ca="1">IF(ISERROR(OFFSET('Daten Elementary'!$A$1,MATCH(FB$5,'Daten Elementary'!$A:$A,0)-1,MATCH(AN142,'Daten Elementary'!$A$424:$ADO$424,0)-1)),0,OFFSET('Daten Elementary'!$A$1,MATCH(FB$5,'Daten Elementary'!$A:$A,0)-1,MATCH(AN142,'Daten Elementary'!$A$424:$ADO$424,0)-1))*1000</f>
        <v>0</v>
      </c>
      <c r="FC142" s="314">
        <f ca="1">IF(ISERROR(OFFSET('Daten Elementary'!$A$1,MATCH(FC$5,'Daten Elementary'!$A:$A,0)-1,MATCH(AO142,'Daten Elementary'!$A$424:$ADO$424,0)-1)),0,OFFSET('Daten Elementary'!$A$1,MATCH(FC$5,'Daten Elementary'!$A:$A,0)-1,MATCH(AO142,'Daten Elementary'!$A$424:$ADO$424,0)-1))*1000</f>
        <v>26.093369000000003</v>
      </c>
      <c r="FD142" s="314">
        <f ca="1">IF(ISERROR(OFFSET('Daten Elementary'!$A$1,MATCH(FD$5,'Daten Elementary'!$A:$A,0)-1,MATCH(AP142,'Daten Elementary'!$A$424:$ADO$424,0)-1)),0,OFFSET('Daten Elementary'!$A$1,MATCH(FD$5,'Daten Elementary'!$A:$A,0)-1,MATCH(AP142,'Daten Elementary'!$A$424:$ADO$424,0)-1))*1000</f>
        <v>0</v>
      </c>
      <c r="FE142" s="314">
        <f t="shared" ca="1" si="133"/>
        <v>148.92336900000001</v>
      </c>
      <c r="FF142" s="314">
        <f ca="1">IF(ISERROR(OFFSET('Daten Elementary'!$A$1,MATCH(FF$5,'Daten Elementary'!$A:$A,0)-1,MATCH(AQ142,'Daten Elementary'!$A$424:$ADO$424,0)-1)),0,OFFSET('Daten Elementary'!$A$1,MATCH(FF$5,'Daten Elementary'!$A:$A,0)-1,MATCH(AQ142,'Daten Elementary'!$A$424:$ADO$424,0)-1))*1000</f>
        <v>6.5948663999999999</v>
      </c>
      <c r="FG142" s="314">
        <f ca="1">IF(ISERROR(OFFSET('Daten Elementary'!$A$1,MATCH(FG$5,'Daten Elementary'!$A:$A,0)-1,MATCH(AR142,'Daten Elementary'!$A$424:$ADO$424,0)-1)),0,OFFSET('Daten Elementary'!$A$1,MATCH(FG$5,'Daten Elementary'!$A:$A,0)-1,MATCH(AR142,'Daten Elementary'!$A$424:$ADO$424,0)-1))*1000</f>
        <v>46.130008000000004</v>
      </c>
      <c r="FH142" s="314">
        <f ca="1">IF(ISERROR(OFFSET('Daten Elementary'!$A$1,MATCH(FH$5,'Daten Elementary'!$A:$A,0)-1,MATCH(AS142,'Daten Elementary'!$A$424:$ADO$424,0)-1)),0,OFFSET('Daten Elementary'!$A$1,MATCH(FH$5,'Daten Elementary'!$A:$A,0)-1,MATCH(AS142,'Daten Elementary'!$A$424:$ADO$424,0)-1))*1000</f>
        <v>12.307102</v>
      </c>
      <c r="FI142" s="315">
        <f t="shared" ca="1" si="134"/>
        <v>213.9553454</v>
      </c>
      <c r="FJ142" s="314">
        <f ca="1">IF(ISERROR(OFFSET('Daten Elementary'!$A$1,MATCH(FJ$5,'Daten Elementary'!$A:$A,0)-1,MATCH($AT142,'Daten Elementary'!$A$424:$ADO$424,0)-1)),0,OFFSET('Daten Elementary'!$A$1,MATCH(FJ$5,'Daten Elementary'!$A:$A,0)-1,MATCH($AT142,'Daten Elementary'!$A$424:$ADO$424,0)-1))*1000</f>
        <v>213.95534000000001</v>
      </c>
      <c r="FK142" s="305">
        <f t="shared" ca="1" si="135"/>
        <v>0.99999997476108871</v>
      </c>
      <c r="FL142" s="314">
        <f ca="1">IF(ISERROR(OFFSET('Daten Elementary'!$A$1,MATCH(FL$5,'Daten Elementary'!$A:$A,0)-1,MATCH(AM142,'Daten Elementary'!$A$424:$ADO$424,0)-1)),0,OFFSET('Daten Elementary'!$A$1,MATCH(FL$5,'Daten Elementary'!$A:$A,0)-1,MATCH(AM142,'Daten Elementary'!$A$424:$ADO$424,0)-1))</f>
        <v>0</v>
      </c>
      <c r="FM142" s="314">
        <f ca="1">IF(ISERROR(OFFSET('Daten Elementary'!$A$1,MATCH(FM$5,'Daten Elementary'!$A:$A,0)-1,MATCH(AN142,'Daten Elementary'!$A$424:$ADO$424,0)-1)),0,OFFSET('Daten Elementary'!$A$1,MATCH(FM$5,'Daten Elementary'!$A:$A,0)-1,MATCH(AN142,'Daten Elementary'!$A$424:$ADO$424,0)-1))</f>
        <v>0</v>
      </c>
      <c r="FN142" s="314">
        <f ca="1">IF(ISERROR(OFFSET('Daten Elementary'!$A$1,MATCH(FN$5,'Daten Elementary'!$A:$A,0)-1,MATCH(AO142,'Daten Elementary'!$A$424:$ADO$424,0)-1)),0,OFFSET('Daten Elementary'!$A$1,MATCH(FN$5,'Daten Elementary'!$A:$A,0)-1,MATCH(AO142,'Daten Elementary'!$A$424:$ADO$424,0)-1))</f>
        <v>0</v>
      </c>
      <c r="FO142" s="314">
        <f ca="1">IF(ISERROR(OFFSET('Daten Elementary'!$A$1,MATCH(FO$5,'Daten Elementary'!$A:$A,0)-1,MATCH(AP142,'Daten Elementary'!$A$424:$ADO$424,0)-1)),0,OFFSET('Daten Elementary'!$A$1,MATCH(FO$5,'Daten Elementary'!$A:$A,0)-1,MATCH(AP142,'Daten Elementary'!$A$424:$ADO$424,0)-1))</f>
        <v>0</v>
      </c>
      <c r="FP142" s="314">
        <f t="shared" ca="1" si="136"/>
        <v>0</v>
      </c>
      <c r="FQ142" s="314">
        <f ca="1">IF(ISERROR(OFFSET('Daten Elementary'!$A$1,MATCH(FQ$5,'Daten Elementary'!$A:$A,0)-1,MATCH(AQ142,'Daten Elementary'!$A$424:$ADO$424,0)-1)),0,OFFSET('Daten Elementary'!$A$1,MATCH(FQ$5,'Daten Elementary'!$A:$A,0)-1,MATCH(AQ142,'Daten Elementary'!$A$424:$ADO$424,0)-1))</f>
        <v>0</v>
      </c>
      <c r="FR142" s="314">
        <f ca="1">IF(ISERROR(OFFSET('Daten Elementary'!$A$1,MATCH(FR$5,'Daten Elementary'!$A:$A,0)-1,MATCH(AR142,'Daten Elementary'!$A$424:$ADO$424,0)-1)),0,OFFSET('Daten Elementary'!$A$1,MATCH(FR$5,'Daten Elementary'!$A:$A,0)-1,MATCH(AR142,'Daten Elementary'!$A$424:$ADO$424,0)-1))</f>
        <v>0</v>
      </c>
      <c r="FS142" s="314">
        <f ca="1">IF(ISERROR(OFFSET('Daten Elementary'!$A$1,MATCH(FS$5,'Daten Elementary'!$A:$A,0)-1,MATCH(AS142,'Daten Elementary'!$A$424:$ADO$424,0)-1)),0,OFFSET('Daten Elementary'!$A$1,MATCH(FS$5,'Daten Elementary'!$A:$A,0)-1,MATCH(AS142,'Daten Elementary'!$A$424:$ADO$424,0)-1))</f>
        <v>0</v>
      </c>
      <c r="FT142" s="315">
        <f t="shared" ca="1" si="137"/>
        <v>0</v>
      </c>
      <c r="FU142" s="314">
        <f ca="1">IF(ISERROR(OFFSET('Daten Elementary'!$A$1,MATCH(FU$5,'Daten Elementary'!$A:$A,0)-1,MATCH($AT142,'Daten Elementary'!$A$424:$ADO$424,0)-1)),0,OFFSET('Daten Elementary'!$A$1,MATCH(FU$5,'Daten Elementary'!$A:$A,0)-1,MATCH($AT142,'Daten Elementary'!$A$424:$ADO$424,0)-1))</f>
        <v>0</v>
      </c>
      <c r="FV142" s="305">
        <f t="shared" ca="1" si="138"/>
        <v>0</v>
      </c>
      <c r="FW142" s="324"/>
      <c r="FX142" s="231" t="str">
        <f t="shared" si="139"/>
        <v>Personenwagen, Hybrid (EURO 6)</v>
      </c>
      <c r="FY142" s="231" t="str">
        <f t="shared" si="104"/>
        <v>Personenwagen</v>
      </c>
      <c r="FZ142" s="231" t="str">
        <f t="shared" si="105"/>
        <v>, Hybrid</v>
      </c>
      <c r="GA142" s="231" t="str">
        <f t="shared" si="106"/>
        <v xml:space="preserve"> (EURO 6)</v>
      </c>
      <c r="GB142" s="231"/>
    </row>
    <row r="143" spans="1:184" ht="16.5" hidden="1" customHeight="1" outlineLevel="1">
      <c r="A143" s="295"/>
      <c r="B143" s="380"/>
      <c r="C143" s="359" t="s">
        <v>385</v>
      </c>
      <c r="D143" s="354" t="s">
        <v>679</v>
      </c>
      <c r="E143" s="363" t="s">
        <v>1041</v>
      </c>
      <c r="F143" s="102">
        <v>1.6</v>
      </c>
      <c r="G143" s="31">
        <v>5</v>
      </c>
      <c r="H143" s="87">
        <f t="shared" si="102"/>
        <v>0.32</v>
      </c>
      <c r="I143" s="99">
        <f>5.5*0.2</f>
        <v>1.1000000000000001</v>
      </c>
      <c r="J143" s="99">
        <f t="shared" ref="J143:J148" si="144">20*0.8</f>
        <v>16</v>
      </c>
      <c r="K143" s="100">
        <v>1500</v>
      </c>
      <c r="L143" s="100">
        <v>80</v>
      </c>
      <c r="M143" s="99">
        <v>0.5</v>
      </c>
      <c r="N143" s="38" t="s">
        <v>99</v>
      </c>
      <c r="O143" s="6">
        <f ca="1">(IF(ISERROR(INDEX(INDIRECT($D$268),MATCH($AM143,$AM$4:$AM$275,0),MATCH(O$304,INDIRECT($E$268),0))*$I143/$AD143),0,INDEX(INDIRECT($D$268),MATCH($AM143,$AM$4:$AM$275,0),MATCH(O$304,INDIRECT($E$268),0))*$I143/$AD143)+IF(ISERROR(INDEX(INDIRECT($D$268),MATCH($AN143,$AN$4:$AN$275,0),MATCH(O$305,INDIRECT($E$268),0))*$J143/$AE143),0,INDEX(INDIRECT($D$268),MATCH($AN143,$AN$4:$AN$275,0),MATCH(O$305,INDIRECT($E$268),0))*$J143/$AE143))*$AC143/$F143</f>
        <v>20.345573706663053</v>
      </c>
      <c r="P143" s="6">
        <f ca="1">(IF(ISERROR(INDEX(INDIRECT($D$268),MATCH($AO143,$AO$4:$AO$275,0),MATCH(P$304,INDIRECT($E$268),0))*$I143/$AD143),0,INDEX(INDIRECT($D$268),MATCH($AO143,$AO$4:$AO$275,0),MATCH(P$304,INDIRECT($E$268),0))*$I143/$AD143)+IF(ISERROR(INDEX(INDIRECT($D$268),MATCH($AP143,$AP$4:$AP$275,0),MATCH(P$305,INDIRECT($E$268),0))*$J143/$AE143),0,INDEX(INDIRECT($D$268),MATCH($AP143,$AP$4:$AP$275,0),MATCH(P$305,INDIRECT($E$268),0))*$J143/$AE143))*$AC143/$F143</f>
        <v>5.6788184802726613</v>
      </c>
      <c r="Q143" s="6">
        <f ca="1">INDEX(INDIRECT($D$268),MATCH($AQ143,$AQ$4:$AQ$284,0),MATCH(Q$4,INDIRECT($E$268),0))*$K143*$AC143/$F143/$AF143</f>
        <v>4.9183529709507043</v>
      </c>
      <c r="R143" s="6">
        <f ca="1">INDEX(INDIRECT($D$268),MATCH($AR143,$AR$4:$AR$284,0),MATCH(R$4,INDIRECT($E$268),0))*IF($K143=1,$K143/$AF143,($K143-$L143)/($AF143-$AG143))*$AC143/$F143+$L143*(1+$M143)*INDEX(INDIRECT($D$268),MATCH($AR$223,$AR$4:$AR$284,0),MATCH(R$4,INDIRECT($E$268),0))/$AH143/$F143</f>
        <v>42.199851358208953</v>
      </c>
      <c r="S143" s="6">
        <f ca="1">INDEX(INDIRECT($D$268),MATCH($AS143,$AS$4:$AS$284,0),MATCH(S$4,INDIRECT($E$268),0))*$K143*$AC143/$F143/$AF143</f>
        <v>9.1566846390845065</v>
      </c>
      <c r="T143" s="7">
        <f t="shared" ca="1" si="103"/>
        <v>82.299281155179884</v>
      </c>
      <c r="U143" s="6">
        <f>IF($B$268=6,(IF(OR(AJ143="Benzin",AJ143="Diesel"),$AK143*INDEX('DIN EN 16258'!$I:$I,MATCH('mobitool-Faktoren v2.0'!$AI143,'DIN EN 16258'!$A:$A,0))*$I143/$AD143+$AL143*INDEX('DIN EN 16258'!$I:$I,MATCH('mobitool-Faktoren v2.0'!$AJ143,'DIN EN 16258'!$A:$A,0))*$I143/$AD143,IF(ISERROR($AK143*INDEX('DIN EN 16258'!$I:$I,MATCH('mobitool-Faktoren v2.0'!$AI143,'DIN EN 16258'!$A:$A,0))*$I143/$AD143),0,$AK143*INDEX('DIN EN 16258'!$I:$I,MATCH('mobitool-Faktoren v2.0'!$AI143,'DIN EN 16258'!$A:$A,0))*$I143/$AD143)+IF(ISERROR($AL143*INDEX('DIN EN 16258'!$I:$I,MATCH('mobitool-Faktoren v2.0'!$AJ143,'DIN EN 16258'!$A:$A,0))*$J143/$AE143),0,$AL143*INDEX('DIN EN 16258'!$I:$I,MATCH('mobitool-Faktoren v2.0'!$AJ143,'DIN EN 16258'!$A:$A,0))*$J143/$AE143)))*1000,
IF($B$268=1,(IF(OR(AJ143="Benzin",AJ143="Diesel"),$AK143*INDEX('DIN EN 16258'!$D:$D,MATCH('mobitool-Faktoren v2.0'!$AI143,'DIN EN 16258'!$A:$A,0))*$I143/$AD143+$AL143*INDEX('DIN EN 16258'!$D:$D,MATCH('mobitool-Faktoren v2.0'!$AJ143,'DIN EN 16258'!$A:$A,0))*$I143/$AD143,IF(ISERROR($AK143*INDEX('DIN EN 16258'!$D:$D,MATCH('mobitool-Faktoren v2.0'!$AI143,'DIN EN 16258'!$A:$A,0))*$I143/$AD143),0,$AK143*INDEX('DIN EN 16258'!$D:$D,MATCH('mobitool-Faktoren v2.0'!$AI143,'DIN EN 16258'!$A:$A,0))*$I143/$AD143)+IF(ISERROR($AL143*INDEX('DIN EN 16258'!$D:$D,MATCH('mobitool-Faktoren v2.0'!$AJ143,'DIN EN 16258'!$A:$A,0))*$J143/$AE143),0,$AL143*INDEX('DIN EN 16258'!$D:$D,MATCH('mobitool-Faktoren v2.0'!$AJ143,'DIN EN 16258'!$A:$A,0))*$J143/$AE143))),0))*$AC143/$F143</f>
        <v>16.7578125</v>
      </c>
      <c r="V143" s="6">
        <f>IF($B$268=6,(IF(OR(AJ143="Benzin",AJ143="Diesel"),$AK143*INDEX('DIN EN 16258'!$L:$L,MATCH('mobitool-Faktoren v2.0'!$AI143,'DIN EN 16258'!$A:$A,0))*$I143/$AD143+$AL143*INDEX('DIN EN 16258'!$L:$L,MATCH('mobitool-Faktoren v2.0'!$AJ143,'DIN EN 16258'!$A:$A,0))*$I143/$AD143,IF(ISERROR($AK143*INDEX('DIN EN 16258'!$L:$L,MATCH('mobitool-Faktoren v2.0'!$AI143,'DIN EN 16258'!$A:$A,0))*$I143/$AD143),0,$AK143*INDEX('DIN EN 16258'!$L:$L,MATCH('mobitool-Faktoren v2.0'!$AI143,'DIN EN 16258'!$A:$A,0))*$I143/$AD143)+IF(ISERROR($AL143*INDEX('DIN EN 16258'!$L:$L,MATCH('mobitool-Faktoren v2.0'!$AJ143,'DIN EN 16258'!$A:$A,0))*$J143/$AE143),0,$AL143*INDEX('DIN EN 16258'!$L:$L,MATCH('mobitool-Faktoren v2.0'!$AJ143,'DIN EN 16258'!$A:$A,0))*$J143/$AE143)))*1000,
IF($B$268=1,(IF(OR(AJ143="Benzin",AJ143="Diesel"),$AK143*INDEX('DIN EN 16258'!$F:$F,MATCH('mobitool-Faktoren v2.0'!$AI143,'DIN EN 16258'!$A:$A,0))*$I143/$AD143+$AL143*INDEX('DIN EN 16258'!$F:$F,MATCH('mobitool-Faktoren v2.0'!$AJ143,'DIN EN 16258'!$A:$A,0))*$I143/$AD143,IF(ISERROR($AK143*INDEX('DIN EN 16258'!$F:$F,MATCH('mobitool-Faktoren v2.0'!$AI143,'DIN EN 16258'!$A:$A,0))*$I143/$AD143),0,$AK143*INDEX('DIN EN 16258'!$F:$F,MATCH('mobitool-Faktoren v2.0'!$AI143,'DIN EN 16258'!$A:$A,0))*$I143/$AD143)+IF(ISERROR($AL143*INDEX('DIN EN 16258'!$F:$F,MATCH('mobitool-Faktoren v2.0'!$AJ143,'DIN EN 16258'!$A:$A,0))*$J143/$AE143),0,$AL143*INDEX('DIN EN 16258'!$F:$F,MATCH('mobitool-Faktoren v2.0'!$AJ143,'DIN EN 16258'!$A:$A,0))*$J143/$AE143))),0))*$AC143/$F143</f>
        <v>20.507845859999996</v>
      </c>
      <c r="W143" s="6" t="s">
        <v>672</v>
      </c>
      <c r="X143" s="39" t="s">
        <v>162</v>
      </c>
      <c r="Y143" s="336">
        <v>0.1</v>
      </c>
      <c r="Z143" s="336">
        <v>10</v>
      </c>
      <c r="AA143" s="337">
        <v>500</v>
      </c>
      <c r="AB143" s="299">
        <v>3500</v>
      </c>
      <c r="AC143" s="300">
        <v>1</v>
      </c>
      <c r="AD143" s="298">
        <f>0.008307/0.75*100</f>
        <v>1.1076000000000001</v>
      </c>
      <c r="AE143" s="298">
        <v>16</v>
      </c>
      <c r="AF143" s="299">
        <v>1420</v>
      </c>
      <c r="AG143" s="299">
        <v>80</v>
      </c>
      <c r="AH143" s="299">
        <v>150000</v>
      </c>
      <c r="AI143" s="301" t="s">
        <v>34</v>
      </c>
      <c r="AJ143" s="301" t="s">
        <v>626</v>
      </c>
      <c r="AK143" s="329">
        <v>8.3070000000000001E-3</v>
      </c>
      <c r="AL143" s="329">
        <v>0.16000000000000003</v>
      </c>
      <c r="AM143" s="331" t="s">
        <v>2463</v>
      </c>
      <c r="AN143" s="202" t="s">
        <v>2464</v>
      </c>
      <c r="AO143" s="331" t="s">
        <v>2377</v>
      </c>
      <c r="AP143" s="202" t="s">
        <v>2378</v>
      </c>
      <c r="AQ143" s="202" t="s">
        <v>895</v>
      </c>
      <c r="AR143" s="202" t="s">
        <v>922</v>
      </c>
      <c r="AS143" s="202" t="s">
        <v>930</v>
      </c>
      <c r="AT143" s="331" t="s">
        <v>929</v>
      </c>
      <c r="AU143" s="303">
        <f ca="1">IF(ISERROR(OFFSET('Daten KEA'!$A$1,MATCH(AU$5,'Daten KEA'!$A:$A,0)-1,MATCH(AM143,'Daten KEA'!$A$424:$ADO$424,0)-1)),0,OFFSET('Daten KEA'!$A$1,MATCH(AU$5,'Daten KEA'!$A:$A,0)-1,MATCH(AM143,'Daten KEA'!$A$424:$ADO$424,0)-1))+IF(ISERROR(AK143*INDEX('Energiefaktoren Ecoinvent'!$D:$D,MATCH('mobitool-Faktoren v2.0'!AI143,'Energiefaktoren Ecoinvent'!$A:$A,0))),0,AK143*INDEX('Energiefaktoren Ecoinvent'!$D:$D,MATCH('mobitool-Faktoren v2.0'!AI143,'Energiefaktoren Ecoinvent'!$A:$A,0)))+IF(OR(AJ143="Benzin",AJ143="Diesel"),IF(ISERROR(OFFSET('Daten KEA'!$A$1,MATCH(AV$5,'Daten KEA'!$A:$A,0)-1,MATCH(AN143,'Daten KEA'!$A$424:$ADO$424,0)-1)),0,OFFSET('Daten KEA'!$A$1,MATCH(AV$5,'Daten KEA'!$A:$A,0)-1,MATCH(AN143,'Daten KEA'!$A$424:$ADO$424,0)-1))+IF(ISERROR(AL143*INDEX('Energiefaktoren Ecoinvent'!$D:$D,MATCH('mobitool-Faktoren v2.0'!AJ143,'Energiefaktoren Ecoinvent'!$A:$A,0))),0,AL143*INDEX('Energiefaktoren Ecoinvent'!$D:$D,MATCH('mobitool-Faktoren v2.0'!AJ143,'Energiefaktoren Ecoinvent'!$A:$A,0))),0)</f>
        <v>0.35304750000000001</v>
      </c>
      <c r="AV143" s="303">
        <f ca="1">IF(OR(AJ143="Benzin",AJ143="Diesel"),0,IF(ISERROR(OFFSET('Daten KEA'!$A$1,MATCH(AV$5,'Daten KEA'!$A:$A,0)-1,MATCH(AN143,'Daten KEA'!$A$424:$ADO$424,0)-1)),0,OFFSET('Daten KEA'!$A$1,MATCH(AV$5,'Daten KEA'!$A:$A,0)-1,MATCH(AN143,'Daten KEA'!$A$424:$ADO$424,0)-1))+IF(ISERROR(AL143*INDEX('Energiefaktoren Ecoinvent'!$D:$D,MATCH('mobitool-Faktoren v2.0'!AJ143,'Energiefaktoren Ecoinvent'!$A:$A,0))),0,AL143*INDEX('Energiefaktoren Ecoinvent'!$D:$D,MATCH('mobitool-Faktoren v2.0'!AJ143,'Energiefaktoren Ecoinvent'!$A:$A,0))))</f>
        <v>0.57600000000000018</v>
      </c>
      <c r="AW143" s="303">
        <f ca="1">IF(ISERROR(OFFSET('Daten KEA'!$A$1,MATCH(AW$5,'Daten KEA'!$A:$A,0)-1,MATCH(AO143,'Daten KEA'!$A$424:$ADO$424,0)-1)),0,OFFSET('Daten KEA'!$A$1,MATCH(AW$5,'Daten KEA'!$A:$A,0)-1,MATCH(AO143,'Daten KEA'!$A$424:$ADO$424,0)-1))-IF(ISERROR(AK143*INDEX('Energiefaktoren Ecoinvent'!$D:$D,MATCH('mobitool-Faktoren v2.0'!AI143,'Energiefaktoren Ecoinvent'!$A:$A,0))),0,AK143*INDEX('Energiefaktoren Ecoinvent'!$D:$D,MATCH('mobitool-Faktoren v2.0'!AI143,'Energiefaktoren Ecoinvent'!$A:$A,0)))+IF(OR(AJ143="Benzin",AJ143="Diesel"),IF(ISERROR(OFFSET('Daten KEA'!$A$1,MATCH(AX$5,'Daten KEA'!$A:$A,0)-1,MATCH(AP143,'Daten KEA'!$A$424:$ADO$424,0)-1)),0,OFFSET('Daten KEA'!$A$1,MATCH(AX$5,'Daten KEA'!$A:$A,0)-1,MATCH(AP143,'Daten KEA'!$A$424:$ADO$424,0)-1))-IF(ISERROR(AL143*INDEX('Energiefaktoren Ecoinvent'!$D:$D,MATCH('mobitool-Faktoren v2.0'!AJ143,'Energiefaktoren Ecoinvent'!$A:$A,0))),0,AL143*INDEX('Energiefaktoren Ecoinvent'!$D:$D,MATCH('mobitool-Faktoren v2.0'!AJ143,'Energiefaktoren Ecoinvent'!$A:$A,0))),0)</f>
        <v>0.12442026</v>
      </c>
      <c r="AX143" s="303">
        <f ca="1">IF(OR(AJ143="Benzin",AJ143="Diesel"),0,IF(ISERROR(OFFSET('Daten KEA'!$A$1,MATCH(AX$5,'Daten KEA'!$A:$A,0)-1,MATCH(AP143,'Daten KEA'!$A$424:$ADO$424,0)-1)),0,OFFSET('Daten KEA'!$A$1,MATCH(AX$5,'Daten KEA'!$A:$A,0)-1,MATCH(AP143,'Daten KEA'!$A$424:$ADO$424,0)-1))-IF(ISERROR(AL143*INDEX('Energiefaktoren Ecoinvent'!$D:$D,MATCH('mobitool-Faktoren v2.0'!AJ143,'Energiefaktoren Ecoinvent'!$A:$A,0))),0,AL143*INDEX('Energiefaktoren Ecoinvent'!$D:$D,MATCH('mobitool-Faktoren v2.0'!AJ143,'Energiefaktoren Ecoinvent'!$A:$A,0))))</f>
        <v>0.12042366999999987</v>
      </c>
      <c r="AY143" s="303">
        <f t="shared" ca="1" si="107"/>
        <v>1.1738914300000001</v>
      </c>
      <c r="AZ143" s="347">
        <f ca="1">IF(ISERROR(OFFSET('Daten KEA'!$A$1,MATCH(AZ$5,'Daten KEA'!$A:$A,0)-1,MATCH(AQ143,'Daten KEA'!$A$424:$ADO$424,0)-1)),0,OFFSET('Daten KEA'!$A$1,MATCH(AZ$5,'Daten KEA'!$A:$A,0)-1,MATCH(AQ143,'Daten KEA'!$A$424:$ADO$424,0)-1))</f>
        <v>0.21453198000000001</v>
      </c>
      <c r="BA143" s="347">
        <f ca="1">IF(ISERROR(OFFSET('Daten KEA'!$A$1,MATCH(BA$5,'Daten KEA'!$A:$A,0)-1,MATCH(AR143,'Daten KEA'!$A$424:$ADO$424,0)-1)),0,OFFSET('Daten KEA'!$A$1,MATCH(BA$5,'Daten KEA'!$A:$A,0)-1,MATCH(AR143,'Daten KEA'!$A$424:$ADO$424,0)-1))</f>
        <v>0.84847834</v>
      </c>
      <c r="BB143" s="347">
        <f ca="1">IF(ISERROR(OFFSET('Daten KEA'!$A$1,MATCH(BB$5,'Daten KEA'!$A:$A,0)-1,MATCH(AS143,'Daten KEA'!$A$424:$ADO$424,0)-1)),0,OFFSET('Daten KEA'!$A$1,MATCH(BB$5,'Daten KEA'!$A:$A,0)-1,MATCH(AS143,'Daten KEA'!$A$424:$ADO$424,0)-1))</f>
        <v>0.82906073000000002</v>
      </c>
      <c r="BC143" s="348">
        <f t="shared" ca="1" si="141"/>
        <v>3.0659624800000005</v>
      </c>
      <c r="BD143" s="347">
        <f ca="1">IF(ISERROR(OFFSET('Daten KEA'!$A$1,MATCH(BD$5,'Daten KEA'!$A:$A,0)-1,MATCH(AT143,'Daten KEA'!$A$424:$ADO$424,0)-1)),0,OFFSET('Daten KEA'!$A$1,MATCH(BD$5,'Daten KEA'!$A:$A,0)-1,MATCH(AT143,'Daten KEA'!$A$424:$ADO$424,0)-1))</f>
        <v>3.0659624999999999</v>
      </c>
      <c r="BE143" s="305">
        <f t="shared" ca="1" si="108"/>
        <v>1.0000000065232368</v>
      </c>
      <c r="BF143" s="306">
        <f ca="1">IF(ISERROR(OFFSET('Daten KEA'!$A$1,MATCH(BF$5,'Daten KEA'!$A:$A,0)-1,MATCH(AM143,'Daten KEA'!$A$424:$ADO$424,0)-1)),0,OFFSET('Daten KEA'!$A$1,MATCH(BF$5,'Daten KEA'!$A:$A,0)-1,MATCH(AM143,'Daten KEA'!$A$424:$ADO$424,0)-1))+IF(ISERROR($AK143*INDEX('Energiefaktoren Ecoinvent'!$H:$H,MATCH('mobitool-Faktoren v2.0'!$AI143,'Energiefaktoren Ecoinvent'!$A:$A,0))),0,$AK143*INDEX('Energiefaktoren Ecoinvent'!$H:$H,MATCH('mobitool-Faktoren v2.0'!$AI143,'Energiefaktoren Ecoinvent'!$A:$A,0)))+IF(OR(AJ143="Benzin",AJ143="Diesel"),IF(ISERROR(OFFSET('Daten KEA'!$A$1,MATCH(BG$5,'Daten KEA'!$A:$A,0)-1,MATCH(AN143,'Daten KEA'!$A$424:$ADO$424,0)-1)),0,OFFSET('Daten KEA'!$A$1,MATCH(BG$5,'Daten KEA'!$A:$A,0)-1,MATCH(AN143,'Daten KEA'!$A$424:$ADO$424,0)-1))+IF(ISERROR($AL143*INDEX('Energiefaktoren Ecoinvent'!$H:$H,MATCH('mobitool-Faktoren v2.0'!$AJ143,'Energiefaktoren Ecoinvent'!$A:$A,0))),0,$AL143*INDEX('Energiefaktoren Ecoinvent'!$H:$H,MATCH('mobitool-Faktoren v2.0'!$AJ143,'Energiefaktoren Ecoinvent'!$A:$A,0))),0)</f>
        <v>0.35304750000000001</v>
      </c>
      <c r="BG143" s="306">
        <f ca="1">IF(OR(AJ143="Benzin",AJ143="Diesel"),0,IF(ISERROR(OFFSET('Daten KEA'!$A$1,MATCH(BG$5,'Daten KEA'!$A:$A,0)-1,MATCH(AN143,'Daten KEA'!$A$424:$ADO$424,0)-1)),0,OFFSET('Daten KEA'!$A$1,MATCH(BG$5,'Daten KEA'!$A:$A,0)-1,MATCH(AN143,'Daten KEA'!$A$424:$ADO$424,0)-1))+IF(ISERROR($AL143*INDEX('Energiefaktoren Ecoinvent'!$H:$H,MATCH('mobitool-Faktoren v2.0'!$AJ143,'Energiefaktoren Ecoinvent'!$A:$A,0))),0,$AL143*INDEX('Energiefaktoren Ecoinvent'!$H:$H,MATCH('mobitool-Faktoren v2.0'!$AJ143,'Energiefaktoren Ecoinvent'!$A:$A,0))))</f>
        <v>0</v>
      </c>
      <c r="BH143" s="306">
        <f ca="1">IF(ISERROR(OFFSET('Daten KEA'!$A$1,MATCH(BH$5,'Daten KEA'!$A:$A,0)-1,MATCH(AO143,'Daten KEA'!$A$424:$ADO$424,0)-1)),0,OFFSET('Daten KEA'!$A$1,MATCH(BH$5,'Daten KEA'!$A:$A,0)-1,MATCH(AO143,'Daten KEA'!$A$424:$ADO$424,0)-1))-IF(ISERROR($AK143*INDEX('Energiefaktoren Ecoinvent'!$H:$H,MATCH('mobitool-Faktoren v2.0'!$AI143,'Energiefaktoren Ecoinvent'!$A:$A,0))),0,$AK143*INDEX('Energiefaktoren Ecoinvent'!$H:$H,MATCH('mobitool-Faktoren v2.0'!$AI143,'Energiefaktoren Ecoinvent'!$A:$A,0)))+IF(OR(AJ143="Benzin",AJ143="Diesel"),IF(ISERROR(OFFSET('Daten KEA'!$A$1,MATCH(BI$5,'Daten KEA'!$A:$A,0)-1,MATCH(AP143,'Daten KEA'!$A$424:$ADO$424,0)-1)),0,OFFSET('Daten KEA'!$A$1,MATCH(BI$5,'Daten KEA'!$A:$A,0)-1,MATCH(AP143,'Daten KEA'!$A$424:$ADO$424,0)-1))-IF(ISERROR($AL143*INDEX('Energiefaktoren Ecoinvent'!$H:$H,MATCH('mobitool-Faktoren v2.0'!$AJ143,'Energiefaktoren Ecoinvent'!$A:$A,0))),0,$AL143*INDEX('Energiefaktoren Ecoinvent'!$H:$H,MATCH('mobitool-Faktoren v2.0'!$AJ143,'Energiefaktoren Ecoinvent'!$A:$A,0))),0)</f>
        <v>0.12286165503913998</v>
      </c>
      <c r="BI143" s="306">
        <f ca="1">IF(OR(AJ143="Benzin",AJ143="Diesel"),0,IF(ISERROR(OFFSET('Daten KEA'!$A$1,MATCH(BI$5,'Daten KEA'!$A:$A,0)-1,MATCH(AP143,'Daten KEA'!$A$424:$ADO$424,0)-1)),0,OFFSET('Daten KEA'!$A$1,MATCH(BI$5,'Daten KEA'!$A:$A,0)-1,MATCH(AP143,'Daten KEA'!$A$424:$ADO$424,0)-1))-IF(ISERROR($AL143*INDEX('Energiefaktoren Ecoinvent'!$H:$H,MATCH('mobitool-Faktoren v2.0'!$AJ143,'Energiefaktoren Ecoinvent'!$A:$A,0))),0,$AL143*INDEX('Energiefaktoren Ecoinvent'!$H:$H,MATCH('mobitool-Faktoren v2.0'!$AJ143,'Energiefaktoren Ecoinvent'!$A:$A,0))))</f>
        <v>2.0172062563693999E-2</v>
      </c>
      <c r="BJ143" s="306">
        <f t="shared" ca="1" si="140"/>
        <v>0.49608121760283397</v>
      </c>
      <c r="BK143" s="349">
        <f ca="1">IF(ISERROR(OFFSET('Daten KEA'!$A$1,MATCH(BK$5,'Daten KEA'!$A:$A,0)-1,MATCH(AQ143,'Daten KEA'!$A$424:$ADO$424,0)-1)),0,OFFSET('Daten KEA'!$A$1,MATCH(BK$5,'Daten KEA'!$A:$A,0)-1,MATCH(AQ143,'Daten KEA'!$A$424:$ADO$424,0)-1))</f>
        <v>0.20490561593225501</v>
      </c>
      <c r="BL143" s="349">
        <f ca="1">IF(ISERROR(OFFSET('Daten KEA'!$A$1,MATCH(BL$5,'Daten KEA'!$A:$A,0)-1,MATCH(AR143,'Daten KEA'!$A$424:$ADO$424,0)-1)),0,OFFSET('Daten KEA'!$A$1,MATCH(BL$5,'Daten KEA'!$A:$A,0)-1,MATCH(AR143,'Daten KEA'!$A$424:$ADO$424,0)-1))</f>
        <v>0.78080136397911004</v>
      </c>
      <c r="BM143" s="349">
        <f ca="1">IF(ISERROR(OFFSET('Daten KEA'!$A$1,MATCH(BM$5,'Daten KEA'!$A:$A,0)-1,MATCH(AS143,'Daten KEA'!$A$424:$ADO$424,0)-1)),0,OFFSET('Daten KEA'!$A$1,MATCH(BM$5,'Daten KEA'!$A:$A,0)-1,MATCH(AS143,'Daten KEA'!$A$424:$ADO$424,0)-1))</f>
        <v>0.7287527424722301</v>
      </c>
      <c r="BN143" s="350">
        <f t="shared" ca="1" si="142"/>
        <v>2.2105409399864291</v>
      </c>
      <c r="BO143" s="349">
        <f ca="1">IF(ISERROR(OFFSET('Daten KEA'!$A$1,MATCH(BO$5,'Daten KEA'!$A:$A,0)-1,MATCH(AT143,'Daten KEA'!$A$424:$ADO$424,0)-1)),0,OFFSET('Daten KEA'!$A$1,MATCH(BO$5,'Daten KEA'!$A:$A,0)-1,MATCH(AT143,'Daten KEA'!$A$424:$ADO$424,0)-1))</f>
        <v>2.2105409559863998</v>
      </c>
      <c r="BP143" s="305">
        <f t="shared" ca="1" si="109"/>
        <v>1.0000000072380342</v>
      </c>
      <c r="BQ143" s="351">
        <f ca="1">IF(ISERROR(OFFSET('Daten GWP'!$A$1,MATCH(BQ$5,'Daten GWP'!$A:$A,0)-1,MATCH(AM143,'Daten GWP'!$A$424:$ADO$424,0)-1)),0,OFFSET('Daten GWP'!$A$1,MATCH(BQ$5,'Daten GWP'!$A:$A,0)-1,MATCH(AM143,'Daten GWP'!$A$424:$ADO$424,0)-1))*1000</f>
        <v>32.777829000000004</v>
      </c>
      <c r="BR143" s="351">
        <f ca="1">IF(ISERROR(OFFSET('Daten GWP'!$A$1,MATCH(BR$5,'Daten GWP'!$A:$A,0)-1,MATCH(AN143,'Daten GWP'!$A$424:$ADO$424,0)-1)),0,OFFSET('Daten GWP'!$A$1,MATCH(BR$5,'Daten GWP'!$A:$A,0)-1,MATCH(AN143,'Daten GWP'!$A$424:$ADO$424,0)-1))*1000</f>
        <v>0</v>
      </c>
      <c r="BS143" s="351">
        <f ca="1">IF(ISERROR(OFFSET('Daten GWP'!$A$1,MATCH(BS$5,'Daten GWP'!$A:$A,0)-1,MATCH(AO143,'Daten GWP'!$A$424:$ADO$424,0)-1)),0,OFFSET('Daten GWP'!$A$1,MATCH(BS$5,'Daten GWP'!$A:$A,0)-1,MATCH(AO143,'Daten GWP'!$A$424:$ADO$424,0)-1))*1000</f>
        <v>6.7070764</v>
      </c>
      <c r="BT143" s="351">
        <f ca="1">IF(ISERROR(OFFSET('Daten GWP'!$A$1,MATCH(BT$5,'Daten GWP'!$A:$A,0)-1,MATCH(AP143,'Daten GWP'!$A$424:$ADO$424,0)-1)),0,OFFSET('Daten GWP'!$A$1,MATCH(BT$5,'Daten GWP'!$A:$A,0)-1,MATCH(AP143,'Daten GWP'!$A$424:$ADO$424,0)-1))*1000</f>
        <v>2.425055</v>
      </c>
      <c r="BU143" s="308">
        <f t="shared" ca="1" si="110"/>
        <v>41.909960400000003</v>
      </c>
      <c r="BV143" s="351">
        <f ca="1">IF(ISERROR(OFFSET('Daten GWP'!$A$1,MATCH(BV$5,'Daten GWP'!$A:$A,0)-1,MATCH(AQ143,'Daten GWP'!$A$424:$ADO$424,0)-1)),0,OFFSET('Daten GWP'!$A$1,MATCH(BV$5,'Daten GWP'!$A:$A,0)-1,MATCH(AQ143,'Daten GWP'!$A$424:$ADO$424,0)-1))*1000</f>
        <v>7.4496653000000004</v>
      </c>
      <c r="BW143" s="351">
        <f ca="1">IF(ISERROR(OFFSET('Daten GWP'!$A$1,MATCH(BW$5,'Daten GWP'!$A:$A,0)-1,MATCH(AR143,'Daten GWP'!$A$424:$ADO$424,0)-1)),0,OFFSET('Daten GWP'!$A$1,MATCH(BW$5,'Daten GWP'!$A:$A,0)-1,MATCH(AR143,'Daten GWP'!$A$424:$ADO$424,0)-1))*1000</f>
        <v>51.607376000000002</v>
      </c>
      <c r="BX143" s="351">
        <f ca="1">IF(ISERROR(OFFSET('Daten GWP'!$A$1,MATCH(BX$5,'Daten GWP'!$A:$A,0)-1,MATCH(AS143,'Daten GWP'!$A$424:$ADO$424,0)-1)),0,OFFSET('Daten GWP'!$A$1,MATCH(BX$5,'Daten GWP'!$A:$A,0)-1,MATCH(AS143,'Daten GWP'!$A$424:$ADO$424,0)-1))*1000</f>
        <v>13.869325</v>
      </c>
      <c r="BY143" s="352">
        <f t="shared" ca="1" si="143"/>
        <v>114.8363267</v>
      </c>
      <c r="BZ143" s="351">
        <f ca="1">IF(ISERROR(OFFSET('Daten GWP'!$A$1,MATCH(BZ$5,'Daten GWP'!$A:$A,0)-1,MATCH(AT143,'Daten GWP'!$A$424:$ADO$424,0)-1)),0,OFFSET('Daten GWP'!$A$1,MATCH(BZ$5,'Daten GWP'!$A:$A,0)-1,MATCH(AT143,'Daten GWP'!$A$424:$ADO$424,0)-1))*1000</f>
        <v>114.83633</v>
      </c>
      <c r="CA143" s="305">
        <f t="shared" ca="1" si="111"/>
        <v>1.0000000287365514</v>
      </c>
      <c r="CB143" s="310">
        <f ca="1">IF(ISERROR(OFFSET('Daten Elementary'!$A$1,MATCH(CB$5,'Daten Elementary'!$A:$A,0)-1,MATCH(AM143,'Daten Elementary'!$A$424:$ADO$424,0)-1)),0,OFFSET('Daten Elementary'!$A$1,MATCH(CB$5,'Daten Elementary'!$A:$A,0)-1,MATCH(AM143,'Daten Elementary'!$A$424:$ADO$424,0)-1))*1000000</f>
        <v>3.3143400000000001</v>
      </c>
      <c r="CC143" s="310">
        <f ca="1">IF(ISERROR(OFFSET('Daten Elementary'!$A$1,MATCH(CC$5,'Daten Elementary'!$A:$A,0)-1,MATCH(AN143,'Daten Elementary'!$A$424:$ADO$424,0)-1)),0,OFFSET('Daten Elementary'!$A$1,MATCH(CC$5,'Daten Elementary'!$A:$A,0)-1,MATCH(AN143,'Daten Elementary'!$A$424:$ADO$424,0)-1))*1000000</f>
        <v>12.01848</v>
      </c>
      <c r="CD143" s="310">
        <f ca="1">IF(ISERROR(OFFSET('Daten Elementary'!$A$1,MATCH(CD$5,'Daten Elementary'!$A:$A,0)-1,MATCH(AO143,'Daten Elementary'!$A$424:$ADO$424,0)-1)),0,OFFSET('Daten Elementary'!$A$1,MATCH(CD$5,'Daten Elementary'!$A:$A,0)-1,MATCH(AO143,'Daten Elementary'!$A$424:$ADO$424,0)-1))*1000000</f>
        <v>2.2609675</v>
      </c>
      <c r="CE143" s="310">
        <f ca="1">IF(ISERROR(OFFSET('Daten Elementary'!$A$1,MATCH(CE$5,'Daten Elementary'!$A:$A,0)-1,MATCH(AP143,'Daten Elementary'!$A$424:$ADO$424,0)-1)),0,OFFSET('Daten Elementary'!$A$1,MATCH(CE$5,'Daten Elementary'!$A:$A,0)-1,MATCH(AP143,'Daten Elementary'!$A$424:$ADO$424,0)-1))*1000000</f>
        <v>3.0259581</v>
      </c>
      <c r="CF143" s="310">
        <f t="shared" ca="1" si="112"/>
        <v>20.619745600000002</v>
      </c>
      <c r="CG143" s="310">
        <f ca="1">IF(ISERROR(OFFSET('Daten Elementary'!$A$1,MATCH(CG$5,'Daten Elementary'!$A:$A,0)-1,MATCH(AQ143,'Daten Elementary'!$A$424:$ADO$424,0)-1)),0,OFFSET('Daten Elementary'!$A$1,MATCH(CG$5,'Daten Elementary'!$A:$A,0)-1,MATCH(AQ143,'Daten Elementary'!$A$424:$ADO$424,0)-1))*1000000</f>
        <v>2.8177561999999998</v>
      </c>
      <c r="CH143" s="310">
        <f ca="1">IF(ISERROR(OFFSET('Daten Elementary'!$A$1,MATCH(CH$5,'Daten Elementary'!$A:$A,0)-1,MATCH(AR143,'Daten Elementary'!$A$424:$ADO$424,0)-1)),0,OFFSET('Daten Elementary'!$A$1,MATCH(CH$5,'Daten Elementary'!$A:$A,0)-1,MATCH(AR143,'Daten Elementary'!$A$424:$ADO$424,0)-1))*1000000</f>
        <v>50.950947999999997</v>
      </c>
      <c r="CI143" s="310">
        <f ca="1">IF(ISERROR(OFFSET('Daten Elementary'!$A$1,MATCH(CI$5,'Daten Elementary'!$A:$A,0)-1,MATCH(AS143,'Daten Elementary'!$A$424:$ADO$424,0)-1)),0,OFFSET('Daten Elementary'!$A$1,MATCH(CI$5,'Daten Elementary'!$A:$A,0)-1,MATCH(AS143,'Daten Elementary'!$A$424:$ADO$424,0)-1))*1000000</f>
        <v>11.794364999999999</v>
      </c>
      <c r="CJ143" s="311">
        <f t="shared" ca="1" si="113"/>
        <v>86.182814799999989</v>
      </c>
      <c r="CK143" s="310">
        <f ca="1">IF(ISERROR(OFFSET('Daten Elementary'!$A$1,MATCH(CK$5,'Daten Elementary'!$A:$A,0)-1,MATCH($AT143,'Daten Elementary'!$A$424:$ADO$424,0)-1)),0,OFFSET('Daten Elementary'!$A$1,MATCH(CK$5,'Daten Elementary'!$A:$A,0)-1,MATCH($AT143,'Daten Elementary'!$A$424:$ADO$424,0)-1))*1000000</f>
        <v>86.181266000000008</v>
      </c>
      <c r="CL143" s="305">
        <f t="shared" ca="1" si="114"/>
        <v>0.99998202889980359</v>
      </c>
      <c r="CM143" s="312">
        <f ca="1">IF(ISERROR(OFFSET('Daten Elementary'!$A$1,MATCH(CM$5,'Daten Elementary'!$A:$A,0)-1,MATCH(AM143,'Daten Elementary'!$A$424:$ADO$424,0)-1)),0,OFFSET('Daten Elementary'!$A$1,MATCH(CM$5,'Daten Elementary'!$A:$A,0)-1,MATCH(AM143,'Daten Elementary'!$A$424:$ADO$424,0)-1))*1000000</f>
        <v>2.12134</v>
      </c>
      <c r="CN143" s="312">
        <f ca="1">IF(ISERROR(OFFSET('Daten Elementary'!$A$1,MATCH(CN$5,'Daten Elementary'!$A:$A,0)-1,MATCH(AN143,'Daten Elementary'!$A$424:$ADO$424,0)-1)),0,OFFSET('Daten Elementary'!$A$1,MATCH(CN$5,'Daten Elementary'!$A:$A,0)-1,MATCH(AN143,'Daten Elementary'!$A$424:$ADO$424,0)-1))*1000000</f>
        <v>7.2418800000000001</v>
      </c>
      <c r="CO143" s="312">
        <f ca="1">IF(ISERROR(OFFSET('Daten Elementary'!$A$1,MATCH(CO$5,'Daten Elementary'!$A:$A,0)-1,MATCH(AO143,'Daten Elementary'!$A$424:$ADO$424,0)-1)),0,OFFSET('Daten Elementary'!$A$1,MATCH(CO$5,'Daten Elementary'!$A:$A,0)-1,MATCH(AO143,'Daten Elementary'!$A$424:$ADO$424,0)-1))*1000000</f>
        <v>1.7940046999999999</v>
      </c>
      <c r="CP143" s="312">
        <f ca="1">IF(ISERROR(OFFSET('Daten Elementary'!$A$1,MATCH(CP$5,'Daten Elementary'!$A:$A,0)-1,MATCH(AP143,'Daten Elementary'!$A$424:$ADO$424,0)-1)),0,OFFSET('Daten Elementary'!$A$1,MATCH(CP$5,'Daten Elementary'!$A:$A,0)-1,MATCH(AP143,'Daten Elementary'!$A$424:$ADO$424,0)-1))*1000000</f>
        <v>1.4617754000000001</v>
      </c>
      <c r="CQ143" s="312">
        <f t="shared" ca="1" si="115"/>
        <v>12.619000100000001</v>
      </c>
      <c r="CR143" s="312">
        <f ca="1">IF(ISERROR(OFFSET('Daten Elementary'!$A$1,MATCH(CR$5,'Daten Elementary'!$A:$A,0)-1,MATCH(AQ143,'Daten Elementary'!$A$424:$ADO$424,0)-1)),0,OFFSET('Daten Elementary'!$A$1,MATCH(CR$5,'Daten Elementary'!$A:$A,0)-1,MATCH(AQ143,'Daten Elementary'!$A$424:$ADO$424,0)-1))*1000000</f>
        <v>1.8879055999999999</v>
      </c>
      <c r="CS143" s="312">
        <f ca="1">IF(ISERROR(OFFSET('Daten Elementary'!$A$1,MATCH(CS$5,'Daten Elementary'!$A:$A,0)-1,MATCH(AR143,'Daten Elementary'!$A$424:$ADO$424,0)-1)),0,OFFSET('Daten Elementary'!$A$1,MATCH(CS$5,'Daten Elementary'!$A:$A,0)-1,MATCH(AR143,'Daten Elementary'!$A$424:$ADO$424,0)-1))*1000000</f>
        <v>19.524953</v>
      </c>
      <c r="CT143" s="312">
        <f ca="1">IF(ISERROR(OFFSET('Daten Elementary'!$A$1,MATCH(CT$5,'Daten Elementary'!$A:$A,0)-1,MATCH(AS143,'Daten Elementary'!$A$424:$ADO$424,0)-1)),0,OFFSET('Daten Elementary'!$A$1,MATCH(CT$5,'Daten Elementary'!$A:$A,0)-1,MATCH(AS143,'Daten Elementary'!$A$424:$ADO$424,0)-1))*1000000</f>
        <v>6.6632528000000004</v>
      </c>
      <c r="CU143" s="313">
        <f t="shared" ca="1" si="116"/>
        <v>40.695111500000003</v>
      </c>
      <c r="CV143" s="312">
        <f ca="1">IF(ISERROR(OFFSET('Daten Elementary'!$A$1,MATCH(CV$5,'Daten Elementary'!$A:$A,0)-1,MATCH($AT143,'Daten Elementary'!$A$424:$ADO$424,0)-1)),0,OFFSET('Daten Elementary'!$A$1,MATCH(CV$5,'Daten Elementary'!$A:$A,0)-1,MATCH($AT143,'Daten Elementary'!$A$424:$ADO$424,0)-1))*1000000</f>
        <v>40.693852</v>
      </c>
      <c r="CW143" s="305">
        <f t="shared" ca="1" si="117"/>
        <v>0.99996905033667238</v>
      </c>
      <c r="CX143" s="314">
        <f ca="1">IF(ISERROR(OFFSET('Daten Elementary'!$A$1,MATCH(CX$5,'Daten Elementary'!$A:$A,0)-1,MATCH(AM143,'Daten Elementary'!$A$424:$ADO$424,0)-1)),0,OFFSET('Daten Elementary'!$A$1,MATCH(CX$5,'Daten Elementary'!$A:$A,0)-1,MATCH(AM143,'Daten Elementary'!$A$424:$ADO$424,0)-1))*1000000</f>
        <v>14.999635</v>
      </c>
      <c r="CY143" s="314">
        <f ca="1">IF(ISERROR(OFFSET('Daten Elementary'!$A$1,MATCH(CY$5,'Daten Elementary'!$A:$A,0)-1,MATCH(AN143,'Daten Elementary'!$A$424:$ADO$424,0)-1)),0,OFFSET('Daten Elementary'!$A$1,MATCH(CY$5,'Daten Elementary'!$A:$A,0)-1,MATCH(AN143,'Daten Elementary'!$A$424:$ADO$424,0)-1))*1000000</f>
        <v>6.4867359999999999E-5</v>
      </c>
      <c r="CZ143" s="314">
        <f ca="1">IF(ISERROR(OFFSET('Daten Elementary'!$A$1,MATCH(CZ$5,'Daten Elementary'!$A:$A,0)-1,MATCH(AO143,'Daten Elementary'!$A$424:$ADO$424,0)-1)),0,OFFSET('Daten Elementary'!$A$1,MATCH(CZ$5,'Daten Elementary'!$A:$A,0)-1,MATCH(AO143,'Daten Elementary'!$A$424:$ADO$424,0)-1))*1000000</f>
        <v>26.021483</v>
      </c>
      <c r="DA143" s="314">
        <f ca="1">IF(ISERROR(OFFSET('Daten Elementary'!$A$1,MATCH(DA$5,'Daten Elementary'!$A:$A,0)-1,MATCH(AP143,'Daten Elementary'!$A$424:$ADO$424,0)-1)),0,OFFSET('Daten Elementary'!$A$1,MATCH(DA$5,'Daten Elementary'!$A:$A,0)-1,MATCH(AP143,'Daten Elementary'!$A$424:$ADO$424,0)-1))*1000000</f>
        <v>1.9041899</v>
      </c>
      <c r="DB143" s="314">
        <f t="shared" ca="1" si="118"/>
        <v>42.925372767359995</v>
      </c>
      <c r="DC143" s="314">
        <f ca="1">IF(ISERROR(OFFSET('Daten Elementary'!$A$1,MATCH(DC$5,'Daten Elementary'!$A:$A,0)-1,MATCH(AQ143,'Daten Elementary'!$A$424:$ADO$424,0)-1)),0,OFFSET('Daten Elementary'!$A$1,MATCH(DC$5,'Daten Elementary'!$A:$A,0)-1,MATCH(AQ143,'Daten Elementary'!$A$424:$ADO$424,0)-1))*1000000</f>
        <v>399.03487999999999</v>
      </c>
      <c r="DD143" s="314">
        <f ca="1">IF(ISERROR(OFFSET('Daten Elementary'!$A$1,MATCH(DD$5,'Daten Elementary'!$A:$A,0)-1,MATCH(AR143,'Daten Elementary'!$A$424:$ADO$424,0)-1)),0,OFFSET('Daten Elementary'!$A$1,MATCH(DD$5,'Daten Elementary'!$A:$A,0)-1,MATCH(AR143,'Daten Elementary'!$A$424:$ADO$424,0)-1))*1000000</f>
        <v>84.170282999999998</v>
      </c>
      <c r="DE143" s="314">
        <f ca="1">IF(ISERROR(OFFSET('Daten Elementary'!$A$1,MATCH(DE$5,'Daten Elementary'!$A:$A,0)-1,MATCH(AS143,'Daten Elementary'!$A$424:$ADO$424,0)-1)),0,OFFSET('Daten Elementary'!$A$1,MATCH(DE$5,'Daten Elementary'!$A:$A,0)-1,MATCH(AS143,'Daten Elementary'!$A$424:$ADO$424,0)-1))*1000000</f>
        <v>52.589711000000001</v>
      </c>
      <c r="DF143" s="315">
        <f t="shared" ca="1" si="119"/>
        <v>578.72024676735998</v>
      </c>
      <c r="DG143" s="314">
        <f ca="1">IF(ISERROR(OFFSET('Daten Elementary'!$A$1,MATCH(DG$5,'Daten Elementary'!$A:$A,0)-1,MATCH($AT143,'Daten Elementary'!$A$424:$ADO$424,0)-1)),0,OFFSET('Daten Elementary'!$A$1,MATCH(DG$5,'Daten Elementary'!$A:$A,0)-1,MATCH($AT143,'Daten Elementary'!$A$424:$ADO$424,0)-1))*1000000</f>
        <v>578.72024999999996</v>
      </c>
      <c r="DH143" s="305">
        <f t="shared" ca="1" si="120"/>
        <v>1.0000000055858422</v>
      </c>
      <c r="DI143" s="316">
        <f ca="1">IF(ISERROR(OFFSET('Daten Elementary'!$A$1,MATCH(DI$5,'Daten Elementary'!$A:$A,0)-1,MATCH(AM143,'Daten Elementary'!$A$424:$ADO$424,0)-1)),0,OFFSET('Daten Elementary'!$A$1,MATCH(DI$5,'Daten Elementary'!$A:$A,0)-1,MATCH(AM143,'Daten Elementary'!$A$424:$ADO$424,0)-1))*1000000</f>
        <v>4.5632999999999999</v>
      </c>
      <c r="DJ143" s="316">
        <f ca="1">IF(ISERROR(OFFSET('Daten Elementary'!$A$1,MATCH(DJ$5,'Daten Elementary'!$A:$A,0)-1,MATCH(AN143,'Daten Elementary'!$A$424:$ADO$424,0)-1)),0,OFFSET('Daten Elementary'!$A$1,MATCH(DJ$5,'Daten Elementary'!$A:$A,0)-1,MATCH(AN143,'Daten Elementary'!$A$424:$ADO$424,0)-1))*1000000</f>
        <v>0</v>
      </c>
      <c r="DK143" s="316">
        <f ca="1">IF(ISERROR(OFFSET('Daten Elementary'!$A$1,MATCH(DK$5,'Daten Elementary'!$A:$A,0)-1,MATCH(AO143,'Daten Elementary'!$A$424:$ADO$424,0)-1)),0,OFFSET('Daten Elementary'!$A$1,MATCH(DK$5,'Daten Elementary'!$A:$A,0)-1,MATCH(AO143,'Daten Elementary'!$A$424:$ADO$424,0)-1))*1000000</f>
        <v>24.841545999999997</v>
      </c>
      <c r="DL143" s="316">
        <f ca="1">IF(ISERROR(OFFSET('Daten Elementary'!$A$1,MATCH(DL$5,'Daten Elementary'!$A:$A,0)-1,MATCH(AP143,'Daten Elementary'!$A$424:$ADO$424,0)-1)),0,OFFSET('Daten Elementary'!$A$1,MATCH(DL$5,'Daten Elementary'!$A:$A,0)-1,MATCH(AP143,'Daten Elementary'!$A$424:$ADO$424,0)-1))*1000000</f>
        <v>6.4881339000000002</v>
      </c>
      <c r="DM143" s="316">
        <f t="shared" ca="1" si="121"/>
        <v>35.8929799</v>
      </c>
      <c r="DN143" s="316">
        <f ca="1">IF(ISERROR(OFFSET('Daten Elementary'!$A$1,MATCH(DN$5,'Daten Elementary'!$A:$A,0)-1,MATCH(AQ143,'Daten Elementary'!$A$424:$ADO$424,0)-1)),0,OFFSET('Daten Elementary'!$A$1,MATCH(DN$5,'Daten Elementary'!$A:$A,0)-1,MATCH(AQ143,'Daten Elementary'!$A$424:$ADO$424,0)-1))*1000000</f>
        <v>12.656601</v>
      </c>
      <c r="DO143" s="316">
        <f ca="1">IF(ISERROR(OFFSET('Daten Elementary'!$A$1,MATCH(DO$5,'Daten Elementary'!$A:$A,0)-1,MATCH(AR143,'Daten Elementary'!$A$424:$ADO$424,0)-1)),0,OFFSET('Daten Elementary'!$A$1,MATCH(DO$5,'Daten Elementary'!$A:$A,0)-1,MATCH(AR143,'Daten Elementary'!$A$424:$ADO$424,0)-1))*1000000</f>
        <v>97.962358999999992</v>
      </c>
      <c r="DP143" s="316">
        <f ca="1">IF(ISERROR(OFFSET('Daten Elementary'!$A$1,MATCH(DP$5,'Daten Elementary'!$A:$A,0)-1,MATCH(AS143,'Daten Elementary'!$A$424:$ADO$424,0)-1)),0,OFFSET('Daten Elementary'!$A$1,MATCH(DP$5,'Daten Elementary'!$A:$A,0)-1,MATCH(AS143,'Daten Elementary'!$A$424:$ADO$424,0)-1))*1000000</f>
        <v>59.399915</v>
      </c>
      <c r="DQ143" s="317">
        <f t="shared" ca="1" si="122"/>
        <v>205.91185489999998</v>
      </c>
      <c r="DR143" s="316">
        <f ca="1">IF(ISERROR(OFFSET('Daten Elementary'!$A$1,MATCH(DR$5,'Daten Elementary'!$A:$A,0)-1,MATCH($AT143,'Daten Elementary'!$A$424:$ADO$424,0)-1)),0,OFFSET('Daten Elementary'!$A$1,MATCH(DR$5,'Daten Elementary'!$A:$A,0)-1,MATCH($AT143,'Daten Elementary'!$A$424:$ADO$424,0)-1))*1000000</f>
        <v>205.91184999999999</v>
      </c>
      <c r="DS143" s="305">
        <f t="shared" ca="1" si="123"/>
        <v>0.99999997620340997</v>
      </c>
      <c r="DT143" s="318">
        <f ca="1">IF(ISERROR(OFFSET('Daten UBP13'!$A$1,MATCH(DT$5,'Daten UBP13'!$A:$A,0)-1,MATCH(AM143,'Daten UBP13'!$A$424:$AEG$424,0)-1)),0,OFFSET('Daten UBP13'!$A$1,MATCH(DT$5,'Daten UBP13'!$A:$A,0)-1,MATCH(AM143,'Daten UBP13'!$A$424:$AEG$424,0)-1))</f>
        <v>22.036462</v>
      </c>
      <c r="DU143" s="318">
        <f ca="1">IF(ISERROR(OFFSET('Daten UBP13'!$A$1,MATCH(DU$5,'Daten UBP13'!$A:$A,0)-1,MATCH(AN143,'Daten UBP13'!$A$424:$AEG$424,0)-1)),0,OFFSET('Daten UBP13'!$A$1,MATCH(DU$5,'Daten UBP13'!$A:$A,0)-1,MATCH(AN143,'Daten UBP13'!$A$424:$AEG$424,0)-1))</f>
        <v>21.079246000000001</v>
      </c>
      <c r="DV143" s="318">
        <f ca="1">IF(ISERROR(OFFSET('Daten UBP13'!$A$1,MATCH(DV$5,'Daten UBP13'!$A:$A,0)-1,MATCH(AO143,'Daten UBP13'!$A$424:$AEG$424,0)-1)),0,OFFSET('Daten UBP13'!$A$1,MATCH(DV$5,'Daten UBP13'!$A:$A,0)-1,MATCH(AO143,'Daten UBP13'!$A$424:$AEG$424,0)-1))</f>
        <v>11.717045000000001</v>
      </c>
      <c r="DW143" s="318">
        <f ca="1">IF(ISERROR(OFFSET('Daten UBP13'!$A$1,MATCH(DW$5,'Daten UBP13'!$A:$A,0)-1,MATCH(AP143,'Daten UBP13'!$A$424:$AEG$424,0)-1)),0,OFFSET('Daten UBP13'!$A$1,MATCH(DW$5,'Daten UBP13'!$A:$A,0)-1,MATCH(AP143,'Daten UBP13'!$A$424:$AEG$424,0)-1))</f>
        <v>7.5873327000000002</v>
      </c>
      <c r="DX143" s="318">
        <f t="shared" ca="1" si="124"/>
        <v>62.420085699999994</v>
      </c>
      <c r="DY143" s="318">
        <f ca="1">IF(ISERROR(OFFSET('Daten UBP13'!$A$1,MATCH(DY$5,'Daten UBP13'!$A:$A,0)-1,MATCH(AQ143,'Daten UBP13'!$A$424:$AEG$424,0)-1)),0,OFFSET('Daten UBP13'!$A$1,MATCH(DY$5,'Daten UBP13'!$A:$A,0)-1,MATCH(AQ143,'Daten UBP13'!$A$424:$AEG$424,0)-1))</f>
        <v>15.635809</v>
      </c>
      <c r="DZ143" s="318">
        <f ca="1">IF(ISERROR(OFFSET('Daten UBP13'!$A$1,MATCH(DZ$5,'Daten UBP13'!$A:$A,0)-1,MATCH(AR143,'Daten UBP13'!$A$424:$AEG$424,0)-1)),0,OFFSET('Daten UBP13'!$A$1,MATCH(DZ$5,'Daten UBP13'!$A:$A,0)-1,MATCH(AR143,'Daten UBP13'!$A$424:$AEG$424,0)-1))</f>
        <v>96.804969999999997</v>
      </c>
      <c r="EA143" s="318">
        <f ca="1">IF(ISERROR(OFFSET('Daten UBP13'!$A$1,MATCH(EA$5,'Daten UBP13'!$A:$A,0)-1,MATCH(AS143,'Daten UBP13'!$A$424:$AEG$424,0)-1)),0,OFFSET('Daten UBP13'!$A$1,MATCH(EA$5,'Daten UBP13'!$A:$A,0)-1,MATCH(AS143,'Daten UBP13'!$A$424:$AEG$424,0)-1))</f>
        <v>36.620598000000001</v>
      </c>
      <c r="EB143" s="319">
        <f t="shared" ca="1" si="125"/>
        <v>211.48146269999998</v>
      </c>
      <c r="EC143" s="318">
        <f ca="1">IF(ISERROR(OFFSET('Daten UBP13'!$A$1,MATCH(EC$5,'Daten UBP13'!$A:$A,0)-1,MATCH(AT143,'Daten UBP13'!$A$424:$AEG$424,0)-1)),0,OFFSET('Daten UBP13'!$A$1,MATCH(EC$5,'Daten UBP13'!$A:$A,0)-1,MATCH(AT143,'Daten UBP13'!$A$424:$AEG$424,0)-1))</f>
        <v>211.48</v>
      </c>
      <c r="ED143" s="305">
        <f t="shared" ca="1" si="126"/>
        <v>0.99999308355455219</v>
      </c>
      <c r="EE143" s="320">
        <f ca="1">IF(ISERROR(OFFSET('Daten ReCiPe'!$A$1,MATCH(EE$5,'Daten ReCiPe'!$A:$A,0)-1,MATCH(AM143,'Daten ReCiPe'!$A$424:$ADO$424,0)-1)),0,OFFSET('Daten ReCiPe'!$A$1,MATCH(EE$5,'Daten ReCiPe'!$A:$A,0)-1,MATCH(AM143,'Daten ReCiPe'!$A$424:$ADO$424,0)-1))*1000</f>
        <v>1.5350746</v>
      </c>
      <c r="EF143" s="320">
        <f ca="1">IF(ISERROR(OFFSET('Daten ReCiPe'!$A$1,MATCH(EF$5,'Daten ReCiPe'!$A:$A,0)-1,MATCH(AN143,'Daten ReCiPe'!$A$424:$ADO$424,0)-1)),0,OFFSET('Daten ReCiPe'!$A$1,MATCH(EF$5,'Daten ReCiPe'!$A:$A,0)-1,MATCH(AN143,'Daten ReCiPe'!$A$424:$ADO$424,0)-1))*1000</f>
        <v>0.11396072</v>
      </c>
      <c r="EG143" s="320">
        <f ca="1">IF(ISERROR(OFFSET('Daten ReCiPe'!$A$1,MATCH(EG$5,'Daten ReCiPe'!$A:$A,0)-1,MATCH(AO143,'Daten ReCiPe'!$A$424:$ADO$424,0)-1)),0,OFFSET('Daten ReCiPe'!$A$1,MATCH(EG$5,'Daten ReCiPe'!$A:$A,0)-1,MATCH(AO143,'Daten ReCiPe'!$A$424:$ADO$424,0)-1))*1000</f>
        <v>1.8792633000000001</v>
      </c>
      <c r="EH143" s="320">
        <f ca="1">IF(ISERROR(OFFSET('Daten ReCiPe'!$A$1,MATCH(EH$5,'Daten ReCiPe'!$A:$A,0)-1,MATCH(AP143,'Daten ReCiPe'!$A$424:$ADO$424,0)-1)),0,OFFSET('Daten ReCiPe'!$A$1,MATCH(EH$5,'Daten ReCiPe'!$A:$A,0)-1,MATCH(AP143,'Daten ReCiPe'!$A$424:$ADO$424,0)-1))*1000</f>
        <v>0.42196087000000004</v>
      </c>
      <c r="EI143" s="320">
        <f t="shared" ca="1" si="127"/>
        <v>3.9502594900000001</v>
      </c>
      <c r="EJ143" s="320">
        <f ca="1">IF(ISERROR(OFFSET('Daten ReCiPe'!$A$1,MATCH(EJ$5,'Daten ReCiPe'!$A:$A,0)-1,MATCH(AQ143,'Daten ReCiPe'!$A$424:$ADO$424,0)-1)),0,OFFSET('Daten ReCiPe'!$A$1,MATCH(EJ$5,'Daten ReCiPe'!$A:$A,0)-1,MATCH(AQ143,'Daten ReCiPe'!$A$424:$ADO$424,0)-1))*1000</f>
        <v>0.96596199999999999</v>
      </c>
      <c r="EK143" s="320">
        <f ca="1">IF(ISERROR(OFFSET('Daten ReCiPe'!$A$1,MATCH(EK$5,'Daten ReCiPe'!$A:$A,0)-1,MATCH(AR143,'Daten ReCiPe'!$A$424:$ADO$424,0)-1)),0,OFFSET('Daten ReCiPe'!$A$1,MATCH(EK$5,'Daten ReCiPe'!$A:$A,0)-1,MATCH(AR143,'Daten ReCiPe'!$A$424:$ADO$424,0)-1))*1000</f>
        <v>6.9038978999999996</v>
      </c>
      <c r="EL143" s="320">
        <f ca="1">IF(ISERROR(OFFSET('Daten ReCiPe'!$A$1,MATCH(EL$5,'Daten ReCiPe'!$A:$A,0)-1,MATCH(AS143,'Daten ReCiPe'!$A$424:$ADO$424,0)-1)),0,OFFSET('Daten ReCiPe'!$A$1,MATCH(EL$5,'Daten ReCiPe'!$A:$A,0)-1,MATCH(AS143,'Daten ReCiPe'!$A$424:$ADO$424,0)-1))*1000</f>
        <v>1.9357952</v>
      </c>
      <c r="EM143" s="321">
        <f t="shared" ca="1" si="128"/>
        <v>13.755914589999998</v>
      </c>
      <c r="EN143" s="320">
        <f ca="1">IF(ISERROR(OFFSET('Daten ReCiPe'!$A$1,MATCH(EN$5,'Daten ReCiPe'!$A:$A,0)-1,MATCH(AT143,'Daten ReCiPe'!$A$424:$ADO$424,0)-1)),0,OFFSET('Daten ReCiPe'!$A$1,MATCH(EN$5,'Daten ReCiPe'!$A:$A,0)-1,MATCH(AT143,'Daten ReCiPe'!$A$424:$ADO$424,0)-1))*1000</f>
        <v>13.755898</v>
      </c>
      <c r="EO143" s="305">
        <f t="shared" ca="1" si="129"/>
        <v>0.99999879397332037</v>
      </c>
      <c r="EP143" s="322">
        <f ca="1">IF(ISERROR(OFFSET('Daten Elementary'!$A$1,MATCH(EP$5,'Daten Elementary'!$A:$A,0)-1,MATCH(AM143,'Daten Elementary'!$A$424:$ADO$424,0)-1)),0,OFFSET('Daten Elementary'!$A$1,MATCH(EP$5,'Daten Elementary'!$A:$A,0)-1,MATCH(AM143,'Daten Elementary'!$A$424:$ADO$424,0)-1))*1000000</f>
        <v>0.13236389999999998</v>
      </c>
      <c r="EQ143" s="322">
        <f ca="1">IF(ISERROR(OFFSET('Daten Elementary'!$A$1,MATCH(EQ$5,'Daten Elementary'!$A:$A,0)-1,MATCH(AN143,'Daten Elementary'!$A$424:$ADO$424,0)-1)),0,OFFSET('Daten Elementary'!$A$1,MATCH(EQ$5,'Daten Elementary'!$A:$A,0)-1,MATCH(AN143,'Daten Elementary'!$A$424:$ADO$424,0)-1))*1000000</f>
        <v>5.6015599999999999E-2</v>
      </c>
      <c r="ER143" s="322">
        <f ca="1">IF(ISERROR(OFFSET('Daten Elementary'!$A$1,MATCH(ER$5,'Daten Elementary'!$A:$A,0)-1,MATCH(AO143,'Daten Elementary'!$A$424:$ADO$424,0)-1)),0,OFFSET('Daten Elementary'!$A$1,MATCH(ER$5,'Daten Elementary'!$A:$A,0)-1,MATCH(AO143,'Daten Elementary'!$A$424:$ADO$424,0)-1))*1000000</f>
        <v>47.172919</v>
      </c>
      <c r="ES143" s="322">
        <f ca="1">IF(ISERROR(OFFSET('Daten Elementary'!$A$1,MATCH(ES$5,'Daten Elementary'!$A:$A,0)-1,MATCH(AP143,'Daten Elementary'!$A$424:$ADO$424,0)-1)),0,OFFSET('Daten Elementary'!$A$1,MATCH(ES$5,'Daten Elementary'!$A:$A,0)-1,MATCH(AP143,'Daten Elementary'!$A$424:$ADO$424,0)-1))*1000000</f>
        <v>10.94819</v>
      </c>
      <c r="ET143" s="322">
        <f t="shared" ca="1" si="130"/>
        <v>58.3094885</v>
      </c>
      <c r="EU143" s="322">
        <f ca="1">IF(ISERROR(OFFSET('Daten Elementary'!$A$1,MATCH(EU$5,'Daten Elementary'!$A:$A,0)-1,MATCH(AQ143,'Daten Elementary'!$A$424:$ADO$424,0)-1)),0,OFFSET('Daten Elementary'!$A$1,MATCH(EU$5,'Daten Elementary'!$A:$A,0)-1,MATCH(AQ143,'Daten Elementary'!$A$424:$ADO$424,0)-1))*1000000</f>
        <v>17.931219000000002</v>
      </c>
      <c r="EV143" s="322">
        <f ca="1">IF(ISERROR(OFFSET('Daten Elementary'!$A$1,MATCH(EV$5,'Daten Elementary'!$A:$A,0)-1,MATCH(AR143,'Daten Elementary'!$A$424:$ADO$424,0)-1)),0,OFFSET('Daten Elementary'!$A$1,MATCH(EV$5,'Daten Elementary'!$A:$A,0)-1,MATCH(AR143,'Daten Elementary'!$A$424:$ADO$424,0)-1))*1000000</f>
        <v>160.6464</v>
      </c>
      <c r="EW143" s="322">
        <f ca="1">IF(ISERROR(OFFSET('Daten Elementary'!$A$1,MATCH(EW$5,'Daten Elementary'!$A:$A,0)-1,MATCH(AS143,'Daten Elementary'!$A$424:$ADO$424,0)-1)),0,OFFSET('Daten Elementary'!$A$1,MATCH(EW$5,'Daten Elementary'!$A:$A,0)-1,MATCH(AS143,'Daten Elementary'!$A$424:$ADO$424,0)-1))*1000000</f>
        <v>32.9953</v>
      </c>
      <c r="EX143" s="323">
        <f t="shared" ca="1" si="131"/>
        <v>269.8824075</v>
      </c>
      <c r="EY143" s="322">
        <f ca="1">IF(ISERROR(OFFSET('Daten Elementary'!$A$1,MATCH(EY$5,'Daten Elementary'!$A:$A,0)-1,MATCH($AT143,'Daten Elementary'!$A$424:$ADO$424,0)-1)),0,OFFSET('Daten Elementary'!$A$1,MATCH(EY$5,'Daten Elementary'!$A:$A,0)-1,MATCH($AT143,'Daten Elementary'!$A$424:$ADO$424,0)-1))*1000000</f>
        <v>269.88238999999999</v>
      </c>
      <c r="EZ143" s="305">
        <f t="shared" ca="1" si="132"/>
        <v>0.99999993515694419</v>
      </c>
      <c r="FA143" s="314">
        <f ca="1">IF(ISERROR(OFFSET('Daten Elementary'!$A$1,MATCH(FA$5,'Daten Elementary'!$A:$A,0)-1,MATCH(AM143,'Daten Elementary'!$A$424:$ADO$424,0)-1)),0,OFFSET('Daten Elementary'!$A$1,MATCH(FA$5,'Daten Elementary'!$A:$A,0)-1,MATCH(AM143,'Daten Elementary'!$A$424:$ADO$424,0)-1))*1000</f>
        <v>26.042999999999999</v>
      </c>
      <c r="FB143" s="314">
        <f ca="1">IF(ISERROR(OFFSET('Daten Elementary'!$A$1,MATCH(FB$5,'Daten Elementary'!$A:$A,0)-1,MATCH(AN143,'Daten Elementary'!$A$424:$ADO$424,0)-1)),0,OFFSET('Daten Elementary'!$A$1,MATCH(FB$5,'Daten Elementary'!$A:$A,0)-1,MATCH(AN143,'Daten Elementary'!$A$424:$ADO$424,0)-1))*1000</f>
        <v>0</v>
      </c>
      <c r="FC143" s="314">
        <f ca="1">IF(ISERROR(OFFSET('Daten Elementary'!$A$1,MATCH(FC$5,'Daten Elementary'!$A:$A,0)-1,MATCH(AO143,'Daten Elementary'!$A$424:$ADO$424,0)-1)),0,OFFSET('Daten Elementary'!$A$1,MATCH(FC$5,'Daten Elementary'!$A:$A,0)-1,MATCH(AO143,'Daten Elementary'!$A$424:$ADO$424,0)-1))*1000</f>
        <v>5.5326359999999992</v>
      </c>
      <c r="FD143" s="314">
        <f ca="1">IF(ISERROR(OFFSET('Daten Elementary'!$A$1,MATCH(FD$5,'Daten Elementary'!$A:$A,0)-1,MATCH(AP143,'Daten Elementary'!$A$424:$ADO$424,0)-1)),0,OFFSET('Daten Elementary'!$A$1,MATCH(FD$5,'Daten Elementary'!$A:$A,0)-1,MATCH(AP143,'Daten Elementary'!$A$424:$ADO$424,0)-1))*1000</f>
        <v>1.5580427999999999</v>
      </c>
      <c r="FE143" s="314">
        <f t="shared" ca="1" si="133"/>
        <v>33.133678799999998</v>
      </c>
      <c r="FF143" s="314">
        <f ca="1">IF(ISERROR(OFFSET('Daten Elementary'!$A$1,MATCH(FF$5,'Daten Elementary'!$A:$A,0)-1,MATCH(AQ143,'Daten Elementary'!$A$424:$ADO$424,0)-1)),0,OFFSET('Daten Elementary'!$A$1,MATCH(FF$5,'Daten Elementary'!$A:$A,0)-1,MATCH(AQ143,'Daten Elementary'!$A$424:$ADO$424,0)-1))*1000</f>
        <v>6.5948663999999999</v>
      </c>
      <c r="FG143" s="314">
        <f ca="1">IF(ISERROR(OFFSET('Daten Elementary'!$A$1,MATCH(FG$5,'Daten Elementary'!$A:$A,0)-1,MATCH(AR143,'Daten Elementary'!$A$424:$ADO$424,0)-1)),0,OFFSET('Daten Elementary'!$A$1,MATCH(FG$5,'Daten Elementary'!$A:$A,0)-1,MATCH(AR143,'Daten Elementary'!$A$424:$ADO$424,0)-1))*1000</f>
        <v>46.130008000000004</v>
      </c>
      <c r="FH143" s="314">
        <f ca="1">IF(ISERROR(OFFSET('Daten Elementary'!$A$1,MATCH(FH$5,'Daten Elementary'!$A:$A,0)-1,MATCH(AS143,'Daten Elementary'!$A$424:$ADO$424,0)-1)),0,OFFSET('Daten Elementary'!$A$1,MATCH(FH$5,'Daten Elementary'!$A:$A,0)-1,MATCH(AS143,'Daten Elementary'!$A$424:$ADO$424,0)-1))*1000</f>
        <v>12.474614000000001</v>
      </c>
      <c r="FI143" s="315">
        <f t="shared" ca="1" si="134"/>
        <v>98.333167200000005</v>
      </c>
      <c r="FJ143" s="314">
        <f ca="1">IF(ISERROR(OFFSET('Daten Elementary'!$A$1,MATCH(FJ$5,'Daten Elementary'!$A:$A,0)-1,MATCH($AT143,'Daten Elementary'!$A$424:$ADO$424,0)-1)),0,OFFSET('Daten Elementary'!$A$1,MATCH(FJ$5,'Daten Elementary'!$A:$A,0)-1,MATCH($AT143,'Daten Elementary'!$A$424:$ADO$424,0)-1))*1000</f>
        <v>98.333166000000006</v>
      </c>
      <c r="FK143" s="305">
        <f t="shared" ca="1" si="135"/>
        <v>0.99999998779658961</v>
      </c>
      <c r="FL143" s="314">
        <f ca="1">IF(ISERROR(OFFSET('Daten Elementary'!$A$1,MATCH(FL$5,'Daten Elementary'!$A:$A,0)-1,MATCH(AM143,'Daten Elementary'!$A$424:$ADO$424,0)-1)),0,OFFSET('Daten Elementary'!$A$1,MATCH(FL$5,'Daten Elementary'!$A:$A,0)-1,MATCH(AM143,'Daten Elementary'!$A$424:$ADO$424,0)-1))</f>
        <v>0</v>
      </c>
      <c r="FM143" s="314">
        <f ca="1">IF(ISERROR(OFFSET('Daten Elementary'!$A$1,MATCH(FM$5,'Daten Elementary'!$A:$A,0)-1,MATCH(AN143,'Daten Elementary'!$A$424:$ADO$424,0)-1)),0,OFFSET('Daten Elementary'!$A$1,MATCH(FM$5,'Daten Elementary'!$A:$A,0)-1,MATCH(AN143,'Daten Elementary'!$A$424:$ADO$424,0)-1))</f>
        <v>0</v>
      </c>
      <c r="FN143" s="314">
        <f ca="1">IF(ISERROR(OFFSET('Daten Elementary'!$A$1,MATCH(FN$5,'Daten Elementary'!$A:$A,0)-1,MATCH(AO143,'Daten Elementary'!$A$424:$ADO$424,0)-1)),0,OFFSET('Daten Elementary'!$A$1,MATCH(FN$5,'Daten Elementary'!$A:$A,0)-1,MATCH(AO143,'Daten Elementary'!$A$424:$ADO$424,0)-1))</f>
        <v>0</v>
      </c>
      <c r="FO143" s="314">
        <f ca="1">IF(ISERROR(OFFSET('Daten Elementary'!$A$1,MATCH(FO$5,'Daten Elementary'!$A:$A,0)-1,MATCH(AP143,'Daten Elementary'!$A$424:$ADO$424,0)-1)),0,OFFSET('Daten Elementary'!$A$1,MATCH(FO$5,'Daten Elementary'!$A:$A,0)-1,MATCH(AP143,'Daten Elementary'!$A$424:$ADO$424,0)-1))</f>
        <v>0</v>
      </c>
      <c r="FP143" s="314">
        <f t="shared" ca="1" si="136"/>
        <v>0</v>
      </c>
      <c r="FQ143" s="314">
        <f ca="1">IF(ISERROR(OFFSET('Daten Elementary'!$A$1,MATCH(FQ$5,'Daten Elementary'!$A:$A,0)-1,MATCH(AQ143,'Daten Elementary'!$A$424:$ADO$424,0)-1)),0,OFFSET('Daten Elementary'!$A$1,MATCH(FQ$5,'Daten Elementary'!$A:$A,0)-1,MATCH(AQ143,'Daten Elementary'!$A$424:$ADO$424,0)-1))</f>
        <v>0</v>
      </c>
      <c r="FR143" s="314">
        <f ca="1">IF(ISERROR(OFFSET('Daten Elementary'!$A$1,MATCH(FR$5,'Daten Elementary'!$A:$A,0)-1,MATCH(AR143,'Daten Elementary'!$A$424:$ADO$424,0)-1)),0,OFFSET('Daten Elementary'!$A$1,MATCH(FR$5,'Daten Elementary'!$A:$A,0)-1,MATCH(AR143,'Daten Elementary'!$A$424:$ADO$424,0)-1))</f>
        <v>0</v>
      </c>
      <c r="FS143" s="314">
        <f ca="1">IF(ISERROR(OFFSET('Daten Elementary'!$A$1,MATCH(FS$5,'Daten Elementary'!$A:$A,0)-1,MATCH(AS143,'Daten Elementary'!$A$424:$ADO$424,0)-1)),0,OFFSET('Daten Elementary'!$A$1,MATCH(FS$5,'Daten Elementary'!$A:$A,0)-1,MATCH(AS143,'Daten Elementary'!$A$424:$ADO$424,0)-1))</f>
        <v>0</v>
      </c>
      <c r="FT143" s="315">
        <f t="shared" ca="1" si="137"/>
        <v>0</v>
      </c>
      <c r="FU143" s="314">
        <f ca="1">IF(ISERROR(OFFSET('Daten Elementary'!$A$1,MATCH(FU$5,'Daten Elementary'!$A:$A,0)-1,MATCH($AT143,'Daten Elementary'!$A$424:$ADO$424,0)-1)),0,OFFSET('Daten Elementary'!$A$1,MATCH(FU$5,'Daten Elementary'!$A:$A,0)-1,MATCH($AT143,'Daten Elementary'!$A$424:$ADO$424,0)-1))</f>
        <v>0</v>
      </c>
      <c r="FV143" s="305">
        <f t="shared" ca="1" si="138"/>
        <v>0</v>
      </c>
      <c r="FW143" s="324"/>
      <c r="FX143" s="231" t="str">
        <f t="shared" si="139"/>
        <v>Personenwagen, Plug-In Hybrid (durchschnittliche Flotte, Ökostrommix CH)</v>
      </c>
      <c r="FY143" s="231" t="str">
        <f t="shared" si="104"/>
        <v>Personenwagen</v>
      </c>
      <c r="FZ143" s="231" t="str">
        <f t="shared" si="105"/>
        <v>, Plug-In Hybrid</v>
      </c>
      <c r="GA143" s="231" t="str">
        <f t="shared" si="106"/>
        <v xml:space="preserve"> (durchschnittliche Flotte, Ökostrommix CH)</v>
      </c>
      <c r="GB143" s="231"/>
    </row>
    <row r="144" spans="1:184" ht="16.5" hidden="1" customHeight="1" outlineLevel="1">
      <c r="A144" s="295"/>
      <c r="B144" s="380"/>
      <c r="C144" s="359" t="s">
        <v>385</v>
      </c>
      <c r="D144" s="359" t="s">
        <v>679</v>
      </c>
      <c r="E144" s="363" t="s">
        <v>1042</v>
      </c>
      <c r="F144" s="102">
        <v>1.6</v>
      </c>
      <c r="G144" s="31">
        <v>5</v>
      </c>
      <c r="H144" s="87">
        <f t="shared" si="102"/>
        <v>0.32</v>
      </c>
      <c r="I144" s="99">
        <f>5.5*0.2</f>
        <v>1.1000000000000001</v>
      </c>
      <c r="J144" s="99">
        <f t="shared" si="144"/>
        <v>16</v>
      </c>
      <c r="K144" s="100">
        <v>1500</v>
      </c>
      <c r="L144" s="100">
        <v>80</v>
      </c>
      <c r="M144" s="99">
        <v>0.5</v>
      </c>
      <c r="N144" s="38" t="s">
        <v>99</v>
      </c>
      <c r="O144" s="6">
        <f ca="1">(IF(ISERROR(INDEX(INDIRECT($D$268),MATCH($AM144,$AM$4:$AM$275,0),MATCH(O$304,INDIRECT($E$268),0))*$I144/$AD144),0,INDEX(INDIRECT($D$268),MATCH($AM144,$AM$4:$AM$275,0),MATCH(O$304,INDIRECT($E$268),0))*$I144/$AD144)+IF(ISERROR(INDEX(INDIRECT($D$268),MATCH($AN144,$AN$4:$AN$275,0),MATCH(O$305,INDIRECT($E$268),0))*$J144/$AE144),0,INDEX(INDIRECT($D$268),MATCH($AN144,$AN$4:$AN$275,0),MATCH(O$305,INDIRECT($E$268),0))*$J144/$AE144))*$AC144/$F144</f>
        <v>20.345573706663053</v>
      </c>
      <c r="P144" s="6">
        <f ca="1">(IF(ISERROR(INDEX(INDIRECT($D$268),MATCH($AO144,$AO$4:$AO$275,0),MATCH(P$304,INDIRECT($E$268),0))*$I144/$AD144),0,INDEX(INDIRECT($D$268),MATCH($AO144,$AO$4:$AO$275,0),MATCH(P$304,INDIRECT($E$268),0))*$I144/$AD144)+IF(ISERROR(INDEX(INDIRECT($D$268),MATCH($AP144,$AP$4:$AP$275,0),MATCH(P$305,INDIRECT($E$268),0))*$J144/$AE144),0,INDEX(INDIRECT($D$268),MATCH($AP144,$AP$4:$AP$275,0),MATCH(P$305,INDIRECT($E$268),0))*$J144/$AE144))*$AC144/$F144</f>
        <v>14.30634160527266</v>
      </c>
      <c r="Q144" s="6">
        <f ca="1">INDEX(INDIRECT($D$268),MATCH($AQ144,$AQ$4:$AQ$284,0),MATCH(Q$4,INDIRECT($E$268),0))*$K144*$AC144/$F144/$AF144</f>
        <v>4.9183529709507043</v>
      </c>
      <c r="R144" s="6">
        <f ca="1">INDEX(INDIRECT($D$268),MATCH($AR144,$AR$4:$AR$284,0),MATCH(R$4,INDIRECT($E$268),0))*IF($K144=1,$K144/$AF144,($K144-$L144)/($AF144-$AG144))*$AC144/$F144+$L144*(1+$M144)*INDEX(INDIRECT($D$268),MATCH($AR$223,$AR$4:$AR$284,0),MATCH(R$4,INDIRECT($E$268),0))/$AH144/$F144</f>
        <v>42.199851358208953</v>
      </c>
      <c r="S144" s="6">
        <f ca="1">INDEX(INDIRECT($D$268),MATCH($AS144,$AS$4:$AS$284,0),MATCH(S$4,INDIRECT($E$268),0))*$K144*$AC144/$F144/$AF144</f>
        <v>9.1566846390845065</v>
      </c>
      <c r="T144" s="7">
        <f t="shared" ca="1" si="103"/>
        <v>90.92680428017988</v>
      </c>
      <c r="U144" s="6">
        <f>IF($B$268=6,(IF(OR(AJ144="Benzin",AJ144="Diesel"),$AK144*INDEX('DIN EN 16258'!$I:$I,MATCH('mobitool-Faktoren v2.0'!$AI144,'DIN EN 16258'!$A:$A,0))*$I144/$AD144+$AL144*INDEX('DIN EN 16258'!$I:$I,MATCH('mobitool-Faktoren v2.0'!$AJ144,'DIN EN 16258'!$A:$A,0))*$I144/$AD144,IF(ISERROR($AK144*INDEX('DIN EN 16258'!$I:$I,MATCH('mobitool-Faktoren v2.0'!$AI144,'DIN EN 16258'!$A:$A,0))*$I144/$AD144),0,$AK144*INDEX('DIN EN 16258'!$I:$I,MATCH('mobitool-Faktoren v2.0'!$AI144,'DIN EN 16258'!$A:$A,0))*$I144/$AD144)+IF(ISERROR($AL144*INDEX('DIN EN 16258'!$I:$I,MATCH('mobitool-Faktoren v2.0'!$AJ144,'DIN EN 16258'!$A:$A,0))*$J144/$AE144),0,$AL144*INDEX('DIN EN 16258'!$I:$I,MATCH('mobitool-Faktoren v2.0'!$AJ144,'DIN EN 16258'!$A:$A,0))*$J144/$AE144)))*1000,
IF($B$268=1,(IF(OR(AJ144="Benzin",AJ144="Diesel"),$AK144*INDEX('DIN EN 16258'!$D:$D,MATCH('mobitool-Faktoren v2.0'!$AI144,'DIN EN 16258'!$A:$A,0))*$I144/$AD144+$AL144*INDEX('DIN EN 16258'!$D:$D,MATCH('mobitool-Faktoren v2.0'!$AJ144,'DIN EN 16258'!$A:$A,0))*$I144/$AD144,IF(ISERROR($AK144*INDEX('DIN EN 16258'!$D:$D,MATCH('mobitool-Faktoren v2.0'!$AI144,'DIN EN 16258'!$A:$A,0))*$I144/$AD144),0,$AK144*INDEX('DIN EN 16258'!$D:$D,MATCH('mobitool-Faktoren v2.0'!$AI144,'DIN EN 16258'!$A:$A,0))*$I144/$AD144)+IF(ISERROR($AL144*INDEX('DIN EN 16258'!$D:$D,MATCH('mobitool-Faktoren v2.0'!$AJ144,'DIN EN 16258'!$A:$A,0))*$J144/$AE144),0,$AL144*INDEX('DIN EN 16258'!$D:$D,MATCH('mobitool-Faktoren v2.0'!$AJ144,'DIN EN 16258'!$A:$A,0))*$J144/$AE144))),0))*$AC144/$F144</f>
        <v>16.7578125</v>
      </c>
      <c r="V144" s="6">
        <f>IF($B$268=6,(IF(OR(AJ144="Benzin",AJ144="Diesel"),$AK144*INDEX('DIN EN 16258'!$L:$L,MATCH('mobitool-Faktoren v2.0'!$AI144,'DIN EN 16258'!$A:$A,0))*$I144/$AD144+$AL144*INDEX('DIN EN 16258'!$L:$L,MATCH('mobitool-Faktoren v2.0'!$AJ144,'DIN EN 16258'!$A:$A,0))*$I144/$AD144,IF(ISERROR($AK144*INDEX('DIN EN 16258'!$L:$L,MATCH('mobitool-Faktoren v2.0'!$AI144,'DIN EN 16258'!$A:$A,0))*$I144/$AD144),0,$AK144*INDEX('DIN EN 16258'!$L:$L,MATCH('mobitool-Faktoren v2.0'!$AI144,'DIN EN 16258'!$A:$A,0))*$I144/$AD144)+IF(ISERROR($AL144*INDEX('DIN EN 16258'!$L:$L,MATCH('mobitool-Faktoren v2.0'!$AJ144,'DIN EN 16258'!$A:$A,0))*$J144/$AE144),0,$AL144*INDEX('DIN EN 16258'!$L:$L,MATCH('mobitool-Faktoren v2.0'!$AJ144,'DIN EN 16258'!$A:$A,0))*$J144/$AE144)))*1000,
IF($B$268=1,(IF(OR(AJ144="Benzin",AJ144="Diesel"),$AK144*INDEX('DIN EN 16258'!$F:$F,MATCH('mobitool-Faktoren v2.0'!$AI144,'DIN EN 16258'!$A:$A,0))*$I144/$AD144+$AL144*INDEX('DIN EN 16258'!$F:$F,MATCH('mobitool-Faktoren v2.0'!$AJ144,'DIN EN 16258'!$A:$A,0))*$I144/$AD144,IF(ISERROR($AK144*INDEX('DIN EN 16258'!$F:$F,MATCH('mobitool-Faktoren v2.0'!$AI144,'DIN EN 16258'!$A:$A,0))*$I144/$AD144),0,$AK144*INDEX('DIN EN 16258'!$F:$F,MATCH('mobitool-Faktoren v2.0'!$AI144,'DIN EN 16258'!$A:$A,0))*$I144/$AD144)+IF(ISERROR($AL144*INDEX('DIN EN 16258'!$F:$F,MATCH('mobitool-Faktoren v2.0'!$AJ144,'DIN EN 16258'!$A:$A,0))*$J144/$AE144),0,$AL144*INDEX('DIN EN 16258'!$F:$F,MATCH('mobitool-Faktoren v2.0'!$AJ144,'DIN EN 16258'!$A:$A,0))*$J144/$AE144))),0))*$AC144/$F144</f>
        <v>29.230632299999996</v>
      </c>
      <c r="W144" s="6" t="s">
        <v>672</v>
      </c>
      <c r="X144" s="39" t="s">
        <v>162</v>
      </c>
      <c r="Y144" s="336">
        <v>0.1</v>
      </c>
      <c r="Z144" s="336">
        <v>10</v>
      </c>
      <c r="AA144" s="337">
        <v>500</v>
      </c>
      <c r="AB144" s="299">
        <v>3500</v>
      </c>
      <c r="AC144" s="300">
        <v>1</v>
      </c>
      <c r="AD144" s="298">
        <f>0.008307/0.75*100</f>
        <v>1.1076000000000001</v>
      </c>
      <c r="AE144" s="298">
        <v>16</v>
      </c>
      <c r="AF144" s="299">
        <v>1420</v>
      </c>
      <c r="AG144" s="299">
        <v>80</v>
      </c>
      <c r="AH144" s="299">
        <v>150000</v>
      </c>
      <c r="AI144" s="301" t="s">
        <v>34</v>
      </c>
      <c r="AJ144" s="301" t="s">
        <v>625</v>
      </c>
      <c r="AK144" s="329">
        <v>8.3070000000000001E-3</v>
      </c>
      <c r="AL144" s="329">
        <v>0.16000000000000003</v>
      </c>
      <c r="AM144" s="331" t="s">
        <v>2374</v>
      </c>
      <c r="AN144" s="202" t="s">
        <v>2375</v>
      </c>
      <c r="AO144" s="331" t="s">
        <v>2376</v>
      </c>
      <c r="AP144" s="202" t="s">
        <v>2399</v>
      </c>
      <c r="AQ144" s="202" t="s">
        <v>895</v>
      </c>
      <c r="AR144" s="202" t="s">
        <v>922</v>
      </c>
      <c r="AS144" s="202" t="s">
        <v>930</v>
      </c>
      <c r="AT144" s="202" t="s">
        <v>924</v>
      </c>
      <c r="AU144" s="303">
        <f ca="1">IF(ISERROR(OFFSET('Daten KEA'!$A$1,MATCH(AU$5,'Daten KEA'!$A:$A,0)-1,MATCH(AM144,'Daten KEA'!$A$424:$ADO$424,0)-1)),0,OFFSET('Daten KEA'!$A$1,MATCH(AU$5,'Daten KEA'!$A:$A,0)-1,MATCH(AM144,'Daten KEA'!$A$424:$ADO$424,0)-1))+IF(ISERROR(AK144*INDEX('Energiefaktoren Ecoinvent'!$D:$D,MATCH('mobitool-Faktoren v2.0'!AI144,'Energiefaktoren Ecoinvent'!$A:$A,0))),0,AK144*INDEX('Energiefaktoren Ecoinvent'!$D:$D,MATCH('mobitool-Faktoren v2.0'!AI144,'Energiefaktoren Ecoinvent'!$A:$A,0)))+IF(OR(AJ144="Benzin",AJ144="Diesel"),IF(ISERROR(OFFSET('Daten KEA'!$A$1,MATCH(AV$5,'Daten KEA'!$A:$A,0)-1,MATCH(AN144,'Daten KEA'!$A$424:$ADO$424,0)-1)),0,OFFSET('Daten KEA'!$A$1,MATCH(AV$5,'Daten KEA'!$A:$A,0)-1,MATCH(AN144,'Daten KEA'!$A$424:$ADO$424,0)-1))+IF(ISERROR(AL144*INDEX('Energiefaktoren Ecoinvent'!$D:$D,MATCH('mobitool-Faktoren v2.0'!AJ144,'Energiefaktoren Ecoinvent'!$A:$A,0))),0,AL144*INDEX('Energiefaktoren Ecoinvent'!$D:$D,MATCH('mobitool-Faktoren v2.0'!AJ144,'Energiefaktoren Ecoinvent'!$A:$A,0))),0)</f>
        <v>0.35304750000000001</v>
      </c>
      <c r="AV144" s="303">
        <f ca="1">IF(OR(AJ144="Benzin",AJ144="Diesel"),0,IF(ISERROR(OFFSET('Daten KEA'!$A$1,MATCH(AV$5,'Daten KEA'!$A:$A,0)-1,MATCH(AN144,'Daten KEA'!$A$424:$ADO$424,0)-1)),0,OFFSET('Daten KEA'!$A$1,MATCH(AV$5,'Daten KEA'!$A:$A,0)-1,MATCH(AN144,'Daten KEA'!$A$424:$ADO$424,0)-1))+IF(ISERROR(AL144*INDEX('Energiefaktoren Ecoinvent'!$D:$D,MATCH('mobitool-Faktoren v2.0'!AJ144,'Energiefaktoren Ecoinvent'!$A:$A,0))),0,AL144*INDEX('Energiefaktoren Ecoinvent'!$D:$D,MATCH('mobitool-Faktoren v2.0'!AJ144,'Energiefaktoren Ecoinvent'!$A:$A,0))))</f>
        <v>0.57600000000000018</v>
      </c>
      <c r="AW144" s="303">
        <f ca="1">IF(ISERROR(OFFSET('Daten KEA'!$A$1,MATCH(AW$5,'Daten KEA'!$A:$A,0)-1,MATCH(AO144,'Daten KEA'!$A$424:$ADO$424,0)-1)),0,OFFSET('Daten KEA'!$A$1,MATCH(AW$5,'Daten KEA'!$A:$A,0)-1,MATCH(AO144,'Daten KEA'!$A$424:$ADO$424,0)-1))-IF(ISERROR(AK144*INDEX('Energiefaktoren Ecoinvent'!$D:$D,MATCH('mobitool-Faktoren v2.0'!AI144,'Energiefaktoren Ecoinvent'!$A:$A,0))),0,AK144*INDEX('Energiefaktoren Ecoinvent'!$D:$D,MATCH('mobitool-Faktoren v2.0'!AI144,'Energiefaktoren Ecoinvent'!$A:$A,0)))+IF(OR(AJ144="Benzin",AJ144="Diesel"),IF(ISERROR(OFFSET('Daten KEA'!$A$1,MATCH(AX$5,'Daten KEA'!$A:$A,0)-1,MATCH(AP144,'Daten KEA'!$A$424:$ADO$424,0)-1)),0,OFFSET('Daten KEA'!$A$1,MATCH(AX$5,'Daten KEA'!$A:$A,0)-1,MATCH(AP144,'Daten KEA'!$A$424:$ADO$424,0)-1))-IF(ISERROR(AL144*INDEX('Energiefaktoren Ecoinvent'!$D:$D,MATCH('mobitool-Faktoren v2.0'!AJ144,'Energiefaktoren Ecoinvent'!$A:$A,0))),0,AL144*INDEX('Energiefaktoren Ecoinvent'!$D:$D,MATCH('mobitool-Faktoren v2.0'!AJ144,'Energiefaktoren Ecoinvent'!$A:$A,0))),0)</f>
        <v>0.12442026</v>
      </c>
      <c r="AX144" s="303">
        <f ca="1">IF(OR(AJ144="Benzin",AJ144="Diesel"),0,IF(ISERROR(OFFSET('Daten KEA'!$A$1,MATCH(AX$5,'Daten KEA'!$A:$A,0)-1,MATCH(AP144,'Daten KEA'!$A$424:$ADO$424,0)-1)),0,OFFSET('Daten KEA'!$A$1,MATCH(AX$5,'Daten KEA'!$A:$A,0)-1,MATCH(AP144,'Daten KEA'!$A$424:$ADO$424,0)-1))-IF(ISERROR(AL144*INDEX('Energiefaktoren Ecoinvent'!$D:$D,MATCH('mobitool-Faktoren v2.0'!AJ144,'Energiefaktoren Ecoinvent'!$A:$A,0))),0,AL144*INDEX('Energiefaktoren Ecoinvent'!$D:$D,MATCH('mobitool-Faktoren v2.0'!AJ144,'Energiefaktoren Ecoinvent'!$A:$A,0))))</f>
        <v>1.1533783999999998</v>
      </c>
      <c r="AY144" s="303">
        <f t="shared" ca="1" si="107"/>
        <v>2.20684616</v>
      </c>
      <c r="AZ144" s="347">
        <f ca="1">IF(ISERROR(OFFSET('Daten KEA'!$A$1,MATCH(AZ$5,'Daten KEA'!$A:$A,0)-1,MATCH(AQ144,'Daten KEA'!$A$424:$ADO$424,0)-1)),0,OFFSET('Daten KEA'!$A$1,MATCH(AZ$5,'Daten KEA'!$A:$A,0)-1,MATCH(AQ144,'Daten KEA'!$A$424:$ADO$424,0)-1))</f>
        <v>0.21453198000000001</v>
      </c>
      <c r="BA144" s="347">
        <f ca="1">IF(ISERROR(OFFSET('Daten KEA'!$A$1,MATCH(BA$5,'Daten KEA'!$A:$A,0)-1,MATCH(AR144,'Daten KEA'!$A$424:$ADO$424,0)-1)),0,OFFSET('Daten KEA'!$A$1,MATCH(BA$5,'Daten KEA'!$A:$A,0)-1,MATCH(AR144,'Daten KEA'!$A$424:$ADO$424,0)-1))</f>
        <v>0.84847834</v>
      </c>
      <c r="BB144" s="347">
        <f ca="1">IF(ISERROR(OFFSET('Daten KEA'!$A$1,MATCH(BB$5,'Daten KEA'!$A:$A,0)-1,MATCH(AS144,'Daten KEA'!$A$424:$ADO$424,0)-1)),0,OFFSET('Daten KEA'!$A$1,MATCH(BB$5,'Daten KEA'!$A:$A,0)-1,MATCH(AS144,'Daten KEA'!$A$424:$ADO$424,0)-1))</f>
        <v>0.82906073000000002</v>
      </c>
      <c r="BC144" s="348">
        <f t="shared" ca="1" si="141"/>
        <v>4.0989172099999998</v>
      </c>
      <c r="BD144" s="347">
        <f ca="1">IF(ISERROR(OFFSET('Daten KEA'!$A$1,MATCH(BD$5,'Daten KEA'!$A:$A,0)-1,MATCH(AT144,'Daten KEA'!$A$424:$ADO$424,0)-1)),0,OFFSET('Daten KEA'!$A$1,MATCH(BD$5,'Daten KEA'!$A:$A,0)-1,MATCH(AT144,'Daten KEA'!$A$424:$ADO$424,0)-1))</f>
        <v>4.0989171999999998</v>
      </c>
      <c r="BE144" s="305">
        <f t="shared" ca="1" si="108"/>
        <v>0.99999999756033131</v>
      </c>
      <c r="BF144" s="306">
        <f ca="1">IF(ISERROR(OFFSET('Daten KEA'!$A$1,MATCH(BF$5,'Daten KEA'!$A:$A,0)-1,MATCH(AM144,'Daten KEA'!$A$424:$ADO$424,0)-1)),0,OFFSET('Daten KEA'!$A$1,MATCH(BF$5,'Daten KEA'!$A:$A,0)-1,MATCH(AM144,'Daten KEA'!$A$424:$ADO$424,0)-1))+IF(ISERROR($AK144*INDEX('Energiefaktoren Ecoinvent'!$H:$H,MATCH('mobitool-Faktoren v2.0'!$AI144,'Energiefaktoren Ecoinvent'!$A:$A,0))),0,$AK144*INDEX('Energiefaktoren Ecoinvent'!$H:$H,MATCH('mobitool-Faktoren v2.0'!$AI144,'Energiefaktoren Ecoinvent'!$A:$A,0)))+IF(OR(AJ144="Benzin",AJ144="Diesel"),IF(ISERROR(OFFSET('Daten KEA'!$A$1,MATCH(BG$5,'Daten KEA'!$A:$A,0)-1,MATCH(AN144,'Daten KEA'!$A$424:$ADO$424,0)-1)),0,OFFSET('Daten KEA'!$A$1,MATCH(BG$5,'Daten KEA'!$A:$A,0)-1,MATCH(AN144,'Daten KEA'!$A$424:$ADO$424,0)-1))+IF(ISERROR($AL144*INDEX('Energiefaktoren Ecoinvent'!$H:$H,MATCH('mobitool-Faktoren v2.0'!$AJ144,'Energiefaktoren Ecoinvent'!$A:$A,0))),0,$AL144*INDEX('Energiefaktoren Ecoinvent'!$H:$H,MATCH('mobitool-Faktoren v2.0'!$AJ144,'Energiefaktoren Ecoinvent'!$A:$A,0))),0)</f>
        <v>0.35304750000000001</v>
      </c>
      <c r="BG144" s="306">
        <f ca="1">IF(OR(AJ144="Benzin",AJ144="Diesel"),0,IF(ISERROR(OFFSET('Daten KEA'!$A$1,MATCH(BG$5,'Daten KEA'!$A:$A,0)-1,MATCH(AN144,'Daten KEA'!$A$424:$ADO$424,0)-1)),0,OFFSET('Daten KEA'!$A$1,MATCH(BG$5,'Daten KEA'!$A:$A,0)-1,MATCH(AN144,'Daten KEA'!$A$424:$ADO$424,0)-1))+IF(ISERROR($AL144*INDEX('Energiefaktoren Ecoinvent'!$H:$H,MATCH('mobitool-Faktoren v2.0'!$AJ144,'Energiefaktoren Ecoinvent'!$A:$A,0))),0,$AL144*INDEX('Energiefaktoren Ecoinvent'!$H:$H,MATCH('mobitool-Faktoren v2.0'!$AJ144,'Energiefaktoren Ecoinvent'!$A:$A,0))))</f>
        <v>0.3404822464820757</v>
      </c>
      <c r="BH144" s="306">
        <f ca="1">IF(ISERROR(OFFSET('Daten KEA'!$A$1,MATCH(BH$5,'Daten KEA'!$A:$A,0)-1,MATCH(AO144,'Daten KEA'!$A$424:$ADO$424,0)-1)),0,OFFSET('Daten KEA'!$A$1,MATCH(BH$5,'Daten KEA'!$A:$A,0)-1,MATCH(AO144,'Daten KEA'!$A$424:$ADO$424,0)-1))-IF(ISERROR($AK144*INDEX('Energiefaktoren Ecoinvent'!$H:$H,MATCH('mobitool-Faktoren v2.0'!$AI144,'Energiefaktoren Ecoinvent'!$A:$A,0))),0,$AK144*INDEX('Energiefaktoren Ecoinvent'!$H:$H,MATCH('mobitool-Faktoren v2.0'!$AI144,'Energiefaktoren Ecoinvent'!$A:$A,0)))+IF(OR(AJ144="Benzin",AJ144="Diesel"),IF(ISERROR(OFFSET('Daten KEA'!$A$1,MATCH(BI$5,'Daten KEA'!$A:$A,0)-1,MATCH(AP144,'Daten KEA'!$A$424:$ADO$424,0)-1)),0,OFFSET('Daten KEA'!$A$1,MATCH(BI$5,'Daten KEA'!$A:$A,0)-1,MATCH(AP144,'Daten KEA'!$A$424:$ADO$424,0)-1))-IF(ISERROR($AL144*INDEX('Energiefaktoren Ecoinvent'!$H:$H,MATCH('mobitool-Faktoren v2.0'!$AJ144,'Energiefaktoren Ecoinvent'!$A:$A,0))),0,$AL144*INDEX('Energiefaktoren Ecoinvent'!$H:$H,MATCH('mobitool-Faktoren v2.0'!$AJ144,'Energiefaktoren Ecoinvent'!$A:$A,0))),0)</f>
        <v>0.12286165503913998</v>
      </c>
      <c r="BI144" s="306">
        <f ca="1">IF(OR(AJ144="Benzin",AJ144="Diesel"),0,IF(ISERROR(OFFSET('Daten KEA'!$A$1,MATCH(BI$5,'Daten KEA'!$A:$A,0)-1,MATCH(AP144,'Daten KEA'!$A$424:$ADO$424,0)-1)),0,OFFSET('Daten KEA'!$A$1,MATCH(BI$5,'Daten KEA'!$A:$A,0)-1,MATCH(AP144,'Daten KEA'!$A$424:$ADO$424,0)-1))-IF(ISERROR($AL144*INDEX('Energiefaktoren Ecoinvent'!$H:$H,MATCH('mobitool-Faktoren v2.0'!$AJ144,'Energiefaktoren Ecoinvent'!$A:$A,0))),0,$AL144*INDEX('Energiefaktoren Ecoinvent'!$H:$H,MATCH('mobitool-Faktoren v2.0'!$AJ144,'Energiefaktoren Ecoinvent'!$A:$A,0))))</f>
        <v>1.1080860598990743</v>
      </c>
      <c r="BJ144" s="306">
        <f t="shared" ca="1" si="140"/>
        <v>1.92447746142029</v>
      </c>
      <c r="BK144" s="349">
        <f ca="1">IF(ISERROR(OFFSET('Daten KEA'!$A$1,MATCH(BK$5,'Daten KEA'!$A:$A,0)-1,MATCH(AQ144,'Daten KEA'!$A$424:$ADO$424,0)-1)),0,OFFSET('Daten KEA'!$A$1,MATCH(BK$5,'Daten KEA'!$A:$A,0)-1,MATCH(AQ144,'Daten KEA'!$A$424:$ADO$424,0)-1))</f>
        <v>0.20490561593225501</v>
      </c>
      <c r="BL144" s="349">
        <f ca="1">IF(ISERROR(OFFSET('Daten KEA'!$A$1,MATCH(BL$5,'Daten KEA'!$A:$A,0)-1,MATCH(AR144,'Daten KEA'!$A$424:$ADO$424,0)-1)),0,OFFSET('Daten KEA'!$A$1,MATCH(BL$5,'Daten KEA'!$A:$A,0)-1,MATCH(AR144,'Daten KEA'!$A$424:$ADO$424,0)-1))</f>
        <v>0.78080136397911004</v>
      </c>
      <c r="BM144" s="349">
        <f ca="1">IF(ISERROR(OFFSET('Daten KEA'!$A$1,MATCH(BM$5,'Daten KEA'!$A:$A,0)-1,MATCH(AS144,'Daten KEA'!$A$424:$ADO$424,0)-1)),0,OFFSET('Daten KEA'!$A$1,MATCH(BM$5,'Daten KEA'!$A:$A,0)-1,MATCH(AS144,'Daten KEA'!$A$424:$ADO$424,0)-1))</f>
        <v>0.7287527424722301</v>
      </c>
      <c r="BN144" s="350">
        <f t="shared" ca="1" si="142"/>
        <v>3.6389371838038849</v>
      </c>
      <c r="BO144" s="349">
        <f ca="1">IF(ISERROR(OFFSET('Daten KEA'!$A$1,MATCH(BO$5,'Daten KEA'!$A:$A,0)-1,MATCH(AT144,'Daten KEA'!$A$424:$ADO$424,0)-1)),0,OFFSET('Daten KEA'!$A$1,MATCH(BO$5,'Daten KEA'!$A:$A,0)-1,MATCH(AT144,'Daten KEA'!$A$424:$ADO$424,0)-1))</f>
        <v>3.6389372836039002</v>
      </c>
      <c r="BP144" s="305">
        <f t="shared" ca="1" si="109"/>
        <v>1.0000000274255945</v>
      </c>
      <c r="BQ144" s="351">
        <f ca="1">IF(ISERROR(OFFSET('Daten GWP'!$A$1,MATCH(BQ$5,'Daten GWP'!$A:$A,0)-1,MATCH(AM144,'Daten GWP'!$A$424:$ADO$424,0)-1)),0,OFFSET('Daten GWP'!$A$1,MATCH(BQ$5,'Daten GWP'!$A:$A,0)-1,MATCH(AM144,'Daten GWP'!$A$424:$ADO$424,0)-1))*1000</f>
        <v>32.777829000000004</v>
      </c>
      <c r="BR144" s="351">
        <f ca="1">IF(ISERROR(OFFSET('Daten GWP'!$A$1,MATCH(BR$5,'Daten GWP'!$A:$A,0)-1,MATCH(AN144,'Daten GWP'!$A$424:$ADO$424,0)-1)),0,OFFSET('Daten GWP'!$A$1,MATCH(BR$5,'Daten GWP'!$A:$A,0)-1,MATCH(AN144,'Daten GWP'!$A$424:$ADO$424,0)-1))*1000</f>
        <v>0</v>
      </c>
      <c r="BS144" s="351">
        <f ca="1">IF(ISERROR(OFFSET('Daten GWP'!$A$1,MATCH(BS$5,'Daten GWP'!$A:$A,0)-1,MATCH(AO144,'Daten GWP'!$A$424:$ADO$424,0)-1)),0,OFFSET('Daten GWP'!$A$1,MATCH(BS$5,'Daten GWP'!$A:$A,0)-1,MATCH(AO144,'Daten GWP'!$A$424:$ADO$424,0)-1))*1000</f>
        <v>6.7070764</v>
      </c>
      <c r="BT144" s="351">
        <f ca="1">IF(ISERROR(OFFSET('Daten GWP'!$A$1,MATCH(BT$5,'Daten GWP'!$A:$A,0)-1,MATCH(AP144,'Daten GWP'!$A$424:$ADO$424,0)-1)),0,OFFSET('Daten GWP'!$A$1,MATCH(BT$5,'Daten GWP'!$A:$A,0)-1,MATCH(AP144,'Daten GWP'!$A$424:$ADO$424,0)-1))*1000</f>
        <v>16.229092000000001</v>
      </c>
      <c r="BU144" s="308">
        <f t="shared" ca="1" si="110"/>
        <v>55.713997400000004</v>
      </c>
      <c r="BV144" s="351">
        <f ca="1">IF(ISERROR(OFFSET('Daten GWP'!$A$1,MATCH(BV$5,'Daten GWP'!$A:$A,0)-1,MATCH(AQ144,'Daten GWP'!$A$424:$ADO$424,0)-1)),0,OFFSET('Daten GWP'!$A$1,MATCH(BV$5,'Daten GWP'!$A:$A,0)-1,MATCH(AQ144,'Daten GWP'!$A$424:$ADO$424,0)-1))*1000</f>
        <v>7.4496653000000004</v>
      </c>
      <c r="BW144" s="351">
        <f ca="1">IF(ISERROR(OFFSET('Daten GWP'!$A$1,MATCH(BW$5,'Daten GWP'!$A:$A,0)-1,MATCH(AR144,'Daten GWP'!$A$424:$ADO$424,0)-1)),0,OFFSET('Daten GWP'!$A$1,MATCH(BW$5,'Daten GWP'!$A:$A,0)-1,MATCH(AR144,'Daten GWP'!$A$424:$ADO$424,0)-1))*1000</f>
        <v>51.607376000000002</v>
      </c>
      <c r="BX144" s="351">
        <f ca="1">IF(ISERROR(OFFSET('Daten GWP'!$A$1,MATCH(BX$5,'Daten GWP'!$A:$A,0)-1,MATCH(AS144,'Daten GWP'!$A$424:$ADO$424,0)-1)),0,OFFSET('Daten GWP'!$A$1,MATCH(BX$5,'Daten GWP'!$A:$A,0)-1,MATCH(AS144,'Daten GWP'!$A$424:$ADO$424,0)-1))*1000</f>
        <v>13.869325</v>
      </c>
      <c r="BY144" s="352">
        <f t="shared" ca="1" si="143"/>
        <v>128.64036369999999</v>
      </c>
      <c r="BZ144" s="351">
        <f ca="1">IF(ISERROR(OFFSET('Daten GWP'!$A$1,MATCH(BZ$5,'Daten GWP'!$A:$A,0)-1,MATCH(AT144,'Daten GWP'!$A$424:$ADO$424,0)-1)),0,OFFSET('Daten GWP'!$A$1,MATCH(BZ$5,'Daten GWP'!$A:$A,0)-1,MATCH(AT144,'Daten GWP'!$A$424:$ADO$424,0)-1))*1000</f>
        <v>128.64036000000002</v>
      </c>
      <c r="CA144" s="305">
        <f t="shared" ca="1" si="111"/>
        <v>0.99999997123764361</v>
      </c>
      <c r="CB144" s="310">
        <f ca="1">IF(ISERROR(OFFSET('Daten Elementary'!$A$1,MATCH(CB$5,'Daten Elementary'!$A:$A,0)-1,MATCH(AM144,'Daten Elementary'!$A$424:$ADO$424,0)-1)),0,OFFSET('Daten Elementary'!$A$1,MATCH(CB$5,'Daten Elementary'!$A:$A,0)-1,MATCH(AM144,'Daten Elementary'!$A$424:$ADO$424,0)-1))*1000000</f>
        <v>3.3143400000000001</v>
      </c>
      <c r="CC144" s="310">
        <f ca="1">IF(ISERROR(OFFSET('Daten Elementary'!$A$1,MATCH(CC$5,'Daten Elementary'!$A:$A,0)-1,MATCH(AN144,'Daten Elementary'!$A$424:$ADO$424,0)-1)),0,OFFSET('Daten Elementary'!$A$1,MATCH(CC$5,'Daten Elementary'!$A:$A,0)-1,MATCH(AN144,'Daten Elementary'!$A$424:$ADO$424,0)-1))*1000000</f>
        <v>12.01848</v>
      </c>
      <c r="CD144" s="310">
        <f ca="1">IF(ISERROR(OFFSET('Daten Elementary'!$A$1,MATCH(CD$5,'Daten Elementary'!$A:$A,0)-1,MATCH(AO144,'Daten Elementary'!$A$424:$ADO$424,0)-1)),0,OFFSET('Daten Elementary'!$A$1,MATCH(CD$5,'Daten Elementary'!$A:$A,0)-1,MATCH(AO144,'Daten Elementary'!$A$424:$ADO$424,0)-1))*1000000</f>
        <v>2.2609675</v>
      </c>
      <c r="CE144" s="310">
        <f ca="1">IF(ISERROR(OFFSET('Daten Elementary'!$A$1,MATCH(CE$5,'Daten Elementary'!$A:$A,0)-1,MATCH(AP144,'Daten Elementary'!$A$424:$ADO$424,0)-1)),0,OFFSET('Daten Elementary'!$A$1,MATCH(CE$5,'Daten Elementary'!$A:$A,0)-1,MATCH(AP144,'Daten Elementary'!$A$424:$ADO$424,0)-1))*1000000</f>
        <v>10.344609</v>
      </c>
      <c r="CF144" s="310">
        <f t="shared" ca="1" si="112"/>
        <v>27.938396500000003</v>
      </c>
      <c r="CG144" s="310">
        <f ca="1">IF(ISERROR(OFFSET('Daten Elementary'!$A$1,MATCH(CG$5,'Daten Elementary'!$A:$A,0)-1,MATCH(AQ144,'Daten Elementary'!$A$424:$ADO$424,0)-1)),0,OFFSET('Daten Elementary'!$A$1,MATCH(CG$5,'Daten Elementary'!$A:$A,0)-1,MATCH(AQ144,'Daten Elementary'!$A$424:$ADO$424,0)-1))*1000000</f>
        <v>2.8177561999999998</v>
      </c>
      <c r="CH144" s="310">
        <f ca="1">IF(ISERROR(OFFSET('Daten Elementary'!$A$1,MATCH(CH$5,'Daten Elementary'!$A:$A,0)-1,MATCH(AR144,'Daten Elementary'!$A$424:$ADO$424,0)-1)),0,OFFSET('Daten Elementary'!$A$1,MATCH(CH$5,'Daten Elementary'!$A:$A,0)-1,MATCH(AR144,'Daten Elementary'!$A$424:$ADO$424,0)-1))*1000000</f>
        <v>50.950947999999997</v>
      </c>
      <c r="CI144" s="310">
        <f ca="1">IF(ISERROR(OFFSET('Daten Elementary'!$A$1,MATCH(CI$5,'Daten Elementary'!$A:$A,0)-1,MATCH(AS144,'Daten Elementary'!$A$424:$ADO$424,0)-1)),0,OFFSET('Daten Elementary'!$A$1,MATCH(CI$5,'Daten Elementary'!$A:$A,0)-1,MATCH(AS144,'Daten Elementary'!$A$424:$ADO$424,0)-1))*1000000</f>
        <v>11.794364999999999</v>
      </c>
      <c r="CJ144" s="311">
        <f t="shared" ca="1" si="113"/>
        <v>93.501465699999997</v>
      </c>
      <c r="CK144" s="310">
        <f ca="1">IF(ISERROR(OFFSET('Daten Elementary'!$A$1,MATCH(CK$5,'Daten Elementary'!$A:$A,0)-1,MATCH($AT144,'Daten Elementary'!$A$424:$ADO$424,0)-1)),0,OFFSET('Daten Elementary'!$A$1,MATCH(CK$5,'Daten Elementary'!$A:$A,0)-1,MATCH($AT144,'Daten Elementary'!$A$424:$ADO$424,0)-1))*1000000</f>
        <v>93.499916999999996</v>
      </c>
      <c r="CL144" s="305">
        <f t="shared" ca="1" si="114"/>
        <v>0.99998343662328282</v>
      </c>
      <c r="CM144" s="312">
        <f ca="1">IF(ISERROR(OFFSET('Daten Elementary'!$A$1,MATCH(CM$5,'Daten Elementary'!$A:$A,0)-1,MATCH(AM144,'Daten Elementary'!$A$424:$ADO$424,0)-1)),0,OFFSET('Daten Elementary'!$A$1,MATCH(CM$5,'Daten Elementary'!$A:$A,0)-1,MATCH(AM144,'Daten Elementary'!$A$424:$ADO$424,0)-1))*1000000</f>
        <v>2.12134</v>
      </c>
      <c r="CN144" s="312">
        <f ca="1">IF(ISERROR(OFFSET('Daten Elementary'!$A$1,MATCH(CN$5,'Daten Elementary'!$A:$A,0)-1,MATCH(AN144,'Daten Elementary'!$A$424:$ADO$424,0)-1)),0,OFFSET('Daten Elementary'!$A$1,MATCH(CN$5,'Daten Elementary'!$A:$A,0)-1,MATCH(AN144,'Daten Elementary'!$A$424:$ADO$424,0)-1))*1000000</f>
        <v>7.2418800000000001</v>
      </c>
      <c r="CO144" s="312">
        <f ca="1">IF(ISERROR(OFFSET('Daten Elementary'!$A$1,MATCH(CO$5,'Daten Elementary'!$A:$A,0)-1,MATCH(AO144,'Daten Elementary'!$A$424:$ADO$424,0)-1)),0,OFFSET('Daten Elementary'!$A$1,MATCH(CO$5,'Daten Elementary'!$A:$A,0)-1,MATCH(AO144,'Daten Elementary'!$A$424:$ADO$424,0)-1))*1000000</f>
        <v>1.7940046999999999</v>
      </c>
      <c r="CP144" s="312">
        <f ca="1">IF(ISERROR(OFFSET('Daten Elementary'!$A$1,MATCH(CP$5,'Daten Elementary'!$A:$A,0)-1,MATCH(AP144,'Daten Elementary'!$A$424:$ADO$424,0)-1)),0,OFFSET('Daten Elementary'!$A$1,MATCH(CP$5,'Daten Elementary'!$A:$A,0)-1,MATCH(AP144,'Daten Elementary'!$A$424:$ADO$424,0)-1))*1000000</f>
        <v>5.8898406999999997</v>
      </c>
      <c r="CQ144" s="312">
        <f t="shared" ca="1" si="115"/>
        <v>17.047065400000001</v>
      </c>
      <c r="CR144" s="312">
        <f ca="1">IF(ISERROR(OFFSET('Daten Elementary'!$A$1,MATCH(CR$5,'Daten Elementary'!$A:$A,0)-1,MATCH(AQ144,'Daten Elementary'!$A$424:$ADO$424,0)-1)),0,OFFSET('Daten Elementary'!$A$1,MATCH(CR$5,'Daten Elementary'!$A:$A,0)-1,MATCH(AQ144,'Daten Elementary'!$A$424:$ADO$424,0)-1))*1000000</f>
        <v>1.8879055999999999</v>
      </c>
      <c r="CS144" s="312">
        <f ca="1">IF(ISERROR(OFFSET('Daten Elementary'!$A$1,MATCH(CS$5,'Daten Elementary'!$A:$A,0)-1,MATCH(AR144,'Daten Elementary'!$A$424:$ADO$424,0)-1)),0,OFFSET('Daten Elementary'!$A$1,MATCH(CS$5,'Daten Elementary'!$A:$A,0)-1,MATCH(AR144,'Daten Elementary'!$A$424:$ADO$424,0)-1))*1000000</f>
        <v>19.524953</v>
      </c>
      <c r="CT144" s="312">
        <f ca="1">IF(ISERROR(OFFSET('Daten Elementary'!$A$1,MATCH(CT$5,'Daten Elementary'!$A:$A,0)-1,MATCH(AS144,'Daten Elementary'!$A$424:$ADO$424,0)-1)),0,OFFSET('Daten Elementary'!$A$1,MATCH(CT$5,'Daten Elementary'!$A:$A,0)-1,MATCH(AS144,'Daten Elementary'!$A$424:$ADO$424,0)-1))*1000000</f>
        <v>6.6632528000000004</v>
      </c>
      <c r="CU144" s="313">
        <f t="shared" ca="1" si="116"/>
        <v>45.123176800000003</v>
      </c>
      <c r="CV144" s="312">
        <f ca="1">IF(ISERROR(OFFSET('Daten Elementary'!$A$1,MATCH(CV$5,'Daten Elementary'!$A:$A,0)-1,MATCH($AT144,'Daten Elementary'!$A$424:$ADO$424,0)-1)),0,OFFSET('Daten Elementary'!$A$1,MATCH(CV$5,'Daten Elementary'!$A:$A,0)-1,MATCH($AT144,'Daten Elementary'!$A$424:$ADO$424,0)-1))*1000000</f>
        <v>45.121918000000001</v>
      </c>
      <c r="CW144" s="305">
        <f t="shared" ca="1" si="117"/>
        <v>0.99997210302799422</v>
      </c>
      <c r="CX144" s="314">
        <f ca="1">IF(ISERROR(OFFSET('Daten Elementary'!$A$1,MATCH(CX$5,'Daten Elementary'!$A:$A,0)-1,MATCH(AM144,'Daten Elementary'!$A$424:$ADO$424,0)-1)),0,OFFSET('Daten Elementary'!$A$1,MATCH(CX$5,'Daten Elementary'!$A:$A,0)-1,MATCH(AM144,'Daten Elementary'!$A$424:$ADO$424,0)-1))*1000000</f>
        <v>14.999635</v>
      </c>
      <c r="CY144" s="314">
        <f ca="1">IF(ISERROR(OFFSET('Daten Elementary'!$A$1,MATCH(CY$5,'Daten Elementary'!$A:$A,0)-1,MATCH(AN144,'Daten Elementary'!$A$424:$ADO$424,0)-1)),0,OFFSET('Daten Elementary'!$A$1,MATCH(CY$5,'Daten Elementary'!$A:$A,0)-1,MATCH(AN144,'Daten Elementary'!$A$424:$ADO$424,0)-1))*1000000</f>
        <v>6.4867359999999999E-5</v>
      </c>
      <c r="CZ144" s="314">
        <f ca="1">IF(ISERROR(OFFSET('Daten Elementary'!$A$1,MATCH(CZ$5,'Daten Elementary'!$A:$A,0)-1,MATCH(AO144,'Daten Elementary'!$A$424:$ADO$424,0)-1)),0,OFFSET('Daten Elementary'!$A$1,MATCH(CZ$5,'Daten Elementary'!$A:$A,0)-1,MATCH(AO144,'Daten Elementary'!$A$424:$ADO$424,0)-1))*1000000</f>
        <v>26.021483</v>
      </c>
      <c r="DA144" s="314">
        <f ca="1">IF(ISERROR(OFFSET('Daten Elementary'!$A$1,MATCH(DA$5,'Daten Elementary'!$A:$A,0)-1,MATCH(AP144,'Daten Elementary'!$A$424:$ADO$424,0)-1)),0,OFFSET('Daten Elementary'!$A$1,MATCH(DA$5,'Daten Elementary'!$A:$A,0)-1,MATCH(AP144,'Daten Elementary'!$A$424:$ADO$424,0)-1))*1000000</f>
        <v>5.6580657999999993</v>
      </c>
      <c r="DB144" s="314">
        <f t="shared" ca="1" si="118"/>
        <v>46.67924866736</v>
      </c>
      <c r="DC144" s="314">
        <f ca="1">IF(ISERROR(OFFSET('Daten Elementary'!$A$1,MATCH(DC$5,'Daten Elementary'!$A:$A,0)-1,MATCH(AQ144,'Daten Elementary'!$A$424:$ADO$424,0)-1)),0,OFFSET('Daten Elementary'!$A$1,MATCH(DC$5,'Daten Elementary'!$A:$A,0)-1,MATCH(AQ144,'Daten Elementary'!$A$424:$ADO$424,0)-1))*1000000</f>
        <v>399.03487999999999</v>
      </c>
      <c r="DD144" s="314">
        <f ca="1">IF(ISERROR(OFFSET('Daten Elementary'!$A$1,MATCH(DD$5,'Daten Elementary'!$A:$A,0)-1,MATCH(AR144,'Daten Elementary'!$A$424:$ADO$424,0)-1)),0,OFFSET('Daten Elementary'!$A$1,MATCH(DD$5,'Daten Elementary'!$A:$A,0)-1,MATCH(AR144,'Daten Elementary'!$A$424:$ADO$424,0)-1))*1000000</f>
        <v>84.170282999999998</v>
      </c>
      <c r="DE144" s="314">
        <f ca="1">IF(ISERROR(OFFSET('Daten Elementary'!$A$1,MATCH(DE$5,'Daten Elementary'!$A:$A,0)-1,MATCH(AS144,'Daten Elementary'!$A$424:$ADO$424,0)-1)),0,OFFSET('Daten Elementary'!$A$1,MATCH(DE$5,'Daten Elementary'!$A:$A,0)-1,MATCH(AS144,'Daten Elementary'!$A$424:$ADO$424,0)-1))*1000000</f>
        <v>52.589711000000001</v>
      </c>
      <c r="DF144" s="315">
        <f t="shared" ca="1" si="119"/>
        <v>582.47412266736001</v>
      </c>
      <c r="DG144" s="314">
        <f ca="1">IF(ISERROR(OFFSET('Daten Elementary'!$A$1,MATCH(DG$5,'Daten Elementary'!$A:$A,0)-1,MATCH($AT144,'Daten Elementary'!$A$424:$ADO$424,0)-1)),0,OFFSET('Daten Elementary'!$A$1,MATCH(DG$5,'Daten Elementary'!$A:$A,0)-1,MATCH($AT144,'Daten Elementary'!$A$424:$ADO$424,0)-1))*1000000</f>
        <v>582.47412999999995</v>
      </c>
      <c r="DH144" s="305">
        <f t="shared" ca="1" si="120"/>
        <v>1.0000000125887822</v>
      </c>
      <c r="DI144" s="316">
        <f ca="1">IF(ISERROR(OFFSET('Daten Elementary'!$A$1,MATCH(DI$5,'Daten Elementary'!$A:$A,0)-1,MATCH(AM144,'Daten Elementary'!$A$424:$ADO$424,0)-1)),0,OFFSET('Daten Elementary'!$A$1,MATCH(DI$5,'Daten Elementary'!$A:$A,0)-1,MATCH(AM144,'Daten Elementary'!$A$424:$ADO$424,0)-1))*1000000</f>
        <v>4.5632999999999999</v>
      </c>
      <c r="DJ144" s="316">
        <f ca="1">IF(ISERROR(OFFSET('Daten Elementary'!$A$1,MATCH(DJ$5,'Daten Elementary'!$A:$A,0)-1,MATCH(AN144,'Daten Elementary'!$A$424:$ADO$424,0)-1)),0,OFFSET('Daten Elementary'!$A$1,MATCH(DJ$5,'Daten Elementary'!$A:$A,0)-1,MATCH(AN144,'Daten Elementary'!$A$424:$ADO$424,0)-1))*1000000</f>
        <v>0</v>
      </c>
      <c r="DK144" s="316">
        <f ca="1">IF(ISERROR(OFFSET('Daten Elementary'!$A$1,MATCH(DK$5,'Daten Elementary'!$A:$A,0)-1,MATCH(AO144,'Daten Elementary'!$A$424:$ADO$424,0)-1)),0,OFFSET('Daten Elementary'!$A$1,MATCH(DK$5,'Daten Elementary'!$A:$A,0)-1,MATCH(AO144,'Daten Elementary'!$A$424:$ADO$424,0)-1))*1000000</f>
        <v>24.841545999999997</v>
      </c>
      <c r="DL144" s="316">
        <f ca="1">IF(ISERROR(OFFSET('Daten Elementary'!$A$1,MATCH(DL$5,'Daten Elementary'!$A:$A,0)-1,MATCH(AP144,'Daten Elementary'!$A$424:$ADO$424,0)-1)),0,OFFSET('Daten Elementary'!$A$1,MATCH(DL$5,'Daten Elementary'!$A:$A,0)-1,MATCH(AP144,'Daten Elementary'!$A$424:$ADO$424,0)-1))*1000000</f>
        <v>27.166352</v>
      </c>
      <c r="DM144" s="316">
        <f t="shared" ca="1" si="121"/>
        <v>56.571197999999995</v>
      </c>
      <c r="DN144" s="316">
        <f ca="1">IF(ISERROR(OFFSET('Daten Elementary'!$A$1,MATCH(DN$5,'Daten Elementary'!$A:$A,0)-1,MATCH(AQ144,'Daten Elementary'!$A$424:$ADO$424,0)-1)),0,OFFSET('Daten Elementary'!$A$1,MATCH(DN$5,'Daten Elementary'!$A:$A,0)-1,MATCH(AQ144,'Daten Elementary'!$A$424:$ADO$424,0)-1))*1000000</f>
        <v>12.656601</v>
      </c>
      <c r="DO144" s="316">
        <f ca="1">IF(ISERROR(OFFSET('Daten Elementary'!$A$1,MATCH(DO$5,'Daten Elementary'!$A:$A,0)-1,MATCH(AR144,'Daten Elementary'!$A$424:$ADO$424,0)-1)),0,OFFSET('Daten Elementary'!$A$1,MATCH(DO$5,'Daten Elementary'!$A:$A,0)-1,MATCH(AR144,'Daten Elementary'!$A$424:$ADO$424,0)-1))*1000000</f>
        <v>97.962358999999992</v>
      </c>
      <c r="DP144" s="316">
        <f ca="1">IF(ISERROR(OFFSET('Daten Elementary'!$A$1,MATCH(DP$5,'Daten Elementary'!$A:$A,0)-1,MATCH(AS144,'Daten Elementary'!$A$424:$ADO$424,0)-1)),0,OFFSET('Daten Elementary'!$A$1,MATCH(DP$5,'Daten Elementary'!$A:$A,0)-1,MATCH(AS144,'Daten Elementary'!$A$424:$ADO$424,0)-1))*1000000</f>
        <v>59.399915</v>
      </c>
      <c r="DQ144" s="317">
        <f t="shared" ca="1" si="122"/>
        <v>226.59007299999999</v>
      </c>
      <c r="DR144" s="316">
        <f ca="1">IF(ISERROR(OFFSET('Daten Elementary'!$A$1,MATCH(DR$5,'Daten Elementary'!$A:$A,0)-1,MATCH($AT144,'Daten Elementary'!$A$424:$ADO$424,0)-1)),0,OFFSET('Daten Elementary'!$A$1,MATCH(DR$5,'Daten Elementary'!$A:$A,0)-1,MATCH($AT144,'Daten Elementary'!$A$424:$ADO$424,0)-1))*1000000</f>
        <v>226.59007</v>
      </c>
      <c r="DS144" s="305">
        <f t="shared" ca="1" si="123"/>
        <v>0.99999998676023205</v>
      </c>
      <c r="DT144" s="318">
        <f ca="1">IF(ISERROR(OFFSET('Daten UBP13'!$A$1,MATCH(DT$5,'Daten UBP13'!$A:$A,0)-1,MATCH(AM144,'Daten UBP13'!$A$424:$AEG$424,0)-1)),0,OFFSET('Daten UBP13'!$A$1,MATCH(DT$5,'Daten UBP13'!$A:$A,0)-1,MATCH(AM144,'Daten UBP13'!$A$424:$AEG$424,0)-1))</f>
        <v>22.036462</v>
      </c>
      <c r="DU144" s="318">
        <f ca="1">IF(ISERROR(OFFSET('Daten UBP13'!$A$1,MATCH(DU$5,'Daten UBP13'!$A:$A,0)-1,MATCH(AN144,'Daten UBP13'!$A$424:$AEG$424,0)-1)),0,OFFSET('Daten UBP13'!$A$1,MATCH(DU$5,'Daten UBP13'!$A:$A,0)-1,MATCH(AN144,'Daten UBP13'!$A$424:$AEG$424,0)-1))</f>
        <v>21.079246000000001</v>
      </c>
      <c r="DV144" s="318">
        <f ca="1">IF(ISERROR(OFFSET('Daten UBP13'!$A$1,MATCH(DV$5,'Daten UBP13'!$A:$A,0)-1,MATCH(AO144,'Daten UBP13'!$A$424:$AEG$424,0)-1)),0,OFFSET('Daten UBP13'!$A$1,MATCH(DV$5,'Daten UBP13'!$A:$A,0)-1,MATCH(AO144,'Daten UBP13'!$A$424:$AEG$424,0)-1))</f>
        <v>11.717045000000001</v>
      </c>
      <c r="DW144" s="318">
        <f ca="1">IF(ISERROR(OFFSET('Daten UBP13'!$A$1,MATCH(DW$5,'Daten UBP13'!$A:$A,0)-1,MATCH(AP144,'Daten UBP13'!$A$424:$AEG$424,0)-1)),0,OFFSET('Daten UBP13'!$A$1,MATCH(DW$5,'Daten UBP13'!$A:$A,0)-1,MATCH(AP144,'Daten UBP13'!$A$424:$AEG$424,0)-1))</f>
        <v>55.435406999999998</v>
      </c>
      <c r="DX144" s="318">
        <f t="shared" ca="1" si="124"/>
        <v>110.26815999999999</v>
      </c>
      <c r="DY144" s="318">
        <f ca="1">IF(ISERROR(OFFSET('Daten UBP13'!$A$1,MATCH(DY$5,'Daten UBP13'!$A:$A,0)-1,MATCH(AQ144,'Daten UBP13'!$A$424:$AEG$424,0)-1)),0,OFFSET('Daten UBP13'!$A$1,MATCH(DY$5,'Daten UBP13'!$A:$A,0)-1,MATCH(AQ144,'Daten UBP13'!$A$424:$AEG$424,0)-1))</f>
        <v>15.635809</v>
      </c>
      <c r="DZ144" s="318">
        <f ca="1">IF(ISERROR(OFFSET('Daten UBP13'!$A$1,MATCH(DZ$5,'Daten UBP13'!$A:$A,0)-1,MATCH(AR144,'Daten UBP13'!$A$424:$AEG$424,0)-1)),0,OFFSET('Daten UBP13'!$A$1,MATCH(DZ$5,'Daten UBP13'!$A:$A,0)-1,MATCH(AR144,'Daten UBP13'!$A$424:$AEG$424,0)-1))</f>
        <v>96.804969999999997</v>
      </c>
      <c r="EA144" s="318">
        <f ca="1">IF(ISERROR(OFFSET('Daten UBP13'!$A$1,MATCH(EA$5,'Daten UBP13'!$A:$A,0)-1,MATCH(AS144,'Daten UBP13'!$A$424:$AEG$424,0)-1)),0,OFFSET('Daten UBP13'!$A$1,MATCH(EA$5,'Daten UBP13'!$A:$A,0)-1,MATCH(AS144,'Daten UBP13'!$A$424:$AEG$424,0)-1))</f>
        <v>36.620598000000001</v>
      </c>
      <c r="EB144" s="319">
        <f t="shared" ca="1" si="125"/>
        <v>259.32953699999996</v>
      </c>
      <c r="EC144" s="318">
        <f ca="1">IF(ISERROR(OFFSET('Daten UBP13'!$A$1,MATCH(EC$5,'Daten UBP13'!$A:$A,0)-1,MATCH(AT144,'Daten UBP13'!$A$424:$AEG$424,0)-1)),0,OFFSET('Daten UBP13'!$A$1,MATCH(EC$5,'Daten UBP13'!$A:$A,0)-1,MATCH(AT144,'Daten UBP13'!$A$424:$AEG$424,0)-1))</f>
        <v>259.32808</v>
      </c>
      <c r="ED144" s="305">
        <f t="shared" ca="1" si="126"/>
        <v>0.99999438166582633</v>
      </c>
      <c r="EE144" s="320">
        <f ca="1">IF(ISERROR(OFFSET('Daten ReCiPe'!$A$1,MATCH(EE$5,'Daten ReCiPe'!$A:$A,0)-1,MATCH(AM144,'Daten ReCiPe'!$A$424:$ADO$424,0)-1)),0,OFFSET('Daten ReCiPe'!$A$1,MATCH(EE$5,'Daten ReCiPe'!$A:$A,0)-1,MATCH(AM144,'Daten ReCiPe'!$A$424:$ADO$424,0)-1))*1000</f>
        <v>1.5350746</v>
      </c>
      <c r="EF144" s="320">
        <f ca="1">IF(ISERROR(OFFSET('Daten ReCiPe'!$A$1,MATCH(EF$5,'Daten ReCiPe'!$A:$A,0)-1,MATCH(AN144,'Daten ReCiPe'!$A$424:$ADO$424,0)-1)),0,OFFSET('Daten ReCiPe'!$A$1,MATCH(EF$5,'Daten ReCiPe'!$A:$A,0)-1,MATCH(AN144,'Daten ReCiPe'!$A$424:$ADO$424,0)-1))*1000</f>
        <v>0.11396072</v>
      </c>
      <c r="EG144" s="320">
        <f ca="1">IF(ISERROR(OFFSET('Daten ReCiPe'!$A$1,MATCH(EG$5,'Daten ReCiPe'!$A:$A,0)-1,MATCH(AO144,'Daten ReCiPe'!$A$424:$ADO$424,0)-1)),0,OFFSET('Daten ReCiPe'!$A$1,MATCH(EG$5,'Daten ReCiPe'!$A:$A,0)-1,MATCH(AO144,'Daten ReCiPe'!$A$424:$ADO$424,0)-1))*1000</f>
        <v>1.8792633000000001</v>
      </c>
      <c r="EH144" s="320">
        <f ca="1">IF(ISERROR(OFFSET('Daten ReCiPe'!$A$1,MATCH(EH$5,'Daten ReCiPe'!$A:$A,0)-1,MATCH(AP144,'Daten ReCiPe'!$A$424:$ADO$424,0)-1)),0,OFFSET('Daten ReCiPe'!$A$1,MATCH(EH$5,'Daten ReCiPe'!$A:$A,0)-1,MATCH(AP144,'Daten ReCiPe'!$A$424:$ADO$424,0)-1))*1000</f>
        <v>1.7309044</v>
      </c>
      <c r="EI144" s="320">
        <f t="shared" ca="1" si="127"/>
        <v>5.2592030200000002</v>
      </c>
      <c r="EJ144" s="320">
        <f ca="1">IF(ISERROR(OFFSET('Daten ReCiPe'!$A$1,MATCH(EJ$5,'Daten ReCiPe'!$A:$A,0)-1,MATCH(AQ144,'Daten ReCiPe'!$A$424:$ADO$424,0)-1)),0,OFFSET('Daten ReCiPe'!$A$1,MATCH(EJ$5,'Daten ReCiPe'!$A:$A,0)-1,MATCH(AQ144,'Daten ReCiPe'!$A$424:$ADO$424,0)-1))*1000</f>
        <v>0.96596199999999999</v>
      </c>
      <c r="EK144" s="320">
        <f ca="1">IF(ISERROR(OFFSET('Daten ReCiPe'!$A$1,MATCH(EK$5,'Daten ReCiPe'!$A:$A,0)-1,MATCH(AR144,'Daten ReCiPe'!$A$424:$ADO$424,0)-1)),0,OFFSET('Daten ReCiPe'!$A$1,MATCH(EK$5,'Daten ReCiPe'!$A:$A,0)-1,MATCH(AR144,'Daten ReCiPe'!$A$424:$ADO$424,0)-1))*1000</f>
        <v>6.9038978999999996</v>
      </c>
      <c r="EL144" s="320">
        <f ca="1">IF(ISERROR(OFFSET('Daten ReCiPe'!$A$1,MATCH(EL$5,'Daten ReCiPe'!$A:$A,0)-1,MATCH(AS144,'Daten ReCiPe'!$A$424:$ADO$424,0)-1)),0,OFFSET('Daten ReCiPe'!$A$1,MATCH(EL$5,'Daten ReCiPe'!$A:$A,0)-1,MATCH(AS144,'Daten ReCiPe'!$A$424:$ADO$424,0)-1))*1000</f>
        <v>1.9357952</v>
      </c>
      <c r="EM144" s="321">
        <f t="shared" ca="1" si="128"/>
        <v>15.064858119999998</v>
      </c>
      <c r="EN144" s="320">
        <f ca="1">IF(ISERROR(OFFSET('Daten ReCiPe'!$A$1,MATCH(EN$5,'Daten ReCiPe'!$A:$A,0)-1,MATCH(AT144,'Daten ReCiPe'!$A$424:$ADO$424,0)-1)),0,OFFSET('Daten ReCiPe'!$A$1,MATCH(EN$5,'Daten ReCiPe'!$A:$A,0)-1,MATCH(AT144,'Daten ReCiPe'!$A$424:$ADO$424,0)-1))*1000</f>
        <v>15.064842000000001</v>
      </c>
      <c r="EO144" s="305">
        <f t="shared" ca="1" si="129"/>
        <v>0.99999892996005213</v>
      </c>
      <c r="EP144" s="322">
        <f ca="1">IF(ISERROR(OFFSET('Daten Elementary'!$A$1,MATCH(EP$5,'Daten Elementary'!$A:$A,0)-1,MATCH(AM144,'Daten Elementary'!$A$424:$ADO$424,0)-1)),0,OFFSET('Daten Elementary'!$A$1,MATCH(EP$5,'Daten Elementary'!$A:$A,0)-1,MATCH(AM144,'Daten Elementary'!$A$424:$ADO$424,0)-1))*1000000</f>
        <v>0.13236389999999998</v>
      </c>
      <c r="EQ144" s="322">
        <f ca="1">IF(ISERROR(OFFSET('Daten Elementary'!$A$1,MATCH(EQ$5,'Daten Elementary'!$A:$A,0)-1,MATCH(AN144,'Daten Elementary'!$A$424:$ADO$424,0)-1)),0,OFFSET('Daten Elementary'!$A$1,MATCH(EQ$5,'Daten Elementary'!$A:$A,0)-1,MATCH(AN144,'Daten Elementary'!$A$424:$ADO$424,0)-1))*1000000</f>
        <v>5.6015599999999999E-2</v>
      </c>
      <c r="ER144" s="322">
        <f ca="1">IF(ISERROR(OFFSET('Daten Elementary'!$A$1,MATCH(ER$5,'Daten Elementary'!$A:$A,0)-1,MATCH(AO144,'Daten Elementary'!$A$424:$ADO$424,0)-1)),0,OFFSET('Daten Elementary'!$A$1,MATCH(ER$5,'Daten Elementary'!$A:$A,0)-1,MATCH(AO144,'Daten Elementary'!$A$424:$ADO$424,0)-1))*1000000</f>
        <v>47.172919</v>
      </c>
      <c r="ES144" s="322">
        <f ca="1">IF(ISERROR(OFFSET('Daten Elementary'!$A$1,MATCH(ES$5,'Daten Elementary'!$A:$A,0)-1,MATCH(AP144,'Daten Elementary'!$A$424:$ADO$424,0)-1)),0,OFFSET('Daten Elementary'!$A$1,MATCH(ES$5,'Daten Elementary'!$A:$A,0)-1,MATCH(AP144,'Daten Elementary'!$A$424:$ADO$424,0)-1))*1000000</f>
        <v>44.686364000000005</v>
      </c>
      <c r="ET144" s="322">
        <f t="shared" ca="1" si="130"/>
        <v>92.047662500000001</v>
      </c>
      <c r="EU144" s="322">
        <f ca="1">IF(ISERROR(OFFSET('Daten Elementary'!$A$1,MATCH(EU$5,'Daten Elementary'!$A:$A,0)-1,MATCH(AQ144,'Daten Elementary'!$A$424:$ADO$424,0)-1)),0,OFFSET('Daten Elementary'!$A$1,MATCH(EU$5,'Daten Elementary'!$A:$A,0)-1,MATCH(AQ144,'Daten Elementary'!$A$424:$ADO$424,0)-1))*1000000</f>
        <v>17.931219000000002</v>
      </c>
      <c r="EV144" s="322">
        <f ca="1">IF(ISERROR(OFFSET('Daten Elementary'!$A$1,MATCH(EV$5,'Daten Elementary'!$A:$A,0)-1,MATCH(AR144,'Daten Elementary'!$A$424:$ADO$424,0)-1)),0,OFFSET('Daten Elementary'!$A$1,MATCH(EV$5,'Daten Elementary'!$A:$A,0)-1,MATCH(AR144,'Daten Elementary'!$A$424:$ADO$424,0)-1))*1000000</f>
        <v>160.6464</v>
      </c>
      <c r="EW144" s="322">
        <f ca="1">IF(ISERROR(OFFSET('Daten Elementary'!$A$1,MATCH(EW$5,'Daten Elementary'!$A:$A,0)-1,MATCH(AS144,'Daten Elementary'!$A$424:$ADO$424,0)-1)),0,OFFSET('Daten Elementary'!$A$1,MATCH(EW$5,'Daten Elementary'!$A:$A,0)-1,MATCH(AS144,'Daten Elementary'!$A$424:$ADO$424,0)-1))*1000000</f>
        <v>32.9953</v>
      </c>
      <c r="EX144" s="323">
        <f t="shared" ca="1" si="131"/>
        <v>303.62058150000001</v>
      </c>
      <c r="EY144" s="322">
        <f ca="1">IF(ISERROR(OFFSET('Daten Elementary'!$A$1,MATCH(EY$5,'Daten Elementary'!$A:$A,0)-1,MATCH($AT144,'Daten Elementary'!$A$424:$ADO$424,0)-1)),0,OFFSET('Daten Elementary'!$A$1,MATCH(EY$5,'Daten Elementary'!$A:$A,0)-1,MATCH($AT144,'Daten Elementary'!$A$424:$ADO$424,0)-1))*1000000</f>
        <v>303.62055999999995</v>
      </c>
      <c r="EZ144" s="305">
        <f t="shared" ca="1" si="132"/>
        <v>0.99999992918793601</v>
      </c>
      <c r="FA144" s="314">
        <f ca="1">IF(ISERROR(OFFSET('Daten Elementary'!$A$1,MATCH(FA$5,'Daten Elementary'!$A:$A,0)-1,MATCH(AM144,'Daten Elementary'!$A$424:$ADO$424,0)-1)),0,OFFSET('Daten Elementary'!$A$1,MATCH(FA$5,'Daten Elementary'!$A:$A,0)-1,MATCH(AM144,'Daten Elementary'!$A$424:$ADO$424,0)-1))*1000</f>
        <v>26.042999999999999</v>
      </c>
      <c r="FB144" s="314">
        <f ca="1">IF(ISERROR(OFFSET('Daten Elementary'!$A$1,MATCH(FB$5,'Daten Elementary'!$A:$A,0)-1,MATCH(AN144,'Daten Elementary'!$A$424:$ADO$424,0)-1)),0,OFFSET('Daten Elementary'!$A$1,MATCH(FB$5,'Daten Elementary'!$A:$A,0)-1,MATCH(AN144,'Daten Elementary'!$A$424:$ADO$424,0)-1))*1000</f>
        <v>0</v>
      </c>
      <c r="FC144" s="314">
        <f ca="1">IF(ISERROR(OFFSET('Daten Elementary'!$A$1,MATCH(FC$5,'Daten Elementary'!$A:$A,0)-1,MATCH(AO144,'Daten Elementary'!$A$424:$ADO$424,0)-1)),0,OFFSET('Daten Elementary'!$A$1,MATCH(FC$5,'Daten Elementary'!$A:$A,0)-1,MATCH(AO144,'Daten Elementary'!$A$424:$ADO$424,0)-1))*1000</f>
        <v>5.5326359999999992</v>
      </c>
      <c r="FD144" s="314">
        <f ca="1">IF(ISERROR(OFFSET('Daten Elementary'!$A$1,MATCH(FD$5,'Daten Elementary'!$A:$A,0)-1,MATCH(AP144,'Daten Elementary'!$A$424:$ADO$424,0)-1)),0,OFFSET('Daten Elementary'!$A$1,MATCH(FD$5,'Daten Elementary'!$A:$A,0)-1,MATCH(AP144,'Daten Elementary'!$A$424:$ADO$424,0)-1))*1000</f>
        <v>14.506541</v>
      </c>
      <c r="FE144" s="314">
        <f t="shared" ca="1" si="133"/>
        <v>46.082177000000001</v>
      </c>
      <c r="FF144" s="314">
        <f ca="1">IF(ISERROR(OFFSET('Daten Elementary'!$A$1,MATCH(FF$5,'Daten Elementary'!$A:$A,0)-1,MATCH(AQ144,'Daten Elementary'!$A$424:$ADO$424,0)-1)),0,OFFSET('Daten Elementary'!$A$1,MATCH(FF$5,'Daten Elementary'!$A:$A,0)-1,MATCH(AQ144,'Daten Elementary'!$A$424:$ADO$424,0)-1))*1000</f>
        <v>6.5948663999999999</v>
      </c>
      <c r="FG144" s="314">
        <f ca="1">IF(ISERROR(OFFSET('Daten Elementary'!$A$1,MATCH(FG$5,'Daten Elementary'!$A:$A,0)-1,MATCH(AR144,'Daten Elementary'!$A$424:$ADO$424,0)-1)),0,OFFSET('Daten Elementary'!$A$1,MATCH(FG$5,'Daten Elementary'!$A:$A,0)-1,MATCH(AR144,'Daten Elementary'!$A$424:$ADO$424,0)-1))*1000</f>
        <v>46.130008000000004</v>
      </c>
      <c r="FH144" s="314">
        <f ca="1">IF(ISERROR(OFFSET('Daten Elementary'!$A$1,MATCH(FH$5,'Daten Elementary'!$A:$A,0)-1,MATCH(AS144,'Daten Elementary'!$A$424:$ADO$424,0)-1)),0,OFFSET('Daten Elementary'!$A$1,MATCH(FH$5,'Daten Elementary'!$A:$A,0)-1,MATCH(AS144,'Daten Elementary'!$A$424:$ADO$424,0)-1))*1000</f>
        <v>12.474614000000001</v>
      </c>
      <c r="FI144" s="315">
        <f t="shared" ca="1" si="134"/>
        <v>111.28166540000001</v>
      </c>
      <c r="FJ144" s="314">
        <f ca="1">IF(ISERROR(OFFSET('Daten Elementary'!$A$1,MATCH(FJ$5,'Daten Elementary'!$A:$A,0)-1,MATCH($AT144,'Daten Elementary'!$A$424:$ADO$424,0)-1)),0,OFFSET('Daten Elementary'!$A$1,MATCH(FJ$5,'Daten Elementary'!$A:$A,0)-1,MATCH($AT144,'Daten Elementary'!$A$424:$ADO$424,0)-1))*1000</f>
        <v>111.28166</v>
      </c>
      <c r="FK144" s="305">
        <f t="shared" ca="1" si="135"/>
        <v>0.99999995147448606</v>
      </c>
      <c r="FL144" s="314">
        <f ca="1">IF(ISERROR(OFFSET('Daten Elementary'!$A$1,MATCH(FL$5,'Daten Elementary'!$A:$A,0)-1,MATCH(AM144,'Daten Elementary'!$A$424:$ADO$424,0)-1)),0,OFFSET('Daten Elementary'!$A$1,MATCH(FL$5,'Daten Elementary'!$A:$A,0)-1,MATCH(AM144,'Daten Elementary'!$A$424:$ADO$424,0)-1))</f>
        <v>0</v>
      </c>
      <c r="FM144" s="314">
        <f ca="1">IF(ISERROR(OFFSET('Daten Elementary'!$A$1,MATCH(FM$5,'Daten Elementary'!$A:$A,0)-1,MATCH(AN144,'Daten Elementary'!$A$424:$ADO$424,0)-1)),0,OFFSET('Daten Elementary'!$A$1,MATCH(FM$5,'Daten Elementary'!$A:$A,0)-1,MATCH(AN144,'Daten Elementary'!$A$424:$ADO$424,0)-1))</f>
        <v>0</v>
      </c>
      <c r="FN144" s="314">
        <f ca="1">IF(ISERROR(OFFSET('Daten Elementary'!$A$1,MATCH(FN$5,'Daten Elementary'!$A:$A,0)-1,MATCH(AO144,'Daten Elementary'!$A$424:$ADO$424,0)-1)),0,OFFSET('Daten Elementary'!$A$1,MATCH(FN$5,'Daten Elementary'!$A:$A,0)-1,MATCH(AO144,'Daten Elementary'!$A$424:$ADO$424,0)-1))</f>
        <v>0</v>
      </c>
      <c r="FO144" s="314">
        <f ca="1">IF(ISERROR(OFFSET('Daten Elementary'!$A$1,MATCH(FO$5,'Daten Elementary'!$A:$A,0)-1,MATCH(AP144,'Daten Elementary'!$A$424:$ADO$424,0)-1)),0,OFFSET('Daten Elementary'!$A$1,MATCH(FO$5,'Daten Elementary'!$A:$A,0)-1,MATCH(AP144,'Daten Elementary'!$A$424:$ADO$424,0)-1))</f>
        <v>0</v>
      </c>
      <c r="FP144" s="314">
        <f t="shared" ca="1" si="136"/>
        <v>0</v>
      </c>
      <c r="FQ144" s="314">
        <f ca="1">IF(ISERROR(OFFSET('Daten Elementary'!$A$1,MATCH(FQ$5,'Daten Elementary'!$A:$A,0)-1,MATCH(AQ144,'Daten Elementary'!$A$424:$ADO$424,0)-1)),0,OFFSET('Daten Elementary'!$A$1,MATCH(FQ$5,'Daten Elementary'!$A:$A,0)-1,MATCH(AQ144,'Daten Elementary'!$A$424:$ADO$424,0)-1))</f>
        <v>0</v>
      </c>
      <c r="FR144" s="314">
        <f ca="1">IF(ISERROR(OFFSET('Daten Elementary'!$A$1,MATCH(FR$5,'Daten Elementary'!$A:$A,0)-1,MATCH(AR144,'Daten Elementary'!$A$424:$ADO$424,0)-1)),0,OFFSET('Daten Elementary'!$A$1,MATCH(FR$5,'Daten Elementary'!$A:$A,0)-1,MATCH(AR144,'Daten Elementary'!$A$424:$ADO$424,0)-1))</f>
        <v>0</v>
      </c>
      <c r="FS144" s="314">
        <f ca="1">IF(ISERROR(OFFSET('Daten Elementary'!$A$1,MATCH(FS$5,'Daten Elementary'!$A:$A,0)-1,MATCH(AS144,'Daten Elementary'!$A$424:$ADO$424,0)-1)),0,OFFSET('Daten Elementary'!$A$1,MATCH(FS$5,'Daten Elementary'!$A:$A,0)-1,MATCH(AS144,'Daten Elementary'!$A$424:$ADO$424,0)-1))</f>
        <v>0</v>
      </c>
      <c r="FT144" s="315">
        <f t="shared" ca="1" si="137"/>
        <v>0</v>
      </c>
      <c r="FU144" s="314">
        <f ca="1">IF(ISERROR(OFFSET('Daten Elementary'!$A$1,MATCH(FU$5,'Daten Elementary'!$A:$A,0)-1,MATCH($AT144,'Daten Elementary'!$A$424:$ADO$424,0)-1)),0,OFFSET('Daten Elementary'!$A$1,MATCH(FU$5,'Daten Elementary'!$A:$A,0)-1,MATCH($AT144,'Daten Elementary'!$A$424:$ADO$424,0)-1))</f>
        <v>0</v>
      </c>
      <c r="FV144" s="305">
        <f t="shared" ca="1" si="138"/>
        <v>0</v>
      </c>
      <c r="FW144" s="324"/>
      <c r="FX144" s="231" t="str">
        <f t="shared" si="139"/>
        <v>Personenwagen, Plug-In Hybrid (durchschnittliche Flotte, Verbrauchermix CH)</v>
      </c>
      <c r="FY144" s="231" t="str">
        <f t="shared" si="104"/>
        <v>Personenwagen</v>
      </c>
      <c r="FZ144" s="231" t="str">
        <f t="shared" si="105"/>
        <v>, Plug-In Hybrid</v>
      </c>
      <c r="GA144" s="231" t="str">
        <f t="shared" si="106"/>
        <v xml:space="preserve"> (durchschnittliche Flotte, Verbrauchermix CH)</v>
      </c>
      <c r="GB144" s="231"/>
    </row>
    <row r="145" spans="1:184" ht="16.5" hidden="1" customHeight="1" outlineLevel="1">
      <c r="A145" s="295"/>
      <c r="B145" s="380"/>
      <c r="C145" s="359" t="s">
        <v>385</v>
      </c>
      <c r="D145" s="359" t="s">
        <v>679</v>
      </c>
      <c r="E145" s="363" t="s">
        <v>2303</v>
      </c>
      <c r="F145" s="102">
        <v>1.6</v>
      </c>
      <c r="G145" s="31">
        <v>5</v>
      </c>
      <c r="H145" s="87">
        <f t="shared" si="102"/>
        <v>0.32</v>
      </c>
      <c r="I145" s="99">
        <f>5.5*0.2</f>
        <v>1.1000000000000001</v>
      </c>
      <c r="J145" s="99">
        <f t="shared" si="144"/>
        <v>16</v>
      </c>
      <c r="K145" s="100">
        <v>1500</v>
      </c>
      <c r="L145" s="100">
        <v>80</v>
      </c>
      <c r="M145" s="99">
        <v>0.5</v>
      </c>
      <c r="N145" s="38" t="s">
        <v>99</v>
      </c>
      <c r="O145" s="6">
        <f ca="1">(IF(ISERROR(INDEX(INDIRECT($D$268),MATCH($AM145,$AM$4:$AM$275,0),MATCH(O$304,INDIRECT($E$268),0))*$I145/$AD145),0,INDEX(INDIRECT($D$268),MATCH($AM145,$AM$4:$AM$275,0),MATCH(O$304,INDIRECT($E$268),0))*$I145/$AD145)+IF(ISERROR(INDEX(INDIRECT($D$268),MATCH($AN145,$AN$4:$AN$275,0),MATCH(O$305,INDIRECT($E$268),0))*$J145/$AE145),0,INDEX(INDIRECT($D$268),MATCH($AN145,$AN$4:$AN$275,0),MATCH(O$305,INDIRECT($E$268),0))*$J145/$AE145))*$AC145/$F145</f>
        <v>20.345573706663053</v>
      </c>
      <c r="P145" s="6">
        <f ca="1">(IF(ISERROR(INDEX(INDIRECT($D$268),MATCH($AO145,$AO$4:$AO$275,0),MATCH(P$304,INDIRECT($E$268),0))*$I145/$AD145),0,INDEX(INDIRECT($D$268),MATCH($AO145,$AO$4:$AO$275,0),MATCH(P$304,INDIRECT($E$268),0))*$I145/$AD145)*$AC145/$F145+IF($B$268=1,($J145/100*($S$230-INDEX('Energiefaktoren Ecoinvent'!$D:$D,MATCH('mobitool-Faktoren v2.0'!$AJ145,'Energiefaktoren Ecoinvent'!$A:$A,0)))/$F145),IF($B$268=7,($J145/100*($S$230-INDEX('Energiefaktoren Ecoinvent'!$H:$H,MATCH('mobitool-Faktoren v2.0'!$AJ145,'Energiefaktoren Ecoinvent'!$A:$A,0)))/$F145),(($J145/100*($S$230))/$F145))))</f>
        <v>14.328404475279431</v>
      </c>
      <c r="Q145" s="6">
        <f ca="1">INDEX(INDIRECT($D$268),MATCH($AQ145,$AQ$4:$AQ$284,0),MATCH(Q$4,INDIRECT($E$268),0))*$K145*$AC145/$F145/$AF145</f>
        <v>4.9183529709507043</v>
      </c>
      <c r="R145" s="6">
        <f ca="1">INDEX(INDIRECT($D$268),MATCH($AR145,$AR$4:$AR$284,0),MATCH(R$4,INDIRECT($E$268),0))*IF($K145=1,$K145/$AF145,($K145-$L145)/($AF145-$AG145))*$AC145/$F145+$L145*(1+$M145)*INDEX(INDIRECT($D$268),MATCH($AR$223,$AR$4:$AR$284,0),MATCH(R$4,INDIRECT($E$268),0))/$AH145/$F145</f>
        <v>42.199851358208953</v>
      </c>
      <c r="S145" s="6">
        <f ca="1">INDEX(INDIRECT($D$268),MATCH($AS145,$AS$4:$AS$284,0),MATCH(S$4,INDIRECT($E$268),0))*$K145*$AC145/$F145/$AF145</f>
        <v>9.1566846390845065</v>
      </c>
      <c r="T145" s="7">
        <f t="shared" ca="1" si="103"/>
        <v>90.948867150186658</v>
      </c>
      <c r="U145" s="6">
        <f>IF($B$268=6,(IF(OR(AJ145="Benzin",AJ145="Diesel"),$AK145*INDEX('DIN EN 16258'!$I:$I,MATCH('mobitool-Faktoren v2.0'!$AI145,'DIN EN 16258'!$A:$A,0))*$I145/$AD145+$AL145*INDEX('DIN EN 16258'!$I:$I,MATCH('mobitool-Faktoren v2.0'!$AJ145,'DIN EN 16258'!$A:$A,0))*$I145/$AD145,IF(ISERROR($AK145*INDEX('DIN EN 16258'!$I:$I,MATCH('mobitool-Faktoren v2.0'!$AI145,'DIN EN 16258'!$A:$A,0))*$I145/$AD145),0,$AK145*INDEX('DIN EN 16258'!$I:$I,MATCH('mobitool-Faktoren v2.0'!$AI145,'DIN EN 16258'!$A:$A,0))*$I145/$AD145)+IF(ISERROR($AL145*INDEX('DIN EN 16258'!$I:$I,MATCH('mobitool-Faktoren v2.0'!$AJ145,'DIN EN 16258'!$A:$A,0))*$J145/$AE145),0,$AL145*INDEX('DIN EN 16258'!$I:$I,MATCH('mobitool-Faktoren v2.0'!$AJ145,'DIN EN 16258'!$A:$A,0))*$J145/$AE145)))*1000,
IF($B$268=1,(IF(OR(AJ145="Benzin",AJ145="Diesel"),$AK145*INDEX('DIN EN 16258'!$D:$D,MATCH('mobitool-Faktoren v2.0'!$AI145,'DIN EN 16258'!$A:$A,0))*$I145/$AD145+$AL145*INDEX('DIN EN 16258'!$D:$D,MATCH('mobitool-Faktoren v2.0'!$AJ145,'DIN EN 16258'!$A:$A,0))*$I145/$AD145,IF(ISERROR($AK145*INDEX('DIN EN 16258'!$D:$D,MATCH('mobitool-Faktoren v2.0'!$AI145,'DIN EN 16258'!$A:$A,0))*$I145/$AD145),0,$AK145*INDEX('DIN EN 16258'!$D:$D,MATCH('mobitool-Faktoren v2.0'!$AI145,'DIN EN 16258'!$A:$A,0))*$I145/$AD145)+IF(ISERROR($AL145*INDEX('DIN EN 16258'!$D:$D,MATCH('mobitool-Faktoren v2.0'!$AJ145,'DIN EN 16258'!$A:$A,0))*$J145/$AE145),0,$AL145*INDEX('DIN EN 16258'!$D:$D,MATCH('mobitool-Faktoren v2.0'!$AJ145,'DIN EN 16258'!$A:$A,0))*$J145/$AE145))),0))*$AC145/$F145</f>
        <v>16.7578125</v>
      </c>
      <c r="V145" s="6">
        <f>IF($B$268=6,(IF(OR(AJ145="Benzin",AJ145="Diesel"),$AK145*INDEX('DIN EN 16258'!$L:$L,MATCH('mobitool-Faktoren v2.0'!$AI145,'DIN EN 16258'!$A:$A,0))*$I145/$AD145+$AL145*INDEX('DIN EN 16258'!$L:$L,MATCH('mobitool-Faktoren v2.0'!$AJ145,'DIN EN 16258'!$A:$A,0))*$I145/$AD145,IF(ISERROR($AK145*INDEX('DIN EN 16258'!$L:$L,MATCH('mobitool-Faktoren v2.0'!$AI145,'DIN EN 16258'!$A:$A,0))*$I145/$AD145),0,$AK145*INDEX('DIN EN 16258'!$L:$L,MATCH('mobitool-Faktoren v2.0'!$AI145,'DIN EN 16258'!$A:$A,0))*$I145/$AD145)+IF(ISERROR($AL145*INDEX('DIN EN 16258'!$L:$L,MATCH('mobitool-Faktoren v2.0'!$AJ145,'DIN EN 16258'!$A:$A,0))*$J145/$AE145),0,$AL145*INDEX('DIN EN 16258'!$L:$L,MATCH('mobitool-Faktoren v2.0'!$AJ145,'DIN EN 16258'!$A:$A,0))*$J145/$AE145)))*1000,
IF($B$268=1,(IF(OR(AJ145="Benzin",AJ145="Diesel"),$AK145*INDEX('DIN EN 16258'!$F:$F,MATCH('mobitool-Faktoren v2.0'!$AI145,'DIN EN 16258'!$A:$A,0))*$I145/$AD145+$AL145*INDEX('DIN EN 16258'!$F:$F,MATCH('mobitool-Faktoren v2.0'!$AJ145,'DIN EN 16258'!$A:$A,0))*$I145/$AD145,IF(ISERROR($AK145*INDEX('DIN EN 16258'!$F:$F,MATCH('mobitool-Faktoren v2.0'!$AI145,'DIN EN 16258'!$A:$A,0))*$I145/$AD145),0,$AK145*INDEX('DIN EN 16258'!$F:$F,MATCH('mobitool-Faktoren v2.0'!$AI145,'DIN EN 16258'!$A:$A,0))*$I145/$AD145)+IF(ISERROR($AL145*INDEX('DIN EN 16258'!$F:$F,MATCH('mobitool-Faktoren v2.0'!$AJ145,'DIN EN 16258'!$A:$A,0))*$J145/$AE145),0,$AL145*INDEX('DIN EN 16258'!$F:$F,MATCH('mobitool-Faktoren v2.0'!$AJ145,'DIN EN 16258'!$A:$A,0))*$J145/$AE145))),0))*$AC145/$F145</f>
        <v>29.249271519428195</v>
      </c>
      <c r="W145" s="6" t="s">
        <v>143</v>
      </c>
      <c r="X145" s="39" t="s">
        <v>162</v>
      </c>
      <c r="Y145" s="336">
        <v>0.1</v>
      </c>
      <c r="Z145" s="336">
        <v>10</v>
      </c>
      <c r="AA145" s="337">
        <v>500</v>
      </c>
      <c r="AB145" s="299">
        <v>3500</v>
      </c>
      <c r="AC145" s="300">
        <v>1</v>
      </c>
      <c r="AD145" s="298">
        <f>0.008307/0.75*100</f>
        <v>1.1076000000000001</v>
      </c>
      <c r="AE145" s="298">
        <v>16</v>
      </c>
      <c r="AF145" s="299">
        <v>1420</v>
      </c>
      <c r="AG145" s="299">
        <v>80</v>
      </c>
      <c r="AH145" s="299">
        <v>150000</v>
      </c>
      <c r="AI145" s="301" t="s">
        <v>34</v>
      </c>
      <c r="AJ145" s="301" t="s">
        <v>627</v>
      </c>
      <c r="AK145" s="329">
        <v>8.3070000000000001E-3</v>
      </c>
      <c r="AL145" s="329">
        <v>0.16000000000000003</v>
      </c>
      <c r="AM145" s="331" t="s">
        <v>2465</v>
      </c>
      <c r="AN145" s="202" t="s">
        <v>2466</v>
      </c>
      <c r="AO145" s="331" t="s">
        <v>2376</v>
      </c>
      <c r="AP145" s="330" t="s">
        <v>2408</v>
      </c>
      <c r="AQ145" s="202" t="s">
        <v>895</v>
      </c>
      <c r="AR145" s="202" t="s">
        <v>922</v>
      </c>
      <c r="AS145" s="202" t="s">
        <v>930</v>
      </c>
      <c r="AT145" s="202" t="s">
        <v>924</v>
      </c>
      <c r="AU145" s="303">
        <f ca="1">IF(ISERROR(OFFSET('Daten KEA'!$A$1,MATCH(AU$5,'Daten KEA'!$A:$A,0)-1,MATCH(AM145,'Daten KEA'!$A$424:$ADO$424,0)-1)),0,OFFSET('Daten KEA'!$A$1,MATCH(AU$5,'Daten KEA'!$A:$A,0)-1,MATCH(AM145,'Daten KEA'!$A$424:$ADO$424,0)-1))+IF(ISERROR(AK145*INDEX('Energiefaktoren Ecoinvent'!$D:$D,MATCH('mobitool-Faktoren v2.0'!AI145,'Energiefaktoren Ecoinvent'!$A:$A,0))),0,AK145*INDEX('Energiefaktoren Ecoinvent'!$D:$D,MATCH('mobitool-Faktoren v2.0'!AI145,'Energiefaktoren Ecoinvent'!$A:$A,0)))+IF(OR(AJ145="Benzin",AJ145="Diesel"),IF(ISERROR(OFFSET('Daten KEA'!$A$1,MATCH(AV$5,'Daten KEA'!$A:$A,0)-1,MATCH(AN145,'Daten KEA'!$A$424:$ADO$424,0)-1)),0,OFFSET('Daten KEA'!$A$1,MATCH(AV$5,'Daten KEA'!$A:$A,0)-1,MATCH(AN145,'Daten KEA'!$A$424:$ADO$424,0)-1))+IF(ISERROR(AL145*INDEX('Energiefaktoren Ecoinvent'!$D:$D,MATCH('mobitool-Faktoren v2.0'!AJ145,'Energiefaktoren Ecoinvent'!$A:$A,0))),0,AL145*INDEX('Energiefaktoren Ecoinvent'!$D:$D,MATCH('mobitool-Faktoren v2.0'!AJ145,'Energiefaktoren Ecoinvent'!$A:$A,0))),0)</f>
        <v>0.35304750000000001</v>
      </c>
      <c r="AV145" s="303">
        <f ca="1">IF(OR(AJ145="Benzin",AJ145="Diesel"),0,IF(ISERROR(OFFSET('Daten KEA'!$A$1,MATCH(AV$5,'Daten KEA'!$A:$A,0)-1,MATCH(AN145,'Daten KEA'!$A$424:$ADO$424,0)-1)),0,OFFSET('Daten KEA'!$A$1,MATCH(AV$5,'Daten KEA'!$A:$A,0)-1,MATCH(AN145,'Daten KEA'!$A$424:$ADO$424,0)-1))+IF(ISERROR(AL145*INDEX('Energiefaktoren Ecoinvent'!$D:$D,MATCH('mobitool-Faktoren v2.0'!AJ145,'Energiefaktoren Ecoinvent'!$A:$A,0))),0,AL145*INDEX('Energiefaktoren Ecoinvent'!$D:$D,MATCH('mobitool-Faktoren v2.0'!AJ145,'Energiefaktoren Ecoinvent'!$A:$A,0))))</f>
        <v>0.57600000000000018</v>
      </c>
      <c r="AW145" s="303">
        <f ca="1">IF(ISERROR(OFFSET('Daten KEA'!$A$1,MATCH(AW$5,'Daten KEA'!$A:$A,0)-1,MATCH(AO145,'Daten KEA'!$A$424:$ADO$424,0)-1)),0,OFFSET('Daten KEA'!$A$1,MATCH(AW$5,'Daten KEA'!$A:$A,0)-1,MATCH(AO145,'Daten KEA'!$A$424:$ADO$424,0)-1))-IF(ISERROR(AK145*INDEX('Energiefaktoren Ecoinvent'!$D:$D,MATCH('mobitool-Faktoren v2.0'!AI145,'Energiefaktoren Ecoinvent'!$A:$A,0))),0,AK145*INDEX('Energiefaktoren Ecoinvent'!$D:$D,MATCH('mobitool-Faktoren v2.0'!AI145,'Energiefaktoren Ecoinvent'!$A:$A,0)))+IF(OR(AJ145="Benzin",AJ145="Diesel"),IF(ISERROR(OFFSET('Daten KEA'!$A$1,MATCH(AX$5,'Daten KEA'!$A:$A,0)-1,MATCH(AP145,'Daten KEA'!$A$424:$ADO$424,0)-1)),0,OFFSET('Daten KEA'!$A$1,MATCH(AX$5,'Daten KEA'!$A:$A,0)-1,MATCH(AP145,'Daten KEA'!$A$424:$ADO$424,0)-1))-IF(ISERROR(AL145*INDEX('Energiefaktoren Ecoinvent'!$D:$D,MATCH('mobitool-Faktoren v2.0'!AJ145,'Energiefaktoren Ecoinvent'!$A:$A,0))),0,AL145*INDEX('Energiefaktoren Ecoinvent'!$D:$D,MATCH('mobitool-Faktoren v2.0'!AJ145,'Energiefaktoren Ecoinvent'!$A:$A,0))),0)</f>
        <v>0.12442026</v>
      </c>
      <c r="AX145" s="303">
        <f ca="1">IF(OR(AJ145="Benzin",AJ145="Diesel"),0,IF(ISERROR(OFFSET('Daten KEA'!$A$1,MATCH(AX$5,'Daten KEA'!$A:$A,0)-1,MATCH(AP145,'Daten KEA'!$A$424:$ADO$424,0)-1)),0,OFFSET('Daten KEA'!$A$1,MATCH(AX$5,'Daten KEA'!$A:$A,0)-1,MATCH(AP145,'Daten KEA'!$A$424:$ADO$424,0)-1))-IF(ISERROR(AL145*INDEX('Energiefaktoren Ecoinvent'!$D:$D,MATCH('mobitool-Faktoren v2.0'!AJ145,'Energiefaktoren Ecoinvent'!$A:$A,0))),0,AL145*INDEX('Energiefaktoren Ecoinvent'!$D:$D,MATCH('mobitool-Faktoren v2.0'!AJ145,'Energiefaktoren Ecoinvent'!$A:$A,0))))</f>
        <v>-0.57600000000000018</v>
      </c>
      <c r="AY145" s="303">
        <f t="shared" ca="1" si="107"/>
        <v>0.47746776000000002</v>
      </c>
      <c r="AZ145" s="347">
        <f ca="1">IF(ISERROR(OFFSET('Daten KEA'!$A$1,MATCH(AZ$5,'Daten KEA'!$A:$A,0)-1,MATCH(AQ145,'Daten KEA'!$A$424:$ADO$424,0)-1)),0,OFFSET('Daten KEA'!$A$1,MATCH(AZ$5,'Daten KEA'!$A:$A,0)-1,MATCH(AQ145,'Daten KEA'!$A$424:$ADO$424,0)-1))</f>
        <v>0.21453198000000001</v>
      </c>
      <c r="BA145" s="347">
        <f ca="1">IF(ISERROR(OFFSET('Daten KEA'!$A$1,MATCH(BA$5,'Daten KEA'!$A:$A,0)-1,MATCH(AR145,'Daten KEA'!$A$424:$ADO$424,0)-1)),0,OFFSET('Daten KEA'!$A$1,MATCH(BA$5,'Daten KEA'!$A:$A,0)-1,MATCH(AR145,'Daten KEA'!$A$424:$ADO$424,0)-1))</f>
        <v>0.84847834</v>
      </c>
      <c r="BB145" s="347">
        <f ca="1">IF(ISERROR(OFFSET('Daten KEA'!$A$1,MATCH(BB$5,'Daten KEA'!$A:$A,0)-1,MATCH(AS145,'Daten KEA'!$A$424:$ADO$424,0)-1)),0,OFFSET('Daten KEA'!$A$1,MATCH(BB$5,'Daten KEA'!$A:$A,0)-1,MATCH(AS145,'Daten KEA'!$A$424:$ADO$424,0)-1))</f>
        <v>0.82906073000000002</v>
      </c>
      <c r="BC145" s="348">
        <f t="shared" ca="1" si="141"/>
        <v>2.3695388099999999</v>
      </c>
      <c r="BD145" s="347">
        <f ca="1">IF(ISERROR(OFFSET('Daten KEA'!$A$1,MATCH(BD$5,'Daten KEA'!$A:$A,0)-1,MATCH(AT145,'Daten KEA'!$A$424:$ADO$424,0)-1)),0,OFFSET('Daten KEA'!$A$1,MATCH(BD$5,'Daten KEA'!$A:$A,0)-1,MATCH(AT145,'Daten KEA'!$A$424:$ADO$424,0)-1))</f>
        <v>4.0989171999999998</v>
      </c>
      <c r="BE145" s="305">
        <f t="shared" ca="1" si="108"/>
        <v>1.7298375458978028</v>
      </c>
      <c r="BF145" s="306">
        <f ca="1">IF(ISERROR(OFFSET('Daten KEA'!$A$1,MATCH(BF$5,'Daten KEA'!$A:$A,0)-1,MATCH(AM145,'Daten KEA'!$A$424:$ADO$424,0)-1)),0,OFFSET('Daten KEA'!$A$1,MATCH(BF$5,'Daten KEA'!$A:$A,0)-1,MATCH(AM145,'Daten KEA'!$A$424:$ADO$424,0)-1))+IF(ISERROR($AK145*INDEX('Energiefaktoren Ecoinvent'!$H:$H,MATCH('mobitool-Faktoren v2.0'!$AI145,'Energiefaktoren Ecoinvent'!$A:$A,0))),0,$AK145*INDEX('Energiefaktoren Ecoinvent'!$H:$H,MATCH('mobitool-Faktoren v2.0'!$AI145,'Energiefaktoren Ecoinvent'!$A:$A,0)))+IF(OR(AJ145="Benzin",AJ145="Diesel"),IF(ISERROR(OFFSET('Daten KEA'!$A$1,MATCH(BG$5,'Daten KEA'!$A:$A,0)-1,MATCH(AN145,'Daten KEA'!$A$424:$ADO$424,0)-1)),0,OFFSET('Daten KEA'!$A$1,MATCH(BG$5,'Daten KEA'!$A:$A,0)-1,MATCH(AN145,'Daten KEA'!$A$424:$ADO$424,0)-1))+IF(ISERROR($AL145*INDEX('Energiefaktoren Ecoinvent'!$H:$H,MATCH('mobitool-Faktoren v2.0'!$AJ145,'Energiefaktoren Ecoinvent'!$A:$A,0))),0,$AL145*INDEX('Energiefaktoren Ecoinvent'!$H:$H,MATCH('mobitool-Faktoren v2.0'!$AJ145,'Energiefaktoren Ecoinvent'!$A:$A,0))),0)</f>
        <v>0.35304750000000001</v>
      </c>
      <c r="BG145" s="306">
        <f ca="1">IF(OR(AJ145="Benzin",AJ145="Diesel"),0,IF(ISERROR(OFFSET('Daten KEA'!$A$1,MATCH(BG$5,'Daten KEA'!$A:$A,0)-1,MATCH(AN145,'Daten KEA'!$A$424:$ADO$424,0)-1)),0,OFFSET('Daten KEA'!$A$1,MATCH(BG$5,'Daten KEA'!$A:$A,0)-1,MATCH(AN145,'Daten KEA'!$A$424:$ADO$424,0)-1))+IF(ISERROR($AL145*INDEX('Energiefaktoren Ecoinvent'!$H:$H,MATCH('mobitool-Faktoren v2.0'!$AJ145,'Energiefaktoren Ecoinvent'!$A:$A,0))),0,$AL145*INDEX('Energiefaktoren Ecoinvent'!$H:$H,MATCH('mobitool-Faktoren v2.0'!$AJ145,'Energiefaktoren Ecoinvent'!$A:$A,0))))</f>
        <v>0.34048277093376006</v>
      </c>
      <c r="BH145" s="306">
        <f ca="1">IF(ISERROR(OFFSET('Daten KEA'!$A$1,MATCH(BH$5,'Daten KEA'!$A:$A,0)-1,MATCH(AO145,'Daten KEA'!$A$424:$ADO$424,0)-1)),0,OFFSET('Daten KEA'!$A$1,MATCH(BH$5,'Daten KEA'!$A:$A,0)-1,MATCH(AO145,'Daten KEA'!$A$424:$ADO$424,0)-1))-IF(ISERROR($AK145*INDEX('Energiefaktoren Ecoinvent'!$H:$H,MATCH('mobitool-Faktoren v2.0'!$AI145,'Energiefaktoren Ecoinvent'!$A:$A,0))),0,$AK145*INDEX('Energiefaktoren Ecoinvent'!$H:$H,MATCH('mobitool-Faktoren v2.0'!$AI145,'Energiefaktoren Ecoinvent'!$A:$A,0)))+IF(OR(AJ145="Benzin",AJ145="Diesel"),IF(ISERROR(OFFSET('Daten KEA'!$A$1,MATCH(BI$5,'Daten KEA'!$A:$A,0)-1,MATCH(AP145,'Daten KEA'!$A$424:$ADO$424,0)-1)),0,OFFSET('Daten KEA'!$A$1,MATCH(BI$5,'Daten KEA'!$A:$A,0)-1,MATCH(AP145,'Daten KEA'!$A$424:$ADO$424,0)-1))-IF(ISERROR($AL145*INDEX('Energiefaktoren Ecoinvent'!$H:$H,MATCH('mobitool-Faktoren v2.0'!$AJ145,'Energiefaktoren Ecoinvent'!$A:$A,0))),0,$AL145*INDEX('Energiefaktoren Ecoinvent'!$H:$H,MATCH('mobitool-Faktoren v2.0'!$AJ145,'Energiefaktoren Ecoinvent'!$A:$A,0))),0)</f>
        <v>0.12286165503913998</v>
      </c>
      <c r="BI145" s="306">
        <f ca="1">IF(OR(AJ145="Benzin",AJ145="Diesel"),0,IF(ISERROR(OFFSET('Daten KEA'!$A$1,MATCH(BI$5,'Daten KEA'!$A:$A,0)-1,MATCH(AP145,'Daten KEA'!$A$424:$ADO$424,0)-1)),0,OFFSET('Daten KEA'!$A$1,MATCH(BI$5,'Daten KEA'!$A:$A,0)-1,MATCH(AP145,'Daten KEA'!$A$424:$ADO$424,0)-1))-IF(ISERROR($AL145*INDEX('Energiefaktoren Ecoinvent'!$H:$H,MATCH('mobitool-Faktoren v2.0'!$AJ145,'Energiefaktoren Ecoinvent'!$A:$A,0))),0,$AL145*INDEX('Energiefaktoren Ecoinvent'!$H:$H,MATCH('mobitool-Faktoren v2.0'!$AJ145,'Energiefaktoren Ecoinvent'!$A:$A,0))))</f>
        <v>-0.34048277093376006</v>
      </c>
      <c r="BJ145" s="306">
        <f t="shared" ca="1" si="140"/>
        <v>0.47590915503913994</v>
      </c>
      <c r="BK145" s="349">
        <f ca="1">IF(ISERROR(OFFSET('Daten KEA'!$A$1,MATCH(BK$5,'Daten KEA'!$A:$A,0)-1,MATCH(AQ145,'Daten KEA'!$A$424:$ADO$424,0)-1)),0,OFFSET('Daten KEA'!$A$1,MATCH(BK$5,'Daten KEA'!$A:$A,0)-1,MATCH(AQ145,'Daten KEA'!$A$424:$ADO$424,0)-1))</f>
        <v>0.20490561593225501</v>
      </c>
      <c r="BL145" s="349">
        <f ca="1">IF(ISERROR(OFFSET('Daten KEA'!$A$1,MATCH(BL$5,'Daten KEA'!$A:$A,0)-1,MATCH(AR145,'Daten KEA'!$A$424:$ADO$424,0)-1)),0,OFFSET('Daten KEA'!$A$1,MATCH(BL$5,'Daten KEA'!$A:$A,0)-1,MATCH(AR145,'Daten KEA'!$A$424:$ADO$424,0)-1))</f>
        <v>0.78080136397911004</v>
      </c>
      <c r="BM145" s="349">
        <f ca="1">IF(ISERROR(OFFSET('Daten KEA'!$A$1,MATCH(BM$5,'Daten KEA'!$A:$A,0)-1,MATCH(AS145,'Daten KEA'!$A$424:$ADO$424,0)-1)),0,OFFSET('Daten KEA'!$A$1,MATCH(BM$5,'Daten KEA'!$A:$A,0)-1,MATCH(AS145,'Daten KEA'!$A$424:$ADO$424,0)-1))</f>
        <v>0.7287527424722301</v>
      </c>
      <c r="BN145" s="350">
        <f t="shared" ca="1" si="142"/>
        <v>2.1903688774227352</v>
      </c>
      <c r="BO145" s="349">
        <f ca="1">IF(ISERROR(OFFSET('Daten KEA'!$A$1,MATCH(BO$5,'Daten KEA'!$A:$A,0)-1,MATCH(AT145,'Daten KEA'!$A$424:$ADO$424,0)-1)),0,OFFSET('Daten KEA'!$A$1,MATCH(BO$5,'Daten KEA'!$A:$A,0)-1,MATCH(AT145,'Daten KEA'!$A$424:$ADO$424,0)-1))</f>
        <v>3.6389372836039002</v>
      </c>
      <c r="BP145" s="305">
        <f t="shared" ca="1" si="109"/>
        <v>1.6613353673494491</v>
      </c>
      <c r="BQ145" s="351">
        <f ca="1">IF(ISERROR(OFFSET('Daten GWP'!$A$1,MATCH(BQ$5,'Daten GWP'!$A:$A,0)-1,MATCH(AM145,'Daten GWP'!$A$424:$ADO$424,0)-1)),0,OFFSET('Daten GWP'!$A$1,MATCH(BQ$5,'Daten GWP'!$A:$A,0)-1,MATCH(AM145,'Daten GWP'!$A$424:$ADO$424,0)-1))*1000</f>
        <v>32.777829000000004</v>
      </c>
      <c r="BR145" s="351">
        <f ca="1">IF(ISERROR(OFFSET('Daten GWP'!$A$1,MATCH(BR$5,'Daten GWP'!$A:$A,0)-1,MATCH(AN145,'Daten GWP'!$A$424:$ADO$424,0)-1)),0,OFFSET('Daten GWP'!$A$1,MATCH(BR$5,'Daten GWP'!$A:$A,0)-1,MATCH(AN145,'Daten GWP'!$A$424:$ADO$424,0)-1))*1000</f>
        <v>0</v>
      </c>
      <c r="BS145" s="351">
        <f ca="1">IF(ISERROR(OFFSET('Daten GWP'!$A$1,MATCH(BS$5,'Daten GWP'!$A:$A,0)-1,MATCH(AO145,'Daten GWP'!$A$424:$ADO$424,0)-1)),0,OFFSET('Daten GWP'!$A$1,MATCH(BS$5,'Daten GWP'!$A:$A,0)-1,MATCH(AO145,'Daten GWP'!$A$424:$ADO$424,0)-1))*1000</f>
        <v>6.7070764</v>
      </c>
      <c r="BT145" s="351">
        <f ca="1">IF(ISERROR(OFFSET('Daten GWP'!$A$1,MATCH(BT$5,'Daten GWP'!$A:$A,0)-1,MATCH(AP145,'Daten GWP'!$A$424:$ADO$424,0)-1)),0,OFFSET('Daten GWP'!$A$1,MATCH(BT$5,'Daten GWP'!$A:$A,0)-1,MATCH(AP145,'Daten GWP'!$A$424:$ADO$424,0)-1))*1000</f>
        <v>0</v>
      </c>
      <c r="BU145" s="308">
        <f t="shared" ca="1" si="110"/>
        <v>39.484905400000002</v>
      </c>
      <c r="BV145" s="351">
        <f ca="1">IF(ISERROR(OFFSET('Daten GWP'!$A$1,MATCH(BV$5,'Daten GWP'!$A:$A,0)-1,MATCH(AQ145,'Daten GWP'!$A$424:$ADO$424,0)-1)),0,OFFSET('Daten GWP'!$A$1,MATCH(BV$5,'Daten GWP'!$A:$A,0)-1,MATCH(AQ145,'Daten GWP'!$A$424:$ADO$424,0)-1))*1000</f>
        <v>7.4496653000000004</v>
      </c>
      <c r="BW145" s="351">
        <f ca="1">IF(ISERROR(OFFSET('Daten GWP'!$A$1,MATCH(BW$5,'Daten GWP'!$A:$A,0)-1,MATCH(AR145,'Daten GWP'!$A$424:$ADO$424,0)-1)),0,OFFSET('Daten GWP'!$A$1,MATCH(BW$5,'Daten GWP'!$A:$A,0)-1,MATCH(AR145,'Daten GWP'!$A$424:$ADO$424,0)-1))*1000</f>
        <v>51.607376000000002</v>
      </c>
      <c r="BX145" s="351">
        <f ca="1">IF(ISERROR(OFFSET('Daten GWP'!$A$1,MATCH(BX$5,'Daten GWP'!$A:$A,0)-1,MATCH(AS145,'Daten GWP'!$A$424:$ADO$424,0)-1)),0,OFFSET('Daten GWP'!$A$1,MATCH(BX$5,'Daten GWP'!$A:$A,0)-1,MATCH(AS145,'Daten GWP'!$A$424:$ADO$424,0)-1))*1000</f>
        <v>13.869325</v>
      </c>
      <c r="BY145" s="352">
        <f t="shared" ca="1" si="143"/>
        <v>112.41127170000001</v>
      </c>
      <c r="BZ145" s="351">
        <f ca="1">IF(ISERROR(OFFSET('Daten GWP'!$A$1,MATCH(BZ$5,'Daten GWP'!$A:$A,0)-1,MATCH(AT145,'Daten GWP'!$A$424:$ADO$424,0)-1)),0,OFFSET('Daten GWP'!$A$1,MATCH(BZ$5,'Daten GWP'!$A:$A,0)-1,MATCH(AT145,'Daten GWP'!$A$424:$ADO$424,0)-1))*1000</f>
        <v>128.64036000000002</v>
      </c>
      <c r="CA145" s="305">
        <f t="shared" ca="1" si="111"/>
        <v>1.1443724286236323</v>
      </c>
      <c r="CB145" s="310">
        <f ca="1">IF(ISERROR(OFFSET('Daten Elementary'!$A$1,MATCH(CB$5,'Daten Elementary'!$A:$A,0)-1,MATCH(AM145,'Daten Elementary'!$A$424:$ADO$424,0)-1)),0,OFFSET('Daten Elementary'!$A$1,MATCH(CB$5,'Daten Elementary'!$A:$A,0)-1,MATCH(AM145,'Daten Elementary'!$A$424:$ADO$424,0)-1))*1000000</f>
        <v>3.3143400000000001</v>
      </c>
      <c r="CC145" s="310">
        <f ca="1">IF(ISERROR(OFFSET('Daten Elementary'!$A$1,MATCH(CC$5,'Daten Elementary'!$A:$A,0)-1,MATCH(AN145,'Daten Elementary'!$A$424:$ADO$424,0)-1)),0,OFFSET('Daten Elementary'!$A$1,MATCH(CC$5,'Daten Elementary'!$A:$A,0)-1,MATCH(AN145,'Daten Elementary'!$A$424:$ADO$424,0)-1))*1000000</f>
        <v>12.01848</v>
      </c>
      <c r="CD145" s="310">
        <f ca="1">IF(ISERROR(OFFSET('Daten Elementary'!$A$1,MATCH(CD$5,'Daten Elementary'!$A:$A,0)-1,MATCH(AO145,'Daten Elementary'!$A$424:$ADO$424,0)-1)),0,OFFSET('Daten Elementary'!$A$1,MATCH(CD$5,'Daten Elementary'!$A:$A,0)-1,MATCH(AO145,'Daten Elementary'!$A$424:$ADO$424,0)-1))*1000000</f>
        <v>2.2609675</v>
      </c>
      <c r="CE145" s="310">
        <f ca="1">IF(ISERROR(OFFSET('Daten Elementary'!$A$1,MATCH(CE$5,'Daten Elementary'!$A:$A,0)-1,MATCH(AP145,'Daten Elementary'!$A$424:$ADO$424,0)-1)),0,OFFSET('Daten Elementary'!$A$1,MATCH(CE$5,'Daten Elementary'!$A:$A,0)-1,MATCH(AP145,'Daten Elementary'!$A$424:$ADO$424,0)-1))*1000000</f>
        <v>0</v>
      </c>
      <c r="CF145" s="310">
        <f t="shared" ca="1" si="112"/>
        <v>17.593787500000001</v>
      </c>
      <c r="CG145" s="310">
        <f ca="1">IF(ISERROR(OFFSET('Daten Elementary'!$A$1,MATCH(CG$5,'Daten Elementary'!$A:$A,0)-1,MATCH(AQ145,'Daten Elementary'!$A$424:$ADO$424,0)-1)),0,OFFSET('Daten Elementary'!$A$1,MATCH(CG$5,'Daten Elementary'!$A:$A,0)-1,MATCH(AQ145,'Daten Elementary'!$A$424:$ADO$424,0)-1))*1000000</f>
        <v>2.8177561999999998</v>
      </c>
      <c r="CH145" s="310">
        <f ca="1">IF(ISERROR(OFFSET('Daten Elementary'!$A$1,MATCH(CH$5,'Daten Elementary'!$A:$A,0)-1,MATCH(AR145,'Daten Elementary'!$A$424:$ADO$424,0)-1)),0,OFFSET('Daten Elementary'!$A$1,MATCH(CH$5,'Daten Elementary'!$A:$A,0)-1,MATCH(AR145,'Daten Elementary'!$A$424:$ADO$424,0)-1))*1000000</f>
        <v>50.950947999999997</v>
      </c>
      <c r="CI145" s="310">
        <f ca="1">IF(ISERROR(OFFSET('Daten Elementary'!$A$1,MATCH(CI$5,'Daten Elementary'!$A:$A,0)-1,MATCH(AS145,'Daten Elementary'!$A$424:$ADO$424,0)-1)),0,OFFSET('Daten Elementary'!$A$1,MATCH(CI$5,'Daten Elementary'!$A:$A,0)-1,MATCH(AS145,'Daten Elementary'!$A$424:$ADO$424,0)-1))*1000000</f>
        <v>11.794364999999999</v>
      </c>
      <c r="CJ145" s="311">
        <f t="shared" ca="1" si="113"/>
        <v>83.156856699999992</v>
      </c>
      <c r="CK145" s="310">
        <f ca="1">IF(ISERROR(OFFSET('Daten Elementary'!$A$1,MATCH(CK$5,'Daten Elementary'!$A:$A,0)-1,MATCH($AT145,'Daten Elementary'!$A$424:$ADO$424,0)-1)),0,OFFSET('Daten Elementary'!$A$1,MATCH(CK$5,'Daten Elementary'!$A:$A,0)-1,MATCH($AT145,'Daten Elementary'!$A$424:$ADO$424,0)-1))*1000000</f>
        <v>93.499916999999996</v>
      </c>
      <c r="CL145" s="305">
        <f t="shared" ca="1" si="114"/>
        <v>1.1243801258303214</v>
      </c>
      <c r="CM145" s="312">
        <f ca="1">IF(ISERROR(OFFSET('Daten Elementary'!$A$1,MATCH(CM$5,'Daten Elementary'!$A:$A,0)-1,MATCH(AM145,'Daten Elementary'!$A$424:$ADO$424,0)-1)),0,OFFSET('Daten Elementary'!$A$1,MATCH(CM$5,'Daten Elementary'!$A:$A,0)-1,MATCH(AM145,'Daten Elementary'!$A$424:$ADO$424,0)-1))*1000000</f>
        <v>2.12134</v>
      </c>
      <c r="CN145" s="312">
        <f ca="1">IF(ISERROR(OFFSET('Daten Elementary'!$A$1,MATCH(CN$5,'Daten Elementary'!$A:$A,0)-1,MATCH(AN145,'Daten Elementary'!$A$424:$ADO$424,0)-1)),0,OFFSET('Daten Elementary'!$A$1,MATCH(CN$5,'Daten Elementary'!$A:$A,0)-1,MATCH(AN145,'Daten Elementary'!$A$424:$ADO$424,0)-1))*1000000</f>
        <v>7.2418800000000001</v>
      </c>
      <c r="CO145" s="312">
        <f ca="1">IF(ISERROR(OFFSET('Daten Elementary'!$A$1,MATCH(CO$5,'Daten Elementary'!$A:$A,0)-1,MATCH(AO145,'Daten Elementary'!$A$424:$ADO$424,0)-1)),0,OFFSET('Daten Elementary'!$A$1,MATCH(CO$5,'Daten Elementary'!$A:$A,0)-1,MATCH(AO145,'Daten Elementary'!$A$424:$ADO$424,0)-1))*1000000</f>
        <v>1.7940046999999999</v>
      </c>
      <c r="CP145" s="312">
        <f ca="1">IF(ISERROR(OFFSET('Daten Elementary'!$A$1,MATCH(CP$5,'Daten Elementary'!$A:$A,0)-1,MATCH(AP145,'Daten Elementary'!$A$424:$ADO$424,0)-1)),0,OFFSET('Daten Elementary'!$A$1,MATCH(CP$5,'Daten Elementary'!$A:$A,0)-1,MATCH(AP145,'Daten Elementary'!$A$424:$ADO$424,0)-1))*1000000</f>
        <v>0</v>
      </c>
      <c r="CQ145" s="312">
        <f t="shared" ca="1" si="115"/>
        <v>11.1572247</v>
      </c>
      <c r="CR145" s="312">
        <f ca="1">IF(ISERROR(OFFSET('Daten Elementary'!$A$1,MATCH(CR$5,'Daten Elementary'!$A:$A,0)-1,MATCH(AQ145,'Daten Elementary'!$A$424:$ADO$424,0)-1)),0,OFFSET('Daten Elementary'!$A$1,MATCH(CR$5,'Daten Elementary'!$A:$A,0)-1,MATCH(AQ145,'Daten Elementary'!$A$424:$ADO$424,0)-1))*1000000</f>
        <v>1.8879055999999999</v>
      </c>
      <c r="CS145" s="312">
        <f ca="1">IF(ISERROR(OFFSET('Daten Elementary'!$A$1,MATCH(CS$5,'Daten Elementary'!$A:$A,0)-1,MATCH(AR145,'Daten Elementary'!$A$424:$ADO$424,0)-1)),0,OFFSET('Daten Elementary'!$A$1,MATCH(CS$5,'Daten Elementary'!$A:$A,0)-1,MATCH(AR145,'Daten Elementary'!$A$424:$ADO$424,0)-1))*1000000</f>
        <v>19.524953</v>
      </c>
      <c r="CT145" s="312">
        <f ca="1">IF(ISERROR(OFFSET('Daten Elementary'!$A$1,MATCH(CT$5,'Daten Elementary'!$A:$A,0)-1,MATCH(AS145,'Daten Elementary'!$A$424:$ADO$424,0)-1)),0,OFFSET('Daten Elementary'!$A$1,MATCH(CT$5,'Daten Elementary'!$A:$A,0)-1,MATCH(AS145,'Daten Elementary'!$A$424:$ADO$424,0)-1))*1000000</f>
        <v>6.6632528000000004</v>
      </c>
      <c r="CU145" s="313">
        <f t="shared" ca="1" si="116"/>
        <v>39.233336100000002</v>
      </c>
      <c r="CV145" s="312">
        <f ca="1">IF(ISERROR(OFFSET('Daten Elementary'!$A$1,MATCH(CV$5,'Daten Elementary'!$A:$A,0)-1,MATCH($AT145,'Daten Elementary'!$A$424:$ADO$424,0)-1)),0,OFFSET('Daten Elementary'!$A$1,MATCH(CV$5,'Daten Elementary'!$A:$A,0)-1,MATCH($AT145,'Daten Elementary'!$A$424:$ADO$424,0)-1))*1000000</f>
        <v>45.121918000000001</v>
      </c>
      <c r="CW145" s="305">
        <f t="shared" ca="1" si="117"/>
        <v>1.1500912867820077</v>
      </c>
      <c r="CX145" s="314">
        <f ca="1">IF(ISERROR(OFFSET('Daten Elementary'!$A$1,MATCH(CX$5,'Daten Elementary'!$A:$A,0)-1,MATCH(AM145,'Daten Elementary'!$A$424:$ADO$424,0)-1)),0,OFFSET('Daten Elementary'!$A$1,MATCH(CX$5,'Daten Elementary'!$A:$A,0)-1,MATCH(AM145,'Daten Elementary'!$A$424:$ADO$424,0)-1))*1000000</f>
        <v>14.999635</v>
      </c>
      <c r="CY145" s="314">
        <f ca="1">IF(ISERROR(OFFSET('Daten Elementary'!$A$1,MATCH(CY$5,'Daten Elementary'!$A:$A,0)-1,MATCH(AN145,'Daten Elementary'!$A$424:$ADO$424,0)-1)),0,OFFSET('Daten Elementary'!$A$1,MATCH(CY$5,'Daten Elementary'!$A:$A,0)-1,MATCH(AN145,'Daten Elementary'!$A$424:$ADO$424,0)-1))*1000000</f>
        <v>6.4867359999999999E-5</v>
      </c>
      <c r="CZ145" s="314">
        <f ca="1">IF(ISERROR(OFFSET('Daten Elementary'!$A$1,MATCH(CZ$5,'Daten Elementary'!$A:$A,0)-1,MATCH(AO145,'Daten Elementary'!$A$424:$ADO$424,0)-1)),0,OFFSET('Daten Elementary'!$A$1,MATCH(CZ$5,'Daten Elementary'!$A:$A,0)-1,MATCH(AO145,'Daten Elementary'!$A$424:$ADO$424,0)-1))*1000000</f>
        <v>26.021483</v>
      </c>
      <c r="DA145" s="314">
        <f ca="1">IF(ISERROR(OFFSET('Daten Elementary'!$A$1,MATCH(DA$5,'Daten Elementary'!$A:$A,0)-1,MATCH(AP145,'Daten Elementary'!$A$424:$ADO$424,0)-1)),0,OFFSET('Daten Elementary'!$A$1,MATCH(DA$5,'Daten Elementary'!$A:$A,0)-1,MATCH(AP145,'Daten Elementary'!$A$424:$ADO$424,0)-1))*1000000</f>
        <v>0</v>
      </c>
      <c r="DB145" s="314">
        <f t="shared" ca="1" si="118"/>
        <v>41.021182867359997</v>
      </c>
      <c r="DC145" s="314">
        <f ca="1">IF(ISERROR(OFFSET('Daten Elementary'!$A$1,MATCH(DC$5,'Daten Elementary'!$A:$A,0)-1,MATCH(AQ145,'Daten Elementary'!$A$424:$ADO$424,0)-1)),0,OFFSET('Daten Elementary'!$A$1,MATCH(DC$5,'Daten Elementary'!$A:$A,0)-1,MATCH(AQ145,'Daten Elementary'!$A$424:$ADO$424,0)-1))*1000000</f>
        <v>399.03487999999999</v>
      </c>
      <c r="DD145" s="314">
        <f ca="1">IF(ISERROR(OFFSET('Daten Elementary'!$A$1,MATCH(DD$5,'Daten Elementary'!$A:$A,0)-1,MATCH(AR145,'Daten Elementary'!$A$424:$ADO$424,0)-1)),0,OFFSET('Daten Elementary'!$A$1,MATCH(DD$5,'Daten Elementary'!$A:$A,0)-1,MATCH(AR145,'Daten Elementary'!$A$424:$ADO$424,0)-1))*1000000</f>
        <v>84.170282999999998</v>
      </c>
      <c r="DE145" s="314">
        <f ca="1">IF(ISERROR(OFFSET('Daten Elementary'!$A$1,MATCH(DE$5,'Daten Elementary'!$A:$A,0)-1,MATCH(AS145,'Daten Elementary'!$A$424:$ADO$424,0)-1)),0,OFFSET('Daten Elementary'!$A$1,MATCH(DE$5,'Daten Elementary'!$A:$A,0)-1,MATCH(AS145,'Daten Elementary'!$A$424:$ADO$424,0)-1))*1000000</f>
        <v>52.589711000000001</v>
      </c>
      <c r="DF145" s="315">
        <f t="shared" ca="1" si="119"/>
        <v>576.81605686735998</v>
      </c>
      <c r="DG145" s="314">
        <f ca="1">IF(ISERROR(OFFSET('Daten Elementary'!$A$1,MATCH(DG$5,'Daten Elementary'!$A:$A,0)-1,MATCH($AT145,'Daten Elementary'!$A$424:$ADO$424,0)-1)),0,OFFSET('Daten Elementary'!$A$1,MATCH(DG$5,'Daten Elementary'!$A:$A,0)-1,MATCH($AT145,'Daten Elementary'!$A$424:$ADO$424,0)-1))*1000000</f>
        <v>582.47412999999995</v>
      </c>
      <c r="DH145" s="305">
        <f t="shared" ca="1" si="120"/>
        <v>1.0098091463739212</v>
      </c>
      <c r="DI145" s="316">
        <f ca="1">IF(ISERROR(OFFSET('Daten Elementary'!$A$1,MATCH(DI$5,'Daten Elementary'!$A:$A,0)-1,MATCH(AM145,'Daten Elementary'!$A$424:$ADO$424,0)-1)),0,OFFSET('Daten Elementary'!$A$1,MATCH(DI$5,'Daten Elementary'!$A:$A,0)-1,MATCH(AM145,'Daten Elementary'!$A$424:$ADO$424,0)-1))*1000000</f>
        <v>4.5632999999999999</v>
      </c>
      <c r="DJ145" s="316">
        <f ca="1">IF(ISERROR(OFFSET('Daten Elementary'!$A$1,MATCH(DJ$5,'Daten Elementary'!$A:$A,0)-1,MATCH(AN145,'Daten Elementary'!$A$424:$ADO$424,0)-1)),0,OFFSET('Daten Elementary'!$A$1,MATCH(DJ$5,'Daten Elementary'!$A:$A,0)-1,MATCH(AN145,'Daten Elementary'!$A$424:$ADO$424,0)-1))*1000000</f>
        <v>0</v>
      </c>
      <c r="DK145" s="316">
        <f ca="1">IF(ISERROR(OFFSET('Daten Elementary'!$A$1,MATCH(DK$5,'Daten Elementary'!$A:$A,0)-1,MATCH(AO145,'Daten Elementary'!$A$424:$ADO$424,0)-1)),0,OFFSET('Daten Elementary'!$A$1,MATCH(DK$5,'Daten Elementary'!$A:$A,0)-1,MATCH(AO145,'Daten Elementary'!$A$424:$ADO$424,0)-1))*1000000</f>
        <v>24.841545999999997</v>
      </c>
      <c r="DL145" s="316">
        <f ca="1">IF(ISERROR(OFFSET('Daten Elementary'!$A$1,MATCH(DL$5,'Daten Elementary'!$A:$A,0)-1,MATCH(AP145,'Daten Elementary'!$A$424:$ADO$424,0)-1)),0,OFFSET('Daten Elementary'!$A$1,MATCH(DL$5,'Daten Elementary'!$A:$A,0)-1,MATCH(AP145,'Daten Elementary'!$A$424:$ADO$424,0)-1))*1000000</f>
        <v>0</v>
      </c>
      <c r="DM145" s="316">
        <f t="shared" ca="1" si="121"/>
        <v>29.404845999999999</v>
      </c>
      <c r="DN145" s="316">
        <f ca="1">IF(ISERROR(OFFSET('Daten Elementary'!$A$1,MATCH(DN$5,'Daten Elementary'!$A:$A,0)-1,MATCH(AQ145,'Daten Elementary'!$A$424:$ADO$424,0)-1)),0,OFFSET('Daten Elementary'!$A$1,MATCH(DN$5,'Daten Elementary'!$A:$A,0)-1,MATCH(AQ145,'Daten Elementary'!$A$424:$ADO$424,0)-1))*1000000</f>
        <v>12.656601</v>
      </c>
      <c r="DO145" s="316">
        <f ca="1">IF(ISERROR(OFFSET('Daten Elementary'!$A$1,MATCH(DO$5,'Daten Elementary'!$A:$A,0)-1,MATCH(AR145,'Daten Elementary'!$A$424:$ADO$424,0)-1)),0,OFFSET('Daten Elementary'!$A$1,MATCH(DO$5,'Daten Elementary'!$A:$A,0)-1,MATCH(AR145,'Daten Elementary'!$A$424:$ADO$424,0)-1))*1000000</f>
        <v>97.962358999999992</v>
      </c>
      <c r="DP145" s="316">
        <f ca="1">IF(ISERROR(OFFSET('Daten Elementary'!$A$1,MATCH(DP$5,'Daten Elementary'!$A:$A,0)-1,MATCH(AS145,'Daten Elementary'!$A$424:$ADO$424,0)-1)),0,OFFSET('Daten Elementary'!$A$1,MATCH(DP$5,'Daten Elementary'!$A:$A,0)-1,MATCH(AS145,'Daten Elementary'!$A$424:$ADO$424,0)-1))*1000000</f>
        <v>59.399915</v>
      </c>
      <c r="DQ145" s="317">
        <f t="shared" ca="1" si="122"/>
        <v>199.42372099999997</v>
      </c>
      <c r="DR145" s="316">
        <f ca="1">IF(ISERROR(OFFSET('Daten Elementary'!$A$1,MATCH(DR$5,'Daten Elementary'!$A:$A,0)-1,MATCH($AT145,'Daten Elementary'!$A$424:$ADO$424,0)-1)),0,OFFSET('Daten Elementary'!$A$1,MATCH(DR$5,'Daten Elementary'!$A:$A,0)-1,MATCH($AT145,'Daten Elementary'!$A$424:$ADO$424,0)-1))*1000000</f>
        <v>226.59007</v>
      </c>
      <c r="DS145" s="305">
        <f t="shared" ca="1" si="123"/>
        <v>1.1362242609042483</v>
      </c>
      <c r="DT145" s="318">
        <f ca="1">IF(ISERROR(OFFSET('Daten UBP13'!$A$1,MATCH(DT$5,'Daten UBP13'!$A:$A,0)-1,MATCH(AM145,'Daten UBP13'!$A$424:$AEG$424,0)-1)),0,OFFSET('Daten UBP13'!$A$1,MATCH(DT$5,'Daten UBP13'!$A:$A,0)-1,MATCH(AM145,'Daten UBP13'!$A$424:$AEG$424,0)-1))</f>
        <v>22.036462</v>
      </c>
      <c r="DU145" s="318">
        <f ca="1">IF(ISERROR(OFFSET('Daten UBP13'!$A$1,MATCH(DU$5,'Daten UBP13'!$A:$A,0)-1,MATCH(AN145,'Daten UBP13'!$A$424:$AEG$424,0)-1)),0,OFFSET('Daten UBP13'!$A$1,MATCH(DU$5,'Daten UBP13'!$A:$A,0)-1,MATCH(AN145,'Daten UBP13'!$A$424:$AEG$424,0)-1))</f>
        <v>21.079246000000001</v>
      </c>
      <c r="DV145" s="318">
        <f ca="1">IF(ISERROR(OFFSET('Daten UBP13'!$A$1,MATCH(DV$5,'Daten UBP13'!$A:$A,0)-1,MATCH(AO145,'Daten UBP13'!$A$424:$AEG$424,0)-1)),0,OFFSET('Daten UBP13'!$A$1,MATCH(DV$5,'Daten UBP13'!$A:$A,0)-1,MATCH(AO145,'Daten UBP13'!$A$424:$AEG$424,0)-1))</f>
        <v>11.717045000000001</v>
      </c>
      <c r="DW145" s="318">
        <f ca="1">IF(ISERROR(OFFSET('Daten UBP13'!$A$1,MATCH(DW$5,'Daten UBP13'!$A:$A,0)-1,MATCH(AP145,'Daten UBP13'!$A$424:$AEG$424,0)-1)),0,OFFSET('Daten UBP13'!$A$1,MATCH(DW$5,'Daten UBP13'!$A:$A,0)-1,MATCH(AP145,'Daten UBP13'!$A$424:$AEG$424,0)-1))</f>
        <v>0</v>
      </c>
      <c r="DX145" s="318">
        <f t="shared" ca="1" si="124"/>
        <v>54.832752999999997</v>
      </c>
      <c r="DY145" s="318">
        <f ca="1">IF(ISERROR(OFFSET('Daten UBP13'!$A$1,MATCH(DY$5,'Daten UBP13'!$A:$A,0)-1,MATCH(AQ145,'Daten UBP13'!$A$424:$AEG$424,0)-1)),0,OFFSET('Daten UBP13'!$A$1,MATCH(DY$5,'Daten UBP13'!$A:$A,0)-1,MATCH(AQ145,'Daten UBP13'!$A$424:$AEG$424,0)-1))</f>
        <v>15.635809</v>
      </c>
      <c r="DZ145" s="318">
        <f ca="1">IF(ISERROR(OFFSET('Daten UBP13'!$A$1,MATCH(DZ$5,'Daten UBP13'!$A:$A,0)-1,MATCH(AR145,'Daten UBP13'!$A$424:$AEG$424,0)-1)),0,OFFSET('Daten UBP13'!$A$1,MATCH(DZ$5,'Daten UBP13'!$A:$A,0)-1,MATCH(AR145,'Daten UBP13'!$A$424:$AEG$424,0)-1))</f>
        <v>96.804969999999997</v>
      </c>
      <c r="EA145" s="318">
        <f ca="1">IF(ISERROR(OFFSET('Daten UBP13'!$A$1,MATCH(EA$5,'Daten UBP13'!$A:$A,0)-1,MATCH(AS145,'Daten UBP13'!$A$424:$AEG$424,0)-1)),0,OFFSET('Daten UBP13'!$A$1,MATCH(EA$5,'Daten UBP13'!$A:$A,0)-1,MATCH(AS145,'Daten UBP13'!$A$424:$AEG$424,0)-1))</f>
        <v>36.620598000000001</v>
      </c>
      <c r="EB145" s="319">
        <f t="shared" ca="1" si="125"/>
        <v>203.89412999999999</v>
      </c>
      <c r="EC145" s="318">
        <f ca="1">IF(ISERROR(OFFSET('Daten UBP13'!$A$1,MATCH(EC$5,'Daten UBP13'!$A:$A,0)-1,MATCH(AT145,'Daten UBP13'!$A$424:$AEG$424,0)-1)),0,OFFSET('Daten UBP13'!$A$1,MATCH(EC$5,'Daten UBP13'!$A:$A,0)-1,MATCH(AT145,'Daten UBP13'!$A$424:$AEG$424,0)-1))</f>
        <v>259.32808</v>
      </c>
      <c r="ED145" s="305">
        <f t="shared" ca="1" si="126"/>
        <v>1.2718761447423721</v>
      </c>
      <c r="EE145" s="320">
        <f ca="1">IF(ISERROR(OFFSET('Daten ReCiPe'!$A$1,MATCH(EE$5,'Daten ReCiPe'!$A:$A,0)-1,MATCH(AM145,'Daten ReCiPe'!$A$424:$ADO$424,0)-1)),0,OFFSET('Daten ReCiPe'!$A$1,MATCH(EE$5,'Daten ReCiPe'!$A:$A,0)-1,MATCH(AM145,'Daten ReCiPe'!$A$424:$ADO$424,0)-1))*1000</f>
        <v>1.5350746</v>
      </c>
      <c r="EF145" s="320">
        <f ca="1">IF(ISERROR(OFFSET('Daten ReCiPe'!$A$1,MATCH(EF$5,'Daten ReCiPe'!$A:$A,0)-1,MATCH(AN145,'Daten ReCiPe'!$A$424:$ADO$424,0)-1)),0,OFFSET('Daten ReCiPe'!$A$1,MATCH(EF$5,'Daten ReCiPe'!$A:$A,0)-1,MATCH(AN145,'Daten ReCiPe'!$A$424:$ADO$424,0)-1))*1000</f>
        <v>0.11396072</v>
      </c>
      <c r="EG145" s="320">
        <f ca="1">IF(ISERROR(OFFSET('Daten ReCiPe'!$A$1,MATCH(EG$5,'Daten ReCiPe'!$A:$A,0)-1,MATCH(AO145,'Daten ReCiPe'!$A$424:$ADO$424,0)-1)),0,OFFSET('Daten ReCiPe'!$A$1,MATCH(EG$5,'Daten ReCiPe'!$A:$A,0)-1,MATCH(AO145,'Daten ReCiPe'!$A$424:$ADO$424,0)-1))*1000</f>
        <v>1.8792633000000001</v>
      </c>
      <c r="EH145" s="320">
        <f ca="1">IF(ISERROR(OFFSET('Daten ReCiPe'!$A$1,MATCH(EH$5,'Daten ReCiPe'!$A:$A,0)-1,MATCH(AP145,'Daten ReCiPe'!$A$424:$ADO$424,0)-1)),0,OFFSET('Daten ReCiPe'!$A$1,MATCH(EH$5,'Daten ReCiPe'!$A:$A,0)-1,MATCH(AP145,'Daten ReCiPe'!$A$424:$ADO$424,0)-1))*1000</f>
        <v>0</v>
      </c>
      <c r="EI145" s="320">
        <f t="shared" ca="1" si="127"/>
        <v>3.5282986200000002</v>
      </c>
      <c r="EJ145" s="320">
        <f ca="1">IF(ISERROR(OFFSET('Daten ReCiPe'!$A$1,MATCH(EJ$5,'Daten ReCiPe'!$A:$A,0)-1,MATCH(AQ145,'Daten ReCiPe'!$A$424:$ADO$424,0)-1)),0,OFFSET('Daten ReCiPe'!$A$1,MATCH(EJ$5,'Daten ReCiPe'!$A:$A,0)-1,MATCH(AQ145,'Daten ReCiPe'!$A$424:$ADO$424,0)-1))*1000</f>
        <v>0.96596199999999999</v>
      </c>
      <c r="EK145" s="320">
        <f ca="1">IF(ISERROR(OFFSET('Daten ReCiPe'!$A$1,MATCH(EK$5,'Daten ReCiPe'!$A:$A,0)-1,MATCH(AR145,'Daten ReCiPe'!$A$424:$ADO$424,0)-1)),0,OFFSET('Daten ReCiPe'!$A$1,MATCH(EK$5,'Daten ReCiPe'!$A:$A,0)-1,MATCH(AR145,'Daten ReCiPe'!$A$424:$ADO$424,0)-1))*1000</f>
        <v>6.9038978999999996</v>
      </c>
      <c r="EL145" s="320">
        <f ca="1">IF(ISERROR(OFFSET('Daten ReCiPe'!$A$1,MATCH(EL$5,'Daten ReCiPe'!$A:$A,0)-1,MATCH(AS145,'Daten ReCiPe'!$A$424:$ADO$424,0)-1)),0,OFFSET('Daten ReCiPe'!$A$1,MATCH(EL$5,'Daten ReCiPe'!$A:$A,0)-1,MATCH(AS145,'Daten ReCiPe'!$A$424:$ADO$424,0)-1))*1000</f>
        <v>1.9357952</v>
      </c>
      <c r="EM145" s="321">
        <f t="shared" ca="1" si="128"/>
        <v>13.333953719999998</v>
      </c>
      <c r="EN145" s="320">
        <f ca="1">IF(ISERROR(OFFSET('Daten ReCiPe'!$A$1,MATCH(EN$5,'Daten ReCiPe'!$A:$A,0)-1,MATCH(AT145,'Daten ReCiPe'!$A$424:$ADO$424,0)-1)),0,OFFSET('Daten ReCiPe'!$A$1,MATCH(EN$5,'Daten ReCiPe'!$A:$A,0)-1,MATCH(AT145,'Daten ReCiPe'!$A$424:$ADO$424,0)-1))*1000</f>
        <v>15.064842000000001</v>
      </c>
      <c r="EO145" s="305">
        <f t="shared" ca="1" si="129"/>
        <v>1.1298105810434749</v>
      </c>
      <c r="EP145" s="322">
        <f ca="1">IF(ISERROR(OFFSET('Daten Elementary'!$A$1,MATCH(EP$5,'Daten Elementary'!$A:$A,0)-1,MATCH(AM145,'Daten Elementary'!$A$424:$ADO$424,0)-1)),0,OFFSET('Daten Elementary'!$A$1,MATCH(EP$5,'Daten Elementary'!$A:$A,0)-1,MATCH(AM145,'Daten Elementary'!$A$424:$ADO$424,0)-1))*1000000</f>
        <v>0.13236389999999998</v>
      </c>
      <c r="EQ145" s="322">
        <f ca="1">IF(ISERROR(OFFSET('Daten Elementary'!$A$1,MATCH(EQ$5,'Daten Elementary'!$A:$A,0)-1,MATCH(AN145,'Daten Elementary'!$A$424:$ADO$424,0)-1)),0,OFFSET('Daten Elementary'!$A$1,MATCH(EQ$5,'Daten Elementary'!$A:$A,0)-1,MATCH(AN145,'Daten Elementary'!$A$424:$ADO$424,0)-1))*1000000</f>
        <v>5.6015599999999999E-2</v>
      </c>
      <c r="ER145" s="322">
        <f ca="1">IF(ISERROR(OFFSET('Daten Elementary'!$A$1,MATCH(ER$5,'Daten Elementary'!$A:$A,0)-1,MATCH(AO145,'Daten Elementary'!$A$424:$ADO$424,0)-1)),0,OFFSET('Daten Elementary'!$A$1,MATCH(ER$5,'Daten Elementary'!$A:$A,0)-1,MATCH(AO145,'Daten Elementary'!$A$424:$ADO$424,0)-1))*1000000</f>
        <v>47.172919</v>
      </c>
      <c r="ES145" s="322">
        <f ca="1">IF(ISERROR(OFFSET('Daten Elementary'!$A$1,MATCH(ES$5,'Daten Elementary'!$A:$A,0)-1,MATCH(AP145,'Daten Elementary'!$A$424:$ADO$424,0)-1)),0,OFFSET('Daten Elementary'!$A$1,MATCH(ES$5,'Daten Elementary'!$A:$A,0)-1,MATCH(AP145,'Daten Elementary'!$A$424:$ADO$424,0)-1))*1000000</f>
        <v>0</v>
      </c>
      <c r="ET145" s="322">
        <f t="shared" ca="1" si="130"/>
        <v>47.361298500000004</v>
      </c>
      <c r="EU145" s="322">
        <f ca="1">IF(ISERROR(OFFSET('Daten Elementary'!$A$1,MATCH(EU$5,'Daten Elementary'!$A:$A,0)-1,MATCH(AQ145,'Daten Elementary'!$A$424:$ADO$424,0)-1)),0,OFFSET('Daten Elementary'!$A$1,MATCH(EU$5,'Daten Elementary'!$A:$A,0)-1,MATCH(AQ145,'Daten Elementary'!$A$424:$ADO$424,0)-1))*1000000</f>
        <v>17.931219000000002</v>
      </c>
      <c r="EV145" s="322">
        <f ca="1">IF(ISERROR(OFFSET('Daten Elementary'!$A$1,MATCH(EV$5,'Daten Elementary'!$A:$A,0)-1,MATCH(AR145,'Daten Elementary'!$A$424:$ADO$424,0)-1)),0,OFFSET('Daten Elementary'!$A$1,MATCH(EV$5,'Daten Elementary'!$A:$A,0)-1,MATCH(AR145,'Daten Elementary'!$A$424:$ADO$424,0)-1))*1000000</f>
        <v>160.6464</v>
      </c>
      <c r="EW145" s="322">
        <f ca="1">IF(ISERROR(OFFSET('Daten Elementary'!$A$1,MATCH(EW$5,'Daten Elementary'!$A:$A,0)-1,MATCH(AS145,'Daten Elementary'!$A$424:$ADO$424,0)-1)),0,OFFSET('Daten Elementary'!$A$1,MATCH(EW$5,'Daten Elementary'!$A:$A,0)-1,MATCH(AS145,'Daten Elementary'!$A$424:$ADO$424,0)-1))*1000000</f>
        <v>32.9953</v>
      </c>
      <c r="EX145" s="323">
        <f t="shared" ca="1" si="131"/>
        <v>258.93421749999999</v>
      </c>
      <c r="EY145" s="322">
        <f ca="1">IF(ISERROR(OFFSET('Daten Elementary'!$A$1,MATCH(EY$5,'Daten Elementary'!$A:$A,0)-1,MATCH($AT145,'Daten Elementary'!$A$424:$ADO$424,0)-1)),0,OFFSET('Daten Elementary'!$A$1,MATCH(EY$5,'Daten Elementary'!$A:$A,0)-1,MATCH($AT145,'Daten Elementary'!$A$424:$ADO$424,0)-1))*1000000</f>
        <v>303.62055999999995</v>
      </c>
      <c r="EZ145" s="305">
        <f t="shared" ca="1" si="132"/>
        <v>1.1725779733997497</v>
      </c>
      <c r="FA145" s="314">
        <f ca="1">IF(ISERROR(OFFSET('Daten Elementary'!$A$1,MATCH(FA$5,'Daten Elementary'!$A:$A,0)-1,MATCH(AM145,'Daten Elementary'!$A$424:$ADO$424,0)-1)),0,OFFSET('Daten Elementary'!$A$1,MATCH(FA$5,'Daten Elementary'!$A:$A,0)-1,MATCH(AM145,'Daten Elementary'!$A$424:$ADO$424,0)-1))*1000</f>
        <v>26.042999999999999</v>
      </c>
      <c r="FB145" s="314">
        <f ca="1">IF(ISERROR(OFFSET('Daten Elementary'!$A$1,MATCH(FB$5,'Daten Elementary'!$A:$A,0)-1,MATCH(AN145,'Daten Elementary'!$A$424:$ADO$424,0)-1)),0,OFFSET('Daten Elementary'!$A$1,MATCH(FB$5,'Daten Elementary'!$A:$A,0)-1,MATCH(AN145,'Daten Elementary'!$A$424:$ADO$424,0)-1))*1000</f>
        <v>0</v>
      </c>
      <c r="FC145" s="314">
        <f ca="1">IF(ISERROR(OFFSET('Daten Elementary'!$A$1,MATCH(FC$5,'Daten Elementary'!$A:$A,0)-1,MATCH(AO145,'Daten Elementary'!$A$424:$ADO$424,0)-1)),0,OFFSET('Daten Elementary'!$A$1,MATCH(FC$5,'Daten Elementary'!$A:$A,0)-1,MATCH(AO145,'Daten Elementary'!$A$424:$ADO$424,0)-1))*1000</f>
        <v>5.5326359999999992</v>
      </c>
      <c r="FD145" s="314">
        <f ca="1">IF(ISERROR(OFFSET('Daten Elementary'!$A$1,MATCH(FD$5,'Daten Elementary'!$A:$A,0)-1,MATCH(AP145,'Daten Elementary'!$A$424:$ADO$424,0)-1)),0,OFFSET('Daten Elementary'!$A$1,MATCH(FD$5,'Daten Elementary'!$A:$A,0)-1,MATCH(AP145,'Daten Elementary'!$A$424:$ADO$424,0)-1))*1000</f>
        <v>0</v>
      </c>
      <c r="FE145" s="314">
        <f t="shared" ca="1" si="133"/>
        <v>31.575635999999999</v>
      </c>
      <c r="FF145" s="314">
        <f ca="1">IF(ISERROR(OFFSET('Daten Elementary'!$A$1,MATCH(FF$5,'Daten Elementary'!$A:$A,0)-1,MATCH(AQ145,'Daten Elementary'!$A$424:$ADO$424,0)-1)),0,OFFSET('Daten Elementary'!$A$1,MATCH(FF$5,'Daten Elementary'!$A:$A,0)-1,MATCH(AQ145,'Daten Elementary'!$A$424:$ADO$424,0)-1))*1000</f>
        <v>6.5948663999999999</v>
      </c>
      <c r="FG145" s="314">
        <f ca="1">IF(ISERROR(OFFSET('Daten Elementary'!$A$1,MATCH(FG$5,'Daten Elementary'!$A:$A,0)-1,MATCH(AR145,'Daten Elementary'!$A$424:$ADO$424,0)-1)),0,OFFSET('Daten Elementary'!$A$1,MATCH(FG$5,'Daten Elementary'!$A:$A,0)-1,MATCH(AR145,'Daten Elementary'!$A$424:$ADO$424,0)-1))*1000</f>
        <v>46.130008000000004</v>
      </c>
      <c r="FH145" s="314">
        <f ca="1">IF(ISERROR(OFFSET('Daten Elementary'!$A$1,MATCH(FH$5,'Daten Elementary'!$A:$A,0)-1,MATCH(AS145,'Daten Elementary'!$A$424:$ADO$424,0)-1)),0,OFFSET('Daten Elementary'!$A$1,MATCH(FH$5,'Daten Elementary'!$A:$A,0)-1,MATCH(AS145,'Daten Elementary'!$A$424:$ADO$424,0)-1))*1000</f>
        <v>12.474614000000001</v>
      </c>
      <c r="FI145" s="315">
        <f t="shared" ca="1" si="134"/>
        <v>96.77512440000001</v>
      </c>
      <c r="FJ145" s="314">
        <f ca="1">IF(ISERROR(OFFSET('Daten Elementary'!$A$1,MATCH(FJ$5,'Daten Elementary'!$A:$A,0)-1,MATCH($AT145,'Daten Elementary'!$A$424:$ADO$424,0)-1)),0,OFFSET('Daten Elementary'!$A$1,MATCH(FJ$5,'Daten Elementary'!$A:$A,0)-1,MATCH($AT145,'Daten Elementary'!$A$424:$ADO$424,0)-1))*1000</f>
        <v>111.28166</v>
      </c>
      <c r="FK145" s="305">
        <f t="shared" ca="1" si="135"/>
        <v>1.1498994260140676</v>
      </c>
      <c r="FL145" s="314">
        <f ca="1">IF(ISERROR(OFFSET('Daten Elementary'!$A$1,MATCH(FL$5,'Daten Elementary'!$A:$A,0)-1,MATCH(AM145,'Daten Elementary'!$A$424:$ADO$424,0)-1)),0,OFFSET('Daten Elementary'!$A$1,MATCH(FL$5,'Daten Elementary'!$A:$A,0)-1,MATCH(AM145,'Daten Elementary'!$A$424:$ADO$424,0)-1))</f>
        <v>0</v>
      </c>
      <c r="FM145" s="314">
        <f ca="1">IF(ISERROR(OFFSET('Daten Elementary'!$A$1,MATCH(FM$5,'Daten Elementary'!$A:$A,0)-1,MATCH(AN145,'Daten Elementary'!$A$424:$ADO$424,0)-1)),0,OFFSET('Daten Elementary'!$A$1,MATCH(FM$5,'Daten Elementary'!$A:$A,0)-1,MATCH(AN145,'Daten Elementary'!$A$424:$ADO$424,0)-1))</f>
        <v>0</v>
      </c>
      <c r="FN145" s="314">
        <f ca="1">IF(ISERROR(OFFSET('Daten Elementary'!$A$1,MATCH(FN$5,'Daten Elementary'!$A:$A,0)-1,MATCH(AO145,'Daten Elementary'!$A$424:$ADO$424,0)-1)),0,OFFSET('Daten Elementary'!$A$1,MATCH(FN$5,'Daten Elementary'!$A:$A,0)-1,MATCH(AO145,'Daten Elementary'!$A$424:$ADO$424,0)-1))</f>
        <v>0</v>
      </c>
      <c r="FO145" s="314">
        <f ca="1">IF(ISERROR(OFFSET('Daten Elementary'!$A$1,MATCH(FO$5,'Daten Elementary'!$A:$A,0)-1,MATCH(AP145,'Daten Elementary'!$A$424:$ADO$424,0)-1)),0,OFFSET('Daten Elementary'!$A$1,MATCH(FO$5,'Daten Elementary'!$A:$A,0)-1,MATCH(AP145,'Daten Elementary'!$A$424:$ADO$424,0)-1))</f>
        <v>0</v>
      </c>
      <c r="FP145" s="314">
        <f t="shared" ca="1" si="136"/>
        <v>0</v>
      </c>
      <c r="FQ145" s="314">
        <f ca="1">IF(ISERROR(OFFSET('Daten Elementary'!$A$1,MATCH(FQ$5,'Daten Elementary'!$A:$A,0)-1,MATCH(AQ145,'Daten Elementary'!$A$424:$ADO$424,0)-1)),0,OFFSET('Daten Elementary'!$A$1,MATCH(FQ$5,'Daten Elementary'!$A:$A,0)-1,MATCH(AQ145,'Daten Elementary'!$A$424:$ADO$424,0)-1))</f>
        <v>0</v>
      </c>
      <c r="FR145" s="314">
        <f ca="1">IF(ISERROR(OFFSET('Daten Elementary'!$A$1,MATCH(FR$5,'Daten Elementary'!$A:$A,0)-1,MATCH(AR145,'Daten Elementary'!$A$424:$ADO$424,0)-1)),0,OFFSET('Daten Elementary'!$A$1,MATCH(FR$5,'Daten Elementary'!$A:$A,0)-1,MATCH(AR145,'Daten Elementary'!$A$424:$ADO$424,0)-1))</f>
        <v>0</v>
      </c>
      <c r="FS145" s="314">
        <f ca="1">IF(ISERROR(OFFSET('Daten Elementary'!$A$1,MATCH(FS$5,'Daten Elementary'!$A:$A,0)-1,MATCH(AS145,'Daten Elementary'!$A$424:$ADO$424,0)-1)),0,OFFSET('Daten Elementary'!$A$1,MATCH(FS$5,'Daten Elementary'!$A:$A,0)-1,MATCH(AS145,'Daten Elementary'!$A$424:$ADO$424,0)-1))</f>
        <v>0</v>
      </c>
      <c r="FT145" s="315">
        <f t="shared" ca="1" si="137"/>
        <v>0</v>
      </c>
      <c r="FU145" s="314">
        <f ca="1">IF(ISERROR(OFFSET('Daten Elementary'!$A$1,MATCH(FU$5,'Daten Elementary'!$A:$A,0)-1,MATCH($AT145,'Daten Elementary'!$A$424:$ADO$424,0)-1)),0,OFFSET('Daten Elementary'!$A$1,MATCH(FU$5,'Daten Elementary'!$A:$A,0)-1,MATCH($AT145,'Daten Elementary'!$A$424:$ADO$424,0)-1))</f>
        <v>0</v>
      </c>
      <c r="FV145" s="305">
        <f t="shared" ca="1" si="138"/>
        <v>0</v>
      </c>
      <c r="FW145" s="324"/>
      <c r="FX145" s="231" t="str">
        <f t="shared" si="139"/>
        <v>Personenwagen, Plug-In Hybrid (durchschnittliche Flotte, firmenspezifischer Verbrauchermix (siehe unten))</v>
      </c>
      <c r="FY145" s="231" t="str">
        <f t="shared" si="104"/>
        <v>Personenwagen</v>
      </c>
      <c r="FZ145" s="231" t="str">
        <f t="shared" si="105"/>
        <v>, Plug-In Hybrid</v>
      </c>
      <c r="GA145" s="231" t="str">
        <f t="shared" si="106"/>
        <v xml:space="preserve"> (durchschnittliche Flotte, firmenspezifischer Verbrauchermix (siehe unten))</v>
      </c>
      <c r="GB145" s="231"/>
    </row>
    <row r="146" spans="1:184" ht="16.5" hidden="1" customHeight="1" outlineLevel="1">
      <c r="A146" s="295"/>
      <c r="B146" s="380"/>
      <c r="C146" s="359" t="s">
        <v>385</v>
      </c>
      <c r="D146" s="359" t="s">
        <v>679</v>
      </c>
      <c r="E146" s="363" t="s">
        <v>2301</v>
      </c>
      <c r="F146" s="102">
        <v>1.6</v>
      </c>
      <c r="G146" s="31">
        <v>5</v>
      </c>
      <c r="H146" s="87">
        <f t="shared" si="102"/>
        <v>0.32</v>
      </c>
      <c r="I146" s="99">
        <f>5.2*0.2</f>
        <v>1.04</v>
      </c>
      <c r="J146" s="99">
        <f t="shared" si="144"/>
        <v>16</v>
      </c>
      <c r="K146" s="100">
        <v>1500</v>
      </c>
      <c r="L146" s="100">
        <v>80</v>
      </c>
      <c r="M146" s="99">
        <v>0.5</v>
      </c>
      <c r="N146" s="38" t="s">
        <v>99</v>
      </c>
      <c r="O146" s="6">
        <f ca="1">(IF(ISERROR(INDEX(INDIRECT($D$268),MATCH($AM146,$AM$4:$AM$275,0),MATCH(O$304,INDIRECT($E$268),0))*$I146/$AD146),0,INDEX(INDIRECT($D$268),MATCH($AM146,$AM$4:$AM$275,0),MATCH(O$304,INDIRECT($E$268),0))*$I146/$AD146)+IF(ISERROR(INDEX(INDIRECT($D$268),MATCH($AN146,$AN$4:$AN$275,0),MATCH(O$305,INDIRECT($E$268),0))*$J146/$AE146),0,INDEX(INDIRECT($D$268),MATCH($AN146,$AN$4:$AN$275,0),MATCH(O$305,INDIRECT($E$268),0))*$J146/$AE146))*$AC146/$F146</f>
        <v>19.47207468700946</v>
      </c>
      <c r="P146" s="6">
        <f ca="1">(IF(ISERROR(INDEX(INDIRECT($D$268),MATCH($AO146,$AO$4:$AO$275,0),MATCH(P$304,INDIRECT($E$268),0))*$I146/$AD146),0,INDEX(INDIRECT($D$268),MATCH($AO146,$AO$4:$AO$275,0),MATCH(P$304,INDIRECT($E$268),0))*$I146/$AD146)+IF(ISERROR(INDEX(INDIRECT($D$268),MATCH($AP146,$AP$4:$AP$275,0),MATCH(P$305,INDIRECT($E$268),0))*$J146/$AE146),0,INDEX(INDIRECT($D$268),MATCH($AP146,$AP$4:$AP$275,0),MATCH(P$305,INDIRECT($E$268),0))*$J146/$AE146))*$AC146/$F146</f>
        <v>5.4517370626986104</v>
      </c>
      <c r="Q146" s="6">
        <f ca="1">INDEX(INDIRECT($D$268),MATCH($AQ146,$AQ$4:$AQ$284,0),MATCH(Q$4,INDIRECT($E$268),0))*$K146*$AC146/$F146/$AF146</f>
        <v>4.9183529709507043</v>
      </c>
      <c r="R146" s="6">
        <f ca="1">INDEX(INDIRECT($D$268),MATCH($AR146,$AR$4:$AR$284,0),MATCH(R$4,INDIRECT($E$268),0))*IF($K146=1,$K146/$AF146,($K146-$L146)/($AF146-$AG146))*$AC146/$F146+$L146*(1+$M146)*INDEX(INDIRECT($D$268),MATCH($AR$223,$AR$4:$AR$284,0),MATCH(R$4,INDIRECT($E$268),0))/$AH146/$F146</f>
        <v>42.199851358208953</v>
      </c>
      <c r="S146" s="6">
        <f ca="1">INDEX(INDIRECT($D$268),MATCH($AS146,$AS$4:$AS$284,0),MATCH(S$4,INDIRECT($E$268),0))*$K146*$AC146/$F146/$AF146</f>
        <v>9.1566846390845065</v>
      </c>
      <c r="T146" s="7">
        <f t="shared" ca="1" si="103"/>
        <v>81.198700717952249</v>
      </c>
      <c r="U146" s="6">
        <f>IF($B$268=6,(IF(OR(AJ146="Benzin",AJ146="Diesel"),$AK146*INDEX('DIN EN 16258'!$I:$I,MATCH('mobitool-Faktoren v2.0'!$AI146,'DIN EN 16258'!$A:$A,0))*$I146/$AD146+$AL146*INDEX('DIN EN 16258'!$I:$I,MATCH('mobitool-Faktoren v2.0'!$AJ146,'DIN EN 16258'!$A:$A,0))*$I146/$AD146,IF(ISERROR($AK146*INDEX('DIN EN 16258'!$I:$I,MATCH('mobitool-Faktoren v2.0'!$AI146,'DIN EN 16258'!$A:$A,0))*$I146/$AD146),0,$AK146*INDEX('DIN EN 16258'!$I:$I,MATCH('mobitool-Faktoren v2.0'!$AI146,'DIN EN 16258'!$A:$A,0))*$I146/$AD146)+IF(ISERROR($AL146*INDEX('DIN EN 16258'!$I:$I,MATCH('mobitool-Faktoren v2.0'!$AJ146,'DIN EN 16258'!$A:$A,0))*$J146/$AE146),0,$AL146*INDEX('DIN EN 16258'!$I:$I,MATCH('mobitool-Faktoren v2.0'!$AJ146,'DIN EN 16258'!$A:$A,0))*$J146/$AE146)))*1000,
IF($B$268=1,(IF(OR(AJ146="Benzin",AJ146="Diesel"),$AK146*INDEX('DIN EN 16258'!$D:$D,MATCH('mobitool-Faktoren v2.0'!$AI146,'DIN EN 16258'!$A:$A,0))*$I146/$AD146+$AL146*INDEX('DIN EN 16258'!$D:$D,MATCH('mobitool-Faktoren v2.0'!$AJ146,'DIN EN 16258'!$A:$A,0))*$I146/$AD146,IF(ISERROR($AK146*INDEX('DIN EN 16258'!$D:$D,MATCH('mobitool-Faktoren v2.0'!$AI146,'DIN EN 16258'!$A:$A,0))*$I146/$AD146),0,$AK146*INDEX('DIN EN 16258'!$D:$D,MATCH('mobitool-Faktoren v2.0'!$AI146,'DIN EN 16258'!$A:$A,0))*$I146/$AD146)+IF(ISERROR($AL146*INDEX('DIN EN 16258'!$D:$D,MATCH('mobitool-Faktoren v2.0'!$AJ146,'DIN EN 16258'!$A:$A,0))*$J146/$AE146),0,$AL146*INDEX('DIN EN 16258'!$D:$D,MATCH('mobitool-Faktoren v2.0'!$AJ146,'DIN EN 16258'!$A:$A,0))*$J146/$AE146))),0))*$AC146/$F146</f>
        <v>15.84375</v>
      </c>
      <c r="V146" s="6">
        <f>IF($B$268=6,(IF(OR(AJ146="Benzin",AJ146="Diesel"),$AK146*INDEX('DIN EN 16258'!$L:$L,MATCH('mobitool-Faktoren v2.0'!$AI146,'DIN EN 16258'!$A:$A,0))*$I146/$AD146+$AL146*INDEX('DIN EN 16258'!$L:$L,MATCH('mobitool-Faktoren v2.0'!$AJ146,'DIN EN 16258'!$A:$A,0))*$I146/$AD146,IF(ISERROR($AK146*INDEX('DIN EN 16258'!$L:$L,MATCH('mobitool-Faktoren v2.0'!$AI146,'DIN EN 16258'!$A:$A,0))*$I146/$AD146),0,$AK146*INDEX('DIN EN 16258'!$L:$L,MATCH('mobitool-Faktoren v2.0'!$AI146,'DIN EN 16258'!$A:$A,0))*$I146/$AD146)+IF(ISERROR($AL146*INDEX('DIN EN 16258'!$L:$L,MATCH('mobitool-Faktoren v2.0'!$AJ146,'DIN EN 16258'!$A:$A,0))*$J146/$AE146),0,$AL146*INDEX('DIN EN 16258'!$L:$L,MATCH('mobitool-Faktoren v2.0'!$AJ146,'DIN EN 16258'!$A:$A,0))*$J146/$AE146)))*1000,
IF($B$268=1,(IF(OR(AJ146="Benzin",AJ146="Diesel"),$AK146*INDEX('DIN EN 16258'!$F:$F,MATCH('mobitool-Faktoren v2.0'!$AI146,'DIN EN 16258'!$A:$A,0))*$I146/$AD146+$AL146*INDEX('DIN EN 16258'!$F:$F,MATCH('mobitool-Faktoren v2.0'!$AJ146,'DIN EN 16258'!$A:$A,0))*$I146/$AD146,IF(ISERROR($AK146*INDEX('DIN EN 16258'!$F:$F,MATCH('mobitool-Faktoren v2.0'!$AI146,'DIN EN 16258'!$A:$A,0))*$I146/$AD146),0,$AK146*INDEX('DIN EN 16258'!$F:$F,MATCH('mobitool-Faktoren v2.0'!$AI146,'DIN EN 16258'!$A:$A,0))*$I146/$AD146)+IF(ISERROR($AL146*INDEX('DIN EN 16258'!$F:$F,MATCH('mobitool-Faktoren v2.0'!$AJ146,'DIN EN 16258'!$A:$A,0))*$J146/$AE146),0,$AL146*INDEX('DIN EN 16258'!$F:$F,MATCH('mobitool-Faktoren v2.0'!$AJ146,'DIN EN 16258'!$A:$A,0))*$J146/$AE146))),0))*$AC146/$F146</f>
        <v>19.422220859999999</v>
      </c>
      <c r="W146" s="6" t="s">
        <v>672</v>
      </c>
      <c r="X146" s="39" t="s">
        <v>162</v>
      </c>
      <c r="Y146" s="336">
        <v>0.1</v>
      </c>
      <c r="Z146" s="336">
        <v>10</v>
      </c>
      <c r="AA146" s="337">
        <v>500</v>
      </c>
      <c r="AB146" s="299">
        <v>3500</v>
      </c>
      <c r="AC146" s="300">
        <v>1</v>
      </c>
      <c r="AD146" s="298">
        <f>0.0078357/0.75*100</f>
        <v>1.0447599999999999</v>
      </c>
      <c r="AE146" s="298">
        <v>16</v>
      </c>
      <c r="AF146" s="299">
        <v>1420</v>
      </c>
      <c r="AG146" s="299">
        <v>80</v>
      </c>
      <c r="AH146" s="299">
        <v>150000</v>
      </c>
      <c r="AI146" s="301" t="s">
        <v>34</v>
      </c>
      <c r="AJ146" s="301" t="s">
        <v>626</v>
      </c>
      <c r="AK146" s="329">
        <v>7.8356999999999993E-3</v>
      </c>
      <c r="AL146" s="329">
        <v>0.16000000000000003</v>
      </c>
      <c r="AM146" s="331" t="s">
        <v>2467</v>
      </c>
      <c r="AN146" s="202" t="s">
        <v>2468</v>
      </c>
      <c r="AO146" s="331" t="s">
        <v>2394</v>
      </c>
      <c r="AP146" s="202" t="s">
        <v>2400</v>
      </c>
      <c r="AQ146" s="202" t="s">
        <v>895</v>
      </c>
      <c r="AR146" s="202" t="s">
        <v>922</v>
      </c>
      <c r="AS146" s="202" t="s">
        <v>930</v>
      </c>
      <c r="AT146" s="331" t="s">
        <v>933</v>
      </c>
      <c r="AU146" s="303">
        <f ca="1">IF(ISERROR(OFFSET('Daten KEA'!$A$1,MATCH(AU$5,'Daten KEA'!$A:$A,0)-1,MATCH(AM146,'Daten KEA'!$A$424:$ADO$424,0)-1)),0,OFFSET('Daten KEA'!$A$1,MATCH(AU$5,'Daten KEA'!$A:$A,0)-1,MATCH(AM146,'Daten KEA'!$A$424:$ADO$424,0)-1))+IF(ISERROR(AK146*INDEX('Energiefaktoren Ecoinvent'!$D:$D,MATCH('mobitool-Faktoren v2.0'!AI146,'Energiefaktoren Ecoinvent'!$A:$A,0))),0,AK146*INDEX('Energiefaktoren Ecoinvent'!$D:$D,MATCH('mobitool-Faktoren v2.0'!AI146,'Energiefaktoren Ecoinvent'!$A:$A,0)))+IF(OR(AJ146="Benzin",AJ146="Diesel"),IF(ISERROR(OFFSET('Daten KEA'!$A$1,MATCH(AV$5,'Daten KEA'!$A:$A,0)-1,MATCH(AN146,'Daten KEA'!$A$424:$ADO$424,0)-1)),0,OFFSET('Daten KEA'!$A$1,MATCH(AV$5,'Daten KEA'!$A:$A,0)-1,MATCH(AN146,'Daten KEA'!$A$424:$ADO$424,0)-1))+IF(ISERROR(AL146*INDEX('Energiefaktoren Ecoinvent'!$D:$D,MATCH('mobitool-Faktoren v2.0'!AJ146,'Energiefaktoren Ecoinvent'!$A:$A,0))),0,AL146*INDEX('Energiefaktoren Ecoinvent'!$D:$D,MATCH('mobitool-Faktoren v2.0'!AJ146,'Energiefaktoren Ecoinvent'!$A:$A,0))),0)</f>
        <v>0.33301724999999999</v>
      </c>
      <c r="AV146" s="303">
        <f ca="1">IF(OR(AJ146="Benzin",AJ146="Diesel"),0,IF(ISERROR(OFFSET('Daten KEA'!$A$1,MATCH(AV$5,'Daten KEA'!$A:$A,0)-1,MATCH(AN146,'Daten KEA'!$A$424:$ADO$424,0)-1)),0,OFFSET('Daten KEA'!$A$1,MATCH(AV$5,'Daten KEA'!$A:$A,0)-1,MATCH(AN146,'Daten KEA'!$A$424:$ADO$424,0)-1))+IF(ISERROR(AL146*INDEX('Energiefaktoren Ecoinvent'!$D:$D,MATCH('mobitool-Faktoren v2.0'!AJ146,'Energiefaktoren Ecoinvent'!$A:$A,0))),0,AL146*INDEX('Energiefaktoren Ecoinvent'!$D:$D,MATCH('mobitool-Faktoren v2.0'!AJ146,'Energiefaktoren Ecoinvent'!$A:$A,0))))</f>
        <v>0.57600000000000018</v>
      </c>
      <c r="AW146" s="303">
        <f ca="1">IF(ISERROR(OFFSET('Daten KEA'!$A$1,MATCH(AW$5,'Daten KEA'!$A:$A,0)-1,MATCH(AO146,'Daten KEA'!$A$424:$ADO$424,0)-1)),0,OFFSET('Daten KEA'!$A$1,MATCH(AW$5,'Daten KEA'!$A:$A,0)-1,MATCH(AO146,'Daten KEA'!$A$424:$ADO$424,0)-1))-IF(ISERROR(AK146*INDEX('Energiefaktoren Ecoinvent'!$D:$D,MATCH('mobitool-Faktoren v2.0'!AI146,'Energiefaktoren Ecoinvent'!$A:$A,0))),0,AK146*INDEX('Energiefaktoren Ecoinvent'!$D:$D,MATCH('mobitool-Faktoren v2.0'!AI146,'Energiefaktoren Ecoinvent'!$A:$A,0)))+IF(OR(AJ146="Benzin",AJ146="Diesel"),IF(ISERROR(OFFSET('Daten KEA'!$A$1,MATCH(AX$5,'Daten KEA'!$A:$A,0)-1,MATCH(AP146,'Daten KEA'!$A$424:$ADO$424,0)-1)),0,OFFSET('Daten KEA'!$A$1,MATCH(AX$5,'Daten KEA'!$A:$A,0)-1,MATCH(AP146,'Daten KEA'!$A$424:$ADO$424,0)-1))-IF(ISERROR(AL146*INDEX('Energiefaktoren Ecoinvent'!$D:$D,MATCH('mobitool-Faktoren v2.0'!AJ146,'Energiefaktoren Ecoinvent'!$A:$A,0))),0,AL146*INDEX('Energiefaktoren Ecoinvent'!$D:$D,MATCH('mobitool-Faktoren v2.0'!AJ146,'Energiefaktoren Ecoinvent'!$A:$A,0))),0)</f>
        <v>0.11736124000000003</v>
      </c>
      <c r="AX146" s="303">
        <f ca="1">IF(OR(AJ146="Benzin",AJ146="Diesel"),0,IF(ISERROR(OFFSET('Daten KEA'!$A$1,MATCH(AX$5,'Daten KEA'!$A:$A,0)-1,MATCH(AP146,'Daten KEA'!$A$424:$ADO$424,0)-1)),0,OFFSET('Daten KEA'!$A$1,MATCH(AX$5,'Daten KEA'!$A:$A,0)-1,MATCH(AP146,'Daten KEA'!$A$424:$ADO$424,0)-1))-IF(ISERROR(AL146*INDEX('Energiefaktoren Ecoinvent'!$D:$D,MATCH('mobitool-Faktoren v2.0'!AJ146,'Energiefaktoren Ecoinvent'!$A:$A,0))),0,AL146*INDEX('Energiefaktoren Ecoinvent'!$D:$D,MATCH('mobitool-Faktoren v2.0'!AJ146,'Energiefaktoren Ecoinvent'!$A:$A,0))))</f>
        <v>0.12042366999999987</v>
      </c>
      <c r="AY146" s="303">
        <f t="shared" ca="1" si="107"/>
        <v>1.1468021600000002</v>
      </c>
      <c r="AZ146" s="347">
        <f ca="1">IF(ISERROR(OFFSET('Daten KEA'!$A$1,MATCH(AZ$5,'Daten KEA'!$A:$A,0)-1,MATCH(AQ146,'Daten KEA'!$A$424:$ADO$424,0)-1)),0,OFFSET('Daten KEA'!$A$1,MATCH(AZ$5,'Daten KEA'!$A:$A,0)-1,MATCH(AQ146,'Daten KEA'!$A$424:$ADO$424,0)-1))</f>
        <v>0.21453198000000001</v>
      </c>
      <c r="BA146" s="347">
        <f ca="1">IF(ISERROR(OFFSET('Daten KEA'!$A$1,MATCH(BA$5,'Daten KEA'!$A:$A,0)-1,MATCH(AR146,'Daten KEA'!$A$424:$ADO$424,0)-1)),0,OFFSET('Daten KEA'!$A$1,MATCH(BA$5,'Daten KEA'!$A:$A,0)-1,MATCH(AR146,'Daten KEA'!$A$424:$ADO$424,0)-1))</f>
        <v>0.84847834</v>
      </c>
      <c r="BB146" s="347">
        <f ca="1">IF(ISERROR(OFFSET('Daten KEA'!$A$1,MATCH(BB$5,'Daten KEA'!$A:$A,0)-1,MATCH(AS146,'Daten KEA'!$A$424:$ADO$424,0)-1)),0,OFFSET('Daten KEA'!$A$1,MATCH(BB$5,'Daten KEA'!$A:$A,0)-1,MATCH(AS146,'Daten KEA'!$A$424:$ADO$424,0)-1))</f>
        <v>0.82906073000000002</v>
      </c>
      <c r="BC146" s="348">
        <f t="shared" ca="1" si="141"/>
        <v>3.0388732100000002</v>
      </c>
      <c r="BD146" s="347">
        <f ca="1">IF(ISERROR(OFFSET('Daten KEA'!$A$1,MATCH(BD$5,'Daten KEA'!$A:$A,0)-1,MATCH(AT146,'Daten KEA'!$A$424:$ADO$424,0)-1)),0,OFFSET('Daten KEA'!$A$1,MATCH(BD$5,'Daten KEA'!$A:$A,0)-1,MATCH(AT146,'Daten KEA'!$A$424:$ADO$424,0)-1))</f>
        <v>3.0388731999999998</v>
      </c>
      <c r="BE146" s="305">
        <f t="shared" ca="1" si="108"/>
        <v>0.9999999967093065</v>
      </c>
      <c r="BF146" s="306">
        <f ca="1">IF(ISERROR(OFFSET('Daten KEA'!$A$1,MATCH(BF$5,'Daten KEA'!$A:$A,0)-1,MATCH(AM146,'Daten KEA'!$A$424:$ADO$424,0)-1)),0,OFFSET('Daten KEA'!$A$1,MATCH(BF$5,'Daten KEA'!$A:$A,0)-1,MATCH(AM146,'Daten KEA'!$A$424:$ADO$424,0)-1))+IF(ISERROR($AK146*INDEX('Energiefaktoren Ecoinvent'!$H:$H,MATCH('mobitool-Faktoren v2.0'!$AI146,'Energiefaktoren Ecoinvent'!$A:$A,0))),0,$AK146*INDEX('Energiefaktoren Ecoinvent'!$H:$H,MATCH('mobitool-Faktoren v2.0'!$AI146,'Energiefaktoren Ecoinvent'!$A:$A,0)))+IF(OR(AJ146="Benzin",AJ146="Diesel"),IF(ISERROR(OFFSET('Daten KEA'!$A$1,MATCH(BG$5,'Daten KEA'!$A:$A,0)-1,MATCH(AN146,'Daten KEA'!$A$424:$ADO$424,0)-1)),0,OFFSET('Daten KEA'!$A$1,MATCH(BG$5,'Daten KEA'!$A:$A,0)-1,MATCH(AN146,'Daten KEA'!$A$424:$ADO$424,0)-1))+IF(ISERROR($AL146*INDEX('Energiefaktoren Ecoinvent'!$H:$H,MATCH('mobitool-Faktoren v2.0'!$AJ146,'Energiefaktoren Ecoinvent'!$A:$A,0))),0,$AL146*INDEX('Energiefaktoren Ecoinvent'!$H:$H,MATCH('mobitool-Faktoren v2.0'!$AJ146,'Energiefaktoren Ecoinvent'!$A:$A,0))),0)</f>
        <v>0.33301724999999999</v>
      </c>
      <c r="BG146" s="306">
        <f ca="1">IF(OR(AJ146="Benzin",AJ146="Diesel"),0,IF(ISERROR(OFFSET('Daten KEA'!$A$1,MATCH(BG$5,'Daten KEA'!$A:$A,0)-1,MATCH(AN146,'Daten KEA'!$A$424:$ADO$424,0)-1)),0,OFFSET('Daten KEA'!$A$1,MATCH(BG$5,'Daten KEA'!$A:$A,0)-1,MATCH(AN146,'Daten KEA'!$A$424:$ADO$424,0)-1))+IF(ISERROR($AL146*INDEX('Energiefaktoren Ecoinvent'!$H:$H,MATCH('mobitool-Faktoren v2.0'!$AJ146,'Energiefaktoren Ecoinvent'!$A:$A,0))),0,$AL146*INDEX('Energiefaktoren Ecoinvent'!$H:$H,MATCH('mobitool-Faktoren v2.0'!$AJ146,'Energiefaktoren Ecoinvent'!$A:$A,0))))</f>
        <v>0</v>
      </c>
      <c r="BH146" s="306">
        <f ca="1">IF(ISERROR(OFFSET('Daten KEA'!$A$1,MATCH(BH$5,'Daten KEA'!$A:$A,0)-1,MATCH(AO146,'Daten KEA'!$A$424:$ADO$424,0)-1)),0,OFFSET('Daten KEA'!$A$1,MATCH(BH$5,'Daten KEA'!$A:$A,0)-1,MATCH(AO146,'Daten KEA'!$A$424:$ADO$424,0)-1))-IF(ISERROR($AK146*INDEX('Energiefaktoren Ecoinvent'!$H:$H,MATCH('mobitool-Faktoren v2.0'!$AI146,'Energiefaktoren Ecoinvent'!$A:$A,0))),0,$AK146*INDEX('Energiefaktoren Ecoinvent'!$H:$H,MATCH('mobitool-Faktoren v2.0'!$AI146,'Energiefaktoren Ecoinvent'!$A:$A,0)))+IF(OR(AJ146="Benzin",AJ146="Diesel"),IF(ISERROR(OFFSET('Daten KEA'!$A$1,MATCH(BI$5,'Daten KEA'!$A:$A,0)-1,MATCH(AP146,'Daten KEA'!$A$424:$ADO$424,0)-1)),0,OFFSET('Daten KEA'!$A$1,MATCH(BI$5,'Daten KEA'!$A:$A,0)-1,MATCH(AP146,'Daten KEA'!$A$424:$ADO$424,0)-1))-IF(ISERROR($AL146*INDEX('Energiefaktoren Ecoinvent'!$H:$H,MATCH('mobitool-Faktoren v2.0'!$AJ146,'Energiefaktoren Ecoinvent'!$A:$A,0))),0,$AL146*INDEX('Energiefaktoren Ecoinvent'!$H:$H,MATCH('mobitool-Faktoren v2.0'!$AJ146,'Energiefaktoren Ecoinvent'!$A:$A,0))),0)</f>
        <v>0.11589106380139003</v>
      </c>
      <c r="BI146" s="306">
        <f ca="1">IF(OR(AJ146="Benzin",AJ146="Diesel"),0,IF(ISERROR(OFFSET('Daten KEA'!$A$1,MATCH(BI$5,'Daten KEA'!$A:$A,0)-1,MATCH(AP146,'Daten KEA'!$A$424:$ADO$424,0)-1)),0,OFFSET('Daten KEA'!$A$1,MATCH(BI$5,'Daten KEA'!$A:$A,0)-1,MATCH(AP146,'Daten KEA'!$A$424:$ADO$424,0)-1))-IF(ISERROR($AL146*INDEX('Energiefaktoren Ecoinvent'!$H:$H,MATCH('mobitool-Faktoren v2.0'!$AJ146,'Energiefaktoren Ecoinvent'!$A:$A,0))),0,$AL146*INDEX('Energiefaktoren Ecoinvent'!$H:$H,MATCH('mobitool-Faktoren v2.0'!$AJ146,'Energiefaktoren Ecoinvent'!$A:$A,0))))</f>
        <v>2.0172062563693999E-2</v>
      </c>
      <c r="BJ146" s="306">
        <f t="shared" ca="1" si="140"/>
        <v>0.46908037636508404</v>
      </c>
      <c r="BK146" s="349">
        <f ca="1">IF(ISERROR(OFFSET('Daten KEA'!$A$1,MATCH(BK$5,'Daten KEA'!$A:$A,0)-1,MATCH(AQ146,'Daten KEA'!$A$424:$ADO$424,0)-1)),0,OFFSET('Daten KEA'!$A$1,MATCH(BK$5,'Daten KEA'!$A:$A,0)-1,MATCH(AQ146,'Daten KEA'!$A$424:$ADO$424,0)-1))</f>
        <v>0.20490561593225501</v>
      </c>
      <c r="BL146" s="349">
        <f ca="1">IF(ISERROR(OFFSET('Daten KEA'!$A$1,MATCH(BL$5,'Daten KEA'!$A:$A,0)-1,MATCH(AR146,'Daten KEA'!$A$424:$ADO$424,0)-1)),0,OFFSET('Daten KEA'!$A$1,MATCH(BL$5,'Daten KEA'!$A:$A,0)-1,MATCH(AR146,'Daten KEA'!$A$424:$ADO$424,0)-1))</f>
        <v>0.78080136397911004</v>
      </c>
      <c r="BM146" s="349">
        <f ca="1">IF(ISERROR(OFFSET('Daten KEA'!$A$1,MATCH(BM$5,'Daten KEA'!$A:$A,0)-1,MATCH(AS146,'Daten KEA'!$A$424:$ADO$424,0)-1)),0,OFFSET('Daten KEA'!$A$1,MATCH(BM$5,'Daten KEA'!$A:$A,0)-1,MATCH(AS146,'Daten KEA'!$A$424:$ADO$424,0)-1))</f>
        <v>0.7287527424722301</v>
      </c>
      <c r="BN146" s="350">
        <f t="shared" ca="1" si="142"/>
        <v>2.1835400987486793</v>
      </c>
      <c r="BO146" s="349">
        <f ca="1">IF(ISERROR(OFFSET('Daten KEA'!$A$1,MATCH(BO$5,'Daten KEA'!$A:$A,0)-1,MATCH(AT146,'Daten KEA'!$A$424:$ADO$424,0)-1)),0,OFFSET('Daten KEA'!$A$1,MATCH(BO$5,'Daten KEA'!$A:$A,0)-1,MATCH(AT146,'Daten KEA'!$A$424:$ADO$424,0)-1))</f>
        <v>2.1835400727487002</v>
      </c>
      <c r="BP146" s="305">
        <f t="shared" ca="1" si="109"/>
        <v>0.99999998809274027</v>
      </c>
      <c r="BQ146" s="351">
        <f ca="1">IF(ISERROR(OFFSET('Daten GWP'!$A$1,MATCH(BQ$5,'Daten GWP'!$A:$A,0)-1,MATCH(AM146,'Daten GWP'!$A$424:$ADO$424,0)-1)),0,OFFSET('Daten GWP'!$A$1,MATCH(BQ$5,'Daten GWP'!$A:$A,0)-1,MATCH(AM146,'Daten GWP'!$A$424:$ADO$424,0)-1))*1000</f>
        <v>31.297915000000003</v>
      </c>
      <c r="BR146" s="351">
        <f ca="1">IF(ISERROR(OFFSET('Daten GWP'!$A$1,MATCH(BR$5,'Daten GWP'!$A:$A,0)-1,MATCH(AN146,'Daten GWP'!$A$424:$ADO$424,0)-1)),0,OFFSET('Daten GWP'!$A$1,MATCH(BR$5,'Daten GWP'!$A:$A,0)-1,MATCH(AN146,'Daten GWP'!$A$424:$ADO$424,0)-1))*1000</f>
        <v>0</v>
      </c>
      <c r="BS146" s="351">
        <f ca="1">IF(ISERROR(OFFSET('Daten GWP'!$A$1,MATCH(BS$5,'Daten GWP'!$A:$A,0)-1,MATCH(AO146,'Daten GWP'!$A$424:$ADO$424,0)-1)),0,OFFSET('Daten GWP'!$A$1,MATCH(BS$5,'Daten GWP'!$A:$A,0)-1,MATCH(AO146,'Daten GWP'!$A$424:$ADO$424,0)-1))*1000</f>
        <v>6.3265485000000004</v>
      </c>
      <c r="BT146" s="351">
        <f ca="1">IF(ISERROR(OFFSET('Daten GWP'!$A$1,MATCH(BT$5,'Daten GWP'!$A:$A,0)-1,MATCH(AP146,'Daten GWP'!$A$424:$ADO$424,0)-1)),0,OFFSET('Daten GWP'!$A$1,MATCH(BT$5,'Daten GWP'!$A:$A,0)-1,MATCH(AP146,'Daten GWP'!$A$424:$ADO$424,0)-1))*1000</f>
        <v>2.425055</v>
      </c>
      <c r="BU146" s="308">
        <f t="shared" ca="1" si="110"/>
        <v>40.049518500000005</v>
      </c>
      <c r="BV146" s="351">
        <f ca="1">IF(ISERROR(OFFSET('Daten GWP'!$A$1,MATCH(BV$5,'Daten GWP'!$A:$A,0)-1,MATCH(AQ146,'Daten GWP'!$A$424:$ADO$424,0)-1)),0,OFFSET('Daten GWP'!$A$1,MATCH(BV$5,'Daten GWP'!$A:$A,0)-1,MATCH(AQ146,'Daten GWP'!$A$424:$ADO$424,0)-1))*1000</f>
        <v>7.4496653000000004</v>
      </c>
      <c r="BW146" s="351">
        <f ca="1">IF(ISERROR(OFFSET('Daten GWP'!$A$1,MATCH(BW$5,'Daten GWP'!$A:$A,0)-1,MATCH(AR146,'Daten GWP'!$A$424:$ADO$424,0)-1)),0,OFFSET('Daten GWP'!$A$1,MATCH(BW$5,'Daten GWP'!$A:$A,0)-1,MATCH(AR146,'Daten GWP'!$A$424:$ADO$424,0)-1))*1000</f>
        <v>51.607376000000002</v>
      </c>
      <c r="BX146" s="351">
        <f ca="1">IF(ISERROR(OFFSET('Daten GWP'!$A$1,MATCH(BX$5,'Daten GWP'!$A:$A,0)-1,MATCH(AS146,'Daten GWP'!$A$424:$ADO$424,0)-1)),0,OFFSET('Daten GWP'!$A$1,MATCH(BX$5,'Daten GWP'!$A:$A,0)-1,MATCH(AS146,'Daten GWP'!$A$424:$ADO$424,0)-1))*1000</f>
        <v>13.869325</v>
      </c>
      <c r="BY146" s="352">
        <f t="shared" ca="1" si="143"/>
        <v>112.97588480000002</v>
      </c>
      <c r="BZ146" s="351">
        <f ca="1">IF(ISERROR(OFFSET('Daten GWP'!$A$1,MATCH(BZ$5,'Daten GWP'!$A:$A,0)-1,MATCH(AT146,'Daten GWP'!$A$424:$ADO$424,0)-1)),0,OFFSET('Daten GWP'!$A$1,MATCH(BZ$5,'Daten GWP'!$A:$A,0)-1,MATCH(AT146,'Daten GWP'!$A$424:$ADO$424,0)-1))*1000</f>
        <v>112.97588</v>
      </c>
      <c r="CA146" s="305">
        <f t="shared" ca="1" si="111"/>
        <v>0.9999999575130567</v>
      </c>
      <c r="CB146" s="310">
        <f ca="1">IF(ISERROR(OFFSET('Daten Elementary'!$A$1,MATCH(CB$5,'Daten Elementary'!$A:$A,0)-1,MATCH(AM146,'Daten Elementary'!$A$424:$ADO$424,0)-1)),0,OFFSET('Daten Elementary'!$A$1,MATCH(CB$5,'Daten Elementary'!$A:$A,0)-1,MATCH(AM146,'Daten Elementary'!$A$424:$ADO$424,0)-1))*1000000</f>
        <v>3.3143400000000001</v>
      </c>
      <c r="CC146" s="310">
        <f ca="1">IF(ISERROR(OFFSET('Daten Elementary'!$A$1,MATCH(CC$5,'Daten Elementary'!$A:$A,0)-1,MATCH(AN146,'Daten Elementary'!$A$424:$ADO$424,0)-1)),0,OFFSET('Daten Elementary'!$A$1,MATCH(CC$5,'Daten Elementary'!$A:$A,0)-1,MATCH(AN146,'Daten Elementary'!$A$424:$ADO$424,0)-1))*1000000</f>
        <v>12.01848</v>
      </c>
      <c r="CD146" s="310">
        <f ca="1">IF(ISERROR(OFFSET('Daten Elementary'!$A$1,MATCH(CD$5,'Daten Elementary'!$A:$A,0)-1,MATCH(AO146,'Daten Elementary'!$A$424:$ADO$424,0)-1)),0,OFFSET('Daten Elementary'!$A$1,MATCH(CD$5,'Daten Elementary'!$A:$A,0)-1,MATCH(AO146,'Daten Elementary'!$A$424:$ADO$424,0)-1))*1000000</f>
        <v>2.1326909000000001</v>
      </c>
      <c r="CE146" s="310">
        <f ca="1">IF(ISERROR(OFFSET('Daten Elementary'!$A$1,MATCH(CE$5,'Daten Elementary'!$A:$A,0)-1,MATCH(AP146,'Daten Elementary'!$A$424:$ADO$424,0)-1)),0,OFFSET('Daten Elementary'!$A$1,MATCH(CE$5,'Daten Elementary'!$A:$A,0)-1,MATCH(AP146,'Daten Elementary'!$A$424:$ADO$424,0)-1))*1000000</f>
        <v>3.0259581</v>
      </c>
      <c r="CF146" s="310">
        <f t="shared" ca="1" si="112"/>
        <v>20.491468999999999</v>
      </c>
      <c r="CG146" s="310">
        <f ca="1">IF(ISERROR(OFFSET('Daten Elementary'!$A$1,MATCH(CG$5,'Daten Elementary'!$A:$A,0)-1,MATCH(AQ146,'Daten Elementary'!$A$424:$ADO$424,0)-1)),0,OFFSET('Daten Elementary'!$A$1,MATCH(CG$5,'Daten Elementary'!$A:$A,0)-1,MATCH(AQ146,'Daten Elementary'!$A$424:$ADO$424,0)-1))*1000000</f>
        <v>2.8177561999999998</v>
      </c>
      <c r="CH146" s="310">
        <f ca="1">IF(ISERROR(OFFSET('Daten Elementary'!$A$1,MATCH(CH$5,'Daten Elementary'!$A:$A,0)-1,MATCH(AR146,'Daten Elementary'!$A$424:$ADO$424,0)-1)),0,OFFSET('Daten Elementary'!$A$1,MATCH(CH$5,'Daten Elementary'!$A:$A,0)-1,MATCH(AR146,'Daten Elementary'!$A$424:$ADO$424,0)-1))*1000000</f>
        <v>50.950947999999997</v>
      </c>
      <c r="CI146" s="310">
        <f ca="1">IF(ISERROR(OFFSET('Daten Elementary'!$A$1,MATCH(CI$5,'Daten Elementary'!$A:$A,0)-1,MATCH(AS146,'Daten Elementary'!$A$424:$ADO$424,0)-1)),0,OFFSET('Daten Elementary'!$A$1,MATCH(CI$5,'Daten Elementary'!$A:$A,0)-1,MATCH(AS146,'Daten Elementary'!$A$424:$ADO$424,0)-1))*1000000</f>
        <v>11.794364999999999</v>
      </c>
      <c r="CJ146" s="311">
        <f t="shared" ca="1" si="113"/>
        <v>86.054538199999996</v>
      </c>
      <c r="CK146" s="310">
        <f ca="1">IF(ISERROR(OFFSET('Daten Elementary'!$A$1,MATCH(CK$5,'Daten Elementary'!$A:$A,0)-1,MATCH($AT146,'Daten Elementary'!$A$424:$ADO$424,0)-1)),0,OFFSET('Daten Elementary'!$A$1,MATCH(CK$5,'Daten Elementary'!$A:$A,0)-1,MATCH($AT146,'Daten Elementary'!$A$424:$ADO$424,0)-1))*1000000</f>
        <v>86.052989999999994</v>
      </c>
      <c r="CL146" s="305">
        <f t="shared" ca="1" si="114"/>
        <v>0.99998200908363011</v>
      </c>
      <c r="CM146" s="312">
        <f ca="1">IF(ISERROR(OFFSET('Daten Elementary'!$A$1,MATCH(CM$5,'Daten Elementary'!$A:$A,0)-1,MATCH(AM146,'Daten Elementary'!$A$424:$ADO$424,0)-1)),0,OFFSET('Daten Elementary'!$A$1,MATCH(CM$5,'Daten Elementary'!$A:$A,0)-1,MATCH(AM146,'Daten Elementary'!$A$424:$ADO$424,0)-1))*1000000</f>
        <v>2.12134</v>
      </c>
      <c r="CN146" s="312">
        <f ca="1">IF(ISERROR(OFFSET('Daten Elementary'!$A$1,MATCH(CN$5,'Daten Elementary'!$A:$A,0)-1,MATCH(AN146,'Daten Elementary'!$A$424:$ADO$424,0)-1)),0,OFFSET('Daten Elementary'!$A$1,MATCH(CN$5,'Daten Elementary'!$A:$A,0)-1,MATCH(AN146,'Daten Elementary'!$A$424:$ADO$424,0)-1))*1000000</f>
        <v>7.2418800000000001</v>
      </c>
      <c r="CO146" s="312">
        <f ca="1">IF(ISERROR(OFFSET('Daten Elementary'!$A$1,MATCH(CO$5,'Daten Elementary'!$A:$A,0)-1,MATCH(AO146,'Daten Elementary'!$A$424:$ADO$424,0)-1)),0,OFFSET('Daten Elementary'!$A$1,MATCH(CO$5,'Daten Elementary'!$A:$A,0)-1,MATCH(AO146,'Daten Elementary'!$A$424:$ADO$424,0)-1))*1000000</f>
        <v>1.6922213000000002</v>
      </c>
      <c r="CP146" s="312">
        <f ca="1">IF(ISERROR(OFFSET('Daten Elementary'!$A$1,MATCH(CP$5,'Daten Elementary'!$A:$A,0)-1,MATCH(AP146,'Daten Elementary'!$A$424:$ADO$424,0)-1)),0,OFFSET('Daten Elementary'!$A$1,MATCH(CP$5,'Daten Elementary'!$A:$A,0)-1,MATCH(AP146,'Daten Elementary'!$A$424:$ADO$424,0)-1))*1000000</f>
        <v>1.4617754000000001</v>
      </c>
      <c r="CQ146" s="312">
        <f t="shared" ca="1" si="115"/>
        <v>12.517216700000001</v>
      </c>
      <c r="CR146" s="312">
        <f ca="1">IF(ISERROR(OFFSET('Daten Elementary'!$A$1,MATCH(CR$5,'Daten Elementary'!$A:$A,0)-1,MATCH(AQ146,'Daten Elementary'!$A$424:$ADO$424,0)-1)),0,OFFSET('Daten Elementary'!$A$1,MATCH(CR$5,'Daten Elementary'!$A:$A,0)-1,MATCH(AQ146,'Daten Elementary'!$A$424:$ADO$424,0)-1))*1000000</f>
        <v>1.8879055999999999</v>
      </c>
      <c r="CS146" s="312">
        <f ca="1">IF(ISERROR(OFFSET('Daten Elementary'!$A$1,MATCH(CS$5,'Daten Elementary'!$A:$A,0)-1,MATCH(AR146,'Daten Elementary'!$A$424:$ADO$424,0)-1)),0,OFFSET('Daten Elementary'!$A$1,MATCH(CS$5,'Daten Elementary'!$A:$A,0)-1,MATCH(AR146,'Daten Elementary'!$A$424:$ADO$424,0)-1))*1000000</f>
        <v>19.524953</v>
      </c>
      <c r="CT146" s="312">
        <f ca="1">IF(ISERROR(OFFSET('Daten Elementary'!$A$1,MATCH(CT$5,'Daten Elementary'!$A:$A,0)-1,MATCH(AS146,'Daten Elementary'!$A$424:$ADO$424,0)-1)),0,OFFSET('Daten Elementary'!$A$1,MATCH(CT$5,'Daten Elementary'!$A:$A,0)-1,MATCH(AS146,'Daten Elementary'!$A$424:$ADO$424,0)-1))*1000000</f>
        <v>6.6632528000000004</v>
      </c>
      <c r="CU146" s="313">
        <f t="shared" ca="1" si="116"/>
        <v>40.593328100000001</v>
      </c>
      <c r="CV146" s="312">
        <f ca="1">IF(ISERROR(OFFSET('Daten Elementary'!$A$1,MATCH(CV$5,'Daten Elementary'!$A:$A,0)-1,MATCH($AT146,'Daten Elementary'!$A$424:$ADO$424,0)-1)),0,OFFSET('Daten Elementary'!$A$1,MATCH(CV$5,'Daten Elementary'!$A:$A,0)-1,MATCH($AT146,'Daten Elementary'!$A$424:$ADO$424,0)-1))*1000000</f>
        <v>40.592069000000002</v>
      </c>
      <c r="CW146" s="305">
        <f t="shared" ca="1" si="117"/>
        <v>0.99996898258755984</v>
      </c>
      <c r="CX146" s="314">
        <f ca="1">IF(ISERROR(OFFSET('Daten Elementary'!$A$1,MATCH(CX$5,'Daten Elementary'!$A:$A,0)-1,MATCH(AM146,'Daten Elementary'!$A$424:$ADO$424,0)-1)),0,OFFSET('Daten Elementary'!$A$1,MATCH(CX$5,'Daten Elementary'!$A:$A,0)-1,MATCH(AM146,'Daten Elementary'!$A$424:$ADO$424,0)-1))*1000000</f>
        <v>14.091963</v>
      </c>
      <c r="CY146" s="314">
        <f ca="1">IF(ISERROR(OFFSET('Daten Elementary'!$A$1,MATCH(CY$5,'Daten Elementary'!$A:$A,0)-1,MATCH(AN146,'Daten Elementary'!$A$424:$ADO$424,0)-1)),0,OFFSET('Daten Elementary'!$A$1,MATCH(CY$5,'Daten Elementary'!$A:$A,0)-1,MATCH(AN146,'Daten Elementary'!$A$424:$ADO$424,0)-1))*1000000</f>
        <v>6.4867359999999999E-5</v>
      </c>
      <c r="CZ146" s="314">
        <f ca="1">IF(ISERROR(OFFSET('Daten Elementary'!$A$1,MATCH(CZ$5,'Daten Elementary'!$A:$A,0)-1,MATCH(AO146,'Daten Elementary'!$A$424:$ADO$424,0)-1)),0,OFFSET('Daten Elementary'!$A$1,MATCH(CZ$5,'Daten Elementary'!$A:$A,0)-1,MATCH(AO146,'Daten Elementary'!$A$424:$ADO$424,0)-1))*1000000</f>
        <v>24.545147</v>
      </c>
      <c r="DA146" s="314">
        <f ca="1">IF(ISERROR(OFFSET('Daten Elementary'!$A$1,MATCH(DA$5,'Daten Elementary'!$A:$A,0)-1,MATCH(AP146,'Daten Elementary'!$A$424:$ADO$424,0)-1)),0,OFFSET('Daten Elementary'!$A$1,MATCH(DA$5,'Daten Elementary'!$A:$A,0)-1,MATCH(AP146,'Daten Elementary'!$A$424:$ADO$424,0)-1))*1000000</f>
        <v>1.9041899</v>
      </c>
      <c r="DB146" s="314">
        <f t="shared" ca="1" si="118"/>
        <v>40.541364767360001</v>
      </c>
      <c r="DC146" s="314">
        <f ca="1">IF(ISERROR(OFFSET('Daten Elementary'!$A$1,MATCH(DC$5,'Daten Elementary'!$A:$A,0)-1,MATCH(AQ146,'Daten Elementary'!$A$424:$ADO$424,0)-1)),0,OFFSET('Daten Elementary'!$A$1,MATCH(DC$5,'Daten Elementary'!$A:$A,0)-1,MATCH(AQ146,'Daten Elementary'!$A$424:$ADO$424,0)-1))*1000000</f>
        <v>399.03487999999999</v>
      </c>
      <c r="DD146" s="314">
        <f ca="1">IF(ISERROR(OFFSET('Daten Elementary'!$A$1,MATCH(DD$5,'Daten Elementary'!$A:$A,0)-1,MATCH(AR146,'Daten Elementary'!$A$424:$ADO$424,0)-1)),0,OFFSET('Daten Elementary'!$A$1,MATCH(DD$5,'Daten Elementary'!$A:$A,0)-1,MATCH(AR146,'Daten Elementary'!$A$424:$ADO$424,0)-1))*1000000</f>
        <v>84.170282999999998</v>
      </c>
      <c r="DE146" s="314">
        <f ca="1">IF(ISERROR(OFFSET('Daten Elementary'!$A$1,MATCH(DE$5,'Daten Elementary'!$A:$A,0)-1,MATCH(AS146,'Daten Elementary'!$A$424:$ADO$424,0)-1)),0,OFFSET('Daten Elementary'!$A$1,MATCH(DE$5,'Daten Elementary'!$A:$A,0)-1,MATCH(AS146,'Daten Elementary'!$A$424:$ADO$424,0)-1))*1000000</f>
        <v>52.589711000000001</v>
      </c>
      <c r="DF146" s="315">
        <f t="shared" ca="1" si="119"/>
        <v>576.33623876735999</v>
      </c>
      <c r="DG146" s="314">
        <f ca="1">IF(ISERROR(OFFSET('Daten Elementary'!$A$1,MATCH(DG$5,'Daten Elementary'!$A:$A,0)-1,MATCH($AT146,'Daten Elementary'!$A$424:$ADO$424,0)-1)),0,OFFSET('Daten Elementary'!$A$1,MATCH(DG$5,'Daten Elementary'!$A:$A,0)-1,MATCH($AT146,'Daten Elementary'!$A$424:$ADO$424,0)-1))*1000000</f>
        <v>576.33623999999998</v>
      </c>
      <c r="DH146" s="305">
        <f t="shared" ca="1" si="120"/>
        <v>1.0000000021387514</v>
      </c>
      <c r="DI146" s="316">
        <f ca="1">IF(ISERROR(OFFSET('Daten Elementary'!$A$1,MATCH(DI$5,'Daten Elementary'!$A:$A,0)-1,MATCH(AM146,'Daten Elementary'!$A$424:$ADO$424,0)-1)),0,OFFSET('Daten Elementary'!$A$1,MATCH(DI$5,'Daten Elementary'!$A:$A,0)-1,MATCH(AM146,'Daten Elementary'!$A$424:$ADO$424,0)-1))*1000000</f>
        <v>4.3879999999999999</v>
      </c>
      <c r="DJ146" s="316">
        <f ca="1">IF(ISERROR(OFFSET('Daten Elementary'!$A$1,MATCH(DJ$5,'Daten Elementary'!$A:$A,0)-1,MATCH(AN146,'Daten Elementary'!$A$424:$ADO$424,0)-1)),0,OFFSET('Daten Elementary'!$A$1,MATCH(DJ$5,'Daten Elementary'!$A:$A,0)-1,MATCH(AN146,'Daten Elementary'!$A$424:$ADO$424,0)-1))*1000000</f>
        <v>0</v>
      </c>
      <c r="DK146" s="316">
        <f ca="1">IF(ISERROR(OFFSET('Daten Elementary'!$A$1,MATCH(DK$5,'Daten Elementary'!$A:$A,0)-1,MATCH(AO146,'Daten Elementary'!$A$424:$ADO$424,0)-1)),0,OFFSET('Daten Elementary'!$A$1,MATCH(DK$5,'Daten Elementary'!$A:$A,0)-1,MATCH(AO146,'Daten Elementary'!$A$424:$ADO$424,0)-1))*1000000</f>
        <v>23.432154000000001</v>
      </c>
      <c r="DL146" s="316">
        <f ca="1">IF(ISERROR(OFFSET('Daten Elementary'!$A$1,MATCH(DL$5,'Daten Elementary'!$A:$A,0)-1,MATCH(AP146,'Daten Elementary'!$A$424:$ADO$424,0)-1)),0,OFFSET('Daten Elementary'!$A$1,MATCH(DL$5,'Daten Elementary'!$A:$A,0)-1,MATCH(AP146,'Daten Elementary'!$A$424:$ADO$424,0)-1))*1000000</f>
        <v>6.4881339000000002</v>
      </c>
      <c r="DM146" s="316">
        <f t="shared" ca="1" si="121"/>
        <v>34.308287900000003</v>
      </c>
      <c r="DN146" s="316">
        <f ca="1">IF(ISERROR(OFFSET('Daten Elementary'!$A$1,MATCH(DN$5,'Daten Elementary'!$A:$A,0)-1,MATCH(AQ146,'Daten Elementary'!$A$424:$ADO$424,0)-1)),0,OFFSET('Daten Elementary'!$A$1,MATCH(DN$5,'Daten Elementary'!$A:$A,0)-1,MATCH(AQ146,'Daten Elementary'!$A$424:$ADO$424,0)-1))*1000000</f>
        <v>12.656601</v>
      </c>
      <c r="DO146" s="316">
        <f ca="1">IF(ISERROR(OFFSET('Daten Elementary'!$A$1,MATCH(DO$5,'Daten Elementary'!$A:$A,0)-1,MATCH(AR146,'Daten Elementary'!$A$424:$ADO$424,0)-1)),0,OFFSET('Daten Elementary'!$A$1,MATCH(DO$5,'Daten Elementary'!$A:$A,0)-1,MATCH(AR146,'Daten Elementary'!$A$424:$ADO$424,0)-1))*1000000</f>
        <v>97.962358999999992</v>
      </c>
      <c r="DP146" s="316">
        <f ca="1">IF(ISERROR(OFFSET('Daten Elementary'!$A$1,MATCH(DP$5,'Daten Elementary'!$A:$A,0)-1,MATCH(AS146,'Daten Elementary'!$A$424:$ADO$424,0)-1)),0,OFFSET('Daten Elementary'!$A$1,MATCH(DP$5,'Daten Elementary'!$A:$A,0)-1,MATCH(AS146,'Daten Elementary'!$A$424:$ADO$424,0)-1))*1000000</f>
        <v>59.399915</v>
      </c>
      <c r="DQ146" s="317">
        <f t="shared" ca="1" si="122"/>
        <v>204.32716289999999</v>
      </c>
      <c r="DR146" s="316">
        <f ca="1">IF(ISERROR(OFFSET('Daten Elementary'!$A$1,MATCH(DR$5,'Daten Elementary'!$A:$A,0)-1,MATCH($AT146,'Daten Elementary'!$A$424:$ADO$424,0)-1)),0,OFFSET('Daten Elementary'!$A$1,MATCH(DR$5,'Daten Elementary'!$A:$A,0)-1,MATCH($AT146,'Daten Elementary'!$A$424:$ADO$424,0)-1))*1000000</f>
        <v>204.32716000000002</v>
      </c>
      <c r="DS146" s="305">
        <f t="shared" ca="1" si="123"/>
        <v>0.99999998580707561</v>
      </c>
      <c r="DT146" s="318">
        <f ca="1">IF(ISERROR(OFFSET('Daten UBP13'!$A$1,MATCH(DT$5,'Daten UBP13'!$A:$A,0)-1,MATCH(AM146,'Daten UBP13'!$A$424:$AEG$424,0)-1)),0,OFFSET('Daten UBP13'!$A$1,MATCH(DT$5,'Daten UBP13'!$A:$A,0)-1,MATCH(AM146,'Daten UBP13'!$A$424:$AEG$424,0)-1))</f>
        <v>21.285177000000001</v>
      </c>
      <c r="DU146" s="318">
        <f ca="1">IF(ISERROR(OFFSET('Daten UBP13'!$A$1,MATCH(DU$5,'Daten UBP13'!$A:$A,0)-1,MATCH(AN146,'Daten UBP13'!$A$424:$AEG$424,0)-1)),0,OFFSET('Daten UBP13'!$A$1,MATCH(DU$5,'Daten UBP13'!$A:$A,0)-1,MATCH(AN146,'Daten UBP13'!$A$424:$AEG$424,0)-1))</f>
        <v>21.079246000000001</v>
      </c>
      <c r="DV146" s="318">
        <f ca="1">IF(ISERROR(OFFSET('Daten UBP13'!$A$1,MATCH(DV$5,'Daten UBP13'!$A:$A,0)-1,MATCH(AO146,'Daten UBP13'!$A$424:$AEG$424,0)-1)),0,OFFSET('Daten UBP13'!$A$1,MATCH(DV$5,'Daten UBP13'!$A:$A,0)-1,MATCH(AO146,'Daten UBP13'!$A$424:$AEG$424,0)-1))</f>
        <v>11.052275</v>
      </c>
      <c r="DW146" s="318">
        <f ca="1">IF(ISERROR(OFFSET('Daten UBP13'!$A$1,MATCH(DW$5,'Daten UBP13'!$A:$A,0)-1,MATCH(AP146,'Daten UBP13'!$A$424:$AEG$424,0)-1)),0,OFFSET('Daten UBP13'!$A$1,MATCH(DW$5,'Daten UBP13'!$A:$A,0)-1,MATCH(AP146,'Daten UBP13'!$A$424:$AEG$424,0)-1))</f>
        <v>7.5873327000000002</v>
      </c>
      <c r="DX146" s="318">
        <f t="shared" ca="1" si="124"/>
        <v>61.004030700000001</v>
      </c>
      <c r="DY146" s="318">
        <f ca="1">IF(ISERROR(OFFSET('Daten UBP13'!$A$1,MATCH(DY$5,'Daten UBP13'!$A:$A,0)-1,MATCH(AQ146,'Daten UBP13'!$A$424:$AEG$424,0)-1)),0,OFFSET('Daten UBP13'!$A$1,MATCH(DY$5,'Daten UBP13'!$A:$A,0)-1,MATCH(AQ146,'Daten UBP13'!$A$424:$AEG$424,0)-1))</f>
        <v>15.635809</v>
      </c>
      <c r="DZ146" s="318">
        <f ca="1">IF(ISERROR(OFFSET('Daten UBP13'!$A$1,MATCH(DZ$5,'Daten UBP13'!$A:$A,0)-1,MATCH(AR146,'Daten UBP13'!$A$424:$AEG$424,0)-1)),0,OFFSET('Daten UBP13'!$A$1,MATCH(DZ$5,'Daten UBP13'!$A:$A,0)-1,MATCH(AR146,'Daten UBP13'!$A$424:$AEG$424,0)-1))</f>
        <v>96.804969999999997</v>
      </c>
      <c r="EA146" s="318">
        <f ca="1">IF(ISERROR(OFFSET('Daten UBP13'!$A$1,MATCH(EA$5,'Daten UBP13'!$A:$A,0)-1,MATCH(AS146,'Daten UBP13'!$A$424:$AEG$424,0)-1)),0,OFFSET('Daten UBP13'!$A$1,MATCH(EA$5,'Daten UBP13'!$A:$A,0)-1,MATCH(AS146,'Daten UBP13'!$A$424:$AEG$424,0)-1))</f>
        <v>36.620598000000001</v>
      </c>
      <c r="EB146" s="319">
        <f t="shared" ca="1" si="125"/>
        <v>210.06540770000001</v>
      </c>
      <c r="EC146" s="318">
        <f ca="1">IF(ISERROR(OFFSET('Daten UBP13'!$A$1,MATCH(EC$5,'Daten UBP13'!$A:$A,0)-1,MATCH(AT146,'Daten UBP13'!$A$424:$AEG$424,0)-1)),0,OFFSET('Daten UBP13'!$A$1,MATCH(EC$5,'Daten UBP13'!$A:$A,0)-1,MATCH(AT146,'Daten UBP13'!$A$424:$AEG$424,0)-1))</f>
        <v>210.06395000000001</v>
      </c>
      <c r="ED146" s="305">
        <f t="shared" ca="1" si="126"/>
        <v>0.99999306073276906</v>
      </c>
      <c r="EE146" s="320">
        <f ca="1">IF(ISERROR(OFFSET('Daten ReCiPe'!$A$1,MATCH(EE$5,'Daten ReCiPe'!$A:$A,0)-1,MATCH(AM146,'Daten ReCiPe'!$A$424:$ADO$424,0)-1)),0,OFFSET('Daten ReCiPe'!$A$1,MATCH(EE$5,'Daten ReCiPe'!$A:$A,0)-1,MATCH(AM146,'Daten ReCiPe'!$A$424:$ADO$424,0)-1))*1000</f>
        <v>1.4685569999999999</v>
      </c>
      <c r="EF146" s="320">
        <f ca="1">IF(ISERROR(OFFSET('Daten ReCiPe'!$A$1,MATCH(EF$5,'Daten ReCiPe'!$A:$A,0)-1,MATCH(AN146,'Daten ReCiPe'!$A$424:$ADO$424,0)-1)),0,OFFSET('Daten ReCiPe'!$A$1,MATCH(EF$5,'Daten ReCiPe'!$A:$A,0)-1,MATCH(AN146,'Daten ReCiPe'!$A$424:$ADO$424,0)-1))*1000</f>
        <v>0.11396072</v>
      </c>
      <c r="EG146" s="320">
        <f ca="1">IF(ISERROR(OFFSET('Daten ReCiPe'!$A$1,MATCH(EG$5,'Daten ReCiPe'!$A:$A,0)-1,MATCH(AO146,'Daten ReCiPe'!$A$424:$ADO$424,0)-1)),0,OFFSET('Daten ReCiPe'!$A$1,MATCH(EG$5,'Daten ReCiPe'!$A:$A,0)-1,MATCH(AO146,'Daten ReCiPe'!$A$424:$ADO$424,0)-1))*1000</f>
        <v>1.7726427999999999</v>
      </c>
      <c r="EH146" s="320">
        <f ca="1">IF(ISERROR(OFFSET('Daten ReCiPe'!$A$1,MATCH(EH$5,'Daten ReCiPe'!$A:$A,0)-1,MATCH(AP146,'Daten ReCiPe'!$A$424:$ADO$424,0)-1)),0,OFFSET('Daten ReCiPe'!$A$1,MATCH(EH$5,'Daten ReCiPe'!$A:$A,0)-1,MATCH(AP146,'Daten ReCiPe'!$A$424:$ADO$424,0)-1))*1000</f>
        <v>0.42196087000000004</v>
      </c>
      <c r="EI146" s="320">
        <f t="shared" ca="1" si="127"/>
        <v>3.7771213899999996</v>
      </c>
      <c r="EJ146" s="320">
        <f ca="1">IF(ISERROR(OFFSET('Daten ReCiPe'!$A$1,MATCH(EJ$5,'Daten ReCiPe'!$A:$A,0)-1,MATCH(AQ146,'Daten ReCiPe'!$A$424:$ADO$424,0)-1)),0,OFFSET('Daten ReCiPe'!$A$1,MATCH(EJ$5,'Daten ReCiPe'!$A:$A,0)-1,MATCH(AQ146,'Daten ReCiPe'!$A$424:$ADO$424,0)-1))*1000</f>
        <v>0.96596199999999999</v>
      </c>
      <c r="EK146" s="320">
        <f ca="1">IF(ISERROR(OFFSET('Daten ReCiPe'!$A$1,MATCH(EK$5,'Daten ReCiPe'!$A:$A,0)-1,MATCH(AR146,'Daten ReCiPe'!$A$424:$ADO$424,0)-1)),0,OFFSET('Daten ReCiPe'!$A$1,MATCH(EK$5,'Daten ReCiPe'!$A:$A,0)-1,MATCH(AR146,'Daten ReCiPe'!$A$424:$ADO$424,0)-1))*1000</f>
        <v>6.9038978999999996</v>
      </c>
      <c r="EL146" s="320">
        <f ca="1">IF(ISERROR(OFFSET('Daten ReCiPe'!$A$1,MATCH(EL$5,'Daten ReCiPe'!$A:$A,0)-1,MATCH(AS146,'Daten ReCiPe'!$A$424:$ADO$424,0)-1)),0,OFFSET('Daten ReCiPe'!$A$1,MATCH(EL$5,'Daten ReCiPe'!$A:$A,0)-1,MATCH(AS146,'Daten ReCiPe'!$A$424:$ADO$424,0)-1))*1000</f>
        <v>1.9357952</v>
      </c>
      <c r="EM146" s="321">
        <f t="shared" ca="1" si="128"/>
        <v>13.582776489999999</v>
      </c>
      <c r="EN146" s="320">
        <f ca="1">IF(ISERROR(OFFSET('Daten ReCiPe'!$A$1,MATCH(EN$5,'Daten ReCiPe'!$A:$A,0)-1,MATCH(AT146,'Daten ReCiPe'!$A$424:$ADO$424,0)-1)),0,OFFSET('Daten ReCiPe'!$A$1,MATCH(EN$5,'Daten ReCiPe'!$A:$A,0)-1,MATCH(AT146,'Daten ReCiPe'!$A$424:$ADO$424,0)-1))*1000</f>
        <v>13.582759999999999</v>
      </c>
      <c r="EO146" s="305">
        <f t="shared" ca="1" si="129"/>
        <v>0.99999878596250091</v>
      </c>
      <c r="EP146" s="322">
        <f ca="1">IF(ISERROR(OFFSET('Daten Elementary'!$A$1,MATCH(EP$5,'Daten Elementary'!$A:$A,0)-1,MATCH(AM146,'Daten Elementary'!$A$424:$ADO$424,0)-1)),0,OFFSET('Daten Elementary'!$A$1,MATCH(EP$5,'Daten Elementary'!$A:$A,0)-1,MATCH(AM146,'Daten Elementary'!$A$424:$ADO$424,0)-1))*1000000</f>
        <v>0.1256439</v>
      </c>
      <c r="EQ146" s="322">
        <f ca="1">IF(ISERROR(OFFSET('Daten Elementary'!$A$1,MATCH(EQ$5,'Daten Elementary'!$A:$A,0)-1,MATCH(AN146,'Daten Elementary'!$A$424:$ADO$424,0)-1)),0,OFFSET('Daten Elementary'!$A$1,MATCH(EQ$5,'Daten Elementary'!$A:$A,0)-1,MATCH(AN146,'Daten Elementary'!$A$424:$ADO$424,0)-1))*1000000</f>
        <v>5.6015599999999999E-2</v>
      </c>
      <c r="ER146" s="322">
        <f ca="1">IF(ISERROR(OFFSET('Daten Elementary'!$A$1,MATCH(ER$5,'Daten Elementary'!$A:$A,0)-1,MATCH(AO146,'Daten Elementary'!$A$424:$ADO$424,0)-1)),0,OFFSET('Daten Elementary'!$A$1,MATCH(ER$5,'Daten Elementary'!$A:$A,0)-1,MATCH(AO146,'Daten Elementary'!$A$424:$ADO$424,0)-1))*1000000</f>
        <v>44.496549999999999</v>
      </c>
      <c r="ES146" s="322">
        <f ca="1">IF(ISERROR(OFFSET('Daten Elementary'!$A$1,MATCH(ES$5,'Daten Elementary'!$A:$A,0)-1,MATCH(AP146,'Daten Elementary'!$A$424:$ADO$424,0)-1)),0,OFFSET('Daten Elementary'!$A$1,MATCH(ES$5,'Daten Elementary'!$A:$A,0)-1,MATCH(AP146,'Daten Elementary'!$A$424:$ADO$424,0)-1))*1000000</f>
        <v>10.94819</v>
      </c>
      <c r="ET146" s="322">
        <f t="shared" ca="1" si="130"/>
        <v>55.626399500000005</v>
      </c>
      <c r="EU146" s="322">
        <f ca="1">IF(ISERROR(OFFSET('Daten Elementary'!$A$1,MATCH(EU$5,'Daten Elementary'!$A:$A,0)-1,MATCH(AQ146,'Daten Elementary'!$A$424:$ADO$424,0)-1)),0,OFFSET('Daten Elementary'!$A$1,MATCH(EU$5,'Daten Elementary'!$A:$A,0)-1,MATCH(AQ146,'Daten Elementary'!$A$424:$ADO$424,0)-1))*1000000</f>
        <v>17.931219000000002</v>
      </c>
      <c r="EV146" s="322">
        <f ca="1">IF(ISERROR(OFFSET('Daten Elementary'!$A$1,MATCH(EV$5,'Daten Elementary'!$A:$A,0)-1,MATCH(AR146,'Daten Elementary'!$A$424:$ADO$424,0)-1)),0,OFFSET('Daten Elementary'!$A$1,MATCH(EV$5,'Daten Elementary'!$A:$A,0)-1,MATCH(AR146,'Daten Elementary'!$A$424:$ADO$424,0)-1))*1000000</f>
        <v>160.6464</v>
      </c>
      <c r="EW146" s="322">
        <f ca="1">IF(ISERROR(OFFSET('Daten Elementary'!$A$1,MATCH(EW$5,'Daten Elementary'!$A:$A,0)-1,MATCH(AS146,'Daten Elementary'!$A$424:$ADO$424,0)-1)),0,OFFSET('Daten Elementary'!$A$1,MATCH(EW$5,'Daten Elementary'!$A:$A,0)-1,MATCH(AS146,'Daten Elementary'!$A$424:$ADO$424,0)-1))*1000000</f>
        <v>32.9953</v>
      </c>
      <c r="EX146" s="323">
        <f t="shared" ca="1" si="131"/>
        <v>267.1993185</v>
      </c>
      <c r="EY146" s="322">
        <f ca="1">IF(ISERROR(OFFSET('Daten Elementary'!$A$1,MATCH(EY$5,'Daten Elementary'!$A:$A,0)-1,MATCH($AT146,'Daten Elementary'!$A$424:$ADO$424,0)-1)),0,OFFSET('Daten Elementary'!$A$1,MATCH(EY$5,'Daten Elementary'!$A:$A,0)-1,MATCH($AT146,'Daten Elementary'!$A$424:$ADO$424,0)-1))*1000000</f>
        <v>267.19929999999999</v>
      </c>
      <c r="EZ146" s="305">
        <f t="shared" ca="1" si="132"/>
        <v>0.99999993076329641</v>
      </c>
      <c r="FA146" s="314">
        <f ca="1">IF(ISERROR(OFFSET('Daten Elementary'!$A$1,MATCH(FA$5,'Daten Elementary'!$A:$A,0)-1,MATCH(AM146,'Daten Elementary'!$A$424:$ADO$424,0)-1)),0,OFFSET('Daten Elementary'!$A$1,MATCH(FA$5,'Daten Elementary'!$A:$A,0)-1,MATCH(AM146,'Daten Elementary'!$A$424:$ADO$424,0)-1))*1000</f>
        <v>24.566000000000003</v>
      </c>
      <c r="FB146" s="314">
        <f ca="1">IF(ISERROR(OFFSET('Daten Elementary'!$A$1,MATCH(FB$5,'Daten Elementary'!$A:$A,0)-1,MATCH(AN146,'Daten Elementary'!$A$424:$ADO$424,0)-1)),0,OFFSET('Daten Elementary'!$A$1,MATCH(FB$5,'Daten Elementary'!$A:$A,0)-1,MATCH(AN146,'Daten Elementary'!$A$424:$ADO$424,0)-1))*1000</f>
        <v>0</v>
      </c>
      <c r="FC146" s="314">
        <f ca="1">IF(ISERROR(OFFSET('Daten Elementary'!$A$1,MATCH(FC$5,'Daten Elementary'!$A:$A,0)-1,MATCH(AO146,'Daten Elementary'!$A$424:$ADO$424,0)-1)),0,OFFSET('Daten Elementary'!$A$1,MATCH(FC$5,'Daten Elementary'!$A:$A,0)-1,MATCH(AO146,'Daten Elementary'!$A$424:$ADO$424,0)-1))*1000</f>
        <v>5.2187403000000003</v>
      </c>
      <c r="FD146" s="314">
        <f ca="1">IF(ISERROR(OFFSET('Daten Elementary'!$A$1,MATCH(FD$5,'Daten Elementary'!$A:$A,0)-1,MATCH(AP146,'Daten Elementary'!$A$424:$ADO$424,0)-1)),0,OFFSET('Daten Elementary'!$A$1,MATCH(FD$5,'Daten Elementary'!$A:$A,0)-1,MATCH(AP146,'Daten Elementary'!$A$424:$ADO$424,0)-1))*1000</f>
        <v>1.5580427999999999</v>
      </c>
      <c r="FE146" s="314">
        <f t="shared" ca="1" si="133"/>
        <v>31.342783100000002</v>
      </c>
      <c r="FF146" s="314">
        <f ca="1">IF(ISERROR(OFFSET('Daten Elementary'!$A$1,MATCH(FF$5,'Daten Elementary'!$A:$A,0)-1,MATCH(AQ146,'Daten Elementary'!$A$424:$ADO$424,0)-1)),0,OFFSET('Daten Elementary'!$A$1,MATCH(FF$5,'Daten Elementary'!$A:$A,0)-1,MATCH(AQ146,'Daten Elementary'!$A$424:$ADO$424,0)-1))*1000</f>
        <v>6.5948663999999999</v>
      </c>
      <c r="FG146" s="314">
        <f ca="1">IF(ISERROR(OFFSET('Daten Elementary'!$A$1,MATCH(FG$5,'Daten Elementary'!$A:$A,0)-1,MATCH(AR146,'Daten Elementary'!$A$424:$ADO$424,0)-1)),0,OFFSET('Daten Elementary'!$A$1,MATCH(FG$5,'Daten Elementary'!$A:$A,0)-1,MATCH(AR146,'Daten Elementary'!$A$424:$ADO$424,0)-1))*1000</f>
        <v>46.130008000000004</v>
      </c>
      <c r="FH146" s="314">
        <f ca="1">IF(ISERROR(OFFSET('Daten Elementary'!$A$1,MATCH(FH$5,'Daten Elementary'!$A:$A,0)-1,MATCH(AS146,'Daten Elementary'!$A$424:$ADO$424,0)-1)),0,OFFSET('Daten Elementary'!$A$1,MATCH(FH$5,'Daten Elementary'!$A:$A,0)-1,MATCH(AS146,'Daten Elementary'!$A$424:$ADO$424,0)-1))*1000</f>
        <v>12.474614000000001</v>
      </c>
      <c r="FI146" s="315">
        <f t="shared" ca="1" si="134"/>
        <v>96.542271499999998</v>
      </c>
      <c r="FJ146" s="314">
        <f ca="1">IF(ISERROR(OFFSET('Daten Elementary'!$A$1,MATCH(FJ$5,'Daten Elementary'!$A:$A,0)-1,MATCH($AT146,'Daten Elementary'!$A$424:$ADO$424,0)-1)),0,OFFSET('Daten Elementary'!$A$1,MATCH(FJ$5,'Daten Elementary'!$A:$A,0)-1,MATCH($AT146,'Daten Elementary'!$A$424:$ADO$424,0)-1))*1000</f>
        <v>96.542270000000002</v>
      </c>
      <c r="FK146" s="305">
        <f t="shared" ca="1" si="135"/>
        <v>0.99999998446276461</v>
      </c>
      <c r="FL146" s="314">
        <f ca="1">IF(ISERROR(OFFSET('Daten Elementary'!$A$1,MATCH(FL$5,'Daten Elementary'!$A:$A,0)-1,MATCH(AM146,'Daten Elementary'!$A$424:$ADO$424,0)-1)),0,OFFSET('Daten Elementary'!$A$1,MATCH(FL$5,'Daten Elementary'!$A:$A,0)-1,MATCH(AM146,'Daten Elementary'!$A$424:$ADO$424,0)-1))</f>
        <v>0</v>
      </c>
      <c r="FM146" s="314">
        <f ca="1">IF(ISERROR(OFFSET('Daten Elementary'!$A$1,MATCH(FM$5,'Daten Elementary'!$A:$A,0)-1,MATCH(AN146,'Daten Elementary'!$A$424:$ADO$424,0)-1)),0,OFFSET('Daten Elementary'!$A$1,MATCH(FM$5,'Daten Elementary'!$A:$A,0)-1,MATCH(AN146,'Daten Elementary'!$A$424:$ADO$424,0)-1))</f>
        <v>0</v>
      </c>
      <c r="FN146" s="314">
        <f ca="1">IF(ISERROR(OFFSET('Daten Elementary'!$A$1,MATCH(FN$5,'Daten Elementary'!$A:$A,0)-1,MATCH(AO146,'Daten Elementary'!$A$424:$ADO$424,0)-1)),0,OFFSET('Daten Elementary'!$A$1,MATCH(FN$5,'Daten Elementary'!$A:$A,0)-1,MATCH(AO146,'Daten Elementary'!$A$424:$ADO$424,0)-1))</f>
        <v>0</v>
      </c>
      <c r="FO146" s="314">
        <f ca="1">IF(ISERROR(OFFSET('Daten Elementary'!$A$1,MATCH(FO$5,'Daten Elementary'!$A:$A,0)-1,MATCH(AP146,'Daten Elementary'!$A$424:$ADO$424,0)-1)),0,OFFSET('Daten Elementary'!$A$1,MATCH(FO$5,'Daten Elementary'!$A:$A,0)-1,MATCH(AP146,'Daten Elementary'!$A$424:$ADO$424,0)-1))</f>
        <v>0</v>
      </c>
      <c r="FP146" s="314">
        <f t="shared" ca="1" si="136"/>
        <v>0</v>
      </c>
      <c r="FQ146" s="314">
        <f ca="1">IF(ISERROR(OFFSET('Daten Elementary'!$A$1,MATCH(FQ$5,'Daten Elementary'!$A:$A,0)-1,MATCH(AQ146,'Daten Elementary'!$A$424:$ADO$424,0)-1)),0,OFFSET('Daten Elementary'!$A$1,MATCH(FQ$5,'Daten Elementary'!$A:$A,0)-1,MATCH(AQ146,'Daten Elementary'!$A$424:$ADO$424,0)-1))</f>
        <v>0</v>
      </c>
      <c r="FR146" s="314">
        <f ca="1">IF(ISERROR(OFFSET('Daten Elementary'!$A$1,MATCH(FR$5,'Daten Elementary'!$A:$A,0)-1,MATCH(AR146,'Daten Elementary'!$A$424:$ADO$424,0)-1)),0,OFFSET('Daten Elementary'!$A$1,MATCH(FR$5,'Daten Elementary'!$A:$A,0)-1,MATCH(AR146,'Daten Elementary'!$A$424:$ADO$424,0)-1))</f>
        <v>0</v>
      </c>
      <c r="FS146" s="314">
        <f ca="1">IF(ISERROR(OFFSET('Daten Elementary'!$A$1,MATCH(FS$5,'Daten Elementary'!$A:$A,0)-1,MATCH(AS146,'Daten Elementary'!$A$424:$ADO$424,0)-1)),0,OFFSET('Daten Elementary'!$A$1,MATCH(FS$5,'Daten Elementary'!$A:$A,0)-1,MATCH(AS146,'Daten Elementary'!$A$424:$ADO$424,0)-1))</f>
        <v>0</v>
      </c>
      <c r="FT146" s="315">
        <f t="shared" ca="1" si="137"/>
        <v>0</v>
      </c>
      <c r="FU146" s="314">
        <f ca="1">IF(ISERROR(OFFSET('Daten Elementary'!$A$1,MATCH(FU$5,'Daten Elementary'!$A:$A,0)-1,MATCH($AT146,'Daten Elementary'!$A$424:$ADO$424,0)-1)),0,OFFSET('Daten Elementary'!$A$1,MATCH(FU$5,'Daten Elementary'!$A:$A,0)-1,MATCH($AT146,'Daten Elementary'!$A$424:$ADO$424,0)-1))</f>
        <v>0</v>
      </c>
      <c r="FV146" s="305">
        <f t="shared" ca="1" si="138"/>
        <v>0</v>
      </c>
      <c r="FW146" s="324"/>
      <c r="FX146" s="231" t="str">
        <f t="shared" si="139"/>
        <v>Personenwagen, Plug-In Hybrid (EURO 6, Ökostrommix CH)</v>
      </c>
      <c r="FY146" s="231" t="str">
        <f t="shared" si="104"/>
        <v>Personenwagen</v>
      </c>
      <c r="FZ146" s="231" t="str">
        <f t="shared" si="105"/>
        <v>, Plug-In Hybrid</v>
      </c>
      <c r="GA146" s="231" t="str">
        <f t="shared" si="106"/>
        <v xml:space="preserve"> (EURO 6, Ökostrommix CH)</v>
      </c>
      <c r="GB146" s="231"/>
    </row>
    <row r="147" spans="1:184" ht="16.5" hidden="1" customHeight="1" outlineLevel="1">
      <c r="A147" s="295"/>
      <c r="B147" s="380"/>
      <c r="C147" s="359" t="s">
        <v>385</v>
      </c>
      <c r="D147" s="359" t="s">
        <v>679</v>
      </c>
      <c r="E147" s="363" t="s">
        <v>2302</v>
      </c>
      <c r="F147" s="102">
        <v>1.6</v>
      </c>
      <c r="G147" s="31">
        <v>5</v>
      </c>
      <c r="H147" s="87">
        <f t="shared" si="102"/>
        <v>0.32</v>
      </c>
      <c r="I147" s="99">
        <f>5.2*0.2</f>
        <v>1.04</v>
      </c>
      <c r="J147" s="99">
        <f t="shared" si="144"/>
        <v>16</v>
      </c>
      <c r="K147" s="100">
        <v>1500</v>
      </c>
      <c r="L147" s="100">
        <v>80</v>
      </c>
      <c r="M147" s="99">
        <v>0.5</v>
      </c>
      <c r="N147" s="38" t="s">
        <v>99</v>
      </c>
      <c r="O147" s="6">
        <f ca="1">(IF(ISERROR(INDEX(INDIRECT($D$268),MATCH($AM147,$AM$4:$AM$275,0),MATCH(O$304,INDIRECT($E$268),0))*$I147/$AD147),0,INDEX(INDIRECT($D$268),MATCH($AM147,$AM$4:$AM$275,0),MATCH(O$304,INDIRECT($E$268),0))*$I147/$AD147)+IF(ISERROR(INDEX(INDIRECT($D$268),MATCH($AN147,$AN$4:$AN$275,0),MATCH(O$305,INDIRECT($E$268),0))*$J147/$AE147),0,INDEX(INDIRECT($D$268),MATCH($AN147,$AN$4:$AN$275,0),MATCH(O$305,INDIRECT($E$268),0))*$J147/$AE147))*$AC147/$F147</f>
        <v>19.47207468700946</v>
      </c>
      <c r="P147" s="6">
        <f ca="1">(IF(ISERROR(INDEX(INDIRECT($D$268),MATCH($AO147,$AO$4:$AO$275,0),MATCH(P$304,INDIRECT($E$268),0))*$I147/$AD147),0,INDEX(INDIRECT($D$268),MATCH($AO147,$AO$4:$AO$275,0),MATCH(P$304,INDIRECT($E$268),0))*$I147/$AD147)+IF(ISERROR(INDEX(INDIRECT($D$268),MATCH($AP147,$AP$4:$AP$275,0),MATCH(P$305,INDIRECT($E$268),0))*$J147/$AE147),0,INDEX(INDIRECT($D$268),MATCH($AP147,$AP$4:$AP$275,0),MATCH(P$305,INDIRECT($E$268),0))*$J147/$AE147))*$AC147/$F147</f>
        <v>14.079260187698612</v>
      </c>
      <c r="Q147" s="6">
        <f ca="1">INDEX(INDIRECT($D$268),MATCH($AQ147,$AQ$4:$AQ$284,0),MATCH(Q$4,INDIRECT($E$268),0))*$K147*$AC147/$F147/$AF147</f>
        <v>4.9183529709507043</v>
      </c>
      <c r="R147" s="6">
        <f ca="1">INDEX(INDIRECT($D$268),MATCH($AR147,$AR$4:$AR$284,0),MATCH(R$4,INDIRECT($E$268),0))*IF($K147=1,$K147/$AF147,($K147-$L147)/($AF147-$AG147))*$AC147/$F147+$L147*(1+$M147)*INDEX(INDIRECT($D$268),MATCH($AR$223,$AR$4:$AR$284,0),MATCH(R$4,INDIRECT($E$268),0))/$AH147/$F147</f>
        <v>42.199851358208953</v>
      </c>
      <c r="S147" s="6">
        <f ca="1">INDEX(INDIRECT($D$268),MATCH($AS147,$AS$4:$AS$284,0),MATCH(S$4,INDIRECT($E$268),0))*$K147*$AC147/$F147/$AF147</f>
        <v>9.1566846390845065</v>
      </c>
      <c r="T147" s="7">
        <f t="shared" ca="1" si="103"/>
        <v>89.826223842952231</v>
      </c>
      <c r="U147" s="6">
        <f>IF($B$268=6,(IF(OR(AJ147="Benzin",AJ147="Diesel"),$AK147*INDEX('DIN EN 16258'!$I:$I,MATCH('mobitool-Faktoren v2.0'!$AI147,'DIN EN 16258'!$A:$A,0))*$I147/$AD147+$AL147*INDEX('DIN EN 16258'!$I:$I,MATCH('mobitool-Faktoren v2.0'!$AJ147,'DIN EN 16258'!$A:$A,0))*$I147/$AD147,IF(ISERROR($AK147*INDEX('DIN EN 16258'!$I:$I,MATCH('mobitool-Faktoren v2.0'!$AI147,'DIN EN 16258'!$A:$A,0))*$I147/$AD147),0,$AK147*INDEX('DIN EN 16258'!$I:$I,MATCH('mobitool-Faktoren v2.0'!$AI147,'DIN EN 16258'!$A:$A,0))*$I147/$AD147)+IF(ISERROR($AL147*INDEX('DIN EN 16258'!$I:$I,MATCH('mobitool-Faktoren v2.0'!$AJ147,'DIN EN 16258'!$A:$A,0))*$J147/$AE147),0,$AL147*INDEX('DIN EN 16258'!$I:$I,MATCH('mobitool-Faktoren v2.0'!$AJ147,'DIN EN 16258'!$A:$A,0))*$J147/$AE147)))*1000,
IF($B$268=1,(IF(OR(AJ147="Benzin",AJ147="Diesel"),$AK147*INDEX('DIN EN 16258'!$D:$D,MATCH('mobitool-Faktoren v2.0'!$AI147,'DIN EN 16258'!$A:$A,0))*$I147/$AD147+$AL147*INDEX('DIN EN 16258'!$D:$D,MATCH('mobitool-Faktoren v2.0'!$AJ147,'DIN EN 16258'!$A:$A,0))*$I147/$AD147,IF(ISERROR($AK147*INDEX('DIN EN 16258'!$D:$D,MATCH('mobitool-Faktoren v2.0'!$AI147,'DIN EN 16258'!$A:$A,0))*$I147/$AD147),0,$AK147*INDEX('DIN EN 16258'!$D:$D,MATCH('mobitool-Faktoren v2.0'!$AI147,'DIN EN 16258'!$A:$A,0))*$I147/$AD147)+IF(ISERROR($AL147*INDEX('DIN EN 16258'!$D:$D,MATCH('mobitool-Faktoren v2.0'!$AJ147,'DIN EN 16258'!$A:$A,0))*$J147/$AE147),0,$AL147*INDEX('DIN EN 16258'!$D:$D,MATCH('mobitool-Faktoren v2.0'!$AJ147,'DIN EN 16258'!$A:$A,0))*$J147/$AE147))),0))*$AC147/$F147</f>
        <v>15.84375</v>
      </c>
      <c r="V147" s="6">
        <f>IF($B$268=6,(IF(OR(AJ147="Benzin",AJ147="Diesel"),$AK147*INDEX('DIN EN 16258'!$L:$L,MATCH('mobitool-Faktoren v2.0'!$AI147,'DIN EN 16258'!$A:$A,0))*$I147/$AD147+$AL147*INDEX('DIN EN 16258'!$L:$L,MATCH('mobitool-Faktoren v2.0'!$AJ147,'DIN EN 16258'!$A:$A,0))*$I147/$AD147,IF(ISERROR($AK147*INDEX('DIN EN 16258'!$L:$L,MATCH('mobitool-Faktoren v2.0'!$AI147,'DIN EN 16258'!$A:$A,0))*$I147/$AD147),0,$AK147*INDEX('DIN EN 16258'!$L:$L,MATCH('mobitool-Faktoren v2.0'!$AI147,'DIN EN 16258'!$A:$A,0))*$I147/$AD147)+IF(ISERROR($AL147*INDEX('DIN EN 16258'!$L:$L,MATCH('mobitool-Faktoren v2.0'!$AJ147,'DIN EN 16258'!$A:$A,0))*$J147/$AE147),0,$AL147*INDEX('DIN EN 16258'!$L:$L,MATCH('mobitool-Faktoren v2.0'!$AJ147,'DIN EN 16258'!$A:$A,0))*$J147/$AE147)))*1000,
IF($B$268=1,(IF(OR(AJ147="Benzin",AJ147="Diesel"),$AK147*INDEX('DIN EN 16258'!$F:$F,MATCH('mobitool-Faktoren v2.0'!$AI147,'DIN EN 16258'!$A:$A,0))*$I147/$AD147+$AL147*INDEX('DIN EN 16258'!$F:$F,MATCH('mobitool-Faktoren v2.0'!$AJ147,'DIN EN 16258'!$A:$A,0))*$I147/$AD147,IF(ISERROR($AK147*INDEX('DIN EN 16258'!$F:$F,MATCH('mobitool-Faktoren v2.0'!$AI147,'DIN EN 16258'!$A:$A,0))*$I147/$AD147),0,$AK147*INDEX('DIN EN 16258'!$F:$F,MATCH('mobitool-Faktoren v2.0'!$AI147,'DIN EN 16258'!$A:$A,0))*$I147/$AD147)+IF(ISERROR($AL147*INDEX('DIN EN 16258'!$F:$F,MATCH('mobitool-Faktoren v2.0'!$AJ147,'DIN EN 16258'!$A:$A,0))*$J147/$AE147),0,$AL147*INDEX('DIN EN 16258'!$F:$F,MATCH('mobitool-Faktoren v2.0'!$AJ147,'DIN EN 16258'!$A:$A,0))*$J147/$AE147))),0))*$AC147/$F147</f>
        <v>28.1450073</v>
      </c>
      <c r="W147" s="6" t="s">
        <v>672</v>
      </c>
      <c r="X147" s="39" t="s">
        <v>162</v>
      </c>
      <c r="Y147" s="336">
        <v>0.1</v>
      </c>
      <c r="Z147" s="336">
        <v>10</v>
      </c>
      <c r="AA147" s="337">
        <v>500</v>
      </c>
      <c r="AB147" s="299">
        <v>3500</v>
      </c>
      <c r="AC147" s="300">
        <v>1</v>
      </c>
      <c r="AD147" s="298">
        <f>0.0078357/0.75*100</f>
        <v>1.0447599999999999</v>
      </c>
      <c r="AE147" s="298">
        <v>16</v>
      </c>
      <c r="AF147" s="299">
        <v>1420</v>
      </c>
      <c r="AG147" s="299">
        <v>80</v>
      </c>
      <c r="AH147" s="299">
        <v>150000</v>
      </c>
      <c r="AI147" s="301" t="s">
        <v>34</v>
      </c>
      <c r="AJ147" s="301" t="s">
        <v>625</v>
      </c>
      <c r="AK147" s="329">
        <v>7.8356999999999993E-3</v>
      </c>
      <c r="AL147" s="329">
        <v>0.16000000000000003</v>
      </c>
      <c r="AM147" s="331" t="s">
        <v>2395</v>
      </c>
      <c r="AN147" s="202" t="s">
        <v>2398</v>
      </c>
      <c r="AO147" s="331" t="s">
        <v>2396</v>
      </c>
      <c r="AP147" s="202" t="s">
        <v>2397</v>
      </c>
      <c r="AQ147" s="202" t="s">
        <v>895</v>
      </c>
      <c r="AR147" s="202" t="s">
        <v>922</v>
      </c>
      <c r="AS147" s="202" t="s">
        <v>930</v>
      </c>
      <c r="AT147" s="202" t="s">
        <v>926</v>
      </c>
      <c r="AU147" s="303">
        <f ca="1">IF(ISERROR(OFFSET('Daten KEA'!$A$1,MATCH(AU$5,'Daten KEA'!$A:$A,0)-1,MATCH(AM147,'Daten KEA'!$A$424:$ADO$424,0)-1)),0,OFFSET('Daten KEA'!$A$1,MATCH(AU$5,'Daten KEA'!$A:$A,0)-1,MATCH(AM147,'Daten KEA'!$A$424:$ADO$424,0)-1))+IF(ISERROR(AK147*INDEX('Energiefaktoren Ecoinvent'!$D:$D,MATCH('mobitool-Faktoren v2.0'!AI147,'Energiefaktoren Ecoinvent'!$A:$A,0))),0,AK147*INDEX('Energiefaktoren Ecoinvent'!$D:$D,MATCH('mobitool-Faktoren v2.0'!AI147,'Energiefaktoren Ecoinvent'!$A:$A,0)))+IF(OR(AJ147="Benzin",AJ147="Diesel"),IF(ISERROR(OFFSET('Daten KEA'!$A$1,MATCH(AV$5,'Daten KEA'!$A:$A,0)-1,MATCH(AN147,'Daten KEA'!$A$424:$ADO$424,0)-1)),0,OFFSET('Daten KEA'!$A$1,MATCH(AV$5,'Daten KEA'!$A:$A,0)-1,MATCH(AN147,'Daten KEA'!$A$424:$ADO$424,0)-1))+IF(ISERROR(AL147*INDEX('Energiefaktoren Ecoinvent'!$D:$D,MATCH('mobitool-Faktoren v2.0'!AJ147,'Energiefaktoren Ecoinvent'!$A:$A,0))),0,AL147*INDEX('Energiefaktoren Ecoinvent'!$D:$D,MATCH('mobitool-Faktoren v2.0'!AJ147,'Energiefaktoren Ecoinvent'!$A:$A,0))),0)</f>
        <v>0.33301724999999999</v>
      </c>
      <c r="AV147" s="303">
        <f ca="1">IF(OR(AJ147="Benzin",AJ147="Diesel"),0,IF(ISERROR(OFFSET('Daten KEA'!$A$1,MATCH(AV$5,'Daten KEA'!$A:$A,0)-1,MATCH(AN147,'Daten KEA'!$A$424:$ADO$424,0)-1)),0,OFFSET('Daten KEA'!$A$1,MATCH(AV$5,'Daten KEA'!$A:$A,0)-1,MATCH(AN147,'Daten KEA'!$A$424:$ADO$424,0)-1))+IF(ISERROR(AL147*INDEX('Energiefaktoren Ecoinvent'!$D:$D,MATCH('mobitool-Faktoren v2.0'!AJ147,'Energiefaktoren Ecoinvent'!$A:$A,0))),0,AL147*INDEX('Energiefaktoren Ecoinvent'!$D:$D,MATCH('mobitool-Faktoren v2.0'!AJ147,'Energiefaktoren Ecoinvent'!$A:$A,0))))</f>
        <v>0.57600000000000018</v>
      </c>
      <c r="AW147" s="303">
        <f ca="1">IF(ISERROR(OFFSET('Daten KEA'!$A$1,MATCH(AW$5,'Daten KEA'!$A:$A,0)-1,MATCH(AO147,'Daten KEA'!$A$424:$ADO$424,0)-1)),0,OFFSET('Daten KEA'!$A$1,MATCH(AW$5,'Daten KEA'!$A:$A,0)-1,MATCH(AO147,'Daten KEA'!$A$424:$ADO$424,0)-1))-IF(ISERROR(AK147*INDEX('Energiefaktoren Ecoinvent'!$D:$D,MATCH('mobitool-Faktoren v2.0'!AI147,'Energiefaktoren Ecoinvent'!$A:$A,0))),0,AK147*INDEX('Energiefaktoren Ecoinvent'!$D:$D,MATCH('mobitool-Faktoren v2.0'!AI147,'Energiefaktoren Ecoinvent'!$A:$A,0)))+IF(OR(AJ147="Benzin",AJ147="Diesel"),IF(ISERROR(OFFSET('Daten KEA'!$A$1,MATCH(AX$5,'Daten KEA'!$A:$A,0)-1,MATCH(AP147,'Daten KEA'!$A$424:$ADO$424,0)-1)),0,OFFSET('Daten KEA'!$A$1,MATCH(AX$5,'Daten KEA'!$A:$A,0)-1,MATCH(AP147,'Daten KEA'!$A$424:$ADO$424,0)-1))-IF(ISERROR(AL147*INDEX('Energiefaktoren Ecoinvent'!$D:$D,MATCH('mobitool-Faktoren v2.0'!AJ147,'Energiefaktoren Ecoinvent'!$A:$A,0))),0,AL147*INDEX('Energiefaktoren Ecoinvent'!$D:$D,MATCH('mobitool-Faktoren v2.0'!AJ147,'Energiefaktoren Ecoinvent'!$A:$A,0))),0)</f>
        <v>0.11736124000000003</v>
      </c>
      <c r="AX147" s="303">
        <f ca="1">IF(OR(AJ147="Benzin",AJ147="Diesel"),0,IF(ISERROR(OFFSET('Daten KEA'!$A$1,MATCH(AX$5,'Daten KEA'!$A:$A,0)-1,MATCH(AP147,'Daten KEA'!$A$424:$ADO$424,0)-1)),0,OFFSET('Daten KEA'!$A$1,MATCH(AX$5,'Daten KEA'!$A:$A,0)-1,MATCH(AP147,'Daten KEA'!$A$424:$ADO$424,0)-1))-IF(ISERROR(AL147*INDEX('Energiefaktoren Ecoinvent'!$D:$D,MATCH('mobitool-Faktoren v2.0'!AJ147,'Energiefaktoren Ecoinvent'!$A:$A,0))),0,AL147*INDEX('Energiefaktoren Ecoinvent'!$D:$D,MATCH('mobitool-Faktoren v2.0'!AJ147,'Energiefaktoren Ecoinvent'!$A:$A,0))))</f>
        <v>1.1533783999999998</v>
      </c>
      <c r="AY147" s="303">
        <f t="shared" ca="1" si="107"/>
        <v>2.1797568900000002</v>
      </c>
      <c r="AZ147" s="347">
        <f ca="1">IF(ISERROR(OFFSET('Daten KEA'!$A$1,MATCH(AZ$5,'Daten KEA'!$A:$A,0)-1,MATCH(AQ147,'Daten KEA'!$A$424:$ADO$424,0)-1)),0,OFFSET('Daten KEA'!$A$1,MATCH(AZ$5,'Daten KEA'!$A:$A,0)-1,MATCH(AQ147,'Daten KEA'!$A$424:$ADO$424,0)-1))</f>
        <v>0.21453198000000001</v>
      </c>
      <c r="BA147" s="347">
        <f ca="1">IF(ISERROR(OFFSET('Daten KEA'!$A$1,MATCH(BA$5,'Daten KEA'!$A:$A,0)-1,MATCH(AR147,'Daten KEA'!$A$424:$ADO$424,0)-1)),0,OFFSET('Daten KEA'!$A$1,MATCH(BA$5,'Daten KEA'!$A:$A,0)-1,MATCH(AR147,'Daten KEA'!$A$424:$ADO$424,0)-1))</f>
        <v>0.84847834</v>
      </c>
      <c r="BB147" s="347">
        <f ca="1">IF(ISERROR(OFFSET('Daten KEA'!$A$1,MATCH(BB$5,'Daten KEA'!$A:$A,0)-1,MATCH(AS147,'Daten KEA'!$A$424:$ADO$424,0)-1)),0,OFFSET('Daten KEA'!$A$1,MATCH(BB$5,'Daten KEA'!$A:$A,0)-1,MATCH(AS147,'Daten KEA'!$A$424:$ADO$424,0)-1))</f>
        <v>0.82906073000000002</v>
      </c>
      <c r="BC147" s="348">
        <f t="shared" ca="1" si="141"/>
        <v>4.0718279400000004</v>
      </c>
      <c r="BD147" s="347">
        <f ca="1">IF(ISERROR(OFFSET('Daten KEA'!$A$1,MATCH(BD$5,'Daten KEA'!$A:$A,0)-1,MATCH(AT147,'Daten KEA'!$A$424:$ADO$424,0)-1)),0,OFFSET('Daten KEA'!$A$1,MATCH(BD$5,'Daten KEA'!$A:$A,0)-1,MATCH(AT147,'Daten KEA'!$A$424:$ADO$424,0)-1))</f>
        <v>4.0718278999999997</v>
      </c>
      <c r="BE147" s="305">
        <f t="shared" ca="1" si="108"/>
        <v>0.99999999017640206</v>
      </c>
      <c r="BF147" s="306">
        <f ca="1">IF(ISERROR(OFFSET('Daten KEA'!$A$1,MATCH(BF$5,'Daten KEA'!$A:$A,0)-1,MATCH(AM147,'Daten KEA'!$A$424:$ADO$424,0)-1)),0,OFFSET('Daten KEA'!$A$1,MATCH(BF$5,'Daten KEA'!$A:$A,0)-1,MATCH(AM147,'Daten KEA'!$A$424:$ADO$424,0)-1))+IF(ISERROR($AK147*INDEX('Energiefaktoren Ecoinvent'!$H:$H,MATCH('mobitool-Faktoren v2.0'!$AI147,'Energiefaktoren Ecoinvent'!$A:$A,0))),0,$AK147*INDEX('Energiefaktoren Ecoinvent'!$H:$H,MATCH('mobitool-Faktoren v2.0'!$AI147,'Energiefaktoren Ecoinvent'!$A:$A,0)))+IF(OR(AJ147="Benzin",AJ147="Diesel"),IF(ISERROR(OFFSET('Daten KEA'!$A$1,MATCH(BG$5,'Daten KEA'!$A:$A,0)-1,MATCH(AN147,'Daten KEA'!$A$424:$ADO$424,0)-1)),0,OFFSET('Daten KEA'!$A$1,MATCH(BG$5,'Daten KEA'!$A:$A,0)-1,MATCH(AN147,'Daten KEA'!$A$424:$ADO$424,0)-1))+IF(ISERROR($AL147*INDEX('Energiefaktoren Ecoinvent'!$H:$H,MATCH('mobitool-Faktoren v2.0'!$AJ147,'Energiefaktoren Ecoinvent'!$A:$A,0))),0,$AL147*INDEX('Energiefaktoren Ecoinvent'!$H:$H,MATCH('mobitool-Faktoren v2.0'!$AJ147,'Energiefaktoren Ecoinvent'!$A:$A,0))),0)</f>
        <v>0.33301724999999999</v>
      </c>
      <c r="BG147" s="306">
        <f ca="1">IF(OR(AJ147="Benzin",AJ147="Diesel"),0,IF(ISERROR(OFFSET('Daten KEA'!$A$1,MATCH(BG$5,'Daten KEA'!$A:$A,0)-1,MATCH(AN147,'Daten KEA'!$A$424:$ADO$424,0)-1)),0,OFFSET('Daten KEA'!$A$1,MATCH(BG$5,'Daten KEA'!$A:$A,0)-1,MATCH(AN147,'Daten KEA'!$A$424:$ADO$424,0)-1))+IF(ISERROR($AL147*INDEX('Energiefaktoren Ecoinvent'!$H:$H,MATCH('mobitool-Faktoren v2.0'!$AJ147,'Energiefaktoren Ecoinvent'!$A:$A,0))),0,$AL147*INDEX('Energiefaktoren Ecoinvent'!$H:$H,MATCH('mobitool-Faktoren v2.0'!$AJ147,'Energiefaktoren Ecoinvent'!$A:$A,0))))</f>
        <v>0.3404822464820757</v>
      </c>
      <c r="BH147" s="306">
        <f ca="1">IF(ISERROR(OFFSET('Daten KEA'!$A$1,MATCH(BH$5,'Daten KEA'!$A:$A,0)-1,MATCH(AO147,'Daten KEA'!$A$424:$ADO$424,0)-1)),0,OFFSET('Daten KEA'!$A$1,MATCH(BH$5,'Daten KEA'!$A:$A,0)-1,MATCH(AO147,'Daten KEA'!$A$424:$ADO$424,0)-1))-IF(ISERROR($AK147*INDEX('Energiefaktoren Ecoinvent'!$H:$H,MATCH('mobitool-Faktoren v2.0'!$AI147,'Energiefaktoren Ecoinvent'!$A:$A,0))),0,$AK147*INDEX('Energiefaktoren Ecoinvent'!$H:$H,MATCH('mobitool-Faktoren v2.0'!$AI147,'Energiefaktoren Ecoinvent'!$A:$A,0)))+IF(OR(AJ147="Benzin",AJ147="Diesel"),IF(ISERROR(OFFSET('Daten KEA'!$A$1,MATCH(BI$5,'Daten KEA'!$A:$A,0)-1,MATCH(AP147,'Daten KEA'!$A$424:$ADO$424,0)-1)),0,OFFSET('Daten KEA'!$A$1,MATCH(BI$5,'Daten KEA'!$A:$A,0)-1,MATCH(AP147,'Daten KEA'!$A$424:$ADO$424,0)-1))-IF(ISERROR($AL147*INDEX('Energiefaktoren Ecoinvent'!$H:$H,MATCH('mobitool-Faktoren v2.0'!$AJ147,'Energiefaktoren Ecoinvent'!$A:$A,0))),0,$AL147*INDEX('Energiefaktoren Ecoinvent'!$H:$H,MATCH('mobitool-Faktoren v2.0'!$AJ147,'Energiefaktoren Ecoinvent'!$A:$A,0))),0)</f>
        <v>0.11589106380139003</v>
      </c>
      <c r="BI147" s="306">
        <f ca="1">IF(OR(AJ147="Benzin",AJ147="Diesel"),0,IF(ISERROR(OFFSET('Daten KEA'!$A$1,MATCH(BI$5,'Daten KEA'!$A:$A,0)-1,MATCH(AP147,'Daten KEA'!$A$424:$ADO$424,0)-1)),0,OFFSET('Daten KEA'!$A$1,MATCH(BI$5,'Daten KEA'!$A:$A,0)-1,MATCH(AP147,'Daten KEA'!$A$424:$ADO$424,0)-1))-IF(ISERROR($AL147*INDEX('Energiefaktoren Ecoinvent'!$H:$H,MATCH('mobitool-Faktoren v2.0'!$AJ147,'Energiefaktoren Ecoinvent'!$A:$A,0))),0,$AL147*INDEX('Energiefaktoren Ecoinvent'!$H:$H,MATCH('mobitool-Faktoren v2.0'!$AJ147,'Energiefaktoren Ecoinvent'!$A:$A,0))))</f>
        <v>1.1080860598990743</v>
      </c>
      <c r="BJ147" s="306">
        <f t="shared" ca="1" si="140"/>
        <v>1.8974766201825402</v>
      </c>
      <c r="BK147" s="349">
        <f ca="1">IF(ISERROR(OFFSET('Daten KEA'!$A$1,MATCH(BK$5,'Daten KEA'!$A:$A,0)-1,MATCH(AQ147,'Daten KEA'!$A$424:$ADO$424,0)-1)),0,OFFSET('Daten KEA'!$A$1,MATCH(BK$5,'Daten KEA'!$A:$A,0)-1,MATCH(AQ147,'Daten KEA'!$A$424:$ADO$424,0)-1))</f>
        <v>0.20490561593225501</v>
      </c>
      <c r="BL147" s="349">
        <f ca="1">IF(ISERROR(OFFSET('Daten KEA'!$A$1,MATCH(BL$5,'Daten KEA'!$A:$A,0)-1,MATCH(AR147,'Daten KEA'!$A$424:$ADO$424,0)-1)),0,OFFSET('Daten KEA'!$A$1,MATCH(BL$5,'Daten KEA'!$A:$A,0)-1,MATCH(AR147,'Daten KEA'!$A$424:$ADO$424,0)-1))</f>
        <v>0.78080136397911004</v>
      </c>
      <c r="BM147" s="349">
        <f ca="1">IF(ISERROR(OFFSET('Daten KEA'!$A$1,MATCH(BM$5,'Daten KEA'!$A:$A,0)-1,MATCH(AS147,'Daten KEA'!$A$424:$ADO$424,0)-1)),0,OFFSET('Daten KEA'!$A$1,MATCH(BM$5,'Daten KEA'!$A:$A,0)-1,MATCH(AS147,'Daten KEA'!$A$424:$ADO$424,0)-1))</f>
        <v>0.7287527424722301</v>
      </c>
      <c r="BN147" s="350">
        <f t="shared" ca="1" si="142"/>
        <v>3.611936342566135</v>
      </c>
      <c r="BO147" s="349">
        <f ca="1">IF(ISERROR(OFFSET('Daten KEA'!$A$1,MATCH(BO$5,'Daten KEA'!$A:$A,0)-1,MATCH(AT147,'Daten KEA'!$A$424:$ADO$424,0)-1)),0,OFFSET('Daten KEA'!$A$1,MATCH(BO$5,'Daten KEA'!$A:$A,0)-1,MATCH(AT147,'Daten KEA'!$A$424:$ADO$424,0)-1))</f>
        <v>3.6119363503660997</v>
      </c>
      <c r="BP147" s="305">
        <f t="shared" ca="1" si="109"/>
        <v>1.0000000021594968</v>
      </c>
      <c r="BQ147" s="351">
        <f ca="1">IF(ISERROR(OFFSET('Daten GWP'!$A$1,MATCH(BQ$5,'Daten GWP'!$A:$A,0)-1,MATCH(AM147,'Daten GWP'!$A$424:$ADO$424,0)-1)),0,OFFSET('Daten GWP'!$A$1,MATCH(BQ$5,'Daten GWP'!$A:$A,0)-1,MATCH(AM147,'Daten GWP'!$A$424:$ADO$424,0)-1))*1000</f>
        <v>31.297915000000003</v>
      </c>
      <c r="BR147" s="351">
        <f ca="1">IF(ISERROR(OFFSET('Daten GWP'!$A$1,MATCH(BR$5,'Daten GWP'!$A:$A,0)-1,MATCH(AN147,'Daten GWP'!$A$424:$ADO$424,0)-1)),0,OFFSET('Daten GWP'!$A$1,MATCH(BR$5,'Daten GWP'!$A:$A,0)-1,MATCH(AN147,'Daten GWP'!$A$424:$ADO$424,0)-1))*1000</f>
        <v>0</v>
      </c>
      <c r="BS147" s="351">
        <f ca="1">IF(ISERROR(OFFSET('Daten GWP'!$A$1,MATCH(BS$5,'Daten GWP'!$A:$A,0)-1,MATCH(AO147,'Daten GWP'!$A$424:$ADO$424,0)-1)),0,OFFSET('Daten GWP'!$A$1,MATCH(BS$5,'Daten GWP'!$A:$A,0)-1,MATCH(AO147,'Daten GWP'!$A$424:$ADO$424,0)-1))*1000</f>
        <v>6.3265485000000004</v>
      </c>
      <c r="BT147" s="351">
        <f ca="1">IF(ISERROR(OFFSET('Daten GWP'!$A$1,MATCH(BT$5,'Daten GWP'!$A:$A,0)-1,MATCH(AP147,'Daten GWP'!$A$424:$ADO$424,0)-1)),0,OFFSET('Daten GWP'!$A$1,MATCH(BT$5,'Daten GWP'!$A:$A,0)-1,MATCH(AP147,'Daten GWP'!$A$424:$ADO$424,0)-1))*1000</f>
        <v>16.229092000000001</v>
      </c>
      <c r="BU147" s="308">
        <f t="shared" ca="1" si="110"/>
        <v>53.853555500000006</v>
      </c>
      <c r="BV147" s="351">
        <f ca="1">IF(ISERROR(OFFSET('Daten GWP'!$A$1,MATCH(BV$5,'Daten GWP'!$A:$A,0)-1,MATCH(AQ147,'Daten GWP'!$A$424:$ADO$424,0)-1)),0,OFFSET('Daten GWP'!$A$1,MATCH(BV$5,'Daten GWP'!$A:$A,0)-1,MATCH(AQ147,'Daten GWP'!$A$424:$ADO$424,0)-1))*1000</f>
        <v>7.4496653000000004</v>
      </c>
      <c r="BW147" s="351">
        <f ca="1">IF(ISERROR(OFFSET('Daten GWP'!$A$1,MATCH(BW$5,'Daten GWP'!$A:$A,0)-1,MATCH(AR147,'Daten GWP'!$A$424:$ADO$424,0)-1)),0,OFFSET('Daten GWP'!$A$1,MATCH(BW$5,'Daten GWP'!$A:$A,0)-1,MATCH(AR147,'Daten GWP'!$A$424:$ADO$424,0)-1))*1000</f>
        <v>51.607376000000002</v>
      </c>
      <c r="BX147" s="351">
        <f ca="1">IF(ISERROR(OFFSET('Daten GWP'!$A$1,MATCH(BX$5,'Daten GWP'!$A:$A,0)-1,MATCH(AS147,'Daten GWP'!$A$424:$ADO$424,0)-1)),0,OFFSET('Daten GWP'!$A$1,MATCH(BX$5,'Daten GWP'!$A:$A,0)-1,MATCH(AS147,'Daten GWP'!$A$424:$ADO$424,0)-1))*1000</f>
        <v>13.869325</v>
      </c>
      <c r="BY147" s="352">
        <f t="shared" ca="1" si="143"/>
        <v>126.77992180000001</v>
      </c>
      <c r="BZ147" s="351">
        <f ca="1">IF(ISERROR(OFFSET('Daten GWP'!$A$1,MATCH(BZ$5,'Daten GWP'!$A:$A,0)-1,MATCH(AT147,'Daten GWP'!$A$424:$ADO$424,0)-1)),0,OFFSET('Daten GWP'!$A$1,MATCH(BZ$5,'Daten GWP'!$A:$A,0)-1,MATCH(AT147,'Daten GWP'!$A$424:$ADO$424,0)-1))*1000</f>
        <v>126.77991999999999</v>
      </c>
      <c r="CA147" s="305">
        <f t="shared" ca="1" si="111"/>
        <v>0.99999998580216809</v>
      </c>
      <c r="CB147" s="310">
        <f ca="1">IF(ISERROR(OFFSET('Daten Elementary'!$A$1,MATCH(CB$5,'Daten Elementary'!$A:$A,0)-1,MATCH(AM147,'Daten Elementary'!$A$424:$ADO$424,0)-1)),0,OFFSET('Daten Elementary'!$A$1,MATCH(CB$5,'Daten Elementary'!$A:$A,0)-1,MATCH(AM147,'Daten Elementary'!$A$424:$ADO$424,0)-1))*1000000</f>
        <v>3.3143400000000001</v>
      </c>
      <c r="CC147" s="310">
        <f ca="1">IF(ISERROR(OFFSET('Daten Elementary'!$A$1,MATCH(CC$5,'Daten Elementary'!$A:$A,0)-1,MATCH(AN147,'Daten Elementary'!$A$424:$ADO$424,0)-1)),0,OFFSET('Daten Elementary'!$A$1,MATCH(CC$5,'Daten Elementary'!$A:$A,0)-1,MATCH(AN147,'Daten Elementary'!$A$424:$ADO$424,0)-1))*1000000</f>
        <v>12.01848</v>
      </c>
      <c r="CD147" s="310">
        <f ca="1">IF(ISERROR(OFFSET('Daten Elementary'!$A$1,MATCH(CD$5,'Daten Elementary'!$A:$A,0)-1,MATCH(AO147,'Daten Elementary'!$A$424:$ADO$424,0)-1)),0,OFFSET('Daten Elementary'!$A$1,MATCH(CD$5,'Daten Elementary'!$A:$A,0)-1,MATCH(AO147,'Daten Elementary'!$A$424:$ADO$424,0)-1))*1000000</f>
        <v>2.1326909000000001</v>
      </c>
      <c r="CE147" s="310">
        <f ca="1">IF(ISERROR(OFFSET('Daten Elementary'!$A$1,MATCH(CE$5,'Daten Elementary'!$A:$A,0)-1,MATCH(AP147,'Daten Elementary'!$A$424:$ADO$424,0)-1)),0,OFFSET('Daten Elementary'!$A$1,MATCH(CE$5,'Daten Elementary'!$A:$A,0)-1,MATCH(AP147,'Daten Elementary'!$A$424:$ADO$424,0)-1))*1000000</f>
        <v>10.344609</v>
      </c>
      <c r="CF147" s="310">
        <f t="shared" ca="1" si="112"/>
        <v>27.810119899999997</v>
      </c>
      <c r="CG147" s="310">
        <f ca="1">IF(ISERROR(OFFSET('Daten Elementary'!$A$1,MATCH(CG$5,'Daten Elementary'!$A:$A,0)-1,MATCH(AQ147,'Daten Elementary'!$A$424:$ADO$424,0)-1)),0,OFFSET('Daten Elementary'!$A$1,MATCH(CG$5,'Daten Elementary'!$A:$A,0)-1,MATCH(AQ147,'Daten Elementary'!$A$424:$ADO$424,0)-1))*1000000</f>
        <v>2.8177561999999998</v>
      </c>
      <c r="CH147" s="310">
        <f ca="1">IF(ISERROR(OFFSET('Daten Elementary'!$A$1,MATCH(CH$5,'Daten Elementary'!$A:$A,0)-1,MATCH(AR147,'Daten Elementary'!$A$424:$ADO$424,0)-1)),0,OFFSET('Daten Elementary'!$A$1,MATCH(CH$5,'Daten Elementary'!$A:$A,0)-1,MATCH(AR147,'Daten Elementary'!$A$424:$ADO$424,0)-1))*1000000</f>
        <v>50.950947999999997</v>
      </c>
      <c r="CI147" s="310">
        <f ca="1">IF(ISERROR(OFFSET('Daten Elementary'!$A$1,MATCH(CI$5,'Daten Elementary'!$A:$A,0)-1,MATCH(AS147,'Daten Elementary'!$A$424:$ADO$424,0)-1)),0,OFFSET('Daten Elementary'!$A$1,MATCH(CI$5,'Daten Elementary'!$A:$A,0)-1,MATCH(AS147,'Daten Elementary'!$A$424:$ADO$424,0)-1))*1000000</f>
        <v>11.794364999999999</v>
      </c>
      <c r="CJ147" s="311">
        <f t="shared" ca="1" si="113"/>
        <v>93.373189099999991</v>
      </c>
      <c r="CK147" s="310">
        <f ca="1">IF(ISERROR(OFFSET('Daten Elementary'!$A$1,MATCH(CK$5,'Daten Elementary'!$A:$A,0)-1,MATCH($AT147,'Daten Elementary'!$A$424:$ADO$424,0)-1)),0,OFFSET('Daten Elementary'!$A$1,MATCH(CK$5,'Daten Elementary'!$A:$A,0)-1,MATCH($AT147,'Daten Elementary'!$A$424:$ADO$424,0)-1))*1000000</f>
        <v>93.371640999999997</v>
      </c>
      <c r="CL147" s="305">
        <f t="shared" ca="1" si="114"/>
        <v>0.99998342029425236</v>
      </c>
      <c r="CM147" s="312">
        <f ca="1">IF(ISERROR(OFFSET('Daten Elementary'!$A$1,MATCH(CM$5,'Daten Elementary'!$A:$A,0)-1,MATCH(AM147,'Daten Elementary'!$A$424:$ADO$424,0)-1)),0,OFFSET('Daten Elementary'!$A$1,MATCH(CM$5,'Daten Elementary'!$A:$A,0)-1,MATCH(AM147,'Daten Elementary'!$A$424:$ADO$424,0)-1))*1000000</f>
        <v>2.12134</v>
      </c>
      <c r="CN147" s="312">
        <f ca="1">IF(ISERROR(OFFSET('Daten Elementary'!$A$1,MATCH(CN$5,'Daten Elementary'!$A:$A,0)-1,MATCH(AN147,'Daten Elementary'!$A$424:$ADO$424,0)-1)),0,OFFSET('Daten Elementary'!$A$1,MATCH(CN$5,'Daten Elementary'!$A:$A,0)-1,MATCH(AN147,'Daten Elementary'!$A$424:$ADO$424,0)-1))*1000000</f>
        <v>7.2418800000000001</v>
      </c>
      <c r="CO147" s="312">
        <f ca="1">IF(ISERROR(OFFSET('Daten Elementary'!$A$1,MATCH(CO$5,'Daten Elementary'!$A:$A,0)-1,MATCH(AO147,'Daten Elementary'!$A$424:$ADO$424,0)-1)),0,OFFSET('Daten Elementary'!$A$1,MATCH(CO$5,'Daten Elementary'!$A:$A,0)-1,MATCH(AO147,'Daten Elementary'!$A$424:$ADO$424,0)-1))*1000000</f>
        <v>1.6922213000000002</v>
      </c>
      <c r="CP147" s="312">
        <f ca="1">IF(ISERROR(OFFSET('Daten Elementary'!$A$1,MATCH(CP$5,'Daten Elementary'!$A:$A,0)-1,MATCH(AP147,'Daten Elementary'!$A$424:$ADO$424,0)-1)),0,OFFSET('Daten Elementary'!$A$1,MATCH(CP$5,'Daten Elementary'!$A:$A,0)-1,MATCH(AP147,'Daten Elementary'!$A$424:$ADO$424,0)-1))*1000000</f>
        <v>5.8898406999999997</v>
      </c>
      <c r="CQ147" s="312">
        <f t="shared" ca="1" si="115"/>
        <v>16.945281999999999</v>
      </c>
      <c r="CR147" s="312">
        <f ca="1">IF(ISERROR(OFFSET('Daten Elementary'!$A$1,MATCH(CR$5,'Daten Elementary'!$A:$A,0)-1,MATCH(AQ147,'Daten Elementary'!$A$424:$ADO$424,0)-1)),0,OFFSET('Daten Elementary'!$A$1,MATCH(CR$5,'Daten Elementary'!$A:$A,0)-1,MATCH(AQ147,'Daten Elementary'!$A$424:$ADO$424,0)-1))*1000000</f>
        <v>1.8879055999999999</v>
      </c>
      <c r="CS147" s="312">
        <f ca="1">IF(ISERROR(OFFSET('Daten Elementary'!$A$1,MATCH(CS$5,'Daten Elementary'!$A:$A,0)-1,MATCH(AR147,'Daten Elementary'!$A$424:$ADO$424,0)-1)),0,OFFSET('Daten Elementary'!$A$1,MATCH(CS$5,'Daten Elementary'!$A:$A,0)-1,MATCH(AR147,'Daten Elementary'!$A$424:$ADO$424,0)-1))*1000000</f>
        <v>19.524953</v>
      </c>
      <c r="CT147" s="312">
        <f ca="1">IF(ISERROR(OFFSET('Daten Elementary'!$A$1,MATCH(CT$5,'Daten Elementary'!$A:$A,0)-1,MATCH(AS147,'Daten Elementary'!$A$424:$ADO$424,0)-1)),0,OFFSET('Daten Elementary'!$A$1,MATCH(CT$5,'Daten Elementary'!$A:$A,0)-1,MATCH(AS147,'Daten Elementary'!$A$424:$ADO$424,0)-1))*1000000</f>
        <v>6.6632528000000004</v>
      </c>
      <c r="CU147" s="313">
        <f t="shared" ca="1" si="116"/>
        <v>45.021393400000001</v>
      </c>
      <c r="CV147" s="312">
        <f ca="1">IF(ISERROR(OFFSET('Daten Elementary'!$A$1,MATCH(CV$5,'Daten Elementary'!$A:$A,0)-1,MATCH($AT147,'Daten Elementary'!$A$424:$ADO$424,0)-1)),0,OFFSET('Daten Elementary'!$A$1,MATCH(CV$5,'Daten Elementary'!$A:$A,0)-1,MATCH($AT147,'Daten Elementary'!$A$424:$ADO$424,0)-1))*1000000</f>
        <v>45.020133999999999</v>
      </c>
      <c r="CW147" s="305">
        <f t="shared" ca="1" si="117"/>
        <v>0.99997202663212104</v>
      </c>
      <c r="CX147" s="314">
        <f ca="1">IF(ISERROR(OFFSET('Daten Elementary'!$A$1,MATCH(CX$5,'Daten Elementary'!$A:$A,0)-1,MATCH(AM147,'Daten Elementary'!$A$424:$ADO$424,0)-1)),0,OFFSET('Daten Elementary'!$A$1,MATCH(CX$5,'Daten Elementary'!$A:$A,0)-1,MATCH(AM147,'Daten Elementary'!$A$424:$ADO$424,0)-1))*1000000</f>
        <v>14.091963</v>
      </c>
      <c r="CY147" s="314">
        <f ca="1">IF(ISERROR(OFFSET('Daten Elementary'!$A$1,MATCH(CY$5,'Daten Elementary'!$A:$A,0)-1,MATCH(AN147,'Daten Elementary'!$A$424:$ADO$424,0)-1)),0,OFFSET('Daten Elementary'!$A$1,MATCH(CY$5,'Daten Elementary'!$A:$A,0)-1,MATCH(AN147,'Daten Elementary'!$A$424:$ADO$424,0)-1))*1000000</f>
        <v>6.4867359999999999E-5</v>
      </c>
      <c r="CZ147" s="314">
        <f ca="1">IF(ISERROR(OFFSET('Daten Elementary'!$A$1,MATCH(CZ$5,'Daten Elementary'!$A:$A,0)-1,MATCH(AO147,'Daten Elementary'!$A$424:$ADO$424,0)-1)),0,OFFSET('Daten Elementary'!$A$1,MATCH(CZ$5,'Daten Elementary'!$A:$A,0)-1,MATCH(AO147,'Daten Elementary'!$A$424:$ADO$424,0)-1))*1000000</f>
        <v>24.545147</v>
      </c>
      <c r="DA147" s="314">
        <f ca="1">IF(ISERROR(OFFSET('Daten Elementary'!$A$1,MATCH(DA$5,'Daten Elementary'!$A:$A,0)-1,MATCH(AP147,'Daten Elementary'!$A$424:$ADO$424,0)-1)),0,OFFSET('Daten Elementary'!$A$1,MATCH(DA$5,'Daten Elementary'!$A:$A,0)-1,MATCH(AP147,'Daten Elementary'!$A$424:$ADO$424,0)-1))*1000000</f>
        <v>5.6580657999999993</v>
      </c>
      <c r="DB147" s="314">
        <f t="shared" ca="1" si="118"/>
        <v>44.295240667360005</v>
      </c>
      <c r="DC147" s="314">
        <f ca="1">IF(ISERROR(OFFSET('Daten Elementary'!$A$1,MATCH(DC$5,'Daten Elementary'!$A:$A,0)-1,MATCH(AQ147,'Daten Elementary'!$A$424:$ADO$424,0)-1)),0,OFFSET('Daten Elementary'!$A$1,MATCH(DC$5,'Daten Elementary'!$A:$A,0)-1,MATCH(AQ147,'Daten Elementary'!$A$424:$ADO$424,0)-1))*1000000</f>
        <v>399.03487999999999</v>
      </c>
      <c r="DD147" s="314">
        <f ca="1">IF(ISERROR(OFFSET('Daten Elementary'!$A$1,MATCH(DD$5,'Daten Elementary'!$A:$A,0)-1,MATCH(AR147,'Daten Elementary'!$A$424:$ADO$424,0)-1)),0,OFFSET('Daten Elementary'!$A$1,MATCH(DD$5,'Daten Elementary'!$A:$A,0)-1,MATCH(AR147,'Daten Elementary'!$A$424:$ADO$424,0)-1))*1000000</f>
        <v>84.170282999999998</v>
      </c>
      <c r="DE147" s="314">
        <f ca="1">IF(ISERROR(OFFSET('Daten Elementary'!$A$1,MATCH(DE$5,'Daten Elementary'!$A:$A,0)-1,MATCH(AS147,'Daten Elementary'!$A$424:$ADO$424,0)-1)),0,OFFSET('Daten Elementary'!$A$1,MATCH(DE$5,'Daten Elementary'!$A:$A,0)-1,MATCH(AS147,'Daten Elementary'!$A$424:$ADO$424,0)-1))*1000000</f>
        <v>52.589711000000001</v>
      </c>
      <c r="DF147" s="315">
        <f t="shared" ca="1" si="119"/>
        <v>580.09011466736001</v>
      </c>
      <c r="DG147" s="314">
        <f ca="1">IF(ISERROR(OFFSET('Daten Elementary'!$A$1,MATCH(DG$5,'Daten Elementary'!$A:$A,0)-1,MATCH($AT147,'Daten Elementary'!$A$424:$ADO$424,0)-1)),0,OFFSET('Daten Elementary'!$A$1,MATCH(DG$5,'Daten Elementary'!$A:$A,0)-1,MATCH($AT147,'Daten Elementary'!$A$424:$ADO$424,0)-1))*1000000</f>
        <v>580.09011999999996</v>
      </c>
      <c r="DH147" s="305">
        <f t="shared" ca="1" si="120"/>
        <v>1.0000000091927785</v>
      </c>
      <c r="DI147" s="316">
        <f ca="1">IF(ISERROR(OFFSET('Daten Elementary'!$A$1,MATCH(DI$5,'Daten Elementary'!$A:$A,0)-1,MATCH(AM147,'Daten Elementary'!$A$424:$ADO$424,0)-1)),0,OFFSET('Daten Elementary'!$A$1,MATCH(DI$5,'Daten Elementary'!$A:$A,0)-1,MATCH(AM147,'Daten Elementary'!$A$424:$ADO$424,0)-1))*1000000</f>
        <v>4.3879999999999999</v>
      </c>
      <c r="DJ147" s="316">
        <f ca="1">IF(ISERROR(OFFSET('Daten Elementary'!$A$1,MATCH(DJ$5,'Daten Elementary'!$A:$A,0)-1,MATCH(AN147,'Daten Elementary'!$A$424:$ADO$424,0)-1)),0,OFFSET('Daten Elementary'!$A$1,MATCH(DJ$5,'Daten Elementary'!$A:$A,0)-1,MATCH(AN147,'Daten Elementary'!$A$424:$ADO$424,0)-1))*1000000</f>
        <v>0</v>
      </c>
      <c r="DK147" s="316">
        <f ca="1">IF(ISERROR(OFFSET('Daten Elementary'!$A$1,MATCH(DK$5,'Daten Elementary'!$A:$A,0)-1,MATCH(AO147,'Daten Elementary'!$A$424:$ADO$424,0)-1)),0,OFFSET('Daten Elementary'!$A$1,MATCH(DK$5,'Daten Elementary'!$A:$A,0)-1,MATCH(AO147,'Daten Elementary'!$A$424:$ADO$424,0)-1))*1000000</f>
        <v>23.432154000000001</v>
      </c>
      <c r="DL147" s="316">
        <f ca="1">IF(ISERROR(OFFSET('Daten Elementary'!$A$1,MATCH(DL$5,'Daten Elementary'!$A:$A,0)-1,MATCH(AP147,'Daten Elementary'!$A$424:$ADO$424,0)-1)),0,OFFSET('Daten Elementary'!$A$1,MATCH(DL$5,'Daten Elementary'!$A:$A,0)-1,MATCH(AP147,'Daten Elementary'!$A$424:$ADO$424,0)-1))*1000000</f>
        <v>27.166352</v>
      </c>
      <c r="DM147" s="316">
        <f t="shared" ca="1" si="121"/>
        <v>54.986506000000006</v>
      </c>
      <c r="DN147" s="316">
        <f ca="1">IF(ISERROR(OFFSET('Daten Elementary'!$A$1,MATCH(DN$5,'Daten Elementary'!$A:$A,0)-1,MATCH(AQ147,'Daten Elementary'!$A$424:$ADO$424,0)-1)),0,OFFSET('Daten Elementary'!$A$1,MATCH(DN$5,'Daten Elementary'!$A:$A,0)-1,MATCH(AQ147,'Daten Elementary'!$A$424:$ADO$424,0)-1))*1000000</f>
        <v>12.656601</v>
      </c>
      <c r="DO147" s="316">
        <f ca="1">IF(ISERROR(OFFSET('Daten Elementary'!$A$1,MATCH(DO$5,'Daten Elementary'!$A:$A,0)-1,MATCH(AR147,'Daten Elementary'!$A$424:$ADO$424,0)-1)),0,OFFSET('Daten Elementary'!$A$1,MATCH(DO$5,'Daten Elementary'!$A:$A,0)-1,MATCH(AR147,'Daten Elementary'!$A$424:$ADO$424,0)-1))*1000000</f>
        <v>97.962358999999992</v>
      </c>
      <c r="DP147" s="316">
        <f ca="1">IF(ISERROR(OFFSET('Daten Elementary'!$A$1,MATCH(DP$5,'Daten Elementary'!$A:$A,0)-1,MATCH(AS147,'Daten Elementary'!$A$424:$ADO$424,0)-1)),0,OFFSET('Daten Elementary'!$A$1,MATCH(DP$5,'Daten Elementary'!$A:$A,0)-1,MATCH(AS147,'Daten Elementary'!$A$424:$ADO$424,0)-1))*1000000</f>
        <v>59.399915</v>
      </c>
      <c r="DQ147" s="317">
        <f t="shared" ca="1" si="122"/>
        <v>225.00538099999997</v>
      </c>
      <c r="DR147" s="316">
        <f ca="1">IF(ISERROR(OFFSET('Daten Elementary'!$A$1,MATCH(DR$5,'Daten Elementary'!$A:$A,0)-1,MATCH($AT147,'Daten Elementary'!$A$424:$ADO$424,0)-1)),0,OFFSET('Daten Elementary'!$A$1,MATCH(DR$5,'Daten Elementary'!$A:$A,0)-1,MATCH($AT147,'Daten Elementary'!$A$424:$ADO$424,0)-1))*1000000</f>
        <v>225.00538</v>
      </c>
      <c r="DS147" s="305">
        <f t="shared" ca="1" si="123"/>
        <v>0.99999999555566199</v>
      </c>
      <c r="DT147" s="318">
        <f ca="1">IF(ISERROR(OFFSET('Daten UBP13'!$A$1,MATCH(DT$5,'Daten UBP13'!$A:$A,0)-1,MATCH(AM147,'Daten UBP13'!$A$424:$AEG$424,0)-1)),0,OFFSET('Daten UBP13'!$A$1,MATCH(DT$5,'Daten UBP13'!$A:$A,0)-1,MATCH(AM147,'Daten UBP13'!$A$424:$AEG$424,0)-1))</f>
        <v>21.285177000000001</v>
      </c>
      <c r="DU147" s="318">
        <f ca="1">IF(ISERROR(OFFSET('Daten UBP13'!$A$1,MATCH(DU$5,'Daten UBP13'!$A:$A,0)-1,MATCH(AN147,'Daten UBP13'!$A$424:$AEG$424,0)-1)),0,OFFSET('Daten UBP13'!$A$1,MATCH(DU$5,'Daten UBP13'!$A:$A,0)-1,MATCH(AN147,'Daten UBP13'!$A$424:$AEG$424,0)-1))</f>
        <v>21.079246000000001</v>
      </c>
      <c r="DV147" s="318">
        <f ca="1">IF(ISERROR(OFFSET('Daten UBP13'!$A$1,MATCH(DV$5,'Daten UBP13'!$A:$A,0)-1,MATCH(AO147,'Daten UBP13'!$A$424:$AEG$424,0)-1)),0,OFFSET('Daten UBP13'!$A$1,MATCH(DV$5,'Daten UBP13'!$A:$A,0)-1,MATCH(AO147,'Daten UBP13'!$A$424:$AEG$424,0)-1))</f>
        <v>11.052275</v>
      </c>
      <c r="DW147" s="318">
        <f ca="1">IF(ISERROR(OFFSET('Daten UBP13'!$A$1,MATCH(DW$5,'Daten UBP13'!$A:$A,0)-1,MATCH(AP147,'Daten UBP13'!$A$424:$AEG$424,0)-1)),0,OFFSET('Daten UBP13'!$A$1,MATCH(DW$5,'Daten UBP13'!$A:$A,0)-1,MATCH(AP147,'Daten UBP13'!$A$424:$AEG$424,0)-1))</f>
        <v>55.435406999999998</v>
      </c>
      <c r="DX147" s="318">
        <f t="shared" ca="1" si="124"/>
        <v>108.85210499999999</v>
      </c>
      <c r="DY147" s="318">
        <f ca="1">IF(ISERROR(OFFSET('Daten UBP13'!$A$1,MATCH(DY$5,'Daten UBP13'!$A:$A,0)-1,MATCH(AQ147,'Daten UBP13'!$A$424:$AEG$424,0)-1)),0,OFFSET('Daten UBP13'!$A$1,MATCH(DY$5,'Daten UBP13'!$A:$A,0)-1,MATCH(AQ147,'Daten UBP13'!$A$424:$AEG$424,0)-1))</f>
        <v>15.635809</v>
      </c>
      <c r="DZ147" s="318">
        <f ca="1">IF(ISERROR(OFFSET('Daten UBP13'!$A$1,MATCH(DZ$5,'Daten UBP13'!$A:$A,0)-1,MATCH(AR147,'Daten UBP13'!$A$424:$AEG$424,0)-1)),0,OFFSET('Daten UBP13'!$A$1,MATCH(DZ$5,'Daten UBP13'!$A:$A,0)-1,MATCH(AR147,'Daten UBP13'!$A$424:$AEG$424,0)-1))</f>
        <v>96.804969999999997</v>
      </c>
      <c r="EA147" s="318">
        <f ca="1">IF(ISERROR(OFFSET('Daten UBP13'!$A$1,MATCH(EA$5,'Daten UBP13'!$A:$A,0)-1,MATCH(AS147,'Daten UBP13'!$A$424:$AEG$424,0)-1)),0,OFFSET('Daten UBP13'!$A$1,MATCH(EA$5,'Daten UBP13'!$A:$A,0)-1,MATCH(AS147,'Daten UBP13'!$A$424:$AEG$424,0)-1))</f>
        <v>36.620598000000001</v>
      </c>
      <c r="EB147" s="319">
        <f t="shared" ca="1" si="125"/>
        <v>257.91348199999999</v>
      </c>
      <c r="EC147" s="318">
        <f ca="1">IF(ISERROR(OFFSET('Daten UBP13'!$A$1,MATCH(EC$5,'Daten UBP13'!$A:$A,0)-1,MATCH(AT147,'Daten UBP13'!$A$424:$AEG$424,0)-1)),0,OFFSET('Daten UBP13'!$A$1,MATCH(EC$5,'Daten UBP13'!$A:$A,0)-1,MATCH(AT147,'Daten UBP13'!$A$424:$AEG$424,0)-1))</f>
        <v>257.91201999999998</v>
      </c>
      <c r="ED147" s="305">
        <f t="shared" ca="1" si="126"/>
        <v>0.99999433143242977</v>
      </c>
      <c r="EE147" s="320">
        <f ca="1">IF(ISERROR(OFFSET('Daten ReCiPe'!$A$1,MATCH(EE$5,'Daten ReCiPe'!$A:$A,0)-1,MATCH(AM147,'Daten ReCiPe'!$A$424:$ADO$424,0)-1)),0,OFFSET('Daten ReCiPe'!$A$1,MATCH(EE$5,'Daten ReCiPe'!$A:$A,0)-1,MATCH(AM147,'Daten ReCiPe'!$A$424:$ADO$424,0)-1))*1000</f>
        <v>1.4685569999999999</v>
      </c>
      <c r="EF147" s="320">
        <f ca="1">IF(ISERROR(OFFSET('Daten ReCiPe'!$A$1,MATCH(EF$5,'Daten ReCiPe'!$A:$A,0)-1,MATCH(AN147,'Daten ReCiPe'!$A$424:$ADO$424,0)-1)),0,OFFSET('Daten ReCiPe'!$A$1,MATCH(EF$5,'Daten ReCiPe'!$A:$A,0)-1,MATCH(AN147,'Daten ReCiPe'!$A$424:$ADO$424,0)-1))*1000</f>
        <v>0.11396072</v>
      </c>
      <c r="EG147" s="320">
        <f ca="1">IF(ISERROR(OFFSET('Daten ReCiPe'!$A$1,MATCH(EG$5,'Daten ReCiPe'!$A:$A,0)-1,MATCH(AO147,'Daten ReCiPe'!$A$424:$ADO$424,0)-1)),0,OFFSET('Daten ReCiPe'!$A$1,MATCH(EG$5,'Daten ReCiPe'!$A:$A,0)-1,MATCH(AO147,'Daten ReCiPe'!$A$424:$ADO$424,0)-1))*1000</f>
        <v>1.7726427999999999</v>
      </c>
      <c r="EH147" s="320">
        <f ca="1">IF(ISERROR(OFFSET('Daten ReCiPe'!$A$1,MATCH(EH$5,'Daten ReCiPe'!$A:$A,0)-1,MATCH(AP147,'Daten ReCiPe'!$A$424:$ADO$424,0)-1)),0,OFFSET('Daten ReCiPe'!$A$1,MATCH(EH$5,'Daten ReCiPe'!$A:$A,0)-1,MATCH(AP147,'Daten ReCiPe'!$A$424:$ADO$424,0)-1))*1000</f>
        <v>1.7309044</v>
      </c>
      <c r="EI147" s="320">
        <f t="shared" ca="1" si="127"/>
        <v>5.0860649200000001</v>
      </c>
      <c r="EJ147" s="320">
        <f ca="1">IF(ISERROR(OFFSET('Daten ReCiPe'!$A$1,MATCH(EJ$5,'Daten ReCiPe'!$A:$A,0)-1,MATCH(AQ147,'Daten ReCiPe'!$A$424:$ADO$424,0)-1)),0,OFFSET('Daten ReCiPe'!$A$1,MATCH(EJ$5,'Daten ReCiPe'!$A:$A,0)-1,MATCH(AQ147,'Daten ReCiPe'!$A$424:$ADO$424,0)-1))*1000</f>
        <v>0.96596199999999999</v>
      </c>
      <c r="EK147" s="320">
        <f ca="1">IF(ISERROR(OFFSET('Daten ReCiPe'!$A$1,MATCH(EK$5,'Daten ReCiPe'!$A:$A,0)-1,MATCH(AR147,'Daten ReCiPe'!$A$424:$ADO$424,0)-1)),0,OFFSET('Daten ReCiPe'!$A$1,MATCH(EK$5,'Daten ReCiPe'!$A:$A,0)-1,MATCH(AR147,'Daten ReCiPe'!$A$424:$ADO$424,0)-1))*1000</f>
        <v>6.9038978999999996</v>
      </c>
      <c r="EL147" s="320">
        <f ca="1">IF(ISERROR(OFFSET('Daten ReCiPe'!$A$1,MATCH(EL$5,'Daten ReCiPe'!$A:$A,0)-1,MATCH(AS147,'Daten ReCiPe'!$A$424:$ADO$424,0)-1)),0,OFFSET('Daten ReCiPe'!$A$1,MATCH(EL$5,'Daten ReCiPe'!$A:$A,0)-1,MATCH(AS147,'Daten ReCiPe'!$A$424:$ADO$424,0)-1))*1000</f>
        <v>1.9357952</v>
      </c>
      <c r="EM147" s="321">
        <f t="shared" ca="1" si="128"/>
        <v>14.891720019999999</v>
      </c>
      <c r="EN147" s="320">
        <f ca="1">IF(ISERROR(OFFSET('Daten ReCiPe'!$A$1,MATCH(EN$5,'Daten ReCiPe'!$A:$A,0)-1,MATCH(AT147,'Daten ReCiPe'!$A$424:$ADO$424,0)-1)),0,OFFSET('Daten ReCiPe'!$A$1,MATCH(EN$5,'Daten ReCiPe'!$A:$A,0)-1,MATCH(AT147,'Daten ReCiPe'!$A$424:$ADO$424,0)-1))*1000</f>
        <v>14.891704000000001</v>
      </c>
      <c r="EO147" s="305">
        <f t="shared" ca="1" si="129"/>
        <v>0.99999892423440828</v>
      </c>
      <c r="EP147" s="322">
        <f ca="1">IF(ISERROR(OFFSET('Daten Elementary'!$A$1,MATCH(EP$5,'Daten Elementary'!$A:$A,0)-1,MATCH(AM147,'Daten Elementary'!$A$424:$ADO$424,0)-1)),0,OFFSET('Daten Elementary'!$A$1,MATCH(EP$5,'Daten Elementary'!$A:$A,0)-1,MATCH(AM147,'Daten Elementary'!$A$424:$ADO$424,0)-1))*1000000</f>
        <v>0.1256439</v>
      </c>
      <c r="EQ147" s="322">
        <f ca="1">IF(ISERROR(OFFSET('Daten Elementary'!$A$1,MATCH(EQ$5,'Daten Elementary'!$A:$A,0)-1,MATCH(AN147,'Daten Elementary'!$A$424:$ADO$424,0)-1)),0,OFFSET('Daten Elementary'!$A$1,MATCH(EQ$5,'Daten Elementary'!$A:$A,0)-1,MATCH(AN147,'Daten Elementary'!$A$424:$ADO$424,0)-1))*1000000</f>
        <v>5.6015599999999999E-2</v>
      </c>
      <c r="ER147" s="322">
        <f ca="1">IF(ISERROR(OFFSET('Daten Elementary'!$A$1,MATCH(ER$5,'Daten Elementary'!$A:$A,0)-1,MATCH(AO147,'Daten Elementary'!$A$424:$ADO$424,0)-1)),0,OFFSET('Daten Elementary'!$A$1,MATCH(ER$5,'Daten Elementary'!$A:$A,0)-1,MATCH(AO147,'Daten Elementary'!$A$424:$ADO$424,0)-1))*1000000</f>
        <v>44.496549999999999</v>
      </c>
      <c r="ES147" s="322">
        <f ca="1">IF(ISERROR(OFFSET('Daten Elementary'!$A$1,MATCH(ES$5,'Daten Elementary'!$A:$A,0)-1,MATCH(AP147,'Daten Elementary'!$A$424:$ADO$424,0)-1)),0,OFFSET('Daten Elementary'!$A$1,MATCH(ES$5,'Daten Elementary'!$A:$A,0)-1,MATCH(AP147,'Daten Elementary'!$A$424:$ADO$424,0)-1))*1000000</f>
        <v>44.686364000000005</v>
      </c>
      <c r="ET147" s="322">
        <f t="shared" ca="1" si="130"/>
        <v>89.364573500000006</v>
      </c>
      <c r="EU147" s="322">
        <f ca="1">IF(ISERROR(OFFSET('Daten Elementary'!$A$1,MATCH(EU$5,'Daten Elementary'!$A:$A,0)-1,MATCH(AQ147,'Daten Elementary'!$A$424:$ADO$424,0)-1)),0,OFFSET('Daten Elementary'!$A$1,MATCH(EU$5,'Daten Elementary'!$A:$A,0)-1,MATCH(AQ147,'Daten Elementary'!$A$424:$ADO$424,0)-1))*1000000</f>
        <v>17.931219000000002</v>
      </c>
      <c r="EV147" s="322">
        <f ca="1">IF(ISERROR(OFFSET('Daten Elementary'!$A$1,MATCH(EV$5,'Daten Elementary'!$A:$A,0)-1,MATCH(AR147,'Daten Elementary'!$A$424:$ADO$424,0)-1)),0,OFFSET('Daten Elementary'!$A$1,MATCH(EV$5,'Daten Elementary'!$A:$A,0)-1,MATCH(AR147,'Daten Elementary'!$A$424:$ADO$424,0)-1))*1000000</f>
        <v>160.6464</v>
      </c>
      <c r="EW147" s="322">
        <f ca="1">IF(ISERROR(OFFSET('Daten Elementary'!$A$1,MATCH(EW$5,'Daten Elementary'!$A:$A,0)-1,MATCH(AS147,'Daten Elementary'!$A$424:$ADO$424,0)-1)),0,OFFSET('Daten Elementary'!$A$1,MATCH(EW$5,'Daten Elementary'!$A:$A,0)-1,MATCH(AS147,'Daten Elementary'!$A$424:$ADO$424,0)-1))*1000000</f>
        <v>32.9953</v>
      </c>
      <c r="EX147" s="323">
        <f t="shared" ca="1" si="131"/>
        <v>300.93749250000002</v>
      </c>
      <c r="EY147" s="322">
        <f ca="1">IF(ISERROR(OFFSET('Daten Elementary'!$A$1,MATCH(EY$5,'Daten Elementary'!$A:$A,0)-1,MATCH($AT147,'Daten Elementary'!$A$424:$ADO$424,0)-1)),0,OFFSET('Daten Elementary'!$A$1,MATCH(EY$5,'Daten Elementary'!$A:$A,0)-1,MATCH($AT147,'Daten Elementary'!$A$424:$ADO$424,0)-1))*1000000</f>
        <v>300.93747000000002</v>
      </c>
      <c r="EZ147" s="305">
        <f t="shared" ca="1" si="132"/>
        <v>0.99999992523364301</v>
      </c>
      <c r="FA147" s="314">
        <f ca="1">IF(ISERROR(OFFSET('Daten Elementary'!$A$1,MATCH(FA$5,'Daten Elementary'!$A:$A,0)-1,MATCH(AM147,'Daten Elementary'!$A$424:$ADO$424,0)-1)),0,OFFSET('Daten Elementary'!$A$1,MATCH(FA$5,'Daten Elementary'!$A:$A,0)-1,MATCH(AM147,'Daten Elementary'!$A$424:$ADO$424,0)-1))*1000</f>
        <v>24.566000000000003</v>
      </c>
      <c r="FB147" s="314">
        <f ca="1">IF(ISERROR(OFFSET('Daten Elementary'!$A$1,MATCH(FB$5,'Daten Elementary'!$A:$A,0)-1,MATCH(AN147,'Daten Elementary'!$A$424:$ADO$424,0)-1)),0,OFFSET('Daten Elementary'!$A$1,MATCH(FB$5,'Daten Elementary'!$A:$A,0)-1,MATCH(AN147,'Daten Elementary'!$A$424:$ADO$424,0)-1))*1000</f>
        <v>0</v>
      </c>
      <c r="FC147" s="314">
        <f ca="1">IF(ISERROR(OFFSET('Daten Elementary'!$A$1,MATCH(FC$5,'Daten Elementary'!$A:$A,0)-1,MATCH(AO147,'Daten Elementary'!$A$424:$ADO$424,0)-1)),0,OFFSET('Daten Elementary'!$A$1,MATCH(FC$5,'Daten Elementary'!$A:$A,0)-1,MATCH(AO147,'Daten Elementary'!$A$424:$ADO$424,0)-1))*1000</f>
        <v>5.2187403000000003</v>
      </c>
      <c r="FD147" s="314">
        <f ca="1">IF(ISERROR(OFFSET('Daten Elementary'!$A$1,MATCH(FD$5,'Daten Elementary'!$A:$A,0)-1,MATCH(AP147,'Daten Elementary'!$A$424:$ADO$424,0)-1)),0,OFFSET('Daten Elementary'!$A$1,MATCH(FD$5,'Daten Elementary'!$A:$A,0)-1,MATCH(AP147,'Daten Elementary'!$A$424:$ADO$424,0)-1))*1000</f>
        <v>14.506541</v>
      </c>
      <c r="FE147" s="314">
        <f t="shared" ca="1" si="133"/>
        <v>44.291281300000001</v>
      </c>
      <c r="FF147" s="314">
        <f ca="1">IF(ISERROR(OFFSET('Daten Elementary'!$A$1,MATCH(FF$5,'Daten Elementary'!$A:$A,0)-1,MATCH(AQ147,'Daten Elementary'!$A$424:$ADO$424,0)-1)),0,OFFSET('Daten Elementary'!$A$1,MATCH(FF$5,'Daten Elementary'!$A:$A,0)-1,MATCH(AQ147,'Daten Elementary'!$A$424:$ADO$424,0)-1))*1000</f>
        <v>6.5948663999999999</v>
      </c>
      <c r="FG147" s="314">
        <f ca="1">IF(ISERROR(OFFSET('Daten Elementary'!$A$1,MATCH(FG$5,'Daten Elementary'!$A:$A,0)-1,MATCH(AR147,'Daten Elementary'!$A$424:$ADO$424,0)-1)),0,OFFSET('Daten Elementary'!$A$1,MATCH(FG$5,'Daten Elementary'!$A:$A,0)-1,MATCH(AR147,'Daten Elementary'!$A$424:$ADO$424,0)-1))*1000</f>
        <v>46.130008000000004</v>
      </c>
      <c r="FH147" s="314">
        <f ca="1">IF(ISERROR(OFFSET('Daten Elementary'!$A$1,MATCH(FH$5,'Daten Elementary'!$A:$A,0)-1,MATCH(AS147,'Daten Elementary'!$A$424:$ADO$424,0)-1)),0,OFFSET('Daten Elementary'!$A$1,MATCH(FH$5,'Daten Elementary'!$A:$A,0)-1,MATCH(AS147,'Daten Elementary'!$A$424:$ADO$424,0)-1))*1000</f>
        <v>12.474614000000001</v>
      </c>
      <c r="FI147" s="315">
        <f t="shared" ca="1" si="134"/>
        <v>109.49076970000002</v>
      </c>
      <c r="FJ147" s="314">
        <f ca="1">IF(ISERROR(OFFSET('Daten Elementary'!$A$1,MATCH(FJ$5,'Daten Elementary'!$A:$A,0)-1,MATCH($AT147,'Daten Elementary'!$A$424:$ADO$424,0)-1)),0,OFFSET('Daten Elementary'!$A$1,MATCH(FJ$5,'Daten Elementary'!$A:$A,0)-1,MATCH($AT147,'Daten Elementary'!$A$424:$ADO$424,0)-1))*1000</f>
        <v>109.49077</v>
      </c>
      <c r="FK147" s="305">
        <f t="shared" ca="1" si="135"/>
        <v>1.0000000027399569</v>
      </c>
      <c r="FL147" s="314">
        <f ca="1">IF(ISERROR(OFFSET('Daten Elementary'!$A$1,MATCH(FL$5,'Daten Elementary'!$A:$A,0)-1,MATCH(AM147,'Daten Elementary'!$A$424:$ADO$424,0)-1)),0,OFFSET('Daten Elementary'!$A$1,MATCH(FL$5,'Daten Elementary'!$A:$A,0)-1,MATCH(AM147,'Daten Elementary'!$A$424:$ADO$424,0)-1))</f>
        <v>0</v>
      </c>
      <c r="FM147" s="314">
        <f ca="1">IF(ISERROR(OFFSET('Daten Elementary'!$A$1,MATCH(FM$5,'Daten Elementary'!$A:$A,0)-1,MATCH(AN147,'Daten Elementary'!$A$424:$ADO$424,0)-1)),0,OFFSET('Daten Elementary'!$A$1,MATCH(FM$5,'Daten Elementary'!$A:$A,0)-1,MATCH(AN147,'Daten Elementary'!$A$424:$ADO$424,0)-1))</f>
        <v>0</v>
      </c>
      <c r="FN147" s="314">
        <f ca="1">IF(ISERROR(OFFSET('Daten Elementary'!$A$1,MATCH(FN$5,'Daten Elementary'!$A:$A,0)-1,MATCH(AO147,'Daten Elementary'!$A$424:$ADO$424,0)-1)),0,OFFSET('Daten Elementary'!$A$1,MATCH(FN$5,'Daten Elementary'!$A:$A,0)-1,MATCH(AO147,'Daten Elementary'!$A$424:$ADO$424,0)-1))</f>
        <v>0</v>
      </c>
      <c r="FO147" s="314">
        <f ca="1">IF(ISERROR(OFFSET('Daten Elementary'!$A$1,MATCH(FO$5,'Daten Elementary'!$A:$A,0)-1,MATCH(AP147,'Daten Elementary'!$A$424:$ADO$424,0)-1)),0,OFFSET('Daten Elementary'!$A$1,MATCH(FO$5,'Daten Elementary'!$A:$A,0)-1,MATCH(AP147,'Daten Elementary'!$A$424:$ADO$424,0)-1))</f>
        <v>0</v>
      </c>
      <c r="FP147" s="314">
        <f t="shared" ca="1" si="136"/>
        <v>0</v>
      </c>
      <c r="FQ147" s="314">
        <f ca="1">IF(ISERROR(OFFSET('Daten Elementary'!$A$1,MATCH(FQ$5,'Daten Elementary'!$A:$A,0)-1,MATCH(AQ147,'Daten Elementary'!$A$424:$ADO$424,0)-1)),0,OFFSET('Daten Elementary'!$A$1,MATCH(FQ$5,'Daten Elementary'!$A:$A,0)-1,MATCH(AQ147,'Daten Elementary'!$A$424:$ADO$424,0)-1))</f>
        <v>0</v>
      </c>
      <c r="FR147" s="314">
        <f ca="1">IF(ISERROR(OFFSET('Daten Elementary'!$A$1,MATCH(FR$5,'Daten Elementary'!$A:$A,0)-1,MATCH(AR147,'Daten Elementary'!$A$424:$ADO$424,0)-1)),0,OFFSET('Daten Elementary'!$A$1,MATCH(FR$5,'Daten Elementary'!$A:$A,0)-1,MATCH(AR147,'Daten Elementary'!$A$424:$ADO$424,0)-1))</f>
        <v>0</v>
      </c>
      <c r="FS147" s="314">
        <f ca="1">IF(ISERROR(OFFSET('Daten Elementary'!$A$1,MATCH(FS$5,'Daten Elementary'!$A:$A,0)-1,MATCH(AS147,'Daten Elementary'!$A$424:$ADO$424,0)-1)),0,OFFSET('Daten Elementary'!$A$1,MATCH(FS$5,'Daten Elementary'!$A:$A,0)-1,MATCH(AS147,'Daten Elementary'!$A$424:$ADO$424,0)-1))</f>
        <v>0</v>
      </c>
      <c r="FT147" s="315">
        <f t="shared" ca="1" si="137"/>
        <v>0</v>
      </c>
      <c r="FU147" s="314">
        <f ca="1">IF(ISERROR(OFFSET('Daten Elementary'!$A$1,MATCH(FU$5,'Daten Elementary'!$A:$A,0)-1,MATCH($AT147,'Daten Elementary'!$A$424:$ADO$424,0)-1)),0,OFFSET('Daten Elementary'!$A$1,MATCH(FU$5,'Daten Elementary'!$A:$A,0)-1,MATCH($AT147,'Daten Elementary'!$A$424:$ADO$424,0)-1))</f>
        <v>0</v>
      </c>
      <c r="FV147" s="305">
        <f t="shared" ca="1" si="138"/>
        <v>0</v>
      </c>
      <c r="FW147" s="324"/>
      <c r="FX147" s="231" t="str">
        <f t="shared" si="139"/>
        <v>Personenwagen, Plug-In Hybrid (EURO 6, Verbrauchermix CH)</v>
      </c>
      <c r="FY147" s="231" t="str">
        <f t="shared" si="104"/>
        <v>Personenwagen</v>
      </c>
      <c r="FZ147" s="231" t="str">
        <f t="shared" si="105"/>
        <v>, Plug-In Hybrid</v>
      </c>
      <c r="GA147" s="231" t="str">
        <f t="shared" si="106"/>
        <v xml:space="preserve"> (EURO 6, Verbrauchermix CH)</v>
      </c>
      <c r="GB147" s="231"/>
    </row>
    <row r="148" spans="1:184" ht="16.5" hidden="1" customHeight="1" outlineLevel="1">
      <c r="A148" s="295"/>
      <c r="B148" s="389"/>
      <c r="C148" s="361" t="s">
        <v>385</v>
      </c>
      <c r="D148" s="361" t="s">
        <v>679</v>
      </c>
      <c r="E148" s="363" t="s">
        <v>2304</v>
      </c>
      <c r="F148" s="102">
        <v>1.6</v>
      </c>
      <c r="G148" s="31">
        <v>5</v>
      </c>
      <c r="H148" s="87">
        <f t="shared" si="102"/>
        <v>0.32</v>
      </c>
      <c r="I148" s="99">
        <f>5.2*0.2</f>
        <v>1.04</v>
      </c>
      <c r="J148" s="99">
        <f t="shared" si="144"/>
        <v>16</v>
      </c>
      <c r="K148" s="100">
        <v>1500</v>
      </c>
      <c r="L148" s="100">
        <v>80</v>
      </c>
      <c r="M148" s="99">
        <v>0.5</v>
      </c>
      <c r="N148" s="38" t="s">
        <v>99</v>
      </c>
      <c r="O148" s="6">
        <f ca="1">(IF(ISERROR(INDEX(INDIRECT($D$268),MATCH($AM148,$AM$4:$AM$275,0),MATCH(O$304,INDIRECT($E$268),0))*$I148/$AD148),0,INDEX(INDIRECT($D$268),MATCH($AM148,$AM$4:$AM$275,0),MATCH(O$304,INDIRECT($E$268),0))*$I148/$AD148)+IF(ISERROR(INDEX(INDIRECT($D$268),MATCH($AN148,$AN$4:$AN$275,0),MATCH(O$305,INDIRECT($E$268),0))*$J148/$AE148),0,INDEX(INDIRECT($D$268),MATCH($AN148,$AN$4:$AN$275,0),MATCH(O$305,INDIRECT($E$268),0))*$J148/$AE148))*$AC148/$F148</f>
        <v>19.47207468700946</v>
      </c>
      <c r="P148" s="6">
        <f ca="1">(IF(ISERROR(INDEX(INDIRECT($D$268),MATCH($AO148,$AO$4:$AO$275,0),MATCH(P$304,INDIRECT($E$268),0))*$I148/$AD148),0,INDEX(INDIRECT($D$268),MATCH($AO148,$AO$4:$AO$275,0),MATCH(P$304,INDIRECT($E$268),0))*$I148/$AD148)*$AC148/$F148+IF($B$268=1,($J148/100*($S$230-INDEX('Energiefaktoren Ecoinvent'!$D:$D,MATCH('mobitool-Faktoren v2.0'!$AJ148,'Energiefaktoren Ecoinvent'!$A:$A,0)))/$F148),IF($B$268=7,($J148/100*($S$230-INDEX('Energiefaktoren Ecoinvent'!$H:$H,MATCH('mobitool-Faktoren v2.0'!$AJ148,'Energiefaktoren Ecoinvent'!$A:$A,0)))/$F148),(($J148/100*($S$230))/$F148))))</f>
        <v>14.101323057705379</v>
      </c>
      <c r="Q148" s="6">
        <f ca="1">INDEX(INDIRECT($D$268),MATCH($AQ148,$AQ$4:$AQ$284,0),MATCH(Q$4,INDIRECT($E$268),0))*$K148*$AC148/$F148/$AF148</f>
        <v>4.9183529709507043</v>
      </c>
      <c r="R148" s="6">
        <f ca="1">INDEX(INDIRECT($D$268),MATCH($AR148,$AR$4:$AR$284,0),MATCH(R$4,INDIRECT($E$268),0))*IF($K148=1,$K148/$AF148,($K148-$L148)/($AF148-$AG148))*$AC148/$F148+$L148*(1+$M148)*INDEX(INDIRECT($D$268),MATCH($AR$223,$AR$4:$AR$284,0),MATCH(R$4,INDIRECT($E$268),0))/$AH148/$F148</f>
        <v>42.199851358208953</v>
      </c>
      <c r="S148" s="6">
        <f ca="1">INDEX(INDIRECT($D$268),MATCH($AS148,$AS$4:$AS$284,0),MATCH(S$4,INDIRECT($E$268),0))*$K148*$AC148/$F148/$AF148</f>
        <v>9.1566846390845065</v>
      </c>
      <c r="T148" s="7">
        <f t="shared" ca="1" si="103"/>
        <v>89.848286712959009</v>
      </c>
      <c r="U148" s="6">
        <f>IF($B$268=6,(IF(OR(AJ148="Benzin",AJ148="Diesel"),$AK148*INDEX('DIN EN 16258'!$I:$I,MATCH('mobitool-Faktoren v2.0'!$AI148,'DIN EN 16258'!$A:$A,0))*$I148/$AD148+$AL148*INDEX('DIN EN 16258'!$I:$I,MATCH('mobitool-Faktoren v2.0'!$AJ148,'DIN EN 16258'!$A:$A,0))*$I148/$AD148,IF(ISERROR($AK148*INDEX('DIN EN 16258'!$I:$I,MATCH('mobitool-Faktoren v2.0'!$AI148,'DIN EN 16258'!$A:$A,0))*$I148/$AD148),0,$AK148*INDEX('DIN EN 16258'!$I:$I,MATCH('mobitool-Faktoren v2.0'!$AI148,'DIN EN 16258'!$A:$A,0))*$I148/$AD148)+IF(ISERROR($AL148*INDEX('DIN EN 16258'!$I:$I,MATCH('mobitool-Faktoren v2.0'!$AJ148,'DIN EN 16258'!$A:$A,0))*$J148/$AE148),0,$AL148*INDEX('DIN EN 16258'!$I:$I,MATCH('mobitool-Faktoren v2.0'!$AJ148,'DIN EN 16258'!$A:$A,0))*$J148/$AE148)))*1000,
IF($B$268=1,(IF(OR(AJ148="Benzin",AJ148="Diesel"),$AK148*INDEX('DIN EN 16258'!$D:$D,MATCH('mobitool-Faktoren v2.0'!$AI148,'DIN EN 16258'!$A:$A,0))*$I148/$AD148+$AL148*INDEX('DIN EN 16258'!$D:$D,MATCH('mobitool-Faktoren v2.0'!$AJ148,'DIN EN 16258'!$A:$A,0))*$I148/$AD148,IF(ISERROR($AK148*INDEX('DIN EN 16258'!$D:$D,MATCH('mobitool-Faktoren v2.0'!$AI148,'DIN EN 16258'!$A:$A,0))*$I148/$AD148),0,$AK148*INDEX('DIN EN 16258'!$D:$D,MATCH('mobitool-Faktoren v2.0'!$AI148,'DIN EN 16258'!$A:$A,0))*$I148/$AD148)+IF(ISERROR($AL148*INDEX('DIN EN 16258'!$D:$D,MATCH('mobitool-Faktoren v2.0'!$AJ148,'DIN EN 16258'!$A:$A,0))*$J148/$AE148),0,$AL148*INDEX('DIN EN 16258'!$D:$D,MATCH('mobitool-Faktoren v2.0'!$AJ148,'DIN EN 16258'!$A:$A,0))*$J148/$AE148))),0))*$AC148/$F148</f>
        <v>15.84375</v>
      </c>
      <c r="V148" s="6">
        <f>IF($B$268=6,(IF(OR(AJ148="Benzin",AJ148="Diesel"),$AK148*INDEX('DIN EN 16258'!$L:$L,MATCH('mobitool-Faktoren v2.0'!$AI148,'DIN EN 16258'!$A:$A,0))*$I148/$AD148+$AL148*INDEX('DIN EN 16258'!$L:$L,MATCH('mobitool-Faktoren v2.0'!$AJ148,'DIN EN 16258'!$A:$A,0))*$I148/$AD148,IF(ISERROR($AK148*INDEX('DIN EN 16258'!$L:$L,MATCH('mobitool-Faktoren v2.0'!$AI148,'DIN EN 16258'!$A:$A,0))*$I148/$AD148),0,$AK148*INDEX('DIN EN 16258'!$L:$L,MATCH('mobitool-Faktoren v2.0'!$AI148,'DIN EN 16258'!$A:$A,0))*$I148/$AD148)+IF(ISERROR($AL148*INDEX('DIN EN 16258'!$L:$L,MATCH('mobitool-Faktoren v2.0'!$AJ148,'DIN EN 16258'!$A:$A,0))*$J148/$AE148),0,$AL148*INDEX('DIN EN 16258'!$L:$L,MATCH('mobitool-Faktoren v2.0'!$AJ148,'DIN EN 16258'!$A:$A,0))*$J148/$AE148)))*1000,
IF($B$268=1,(IF(OR(AJ148="Benzin",AJ148="Diesel"),$AK148*INDEX('DIN EN 16258'!$F:$F,MATCH('mobitool-Faktoren v2.0'!$AI148,'DIN EN 16258'!$A:$A,0))*$I148/$AD148+$AL148*INDEX('DIN EN 16258'!$F:$F,MATCH('mobitool-Faktoren v2.0'!$AJ148,'DIN EN 16258'!$A:$A,0))*$I148/$AD148,IF(ISERROR($AK148*INDEX('DIN EN 16258'!$F:$F,MATCH('mobitool-Faktoren v2.0'!$AI148,'DIN EN 16258'!$A:$A,0))*$I148/$AD148),0,$AK148*INDEX('DIN EN 16258'!$F:$F,MATCH('mobitool-Faktoren v2.0'!$AI148,'DIN EN 16258'!$A:$A,0))*$I148/$AD148)+IF(ISERROR($AL148*INDEX('DIN EN 16258'!$F:$F,MATCH('mobitool-Faktoren v2.0'!$AJ148,'DIN EN 16258'!$A:$A,0))*$J148/$AE148),0,$AL148*INDEX('DIN EN 16258'!$F:$F,MATCH('mobitool-Faktoren v2.0'!$AJ148,'DIN EN 16258'!$A:$A,0))*$J148/$AE148))),0))*$AC148/$F148</f>
        <v>28.163646519428191</v>
      </c>
      <c r="W148" s="6" t="s">
        <v>143</v>
      </c>
      <c r="X148" s="39" t="s">
        <v>162</v>
      </c>
      <c r="Y148" s="336">
        <v>0.1</v>
      </c>
      <c r="Z148" s="336">
        <v>10</v>
      </c>
      <c r="AA148" s="337">
        <v>500</v>
      </c>
      <c r="AB148" s="299">
        <v>3500</v>
      </c>
      <c r="AC148" s="300">
        <v>1</v>
      </c>
      <c r="AD148" s="298">
        <f>0.0078357/0.75*100</f>
        <v>1.0447599999999999</v>
      </c>
      <c r="AE148" s="298">
        <v>16</v>
      </c>
      <c r="AF148" s="299">
        <v>1420</v>
      </c>
      <c r="AG148" s="299">
        <v>80</v>
      </c>
      <c r="AH148" s="299">
        <v>150000</v>
      </c>
      <c r="AI148" s="301" t="s">
        <v>34</v>
      </c>
      <c r="AJ148" s="301" t="s">
        <v>627</v>
      </c>
      <c r="AK148" s="329">
        <v>7.8356999999999993E-3</v>
      </c>
      <c r="AL148" s="329">
        <v>0.16000000000000003</v>
      </c>
      <c r="AM148" s="331" t="s">
        <v>2469</v>
      </c>
      <c r="AN148" s="202" t="s">
        <v>2470</v>
      </c>
      <c r="AO148" s="331" t="s">
        <v>2396</v>
      </c>
      <c r="AP148" s="330" t="s">
        <v>2408</v>
      </c>
      <c r="AQ148" s="202" t="s">
        <v>895</v>
      </c>
      <c r="AR148" s="202" t="s">
        <v>922</v>
      </c>
      <c r="AS148" s="202" t="s">
        <v>930</v>
      </c>
      <c r="AT148" s="202" t="s">
        <v>926</v>
      </c>
      <c r="AU148" s="303">
        <f ca="1">IF(ISERROR(OFFSET('Daten KEA'!$A$1,MATCH(AU$5,'Daten KEA'!$A:$A,0)-1,MATCH(AM148,'Daten KEA'!$A$424:$ADO$424,0)-1)),0,OFFSET('Daten KEA'!$A$1,MATCH(AU$5,'Daten KEA'!$A:$A,0)-1,MATCH(AM148,'Daten KEA'!$A$424:$ADO$424,0)-1))+IF(ISERROR(AK148*INDEX('Energiefaktoren Ecoinvent'!$D:$D,MATCH('mobitool-Faktoren v2.0'!AI148,'Energiefaktoren Ecoinvent'!$A:$A,0))),0,AK148*INDEX('Energiefaktoren Ecoinvent'!$D:$D,MATCH('mobitool-Faktoren v2.0'!AI148,'Energiefaktoren Ecoinvent'!$A:$A,0)))+IF(OR(AJ148="Benzin",AJ148="Diesel"),IF(ISERROR(OFFSET('Daten KEA'!$A$1,MATCH(AV$5,'Daten KEA'!$A:$A,0)-1,MATCH(AN148,'Daten KEA'!$A$424:$ADO$424,0)-1)),0,OFFSET('Daten KEA'!$A$1,MATCH(AV$5,'Daten KEA'!$A:$A,0)-1,MATCH(AN148,'Daten KEA'!$A$424:$ADO$424,0)-1))+IF(ISERROR(AL148*INDEX('Energiefaktoren Ecoinvent'!$D:$D,MATCH('mobitool-Faktoren v2.0'!AJ148,'Energiefaktoren Ecoinvent'!$A:$A,0))),0,AL148*INDEX('Energiefaktoren Ecoinvent'!$D:$D,MATCH('mobitool-Faktoren v2.0'!AJ148,'Energiefaktoren Ecoinvent'!$A:$A,0))),0)</f>
        <v>0.33301724999999999</v>
      </c>
      <c r="AV148" s="303">
        <f ca="1">IF(OR(AJ148="Benzin",AJ148="Diesel"),0,IF(ISERROR(OFFSET('Daten KEA'!$A$1,MATCH(AV$5,'Daten KEA'!$A:$A,0)-1,MATCH(AN148,'Daten KEA'!$A$424:$ADO$424,0)-1)),0,OFFSET('Daten KEA'!$A$1,MATCH(AV$5,'Daten KEA'!$A:$A,0)-1,MATCH(AN148,'Daten KEA'!$A$424:$ADO$424,0)-1))+IF(ISERROR(AL148*INDEX('Energiefaktoren Ecoinvent'!$D:$D,MATCH('mobitool-Faktoren v2.0'!AJ148,'Energiefaktoren Ecoinvent'!$A:$A,0))),0,AL148*INDEX('Energiefaktoren Ecoinvent'!$D:$D,MATCH('mobitool-Faktoren v2.0'!AJ148,'Energiefaktoren Ecoinvent'!$A:$A,0))))</f>
        <v>0.57600000000000018</v>
      </c>
      <c r="AW148" s="303">
        <f ca="1">IF(ISERROR(OFFSET('Daten KEA'!$A$1,MATCH(AW$5,'Daten KEA'!$A:$A,0)-1,MATCH(AO148,'Daten KEA'!$A$424:$ADO$424,0)-1)),0,OFFSET('Daten KEA'!$A$1,MATCH(AW$5,'Daten KEA'!$A:$A,0)-1,MATCH(AO148,'Daten KEA'!$A$424:$ADO$424,0)-1))-IF(ISERROR(AK148*INDEX('Energiefaktoren Ecoinvent'!$D:$D,MATCH('mobitool-Faktoren v2.0'!AI148,'Energiefaktoren Ecoinvent'!$A:$A,0))),0,AK148*INDEX('Energiefaktoren Ecoinvent'!$D:$D,MATCH('mobitool-Faktoren v2.0'!AI148,'Energiefaktoren Ecoinvent'!$A:$A,0)))+IF(OR(AJ148="Benzin",AJ148="Diesel"),IF(ISERROR(OFFSET('Daten KEA'!$A$1,MATCH(AX$5,'Daten KEA'!$A:$A,0)-1,MATCH(AP148,'Daten KEA'!$A$424:$ADO$424,0)-1)),0,OFFSET('Daten KEA'!$A$1,MATCH(AX$5,'Daten KEA'!$A:$A,0)-1,MATCH(AP148,'Daten KEA'!$A$424:$ADO$424,0)-1))-IF(ISERROR(AL148*INDEX('Energiefaktoren Ecoinvent'!$D:$D,MATCH('mobitool-Faktoren v2.0'!AJ148,'Energiefaktoren Ecoinvent'!$A:$A,0))),0,AL148*INDEX('Energiefaktoren Ecoinvent'!$D:$D,MATCH('mobitool-Faktoren v2.0'!AJ148,'Energiefaktoren Ecoinvent'!$A:$A,0))),0)</f>
        <v>0.11736124000000003</v>
      </c>
      <c r="AX148" s="303">
        <f ca="1">IF(OR(AJ148="Benzin",AJ148="Diesel"),0,IF(ISERROR(OFFSET('Daten KEA'!$A$1,MATCH(AX$5,'Daten KEA'!$A:$A,0)-1,MATCH(AP148,'Daten KEA'!$A$424:$ADO$424,0)-1)),0,OFFSET('Daten KEA'!$A$1,MATCH(AX$5,'Daten KEA'!$A:$A,0)-1,MATCH(AP148,'Daten KEA'!$A$424:$ADO$424,0)-1))-IF(ISERROR(AL148*INDEX('Energiefaktoren Ecoinvent'!$D:$D,MATCH('mobitool-Faktoren v2.0'!AJ148,'Energiefaktoren Ecoinvent'!$A:$A,0))),0,AL148*INDEX('Energiefaktoren Ecoinvent'!$D:$D,MATCH('mobitool-Faktoren v2.0'!AJ148,'Energiefaktoren Ecoinvent'!$A:$A,0))))</f>
        <v>-0.57600000000000018</v>
      </c>
      <c r="AY148" s="303">
        <f t="shared" ca="1" si="107"/>
        <v>0.45037849000000019</v>
      </c>
      <c r="AZ148" s="347">
        <f ca="1">IF(ISERROR(OFFSET('Daten KEA'!$A$1,MATCH(AZ$5,'Daten KEA'!$A:$A,0)-1,MATCH(AQ148,'Daten KEA'!$A$424:$ADO$424,0)-1)),0,OFFSET('Daten KEA'!$A$1,MATCH(AZ$5,'Daten KEA'!$A:$A,0)-1,MATCH(AQ148,'Daten KEA'!$A$424:$ADO$424,0)-1))</f>
        <v>0.21453198000000001</v>
      </c>
      <c r="BA148" s="347">
        <f ca="1">IF(ISERROR(OFFSET('Daten KEA'!$A$1,MATCH(BA$5,'Daten KEA'!$A:$A,0)-1,MATCH(AR148,'Daten KEA'!$A$424:$ADO$424,0)-1)),0,OFFSET('Daten KEA'!$A$1,MATCH(BA$5,'Daten KEA'!$A:$A,0)-1,MATCH(AR148,'Daten KEA'!$A$424:$ADO$424,0)-1))</f>
        <v>0.84847834</v>
      </c>
      <c r="BB148" s="347">
        <f ca="1">IF(ISERROR(OFFSET('Daten KEA'!$A$1,MATCH(BB$5,'Daten KEA'!$A:$A,0)-1,MATCH(AS148,'Daten KEA'!$A$424:$ADO$424,0)-1)),0,OFFSET('Daten KEA'!$A$1,MATCH(BB$5,'Daten KEA'!$A:$A,0)-1,MATCH(AS148,'Daten KEA'!$A$424:$ADO$424,0)-1))</f>
        <v>0.82906073000000002</v>
      </c>
      <c r="BC148" s="348">
        <f t="shared" ca="1" si="141"/>
        <v>2.3424495400000001</v>
      </c>
      <c r="BD148" s="347">
        <f ca="1">IF(ISERROR(OFFSET('Daten KEA'!$A$1,MATCH(BD$5,'Daten KEA'!$A:$A,0)-1,MATCH(AT148,'Daten KEA'!$A$424:$ADO$424,0)-1)),0,OFFSET('Daten KEA'!$A$1,MATCH(BD$5,'Daten KEA'!$A:$A,0)-1,MATCH(AT148,'Daten KEA'!$A$424:$ADO$424,0)-1))</f>
        <v>4.0718278999999997</v>
      </c>
      <c r="BE148" s="305">
        <f t="shared" ca="1" si="108"/>
        <v>1.7382777432208847</v>
      </c>
      <c r="BF148" s="306">
        <f ca="1">IF(ISERROR(OFFSET('Daten KEA'!$A$1,MATCH(BF$5,'Daten KEA'!$A:$A,0)-1,MATCH(AM148,'Daten KEA'!$A$424:$ADO$424,0)-1)),0,OFFSET('Daten KEA'!$A$1,MATCH(BF$5,'Daten KEA'!$A:$A,0)-1,MATCH(AM148,'Daten KEA'!$A$424:$ADO$424,0)-1))+IF(ISERROR($AK148*INDEX('Energiefaktoren Ecoinvent'!$H:$H,MATCH('mobitool-Faktoren v2.0'!$AI148,'Energiefaktoren Ecoinvent'!$A:$A,0))),0,$AK148*INDEX('Energiefaktoren Ecoinvent'!$H:$H,MATCH('mobitool-Faktoren v2.0'!$AI148,'Energiefaktoren Ecoinvent'!$A:$A,0)))+IF(OR(AJ148="Benzin",AJ148="Diesel"),IF(ISERROR(OFFSET('Daten KEA'!$A$1,MATCH(BG$5,'Daten KEA'!$A:$A,0)-1,MATCH(AN148,'Daten KEA'!$A$424:$ADO$424,0)-1)),0,OFFSET('Daten KEA'!$A$1,MATCH(BG$5,'Daten KEA'!$A:$A,0)-1,MATCH(AN148,'Daten KEA'!$A$424:$ADO$424,0)-1))+IF(ISERROR($AL148*INDEX('Energiefaktoren Ecoinvent'!$H:$H,MATCH('mobitool-Faktoren v2.0'!$AJ148,'Energiefaktoren Ecoinvent'!$A:$A,0))),0,$AL148*INDEX('Energiefaktoren Ecoinvent'!$H:$H,MATCH('mobitool-Faktoren v2.0'!$AJ148,'Energiefaktoren Ecoinvent'!$A:$A,0))),0)</f>
        <v>0.33301724999999999</v>
      </c>
      <c r="BG148" s="306">
        <f ca="1">IF(OR(AJ148="Benzin",AJ148="Diesel"),0,IF(ISERROR(OFFSET('Daten KEA'!$A$1,MATCH(BG$5,'Daten KEA'!$A:$A,0)-1,MATCH(AN148,'Daten KEA'!$A$424:$ADO$424,0)-1)),0,OFFSET('Daten KEA'!$A$1,MATCH(BG$5,'Daten KEA'!$A:$A,0)-1,MATCH(AN148,'Daten KEA'!$A$424:$ADO$424,0)-1))+IF(ISERROR($AL148*INDEX('Energiefaktoren Ecoinvent'!$H:$H,MATCH('mobitool-Faktoren v2.0'!$AJ148,'Energiefaktoren Ecoinvent'!$A:$A,0))),0,$AL148*INDEX('Energiefaktoren Ecoinvent'!$H:$H,MATCH('mobitool-Faktoren v2.0'!$AJ148,'Energiefaktoren Ecoinvent'!$A:$A,0))))</f>
        <v>0.34048277093376006</v>
      </c>
      <c r="BH148" s="306">
        <f ca="1">IF(ISERROR(OFFSET('Daten KEA'!$A$1,MATCH(BH$5,'Daten KEA'!$A:$A,0)-1,MATCH(AO148,'Daten KEA'!$A$424:$ADO$424,0)-1)),0,OFFSET('Daten KEA'!$A$1,MATCH(BH$5,'Daten KEA'!$A:$A,0)-1,MATCH(AO148,'Daten KEA'!$A$424:$ADO$424,0)-1))-IF(ISERROR($AK148*INDEX('Energiefaktoren Ecoinvent'!$H:$H,MATCH('mobitool-Faktoren v2.0'!$AI148,'Energiefaktoren Ecoinvent'!$A:$A,0))),0,$AK148*INDEX('Energiefaktoren Ecoinvent'!$H:$H,MATCH('mobitool-Faktoren v2.0'!$AI148,'Energiefaktoren Ecoinvent'!$A:$A,0)))+IF(OR(AJ148="Benzin",AJ148="Diesel"),IF(ISERROR(OFFSET('Daten KEA'!$A$1,MATCH(BI$5,'Daten KEA'!$A:$A,0)-1,MATCH(AP148,'Daten KEA'!$A$424:$ADO$424,0)-1)),0,OFFSET('Daten KEA'!$A$1,MATCH(BI$5,'Daten KEA'!$A:$A,0)-1,MATCH(AP148,'Daten KEA'!$A$424:$ADO$424,0)-1))-IF(ISERROR($AL148*INDEX('Energiefaktoren Ecoinvent'!$H:$H,MATCH('mobitool-Faktoren v2.0'!$AJ148,'Energiefaktoren Ecoinvent'!$A:$A,0))),0,$AL148*INDEX('Energiefaktoren Ecoinvent'!$H:$H,MATCH('mobitool-Faktoren v2.0'!$AJ148,'Energiefaktoren Ecoinvent'!$A:$A,0))),0)</f>
        <v>0.11589106380139003</v>
      </c>
      <c r="BI148" s="306">
        <f ca="1">IF(OR(AJ148="Benzin",AJ148="Diesel"),0,IF(ISERROR(OFFSET('Daten KEA'!$A$1,MATCH(BI$5,'Daten KEA'!$A:$A,0)-1,MATCH(AP148,'Daten KEA'!$A$424:$ADO$424,0)-1)),0,OFFSET('Daten KEA'!$A$1,MATCH(BI$5,'Daten KEA'!$A:$A,0)-1,MATCH(AP148,'Daten KEA'!$A$424:$ADO$424,0)-1))-IF(ISERROR($AL148*INDEX('Energiefaktoren Ecoinvent'!$H:$H,MATCH('mobitool-Faktoren v2.0'!$AJ148,'Energiefaktoren Ecoinvent'!$A:$A,0))),0,$AL148*INDEX('Energiefaktoren Ecoinvent'!$H:$H,MATCH('mobitool-Faktoren v2.0'!$AJ148,'Energiefaktoren Ecoinvent'!$A:$A,0))))</f>
        <v>-0.34048277093376006</v>
      </c>
      <c r="BJ148" s="306">
        <f t="shared" ca="1" si="140"/>
        <v>0.44890831380139001</v>
      </c>
      <c r="BK148" s="349">
        <f ca="1">IF(ISERROR(OFFSET('Daten KEA'!$A$1,MATCH(BK$5,'Daten KEA'!$A:$A,0)-1,MATCH(AQ148,'Daten KEA'!$A$424:$ADO$424,0)-1)),0,OFFSET('Daten KEA'!$A$1,MATCH(BK$5,'Daten KEA'!$A:$A,0)-1,MATCH(AQ148,'Daten KEA'!$A$424:$ADO$424,0)-1))</f>
        <v>0.20490561593225501</v>
      </c>
      <c r="BL148" s="349">
        <f ca="1">IF(ISERROR(OFFSET('Daten KEA'!$A$1,MATCH(BL$5,'Daten KEA'!$A:$A,0)-1,MATCH(AR148,'Daten KEA'!$A$424:$ADO$424,0)-1)),0,OFFSET('Daten KEA'!$A$1,MATCH(BL$5,'Daten KEA'!$A:$A,0)-1,MATCH(AR148,'Daten KEA'!$A$424:$ADO$424,0)-1))</f>
        <v>0.78080136397911004</v>
      </c>
      <c r="BM148" s="349">
        <f ca="1">IF(ISERROR(OFFSET('Daten KEA'!$A$1,MATCH(BM$5,'Daten KEA'!$A:$A,0)-1,MATCH(AS148,'Daten KEA'!$A$424:$ADO$424,0)-1)),0,OFFSET('Daten KEA'!$A$1,MATCH(BM$5,'Daten KEA'!$A:$A,0)-1,MATCH(AS148,'Daten KEA'!$A$424:$ADO$424,0)-1))</f>
        <v>0.7287527424722301</v>
      </c>
      <c r="BN148" s="350">
        <f t="shared" ca="1" si="142"/>
        <v>2.163368036184985</v>
      </c>
      <c r="BO148" s="349">
        <f ca="1">IF(ISERROR(OFFSET('Daten KEA'!$A$1,MATCH(BO$5,'Daten KEA'!$A:$A,0)-1,MATCH(AT148,'Daten KEA'!$A$424:$ADO$424,0)-1)),0,OFFSET('Daten KEA'!$A$1,MATCH(BO$5,'Daten KEA'!$A:$A,0)-1,MATCH(AT148,'Daten KEA'!$A$424:$ADO$424,0)-1))</f>
        <v>3.6119363503660997</v>
      </c>
      <c r="BP148" s="305">
        <f t="shared" ca="1" si="109"/>
        <v>1.6695894040921526</v>
      </c>
      <c r="BQ148" s="351">
        <f ca="1">IF(ISERROR(OFFSET('Daten GWP'!$A$1,MATCH(BQ$5,'Daten GWP'!$A:$A,0)-1,MATCH(AM148,'Daten GWP'!$A$424:$ADO$424,0)-1)),0,OFFSET('Daten GWP'!$A$1,MATCH(BQ$5,'Daten GWP'!$A:$A,0)-1,MATCH(AM148,'Daten GWP'!$A$424:$ADO$424,0)-1))*1000</f>
        <v>31.297915000000003</v>
      </c>
      <c r="BR148" s="351">
        <f ca="1">IF(ISERROR(OFFSET('Daten GWP'!$A$1,MATCH(BR$5,'Daten GWP'!$A:$A,0)-1,MATCH(AN148,'Daten GWP'!$A$424:$ADO$424,0)-1)),0,OFFSET('Daten GWP'!$A$1,MATCH(BR$5,'Daten GWP'!$A:$A,0)-1,MATCH(AN148,'Daten GWP'!$A$424:$ADO$424,0)-1))*1000</f>
        <v>0</v>
      </c>
      <c r="BS148" s="351">
        <f ca="1">IF(ISERROR(OFFSET('Daten GWP'!$A$1,MATCH(BS$5,'Daten GWP'!$A:$A,0)-1,MATCH(AO148,'Daten GWP'!$A$424:$ADO$424,0)-1)),0,OFFSET('Daten GWP'!$A$1,MATCH(BS$5,'Daten GWP'!$A:$A,0)-1,MATCH(AO148,'Daten GWP'!$A$424:$ADO$424,0)-1))*1000</f>
        <v>6.3265485000000004</v>
      </c>
      <c r="BT148" s="351">
        <f ca="1">IF(ISERROR(OFFSET('Daten GWP'!$A$1,MATCH(BT$5,'Daten GWP'!$A:$A,0)-1,MATCH(AP148,'Daten GWP'!$A$424:$ADO$424,0)-1)),0,OFFSET('Daten GWP'!$A$1,MATCH(BT$5,'Daten GWP'!$A:$A,0)-1,MATCH(AP148,'Daten GWP'!$A$424:$ADO$424,0)-1))*1000</f>
        <v>0</v>
      </c>
      <c r="BU148" s="308">
        <f t="shared" ca="1" si="110"/>
        <v>37.624463500000005</v>
      </c>
      <c r="BV148" s="351">
        <f ca="1">IF(ISERROR(OFFSET('Daten GWP'!$A$1,MATCH(BV$5,'Daten GWP'!$A:$A,0)-1,MATCH(AQ148,'Daten GWP'!$A$424:$ADO$424,0)-1)),0,OFFSET('Daten GWP'!$A$1,MATCH(BV$5,'Daten GWP'!$A:$A,0)-1,MATCH(AQ148,'Daten GWP'!$A$424:$ADO$424,0)-1))*1000</f>
        <v>7.4496653000000004</v>
      </c>
      <c r="BW148" s="351">
        <f ca="1">IF(ISERROR(OFFSET('Daten GWP'!$A$1,MATCH(BW$5,'Daten GWP'!$A:$A,0)-1,MATCH(AR148,'Daten GWP'!$A$424:$ADO$424,0)-1)),0,OFFSET('Daten GWP'!$A$1,MATCH(BW$5,'Daten GWP'!$A:$A,0)-1,MATCH(AR148,'Daten GWP'!$A$424:$ADO$424,0)-1))*1000</f>
        <v>51.607376000000002</v>
      </c>
      <c r="BX148" s="351">
        <f ca="1">IF(ISERROR(OFFSET('Daten GWP'!$A$1,MATCH(BX$5,'Daten GWP'!$A:$A,0)-1,MATCH(AS148,'Daten GWP'!$A$424:$ADO$424,0)-1)),0,OFFSET('Daten GWP'!$A$1,MATCH(BX$5,'Daten GWP'!$A:$A,0)-1,MATCH(AS148,'Daten GWP'!$A$424:$ADO$424,0)-1))*1000</f>
        <v>13.869325</v>
      </c>
      <c r="BY148" s="352">
        <f t="shared" ca="1" si="143"/>
        <v>110.5508298</v>
      </c>
      <c r="BZ148" s="351">
        <f ca="1">IF(ISERROR(OFFSET('Daten GWP'!$A$1,MATCH(BZ$5,'Daten GWP'!$A:$A,0)-1,MATCH(AT148,'Daten GWP'!$A$424:$ADO$424,0)-1)),0,OFFSET('Daten GWP'!$A$1,MATCH(BZ$5,'Daten GWP'!$A:$A,0)-1,MATCH(AT148,'Daten GWP'!$A$424:$ADO$424,0)-1))*1000</f>
        <v>126.77991999999999</v>
      </c>
      <c r="CA148" s="305">
        <f t="shared" ca="1" si="111"/>
        <v>1.1468020658855334</v>
      </c>
      <c r="CB148" s="310">
        <f ca="1">IF(ISERROR(OFFSET('Daten Elementary'!$A$1,MATCH(CB$5,'Daten Elementary'!$A:$A,0)-1,MATCH(AM148,'Daten Elementary'!$A$424:$ADO$424,0)-1)),0,OFFSET('Daten Elementary'!$A$1,MATCH(CB$5,'Daten Elementary'!$A:$A,0)-1,MATCH(AM148,'Daten Elementary'!$A$424:$ADO$424,0)-1))*1000000</f>
        <v>3.3143400000000001</v>
      </c>
      <c r="CC148" s="310">
        <f ca="1">IF(ISERROR(OFFSET('Daten Elementary'!$A$1,MATCH(CC$5,'Daten Elementary'!$A:$A,0)-1,MATCH(AN148,'Daten Elementary'!$A$424:$ADO$424,0)-1)),0,OFFSET('Daten Elementary'!$A$1,MATCH(CC$5,'Daten Elementary'!$A:$A,0)-1,MATCH(AN148,'Daten Elementary'!$A$424:$ADO$424,0)-1))*1000000</f>
        <v>12.01848</v>
      </c>
      <c r="CD148" s="310">
        <f ca="1">IF(ISERROR(OFFSET('Daten Elementary'!$A$1,MATCH(CD$5,'Daten Elementary'!$A:$A,0)-1,MATCH(AO148,'Daten Elementary'!$A$424:$ADO$424,0)-1)),0,OFFSET('Daten Elementary'!$A$1,MATCH(CD$5,'Daten Elementary'!$A:$A,0)-1,MATCH(AO148,'Daten Elementary'!$A$424:$ADO$424,0)-1))*1000000</f>
        <v>2.1326909000000001</v>
      </c>
      <c r="CE148" s="310">
        <f ca="1">IF(ISERROR(OFFSET('Daten Elementary'!$A$1,MATCH(CE$5,'Daten Elementary'!$A:$A,0)-1,MATCH(AP148,'Daten Elementary'!$A$424:$ADO$424,0)-1)),0,OFFSET('Daten Elementary'!$A$1,MATCH(CE$5,'Daten Elementary'!$A:$A,0)-1,MATCH(AP148,'Daten Elementary'!$A$424:$ADO$424,0)-1))*1000000</f>
        <v>0</v>
      </c>
      <c r="CF148" s="310">
        <f t="shared" ca="1" si="112"/>
        <v>17.465510899999998</v>
      </c>
      <c r="CG148" s="310">
        <f ca="1">IF(ISERROR(OFFSET('Daten Elementary'!$A$1,MATCH(CG$5,'Daten Elementary'!$A:$A,0)-1,MATCH(AQ148,'Daten Elementary'!$A$424:$ADO$424,0)-1)),0,OFFSET('Daten Elementary'!$A$1,MATCH(CG$5,'Daten Elementary'!$A:$A,0)-1,MATCH(AQ148,'Daten Elementary'!$A$424:$ADO$424,0)-1))*1000000</f>
        <v>2.8177561999999998</v>
      </c>
      <c r="CH148" s="310">
        <f ca="1">IF(ISERROR(OFFSET('Daten Elementary'!$A$1,MATCH(CH$5,'Daten Elementary'!$A:$A,0)-1,MATCH(AR148,'Daten Elementary'!$A$424:$ADO$424,0)-1)),0,OFFSET('Daten Elementary'!$A$1,MATCH(CH$5,'Daten Elementary'!$A:$A,0)-1,MATCH(AR148,'Daten Elementary'!$A$424:$ADO$424,0)-1))*1000000</f>
        <v>50.950947999999997</v>
      </c>
      <c r="CI148" s="310">
        <f ca="1">IF(ISERROR(OFFSET('Daten Elementary'!$A$1,MATCH(CI$5,'Daten Elementary'!$A:$A,0)-1,MATCH(AS148,'Daten Elementary'!$A$424:$ADO$424,0)-1)),0,OFFSET('Daten Elementary'!$A$1,MATCH(CI$5,'Daten Elementary'!$A:$A,0)-1,MATCH(AS148,'Daten Elementary'!$A$424:$ADO$424,0)-1))*1000000</f>
        <v>11.794364999999999</v>
      </c>
      <c r="CJ148" s="311">
        <f t="shared" ca="1" si="113"/>
        <v>83.028580099999999</v>
      </c>
      <c r="CK148" s="310">
        <f ca="1">IF(ISERROR(OFFSET('Daten Elementary'!$A$1,MATCH(CK$5,'Daten Elementary'!$A:$A,0)-1,MATCH($AT148,'Daten Elementary'!$A$424:$ADO$424,0)-1)),0,OFFSET('Daten Elementary'!$A$1,MATCH(CK$5,'Daten Elementary'!$A:$A,0)-1,MATCH($AT148,'Daten Elementary'!$A$424:$ADO$424,0)-1))*1000000</f>
        <v>93.371640999999997</v>
      </c>
      <c r="CL148" s="305">
        <f t="shared" ca="1" si="114"/>
        <v>1.1245722965217853</v>
      </c>
      <c r="CM148" s="312">
        <f ca="1">IF(ISERROR(OFFSET('Daten Elementary'!$A$1,MATCH(CM$5,'Daten Elementary'!$A:$A,0)-1,MATCH(AM148,'Daten Elementary'!$A$424:$ADO$424,0)-1)),0,OFFSET('Daten Elementary'!$A$1,MATCH(CM$5,'Daten Elementary'!$A:$A,0)-1,MATCH(AM148,'Daten Elementary'!$A$424:$ADO$424,0)-1))*1000000</f>
        <v>2.12134</v>
      </c>
      <c r="CN148" s="312">
        <f ca="1">IF(ISERROR(OFFSET('Daten Elementary'!$A$1,MATCH(CN$5,'Daten Elementary'!$A:$A,0)-1,MATCH(AN148,'Daten Elementary'!$A$424:$ADO$424,0)-1)),0,OFFSET('Daten Elementary'!$A$1,MATCH(CN$5,'Daten Elementary'!$A:$A,0)-1,MATCH(AN148,'Daten Elementary'!$A$424:$ADO$424,0)-1))*1000000</f>
        <v>7.2418800000000001</v>
      </c>
      <c r="CO148" s="312">
        <f ca="1">IF(ISERROR(OFFSET('Daten Elementary'!$A$1,MATCH(CO$5,'Daten Elementary'!$A:$A,0)-1,MATCH(AO148,'Daten Elementary'!$A$424:$ADO$424,0)-1)),0,OFFSET('Daten Elementary'!$A$1,MATCH(CO$5,'Daten Elementary'!$A:$A,0)-1,MATCH(AO148,'Daten Elementary'!$A$424:$ADO$424,0)-1))*1000000</f>
        <v>1.6922213000000002</v>
      </c>
      <c r="CP148" s="312">
        <f ca="1">IF(ISERROR(OFFSET('Daten Elementary'!$A$1,MATCH(CP$5,'Daten Elementary'!$A:$A,0)-1,MATCH(AP148,'Daten Elementary'!$A$424:$ADO$424,0)-1)),0,OFFSET('Daten Elementary'!$A$1,MATCH(CP$5,'Daten Elementary'!$A:$A,0)-1,MATCH(AP148,'Daten Elementary'!$A$424:$ADO$424,0)-1))*1000000</f>
        <v>0</v>
      </c>
      <c r="CQ148" s="312">
        <f t="shared" ca="1" si="115"/>
        <v>11.0554413</v>
      </c>
      <c r="CR148" s="312">
        <f ca="1">IF(ISERROR(OFFSET('Daten Elementary'!$A$1,MATCH(CR$5,'Daten Elementary'!$A:$A,0)-1,MATCH(AQ148,'Daten Elementary'!$A$424:$ADO$424,0)-1)),0,OFFSET('Daten Elementary'!$A$1,MATCH(CR$5,'Daten Elementary'!$A:$A,0)-1,MATCH(AQ148,'Daten Elementary'!$A$424:$ADO$424,0)-1))*1000000</f>
        <v>1.8879055999999999</v>
      </c>
      <c r="CS148" s="312">
        <f ca="1">IF(ISERROR(OFFSET('Daten Elementary'!$A$1,MATCH(CS$5,'Daten Elementary'!$A:$A,0)-1,MATCH(AR148,'Daten Elementary'!$A$424:$ADO$424,0)-1)),0,OFFSET('Daten Elementary'!$A$1,MATCH(CS$5,'Daten Elementary'!$A:$A,0)-1,MATCH(AR148,'Daten Elementary'!$A$424:$ADO$424,0)-1))*1000000</f>
        <v>19.524953</v>
      </c>
      <c r="CT148" s="312">
        <f ca="1">IF(ISERROR(OFFSET('Daten Elementary'!$A$1,MATCH(CT$5,'Daten Elementary'!$A:$A,0)-1,MATCH(AS148,'Daten Elementary'!$A$424:$ADO$424,0)-1)),0,OFFSET('Daten Elementary'!$A$1,MATCH(CT$5,'Daten Elementary'!$A:$A,0)-1,MATCH(AS148,'Daten Elementary'!$A$424:$ADO$424,0)-1))*1000000</f>
        <v>6.6632528000000004</v>
      </c>
      <c r="CU148" s="313">
        <f t="shared" ca="1" si="116"/>
        <v>39.1315527</v>
      </c>
      <c r="CV148" s="312">
        <f ca="1">IF(ISERROR(OFFSET('Daten Elementary'!$A$1,MATCH(CV$5,'Daten Elementary'!$A:$A,0)-1,MATCH($AT148,'Daten Elementary'!$A$424:$ADO$424,0)-1)),0,OFFSET('Daten Elementary'!$A$1,MATCH(CV$5,'Daten Elementary'!$A:$A,0)-1,MATCH($AT148,'Daten Elementary'!$A$424:$ADO$424,0)-1))*1000000</f>
        <v>45.020133999999999</v>
      </c>
      <c r="CW148" s="305">
        <f t="shared" ca="1" si="117"/>
        <v>1.1504816674447982</v>
      </c>
      <c r="CX148" s="314">
        <f ca="1">IF(ISERROR(OFFSET('Daten Elementary'!$A$1,MATCH(CX$5,'Daten Elementary'!$A:$A,0)-1,MATCH(AM148,'Daten Elementary'!$A$424:$ADO$424,0)-1)),0,OFFSET('Daten Elementary'!$A$1,MATCH(CX$5,'Daten Elementary'!$A:$A,0)-1,MATCH(AM148,'Daten Elementary'!$A$424:$ADO$424,0)-1))*1000000</f>
        <v>14.091963</v>
      </c>
      <c r="CY148" s="314">
        <f ca="1">IF(ISERROR(OFFSET('Daten Elementary'!$A$1,MATCH(CY$5,'Daten Elementary'!$A:$A,0)-1,MATCH(AN148,'Daten Elementary'!$A$424:$ADO$424,0)-1)),0,OFFSET('Daten Elementary'!$A$1,MATCH(CY$5,'Daten Elementary'!$A:$A,0)-1,MATCH(AN148,'Daten Elementary'!$A$424:$ADO$424,0)-1))*1000000</f>
        <v>6.4867359999999999E-5</v>
      </c>
      <c r="CZ148" s="314">
        <f ca="1">IF(ISERROR(OFFSET('Daten Elementary'!$A$1,MATCH(CZ$5,'Daten Elementary'!$A:$A,0)-1,MATCH(AO148,'Daten Elementary'!$A$424:$ADO$424,0)-1)),0,OFFSET('Daten Elementary'!$A$1,MATCH(CZ$5,'Daten Elementary'!$A:$A,0)-1,MATCH(AO148,'Daten Elementary'!$A$424:$ADO$424,0)-1))*1000000</f>
        <v>24.545147</v>
      </c>
      <c r="DA148" s="314">
        <f ca="1">IF(ISERROR(OFFSET('Daten Elementary'!$A$1,MATCH(DA$5,'Daten Elementary'!$A:$A,0)-1,MATCH(AP148,'Daten Elementary'!$A$424:$ADO$424,0)-1)),0,OFFSET('Daten Elementary'!$A$1,MATCH(DA$5,'Daten Elementary'!$A:$A,0)-1,MATCH(AP148,'Daten Elementary'!$A$424:$ADO$424,0)-1))*1000000</f>
        <v>0</v>
      </c>
      <c r="DB148" s="314">
        <f t="shared" ca="1" si="118"/>
        <v>38.637174867360002</v>
      </c>
      <c r="DC148" s="314">
        <f ca="1">IF(ISERROR(OFFSET('Daten Elementary'!$A$1,MATCH(DC$5,'Daten Elementary'!$A:$A,0)-1,MATCH(AQ148,'Daten Elementary'!$A$424:$ADO$424,0)-1)),0,OFFSET('Daten Elementary'!$A$1,MATCH(DC$5,'Daten Elementary'!$A:$A,0)-1,MATCH(AQ148,'Daten Elementary'!$A$424:$ADO$424,0)-1))*1000000</f>
        <v>399.03487999999999</v>
      </c>
      <c r="DD148" s="314">
        <f ca="1">IF(ISERROR(OFFSET('Daten Elementary'!$A$1,MATCH(DD$5,'Daten Elementary'!$A:$A,0)-1,MATCH(AR148,'Daten Elementary'!$A$424:$ADO$424,0)-1)),0,OFFSET('Daten Elementary'!$A$1,MATCH(DD$5,'Daten Elementary'!$A:$A,0)-1,MATCH(AR148,'Daten Elementary'!$A$424:$ADO$424,0)-1))*1000000</f>
        <v>84.170282999999998</v>
      </c>
      <c r="DE148" s="314">
        <f ca="1">IF(ISERROR(OFFSET('Daten Elementary'!$A$1,MATCH(DE$5,'Daten Elementary'!$A:$A,0)-1,MATCH(AS148,'Daten Elementary'!$A$424:$ADO$424,0)-1)),0,OFFSET('Daten Elementary'!$A$1,MATCH(DE$5,'Daten Elementary'!$A:$A,0)-1,MATCH(AS148,'Daten Elementary'!$A$424:$ADO$424,0)-1))*1000000</f>
        <v>52.589711000000001</v>
      </c>
      <c r="DF148" s="315">
        <f t="shared" ca="1" si="119"/>
        <v>574.43204886735998</v>
      </c>
      <c r="DG148" s="314">
        <f ca="1">IF(ISERROR(OFFSET('Daten Elementary'!$A$1,MATCH(DG$5,'Daten Elementary'!$A:$A,0)-1,MATCH($AT148,'Daten Elementary'!$A$424:$ADO$424,0)-1)),0,OFFSET('Daten Elementary'!$A$1,MATCH(DG$5,'Daten Elementary'!$A:$A,0)-1,MATCH($AT148,'Daten Elementary'!$A$424:$ADO$424,0)-1))*1000000</f>
        <v>580.09011999999996</v>
      </c>
      <c r="DH148" s="305">
        <f t="shared" ca="1" si="120"/>
        <v>1.0098498528133941</v>
      </c>
      <c r="DI148" s="316">
        <f ca="1">IF(ISERROR(OFFSET('Daten Elementary'!$A$1,MATCH(DI$5,'Daten Elementary'!$A:$A,0)-1,MATCH(AM148,'Daten Elementary'!$A$424:$ADO$424,0)-1)),0,OFFSET('Daten Elementary'!$A$1,MATCH(DI$5,'Daten Elementary'!$A:$A,0)-1,MATCH(AM148,'Daten Elementary'!$A$424:$ADO$424,0)-1))*1000000</f>
        <v>4.3879999999999999</v>
      </c>
      <c r="DJ148" s="316">
        <f ca="1">IF(ISERROR(OFFSET('Daten Elementary'!$A$1,MATCH(DJ$5,'Daten Elementary'!$A:$A,0)-1,MATCH(AN148,'Daten Elementary'!$A$424:$ADO$424,0)-1)),0,OFFSET('Daten Elementary'!$A$1,MATCH(DJ$5,'Daten Elementary'!$A:$A,0)-1,MATCH(AN148,'Daten Elementary'!$A$424:$ADO$424,0)-1))*1000000</f>
        <v>0</v>
      </c>
      <c r="DK148" s="316">
        <f ca="1">IF(ISERROR(OFFSET('Daten Elementary'!$A$1,MATCH(DK$5,'Daten Elementary'!$A:$A,0)-1,MATCH(AO148,'Daten Elementary'!$A$424:$ADO$424,0)-1)),0,OFFSET('Daten Elementary'!$A$1,MATCH(DK$5,'Daten Elementary'!$A:$A,0)-1,MATCH(AO148,'Daten Elementary'!$A$424:$ADO$424,0)-1))*1000000</f>
        <v>23.432154000000001</v>
      </c>
      <c r="DL148" s="316">
        <f ca="1">IF(ISERROR(OFFSET('Daten Elementary'!$A$1,MATCH(DL$5,'Daten Elementary'!$A:$A,0)-1,MATCH(AP148,'Daten Elementary'!$A$424:$ADO$424,0)-1)),0,OFFSET('Daten Elementary'!$A$1,MATCH(DL$5,'Daten Elementary'!$A:$A,0)-1,MATCH(AP148,'Daten Elementary'!$A$424:$ADO$424,0)-1))*1000000</f>
        <v>0</v>
      </c>
      <c r="DM148" s="316">
        <f t="shared" ca="1" si="121"/>
        <v>27.820154000000002</v>
      </c>
      <c r="DN148" s="316">
        <f ca="1">IF(ISERROR(OFFSET('Daten Elementary'!$A$1,MATCH(DN$5,'Daten Elementary'!$A:$A,0)-1,MATCH(AQ148,'Daten Elementary'!$A$424:$ADO$424,0)-1)),0,OFFSET('Daten Elementary'!$A$1,MATCH(DN$5,'Daten Elementary'!$A:$A,0)-1,MATCH(AQ148,'Daten Elementary'!$A$424:$ADO$424,0)-1))*1000000</f>
        <v>12.656601</v>
      </c>
      <c r="DO148" s="316">
        <f ca="1">IF(ISERROR(OFFSET('Daten Elementary'!$A$1,MATCH(DO$5,'Daten Elementary'!$A:$A,0)-1,MATCH(AR148,'Daten Elementary'!$A$424:$ADO$424,0)-1)),0,OFFSET('Daten Elementary'!$A$1,MATCH(DO$5,'Daten Elementary'!$A:$A,0)-1,MATCH(AR148,'Daten Elementary'!$A$424:$ADO$424,0)-1))*1000000</f>
        <v>97.962358999999992</v>
      </c>
      <c r="DP148" s="316">
        <f ca="1">IF(ISERROR(OFFSET('Daten Elementary'!$A$1,MATCH(DP$5,'Daten Elementary'!$A:$A,0)-1,MATCH(AS148,'Daten Elementary'!$A$424:$ADO$424,0)-1)),0,OFFSET('Daten Elementary'!$A$1,MATCH(DP$5,'Daten Elementary'!$A:$A,0)-1,MATCH(AS148,'Daten Elementary'!$A$424:$ADO$424,0)-1))*1000000</f>
        <v>59.399915</v>
      </c>
      <c r="DQ148" s="317">
        <f t="shared" ca="1" si="122"/>
        <v>197.83902899999998</v>
      </c>
      <c r="DR148" s="316">
        <f ca="1">IF(ISERROR(OFFSET('Daten Elementary'!$A$1,MATCH(DR$5,'Daten Elementary'!$A:$A,0)-1,MATCH($AT148,'Daten Elementary'!$A$424:$ADO$424,0)-1)),0,OFFSET('Daten Elementary'!$A$1,MATCH(DR$5,'Daten Elementary'!$A:$A,0)-1,MATCH($AT148,'Daten Elementary'!$A$424:$ADO$424,0)-1))*1000000</f>
        <v>225.00538</v>
      </c>
      <c r="DS148" s="305">
        <f t="shared" ca="1" si="123"/>
        <v>1.1373154282919575</v>
      </c>
      <c r="DT148" s="318">
        <f ca="1">IF(ISERROR(OFFSET('Daten UBP13'!$A$1,MATCH(DT$5,'Daten UBP13'!$A:$A,0)-1,MATCH(AM148,'Daten UBP13'!$A$424:$AEG$424,0)-1)),0,OFFSET('Daten UBP13'!$A$1,MATCH(DT$5,'Daten UBP13'!$A:$A,0)-1,MATCH(AM148,'Daten UBP13'!$A$424:$AEG$424,0)-1))</f>
        <v>21.285177000000001</v>
      </c>
      <c r="DU148" s="318">
        <f ca="1">IF(ISERROR(OFFSET('Daten UBP13'!$A$1,MATCH(DU$5,'Daten UBP13'!$A:$A,0)-1,MATCH(AN148,'Daten UBP13'!$A$424:$AEG$424,0)-1)),0,OFFSET('Daten UBP13'!$A$1,MATCH(DU$5,'Daten UBP13'!$A:$A,0)-1,MATCH(AN148,'Daten UBP13'!$A$424:$AEG$424,0)-1))</f>
        <v>21.079246000000001</v>
      </c>
      <c r="DV148" s="318">
        <f ca="1">IF(ISERROR(OFFSET('Daten UBP13'!$A$1,MATCH(DV$5,'Daten UBP13'!$A:$A,0)-1,MATCH(AO148,'Daten UBP13'!$A$424:$AEG$424,0)-1)),0,OFFSET('Daten UBP13'!$A$1,MATCH(DV$5,'Daten UBP13'!$A:$A,0)-1,MATCH(AO148,'Daten UBP13'!$A$424:$AEG$424,0)-1))</f>
        <v>11.052275</v>
      </c>
      <c r="DW148" s="318">
        <f ca="1">IF(ISERROR(OFFSET('Daten UBP13'!$A$1,MATCH(DW$5,'Daten UBP13'!$A:$A,0)-1,MATCH(AP148,'Daten UBP13'!$A$424:$AEG$424,0)-1)),0,OFFSET('Daten UBP13'!$A$1,MATCH(DW$5,'Daten UBP13'!$A:$A,0)-1,MATCH(AP148,'Daten UBP13'!$A$424:$AEG$424,0)-1))</f>
        <v>0</v>
      </c>
      <c r="DX148" s="318">
        <f t="shared" ca="1" si="124"/>
        <v>53.416698000000004</v>
      </c>
      <c r="DY148" s="318">
        <f ca="1">IF(ISERROR(OFFSET('Daten UBP13'!$A$1,MATCH(DY$5,'Daten UBP13'!$A:$A,0)-1,MATCH(AQ148,'Daten UBP13'!$A$424:$AEG$424,0)-1)),0,OFFSET('Daten UBP13'!$A$1,MATCH(DY$5,'Daten UBP13'!$A:$A,0)-1,MATCH(AQ148,'Daten UBP13'!$A$424:$AEG$424,0)-1))</f>
        <v>15.635809</v>
      </c>
      <c r="DZ148" s="318">
        <f ca="1">IF(ISERROR(OFFSET('Daten UBP13'!$A$1,MATCH(DZ$5,'Daten UBP13'!$A:$A,0)-1,MATCH(AR148,'Daten UBP13'!$A$424:$AEG$424,0)-1)),0,OFFSET('Daten UBP13'!$A$1,MATCH(DZ$5,'Daten UBP13'!$A:$A,0)-1,MATCH(AR148,'Daten UBP13'!$A$424:$AEG$424,0)-1))</f>
        <v>96.804969999999997</v>
      </c>
      <c r="EA148" s="318">
        <f ca="1">IF(ISERROR(OFFSET('Daten UBP13'!$A$1,MATCH(EA$5,'Daten UBP13'!$A:$A,0)-1,MATCH(AS148,'Daten UBP13'!$A$424:$AEG$424,0)-1)),0,OFFSET('Daten UBP13'!$A$1,MATCH(EA$5,'Daten UBP13'!$A:$A,0)-1,MATCH(AS148,'Daten UBP13'!$A$424:$AEG$424,0)-1))</f>
        <v>36.620598000000001</v>
      </c>
      <c r="EB148" s="319">
        <f t="shared" ca="1" si="125"/>
        <v>202.47807500000002</v>
      </c>
      <c r="EC148" s="318">
        <f ca="1">IF(ISERROR(OFFSET('Daten UBP13'!$A$1,MATCH(EC$5,'Daten UBP13'!$A:$A,0)-1,MATCH(AT148,'Daten UBP13'!$A$424:$AEG$424,0)-1)),0,OFFSET('Daten UBP13'!$A$1,MATCH(EC$5,'Daten UBP13'!$A:$A,0)-1,MATCH(AT148,'Daten UBP13'!$A$424:$AEG$424,0)-1))</f>
        <v>257.91201999999998</v>
      </c>
      <c r="ED148" s="305">
        <f t="shared" ca="1" si="126"/>
        <v>1.2737775188745744</v>
      </c>
      <c r="EE148" s="320">
        <f ca="1">IF(ISERROR(OFFSET('Daten ReCiPe'!$A$1,MATCH(EE$5,'Daten ReCiPe'!$A:$A,0)-1,MATCH(AM148,'Daten ReCiPe'!$A$424:$ADO$424,0)-1)),0,OFFSET('Daten ReCiPe'!$A$1,MATCH(EE$5,'Daten ReCiPe'!$A:$A,0)-1,MATCH(AM148,'Daten ReCiPe'!$A$424:$ADO$424,0)-1))*1000</f>
        <v>1.4685569999999999</v>
      </c>
      <c r="EF148" s="320">
        <f ca="1">IF(ISERROR(OFFSET('Daten ReCiPe'!$A$1,MATCH(EF$5,'Daten ReCiPe'!$A:$A,0)-1,MATCH(AN148,'Daten ReCiPe'!$A$424:$ADO$424,0)-1)),0,OFFSET('Daten ReCiPe'!$A$1,MATCH(EF$5,'Daten ReCiPe'!$A:$A,0)-1,MATCH(AN148,'Daten ReCiPe'!$A$424:$ADO$424,0)-1))*1000</f>
        <v>0.11396072</v>
      </c>
      <c r="EG148" s="320">
        <f ca="1">IF(ISERROR(OFFSET('Daten ReCiPe'!$A$1,MATCH(EG$5,'Daten ReCiPe'!$A:$A,0)-1,MATCH(AO148,'Daten ReCiPe'!$A$424:$ADO$424,0)-1)),0,OFFSET('Daten ReCiPe'!$A$1,MATCH(EG$5,'Daten ReCiPe'!$A:$A,0)-1,MATCH(AO148,'Daten ReCiPe'!$A$424:$ADO$424,0)-1))*1000</f>
        <v>1.7726427999999999</v>
      </c>
      <c r="EH148" s="320">
        <f ca="1">IF(ISERROR(OFFSET('Daten ReCiPe'!$A$1,MATCH(EH$5,'Daten ReCiPe'!$A:$A,0)-1,MATCH(AP148,'Daten ReCiPe'!$A$424:$ADO$424,0)-1)),0,OFFSET('Daten ReCiPe'!$A$1,MATCH(EH$5,'Daten ReCiPe'!$A:$A,0)-1,MATCH(AP148,'Daten ReCiPe'!$A$424:$ADO$424,0)-1))*1000</f>
        <v>0</v>
      </c>
      <c r="EI148" s="320">
        <f t="shared" ca="1" si="127"/>
        <v>3.3551605199999996</v>
      </c>
      <c r="EJ148" s="320">
        <f ca="1">IF(ISERROR(OFFSET('Daten ReCiPe'!$A$1,MATCH(EJ$5,'Daten ReCiPe'!$A:$A,0)-1,MATCH(AQ148,'Daten ReCiPe'!$A$424:$ADO$424,0)-1)),0,OFFSET('Daten ReCiPe'!$A$1,MATCH(EJ$5,'Daten ReCiPe'!$A:$A,0)-1,MATCH(AQ148,'Daten ReCiPe'!$A$424:$ADO$424,0)-1))*1000</f>
        <v>0.96596199999999999</v>
      </c>
      <c r="EK148" s="320">
        <f ca="1">IF(ISERROR(OFFSET('Daten ReCiPe'!$A$1,MATCH(EK$5,'Daten ReCiPe'!$A:$A,0)-1,MATCH(AR148,'Daten ReCiPe'!$A$424:$ADO$424,0)-1)),0,OFFSET('Daten ReCiPe'!$A$1,MATCH(EK$5,'Daten ReCiPe'!$A:$A,0)-1,MATCH(AR148,'Daten ReCiPe'!$A$424:$ADO$424,0)-1))*1000</f>
        <v>6.9038978999999996</v>
      </c>
      <c r="EL148" s="320">
        <f ca="1">IF(ISERROR(OFFSET('Daten ReCiPe'!$A$1,MATCH(EL$5,'Daten ReCiPe'!$A:$A,0)-1,MATCH(AS148,'Daten ReCiPe'!$A$424:$ADO$424,0)-1)),0,OFFSET('Daten ReCiPe'!$A$1,MATCH(EL$5,'Daten ReCiPe'!$A:$A,0)-1,MATCH(AS148,'Daten ReCiPe'!$A$424:$ADO$424,0)-1))*1000</f>
        <v>1.9357952</v>
      </c>
      <c r="EM148" s="321">
        <f t="shared" ca="1" si="128"/>
        <v>13.160815619999999</v>
      </c>
      <c r="EN148" s="320">
        <f ca="1">IF(ISERROR(OFFSET('Daten ReCiPe'!$A$1,MATCH(EN$5,'Daten ReCiPe'!$A:$A,0)-1,MATCH(AT148,'Daten ReCiPe'!$A$424:$ADO$424,0)-1)),0,OFFSET('Daten ReCiPe'!$A$1,MATCH(EN$5,'Daten ReCiPe'!$A:$A,0)-1,MATCH(AT148,'Daten ReCiPe'!$A$424:$ADO$424,0)-1))*1000</f>
        <v>14.891704000000001</v>
      </c>
      <c r="EO148" s="305">
        <f t="shared" ca="1" si="129"/>
        <v>1.1315183215065816</v>
      </c>
      <c r="EP148" s="322">
        <f ca="1">IF(ISERROR(OFFSET('Daten Elementary'!$A$1,MATCH(EP$5,'Daten Elementary'!$A:$A,0)-1,MATCH(AM148,'Daten Elementary'!$A$424:$ADO$424,0)-1)),0,OFFSET('Daten Elementary'!$A$1,MATCH(EP$5,'Daten Elementary'!$A:$A,0)-1,MATCH(AM148,'Daten Elementary'!$A$424:$ADO$424,0)-1))*1000000</f>
        <v>0.1256439</v>
      </c>
      <c r="EQ148" s="322">
        <f ca="1">IF(ISERROR(OFFSET('Daten Elementary'!$A$1,MATCH(EQ$5,'Daten Elementary'!$A:$A,0)-1,MATCH(AN148,'Daten Elementary'!$A$424:$ADO$424,0)-1)),0,OFFSET('Daten Elementary'!$A$1,MATCH(EQ$5,'Daten Elementary'!$A:$A,0)-1,MATCH(AN148,'Daten Elementary'!$A$424:$ADO$424,0)-1))*1000000</f>
        <v>5.6015599999999999E-2</v>
      </c>
      <c r="ER148" s="322">
        <f ca="1">IF(ISERROR(OFFSET('Daten Elementary'!$A$1,MATCH(ER$5,'Daten Elementary'!$A:$A,0)-1,MATCH(AO148,'Daten Elementary'!$A$424:$ADO$424,0)-1)),0,OFFSET('Daten Elementary'!$A$1,MATCH(ER$5,'Daten Elementary'!$A:$A,0)-1,MATCH(AO148,'Daten Elementary'!$A$424:$ADO$424,0)-1))*1000000</f>
        <v>44.496549999999999</v>
      </c>
      <c r="ES148" s="322">
        <f ca="1">IF(ISERROR(OFFSET('Daten Elementary'!$A$1,MATCH(ES$5,'Daten Elementary'!$A:$A,0)-1,MATCH(AP148,'Daten Elementary'!$A$424:$ADO$424,0)-1)),0,OFFSET('Daten Elementary'!$A$1,MATCH(ES$5,'Daten Elementary'!$A:$A,0)-1,MATCH(AP148,'Daten Elementary'!$A$424:$ADO$424,0)-1))*1000000</f>
        <v>0</v>
      </c>
      <c r="ET148" s="322">
        <f t="shared" ca="1" si="130"/>
        <v>44.678209500000001</v>
      </c>
      <c r="EU148" s="322">
        <f ca="1">IF(ISERROR(OFFSET('Daten Elementary'!$A$1,MATCH(EU$5,'Daten Elementary'!$A:$A,0)-1,MATCH(AQ148,'Daten Elementary'!$A$424:$ADO$424,0)-1)),0,OFFSET('Daten Elementary'!$A$1,MATCH(EU$5,'Daten Elementary'!$A:$A,0)-1,MATCH(AQ148,'Daten Elementary'!$A$424:$ADO$424,0)-1))*1000000</f>
        <v>17.931219000000002</v>
      </c>
      <c r="EV148" s="322">
        <f ca="1">IF(ISERROR(OFFSET('Daten Elementary'!$A$1,MATCH(EV$5,'Daten Elementary'!$A:$A,0)-1,MATCH(AR148,'Daten Elementary'!$A$424:$ADO$424,0)-1)),0,OFFSET('Daten Elementary'!$A$1,MATCH(EV$5,'Daten Elementary'!$A:$A,0)-1,MATCH(AR148,'Daten Elementary'!$A$424:$ADO$424,0)-1))*1000000</f>
        <v>160.6464</v>
      </c>
      <c r="EW148" s="322">
        <f ca="1">IF(ISERROR(OFFSET('Daten Elementary'!$A$1,MATCH(EW$5,'Daten Elementary'!$A:$A,0)-1,MATCH(AS148,'Daten Elementary'!$A$424:$ADO$424,0)-1)),0,OFFSET('Daten Elementary'!$A$1,MATCH(EW$5,'Daten Elementary'!$A:$A,0)-1,MATCH(AS148,'Daten Elementary'!$A$424:$ADO$424,0)-1))*1000000</f>
        <v>32.9953</v>
      </c>
      <c r="EX148" s="323">
        <f t="shared" ca="1" si="131"/>
        <v>256.25112849999999</v>
      </c>
      <c r="EY148" s="322">
        <f ca="1">IF(ISERROR(OFFSET('Daten Elementary'!$A$1,MATCH(EY$5,'Daten Elementary'!$A:$A,0)-1,MATCH($AT148,'Daten Elementary'!$A$424:$ADO$424,0)-1)),0,OFFSET('Daten Elementary'!$A$1,MATCH(EY$5,'Daten Elementary'!$A:$A,0)-1,MATCH($AT148,'Daten Elementary'!$A$424:$ADO$424,0)-1))*1000000</f>
        <v>300.93747000000002</v>
      </c>
      <c r="EZ148" s="305">
        <f t="shared" ca="1" si="132"/>
        <v>1.1743849549525009</v>
      </c>
      <c r="FA148" s="314">
        <f ca="1">IF(ISERROR(OFFSET('Daten Elementary'!$A$1,MATCH(FA$5,'Daten Elementary'!$A:$A,0)-1,MATCH(AM148,'Daten Elementary'!$A$424:$ADO$424,0)-1)),0,OFFSET('Daten Elementary'!$A$1,MATCH(FA$5,'Daten Elementary'!$A:$A,0)-1,MATCH(AM148,'Daten Elementary'!$A$424:$ADO$424,0)-1))*1000</f>
        <v>24.566000000000003</v>
      </c>
      <c r="FB148" s="314">
        <f ca="1">IF(ISERROR(OFFSET('Daten Elementary'!$A$1,MATCH(FB$5,'Daten Elementary'!$A:$A,0)-1,MATCH(AN148,'Daten Elementary'!$A$424:$ADO$424,0)-1)),0,OFFSET('Daten Elementary'!$A$1,MATCH(FB$5,'Daten Elementary'!$A:$A,0)-1,MATCH(AN148,'Daten Elementary'!$A$424:$ADO$424,0)-1))*1000</f>
        <v>0</v>
      </c>
      <c r="FC148" s="314">
        <f ca="1">IF(ISERROR(OFFSET('Daten Elementary'!$A$1,MATCH(FC$5,'Daten Elementary'!$A:$A,0)-1,MATCH(AO148,'Daten Elementary'!$A$424:$ADO$424,0)-1)),0,OFFSET('Daten Elementary'!$A$1,MATCH(FC$5,'Daten Elementary'!$A:$A,0)-1,MATCH(AO148,'Daten Elementary'!$A$424:$ADO$424,0)-1))*1000</f>
        <v>5.2187403000000003</v>
      </c>
      <c r="FD148" s="314">
        <f ca="1">IF(ISERROR(OFFSET('Daten Elementary'!$A$1,MATCH(FD$5,'Daten Elementary'!$A:$A,0)-1,MATCH(AP148,'Daten Elementary'!$A$424:$ADO$424,0)-1)),0,OFFSET('Daten Elementary'!$A$1,MATCH(FD$5,'Daten Elementary'!$A:$A,0)-1,MATCH(AP148,'Daten Elementary'!$A$424:$ADO$424,0)-1))*1000</f>
        <v>0</v>
      </c>
      <c r="FE148" s="314">
        <f t="shared" ca="1" si="133"/>
        <v>29.784740300000003</v>
      </c>
      <c r="FF148" s="314">
        <f ca="1">IF(ISERROR(OFFSET('Daten Elementary'!$A$1,MATCH(FF$5,'Daten Elementary'!$A:$A,0)-1,MATCH(AQ148,'Daten Elementary'!$A$424:$ADO$424,0)-1)),0,OFFSET('Daten Elementary'!$A$1,MATCH(FF$5,'Daten Elementary'!$A:$A,0)-1,MATCH(AQ148,'Daten Elementary'!$A$424:$ADO$424,0)-1))*1000</f>
        <v>6.5948663999999999</v>
      </c>
      <c r="FG148" s="314">
        <f ca="1">IF(ISERROR(OFFSET('Daten Elementary'!$A$1,MATCH(FG$5,'Daten Elementary'!$A:$A,0)-1,MATCH(AR148,'Daten Elementary'!$A$424:$ADO$424,0)-1)),0,OFFSET('Daten Elementary'!$A$1,MATCH(FG$5,'Daten Elementary'!$A:$A,0)-1,MATCH(AR148,'Daten Elementary'!$A$424:$ADO$424,0)-1))*1000</f>
        <v>46.130008000000004</v>
      </c>
      <c r="FH148" s="314">
        <f ca="1">IF(ISERROR(OFFSET('Daten Elementary'!$A$1,MATCH(FH$5,'Daten Elementary'!$A:$A,0)-1,MATCH(AS148,'Daten Elementary'!$A$424:$ADO$424,0)-1)),0,OFFSET('Daten Elementary'!$A$1,MATCH(FH$5,'Daten Elementary'!$A:$A,0)-1,MATCH(AS148,'Daten Elementary'!$A$424:$ADO$424,0)-1))*1000</f>
        <v>12.474614000000001</v>
      </c>
      <c r="FI148" s="315">
        <f t="shared" ca="1" si="134"/>
        <v>94.984228700000017</v>
      </c>
      <c r="FJ148" s="314">
        <f ca="1">IF(ISERROR(OFFSET('Daten Elementary'!$A$1,MATCH(FJ$5,'Daten Elementary'!$A:$A,0)-1,MATCH($AT148,'Daten Elementary'!$A$424:$ADO$424,0)-1)),0,OFFSET('Daten Elementary'!$A$1,MATCH(FJ$5,'Daten Elementary'!$A:$A,0)-1,MATCH($AT148,'Daten Elementary'!$A$424:$ADO$424,0)-1))*1000</f>
        <v>109.49077</v>
      </c>
      <c r="FK148" s="305">
        <f t="shared" ca="1" si="135"/>
        <v>1.1527257893077989</v>
      </c>
      <c r="FL148" s="314">
        <f ca="1">IF(ISERROR(OFFSET('Daten Elementary'!$A$1,MATCH(FL$5,'Daten Elementary'!$A:$A,0)-1,MATCH(AM148,'Daten Elementary'!$A$424:$ADO$424,0)-1)),0,OFFSET('Daten Elementary'!$A$1,MATCH(FL$5,'Daten Elementary'!$A:$A,0)-1,MATCH(AM148,'Daten Elementary'!$A$424:$ADO$424,0)-1))</f>
        <v>0</v>
      </c>
      <c r="FM148" s="314">
        <f ca="1">IF(ISERROR(OFFSET('Daten Elementary'!$A$1,MATCH(FM$5,'Daten Elementary'!$A:$A,0)-1,MATCH(AN148,'Daten Elementary'!$A$424:$ADO$424,0)-1)),0,OFFSET('Daten Elementary'!$A$1,MATCH(FM$5,'Daten Elementary'!$A:$A,0)-1,MATCH(AN148,'Daten Elementary'!$A$424:$ADO$424,0)-1))</f>
        <v>0</v>
      </c>
      <c r="FN148" s="314">
        <f ca="1">IF(ISERROR(OFFSET('Daten Elementary'!$A$1,MATCH(FN$5,'Daten Elementary'!$A:$A,0)-1,MATCH(AO148,'Daten Elementary'!$A$424:$ADO$424,0)-1)),0,OFFSET('Daten Elementary'!$A$1,MATCH(FN$5,'Daten Elementary'!$A:$A,0)-1,MATCH(AO148,'Daten Elementary'!$A$424:$ADO$424,0)-1))</f>
        <v>0</v>
      </c>
      <c r="FO148" s="314">
        <f ca="1">IF(ISERROR(OFFSET('Daten Elementary'!$A$1,MATCH(FO$5,'Daten Elementary'!$A:$A,0)-1,MATCH(AP148,'Daten Elementary'!$A$424:$ADO$424,0)-1)),0,OFFSET('Daten Elementary'!$A$1,MATCH(FO$5,'Daten Elementary'!$A:$A,0)-1,MATCH(AP148,'Daten Elementary'!$A$424:$ADO$424,0)-1))</f>
        <v>0</v>
      </c>
      <c r="FP148" s="314">
        <f t="shared" ca="1" si="136"/>
        <v>0</v>
      </c>
      <c r="FQ148" s="314">
        <f ca="1">IF(ISERROR(OFFSET('Daten Elementary'!$A$1,MATCH(FQ$5,'Daten Elementary'!$A:$A,0)-1,MATCH(AQ148,'Daten Elementary'!$A$424:$ADO$424,0)-1)),0,OFFSET('Daten Elementary'!$A$1,MATCH(FQ$5,'Daten Elementary'!$A:$A,0)-1,MATCH(AQ148,'Daten Elementary'!$A$424:$ADO$424,0)-1))</f>
        <v>0</v>
      </c>
      <c r="FR148" s="314">
        <f ca="1">IF(ISERROR(OFFSET('Daten Elementary'!$A$1,MATCH(FR$5,'Daten Elementary'!$A:$A,0)-1,MATCH(AR148,'Daten Elementary'!$A$424:$ADO$424,0)-1)),0,OFFSET('Daten Elementary'!$A$1,MATCH(FR$5,'Daten Elementary'!$A:$A,0)-1,MATCH(AR148,'Daten Elementary'!$A$424:$ADO$424,0)-1))</f>
        <v>0</v>
      </c>
      <c r="FS148" s="314">
        <f ca="1">IF(ISERROR(OFFSET('Daten Elementary'!$A$1,MATCH(FS$5,'Daten Elementary'!$A:$A,0)-1,MATCH(AS148,'Daten Elementary'!$A$424:$ADO$424,0)-1)),0,OFFSET('Daten Elementary'!$A$1,MATCH(FS$5,'Daten Elementary'!$A:$A,0)-1,MATCH(AS148,'Daten Elementary'!$A$424:$ADO$424,0)-1))</f>
        <v>0</v>
      </c>
      <c r="FT148" s="315">
        <f t="shared" ca="1" si="137"/>
        <v>0</v>
      </c>
      <c r="FU148" s="314">
        <f ca="1">IF(ISERROR(OFFSET('Daten Elementary'!$A$1,MATCH(FU$5,'Daten Elementary'!$A:$A,0)-1,MATCH($AT148,'Daten Elementary'!$A$424:$ADO$424,0)-1)),0,OFFSET('Daten Elementary'!$A$1,MATCH(FU$5,'Daten Elementary'!$A:$A,0)-1,MATCH($AT148,'Daten Elementary'!$A$424:$ADO$424,0)-1))</f>
        <v>0</v>
      </c>
      <c r="FV148" s="305">
        <f t="shared" ca="1" si="138"/>
        <v>0</v>
      </c>
      <c r="FW148" s="324"/>
      <c r="FX148" s="231" t="str">
        <f t="shared" si="139"/>
        <v>Personenwagen, Plug-In Hybrid (EURO 6, firmenspezifischer Verbrauchermix (siehe unten))</v>
      </c>
      <c r="FY148" s="231" t="str">
        <f t="shared" si="104"/>
        <v>Personenwagen</v>
      </c>
      <c r="FZ148" s="231" t="str">
        <f t="shared" si="105"/>
        <v>, Plug-In Hybrid</v>
      </c>
      <c r="GA148" s="231" t="str">
        <f t="shared" si="106"/>
        <v xml:space="preserve"> (EURO 6, firmenspezifischer Verbrauchermix (siehe unten))</v>
      </c>
      <c r="GB148" s="231"/>
    </row>
    <row r="149" spans="1:184" ht="16.5" customHeight="1" collapsed="1">
      <c r="A149" s="375"/>
      <c r="B149" s="370" t="s">
        <v>108</v>
      </c>
      <c r="C149" s="328" t="s">
        <v>30</v>
      </c>
      <c r="D149" s="342" t="s">
        <v>110</v>
      </c>
      <c r="E149" s="390" t="s">
        <v>14</v>
      </c>
      <c r="F149" s="33">
        <f t="shared" ref="F149:F156" si="145">H149*G149</f>
        <v>214.65</v>
      </c>
      <c r="G149" s="33">
        <v>265</v>
      </c>
      <c r="H149" s="190">
        <v>0.81</v>
      </c>
      <c r="I149" s="88">
        <v>1</v>
      </c>
      <c r="J149" s="88">
        <v>1</v>
      </c>
      <c r="K149" s="86">
        <v>1</v>
      </c>
      <c r="L149" s="86"/>
      <c r="M149" s="86"/>
      <c r="N149" s="38" t="s">
        <v>99</v>
      </c>
      <c r="O149" s="6">
        <f ca="1">(IF(ISERROR(INDEX(INDIRECT($D$268),MATCH($AM149,$AM$4:$AM$275,0),MATCH(O$304,INDIRECT($E$268),0))*$I149/$AD149),0,INDEX(INDIRECT($D$268),MATCH($AM149,$AM$4:$AM$275,0),MATCH(O$304,INDIRECT($E$268),0))*$I149/$AD149)+IF(ISERROR(INDEX(INDIRECT($D$268),MATCH($AN149,$AN$4:$AN$275,0),MATCH(O$305,INDIRECT($E$268),0))*$J149/$AE149),0,INDEX(INDIRECT($D$268),MATCH($AN149,$AN$4:$AN$275,0),MATCH(O$305,INDIRECT($E$268),0))*$J149/$AE149))*$AC149/$F149</f>
        <v>155.02239203354296</v>
      </c>
      <c r="P149" s="6">
        <f ca="1">(IF(ISERROR(INDEX(INDIRECT($D$268),MATCH($AO149,$AO$4:$AO$275,0),MATCH(P$304,INDIRECT($E$268),0))*$I149/$AD149),0,INDEX(INDIRECT($D$268),MATCH($AO149,$AO$4:$AO$275,0),MATCH(P$304,INDIRECT($E$268),0))*$I149/$AD149)+IF(ISERROR(INDEX(INDIRECT($D$268),MATCH($AP149,$AP$4:$AP$275,0),MATCH(P$305,INDIRECT($E$268),0))*$J149/$AE149),0,INDEX(INDIRECT($D$268),MATCH($AP149,$AP$4:$AP$275,0),MATCH(P$305,INDIRECT($E$268),0))*$J149/$AE149))*$AC149/$F149</f>
        <v>23.684383973911018</v>
      </c>
      <c r="Q149" s="6">
        <f ca="1">INDEX(INDIRECT($D$268),MATCH($AQ149,$AQ$4:$AQ$284,0),MATCH(Q$4,INDIRECT($E$268),0))*$K149*$AC149/$F149/$AF149</f>
        <v>1.6256596226415097E-2</v>
      </c>
      <c r="R149" s="6">
        <f ca="1">INDEX(INDIRECT($D$268),MATCH($AR149,$AR$4:$AR$284,0),MATCH(R$4,INDIRECT($E$268),0))*$K149*$AC149/$F149/$AF149</f>
        <v>0.32513193454460748</v>
      </c>
      <c r="S149" s="6">
        <f ca="1">INDEX(INDIRECT($D$268),MATCH($AS149,$AS$4:$AS$284,0),MATCH(S$4,INDIRECT($E$268),0))*$K149*$AC149/$F149/$AF149</f>
        <v>5.5345827859305841</v>
      </c>
      <c r="T149" s="7">
        <f t="shared" ca="1" si="103"/>
        <v>184.58274732415558</v>
      </c>
      <c r="U149" s="6">
        <f>IF($B$268=6,(IF(OR(AJ149="Benzin",AJ149="Diesel"),$AK149*INDEX('DIN EN 16258'!$I:$I,MATCH('mobitool-Faktoren v2.0'!$AI149,'DIN EN 16258'!$A:$A,0))*$I149/$AD149+$AL149*INDEX('DIN EN 16258'!$I:$I,MATCH('mobitool-Faktoren v2.0'!$AJ149,'DIN EN 16258'!$A:$A,0))*$I149/$AD149,IF(ISERROR($AK149*INDEX('DIN EN 16258'!$I:$I,MATCH('mobitool-Faktoren v2.0'!$AI149,'DIN EN 16258'!$A:$A,0))*$I149/$AD149),0,$AK149*INDEX('DIN EN 16258'!$I:$I,MATCH('mobitool-Faktoren v2.0'!$AI149,'DIN EN 16258'!$A:$A,0))*$I149/$AD149)+IF(ISERROR($AL149*INDEX('DIN EN 16258'!$I:$I,MATCH('mobitool-Faktoren v2.0'!$AJ149,'DIN EN 16258'!$A:$A,0))*$J149/$AE149),0,$AL149*INDEX('DIN EN 16258'!$I:$I,MATCH('mobitool-Faktoren v2.0'!$AJ149,'DIN EN 16258'!$A:$A,0))*$J149/$AE149)))*1000,
IF($B$268=1,(IF(OR(AJ149="Benzin",AJ149="Diesel"),$AK149*INDEX('DIN EN 16258'!$D:$D,MATCH('mobitool-Faktoren v2.0'!$AI149,'DIN EN 16258'!$A:$A,0))*$I149/$AD149+$AL149*INDEX('DIN EN 16258'!$D:$D,MATCH('mobitool-Faktoren v2.0'!$AJ149,'DIN EN 16258'!$A:$A,0))*$I149/$AD149,IF(ISERROR($AK149*INDEX('DIN EN 16258'!$D:$D,MATCH('mobitool-Faktoren v2.0'!$AI149,'DIN EN 16258'!$A:$A,0))*$I149/$AD149),0,$AK149*INDEX('DIN EN 16258'!$D:$D,MATCH('mobitool-Faktoren v2.0'!$AI149,'DIN EN 16258'!$A:$A,0))*$I149/$AD149)+IF(ISERROR($AL149*INDEX('DIN EN 16258'!$D:$D,MATCH('mobitool-Faktoren v2.0'!$AJ149,'DIN EN 16258'!$A:$A,0))*$J149/$AE149),0,$AL149*INDEX('DIN EN 16258'!$D:$D,MATCH('mobitool-Faktoren v2.0'!$AJ149,'DIN EN 16258'!$A:$A,0))*$J149/$AE149))),0))*$AC149/$F149</f>
        <v>111.05298094130239</v>
      </c>
      <c r="V149" s="6">
        <f>IF($B$268=6,(IF(OR(AJ149="Benzin",AJ149="Diesel"),$AK149*INDEX('DIN EN 16258'!$L:$L,MATCH('mobitool-Faktoren v2.0'!$AI149,'DIN EN 16258'!$A:$A,0))*$I149/$AD149+$AL149*INDEX('DIN EN 16258'!$L:$L,MATCH('mobitool-Faktoren v2.0'!$AJ149,'DIN EN 16258'!$A:$A,0))*$I149/$AD149,IF(ISERROR($AK149*INDEX('DIN EN 16258'!$L:$L,MATCH('mobitool-Faktoren v2.0'!$AI149,'DIN EN 16258'!$A:$A,0))*$I149/$AD149),0,$AK149*INDEX('DIN EN 16258'!$L:$L,MATCH('mobitool-Faktoren v2.0'!$AI149,'DIN EN 16258'!$A:$A,0))*$I149/$AD149)+IF(ISERROR($AL149*INDEX('DIN EN 16258'!$L:$L,MATCH('mobitool-Faktoren v2.0'!$AJ149,'DIN EN 16258'!$A:$A,0))*$J149/$AE149),0,$AL149*INDEX('DIN EN 16258'!$L:$L,MATCH('mobitool-Faktoren v2.0'!$AJ149,'DIN EN 16258'!$A:$A,0))*$J149/$AE149)))*1000,
IF($B$268=1,(IF(OR(AJ149="Benzin",AJ149="Diesel"),$AK149*INDEX('DIN EN 16258'!$F:$F,MATCH('mobitool-Faktoren v2.0'!$AI149,'DIN EN 16258'!$A:$A,0))*$I149/$AD149+$AL149*INDEX('DIN EN 16258'!$F:$F,MATCH('mobitool-Faktoren v2.0'!$AJ149,'DIN EN 16258'!$A:$A,0))*$I149/$AD149,IF(ISERROR($AK149*INDEX('DIN EN 16258'!$F:$F,MATCH('mobitool-Faktoren v2.0'!$AI149,'DIN EN 16258'!$A:$A,0))*$I149/$AD149),0,$AK149*INDEX('DIN EN 16258'!$F:$F,MATCH('mobitool-Faktoren v2.0'!$AI149,'DIN EN 16258'!$A:$A,0))*$I149/$AD149)+IF(ISERROR($AL149*INDEX('DIN EN 16258'!$F:$F,MATCH('mobitool-Faktoren v2.0'!$AJ149,'DIN EN 16258'!$A:$A,0))*$J149/$AE149),0,$AL149*INDEX('DIN EN 16258'!$F:$F,MATCH('mobitool-Faktoren v2.0'!$AJ149,'DIN EN 16258'!$A:$A,0))*$J149/$AE149))),0))*$AC149/$F149</f>
        <v>135.49860567680918</v>
      </c>
      <c r="W149" s="39" t="s">
        <v>674</v>
      </c>
      <c r="X149" s="39" t="s">
        <v>162</v>
      </c>
      <c r="Y149" s="336"/>
      <c r="Z149" s="336"/>
      <c r="AA149" s="337"/>
      <c r="AB149" s="299"/>
      <c r="AC149" s="300">
        <v>215</v>
      </c>
      <c r="AD149" s="298">
        <v>1</v>
      </c>
      <c r="AE149" s="298">
        <v>1</v>
      </c>
      <c r="AF149" s="299">
        <v>1</v>
      </c>
      <c r="AG149" s="299"/>
      <c r="AH149" s="299"/>
      <c r="AI149" s="384" t="s">
        <v>603</v>
      </c>
      <c r="AJ149" s="384" t="s">
        <v>2449</v>
      </c>
      <c r="AK149" s="391">
        <v>3.7477999999999997E-2</v>
      </c>
      <c r="AL149" s="391">
        <v>3.4865470760641448E-2</v>
      </c>
      <c r="AM149" s="202" t="s">
        <v>700</v>
      </c>
      <c r="AN149" s="330" t="s">
        <v>2405</v>
      </c>
      <c r="AO149" s="202" t="s">
        <v>2516</v>
      </c>
      <c r="AP149" s="330" t="s">
        <v>2405</v>
      </c>
      <c r="AQ149" s="202" t="s">
        <v>2517</v>
      </c>
      <c r="AR149" s="202" t="s">
        <v>2519</v>
      </c>
      <c r="AS149" s="202" t="s">
        <v>2518</v>
      </c>
      <c r="AT149" s="202" t="s">
        <v>701</v>
      </c>
      <c r="AU149" s="303">
        <f ca="1">IF(ISERROR(OFFSET('Daten KEA'!$A$1,MATCH(AU$5,'Daten KEA'!$A:$A,0)-1,MATCH(AM149,'Daten KEA'!$A$424:$ADO$424,0)-1)),0,OFFSET('Daten KEA'!$A$1,MATCH(AU$5,'Daten KEA'!$A:$A,0)-1,MATCH(AM149,'Daten KEA'!$A$424:$ADO$424,0)-1))+IF(ISERROR(AK149*INDEX('Energiefaktoren Ecoinvent'!$D:$D,MATCH('mobitool-Faktoren v2.0'!AI149,'Energiefaktoren Ecoinvent'!$A:$A,0))),0,AK149*INDEX('Energiefaktoren Ecoinvent'!$D:$D,MATCH('mobitool-Faktoren v2.0'!AI149,'Energiefaktoren Ecoinvent'!$A:$A,0)))+IF(OR(AJ149="Benzin",AJ149="Diesel"),IF(ISERROR(OFFSET('Daten KEA'!$A$1,MATCH(AV$5,'Daten KEA'!$A:$A,0)-1,MATCH(AN149,'Daten KEA'!$A$424:$ADO$424,0)-1)),0,OFFSET('Daten KEA'!$A$1,MATCH(AV$5,'Daten KEA'!$A:$A,0)-1,MATCH(AN149,'Daten KEA'!$A$424:$ADO$424,0)-1))+IF(ISERROR(AL149*INDEX('Energiefaktoren Ecoinvent'!$D:$D,MATCH('mobitool-Faktoren v2.0'!AJ149,'Energiefaktoren Ecoinvent'!$A:$A,0))),0,AL149*INDEX('Energiefaktoren Ecoinvent'!$D:$D,MATCH('mobitool-Faktoren v2.0'!AJ149,'Energiefaktoren Ecoinvent'!$A:$A,0))),0)</f>
        <v>1.6115539999999999</v>
      </c>
      <c r="AV149" s="303">
        <f ca="1">IF(OR(AJ149="Benzin",AJ149="Diesel"),0,IF(ISERROR(OFFSET('Daten KEA'!$A$1,MATCH(AV$5,'Daten KEA'!$A:$A,0)-1,MATCH(AN149,'Daten KEA'!$A$424:$ADO$424,0)-1)),0,OFFSET('Daten KEA'!$A$1,MATCH(AV$5,'Daten KEA'!$A:$A,0)-1,MATCH(AN149,'Daten KEA'!$A$424:$ADO$424,0)-1))+IF(ISERROR(AL149*INDEX('Energiefaktoren Ecoinvent'!$D:$D,MATCH('mobitool-Faktoren v2.0'!AJ149,'Energiefaktoren Ecoinvent'!$A:$A,0))),0,AL149*INDEX('Energiefaktoren Ecoinvent'!$D:$D,MATCH('mobitool-Faktoren v2.0'!AJ149,'Energiefaktoren Ecoinvent'!$A:$A,0))))</f>
        <v>0</v>
      </c>
      <c r="AW149" s="303">
        <f ca="1">IF(ISERROR(OFFSET('Daten KEA'!$A$1,MATCH(AW$5,'Daten KEA'!$A:$A,0)-1,MATCH(AO149,'Daten KEA'!$A$424:$ADO$424,0)-1)),0,OFFSET('Daten KEA'!$A$1,MATCH(AW$5,'Daten KEA'!$A:$A,0)-1,MATCH(AO149,'Daten KEA'!$A$424:$ADO$424,0)-1))-IF(ISERROR(AK149*INDEX('Energiefaktoren Ecoinvent'!$D:$D,MATCH('mobitool-Faktoren v2.0'!AI149,'Energiefaktoren Ecoinvent'!$A:$A,0))),0,AK149*INDEX('Energiefaktoren Ecoinvent'!$D:$D,MATCH('mobitool-Faktoren v2.0'!AI149,'Energiefaktoren Ecoinvent'!$A:$A,0)))+IF(OR(AJ149="Benzin",AJ149="Diesel"),IF(ISERROR(OFFSET('Daten KEA'!$A$1,MATCH(AX$5,'Daten KEA'!$A:$A,0)-1,MATCH(AP149,'Daten KEA'!$A$424:$ADO$424,0)-1)),0,OFFSET('Daten KEA'!$A$1,MATCH(AX$5,'Daten KEA'!$A:$A,0)-1,MATCH(AP149,'Daten KEA'!$A$424:$ADO$424,0)-1))-IF(ISERROR(AL149*INDEX('Energiefaktoren Ecoinvent'!$D:$D,MATCH('mobitool-Faktoren v2.0'!AJ149,'Energiefaktoren Ecoinvent'!$A:$A,0))),0,AL149*INDEX('Energiefaktoren Ecoinvent'!$D:$D,MATCH('mobitool-Faktoren v2.0'!AJ149,'Energiefaktoren Ecoinvent'!$A:$A,0))),0)</f>
        <v>0.44939630000000008</v>
      </c>
      <c r="AX149" s="303">
        <f ca="1">IF(OR(AJ149="Benzin",AJ149="Diesel"),0,IF(ISERROR(OFFSET('Daten KEA'!$A$1,MATCH(AX$5,'Daten KEA'!$A:$A,0)-1,MATCH(AP149,'Daten KEA'!$A$424:$ADO$424,0)-1)),0,OFFSET('Daten KEA'!$A$1,MATCH(AX$5,'Daten KEA'!$A:$A,0)-1,MATCH(AP149,'Daten KEA'!$A$424:$ADO$424,0)-1))-IF(ISERROR(AL149*INDEX('Energiefaktoren Ecoinvent'!$D:$D,MATCH('mobitool-Faktoren v2.0'!AJ149,'Energiefaktoren Ecoinvent'!$A:$A,0))),0,AL149*INDEX('Energiefaktoren Ecoinvent'!$D:$D,MATCH('mobitool-Faktoren v2.0'!AJ149,'Energiefaktoren Ecoinvent'!$A:$A,0))))</f>
        <v>0</v>
      </c>
      <c r="AY149" s="303">
        <f t="shared" ca="1" si="107"/>
        <v>2.0609503</v>
      </c>
      <c r="AZ149" s="303">
        <f ca="1">IF(ISERROR(OFFSET('Daten KEA'!$A$1,MATCH(AZ$5,'Daten KEA'!$A:$A,0)-1,MATCH(AQ149,'Daten KEA'!$A$424:$ADO$424,0)-1)),0,OFFSET('Daten KEA'!$A$1,MATCH(AZ$5,'Daten KEA'!$A:$A,0)-1,MATCH(AQ149,'Daten KEA'!$A$424:$ADO$424,0)-1))</f>
        <v>2.9438285000000001E-4</v>
      </c>
      <c r="BA149" s="303">
        <f ca="1">IF(ISERROR(OFFSET('Daten KEA'!$A$1,MATCH(BA$5,'Daten KEA'!$A:$A,0)-1,MATCH(AR149,'Daten KEA'!$A$424:$ADO$424,0)-1)),0,OFFSET('Daten KEA'!$A$1,MATCH(BA$5,'Daten KEA'!$A:$A,0)-1,MATCH(AR149,'Daten KEA'!$A$424:$ADO$424,0)-1))</f>
        <v>5.8876568999999997E-3</v>
      </c>
      <c r="BB149" s="303">
        <f ca="1">IF(ISERROR(OFFSET('Daten KEA'!$A$1,MATCH(BB$5,'Daten KEA'!$A:$A,0)-1,MATCH(AS149,'Daten KEA'!$A$424:$ADO$424,0)-1)),0,OFFSET('Daten KEA'!$A$1,MATCH(BB$5,'Daten KEA'!$A:$A,0)-1,MATCH(AS149,'Daten KEA'!$A$424:$ADO$424,0)-1))</f>
        <v>0.10838652</v>
      </c>
      <c r="BC149" s="304">
        <f t="shared" ca="1" si="101"/>
        <v>2.1755188597499999</v>
      </c>
      <c r="BD149" s="303">
        <f ca="1">IF(ISERROR(OFFSET('Daten KEA'!$A$1,MATCH(BD$5,'Daten KEA'!$A:$A,0)-1,MATCH(AT149,'Daten KEA'!$A$424:$ADO$424,0)-1)),0,OFFSET('Daten KEA'!$A$1,MATCH(BD$5,'Daten KEA'!$A:$A,0)-1,MATCH(AT149,'Daten KEA'!$A$424:$ADO$424,0)-1))</f>
        <v>2.1755189000000001</v>
      </c>
      <c r="BE149" s="305">
        <f t="shared" ca="1" si="108"/>
        <v>1.0000000185013336</v>
      </c>
      <c r="BF149" s="306">
        <f ca="1">IF(ISERROR(OFFSET('Daten KEA'!$A$1,MATCH(BF$5,'Daten KEA'!$A:$A,0)-1,MATCH(AM149,'Daten KEA'!$A$424:$ADO$424,0)-1)),0,OFFSET('Daten KEA'!$A$1,MATCH(BF$5,'Daten KEA'!$A:$A,0)-1,MATCH(AM149,'Daten KEA'!$A$424:$ADO$424,0)-1))+IF(ISERROR($AK149*INDEX('Energiefaktoren Ecoinvent'!$H:$H,MATCH('mobitool-Faktoren v2.0'!$AI149,'Energiefaktoren Ecoinvent'!$A:$A,0))),0,$AK149*INDEX('Energiefaktoren Ecoinvent'!$H:$H,MATCH('mobitool-Faktoren v2.0'!$AI149,'Energiefaktoren Ecoinvent'!$A:$A,0)))+IF(OR(AJ149="Benzin",AJ149="Diesel"),IF(ISERROR(OFFSET('Daten KEA'!$A$1,MATCH(BG$5,'Daten KEA'!$A:$A,0)-1,MATCH(AN149,'Daten KEA'!$A$424:$ADO$424,0)-1)),0,OFFSET('Daten KEA'!$A$1,MATCH(BG$5,'Daten KEA'!$A:$A,0)-1,MATCH(AN149,'Daten KEA'!$A$424:$ADO$424,0)-1))+IF(ISERROR($AL149*INDEX('Energiefaktoren Ecoinvent'!$H:$H,MATCH('mobitool-Faktoren v2.0'!$AJ149,'Energiefaktoren Ecoinvent'!$A:$A,0))),0,$AL149*INDEX('Energiefaktoren Ecoinvent'!$H:$H,MATCH('mobitool-Faktoren v2.0'!$AJ149,'Energiefaktoren Ecoinvent'!$A:$A,0))),0)</f>
        <v>1.6115539999999999</v>
      </c>
      <c r="BG149" s="306">
        <f ca="1">IF(OR(AJ149="Benzin",AJ149="Diesel"),0,IF(ISERROR(OFFSET('Daten KEA'!$A$1,MATCH(BG$5,'Daten KEA'!$A:$A,0)-1,MATCH(AN149,'Daten KEA'!$A$424:$ADO$424,0)-1)),0,OFFSET('Daten KEA'!$A$1,MATCH(BG$5,'Daten KEA'!$A:$A,0)-1,MATCH(AN149,'Daten KEA'!$A$424:$ADO$424,0)-1))+IF(ISERROR($AL149*INDEX('Energiefaktoren Ecoinvent'!$H:$H,MATCH('mobitool-Faktoren v2.0'!$AJ149,'Energiefaktoren Ecoinvent'!$A:$A,0))),0,$AL149*INDEX('Energiefaktoren Ecoinvent'!$H:$H,MATCH('mobitool-Faktoren v2.0'!$AJ149,'Energiefaktoren Ecoinvent'!$A:$A,0))))</f>
        <v>0</v>
      </c>
      <c r="BH149" s="306">
        <f ca="1">IF(ISERROR(OFFSET('Daten KEA'!$A$1,MATCH(BH$5,'Daten KEA'!$A:$A,0)-1,MATCH(AO149,'Daten KEA'!$A$424:$ADO$424,0)-1)),0,OFFSET('Daten KEA'!$A$1,MATCH(BH$5,'Daten KEA'!$A:$A,0)-1,MATCH(AO149,'Daten KEA'!$A$424:$ADO$424,0)-1))-IF(ISERROR($AK149*INDEX('Energiefaktoren Ecoinvent'!$H:$H,MATCH('mobitool-Faktoren v2.0'!$AI149,'Energiefaktoren Ecoinvent'!$A:$A,0))),0,$AK149*INDEX('Energiefaktoren Ecoinvent'!$H:$H,MATCH('mobitool-Faktoren v2.0'!$AI149,'Energiefaktoren Ecoinvent'!$A:$A,0)))+IF(OR(AJ149="Benzin",AJ149="Diesel"),IF(ISERROR(OFFSET('Daten KEA'!$A$1,MATCH(BI$5,'Daten KEA'!$A:$A,0)-1,MATCH(AP149,'Daten KEA'!$A$424:$ADO$424,0)-1)),0,OFFSET('Daten KEA'!$A$1,MATCH(BI$5,'Daten KEA'!$A:$A,0)-1,MATCH(AP149,'Daten KEA'!$A$424:$ADO$424,0)-1))-IF(ISERROR($AL149*INDEX('Energiefaktoren Ecoinvent'!$H:$H,MATCH('mobitool-Faktoren v2.0'!$AJ149,'Energiefaktoren Ecoinvent'!$A:$A,0))),0,$AL149*INDEX('Energiefaktoren Ecoinvent'!$H:$H,MATCH('mobitool-Faktoren v2.0'!$AJ149,'Energiefaktoren Ecoinvent'!$A:$A,0))),0)</f>
        <v>0.44432041408739975</v>
      </c>
      <c r="BI149" s="306">
        <f ca="1">IF(OR(AJ149="Benzin",AJ149="Diesel"),0,IF(ISERROR(OFFSET('Daten KEA'!$A$1,MATCH(BI$5,'Daten KEA'!$A:$A,0)-1,MATCH(AP149,'Daten KEA'!$A$424:$ADO$424,0)-1)),0,OFFSET('Daten KEA'!$A$1,MATCH(BI$5,'Daten KEA'!$A:$A,0)-1,MATCH(AP149,'Daten KEA'!$A$424:$ADO$424,0)-1))-IF(ISERROR($AL149*INDEX('Energiefaktoren Ecoinvent'!$H:$H,MATCH('mobitool-Faktoren v2.0'!$AJ149,'Energiefaktoren Ecoinvent'!$A:$A,0))),0,$AL149*INDEX('Energiefaktoren Ecoinvent'!$H:$H,MATCH('mobitool-Faktoren v2.0'!$AJ149,'Energiefaktoren Ecoinvent'!$A:$A,0))))</f>
        <v>0</v>
      </c>
      <c r="BJ149" s="306">
        <f ca="1">SUM(BF149:BI149)</f>
        <v>2.0558744140873997</v>
      </c>
      <c r="BK149" s="306">
        <f ca="1">IF(ISERROR(OFFSET('Daten KEA'!$A$1,MATCH(BK$5,'Daten KEA'!$A:$A,0)-1,MATCH(AQ149,'Daten KEA'!$A$424:$ADO$424,0)-1)),0,OFFSET('Daten KEA'!$A$1,MATCH(BK$5,'Daten KEA'!$A:$A,0)-1,MATCH(AQ149,'Daten KEA'!$A$424:$ADO$424,0)-1))</f>
        <v>2.6937425639476996E-4</v>
      </c>
      <c r="BL149" s="306">
        <f ca="1">IF(ISERROR(OFFSET('Daten KEA'!$A$1,MATCH(BL$5,'Daten KEA'!$A:$A,0)-1,MATCH(AR149,'Daten KEA'!$A$424:$ADO$424,0)-1)),0,OFFSET('Daten KEA'!$A$1,MATCH(BL$5,'Daten KEA'!$A:$A,0)-1,MATCH(AR149,'Daten KEA'!$A$424:$ADO$424,0)-1))</f>
        <v>5.3874852678955009E-3</v>
      </c>
      <c r="BM149" s="306">
        <f ca="1">IF(ISERROR(OFFSET('Daten KEA'!$A$1,MATCH(BM$5,'Daten KEA'!$A:$A,0)-1,MATCH(AS149,'Daten KEA'!$A$424:$ADO$424,0)-1)),0,OFFSET('Daten KEA'!$A$1,MATCH(BM$5,'Daten KEA'!$A:$A,0)-1,MATCH(AS149,'Daten KEA'!$A$424:$ADO$424,0)-1))</f>
        <v>0.10129687900518501</v>
      </c>
      <c r="BN149" s="307">
        <f t="shared" ca="1" si="98"/>
        <v>2.1628281526168749</v>
      </c>
      <c r="BO149" s="306">
        <f ca="1">IF(ISERROR(OFFSET('Daten KEA'!$A$1,MATCH(BO$5,'Daten KEA'!$A:$A,0)-1,MATCH(AT149,'Daten KEA'!$A$424:$ADO$424,0)-1)),0,OFFSET('Daten KEA'!$A$1,MATCH(BO$5,'Daten KEA'!$A:$A,0)-1,MATCH(AT149,'Daten KEA'!$A$424:$ADO$424,0)-1))</f>
        <v>2.1628281431988996</v>
      </c>
      <c r="BP149" s="305">
        <f t="shared" ca="1" si="109"/>
        <v>0.99999999564552766</v>
      </c>
      <c r="BQ149" s="308">
        <f ca="1">IF(ISERROR(OFFSET('Daten GWP'!$A$1,MATCH(BQ$5,'Daten GWP'!$A:$A,0)-1,MATCH(AM149,'Daten GWP'!$A$424:$ADO$424,0)-1)),0,OFFSET('Daten GWP'!$A$1,MATCH(BQ$5,'Daten GWP'!$A:$A,0)-1,MATCH(AM149,'Daten GWP'!$A$424:$ADO$424,0)-1))*1000</f>
        <v>154.77002999999999</v>
      </c>
      <c r="BR149" s="308">
        <f ca="1">IF(ISERROR(OFFSET('Daten GWP'!$A$1,MATCH(BR$5,'Daten GWP'!$A:$A,0)-1,MATCH(AN149,'Daten GWP'!$A$424:$ADO$424,0)-1)),0,OFFSET('Daten GWP'!$A$1,MATCH(BR$5,'Daten GWP'!$A:$A,0)-1,MATCH(AN149,'Daten GWP'!$A$424:$ADO$424,0)-1))*1000</f>
        <v>0</v>
      </c>
      <c r="BS149" s="308">
        <f ca="1">IF(ISERROR(OFFSET('Daten GWP'!$A$1,MATCH(BS$5,'Daten GWP'!$A:$A,0)-1,MATCH(AO149,'Daten GWP'!$A$424:$ADO$424,0)-1)),0,OFFSET('Daten GWP'!$A$1,MATCH(BS$5,'Daten GWP'!$A:$A,0)-1,MATCH(AO149,'Daten GWP'!$A$424:$ADO$424,0)-1))*1000</f>
        <v>23.645828000000002</v>
      </c>
      <c r="BT149" s="308">
        <f ca="1">IF(ISERROR(OFFSET('Daten GWP'!$A$1,MATCH(BT$5,'Daten GWP'!$A:$A,0)-1,MATCH(AP149,'Daten GWP'!$A$424:$ADO$424,0)-1)),0,OFFSET('Daten GWP'!$A$1,MATCH(BT$5,'Daten GWP'!$A:$A,0)-1,MATCH(AP149,'Daten GWP'!$A$424:$ADO$424,0)-1))*1000</f>
        <v>0</v>
      </c>
      <c r="BU149" s="308">
        <f t="shared" ca="1" si="110"/>
        <v>178.41585799999999</v>
      </c>
      <c r="BV149" s="308">
        <f ca="1">IF(ISERROR(OFFSET('Daten GWP'!$A$1,MATCH(BV$5,'Daten GWP'!$A:$A,0)-1,MATCH(AQ149,'Daten GWP'!$A$424:$ADO$424,0)-1)),0,OFFSET('Daten GWP'!$A$1,MATCH(BV$5,'Daten GWP'!$A:$A,0)-1,MATCH(AQ149,'Daten GWP'!$A$424:$ADO$424,0)-1))*1000</f>
        <v>1.6230132000000001E-2</v>
      </c>
      <c r="BW149" s="308">
        <f ca="1">IF(ISERROR(OFFSET('Daten GWP'!$A$1,MATCH(BW$5,'Daten GWP'!$A:$A,0)-1,MATCH(AR149,'Daten GWP'!$A$424:$ADO$424,0)-1)),0,OFFSET('Daten GWP'!$A$1,MATCH(BW$5,'Daten GWP'!$A:$A,0)-1,MATCH(AR149,'Daten GWP'!$A$424:$ADO$424,0)-1))*1000</f>
        <v>0.32460264999999999</v>
      </c>
      <c r="BX149" s="308">
        <f ca="1">IF(ISERROR(OFFSET('Daten GWP'!$A$1,MATCH(BX$5,'Daten GWP'!$A:$A,0)-1,MATCH(AS149,'Daten GWP'!$A$424:$ADO$424,0)-1)),0,OFFSET('Daten GWP'!$A$1,MATCH(BX$5,'Daten GWP'!$A:$A,0)-1,MATCH(AS149,'Daten GWP'!$A$424:$ADO$424,0)-1))*1000</f>
        <v>5.5255729999999996</v>
      </c>
      <c r="BY149" s="309">
        <f t="shared" ca="1" si="99"/>
        <v>184.282263782</v>
      </c>
      <c r="BZ149" s="308">
        <f ca="1">IF(ISERROR(OFFSET('Daten GWP'!$A$1,MATCH(BZ$5,'Daten GWP'!$A:$A,0)-1,MATCH(AT149,'Daten GWP'!$A$424:$ADO$424,0)-1)),0,OFFSET('Daten GWP'!$A$1,MATCH(BZ$5,'Daten GWP'!$A:$A,0)-1,MATCH(AT149,'Daten GWP'!$A$424:$ADO$424,0)-1))*1000</f>
        <v>184.28226000000001</v>
      </c>
      <c r="CA149" s="305">
        <f t="shared" ca="1" si="111"/>
        <v>0.99999997947713515</v>
      </c>
      <c r="CB149" s="310">
        <f ca="1">IF(ISERROR(OFFSET('Daten Elementary'!$A$1,MATCH(CB$5,'Daten Elementary'!$A:$A,0)-1,MATCH(AM149,'Daten Elementary'!$A$424:$ADO$424,0)-1)),0,OFFSET('Daten Elementary'!$A$1,MATCH(CB$5,'Daten Elementary'!$A:$A,0)-1,MATCH(AM149,'Daten Elementary'!$A$424:$ADO$424,0)-1))*1000000</f>
        <v>0.82533000000000001</v>
      </c>
      <c r="CC149" s="310">
        <f ca="1">IF(ISERROR(OFFSET('Daten Elementary'!$A$1,MATCH(CC$5,'Daten Elementary'!$A:$A,0)-1,MATCH(AN149,'Daten Elementary'!$A$424:$ADO$424,0)-1)),0,OFFSET('Daten Elementary'!$A$1,MATCH(CC$5,'Daten Elementary'!$A:$A,0)-1,MATCH(AN149,'Daten Elementary'!$A$424:$ADO$424,0)-1))*1000000</f>
        <v>0</v>
      </c>
      <c r="CD149" s="310">
        <f ca="1">IF(ISERROR(OFFSET('Daten Elementary'!$A$1,MATCH(CD$5,'Daten Elementary'!$A:$A,0)-1,MATCH(AO149,'Daten Elementary'!$A$424:$ADO$424,0)-1)),0,OFFSET('Daten Elementary'!$A$1,MATCH(CD$5,'Daten Elementary'!$A:$A,0)-1,MATCH(AO149,'Daten Elementary'!$A$424:$ADO$424,0)-1))*1000000</f>
        <v>9.5152476999999998</v>
      </c>
      <c r="CE149" s="310">
        <f ca="1">IF(ISERROR(OFFSET('Daten Elementary'!$A$1,MATCH(CE$5,'Daten Elementary'!$A:$A,0)-1,MATCH(AP149,'Daten Elementary'!$A$424:$ADO$424,0)-1)),0,OFFSET('Daten Elementary'!$A$1,MATCH(CE$5,'Daten Elementary'!$A:$A,0)-1,MATCH(AP149,'Daten Elementary'!$A$424:$ADO$424,0)-1))*1000000</f>
        <v>0</v>
      </c>
      <c r="CF149" s="310">
        <f t="shared" ca="1" si="112"/>
        <v>10.340577699999999</v>
      </c>
      <c r="CG149" s="310">
        <f ca="1">IF(ISERROR(OFFSET('Daten Elementary'!$A$1,MATCH(CG$5,'Daten Elementary'!$A:$A,0)-1,MATCH(AQ149,'Daten Elementary'!$A$424:$ADO$424,0)-1)),0,OFFSET('Daten Elementary'!$A$1,MATCH(CG$5,'Daten Elementary'!$A:$A,0)-1,MATCH(AQ149,'Daten Elementary'!$A$424:$ADO$424,0)-1))*1000000</f>
        <v>6.6008049999999995E-3</v>
      </c>
      <c r="CH149" s="310">
        <f ca="1">IF(ISERROR(OFFSET('Daten Elementary'!$A$1,MATCH(CH$5,'Daten Elementary'!$A:$A,0)-1,MATCH(AR149,'Daten Elementary'!$A$424:$ADO$424,0)-1)),0,OFFSET('Daten Elementary'!$A$1,MATCH(CH$5,'Daten Elementary'!$A:$A,0)-1,MATCH(AR149,'Daten Elementary'!$A$424:$ADO$424,0)-1))*1000000</f>
        <v>0.1320161</v>
      </c>
      <c r="CI149" s="310">
        <f ca="1">IF(ISERROR(OFFSET('Daten Elementary'!$A$1,MATCH(CI$5,'Daten Elementary'!$A:$A,0)-1,MATCH(AS149,'Daten Elementary'!$A$424:$ADO$424,0)-1)),0,OFFSET('Daten Elementary'!$A$1,MATCH(CI$5,'Daten Elementary'!$A:$A,0)-1,MATCH(AS149,'Daten Elementary'!$A$424:$ADO$424,0)-1))*1000000</f>
        <v>1.119926</v>
      </c>
      <c r="CJ149" s="311">
        <f t="shared" ca="1" si="113"/>
        <v>11.599120604999998</v>
      </c>
      <c r="CK149" s="310">
        <f ca="1">IF(ISERROR(OFFSET('Daten Elementary'!$A$1,MATCH(CK$5,'Daten Elementary'!$A:$A,0)-1,MATCH($AT149,'Daten Elementary'!$A$424:$ADO$424,0)-1)),0,OFFSET('Daten Elementary'!$A$1,MATCH(CK$5,'Daten Elementary'!$A:$A,0)-1,MATCH($AT149,'Daten Elementary'!$A$424:$ADO$424,0)-1))*1000000</f>
        <v>11.599121</v>
      </c>
      <c r="CL149" s="305">
        <f t="shared" ca="1" si="114"/>
        <v>1.000000034054306</v>
      </c>
      <c r="CM149" s="312">
        <f ca="1">IF(ISERROR(OFFSET('Daten Elementary'!$A$1,MATCH(CM$5,'Daten Elementary'!$A:$A,0)-1,MATCH(AM149,'Daten Elementary'!$A$424:$ADO$424,0)-1)),0,OFFSET('Daten Elementary'!$A$1,MATCH(CM$5,'Daten Elementary'!$A:$A,0)-1,MATCH(AM149,'Daten Elementary'!$A$424:$ADO$424,0)-1))*1000000</f>
        <v>0.82533000000000001</v>
      </c>
      <c r="CN149" s="312">
        <f ca="1">IF(ISERROR(OFFSET('Daten Elementary'!$A$1,MATCH(CN$5,'Daten Elementary'!$A:$A,0)-1,MATCH(AN149,'Daten Elementary'!$A$424:$ADO$424,0)-1)),0,OFFSET('Daten Elementary'!$A$1,MATCH(CN$5,'Daten Elementary'!$A:$A,0)-1,MATCH(AN149,'Daten Elementary'!$A$424:$ADO$424,0)-1))*1000000</f>
        <v>0</v>
      </c>
      <c r="CO149" s="312">
        <f ca="1">IF(ISERROR(OFFSET('Daten Elementary'!$A$1,MATCH(CO$5,'Daten Elementary'!$A:$A,0)-1,MATCH(AO149,'Daten Elementary'!$A$424:$ADO$424,0)-1)),0,OFFSET('Daten Elementary'!$A$1,MATCH(CO$5,'Daten Elementary'!$A:$A,0)-1,MATCH(AO149,'Daten Elementary'!$A$424:$ADO$424,0)-1))*1000000</f>
        <v>7.7406698</v>
      </c>
      <c r="CP149" s="312">
        <f ca="1">IF(ISERROR(OFFSET('Daten Elementary'!$A$1,MATCH(CP$5,'Daten Elementary'!$A:$A,0)-1,MATCH(AP149,'Daten Elementary'!$A$424:$ADO$424,0)-1)),0,OFFSET('Daten Elementary'!$A$1,MATCH(CP$5,'Daten Elementary'!$A:$A,0)-1,MATCH(AP149,'Daten Elementary'!$A$424:$ADO$424,0)-1))*1000000</f>
        <v>0</v>
      </c>
      <c r="CQ149" s="312">
        <f t="shared" ca="1" si="115"/>
        <v>8.5659998000000002</v>
      </c>
      <c r="CR149" s="312">
        <f ca="1">IF(ISERROR(OFFSET('Daten Elementary'!$A$1,MATCH(CR$5,'Daten Elementary'!$A:$A,0)-1,MATCH(AQ149,'Daten Elementary'!$A$424:$ADO$424,0)-1)),0,OFFSET('Daten Elementary'!$A$1,MATCH(CR$5,'Daten Elementary'!$A:$A,0)-1,MATCH(AQ149,'Daten Elementary'!$A$424:$ADO$424,0)-1))*1000000</f>
        <v>3.5215930000000004E-3</v>
      </c>
      <c r="CS149" s="312">
        <f ca="1">IF(ISERROR(OFFSET('Daten Elementary'!$A$1,MATCH(CS$5,'Daten Elementary'!$A:$A,0)-1,MATCH(AR149,'Daten Elementary'!$A$424:$ADO$424,0)-1)),0,OFFSET('Daten Elementary'!$A$1,MATCH(CS$5,'Daten Elementary'!$A:$A,0)-1,MATCH(AR149,'Daten Elementary'!$A$424:$ADO$424,0)-1))*1000000</f>
        <v>7.0431859999999999E-2</v>
      </c>
      <c r="CT149" s="312">
        <f ca="1">IF(ISERROR(OFFSET('Daten Elementary'!$A$1,MATCH(CT$5,'Daten Elementary'!$A:$A,0)-1,MATCH(AS149,'Daten Elementary'!$A$424:$ADO$424,0)-1)),0,OFFSET('Daten Elementary'!$A$1,MATCH(CT$5,'Daten Elementary'!$A:$A,0)-1,MATCH(AS149,'Daten Elementary'!$A$424:$ADO$424,0)-1))*1000000</f>
        <v>0.81410568000000005</v>
      </c>
      <c r="CU149" s="313">
        <f t="shared" ca="1" si="116"/>
        <v>9.4540589330000007</v>
      </c>
      <c r="CV149" s="312">
        <f ca="1">IF(ISERROR(OFFSET('Daten Elementary'!$A$1,MATCH(CV$5,'Daten Elementary'!$A:$A,0)-1,MATCH($AT149,'Daten Elementary'!$A$424:$ADO$424,0)-1)),0,OFFSET('Daten Elementary'!$A$1,MATCH(CV$5,'Daten Elementary'!$A:$A,0)-1,MATCH($AT149,'Daten Elementary'!$A$424:$ADO$424,0)-1))*1000000</f>
        <v>9.4540588999999997</v>
      </c>
      <c r="CW149" s="305">
        <f t="shared" ca="1" si="117"/>
        <v>0.99999999650943572</v>
      </c>
      <c r="CX149" s="314">
        <f ca="1">IF(ISERROR(OFFSET('Daten Elementary'!$A$1,MATCH(CX$5,'Daten Elementary'!$A:$A,0)-1,MATCH(AM149,'Daten Elementary'!$A$424:$ADO$424,0)-1)),0,OFFSET('Daten Elementary'!$A$1,MATCH(CX$5,'Daten Elementary'!$A:$A,0)-1,MATCH(AM149,'Daten Elementary'!$A$424:$ADO$424,0)-1))*1000000</f>
        <v>23.60622</v>
      </c>
      <c r="CY149" s="314">
        <f ca="1">IF(ISERROR(OFFSET('Daten Elementary'!$A$1,MATCH(CY$5,'Daten Elementary'!$A:$A,0)-1,MATCH(AN149,'Daten Elementary'!$A$424:$ADO$424,0)-1)),0,OFFSET('Daten Elementary'!$A$1,MATCH(CY$5,'Daten Elementary'!$A:$A,0)-1,MATCH(AN149,'Daten Elementary'!$A$424:$ADO$424,0)-1))*1000000</f>
        <v>0</v>
      </c>
      <c r="CZ149" s="314">
        <f ca="1">IF(ISERROR(OFFSET('Daten Elementary'!$A$1,MATCH(CZ$5,'Daten Elementary'!$A:$A,0)-1,MATCH(AO149,'Daten Elementary'!$A$424:$ADO$424,0)-1)),0,OFFSET('Daten Elementary'!$A$1,MATCH(CZ$5,'Daten Elementary'!$A:$A,0)-1,MATCH(AO149,'Daten Elementary'!$A$424:$ADO$424,0)-1))*1000000</f>
        <v>83.934748999999996</v>
      </c>
      <c r="DA149" s="314">
        <f ca="1">IF(ISERROR(OFFSET('Daten Elementary'!$A$1,MATCH(DA$5,'Daten Elementary'!$A:$A,0)-1,MATCH(AP149,'Daten Elementary'!$A$424:$ADO$424,0)-1)),0,OFFSET('Daten Elementary'!$A$1,MATCH(DA$5,'Daten Elementary'!$A:$A,0)-1,MATCH(AP149,'Daten Elementary'!$A$424:$ADO$424,0)-1))*1000000</f>
        <v>0</v>
      </c>
      <c r="DB149" s="314">
        <f t="shared" ca="1" si="118"/>
        <v>107.54096899999999</v>
      </c>
      <c r="DC149" s="314">
        <f ca="1">IF(ISERROR(OFFSET('Daten Elementary'!$A$1,MATCH(DC$5,'Daten Elementary'!$A:$A,0)-1,MATCH(AQ149,'Daten Elementary'!$A$424:$ADO$424,0)-1)),0,OFFSET('Daten Elementary'!$A$1,MATCH(DC$5,'Daten Elementary'!$A:$A,0)-1,MATCH(AQ149,'Daten Elementary'!$A$424:$ADO$424,0)-1))*1000000</f>
        <v>5.5177592999999997E-2</v>
      </c>
      <c r="DD149" s="314">
        <f ca="1">IF(ISERROR(OFFSET('Daten Elementary'!$A$1,MATCH(DD$5,'Daten Elementary'!$A:$A,0)-1,MATCH(AR149,'Daten Elementary'!$A$424:$ADO$424,0)-1)),0,OFFSET('Daten Elementary'!$A$1,MATCH(DD$5,'Daten Elementary'!$A:$A,0)-1,MATCH(AR149,'Daten Elementary'!$A$424:$ADO$424,0)-1))*1000000</f>
        <v>1.1035518999999998</v>
      </c>
      <c r="DE149" s="314">
        <f ca="1">IF(ISERROR(OFFSET('Daten Elementary'!$A$1,MATCH(DE$5,'Daten Elementary'!$A:$A,0)-1,MATCH(AS149,'Daten Elementary'!$A$424:$ADO$424,0)-1)),0,OFFSET('Daten Elementary'!$A$1,MATCH(DE$5,'Daten Elementary'!$A:$A,0)-1,MATCH(AS149,'Daten Elementary'!$A$424:$ADO$424,0)-1))*1000000</f>
        <v>10.466977</v>
      </c>
      <c r="DF149" s="315">
        <f t="shared" ca="1" si="119"/>
        <v>119.16667549299999</v>
      </c>
      <c r="DG149" s="314">
        <f ca="1">IF(ISERROR(OFFSET('Daten Elementary'!$A$1,MATCH(DG$5,'Daten Elementary'!$A:$A,0)-1,MATCH($AT149,'Daten Elementary'!$A$424:$ADO$424,0)-1)),0,OFFSET('Daten Elementary'!$A$1,MATCH(DG$5,'Daten Elementary'!$A:$A,0)-1,MATCH($AT149,'Daten Elementary'!$A$424:$ADO$424,0)-1))*1000000</f>
        <v>119.16668</v>
      </c>
      <c r="DH149" s="305">
        <f t="shared" ca="1" si="120"/>
        <v>1.0000000378209764</v>
      </c>
      <c r="DI149" s="316">
        <f ca="1">IF(ISERROR(OFFSET('Daten Elementary'!$A$1,MATCH(DI$5,'Daten Elementary'!$A:$A,0)-1,MATCH(AM149,'Daten Elementary'!$A$424:$ADO$424,0)-1)),0,OFFSET('Daten Elementary'!$A$1,MATCH(DI$5,'Daten Elementary'!$A:$A,0)-1,MATCH(AM149,'Daten Elementary'!$A$424:$ADO$424,0)-1))*1000000</f>
        <v>482.92</v>
      </c>
      <c r="DJ149" s="316">
        <f ca="1">IF(ISERROR(OFFSET('Daten Elementary'!$A$1,MATCH(DJ$5,'Daten Elementary'!$A:$A,0)-1,MATCH(AN149,'Daten Elementary'!$A$424:$ADO$424,0)-1)),0,OFFSET('Daten Elementary'!$A$1,MATCH(DJ$5,'Daten Elementary'!$A:$A,0)-1,MATCH(AN149,'Daten Elementary'!$A$424:$ADO$424,0)-1))*1000000</f>
        <v>0</v>
      </c>
      <c r="DK149" s="316">
        <f ca="1">IF(ISERROR(OFFSET('Daten Elementary'!$A$1,MATCH(DK$5,'Daten Elementary'!$A:$A,0)-1,MATCH(AO149,'Daten Elementary'!$A$424:$ADO$424,0)-1)),0,OFFSET('Daten Elementary'!$A$1,MATCH(DK$5,'Daten Elementary'!$A:$A,0)-1,MATCH(AO149,'Daten Elementary'!$A$424:$ADO$424,0)-1))*1000000</f>
        <v>101.31004999999999</v>
      </c>
      <c r="DL149" s="316">
        <f ca="1">IF(ISERROR(OFFSET('Daten Elementary'!$A$1,MATCH(DL$5,'Daten Elementary'!$A:$A,0)-1,MATCH(AP149,'Daten Elementary'!$A$424:$ADO$424,0)-1)),0,OFFSET('Daten Elementary'!$A$1,MATCH(DL$5,'Daten Elementary'!$A:$A,0)-1,MATCH(AP149,'Daten Elementary'!$A$424:$ADO$424,0)-1))*1000000</f>
        <v>0</v>
      </c>
      <c r="DM149" s="316">
        <f t="shared" ca="1" si="121"/>
        <v>584.23005000000001</v>
      </c>
      <c r="DN149" s="316">
        <f ca="1">IF(ISERROR(OFFSET('Daten Elementary'!$A$1,MATCH(DN$5,'Daten Elementary'!$A:$A,0)-1,MATCH(AQ149,'Daten Elementary'!$A$424:$ADO$424,0)-1)),0,OFFSET('Daten Elementary'!$A$1,MATCH(DN$5,'Daten Elementary'!$A:$A,0)-1,MATCH(AQ149,'Daten Elementary'!$A$424:$ADO$424,0)-1))*1000000</f>
        <v>2.5608171000000002E-2</v>
      </c>
      <c r="DO149" s="316">
        <f ca="1">IF(ISERROR(OFFSET('Daten Elementary'!$A$1,MATCH(DO$5,'Daten Elementary'!$A:$A,0)-1,MATCH(AR149,'Daten Elementary'!$A$424:$ADO$424,0)-1)),0,OFFSET('Daten Elementary'!$A$1,MATCH(DO$5,'Daten Elementary'!$A:$A,0)-1,MATCH(AR149,'Daten Elementary'!$A$424:$ADO$424,0)-1))*1000000</f>
        <v>0.51216340999999999</v>
      </c>
      <c r="DP149" s="316">
        <f ca="1">IF(ISERROR(OFFSET('Daten Elementary'!$A$1,MATCH(DP$5,'Daten Elementary'!$A:$A,0)-1,MATCH(AS149,'Daten Elementary'!$A$424:$ADO$424,0)-1)),0,OFFSET('Daten Elementary'!$A$1,MATCH(DP$5,'Daten Elementary'!$A:$A,0)-1,MATCH(AS149,'Daten Elementary'!$A$424:$ADO$424,0)-1))*1000000</f>
        <v>8.7070655000000006</v>
      </c>
      <c r="DQ149" s="317">
        <f t="shared" ca="1" si="122"/>
        <v>593.47488708100002</v>
      </c>
      <c r="DR149" s="316">
        <f ca="1">IF(ISERROR(OFFSET('Daten Elementary'!$A$1,MATCH(DR$5,'Daten Elementary'!$A:$A,0)-1,MATCH($AT149,'Daten Elementary'!$A$424:$ADO$424,0)-1)),0,OFFSET('Daten Elementary'!$A$1,MATCH(DR$5,'Daten Elementary'!$A:$A,0)-1,MATCH($AT149,'Daten Elementary'!$A$424:$ADO$424,0)-1))*1000000</f>
        <v>593.47488999999996</v>
      </c>
      <c r="DS149" s="305">
        <f t="shared" ca="1" si="123"/>
        <v>1.0000000049184894</v>
      </c>
      <c r="DT149" s="318">
        <f ca="1">IF(ISERROR(OFFSET('Daten UBP13'!$A$1,MATCH(DT$5,'Daten UBP13'!$A:$A,0)-1,MATCH(AM149,'Daten UBP13'!$A$424:$AEG$424,0)-1)),0,OFFSET('Daten UBP13'!$A$1,MATCH(DT$5,'Daten UBP13'!$A:$A,0)-1,MATCH(AM149,'Daten UBP13'!$A$424:$AEG$424,0)-1))</f>
        <v>83.351782</v>
      </c>
      <c r="DU149" s="318">
        <f ca="1">IF(ISERROR(OFFSET('Daten UBP13'!$A$1,MATCH(DU$5,'Daten UBP13'!$A:$A,0)-1,MATCH(AN149,'Daten UBP13'!$A$424:$AEG$424,0)-1)),0,OFFSET('Daten UBP13'!$A$1,MATCH(DU$5,'Daten UBP13'!$A:$A,0)-1,MATCH(AN149,'Daten UBP13'!$A$424:$AEG$424,0)-1))</f>
        <v>0</v>
      </c>
      <c r="DV149" s="318">
        <f ca="1">IF(ISERROR(OFFSET('Daten UBP13'!$A$1,MATCH(DV$5,'Daten UBP13'!$A:$A,0)-1,MATCH(AO149,'Daten UBP13'!$A$424:$AEG$424,0)-1)),0,OFFSET('Daten UBP13'!$A$1,MATCH(DV$5,'Daten UBP13'!$A:$A,0)-1,MATCH(AO149,'Daten UBP13'!$A$424:$AEG$424,0)-1))</f>
        <v>50.057332000000002</v>
      </c>
      <c r="DW149" s="318">
        <f ca="1">IF(ISERROR(OFFSET('Daten UBP13'!$A$1,MATCH(DW$5,'Daten UBP13'!$A:$A,0)-1,MATCH(AP149,'Daten UBP13'!$A$424:$AEG$424,0)-1)),0,OFFSET('Daten UBP13'!$A$1,MATCH(DW$5,'Daten UBP13'!$A:$A,0)-1,MATCH(AP149,'Daten UBP13'!$A$424:$AEG$424,0)-1))</f>
        <v>0</v>
      </c>
      <c r="DX149" s="318">
        <f t="shared" ca="1" si="124"/>
        <v>133.40911399999999</v>
      </c>
      <c r="DY149" s="318">
        <f ca="1">IF(ISERROR(OFFSET('Daten UBP13'!$A$1,MATCH(DY$5,'Daten UBP13'!$A:$A,0)-1,MATCH(AQ149,'Daten UBP13'!$A$424:$AEG$424,0)-1)),0,OFFSET('Daten UBP13'!$A$1,MATCH(DY$5,'Daten UBP13'!$A:$A,0)-1,MATCH(AQ149,'Daten UBP13'!$A$424:$AEG$424,0)-1))</f>
        <v>1.7501421999999999E-2</v>
      </c>
      <c r="DZ149" s="318">
        <f ca="1">IF(ISERROR(OFFSET('Daten UBP13'!$A$1,MATCH(DZ$5,'Daten UBP13'!$A:$A,0)-1,MATCH(AR149,'Daten UBP13'!$A$424:$AEG$424,0)-1)),0,OFFSET('Daten UBP13'!$A$1,MATCH(DZ$5,'Daten UBP13'!$A:$A,0)-1,MATCH(AR149,'Daten UBP13'!$A$424:$AEG$424,0)-1))</f>
        <v>0.35002844</v>
      </c>
      <c r="EA149" s="318">
        <f ca="1">IF(ISERROR(OFFSET('Daten UBP13'!$A$1,MATCH(EA$5,'Daten UBP13'!$A:$A,0)-1,MATCH(AS149,'Daten UBP13'!$A$424:$AEG$424,0)-1)),0,OFFSET('Daten UBP13'!$A$1,MATCH(EA$5,'Daten UBP13'!$A:$A,0)-1,MATCH(AS149,'Daten UBP13'!$A$424:$AEG$424,0)-1))</f>
        <v>5.6348168999999997</v>
      </c>
      <c r="EB149" s="319">
        <f t="shared" ca="1" si="125"/>
        <v>139.41146076199999</v>
      </c>
      <c r="EC149" s="318">
        <f ca="1">IF(ISERROR(OFFSET('Daten UBP13'!$A$1,MATCH(EC$5,'Daten UBP13'!$A:$A,0)-1,MATCH(AT149,'Daten UBP13'!$A$424:$AEG$424,0)-1)),0,OFFSET('Daten UBP13'!$A$1,MATCH(EC$5,'Daten UBP13'!$A:$A,0)-1,MATCH(AT149,'Daten UBP13'!$A$424:$AEG$424,0)-1))</f>
        <v>139.41146000000001</v>
      </c>
      <c r="ED149" s="305">
        <f t="shared" ca="1" si="126"/>
        <v>0.99999999453416544</v>
      </c>
      <c r="EE149" s="320">
        <f ca="1">IF(ISERROR(OFFSET('Daten ReCiPe'!$A$1,MATCH(EE$5,'Daten ReCiPe'!$A:$A,0)-1,MATCH(AM149,'Daten ReCiPe'!$A$424:$ADO$424,0)-1)),0,OFFSET('Daten ReCiPe'!$A$1,MATCH(EE$5,'Daten ReCiPe'!$A:$A,0)-1,MATCH(AM149,'Daten ReCiPe'!$A$424:$ADO$424,0)-1))*1000</f>
        <v>6.1320803000000002</v>
      </c>
      <c r="EF149" s="320">
        <f ca="1">IF(ISERROR(OFFSET('Daten ReCiPe'!$A$1,MATCH(EF$5,'Daten ReCiPe'!$A:$A,0)-1,MATCH(AN149,'Daten ReCiPe'!$A$424:$ADO$424,0)-1)),0,OFFSET('Daten ReCiPe'!$A$1,MATCH(EF$5,'Daten ReCiPe'!$A:$A,0)-1,MATCH(AN149,'Daten ReCiPe'!$A$424:$ADO$424,0)-1))*1000</f>
        <v>0</v>
      </c>
      <c r="EG149" s="320">
        <f ca="1">IF(ISERROR(OFFSET('Daten ReCiPe'!$A$1,MATCH(EG$5,'Daten ReCiPe'!$A:$A,0)-1,MATCH(AO149,'Daten ReCiPe'!$A$424:$ADO$424,0)-1)),0,OFFSET('Daten ReCiPe'!$A$1,MATCH(EG$5,'Daten ReCiPe'!$A:$A,0)-1,MATCH(AO149,'Daten ReCiPe'!$A$424:$ADO$424,0)-1))*1000</f>
        <v>7.9387611000000007</v>
      </c>
      <c r="EH149" s="320">
        <f ca="1">IF(ISERROR(OFFSET('Daten ReCiPe'!$A$1,MATCH(EH$5,'Daten ReCiPe'!$A:$A,0)-1,MATCH(AP149,'Daten ReCiPe'!$A$424:$ADO$424,0)-1)),0,OFFSET('Daten ReCiPe'!$A$1,MATCH(EH$5,'Daten ReCiPe'!$A:$A,0)-1,MATCH(AP149,'Daten ReCiPe'!$A$424:$ADO$424,0)-1))*1000</f>
        <v>0</v>
      </c>
      <c r="EI149" s="320">
        <f t="shared" ca="1" si="127"/>
        <v>14.070841400000001</v>
      </c>
      <c r="EJ149" s="320">
        <f ca="1">IF(ISERROR(OFFSET('Daten ReCiPe'!$A$1,MATCH(EJ$5,'Daten ReCiPe'!$A:$A,0)-1,MATCH(AQ149,'Daten ReCiPe'!$A$424:$ADO$424,0)-1)),0,OFFSET('Daten ReCiPe'!$A$1,MATCH(EJ$5,'Daten ReCiPe'!$A:$A,0)-1,MATCH(AQ149,'Daten ReCiPe'!$A$424:$ADO$424,0)-1))*1000</f>
        <v>1.5696864E-3</v>
      </c>
      <c r="EK149" s="320">
        <f ca="1">IF(ISERROR(OFFSET('Daten ReCiPe'!$A$1,MATCH(EK$5,'Daten ReCiPe'!$A:$A,0)-1,MATCH(AR149,'Daten ReCiPe'!$A$424:$ADO$424,0)-1)),0,OFFSET('Daten ReCiPe'!$A$1,MATCH(EK$5,'Daten ReCiPe'!$A:$A,0)-1,MATCH(AR149,'Daten ReCiPe'!$A$424:$ADO$424,0)-1))*1000</f>
        <v>3.1393729000000002E-2</v>
      </c>
      <c r="EL149" s="320">
        <f ca="1">IF(ISERROR(OFFSET('Daten ReCiPe'!$A$1,MATCH(EL$5,'Daten ReCiPe'!$A:$A,0)-1,MATCH(AS149,'Daten ReCiPe'!$A$424:$ADO$424,0)-1)),0,OFFSET('Daten ReCiPe'!$A$1,MATCH(EL$5,'Daten ReCiPe'!$A:$A,0)-1,MATCH(AS149,'Daten ReCiPe'!$A$424:$ADO$424,0)-1))*1000</f>
        <v>0.53834683000000005</v>
      </c>
      <c r="EM149" s="321">
        <f t="shared" ca="1" si="128"/>
        <v>14.6421516454</v>
      </c>
      <c r="EN149" s="320">
        <f ca="1">IF(ISERROR(OFFSET('Daten ReCiPe'!$A$1,MATCH(EN$5,'Daten ReCiPe'!$A:$A,0)-1,MATCH(AT149,'Daten ReCiPe'!$A$424:$ADO$424,0)-1)),0,OFFSET('Daten ReCiPe'!$A$1,MATCH(EN$5,'Daten ReCiPe'!$A:$A,0)-1,MATCH(AT149,'Daten ReCiPe'!$A$424:$ADO$424,0)-1))*1000</f>
        <v>14.642152000000001</v>
      </c>
      <c r="EO149" s="305">
        <f t="shared" ca="1" si="129"/>
        <v>1.0000000242177522</v>
      </c>
      <c r="EP149" s="322">
        <f ca="1">IF(ISERROR(OFFSET('Daten Elementary'!$A$1,MATCH(EP$5,'Daten Elementary'!$A:$A,0)-1,MATCH(AM149,'Daten Elementary'!$A$424:$ADO$424,0)-1)),0,OFFSET('Daten Elementary'!$A$1,MATCH(EP$5,'Daten Elementary'!$A:$A,0)-1,MATCH(AM149,'Daten Elementary'!$A$424:$ADO$424,0)-1))*1000000</f>
        <v>37.472799999999999</v>
      </c>
      <c r="EQ149" s="322">
        <f ca="1">IF(ISERROR(OFFSET('Daten Elementary'!$A$1,MATCH(EQ$5,'Daten Elementary'!$A:$A,0)-1,MATCH(AN149,'Daten Elementary'!$A$424:$ADO$424,0)-1)),0,OFFSET('Daten Elementary'!$A$1,MATCH(EQ$5,'Daten Elementary'!$A:$A,0)-1,MATCH(AN149,'Daten Elementary'!$A$424:$ADO$424,0)-1))*1000000</f>
        <v>0</v>
      </c>
      <c r="ER149" s="322">
        <f ca="1">IF(ISERROR(OFFSET('Daten Elementary'!$A$1,MATCH(ER$5,'Daten Elementary'!$A:$A,0)-1,MATCH(AO149,'Daten Elementary'!$A$424:$ADO$424,0)-1)),0,OFFSET('Daten Elementary'!$A$1,MATCH(ER$5,'Daten Elementary'!$A:$A,0)-1,MATCH(AO149,'Daten Elementary'!$A$424:$ADO$424,0)-1))*1000000</f>
        <v>224.85730000000001</v>
      </c>
      <c r="ES149" s="322">
        <f ca="1">IF(ISERROR(OFFSET('Daten Elementary'!$A$1,MATCH(ES$5,'Daten Elementary'!$A:$A,0)-1,MATCH(AP149,'Daten Elementary'!$A$424:$ADO$424,0)-1)),0,OFFSET('Daten Elementary'!$A$1,MATCH(ES$5,'Daten Elementary'!$A:$A,0)-1,MATCH(AP149,'Daten Elementary'!$A$424:$ADO$424,0)-1))*1000000</f>
        <v>0</v>
      </c>
      <c r="ET149" s="322">
        <f t="shared" ca="1" si="130"/>
        <v>262.33010000000002</v>
      </c>
      <c r="EU149" s="322">
        <f ca="1">IF(ISERROR(OFFSET('Daten Elementary'!$A$1,MATCH(EU$5,'Daten Elementary'!$A:$A,0)-1,MATCH(AQ149,'Daten Elementary'!$A$424:$ADO$424,0)-1)),0,OFFSET('Daten Elementary'!$A$1,MATCH(EU$5,'Daten Elementary'!$A:$A,0)-1,MATCH(AQ149,'Daten Elementary'!$A$424:$ADO$424,0)-1))*1000000</f>
        <v>3.0915018000000002E-2</v>
      </c>
      <c r="EV149" s="322">
        <f ca="1">IF(ISERROR(OFFSET('Daten Elementary'!$A$1,MATCH(EV$5,'Daten Elementary'!$A:$A,0)-1,MATCH(AR149,'Daten Elementary'!$A$424:$ADO$424,0)-1)),0,OFFSET('Daten Elementary'!$A$1,MATCH(EV$5,'Daten Elementary'!$A:$A,0)-1,MATCH(AR149,'Daten Elementary'!$A$424:$ADO$424,0)-1))*1000000</f>
        <v>0.61830037000000004</v>
      </c>
      <c r="EW149" s="322">
        <f ca="1">IF(ISERROR(OFFSET('Daten Elementary'!$A$1,MATCH(EW$5,'Daten Elementary'!$A:$A,0)-1,MATCH(AS149,'Daten Elementary'!$A$424:$ADO$424,0)-1)),0,OFFSET('Daten Elementary'!$A$1,MATCH(EW$5,'Daten Elementary'!$A:$A,0)-1,MATCH(AS149,'Daten Elementary'!$A$424:$ADO$424,0)-1))*1000000</f>
        <v>10.307459</v>
      </c>
      <c r="EX149" s="323">
        <f t="shared" ca="1" si="131"/>
        <v>273.28677438799997</v>
      </c>
      <c r="EY149" s="322">
        <f ca="1">IF(ISERROR(OFFSET('Daten Elementary'!$A$1,MATCH(EY$5,'Daten Elementary'!$A:$A,0)-1,MATCH($AT149,'Daten Elementary'!$A$424:$ADO$424,0)-1)),0,OFFSET('Daten Elementary'!$A$1,MATCH(EY$5,'Daten Elementary'!$A:$A,0)-1,MATCH($AT149,'Daten Elementary'!$A$424:$ADO$424,0)-1))*1000000</f>
        <v>273.28678000000002</v>
      </c>
      <c r="EZ149" s="305">
        <f t="shared" ca="1" si="132"/>
        <v>1.0000000205352055</v>
      </c>
      <c r="FA149" s="314">
        <f ca="1">IF(ISERROR(OFFSET('Daten Elementary'!$A$1,MATCH(FA$5,'Daten Elementary'!$A:$A,0)-1,MATCH(AM149,'Daten Elementary'!$A$424:$ADO$424,0)-1)),0,OFFSET('Daten Elementary'!$A$1,MATCH(FA$5,'Daten Elementary'!$A:$A,0)-1,MATCH(AM149,'Daten Elementary'!$A$424:$ADO$424,0)-1))*1000</f>
        <v>118.05690000000001</v>
      </c>
      <c r="FB149" s="314">
        <f ca="1">IF(ISERROR(OFFSET('Daten Elementary'!$A$1,MATCH(FB$5,'Daten Elementary'!$A:$A,0)-1,MATCH(AN149,'Daten Elementary'!$A$424:$ADO$424,0)-1)),0,OFFSET('Daten Elementary'!$A$1,MATCH(FB$5,'Daten Elementary'!$A:$A,0)-1,MATCH(AN149,'Daten Elementary'!$A$424:$ADO$424,0)-1))*1000</f>
        <v>0</v>
      </c>
      <c r="FC149" s="314">
        <f ca="1">IF(ISERROR(OFFSET('Daten Elementary'!$A$1,MATCH(FC$5,'Daten Elementary'!$A:$A,0)-1,MATCH(AO149,'Daten Elementary'!$A$424:$ADO$424,0)-1)),0,OFFSET('Daten Elementary'!$A$1,MATCH(FC$5,'Daten Elementary'!$A:$A,0)-1,MATCH(AO149,'Daten Elementary'!$A$424:$ADO$424,0)-1))*1000</f>
        <v>19.233288000000002</v>
      </c>
      <c r="FD149" s="314">
        <f ca="1">IF(ISERROR(OFFSET('Daten Elementary'!$A$1,MATCH(FD$5,'Daten Elementary'!$A:$A,0)-1,MATCH(AP149,'Daten Elementary'!$A$424:$ADO$424,0)-1)),0,OFFSET('Daten Elementary'!$A$1,MATCH(FD$5,'Daten Elementary'!$A:$A,0)-1,MATCH(AP149,'Daten Elementary'!$A$424:$ADO$424,0)-1))*1000</f>
        <v>0</v>
      </c>
      <c r="FE149" s="314">
        <f t="shared" ca="1" si="133"/>
        <v>137.290188</v>
      </c>
      <c r="FF149" s="314">
        <f ca="1">IF(ISERROR(OFFSET('Daten Elementary'!$A$1,MATCH(FF$5,'Daten Elementary'!$A:$A,0)-1,MATCH(AQ149,'Daten Elementary'!$A$424:$ADO$424,0)-1)),0,OFFSET('Daten Elementary'!$A$1,MATCH(FF$5,'Daten Elementary'!$A:$A,0)-1,MATCH(AQ149,'Daten Elementary'!$A$424:$ADO$424,0)-1))*1000</f>
        <v>1.5047546E-2</v>
      </c>
      <c r="FG149" s="314">
        <f ca="1">IF(ISERROR(OFFSET('Daten Elementary'!$A$1,MATCH(FG$5,'Daten Elementary'!$A:$A,0)-1,MATCH(AR149,'Daten Elementary'!$A$424:$ADO$424,0)-1)),0,OFFSET('Daten Elementary'!$A$1,MATCH(FG$5,'Daten Elementary'!$A:$A,0)-1,MATCH(AR149,'Daten Elementary'!$A$424:$ADO$424,0)-1))*1000</f>
        <v>0.30095091999999996</v>
      </c>
      <c r="FH149" s="314">
        <f ca="1">IF(ISERROR(OFFSET('Daten Elementary'!$A$1,MATCH(FH$5,'Daten Elementary'!$A:$A,0)-1,MATCH(AS149,'Daten Elementary'!$A$424:$ADO$424,0)-1)),0,OFFSET('Daten Elementary'!$A$1,MATCH(FH$5,'Daten Elementary'!$A:$A,0)-1,MATCH(AS149,'Daten Elementary'!$A$424:$ADO$424,0)-1))*1000</f>
        <v>5.1653074999999999</v>
      </c>
      <c r="FI149" s="315">
        <f t="shared" ca="1" si="134"/>
        <v>142.77149396600001</v>
      </c>
      <c r="FJ149" s="314">
        <f ca="1">IF(ISERROR(OFFSET('Daten Elementary'!$A$1,MATCH(FJ$5,'Daten Elementary'!$A:$A,0)-1,MATCH($AT149,'Daten Elementary'!$A$424:$ADO$424,0)-1)),0,OFFSET('Daten Elementary'!$A$1,MATCH(FJ$5,'Daten Elementary'!$A:$A,0)-1,MATCH($AT149,'Daten Elementary'!$A$424:$ADO$424,0)-1))*1000</f>
        <v>142.77149</v>
      </c>
      <c r="FK149" s="305">
        <f t="shared" ca="1" si="135"/>
        <v>0.99999997222134551</v>
      </c>
      <c r="FL149" s="314">
        <f ca="1">IF(ISERROR(OFFSET('Daten Elementary'!$A$1,MATCH(FL$5,'Daten Elementary'!$A:$A,0)-1,MATCH(AM149,'Daten Elementary'!$A$424:$ADO$424,0)-1)),0,OFFSET('Daten Elementary'!$A$1,MATCH(FL$5,'Daten Elementary'!$A:$A,0)-1,MATCH(AM149,'Daten Elementary'!$A$424:$ADO$424,0)-1))</f>
        <v>0</v>
      </c>
      <c r="FM149" s="314">
        <f ca="1">IF(ISERROR(OFFSET('Daten Elementary'!$A$1,MATCH(FM$5,'Daten Elementary'!$A:$A,0)-1,MATCH(AN149,'Daten Elementary'!$A$424:$ADO$424,0)-1)),0,OFFSET('Daten Elementary'!$A$1,MATCH(FM$5,'Daten Elementary'!$A:$A,0)-1,MATCH(AN149,'Daten Elementary'!$A$424:$ADO$424,0)-1))</f>
        <v>0</v>
      </c>
      <c r="FN149" s="314">
        <f ca="1">IF(ISERROR(OFFSET('Daten Elementary'!$A$1,MATCH(FN$5,'Daten Elementary'!$A:$A,0)-1,MATCH(AO149,'Daten Elementary'!$A$424:$ADO$424,0)-1)),0,OFFSET('Daten Elementary'!$A$1,MATCH(FN$5,'Daten Elementary'!$A:$A,0)-1,MATCH(AO149,'Daten Elementary'!$A$424:$ADO$424,0)-1))</f>
        <v>0</v>
      </c>
      <c r="FO149" s="314">
        <f ca="1">IF(ISERROR(OFFSET('Daten Elementary'!$A$1,MATCH(FO$5,'Daten Elementary'!$A:$A,0)-1,MATCH(AP149,'Daten Elementary'!$A$424:$ADO$424,0)-1)),0,OFFSET('Daten Elementary'!$A$1,MATCH(FO$5,'Daten Elementary'!$A:$A,0)-1,MATCH(AP149,'Daten Elementary'!$A$424:$ADO$424,0)-1))</f>
        <v>0</v>
      </c>
      <c r="FP149" s="314">
        <f t="shared" ca="1" si="136"/>
        <v>0</v>
      </c>
      <c r="FQ149" s="314">
        <f ca="1">IF(ISERROR(OFFSET('Daten Elementary'!$A$1,MATCH(FQ$5,'Daten Elementary'!$A:$A,0)-1,MATCH(AQ149,'Daten Elementary'!$A$424:$ADO$424,0)-1)),0,OFFSET('Daten Elementary'!$A$1,MATCH(FQ$5,'Daten Elementary'!$A:$A,0)-1,MATCH(AQ149,'Daten Elementary'!$A$424:$ADO$424,0)-1))</f>
        <v>0</v>
      </c>
      <c r="FR149" s="314">
        <f ca="1">IF(ISERROR(OFFSET('Daten Elementary'!$A$1,MATCH(FR$5,'Daten Elementary'!$A:$A,0)-1,MATCH(AR149,'Daten Elementary'!$A$424:$ADO$424,0)-1)),0,OFFSET('Daten Elementary'!$A$1,MATCH(FR$5,'Daten Elementary'!$A:$A,0)-1,MATCH(AR149,'Daten Elementary'!$A$424:$ADO$424,0)-1))</f>
        <v>0</v>
      </c>
      <c r="FS149" s="314">
        <f ca="1">IF(ISERROR(OFFSET('Daten Elementary'!$A$1,MATCH(FS$5,'Daten Elementary'!$A:$A,0)-1,MATCH(AS149,'Daten Elementary'!$A$424:$ADO$424,0)-1)),0,OFFSET('Daten Elementary'!$A$1,MATCH(FS$5,'Daten Elementary'!$A:$A,0)-1,MATCH(AS149,'Daten Elementary'!$A$424:$ADO$424,0)-1))</f>
        <v>0</v>
      </c>
      <c r="FT149" s="315">
        <f t="shared" ca="1" si="137"/>
        <v>0</v>
      </c>
      <c r="FU149" s="314">
        <f ca="1">IF(ISERROR(OFFSET('Daten Elementary'!$A$1,MATCH(FU$5,'Daten Elementary'!$A:$A,0)-1,MATCH($AT149,'Daten Elementary'!$A$424:$ADO$424,0)-1)),0,OFFSET('Daten Elementary'!$A$1,MATCH(FU$5,'Daten Elementary'!$A:$A,0)-1,MATCH($AT149,'Daten Elementary'!$A$424:$ADO$424,0)-1))</f>
        <v>0</v>
      </c>
      <c r="FV149" s="305">
        <f t="shared" ca="1" si="138"/>
        <v>0</v>
      </c>
      <c r="FW149" s="324"/>
      <c r="FX149" s="231" t="str">
        <f t="shared" si="139"/>
        <v>Flugzeug, Kerosen (Durchschnitt)</v>
      </c>
      <c r="FY149" s="231" t="str">
        <f t="shared" si="104"/>
        <v>Flugzeug</v>
      </c>
      <c r="FZ149" s="231" t="str">
        <f t="shared" si="105"/>
        <v>, Kerosen</v>
      </c>
      <c r="GA149" s="231" t="str">
        <f t="shared" si="106"/>
        <v xml:space="preserve"> (Durchschnitt)</v>
      </c>
      <c r="GB149" s="231"/>
    </row>
    <row r="150" spans="1:184" ht="16.5" customHeight="1">
      <c r="A150" s="375"/>
      <c r="B150" s="339"/>
      <c r="C150" s="332" t="s">
        <v>30</v>
      </c>
      <c r="D150" s="332" t="s">
        <v>110</v>
      </c>
      <c r="E150" s="390" t="s">
        <v>378</v>
      </c>
      <c r="F150" s="33">
        <f t="shared" si="145"/>
        <v>112.036</v>
      </c>
      <c r="G150" s="33">
        <v>148</v>
      </c>
      <c r="H150" s="190">
        <v>0.75700000000000001</v>
      </c>
      <c r="I150" s="88">
        <v>1</v>
      </c>
      <c r="J150" s="88">
        <v>1</v>
      </c>
      <c r="K150" s="86">
        <v>1</v>
      </c>
      <c r="L150" s="86"/>
      <c r="M150" s="86"/>
      <c r="N150" s="38" t="s">
        <v>99</v>
      </c>
      <c r="O150" s="6">
        <f ca="1">(IF(ISERROR(INDEX(INDIRECT($D$268),MATCH($AM150,$AM$4:$AM$275,0),MATCH(O$304,INDIRECT($E$268),0))*$I150/$AD150),0,INDEX(INDIRECT($D$268),MATCH($AM150,$AM$4:$AM$275,0),MATCH(O$304,INDIRECT($E$268),0))*$I150/$AD150)+IF(ISERROR(INDEX(INDIRECT($D$268),MATCH($AN150,$AN$4:$AN$275,0),MATCH(O$305,INDIRECT($E$268),0))*$J150/$AE150),0,INDEX(INDIRECT($D$268),MATCH($AN150,$AN$4:$AN$275,0),MATCH(O$305,INDIRECT($E$268),0))*$J150/$AE150))*$AC150/$F150</f>
        <v>194.19496624834872</v>
      </c>
      <c r="P150" s="6">
        <f ca="1">(IF(ISERROR(INDEX(INDIRECT($D$268),MATCH($AO150,$AO$4:$AO$275,0),MATCH(P$304,INDIRECT($E$268),0))*$I150/$AD150),0,INDEX(INDIRECT($D$268),MATCH($AO150,$AO$4:$AO$275,0),MATCH(P$304,INDIRECT($E$268),0))*$I150/$AD150)+IF(ISERROR(INDEX(INDIRECT($D$268),MATCH($AP150,$AP$4:$AP$275,0),MATCH(P$305,INDIRECT($E$268),0))*$J150/$AE150),0,INDEX(INDIRECT($D$268),MATCH($AP150,$AP$4:$AP$275,0),MATCH(P$305,INDIRECT($E$268),0))*$J150/$AE150))*$AC150/$F150</f>
        <v>31.967597622192869</v>
      </c>
      <c r="Q150" s="6">
        <f ca="1">INDEX(INDIRECT($D$268),MATCH($AQ150,$AQ$4:$AQ$284,0),MATCH(Q$4,INDIRECT($E$268),0))*$K150*$AC150/$F150/$AF150</f>
        <v>2.0587223309114926E-2</v>
      </c>
      <c r="R150" s="6">
        <f ca="1">INDEX(INDIRECT($D$268),MATCH($AR150,$AR$4:$AR$284,0),MATCH(R$4,INDIRECT($E$268),0))*$K150*$AC150/$F150/$AF150</f>
        <v>0.41174446618229854</v>
      </c>
      <c r="S150" s="6">
        <f ca="1">INDEX(INDIRECT($D$268),MATCH($AS150,$AS$4:$AS$284,0),MATCH(S$4,INDIRECT($E$268),0))*$K150*$AC150/$F150/$AF150</f>
        <v>14.250493348745048</v>
      </c>
      <c r="T150" s="7">
        <f t="shared" ca="1" si="103"/>
        <v>240.84538890877803</v>
      </c>
      <c r="U150" s="6">
        <f>IF($B$268=6,(IF(OR(AJ150="Benzin",AJ150="Diesel"),$AK150*INDEX('DIN EN 16258'!$I:$I,MATCH('mobitool-Faktoren v2.0'!$AI150,'DIN EN 16258'!$A:$A,0))*$I150/$AD150+$AL150*INDEX('DIN EN 16258'!$I:$I,MATCH('mobitool-Faktoren v2.0'!$AJ150,'DIN EN 16258'!$A:$A,0))*$I150/$AD150,IF(ISERROR($AK150*INDEX('DIN EN 16258'!$I:$I,MATCH('mobitool-Faktoren v2.0'!$AI150,'DIN EN 16258'!$A:$A,0))*$I150/$AD150),0,$AK150*INDEX('DIN EN 16258'!$I:$I,MATCH('mobitool-Faktoren v2.0'!$AI150,'DIN EN 16258'!$A:$A,0))*$I150/$AD150)+IF(ISERROR($AL150*INDEX('DIN EN 16258'!$I:$I,MATCH('mobitool-Faktoren v2.0'!$AJ150,'DIN EN 16258'!$A:$A,0))*$J150/$AE150),0,$AL150*INDEX('DIN EN 16258'!$I:$I,MATCH('mobitool-Faktoren v2.0'!$AJ150,'DIN EN 16258'!$A:$A,0))*$J150/$AE150)))*1000,
IF($B$268=1,(IF(OR(AJ150="Benzin",AJ150="Diesel"),$AK150*INDEX('DIN EN 16258'!$D:$D,MATCH('mobitool-Faktoren v2.0'!$AI150,'DIN EN 16258'!$A:$A,0))*$I150/$AD150+$AL150*INDEX('DIN EN 16258'!$D:$D,MATCH('mobitool-Faktoren v2.0'!$AJ150,'DIN EN 16258'!$A:$A,0))*$I150/$AD150,IF(ISERROR($AK150*INDEX('DIN EN 16258'!$D:$D,MATCH('mobitool-Faktoren v2.0'!$AI150,'DIN EN 16258'!$A:$A,0))*$I150/$AD150),0,$AK150*INDEX('DIN EN 16258'!$D:$D,MATCH('mobitool-Faktoren v2.0'!$AI150,'DIN EN 16258'!$A:$A,0))*$I150/$AD150)+IF(ISERROR($AL150*INDEX('DIN EN 16258'!$D:$D,MATCH('mobitool-Faktoren v2.0'!$AJ150,'DIN EN 16258'!$A:$A,0))*$J150/$AE150),0,$AL150*INDEX('DIN EN 16258'!$D:$D,MATCH('mobitool-Faktoren v2.0'!$AJ150,'DIN EN 16258'!$A:$A,0))*$J150/$AE150))),0))*$AC150/$F150</f>
        <v>157.42300812948329</v>
      </c>
      <c r="V150" s="6">
        <f>IF($B$268=6,(IF(OR(AJ150="Benzin",AJ150="Diesel"),$AK150*INDEX('DIN EN 16258'!$L:$L,MATCH('mobitool-Faktoren v2.0'!$AI150,'DIN EN 16258'!$A:$A,0))*$I150/$AD150+$AL150*INDEX('DIN EN 16258'!$L:$L,MATCH('mobitool-Faktoren v2.0'!$AJ150,'DIN EN 16258'!$A:$A,0))*$I150/$AD150,IF(ISERROR($AK150*INDEX('DIN EN 16258'!$L:$L,MATCH('mobitool-Faktoren v2.0'!$AI150,'DIN EN 16258'!$A:$A,0))*$I150/$AD150),0,$AK150*INDEX('DIN EN 16258'!$L:$L,MATCH('mobitool-Faktoren v2.0'!$AI150,'DIN EN 16258'!$A:$A,0))*$I150/$AD150)+IF(ISERROR($AL150*INDEX('DIN EN 16258'!$L:$L,MATCH('mobitool-Faktoren v2.0'!$AJ150,'DIN EN 16258'!$A:$A,0))*$J150/$AE150),0,$AL150*INDEX('DIN EN 16258'!$L:$L,MATCH('mobitool-Faktoren v2.0'!$AJ150,'DIN EN 16258'!$A:$A,0))*$J150/$AE150)))*1000,
IF($B$268=1,(IF(OR(AJ150="Benzin",AJ150="Diesel"),$AK150*INDEX('DIN EN 16258'!$F:$F,MATCH('mobitool-Faktoren v2.0'!$AI150,'DIN EN 16258'!$A:$A,0))*$I150/$AD150+$AL150*INDEX('DIN EN 16258'!$F:$F,MATCH('mobitool-Faktoren v2.0'!$AJ150,'DIN EN 16258'!$A:$A,0))*$I150/$AD150,IF(ISERROR($AK150*INDEX('DIN EN 16258'!$F:$F,MATCH('mobitool-Faktoren v2.0'!$AI150,'DIN EN 16258'!$A:$A,0))*$I150/$AD150),0,$AK150*INDEX('DIN EN 16258'!$F:$F,MATCH('mobitool-Faktoren v2.0'!$AI150,'DIN EN 16258'!$A:$A,0))*$I150/$AD150)+IF(ISERROR($AL150*INDEX('DIN EN 16258'!$F:$F,MATCH('mobitool-Faktoren v2.0'!$AJ150,'DIN EN 16258'!$A:$A,0))*$J150/$AE150),0,$AL150*INDEX('DIN EN 16258'!$F:$F,MATCH('mobitool-Faktoren v2.0'!$AJ150,'DIN EN 16258'!$A:$A,0))*$J150/$AE150))),0))*$AC150/$F150</f>
        <v>192.07587155421231</v>
      </c>
      <c r="W150" s="39" t="s">
        <v>674</v>
      </c>
      <c r="X150" s="39" t="s">
        <v>162</v>
      </c>
      <c r="Y150" s="336"/>
      <c r="Z150" s="336"/>
      <c r="AA150" s="337"/>
      <c r="AB150" s="299"/>
      <c r="AC150" s="300">
        <v>111.74</v>
      </c>
      <c r="AD150" s="298">
        <v>1</v>
      </c>
      <c r="AE150" s="298">
        <v>1</v>
      </c>
      <c r="AF150" s="299">
        <v>1</v>
      </c>
      <c r="AG150" s="299"/>
      <c r="AH150" s="299"/>
      <c r="AI150" s="384" t="s">
        <v>603</v>
      </c>
      <c r="AJ150" s="384" t="s">
        <v>2449</v>
      </c>
      <c r="AK150" s="391">
        <v>5.0802E-2</v>
      </c>
      <c r="AL150" s="391">
        <v>4.9635227270614708E-2</v>
      </c>
      <c r="AM150" s="202" t="s">
        <v>702</v>
      </c>
      <c r="AN150" s="330" t="s">
        <v>2405</v>
      </c>
      <c r="AO150" s="202" t="s">
        <v>2509</v>
      </c>
      <c r="AP150" s="330" t="s">
        <v>2405</v>
      </c>
      <c r="AQ150" s="202" t="s">
        <v>2510</v>
      </c>
      <c r="AR150" s="202" t="s">
        <v>2511</v>
      </c>
      <c r="AS150" s="202" t="s">
        <v>2512</v>
      </c>
      <c r="AT150" s="202" t="s">
        <v>703</v>
      </c>
      <c r="AU150" s="303">
        <f ca="1">IF(ISERROR(OFFSET('Daten KEA'!$A$1,MATCH(AU$5,'Daten KEA'!$A:$A,0)-1,MATCH(AM150,'Daten KEA'!$A$424:$ADO$424,0)-1)),0,OFFSET('Daten KEA'!$A$1,MATCH(AU$5,'Daten KEA'!$A:$A,0)-1,MATCH(AM150,'Daten KEA'!$A$424:$ADO$424,0)-1))+IF(ISERROR(AK150*INDEX('Energiefaktoren Ecoinvent'!$D:$D,MATCH('mobitool-Faktoren v2.0'!AI150,'Energiefaktoren Ecoinvent'!$A:$A,0))),0,AK150*INDEX('Energiefaktoren Ecoinvent'!$D:$D,MATCH('mobitool-Faktoren v2.0'!AI150,'Energiefaktoren Ecoinvent'!$A:$A,0)))+IF(OR(AJ150="Benzin",AJ150="Diesel"),IF(ISERROR(OFFSET('Daten KEA'!$A$1,MATCH(AV$5,'Daten KEA'!$A:$A,0)-1,MATCH(AN150,'Daten KEA'!$A$424:$ADO$424,0)-1)),0,OFFSET('Daten KEA'!$A$1,MATCH(AV$5,'Daten KEA'!$A:$A,0)-1,MATCH(AN150,'Daten KEA'!$A$424:$ADO$424,0)-1))+IF(ISERROR(AL150*INDEX('Energiefaktoren Ecoinvent'!$D:$D,MATCH('mobitool-Faktoren v2.0'!AJ150,'Energiefaktoren Ecoinvent'!$A:$A,0))),0,AL150*INDEX('Energiefaktoren Ecoinvent'!$D:$D,MATCH('mobitool-Faktoren v2.0'!AJ150,'Energiefaktoren Ecoinvent'!$A:$A,0))),0)</f>
        <v>2.1844860000000001</v>
      </c>
      <c r="AV150" s="303">
        <f ca="1">IF(OR(AJ150="Benzin",AJ150="Diesel"),0,IF(ISERROR(OFFSET('Daten KEA'!$A$1,MATCH(AV$5,'Daten KEA'!$A:$A,0)-1,MATCH(AN150,'Daten KEA'!$A$424:$ADO$424,0)-1)),0,OFFSET('Daten KEA'!$A$1,MATCH(AV$5,'Daten KEA'!$A:$A,0)-1,MATCH(AN150,'Daten KEA'!$A$424:$ADO$424,0)-1))+IF(ISERROR(AL150*INDEX('Energiefaktoren Ecoinvent'!$D:$D,MATCH('mobitool-Faktoren v2.0'!AJ150,'Energiefaktoren Ecoinvent'!$A:$A,0))),0,AL150*INDEX('Energiefaktoren Ecoinvent'!$D:$D,MATCH('mobitool-Faktoren v2.0'!AJ150,'Energiefaktoren Ecoinvent'!$A:$A,0))))</f>
        <v>0</v>
      </c>
      <c r="AW150" s="303">
        <f ca="1">IF(ISERROR(OFFSET('Daten KEA'!$A$1,MATCH(AW$5,'Daten KEA'!$A:$A,0)-1,MATCH(AO150,'Daten KEA'!$A$424:$ADO$424,0)-1)),0,OFFSET('Daten KEA'!$A$1,MATCH(AW$5,'Daten KEA'!$A:$A,0)-1,MATCH(AO150,'Daten KEA'!$A$424:$ADO$424,0)-1))-IF(ISERROR(AK150*INDEX('Energiefaktoren Ecoinvent'!$D:$D,MATCH('mobitool-Faktoren v2.0'!AI150,'Energiefaktoren Ecoinvent'!$A:$A,0))),0,AK150*INDEX('Energiefaktoren Ecoinvent'!$D:$D,MATCH('mobitool-Faktoren v2.0'!AI150,'Energiefaktoren Ecoinvent'!$A:$A,0)))+IF(OR(AJ150="Benzin",AJ150="Diesel"),IF(ISERROR(OFFSET('Daten KEA'!$A$1,MATCH(AX$5,'Daten KEA'!$A:$A,0)-1,MATCH(AP150,'Daten KEA'!$A$424:$ADO$424,0)-1)),0,OFFSET('Daten KEA'!$A$1,MATCH(AX$5,'Daten KEA'!$A:$A,0)-1,MATCH(AP150,'Daten KEA'!$A$424:$ADO$424,0)-1))-IF(ISERROR(AL150*INDEX('Energiefaktoren Ecoinvent'!$D:$D,MATCH('mobitool-Faktoren v2.0'!AJ150,'Energiefaktoren Ecoinvent'!$A:$A,0))),0,AL150*INDEX('Energiefaktoren Ecoinvent'!$D:$D,MATCH('mobitool-Faktoren v2.0'!AJ150,'Energiefaktoren Ecoinvent'!$A:$A,0))),0)</f>
        <v>0.60916360000000003</v>
      </c>
      <c r="AX150" s="303">
        <f ca="1">IF(OR(AJ150="Benzin",AJ150="Diesel"),0,IF(ISERROR(OFFSET('Daten KEA'!$A$1,MATCH(AX$5,'Daten KEA'!$A:$A,0)-1,MATCH(AP150,'Daten KEA'!$A$424:$ADO$424,0)-1)),0,OFFSET('Daten KEA'!$A$1,MATCH(AX$5,'Daten KEA'!$A:$A,0)-1,MATCH(AP150,'Daten KEA'!$A$424:$ADO$424,0)-1))-IF(ISERROR(AL150*INDEX('Energiefaktoren Ecoinvent'!$D:$D,MATCH('mobitool-Faktoren v2.0'!AJ150,'Energiefaktoren Ecoinvent'!$A:$A,0))),0,AL150*INDEX('Energiefaktoren Ecoinvent'!$D:$D,MATCH('mobitool-Faktoren v2.0'!AJ150,'Energiefaktoren Ecoinvent'!$A:$A,0))))</f>
        <v>0</v>
      </c>
      <c r="AY150" s="303">
        <f t="shared" ca="1" si="107"/>
        <v>2.7936496000000002</v>
      </c>
      <c r="AZ150" s="303">
        <f ca="1">IF(ISERROR(OFFSET('Daten KEA'!$A$1,MATCH(AZ$5,'Daten KEA'!$A:$A,0)-1,MATCH(AQ150,'Daten KEA'!$A$424:$ADO$424,0)-1)),0,OFFSET('Daten KEA'!$A$1,MATCH(AZ$5,'Daten KEA'!$A:$A,0)-1,MATCH(AQ150,'Daten KEA'!$A$424:$ADO$424,0)-1))</f>
        <v>3.6998118000000001E-4</v>
      </c>
      <c r="BA150" s="303">
        <f ca="1">IF(ISERROR(OFFSET('Daten KEA'!$A$1,MATCH(BA$5,'Daten KEA'!$A:$A,0)-1,MATCH(AR150,'Daten KEA'!$A$424:$ADO$424,0)-1)),0,OFFSET('Daten KEA'!$A$1,MATCH(BA$5,'Daten KEA'!$A:$A,0)-1,MATCH(AR150,'Daten KEA'!$A$424:$ADO$424,0)-1))</f>
        <v>7.3996236000000003E-3</v>
      </c>
      <c r="BB150" s="303">
        <f ca="1">IF(ISERROR(OFFSET('Daten KEA'!$A$1,MATCH(BB$5,'Daten KEA'!$A:$A,0)-1,MATCH(AS150,'Daten KEA'!$A$424:$ADO$424,0)-1)),0,OFFSET('Daten KEA'!$A$1,MATCH(BB$5,'Daten KEA'!$A:$A,0)-1,MATCH(AS150,'Daten KEA'!$A$424:$ADO$424,0)-1))</f>
        <v>0.28027010000000002</v>
      </c>
      <c r="BC150" s="304">
        <f t="shared" ca="1" si="101"/>
        <v>3.0816893047800002</v>
      </c>
      <c r="BD150" s="303">
        <f ca="1">IF(ISERROR(OFFSET('Daten KEA'!$A$1,MATCH(BD$5,'Daten KEA'!$A:$A,0)-1,MATCH(AT150,'Daten KEA'!$A$424:$ADO$424,0)-1)),0,OFFSET('Daten KEA'!$A$1,MATCH(BD$5,'Daten KEA'!$A:$A,0)-1,MATCH(AT150,'Daten KEA'!$A$424:$ADO$424,0)-1))</f>
        <v>3.0816892999999999</v>
      </c>
      <c r="BE150" s="305">
        <f t="shared" ca="1" si="108"/>
        <v>0.99999999844890253</v>
      </c>
      <c r="BF150" s="306">
        <f ca="1">IF(ISERROR(OFFSET('Daten KEA'!$A$1,MATCH(BF$5,'Daten KEA'!$A:$A,0)-1,MATCH(AM150,'Daten KEA'!$A$424:$ADO$424,0)-1)),0,OFFSET('Daten KEA'!$A$1,MATCH(BF$5,'Daten KEA'!$A:$A,0)-1,MATCH(AM150,'Daten KEA'!$A$424:$ADO$424,0)-1))+IF(ISERROR($AK150*INDEX('Energiefaktoren Ecoinvent'!$H:$H,MATCH('mobitool-Faktoren v2.0'!$AI150,'Energiefaktoren Ecoinvent'!$A:$A,0))),0,$AK150*INDEX('Energiefaktoren Ecoinvent'!$H:$H,MATCH('mobitool-Faktoren v2.0'!$AI150,'Energiefaktoren Ecoinvent'!$A:$A,0)))+IF(OR(AJ150="Benzin",AJ150="Diesel"),IF(ISERROR(OFFSET('Daten KEA'!$A$1,MATCH(BG$5,'Daten KEA'!$A:$A,0)-1,MATCH(AN150,'Daten KEA'!$A$424:$ADO$424,0)-1)),0,OFFSET('Daten KEA'!$A$1,MATCH(BG$5,'Daten KEA'!$A:$A,0)-1,MATCH(AN150,'Daten KEA'!$A$424:$ADO$424,0)-1))+IF(ISERROR($AL150*INDEX('Energiefaktoren Ecoinvent'!$H:$H,MATCH('mobitool-Faktoren v2.0'!$AJ150,'Energiefaktoren Ecoinvent'!$A:$A,0))),0,$AL150*INDEX('Energiefaktoren Ecoinvent'!$H:$H,MATCH('mobitool-Faktoren v2.0'!$AJ150,'Energiefaktoren Ecoinvent'!$A:$A,0))),0)</f>
        <v>2.1844860000000001</v>
      </c>
      <c r="BG150" s="306">
        <f ca="1">IF(OR(AJ150="Benzin",AJ150="Diesel"),0,IF(ISERROR(OFFSET('Daten KEA'!$A$1,MATCH(BG$5,'Daten KEA'!$A:$A,0)-1,MATCH(AN150,'Daten KEA'!$A$424:$ADO$424,0)-1)),0,OFFSET('Daten KEA'!$A$1,MATCH(BG$5,'Daten KEA'!$A:$A,0)-1,MATCH(AN150,'Daten KEA'!$A$424:$ADO$424,0)-1))+IF(ISERROR($AL150*INDEX('Energiefaktoren Ecoinvent'!$H:$H,MATCH('mobitool-Faktoren v2.0'!$AJ150,'Energiefaktoren Ecoinvent'!$A:$A,0))),0,$AL150*INDEX('Energiefaktoren Ecoinvent'!$H:$H,MATCH('mobitool-Faktoren v2.0'!$AJ150,'Energiefaktoren Ecoinvent'!$A:$A,0))))</f>
        <v>0</v>
      </c>
      <c r="BH150" s="306">
        <f ca="1">IF(ISERROR(OFFSET('Daten KEA'!$A$1,MATCH(BH$5,'Daten KEA'!$A:$A,0)-1,MATCH(AO150,'Daten KEA'!$A$424:$ADO$424,0)-1)),0,OFFSET('Daten KEA'!$A$1,MATCH(BH$5,'Daten KEA'!$A:$A,0)-1,MATCH(AO150,'Daten KEA'!$A$424:$ADO$424,0)-1))-IF(ISERROR($AK150*INDEX('Energiefaktoren Ecoinvent'!$H:$H,MATCH('mobitool-Faktoren v2.0'!$AI150,'Energiefaktoren Ecoinvent'!$A:$A,0))),0,$AK150*INDEX('Energiefaktoren Ecoinvent'!$H:$H,MATCH('mobitool-Faktoren v2.0'!$AI150,'Energiefaktoren Ecoinvent'!$A:$A,0)))+IF(OR(AJ150="Benzin",AJ150="Diesel"),IF(ISERROR(OFFSET('Daten KEA'!$A$1,MATCH(BI$5,'Daten KEA'!$A:$A,0)-1,MATCH(AP150,'Daten KEA'!$A$424:$ADO$424,0)-1)),0,OFFSET('Daten KEA'!$A$1,MATCH(BI$5,'Daten KEA'!$A:$A,0)-1,MATCH(AP150,'Daten KEA'!$A$424:$ADO$424,0)-1))-IF(ISERROR($AL150*INDEX('Energiefaktoren Ecoinvent'!$H:$H,MATCH('mobitool-Faktoren v2.0'!$AJ150,'Energiefaktoren Ecoinvent'!$A:$A,0))),0,$AL150*INDEX('Energiefaktoren Ecoinvent'!$H:$H,MATCH('mobitool-Faktoren v2.0'!$AJ150,'Energiefaktoren Ecoinvent'!$A:$A,0))),0)</f>
        <v>0.60228313325769989</v>
      </c>
      <c r="BI150" s="306">
        <f ca="1">IF(OR(AJ150="Benzin",AJ150="Diesel"),0,IF(ISERROR(OFFSET('Daten KEA'!$A$1,MATCH(BI$5,'Daten KEA'!$A:$A,0)-1,MATCH(AP150,'Daten KEA'!$A$424:$ADO$424,0)-1)),0,OFFSET('Daten KEA'!$A$1,MATCH(BI$5,'Daten KEA'!$A:$A,0)-1,MATCH(AP150,'Daten KEA'!$A$424:$ADO$424,0)-1))-IF(ISERROR($AL150*INDEX('Energiefaktoren Ecoinvent'!$H:$H,MATCH('mobitool-Faktoren v2.0'!$AJ150,'Energiefaktoren Ecoinvent'!$A:$A,0))),0,$AL150*INDEX('Energiefaktoren Ecoinvent'!$H:$H,MATCH('mobitool-Faktoren v2.0'!$AJ150,'Energiefaktoren Ecoinvent'!$A:$A,0))))</f>
        <v>0</v>
      </c>
      <c r="BJ150" s="306">
        <f t="shared" ca="1" si="140"/>
        <v>2.7867691332577</v>
      </c>
      <c r="BK150" s="306">
        <f ca="1">IF(ISERROR(OFFSET('Daten KEA'!$A$1,MATCH(BK$5,'Daten KEA'!$A:$A,0)-1,MATCH(AQ150,'Daten KEA'!$A$424:$ADO$424,0)-1)),0,OFFSET('Daten KEA'!$A$1,MATCH(BK$5,'Daten KEA'!$A:$A,0)-1,MATCH(AQ150,'Daten KEA'!$A$424:$ADO$424,0)-1))</f>
        <v>3.4091913828071004E-4</v>
      </c>
      <c r="BL150" s="306">
        <f ca="1">IF(ISERROR(OFFSET('Daten KEA'!$A$1,MATCH(BL$5,'Daten KEA'!$A:$A,0)-1,MATCH(AR150,'Daten KEA'!$A$424:$ADO$424,0)-1)),0,OFFSET('Daten KEA'!$A$1,MATCH(BL$5,'Daten KEA'!$A:$A,0)-1,MATCH(AR150,'Daten KEA'!$A$424:$ADO$424,0)-1))</f>
        <v>6.8183827656141003E-3</v>
      </c>
      <c r="BM150" s="306">
        <f ca="1">IF(ISERROR(OFFSET('Daten KEA'!$A$1,MATCH(BM$5,'Daten KEA'!$A:$A,0)-1,MATCH(AS150,'Daten KEA'!$A$424:$ADO$424,0)-1)),0,OFFSET('Daten KEA'!$A$1,MATCH(BM$5,'Daten KEA'!$A:$A,0)-1,MATCH(AS150,'Daten KEA'!$A$424:$ADO$424,0)-1))</f>
        <v>0.26193743216374998</v>
      </c>
      <c r="BN150" s="307">
        <f t="shared" ca="1" si="98"/>
        <v>3.0558658673253447</v>
      </c>
      <c r="BO150" s="306">
        <f ca="1">IF(ISERROR(OFFSET('Daten KEA'!$A$1,MATCH(BO$5,'Daten KEA'!$A:$A,0)-1,MATCH(AT150,'Daten KEA'!$A$424:$ADO$424,0)-1)),0,OFFSET('Daten KEA'!$A$1,MATCH(BO$5,'Daten KEA'!$A:$A,0)-1,MATCH(AT150,'Daten KEA'!$A$424:$ADO$424,0)-1))</f>
        <v>3.0558658311554003</v>
      </c>
      <c r="BP150" s="305">
        <f t="shared" ca="1" si="109"/>
        <v>0.99999998816376567</v>
      </c>
      <c r="BQ150" s="308">
        <f ca="1">IF(ISERROR(OFFSET('Daten GWP'!$A$1,MATCH(BQ$5,'Daten GWP'!$A:$A,0)-1,MATCH(AM150,'Daten GWP'!$A$424:$ADO$424,0)-1)),0,OFFSET('Daten GWP'!$A$1,MATCH(BQ$5,'Daten GWP'!$A:$A,0)-1,MATCH(AM150,'Daten GWP'!$A$424:$ADO$424,0)-1))*1000</f>
        <v>194.70939000000001</v>
      </c>
      <c r="BR150" s="308">
        <f ca="1">IF(ISERROR(OFFSET('Daten GWP'!$A$1,MATCH(BR$5,'Daten GWP'!$A:$A,0)-1,MATCH(AN150,'Daten GWP'!$A$424:$ADO$424,0)-1)),0,OFFSET('Daten GWP'!$A$1,MATCH(BR$5,'Daten GWP'!$A:$A,0)-1,MATCH(AN150,'Daten GWP'!$A$424:$ADO$424,0)-1))*1000</f>
        <v>0</v>
      </c>
      <c r="BS150" s="308">
        <f ca="1">IF(ISERROR(OFFSET('Daten GWP'!$A$1,MATCH(BS$5,'Daten GWP'!$A:$A,0)-1,MATCH(AO150,'Daten GWP'!$A$424:$ADO$424,0)-1)),0,OFFSET('Daten GWP'!$A$1,MATCH(BS$5,'Daten GWP'!$A:$A,0)-1,MATCH(AO150,'Daten GWP'!$A$424:$ADO$424,0)-1))*1000</f>
        <v>32.052280000000003</v>
      </c>
      <c r="BT150" s="308">
        <f ca="1">IF(ISERROR(OFFSET('Daten GWP'!$A$1,MATCH(BT$5,'Daten GWP'!$A:$A,0)-1,MATCH(AP150,'Daten GWP'!$A$424:$ADO$424,0)-1)),0,OFFSET('Daten GWP'!$A$1,MATCH(BT$5,'Daten GWP'!$A:$A,0)-1,MATCH(AP150,'Daten GWP'!$A$424:$ADO$424,0)-1))*1000</f>
        <v>0</v>
      </c>
      <c r="BU150" s="308">
        <f t="shared" ca="1" si="110"/>
        <v>226.76167000000001</v>
      </c>
      <c r="BV150" s="308">
        <f ca="1">IF(ISERROR(OFFSET('Daten GWP'!$A$1,MATCH(BV$5,'Daten GWP'!$A:$A,0)-1,MATCH(AQ150,'Daten GWP'!$A$424:$ADO$424,0)-1)),0,OFFSET('Daten GWP'!$A$1,MATCH(BV$5,'Daten GWP'!$A:$A,0)-1,MATCH(AQ150,'Daten GWP'!$A$424:$ADO$424,0)-1))*1000</f>
        <v>2.0641758999999999E-2</v>
      </c>
      <c r="BW150" s="308">
        <f ca="1">IF(ISERROR(OFFSET('Daten GWP'!$A$1,MATCH(BW$5,'Daten GWP'!$A:$A,0)-1,MATCH(AR150,'Daten GWP'!$A$424:$ADO$424,0)-1)),0,OFFSET('Daten GWP'!$A$1,MATCH(BW$5,'Daten GWP'!$A:$A,0)-1,MATCH(AR150,'Daten GWP'!$A$424:$ADO$424,0)-1))*1000</f>
        <v>0.41283518000000002</v>
      </c>
      <c r="BX150" s="308">
        <f ca="1">IF(ISERROR(OFFSET('Daten GWP'!$A$1,MATCH(BX$5,'Daten GWP'!$A:$A,0)-1,MATCH(AS150,'Daten GWP'!$A$424:$ADO$424,0)-1)),0,OFFSET('Daten GWP'!$A$1,MATCH(BX$5,'Daten GWP'!$A:$A,0)-1,MATCH(AS150,'Daten GWP'!$A$424:$ADO$424,0)-1))*1000</f>
        <v>14.288243000000001</v>
      </c>
      <c r="BY150" s="309">
        <f t="shared" ca="1" si="99"/>
        <v>241.48338993900001</v>
      </c>
      <c r="BZ150" s="308">
        <f ca="1">IF(ISERROR(OFFSET('Daten GWP'!$A$1,MATCH(BZ$5,'Daten GWP'!$A:$A,0)-1,MATCH(AT150,'Daten GWP'!$A$424:$ADO$424,0)-1)),0,OFFSET('Daten GWP'!$A$1,MATCH(BZ$5,'Daten GWP'!$A:$A,0)-1,MATCH(AT150,'Daten GWP'!$A$424:$ADO$424,0)-1))*1000</f>
        <v>241.48338999999999</v>
      </c>
      <c r="CA150" s="305">
        <f t="shared" ca="1" si="111"/>
        <v>1.0000000002526053</v>
      </c>
      <c r="CB150" s="310">
        <f ca="1">IF(ISERROR(OFFSET('Daten Elementary'!$A$1,MATCH(CB$5,'Daten Elementary'!$A:$A,0)-1,MATCH(AM150,'Daten Elementary'!$A$424:$ADO$424,0)-1)),0,OFFSET('Daten Elementary'!$A$1,MATCH(CB$5,'Daten Elementary'!$A:$A,0)-1,MATCH(AM150,'Daten Elementary'!$A$424:$ADO$424,0)-1))*1000000</f>
        <v>2.9651900000000002</v>
      </c>
      <c r="CC150" s="310">
        <f ca="1">IF(ISERROR(OFFSET('Daten Elementary'!$A$1,MATCH(CC$5,'Daten Elementary'!$A:$A,0)-1,MATCH(AN150,'Daten Elementary'!$A$424:$ADO$424,0)-1)),0,OFFSET('Daten Elementary'!$A$1,MATCH(CC$5,'Daten Elementary'!$A:$A,0)-1,MATCH(AN150,'Daten Elementary'!$A$424:$ADO$424,0)-1))*1000000</f>
        <v>0</v>
      </c>
      <c r="CD150" s="310">
        <f ca="1">IF(ISERROR(OFFSET('Daten Elementary'!$A$1,MATCH(CD$5,'Daten Elementary'!$A:$A,0)-1,MATCH(AO150,'Daten Elementary'!$A$424:$ADO$424,0)-1)),0,OFFSET('Daten Elementary'!$A$1,MATCH(CD$5,'Daten Elementary'!$A:$A,0)-1,MATCH(AO150,'Daten Elementary'!$A$424:$ADO$424,0)-1))*1000000</f>
        <v>12.898063</v>
      </c>
      <c r="CE150" s="310">
        <f ca="1">IF(ISERROR(OFFSET('Daten Elementary'!$A$1,MATCH(CE$5,'Daten Elementary'!$A:$A,0)-1,MATCH(AP150,'Daten Elementary'!$A$424:$ADO$424,0)-1)),0,OFFSET('Daten Elementary'!$A$1,MATCH(CE$5,'Daten Elementary'!$A:$A,0)-1,MATCH(AP150,'Daten Elementary'!$A$424:$ADO$424,0)-1))*1000000</f>
        <v>0</v>
      </c>
      <c r="CF150" s="310">
        <f t="shared" ca="1" si="112"/>
        <v>15.863253</v>
      </c>
      <c r="CG150" s="310">
        <f ca="1">IF(ISERROR(OFFSET('Daten Elementary'!$A$1,MATCH(CG$5,'Daten Elementary'!$A:$A,0)-1,MATCH(AQ150,'Daten Elementary'!$A$424:$ADO$424,0)-1)),0,OFFSET('Daten Elementary'!$A$1,MATCH(CG$5,'Daten Elementary'!$A:$A,0)-1,MATCH(AQ150,'Daten Elementary'!$A$424:$ADO$424,0)-1))*1000000</f>
        <v>8.4022288999999993E-3</v>
      </c>
      <c r="CH150" s="310">
        <f ca="1">IF(ISERROR(OFFSET('Daten Elementary'!$A$1,MATCH(CH$5,'Daten Elementary'!$A:$A,0)-1,MATCH(AR150,'Daten Elementary'!$A$424:$ADO$424,0)-1)),0,OFFSET('Daten Elementary'!$A$1,MATCH(CH$5,'Daten Elementary'!$A:$A,0)-1,MATCH(AR150,'Daten Elementary'!$A$424:$ADO$424,0)-1))*1000000</f>
        <v>0.16804458</v>
      </c>
      <c r="CI150" s="310">
        <f ca="1">IF(ISERROR(OFFSET('Daten Elementary'!$A$1,MATCH(CI$5,'Daten Elementary'!$A:$A,0)-1,MATCH(AS150,'Daten Elementary'!$A$424:$ADO$424,0)-1)),0,OFFSET('Daten Elementary'!$A$1,MATCH(CI$5,'Daten Elementary'!$A:$A,0)-1,MATCH(AS150,'Daten Elementary'!$A$424:$ADO$424,0)-1))*1000000</f>
        <v>2.8959484</v>
      </c>
      <c r="CJ150" s="311">
        <f t="shared" ca="1" si="113"/>
        <v>18.935648208899998</v>
      </c>
      <c r="CK150" s="310">
        <f ca="1">IF(ISERROR(OFFSET('Daten Elementary'!$A$1,MATCH(CK$5,'Daten Elementary'!$A:$A,0)-1,MATCH($AT150,'Daten Elementary'!$A$424:$ADO$424,0)-1)),0,OFFSET('Daten Elementary'!$A$1,MATCH(CK$5,'Daten Elementary'!$A:$A,0)-1,MATCH($AT150,'Daten Elementary'!$A$424:$ADO$424,0)-1))*1000000</f>
        <v>18.935648999999998</v>
      </c>
      <c r="CL150" s="305">
        <f t="shared" ca="1" si="114"/>
        <v>1.0000000417783428</v>
      </c>
      <c r="CM150" s="312">
        <f ca="1">IF(ISERROR(OFFSET('Daten Elementary'!$A$1,MATCH(CM$5,'Daten Elementary'!$A:$A,0)-1,MATCH(AM150,'Daten Elementary'!$A$424:$ADO$424,0)-1)),0,OFFSET('Daten Elementary'!$A$1,MATCH(CM$5,'Daten Elementary'!$A:$A,0)-1,MATCH(AM150,'Daten Elementary'!$A$424:$ADO$424,0)-1))*1000000</f>
        <v>2.9651900000000002</v>
      </c>
      <c r="CN150" s="312">
        <f ca="1">IF(ISERROR(OFFSET('Daten Elementary'!$A$1,MATCH(CN$5,'Daten Elementary'!$A:$A,0)-1,MATCH(AN150,'Daten Elementary'!$A$424:$ADO$424,0)-1)),0,OFFSET('Daten Elementary'!$A$1,MATCH(CN$5,'Daten Elementary'!$A:$A,0)-1,MATCH(AN150,'Daten Elementary'!$A$424:$ADO$424,0)-1))*1000000</f>
        <v>0</v>
      </c>
      <c r="CO150" s="312">
        <f ca="1">IF(ISERROR(OFFSET('Daten Elementary'!$A$1,MATCH(CO$5,'Daten Elementary'!$A:$A,0)-1,MATCH(AO150,'Daten Elementary'!$A$424:$ADO$424,0)-1)),0,OFFSET('Daten Elementary'!$A$1,MATCH(CO$5,'Daten Elementary'!$A:$A,0)-1,MATCH(AO150,'Daten Elementary'!$A$424:$ADO$424,0)-1))*1000000</f>
        <v>10.492595999999999</v>
      </c>
      <c r="CP150" s="312">
        <f ca="1">IF(ISERROR(OFFSET('Daten Elementary'!$A$1,MATCH(CP$5,'Daten Elementary'!$A:$A,0)-1,MATCH(AP150,'Daten Elementary'!$A$424:$ADO$424,0)-1)),0,OFFSET('Daten Elementary'!$A$1,MATCH(CP$5,'Daten Elementary'!$A:$A,0)-1,MATCH(AP150,'Daten Elementary'!$A$424:$ADO$424,0)-1))*1000000</f>
        <v>0</v>
      </c>
      <c r="CQ150" s="312">
        <f t="shared" ca="1" si="115"/>
        <v>13.457785999999999</v>
      </c>
      <c r="CR150" s="312">
        <f ca="1">IF(ISERROR(OFFSET('Daten Elementary'!$A$1,MATCH(CR$5,'Daten Elementary'!$A:$A,0)-1,MATCH(AQ150,'Daten Elementary'!$A$424:$ADO$424,0)-1)),0,OFFSET('Daten Elementary'!$A$1,MATCH(CR$5,'Daten Elementary'!$A:$A,0)-1,MATCH(AQ150,'Daten Elementary'!$A$424:$ADO$424,0)-1))*1000000</f>
        <v>4.4103572000000002E-3</v>
      </c>
      <c r="CS150" s="312">
        <f ca="1">IF(ISERROR(OFFSET('Daten Elementary'!$A$1,MATCH(CS$5,'Daten Elementary'!$A:$A,0)-1,MATCH(AR150,'Daten Elementary'!$A$424:$ADO$424,0)-1)),0,OFFSET('Daten Elementary'!$A$1,MATCH(CS$5,'Daten Elementary'!$A:$A,0)-1,MATCH(AR150,'Daten Elementary'!$A$424:$ADO$424,0)-1))*1000000</f>
        <v>8.8207145000000001E-2</v>
      </c>
      <c r="CT150" s="312">
        <f ca="1">IF(ISERROR(OFFSET('Daten Elementary'!$A$1,MATCH(CT$5,'Daten Elementary'!$A:$A,0)-1,MATCH(AS150,'Daten Elementary'!$A$424:$ADO$424,0)-1)),0,OFFSET('Daten Elementary'!$A$1,MATCH(CT$5,'Daten Elementary'!$A:$A,0)-1,MATCH(AS150,'Daten Elementary'!$A$424:$ADO$424,0)-1))*1000000</f>
        <v>2.1051463000000004</v>
      </c>
      <c r="CU150" s="313">
        <f t="shared" ca="1" si="116"/>
        <v>15.655549802199999</v>
      </c>
      <c r="CV150" s="312">
        <f ca="1">IF(ISERROR(OFFSET('Daten Elementary'!$A$1,MATCH(CV$5,'Daten Elementary'!$A:$A,0)-1,MATCH($AT150,'Daten Elementary'!$A$424:$ADO$424,0)-1)),0,OFFSET('Daten Elementary'!$A$1,MATCH(CV$5,'Daten Elementary'!$A:$A,0)-1,MATCH($AT150,'Daten Elementary'!$A$424:$ADO$424,0)-1))*1000000</f>
        <v>15.65555</v>
      </c>
      <c r="CW150" s="305">
        <f t="shared" ca="1" si="117"/>
        <v>1.0000000126344972</v>
      </c>
      <c r="CX150" s="314">
        <f ca="1">IF(ISERROR(OFFSET('Daten Elementary'!$A$1,MATCH(CX$5,'Daten Elementary'!$A:$A,0)-1,MATCH(AM150,'Daten Elementary'!$A$424:$ADO$424,0)-1)),0,OFFSET('Daten Elementary'!$A$1,MATCH(CX$5,'Daten Elementary'!$A:$A,0)-1,MATCH(AM150,'Daten Elementary'!$A$424:$ADO$424,0)-1))*1000000</f>
        <v>36.676099999999998</v>
      </c>
      <c r="CY150" s="314">
        <f ca="1">IF(ISERROR(OFFSET('Daten Elementary'!$A$1,MATCH(CY$5,'Daten Elementary'!$A:$A,0)-1,MATCH(AN150,'Daten Elementary'!$A$424:$ADO$424,0)-1)),0,OFFSET('Daten Elementary'!$A$1,MATCH(CY$5,'Daten Elementary'!$A:$A,0)-1,MATCH(AN150,'Daten Elementary'!$A$424:$ADO$424,0)-1))*1000000</f>
        <v>0</v>
      </c>
      <c r="CZ150" s="314">
        <f ca="1">IF(ISERROR(OFFSET('Daten Elementary'!$A$1,MATCH(CZ$5,'Daten Elementary'!$A:$A,0)-1,MATCH(AO150,'Daten Elementary'!$A$424:$ADO$424,0)-1)),0,OFFSET('Daten Elementary'!$A$1,MATCH(CZ$5,'Daten Elementary'!$A:$A,0)-1,MATCH(AO150,'Daten Elementary'!$A$424:$ADO$424,0)-1))*1000000</f>
        <v>113.77483000000001</v>
      </c>
      <c r="DA150" s="314">
        <f ca="1">IF(ISERROR(OFFSET('Daten Elementary'!$A$1,MATCH(DA$5,'Daten Elementary'!$A:$A,0)-1,MATCH(AP150,'Daten Elementary'!$A$424:$ADO$424,0)-1)),0,OFFSET('Daten Elementary'!$A$1,MATCH(DA$5,'Daten Elementary'!$A:$A,0)-1,MATCH(AP150,'Daten Elementary'!$A$424:$ADO$424,0)-1))*1000000</f>
        <v>0</v>
      </c>
      <c r="DB150" s="314">
        <f t="shared" ca="1" si="118"/>
        <v>150.45093</v>
      </c>
      <c r="DC150" s="314">
        <f ca="1">IF(ISERROR(OFFSET('Daten Elementary'!$A$1,MATCH(DC$5,'Daten Elementary'!$A:$A,0)-1,MATCH(AQ150,'Daten Elementary'!$A$424:$ADO$424,0)-1)),0,OFFSET('Daten Elementary'!$A$1,MATCH(DC$5,'Daten Elementary'!$A:$A,0)-1,MATCH(AQ150,'Daten Elementary'!$A$424:$ADO$424,0)-1))*1000000</f>
        <v>7.4294899999999997E-2</v>
      </c>
      <c r="DD150" s="314">
        <f ca="1">IF(ISERROR(OFFSET('Daten Elementary'!$A$1,MATCH(DD$5,'Daten Elementary'!$A:$A,0)-1,MATCH(AR150,'Daten Elementary'!$A$424:$ADO$424,0)-1)),0,OFFSET('Daten Elementary'!$A$1,MATCH(DD$5,'Daten Elementary'!$A:$A,0)-1,MATCH(AR150,'Daten Elementary'!$A$424:$ADO$424,0)-1))*1000000</f>
        <v>1.4858979999999999</v>
      </c>
      <c r="DE150" s="314">
        <f ca="1">IF(ISERROR(OFFSET('Daten Elementary'!$A$1,MATCH(DE$5,'Daten Elementary'!$A:$A,0)-1,MATCH(AS150,'Daten Elementary'!$A$424:$ADO$424,0)-1)),0,OFFSET('Daten Elementary'!$A$1,MATCH(DE$5,'Daten Elementary'!$A:$A,0)-1,MATCH(AS150,'Daten Elementary'!$A$424:$ADO$424,0)-1))*1000000</f>
        <v>27.065919000000001</v>
      </c>
      <c r="DF150" s="315">
        <f t="shared" ca="1" si="119"/>
        <v>179.07704190000001</v>
      </c>
      <c r="DG150" s="314">
        <f ca="1">IF(ISERROR(OFFSET('Daten Elementary'!$A$1,MATCH(DG$5,'Daten Elementary'!$A:$A,0)-1,MATCH($AT150,'Daten Elementary'!$A$424:$ADO$424,0)-1)),0,OFFSET('Daten Elementary'!$A$1,MATCH(DG$5,'Daten Elementary'!$A:$A,0)-1,MATCH($AT150,'Daten Elementary'!$A$424:$ADO$424,0)-1))*1000000</f>
        <v>179.07704999999999</v>
      </c>
      <c r="DH150" s="305">
        <f t="shared" ca="1" si="120"/>
        <v>1.0000000452319286</v>
      </c>
      <c r="DI150" s="316">
        <f ca="1">IF(ISERROR(OFFSET('Daten Elementary'!$A$1,MATCH(DI$5,'Daten Elementary'!$A:$A,0)-1,MATCH(AM150,'Daten Elementary'!$A$424:$ADO$424,0)-1)),0,OFFSET('Daten Elementary'!$A$1,MATCH(DI$5,'Daten Elementary'!$A:$A,0)-1,MATCH(AM150,'Daten Elementary'!$A$424:$ADO$424,0)-1))*1000000</f>
        <v>653.18200000000002</v>
      </c>
      <c r="DJ150" s="316">
        <f ca="1">IF(ISERROR(OFFSET('Daten Elementary'!$A$1,MATCH(DJ$5,'Daten Elementary'!$A:$A,0)-1,MATCH(AN150,'Daten Elementary'!$A$424:$ADO$424,0)-1)),0,OFFSET('Daten Elementary'!$A$1,MATCH(DJ$5,'Daten Elementary'!$A:$A,0)-1,MATCH(AN150,'Daten Elementary'!$A$424:$ADO$424,0)-1))*1000000</f>
        <v>0</v>
      </c>
      <c r="DK150" s="316">
        <f ca="1">IF(ISERROR(OFFSET('Daten Elementary'!$A$1,MATCH(DK$5,'Daten Elementary'!$A:$A,0)-1,MATCH(AO150,'Daten Elementary'!$A$424:$ADO$424,0)-1)),0,OFFSET('Daten Elementary'!$A$1,MATCH(DK$5,'Daten Elementary'!$A:$A,0)-1,MATCH(AO150,'Daten Elementary'!$A$424:$ADO$424,0)-1))*1000000</f>
        <v>137.32731999999999</v>
      </c>
      <c r="DL150" s="316">
        <f ca="1">IF(ISERROR(OFFSET('Daten Elementary'!$A$1,MATCH(DL$5,'Daten Elementary'!$A:$A,0)-1,MATCH(AP150,'Daten Elementary'!$A$424:$ADO$424,0)-1)),0,OFFSET('Daten Elementary'!$A$1,MATCH(DL$5,'Daten Elementary'!$A:$A,0)-1,MATCH(AP150,'Daten Elementary'!$A$424:$ADO$424,0)-1))*1000000</f>
        <v>0</v>
      </c>
      <c r="DM150" s="316">
        <f t="shared" ca="1" si="121"/>
        <v>790.50932</v>
      </c>
      <c r="DN150" s="316">
        <f ca="1">IF(ISERROR(OFFSET('Daten Elementary'!$A$1,MATCH(DN$5,'Daten Elementary'!$A:$A,0)-1,MATCH(AQ150,'Daten Elementary'!$A$424:$ADO$424,0)-1)),0,OFFSET('Daten Elementary'!$A$1,MATCH(DN$5,'Daten Elementary'!$A:$A,0)-1,MATCH(AQ150,'Daten Elementary'!$A$424:$ADO$424,0)-1))*1000000</f>
        <v>3.1551833000000001E-2</v>
      </c>
      <c r="DO150" s="316">
        <f ca="1">IF(ISERROR(OFFSET('Daten Elementary'!$A$1,MATCH(DO$5,'Daten Elementary'!$A:$A,0)-1,MATCH(AR150,'Daten Elementary'!$A$424:$ADO$424,0)-1)),0,OFFSET('Daten Elementary'!$A$1,MATCH(DO$5,'Daten Elementary'!$A:$A,0)-1,MATCH(AR150,'Daten Elementary'!$A$424:$ADO$424,0)-1))*1000000</f>
        <v>0.63103666999999997</v>
      </c>
      <c r="DP150" s="316">
        <f ca="1">IF(ISERROR(OFFSET('Daten Elementary'!$A$1,MATCH(DP$5,'Daten Elementary'!$A:$A,0)-1,MATCH(AS150,'Daten Elementary'!$A$424:$ADO$424,0)-1)),0,OFFSET('Daten Elementary'!$A$1,MATCH(DP$5,'Daten Elementary'!$A:$A,0)-1,MATCH(AS150,'Daten Elementary'!$A$424:$ADO$424,0)-1))*1000000</f>
        <v>22.515069999999998</v>
      </c>
      <c r="DQ150" s="317">
        <f t="shared" ca="1" si="122"/>
        <v>813.68697850299998</v>
      </c>
      <c r="DR150" s="316">
        <f ca="1">IF(ISERROR(OFFSET('Daten Elementary'!$A$1,MATCH(DR$5,'Daten Elementary'!$A:$A,0)-1,MATCH($AT150,'Daten Elementary'!$A$424:$ADO$424,0)-1)),0,OFFSET('Daten Elementary'!$A$1,MATCH(DR$5,'Daten Elementary'!$A:$A,0)-1,MATCH($AT150,'Daten Elementary'!$A$424:$ADO$424,0)-1))*1000000</f>
        <v>813.68697999999995</v>
      </c>
      <c r="DS150" s="305">
        <f t="shared" ca="1" si="123"/>
        <v>1.0000000018397739</v>
      </c>
      <c r="DT150" s="318">
        <f ca="1">IF(ISERROR(OFFSET('Daten UBP13'!$A$1,MATCH(DT$5,'Daten UBP13'!$A:$A,0)-1,MATCH(AM150,'Daten UBP13'!$A$424:$AEG$424,0)-1)),0,OFFSET('Daten UBP13'!$A$1,MATCH(DT$5,'Daten UBP13'!$A:$A,0)-1,MATCH(AM150,'Daten UBP13'!$A$424:$AEG$424,0)-1))</f>
        <v>112.79477</v>
      </c>
      <c r="DU150" s="318">
        <f ca="1">IF(ISERROR(OFFSET('Daten UBP13'!$A$1,MATCH(DU$5,'Daten UBP13'!$A:$A,0)-1,MATCH(AN150,'Daten UBP13'!$A$424:$AEG$424,0)-1)),0,OFFSET('Daten UBP13'!$A$1,MATCH(DU$5,'Daten UBP13'!$A:$A,0)-1,MATCH(AN150,'Daten UBP13'!$A$424:$AEG$424,0)-1))</f>
        <v>0</v>
      </c>
      <c r="DV150" s="318">
        <f ca="1">IF(ISERROR(OFFSET('Daten UBP13'!$A$1,MATCH(DV$5,'Daten UBP13'!$A:$A,0)-1,MATCH(AO150,'Daten UBP13'!$A$424:$AEG$424,0)-1)),0,OFFSET('Daten UBP13'!$A$1,MATCH(DV$5,'Daten UBP13'!$A:$A,0)-1,MATCH(AO150,'Daten UBP13'!$A$424:$AEG$424,0)-1))</f>
        <v>67.853476000000001</v>
      </c>
      <c r="DW150" s="318">
        <f ca="1">IF(ISERROR(OFFSET('Daten UBP13'!$A$1,MATCH(DW$5,'Daten UBP13'!$A:$A,0)-1,MATCH(AP150,'Daten UBP13'!$A$424:$AEG$424,0)-1)),0,OFFSET('Daten UBP13'!$A$1,MATCH(DW$5,'Daten UBP13'!$A:$A,0)-1,MATCH(AP150,'Daten UBP13'!$A$424:$AEG$424,0)-1))</f>
        <v>0</v>
      </c>
      <c r="DX150" s="318">
        <f t="shared" ca="1" si="124"/>
        <v>180.648246</v>
      </c>
      <c r="DY150" s="318">
        <f ca="1">IF(ISERROR(OFFSET('Daten UBP13'!$A$1,MATCH(DY$5,'Daten UBP13'!$A:$A,0)-1,MATCH(AQ150,'Daten UBP13'!$A$424:$AEG$424,0)-1)),0,OFFSET('Daten UBP13'!$A$1,MATCH(DY$5,'Daten UBP13'!$A:$A,0)-1,MATCH(AQ150,'Daten UBP13'!$A$424:$AEG$424,0)-1))</f>
        <v>2.1938869E-2</v>
      </c>
      <c r="DZ150" s="318">
        <f ca="1">IF(ISERROR(OFFSET('Daten UBP13'!$A$1,MATCH(DZ$5,'Daten UBP13'!$A:$A,0)-1,MATCH(AR150,'Daten UBP13'!$A$424:$AEG$424,0)-1)),0,OFFSET('Daten UBP13'!$A$1,MATCH(DZ$5,'Daten UBP13'!$A:$A,0)-1,MATCH(AR150,'Daten UBP13'!$A$424:$AEG$424,0)-1))</f>
        <v>0.43877738999999999</v>
      </c>
      <c r="EA150" s="318">
        <f ca="1">IF(ISERROR(OFFSET('Daten UBP13'!$A$1,MATCH(EA$5,'Daten UBP13'!$A:$A,0)-1,MATCH(AS150,'Daten UBP13'!$A$424:$AEG$424,0)-1)),0,OFFSET('Daten UBP13'!$A$1,MATCH(EA$5,'Daten UBP13'!$A:$A,0)-1,MATCH(AS150,'Daten UBP13'!$A$424:$AEG$424,0)-1))</f>
        <v>14.570729999999999</v>
      </c>
      <c r="EB150" s="319">
        <f t="shared" ca="1" si="125"/>
        <v>195.67969225900001</v>
      </c>
      <c r="EC150" s="318">
        <f ca="1">IF(ISERROR(OFFSET('Daten UBP13'!$A$1,MATCH(EC$5,'Daten UBP13'!$A:$A,0)-1,MATCH(AT150,'Daten UBP13'!$A$424:$AEG$424,0)-1)),0,OFFSET('Daten UBP13'!$A$1,MATCH(EC$5,'Daten UBP13'!$A:$A,0)-1,MATCH(AT150,'Daten UBP13'!$A$424:$AEG$424,0)-1))</f>
        <v>195.6797</v>
      </c>
      <c r="ED150" s="305">
        <f t="shared" ca="1" si="126"/>
        <v>1.000000039559547</v>
      </c>
      <c r="EE150" s="320">
        <f ca="1">IF(ISERROR(OFFSET('Daten ReCiPe'!$A$1,MATCH(EE$5,'Daten ReCiPe'!$A:$A,0)-1,MATCH(AM150,'Daten ReCiPe'!$A$424:$ADO$424,0)-1)),0,OFFSET('Daten ReCiPe'!$A$1,MATCH(EE$5,'Daten ReCiPe'!$A:$A,0)-1,MATCH(AM150,'Daten ReCiPe'!$A$424:$ADO$424,0)-1))*1000</f>
        <v>8.3250107</v>
      </c>
      <c r="EF150" s="320">
        <f ca="1">IF(ISERROR(OFFSET('Daten ReCiPe'!$A$1,MATCH(EF$5,'Daten ReCiPe'!$A:$A,0)-1,MATCH(AN150,'Daten ReCiPe'!$A$424:$ADO$424,0)-1)),0,OFFSET('Daten ReCiPe'!$A$1,MATCH(EF$5,'Daten ReCiPe'!$A:$A,0)-1,MATCH(AN150,'Daten ReCiPe'!$A$424:$ADO$424,0)-1))*1000</f>
        <v>0</v>
      </c>
      <c r="EG150" s="320">
        <f ca="1">IF(ISERROR(OFFSET('Daten ReCiPe'!$A$1,MATCH(EG$5,'Daten ReCiPe'!$A:$A,0)-1,MATCH(AO150,'Daten ReCiPe'!$A$424:$ADO$424,0)-1)),0,OFFSET('Daten ReCiPe'!$A$1,MATCH(EG$5,'Daten ReCiPe'!$A:$A,0)-1,MATCH(AO150,'Daten ReCiPe'!$A$424:$ADO$424,0)-1))*1000</f>
        <v>10.761111999999999</v>
      </c>
      <c r="EH150" s="320">
        <f ca="1">IF(ISERROR(OFFSET('Daten ReCiPe'!$A$1,MATCH(EH$5,'Daten ReCiPe'!$A:$A,0)-1,MATCH(AP150,'Daten ReCiPe'!$A$424:$ADO$424,0)-1)),0,OFFSET('Daten ReCiPe'!$A$1,MATCH(EH$5,'Daten ReCiPe'!$A:$A,0)-1,MATCH(AP150,'Daten ReCiPe'!$A$424:$ADO$424,0)-1))*1000</f>
        <v>0</v>
      </c>
      <c r="EI150" s="320">
        <f t="shared" ca="1" si="127"/>
        <v>19.086122699999997</v>
      </c>
      <c r="EJ150" s="320">
        <f ca="1">IF(ISERROR(OFFSET('Daten ReCiPe'!$A$1,MATCH(EJ$5,'Daten ReCiPe'!$A:$A,0)-1,MATCH(AQ150,'Daten ReCiPe'!$A$424:$ADO$424,0)-1)),0,OFFSET('Daten ReCiPe'!$A$1,MATCH(EJ$5,'Daten ReCiPe'!$A:$A,0)-1,MATCH(AQ150,'Daten ReCiPe'!$A$424:$ADO$424,0)-1))*1000</f>
        <v>1.988002E-3</v>
      </c>
      <c r="EK150" s="320">
        <f ca="1">IF(ISERROR(OFFSET('Daten ReCiPe'!$A$1,MATCH(EK$5,'Daten ReCiPe'!$A:$A,0)-1,MATCH(AR150,'Daten ReCiPe'!$A$424:$ADO$424,0)-1)),0,OFFSET('Daten ReCiPe'!$A$1,MATCH(EK$5,'Daten ReCiPe'!$A:$A,0)-1,MATCH(AR150,'Daten ReCiPe'!$A$424:$ADO$424,0)-1))*1000</f>
        <v>3.9760038999999997E-2</v>
      </c>
      <c r="EL150" s="320">
        <f ca="1">IF(ISERROR(OFFSET('Daten ReCiPe'!$A$1,MATCH(EL$5,'Daten ReCiPe'!$A:$A,0)-1,MATCH(AS150,'Daten ReCiPe'!$A$424:$ADO$424,0)-1)),0,OFFSET('Daten ReCiPe'!$A$1,MATCH(EL$5,'Daten ReCiPe'!$A:$A,0)-1,MATCH(AS150,'Daten ReCiPe'!$A$424:$ADO$424,0)-1))*1000</f>
        <v>1.3920783000000001</v>
      </c>
      <c r="EM150" s="321">
        <f t="shared" ca="1" si="128"/>
        <v>20.519949041</v>
      </c>
      <c r="EN150" s="320">
        <f ca="1">IF(ISERROR(OFFSET('Daten ReCiPe'!$A$1,MATCH(EN$5,'Daten ReCiPe'!$A:$A,0)-1,MATCH(AT150,'Daten ReCiPe'!$A$424:$ADO$424,0)-1)),0,OFFSET('Daten ReCiPe'!$A$1,MATCH(EN$5,'Daten ReCiPe'!$A:$A,0)-1,MATCH(AT150,'Daten ReCiPe'!$A$424:$ADO$424,0)-1))*1000</f>
        <v>20.519949</v>
      </c>
      <c r="EO150" s="305">
        <f t="shared" ca="1" si="129"/>
        <v>0.99999999800194439</v>
      </c>
      <c r="EP150" s="322">
        <f ca="1">IF(ISERROR(OFFSET('Daten Elementary'!$A$1,MATCH(EP$5,'Daten Elementary'!$A:$A,0)-1,MATCH(AM150,'Daten Elementary'!$A$424:$ADO$424,0)-1)),0,OFFSET('Daten Elementary'!$A$1,MATCH(EP$5,'Daten Elementary'!$A:$A,0)-1,MATCH(AM150,'Daten Elementary'!$A$424:$ADO$424,0)-1))*1000000</f>
        <v>50.799700000000001</v>
      </c>
      <c r="EQ150" s="322">
        <f ca="1">IF(ISERROR(OFFSET('Daten Elementary'!$A$1,MATCH(EQ$5,'Daten Elementary'!$A:$A,0)-1,MATCH(AN150,'Daten Elementary'!$A$424:$ADO$424,0)-1)),0,OFFSET('Daten Elementary'!$A$1,MATCH(EQ$5,'Daten Elementary'!$A:$A,0)-1,MATCH(AN150,'Daten Elementary'!$A$424:$ADO$424,0)-1))*1000000</f>
        <v>0</v>
      </c>
      <c r="ER150" s="322">
        <f ca="1">IF(ISERROR(OFFSET('Daten Elementary'!$A$1,MATCH(ER$5,'Daten Elementary'!$A:$A,0)-1,MATCH(AO150,'Daten Elementary'!$A$424:$ADO$424,0)-1)),0,OFFSET('Daten Elementary'!$A$1,MATCH(ER$5,'Daten Elementary'!$A:$A,0)-1,MATCH(AO150,'Daten Elementary'!$A$424:$ADO$424,0)-1))*1000000</f>
        <v>304.79750000000001</v>
      </c>
      <c r="ES150" s="322">
        <f ca="1">IF(ISERROR(OFFSET('Daten Elementary'!$A$1,MATCH(ES$5,'Daten Elementary'!$A:$A,0)-1,MATCH(AP150,'Daten Elementary'!$A$424:$ADO$424,0)-1)),0,OFFSET('Daten Elementary'!$A$1,MATCH(ES$5,'Daten Elementary'!$A:$A,0)-1,MATCH(AP150,'Daten Elementary'!$A$424:$ADO$424,0)-1))*1000000</f>
        <v>0</v>
      </c>
      <c r="ET150" s="322">
        <f t="shared" ca="1" si="130"/>
        <v>355.59720000000004</v>
      </c>
      <c r="EU150" s="322">
        <f ca="1">IF(ISERROR(OFFSET('Daten Elementary'!$A$1,MATCH(EU$5,'Daten Elementary'!$A:$A,0)-1,MATCH(AQ150,'Daten Elementary'!$A$424:$ADO$424,0)-1)),0,OFFSET('Daten Elementary'!$A$1,MATCH(EU$5,'Daten Elementary'!$A:$A,0)-1,MATCH(AQ150,'Daten Elementary'!$A$424:$ADO$424,0)-1))*1000000</f>
        <v>3.6737544000000004E-2</v>
      </c>
      <c r="EV150" s="322">
        <f ca="1">IF(ISERROR(OFFSET('Daten Elementary'!$A$1,MATCH(EV$5,'Daten Elementary'!$A:$A,0)-1,MATCH(AR150,'Daten Elementary'!$A$424:$ADO$424,0)-1)),0,OFFSET('Daten Elementary'!$A$1,MATCH(EV$5,'Daten Elementary'!$A:$A,0)-1,MATCH(AR150,'Daten Elementary'!$A$424:$ADO$424,0)-1))*1000000</f>
        <v>0.73475088</v>
      </c>
      <c r="EW150" s="322">
        <f ca="1">IF(ISERROR(OFFSET('Daten Elementary'!$A$1,MATCH(EW$5,'Daten Elementary'!$A:$A,0)-1,MATCH(AS150,'Daten Elementary'!$A$424:$ADO$424,0)-1)),0,OFFSET('Daten Elementary'!$A$1,MATCH(EW$5,'Daten Elementary'!$A:$A,0)-1,MATCH(AS150,'Daten Elementary'!$A$424:$ADO$424,0)-1))*1000000</f>
        <v>26.653428999999999</v>
      </c>
      <c r="EX150" s="323">
        <f t="shared" ca="1" si="131"/>
        <v>383.02211742400004</v>
      </c>
      <c r="EY150" s="322">
        <f ca="1">IF(ISERROR(OFFSET('Daten Elementary'!$A$1,MATCH(EY$5,'Daten Elementary'!$A:$A,0)-1,MATCH($AT150,'Daten Elementary'!$A$424:$ADO$424,0)-1)),0,OFFSET('Daten Elementary'!$A$1,MATCH(EY$5,'Daten Elementary'!$A:$A,0)-1,MATCH($AT150,'Daten Elementary'!$A$424:$ADO$424,0)-1))*1000000</f>
        <v>383.02212000000003</v>
      </c>
      <c r="EZ150" s="305">
        <f t="shared" ca="1" si="132"/>
        <v>1.0000000067254602</v>
      </c>
      <c r="FA150" s="314">
        <f ca="1">IF(ISERROR(OFFSET('Daten Elementary'!$A$1,MATCH(FA$5,'Daten Elementary'!$A:$A,0)-1,MATCH(AM150,'Daten Elementary'!$A$424:$ADO$424,0)-1)),0,OFFSET('Daten Elementary'!$A$1,MATCH(FA$5,'Daten Elementary'!$A:$A,0)-1,MATCH(AM150,'Daten Elementary'!$A$424:$ADO$424,0)-1))*1000</f>
        <v>160.02600000000001</v>
      </c>
      <c r="FB150" s="314">
        <f ca="1">IF(ISERROR(OFFSET('Daten Elementary'!$A$1,MATCH(FB$5,'Daten Elementary'!$A:$A,0)-1,MATCH(AN150,'Daten Elementary'!$A$424:$ADO$424,0)-1)),0,OFFSET('Daten Elementary'!$A$1,MATCH(FB$5,'Daten Elementary'!$A:$A,0)-1,MATCH(AN150,'Daten Elementary'!$A$424:$ADO$424,0)-1))*1000</f>
        <v>0</v>
      </c>
      <c r="FC150" s="314">
        <f ca="1">IF(ISERROR(OFFSET('Daten Elementary'!$A$1,MATCH(FC$5,'Daten Elementary'!$A:$A,0)-1,MATCH(AO150,'Daten Elementary'!$A$424:$ADO$424,0)-1)),0,OFFSET('Daten Elementary'!$A$1,MATCH(FC$5,'Daten Elementary'!$A:$A,0)-1,MATCH(AO150,'Daten Elementary'!$A$424:$ADO$424,0)-1))*1000</f>
        <v>26.071014999999999</v>
      </c>
      <c r="FD150" s="314">
        <f ca="1">IF(ISERROR(OFFSET('Daten Elementary'!$A$1,MATCH(FD$5,'Daten Elementary'!$A:$A,0)-1,MATCH(AP150,'Daten Elementary'!$A$424:$ADO$424,0)-1)),0,OFFSET('Daten Elementary'!$A$1,MATCH(FD$5,'Daten Elementary'!$A:$A,0)-1,MATCH(AP150,'Daten Elementary'!$A$424:$ADO$424,0)-1))*1000</f>
        <v>0</v>
      </c>
      <c r="FE150" s="314">
        <f t="shared" ca="1" si="133"/>
        <v>186.097015</v>
      </c>
      <c r="FF150" s="314">
        <f ca="1">IF(ISERROR(OFFSET('Daten Elementary'!$A$1,MATCH(FF$5,'Daten Elementary'!$A:$A,0)-1,MATCH(AQ150,'Daten Elementary'!$A$424:$ADO$424,0)-1)),0,OFFSET('Daten Elementary'!$A$1,MATCH(FF$5,'Daten Elementary'!$A:$A,0)-1,MATCH(AQ150,'Daten Elementary'!$A$424:$ADO$424,0)-1))*1000</f>
        <v>1.9184322E-2</v>
      </c>
      <c r="FG150" s="314">
        <f ca="1">IF(ISERROR(OFFSET('Daten Elementary'!$A$1,MATCH(FG$5,'Daten Elementary'!$A:$A,0)-1,MATCH(AR150,'Daten Elementary'!$A$424:$ADO$424,0)-1)),0,OFFSET('Daten Elementary'!$A$1,MATCH(FG$5,'Daten Elementary'!$A:$A,0)-1,MATCH(AR150,'Daten Elementary'!$A$424:$ADO$424,0)-1))*1000</f>
        <v>0.38368645000000001</v>
      </c>
      <c r="FH150" s="314">
        <f ca="1">IF(ISERROR(OFFSET('Daten Elementary'!$A$1,MATCH(FH$5,'Daten Elementary'!$A:$A,0)-1,MATCH(AS150,'Daten Elementary'!$A$424:$ADO$424,0)-1)),0,OFFSET('Daten Elementary'!$A$1,MATCH(FH$5,'Daten Elementary'!$A:$A,0)-1,MATCH(AS150,'Daten Elementary'!$A$424:$ADO$424,0)-1))*1000</f>
        <v>13.356654000000001</v>
      </c>
      <c r="FI150" s="315">
        <f t="shared" ca="1" si="134"/>
        <v>199.85653977199999</v>
      </c>
      <c r="FJ150" s="314">
        <f ca="1">IF(ISERROR(OFFSET('Daten Elementary'!$A$1,MATCH(FJ$5,'Daten Elementary'!$A:$A,0)-1,MATCH($AT150,'Daten Elementary'!$A$424:$ADO$424,0)-1)),0,OFFSET('Daten Elementary'!$A$1,MATCH(FJ$5,'Daten Elementary'!$A:$A,0)-1,MATCH($AT150,'Daten Elementary'!$A$424:$ADO$424,0)-1))*1000</f>
        <v>199.85654</v>
      </c>
      <c r="FK150" s="305">
        <f t="shared" ca="1" si="135"/>
        <v>1.0000000011408183</v>
      </c>
      <c r="FL150" s="314">
        <f ca="1">IF(ISERROR(OFFSET('Daten Elementary'!$A$1,MATCH(FL$5,'Daten Elementary'!$A:$A,0)-1,MATCH(AM150,'Daten Elementary'!$A$424:$ADO$424,0)-1)),0,OFFSET('Daten Elementary'!$A$1,MATCH(FL$5,'Daten Elementary'!$A:$A,0)-1,MATCH(AM150,'Daten Elementary'!$A$424:$ADO$424,0)-1))</f>
        <v>0</v>
      </c>
      <c r="FM150" s="314">
        <f ca="1">IF(ISERROR(OFFSET('Daten Elementary'!$A$1,MATCH(FM$5,'Daten Elementary'!$A:$A,0)-1,MATCH(AN150,'Daten Elementary'!$A$424:$ADO$424,0)-1)),0,OFFSET('Daten Elementary'!$A$1,MATCH(FM$5,'Daten Elementary'!$A:$A,0)-1,MATCH(AN150,'Daten Elementary'!$A$424:$ADO$424,0)-1))</f>
        <v>0</v>
      </c>
      <c r="FN150" s="314">
        <f ca="1">IF(ISERROR(OFFSET('Daten Elementary'!$A$1,MATCH(FN$5,'Daten Elementary'!$A:$A,0)-1,MATCH(AO150,'Daten Elementary'!$A$424:$ADO$424,0)-1)),0,OFFSET('Daten Elementary'!$A$1,MATCH(FN$5,'Daten Elementary'!$A:$A,0)-1,MATCH(AO150,'Daten Elementary'!$A$424:$ADO$424,0)-1))</f>
        <v>0</v>
      </c>
      <c r="FO150" s="314">
        <f ca="1">IF(ISERROR(OFFSET('Daten Elementary'!$A$1,MATCH(FO$5,'Daten Elementary'!$A:$A,0)-1,MATCH(AP150,'Daten Elementary'!$A$424:$ADO$424,0)-1)),0,OFFSET('Daten Elementary'!$A$1,MATCH(FO$5,'Daten Elementary'!$A:$A,0)-1,MATCH(AP150,'Daten Elementary'!$A$424:$ADO$424,0)-1))</f>
        <v>0</v>
      </c>
      <c r="FP150" s="314">
        <f t="shared" ca="1" si="136"/>
        <v>0</v>
      </c>
      <c r="FQ150" s="314">
        <f ca="1">IF(ISERROR(OFFSET('Daten Elementary'!$A$1,MATCH(FQ$5,'Daten Elementary'!$A:$A,0)-1,MATCH(AQ150,'Daten Elementary'!$A$424:$ADO$424,0)-1)),0,OFFSET('Daten Elementary'!$A$1,MATCH(FQ$5,'Daten Elementary'!$A:$A,0)-1,MATCH(AQ150,'Daten Elementary'!$A$424:$ADO$424,0)-1))</f>
        <v>0</v>
      </c>
      <c r="FR150" s="314">
        <f ca="1">IF(ISERROR(OFFSET('Daten Elementary'!$A$1,MATCH(FR$5,'Daten Elementary'!$A:$A,0)-1,MATCH(AR150,'Daten Elementary'!$A$424:$ADO$424,0)-1)),0,OFFSET('Daten Elementary'!$A$1,MATCH(FR$5,'Daten Elementary'!$A:$A,0)-1,MATCH(AR150,'Daten Elementary'!$A$424:$ADO$424,0)-1))</f>
        <v>0</v>
      </c>
      <c r="FS150" s="314">
        <f ca="1">IF(ISERROR(OFFSET('Daten Elementary'!$A$1,MATCH(FS$5,'Daten Elementary'!$A:$A,0)-1,MATCH(AS150,'Daten Elementary'!$A$424:$ADO$424,0)-1)),0,OFFSET('Daten Elementary'!$A$1,MATCH(FS$5,'Daten Elementary'!$A:$A,0)-1,MATCH(AS150,'Daten Elementary'!$A$424:$ADO$424,0)-1))</f>
        <v>0</v>
      </c>
      <c r="FT150" s="315">
        <f t="shared" ca="1" si="137"/>
        <v>0</v>
      </c>
      <c r="FU150" s="314">
        <f ca="1">IF(ISERROR(OFFSET('Daten Elementary'!$A$1,MATCH(FU$5,'Daten Elementary'!$A:$A,0)-1,MATCH($AT150,'Daten Elementary'!$A$424:$ADO$424,0)-1)),0,OFFSET('Daten Elementary'!$A$1,MATCH(FU$5,'Daten Elementary'!$A:$A,0)-1,MATCH($AT150,'Daten Elementary'!$A$424:$ADO$424,0)-1))</f>
        <v>0</v>
      </c>
      <c r="FV150" s="305">
        <f t="shared" ca="1" si="138"/>
        <v>0</v>
      </c>
      <c r="FW150" s="324"/>
      <c r="FX150" s="231" t="str">
        <f t="shared" si="139"/>
        <v>Flugzeug, Kerosen (innerhalb Europa, Durchschnitt)</v>
      </c>
      <c r="FY150" s="231" t="str">
        <f t="shared" si="104"/>
        <v>Flugzeug</v>
      </c>
      <c r="FZ150" s="231" t="str">
        <f t="shared" si="105"/>
        <v>, Kerosen</v>
      </c>
      <c r="GA150" s="231" t="str">
        <f t="shared" si="106"/>
        <v xml:space="preserve"> (innerhalb Europa, Durchschnitt)</v>
      </c>
      <c r="GB150" s="231"/>
    </row>
    <row r="151" spans="1:184" ht="16.5" customHeight="1">
      <c r="A151" s="375"/>
      <c r="B151" s="339"/>
      <c r="C151" s="332" t="s">
        <v>30</v>
      </c>
      <c r="D151" s="332" t="s">
        <v>110</v>
      </c>
      <c r="E151" s="390" t="s">
        <v>373</v>
      </c>
      <c r="F151" s="33">
        <f t="shared" si="145"/>
        <v>92.353999999999999</v>
      </c>
      <c r="G151" s="33">
        <v>122</v>
      </c>
      <c r="H151" s="190">
        <v>0.75700000000000001</v>
      </c>
      <c r="I151" s="88">
        <v>1</v>
      </c>
      <c r="J151" s="88">
        <v>1</v>
      </c>
      <c r="K151" s="86">
        <v>1</v>
      </c>
      <c r="L151" s="86"/>
      <c r="M151" s="86"/>
      <c r="N151" s="38" t="s">
        <v>99</v>
      </c>
      <c r="O151" s="6">
        <f ca="1">(IF(ISERROR(INDEX(INDIRECT($D$268),MATCH($AM151,$AM$4:$AM$275,0),MATCH(O$304,INDIRECT($E$268),0))*$I151/$AD151),0,INDEX(INDIRECT($D$268),MATCH($AM151,$AM$4:$AM$275,0),MATCH(O$304,INDIRECT($E$268),0))*$I151/$AD151)+IF(ISERROR(INDEX(INDIRECT($D$268),MATCH($AN151,$AN$4:$AN$275,0),MATCH(O$305,INDIRECT($E$268),0))*$J151/$AE151),0,INDEX(INDIRECT($D$268),MATCH($AN151,$AN$4:$AN$275,0),MATCH(O$305,INDIRECT($E$268),0))*$J151/$AE151))*$AC151/$F151</f>
        <v>176.55894418758257</v>
      </c>
      <c r="P151" s="6">
        <f ca="1">(IF(ISERROR(INDEX(INDIRECT($D$268),MATCH($AO151,$AO$4:$AO$275,0),MATCH(P$304,INDIRECT($E$268),0))*$I151/$AD151),0,INDEX(INDIRECT($D$268),MATCH($AO151,$AO$4:$AO$275,0),MATCH(P$304,INDIRECT($E$268),0))*$I151/$AD151)+IF(ISERROR(INDEX(INDIRECT($D$268),MATCH($AP151,$AP$4:$AP$275,0),MATCH(P$305,INDIRECT($E$268),0))*$J151/$AE151),0,INDEX(INDIRECT($D$268),MATCH($AP151,$AP$4:$AP$275,0),MATCH(P$305,INDIRECT($E$268),0))*$J151/$AE151))*$AC151/$F151</f>
        <v>29.064197747688244</v>
      </c>
      <c r="Q151" s="6">
        <f ca="1">INDEX(INDIRECT($D$268),MATCH($AQ151,$AQ$4:$AQ$284,0),MATCH(Q$4,INDIRECT($E$268),0))*$K151*$AC151/$F151/$AF151</f>
        <v>2.9360542727873182E-2</v>
      </c>
      <c r="R151" s="6">
        <f ca="1">INDEX(INDIRECT($D$268),MATCH($AR151,$AR$4:$AR$284,0),MATCH(R$4,INDIRECT($E$268),0))*$K151*$AC151/$F151/$AF151</f>
        <v>0.58721084458388384</v>
      </c>
      <c r="S151" s="6">
        <f ca="1">INDEX(INDIRECT($D$268),MATCH($AS151,$AS$4:$AS$284,0),MATCH(S$4,INDIRECT($E$268),0))*$K151*$AC151/$F151/$AF151</f>
        <v>14.250493348745049</v>
      </c>
      <c r="T151" s="7">
        <f t="shared" ca="1" si="103"/>
        <v>220.49020667132763</v>
      </c>
      <c r="U151" s="6">
        <f>IF($B$268=6,(IF(OR(AJ151="Benzin",AJ151="Diesel"),$AK151*INDEX('DIN EN 16258'!$I:$I,MATCH('mobitool-Faktoren v2.0'!$AI151,'DIN EN 16258'!$A:$A,0))*$I151/$AD151+$AL151*INDEX('DIN EN 16258'!$I:$I,MATCH('mobitool-Faktoren v2.0'!$AJ151,'DIN EN 16258'!$A:$A,0))*$I151/$AD151,IF(ISERROR($AK151*INDEX('DIN EN 16258'!$I:$I,MATCH('mobitool-Faktoren v2.0'!$AI151,'DIN EN 16258'!$A:$A,0))*$I151/$AD151),0,$AK151*INDEX('DIN EN 16258'!$I:$I,MATCH('mobitool-Faktoren v2.0'!$AI151,'DIN EN 16258'!$A:$A,0))*$I151/$AD151)+IF(ISERROR($AL151*INDEX('DIN EN 16258'!$I:$I,MATCH('mobitool-Faktoren v2.0'!$AJ151,'DIN EN 16258'!$A:$A,0))*$J151/$AE151),0,$AL151*INDEX('DIN EN 16258'!$I:$I,MATCH('mobitool-Faktoren v2.0'!$AJ151,'DIN EN 16258'!$A:$A,0))*$J151/$AE151)))*1000,
IF($B$268=1,(IF(OR(AJ151="Benzin",AJ151="Diesel"),$AK151*INDEX('DIN EN 16258'!$D:$D,MATCH('mobitool-Faktoren v2.0'!$AI151,'DIN EN 16258'!$A:$A,0))*$I151/$AD151+$AL151*INDEX('DIN EN 16258'!$D:$D,MATCH('mobitool-Faktoren v2.0'!$AJ151,'DIN EN 16258'!$A:$A,0))*$I151/$AD151,IF(ISERROR($AK151*INDEX('DIN EN 16258'!$D:$D,MATCH('mobitool-Faktoren v2.0'!$AI151,'DIN EN 16258'!$A:$A,0))*$I151/$AD151),0,$AK151*INDEX('DIN EN 16258'!$D:$D,MATCH('mobitool-Faktoren v2.0'!$AI151,'DIN EN 16258'!$A:$A,0))*$I151/$AD151)+IF(ISERROR($AL151*INDEX('DIN EN 16258'!$D:$D,MATCH('mobitool-Faktoren v2.0'!$AJ151,'DIN EN 16258'!$A:$A,0))*$J151/$AE151),0,$AL151*INDEX('DIN EN 16258'!$D:$D,MATCH('mobitool-Faktoren v2.0'!$AJ151,'DIN EN 16258'!$A:$A,0))*$J151/$AE151))),0))*$AC151/$F151</f>
        <v>143.12561616012286</v>
      </c>
      <c r="V151" s="6">
        <f>IF($B$268=6,(IF(OR(AJ151="Benzin",AJ151="Diesel"),$AK151*INDEX('DIN EN 16258'!$L:$L,MATCH('mobitool-Faktoren v2.0'!$AI151,'DIN EN 16258'!$A:$A,0))*$I151/$AD151+$AL151*INDEX('DIN EN 16258'!$L:$L,MATCH('mobitool-Faktoren v2.0'!$AJ151,'DIN EN 16258'!$A:$A,0))*$I151/$AD151,IF(ISERROR($AK151*INDEX('DIN EN 16258'!$L:$L,MATCH('mobitool-Faktoren v2.0'!$AI151,'DIN EN 16258'!$A:$A,0))*$I151/$AD151),0,$AK151*INDEX('DIN EN 16258'!$L:$L,MATCH('mobitool-Faktoren v2.0'!$AI151,'DIN EN 16258'!$A:$A,0))*$I151/$AD151)+IF(ISERROR($AL151*INDEX('DIN EN 16258'!$L:$L,MATCH('mobitool-Faktoren v2.0'!$AJ151,'DIN EN 16258'!$A:$A,0))*$J151/$AE151),0,$AL151*INDEX('DIN EN 16258'!$L:$L,MATCH('mobitool-Faktoren v2.0'!$AJ151,'DIN EN 16258'!$A:$A,0))*$J151/$AE151)))*1000,
IF($B$268=1,(IF(OR(AJ151="Benzin",AJ151="Diesel"),$AK151*INDEX('DIN EN 16258'!$F:$F,MATCH('mobitool-Faktoren v2.0'!$AI151,'DIN EN 16258'!$A:$A,0))*$I151/$AD151+$AL151*INDEX('DIN EN 16258'!$F:$F,MATCH('mobitool-Faktoren v2.0'!$AJ151,'DIN EN 16258'!$A:$A,0))*$I151/$AD151,IF(ISERROR($AK151*INDEX('DIN EN 16258'!$F:$F,MATCH('mobitool-Faktoren v2.0'!$AI151,'DIN EN 16258'!$A:$A,0))*$I151/$AD151),0,$AK151*INDEX('DIN EN 16258'!$F:$F,MATCH('mobitool-Faktoren v2.0'!$AI151,'DIN EN 16258'!$A:$A,0))*$I151/$AD151)+IF(ISERROR($AL151*INDEX('DIN EN 16258'!$F:$F,MATCH('mobitool-Faktoren v2.0'!$AJ151,'DIN EN 16258'!$A:$A,0))*$J151/$AE151),0,$AL151*INDEX('DIN EN 16258'!$F:$F,MATCH('mobitool-Faktoren v2.0'!$AJ151,'DIN EN 16258'!$A:$A,0))*$J151/$AE151))),0))*$AC151/$F151</f>
        <v>174.63125493750843</v>
      </c>
      <c r="W151" s="39" t="s">
        <v>674</v>
      </c>
      <c r="X151" s="39" t="s">
        <v>162</v>
      </c>
      <c r="Y151" s="336"/>
      <c r="Z151" s="336"/>
      <c r="AA151" s="337"/>
      <c r="AB151" s="299"/>
      <c r="AC151" s="300">
        <v>92.11</v>
      </c>
      <c r="AD151" s="298">
        <v>1</v>
      </c>
      <c r="AE151" s="298">
        <v>1</v>
      </c>
      <c r="AF151" s="299">
        <v>1</v>
      </c>
      <c r="AG151" s="299"/>
      <c r="AH151" s="299"/>
      <c r="AI151" s="384" t="s">
        <v>603</v>
      </c>
      <c r="AJ151" s="384" t="s">
        <v>2449</v>
      </c>
      <c r="AK151" s="391">
        <v>4.6188E-2</v>
      </c>
      <c r="AL151" s="391">
        <v>4.5127282033076352E-2</v>
      </c>
      <c r="AM151" s="202" t="s">
        <v>2624</v>
      </c>
      <c r="AN151" s="330" t="s">
        <v>2405</v>
      </c>
      <c r="AO151" s="202" t="s">
        <v>2623</v>
      </c>
      <c r="AP151" s="330" t="s">
        <v>2405</v>
      </c>
      <c r="AQ151" s="202" t="s">
        <v>2622</v>
      </c>
      <c r="AR151" s="202" t="s">
        <v>2621</v>
      </c>
      <c r="AS151" s="202" t="s">
        <v>2620</v>
      </c>
      <c r="AT151" s="202" t="s">
        <v>704</v>
      </c>
      <c r="AU151" s="303">
        <f ca="1">IF(ISERROR(OFFSET('Daten KEA'!$A$1,MATCH(AU$5,'Daten KEA'!$A:$A,0)-1,MATCH(AM151,'Daten KEA'!$A$424:$ADO$424,0)-1)),0,OFFSET('Daten KEA'!$A$1,MATCH(AU$5,'Daten KEA'!$A:$A,0)-1,MATCH(AM151,'Daten KEA'!$A$424:$ADO$424,0)-1))+IF(ISERROR(AK151*INDEX('Energiefaktoren Ecoinvent'!$D:$D,MATCH('mobitool-Faktoren v2.0'!AI151,'Energiefaktoren Ecoinvent'!$A:$A,0))),0,AK151*INDEX('Energiefaktoren Ecoinvent'!$D:$D,MATCH('mobitool-Faktoren v2.0'!AI151,'Energiefaktoren Ecoinvent'!$A:$A,0)))+IF(OR(AJ151="Benzin",AJ151="Diesel"),IF(ISERROR(OFFSET('Daten KEA'!$A$1,MATCH(AV$5,'Daten KEA'!$A:$A,0)-1,MATCH(AN151,'Daten KEA'!$A$424:$ADO$424,0)-1)),0,OFFSET('Daten KEA'!$A$1,MATCH(AV$5,'Daten KEA'!$A:$A,0)-1,MATCH(AN151,'Daten KEA'!$A$424:$ADO$424,0)-1))+IF(ISERROR(AL151*INDEX('Energiefaktoren Ecoinvent'!$D:$D,MATCH('mobitool-Faktoren v2.0'!AJ151,'Energiefaktoren Ecoinvent'!$A:$A,0))),0,AL151*INDEX('Energiefaktoren Ecoinvent'!$D:$D,MATCH('mobitool-Faktoren v2.0'!AJ151,'Energiefaktoren Ecoinvent'!$A:$A,0))),0)</f>
        <v>1.986084</v>
      </c>
      <c r="AV151" s="303">
        <f ca="1">IF(OR(AJ151="Benzin",AJ151="Diesel"),0,IF(ISERROR(OFFSET('Daten KEA'!$A$1,MATCH(AV$5,'Daten KEA'!$A:$A,0)-1,MATCH(AN151,'Daten KEA'!$A$424:$ADO$424,0)-1)),0,OFFSET('Daten KEA'!$A$1,MATCH(AV$5,'Daten KEA'!$A:$A,0)-1,MATCH(AN151,'Daten KEA'!$A$424:$ADO$424,0)-1))+IF(ISERROR(AL151*INDEX('Energiefaktoren Ecoinvent'!$D:$D,MATCH('mobitool-Faktoren v2.0'!AJ151,'Energiefaktoren Ecoinvent'!$A:$A,0))),0,AL151*INDEX('Energiefaktoren Ecoinvent'!$D:$D,MATCH('mobitool-Faktoren v2.0'!AJ151,'Energiefaktoren Ecoinvent'!$A:$A,0))))</f>
        <v>0</v>
      </c>
      <c r="AW151" s="303">
        <f ca="1">IF(ISERROR(OFFSET('Daten KEA'!$A$1,MATCH(AW$5,'Daten KEA'!$A:$A,0)-1,MATCH(AO151,'Daten KEA'!$A$424:$ADO$424,0)-1)),0,OFFSET('Daten KEA'!$A$1,MATCH(AW$5,'Daten KEA'!$A:$A,0)-1,MATCH(AO151,'Daten KEA'!$A$424:$ADO$424,0)-1))-IF(ISERROR(AK151*INDEX('Energiefaktoren Ecoinvent'!$D:$D,MATCH('mobitool-Faktoren v2.0'!AI151,'Energiefaktoren Ecoinvent'!$A:$A,0))),0,AK151*INDEX('Energiefaktoren Ecoinvent'!$D:$D,MATCH('mobitool-Faktoren v2.0'!AI151,'Energiefaktoren Ecoinvent'!$A:$A,0)))+IF(OR(AJ151="Benzin",AJ151="Diesel"),IF(ISERROR(OFFSET('Daten KEA'!$A$1,MATCH(AX$5,'Daten KEA'!$A:$A,0)-1,MATCH(AP151,'Daten KEA'!$A$424:$ADO$424,0)-1)),0,OFFSET('Daten KEA'!$A$1,MATCH(AX$5,'Daten KEA'!$A:$A,0)-1,MATCH(AP151,'Daten KEA'!$A$424:$ADO$424,0)-1))-IF(ISERROR(AL151*INDEX('Energiefaktoren Ecoinvent'!$D:$D,MATCH('mobitool-Faktoren v2.0'!AJ151,'Energiefaktoren Ecoinvent'!$A:$A,0))),0,AL151*INDEX('Energiefaktoren Ecoinvent'!$D:$D,MATCH('mobitool-Faktoren v2.0'!AJ151,'Energiefaktoren Ecoinvent'!$A:$A,0))),0)</f>
        <v>0.55383739999999992</v>
      </c>
      <c r="AX151" s="303">
        <f ca="1">IF(OR(AJ151="Benzin",AJ151="Diesel"),0,IF(ISERROR(OFFSET('Daten KEA'!$A$1,MATCH(AX$5,'Daten KEA'!$A:$A,0)-1,MATCH(AP151,'Daten KEA'!$A$424:$ADO$424,0)-1)),0,OFFSET('Daten KEA'!$A$1,MATCH(AX$5,'Daten KEA'!$A:$A,0)-1,MATCH(AP151,'Daten KEA'!$A$424:$ADO$424,0)-1))-IF(ISERROR(AL151*INDEX('Energiefaktoren Ecoinvent'!$D:$D,MATCH('mobitool-Faktoren v2.0'!AJ151,'Energiefaktoren Ecoinvent'!$A:$A,0))),0,AL151*INDEX('Energiefaktoren Ecoinvent'!$D:$D,MATCH('mobitool-Faktoren v2.0'!AJ151,'Energiefaktoren Ecoinvent'!$A:$A,0))))</f>
        <v>0</v>
      </c>
      <c r="AY151" s="303">
        <f t="shared" ca="1" si="107"/>
        <v>2.5399213999999999</v>
      </c>
      <c r="AZ151" s="303">
        <f ca="1">IF(ISERROR(OFFSET('Daten KEA'!$A$1,MATCH(AZ$5,'Daten KEA'!$A:$A,0)-1,MATCH(AQ151,'Daten KEA'!$A$424:$ADO$424,0)-1)),0,OFFSET('Daten KEA'!$A$1,MATCH(AZ$5,'Daten KEA'!$A:$A,0)-1,MATCH(AQ151,'Daten KEA'!$A$424:$ADO$424,0)-1))</f>
        <v>5.2764998999999999E-4</v>
      </c>
      <c r="BA151" s="303">
        <f ca="1">IF(ISERROR(OFFSET('Daten KEA'!$A$1,MATCH(BA$5,'Daten KEA'!$A:$A,0)-1,MATCH(AR151,'Daten KEA'!$A$424:$ADO$424,0)-1)),0,OFFSET('Daten KEA'!$A$1,MATCH(BA$5,'Daten KEA'!$A:$A,0)-1,MATCH(AR151,'Daten KEA'!$A$424:$ADO$424,0)-1))</f>
        <v>1.0553E-2</v>
      </c>
      <c r="BB151" s="303">
        <f ca="1">IF(ISERROR(OFFSET('Daten KEA'!$A$1,MATCH(BB$5,'Daten KEA'!$A:$A,0)-1,MATCH(AS151,'Daten KEA'!$A$424:$ADO$424,0)-1)),0,OFFSET('Daten KEA'!$A$1,MATCH(BB$5,'Daten KEA'!$A:$A,0)-1,MATCH(AS151,'Daten KEA'!$A$424:$ADO$424,0)-1))</f>
        <v>0.28027010000000002</v>
      </c>
      <c r="BC151" s="304">
        <f t="shared" ca="1" si="101"/>
        <v>2.8312721499899998</v>
      </c>
      <c r="BD151" s="303">
        <f ca="1">IF(ISERROR(OFFSET('Daten KEA'!$A$1,MATCH(BD$5,'Daten KEA'!$A:$A,0)-1,MATCH(AT151,'Daten KEA'!$A$424:$ADO$424,0)-1)),0,OFFSET('Daten KEA'!$A$1,MATCH(BD$5,'Daten KEA'!$A:$A,0)-1,MATCH(AT151,'Daten KEA'!$A$424:$ADO$424,0)-1))</f>
        <v>2.8312721999999999</v>
      </c>
      <c r="BE151" s="305">
        <f t="shared" ca="1" si="108"/>
        <v>1.000000017663438</v>
      </c>
      <c r="BF151" s="306">
        <f ca="1">IF(ISERROR(OFFSET('Daten KEA'!$A$1,MATCH(BF$5,'Daten KEA'!$A:$A,0)-1,MATCH(AM151,'Daten KEA'!$A$424:$ADO$424,0)-1)),0,OFFSET('Daten KEA'!$A$1,MATCH(BF$5,'Daten KEA'!$A:$A,0)-1,MATCH(AM151,'Daten KEA'!$A$424:$ADO$424,0)-1))+IF(ISERROR($AK151*INDEX('Energiefaktoren Ecoinvent'!$H:$H,MATCH('mobitool-Faktoren v2.0'!$AI151,'Energiefaktoren Ecoinvent'!$A:$A,0))),0,$AK151*INDEX('Energiefaktoren Ecoinvent'!$H:$H,MATCH('mobitool-Faktoren v2.0'!$AI151,'Energiefaktoren Ecoinvent'!$A:$A,0)))+IF(OR(AJ151="Benzin",AJ151="Diesel"),IF(ISERROR(OFFSET('Daten KEA'!$A$1,MATCH(BG$5,'Daten KEA'!$A:$A,0)-1,MATCH(AN151,'Daten KEA'!$A$424:$ADO$424,0)-1)),0,OFFSET('Daten KEA'!$A$1,MATCH(BG$5,'Daten KEA'!$A:$A,0)-1,MATCH(AN151,'Daten KEA'!$A$424:$ADO$424,0)-1))+IF(ISERROR($AL151*INDEX('Energiefaktoren Ecoinvent'!$H:$H,MATCH('mobitool-Faktoren v2.0'!$AJ151,'Energiefaktoren Ecoinvent'!$A:$A,0))),0,$AL151*INDEX('Energiefaktoren Ecoinvent'!$H:$H,MATCH('mobitool-Faktoren v2.0'!$AJ151,'Energiefaktoren Ecoinvent'!$A:$A,0))),0)</f>
        <v>1.986084</v>
      </c>
      <c r="BG151" s="306">
        <f ca="1">IF(OR(AJ151="Benzin",AJ151="Diesel"),0,IF(ISERROR(OFFSET('Daten KEA'!$A$1,MATCH(BG$5,'Daten KEA'!$A:$A,0)-1,MATCH(AN151,'Daten KEA'!$A$424:$ADO$424,0)-1)),0,OFFSET('Daten KEA'!$A$1,MATCH(BG$5,'Daten KEA'!$A:$A,0)-1,MATCH(AN151,'Daten KEA'!$A$424:$ADO$424,0)-1))+IF(ISERROR($AL151*INDEX('Energiefaktoren Ecoinvent'!$H:$H,MATCH('mobitool-Faktoren v2.0'!$AJ151,'Energiefaktoren Ecoinvent'!$A:$A,0))),0,$AL151*INDEX('Energiefaktoren Ecoinvent'!$H:$H,MATCH('mobitool-Faktoren v2.0'!$AJ151,'Energiefaktoren Ecoinvent'!$A:$A,0))))</f>
        <v>0</v>
      </c>
      <c r="BH151" s="306">
        <f ca="1">IF(ISERROR(OFFSET('Daten KEA'!$A$1,MATCH(BH$5,'Daten KEA'!$A:$A,0)-1,MATCH(AO151,'Daten KEA'!$A$424:$ADO$424,0)-1)),0,OFFSET('Daten KEA'!$A$1,MATCH(BH$5,'Daten KEA'!$A:$A,0)-1,MATCH(AO151,'Daten KEA'!$A$424:$ADO$424,0)-1))-IF(ISERROR($AK151*INDEX('Energiefaktoren Ecoinvent'!$H:$H,MATCH('mobitool-Faktoren v2.0'!$AI151,'Energiefaktoren Ecoinvent'!$A:$A,0))),0,$AK151*INDEX('Energiefaktoren Ecoinvent'!$H:$H,MATCH('mobitool-Faktoren v2.0'!$AI151,'Energiefaktoren Ecoinvent'!$A:$A,0)))+IF(OR(AJ151="Benzin",AJ151="Diesel"),IF(ISERROR(OFFSET('Daten KEA'!$A$1,MATCH(BI$5,'Daten KEA'!$A:$A,0)-1,MATCH(AP151,'Daten KEA'!$A$424:$ADO$424,0)-1)),0,OFFSET('Daten KEA'!$A$1,MATCH(BI$5,'Daten KEA'!$A:$A,0)-1,MATCH(AP151,'Daten KEA'!$A$424:$ADO$424,0)-1))-IF(ISERROR($AL151*INDEX('Energiefaktoren Ecoinvent'!$H:$H,MATCH('mobitool-Faktoren v2.0'!$AJ151,'Energiefaktoren Ecoinvent'!$A:$A,0))),0,$AL151*INDEX('Energiefaktoren Ecoinvent'!$H:$H,MATCH('mobitool-Faktoren v2.0'!$AJ151,'Energiefaktoren Ecoinvent'!$A:$A,0))),0)</f>
        <v>0.54758179996610012</v>
      </c>
      <c r="BI151" s="306">
        <f ca="1">IF(OR(AJ151="Benzin",AJ151="Diesel"),0,IF(ISERROR(OFFSET('Daten KEA'!$A$1,MATCH(BI$5,'Daten KEA'!$A:$A,0)-1,MATCH(AP151,'Daten KEA'!$A$424:$ADO$424,0)-1)),0,OFFSET('Daten KEA'!$A$1,MATCH(BI$5,'Daten KEA'!$A:$A,0)-1,MATCH(AP151,'Daten KEA'!$A$424:$ADO$424,0)-1))-IF(ISERROR($AL151*INDEX('Energiefaktoren Ecoinvent'!$H:$H,MATCH('mobitool-Faktoren v2.0'!$AJ151,'Energiefaktoren Ecoinvent'!$A:$A,0))),0,$AL151*INDEX('Energiefaktoren Ecoinvent'!$H:$H,MATCH('mobitool-Faktoren v2.0'!$AJ151,'Energiefaktoren Ecoinvent'!$A:$A,0))))</f>
        <v>0</v>
      </c>
      <c r="BJ151" s="306">
        <f t="shared" ca="1" si="140"/>
        <v>2.5336657999661001</v>
      </c>
      <c r="BK151" s="306">
        <f ca="1">IF(ISERROR(OFFSET('Daten KEA'!$A$1,MATCH(BK$5,'Daten KEA'!$A:$A,0)-1,MATCH(AQ151,'Daten KEA'!$A$424:$ADO$424,0)-1)),0,OFFSET('Daten KEA'!$A$1,MATCH(BK$5,'Daten KEA'!$A:$A,0)-1,MATCH(AQ151,'Daten KEA'!$A$424:$ADO$424,0)-1))</f>
        <v>4.8620305522484997E-4</v>
      </c>
      <c r="BL151" s="306">
        <f ca="1">IF(ISERROR(OFFSET('Daten KEA'!$A$1,MATCH(BL$5,'Daten KEA'!$A:$A,0)-1,MATCH(AR151,'Daten KEA'!$A$424:$ADO$424,0)-1)),0,OFFSET('Daten KEA'!$A$1,MATCH(BL$5,'Daten KEA'!$A:$A,0)-1,MATCH(AR151,'Daten KEA'!$A$424:$ADO$424,0)-1))</f>
        <v>9.7240611044969987E-3</v>
      </c>
      <c r="BM151" s="306">
        <f ca="1">IF(ISERROR(OFFSET('Daten KEA'!$A$1,MATCH(BM$5,'Daten KEA'!$A:$A,0)-1,MATCH(AS151,'Daten KEA'!$A$424:$ADO$424,0)-1)),0,OFFSET('Daten KEA'!$A$1,MATCH(BM$5,'Daten KEA'!$A:$A,0)-1,MATCH(AS151,'Daten KEA'!$A$424:$ADO$424,0)-1))</f>
        <v>0.26193743216374998</v>
      </c>
      <c r="BN151" s="307">
        <f t="shared" ca="1" si="98"/>
        <v>2.8058134962895718</v>
      </c>
      <c r="BO151" s="306">
        <f ca="1">IF(ISERROR(OFFSET('Daten KEA'!$A$1,MATCH(BO$5,'Daten KEA'!$A:$A,0)-1,MATCH(AT151,'Daten KEA'!$A$424:$ADO$424,0)-1)),0,OFFSET('Daten KEA'!$A$1,MATCH(BO$5,'Daten KEA'!$A:$A,0)-1,MATCH(AT151,'Daten KEA'!$A$424:$ADO$424,0)-1))</f>
        <v>2.8058134981595999</v>
      </c>
      <c r="BP151" s="305">
        <f t="shared" ca="1" si="109"/>
        <v>1.0000000006664833</v>
      </c>
      <c r="BQ151" s="308">
        <f ca="1">IF(ISERROR(OFFSET('Daten GWP'!$A$1,MATCH(BQ$5,'Daten GWP'!$A:$A,0)-1,MATCH(AM151,'Daten GWP'!$A$424:$ADO$424,0)-1)),0,OFFSET('Daten GWP'!$A$1,MATCH(BQ$5,'Daten GWP'!$A:$A,0)-1,MATCH(AM151,'Daten GWP'!$A$424:$ADO$424,0)-1))*1000</f>
        <v>177.02665000000002</v>
      </c>
      <c r="BR151" s="308">
        <f ca="1">IF(ISERROR(OFFSET('Daten GWP'!$A$1,MATCH(BR$5,'Daten GWP'!$A:$A,0)-1,MATCH(AN151,'Daten GWP'!$A$424:$ADO$424,0)-1)),0,OFFSET('Daten GWP'!$A$1,MATCH(BR$5,'Daten GWP'!$A:$A,0)-1,MATCH(AN151,'Daten GWP'!$A$424:$ADO$424,0)-1))*1000</f>
        <v>0</v>
      </c>
      <c r="BS151" s="308">
        <f ca="1">IF(ISERROR(OFFSET('Daten GWP'!$A$1,MATCH(BS$5,'Daten GWP'!$A:$A,0)-1,MATCH(AO151,'Daten GWP'!$A$424:$ADO$424,0)-1)),0,OFFSET('Daten GWP'!$A$1,MATCH(BS$5,'Daten GWP'!$A:$A,0)-1,MATCH(AO151,'Daten GWP'!$A$424:$ADO$424,0)-1))*1000</f>
        <v>29.141189000000001</v>
      </c>
      <c r="BT151" s="308">
        <f ca="1">IF(ISERROR(OFFSET('Daten GWP'!$A$1,MATCH(BT$5,'Daten GWP'!$A:$A,0)-1,MATCH(AP151,'Daten GWP'!$A$424:$ADO$424,0)-1)),0,OFFSET('Daten GWP'!$A$1,MATCH(BT$5,'Daten GWP'!$A:$A,0)-1,MATCH(AP151,'Daten GWP'!$A$424:$ADO$424,0)-1))*1000</f>
        <v>0</v>
      </c>
      <c r="BU151" s="308">
        <f t="shared" ca="1" si="110"/>
        <v>206.16783900000001</v>
      </c>
      <c r="BV151" s="308">
        <f ca="1">IF(ISERROR(OFFSET('Daten GWP'!$A$1,MATCH(BV$5,'Daten GWP'!$A:$A,0)-1,MATCH(AQ151,'Daten GWP'!$A$424:$ADO$424,0)-1)),0,OFFSET('Daten GWP'!$A$1,MATCH(BV$5,'Daten GWP'!$A:$A,0)-1,MATCH(AQ151,'Daten GWP'!$A$424:$ADO$424,0)-1))*1000</f>
        <v>2.9438319000000001E-2</v>
      </c>
      <c r="BW151" s="308">
        <f ca="1">IF(ISERROR(OFFSET('Daten GWP'!$A$1,MATCH(BW$5,'Daten GWP'!$A:$A,0)-1,MATCH(AR151,'Daten GWP'!$A$424:$ADO$424,0)-1)),0,OFFSET('Daten GWP'!$A$1,MATCH(BW$5,'Daten GWP'!$A:$A,0)-1,MATCH(AR151,'Daten GWP'!$A$424:$ADO$424,0)-1))*1000</f>
        <v>0.58876637000000009</v>
      </c>
      <c r="BX151" s="308">
        <f ca="1">IF(ISERROR(OFFSET('Daten GWP'!$A$1,MATCH(BX$5,'Daten GWP'!$A:$A,0)-1,MATCH(AS151,'Daten GWP'!$A$424:$ADO$424,0)-1)),0,OFFSET('Daten GWP'!$A$1,MATCH(BX$5,'Daten GWP'!$A:$A,0)-1,MATCH(AS151,'Daten GWP'!$A$424:$ADO$424,0)-1))*1000</f>
        <v>14.288243000000001</v>
      </c>
      <c r="BY151" s="309">
        <f t="shared" ca="1" si="99"/>
        <v>221.07428668900002</v>
      </c>
      <c r="BZ151" s="308">
        <f ca="1">IF(ISERROR(OFFSET('Daten GWP'!$A$1,MATCH(BZ$5,'Daten GWP'!$A:$A,0)-1,MATCH(AT151,'Daten GWP'!$A$424:$ADO$424,0)-1)),0,OFFSET('Daten GWP'!$A$1,MATCH(BZ$5,'Daten GWP'!$A:$A,0)-1,MATCH(AT151,'Daten GWP'!$A$424:$ADO$424,0)-1))*1000</f>
        <v>221.07429000000002</v>
      </c>
      <c r="CA151" s="305">
        <f t="shared" ca="1" si="111"/>
        <v>1.0000000149768662</v>
      </c>
      <c r="CB151" s="310">
        <f ca="1">IF(ISERROR(OFFSET('Daten Elementary'!$A$1,MATCH(CB$5,'Daten Elementary'!$A:$A,0)-1,MATCH(AM151,'Daten Elementary'!$A$424:$ADO$424,0)-1)),0,OFFSET('Daten Elementary'!$A$1,MATCH(CB$5,'Daten Elementary'!$A:$A,0)-1,MATCH(AM151,'Daten Elementary'!$A$424:$ADO$424,0)-1))*1000000</f>
        <v>2.6958500000000001</v>
      </c>
      <c r="CC151" s="310">
        <f ca="1">IF(ISERROR(OFFSET('Daten Elementary'!$A$1,MATCH(CC$5,'Daten Elementary'!$A:$A,0)-1,MATCH(AN151,'Daten Elementary'!$A$424:$ADO$424,0)-1)),0,OFFSET('Daten Elementary'!$A$1,MATCH(CC$5,'Daten Elementary'!$A:$A,0)-1,MATCH(AN151,'Daten Elementary'!$A$424:$ADO$424,0)-1))*1000000</f>
        <v>0</v>
      </c>
      <c r="CD151" s="310">
        <f ca="1">IF(ISERROR(OFFSET('Daten Elementary'!$A$1,MATCH(CD$5,'Daten Elementary'!$A:$A,0)-1,MATCH(AO151,'Daten Elementary'!$A$424:$ADO$424,0)-1)),0,OFFSET('Daten Elementary'!$A$1,MATCH(CD$5,'Daten Elementary'!$A:$A,0)-1,MATCH(AO151,'Daten Elementary'!$A$424:$ADO$424,0)-1))*1000000</f>
        <v>11.72662</v>
      </c>
      <c r="CE151" s="310">
        <f ca="1">IF(ISERROR(OFFSET('Daten Elementary'!$A$1,MATCH(CE$5,'Daten Elementary'!$A:$A,0)-1,MATCH(AP151,'Daten Elementary'!$A$424:$ADO$424,0)-1)),0,OFFSET('Daten Elementary'!$A$1,MATCH(CE$5,'Daten Elementary'!$A:$A,0)-1,MATCH(AP151,'Daten Elementary'!$A$424:$ADO$424,0)-1))*1000000</f>
        <v>0</v>
      </c>
      <c r="CF151" s="310">
        <f t="shared" ca="1" si="112"/>
        <v>14.422470000000001</v>
      </c>
      <c r="CG151" s="310">
        <f ca="1">IF(ISERROR(OFFSET('Daten Elementary'!$A$1,MATCH(CG$5,'Daten Elementary'!$A:$A,0)-1,MATCH(AQ151,'Daten Elementary'!$A$424:$ADO$424,0)-1)),0,OFFSET('Daten Elementary'!$A$1,MATCH(CG$5,'Daten Elementary'!$A:$A,0)-1,MATCH(AQ151,'Daten Elementary'!$A$424:$ADO$424,0)-1))*1000000</f>
        <v>1.1982869E-2</v>
      </c>
      <c r="CH151" s="310">
        <f ca="1">IF(ISERROR(OFFSET('Daten Elementary'!$A$1,MATCH(CH$5,'Daten Elementary'!$A:$A,0)-1,MATCH(AR151,'Daten Elementary'!$A$424:$ADO$424,0)-1)),0,OFFSET('Daten Elementary'!$A$1,MATCH(CH$5,'Daten Elementary'!$A:$A,0)-1,MATCH(AR151,'Daten Elementary'!$A$424:$ADO$424,0)-1))*1000000</f>
        <v>0.23965737999999998</v>
      </c>
      <c r="CI151" s="310">
        <f ca="1">IF(ISERROR(OFFSET('Daten Elementary'!$A$1,MATCH(CI$5,'Daten Elementary'!$A:$A,0)-1,MATCH(AS151,'Daten Elementary'!$A$424:$ADO$424,0)-1)),0,OFFSET('Daten Elementary'!$A$1,MATCH(CI$5,'Daten Elementary'!$A:$A,0)-1,MATCH(AS151,'Daten Elementary'!$A$424:$ADO$424,0)-1))*1000000</f>
        <v>2.8959484</v>
      </c>
      <c r="CJ151" s="311">
        <f t="shared" ca="1" si="113"/>
        <v>17.570058649000003</v>
      </c>
      <c r="CK151" s="310">
        <f ca="1">IF(ISERROR(OFFSET('Daten Elementary'!$A$1,MATCH(CK$5,'Daten Elementary'!$A:$A,0)-1,MATCH($AT151,'Daten Elementary'!$A$424:$ADO$424,0)-1)),0,OFFSET('Daten Elementary'!$A$1,MATCH(CK$5,'Daten Elementary'!$A:$A,0)-1,MATCH($AT151,'Daten Elementary'!$A$424:$ADO$424,0)-1))*1000000</f>
        <v>17.570059000000001</v>
      </c>
      <c r="CL151" s="305">
        <f t="shared" ca="1" si="114"/>
        <v>1.000000019977167</v>
      </c>
      <c r="CM151" s="312">
        <f ca="1">IF(ISERROR(OFFSET('Daten Elementary'!$A$1,MATCH(CM$5,'Daten Elementary'!$A:$A,0)-1,MATCH(AM151,'Daten Elementary'!$A$424:$ADO$424,0)-1)),0,OFFSET('Daten Elementary'!$A$1,MATCH(CM$5,'Daten Elementary'!$A:$A,0)-1,MATCH(AM151,'Daten Elementary'!$A$424:$ADO$424,0)-1))*1000000</f>
        <v>2.6958500000000001</v>
      </c>
      <c r="CN151" s="312">
        <f ca="1">IF(ISERROR(OFFSET('Daten Elementary'!$A$1,MATCH(CN$5,'Daten Elementary'!$A:$A,0)-1,MATCH(AN151,'Daten Elementary'!$A$424:$ADO$424,0)-1)),0,OFFSET('Daten Elementary'!$A$1,MATCH(CN$5,'Daten Elementary'!$A:$A,0)-1,MATCH(AN151,'Daten Elementary'!$A$424:$ADO$424,0)-1))*1000000</f>
        <v>0</v>
      </c>
      <c r="CO151" s="312">
        <f ca="1">IF(ISERROR(OFFSET('Daten Elementary'!$A$1,MATCH(CO$5,'Daten Elementary'!$A:$A,0)-1,MATCH(AO151,'Daten Elementary'!$A$424:$ADO$424,0)-1)),0,OFFSET('Daten Elementary'!$A$1,MATCH(CO$5,'Daten Elementary'!$A:$A,0)-1,MATCH(AO151,'Daten Elementary'!$A$424:$ADO$424,0)-1))*1000000</f>
        <v>9.5396246999999992</v>
      </c>
      <c r="CP151" s="312">
        <f ca="1">IF(ISERROR(OFFSET('Daten Elementary'!$A$1,MATCH(CP$5,'Daten Elementary'!$A:$A,0)-1,MATCH(AP151,'Daten Elementary'!$A$424:$ADO$424,0)-1)),0,OFFSET('Daten Elementary'!$A$1,MATCH(CP$5,'Daten Elementary'!$A:$A,0)-1,MATCH(AP151,'Daten Elementary'!$A$424:$ADO$424,0)-1))*1000000</f>
        <v>0</v>
      </c>
      <c r="CQ151" s="312">
        <f t="shared" ca="1" si="115"/>
        <v>12.235474699999999</v>
      </c>
      <c r="CR151" s="312">
        <f ca="1">IF(ISERROR(OFFSET('Daten Elementary'!$A$1,MATCH(CR$5,'Daten Elementary'!$A:$A,0)-1,MATCH(AQ151,'Daten Elementary'!$A$424:$ADO$424,0)-1)),0,OFFSET('Daten Elementary'!$A$1,MATCH(CR$5,'Daten Elementary'!$A:$A,0)-1,MATCH(AQ151,'Daten Elementary'!$A$424:$ADO$424,0)-1))*1000000</f>
        <v>6.2898468000000003E-3</v>
      </c>
      <c r="CS151" s="312">
        <f ca="1">IF(ISERROR(OFFSET('Daten Elementary'!$A$1,MATCH(CS$5,'Daten Elementary'!$A:$A,0)-1,MATCH(AR151,'Daten Elementary'!$A$424:$ADO$424,0)-1)),0,OFFSET('Daten Elementary'!$A$1,MATCH(CS$5,'Daten Elementary'!$A:$A,0)-1,MATCH(AR151,'Daten Elementary'!$A$424:$ADO$424,0)-1))*1000000</f>
        <v>0.12579694</v>
      </c>
      <c r="CT151" s="312">
        <f ca="1">IF(ISERROR(OFFSET('Daten Elementary'!$A$1,MATCH(CT$5,'Daten Elementary'!$A:$A,0)-1,MATCH(AS151,'Daten Elementary'!$A$424:$ADO$424,0)-1)),0,OFFSET('Daten Elementary'!$A$1,MATCH(CT$5,'Daten Elementary'!$A:$A,0)-1,MATCH(AS151,'Daten Elementary'!$A$424:$ADO$424,0)-1))*1000000</f>
        <v>2.1051463000000004</v>
      </c>
      <c r="CU151" s="313">
        <f t="shared" ca="1" si="116"/>
        <v>14.472707786800001</v>
      </c>
      <c r="CV151" s="312">
        <f ca="1">IF(ISERROR(OFFSET('Daten Elementary'!$A$1,MATCH(CV$5,'Daten Elementary'!$A:$A,0)-1,MATCH($AT151,'Daten Elementary'!$A$424:$ADO$424,0)-1)),0,OFFSET('Daten Elementary'!$A$1,MATCH(CV$5,'Daten Elementary'!$A:$A,0)-1,MATCH($AT151,'Daten Elementary'!$A$424:$ADO$424,0)-1))*1000000</f>
        <v>14.472707999999999</v>
      </c>
      <c r="CW151" s="305">
        <f t="shared" ca="1" si="117"/>
        <v>1.0000000147311754</v>
      </c>
      <c r="CX151" s="314">
        <f ca="1">IF(ISERROR(OFFSET('Daten Elementary'!$A$1,MATCH(CX$5,'Daten Elementary'!$A:$A,0)-1,MATCH(AM151,'Daten Elementary'!$A$424:$ADO$424,0)-1)),0,OFFSET('Daten Elementary'!$A$1,MATCH(CX$5,'Daten Elementary'!$A:$A,0)-1,MATCH(AM151,'Daten Elementary'!$A$424:$ADO$424,0)-1))*1000000</f>
        <v>33.345169999999996</v>
      </c>
      <c r="CY151" s="314">
        <f ca="1">IF(ISERROR(OFFSET('Daten Elementary'!$A$1,MATCH(CY$5,'Daten Elementary'!$A:$A,0)-1,MATCH(AN151,'Daten Elementary'!$A$424:$ADO$424,0)-1)),0,OFFSET('Daten Elementary'!$A$1,MATCH(CY$5,'Daten Elementary'!$A:$A,0)-1,MATCH(AN151,'Daten Elementary'!$A$424:$ADO$424,0)-1))*1000000</f>
        <v>0</v>
      </c>
      <c r="CZ151" s="314">
        <f ca="1">IF(ISERROR(OFFSET('Daten Elementary'!$A$1,MATCH(CZ$5,'Daten Elementary'!$A:$A,0)-1,MATCH(AO151,'Daten Elementary'!$A$424:$ADO$424,0)-1)),0,OFFSET('Daten Elementary'!$A$1,MATCH(CZ$5,'Daten Elementary'!$A:$A,0)-1,MATCH(AO151,'Daten Elementary'!$A$424:$ADO$424,0)-1))*1000000</f>
        <v>103.44144</v>
      </c>
      <c r="DA151" s="314">
        <f ca="1">IF(ISERROR(OFFSET('Daten Elementary'!$A$1,MATCH(DA$5,'Daten Elementary'!$A:$A,0)-1,MATCH(AP151,'Daten Elementary'!$A$424:$ADO$424,0)-1)),0,OFFSET('Daten Elementary'!$A$1,MATCH(DA$5,'Daten Elementary'!$A:$A,0)-1,MATCH(AP151,'Daten Elementary'!$A$424:$ADO$424,0)-1))*1000000</f>
        <v>0</v>
      </c>
      <c r="DB151" s="314">
        <f t="shared" ca="1" si="118"/>
        <v>136.78661</v>
      </c>
      <c r="DC151" s="314">
        <f ca="1">IF(ISERROR(OFFSET('Daten Elementary'!$A$1,MATCH(DC$5,'Daten Elementary'!$A:$A,0)-1,MATCH(AQ151,'Daten Elementary'!$A$424:$ADO$424,0)-1)),0,OFFSET('Daten Elementary'!$A$1,MATCH(DC$5,'Daten Elementary'!$A:$A,0)-1,MATCH(AQ151,'Daten Elementary'!$A$424:$ADO$424,0)-1))*1000000</f>
        <v>0.10595594</v>
      </c>
      <c r="DD151" s="314">
        <f ca="1">IF(ISERROR(OFFSET('Daten Elementary'!$A$1,MATCH(DD$5,'Daten Elementary'!$A:$A,0)-1,MATCH(AR151,'Daten Elementary'!$A$424:$ADO$424,0)-1)),0,OFFSET('Daten Elementary'!$A$1,MATCH(DD$5,'Daten Elementary'!$A:$A,0)-1,MATCH(AR151,'Daten Elementary'!$A$424:$ADO$424,0)-1))*1000000</f>
        <v>2.1191188000000003</v>
      </c>
      <c r="DE151" s="314">
        <f ca="1">IF(ISERROR(OFFSET('Daten Elementary'!$A$1,MATCH(DE$5,'Daten Elementary'!$A:$A,0)-1,MATCH(AS151,'Daten Elementary'!$A$424:$ADO$424,0)-1)),0,OFFSET('Daten Elementary'!$A$1,MATCH(DE$5,'Daten Elementary'!$A:$A,0)-1,MATCH(AS151,'Daten Elementary'!$A$424:$ADO$424,0)-1))*1000000</f>
        <v>27.065919000000001</v>
      </c>
      <c r="DF151" s="315">
        <f t="shared" ca="1" si="119"/>
        <v>166.07760374</v>
      </c>
      <c r="DG151" s="314">
        <f ca="1">IF(ISERROR(OFFSET('Daten Elementary'!$A$1,MATCH(DG$5,'Daten Elementary'!$A:$A,0)-1,MATCH($AT151,'Daten Elementary'!$A$424:$ADO$424,0)-1)),0,OFFSET('Daten Elementary'!$A$1,MATCH(DG$5,'Daten Elementary'!$A:$A,0)-1,MATCH($AT151,'Daten Elementary'!$A$424:$ADO$424,0)-1))*1000000</f>
        <v>166.07760999999999</v>
      </c>
      <c r="DH151" s="305">
        <f t="shared" ca="1" si="120"/>
        <v>1.0000000376932221</v>
      </c>
      <c r="DI151" s="316">
        <f ca="1">IF(ISERROR(OFFSET('Daten Elementary'!$A$1,MATCH(DI$5,'Daten Elementary'!$A:$A,0)-1,MATCH(AM151,'Daten Elementary'!$A$424:$ADO$424,0)-1)),0,OFFSET('Daten Elementary'!$A$1,MATCH(DI$5,'Daten Elementary'!$A:$A,0)-1,MATCH(AM151,'Daten Elementary'!$A$424:$ADO$424,0)-1))*1000000</f>
        <v>593.86599999999999</v>
      </c>
      <c r="DJ151" s="316">
        <f ca="1">IF(ISERROR(OFFSET('Daten Elementary'!$A$1,MATCH(DJ$5,'Daten Elementary'!$A:$A,0)-1,MATCH(AN151,'Daten Elementary'!$A$424:$ADO$424,0)-1)),0,OFFSET('Daten Elementary'!$A$1,MATCH(DJ$5,'Daten Elementary'!$A:$A,0)-1,MATCH(AN151,'Daten Elementary'!$A$424:$ADO$424,0)-1))*1000000</f>
        <v>0</v>
      </c>
      <c r="DK151" s="316">
        <f ca="1">IF(ISERROR(OFFSET('Daten Elementary'!$A$1,MATCH(DK$5,'Daten Elementary'!$A:$A,0)-1,MATCH(AO151,'Daten Elementary'!$A$424:$ADO$424,0)-1)),0,OFFSET('Daten Elementary'!$A$1,MATCH(DK$5,'Daten Elementary'!$A:$A,0)-1,MATCH(AO151,'Daten Elementary'!$A$424:$ADO$424,0)-1))*1000000</f>
        <v>124.85481</v>
      </c>
      <c r="DL151" s="316">
        <f ca="1">IF(ISERROR(OFFSET('Daten Elementary'!$A$1,MATCH(DL$5,'Daten Elementary'!$A:$A,0)-1,MATCH(AP151,'Daten Elementary'!$A$424:$ADO$424,0)-1)),0,OFFSET('Daten Elementary'!$A$1,MATCH(DL$5,'Daten Elementary'!$A:$A,0)-1,MATCH(AP151,'Daten Elementary'!$A$424:$ADO$424,0)-1))*1000000</f>
        <v>0</v>
      </c>
      <c r="DM151" s="316">
        <f t="shared" ca="1" si="121"/>
        <v>718.72081000000003</v>
      </c>
      <c r="DN151" s="316">
        <f ca="1">IF(ISERROR(OFFSET('Daten Elementary'!$A$1,MATCH(DN$5,'Daten Elementary'!$A:$A,0)-1,MATCH(AQ151,'Daten Elementary'!$A$424:$ADO$424,0)-1)),0,OFFSET('Daten Elementary'!$A$1,MATCH(DN$5,'Daten Elementary'!$A:$A,0)-1,MATCH(AQ151,'Daten Elementary'!$A$424:$ADO$424,0)-1))*1000000</f>
        <v>4.4997760999999997E-2</v>
      </c>
      <c r="DO151" s="316">
        <f ca="1">IF(ISERROR(OFFSET('Daten Elementary'!$A$1,MATCH(DO$5,'Daten Elementary'!$A:$A,0)-1,MATCH(AR151,'Daten Elementary'!$A$424:$ADO$424,0)-1)),0,OFFSET('Daten Elementary'!$A$1,MATCH(DO$5,'Daten Elementary'!$A:$A,0)-1,MATCH(AR151,'Daten Elementary'!$A$424:$ADO$424,0)-1))*1000000</f>
        <v>0.89995521000000001</v>
      </c>
      <c r="DP151" s="316">
        <f ca="1">IF(ISERROR(OFFSET('Daten Elementary'!$A$1,MATCH(DP$5,'Daten Elementary'!$A:$A,0)-1,MATCH(AS151,'Daten Elementary'!$A$424:$ADO$424,0)-1)),0,OFFSET('Daten Elementary'!$A$1,MATCH(DP$5,'Daten Elementary'!$A:$A,0)-1,MATCH(AS151,'Daten Elementary'!$A$424:$ADO$424,0)-1))*1000000</f>
        <v>22.515069999999998</v>
      </c>
      <c r="DQ151" s="317">
        <f t="shared" ca="1" si="122"/>
        <v>742.18083297100009</v>
      </c>
      <c r="DR151" s="316">
        <f ca="1">IF(ISERROR(OFFSET('Daten Elementary'!$A$1,MATCH(DR$5,'Daten Elementary'!$A:$A,0)-1,MATCH($AT151,'Daten Elementary'!$A$424:$ADO$424,0)-1)),0,OFFSET('Daten Elementary'!$A$1,MATCH(DR$5,'Daten Elementary'!$A:$A,0)-1,MATCH($AT151,'Daten Elementary'!$A$424:$ADO$424,0)-1))*1000000</f>
        <v>742.18083999999999</v>
      </c>
      <c r="DS151" s="305">
        <f t="shared" ca="1" si="123"/>
        <v>1.0000000094707375</v>
      </c>
      <c r="DT151" s="318">
        <f ca="1">IF(ISERROR(OFFSET('Daten UBP13'!$A$1,MATCH(DT$5,'Daten UBP13'!$A:$A,0)-1,MATCH(AM151,'Daten UBP13'!$A$424:$AEG$424,0)-1)),0,OFFSET('Daten UBP13'!$A$1,MATCH(DT$5,'Daten UBP13'!$A:$A,0)-1,MATCH(AM151,'Daten UBP13'!$A$424:$AEG$424,0)-1))</f>
        <v>102.55114</v>
      </c>
      <c r="DU151" s="318">
        <f ca="1">IF(ISERROR(OFFSET('Daten UBP13'!$A$1,MATCH(DU$5,'Daten UBP13'!$A:$A,0)-1,MATCH(AN151,'Daten UBP13'!$A$424:$AEG$424,0)-1)),0,OFFSET('Daten UBP13'!$A$1,MATCH(DU$5,'Daten UBP13'!$A:$A,0)-1,MATCH(AN151,'Daten UBP13'!$A$424:$AEG$424,0)-1))</f>
        <v>0</v>
      </c>
      <c r="DV151" s="318">
        <f ca="1">IF(ISERROR(OFFSET('Daten UBP13'!$A$1,MATCH(DV$5,'Daten UBP13'!$A:$A,0)-1,MATCH(AO151,'Daten UBP13'!$A$424:$AEG$424,0)-1)),0,OFFSET('Daten UBP13'!$A$1,MATCH(DV$5,'Daten UBP13'!$A:$A,0)-1,MATCH(AO151,'Daten UBP13'!$A$424:$AEG$424,0)-1))</f>
        <v>61.690806000000002</v>
      </c>
      <c r="DW151" s="318">
        <f ca="1">IF(ISERROR(OFFSET('Daten UBP13'!$A$1,MATCH(DW$5,'Daten UBP13'!$A:$A,0)-1,MATCH(AP151,'Daten UBP13'!$A$424:$AEG$424,0)-1)),0,OFFSET('Daten UBP13'!$A$1,MATCH(DW$5,'Daten UBP13'!$A:$A,0)-1,MATCH(AP151,'Daten UBP13'!$A$424:$AEG$424,0)-1))</f>
        <v>0</v>
      </c>
      <c r="DX151" s="318">
        <f t="shared" ca="1" si="124"/>
        <v>164.24194600000001</v>
      </c>
      <c r="DY151" s="318">
        <f ca="1">IF(ISERROR(OFFSET('Daten UBP13'!$A$1,MATCH(DY$5,'Daten UBP13'!$A:$A,0)-1,MATCH(AQ151,'Daten UBP13'!$A$424:$AEG$424,0)-1)),0,OFFSET('Daten UBP13'!$A$1,MATCH(DY$5,'Daten UBP13'!$A:$A,0)-1,MATCH(AQ151,'Daten UBP13'!$A$424:$AEG$424,0)-1))</f>
        <v>3.1288196999999997E-2</v>
      </c>
      <c r="DZ151" s="318">
        <f ca="1">IF(ISERROR(OFFSET('Daten UBP13'!$A$1,MATCH(DZ$5,'Daten UBP13'!$A:$A,0)-1,MATCH(AR151,'Daten UBP13'!$A$424:$AEG$424,0)-1)),0,OFFSET('Daten UBP13'!$A$1,MATCH(DZ$5,'Daten UBP13'!$A:$A,0)-1,MATCH(AR151,'Daten UBP13'!$A$424:$AEG$424,0)-1))</f>
        <v>0.62576394999999996</v>
      </c>
      <c r="EA151" s="318">
        <f ca="1">IF(ISERROR(OFFSET('Daten UBP13'!$A$1,MATCH(EA$5,'Daten UBP13'!$A:$A,0)-1,MATCH(AS151,'Daten UBP13'!$A$424:$AEG$424,0)-1)),0,OFFSET('Daten UBP13'!$A$1,MATCH(EA$5,'Daten UBP13'!$A:$A,0)-1,MATCH(AS151,'Daten UBP13'!$A$424:$AEG$424,0)-1))</f>
        <v>14.570729999999999</v>
      </c>
      <c r="EB151" s="319">
        <f t="shared" ca="1" si="125"/>
        <v>179.46972814700001</v>
      </c>
      <c r="EC151" s="318">
        <f ca="1">IF(ISERROR(OFFSET('Daten UBP13'!$A$1,MATCH(EC$5,'Daten UBP13'!$A:$A,0)-1,MATCH(AT151,'Daten UBP13'!$A$424:$AEG$424,0)-1)),0,OFFSET('Daten UBP13'!$A$1,MATCH(EC$5,'Daten UBP13'!$A:$A,0)-1,MATCH(AT151,'Daten UBP13'!$A$424:$AEG$424,0)-1))</f>
        <v>179.46973</v>
      </c>
      <c r="ED151" s="305">
        <f t="shared" ca="1" si="126"/>
        <v>1.000000010324861</v>
      </c>
      <c r="EE151" s="320">
        <f ca="1">IF(ISERROR(OFFSET('Daten ReCiPe'!$A$1,MATCH(EE$5,'Daten ReCiPe'!$A:$A,0)-1,MATCH(AM151,'Daten ReCiPe'!$A$424:$ADO$424,0)-1)),0,OFFSET('Daten ReCiPe'!$A$1,MATCH(EE$5,'Daten ReCiPe'!$A:$A,0)-1,MATCH(AM151,'Daten ReCiPe'!$A$424:$ADO$424,0)-1))*1000</f>
        <v>7.5689688999999998</v>
      </c>
      <c r="EF151" s="320">
        <f ca="1">IF(ISERROR(OFFSET('Daten ReCiPe'!$A$1,MATCH(EF$5,'Daten ReCiPe'!$A:$A,0)-1,MATCH(AN151,'Daten ReCiPe'!$A$424:$ADO$424,0)-1)),0,OFFSET('Daten ReCiPe'!$A$1,MATCH(EF$5,'Daten ReCiPe'!$A:$A,0)-1,MATCH(AN151,'Daten ReCiPe'!$A$424:$ADO$424,0)-1))*1000</f>
        <v>0</v>
      </c>
      <c r="EG151" s="320">
        <f ca="1">IF(ISERROR(OFFSET('Daten ReCiPe'!$A$1,MATCH(EG$5,'Daten ReCiPe'!$A:$A,0)-1,MATCH(AO151,'Daten ReCiPe'!$A$424:$ADO$424,0)-1)),0,OFFSET('Daten ReCiPe'!$A$1,MATCH(EG$5,'Daten ReCiPe'!$A:$A,0)-1,MATCH(AO151,'Daten ReCiPe'!$A$424:$ADO$424,0)-1))*1000</f>
        <v>9.7837531000000002</v>
      </c>
      <c r="EH151" s="320">
        <f ca="1">IF(ISERROR(OFFSET('Daten ReCiPe'!$A$1,MATCH(EH$5,'Daten ReCiPe'!$A:$A,0)-1,MATCH(AP151,'Daten ReCiPe'!$A$424:$ADO$424,0)-1)),0,OFFSET('Daten ReCiPe'!$A$1,MATCH(EH$5,'Daten ReCiPe'!$A:$A,0)-1,MATCH(AP151,'Daten ReCiPe'!$A$424:$ADO$424,0)-1))*1000</f>
        <v>0</v>
      </c>
      <c r="EI151" s="320">
        <f t="shared" ca="1" si="127"/>
        <v>17.352722</v>
      </c>
      <c r="EJ151" s="320">
        <f ca="1">IF(ISERROR(OFFSET('Daten ReCiPe'!$A$1,MATCH(EJ$5,'Daten ReCiPe'!$A:$A,0)-1,MATCH(AQ151,'Daten ReCiPe'!$A$424:$ADO$424,0)-1)),0,OFFSET('Daten ReCiPe'!$A$1,MATCH(EJ$5,'Daten ReCiPe'!$A:$A,0)-1,MATCH(AQ151,'Daten ReCiPe'!$A$424:$ADO$424,0)-1))*1000</f>
        <v>2.8351962E-3</v>
      </c>
      <c r="EK151" s="320">
        <f ca="1">IF(ISERROR(OFFSET('Daten ReCiPe'!$A$1,MATCH(EK$5,'Daten ReCiPe'!$A:$A,0)-1,MATCH(AR151,'Daten ReCiPe'!$A$424:$ADO$424,0)-1)),0,OFFSET('Daten ReCiPe'!$A$1,MATCH(EK$5,'Daten ReCiPe'!$A:$A,0)-1,MATCH(AR151,'Daten ReCiPe'!$A$424:$ADO$424,0)-1))*1000</f>
        <v>5.6703923000000003E-2</v>
      </c>
      <c r="EL151" s="320">
        <f ca="1">IF(ISERROR(OFFSET('Daten ReCiPe'!$A$1,MATCH(EL$5,'Daten ReCiPe'!$A:$A,0)-1,MATCH(AS151,'Daten ReCiPe'!$A$424:$ADO$424,0)-1)),0,OFFSET('Daten ReCiPe'!$A$1,MATCH(EL$5,'Daten ReCiPe'!$A:$A,0)-1,MATCH(AS151,'Daten ReCiPe'!$A$424:$ADO$424,0)-1))*1000</f>
        <v>1.3920783000000001</v>
      </c>
      <c r="EM151" s="321">
        <f t="shared" ca="1" si="128"/>
        <v>18.804339419200002</v>
      </c>
      <c r="EN151" s="320">
        <f ca="1">IF(ISERROR(OFFSET('Daten ReCiPe'!$A$1,MATCH(EN$5,'Daten ReCiPe'!$A:$A,0)-1,MATCH(AT151,'Daten ReCiPe'!$A$424:$ADO$424,0)-1)),0,OFFSET('Daten ReCiPe'!$A$1,MATCH(EN$5,'Daten ReCiPe'!$A:$A,0)-1,MATCH(AT151,'Daten ReCiPe'!$A$424:$ADO$424,0)-1))*1000</f>
        <v>18.80434</v>
      </c>
      <c r="EO151" s="305">
        <f t="shared" ca="1" si="129"/>
        <v>1.0000000308864878</v>
      </c>
      <c r="EP151" s="322">
        <f ca="1">IF(ISERROR(OFFSET('Daten Elementary'!$A$1,MATCH(EP$5,'Daten Elementary'!$A:$A,0)-1,MATCH(AM151,'Daten Elementary'!$A$424:$ADO$424,0)-1)),0,OFFSET('Daten Elementary'!$A$1,MATCH(EP$5,'Daten Elementary'!$A:$A,0)-1,MATCH(AM151,'Daten Elementary'!$A$424:$ADO$424,0)-1))*1000000</f>
        <v>46.186700000000002</v>
      </c>
      <c r="EQ151" s="322">
        <f ca="1">IF(ISERROR(OFFSET('Daten Elementary'!$A$1,MATCH(EQ$5,'Daten Elementary'!$A:$A,0)-1,MATCH(AN151,'Daten Elementary'!$A$424:$ADO$424,0)-1)),0,OFFSET('Daten Elementary'!$A$1,MATCH(EQ$5,'Daten Elementary'!$A:$A,0)-1,MATCH(AN151,'Daten Elementary'!$A$424:$ADO$424,0)-1))*1000000</f>
        <v>0</v>
      </c>
      <c r="ER151" s="322">
        <f ca="1">IF(ISERROR(OFFSET('Daten Elementary'!$A$1,MATCH(ER$5,'Daten Elementary'!$A:$A,0)-1,MATCH(AO151,'Daten Elementary'!$A$424:$ADO$424,0)-1)),0,OFFSET('Daten Elementary'!$A$1,MATCH(ER$5,'Daten Elementary'!$A:$A,0)-1,MATCH(AO151,'Daten Elementary'!$A$424:$ADO$424,0)-1))*1000000</f>
        <v>277.11482000000001</v>
      </c>
      <c r="ES151" s="322">
        <f ca="1">IF(ISERROR(OFFSET('Daten Elementary'!$A$1,MATCH(ES$5,'Daten Elementary'!$A:$A,0)-1,MATCH(AP151,'Daten Elementary'!$A$424:$ADO$424,0)-1)),0,OFFSET('Daten Elementary'!$A$1,MATCH(ES$5,'Daten Elementary'!$A:$A,0)-1,MATCH(AP151,'Daten Elementary'!$A$424:$ADO$424,0)-1))*1000000</f>
        <v>0</v>
      </c>
      <c r="ET151" s="322">
        <f t="shared" ca="1" si="130"/>
        <v>323.30151999999998</v>
      </c>
      <c r="EU151" s="322">
        <f ca="1">IF(ISERROR(OFFSET('Daten Elementary'!$A$1,MATCH(EU$5,'Daten Elementary'!$A:$A,0)-1,MATCH(AQ151,'Daten Elementary'!$A$424:$ADO$424,0)-1)),0,OFFSET('Daten Elementary'!$A$1,MATCH(EU$5,'Daten Elementary'!$A:$A,0)-1,MATCH(AQ151,'Daten Elementary'!$A$424:$ADO$424,0)-1))*1000000</f>
        <v>5.2393380999999996E-2</v>
      </c>
      <c r="EV151" s="322">
        <f ca="1">IF(ISERROR(OFFSET('Daten Elementary'!$A$1,MATCH(EV$5,'Daten Elementary'!$A:$A,0)-1,MATCH(AR151,'Daten Elementary'!$A$424:$ADO$424,0)-1)),0,OFFSET('Daten Elementary'!$A$1,MATCH(EV$5,'Daten Elementary'!$A:$A,0)-1,MATCH(AR151,'Daten Elementary'!$A$424:$ADO$424,0)-1))*1000000</f>
        <v>1.0478676</v>
      </c>
      <c r="EW151" s="322">
        <f ca="1">IF(ISERROR(OFFSET('Daten Elementary'!$A$1,MATCH(EW$5,'Daten Elementary'!$A:$A,0)-1,MATCH(AS151,'Daten Elementary'!$A$424:$ADO$424,0)-1)),0,OFFSET('Daten Elementary'!$A$1,MATCH(EW$5,'Daten Elementary'!$A:$A,0)-1,MATCH(AS151,'Daten Elementary'!$A$424:$ADO$424,0)-1))*1000000</f>
        <v>26.653428999999999</v>
      </c>
      <c r="EX151" s="323">
        <f t="shared" ca="1" si="131"/>
        <v>351.05520998100002</v>
      </c>
      <c r="EY151" s="322">
        <f ca="1">IF(ISERROR(OFFSET('Daten Elementary'!$A$1,MATCH(EY$5,'Daten Elementary'!$A:$A,0)-1,MATCH($AT151,'Daten Elementary'!$A$424:$ADO$424,0)-1)),0,OFFSET('Daten Elementary'!$A$1,MATCH(EY$5,'Daten Elementary'!$A:$A,0)-1,MATCH($AT151,'Daten Elementary'!$A$424:$ADO$424,0)-1))*1000000</f>
        <v>351.05520999999999</v>
      </c>
      <c r="EZ151" s="305">
        <f t="shared" ca="1" si="132"/>
        <v>1.0000000000541225</v>
      </c>
      <c r="FA151" s="314">
        <f ca="1">IF(ISERROR(OFFSET('Daten Elementary'!$A$1,MATCH(FA$5,'Daten Elementary'!$A:$A,0)-1,MATCH(AM151,'Daten Elementary'!$A$424:$ADO$424,0)-1)),0,OFFSET('Daten Elementary'!$A$1,MATCH(FA$5,'Daten Elementary'!$A:$A,0)-1,MATCH(AM151,'Daten Elementary'!$A$424:$ADO$424,0)-1))*1000</f>
        <v>145.49300000000002</v>
      </c>
      <c r="FB151" s="314">
        <f ca="1">IF(ISERROR(OFFSET('Daten Elementary'!$A$1,MATCH(FB$5,'Daten Elementary'!$A:$A,0)-1,MATCH(AN151,'Daten Elementary'!$A$424:$ADO$424,0)-1)),0,OFFSET('Daten Elementary'!$A$1,MATCH(FB$5,'Daten Elementary'!$A:$A,0)-1,MATCH(AN151,'Daten Elementary'!$A$424:$ADO$424,0)-1))*1000</f>
        <v>0</v>
      </c>
      <c r="FC151" s="314">
        <f ca="1">IF(ISERROR(OFFSET('Daten Elementary'!$A$1,MATCH(FC$5,'Daten Elementary'!$A:$A,0)-1,MATCH(AO151,'Daten Elementary'!$A$424:$ADO$424,0)-1)),0,OFFSET('Daten Elementary'!$A$1,MATCH(FC$5,'Daten Elementary'!$A:$A,0)-1,MATCH(AO151,'Daten Elementary'!$A$424:$ADO$424,0)-1))*1000</f>
        <v>23.703161999999999</v>
      </c>
      <c r="FD151" s="314">
        <f ca="1">IF(ISERROR(OFFSET('Daten Elementary'!$A$1,MATCH(FD$5,'Daten Elementary'!$A:$A,0)-1,MATCH(AP151,'Daten Elementary'!$A$424:$ADO$424,0)-1)),0,OFFSET('Daten Elementary'!$A$1,MATCH(FD$5,'Daten Elementary'!$A:$A,0)-1,MATCH(AP151,'Daten Elementary'!$A$424:$ADO$424,0)-1))*1000</f>
        <v>0</v>
      </c>
      <c r="FE151" s="314">
        <f t="shared" ca="1" si="133"/>
        <v>169.19616200000002</v>
      </c>
      <c r="FF151" s="314">
        <f ca="1">IF(ISERROR(OFFSET('Daten Elementary'!$A$1,MATCH(FF$5,'Daten Elementary'!$A:$A,0)-1,MATCH(AQ151,'Daten Elementary'!$A$424:$ADO$424,0)-1)),0,OFFSET('Daten Elementary'!$A$1,MATCH(FF$5,'Daten Elementary'!$A:$A,0)-1,MATCH(AQ151,'Daten Elementary'!$A$424:$ADO$424,0)-1))*1000</f>
        <v>2.7359790000000002E-2</v>
      </c>
      <c r="FG151" s="314">
        <f ca="1">IF(ISERROR(OFFSET('Daten Elementary'!$A$1,MATCH(FG$5,'Daten Elementary'!$A:$A,0)-1,MATCH(AR151,'Daten Elementary'!$A$424:$ADO$424,0)-1)),0,OFFSET('Daten Elementary'!$A$1,MATCH(FG$5,'Daten Elementary'!$A:$A,0)-1,MATCH(AR151,'Daten Elementary'!$A$424:$ADO$424,0)-1))*1000</f>
        <v>0.54719581000000006</v>
      </c>
      <c r="FH151" s="314">
        <f ca="1">IF(ISERROR(OFFSET('Daten Elementary'!$A$1,MATCH(FH$5,'Daten Elementary'!$A:$A,0)-1,MATCH(AS151,'Daten Elementary'!$A$424:$ADO$424,0)-1)),0,OFFSET('Daten Elementary'!$A$1,MATCH(FH$5,'Daten Elementary'!$A:$A,0)-1,MATCH(AS151,'Daten Elementary'!$A$424:$ADO$424,0)-1))*1000</f>
        <v>13.356654000000001</v>
      </c>
      <c r="FI151" s="315">
        <f t="shared" ca="1" si="134"/>
        <v>183.1273716</v>
      </c>
      <c r="FJ151" s="314">
        <f ca="1">IF(ISERROR(OFFSET('Daten Elementary'!$A$1,MATCH(FJ$5,'Daten Elementary'!$A:$A,0)-1,MATCH($AT151,'Daten Elementary'!$A$424:$ADO$424,0)-1)),0,OFFSET('Daten Elementary'!$A$1,MATCH(FJ$5,'Daten Elementary'!$A:$A,0)-1,MATCH($AT151,'Daten Elementary'!$A$424:$ADO$424,0)-1))*1000</f>
        <v>183.12737000000001</v>
      </c>
      <c r="FK151" s="305">
        <f t="shared" ca="1" si="135"/>
        <v>0.99999999126291184</v>
      </c>
      <c r="FL151" s="314">
        <f ca="1">IF(ISERROR(OFFSET('Daten Elementary'!$A$1,MATCH(FL$5,'Daten Elementary'!$A:$A,0)-1,MATCH(AM151,'Daten Elementary'!$A$424:$ADO$424,0)-1)),0,OFFSET('Daten Elementary'!$A$1,MATCH(FL$5,'Daten Elementary'!$A:$A,0)-1,MATCH(AM151,'Daten Elementary'!$A$424:$ADO$424,0)-1))</f>
        <v>0</v>
      </c>
      <c r="FM151" s="314">
        <f ca="1">IF(ISERROR(OFFSET('Daten Elementary'!$A$1,MATCH(FM$5,'Daten Elementary'!$A:$A,0)-1,MATCH(AN151,'Daten Elementary'!$A$424:$ADO$424,0)-1)),0,OFFSET('Daten Elementary'!$A$1,MATCH(FM$5,'Daten Elementary'!$A:$A,0)-1,MATCH(AN151,'Daten Elementary'!$A$424:$ADO$424,0)-1))</f>
        <v>0</v>
      </c>
      <c r="FN151" s="314">
        <f ca="1">IF(ISERROR(OFFSET('Daten Elementary'!$A$1,MATCH(FN$5,'Daten Elementary'!$A:$A,0)-1,MATCH(AO151,'Daten Elementary'!$A$424:$ADO$424,0)-1)),0,OFFSET('Daten Elementary'!$A$1,MATCH(FN$5,'Daten Elementary'!$A:$A,0)-1,MATCH(AO151,'Daten Elementary'!$A$424:$ADO$424,0)-1))</f>
        <v>0</v>
      </c>
      <c r="FO151" s="314">
        <f ca="1">IF(ISERROR(OFFSET('Daten Elementary'!$A$1,MATCH(FO$5,'Daten Elementary'!$A:$A,0)-1,MATCH(AP151,'Daten Elementary'!$A$424:$ADO$424,0)-1)),0,OFFSET('Daten Elementary'!$A$1,MATCH(FO$5,'Daten Elementary'!$A:$A,0)-1,MATCH(AP151,'Daten Elementary'!$A$424:$ADO$424,0)-1))</f>
        <v>0</v>
      </c>
      <c r="FP151" s="314">
        <f t="shared" ca="1" si="136"/>
        <v>0</v>
      </c>
      <c r="FQ151" s="314">
        <f ca="1">IF(ISERROR(OFFSET('Daten Elementary'!$A$1,MATCH(FQ$5,'Daten Elementary'!$A:$A,0)-1,MATCH(AQ151,'Daten Elementary'!$A$424:$ADO$424,0)-1)),0,OFFSET('Daten Elementary'!$A$1,MATCH(FQ$5,'Daten Elementary'!$A:$A,0)-1,MATCH(AQ151,'Daten Elementary'!$A$424:$ADO$424,0)-1))</f>
        <v>0</v>
      </c>
      <c r="FR151" s="314">
        <f ca="1">IF(ISERROR(OFFSET('Daten Elementary'!$A$1,MATCH(FR$5,'Daten Elementary'!$A:$A,0)-1,MATCH(AR151,'Daten Elementary'!$A$424:$ADO$424,0)-1)),0,OFFSET('Daten Elementary'!$A$1,MATCH(FR$5,'Daten Elementary'!$A:$A,0)-1,MATCH(AR151,'Daten Elementary'!$A$424:$ADO$424,0)-1))</f>
        <v>0</v>
      </c>
      <c r="FS151" s="314">
        <f ca="1">IF(ISERROR(OFFSET('Daten Elementary'!$A$1,MATCH(FS$5,'Daten Elementary'!$A:$A,0)-1,MATCH(AS151,'Daten Elementary'!$A$424:$ADO$424,0)-1)),0,OFFSET('Daten Elementary'!$A$1,MATCH(FS$5,'Daten Elementary'!$A:$A,0)-1,MATCH(AS151,'Daten Elementary'!$A$424:$ADO$424,0)-1))</f>
        <v>0</v>
      </c>
      <c r="FT151" s="315">
        <f t="shared" ca="1" si="137"/>
        <v>0</v>
      </c>
      <c r="FU151" s="314">
        <f ca="1">IF(ISERROR(OFFSET('Daten Elementary'!$A$1,MATCH(FU$5,'Daten Elementary'!$A:$A,0)-1,MATCH($AT151,'Daten Elementary'!$A$424:$ADO$424,0)-1)),0,OFFSET('Daten Elementary'!$A$1,MATCH(FU$5,'Daten Elementary'!$A:$A,0)-1,MATCH($AT151,'Daten Elementary'!$A$424:$ADO$424,0)-1))</f>
        <v>0</v>
      </c>
      <c r="FV151" s="305">
        <f t="shared" ca="1" si="138"/>
        <v>0</v>
      </c>
      <c r="FW151" s="324"/>
      <c r="FX151" s="231" t="str">
        <f t="shared" si="139"/>
        <v>Flugzeug, Kerosen (innerhalb Europa, economy)</v>
      </c>
      <c r="FY151" s="231" t="str">
        <f t="shared" si="104"/>
        <v>Flugzeug</v>
      </c>
      <c r="FZ151" s="231" t="str">
        <f t="shared" si="105"/>
        <v>, Kerosen</v>
      </c>
      <c r="GA151" s="231" t="str">
        <f t="shared" si="106"/>
        <v xml:space="preserve"> (innerhalb Europa, economy)</v>
      </c>
      <c r="GB151" s="231"/>
    </row>
    <row r="152" spans="1:184" ht="16.5" customHeight="1">
      <c r="A152" s="375"/>
      <c r="B152" s="339"/>
      <c r="C152" s="332" t="s">
        <v>30</v>
      </c>
      <c r="D152" s="332" t="s">
        <v>110</v>
      </c>
      <c r="E152" s="390" t="s">
        <v>374</v>
      </c>
      <c r="F152" s="33">
        <f t="shared" si="145"/>
        <v>19.681999999999999</v>
      </c>
      <c r="G152" s="33">
        <v>26</v>
      </c>
      <c r="H152" s="190">
        <v>0.75700000000000001</v>
      </c>
      <c r="I152" s="88">
        <v>1</v>
      </c>
      <c r="J152" s="88">
        <v>1</v>
      </c>
      <c r="K152" s="86">
        <v>1</v>
      </c>
      <c r="L152" s="86"/>
      <c r="M152" s="86"/>
      <c r="N152" s="38" t="s">
        <v>99</v>
      </c>
      <c r="O152" s="6">
        <f ca="1">(IF(ISERROR(INDEX(INDIRECT($D$268),MATCH($AM152,$AM$4:$AM$275,0),MATCH(O$304,INDIRECT($E$268),0))*$I152/$AD152),0,INDEX(INDIRECT($D$268),MATCH($AM152,$AM$4:$AM$275,0),MATCH(O$304,INDIRECT($E$268),0))*$I152/$AD152)+IF(ISERROR(INDEX(INDIRECT($D$268),MATCH($AN152,$AN$4:$AN$275,0),MATCH(O$305,INDIRECT($E$268),0))*$J152/$AE152),0,INDEX(INDIRECT($D$268),MATCH($AN152,$AN$4:$AN$275,0),MATCH(O$305,INDIRECT($E$268),0))*$J152/$AE152))*$AC152/$F152</f>
        <v>276.95366789960372</v>
      </c>
      <c r="P152" s="6">
        <f ca="1">(IF(ISERROR(INDEX(INDIRECT($D$268),MATCH($AO152,$AO$4:$AO$275,0),MATCH(P$304,INDIRECT($E$268),0))*$I152/$AD152),0,INDEX(INDIRECT($D$268),MATCH($AO152,$AO$4:$AO$275,0),MATCH(P$304,INDIRECT($E$268),0))*$I152/$AD152)+IF(ISERROR(INDEX(INDIRECT($D$268),MATCH($AP152,$AP$4:$AP$275,0),MATCH(P$305,INDIRECT($E$268),0))*$J152/$AE152),0,INDEX(INDIRECT($D$268),MATCH($AP152,$AP$4:$AP$275,0),MATCH(P$305,INDIRECT($E$268),0))*$J152/$AE152))*$AC152/$F152</f>
        <v>45.591047014531043</v>
      </c>
      <c r="Q152" s="6">
        <f ca="1">INDEX(INDIRECT($D$268),MATCH($AQ152,$AQ$4:$AQ$284,0),MATCH(Q$4,INDIRECT($E$268),0))*$K152*$AC152/$F152/$AF152</f>
        <v>1.87174194319683E-2</v>
      </c>
      <c r="R152" s="6">
        <f ca="1">INDEX(INDIRECT($D$268),MATCH($AR152,$AR$4:$AR$284,0),MATCH(R$4,INDIRECT($E$268),0))*$K152*$AC152/$F152/$AF152</f>
        <v>0.37434837866578596</v>
      </c>
      <c r="S152" s="6">
        <f ca="1">INDEX(INDIRECT($D$268),MATCH($AS152,$AS$4:$AS$284,0),MATCH(S$4,INDIRECT($E$268),0))*$K152*$AC152/$F152/$AF152</f>
        <v>14.250493348745048</v>
      </c>
      <c r="T152" s="7">
        <f t="shared" ca="1" si="103"/>
        <v>337.18827406097756</v>
      </c>
      <c r="U152" s="6">
        <f>IF($B$268=6,(IF(OR(AJ152="Benzin",AJ152="Diesel"),$AK152*INDEX('DIN EN 16258'!$I:$I,MATCH('mobitool-Faktoren v2.0'!$AI152,'DIN EN 16258'!$A:$A,0))*$I152/$AD152+$AL152*INDEX('DIN EN 16258'!$I:$I,MATCH('mobitool-Faktoren v2.0'!$AJ152,'DIN EN 16258'!$A:$A,0))*$I152/$AD152,IF(ISERROR($AK152*INDEX('DIN EN 16258'!$I:$I,MATCH('mobitool-Faktoren v2.0'!$AI152,'DIN EN 16258'!$A:$A,0))*$I152/$AD152),0,$AK152*INDEX('DIN EN 16258'!$I:$I,MATCH('mobitool-Faktoren v2.0'!$AI152,'DIN EN 16258'!$A:$A,0))*$I152/$AD152)+IF(ISERROR($AL152*INDEX('DIN EN 16258'!$I:$I,MATCH('mobitool-Faktoren v2.0'!$AJ152,'DIN EN 16258'!$A:$A,0))*$J152/$AE152),0,$AL152*INDEX('DIN EN 16258'!$I:$I,MATCH('mobitool-Faktoren v2.0'!$AJ152,'DIN EN 16258'!$A:$A,0))*$J152/$AE152)))*1000,
IF($B$268=1,(IF(OR(AJ152="Benzin",AJ152="Diesel"),$AK152*INDEX('DIN EN 16258'!$D:$D,MATCH('mobitool-Faktoren v2.0'!$AI152,'DIN EN 16258'!$A:$A,0))*$I152/$AD152+$AL152*INDEX('DIN EN 16258'!$D:$D,MATCH('mobitool-Faktoren v2.0'!$AJ152,'DIN EN 16258'!$A:$A,0))*$I152/$AD152,IF(ISERROR($AK152*INDEX('DIN EN 16258'!$D:$D,MATCH('mobitool-Faktoren v2.0'!$AI152,'DIN EN 16258'!$A:$A,0))*$I152/$AD152),0,$AK152*INDEX('DIN EN 16258'!$D:$D,MATCH('mobitool-Faktoren v2.0'!$AI152,'DIN EN 16258'!$A:$A,0))*$I152/$AD152)+IF(ISERROR($AL152*INDEX('DIN EN 16258'!$D:$D,MATCH('mobitool-Faktoren v2.0'!$AJ152,'DIN EN 16258'!$A:$A,0))*$J152/$AE152),0,$AL152*INDEX('DIN EN 16258'!$D:$D,MATCH('mobitool-Faktoren v2.0'!$AJ152,'DIN EN 16258'!$A:$A,0))*$J152/$AE152))),0))*$AC152/$F152</f>
        <v>224.51077044725153</v>
      </c>
      <c r="V152" s="6">
        <f>IF($B$268=6,(IF(OR(AJ152="Benzin",AJ152="Diesel"),$AK152*INDEX('DIN EN 16258'!$L:$L,MATCH('mobitool-Faktoren v2.0'!$AI152,'DIN EN 16258'!$A:$A,0))*$I152/$AD152+$AL152*INDEX('DIN EN 16258'!$L:$L,MATCH('mobitool-Faktoren v2.0'!$AJ152,'DIN EN 16258'!$A:$A,0))*$I152/$AD152,IF(ISERROR($AK152*INDEX('DIN EN 16258'!$L:$L,MATCH('mobitool-Faktoren v2.0'!$AI152,'DIN EN 16258'!$A:$A,0))*$I152/$AD152),0,$AK152*INDEX('DIN EN 16258'!$L:$L,MATCH('mobitool-Faktoren v2.0'!$AI152,'DIN EN 16258'!$A:$A,0))*$I152/$AD152)+IF(ISERROR($AL152*INDEX('DIN EN 16258'!$L:$L,MATCH('mobitool-Faktoren v2.0'!$AJ152,'DIN EN 16258'!$A:$A,0))*$J152/$AE152),0,$AL152*INDEX('DIN EN 16258'!$L:$L,MATCH('mobitool-Faktoren v2.0'!$AJ152,'DIN EN 16258'!$A:$A,0))*$J152/$AE152)))*1000,
IF($B$268=1,(IF(OR(AJ152="Benzin",AJ152="Diesel"),$AK152*INDEX('DIN EN 16258'!$F:$F,MATCH('mobitool-Faktoren v2.0'!$AI152,'DIN EN 16258'!$A:$A,0))*$I152/$AD152+$AL152*INDEX('DIN EN 16258'!$F:$F,MATCH('mobitool-Faktoren v2.0'!$AJ152,'DIN EN 16258'!$A:$A,0))*$I152/$AD152,IF(ISERROR($AK152*INDEX('DIN EN 16258'!$F:$F,MATCH('mobitool-Faktoren v2.0'!$AI152,'DIN EN 16258'!$A:$A,0))*$I152/$AD152),0,$AK152*INDEX('DIN EN 16258'!$F:$F,MATCH('mobitool-Faktoren v2.0'!$AI152,'DIN EN 16258'!$A:$A,0))*$I152/$AD152)+IF(ISERROR($AL152*INDEX('DIN EN 16258'!$F:$F,MATCH('mobitool-Faktoren v2.0'!$AJ152,'DIN EN 16258'!$A:$A,0))*$J152/$AE152),0,$AL152*INDEX('DIN EN 16258'!$F:$F,MATCH('mobitool-Faktoren v2.0'!$AJ152,'DIN EN 16258'!$A:$A,0))*$J152/$AE152))),0))*$AC152/$F152</f>
        <v>273.9313802941308</v>
      </c>
      <c r="W152" s="39" t="s">
        <v>674</v>
      </c>
      <c r="X152" s="39" t="s">
        <v>162</v>
      </c>
      <c r="Y152" s="336"/>
      <c r="Z152" s="336"/>
      <c r="AA152" s="337"/>
      <c r="AB152" s="299"/>
      <c r="AC152" s="300">
        <v>19.63</v>
      </c>
      <c r="AD152" s="298">
        <v>1</v>
      </c>
      <c r="AE152" s="298">
        <v>1</v>
      </c>
      <c r="AF152" s="299">
        <v>1</v>
      </c>
      <c r="AG152" s="299"/>
      <c r="AH152" s="299"/>
      <c r="AI152" s="384" t="s">
        <v>603</v>
      </c>
      <c r="AJ152" s="384" t="s">
        <v>2449</v>
      </c>
      <c r="AK152" s="391">
        <v>7.2452000000000003E-2</v>
      </c>
      <c r="AL152" s="391">
        <v>7.0787893385217793E-2</v>
      </c>
      <c r="AM152" s="202" t="s">
        <v>705</v>
      </c>
      <c r="AN152" s="330" t="s">
        <v>2405</v>
      </c>
      <c r="AO152" s="202" t="s">
        <v>2505</v>
      </c>
      <c r="AP152" s="330" t="s">
        <v>2405</v>
      </c>
      <c r="AQ152" s="202" t="s">
        <v>2506</v>
      </c>
      <c r="AR152" s="202" t="s">
        <v>2507</v>
      </c>
      <c r="AS152" s="202" t="s">
        <v>2508</v>
      </c>
      <c r="AT152" s="202" t="s">
        <v>706</v>
      </c>
      <c r="AU152" s="303">
        <f ca="1">IF(ISERROR(OFFSET('Daten KEA'!$A$1,MATCH(AU$5,'Daten KEA'!$A:$A,0)-1,MATCH(AM152,'Daten KEA'!$A$424:$ADO$424,0)-1)),0,OFFSET('Daten KEA'!$A$1,MATCH(AU$5,'Daten KEA'!$A:$A,0)-1,MATCH(AM152,'Daten KEA'!$A$424:$ADO$424,0)-1))+IF(ISERROR(AK152*INDEX('Energiefaktoren Ecoinvent'!$D:$D,MATCH('mobitool-Faktoren v2.0'!AI152,'Energiefaktoren Ecoinvent'!$A:$A,0))),0,AK152*INDEX('Energiefaktoren Ecoinvent'!$D:$D,MATCH('mobitool-Faktoren v2.0'!AI152,'Energiefaktoren Ecoinvent'!$A:$A,0)))+IF(OR(AJ152="Benzin",AJ152="Diesel"),IF(ISERROR(OFFSET('Daten KEA'!$A$1,MATCH(AV$5,'Daten KEA'!$A:$A,0)-1,MATCH(AN152,'Daten KEA'!$A$424:$ADO$424,0)-1)),0,OFFSET('Daten KEA'!$A$1,MATCH(AV$5,'Daten KEA'!$A:$A,0)-1,MATCH(AN152,'Daten KEA'!$A$424:$ADO$424,0)-1))+IF(ISERROR(AL152*INDEX('Energiefaktoren Ecoinvent'!$D:$D,MATCH('mobitool-Faktoren v2.0'!AJ152,'Energiefaktoren Ecoinvent'!$A:$A,0))),0,AL152*INDEX('Energiefaktoren Ecoinvent'!$D:$D,MATCH('mobitool-Faktoren v2.0'!AJ152,'Energiefaktoren Ecoinvent'!$A:$A,0))),0)</f>
        <v>3.1154360000000003</v>
      </c>
      <c r="AV152" s="303">
        <f ca="1">IF(OR(AJ152="Benzin",AJ152="Diesel"),0,IF(ISERROR(OFFSET('Daten KEA'!$A$1,MATCH(AV$5,'Daten KEA'!$A:$A,0)-1,MATCH(AN152,'Daten KEA'!$A$424:$ADO$424,0)-1)),0,OFFSET('Daten KEA'!$A$1,MATCH(AV$5,'Daten KEA'!$A:$A,0)-1,MATCH(AN152,'Daten KEA'!$A$424:$ADO$424,0)-1))+IF(ISERROR(AL152*INDEX('Energiefaktoren Ecoinvent'!$D:$D,MATCH('mobitool-Faktoren v2.0'!AJ152,'Energiefaktoren Ecoinvent'!$A:$A,0))),0,AL152*INDEX('Energiefaktoren Ecoinvent'!$D:$D,MATCH('mobitool-Faktoren v2.0'!AJ152,'Energiefaktoren Ecoinvent'!$A:$A,0))))</f>
        <v>0</v>
      </c>
      <c r="AW152" s="303">
        <f ca="1">IF(ISERROR(OFFSET('Daten KEA'!$A$1,MATCH(AW$5,'Daten KEA'!$A:$A,0)-1,MATCH(AO152,'Daten KEA'!$A$424:$ADO$424,0)-1)),0,OFFSET('Daten KEA'!$A$1,MATCH(AW$5,'Daten KEA'!$A:$A,0)-1,MATCH(AO152,'Daten KEA'!$A$424:$ADO$424,0)-1))-IF(ISERROR(AK152*INDEX('Energiefaktoren Ecoinvent'!$D:$D,MATCH('mobitool-Faktoren v2.0'!AI152,'Energiefaktoren Ecoinvent'!$A:$A,0))),0,AK152*INDEX('Energiefaktoren Ecoinvent'!$D:$D,MATCH('mobitool-Faktoren v2.0'!AI152,'Energiefaktoren Ecoinvent'!$A:$A,0)))+IF(OR(AJ152="Benzin",AJ152="Diesel"),IF(ISERROR(OFFSET('Daten KEA'!$A$1,MATCH(AX$5,'Daten KEA'!$A:$A,0)-1,MATCH(AP152,'Daten KEA'!$A$424:$ADO$424,0)-1)),0,OFFSET('Daten KEA'!$A$1,MATCH(AX$5,'Daten KEA'!$A:$A,0)-1,MATCH(AP152,'Daten KEA'!$A$424:$ADO$424,0)-1))-IF(ISERROR(AL152*INDEX('Energiefaktoren Ecoinvent'!$D:$D,MATCH('mobitool-Faktoren v2.0'!AJ152,'Energiefaktoren Ecoinvent'!$A:$A,0))),0,AL152*INDEX('Energiefaktoren Ecoinvent'!$D:$D,MATCH('mobitool-Faktoren v2.0'!AJ152,'Energiefaktoren Ecoinvent'!$A:$A,0))),0)</f>
        <v>0.86876739999999986</v>
      </c>
      <c r="AX152" s="303">
        <f ca="1">IF(OR(AJ152="Benzin",AJ152="Diesel"),0,IF(ISERROR(OFFSET('Daten KEA'!$A$1,MATCH(AX$5,'Daten KEA'!$A:$A,0)-1,MATCH(AP152,'Daten KEA'!$A$424:$ADO$424,0)-1)),0,OFFSET('Daten KEA'!$A$1,MATCH(AX$5,'Daten KEA'!$A:$A,0)-1,MATCH(AP152,'Daten KEA'!$A$424:$ADO$424,0)-1))-IF(ISERROR(AL152*INDEX('Energiefaktoren Ecoinvent'!$D:$D,MATCH('mobitool-Faktoren v2.0'!AJ152,'Energiefaktoren Ecoinvent'!$A:$A,0))),0,AL152*INDEX('Energiefaktoren Ecoinvent'!$D:$D,MATCH('mobitool-Faktoren v2.0'!AJ152,'Energiefaktoren Ecoinvent'!$A:$A,0))))</f>
        <v>0</v>
      </c>
      <c r="AY152" s="303">
        <f t="shared" ca="1" si="107"/>
        <v>3.9842034000000002</v>
      </c>
      <c r="AZ152" s="303">
        <f ca="1">IF(ISERROR(OFFSET('Daten KEA'!$A$1,MATCH(AZ$5,'Daten KEA'!$A:$A,0)-1,MATCH(AQ152,'Daten KEA'!$A$424:$ADO$424,0)-1)),0,OFFSET('Daten KEA'!$A$1,MATCH(AZ$5,'Daten KEA'!$A:$A,0)-1,MATCH(AQ152,'Daten KEA'!$A$424:$ADO$424,0)-1))</f>
        <v>3.3637819000000002E-4</v>
      </c>
      <c r="BA152" s="303">
        <f ca="1">IF(ISERROR(OFFSET('Daten KEA'!$A$1,MATCH(BA$5,'Daten KEA'!$A:$A,0)-1,MATCH(AR152,'Daten KEA'!$A$424:$ADO$424,0)-1)),0,OFFSET('Daten KEA'!$A$1,MATCH(BA$5,'Daten KEA'!$A:$A,0)-1,MATCH(AR152,'Daten KEA'!$A$424:$ADO$424,0)-1))</f>
        <v>6.7275636999999996E-3</v>
      </c>
      <c r="BB152" s="303">
        <f ca="1">IF(ISERROR(OFFSET('Daten KEA'!$A$1,MATCH(BB$5,'Daten KEA'!$A:$A,0)-1,MATCH(AS152,'Daten KEA'!$A$424:$ADO$424,0)-1)),0,OFFSET('Daten KEA'!$A$1,MATCH(BB$5,'Daten KEA'!$A:$A,0)-1,MATCH(AS152,'Daten KEA'!$A$424:$ADO$424,0)-1))</f>
        <v>0.28027010000000002</v>
      </c>
      <c r="BC152" s="304">
        <f t="shared" ca="1" si="101"/>
        <v>4.2715374418900005</v>
      </c>
      <c r="BD152" s="303">
        <f ca="1">IF(ISERROR(OFFSET('Daten KEA'!$A$1,MATCH(BD$5,'Daten KEA'!$A:$A,0)-1,MATCH(AT152,'Daten KEA'!$A$424:$ADO$424,0)-1)),0,OFFSET('Daten KEA'!$A$1,MATCH(BD$5,'Daten KEA'!$A:$A,0)-1,MATCH(AT152,'Daten KEA'!$A$424:$ADO$424,0)-1))</f>
        <v>4.2715373999999997</v>
      </c>
      <c r="BE152" s="305">
        <f t="shared" ca="1" si="108"/>
        <v>0.99999999019322638</v>
      </c>
      <c r="BF152" s="306">
        <f ca="1">IF(ISERROR(OFFSET('Daten KEA'!$A$1,MATCH(BF$5,'Daten KEA'!$A:$A,0)-1,MATCH(AM152,'Daten KEA'!$A$424:$ADO$424,0)-1)),0,OFFSET('Daten KEA'!$A$1,MATCH(BF$5,'Daten KEA'!$A:$A,0)-1,MATCH(AM152,'Daten KEA'!$A$424:$ADO$424,0)-1))+IF(ISERROR($AK152*INDEX('Energiefaktoren Ecoinvent'!$H:$H,MATCH('mobitool-Faktoren v2.0'!$AI152,'Energiefaktoren Ecoinvent'!$A:$A,0))),0,$AK152*INDEX('Energiefaktoren Ecoinvent'!$H:$H,MATCH('mobitool-Faktoren v2.0'!$AI152,'Energiefaktoren Ecoinvent'!$A:$A,0)))+IF(OR(AJ152="Benzin",AJ152="Diesel"),IF(ISERROR(OFFSET('Daten KEA'!$A$1,MATCH(BG$5,'Daten KEA'!$A:$A,0)-1,MATCH(AN152,'Daten KEA'!$A$424:$ADO$424,0)-1)),0,OFFSET('Daten KEA'!$A$1,MATCH(BG$5,'Daten KEA'!$A:$A,0)-1,MATCH(AN152,'Daten KEA'!$A$424:$ADO$424,0)-1))+IF(ISERROR($AL152*INDEX('Energiefaktoren Ecoinvent'!$H:$H,MATCH('mobitool-Faktoren v2.0'!$AJ152,'Energiefaktoren Ecoinvent'!$A:$A,0))),0,$AL152*INDEX('Energiefaktoren Ecoinvent'!$H:$H,MATCH('mobitool-Faktoren v2.0'!$AJ152,'Energiefaktoren Ecoinvent'!$A:$A,0))),0)</f>
        <v>3.1154360000000003</v>
      </c>
      <c r="BG152" s="306">
        <f ca="1">IF(OR(AJ152="Benzin",AJ152="Diesel"),0,IF(ISERROR(OFFSET('Daten KEA'!$A$1,MATCH(BG$5,'Daten KEA'!$A:$A,0)-1,MATCH(AN152,'Daten KEA'!$A$424:$ADO$424,0)-1)),0,OFFSET('Daten KEA'!$A$1,MATCH(BG$5,'Daten KEA'!$A:$A,0)-1,MATCH(AN152,'Daten KEA'!$A$424:$ADO$424,0)-1))+IF(ISERROR($AL152*INDEX('Energiefaktoren Ecoinvent'!$H:$H,MATCH('mobitool-Faktoren v2.0'!$AJ152,'Energiefaktoren Ecoinvent'!$A:$A,0))),0,$AL152*INDEX('Energiefaktoren Ecoinvent'!$H:$H,MATCH('mobitool-Faktoren v2.0'!$AJ152,'Energiefaktoren Ecoinvent'!$A:$A,0))))</f>
        <v>0</v>
      </c>
      <c r="BH152" s="306">
        <f ca="1">IF(ISERROR(OFFSET('Daten KEA'!$A$1,MATCH(BH$5,'Daten KEA'!$A:$A,0)-1,MATCH(AO152,'Daten KEA'!$A$424:$ADO$424,0)-1)),0,OFFSET('Daten KEA'!$A$1,MATCH(BH$5,'Daten KEA'!$A:$A,0)-1,MATCH(AO152,'Daten KEA'!$A$424:$ADO$424,0)-1))-IF(ISERROR($AK152*INDEX('Energiefaktoren Ecoinvent'!$H:$H,MATCH('mobitool-Faktoren v2.0'!$AI152,'Energiefaktoren Ecoinvent'!$A:$A,0))),0,$AK152*INDEX('Energiefaktoren Ecoinvent'!$H:$H,MATCH('mobitool-Faktoren v2.0'!$AI152,'Energiefaktoren Ecoinvent'!$A:$A,0)))+IF(OR(AJ152="Benzin",AJ152="Diesel"),IF(ISERROR(OFFSET('Daten KEA'!$A$1,MATCH(BI$5,'Daten KEA'!$A:$A,0)-1,MATCH(AP152,'Daten KEA'!$A$424:$ADO$424,0)-1)),0,OFFSET('Daten KEA'!$A$1,MATCH(BI$5,'Daten KEA'!$A:$A,0)-1,MATCH(AP152,'Daten KEA'!$A$424:$ADO$424,0)-1))-IF(ISERROR($AL152*INDEX('Energiefaktoren Ecoinvent'!$H:$H,MATCH('mobitool-Faktoren v2.0'!$AJ152,'Energiefaktoren Ecoinvent'!$A:$A,0))),0,$AL152*INDEX('Energiefaktoren Ecoinvent'!$H:$H,MATCH('mobitool-Faktoren v2.0'!$AJ152,'Energiefaktoren Ecoinvent'!$A:$A,0))),0)</f>
        <v>0.85895464290779966</v>
      </c>
      <c r="BI152" s="306">
        <f ca="1">IF(OR(AJ152="Benzin",AJ152="Diesel"),0,IF(ISERROR(OFFSET('Daten KEA'!$A$1,MATCH(BI$5,'Daten KEA'!$A:$A,0)-1,MATCH(AP152,'Daten KEA'!$A$424:$ADO$424,0)-1)),0,OFFSET('Daten KEA'!$A$1,MATCH(BI$5,'Daten KEA'!$A:$A,0)-1,MATCH(AP152,'Daten KEA'!$A$424:$ADO$424,0)-1))-IF(ISERROR($AL152*INDEX('Energiefaktoren Ecoinvent'!$H:$H,MATCH('mobitool-Faktoren v2.0'!$AJ152,'Energiefaktoren Ecoinvent'!$A:$A,0))),0,$AL152*INDEX('Energiefaktoren Ecoinvent'!$H:$H,MATCH('mobitool-Faktoren v2.0'!$AJ152,'Energiefaktoren Ecoinvent'!$A:$A,0))))</f>
        <v>0</v>
      </c>
      <c r="BJ152" s="306">
        <f t="shared" ca="1" si="140"/>
        <v>3.9743906429078</v>
      </c>
      <c r="BK152" s="306">
        <f ca="1">IF(ISERROR(OFFSET('Daten KEA'!$A$1,MATCH(BK$5,'Daten KEA'!$A:$A,0)-1,MATCH(AQ152,'Daten KEA'!$A$424:$ADO$424,0)-1)),0,OFFSET('Daten KEA'!$A$1,MATCH(BK$5,'Daten KEA'!$A:$A,0)-1,MATCH(AQ152,'Daten KEA'!$A$424:$ADO$424,0)-1))</f>
        <v>3.0995566483215997E-4</v>
      </c>
      <c r="BL152" s="306">
        <f ca="1">IF(ISERROR(OFFSET('Daten KEA'!$A$1,MATCH(BL$5,'Daten KEA'!$A:$A,0)-1,MATCH(AR152,'Daten KEA'!$A$424:$ADO$424,0)-1)),0,OFFSET('Daten KEA'!$A$1,MATCH(BL$5,'Daten KEA'!$A:$A,0)-1,MATCH(AR152,'Daten KEA'!$A$424:$ADO$424,0)-1))</f>
        <v>6.1991132966430999E-3</v>
      </c>
      <c r="BM152" s="306">
        <f ca="1">IF(ISERROR(OFFSET('Daten KEA'!$A$1,MATCH(BM$5,'Daten KEA'!$A:$A,0)-1,MATCH(AS152,'Daten KEA'!$A$424:$ADO$424,0)-1)),0,OFFSET('Daten KEA'!$A$1,MATCH(BM$5,'Daten KEA'!$A:$A,0)-1,MATCH(AS152,'Daten KEA'!$A$424:$ADO$424,0)-1))</f>
        <v>0.26193743216374998</v>
      </c>
      <c r="BN152" s="307">
        <f t="shared" ca="1" si="98"/>
        <v>4.2428371440330253</v>
      </c>
      <c r="BO152" s="306">
        <f ca="1">IF(ISERROR(OFFSET('Daten KEA'!$A$1,MATCH(BO$5,'Daten KEA'!$A:$A,0)-1,MATCH(AT152,'Daten KEA'!$A$424:$ADO$424,0)-1)),0,OFFSET('Daten KEA'!$A$1,MATCH(BO$5,'Daten KEA'!$A:$A,0)-1,MATCH(AT152,'Daten KEA'!$A$424:$ADO$424,0)-1))</f>
        <v>4.2428371751029994</v>
      </c>
      <c r="BP152" s="305">
        <f t="shared" ca="1" si="109"/>
        <v>1.000000007322924</v>
      </c>
      <c r="BQ152" s="308">
        <f ca="1">IF(ISERROR(OFFSET('Daten GWP'!$A$1,MATCH(BQ$5,'Daten GWP'!$A:$A,0)-1,MATCH(AM152,'Daten GWP'!$A$424:$ADO$424,0)-1)),0,OFFSET('Daten GWP'!$A$1,MATCH(BQ$5,'Daten GWP'!$A:$A,0)-1,MATCH(AM152,'Daten GWP'!$A$424:$ADO$424,0)-1))*1000</f>
        <v>277.68732</v>
      </c>
      <c r="BR152" s="308">
        <f ca="1">IF(ISERROR(OFFSET('Daten GWP'!$A$1,MATCH(BR$5,'Daten GWP'!$A:$A,0)-1,MATCH(AN152,'Daten GWP'!$A$424:$ADO$424,0)-1)),0,OFFSET('Daten GWP'!$A$1,MATCH(BR$5,'Daten GWP'!$A:$A,0)-1,MATCH(AN152,'Daten GWP'!$A$424:$ADO$424,0)-1))*1000</f>
        <v>0</v>
      </c>
      <c r="BS152" s="308">
        <f ca="1">IF(ISERROR(OFFSET('Daten GWP'!$A$1,MATCH(BS$5,'Daten GWP'!$A:$A,0)-1,MATCH(AO152,'Daten GWP'!$A$424:$ADO$424,0)-1)),0,OFFSET('Daten GWP'!$A$1,MATCH(BS$5,'Daten GWP'!$A:$A,0)-1,MATCH(AO152,'Daten GWP'!$A$424:$ADO$424,0)-1))*1000</f>
        <v>45.711818000000001</v>
      </c>
      <c r="BT152" s="308">
        <f ca="1">IF(ISERROR(OFFSET('Daten GWP'!$A$1,MATCH(BT$5,'Daten GWP'!$A:$A,0)-1,MATCH(AP152,'Daten GWP'!$A$424:$ADO$424,0)-1)),0,OFFSET('Daten GWP'!$A$1,MATCH(BT$5,'Daten GWP'!$A:$A,0)-1,MATCH(AP152,'Daten GWP'!$A$424:$ADO$424,0)-1))*1000</f>
        <v>0</v>
      </c>
      <c r="BU152" s="308">
        <f t="shared" ca="1" si="110"/>
        <v>323.39913799999999</v>
      </c>
      <c r="BV152" s="308">
        <f ca="1">IF(ISERROR(OFFSET('Daten GWP'!$A$1,MATCH(BV$5,'Daten GWP'!$A:$A,0)-1,MATCH(AQ152,'Daten GWP'!$A$424:$ADO$424,0)-1)),0,OFFSET('Daten GWP'!$A$1,MATCH(BV$5,'Daten GWP'!$A:$A,0)-1,MATCH(AQ152,'Daten GWP'!$A$424:$ADO$424,0)-1))*1000</f>
        <v>1.8767002000000001E-2</v>
      </c>
      <c r="BW152" s="308">
        <f ca="1">IF(ISERROR(OFFSET('Daten GWP'!$A$1,MATCH(BW$5,'Daten GWP'!$A:$A,0)-1,MATCH(AR152,'Daten GWP'!$A$424:$ADO$424,0)-1)),0,OFFSET('Daten GWP'!$A$1,MATCH(BW$5,'Daten GWP'!$A:$A,0)-1,MATCH(AR152,'Daten GWP'!$A$424:$ADO$424,0)-1))*1000</f>
        <v>0.37534002999999999</v>
      </c>
      <c r="BX152" s="308">
        <f ca="1">IF(ISERROR(OFFSET('Daten GWP'!$A$1,MATCH(BX$5,'Daten GWP'!$A:$A,0)-1,MATCH(AS152,'Daten GWP'!$A$424:$ADO$424,0)-1)),0,OFFSET('Daten GWP'!$A$1,MATCH(BX$5,'Daten GWP'!$A:$A,0)-1,MATCH(AS152,'Daten GWP'!$A$424:$ADO$424,0)-1))*1000</f>
        <v>14.288243000000001</v>
      </c>
      <c r="BY152" s="309">
        <f t="shared" ca="1" si="99"/>
        <v>338.08148803200004</v>
      </c>
      <c r="BZ152" s="308">
        <f ca="1">IF(ISERROR(OFFSET('Daten GWP'!$A$1,MATCH(BZ$5,'Daten GWP'!$A:$A,0)-1,MATCH(AT152,'Daten GWP'!$A$424:$ADO$424,0)-1)),0,OFFSET('Daten GWP'!$A$1,MATCH(BZ$5,'Daten GWP'!$A:$A,0)-1,MATCH(AT152,'Daten GWP'!$A$424:$ADO$424,0)-1))*1000</f>
        <v>338.08148</v>
      </c>
      <c r="CA152" s="305">
        <f t="shared" ca="1" si="111"/>
        <v>0.99999997624241399</v>
      </c>
      <c r="CB152" s="310">
        <f ca="1">IF(ISERROR(OFFSET('Daten Elementary'!$A$1,MATCH(CB$5,'Daten Elementary'!$A:$A,0)-1,MATCH(AM152,'Daten Elementary'!$A$424:$ADO$424,0)-1)),0,OFFSET('Daten Elementary'!$A$1,MATCH(CB$5,'Daten Elementary'!$A:$A,0)-1,MATCH(AM152,'Daten Elementary'!$A$424:$ADO$424,0)-1))*1000000</f>
        <v>4.2287999999999997</v>
      </c>
      <c r="CC152" s="310">
        <f ca="1">IF(ISERROR(OFFSET('Daten Elementary'!$A$1,MATCH(CC$5,'Daten Elementary'!$A:$A,0)-1,MATCH(AN152,'Daten Elementary'!$A$424:$ADO$424,0)-1)),0,OFFSET('Daten Elementary'!$A$1,MATCH(CC$5,'Daten Elementary'!$A:$A,0)-1,MATCH(AN152,'Daten Elementary'!$A$424:$ADO$424,0)-1))*1000000</f>
        <v>0</v>
      </c>
      <c r="CD152" s="310">
        <f ca="1">IF(ISERROR(OFFSET('Daten Elementary'!$A$1,MATCH(CD$5,'Daten Elementary'!$A:$A,0)-1,MATCH(AO152,'Daten Elementary'!$A$424:$ADO$424,0)-1)),0,OFFSET('Daten Elementary'!$A$1,MATCH(CD$5,'Daten Elementary'!$A:$A,0)-1,MATCH(AO152,'Daten Elementary'!$A$424:$ADO$424,0)-1))*1000000</f>
        <v>18.394757999999999</v>
      </c>
      <c r="CE152" s="310">
        <f ca="1">IF(ISERROR(OFFSET('Daten Elementary'!$A$1,MATCH(CE$5,'Daten Elementary'!$A:$A,0)-1,MATCH(AP152,'Daten Elementary'!$A$424:$ADO$424,0)-1)),0,OFFSET('Daten Elementary'!$A$1,MATCH(CE$5,'Daten Elementary'!$A:$A,0)-1,MATCH(AP152,'Daten Elementary'!$A$424:$ADO$424,0)-1))*1000000</f>
        <v>0</v>
      </c>
      <c r="CF152" s="310">
        <f t="shared" ca="1" si="112"/>
        <v>22.623557999999999</v>
      </c>
      <c r="CG152" s="310">
        <f ca="1">IF(ISERROR(OFFSET('Daten Elementary'!$A$1,MATCH(CG$5,'Daten Elementary'!$A:$A,0)-1,MATCH(AQ152,'Daten Elementary'!$A$424:$ADO$424,0)-1)),0,OFFSET('Daten Elementary'!$A$1,MATCH(CG$5,'Daten Elementary'!$A:$A,0)-1,MATCH(AQ152,'Daten Elementary'!$A$424:$ADO$424,0)-1))*1000000</f>
        <v>7.6391088999999994E-3</v>
      </c>
      <c r="CH152" s="310">
        <f ca="1">IF(ISERROR(OFFSET('Daten Elementary'!$A$1,MATCH(CH$5,'Daten Elementary'!$A:$A,0)-1,MATCH(AR152,'Daten Elementary'!$A$424:$ADO$424,0)-1)),0,OFFSET('Daten Elementary'!$A$1,MATCH(CH$5,'Daten Elementary'!$A:$A,0)-1,MATCH(AR152,'Daten Elementary'!$A$424:$ADO$424,0)-1))*1000000</f>
        <v>0.15278217999999999</v>
      </c>
      <c r="CI152" s="310">
        <f ca="1">IF(ISERROR(OFFSET('Daten Elementary'!$A$1,MATCH(CI$5,'Daten Elementary'!$A:$A,0)-1,MATCH(AS152,'Daten Elementary'!$A$424:$ADO$424,0)-1)),0,OFFSET('Daten Elementary'!$A$1,MATCH(CI$5,'Daten Elementary'!$A:$A,0)-1,MATCH(AS152,'Daten Elementary'!$A$424:$ADO$424,0)-1))*1000000</f>
        <v>2.8959484</v>
      </c>
      <c r="CJ152" s="311">
        <f t="shared" ca="1" si="113"/>
        <v>25.679927688900001</v>
      </c>
      <c r="CK152" s="310">
        <f ca="1">IF(ISERROR(OFFSET('Daten Elementary'!$A$1,MATCH(CK$5,'Daten Elementary'!$A:$A,0)-1,MATCH($AT152,'Daten Elementary'!$A$424:$ADO$424,0)-1)),0,OFFSET('Daten Elementary'!$A$1,MATCH(CK$5,'Daten Elementary'!$A:$A,0)-1,MATCH($AT152,'Daten Elementary'!$A$424:$ADO$424,0)-1))*1000000</f>
        <v>25.679926999999999</v>
      </c>
      <c r="CL152" s="305">
        <f t="shared" ca="1" si="114"/>
        <v>0.99999997317360034</v>
      </c>
      <c r="CM152" s="312">
        <f ca="1">IF(ISERROR(OFFSET('Daten Elementary'!$A$1,MATCH(CM$5,'Daten Elementary'!$A:$A,0)-1,MATCH(AM152,'Daten Elementary'!$A$424:$ADO$424,0)-1)),0,OFFSET('Daten Elementary'!$A$1,MATCH(CM$5,'Daten Elementary'!$A:$A,0)-1,MATCH(AM152,'Daten Elementary'!$A$424:$ADO$424,0)-1))*1000000</f>
        <v>4.2287999999999997</v>
      </c>
      <c r="CN152" s="312">
        <f ca="1">IF(ISERROR(OFFSET('Daten Elementary'!$A$1,MATCH(CN$5,'Daten Elementary'!$A:$A,0)-1,MATCH(AN152,'Daten Elementary'!$A$424:$ADO$424,0)-1)),0,OFFSET('Daten Elementary'!$A$1,MATCH(CN$5,'Daten Elementary'!$A:$A,0)-1,MATCH(AN152,'Daten Elementary'!$A$424:$ADO$424,0)-1))*1000000</f>
        <v>0</v>
      </c>
      <c r="CO152" s="312">
        <f ca="1">IF(ISERROR(OFFSET('Daten Elementary'!$A$1,MATCH(CO$5,'Daten Elementary'!$A:$A,0)-1,MATCH(AO152,'Daten Elementary'!$A$424:$ADO$424,0)-1)),0,OFFSET('Daten Elementary'!$A$1,MATCH(CO$5,'Daten Elementary'!$A:$A,0)-1,MATCH(AO152,'Daten Elementary'!$A$424:$ADO$424,0)-1))*1000000</f>
        <v>14.964166000000001</v>
      </c>
      <c r="CP152" s="312">
        <f ca="1">IF(ISERROR(OFFSET('Daten Elementary'!$A$1,MATCH(CP$5,'Daten Elementary'!$A:$A,0)-1,MATCH(AP152,'Daten Elementary'!$A$424:$ADO$424,0)-1)),0,OFFSET('Daten Elementary'!$A$1,MATCH(CP$5,'Daten Elementary'!$A:$A,0)-1,MATCH(AP152,'Daten Elementary'!$A$424:$ADO$424,0)-1))*1000000</f>
        <v>0</v>
      </c>
      <c r="CQ152" s="312">
        <f t="shared" ca="1" si="115"/>
        <v>19.192965999999998</v>
      </c>
      <c r="CR152" s="312">
        <f ca="1">IF(ISERROR(OFFSET('Daten Elementary'!$A$1,MATCH(CR$5,'Daten Elementary'!$A:$A,0)-1,MATCH(AQ152,'Daten Elementary'!$A$424:$ADO$424,0)-1)),0,OFFSET('Daten Elementary'!$A$1,MATCH(CR$5,'Daten Elementary'!$A:$A,0)-1,MATCH(AQ152,'Daten Elementary'!$A$424:$ADO$424,0)-1))*1000000</f>
        <v>4.0097930999999998E-3</v>
      </c>
      <c r="CS152" s="312">
        <f ca="1">IF(ISERROR(OFFSET('Daten Elementary'!$A$1,MATCH(CS$5,'Daten Elementary'!$A:$A,0)-1,MATCH(AR152,'Daten Elementary'!$A$424:$ADO$424,0)-1)),0,OFFSET('Daten Elementary'!$A$1,MATCH(CS$5,'Daten Elementary'!$A:$A,0)-1,MATCH(AR152,'Daten Elementary'!$A$424:$ADO$424,0)-1))*1000000</f>
        <v>8.0195862000000007E-2</v>
      </c>
      <c r="CT152" s="312">
        <f ca="1">IF(ISERROR(OFFSET('Daten Elementary'!$A$1,MATCH(CT$5,'Daten Elementary'!$A:$A,0)-1,MATCH(AS152,'Daten Elementary'!$A$424:$ADO$424,0)-1)),0,OFFSET('Daten Elementary'!$A$1,MATCH(CT$5,'Daten Elementary'!$A:$A,0)-1,MATCH(AS152,'Daten Elementary'!$A$424:$ADO$424,0)-1))*1000000</f>
        <v>2.1051463000000004</v>
      </c>
      <c r="CU152" s="313">
        <f t="shared" ca="1" si="116"/>
        <v>21.3823179551</v>
      </c>
      <c r="CV152" s="312">
        <f ca="1">IF(ISERROR(OFFSET('Daten Elementary'!$A$1,MATCH(CV$5,'Daten Elementary'!$A:$A,0)-1,MATCH($AT152,'Daten Elementary'!$A$424:$ADO$424,0)-1)),0,OFFSET('Daten Elementary'!$A$1,MATCH(CV$5,'Daten Elementary'!$A:$A,0)-1,MATCH($AT152,'Daten Elementary'!$A$424:$ADO$424,0)-1))*1000000</f>
        <v>21.382317999999998</v>
      </c>
      <c r="CW152" s="305">
        <f t="shared" ca="1" si="117"/>
        <v>1.0000000020998658</v>
      </c>
      <c r="CX152" s="314">
        <f ca="1">IF(ISERROR(OFFSET('Daten Elementary'!$A$1,MATCH(CX$5,'Daten Elementary'!$A:$A,0)-1,MATCH(AM152,'Daten Elementary'!$A$424:$ADO$424,0)-1)),0,OFFSET('Daten Elementary'!$A$1,MATCH(CX$5,'Daten Elementary'!$A:$A,0)-1,MATCH(AM152,'Daten Elementary'!$A$424:$ADO$424,0)-1))*1000000</f>
        <v>52.306229999999999</v>
      </c>
      <c r="CY152" s="314">
        <f ca="1">IF(ISERROR(OFFSET('Daten Elementary'!$A$1,MATCH(CY$5,'Daten Elementary'!$A:$A,0)-1,MATCH(AN152,'Daten Elementary'!$A$424:$ADO$424,0)-1)),0,OFFSET('Daten Elementary'!$A$1,MATCH(CY$5,'Daten Elementary'!$A:$A,0)-1,MATCH(AN152,'Daten Elementary'!$A$424:$ADO$424,0)-1))*1000000</f>
        <v>0</v>
      </c>
      <c r="CZ152" s="314">
        <f ca="1">IF(ISERROR(OFFSET('Daten Elementary'!$A$1,MATCH(CZ$5,'Daten Elementary'!$A:$A,0)-1,MATCH(AO152,'Daten Elementary'!$A$424:$ADO$424,0)-1)),0,OFFSET('Daten Elementary'!$A$1,MATCH(CZ$5,'Daten Elementary'!$A:$A,0)-1,MATCH(AO152,'Daten Elementary'!$A$424:$ADO$424,0)-1))*1000000</f>
        <v>162.26160999999999</v>
      </c>
      <c r="DA152" s="314">
        <f ca="1">IF(ISERROR(OFFSET('Daten Elementary'!$A$1,MATCH(DA$5,'Daten Elementary'!$A:$A,0)-1,MATCH(AP152,'Daten Elementary'!$A$424:$ADO$424,0)-1)),0,OFFSET('Daten Elementary'!$A$1,MATCH(DA$5,'Daten Elementary'!$A:$A,0)-1,MATCH(AP152,'Daten Elementary'!$A$424:$ADO$424,0)-1))*1000000</f>
        <v>0</v>
      </c>
      <c r="DB152" s="314">
        <f t="shared" ca="1" si="118"/>
        <v>214.56783999999999</v>
      </c>
      <c r="DC152" s="314">
        <f ca="1">IF(ISERROR(OFFSET('Daten Elementary'!$A$1,MATCH(DC$5,'Daten Elementary'!$A:$A,0)-1,MATCH(AQ152,'Daten Elementary'!$A$424:$ADO$424,0)-1)),0,OFFSET('Daten Elementary'!$A$1,MATCH(DC$5,'Daten Elementary'!$A:$A,0)-1,MATCH(AQ152,'Daten Elementary'!$A$424:$ADO$424,0)-1))*1000000</f>
        <v>6.7547176E-2</v>
      </c>
      <c r="DD152" s="314">
        <f ca="1">IF(ISERROR(OFFSET('Daten Elementary'!$A$1,MATCH(DD$5,'Daten Elementary'!$A:$A,0)-1,MATCH(AR152,'Daten Elementary'!$A$424:$ADO$424,0)-1)),0,OFFSET('Daten Elementary'!$A$1,MATCH(DD$5,'Daten Elementary'!$A:$A,0)-1,MATCH(AR152,'Daten Elementary'!$A$424:$ADO$424,0)-1))*1000000</f>
        <v>1.3509435000000001</v>
      </c>
      <c r="DE152" s="314">
        <f ca="1">IF(ISERROR(OFFSET('Daten Elementary'!$A$1,MATCH(DE$5,'Daten Elementary'!$A:$A,0)-1,MATCH(AS152,'Daten Elementary'!$A$424:$ADO$424,0)-1)),0,OFFSET('Daten Elementary'!$A$1,MATCH(DE$5,'Daten Elementary'!$A:$A,0)-1,MATCH(AS152,'Daten Elementary'!$A$424:$ADO$424,0)-1))*1000000</f>
        <v>27.065919000000001</v>
      </c>
      <c r="DF152" s="315">
        <f t="shared" ca="1" si="119"/>
        <v>243.052249676</v>
      </c>
      <c r="DG152" s="314">
        <f ca="1">IF(ISERROR(OFFSET('Daten Elementary'!$A$1,MATCH(DG$5,'Daten Elementary'!$A:$A,0)-1,MATCH($AT152,'Daten Elementary'!$A$424:$ADO$424,0)-1)),0,OFFSET('Daten Elementary'!$A$1,MATCH(DG$5,'Daten Elementary'!$A:$A,0)-1,MATCH($AT152,'Daten Elementary'!$A$424:$ADO$424,0)-1))*1000000</f>
        <v>243.05225000000002</v>
      </c>
      <c r="DH152" s="305">
        <f t="shared" ca="1" si="120"/>
        <v>1.0000000013330468</v>
      </c>
      <c r="DI152" s="316">
        <f ca="1">IF(ISERROR(OFFSET('Daten Elementary'!$A$1,MATCH(DI$5,'Daten Elementary'!$A:$A,0)-1,MATCH(AM152,'Daten Elementary'!$A$424:$ADO$424,0)-1)),0,OFFSET('Daten Elementary'!$A$1,MATCH(DI$5,'Daten Elementary'!$A:$A,0)-1,MATCH(AM152,'Daten Elementary'!$A$424:$ADO$424,0)-1))*1000000</f>
        <v>931.55</v>
      </c>
      <c r="DJ152" s="316">
        <f ca="1">IF(ISERROR(OFFSET('Daten Elementary'!$A$1,MATCH(DJ$5,'Daten Elementary'!$A:$A,0)-1,MATCH(AN152,'Daten Elementary'!$A$424:$ADO$424,0)-1)),0,OFFSET('Daten Elementary'!$A$1,MATCH(DJ$5,'Daten Elementary'!$A:$A,0)-1,MATCH(AN152,'Daten Elementary'!$A$424:$ADO$424,0)-1))*1000000</f>
        <v>0</v>
      </c>
      <c r="DK152" s="316">
        <f ca="1">IF(ISERROR(OFFSET('Daten Elementary'!$A$1,MATCH(DK$5,'Daten Elementary'!$A:$A,0)-1,MATCH(AO152,'Daten Elementary'!$A$424:$ADO$424,0)-1)),0,OFFSET('Daten Elementary'!$A$1,MATCH(DK$5,'Daten Elementary'!$A:$A,0)-1,MATCH(AO152,'Daten Elementary'!$A$424:$ADO$424,0)-1))*1000000</f>
        <v>195.85132999999999</v>
      </c>
      <c r="DL152" s="316">
        <f ca="1">IF(ISERROR(OFFSET('Daten Elementary'!$A$1,MATCH(DL$5,'Daten Elementary'!$A:$A,0)-1,MATCH(AP152,'Daten Elementary'!$A$424:$ADO$424,0)-1)),0,OFFSET('Daten Elementary'!$A$1,MATCH(DL$5,'Daten Elementary'!$A:$A,0)-1,MATCH(AP152,'Daten Elementary'!$A$424:$ADO$424,0)-1))*1000000</f>
        <v>0</v>
      </c>
      <c r="DM152" s="316">
        <f t="shared" ca="1" si="121"/>
        <v>1127.4013299999999</v>
      </c>
      <c r="DN152" s="316">
        <f ca="1">IF(ISERROR(OFFSET('Daten Elementary'!$A$1,MATCH(DN$5,'Daten Elementary'!$A:$A,0)-1,MATCH(AQ152,'Daten Elementary'!$A$424:$ADO$424,0)-1)),0,OFFSET('Daten Elementary'!$A$1,MATCH(DN$5,'Daten Elementary'!$A:$A,0)-1,MATCH(AQ152,'Daten Elementary'!$A$424:$ADO$424,0)-1))*1000000</f>
        <v>2.8686184999999999E-2</v>
      </c>
      <c r="DO152" s="316">
        <f ca="1">IF(ISERROR(OFFSET('Daten Elementary'!$A$1,MATCH(DO$5,'Daten Elementary'!$A:$A,0)-1,MATCH(AR152,'Daten Elementary'!$A$424:$ADO$424,0)-1)),0,OFFSET('Daten Elementary'!$A$1,MATCH(DO$5,'Daten Elementary'!$A:$A,0)-1,MATCH(AR152,'Daten Elementary'!$A$424:$ADO$424,0)-1))*1000000</f>
        <v>0.57372370000000006</v>
      </c>
      <c r="DP152" s="316">
        <f ca="1">IF(ISERROR(OFFSET('Daten Elementary'!$A$1,MATCH(DP$5,'Daten Elementary'!$A:$A,0)-1,MATCH(AS152,'Daten Elementary'!$A$424:$ADO$424,0)-1)),0,OFFSET('Daten Elementary'!$A$1,MATCH(DP$5,'Daten Elementary'!$A:$A,0)-1,MATCH(AS152,'Daten Elementary'!$A$424:$ADO$424,0)-1))*1000000</f>
        <v>22.515069999999998</v>
      </c>
      <c r="DQ152" s="317">
        <f t="shared" ca="1" si="122"/>
        <v>1150.5188098849999</v>
      </c>
      <c r="DR152" s="316">
        <f ca="1">IF(ISERROR(OFFSET('Daten Elementary'!$A$1,MATCH(DR$5,'Daten Elementary'!$A:$A,0)-1,MATCH($AT152,'Daten Elementary'!$A$424:$ADO$424,0)-1)),0,OFFSET('Daten Elementary'!$A$1,MATCH(DR$5,'Daten Elementary'!$A:$A,0)-1,MATCH($AT152,'Daten Elementary'!$A$424:$ADO$424,0)-1))*1000000</f>
        <v>1150.5188000000001</v>
      </c>
      <c r="DS152" s="305">
        <f t="shared" ca="1" si="123"/>
        <v>0.99999999140822404</v>
      </c>
      <c r="DT152" s="318">
        <f ca="1">IF(ISERROR(OFFSET('Daten UBP13'!$A$1,MATCH(DT$5,'Daten UBP13'!$A:$A,0)-1,MATCH(AM152,'Daten UBP13'!$A$424:$AEG$424,0)-1)),0,OFFSET('Daten UBP13'!$A$1,MATCH(DT$5,'Daten UBP13'!$A:$A,0)-1,MATCH(AM152,'Daten UBP13'!$A$424:$AEG$424,0)-1))</f>
        <v>160.86385000000001</v>
      </c>
      <c r="DU152" s="318">
        <f ca="1">IF(ISERROR(OFFSET('Daten UBP13'!$A$1,MATCH(DU$5,'Daten UBP13'!$A:$A,0)-1,MATCH(AN152,'Daten UBP13'!$A$424:$AEG$424,0)-1)),0,OFFSET('Daten UBP13'!$A$1,MATCH(DU$5,'Daten UBP13'!$A:$A,0)-1,MATCH(AN152,'Daten UBP13'!$A$424:$AEG$424,0)-1))</f>
        <v>0</v>
      </c>
      <c r="DV152" s="318">
        <f ca="1">IF(ISERROR(OFFSET('Daten UBP13'!$A$1,MATCH(DV$5,'Daten UBP13'!$A:$A,0)-1,MATCH(AO152,'Daten UBP13'!$A$424:$AEG$424,0)-1)),0,OFFSET('Daten UBP13'!$A$1,MATCH(DV$5,'Daten UBP13'!$A:$A,0)-1,MATCH(AO152,'Daten UBP13'!$A$424:$AEG$424,0)-1))</f>
        <v>96.770206000000002</v>
      </c>
      <c r="DW152" s="318">
        <f ca="1">IF(ISERROR(OFFSET('Daten UBP13'!$A$1,MATCH(DW$5,'Daten UBP13'!$A:$A,0)-1,MATCH(AP152,'Daten UBP13'!$A$424:$AEG$424,0)-1)),0,OFFSET('Daten UBP13'!$A$1,MATCH(DW$5,'Daten UBP13'!$A:$A,0)-1,MATCH(AP152,'Daten UBP13'!$A$424:$AEG$424,0)-1))</f>
        <v>0</v>
      </c>
      <c r="DX152" s="318">
        <f t="shared" ca="1" si="124"/>
        <v>257.63405599999999</v>
      </c>
      <c r="DY152" s="318">
        <f ca="1">IF(ISERROR(OFFSET('Daten UBP13'!$A$1,MATCH(DY$5,'Daten UBP13'!$A:$A,0)-1,MATCH(AQ152,'Daten UBP13'!$A$424:$AEG$424,0)-1)),0,OFFSET('Daten UBP13'!$A$1,MATCH(DY$5,'Daten UBP13'!$A:$A,0)-1,MATCH(AQ152,'Daten UBP13'!$A$424:$AEG$424,0)-1))</f>
        <v>1.9946304000000002E-2</v>
      </c>
      <c r="DZ152" s="318">
        <f ca="1">IF(ISERROR(OFFSET('Daten UBP13'!$A$1,MATCH(DZ$5,'Daten UBP13'!$A:$A,0)-1,MATCH(AR152,'Daten UBP13'!$A$424:$AEG$424,0)-1)),0,OFFSET('Daten UBP13'!$A$1,MATCH(DZ$5,'Daten UBP13'!$A:$A,0)-1,MATCH(AR152,'Daten UBP13'!$A$424:$AEG$424,0)-1))</f>
        <v>0.39892608000000002</v>
      </c>
      <c r="EA152" s="318">
        <f ca="1">IF(ISERROR(OFFSET('Daten UBP13'!$A$1,MATCH(EA$5,'Daten UBP13'!$A:$A,0)-1,MATCH(AS152,'Daten UBP13'!$A$424:$AEG$424,0)-1)),0,OFFSET('Daten UBP13'!$A$1,MATCH(EA$5,'Daten UBP13'!$A:$A,0)-1,MATCH(AS152,'Daten UBP13'!$A$424:$AEG$424,0)-1))</f>
        <v>14.570729999999999</v>
      </c>
      <c r="EB152" s="319">
        <f t="shared" ca="1" si="125"/>
        <v>272.62365838400001</v>
      </c>
      <c r="EC152" s="318">
        <f ca="1">IF(ISERROR(OFFSET('Daten UBP13'!$A$1,MATCH(EC$5,'Daten UBP13'!$A:$A,0)-1,MATCH(AT152,'Daten UBP13'!$A$424:$AEG$424,0)-1)),0,OFFSET('Daten UBP13'!$A$1,MATCH(EC$5,'Daten UBP13'!$A:$A,0)-1,MATCH(AT152,'Daten UBP13'!$A$424:$AEG$424,0)-1))</f>
        <v>272.62365999999997</v>
      </c>
      <c r="ED152" s="305">
        <f t="shared" ca="1" si="126"/>
        <v>1.0000000059275853</v>
      </c>
      <c r="EE152" s="320">
        <f ca="1">IF(ISERROR(OFFSET('Daten ReCiPe'!$A$1,MATCH(EE$5,'Daten ReCiPe'!$A:$A,0)-1,MATCH(AM152,'Daten ReCiPe'!$A$424:$ADO$424,0)-1)),0,OFFSET('Daten ReCiPe'!$A$1,MATCH(EE$5,'Daten ReCiPe'!$A:$A,0)-1,MATCH(AM152,'Daten ReCiPe'!$A$424:$ADO$424,0)-1))*1000</f>
        <v>11.872825000000001</v>
      </c>
      <c r="EF152" s="320">
        <f ca="1">IF(ISERROR(OFFSET('Daten ReCiPe'!$A$1,MATCH(EF$5,'Daten ReCiPe'!$A:$A,0)-1,MATCH(AN152,'Daten ReCiPe'!$A$424:$ADO$424,0)-1)),0,OFFSET('Daten ReCiPe'!$A$1,MATCH(EF$5,'Daten ReCiPe'!$A:$A,0)-1,MATCH(AN152,'Daten ReCiPe'!$A$424:$ADO$424,0)-1))*1000</f>
        <v>0</v>
      </c>
      <c r="EG152" s="320">
        <f ca="1">IF(ISERROR(OFFSET('Daten ReCiPe'!$A$1,MATCH(EG$5,'Daten ReCiPe'!$A:$A,0)-1,MATCH(AO152,'Daten ReCiPe'!$A$424:$ADO$424,0)-1)),0,OFFSET('Daten ReCiPe'!$A$1,MATCH(EG$5,'Daten ReCiPe'!$A:$A,0)-1,MATCH(AO152,'Daten ReCiPe'!$A$424:$ADO$424,0)-1))*1000</f>
        <v>15.347113</v>
      </c>
      <c r="EH152" s="320">
        <f ca="1">IF(ISERROR(OFFSET('Daten ReCiPe'!$A$1,MATCH(EH$5,'Daten ReCiPe'!$A:$A,0)-1,MATCH(AP152,'Daten ReCiPe'!$A$424:$ADO$424,0)-1)),0,OFFSET('Daten ReCiPe'!$A$1,MATCH(EH$5,'Daten ReCiPe'!$A:$A,0)-1,MATCH(AP152,'Daten ReCiPe'!$A$424:$ADO$424,0)-1))*1000</f>
        <v>0</v>
      </c>
      <c r="EI152" s="320">
        <f t="shared" ca="1" si="127"/>
        <v>27.219937999999999</v>
      </c>
      <c r="EJ152" s="320">
        <f ca="1">IF(ISERROR(OFFSET('Daten ReCiPe'!$A$1,MATCH(EJ$5,'Daten ReCiPe'!$A:$A,0)-1,MATCH(AQ152,'Daten ReCiPe'!$A$424:$ADO$424,0)-1)),0,OFFSET('Daten ReCiPe'!$A$1,MATCH(EJ$5,'Daten ReCiPe'!$A:$A,0)-1,MATCH(AQ152,'Daten ReCiPe'!$A$424:$ADO$424,0)-1))*1000</f>
        <v>1.8074446000000001E-3</v>
      </c>
      <c r="EK152" s="320">
        <f ca="1">IF(ISERROR(OFFSET('Daten ReCiPe'!$A$1,MATCH(EK$5,'Daten ReCiPe'!$A:$A,0)-1,MATCH(AR152,'Daten ReCiPe'!$A$424:$ADO$424,0)-1)),0,OFFSET('Daten ReCiPe'!$A$1,MATCH(EK$5,'Daten ReCiPe'!$A:$A,0)-1,MATCH(AR152,'Daten ReCiPe'!$A$424:$ADO$424,0)-1))*1000</f>
        <v>3.6148893000000001E-2</v>
      </c>
      <c r="EL152" s="320">
        <f ca="1">IF(ISERROR(OFFSET('Daten ReCiPe'!$A$1,MATCH(EL$5,'Daten ReCiPe'!$A:$A,0)-1,MATCH(AS152,'Daten ReCiPe'!$A$424:$ADO$424,0)-1)),0,OFFSET('Daten ReCiPe'!$A$1,MATCH(EL$5,'Daten ReCiPe'!$A:$A,0)-1,MATCH(AS152,'Daten ReCiPe'!$A$424:$ADO$424,0)-1))*1000</f>
        <v>1.3920783000000001</v>
      </c>
      <c r="EM152" s="321">
        <f t="shared" ca="1" si="128"/>
        <v>28.649972637600001</v>
      </c>
      <c r="EN152" s="320">
        <f ca="1">IF(ISERROR(OFFSET('Daten ReCiPe'!$A$1,MATCH(EN$5,'Daten ReCiPe'!$A:$A,0)-1,MATCH(AT152,'Daten ReCiPe'!$A$424:$ADO$424,0)-1)),0,OFFSET('Daten ReCiPe'!$A$1,MATCH(EN$5,'Daten ReCiPe'!$A:$A,0)-1,MATCH(AT152,'Daten ReCiPe'!$A$424:$ADO$424,0)-1))*1000</f>
        <v>28.649974</v>
      </c>
      <c r="EO152" s="305">
        <f t="shared" ca="1" si="129"/>
        <v>1.000000047553274</v>
      </c>
      <c r="EP152" s="322">
        <f ca="1">IF(ISERROR(OFFSET('Daten Elementary'!$A$1,MATCH(EP$5,'Daten Elementary'!$A:$A,0)-1,MATCH(AM152,'Daten Elementary'!$A$424:$ADO$424,0)-1)),0,OFFSET('Daten Elementary'!$A$1,MATCH(EP$5,'Daten Elementary'!$A:$A,0)-1,MATCH(AM152,'Daten Elementary'!$A$424:$ADO$424,0)-1))*1000000</f>
        <v>72.448999999999998</v>
      </c>
      <c r="EQ152" s="322">
        <f ca="1">IF(ISERROR(OFFSET('Daten Elementary'!$A$1,MATCH(EQ$5,'Daten Elementary'!$A:$A,0)-1,MATCH(AN152,'Daten Elementary'!$A$424:$ADO$424,0)-1)),0,OFFSET('Daten Elementary'!$A$1,MATCH(EQ$5,'Daten Elementary'!$A:$A,0)-1,MATCH(AN152,'Daten Elementary'!$A$424:$ADO$424,0)-1))*1000000</f>
        <v>0</v>
      </c>
      <c r="ER152" s="322">
        <f ca="1">IF(ISERROR(OFFSET('Daten Elementary'!$A$1,MATCH(ER$5,'Daten Elementary'!$A:$A,0)-1,MATCH(AO152,'Daten Elementary'!$A$424:$ADO$424,0)-1)),0,OFFSET('Daten Elementary'!$A$1,MATCH(ER$5,'Daten Elementary'!$A:$A,0)-1,MATCH(AO152,'Daten Elementary'!$A$424:$ADO$424,0)-1))*1000000</f>
        <v>434.69131999999996</v>
      </c>
      <c r="ES152" s="322">
        <f ca="1">IF(ISERROR(OFFSET('Daten Elementary'!$A$1,MATCH(ES$5,'Daten Elementary'!$A:$A,0)-1,MATCH(AP152,'Daten Elementary'!$A$424:$ADO$424,0)-1)),0,OFFSET('Daten Elementary'!$A$1,MATCH(ES$5,'Daten Elementary'!$A:$A,0)-1,MATCH(AP152,'Daten Elementary'!$A$424:$ADO$424,0)-1))*1000000</f>
        <v>0</v>
      </c>
      <c r="ET152" s="322">
        <f t="shared" ca="1" si="130"/>
        <v>507.14031999999997</v>
      </c>
      <c r="EU152" s="322">
        <f ca="1">IF(ISERROR(OFFSET('Daten Elementary'!$A$1,MATCH(EU$5,'Daten Elementary'!$A:$A,0)-1,MATCH(AQ152,'Daten Elementary'!$A$424:$ADO$424,0)-1)),0,OFFSET('Daten Elementary'!$A$1,MATCH(EU$5,'Daten Elementary'!$A:$A,0)-1,MATCH(AQ152,'Daten Elementary'!$A$424:$ADO$424,0)-1))*1000000</f>
        <v>3.3400910999999998E-2</v>
      </c>
      <c r="EV152" s="322">
        <f ca="1">IF(ISERROR(OFFSET('Daten Elementary'!$A$1,MATCH(EV$5,'Daten Elementary'!$A:$A,0)-1,MATCH(AR152,'Daten Elementary'!$A$424:$ADO$424,0)-1)),0,OFFSET('Daten Elementary'!$A$1,MATCH(EV$5,'Daten Elementary'!$A:$A,0)-1,MATCH(AR152,'Daten Elementary'!$A$424:$ADO$424,0)-1))*1000000</f>
        <v>0.66801822999999994</v>
      </c>
      <c r="EW152" s="322">
        <f ca="1">IF(ISERROR(OFFSET('Daten Elementary'!$A$1,MATCH(EW$5,'Daten Elementary'!$A:$A,0)-1,MATCH(AS152,'Daten Elementary'!$A$424:$ADO$424,0)-1)),0,OFFSET('Daten Elementary'!$A$1,MATCH(EW$5,'Daten Elementary'!$A:$A,0)-1,MATCH(AS152,'Daten Elementary'!$A$424:$ADO$424,0)-1))*1000000</f>
        <v>26.653428999999999</v>
      </c>
      <c r="EX152" s="323">
        <f t="shared" ca="1" si="131"/>
        <v>534.49516814099991</v>
      </c>
      <c r="EY152" s="322">
        <f ca="1">IF(ISERROR(OFFSET('Daten Elementary'!$A$1,MATCH(EY$5,'Daten Elementary'!$A:$A,0)-1,MATCH($AT152,'Daten Elementary'!$A$424:$ADO$424,0)-1)),0,OFFSET('Daten Elementary'!$A$1,MATCH(EY$5,'Daten Elementary'!$A:$A,0)-1,MATCH($AT152,'Daten Elementary'!$A$424:$ADO$424,0)-1))*1000000</f>
        <v>534.49517000000003</v>
      </c>
      <c r="EZ152" s="305">
        <f t="shared" ca="1" si="132"/>
        <v>1.0000000034780485</v>
      </c>
      <c r="FA152" s="314">
        <f ca="1">IF(ISERROR(OFFSET('Daten Elementary'!$A$1,MATCH(FA$5,'Daten Elementary'!$A:$A,0)-1,MATCH(AM152,'Daten Elementary'!$A$424:$ADO$424,0)-1)),0,OFFSET('Daten Elementary'!$A$1,MATCH(FA$5,'Daten Elementary'!$A:$A,0)-1,MATCH(AM152,'Daten Elementary'!$A$424:$ADO$424,0)-1))*1000</f>
        <v>228.22300000000001</v>
      </c>
      <c r="FB152" s="314">
        <f ca="1">IF(ISERROR(OFFSET('Daten Elementary'!$A$1,MATCH(FB$5,'Daten Elementary'!$A:$A,0)-1,MATCH(AN152,'Daten Elementary'!$A$424:$ADO$424,0)-1)),0,OFFSET('Daten Elementary'!$A$1,MATCH(FB$5,'Daten Elementary'!$A:$A,0)-1,MATCH(AN152,'Daten Elementary'!$A$424:$ADO$424,0)-1))*1000</f>
        <v>0</v>
      </c>
      <c r="FC152" s="314">
        <f ca="1">IF(ISERROR(OFFSET('Daten Elementary'!$A$1,MATCH(FC$5,'Daten Elementary'!$A:$A,0)-1,MATCH(AO152,'Daten Elementary'!$A$424:$ADO$424,0)-1)),0,OFFSET('Daten Elementary'!$A$1,MATCH(FC$5,'Daten Elementary'!$A:$A,0)-1,MATCH(AO152,'Daten Elementary'!$A$424:$ADO$424,0)-1))*1000</f>
        <v>37.181550999999999</v>
      </c>
      <c r="FD152" s="314">
        <f ca="1">IF(ISERROR(OFFSET('Daten Elementary'!$A$1,MATCH(FD$5,'Daten Elementary'!$A:$A,0)-1,MATCH(AP152,'Daten Elementary'!$A$424:$ADO$424,0)-1)),0,OFFSET('Daten Elementary'!$A$1,MATCH(FD$5,'Daten Elementary'!$A:$A,0)-1,MATCH(AP152,'Daten Elementary'!$A$424:$ADO$424,0)-1))*1000</f>
        <v>0</v>
      </c>
      <c r="FE152" s="314">
        <f t="shared" ca="1" si="133"/>
        <v>265.40455100000003</v>
      </c>
      <c r="FF152" s="314">
        <f ca="1">IF(ISERROR(OFFSET('Daten Elementary'!$A$1,MATCH(FF$5,'Daten Elementary'!$A:$A,0)-1,MATCH(AQ152,'Daten Elementary'!$A$424:$ADO$424,0)-1)),0,OFFSET('Daten Elementary'!$A$1,MATCH(FF$5,'Daten Elementary'!$A:$A,0)-1,MATCH(AQ152,'Daten Elementary'!$A$424:$ADO$424,0)-1))*1000</f>
        <v>1.7441934999999999E-2</v>
      </c>
      <c r="FG152" s="314">
        <f ca="1">IF(ISERROR(OFFSET('Daten Elementary'!$A$1,MATCH(FG$5,'Daten Elementary'!$A:$A,0)-1,MATCH(AR152,'Daten Elementary'!$A$424:$ADO$424,0)-1)),0,OFFSET('Daten Elementary'!$A$1,MATCH(FG$5,'Daten Elementary'!$A:$A,0)-1,MATCH(AR152,'Daten Elementary'!$A$424:$ADO$424,0)-1))*1000</f>
        <v>0.34883868999999995</v>
      </c>
      <c r="FH152" s="314">
        <f ca="1">IF(ISERROR(OFFSET('Daten Elementary'!$A$1,MATCH(FH$5,'Daten Elementary'!$A:$A,0)-1,MATCH(AS152,'Daten Elementary'!$A$424:$ADO$424,0)-1)),0,OFFSET('Daten Elementary'!$A$1,MATCH(FH$5,'Daten Elementary'!$A:$A,0)-1,MATCH(AS152,'Daten Elementary'!$A$424:$ADO$424,0)-1))*1000</f>
        <v>13.356654000000001</v>
      </c>
      <c r="FI152" s="315">
        <f t="shared" ca="1" si="134"/>
        <v>279.12748562500002</v>
      </c>
      <c r="FJ152" s="314">
        <f ca="1">IF(ISERROR(OFFSET('Daten Elementary'!$A$1,MATCH(FJ$5,'Daten Elementary'!$A:$A,0)-1,MATCH($AT152,'Daten Elementary'!$A$424:$ADO$424,0)-1)),0,OFFSET('Daten Elementary'!$A$1,MATCH(FJ$5,'Daten Elementary'!$A:$A,0)-1,MATCH($AT152,'Daten Elementary'!$A$424:$ADO$424,0)-1))*1000</f>
        <v>279.12748999999997</v>
      </c>
      <c r="FK152" s="305">
        <f t="shared" ca="1" si="135"/>
        <v>1.0000000156738413</v>
      </c>
      <c r="FL152" s="314">
        <f ca="1">IF(ISERROR(OFFSET('Daten Elementary'!$A$1,MATCH(FL$5,'Daten Elementary'!$A:$A,0)-1,MATCH(AM152,'Daten Elementary'!$A$424:$ADO$424,0)-1)),0,OFFSET('Daten Elementary'!$A$1,MATCH(FL$5,'Daten Elementary'!$A:$A,0)-1,MATCH(AM152,'Daten Elementary'!$A$424:$ADO$424,0)-1))</f>
        <v>0</v>
      </c>
      <c r="FM152" s="314">
        <f ca="1">IF(ISERROR(OFFSET('Daten Elementary'!$A$1,MATCH(FM$5,'Daten Elementary'!$A:$A,0)-1,MATCH(AN152,'Daten Elementary'!$A$424:$ADO$424,0)-1)),0,OFFSET('Daten Elementary'!$A$1,MATCH(FM$5,'Daten Elementary'!$A:$A,0)-1,MATCH(AN152,'Daten Elementary'!$A$424:$ADO$424,0)-1))</f>
        <v>0</v>
      </c>
      <c r="FN152" s="314">
        <f ca="1">IF(ISERROR(OFFSET('Daten Elementary'!$A$1,MATCH(FN$5,'Daten Elementary'!$A:$A,0)-1,MATCH(AO152,'Daten Elementary'!$A$424:$ADO$424,0)-1)),0,OFFSET('Daten Elementary'!$A$1,MATCH(FN$5,'Daten Elementary'!$A:$A,0)-1,MATCH(AO152,'Daten Elementary'!$A$424:$ADO$424,0)-1))</f>
        <v>0</v>
      </c>
      <c r="FO152" s="314">
        <f ca="1">IF(ISERROR(OFFSET('Daten Elementary'!$A$1,MATCH(FO$5,'Daten Elementary'!$A:$A,0)-1,MATCH(AP152,'Daten Elementary'!$A$424:$ADO$424,0)-1)),0,OFFSET('Daten Elementary'!$A$1,MATCH(FO$5,'Daten Elementary'!$A:$A,0)-1,MATCH(AP152,'Daten Elementary'!$A$424:$ADO$424,0)-1))</f>
        <v>0</v>
      </c>
      <c r="FP152" s="314">
        <f t="shared" ca="1" si="136"/>
        <v>0</v>
      </c>
      <c r="FQ152" s="314">
        <f ca="1">IF(ISERROR(OFFSET('Daten Elementary'!$A$1,MATCH(FQ$5,'Daten Elementary'!$A:$A,0)-1,MATCH(AQ152,'Daten Elementary'!$A$424:$ADO$424,0)-1)),0,OFFSET('Daten Elementary'!$A$1,MATCH(FQ$5,'Daten Elementary'!$A:$A,0)-1,MATCH(AQ152,'Daten Elementary'!$A$424:$ADO$424,0)-1))</f>
        <v>0</v>
      </c>
      <c r="FR152" s="314">
        <f ca="1">IF(ISERROR(OFFSET('Daten Elementary'!$A$1,MATCH(FR$5,'Daten Elementary'!$A:$A,0)-1,MATCH(AR152,'Daten Elementary'!$A$424:$ADO$424,0)-1)),0,OFFSET('Daten Elementary'!$A$1,MATCH(FR$5,'Daten Elementary'!$A:$A,0)-1,MATCH(AR152,'Daten Elementary'!$A$424:$ADO$424,0)-1))</f>
        <v>0</v>
      </c>
      <c r="FS152" s="314">
        <f ca="1">IF(ISERROR(OFFSET('Daten Elementary'!$A$1,MATCH(FS$5,'Daten Elementary'!$A:$A,0)-1,MATCH(AS152,'Daten Elementary'!$A$424:$ADO$424,0)-1)),0,OFFSET('Daten Elementary'!$A$1,MATCH(FS$5,'Daten Elementary'!$A:$A,0)-1,MATCH(AS152,'Daten Elementary'!$A$424:$ADO$424,0)-1))</f>
        <v>0</v>
      </c>
      <c r="FT152" s="315">
        <f t="shared" ca="1" si="137"/>
        <v>0</v>
      </c>
      <c r="FU152" s="314">
        <f ca="1">IF(ISERROR(OFFSET('Daten Elementary'!$A$1,MATCH(FU$5,'Daten Elementary'!$A:$A,0)-1,MATCH($AT152,'Daten Elementary'!$A$424:$ADO$424,0)-1)),0,OFFSET('Daten Elementary'!$A$1,MATCH(FU$5,'Daten Elementary'!$A:$A,0)-1,MATCH($AT152,'Daten Elementary'!$A$424:$ADO$424,0)-1))</f>
        <v>0</v>
      </c>
      <c r="FV152" s="305">
        <f t="shared" ca="1" si="138"/>
        <v>0</v>
      </c>
      <c r="FW152" s="324"/>
      <c r="FX152" s="231" t="str">
        <f t="shared" si="139"/>
        <v>Flugzeug, Kerosen (innerhalb Europa, business)</v>
      </c>
      <c r="FY152" s="231" t="str">
        <f t="shared" si="104"/>
        <v>Flugzeug</v>
      </c>
      <c r="FZ152" s="231" t="str">
        <f t="shared" si="105"/>
        <v>, Kerosen</v>
      </c>
      <c r="GA152" s="231" t="str">
        <f t="shared" si="106"/>
        <v xml:space="preserve"> (innerhalb Europa, business)</v>
      </c>
      <c r="GB152" s="231"/>
    </row>
    <row r="153" spans="1:184" ht="16.5" customHeight="1">
      <c r="A153" s="378"/>
      <c r="B153" s="339"/>
      <c r="C153" s="332" t="s">
        <v>30</v>
      </c>
      <c r="D153" s="332" t="s">
        <v>110</v>
      </c>
      <c r="E153" s="390" t="s">
        <v>379</v>
      </c>
      <c r="F153" s="33">
        <f>H153*G153</f>
        <v>268.42840000000001</v>
      </c>
      <c r="G153" s="33">
        <v>326</v>
      </c>
      <c r="H153" s="190">
        <v>0.82340000000000002</v>
      </c>
      <c r="I153" s="88">
        <v>1</v>
      </c>
      <c r="J153" s="88">
        <v>1</v>
      </c>
      <c r="K153" s="86">
        <v>1</v>
      </c>
      <c r="L153" s="86"/>
      <c r="M153" s="86"/>
      <c r="N153" s="38" t="s">
        <v>99</v>
      </c>
      <c r="O153" s="6">
        <f ca="1">(IF(ISERROR(INDEX(INDIRECT($D$268),MATCH($AM153,$AM$4:$AM$275,0),MATCH(O$304,INDIRECT($E$268),0))*$I153/$AD153),0,INDEX(INDIRECT($D$268),MATCH($AM153,$AM$4:$AM$275,0),MATCH(O$304,INDIRECT($E$268),0))*$I153/$AD153)+IF(ISERROR(INDEX(INDIRECT($D$268),MATCH($AN153,$AN$4:$AN$275,0),MATCH(O$305,INDIRECT($E$268),0))*$J153/$AE153),0,INDEX(INDIRECT($D$268),MATCH($AN153,$AN$4:$AN$275,0),MATCH(O$305,INDIRECT($E$268),0))*$J153/$AE153))*$AC153/$F153</f>
        <v>137.55660644887053</v>
      </c>
      <c r="P153" s="6">
        <f ca="1">(IF(ISERROR(INDEX(INDIRECT($D$268),MATCH($AO153,$AO$4:$AO$275,0),MATCH(P$304,INDIRECT($E$268),0))*$I153/$AD153),0,INDEX(INDIRECT($D$268),MATCH($AO153,$AO$4:$AO$275,0),MATCH(P$304,INDIRECT($E$268),0))*$I153/$AD153)+IF(ISERROR(INDEX(INDIRECT($D$268),MATCH($AP153,$AP$4:$AP$275,0),MATCH(P$305,INDIRECT($E$268),0))*$J153/$AE153),0,INDEX(INDIRECT($D$268),MATCH($AP153,$AP$4:$AP$275,0),MATCH(P$305,INDIRECT($E$268),0))*$J153/$AE153))*$AC153/$F153</f>
        <v>20.005699933203786</v>
      </c>
      <c r="Q153" s="6">
        <f ca="1">INDEX(INDIRECT($D$268),MATCH($AQ153,$AQ$4:$AQ$284,0),MATCH(Q$4,INDIRECT($E$268),0))*$K153*$AC153/$F153/$AF153</f>
        <v>4.914886901870294E-3</v>
      </c>
      <c r="R153" s="6">
        <f ca="1">INDEX(INDIRECT($D$268),MATCH($AR153,$AR$4:$AR$284,0),MATCH(R$4,INDIRECT($E$268),0))*$K153*$AC153/$F153/$AF153</f>
        <v>9.8297737035462712E-2</v>
      </c>
      <c r="S153" s="6">
        <f ca="1">INDEX(INDIRECT($D$268),MATCH($AS153,$AS$4:$AS$284,0),MATCH(S$4,INDIRECT($E$268),0))*$K153*$AC153/$F153/$AF153</f>
        <v>1.6932774319893127</v>
      </c>
      <c r="T153" s="7">
        <f t="shared" ca="1" si="103"/>
        <v>159.35879643800095</v>
      </c>
      <c r="U153" s="6">
        <f>IF($B$268=6,(IF(OR(AJ153="Benzin",AJ153="Diesel"),$AK153*INDEX('DIN EN 16258'!$I:$I,MATCH('mobitool-Faktoren v2.0'!$AI153,'DIN EN 16258'!$A:$A,0))*$I153/$AD153+$AL153*INDEX('DIN EN 16258'!$I:$I,MATCH('mobitool-Faktoren v2.0'!$AJ153,'DIN EN 16258'!$A:$A,0))*$I153/$AD153,IF(ISERROR($AK153*INDEX('DIN EN 16258'!$I:$I,MATCH('mobitool-Faktoren v2.0'!$AI153,'DIN EN 16258'!$A:$A,0))*$I153/$AD153),0,$AK153*INDEX('DIN EN 16258'!$I:$I,MATCH('mobitool-Faktoren v2.0'!$AI153,'DIN EN 16258'!$A:$A,0))*$I153/$AD153)+IF(ISERROR($AL153*INDEX('DIN EN 16258'!$I:$I,MATCH('mobitool-Faktoren v2.0'!$AJ153,'DIN EN 16258'!$A:$A,0))*$J153/$AE153),0,$AL153*INDEX('DIN EN 16258'!$I:$I,MATCH('mobitool-Faktoren v2.0'!$AJ153,'DIN EN 16258'!$A:$A,0))*$J153/$AE153)))*1000,
IF($B$268=1,(IF(OR(AJ153="Benzin",AJ153="Diesel"),$AK153*INDEX('DIN EN 16258'!$D:$D,MATCH('mobitool-Faktoren v2.0'!$AI153,'DIN EN 16258'!$A:$A,0))*$I153/$AD153+$AL153*INDEX('DIN EN 16258'!$D:$D,MATCH('mobitool-Faktoren v2.0'!$AJ153,'DIN EN 16258'!$A:$A,0))*$I153/$AD153,IF(ISERROR($AK153*INDEX('DIN EN 16258'!$D:$D,MATCH('mobitool-Faktoren v2.0'!$AI153,'DIN EN 16258'!$A:$A,0))*$I153/$AD153),0,$AK153*INDEX('DIN EN 16258'!$D:$D,MATCH('mobitool-Faktoren v2.0'!$AI153,'DIN EN 16258'!$A:$A,0))*$I153/$AD153)+IF(ISERROR($AL153*INDEX('DIN EN 16258'!$D:$D,MATCH('mobitool-Faktoren v2.0'!$AJ153,'DIN EN 16258'!$A:$A,0))*$J153/$AE153),0,$AL153*INDEX('DIN EN 16258'!$D:$D,MATCH('mobitool-Faktoren v2.0'!$AJ153,'DIN EN 16258'!$A:$A,0))*$J153/$AE153))),0))*$AC153/$F153</f>
        <v>90.489550910101812</v>
      </c>
      <c r="V153" s="6">
        <f>IF($B$268=6,(IF(OR(AJ153="Benzin",AJ153="Diesel"),$AK153*INDEX('DIN EN 16258'!$L:$L,MATCH('mobitool-Faktoren v2.0'!$AI153,'DIN EN 16258'!$A:$A,0))*$I153/$AD153+$AL153*INDEX('DIN EN 16258'!$L:$L,MATCH('mobitool-Faktoren v2.0'!$AJ153,'DIN EN 16258'!$A:$A,0))*$I153/$AD153,IF(ISERROR($AK153*INDEX('DIN EN 16258'!$L:$L,MATCH('mobitool-Faktoren v2.0'!$AI153,'DIN EN 16258'!$A:$A,0))*$I153/$AD153),0,$AK153*INDEX('DIN EN 16258'!$L:$L,MATCH('mobitool-Faktoren v2.0'!$AI153,'DIN EN 16258'!$A:$A,0))*$I153/$AD153)+IF(ISERROR($AL153*INDEX('DIN EN 16258'!$L:$L,MATCH('mobitool-Faktoren v2.0'!$AJ153,'DIN EN 16258'!$A:$A,0))*$J153/$AE153),0,$AL153*INDEX('DIN EN 16258'!$L:$L,MATCH('mobitool-Faktoren v2.0'!$AJ153,'DIN EN 16258'!$A:$A,0))*$J153/$AE153)))*1000,
IF($B$268=1,(IF(OR(AJ153="Benzin",AJ153="Diesel"),$AK153*INDEX('DIN EN 16258'!$F:$F,MATCH('mobitool-Faktoren v2.0'!$AI153,'DIN EN 16258'!$A:$A,0))*$I153/$AD153+$AL153*INDEX('DIN EN 16258'!$F:$F,MATCH('mobitool-Faktoren v2.0'!$AJ153,'DIN EN 16258'!$A:$A,0))*$I153/$AD153,IF(ISERROR($AK153*INDEX('DIN EN 16258'!$F:$F,MATCH('mobitool-Faktoren v2.0'!$AI153,'DIN EN 16258'!$A:$A,0))*$I153/$AD153),0,$AK153*INDEX('DIN EN 16258'!$F:$F,MATCH('mobitool-Faktoren v2.0'!$AI153,'DIN EN 16258'!$A:$A,0))*$I153/$AD153)+IF(ISERROR($AL153*INDEX('DIN EN 16258'!$F:$F,MATCH('mobitool-Faktoren v2.0'!$AJ153,'DIN EN 16258'!$A:$A,0))*$J153/$AE153),0,$AL153*INDEX('DIN EN 16258'!$F:$F,MATCH('mobitool-Faktoren v2.0'!$AJ153,'DIN EN 16258'!$A:$A,0))*$J153/$AE153))),0))*$AC153/$F153</f>
        <v>110.40863444377203</v>
      </c>
      <c r="W153" s="39" t="s">
        <v>674</v>
      </c>
      <c r="X153" s="39" t="s">
        <v>162</v>
      </c>
      <c r="Y153" s="336"/>
      <c r="Z153" s="336"/>
      <c r="AA153" s="337"/>
      <c r="AB153" s="299"/>
      <c r="AC153" s="300">
        <v>268.95</v>
      </c>
      <c r="AD153" s="298">
        <v>1</v>
      </c>
      <c r="AE153" s="298">
        <v>1</v>
      </c>
      <c r="AF153" s="299">
        <v>1</v>
      </c>
      <c r="AG153" s="299"/>
      <c r="AH153" s="299"/>
      <c r="AI153" s="384" t="s">
        <v>603</v>
      </c>
      <c r="AJ153" s="384" t="s">
        <v>2449</v>
      </c>
      <c r="AK153" s="391">
        <v>3.1647000000000002E-2</v>
      </c>
      <c r="AL153" s="391">
        <v>2.840064654826676E-2</v>
      </c>
      <c r="AM153" s="202" t="s">
        <v>707</v>
      </c>
      <c r="AN153" s="330" t="s">
        <v>2405</v>
      </c>
      <c r="AO153" s="202" t="s">
        <v>2513</v>
      </c>
      <c r="AP153" s="330" t="s">
        <v>2405</v>
      </c>
      <c r="AQ153" s="202" t="s">
        <v>2514</v>
      </c>
      <c r="AR153" s="202" t="s">
        <v>708</v>
      </c>
      <c r="AS153" s="202" t="s">
        <v>2515</v>
      </c>
      <c r="AT153" s="202" t="s">
        <v>709</v>
      </c>
      <c r="AU153" s="303">
        <f ca="1">IF(ISERROR(OFFSET('Daten KEA'!$A$1,MATCH(AU$5,'Daten KEA'!$A:$A,0)-1,MATCH(AM153,'Daten KEA'!$A$424:$ADO$424,0)-1)),0,OFFSET('Daten KEA'!$A$1,MATCH(AU$5,'Daten KEA'!$A:$A,0)-1,MATCH(AM153,'Daten KEA'!$A$424:$ADO$424,0)-1))+IF(ISERROR(AK153*INDEX('Energiefaktoren Ecoinvent'!$D:$D,MATCH('mobitool-Faktoren v2.0'!AI153,'Energiefaktoren Ecoinvent'!$A:$A,0))),0,AK153*INDEX('Energiefaktoren Ecoinvent'!$D:$D,MATCH('mobitool-Faktoren v2.0'!AI153,'Energiefaktoren Ecoinvent'!$A:$A,0)))+IF(OR(AJ153="Benzin",AJ153="Diesel"),IF(ISERROR(OFFSET('Daten KEA'!$A$1,MATCH(AV$5,'Daten KEA'!$A:$A,0)-1,MATCH(AN153,'Daten KEA'!$A$424:$ADO$424,0)-1)),0,OFFSET('Daten KEA'!$A$1,MATCH(AV$5,'Daten KEA'!$A:$A,0)-1,MATCH(AN153,'Daten KEA'!$A$424:$ADO$424,0)-1))+IF(ISERROR(AL153*INDEX('Energiefaktoren Ecoinvent'!$D:$D,MATCH('mobitool-Faktoren v2.0'!AJ153,'Energiefaktoren Ecoinvent'!$A:$A,0))),0,AL153*INDEX('Energiefaktoren Ecoinvent'!$D:$D,MATCH('mobitool-Faktoren v2.0'!AJ153,'Energiefaktoren Ecoinvent'!$A:$A,0))),0)</f>
        <v>1.3608210000000001</v>
      </c>
      <c r="AV153" s="303">
        <f ca="1">IF(OR(AJ153="Benzin",AJ153="Diesel"),0,IF(ISERROR(OFFSET('Daten KEA'!$A$1,MATCH(AV$5,'Daten KEA'!$A:$A,0)-1,MATCH(AN153,'Daten KEA'!$A$424:$ADO$424,0)-1)),0,OFFSET('Daten KEA'!$A$1,MATCH(AV$5,'Daten KEA'!$A:$A,0)-1,MATCH(AN153,'Daten KEA'!$A$424:$ADO$424,0)-1))+IF(ISERROR(AL153*INDEX('Energiefaktoren Ecoinvent'!$D:$D,MATCH('mobitool-Faktoren v2.0'!AJ153,'Energiefaktoren Ecoinvent'!$A:$A,0))),0,AL153*INDEX('Energiefaktoren Ecoinvent'!$D:$D,MATCH('mobitool-Faktoren v2.0'!AJ153,'Energiefaktoren Ecoinvent'!$A:$A,0))))</f>
        <v>0</v>
      </c>
      <c r="AW153" s="303">
        <f ca="1">IF(ISERROR(OFFSET('Daten KEA'!$A$1,MATCH(AW$5,'Daten KEA'!$A:$A,0)-1,MATCH(AO153,'Daten KEA'!$A$424:$ADO$424,0)-1)),0,OFFSET('Daten KEA'!$A$1,MATCH(AW$5,'Daten KEA'!$A:$A,0)-1,MATCH(AO153,'Daten KEA'!$A$424:$ADO$424,0)-1))-IF(ISERROR(AK153*INDEX('Energiefaktoren Ecoinvent'!$D:$D,MATCH('mobitool-Faktoren v2.0'!AI153,'Energiefaktoren Ecoinvent'!$A:$A,0))),0,AK153*INDEX('Energiefaktoren Ecoinvent'!$D:$D,MATCH('mobitool-Faktoren v2.0'!AI153,'Energiefaktoren Ecoinvent'!$A:$A,0)))+IF(OR(AJ153="Benzin",AJ153="Diesel"),IF(ISERROR(OFFSET('Daten KEA'!$A$1,MATCH(AX$5,'Daten KEA'!$A:$A,0)-1,MATCH(AP153,'Daten KEA'!$A$424:$ADO$424,0)-1)),0,OFFSET('Daten KEA'!$A$1,MATCH(AX$5,'Daten KEA'!$A:$A,0)-1,MATCH(AP153,'Daten KEA'!$A$424:$ADO$424,0)-1))-IF(ISERROR(AL153*INDEX('Energiefaktoren Ecoinvent'!$D:$D,MATCH('mobitool-Faktoren v2.0'!AJ153,'Energiefaktoren Ecoinvent'!$A:$A,0))),0,AL153*INDEX('Energiefaktoren Ecoinvent'!$D:$D,MATCH('mobitool-Faktoren v2.0'!AJ153,'Energiefaktoren Ecoinvent'!$A:$A,0))),0)</f>
        <v>0.37947719999999996</v>
      </c>
      <c r="AX153" s="303">
        <f ca="1">IF(OR(AJ153="Benzin",AJ153="Diesel"),0,IF(ISERROR(OFFSET('Daten KEA'!$A$1,MATCH(AX$5,'Daten KEA'!$A:$A,0)-1,MATCH(AP153,'Daten KEA'!$A$424:$ADO$424,0)-1)),0,OFFSET('Daten KEA'!$A$1,MATCH(AX$5,'Daten KEA'!$A:$A,0)-1,MATCH(AP153,'Daten KEA'!$A$424:$ADO$424,0)-1))-IF(ISERROR(AL153*INDEX('Energiefaktoren Ecoinvent'!$D:$D,MATCH('mobitool-Faktoren v2.0'!AJ153,'Energiefaktoren Ecoinvent'!$A:$A,0))),0,AL153*INDEX('Energiefaktoren Ecoinvent'!$D:$D,MATCH('mobitool-Faktoren v2.0'!AJ153,'Energiefaktoren Ecoinvent'!$A:$A,0))))</f>
        <v>0</v>
      </c>
      <c r="AY153" s="303">
        <f t="shared" ca="1" si="107"/>
        <v>1.7402982</v>
      </c>
      <c r="AZ153" s="303">
        <f ca="1">IF(ISERROR(OFFSET('Daten KEA'!$A$1,MATCH(AZ$5,'Daten KEA'!$A:$A,0)-1,MATCH(AQ153,'Daten KEA'!$A$424:$ADO$424,0)-1)),0,OFFSET('Daten KEA'!$A$1,MATCH(AZ$5,'Daten KEA'!$A:$A,0)-1,MATCH(AQ153,'Daten KEA'!$A$424:$ADO$424,0)-1))</f>
        <v>8.8396590999999995E-5</v>
      </c>
      <c r="BA153" s="303">
        <f ca="1">IF(ISERROR(OFFSET('Daten KEA'!$A$1,MATCH(BA$5,'Daten KEA'!$A:$A,0)-1,MATCH(AR153,'Daten KEA'!$A$424:$ADO$424,0)-1)),0,OFFSET('Daten KEA'!$A$1,MATCH(BA$5,'Daten KEA'!$A:$A,0)-1,MATCH(AR153,'Daten KEA'!$A$424:$ADO$424,0)-1))</f>
        <v>1.7679318E-3</v>
      </c>
      <c r="BB153" s="303">
        <f ca="1">IF(ISERROR(OFFSET('Daten KEA'!$A$1,MATCH(BB$5,'Daten KEA'!$A:$A,0)-1,MATCH(AS153,'Daten KEA'!$A$424:$ADO$424,0)-1)),0,OFFSET('Daten KEA'!$A$1,MATCH(BB$5,'Daten KEA'!$A:$A,0)-1,MATCH(AS153,'Daten KEA'!$A$424:$ADO$424,0)-1))</f>
        <v>3.3149958E-2</v>
      </c>
      <c r="BC153" s="304">
        <f t="shared" ca="1" si="101"/>
        <v>1.7753044863909999</v>
      </c>
      <c r="BD153" s="303">
        <f ca="1">IF(ISERROR(OFFSET('Daten KEA'!$A$1,MATCH(BD$5,'Daten KEA'!$A:$A,0)-1,MATCH(AT153,'Daten KEA'!$A$424:$ADO$424,0)-1)),0,OFFSET('Daten KEA'!$A$1,MATCH(BD$5,'Daten KEA'!$A:$A,0)-1,MATCH(AT153,'Daten KEA'!$A$424:$ADO$424,0)-1))</f>
        <v>1.7753045000000001</v>
      </c>
      <c r="BE153" s="305">
        <f t="shared" ca="1" si="108"/>
        <v>1.0000000076657274</v>
      </c>
      <c r="BF153" s="306">
        <f ca="1">IF(ISERROR(OFFSET('Daten KEA'!$A$1,MATCH(BF$5,'Daten KEA'!$A:$A,0)-1,MATCH(AM153,'Daten KEA'!$A$424:$ADO$424,0)-1)),0,OFFSET('Daten KEA'!$A$1,MATCH(BF$5,'Daten KEA'!$A:$A,0)-1,MATCH(AM153,'Daten KEA'!$A$424:$ADO$424,0)-1))+IF(ISERROR($AK153*INDEX('Energiefaktoren Ecoinvent'!$H:$H,MATCH('mobitool-Faktoren v2.0'!$AI153,'Energiefaktoren Ecoinvent'!$A:$A,0))),0,$AK153*INDEX('Energiefaktoren Ecoinvent'!$H:$H,MATCH('mobitool-Faktoren v2.0'!$AI153,'Energiefaktoren Ecoinvent'!$A:$A,0)))+IF(OR(AJ153="Benzin",AJ153="Diesel"),IF(ISERROR(OFFSET('Daten KEA'!$A$1,MATCH(BG$5,'Daten KEA'!$A:$A,0)-1,MATCH(AN153,'Daten KEA'!$A$424:$ADO$424,0)-1)),0,OFFSET('Daten KEA'!$A$1,MATCH(BG$5,'Daten KEA'!$A:$A,0)-1,MATCH(AN153,'Daten KEA'!$A$424:$ADO$424,0)-1))+IF(ISERROR($AL153*INDEX('Energiefaktoren Ecoinvent'!$H:$H,MATCH('mobitool-Faktoren v2.0'!$AJ153,'Energiefaktoren Ecoinvent'!$A:$A,0))),0,$AL153*INDEX('Energiefaktoren Ecoinvent'!$H:$H,MATCH('mobitool-Faktoren v2.0'!$AJ153,'Energiefaktoren Ecoinvent'!$A:$A,0))),0)</f>
        <v>1.3608210000000001</v>
      </c>
      <c r="BG153" s="306">
        <f ca="1">IF(OR(AJ153="Benzin",AJ153="Diesel"),0,IF(ISERROR(OFFSET('Daten KEA'!$A$1,MATCH(BG$5,'Daten KEA'!$A:$A,0)-1,MATCH(AN153,'Daten KEA'!$A$424:$ADO$424,0)-1)),0,OFFSET('Daten KEA'!$A$1,MATCH(BG$5,'Daten KEA'!$A:$A,0)-1,MATCH(AN153,'Daten KEA'!$A$424:$ADO$424,0)-1))+IF(ISERROR($AL153*INDEX('Energiefaktoren Ecoinvent'!$H:$H,MATCH('mobitool-Faktoren v2.0'!$AJ153,'Energiefaktoren Ecoinvent'!$A:$A,0))),0,$AL153*INDEX('Energiefaktoren Ecoinvent'!$H:$H,MATCH('mobitool-Faktoren v2.0'!$AJ153,'Energiefaktoren Ecoinvent'!$A:$A,0))))</f>
        <v>0</v>
      </c>
      <c r="BH153" s="306">
        <f ca="1">IF(ISERROR(OFFSET('Daten KEA'!$A$1,MATCH(BH$5,'Daten KEA'!$A:$A,0)-1,MATCH(AO153,'Daten KEA'!$A$424:$ADO$424,0)-1)),0,OFFSET('Daten KEA'!$A$1,MATCH(BH$5,'Daten KEA'!$A:$A,0)-1,MATCH(AO153,'Daten KEA'!$A$424:$ADO$424,0)-1))-IF(ISERROR($AK153*INDEX('Energiefaktoren Ecoinvent'!$H:$H,MATCH('mobitool-Faktoren v2.0'!$AI153,'Energiefaktoren Ecoinvent'!$A:$A,0))),0,$AK153*INDEX('Energiefaktoren Ecoinvent'!$H:$H,MATCH('mobitool-Faktoren v2.0'!$AI153,'Energiefaktoren Ecoinvent'!$A:$A,0)))+IF(OR(AJ153="Benzin",AJ153="Diesel"),IF(ISERROR(OFFSET('Daten KEA'!$A$1,MATCH(BI$5,'Daten KEA'!$A:$A,0)-1,MATCH(AP153,'Daten KEA'!$A$424:$ADO$424,0)-1)),0,OFFSET('Daten KEA'!$A$1,MATCH(BI$5,'Daten KEA'!$A:$A,0)-1,MATCH(AP153,'Daten KEA'!$A$424:$ADO$424,0)-1))-IF(ISERROR($AL153*INDEX('Energiefaktoren Ecoinvent'!$H:$H,MATCH('mobitool-Faktoren v2.0'!$AJ153,'Energiefaktoren Ecoinvent'!$A:$A,0))),0,$AL153*INDEX('Energiefaktoren Ecoinvent'!$H:$H,MATCH('mobitool-Faktoren v2.0'!$AJ153,'Energiefaktoren Ecoinvent'!$A:$A,0))),0)</f>
        <v>0.37519103111529994</v>
      </c>
      <c r="BI153" s="306">
        <f ca="1">IF(OR(AJ153="Benzin",AJ153="Diesel"),0,IF(ISERROR(OFFSET('Daten KEA'!$A$1,MATCH(BI$5,'Daten KEA'!$A:$A,0)-1,MATCH(AP153,'Daten KEA'!$A$424:$ADO$424,0)-1)),0,OFFSET('Daten KEA'!$A$1,MATCH(BI$5,'Daten KEA'!$A:$A,0)-1,MATCH(AP153,'Daten KEA'!$A$424:$ADO$424,0)-1))-IF(ISERROR($AL153*INDEX('Energiefaktoren Ecoinvent'!$H:$H,MATCH('mobitool-Faktoren v2.0'!$AJ153,'Energiefaktoren Ecoinvent'!$A:$A,0))),0,$AL153*INDEX('Energiefaktoren Ecoinvent'!$H:$H,MATCH('mobitool-Faktoren v2.0'!$AJ153,'Energiefaktoren Ecoinvent'!$A:$A,0))))</f>
        <v>0</v>
      </c>
      <c r="BJ153" s="306">
        <f t="shared" ca="1" si="140"/>
        <v>1.7360120311153</v>
      </c>
      <c r="BK153" s="306">
        <f ca="1">IF(ISERROR(OFFSET('Daten KEA'!$A$1,MATCH(BK$5,'Daten KEA'!$A:$A,0)-1,MATCH(AQ153,'Daten KEA'!$A$424:$ADO$424,0)-1)),0,OFFSET('Daten KEA'!$A$1,MATCH(BK$5,'Daten KEA'!$A:$A,0)-1,MATCH(AQ153,'Daten KEA'!$A$424:$ADO$424,0)-1))</f>
        <v>8.1043085839090003E-5</v>
      </c>
      <c r="BL153" s="306">
        <f ca="1">IF(ISERROR(OFFSET('Daten KEA'!$A$1,MATCH(BL$5,'Daten KEA'!$A:$A,0)-1,MATCH(AR153,'Daten KEA'!$A$424:$ADO$424,0)-1)),0,OFFSET('Daten KEA'!$A$1,MATCH(BL$5,'Daten KEA'!$A:$A,0)-1,MATCH(AR153,'Daten KEA'!$A$424:$ADO$424,0)-1))</f>
        <v>1.6208617667818001E-3</v>
      </c>
      <c r="BM153" s="306">
        <f ca="1">IF(ISERROR(OFFSET('Daten KEA'!$A$1,MATCH(BM$5,'Daten KEA'!$A:$A,0)-1,MATCH(AS153,'Daten KEA'!$A$424:$ADO$424,0)-1)),0,OFFSET('Daten KEA'!$A$1,MATCH(BM$5,'Daten KEA'!$A:$A,0)-1,MATCH(AS153,'Daten KEA'!$A$424:$ADO$424,0)-1))</f>
        <v>3.0981595152553002E-2</v>
      </c>
      <c r="BN153" s="307">
        <f t="shared" ca="1" si="98"/>
        <v>1.768695531120474</v>
      </c>
      <c r="BO153" s="306">
        <f ca="1">IF(ISERROR(OFFSET('Daten KEA'!$A$1,MATCH(BO$5,'Daten KEA'!$A:$A,0)-1,MATCH(AT153,'Daten KEA'!$A$424:$ADO$424,0)-1)),0,OFFSET('Daten KEA'!$A$1,MATCH(BO$5,'Daten KEA'!$A:$A,0)-1,MATCH(AT153,'Daten KEA'!$A$424:$ADO$424,0)-1))</f>
        <v>1.7686955266694</v>
      </c>
      <c r="BP153" s="305">
        <f t="shared" ca="1" si="109"/>
        <v>0.99999999748341428</v>
      </c>
      <c r="BQ153" s="308">
        <f ca="1">IF(ISERROR(OFFSET('Daten GWP'!$A$1,MATCH(BQ$5,'Daten GWP'!$A:$A,0)-1,MATCH(AM153,'Daten GWP'!$A$424:$ADO$424,0)-1)),0,OFFSET('Daten GWP'!$A$1,MATCH(BQ$5,'Daten GWP'!$A:$A,0)-1,MATCH(AM153,'Daten GWP'!$A$424:$ADO$424,0)-1))*1000</f>
        <v>137.28982999999999</v>
      </c>
      <c r="BR153" s="308">
        <f ca="1">IF(ISERROR(OFFSET('Daten GWP'!$A$1,MATCH(BR$5,'Daten GWP'!$A:$A,0)-1,MATCH(AN153,'Daten GWP'!$A$424:$ADO$424,0)-1)),0,OFFSET('Daten GWP'!$A$1,MATCH(BR$5,'Daten GWP'!$A:$A,0)-1,MATCH(AN153,'Daten GWP'!$A$424:$ADO$424,0)-1))*1000</f>
        <v>0</v>
      </c>
      <c r="BS153" s="308">
        <f ca="1">IF(ISERROR(OFFSET('Daten GWP'!$A$1,MATCH(BS$5,'Daten GWP'!$A:$A,0)-1,MATCH(AO153,'Daten GWP'!$A$424:$ADO$424,0)-1)),0,OFFSET('Daten GWP'!$A$1,MATCH(BS$5,'Daten GWP'!$A:$A,0)-1,MATCH(AO153,'Daten GWP'!$A$424:$ADO$424,0)-1))*1000</f>
        <v>19.966901</v>
      </c>
      <c r="BT153" s="308">
        <f ca="1">IF(ISERROR(OFFSET('Daten GWP'!$A$1,MATCH(BT$5,'Daten GWP'!$A:$A,0)-1,MATCH(AP153,'Daten GWP'!$A$424:$ADO$424,0)-1)),0,OFFSET('Daten GWP'!$A$1,MATCH(BT$5,'Daten GWP'!$A:$A,0)-1,MATCH(AP153,'Daten GWP'!$A$424:$ADO$424,0)-1))*1000</f>
        <v>0</v>
      </c>
      <c r="BU153" s="308">
        <f t="shared" ca="1" si="110"/>
        <v>157.256731</v>
      </c>
      <c r="BV153" s="308">
        <f ca="1">IF(ISERROR(OFFSET('Daten GWP'!$A$1,MATCH(BV$5,'Daten GWP'!$A:$A,0)-1,MATCH(AQ153,'Daten GWP'!$A$424:$ADO$424,0)-1)),0,OFFSET('Daten GWP'!$A$1,MATCH(BV$5,'Daten GWP'!$A:$A,0)-1,MATCH(AQ153,'Daten GWP'!$A$424:$ADO$424,0)-1))*1000</f>
        <v>4.9053550000000001E-3</v>
      </c>
      <c r="BW153" s="308">
        <f ca="1">IF(ISERROR(OFFSET('Daten GWP'!$A$1,MATCH(BW$5,'Daten GWP'!$A:$A,0)-1,MATCH(AR153,'Daten GWP'!$A$424:$ADO$424,0)-1)),0,OFFSET('Daten GWP'!$A$1,MATCH(BW$5,'Daten GWP'!$A:$A,0)-1,MATCH(AR153,'Daten GWP'!$A$424:$ADO$424,0)-1))*1000</f>
        <v>9.8107099000000003E-2</v>
      </c>
      <c r="BX153" s="308">
        <f ca="1">IF(ISERROR(OFFSET('Daten GWP'!$A$1,MATCH(BX$5,'Daten GWP'!$A:$A,0)-1,MATCH(AS153,'Daten GWP'!$A$424:$ADO$424,0)-1)),0,OFFSET('Daten GWP'!$A$1,MATCH(BX$5,'Daten GWP'!$A:$A,0)-1,MATCH(AS153,'Daten GWP'!$A$424:$ADO$424,0)-1))*1000</f>
        <v>1.6899935000000001</v>
      </c>
      <c r="BY153" s="309">
        <f t="shared" ca="1" si="99"/>
        <v>159.04973695400002</v>
      </c>
      <c r="BZ153" s="308">
        <f ca="1">IF(ISERROR(OFFSET('Daten GWP'!$A$1,MATCH(BZ$5,'Daten GWP'!$A:$A,0)-1,MATCH(AT153,'Daten GWP'!$A$424:$ADO$424,0)-1)),0,OFFSET('Daten GWP'!$A$1,MATCH(BZ$5,'Daten GWP'!$A:$A,0)-1,MATCH(AT153,'Daten GWP'!$A$424:$ADO$424,0)-1))*1000</f>
        <v>159.04973000000001</v>
      </c>
      <c r="CA153" s="305">
        <f t="shared" ca="1" si="111"/>
        <v>0.99999995627782767</v>
      </c>
      <c r="CB153" s="310">
        <f ca="1">IF(ISERROR(OFFSET('Daten Elementary'!$A$1,MATCH(CB$5,'Daten Elementary'!$A:$A,0)-1,MATCH(AM153,'Daten Elementary'!$A$424:$ADO$424,0)-1)),0,OFFSET('Daten Elementary'!$A$1,MATCH(CB$5,'Daten Elementary'!$A:$A,0)-1,MATCH(AM153,'Daten Elementary'!$A$424:$ADO$424,0)-1))*1000000</f>
        <v>1.6770500000000002</v>
      </c>
      <c r="CC153" s="310">
        <f ca="1">IF(ISERROR(OFFSET('Daten Elementary'!$A$1,MATCH(CC$5,'Daten Elementary'!$A:$A,0)-1,MATCH(AN153,'Daten Elementary'!$A$424:$ADO$424,0)-1)),0,OFFSET('Daten Elementary'!$A$1,MATCH(CC$5,'Daten Elementary'!$A:$A,0)-1,MATCH(AN153,'Daten Elementary'!$A$424:$ADO$424,0)-1))*1000000</f>
        <v>0</v>
      </c>
      <c r="CD153" s="310">
        <f ca="1">IF(ISERROR(OFFSET('Daten Elementary'!$A$1,MATCH(CD$5,'Daten Elementary'!$A:$A,0)-1,MATCH(AO153,'Daten Elementary'!$A$424:$ADO$424,0)-1)),0,OFFSET('Daten Elementary'!$A$1,MATCH(CD$5,'Daten Elementary'!$A:$A,0)-1,MATCH(AO153,'Daten Elementary'!$A$424:$ADO$424,0)-1))*1000000</f>
        <v>8.0348216000000008</v>
      </c>
      <c r="CE153" s="310">
        <f ca="1">IF(ISERROR(OFFSET('Daten Elementary'!$A$1,MATCH(CE$5,'Daten Elementary'!$A:$A,0)-1,MATCH(AP153,'Daten Elementary'!$A$424:$ADO$424,0)-1)),0,OFFSET('Daten Elementary'!$A$1,MATCH(CE$5,'Daten Elementary'!$A:$A,0)-1,MATCH(AP153,'Daten Elementary'!$A$424:$ADO$424,0)-1))*1000000</f>
        <v>0</v>
      </c>
      <c r="CF153" s="310">
        <f t="shared" ca="1" si="112"/>
        <v>9.7118716000000003</v>
      </c>
      <c r="CG153" s="310">
        <f ca="1">IF(ISERROR(OFFSET('Daten Elementary'!$A$1,MATCH(CG$5,'Daten Elementary'!$A:$A,0)-1,MATCH(AQ153,'Daten Elementary'!$A$424:$ADO$424,0)-1)),0,OFFSET('Daten Elementary'!$A$1,MATCH(CG$5,'Daten Elementary'!$A:$A,0)-1,MATCH(AQ153,'Daten Elementary'!$A$424:$ADO$424,0)-1))*1000000</f>
        <v>1.9268446000000002E-3</v>
      </c>
      <c r="CH153" s="310">
        <f ca="1">IF(ISERROR(OFFSET('Daten Elementary'!$A$1,MATCH(CH$5,'Daten Elementary'!$A:$A,0)-1,MATCH(AR153,'Daten Elementary'!$A$424:$ADO$424,0)-1)),0,OFFSET('Daten Elementary'!$A$1,MATCH(CH$5,'Daten Elementary'!$A:$A,0)-1,MATCH(AR153,'Daten Elementary'!$A$424:$ADO$424,0)-1))*1000000</f>
        <v>3.8536890999999997E-2</v>
      </c>
      <c r="CI153" s="310">
        <f ca="1">IF(ISERROR(OFFSET('Daten Elementary'!$A$1,MATCH(CI$5,'Daten Elementary'!$A:$A,0)-1,MATCH(AS153,'Daten Elementary'!$A$424:$ADO$424,0)-1)),0,OFFSET('Daten Elementary'!$A$1,MATCH(CI$5,'Daten Elementary'!$A:$A,0)-1,MATCH(AS153,'Daten Elementary'!$A$424:$ADO$424,0)-1))*1000000</f>
        <v>0.34252874999999999</v>
      </c>
      <c r="CJ153" s="311">
        <f t="shared" ca="1" si="113"/>
        <v>10.094864085599999</v>
      </c>
      <c r="CK153" s="310">
        <f ca="1">IF(ISERROR(OFFSET('Daten Elementary'!$A$1,MATCH(CK$5,'Daten Elementary'!$A:$A,0)-1,MATCH($AT153,'Daten Elementary'!$A$424:$ADO$424,0)-1)),0,OFFSET('Daten Elementary'!$A$1,MATCH(CK$5,'Daten Elementary'!$A:$A,0)-1,MATCH($AT153,'Daten Elementary'!$A$424:$ADO$424,0)-1))*1000000</f>
        <v>10.094864000000001</v>
      </c>
      <c r="CL153" s="305">
        <f t="shared" ca="1" si="114"/>
        <v>0.99999999152044072</v>
      </c>
      <c r="CM153" s="312">
        <f ca="1">IF(ISERROR(OFFSET('Daten Elementary'!$A$1,MATCH(CM$5,'Daten Elementary'!$A:$A,0)-1,MATCH(AM153,'Daten Elementary'!$A$424:$ADO$424,0)-1)),0,OFFSET('Daten Elementary'!$A$1,MATCH(CM$5,'Daten Elementary'!$A:$A,0)-1,MATCH(AM153,'Daten Elementary'!$A$424:$ADO$424,0)-1))*1000000</f>
        <v>1.6770500000000002</v>
      </c>
      <c r="CN153" s="312">
        <f ca="1">IF(ISERROR(OFFSET('Daten Elementary'!$A$1,MATCH(CN$5,'Daten Elementary'!$A:$A,0)-1,MATCH(AN153,'Daten Elementary'!$A$424:$ADO$424,0)-1)),0,OFFSET('Daten Elementary'!$A$1,MATCH(CN$5,'Daten Elementary'!$A:$A,0)-1,MATCH(AN153,'Daten Elementary'!$A$424:$ADO$424,0)-1))*1000000</f>
        <v>0</v>
      </c>
      <c r="CO153" s="312">
        <f ca="1">IF(ISERROR(OFFSET('Daten Elementary'!$A$1,MATCH(CO$5,'Daten Elementary'!$A:$A,0)-1,MATCH(AO153,'Daten Elementary'!$A$424:$ADO$424,0)-1)),0,OFFSET('Daten Elementary'!$A$1,MATCH(CO$5,'Daten Elementary'!$A:$A,0)-1,MATCH(AO153,'Daten Elementary'!$A$424:$ADO$424,0)-1))*1000000</f>
        <v>6.5363407000000002</v>
      </c>
      <c r="CP153" s="312">
        <f ca="1">IF(ISERROR(OFFSET('Daten Elementary'!$A$1,MATCH(CP$5,'Daten Elementary'!$A:$A,0)-1,MATCH(AP153,'Daten Elementary'!$A$424:$ADO$424,0)-1)),0,OFFSET('Daten Elementary'!$A$1,MATCH(CP$5,'Daten Elementary'!$A:$A,0)-1,MATCH(AP153,'Daten Elementary'!$A$424:$ADO$424,0)-1))*1000000</f>
        <v>0</v>
      </c>
      <c r="CQ153" s="312">
        <f t="shared" ca="1" si="115"/>
        <v>8.2133906999999997</v>
      </c>
      <c r="CR153" s="312">
        <f ca="1">IF(ISERROR(OFFSET('Daten Elementary'!$A$1,MATCH(CR$5,'Daten Elementary'!$A:$A,0)-1,MATCH(AQ153,'Daten Elementary'!$A$424:$ADO$424,0)-1)),0,OFFSET('Daten Elementary'!$A$1,MATCH(CR$5,'Daten Elementary'!$A:$A,0)-1,MATCH(AQ153,'Daten Elementary'!$A$424:$ADO$424,0)-1))*1000000</f>
        <v>1.0342625000000002E-3</v>
      </c>
      <c r="CS153" s="312">
        <f ca="1">IF(ISERROR(OFFSET('Daten Elementary'!$A$1,MATCH(CS$5,'Daten Elementary'!$A:$A,0)-1,MATCH(AR153,'Daten Elementary'!$A$424:$ADO$424,0)-1)),0,OFFSET('Daten Elementary'!$A$1,MATCH(CS$5,'Daten Elementary'!$A:$A,0)-1,MATCH(AR153,'Daten Elementary'!$A$424:$ADO$424,0)-1))*1000000</f>
        <v>2.0685249999999999E-2</v>
      </c>
      <c r="CT153" s="312">
        <f ca="1">IF(ISERROR(OFFSET('Daten Elementary'!$A$1,MATCH(CT$5,'Daten Elementary'!$A:$A,0)-1,MATCH(AS153,'Daten Elementary'!$A$424:$ADO$424,0)-1)),0,OFFSET('Daten Elementary'!$A$1,MATCH(CT$5,'Daten Elementary'!$A:$A,0)-1,MATCH(AS153,'Daten Elementary'!$A$424:$ADO$424,0)-1))*1000000</f>
        <v>0.24899378</v>
      </c>
      <c r="CU153" s="313">
        <f t="shared" ca="1" si="116"/>
        <v>8.4841039924999979</v>
      </c>
      <c r="CV153" s="312">
        <f ca="1">IF(ISERROR(OFFSET('Daten Elementary'!$A$1,MATCH(CV$5,'Daten Elementary'!$A:$A,0)-1,MATCH($AT153,'Daten Elementary'!$A$424:$ADO$424,0)-1)),0,OFFSET('Daten Elementary'!$A$1,MATCH(CV$5,'Daten Elementary'!$A:$A,0)-1,MATCH($AT153,'Daten Elementary'!$A$424:$ADO$424,0)-1))*1000000</f>
        <v>8.4841040999999997</v>
      </c>
      <c r="CW153" s="305">
        <f t="shared" ca="1" si="117"/>
        <v>1.0000000126707549</v>
      </c>
      <c r="CX153" s="314">
        <f ca="1">IF(ISERROR(OFFSET('Daten Elementary'!$A$1,MATCH(CX$5,'Daten Elementary'!$A:$A,0)-1,MATCH(AM153,'Daten Elementary'!$A$424:$ADO$424,0)-1)),0,OFFSET('Daten Elementary'!$A$1,MATCH(CX$5,'Daten Elementary'!$A:$A,0)-1,MATCH(AM153,'Daten Elementary'!$A$424:$ADO$424,0)-1))*1000000</f>
        <v>17.885336000000002</v>
      </c>
      <c r="CY153" s="314">
        <f ca="1">IF(ISERROR(OFFSET('Daten Elementary'!$A$1,MATCH(CY$5,'Daten Elementary'!$A:$A,0)-1,MATCH(AN153,'Daten Elementary'!$A$424:$ADO$424,0)-1)),0,OFFSET('Daten Elementary'!$A$1,MATCH(CY$5,'Daten Elementary'!$A:$A,0)-1,MATCH(AN153,'Daten Elementary'!$A$424:$ADO$424,0)-1))*1000000</f>
        <v>0</v>
      </c>
      <c r="CZ153" s="314">
        <f ca="1">IF(ISERROR(OFFSET('Daten Elementary'!$A$1,MATCH(CZ$5,'Daten Elementary'!$A:$A,0)-1,MATCH(AO153,'Daten Elementary'!$A$424:$ADO$424,0)-1)),0,OFFSET('Daten Elementary'!$A$1,MATCH(CZ$5,'Daten Elementary'!$A:$A,0)-1,MATCH(AO153,'Daten Elementary'!$A$424:$ADO$424,0)-1))*1000000</f>
        <v>70.875793999999999</v>
      </c>
      <c r="DA153" s="314">
        <f ca="1">IF(ISERROR(OFFSET('Daten Elementary'!$A$1,MATCH(DA$5,'Daten Elementary'!$A:$A,0)-1,MATCH(AP153,'Daten Elementary'!$A$424:$ADO$424,0)-1)),0,OFFSET('Daten Elementary'!$A$1,MATCH(DA$5,'Daten Elementary'!$A:$A,0)-1,MATCH(AP153,'Daten Elementary'!$A$424:$ADO$424,0)-1))*1000000</f>
        <v>0</v>
      </c>
      <c r="DB153" s="314">
        <f t="shared" ca="1" si="118"/>
        <v>88.761130000000009</v>
      </c>
      <c r="DC153" s="314">
        <f ca="1">IF(ISERROR(OFFSET('Daten Elementary'!$A$1,MATCH(DC$5,'Daten Elementary'!$A:$A,0)-1,MATCH(AQ153,'Daten Elementary'!$A$424:$ADO$424,0)-1)),0,OFFSET('Daten Elementary'!$A$1,MATCH(DC$5,'Daten Elementary'!$A:$A,0)-1,MATCH(AQ153,'Daten Elementary'!$A$424:$ADO$424,0)-1))*1000000</f>
        <v>1.5992738999999999E-2</v>
      </c>
      <c r="DD153" s="314">
        <f ca="1">IF(ISERROR(OFFSET('Daten Elementary'!$A$1,MATCH(DD$5,'Daten Elementary'!$A:$A,0)-1,MATCH(AR153,'Daten Elementary'!$A$424:$ADO$424,0)-1)),0,OFFSET('Daten Elementary'!$A$1,MATCH(DD$5,'Daten Elementary'!$A:$A,0)-1,MATCH(AR153,'Daten Elementary'!$A$424:$ADO$424,0)-1))*1000000</f>
        <v>0.31985478000000001</v>
      </c>
      <c r="DE153" s="314">
        <f ca="1">IF(ISERROR(OFFSET('Daten Elementary'!$A$1,MATCH(DE$5,'Daten Elementary'!$A:$A,0)-1,MATCH(AS153,'Daten Elementary'!$A$424:$ADO$424,0)-1)),0,OFFSET('Daten Elementary'!$A$1,MATCH(DE$5,'Daten Elementary'!$A:$A,0)-1,MATCH(AS153,'Daten Elementary'!$A$424:$ADO$424,0)-1))*1000000</f>
        <v>3.2013192999999998</v>
      </c>
      <c r="DF153" s="315">
        <f t="shared" ca="1" si="119"/>
        <v>92.298296819000001</v>
      </c>
      <c r="DG153" s="314">
        <f ca="1">IF(ISERROR(OFFSET('Daten Elementary'!$A$1,MATCH(DG$5,'Daten Elementary'!$A:$A,0)-1,MATCH($AT153,'Daten Elementary'!$A$424:$ADO$424,0)-1)),0,OFFSET('Daten Elementary'!$A$1,MATCH(DG$5,'Daten Elementary'!$A:$A,0)-1,MATCH($AT153,'Daten Elementary'!$A$424:$ADO$424,0)-1))*1000000</f>
        <v>92.298298000000003</v>
      </c>
      <c r="DH153" s="305">
        <f t="shared" ca="1" si="120"/>
        <v>1.0000000127954691</v>
      </c>
      <c r="DI153" s="316">
        <f ca="1">IF(ISERROR(OFFSET('Daten Elementary'!$A$1,MATCH(DI$5,'Daten Elementary'!$A:$A,0)-1,MATCH(AM153,'Daten Elementary'!$A$424:$ADO$424,0)-1)),0,OFFSET('Daten Elementary'!$A$1,MATCH(DI$5,'Daten Elementary'!$A:$A,0)-1,MATCH(AM153,'Daten Elementary'!$A$424:$ADO$424,0)-1))*1000000</f>
        <v>408.39699999999999</v>
      </c>
      <c r="DJ153" s="316">
        <f ca="1">IF(ISERROR(OFFSET('Daten Elementary'!$A$1,MATCH(DJ$5,'Daten Elementary'!$A:$A,0)-1,MATCH(AN153,'Daten Elementary'!$A$424:$ADO$424,0)-1)),0,OFFSET('Daten Elementary'!$A$1,MATCH(DJ$5,'Daten Elementary'!$A:$A,0)-1,MATCH(AN153,'Daten Elementary'!$A$424:$ADO$424,0)-1))*1000000</f>
        <v>0</v>
      </c>
      <c r="DK153" s="316">
        <f ca="1">IF(ISERROR(OFFSET('Daten Elementary'!$A$1,MATCH(DK$5,'Daten Elementary'!$A:$A,0)-1,MATCH(AO153,'Daten Elementary'!$A$424:$ADO$424,0)-1)),0,OFFSET('Daten Elementary'!$A$1,MATCH(DK$5,'Daten Elementary'!$A:$A,0)-1,MATCH(AO153,'Daten Elementary'!$A$424:$ADO$424,0)-1))*1000000</f>
        <v>85.547767999999991</v>
      </c>
      <c r="DL153" s="316">
        <f ca="1">IF(ISERROR(OFFSET('Daten Elementary'!$A$1,MATCH(DL$5,'Daten Elementary'!$A:$A,0)-1,MATCH(AP153,'Daten Elementary'!$A$424:$ADO$424,0)-1)),0,OFFSET('Daten Elementary'!$A$1,MATCH(DL$5,'Daten Elementary'!$A:$A,0)-1,MATCH(AP153,'Daten Elementary'!$A$424:$ADO$424,0)-1))*1000000</f>
        <v>0</v>
      </c>
      <c r="DM153" s="316">
        <f t="shared" ca="1" si="121"/>
        <v>493.94476799999995</v>
      </c>
      <c r="DN153" s="316">
        <f ca="1">IF(ISERROR(OFFSET('Daten Elementary'!$A$1,MATCH(DN$5,'Daten Elementary'!$A:$A,0)-1,MATCH(AQ153,'Daten Elementary'!$A$424:$ADO$424,0)-1)),0,OFFSET('Daten Elementary'!$A$1,MATCH(DN$5,'Daten Elementary'!$A:$A,0)-1,MATCH(AQ153,'Daten Elementary'!$A$424:$ADO$424,0)-1))*1000000</f>
        <v>7.7141891999999998E-3</v>
      </c>
      <c r="DO153" s="316">
        <f ca="1">IF(ISERROR(OFFSET('Daten Elementary'!$A$1,MATCH(DO$5,'Daten Elementary'!$A:$A,0)-1,MATCH(AR153,'Daten Elementary'!$A$424:$ADO$424,0)-1)),0,OFFSET('Daten Elementary'!$A$1,MATCH(DO$5,'Daten Elementary'!$A:$A,0)-1,MATCH(AR153,'Daten Elementary'!$A$424:$ADO$424,0)-1))*1000000</f>
        <v>0.15428378000000001</v>
      </c>
      <c r="DP153" s="316">
        <f ca="1">IF(ISERROR(OFFSET('Daten Elementary'!$A$1,MATCH(DP$5,'Daten Elementary'!$A:$A,0)-1,MATCH(AS153,'Daten Elementary'!$A$424:$ADO$424,0)-1)),0,OFFSET('Daten Elementary'!$A$1,MATCH(DP$5,'Daten Elementary'!$A:$A,0)-1,MATCH(AS153,'Daten Elementary'!$A$424:$ADO$424,0)-1))*1000000</f>
        <v>2.6630512</v>
      </c>
      <c r="DQ153" s="317">
        <f t="shared" ca="1" si="122"/>
        <v>496.76981716919994</v>
      </c>
      <c r="DR153" s="316">
        <f ca="1">IF(ISERROR(OFFSET('Daten Elementary'!$A$1,MATCH(DR$5,'Daten Elementary'!$A:$A,0)-1,MATCH($AT153,'Daten Elementary'!$A$424:$ADO$424,0)-1)),0,OFFSET('Daten Elementary'!$A$1,MATCH(DR$5,'Daten Elementary'!$A:$A,0)-1,MATCH($AT153,'Daten Elementary'!$A$424:$ADO$424,0)-1))*1000000</f>
        <v>496.76981999999998</v>
      </c>
      <c r="DS153" s="305">
        <f t="shared" ca="1" si="123"/>
        <v>1.000000005698414</v>
      </c>
      <c r="DT153" s="318">
        <f ca="1">IF(ISERROR(OFFSET('Daten UBP13'!$A$1,MATCH(DT$5,'Daten UBP13'!$A:$A,0)-1,MATCH(AM153,'Daten UBP13'!$A$424:$AEG$424,0)-1)),0,OFFSET('Daten UBP13'!$A$1,MATCH(DT$5,'Daten UBP13'!$A:$A,0)-1,MATCH(AM153,'Daten UBP13'!$A$424:$AEG$424,0)-1))</f>
        <v>72.728340000000003</v>
      </c>
      <c r="DU153" s="318">
        <f ca="1">IF(ISERROR(OFFSET('Daten UBP13'!$A$1,MATCH(DU$5,'Daten UBP13'!$A:$A,0)-1,MATCH(AN153,'Daten UBP13'!$A$424:$AEG$424,0)-1)),0,OFFSET('Daten UBP13'!$A$1,MATCH(DU$5,'Daten UBP13'!$A:$A,0)-1,MATCH(AN153,'Daten UBP13'!$A$424:$AEG$424,0)-1))</f>
        <v>0</v>
      </c>
      <c r="DV153" s="318">
        <f ca="1">IF(ISERROR(OFFSET('Daten UBP13'!$A$1,MATCH(DV$5,'Daten UBP13'!$A:$A,0)-1,MATCH(AO153,'Daten UBP13'!$A$424:$AEG$424,0)-1)),0,OFFSET('Daten UBP13'!$A$1,MATCH(DV$5,'Daten UBP13'!$A:$A,0)-1,MATCH(AO153,'Daten UBP13'!$A$424:$AEG$424,0)-1))</f>
        <v>42.269181000000003</v>
      </c>
      <c r="DW153" s="318">
        <f ca="1">IF(ISERROR(OFFSET('Daten UBP13'!$A$1,MATCH(DW$5,'Daten UBP13'!$A:$A,0)-1,MATCH(AP153,'Daten UBP13'!$A$424:$AEG$424,0)-1)),0,OFFSET('Daten UBP13'!$A$1,MATCH(DW$5,'Daten UBP13'!$A:$A,0)-1,MATCH(AP153,'Daten UBP13'!$A$424:$AEG$424,0)-1))</f>
        <v>0</v>
      </c>
      <c r="DX153" s="318">
        <f t="shared" ca="1" si="124"/>
        <v>114.99752100000001</v>
      </c>
      <c r="DY153" s="318">
        <f ca="1">IF(ISERROR(OFFSET('Daten UBP13'!$A$1,MATCH(DY$5,'Daten UBP13'!$A:$A,0)-1,MATCH(AQ153,'Daten UBP13'!$A$424:$AEG$424,0)-1)),0,OFFSET('Daten UBP13'!$A$1,MATCH(DY$5,'Daten UBP13'!$A:$A,0)-1,MATCH(AQ153,'Daten UBP13'!$A$424:$AEG$424,0)-1))</f>
        <v>5.2483041000000001E-3</v>
      </c>
      <c r="DZ153" s="318">
        <f ca="1">IF(ISERROR(OFFSET('Daten UBP13'!$A$1,MATCH(DZ$5,'Daten UBP13'!$A:$A,0)-1,MATCH(AR153,'Daten UBP13'!$A$424:$AEG$424,0)-1)),0,OFFSET('Daten UBP13'!$A$1,MATCH(DZ$5,'Daten UBP13'!$A:$A,0)-1,MATCH(AR153,'Daten UBP13'!$A$424:$AEG$424,0)-1))</f>
        <v>0.10496608</v>
      </c>
      <c r="EA153" s="318">
        <f ca="1">IF(ISERROR(OFFSET('Daten UBP13'!$A$1,MATCH(EA$5,'Daten UBP13'!$A:$A,0)-1,MATCH(AS153,'Daten UBP13'!$A$424:$AEG$424,0)-1)),0,OFFSET('Daten UBP13'!$A$1,MATCH(EA$5,'Daten UBP13'!$A:$A,0)-1,MATCH(AS153,'Daten UBP13'!$A$424:$AEG$424,0)-1))</f>
        <v>1.7234057</v>
      </c>
      <c r="EB153" s="319">
        <f t="shared" ca="1" si="125"/>
        <v>116.8311410841</v>
      </c>
      <c r="EC153" s="318">
        <f ca="1">IF(ISERROR(OFFSET('Daten UBP13'!$A$1,MATCH(EC$5,'Daten UBP13'!$A:$A,0)-1,MATCH(AT153,'Daten UBP13'!$A$424:$AEG$424,0)-1)),0,OFFSET('Daten UBP13'!$A$1,MATCH(EC$5,'Daten UBP13'!$A:$A,0)-1,MATCH(AT153,'Daten UBP13'!$A$424:$AEG$424,0)-1))</f>
        <v>116.83114</v>
      </c>
      <c r="ED153" s="305">
        <f t="shared" ca="1" si="126"/>
        <v>0.99999999072079604</v>
      </c>
      <c r="EE153" s="320">
        <f ca="1">IF(ISERROR(OFFSET('Daten ReCiPe'!$A$1,MATCH(EE$5,'Daten ReCiPe'!$A:$A,0)-1,MATCH(AM153,'Daten ReCiPe'!$A$424:$ADO$424,0)-1)),0,OFFSET('Daten ReCiPe'!$A$1,MATCH(EE$5,'Daten ReCiPe'!$A:$A,0)-1,MATCH(AM153,'Daten ReCiPe'!$A$424:$ADO$424,0)-1))*1000</f>
        <v>5.1859074999999999</v>
      </c>
      <c r="EF153" s="320">
        <f ca="1">IF(ISERROR(OFFSET('Daten ReCiPe'!$A$1,MATCH(EF$5,'Daten ReCiPe'!$A:$A,0)-1,MATCH(AN153,'Daten ReCiPe'!$A$424:$ADO$424,0)-1)),0,OFFSET('Daten ReCiPe'!$A$1,MATCH(EF$5,'Daten ReCiPe'!$A:$A,0)-1,MATCH(AN153,'Daten ReCiPe'!$A$424:$ADO$424,0)-1))*1000</f>
        <v>0</v>
      </c>
      <c r="EG153" s="320">
        <f ca="1">IF(ISERROR(OFFSET('Daten ReCiPe'!$A$1,MATCH(EG$5,'Daten ReCiPe'!$A:$A,0)-1,MATCH(AO153,'Daten ReCiPe'!$A$424:$ADO$424,0)-1)),0,OFFSET('Daten ReCiPe'!$A$1,MATCH(EG$5,'Daten ReCiPe'!$A:$A,0)-1,MATCH(AO153,'Daten ReCiPe'!$A$424:$ADO$424,0)-1))*1000</f>
        <v>6.7036121</v>
      </c>
      <c r="EH153" s="320">
        <f ca="1">IF(ISERROR(OFFSET('Daten ReCiPe'!$A$1,MATCH(EH$5,'Daten ReCiPe'!$A:$A,0)-1,MATCH(AP153,'Daten ReCiPe'!$A$424:$ADO$424,0)-1)),0,OFFSET('Daten ReCiPe'!$A$1,MATCH(EH$5,'Daten ReCiPe'!$A:$A,0)-1,MATCH(AP153,'Daten ReCiPe'!$A$424:$ADO$424,0)-1))*1000</f>
        <v>0</v>
      </c>
      <c r="EI153" s="320">
        <f t="shared" ca="1" si="127"/>
        <v>11.8895196</v>
      </c>
      <c r="EJ153" s="320">
        <f ca="1">IF(ISERROR(OFFSET('Daten ReCiPe'!$A$1,MATCH(EJ$5,'Daten ReCiPe'!$A:$A,0)-1,MATCH(AQ153,'Daten ReCiPe'!$A$424:$ADO$424,0)-1)),0,OFFSET('Daten ReCiPe'!$A$1,MATCH(EJ$5,'Daten ReCiPe'!$A:$A,0)-1,MATCH(AQ153,'Daten ReCiPe'!$A$424:$ADO$424,0)-1))*1000</f>
        <v>4.7438784999999996E-4</v>
      </c>
      <c r="EK153" s="320">
        <f ca="1">IF(ISERROR(OFFSET('Daten ReCiPe'!$A$1,MATCH(EK$5,'Daten ReCiPe'!$A:$A,0)-1,MATCH(AR153,'Daten ReCiPe'!$A$424:$ADO$424,0)-1)),0,OFFSET('Daten ReCiPe'!$A$1,MATCH(EK$5,'Daten ReCiPe'!$A:$A,0)-1,MATCH(AR153,'Daten ReCiPe'!$A$424:$ADO$424,0)-1))*1000</f>
        <v>9.4877569999999994E-3</v>
      </c>
      <c r="EL153" s="320">
        <f ca="1">IF(ISERROR(OFFSET('Daten ReCiPe'!$A$1,MATCH(EL$5,'Daten ReCiPe'!$A:$A,0)-1,MATCH(AS153,'Daten ReCiPe'!$A$424:$ADO$424,0)-1)),0,OFFSET('Daten ReCiPe'!$A$1,MATCH(EL$5,'Daten ReCiPe'!$A:$A,0)-1,MATCH(AS153,'Daten ReCiPe'!$A$424:$ADO$424,0)-1))*1000</f>
        <v>0.16465307999999998</v>
      </c>
      <c r="EM153" s="321">
        <f t="shared" ca="1" si="128"/>
        <v>12.064134824850001</v>
      </c>
      <c r="EN153" s="320">
        <f ca="1">IF(ISERROR(OFFSET('Daten ReCiPe'!$A$1,MATCH(EN$5,'Daten ReCiPe'!$A:$A,0)-1,MATCH(AT153,'Daten ReCiPe'!$A$424:$ADO$424,0)-1)),0,OFFSET('Daten ReCiPe'!$A$1,MATCH(EN$5,'Daten ReCiPe'!$A:$A,0)-1,MATCH(AT153,'Daten ReCiPe'!$A$424:$ADO$424,0)-1))*1000</f>
        <v>12.064135</v>
      </c>
      <c r="EO153" s="305">
        <f t="shared" ca="1" si="129"/>
        <v>1.0000000145182395</v>
      </c>
      <c r="EP153" s="322">
        <f ca="1">IF(ISERROR(OFFSET('Daten Elementary'!$A$1,MATCH(EP$5,'Daten Elementary'!$A:$A,0)-1,MATCH(AM153,'Daten Elementary'!$A$424:$ADO$424,0)-1)),0,OFFSET('Daten Elementary'!$A$1,MATCH(EP$5,'Daten Elementary'!$A:$A,0)-1,MATCH(AM153,'Daten Elementary'!$A$424:$ADO$424,0)-1))*1000000</f>
        <v>31.639600000000002</v>
      </c>
      <c r="EQ153" s="322">
        <f ca="1">IF(ISERROR(OFFSET('Daten Elementary'!$A$1,MATCH(EQ$5,'Daten Elementary'!$A:$A,0)-1,MATCH(AN153,'Daten Elementary'!$A$424:$ADO$424,0)-1)),0,OFFSET('Daten Elementary'!$A$1,MATCH(EQ$5,'Daten Elementary'!$A:$A,0)-1,MATCH(AN153,'Daten Elementary'!$A$424:$ADO$424,0)-1))*1000000</f>
        <v>0</v>
      </c>
      <c r="ER153" s="322">
        <f ca="1">IF(ISERROR(OFFSET('Daten Elementary'!$A$1,MATCH(ER$5,'Daten Elementary'!$A:$A,0)-1,MATCH(AO153,'Daten Elementary'!$A$424:$ADO$424,0)-1)),0,OFFSET('Daten Elementary'!$A$1,MATCH(ER$5,'Daten Elementary'!$A:$A,0)-1,MATCH(AO153,'Daten Elementary'!$A$424:$ADO$424,0)-1))*1000000</f>
        <v>189.87297000000001</v>
      </c>
      <c r="ES153" s="322">
        <f ca="1">IF(ISERROR(OFFSET('Daten Elementary'!$A$1,MATCH(ES$5,'Daten Elementary'!$A:$A,0)-1,MATCH(AP153,'Daten Elementary'!$A$424:$ADO$424,0)-1)),0,OFFSET('Daten Elementary'!$A$1,MATCH(ES$5,'Daten Elementary'!$A:$A,0)-1,MATCH(AP153,'Daten Elementary'!$A$424:$ADO$424,0)-1))*1000000</f>
        <v>0</v>
      </c>
      <c r="ET153" s="322">
        <f t="shared" ca="1" si="130"/>
        <v>221.51257000000001</v>
      </c>
      <c r="EU153" s="322">
        <f ca="1">IF(ISERROR(OFFSET('Daten Elementary'!$A$1,MATCH(EU$5,'Daten Elementary'!$A:$A,0)-1,MATCH(AQ153,'Daten Elementary'!$A$424:$ADO$424,0)-1)),0,OFFSET('Daten Elementary'!$A$1,MATCH(EU$5,'Daten Elementary'!$A:$A,0)-1,MATCH(AQ153,'Daten Elementary'!$A$424:$ADO$424,0)-1))*1000000</f>
        <v>9.4734333000000004E-3</v>
      </c>
      <c r="EV153" s="322">
        <f ca="1">IF(ISERROR(OFFSET('Daten Elementary'!$A$1,MATCH(EV$5,'Daten Elementary'!$A:$A,0)-1,MATCH(AR153,'Daten Elementary'!$A$424:$ADO$424,0)-1)),0,OFFSET('Daten Elementary'!$A$1,MATCH(EV$5,'Daten Elementary'!$A:$A,0)-1,MATCH(AR153,'Daten Elementary'!$A$424:$ADO$424,0)-1))*1000000</f>
        <v>0.18946867000000001</v>
      </c>
      <c r="EW153" s="322">
        <f ca="1">IF(ISERROR(OFFSET('Daten Elementary'!$A$1,MATCH(EW$5,'Daten Elementary'!$A:$A,0)-1,MATCH(AS153,'Daten Elementary'!$A$424:$ADO$424,0)-1)),0,OFFSET('Daten Elementary'!$A$1,MATCH(EW$5,'Daten Elementary'!$A:$A,0)-1,MATCH(AS153,'Daten Elementary'!$A$424:$ADO$424,0)-1))*1000000</f>
        <v>3.1525306</v>
      </c>
      <c r="EX153" s="323">
        <f t="shared" ca="1" si="131"/>
        <v>224.86404270330002</v>
      </c>
      <c r="EY153" s="322">
        <f ca="1">IF(ISERROR(OFFSET('Daten Elementary'!$A$1,MATCH(EY$5,'Daten Elementary'!$A:$A,0)-1,MATCH($AT153,'Daten Elementary'!$A$424:$ADO$424,0)-1)),0,OFFSET('Daten Elementary'!$A$1,MATCH(EY$5,'Daten Elementary'!$A:$A,0)-1,MATCH($AT153,'Daten Elementary'!$A$424:$ADO$424,0)-1))*1000000</f>
        <v>224.86403999999999</v>
      </c>
      <c r="EZ153" s="305">
        <f t="shared" ca="1" si="132"/>
        <v>0.99999998797806888</v>
      </c>
      <c r="FA153" s="314">
        <f ca="1">IF(ISERROR(OFFSET('Daten Elementary'!$A$1,MATCH(FA$5,'Daten Elementary'!$A:$A,0)-1,MATCH(AM153,'Daten Elementary'!$A$424:$ADO$424,0)-1)),0,OFFSET('Daten Elementary'!$A$1,MATCH(FA$5,'Daten Elementary'!$A:$A,0)-1,MATCH(AM153,'Daten Elementary'!$A$424:$ADO$424,0)-1))*1000</f>
        <v>99.687899999999999</v>
      </c>
      <c r="FB153" s="314">
        <f ca="1">IF(ISERROR(OFFSET('Daten Elementary'!$A$1,MATCH(FB$5,'Daten Elementary'!$A:$A,0)-1,MATCH(AN153,'Daten Elementary'!$A$424:$ADO$424,0)-1)),0,OFFSET('Daten Elementary'!$A$1,MATCH(FB$5,'Daten Elementary'!$A:$A,0)-1,MATCH(AN153,'Daten Elementary'!$A$424:$ADO$424,0)-1))*1000</f>
        <v>0</v>
      </c>
      <c r="FC153" s="314">
        <f ca="1">IF(ISERROR(OFFSET('Daten Elementary'!$A$1,MATCH(FC$5,'Daten Elementary'!$A:$A,0)-1,MATCH(AO153,'Daten Elementary'!$A$424:$ADO$424,0)-1)),0,OFFSET('Daten Elementary'!$A$1,MATCH(FC$5,'Daten Elementary'!$A:$A,0)-1,MATCH(AO153,'Daten Elementary'!$A$424:$ADO$424,0)-1))*1000</f>
        <v>16.240884000000001</v>
      </c>
      <c r="FD153" s="314">
        <f ca="1">IF(ISERROR(OFFSET('Daten Elementary'!$A$1,MATCH(FD$5,'Daten Elementary'!$A:$A,0)-1,MATCH(AP153,'Daten Elementary'!$A$424:$ADO$424,0)-1)),0,OFFSET('Daten Elementary'!$A$1,MATCH(FD$5,'Daten Elementary'!$A:$A,0)-1,MATCH(AP153,'Daten Elementary'!$A$424:$ADO$424,0)-1))*1000</f>
        <v>0</v>
      </c>
      <c r="FE153" s="314">
        <f t="shared" ca="1" si="133"/>
        <v>115.92878400000001</v>
      </c>
      <c r="FF153" s="314">
        <f ca="1">IF(ISERROR(OFFSET('Daten Elementary'!$A$1,MATCH(FF$5,'Daten Elementary'!$A:$A,0)-1,MATCH(AQ153,'Daten Elementary'!$A$424:$ADO$424,0)-1)),0,OFFSET('Daten Elementary'!$A$1,MATCH(FF$5,'Daten Elementary'!$A:$A,0)-1,MATCH(AQ153,'Daten Elementary'!$A$424:$ADO$424,0)-1))*1000</f>
        <v>4.5541432999999997E-3</v>
      </c>
      <c r="FG153" s="314">
        <f ca="1">IF(ISERROR(OFFSET('Daten Elementary'!$A$1,MATCH(FG$5,'Daten Elementary'!$A:$A,0)-1,MATCH(AR153,'Daten Elementary'!$A$424:$ADO$424,0)-1)),0,OFFSET('Daten Elementary'!$A$1,MATCH(FG$5,'Daten Elementary'!$A:$A,0)-1,MATCH(AR153,'Daten Elementary'!$A$424:$ADO$424,0)-1))*1000</f>
        <v>9.1082865000000013E-2</v>
      </c>
      <c r="FH153" s="314">
        <f ca="1">IF(ISERROR(OFFSET('Daten Elementary'!$A$1,MATCH(FH$5,'Daten Elementary'!$A:$A,0)-1,MATCH(AS153,'Daten Elementary'!$A$424:$ADO$424,0)-1)),0,OFFSET('Daten Elementary'!$A$1,MATCH(FH$5,'Daten Elementary'!$A:$A,0)-1,MATCH(AS153,'Daten Elementary'!$A$424:$ADO$424,0)-1))*1000</f>
        <v>1.5798064999999999</v>
      </c>
      <c r="FI153" s="315">
        <f t="shared" ca="1" si="134"/>
        <v>117.60422750830001</v>
      </c>
      <c r="FJ153" s="314">
        <f ca="1">IF(ISERROR(OFFSET('Daten Elementary'!$A$1,MATCH(FJ$5,'Daten Elementary'!$A:$A,0)-1,MATCH($AT153,'Daten Elementary'!$A$424:$ADO$424,0)-1)),0,OFFSET('Daten Elementary'!$A$1,MATCH(FJ$5,'Daten Elementary'!$A:$A,0)-1,MATCH($AT153,'Daten Elementary'!$A$424:$ADO$424,0)-1))*1000</f>
        <v>117.60423</v>
      </c>
      <c r="FK153" s="305">
        <f t="shared" ca="1" si="135"/>
        <v>1.0000000211871634</v>
      </c>
      <c r="FL153" s="314">
        <f ca="1">IF(ISERROR(OFFSET('Daten Elementary'!$A$1,MATCH(FL$5,'Daten Elementary'!$A:$A,0)-1,MATCH(AM153,'Daten Elementary'!$A$424:$ADO$424,0)-1)),0,OFFSET('Daten Elementary'!$A$1,MATCH(FL$5,'Daten Elementary'!$A:$A,0)-1,MATCH(AM153,'Daten Elementary'!$A$424:$ADO$424,0)-1))</f>
        <v>0</v>
      </c>
      <c r="FM153" s="314">
        <f ca="1">IF(ISERROR(OFFSET('Daten Elementary'!$A$1,MATCH(FM$5,'Daten Elementary'!$A:$A,0)-1,MATCH(AN153,'Daten Elementary'!$A$424:$ADO$424,0)-1)),0,OFFSET('Daten Elementary'!$A$1,MATCH(FM$5,'Daten Elementary'!$A:$A,0)-1,MATCH(AN153,'Daten Elementary'!$A$424:$ADO$424,0)-1))</f>
        <v>0</v>
      </c>
      <c r="FN153" s="314">
        <f ca="1">IF(ISERROR(OFFSET('Daten Elementary'!$A$1,MATCH(FN$5,'Daten Elementary'!$A:$A,0)-1,MATCH(AO153,'Daten Elementary'!$A$424:$ADO$424,0)-1)),0,OFFSET('Daten Elementary'!$A$1,MATCH(FN$5,'Daten Elementary'!$A:$A,0)-1,MATCH(AO153,'Daten Elementary'!$A$424:$ADO$424,0)-1))</f>
        <v>0</v>
      </c>
      <c r="FO153" s="314">
        <f ca="1">IF(ISERROR(OFFSET('Daten Elementary'!$A$1,MATCH(FO$5,'Daten Elementary'!$A:$A,0)-1,MATCH(AP153,'Daten Elementary'!$A$424:$ADO$424,0)-1)),0,OFFSET('Daten Elementary'!$A$1,MATCH(FO$5,'Daten Elementary'!$A:$A,0)-1,MATCH(AP153,'Daten Elementary'!$A$424:$ADO$424,0)-1))</f>
        <v>0</v>
      </c>
      <c r="FP153" s="314">
        <f t="shared" ca="1" si="136"/>
        <v>0</v>
      </c>
      <c r="FQ153" s="314">
        <f ca="1">IF(ISERROR(OFFSET('Daten Elementary'!$A$1,MATCH(FQ$5,'Daten Elementary'!$A:$A,0)-1,MATCH(AQ153,'Daten Elementary'!$A$424:$ADO$424,0)-1)),0,OFFSET('Daten Elementary'!$A$1,MATCH(FQ$5,'Daten Elementary'!$A:$A,0)-1,MATCH(AQ153,'Daten Elementary'!$A$424:$ADO$424,0)-1))</f>
        <v>0</v>
      </c>
      <c r="FR153" s="314">
        <f ca="1">IF(ISERROR(OFFSET('Daten Elementary'!$A$1,MATCH(FR$5,'Daten Elementary'!$A:$A,0)-1,MATCH(AR153,'Daten Elementary'!$A$424:$ADO$424,0)-1)),0,OFFSET('Daten Elementary'!$A$1,MATCH(FR$5,'Daten Elementary'!$A:$A,0)-1,MATCH(AR153,'Daten Elementary'!$A$424:$ADO$424,0)-1))</f>
        <v>0</v>
      </c>
      <c r="FS153" s="314">
        <f ca="1">IF(ISERROR(OFFSET('Daten Elementary'!$A$1,MATCH(FS$5,'Daten Elementary'!$A:$A,0)-1,MATCH(AS153,'Daten Elementary'!$A$424:$ADO$424,0)-1)),0,OFFSET('Daten Elementary'!$A$1,MATCH(FS$5,'Daten Elementary'!$A:$A,0)-1,MATCH(AS153,'Daten Elementary'!$A$424:$ADO$424,0)-1))</f>
        <v>0</v>
      </c>
      <c r="FT153" s="315">
        <f t="shared" ca="1" si="137"/>
        <v>0</v>
      </c>
      <c r="FU153" s="314">
        <f ca="1">IF(ISERROR(OFFSET('Daten Elementary'!$A$1,MATCH(FU$5,'Daten Elementary'!$A:$A,0)-1,MATCH($AT153,'Daten Elementary'!$A$424:$ADO$424,0)-1)),0,OFFSET('Daten Elementary'!$A$1,MATCH(FU$5,'Daten Elementary'!$A:$A,0)-1,MATCH($AT153,'Daten Elementary'!$A$424:$ADO$424,0)-1))</f>
        <v>0</v>
      </c>
      <c r="FV153" s="305">
        <f t="shared" ca="1" si="138"/>
        <v>0</v>
      </c>
      <c r="FW153" s="324"/>
      <c r="FX153" s="231" t="str">
        <f t="shared" si="139"/>
        <v>Flugzeug, Kerosen (Interkontinental, Durchschnitt)</v>
      </c>
      <c r="FY153" s="231" t="str">
        <f t="shared" si="104"/>
        <v>Flugzeug</v>
      </c>
      <c r="FZ153" s="231" t="str">
        <f t="shared" si="105"/>
        <v>, Kerosen</v>
      </c>
      <c r="GA153" s="231" t="str">
        <f t="shared" si="106"/>
        <v xml:space="preserve"> (Interkontinental, Durchschnitt)</v>
      </c>
      <c r="GB153" s="231"/>
    </row>
    <row r="154" spans="1:184" ht="16.5" customHeight="1">
      <c r="A154" s="357"/>
      <c r="B154" s="339"/>
      <c r="C154" s="332" t="s">
        <v>30</v>
      </c>
      <c r="D154" s="332" t="s">
        <v>110</v>
      </c>
      <c r="E154" s="371" t="s">
        <v>375</v>
      </c>
      <c r="F154" s="33">
        <f>H154*G154</f>
        <v>211.6138</v>
      </c>
      <c r="G154" s="33">
        <v>257</v>
      </c>
      <c r="H154" s="190">
        <v>0.82340000000000002</v>
      </c>
      <c r="I154" s="88">
        <v>1</v>
      </c>
      <c r="J154" s="88">
        <v>1</v>
      </c>
      <c r="K154" s="86">
        <v>1</v>
      </c>
      <c r="L154" s="86"/>
      <c r="M154" s="86"/>
      <c r="N154" s="82" t="s">
        <v>99</v>
      </c>
      <c r="O154" s="6">
        <f ca="1">(IF(ISERROR(INDEX(INDIRECT($D$268),MATCH($AM154,$AM$4:$AM$275,0),MATCH(O$304,INDIRECT($E$268),0))*$I154/$AD154),0,INDEX(INDIRECT($D$268),MATCH($AM154,$AM$4:$AM$275,0),MATCH(O$304,INDIRECT($E$268),0))*$I154/$AD154)+IF(ISERROR(INDEX(INDIRECT($D$268),MATCH($AN154,$AN$4:$AN$275,0),MATCH(O$305,INDIRECT($E$268),0))*$J154/$AE154),0,INDEX(INDIRECT($D$268),MATCH($AN154,$AN$4:$AN$275,0),MATCH(O$305,INDIRECT($E$268),0))*$J154/$AE154))*$AC154/$F154</f>
        <v>109.52551311634683</v>
      </c>
      <c r="P154" s="6">
        <f ca="1">(IF(ISERROR(INDEX(INDIRECT($D$268),MATCH($AO154,$AO$4:$AO$275,0),MATCH(P$304,INDIRECT($E$268),0))*$I154/$AD154),0,INDEX(INDIRECT($D$268),MATCH($AO154,$AO$4:$AO$275,0),MATCH(P$304,INDIRECT($E$268),0))*$I154/$AD154)+IF(ISERROR(INDEX(INDIRECT($D$268),MATCH($AP154,$AP$4:$AP$275,0),MATCH(P$305,INDIRECT($E$268),0))*$J154/$AE154),0,INDEX(INDIRECT($D$268),MATCH($AP154,$AP$4:$AP$275,0),MATCH(P$305,INDIRECT($E$268),0))*$J154/$AE154))*$AC154/$F154</f>
        <v>15.928954517852807</v>
      </c>
      <c r="Q154" s="6">
        <f ca="1">INDEX(INDIRECT($D$268),MATCH($AQ154,$AQ$4:$AQ$284,0),MATCH(Q$4,INDIRECT($E$268),0))*$K154*$AC154/$F154/$AF154</f>
        <v>1.5466493623998058E-2</v>
      </c>
      <c r="R154" s="6">
        <f ca="1">INDEX(INDIRECT($D$268),MATCH($AR154,$AR$4:$AR$284,0),MATCH(R$4,INDIRECT($E$268),0))*$K154*$AC154/$F154/$AF154</f>
        <v>0.30932988249939275</v>
      </c>
      <c r="S154" s="6">
        <f ca="1">INDEX(INDIRECT($D$268),MATCH($AS154,$AS$4:$AS$284,0),MATCH(S$4,INDIRECT($E$268),0))*$K154*$AC154/$F154/$AF154</f>
        <v>1.6932774319893125</v>
      </c>
      <c r="T154" s="7">
        <f t="shared" ca="1" si="103"/>
        <v>127.47254144231235</v>
      </c>
      <c r="U154" s="6">
        <f>IF($B$268=6,(IF(OR(AJ154="Benzin",AJ154="Diesel"),$AK154*INDEX('DIN EN 16258'!$I:$I,MATCH('mobitool-Faktoren v2.0'!$AI154,'DIN EN 16258'!$A:$A,0))*$I154/$AD154+$AL154*INDEX('DIN EN 16258'!$I:$I,MATCH('mobitool-Faktoren v2.0'!$AJ154,'DIN EN 16258'!$A:$A,0))*$I154/$AD154,IF(ISERROR($AK154*INDEX('DIN EN 16258'!$I:$I,MATCH('mobitool-Faktoren v2.0'!$AI154,'DIN EN 16258'!$A:$A,0))*$I154/$AD154),0,$AK154*INDEX('DIN EN 16258'!$I:$I,MATCH('mobitool-Faktoren v2.0'!$AI154,'DIN EN 16258'!$A:$A,0))*$I154/$AD154)+IF(ISERROR($AL154*INDEX('DIN EN 16258'!$I:$I,MATCH('mobitool-Faktoren v2.0'!$AJ154,'DIN EN 16258'!$A:$A,0))*$J154/$AE154),0,$AL154*INDEX('DIN EN 16258'!$I:$I,MATCH('mobitool-Faktoren v2.0'!$AJ154,'DIN EN 16258'!$A:$A,0))*$J154/$AE154)))*1000,
IF($B$268=1,(IF(OR(AJ154="Benzin",AJ154="Diesel"),$AK154*INDEX('DIN EN 16258'!$D:$D,MATCH('mobitool-Faktoren v2.0'!$AI154,'DIN EN 16258'!$A:$A,0))*$I154/$AD154+$AL154*INDEX('DIN EN 16258'!$D:$D,MATCH('mobitool-Faktoren v2.0'!$AJ154,'DIN EN 16258'!$A:$A,0))*$I154/$AD154,IF(ISERROR($AK154*INDEX('DIN EN 16258'!$D:$D,MATCH('mobitool-Faktoren v2.0'!$AI154,'DIN EN 16258'!$A:$A,0))*$I154/$AD154),0,$AK154*INDEX('DIN EN 16258'!$D:$D,MATCH('mobitool-Faktoren v2.0'!$AI154,'DIN EN 16258'!$A:$A,0))*$I154/$AD154)+IF(ISERROR($AL154*INDEX('DIN EN 16258'!$D:$D,MATCH('mobitool-Faktoren v2.0'!$AJ154,'DIN EN 16258'!$A:$A,0))*$J154/$AE154),0,$AL154*INDEX('DIN EN 16258'!$D:$D,MATCH('mobitool-Faktoren v2.0'!$AJ154,'DIN EN 16258'!$A:$A,0))*$J154/$AE154))),0))*$AC154/$F154</f>
        <v>72.049992629086177</v>
      </c>
      <c r="V154" s="6">
        <f>IF($B$268=6,(IF(OR(AJ154="Benzin",AJ154="Diesel"),$AK154*INDEX('DIN EN 16258'!$L:$L,MATCH('mobitool-Faktoren v2.0'!$AI154,'DIN EN 16258'!$A:$A,0))*$I154/$AD154+$AL154*INDEX('DIN EN 16258'!$L:$L,MATCH('mobitool-Faktoren v2.0'!$AJ154,'DIN EN 16258'!$A:$A,0))*$I154/$AD154,IF(ISERROR($AK154*INDEX('DIN EN 16258'!$L:$L,MATCH('mobitool-Faktoren v2.0'!$AI154,'DIN EN 16258'!$A:$A,0))*$I154/$AD154),0,$AK154*INDEX('DIN EN 16258'!$L:$L,MATCH('mobitool-Faktoren v2.0'!$AI154,'DIN EN 16258'!$A:$A,0))*$I154/$AD154)+IF(ISERROR($AL154*INDEX('DIN EN 16258'!$L:$L,MATCH('mobitool-Faktoren v2.0'!$AJ154,'DIN EN 16258'!$A:$A,0))*$J154/$AE154),0,$AL154*INDEX('DIN EN 16258'!$L:$L,MATCH('mobitool-Faktoren v2.0'!$AJ154,'DIN EN 16258'!$A:$A,0))*$J154/$AE154)))*1000,
IF($B$268=1,(IF(OR(AJ154="Benzin",AJ154="Diesel"),$AK154*INDEX('DIN EN 16258'!$F:$F,MATCH('mobitool-Faktoren v2.0'!$AI154,'DIN EN 16258'!$A:$A,0))*$I154/$AD154+$AL154*INDEX('DIN EN 16258'!$F:$F,MATCH('mobitool-Faktoren v2.0'!$AJ154,'DIN EN 16258'!$A:$A,0))*$I154/$AD154,IF(ISERROR($AK154*INDEX('DIN EN 16258'!$F:$F,MATCH('mobitool-Faktoren v2.0'!$AI154,'DIN EN 16258'!$A:$A,0))*$I154/$AD154),0,$AK154*INDEX('DIN EN 16258'!$F:$F,MATCH('mobitool-Faktoren v2.0'!$AI154,'DIN EN 16258'!$A:$A,0))*$I154/$AD154)+IF(ISERROR($AL154*INDEX('DIN EN 16258'!$F:$F,MATCH('mobitool-Faktoren v2.0'!$AJ154,'DIN EN 16258'!$A:$A,0))*$J154/$AE154),0,$AL154*INDEX('DIN EN 16258'!$F:$F,MATCH('mobitool-Faktoren v2.0'!$AJ154,'DIN EN 16258'!$A:$A,0))*$J154/$AE154))),0))*$AC154/$F154</f>
        <v>87.910053899639735</v>
      </c>
      <c r="W154" s="39" t="s">
        <v>674</v>
      </c>
      <c r="X154" s="39" t="s">
        <v>162</v>
      </c>
      <c r="Y154" s="300"/>
      <c r="Z154" s="300"/>
      <c r="AA154" s="299"/>
      <c r="AB154" s="299"/>
      <c r="AC154" s="300">
        <v>212.02499999999998</v>
      </c>
      <c r="AD154" s="298">
        <v>1</v>
      </c>
      <c r="AE154" s="298">
        <v>1</v>
      </c>
      <c r="AF154" s="299">
        <v>1</v>
      </c>
      <c r="AG154" s="299"/>
      <c r="AH154" s="299"/>
      <c r="AI154" s="384" t="s">
        <v>603</v>
      </c>
      <c r="AJ154" s="384" t="s">
        <v>2449</v>
      </c>
      <c r="AK154" s="391">
        <v>2.5198000000000002E-2</v>
      </c>
      <c r="AL154" s="391">
        <v>2.2613289091210048E-2</v>
      </c>
      <c r="AM154" s="202" t="s">
        <v>2504</v>
      </c>
      <c r="AN154" s="330" t="s">
        <v>2405</v>
      </c>
      <c r="AO154" s="202" t="s">
        <v>2615</v>
      </c>
      <c r="AP154" s="330" t="s">
        <v>2405</v>
      </c>
      <c r="AQ154" s="202" t="s">
        <v>2614</v>
      </c>
      <c r="AR154" s="202" t="s">
        <v>2613</v>
      </c>
      <c r="AS154" s="202" t="s">
        <v>2612</v>
      </c>
      <c r="AT154" s="202" t="s">
        <v>710</v>
      </c>
      <c r="AU154" s="303">
        <f ca="1">IF(ISERROR(OFFSET('Daten KEA'!$A$1,MATCH(AU$5,'Daten KEA'!$A:$A,0)-1,MATCH(AM154,'Daten KEA'!$A$424:$ADO$424,0)-1)),0,OFFSET('Daten KEA'!$A$1,MATCH(AU$5,'Daten KEA'!$A:$A,0)-1,MATCH(AM154,'Daten KEA'!$A$424:$ADO$424,0)-1))+IF(ISERROR(AK154*INDEX('Energiefaktoren Ecoinvent'!$D:$D,MATCH('mobitool-Faktoren v2.0'!AI154,'Energiefaktoren Ecoinvent'!$A:$A,0))),0,AK154*INDEX('Energiefaktoren Ecoinvent'!$D:$D,MATCH('mobitool-Faktoren v2.0'!AI154,'Energiefaktoren Ecoinvent'!$A:$A,0)))+IF(OR(AJ154="Benzin",AJ154="Diesel"),IF(ISERROR(OFFSET('Daten KEA'!$A$1,MATCH(AV$5,'Daten KEA'!$A:$A,0)-1,MATCH(AN154,'Daten KEA'!$A$424:$ADO$424,0)-1)),0,OFFSET('Daten KEA'!$A$1,MATCH(AV$5,'Daten KEA'!$A:$A,0)-1,MATCH(AN154,'Daten KEA'!$A$424:$ADO$424,0)-1))+IF(ISERROR(AL154*INDEX('Energiefaktoren Ecoinvent'!$D:$D,MATCH('mobitool-Faktoren v2.0'!AJ154,'Energiefaktoren Ecoinvent'!$A:$A,0))),0,AL154*INDEX('Energiefaktoren Ecoinvent'!$D:$D,MATCH('mobitool-Faktoren v2.0'!AJ154,'Energiefaktoren Ecoinvent'!$A:$A,0))),0)</f>
        <v>1.0835140000000001</v>
      </c>
      <c r="AV154" s="303">
        <f ca="1">IF(OR(AJ154="Benzin",AJ154="Diesel"),0,IF(ISERROR(OFFSET('Daten KEA'!$A$1,MATCH(AV$5,'Daten KEA'!$A:$A,0)-1,MATCH(AN154,'Daten KEA'!$A$424:$ADO$424,0)-1)),0,OFFSET('Daten KEA'!$A$1,MATCH(AV$5,'Daten KEA'!$A:$A,0)-1,MATCH(AN154,'Daten KEA'!$A$424:$ADO$424,0)-1))+IF(ISERROR(AL154*INDEX('Energiefaktoren Ecoinvent'!$D:$D,MATCH('mobitool-Faktoren v2.0'!AJ154,'Energiefaktoren Ecoinvent'!$A:$A,0))),0,AL154*INDEX('Energiefaktoren Ecoinvent'!$D:$D,MATCH('mobitool-Faktoren v2.0'!AJ154,'Energiefaktoren Ecoinvent'!$A:$A,0))))</f>
        <v>0</v>
      </c>
      <c r="AW154" s="303">
        <f ca="1">IF(ISERROR(OFFSET('Daten KEA'!$A$1,MATCH(AW$5,'Daten KEA'!$A:$A,0)-1,MATCH(AO154,'Daten KEA'!$A$424:$ADO$424,0)-1)),0,OFFSET('Daten KEA'!$A$1,MATCH(AW$5,'Daten KEA'!$A:$A,0)-1,MATCH(AO154,'Daten KEA'!$A$424:$ADO$424,0)-1))-IF(ISERROR(AK154*INDEX('Energiefaktoren Ecoinvent'!$D:$D,MATCH('mobitool-Faktoren v2.0'!AI154,'Energiefaktoren Ecoinvent'!$A:$A,0))),0,AK154*INDEX('Energiefaktoren Ecoinvent'!$D:$D,MATCH('mobitool-Faktoren v2.0'!AI154,'Energiefaktoren Ecoinvent'!$A:$A,0)))+IF(OR(AJ154="Benzin",AJ154="Diesel"),IF(ISERROR(OFFSET('Daten KEA'!$A$1,MATCH(AX$5,'Daten KEA'!$A:$A,0)-1,MATCH(AP154,'Daten KEA'!$A$424:$ADO$424,0)-1)),0,OFFSET('Daten KEA'!$A$1,MATCH(AX$5,'Daten KEA'!$A:$A,0)-1,MATCH(AP154,'Daten KEA'!$A$424:$ADO$424,0)-1))-IF(ISERROR(AL154*INDEX('Energiefaktoren Ecoinvent'!$D:$D,MATCH('mobitool-Faktoren v2.0'!AJ154,'Energiefaktoren Ecoinvent'!$A:$A,0))),0,AL154*INDEX('Energiefaktoren Ecoinvent'!$D:$D,MATCH('mobitool-Faktoren v2.0'!AJ154,'Energiefaktoren Ecoinvent'!$A:$A,0))),0)</f>
        <v>0.30214759999999985</v>
      </c>
      <c r="AX154" s="303">
        <f ca="1">IF(OR(AJ154="Benzin",AJ154="Diesel"),0,IF(ISERROR(OFFSET('Daten KEA'!$A$1,MATCH(AX$5,'Daten KEA'!$A:$A,0)-1,MATCH(AP154,'Daten KEA'!$A$424:$ADO$424,0)-1)),0,OFFSET('Daten KEA'!$A$1,MATCH(AX$5,'Daten KEA'!$A:$A,0)-1,MATCH(AP154,'Daten KEA'!$A$424:$ADO$424,0)-1))-IF(ISERROR(AL154*INDEX('Energiefaktoren Ecoinvent'!$D:$D,MATCH('mobitool-Faktoren v2.0'!AJ154,'Energiefaktoren Ecoinvent'!$A:$A,0))),0,AL154*INDEX('Energiefaktoren Ecoinvent'!$D:$D,MATCH('mobitool-Faktoren v2.0'!AJ154,'Energiefaktoren Ecoinvent'!$A:$A,0))))</f>
        <v>0</v>
      </c>
      <c r="AY154" s="303">
        <f t="shared" ca="1" si="107"/>
        <v>1.3856615999999999</v>
      </c>
      <c r="AZ154" s="303">
        <f ca="1">IF(ISERROR(OFFSET('Daten KEA'!$A$1,MATCH(AZ$5,'Daten KEA'!$A:$A,0)-1,MATCH(AQ154,'Daten KEA'!$A$424:$ADO$424,0)-1)),0,OFFSET('Daten KEA'!$A$1,MATCH(AZ$5,'Daten KEA'!$A:$A,0)-1,MATCH(AQ154,'Daten KEA'!$A$424:$ADO$424,0)-1))</f>
        <v>2.7817229000000001E-4</v>
      </c>
      <c r="BA154" s="303">
        <f ca="1">IF(ISERROR(OFFSET('Daten KEA'!$A$1,MATCH(BA$5,'Daten KEA'!$A:$A,0)-1,MATCH(AR154,'Daten KEA'!$A$424:$ADO$424,0)-1)),0,OFFSET('Daten KEA'!$A$1,MATCH(BA$5,'Daten KEA'!$A:$A,0)-1,MATCH(AR154,'Daten KEA'!$A$424:$ADO$424,0)-1))</f>
        <v>5.5634457999999996E-3</v>
      </c>
      <c r="BB154" s="303">
        <f ca="1">IF(ISERROR(OFFSET('Daten KEA'!$A$1,MATCH(BB$5,'Daten KEA'!$A:$A,0)-1,MATCH(AS154,'Daten KEA'!$A$424:$ADO$424,0)-1)),0,OFFSET('Daten KEA'!$A$1,MATCH(BB$5,'Daten KEA'!$A:$A,0)-1,MATCH(AS154,'Daten KEA'!$A$424:$ADO$424,0)-1))</f>
        <v>3.3149958E-2</v>
      </c>
      <c r="BC154" s="304">
        <f t="shared" ca="1" si="101"/>
        <v>1.4246531760900001</v>
      </c>
      <c r="BD154" s="303">
        <f ca="1">IF(ISERROR(OFFSET('Daten KEA'!$A$1,MATCH(BD$5,'Daten KEA'!$A:$A,0)-1,MATCH(AT154,'Daten KEA'!$A$424:$ADO$424,0)-1)),0,OFFSET('Daten KEA'!$A$1,MATCH(BD$5,'Daten KEA'!$A:$A,0)-1,MATCH(AT154,'Daten KEA'!$A$424:$ADO$424,0)-1))</f>
        <v>1.4246532000000001</v>
      </c>
      <c r="BE154" s="305">
        <f t="shared" ca="1" si="108"/>
        <v>1.0000000167830321</v>
      </c>
      <c r="BF154" s="306">
        <f ca="1">IF(ISERROR(OFFSET('Daten KEA'!$A$1,MATCH(BF$5,'Daten KEA'!$A:$A,0)-1,MATCH(AM154,'Daten KEA'!$A$424:$ADO$424,0)-1)),0,OFFSET('Daten KEA'!$A$1,MATCH(BF$5,'Daten KEA'!$A:$A,0)-1,MATCH(AM154,'Daten KEA'!$A$424:$ADO$424,0)-1))+IF(ISERROR($AK154*INDEX('Energiefaktoren Ecoinvent'!$H:$H,MATCH('mobitool-Faktoren v2.0'!$AI154,'Energiefaktoren Ecoinvent'!$A:$A,0))),0,$AK154*INDEX('Energiefaktoren Ecoinvent'!$H:$H,MATCH('mobitool-Faktoren v2.0'!$AI154,'Energiefaktoren Ecoinvent'!$A:$A,0)))+IF(OR(AJ154="Benzin",AJ154="Diesel"),IF(ISERROR(OFFSET('Daten KEA'!$A$1,MATCH(BG$5,'Daten KEA'!$A:$A,0)-1,MATCH(AN154,'Daten KEA'!$A$424:$ADO$424,0)-1)),0,OFFSET('Daten KEA'!$A$1,MATCH(BG$5,'Daten KEA'!$A:$A,0)-1,MATCH(AN154,'Daten KEA'!$A$424:$ADO$424,0)-1))+IF(ISERROR($AL154*INDEX('Energiefaktoren Ecoinvent'!$H:$H,MATCH('mobitool-Faktoren v2.0'!$AJ154,'Energiefaktoren Ecoinvent'!$A:$A,0))),0,$AL154*INDEX('Energiefaktoren Ecoinvent'!$H:$H,MATCH('mobitool-Faktoren v2.0'!$AJ154,'Energiefaktoren Ecoinvent'!$A:$A,0))),0)</f>
        <v>1.0835140000000001</v>
      </c>
      <c r="BG154" s="306">
        <f ca="1">IF(OR(AJ154="Benzin",AJ154="Diesel"),0,IF(ISERROR(OFFSET('Daten KEA'!$A$1,MATCH(BG$5,'Daten KEA'!$A:$A,0)-1,MATCH(AN154,'Daten KEA'!$A$424:$ADO$424,0)-1)),0,OFFSET('Daten KEA'!$A$1,MATCH(BG$5,'Daten KEA'!$A:$A,0)-1,MATCH(AN154,'Daten KEA'!$A$424:$ADO$424,0)-1))+IF(ISERROR($AL154*INDEX('Energiefaktoren Ecoinvent'!$H:$H,MATCH('mobitool-Faktoren v2.0'!$AJ154,'Energiefaktoren Ecoinvent'!$A:$A,0))),0,$AL154*INDEX('Energiefaktoren Ecoinvent'!$H:$H,MATCH('mobitool-Faktoren v2.0'!$AJ154,'Energiefaktoren Ecoinvent'!$A:$A,0))))</f>
        <v>0</v>
      </c>
      <c r="BH154" s="306">
        <f ca="1">IF(ISERROR(OFFSET('Daten KEA'!$A$1,MATCH(BH$5,'Daten KEA'!$A:$A,0)-1,MATCH(AO154,'Daten KEA'!$A$424:$ADO$424,0)-1)),0,OFFSET('Daten KEA'!$A$1,MATCH(BH$5,'Daten KEA'!$A:$A,0)-1,MATCH(AO154,'Daten KEA'!$A$424:$ADO$424,0)-1))-IF(ISERROR($AK154*INDEX('Energiefaktoren Ecoinvent'!$H:$H,MATCH('mobitool-Faktoren v2.0'!$AI154,'Energiefaktoren Ecoinvent'!$A:$A,0))),0,$AK154*INDEX('Energiefaktoren Ecoinvent'!$H:$H,MATCH('mobitool-Faktoren v2.0'!$AI154,'Energiefaktoren Ecoinvent'!$A:$A,0)))+IF(OR(AJ154="Benzin",AJ154="Diesel"),IF(ISERROR(OFFSET('Daten KEA'!$A$1,MATCH(BI$5,'Daten KEA'!$A:$A,0)-1,MATCH(AP154,'Daten KEA'!$A$424:$ADO$424,0)-1)),0,OFFSET('Daten KEA'!$A$1,MATCH(BI$5,'Daten KEA'!$A:$A,0)-1,MATCH(AP154,'Daten KEA'!$A$424:$ADO$424,0)-1))-IF(ISERROR($AL154*INDEX('Energiefaktoren Ecoinvent'!$H:$H,MATCH('mobitool-Faktoren v2.0'!$AJ154,'Energiefaktoren Ecoinvent'!$A:$A,0))),0,$AL154*INDEX('Energiefaktoren Ecoinvent'!$H:$H,MATCH('mobitool-Faktoren v2.0'!$AJ154,'Energiefaktoren Ecoinvent'!$A:$A,0))),0)</f>
        <v>0.29873486400139981</v>
      </c>
      <c r="BI154" s="306">
        <f ca="1">IF(OR(AJ154="Benzin",AJ154="Diesel"),0,IF(ISERROR(OFFSET('Daten KEA'!$A$1,MATCH(BI$5,'Daten KEA'!$A:$A,0)-1,MATCH(AP154,'Daten KEA'!$A$424:$ADO$424,0)-1)),0,OFFSET('Daten KEA'!$A$1,MATCH(BI$5,'Daten KEA'!$A:$A,0)-1,MATCH(AP154,'Daten KEA'!$A$424:$ADO$424,0)-1))-IF(ISERROR($AL154*INDEX('Energiefaktoren Ecoinvent'!$H:$H,MATCH('mobitool-Faktoren v2.0'!$AJ154,'Energiefaktoren Ecoinvent'!$A:$A,0))),0,$AL154*INDEX('Energiefaktoren Ecoinvent'!$H:$H,MATCH('mobitool-Faktoren v2.0'!$AJ154,'Energiefaktoren Ecoinvent'!$A:$A,0))))</f>
        <v>0</v>
      </c>
      <c r="BJ154" s="306">
        <f t="shared" ca="1" si="140"/>
        <v>1.3822488640013999</v>
      </c>
      <c r="BK154" s="306">
        <f ca="1">IF(ISERROR(OFFSET('Daten KEA'!$A$1,MATCH(BK$5,'Daten KEA'!$A:$A,0)-1,MATCH(AQ154,'Daten KEA'!$A$424:$ADO$424,0)-1)),0,OFFSET('Daten KEA'!$A$1,MATCH(BK$5,'Daten KEA'!$A:$A,0)-1,MATCH(AQ154,'Daten KEA'!$A$424:$ADO$424,0)-1))</f>
        <v>2.5503178791464999E-4</v>
      </c>
      <c r="BL154" s="306">
        <f ca="1">IF(ISERROR(OFFSET('Daten KEA'!$A$1,MATCH(BL$5,'Daten KEA'!$A:$A,0)-1,MATCH(AR154,'Daten KEA'!$A$424:$ADO$424,0)-1)),0,OFFSET('Daten KEA'!$A$1,MATCH(BL$5,'Daten KEA'!$A:$A,0)-1,MATCH(AR154,'Daten KEA'!$A$424:$ADO$424,0)-1))</f>
        <v>5.1006358982929991E-3</v>
      </c>
      <c r="BM154" s="306">
        <f ca="1">IF(ISERROR(OFFSET('Daten KEA'!$A$1,MATCH(BM$5,'Daten KEA'!$A:$A,0)-1,MATCH(AS154,'Daten KEA'!$A$424:$ADO$424,0)-1)),0,OFFSET('Daten KEA'!$A$1,MATCH(BM$5,'Daten KEA'!$A:$A,0)-1,MATCH(AS154,'Daten KEA'!$A$424:$ADO$424,0)-1))</f>
        <v>3.0981595152553002E-2</v>
      </c>
      <c r="BN154" s="307">
        <f t="shared" ca="1" si="98"/>
        <v>1.4185861268401605</v>
      </c>
      <c r="BO154" s="306">
        <f ca="1">IF(ISERROR(OFFSET('Daten KEA'!$A$1,MATCH(BO$5,'Daten KEA'!$A:$A,0)-1,MATCH(AT154,'Daten KEA'!$A$424:$ADO$424,0)-1)),0,OFFSET('Daten KEA'!$A$1,MATCH(BO$5,'Daten KEA'!$A:$A,0)-1,MATCH(AT154,'Daten KEA'!$A$424:$ADO$424,0)-1))</f>
        <v>1.4185861312821</v>
      </c>
      <c r="BP154" s="305">
        <f t="shared" ca="1" si="109"/>
        <v>1.0000000031312442</v>
      </c>
      <c r="BQ154" s="308">
        <f ca="1">IF(ISERROR(OFFSET('Daten GWP'!$A$1,MATCH(BQ$5,'Daten GWP'!$A:$A,0)-1,MATCH(AM154,'Daten GWP'!$A$424:$ADO$424,0)-1)),0,OFFSET('Daten GWP'!$A$1,MATCH(BQ$5,'Daten GWP'!$A:$A,0)-1,MATCH(AM154,'Daten GWP'!$A$424:$ADO$424,0)-1))*1000</f>
        <v>109.31309999999999</v>
      </c>
      <c r="BR154" s="308">
        <f ca="1">IF(ISERROR(OFFSET('Daten GWP'!$A$1,MATCH(BR$5,'Daten GWP'!$A:$A,0)-1,MATCH(AN154,'Daten GWP'!$A$424:$ADO$424,0)-1)),0,OFFSET('Daten GWP'!$A$1,MATCH(BR$5,'Daten GWP'!$A:$A,0)-1,MATCH(AN154,'Daten GWP'!$A$424:$ADO$424,0)-1))*1000</f>
        <v>0</v>
      </c>
      <c r="BS154" s="308">
        <f ca="1">IF(ISERROR(OFFSET('Daten GWP'!$A$1,MATCH(BS$5,'Daten GWP'!$A:$A,0)-1,MATCH(AO154,'Daten GWP'!$A$424:$ADO$424,0)-1)),0,OFFSET('Daten GWP'!$A$1,MATCH(BS$5,'Daten GWP'!$A:$A,0)-1,MATCH(AO154,'Daten GWP'!$A$424:$ADO$424,0)-1))*1000</f>
        <v>15.898062000000001</v>
      </c>
      <c r="BT154" s="308">
        <f ca="1">IF(ISERROR(OFFSET('Daten GWP'!$A$1,MATCH(BT$5,'Daten GWP'!$A:$A,0)-1,MATCH(AP154,'Daten GWP'!$A$424:$ADO$424,0)-1)),0,OFFSET('Daten GWP'!$A$1,MATCH(BT$5,'Daten GWP'!$A:$A,0)-1,MATCH(AP154,'Daten GWP'!$A$424:$ADO$424,0)-1))*1000</f>
        <v>0</v>
      </c>
      <c r="BU154" s="308">
        <f t="shared" ca="1" si="110"/>
        <v>125.21116199999999</v>
      </c>
      <c r="BV154" s="308">
        <f ca="1">IF(ISERROR(OFFSET('Daten GWP'!$A$1,MATCH(BV$5,'Daten GWP'!$A:$A,0)-1,MATCH(AQ154,'Daten GWP'!$A$424:$ADO$424,0)-1)),0,OFFSET('Daten GWP'!$A$1,MATCH(BV$5,'Daten GWP'!$A:$A,0)-1,MATCH(AQ154,'Daten GWP'!$A$424:$ADO$424,0)-1))*1000</f>
        <v>1.5436498000000002E-2</v>
      </c>
      <c r="BW154" s="308">
        <f ca="1">IF(ISERROR(OFFSET('Daten GWP'!$A$1,MATCH(BW$5,'Daten GWP'!$A:$A,0)-1,MATCH(AR154,'Daten GWP'!$A$424:$ADO$424,0)-1)),0,OFFSET('Daten GWP'!$A$1,MATCH(BW$5,'Daten GWP'!$A:$A,0)-1,MATCH(AR154,'Daten GWP'!$A$424:$ADO$424,0)-1))*1000</f>
        <v>0.30872997000000002</v>
      </c>
      <c r="BX154" s="308">
        <f ca="1">IF(ISERROR(OFFSET('Daten GWP'!$A$1,MATCH(BX$5,'Daten GWP'!$A:$A,0)-1,MATCH(AS154,'Daten GWP'!$A$424:$ADO$424,0)-1)),0,OFFSET('Daten GWP'!$A$1,MATCH(BX$5,'Daten GWP'!$A:$A,0)-1,MATCH(AS154,'Daten GWP'!$A$424:$ADO$424,0)-1))*1000</f>
        <v>1.6899935000000001</v>
      </c>
      <c r="BY154" s="309">
        <f t="shared" ca="1" si="99"/>
        <v>127.22532196799999</v>
      </c>
      <c r="BZ154" s="308">
        <f ca="1">IF(ISERROR(OFFSET('Daten GWP'!$A$1,MATCH(BZ$5,'Daten GWP'!$A:$A,0)-1,MATCH(AT154,'Daten GWP'!$A$424:$ADO$424,0)-1)),0,OFFSET('Daten GWP'!$A$1,MATCH(BZ$5,'Daten GWP'!$A:$A,0)-1,MATCH(AT154,'Daten GWP'!$A$424:$ADO$424,0)-1))*1000</f>
        <v>127.22532</v>
      </c>
      <c r="CA154" s="305">
        <f t="shared" ca="1" si="111"/>
        <v>0.99999998453138128</v>
      </c>
      <c r="CB154" s="310">
        <f ca="1">IF(ISERROR(OFFSET('Daten Elementary'!$A$1,MATCH(CB$5,'Daten Elementary'!$A:$A,0)-1,MATCH(AM154,'Daten Elementary'!$A$424:$ADO$424,0)-1)),0,OFFSET('Daten Elementary'!$A$1,MATCH(CB$5,'Daten Elementary'!$A:$A,0)-1,MATCH(AM154,'Daten Elementary'!$A$424:$ADO$424,0)-1))*1000000</f>
        <v>1.33531</v>
      </c>
      <c r="CC154" s="310">
        <f ca="1">IF(ISERROR(OFFSET('Daten Elementary'!$A$1,MATCH(CC$5,'Daten Elementary'!$A:$A,0)-1,MATCH(AN154,'Daten Elementary'!$A$424:$ADO$424,0)-1)),0,OFFSET('Daten Elementary'!$A$1,MATCH(CC$5,'Daten Elementary'!$A:$A,0)-1,MATCH(AN154,'Daten Elementary'!$A$424:$ADO$424,0)-1))*1000000</f>
        <v>0</v>
      </c>
      <c r="CD154" s="310">
        <f ca="1">IF(ISERROR(OFFSET('Daten Elementary'!$A$1,MATCH(CD$5,'Daten Elementary'!$A:$A,0)-1,MATCH(AO154,'Daten Elementary'!$A$424:$ADO$424,0)-1)),0,OFFSET('Daten Elementary'!$A$1,MATCH(CD$5,'Daten Elementary'!$A:$A,0)-1,MATCH(AO154,'Daten Elementary'!$A$424:$ADO$424,0)-1))*1000000</f>
        <v>6.3974921999999994</v>
      </c>
      <c r="CE154" s="310">
        <f ca="1">IF(ISERROR(OFFSET('Daten Elementary'!$A$1,MATCH(CE$5,'Daten Elementary'!$A:$A,0)-1,MATCH(AP154,'Daten Elementary'!$A$424:$ADO$424,0)-1)),0,OFFSET('Daten Elementary'!$A$1,MATCH(CE$5,'Daten Elementary'!$A:$A,0)-1,MATCH(AP154,'Daten Elementary'!$A$424:$ADO$424,0)-1))*1000000</f>
        <v>0</v>
      </c>
      <c r="CF154" s="310">
        <f t="shared" ca="1" si="112"/>
        <v>7.7328021999999992</v>
      </c>
      <c r="CG154" s="310">
        <f ca="1">IF(ISERROR(OFFSET('Daten Elementary'!$A$1,MATCH(CG$5,'Daten Elementary'!$A:$A,0)-1,MATCH(AQ154,'Daten Elementary'!$A$424:$ADO$424,0)-1)),0,OFFSET('Daten Elementary'!$A$1,MATCH(CG$5,'Daten Elementary'!$A:$A,0)-1,MATCH(AQ154,'Daten Elementary'!$A$424:$ADO$424,0)-1))*1000000</f>
        <v>6.0635229999999995E-3</v>
      </c>
      <c r="CH154" s="310">
        <f ca="1">IF(ISERROR(OFFSET('Daten Elementary'!$A$1,MATCH(CH$5,'Daten Elementary'!$A:$A,0)-1,MATCH(AR154,'Daten Elementary'!$A$424:$ADO$424,0)-1)),0,OFFSET('Daten Elementary'!$A$1,MATCH(CH$5,'Daten Elementary'!$A:$A,0)-1,MATCH(AR154,'Daten Elementary'!$A$424:$ADO$424,0)-1))*1000000</f>
        <v>0.12127046</v>
      </c>
      <c r="CI154" s="310">
        <f ca="1">IF(ISERROR(OFFSET('Daten Elementary'!$A$1,MATCH(CI$5,'Daten Elementary'!$A:$A,0)-1,MATCH(AS154,'Daten Elementary'!$A$424:$ADO$424,0)-1)),0,OFFSET('Daten Elementary'!$A$1,MATCH(CI$5,'Daten Elementary'!$A:$A,0)-1,MATCH(AS154,'Daten Elementary'!$A$424:$ADO$424,0)-1))*1000000</f>
        <v>0.34252874999999999</v>
      </c>
      <c r="CJ154" s="311">
        <f t="shared" ca="1" si="113"/>
        <v>8.2026649329999994</v>
      </c>
      <c r="CK154" s="310">
        <f ca="1">IF(ISERROR(OFFSET('Daten Elementary'!$A$1,MATCH(CK$5,'Daten Elementary'!$A:$A,0)-1,MATCH($AT154,'Daten Elementary'!$A$424:$ADO$424,0)-1)),0,OFFSET('Daten Elementary'!$A$1,MATCH(CK$5,'Daten Elementary'!$A:$A,0)-1,MATCH($AT154,'Daten Elementary'!$A$424:$ADO$424,0)-1))*1000000</f>
        <v>8.2026652000000002</v>
      </c>
      <c r="CL154" s="305">
        <f t="shared" ca="1" si="114"/>
        <v>1.000000032550397</v>
      </c>
      <c r="CM154" s="312">
        <f ca="1">IF(ISERROR(OFFSET('Daten Elementary'!$A$1,MATCH(CM$5,'Daten Elementary'!$A:$A,0)-1,MATCH(AM154,'Daten Elementary'!$A$424:$ADO$424,0)-1)),0,OFFSET('Daten Elementary'!$A$1,MATCH(CM$5,'Daten Elementary'!$A:$A,0)-1,MATCH(AM154,'Daten Elementary'!$A$424:$ADO$424,0)-1))*1000000</f>
        <v>1.33531</v>
      </c>
      <c r="CN154" s="312">
        <f ca="1">IF(ISERROR(OFFSET('Daten Elementary'!$A$1,MATCH(CN$5,'Daten Elementary'!$A:$A,0)-1,MATCH(AN154,'Daten Elementary'!$A$424:$ADO$424,0)-1)),0,OFFSET('Daten Elementary'!$A$1,MATCH(CN$5,'Daten Elementary'!$A:$A,0)-1,MATCH(AN154,'Daten Elementary'!$A$424:$ADO$424,0)-1))*1000000</f>
        <v>0</v>
      </c>
      <c r="CO154" s="312">
        <f ca="1">IF(ISERROR(OFFSET('Daten Elementary'!$A$1,MATCH(CO$5,'Daten Elementary'!$A:$A,0)-1,MATCH(AO154,'Daten Elementary'!$A$424:$ADO$424,0)-1)),0,OFFSET('Daten Elementary'!$A$1,MATCH(CO$5,'Daten Elementary'!$A:$A,0)-1,MATCH(AO154,'Daten Elementary'!$A$424:$ADO$424,0)-1))*1000000</f>
        <v>5.2043704999999996</v>
      </c>
      <c r="CP154" s="312">
        <f ca="1">IF(ISERROR(OFFSET('Daten Elementary'!$A$1,MATCH(CP$5,'Daten Elementary'!$A:$A,0)-1,MATCH(AP154,'Daten Elementary'!$A$424:$ADO$424,0)-1)),0,OFFSET('Daten Elementary'!$A$1,MATCH(CP$5,'Daten Elementary'!$A:$A,0)-1,MATCH(AP154,'Daten Elementary'!$A$424:$ADO$424,0)-1))*1000000</f>
        <v>0</v>
      </c>
      <c r="CQ154" s="312">
        <f t="shared" ca="1" si="115"/>
        <v>6.5396804999999993</v>
      </c>
      <c r="CR154" s="312">
        <f ca="1">IF(ISERROR(OFFSET('Daten Elementary'!$A$1,MATCH(CR$5,'Daten Elementary'!$A:$A,0)-1,MATCH(AQ154,'Daten Elementary'!$A$424:$ADO$424,0)-1)),0,OFFSET('Daten Elementary'!$A$1,MATCH(CR$5,'Daten Elementary'!$A:$A,0)-1,MATCH(AQ154,'Daten Elementary'!$A$424:$ADO$424,0)-1))*1000000</f>
        <v>3.2546862000000002E-3</v>
      </c>
      <c r="CS154" s="312">
        <f ca="1">IF(ISERROR(OFFSET('Daten Elementary'!$A$1,MATCH(CS$5,'Daten Elementary'!$A:$A,0)-1,MATCH(AR154,'Daten Elementary'!$A$424:$ADO$424,0)-1)),0,OFFSET('Daten Elementary'!$A$1,MATCH(CS$5,'Daten Elementary'!$A:$A,0)-1,MATCH(AR154,'Daten Elementary'!$A$424:$ADO$424,0)-1))*1000000</f>
        <v>6.5093724000000006E-2</v>
      </c>
      <c r="CT154" s="312">
        <f ca="1">IF(ISERROR(OFFSET('Daten Elementary'!$A$1,MATCH(CT$5,'Daten Elementary'!$A:$A,0)-1,MATCH(AS154,'Daten Elementary'!$A$424:$ADO$424,0)-1)),0,OFFSET('Daten Elementary'!$A$1,MATCH(CT$5,'Daten Elementary'!$A:$A,0)-1,MATCH(AS154,'Daten Elementary'!$A$424:$ADO$424,0)-1))*1000000</f>
        <v>0.24899378</v>
      </c>
      <c r="CU154" s="313">
        <f t="shared" ca="1" si="116"/>
        <v>6.8570226901999991</v>
      </c>
      <c r="CV154" s="312">
        <f ca="1">IF(ISERROR(OFFSET('Daten Elementary'!$A$1,MATCH(CV$5,'Daten Elementary'!$A:$A,0)-1,MATCH($AT154,'Daten Elementary'!$A$424:$ADO$424,0)-1)),0,OFFSET('Daten Elementary'!$A$1,MATCH(CV$5,'Daten Elementary'!$A:$A,0)-1,MATCH($AT154,'Daten Elementary'!$A$424:$ADO$424,0)-1))*1000000</f>
        <v>6.8570228000000002</v>
      </c>
      <c r="CW154" s="305">
        <f t="shared" ca="1" si="117"/>
        <v>1.0000000160127809</v>
      </c>
      <c r="CX154" s="314">
        <f ca="1">IF(ISERROR(OFFSET('Daten Elementary'!$A$1,MATCH(CX$5,'Daten Elementary'!$A:$A,0)-1,MATCH(AM154,'Daten Elementary'!$A$424:$ADO$424,0)-1)),0,OFFSET('Daten Elementary'!$A$1,MATCH(CX$5,'Daten Elementary'!$A:$A,0)-1,MATCH(AM154,'Daten Elementary'!$A$424:$ADO$424,0)-1))*1000000</f>
        <v>14.240788999999999</v>
      </c>
      <c r="CY154" s="314">
        <f ca="1">IF(ISERROR(OFFSET('Daten Elementary'!$A$1,MATCH(CY$5,'Daten Elementary'!$A:$A,0)-1,MATCH(AN154,'Daten Elementary'!$A$424:$ADO$424,0)-1)),0,OFFSET('Daten Elementary'!$A$1,MATCH(CY$5,'Daten Elementary'!$A:$A,0)-1,MATCH(AN154,'Daten Elementary'!$A$424:$ADO$424,0)-1))*1000000</f>
        <v>0</v>
      </c>
      <c r="CZ154" s="314">
        <f ca="1">IF(ISERROR(OFFSET('Daten Elementary'!$A$1,MATCH(CZ$5,'Daten Elementary'!$A:$A,0)-1,MATCH(AO154,'Daten Elementary'!$A$424:$ADO$424,0)-1)),0,OFFSET('Daten Elementary'!$A$1,MATCH(CZ$5,'Daten Elementary'!$A:$A,0)-1,MATCH(AO154,'Daten Elementary'!$A$424:$ADO$424,0)-1))*1000000</f>
        <v>56.432781999999996</v>
      </c>
      <c r="DA154" s="314">
        <f ca="1">IF(ISERROR(OFFSET('Daten Elementary'!$A$1,MATCH(DA$5,'Daten Elementary'!$A:$A,0)-1,MATCH(AP154,'Daten Elementary'!$A$424:$ADO$424,0)-1)),0,OFFSET('Daten Elementary'!$A$1,MATCH(DA$5,'Daten Elementary'!$A:$A,0)-1,MATCH(AP154,'Daten Elementary'!$A$424:$ADO$424,0)-1))*1000000</f>
        <v>0</v>
      </c>
      <c r="DB154" s="314">
        <f t="shared" ca="1" si="118"/>
        <v>70.673570999999995</v>
      </c>
      <c r="DC154" s="314">
        <f ca="1">IF(ISERROR(OFFSET('Daten Elementary'!$A$1,MATCH(DC$5,'Daten Elementary'!$A:$A,0)-1,MATCH(AQ154,'Daten Elementary'!$A$424:$ADO$424,0)-1)),0,OFFSET('Daten Elementary'!$A$1,MATCH(DC$5,'Daten Elementary'!$A:$A,0)-1,MATCH(AQ154,'Daten Elementary'!$A$424:$ADO$424,0)-1))*1000000</f>
        <v>5.0327017999999994E-2</v>
      </c>
      <c r="DD154" s="314">
        <f ca="1">IF(ISERROR(OFFSET('Daten Elementary'!$A$1,MATCH(DD$5,'Daten Elementary'!$A:$A,0)-1,MATCH(AR154,'Daten Elementary'!$A$424:$ADO$424,0)-1)),0,OFFSET('Daten Elementary'!$A$1,MATCH(DD$5,'Daten Elementary'!$A:$A,0)-1,MATCH(AR154,'Daten Elementary'!$A$424:$ADO$424,0)-1))*1000000</f>
        <v>1.0065404</v>
      </c>
      <c r="DE154" s="314">
        <f ca="1">IF(ISERROR(OFFSET('Daten Elementary'!$A$1,MATCH(DE$5,'Daten Elementary'!$A:$A,0)-1,MATCH(AS154,'Daten Elementary'!$A$424:$ADO$424,0)-1)),0,OFFSET('Daten Elementary'!$A$1,MATCH(DE$5,'Daten Elementary'!$A:$A,0)-1,MATCH(AS154,'Daten Elementary'!$A$424:$ADO$424,0)-1))*1000000</f>
        <v>3.2013192999999998</v>
      </c>
      <c r="DF154" s="315">
        <f t="shared" ca="1" si="119"/>
        <v>74.931757718</v>
      </c>
      <c r="DG154" s="314">
        <f ca="1">IF(ISERROR(OFFSET('Daten Elementary'!$A$1,MATCH(DG$5,'Daten Elementary'!$A:$A,0)-1,MATCH($AT154,'Daten Elementary'!$A$424:$ADO$424,0)-1)),0,OFFSET('Daten Elementary'!$A$1,MATCH(DG$5,'Daten Elementary'!$A:$A,0)-1,MATCH($AT154,'Daten Elementary'!$A$424:$ADO$424,0)-1))*1000000</f>
        <v>74.931759999999997</v>
      </c>
      <c r="DH154" s="305">
        <f t="shared" ca="1" si="120"/>
        <v>1.000000030454377</v>
      </c>
      <c r="DI154" s="316">
        <f ca="1">IF(ISERROR(OFFSET('Daten Elementary'!$A$1,MATCH(DI$5,'Daten Elementary'!$A:$A,0)-1,MATCH(AM154,'Daten Elementary'!$A$424:$ADO$424,0)-1)),0,OFFSET('Daten Elementary'!$A$1,MATCH(DI$5,'Daten Elementary'!$A:$A,0)-1,MATCH(AM154,'Daten Elementary'!$A$424:$ADO$424,0)-1))*1000000</f>
        <v>325.178</v>
      </c>
      <c r="DJ154" s="316">
        <f ca="1">IF(ISERROR(OFFSET('Daten Elementary'!$A$1,MATCH(DJ$5,'Daten Elementary'!$A:$A,0)-1,MATCH(AN154,'Daten Elementary'!$A$424:$ADO$424,0)-1)),0,OFFSET('Daten Elementary'!$A$1,MATCH(DJ$5,'Daten Elementary'!$A:$A,0)-1,MATCH(AN154,'Daten Elementary'!$A$424:$ADO$424,0)-1))*1000000</f>
        <v>0</v>
      </c>
      <c r="DK154" s="316">
        <f ca="1">IF(ISERROR(OFFSET('Daten Elementary'!$A$1,MATCH(DK$5,'Daten Elementary'!$A:$A,0)-1,MATCH(AO154,'Daten Elementary'!$A$424:$ADO$424,0)-1)),0,OFFSET('Daten Elementary'!$A$1,MATCH(DK$5,'Daten Elementary'!$A:$A,0)-1,MATCH(AO154,'Daten Elementary'!$A$424:$ADO$424,0)-1))*1000000</f>
        <v>68.114913000000001</v>
      </c>
      <c r="DL154" s="316">
        <f ca="1">IF(ISERROR(OFFSET('Daten Elementary'!$A$1,MATCH(DL$5,'Daten Elementary'!$A:$A,0)-1,MATCH(AP154,'Daten Elementary'!$A$424:$ADO$424,0)-1)),0,OFFSET('Daten Elementary'!$A$1,MATCH(DL$5,'Daten Elementary'!$A:$A,0)-1,MATCH(AP154,'Daten Elementary'!$A$424:$ADO$424,0)-1))*1000000</f>
        <v>0</v>
      </c>
      <c r="DM154" s="316">
        <f t="shared" ca="1" si="121"/>
        <v>393.292913</v>
      </c>
      <c r="DN154" s="316">
        <f ca="1">IF(ISERROR(OFFSET('Daten Elementary'!$A$1,MATCH(DN$5,'Daten Elementary'!$A:$A,0)-1,MATCH(AQ154,'Daten Elementary'!$A$424:$ADO$424,0)-1)),0,OFFSET('Daten Elementary'!$A$1,MATCH(DN$5,'Daten Elementary'!$A:$A,0)-1,MATCH(AQ154,'Daten Elementary'!$A$424:$ADO$424,0)-1))*1000000</f>
        <v>2.4275524999999999E-2</v>
      </c>
      <c r="DO154" s="316">
        <f ca="1">IF(ISERROR(OFFSET('Daten Elementary'!$A$1,MATCH(DO$5,'Daten Elementary'!$A:$A,0)-1,MATCH(AR154,'Daten Elementary'!$A$424:$ADO$424,0)-1)),0,OFFSET('Daten Elementary'!$A$1,MATCH(DO$5,'Daten Elementary'!$A:$A,0)-1,MATCH(AR154,'Daten Elementary'!$A$424:$ADO$424,0)-1))*1000000</f>
        <v>0.48551050999999995</v>
      </c>
      <c r="DP154" s="316">
        <f ca="1">IF(ISERROR(OFFSET('Daten Elementary'!$A$1,MATCH(DP$5,'Daten Elementary'!$A:$A,0)-1,MATCH(AS154,'Daten Elementary'!$A$424:$ADO$424,0)-1)),0,OFFSET('Daten Elementary'!$A$1,MATCH(DP$5,'Daten Elementary'!$A:$A,0)-1,MATCH(AS154,'Daten Elementary'!$A$424:$ADO$424,0)-1))*1000000</f>
        <v>2.6630512</v>
      </c>
      <c r="DQ154" s="317">
        <f t="shared" ca="1" si="122"/>
        <v>396.46575023499997</v>
      </c>
      <c r="DR154" s="316">
        <f ca="1">IF(ISERROR(OFFSET('Daten Elementary'!$A$1,MATCH(DR$5,'Daten Elementary'!$A:$A,0)-1,MATCH($AT154,'Daten Elementary'!$A$424:$ADO$424,0)-1)),0,OFFSET('Daten Elementary'!$A$1,MATCH(DR$5,'Daten Elementary'!$A:$A,0)-1,MATCH($AT154,'Daten Elementary'!$A$424:$ADO$424,0)-1))*1000000</f>
        <v>396.46575000000001</v>
      </c>
      <c r="DS154" s="305">
        <f t="shared" ca="1" si="123"/>
        <v>0.99999999940726292</v>
      </c>
      <c r="DT154" s="318">
        <f ca="1">IF(ISERROR(OFFSET('Daten UBP13'!$A$1,MATCH(DT$5,'Daten UBP13'!$A:$A,0)-1,MATCH(AM154,'Daten UBP13'!$A$424:$AEG$424,0)-1)),0,OFFSET('Daten UBP13'!$A$1,MATCH(DT$5,'Daten UBP13'!$A:$A,0)-1,MATCH(AM154,'Daten UBP13'!$A$424:$AEG$424,0)-1))</f>
        <v>57.907817999999999</v>
      </c>
      <c r="DU154" s="318">
        <f ca="1">IF(ISERROR(OFFSET('Daten UBP13'!$A$1,MATCH(DU$5,'Daten UBP13'!$A:$A,0)-1,MATCH(AN154,'Daten UBP13'!$A$424:$AEG$424,0)-1)),0,OFFSET('Daten UBP13'!$A$1,MATCH(DU$5,'Daten UBP13'!$A:$A,0)-1,MATCH(AN154,'Daten UBP13'!$A$424:$AEG$424,0)-1))</f>
        <v>0</v>
      </c>
      <c r="DV154" s="318">
        <f ca="1">IF(ISERROR(OFFSET('Daten UBP13'!$A$1,MATCH(DV$5,'Daten UBP13'!$A:$A,0)-1,MATCH(AO154,'Daten UBP13'!$A$424:$AEG$424,0)-1)),0,OFFSET('Daten UBP13'!$A$1,MATCH(DV$5,'Daten UBP13'!$A:$A,0)-1,MATCH(AO154,'Daten UBP13'!$A$424:$AEG$424,0)-1))</f>
        <v>33.655602000000002</v>
      </c>
      <c r="DW154" s="318">
        <f ca="1">IF(ISERROR(OFFSET('Daten UBP13'!$A$1,MATCH(DW$5,'Daten UBP13'!$A:$A,0)-1,MATCH(AP154,'Daten UBP13'!$A$424:$AEG$424,0)-1)),0,OFFSET('Daten UBP13'!$A$1,MATCH(DW$5,'Daten UBP13'!$A:$A,0)-1,MATCH(AP154,'Daten UBP13'!$A$424:$AEG$424,0)-1))</f>
        <v>0</v>
      </c>
      <c r="DX154" s="318">
        <f t="shared" ca="1" si="124"/>
        <v>91.563420000000008</v>
      </c>
      <c r="DY154" s="318">
        <f ca="1">IF(ISERROR(OFFSET('Daten UBP13'!$A$1,MATCH(DY$5,'Daten UBP13'!$A:$A,0)-1,MATCH(AQ154,'Daten UBP13'!$A$424:$AEG$424,0)-1)),0,OFFSET('Daten UBP13'!$A$1,MATCH(DY$5,'Daten UBP13'!$A:$A,0)-1,MATCH(AQ154,'Daten UBP13'!$A$424:$AEG$424,0)-1))</f>
        <v>1.6515714000000001E-2</v>
      </c>
      <c r="DZ154" s="318">
        <f ca="1">IF(ISERROR(OFFSET('Daten UBP13'!$A$1,MATCH(DZ$5,'Daten UBP13'!$A:$A,0)-1,MATCH(AR154,'Daten UBP13'!$A$424:$AEG$424,0)-1)),0,OFFSET('Daten UBP13'!$A$1,MATCH(DZ$5,'Daten UBP13'!$A:$A,0)-1,MATCH(AR154,'Daten UBP13'!$A$424:$AEG$424,0)-1))</f>
        <v>0.33031427000000002</v>
      </c>
      <c r="EA154" s="318">
        <f ca="1">IF(ISERROR(OFFSET('Daten UBP13'!$A$1,MATCH(EA$5,'Daten UBP13'!$A:$A,0)-1,MATCH(AS154,'Daten UBP13'!$A$424:$AEG$424,0)-1)),0,OFFSET('Daten UBP13'!$A$1,MATCH(EA$5,'Daten UBP13'!$A:$A,0)-1,MATCH(AS154,'Daten UBP13'!$A$424:$AEG$424,0)-1))</f>
        <v>1.7234057</v>
      </c>
      <c r="EB154" s="319">
        <f t="shared" ca="1" si="125"/>
        <v>93.633655684000004</v>
      </c>
      <c r="EC154" s="318">
        <f ca="1">IF(ISERROR(OFFSET('Daten UBP13'!$A$1,MATCH(EC$5,'Daten UBP13'!$A:$A,0)-1,MATCH(AT154,'Daten UBP13'!$A$424:$AEG$424,0)-1)),0,OFFSET('Daten UBP13'!$A$1,MATCH(EC$5,'Daten UBP13'!$A:$A,0)-1,MATCH(AT154,'Daten UBP13'!$A$424:$AEG$424,0)-1))</f>
        <v>93.633656000000002</v>
      </c>
      <c r="ED154" s="305">
        <f t="shared" ca="1" si="126"/>
        <v>1.0000000033748548</v>
      </c>
      <c r="EE154" s="320">
        <f ca="1">IF(ISERROR(OFFSET('Daten ReCiPe'!$A$1,MATCH(EE$5,'Daten ReCiPe'!$A:$A,0)-1,MATCH(AM154,'Daten ReCiPe'!$A$424:$ADO$424,0)-1)),0,OFFSET('Daten ReCiPe'!$A$1,MATCH(EE$5,'Daten ReCiPe'!$A:$A,0)-1,MATCH(AM154,'Daten ReCiPe'!$A$424:$ADO$424,0)-1))*1000</f>
        <v>4.1291397000000005</v>
      </c>
      <c r="EF154" s="320">
        <f ca="1">IF(ISERROR(OFFSET('Daten ReCiPe'!$A$1,MATCH(EF$5,'Daten ReCiPe'!$A:$A,0)-1,MATCH(AN154,'Daten ReCiPe'!$A$424:$ADO$424,0)-1)),0,OFFSET('Daten ReCiPe'!$A$1,MATCH(EF$5,'Daten ReCiPe'!$A:$A,0)-1,MATCH(AN154,'Daten ReCiPe'!$A$424:$ADO$424,0)-1))*1000</f>
        <v>0</v>
      </c>
      <c r="EG154" s="320">
        <f ca="1">IF(ISERROR(OFFSET('Daten ReCiPe'!$A$1,MATCH(EG$5,'Daten ReCiPe'!$A:$A,0)-1,MATCH(AO154,'Daten ReCiPe'!$A$424:$ADO$424,0)-1)),0,OFFSET('Daten ReCiPe'!$A$1,MATCH(EG$5,'Daten ReCiPe'!$A:$A,0)-1,MATCH(AO154,'Daten ReCiPe'!$A$424:$ADO$424,0)-1))*1000</f>
        <v>5.3375554000000003</v>
      </c>
      <c r="EH154" s="320">
        <f ca="1">IF(ISERROR(OFFSET('Daten ReCiPe'!$A$1,MATCH(EH$5,'Daten ReCiPe'!$A:$A,0)-1,MATCH(AP154,'Daten ReCiPe'!$A$424:$ADO$424,0)-1)),0,OFFSET('Daten ReCiPe'!$A$1,MATCH(EH$5,'Daten ReCiPe'!$A:$A,0)-1,MATCH(AP154,'Daten ReCiPe'!$A$424:$ADO$424,0)-1))*1000</f>
        <v>0</v>
      </c>
      <c r="EI154" s="320">
        <f t="shared" ca="1" si="127"/>
        <v>9.4666951000000008</v>
      </c>
      <c r="EJ154" s="320">
        <f ca="1">IF(ISERROR(OFFSET('Daten ReCiPe'!$A$1,MATCH(EJ$5,'Daten ReCiPe'!$A:$A,0)-1,MATCH(AQ154,'Daten ReCiPe'!$A$424:$ADO$424,0)-1)),0,OFFSET('Daten ReCiPe'!$A$1,MATCH(EJ$5,'Daten ReCiPe'!$A:$A,0)-1,MATCH(AQ154,'Daten ReCiPe'!$A$424:$ADO$424,0)-1))*1000</f>
        <v>1.4928353E-3</v>
      </c>
      <c r="EK154" s="320">
        <f ca="1">IF(ISERROR(OFFSET('Daten ReCiPe'!$A$1,MATCH(EK$5,'Daten ReCiPe'!$A:$A,0)-1,MATCH(AR154,'Daten ReCiPe'!$A$424:$ADO$424,0)-1)),0,OFFSET('Daten ReCiPe'!$A$1,MATCH(EK$5,'Daten ReCiPe'!$A:$A,0)-1,MATCH(AR154,'Daten ReCiPe'!$A$424:$ADO$424,0)-1))*1000</f>
        <v>2.9856707E-2</v>
      </c>
      <c r="EL154" s="320">
        <f ca="1">IF(ISERROR(OFFSET('Daten ReCiPe'!$A$1,MATCH(EL$5,'Daten ReCiPe'!$A:$A,0)-1,MATCH(AS154,'Daten ReCiPe'!$A$424:$ADO$424,0)-1)),0,OFFSET('Daten ReCiPe'!$A$1,MATCH(EL$5,'Daten ReCiPe'!$A:$A,0)-1,MATCH(AS154,'Daten ReCiPe'!$A$424:$ADO$424,0)-1))*1000</f>
        <v>0.16465307999999998</v>
      </c>
      <c r="EM154" s="321">
        <f t="shared" ca="1" si="128"/>
        <v>9.6626977223000026</v>
      </c>
      <c r="EN154" s="320">
        <f ca="1">IF(ISERROR(OFFSET('Daten ReCiPe'!$A$1,MATCH(EN$5,'Daten ReCiPe'!$A:$A,0)-1,MATCH(AT154,'Daten ReCiPe'!$A$424:$ADO$424,0)-1)),0,OFFSET('Daten ReCiPe'!$A$1,MATCH(EN$5,'Daten ReCiPe'!$A:$A,0)-1,MATCH(AT154,'Daten ReCiPe'!$A$424:$ADO$424,0)-1))*1000</f>
        <v>9.6626978000000001</v>
      </c>
      <c r="EO154" s="305">
        <f t="shared" ca="1" si="129"/>
        <v>1.0000000080412323</v>
      </c>
      <c r="EP154" s="322">
        <f ca="1">IF(ISERROR(OFFSET('Daten Elementary'!$A$1,MATCH(EP$5,'Daten Elementary'!$A:$A,0)-1,MATCH(AM154,'Daten Elementary'!$A$424:$ADO$424,0)-1)),0,OFFSET('Daten Elementary'!$A$1,MATCH(EP$5,'Daten Elementary'!$A:$A,0)-1,MATCH(AM154,'Daten Elementary'!$A$424:$ADO$424,0)-1))*1000000</f>
        <v>25.192399999999999</v>
      </c>
      <c r="EQ154" s="322">
        <f ca="1">IF(ISERROR(OFFSET('Daten Elementary'!$A$1,MATCH(EQ$5,'Daten Elementary'!$A:$A,0)-1,MATCH(AN154,'Daten Elementary'!$A$424:$ADO$424,0)-1)),0,OFFSET('Daten Elementary'!$A$1,MATCH(EQ$5,'Daten Elementary'!$A:$A,0)-1,MATCH(AN154,'Daten Elementary'!$A$424:$ADO$424,0)-1))*1000000</f>
        <v>0</v>
      </c>
      <c r="ER154" s="322">
        <f ca="1">IF(ISERROR(OFFSET('Daten Elementary'!$A$1,MATCH(ER$5,'Daten Elementary'!$A:$A,0)-1,MATCH(AO154,'Daten Elementary'!$A$424:$ADO$424,0)-1)),0,OFFSET('Daten Elementary'!$A$1,MATCH(ER$5,'Daten Elementary'!$A:$A,0)-1,MATCH(AO154,'Daten Elementary'!$A$424:$ADO$424,0)-1))*1000000</f>
        <v>151.18080999999998</v>
      </c>
      <c r="ES154" s="322">
        <f ca="1">IF(ISERROR(OFFSET('Daten Elementary'!$A$1,MATCH(ES$5,'Daten Elementary'!$A:$A,0)-1,MATCH(AP154,'Daten Elementary'!$A$424:$ADO$424,0)-1)),0,OFFSET('Daten Elementary'!$A$1,MATCH(ES$5,'Daten Elementary'!$A:$A,0)-1,MATCH(AP154,'Daten Elementary'!$A$424:$ADO$424,0)-1))*1000000</f>
        <v>0</v>
      </c>
      <c r="ET154" s="322">
        <f t="shared" ca="1" si="130"/>
        <v>176.37320999999997</v>
      </c>
      <c r="EU154" s="322">
        <f ca="1">IF(ISERROR(OFFSET('Daten Elementary'!$A$1,MATCH(EU$5,'Daten Elementary'!$A:$A,0)-1,MATCH(AQ154,'Daten Elementary'!$A$424:$ADO$424,0)-1)),0,OFFSET('Daten Elementary'!$A$1,MATCH(EU$5,'Daten Elementary'!$A:$A,0)-1,MATCH(AQ154,'Daten Elementary'!$A$424:$ADO$424,0)-1))*1000000</f>
        <v>2.9811631999999998E-2</v>
      </c>
      <c r="EV154" s="322">
        <f ca="1">IF(ISERROR(OFFSET('Daten Elementary'!$A$1,MATCH(EV$5,'Daten Elementary'!$A:$A,0)-1,MATCH(AR154,'Daten Elementary'!$A$424:$ADO$424,0)-1)),0,OFFSET('Daten Elementary'!$A$1,MATCH(EV$5,'Daten Elementary'!$A:$A,0)-1,MATCH(AR154,'Daten Elementary'!$A$424:$ADO$424,0)-1))*1000000</f>
        <v>0.59623263999999998</v>
      </c>
      <c r="EW154" s="322">
        <f ca="1">IF(ISERROR(OFFSET('Daten Elementary'!$A$1,MATCH(EW$5,'Daten Elementary'!$A:$A,0)-1,MATCH(AS154,'Daten Elementary'!$A$424:$ADO$424,0)-1)),0,OFFSET('Daten Elementary'!$A$1,MATCH(EW$5,'Daten Elementary'!$A:$A,0)-1,MATCH(AS154,'Daten Elementary'!$A$424:$ADO$424,0)-1))*1000000</f>
        <v>3.1525306</v>
      </c>
      <c r="EX154" s="323">
        <f t="shared" ca="1" si="131"/>
        <v>180.15178487199998</v>
      </c>
      <c r="EY154" s="322">
        <f ca="1">IF(ISERROR(OFFSET('Daten Elementary'!$A$1,MATCH(EY$5,'Daten Elementary'!$A:$A,0)-1,MATCH($AT154,'Daten Elementary'!$A$424:$ADO$424,0)-1)),0,OFFSET('Daten Elementary'!$A$1,MATCH(EY$5,'Daten Elementary'!$A:$A,0)-1,MATCH($AT154,'Daten Elementary'!$A$424:$ADO$424,0)-1))*1000000</f>
        <v>180.15178</v>
      </c>
      <c r="EZ154" s="305">
        <f t="shared" ca="1" si="132"/>
        <v>0.99999997295613818</v>
      </c>
      <c r="FA154" s="314">
        <f ca="1">IF(ISERROR(OFFSET('Daten Elementary'!$A$1,MATCH(FA$5,'Daten Elementary'!$A:$A,0)-1,MATCH(AM154,'Daten Elementary'!$A$424:$ADO$424,0)-1)),0,OFFSET('Daten Elementary'!$A$1,MATCH(FA$5,'Daten Elementary'!$A:$A,0)-1,MATCH(AM154,'Daten Elementary'!$A$424:$ADO$424,0)-1))*1000</f>
        <v>79.373699999999999</v>
      </c>
      <c r="FB154" s="314">
        <f ca="1">IF(ISERROR(OFFSET('Daten Elementary'!$A$1,MATCH(FB$5,'Daten Elementary'!$A:$A,0)-1,MATCH(AN154,'Daten Elementary'!$A$424:$ADO$424,0)-1)),0,OFFSET('Daten Elementary'!$A$1,MATCH(FB$5,'Daten Elementary'!$A:$A,0)-1,MATCH(AN154,'Daten Elementary'!$A$424:$ADO$424,0)-1))*1000</f>
        <v>0</v>
      </c>
      <c r="FC154" s="314">
        <f ca="1">IF(ISERROR(OFFSET('Daten Elementary'!$A$1,MATCH(FC$5,'Daten Elementary'!$A:$A,0)-1,MATCH(AO154,'Daten Elementary'!$A$424:$ADO$424,0)-1)),0,OFFSET('Daten Elementary'!$A$1,MATCH(FC$5,'Daten Elementary'!$A:$A,0)-1,MATCH(AO154,'Daten Elementary'!$A$424:$ADO$424,0)-1))*1000</f>
        <v>12.931329999999999</v>
      </c>
      <c r="FD154" s="314">
        <f ca="1">IF(ISERROR(OFFSET('Daten Elementary'!$A$1,MATCH(FD$5,'Daten Elementary'!$A:$A,0)-1,MATCH(AP154,'Daten Elementary'!$A$424:$ADO$424,0)-1)),0,OFFSET('Daten Elementary'!$A$1,MATCH(FD$5,'Daten Elementary'!$A:$A,0)-1,MATCH(AP154,'Daten Elementary'!$A$424:$ADO$424,0)-1))*1000</f>
        <v>0</v>
      </c>
      <c r="FE154" s="314">
        <f t="shared" ca="1" si="133"/>
        <v>92.305030000000002</v>
      </c>
      <c r="FF154" s="314">
        <f ca="1">IF(ISERROR(OFFSET('Daten Elementary'!$A$1,MATCH(FF$5,'Daten Elementary'!$A:$A,0)-1,MATCH(AQ154,'Daten Elementary'!$A$424:$ADO$424,0)-1)),0,OFFSET('Daten Elementary'!$A$1,MATCH(FF$5,'Daten Elementary'!$A:$A,0)-1,MATCH(AQ154,'Daten Elementary'!$A$424:$ADO$424,0)-1))*1000</f>
        <v>1.4331282000000001E-2</v>
      </c>
      <c r="FG154" s="314">
        <f ca="1">IF(ISERROR(OFFSET('Daten Elementary'!$A$1,MATCH(FG$5,'Daten Elementary'!$A:$A,0)-1,MATCH(AR154,'Daten Elementary'!$A$424:$ADO$424,0)-1)),0,OFFSET('Daten Elementary'!$A$1,MATCH(FG$5,'Daten Elementary'!$A:$A,0)-1,MATCH(AR154,'Daten Elementary'!$A$424:$ADO$424,0)-1))*1000</f>
        <v>0.28662563999999996</v>
      </c>
      <c r="FH154" s="314">
        <f ca="1">IF(ISERROR(OFFSET('Daten Elementary'!$A$1,MATCH(FH$5,'Daten Elementary'!$A:$A,0)-1,MATCH(AS154,'Daten Elementary'!$A$424:$ADO$424,0)-1)),0,OFFSET('Daten Elementary'!$A$1,MATCH(FH$5,'Daten Elementary'!$A:$A,0)-1,MATCH(AS154,'Daten Elementary'!$A$424:$ADO$424,0)-1))*1000</f>
        <v>1.5798064999999999</v>
      </c>
      <c r="FI154" s="315">
        <f t="shared" ca="1" si="134"/>
        <v>94.185793422000003</v>
      </c>
      <c r="FJ154" s="314">
        <f ca="1">IF(ISERROR(OFFSET('Daten Elementary'!$A$1,MATCH(FJ$5,'Daten Elementary'!$A:$A,0)-1,MATCH($AT154,'Daten Elementary'!$A$424:$ADO$424,0)-1)),0,OFFSET('Daten Elementary'!$A$1,MATCH(FJ$5,'Daten Elementary'!$A:$A,0)-1,MATCH($AT154,'Daten Elementary'!$A$424:$ADO$424,0)-1))*1000</f>
        <v>94.185794000000001</v>
      </c>
      <c r="FK154" s="305">
        <f t="shared" ca="1" si="135"/>
        <v>1.0000000061368066</v>
      </c>
      <c r="FL154" s="314">
        <f ca="1">IF(ISERROR(OFFSET('Daten Elementary'!$A$1,MATCH(FL$5,'Daten Elementary'!$A:$A,0)-1,MATCH(AM154,'Daten Elementary'!$A$424:$ADO$424,0)-1)),0,OFFSET('Daten Elementary'!$A$1,MATCH(FL$5,'Daten Elementary'!$A:$A,0)-1,MATCH(AM154,'Daten Elementary'!$A$424:$ADO$424,0)-1))</f>
        <v>0</v>
      </c>
      <c r="FM154" s="314">
        <f ca="1">IF(ISERROR(OFFSET('Daten Elementary'!$A$1,MATCH(FM$5,'Daten Elementary'!$A:$A,0)-1,MATCH(AN154,'Daten Elementary'!$A$424:$ADO$424,0)-1)),0,OFFSET('Daten Elementary'!$A$1,MATCH(FM$5,'Daten Elementary'!$A:$A,0)-1,MATCH(AN154,'Daten Elementary'!$A$424:$ADO$424,0)-1))</f>
        <v>0</v>
      </c>
      <c r="FN154" s="314">
        <f ca="1">IF(ISERROR(OFFSET('Daten Elementary'!$A$1,MATCH(FN$5,'Daten Elementary'!$A:$A,0)-1,MATCH(AO154,'Daten Elementary'!$A$424:$ADO$424,0)-1)),0,OFFSET('Daten Elementary'!$A$1,MATCH(FN$5,'Daten Elementary'!$A:$A,0)-1,MATCH(AO154,'Daten Elementary'!$A$424:$ADO$424,0)-1))</f>
        <v>0</v>
      </c>
      <c r="FO154" s="314">
        <f ca="1">IF(ISERROR(OFFSET('Daten Elementary'!$A$1,MATCH(FO$5,'Daten Elementary'!$A:$A,0)-1,MATCH(AP154,'Daten Elementary'!$A$424:$ADO$424,0)-1)),0,OFFSET('Daten Elementary'!$A$1,MATCH(FO$5,'Daten Elementary'!$A:$A,0)-1,MATCH(AP154,'Daten Elementary'!$A$424:$ADO$424,0)-1))</f>
        <v>0</v>
      </c>
      <c r="FP154" s="314">
        <f t="shared" ca="1" si="136"/>
        <v>0</v>
      </c>
      <c r="FQ154" s="314">
        <f ca="1">IF(ISERROR(OFFSET('Daten Elementary'!$A$1,MATCH(FQ$5,'Daten Elementary'!$A:$A,0)-1,MATCH(AQ154,'Daten Elementary'!$A$424:$ADO$424,0)-1)),0,OFFSET('Daten Elementary'!$A$1,MATCH(FQ$5,'Daten Elementary'!$A:$A,0)-1,MATCH(AQ154,'Daten Elementary'!$A$424:$ADO$424,0)-1))</f>
        <v>0</v>
      </c>
      <c r="FR154" s="314">
        <f ca="1">IF(ISERROR(OFFSET('Daten Elementary'!$A$1,MATCH(FR$5,'Daten Elementary'!$A:$A,0)-1,MATCH(AR154,'Daten Elementary'!$A$424:$ADO$424,0)-1)),0,OFFSET('Daten Elementary'!$A$1,MATCH(FR$5,'Daten Elementary'!$A:$A,0)-1,MATCH(AR154,'Daten Elementary'!$A$424:$ADO$424,0)-1))</f>
        <v>0</v>
      </c>
      <c r="FS154" s="314">
        <f ca="1">IF(ISERROR(OFFSET('Daten Elementary'!$A$1,MATCH(FS$5,'Daten Elementary'!$A:$A,0)-1,MATCH(AS154,'Daten Elementary'!$A$424:$ADO$424,0)-1)),0,OFFSET('Daten Elementary'!$A$1,MATCH(FS$5,'Daten Elementary'!$A:$A,0)-1,MATCH(AS154,'Daten Elementary'!$A$424:$ADO$424,0)-1))</f>
        <v>0</v>
      </c>
      <c r="FT154" s="315">
        <f t="shared" ca="1" si="137"/>
        <v>0</v>
      </c>
      <c r="FU154" s="314">
        <f ca="1">IF(ISERROR(OFFSET('Daten Elementary'!$A$1,MATCH(FU$5,'Daten Elementary'!$A:$A,0)-1,MATCH($AT154,'Daten Elementary'!$A$424:$ADO$424,0)-1)),0,OFFSET('Daten Elementary'!$A$1,MATCH(FU$5,'Daten Elementary'!$A:$A,0)-1,MATCH($AT154,'Daten Elementary'!$A$424:$ADO$424,0)-1))</f>
        <v>0</v>
      </c>
      <c r="FV154" s="305">
        <f t="shared" ca="1" si="138"/>
        <v>0</v>
      </c>
      <c r="FW154" s="324"/>
      <c r="FX154" s="231" t="str">
        <f t="shared" si="139"/>
        <v>Flugzeug, Kerosen (Interkontinental, economy)</v>
      </c>
      <c r="FY154" s="231" t="str">
        <f t="shared" si="104"/>
        <v>Flugzeug</v>
      </c>
      <c r="FZ154" s="231" t="str">
        <f t="shared" si="105"/>
        <v>, Kerosen</v>
      </c>
      <c r="GA154" s="231" t="str">
        <f t="shared" si="106"/>
        <v xml:space="preserve"> (Interkontinental, economy)</v>
      </c>
      <c r="GB154" s="231"/>
    </row>
    <row r="155" spans="1:184" ht="16.5" customHeight="1">
      <c r="A155" s="357"/>
      <c r="B155" s="339"/>
      <c r="C155" s="332" t="s">
        <v>30</v>
      </c>
      <c r="D155" s="332" t="s">
        <v>110</v>
      </c>
      <c r="E155" s="371" t="s">
        <v>376</v>
      </c>
      <c r="F155" s="33">
        <f t="shared" si="145"/>
        <v>50.227400000000003</v>
      </c>
      <c r="G155" s="33">
        <v>61</v>
      </c>
      <c r="H155" s="190">
        <v>0.82340000000000002</v>
      </c>
      <c r="I155" s="88">
        <v>1</v>
      </c>
      <c r="J155" s="88">
        <v>1</v>
      </c>
      <c r="K155" s="86">
        <v>1</v>
      </c>
      <c r="L155" s="86"/>
      <c r="M155" s="86"/>
      <c r="N155" s="82" t="s">
        <v>99</v>
      </c>
      <c r="O155" s="6">
        <f ca="1">(IF(ISERROR(INDEX(INDIRECT($D$268),MATCH($AM155,$AM$4:$AM$275,0),MATCH(O$304,INDIRECT($E$268),0))*$I155/$AD155),0,INDEX(INDIRECT($D$268),MATCH($AM155,$AM$4:$AM$275,0),MATCH(O$304,INDIRECT($E$268),0))*$I155/$AD155)+IF(ISERROR(INDEX(INDIRECT($D$268),MATCH($AN155,$AN$4:$AN$275,0),MATCH(O$305,INDIRECT($E$268),0))*$J155/$AE155),0,INDEX(INDIRECT($D$268),MATCH($AN155,$AN$4:$AN$275,0),MATCH(O$305,INDIRECT($E$268),0))*$J155/$AE155))*$AC155/$F155</f>
        <v>227.61336197473887</v>
      </c>
      <c r="P155" s="6">
        <f ca="1">(IF(ISERROR(INDEX(INDIRECT($D$268),MATCH($AO155,$AO$4:$AO$275,0),MATCH(P$304,INDIRECT($E$268),0))*$I155/$AD155),0,INDEX(INDIRECT($D$268),MATCH($AO155,$AO$4:$AO$275,0),MATCH(P$304,INDIRECT($E$268),0))*$I155/$AD155)+IF(ISERROR(INDEX(INDIRECT($D$268),MATCH($AP155,$AP$4:$AP$275,0),MATCH(P$305,INDIRECT($E$268),0))*$J155/$AE155),0,INDEX(INDIRECT($D$268),MATCH($AP155,$AP$4:$AP$275,0),MATCH(P$305,INDIRECT($E$268),0))*$J155/$AE155))*$AC155/$F155</f>
        <v>33.101983786737904</v>
      </c>
      <c r="Q155" s="6">
        <f ca="1">INDEX(INDIRECT($D$268),MATCH($AQ155,$AQ$4:$AQ$284,0),MATCH(Q$4,INDIRECT($E$268),0))*$K155*$AC155/$F155/$AF155</f>
        <v>1.0017668205003643E-2</v>
      </c>
      <c r="R155" s="6">
        <f ca="1">INDEX(INDIRECT($D$268),MATCH($AR155,$AR$4:$AR$284,0),MATCH(R$4,INDIRECT($E$268),0))*$K155*$AC155/$F155/$AF155</f>
        <v>0.20035841389361184</v>
      </c>
      <c r="S155" s="6">
        <f ca="1">INDEX(INDIRECT($D$268),MATCH($AS155,$AS$4:$AS$284,0),MATCH(S$4,INDIRECT($E$268),0))*$K155*$AC155/$F155/$AF155</f>
        <v>1.6932774319893125</v>
      </c>
      <c r="T155" s="7">
        <f t="shared" ca="1" si="103"/>
        <v>262.6189992755647</v>
      </c>
      <c r="U155" s="6">
        <f>IF($B$268=6,(IF(OR(AJ155="Benzin",AJ155="Diesel"),$AK155*INDEX('DIN EN 16258'!$I:$I,MATCH('mobitool-Faktoren v2.0'!$AI155,'DIN EN 16258'!$A:$A,0))*$I155/$AD155+$AL155*INDEX('DIN EN 16258'!$I:$I,MATCH('mobitool-Faktoren v2.0'!$AJ155,'DIN EN 16258'!$A:$A,0))*$I155/$AD155,IF(ISERROR($AK155*INDEX('DIN EN 16258'!$I:$I,MATCH('mobitool-Faktoren v2.0'!$AI155,'DIN EN 16258'!$A:$A,0))*$I155/$AD155),0,$AK155*INDEX('DIN EN 16258'!$I:$I,MATCH('mobitool-Faktoren v2.0'!$AI155,'DIN EN 16258'!$A:$A,0))*$I155/$AD155)+IF(ISERROR($AL155*INDEX('DIN EN 16258'!$I:$I,MATCH('mobitool-Faktoren v2.0'!$AJ155,'DIN EN 16258'!$A:$A,0))*$J155/$AE155),0,$AL155*INDEX('DIN EN 16258'!$I:$I,MATCH('mobitool-Faktoren v2.0'!$AJ155,'DIN EN 16258'!$A:$A,0))*$J155/$AE155)))*1000,
IF($B$268=1,(IF(OR(AJ155="Benzin",AJ155="Diesel"),$AK155*INDEX('DIN EN 16258'!$D:$D,MATCH('mobitool-Faktoren v2.0'!$AI155,'DIN EN 16258'!$A:$A,0))*$I155/$AD155+$AL155*INDEX('DIN EN 16258'!$D:$D,MATCH('mobitool-Faktoren v2.0'!$AJ155,'DIN EN 16258'!$A:$A,0))*$I155/$AD155,IF(ISERROR($AK155*INDEX('DIN EN 16258'!$D:$D,MATCH('mobitool-Faktoren v2.0'!$AI155,'DIN EN 16258'!$A:$A,0))*$I155/$AD155),0,$AK155*INDEX('DIN EN 16258'!$D:$D,MATCH('mobitool-Faktoren v2.0'!$AI155,'DIN EN 16258'!$A:$A,0))*$I155/$AD155)+IF(ISERROR($AL155*INDEX('DIN EN 16258'!$D:$D,MATCH('mobitool-Faktoren v2.0'!$AJ155,'DIN EN 16258'!$A:$A,0))*$J155/$AE155),0,$AL155*INDEX('DIN EN 16258'!$D:$D,MATCH('mobitool-Faktoren v2.0'!$AJ155,'DIN EN 16258'!$A:$A,0))*$J155/$AE155))),0))*$AC155/$F155</f>
        <v>149.7288909323197</v>
      </c>
      <c r="V155" s="6">
        <f>IF($B$268=6,(IF(OR(AJ155="Benzin",AJ155="Diesel"),$AK155*INDEX('DIN EN 16258'!$L:$L,MATCH('mobitool-Faktoren v2.0'!$AI155,'DIN EN 16258'!$A:$A,0))*$I155/$AD155+$AL155*INDEX('DIN EN 16258'!$L:$L,MATCH('mobitool-Faktoren v2.0'!$AJ155,'DIN EN 16258'!$A:$A,0))*$I155/$AD155,IF(ISERROR($AK155*INDEX('DIN EN 16258'!$L:$L,MATCH('mobitool-Faktoren v2.0'!$AI155,'DIN EN 16258'!$A:$A,0))*$I155/$AD155),0,$AK155*INDEX('DIN EN 16258'!$L:$L,MATCH('mobitool-Faktoren v2.0'!$AI155,'DIN EN 16258'!$A:$A,0))*$I155/$AD155)+IF(ISERROR($AL155*INDEX('DIN EN 16258'!$L:$L,MATCH('mobitool-Faktoren v2.0'!$AJ155,'DIN EN 16258'!$A:$A,0))*$J155/$AE155),0,$AL155*INDEX('DIN EN 16258'!$L:$L,MATCH('mobitool-Faktoren v2.0'!$AJ155,'DIN EN 16258'!$A:$A,0))*$J155/$AE155)))*1000,
IF($B$268=1,(IF(OR(AJ155="Benzin",AJ155="Diesel"),$AK155*INDEX('DIN EN 16258'!$F:$F,MATCH('mobitool-Faktoren v2.0'!$AI155,'DIN EN 16258'!$A:$A,0))*$I155/$AD155+$AL155*INDEX('DIN EN 16258'!$F:$F,MATCH('mobitool-Faktoren v2.0'!$AJ155,'DIN EN 16258'!$A:$A,0))*$I155/$AD155,IF(ISERROR($AK155*INDEX('DIN EN 16258'!$F:$F,MATCH('mobitool-Faktoren v2.0'!$AI155,'DIN EN 16258'!$A:$A,0))*$I155/$AD155),0,$AK155*INDEX('DIN EN 16258'!$F:$F,MATCH('mobitool-Faktoren v2.0'!$AI155,'DIN EN 16258'!$A:$A,0))*$I155/$AD155)+IF(ISERROR($AL155*INDEX('DIN EN 16258'!$F:$F,MATCH('mobitool-Faktoren v2.0'!$AJ155,'DIN EN 16258'!$A:$A,0))*$J155/$AE155),0,$AL155*INDEX('DIN EN 16258'!$F:$F,MATCH('mobitool-Faktoren v2.0'!$AJ155,'DIN EN 16258'!$A:$A,0))*$J155/$AE155))),0))*$AC155/$F155</f>
        <v>182.68808076018877</v>
      </c>
      <c r="W155" s="39" t="s">
        <v>674</v>
      </c>
      <c r="X155" s="39" t="s">
        <v>162</v>
      </c>
      <c r="Y155" s="300"/>
      <c r="Z155" s="300"/>
      <c r="AA155" s="299"/>
      <c r="AB155" s="299"/>
      <c r="AC155" s="300">
        <v>50.324999999999996</v>
      </c>
      <c r="AD155" s="298">
        <v>1</v>
      </c>
      <c r="AE155" s="298">
        <v>1</v>
      </c>
      <c r="AF155" s="299">
        <v>1</v>
      </c>
      <c r="AG155" s="299"/>
      <c r="AH155" s="299"/>
      <c r="AI155" s="384" t="s">
        <v>603</v>
      </c>
      <c r="AJ155" s="384" t="s">
        <v>2449</v>
      </c>
      <c r="AK155" s="391">
        <v>5.2364000000000001E-2</v>
      </c>
      <c r="AL155" s="391">
        <v>4.699324139267088E-2</v>
      </c>
      <c r="AM155" s="202" t="s">
        <v>711</v>
      </c>
      <c r="AN155" s="330" t="s">
        <v>2405</v>
      </c>
      <c r="AO155" s="202" t="s">
        <v>2619</v>
      </c>
      <c r="AP155" s="330" t="s">
        <v>2405</v>
      </c>
      <c r="AQ155" s="202" t="s">
        <v>2618</v>
      </c>
      <c r="AR155" s="202" t="s">
        <v>2617</v>
      </c>
      <c r="AS155" s="202" t="s">
        <v>2616</v>
      </c>
      <c r="AT155" s="202" t="s">
        <v>712</v>
      </c>
      <c r="AU155" s="303">
        <f ca="1">IF(ISERROR(OFFSET('Daten KEA'!$A$1,MATCH(AU$5,'Daten KEA'!$A:$A,0)-1,MATCH(AM155,'Daten KEA'!$A$424:$ADO$424,0)-1)),0,OFFSET('Daten KEA'!$A$1,MATCH(AU$5,'Daten KEA'!$A:$A,0)-1,MATCH(AM155,'Daten KEA'!$A$424:$ADO$424,0)-1))+IF(ISERROR(AK155*INDEX('Energiefaktoren Ecoinvent'!$D:$D,MATCH('mobitool-Faktoren v2.0'!AI155,'Energiefaktoren Ecoinvent'!$A:$A,0))),0,AK155*INDEX('Energiefaktoren Ecoinvent'!$D:$D,MATCH('mobitool-Faktoren v2.0'!AI155,'Energiefaktoren Ecoinvent'!$A:$A,0)))+IF(OR(AJ155="Benzin",AJ155="Diesel"),IF(ISERROR(OFFSET('Daten KEA'!$A$1,MATCH(AV$5,'Daten KEA'!$A:$A,0)-1,MATCH(AN155,'Daten KEA'!$A$424:$ADO$424,0)-1)),0,OFFSET('Daten KEA'!$A$1,MATCH(AV$5,'Daten KEA'!$A:$A,0)-1,MATCH(AN155,'Daten KEA'!$A$424:$ADO$424,0)-1))+IF(ISERROR(AL155*INDEX('Energiefaktoren Ecoinvent'!$D:$D,MATCH('mobitool-Faktoren v2.0'!AJ155,'Energiefaktoren Ecoinvent'!$A:$A,0))),0,AL155*INDEX('Energiefaktoren Ecoinvent'!$D:$D,MATCH('mobitool-Faktoren v2.0'!AJ155,'Energiefaktoren Ecoinvent'!$A:$A,0))),0)</f>
        <v>2.251652</v>
      </c>
      <c r="AV155" s="303">
        <f ca="1">IF(OR(AJ155="Benzin",AJ155="Diesel"),0,IF(ISERROR(OFFSET('Daten KEA'!$A$1,MATCH(AV$5,'Daten KEA'!$A:$A,0)-1,MATCH(AN155,'Daten KEA'!$A$424:$ADO$424,0)-1)),0,OFFSET('Daten KEA'!$A$1,MATCH(AV$5,'Daten KEA'!$A:$A,0)-1,MATCH(AN155,'Daten KEA'!$A$424:$ADO$424,0)-1))+IF(ISERROR(AL155*INDEX('Energiefaktoren Ecoinvent'!$D:$D,MATCH('mobitool-Faktoren v2.0'!AJ155,'Energiefaktoren Ecoinvent'!$A:$A,0))),0,AL155*INDEX('Energiefaktoren Ecoinvent'!$D:$D,MATCH('mobitool-Faktoren v2.0'!AJ155,'Energiefaktoren Ecoinvent'!$A:$A,0))))</f>
        <v>0</v>
      </c>
      <c r="AW155" s="303">
        <f ca="1">IF(ISERROR(OFFSET('Daten KEA'!$A$1,MATCH(AW$5,'Daten KEA'!$A:$A,0)-1,MATCH(AO155,'Daten KEA'!$A$424:$ADO$424,0)-1)),0,OFFSET('Daten KEA'!$A$1,MATCH(AW$5,'Daten KEA'!$A:$A,0)-1,MATCH(AO155,'Daten KEA'!$A$424:$ADO$424,0)-1))-IF(ISERROR(AK155*INDEX('Energiefaktoren Ecoinvent'!$D:$D,MATCH('mobitool-Faktoren v2.0'!AI155,'Energiefaktoren Ecoinvent'!$A:$A,0))),0,AK155*INDEX('Energiefaktoren Ecoinvent'!$D:$D,MATCH('mobitool-Faktoren v2.0'!AI155,'Energiefaktoren Ecoinvent'!$A:$A,0)))+IF(OR(AJ155="Benzin",AJ155="Diesel"),IF(ISERROR(OFFSET('Daten KEA'!$A$1,MATCH(AX$5,'Daten KEA'!$A:$A,0)-1,MATCH(AP155,'Daten KEA'!$A$424:$ADO$424,0)-1)),0,OFFSET('Daten KEA'!$A$1,MATCH(AX$5,'Daten KEA'!$A:$A,0)-1,MATCH(AP155,'Daten KEA'!$A$424:$ADO$424,0)-1))-IF(ISERROR(AL155*INDEX('Energiefaktoren Ecoinvent'!$D:$D,MATCH('mobitool-Faktoren v2.0'!AJ155,'Energiefaktoren Ecoinvent'!$A:$A,0))),0,AL155*INDEX('Energiefaktoren Ecoinvent'!$D:$D,MATCH('mobitool-Faktoren v2.0'!AJ155,'Energiefaktoren Ecoinvent'!$A:$A,0))),0)</f>
        <v>0.62789340000000005</v>
      </c>
      <c r="AX155" s="303">
        <f ca="1">IF(OR(AJ155="Benzin",AJ155="Diesel"),0,IF(ISERROR(OFFSET('Daten KEA'!$A$1,MATCH(AX$5,'Daten KEA'!$A:$A,0)-1,MATCH(AP155,'Daten KEA'!$A$424:$ADO$424,0)-1)),0,OFFSET('Daten KEA'!$A$1,MATCH(AX$5,'Daten KEA'!$A:$A,0)-1,MATCH(AP155,'Daten KEA'!$A$424:$ADO$424,0)-1))-IF(ISERROR(AL155*INDEX('Energiefaktoren Ecoinvent'!$D:$D,MATCH('mobitool-Faktoren v2.0'!AJ155,'Energiefaktoren Ecoinvent'!$A:$A,0))),0,AL155*INDEX('Energiefaktoren Ecoinvent'!$D:$D,MATCH('mobitool-Faktoren v2.0'!AJ155,'Energiefaktoren Ecoinvent'!$A:$A,0))))</f>
        <v>0</v>
      </c>
      <c r="AY155" s="303">
        <f t="shared" ca="1" si="107"/>
        <v>2.8795454</v>
      </c>
      <c r="AZ155" s="303">
        <f ca="1">IF(ISERROR(OFFSET('Daten KEA'!$A$1,MATCH(AZ$5,'Daten KEA'!$A:$A,0)-1,MATCH(AQ155,'Daten KEA'!$A$424:$ADO$424,0)-1)),0,OFFSET('Daten KEA'!$A$1,MATCH(AZ$5,'Daten KEA'!$A:$A,0)-1,MATCH(AQ155,'Daten KEA'!$A$424:$ADO$424,0)-1))</f>
        <v>1.8017255000000001E-4</v>
      </c>
      <c r="BA155" s="303">
        <f ca="1">IF(ISERROR(OFFSET('Daten KEA'!$A$1,MATCH(BA$5,'Daten KEA'!$A:$A,0)-1,MATCH(AR155,'Daten KEA'!$A$424:$ADO$424,0)-1)),0,OFFSET('Daten KEA'!$A$1,MATCH(BA$5,'Daten KEA'!$A:$A,0)-1,MATCH(AR155,'Daten KEA'!$A$424:$ADO$424,0)-1))</f>
        <v>3.6035418999999999E-3</v>
      </c>
      <c r="BB155" s="303">
        <f ca="1">IF(ISERROR(OFFSET('Daten KEA'!$A$1,MATCH(BB$5,'Daten KEA'!$A:$A,0)-1,MATCH(AS155,'Daten KEA'!$A$424:$ADO$424,0)-1)),0,OFFSET('Daten KEA'!$A$1,MATCH(BB$5,'Daten KEA'!$A:$A,0)-1,MATCH(AS155,'Daten KEA'!$A$424:$ADO$424,0)-1))</f>
        <v>3.3149958E-2</v>
      </c>
      <c r="BC155" s="304">
        <f t="shared" ca="1" si="101"/>
        <v>2.91647907245</v>
      </c>
      <c r="BD155" s="303">
        <f ca="1">IF(ISERROR(OFFSET('Daten KEA'!$A$1,MATCH(BD$5,'Daten KEA'!$A:$A,0)-1,MATCH(AT155,'Daten KEA'!$A$424:$ADO$424,0)-1)),0,OFFSET('Daten KEA'!$A$1,MATCH(BD$5,'Daten KEA'!$A:$A,0)-1,MATCH(AT155,'Daten KEA'!$A$424:$ADO$424,0)-1))</f>
        <v>2.9164791000000001</v>
      </c>
      <c r="BE155" s="305">
        <f t="shared" ca="1" si="108"/>
        <v>1.0000000094463219</v>
      </c>
      <c r="BF155" s="306">
        <f ca="1">IF(ISERROR(OFFSET('Daten KEA'!$A$1,MATCH(BF$5,'Daten KEA'!$A:$A,0)-1,MATCH(AM155,'Daten KEA'!$A$424:$ADO$424,0)-1)),0,OFFSET('Daten KEA'!$A$1,MATCH(BF$5,'Daten KEA'!$A:$A,0)-1,MATCH(AM155,'Daten KEA'!$A$424:$ADO$424,0)-1))+IF(ISERROR($AK155*INDEX('Energiefaktoren Ecoinvent'!$H:$H,MATCH('mobitool-Faktoren v2.0'!$AI155,'Energiefaktoren Ecoinvent'!$A:$A,0))),0,$AK155*INDEX('Energiefaktoren Ecoinvent'!$H:$H,MATCH('mobitool-Faktoren v2.0'!$AI155,'Energiefaktoren Ecoinvent'!$A:$A,0)))+IF(OR(AJ155="Benzin",AJ155="Diesel"),IF(ISERROR(OFFSET('Daten KEA'!$A$1,MATCH(BG$5,'Daten KEA'!$A:$A,0)-1,MATCH(AN155,'Daten KEA'!$A$424:$ADO$424,0)-1)),0,OFFSET('Daten KEA'!$A$1,MATCH(BG$5,'Daten KEA'!$A:$A,0)-1,MATCH(AN155,'Daten KEA'!$A$424:$ADO$424,0)-1))+IF(ISERROR($AL155*INDEX('Energiefaktoren Ecoinvent'!$H:$H,MATCH('mobitool-Faktoren v2.0'!$AJ155,'Energiefaktoren Ecoinvent'!$A:$A,0))),0,$AL155*INDEX('Energiefaktoren Ecoinvent'!$H:$H,MATCH('mobitool-Faktoren v2.0'!$AJ155,'Energiefaktoren Ecoinvent'!$A:$A,0))),0)</f>
        <v>2.251652</v>
      </c>
      <c r="BG155" s="306">
        <f ca="1">IF(OR(AJ155="Benzin",AJ155="Diesel"),0,IF(ISERROR(OFFSET('Daten KEA'!$A$1,MATCH(BG$5,'Daten KEA'!$A:$A,0)-1,MATCH(AN155,'Daten KEA'!$A$424:$ADO$424,0)-1)),0,OFFSET('Daten KEA'!$A$1,MATCH(BG$5,'Daten KEA'!$A:$A,0)-1,MATCH(AN155,'Daten KEA'!$A$424:$ADO$424,0)-1))+IF(ISERROR($AL155*INDEX('Energiefaktoren Ecoinvent'!$H:$H,MATCH('mobitool-Faktoren v2.0'!$AJ155,'Energiefaktoren Ecoinvent'!$A:$A,0))),0,$AL155*INDEX('Energiefaktoren Ecoinvent'!$H:$H,MATCH('mobitool-Faktoren v2.0'!$AJ155,'Energiefaktoren Ecoinvent'!$A:$A,0))))</f>
        <v>0</v>
      </c>
      <c r="BH155" s="306">
        <f ca="1">IF(ISERROR(OFFSET('Daten KEA'!$A$1,MATCH(BH$5,'Daten KEA'!$A:$A,0)-1,MATCH(AO155,'Daten KEA'!$A$424:$ADO$424,0)-1)),0,OFFSET('Daten KEA'!$A$1,MATCH(BH$5,'Daten KEA'!$A:$A,0)-1,MATCH(AO155,'Daten KEA'!$A$424:$ADO$424,0)-1))-IF(ISERROR($AK155*INDEX('Energiefaktoren Ecoinvent'!$H:$H,MATCH('mobitool-Faktoren v2.0'!$AI155,'Energiefaktoren Ecoinvent'!$A:$A,0))),0,$AK155*INDEX('Energiefaktoren Ecoinvent'!$H:$H,MATCH('mobitool-Faktoren v2.0'!$AI155,'Energiefaktoren Ecoinvent'!$A:$A,0)))+IF(OR(AJ155="Benzin",AJ155="Diesel"),IF(ISERROR(OFFSET('Daten KEA'!$A$1,MATCH(BI$5,'Daten KEA'!$A:$A,0)-1,MATCH(AP155,'Daten KEA'!$A$424:$ADO$424,0)-1)),0,OFFSET('Daten KEA'!$A$1,MATCH(BI$5,'Daten KEA'!$A:$A,0)-1,MATCH(AP155,'Daten KEA'!$A$424:$ADO$424,0)-1))-IF(ISERROR($AL155*INDEX('Energiefaktoren Ecoinvent'!$H:$H,MATCH('mobitool-Faktoren v2.0'!$AJ155,'Energiefaktoren Ecoinvent'!$A:$A,0))),0,$AL155*INDEX('Energiefaktoren Ecoinvent'!$H:$H,MATCH('mobitool-Faktoren v2.0'!$AJ155,'Energiefaktoren Ecoinvent'!$A:$A,0))),0)</f>
        <v>0.62080138104650029</v>
      </c>
      <c r="BI155" s="306">
        <f ca="1">IF(OR(AJ155="Benzin",AJ155="Diesel"),0,IF(ISERROR(OFFSET('Daten KEA'!$A$1,MATCH(BI$5,'Daten KEA'!$A:$A,0)-1,MATCH(AP155,'Daten KEA'!$A$424:$ADO$424,0)-1)),0,OFFSET('Daten KEA'!$A$1,MATCH(BI$5,'Daten KEA'!$A:$A,0)-1,MATCH(AP155,'Daten KEA'!$A$424:$ADO$424,0)-1))-IF(ISERROR($AL155*INDEX('Energiefaktoren Ecoinvent'!$H:$H,MATCH('mobitool-Faktoren v2.0'!$AJ155,'Energiefaktoren Ecoinvent'!$A:$A,0))),0,$AL155*INDEX('Energiefaktoren Ecoinvent'!$H:$H,MATCH('mobitool-Faktoren v2.0'!$AJ155,'Energiefaktoren Ecoinvent'!$A:$A,0))))</f>
        <v>0</v>
      </c>
      <c r="BJ155" s="306">
        <f t="shared" ca="1" si="140"/>
        <v>2.8724533810465003</v>
      </c>
      <c r="BK155" s="306">
        <f ca="1">IF(ISERROR(OFFSET('Daten KEA'!$A$1,MATCH(BK$5,'Daten KEA'!$A:$A,0)-1,MATCH(AQ155,'Daten KEA'!$A$424:$ADO$424,0)-1)),0,OFFSET('Daten KEA'!$A$1,MATCH(BK$5,'Daten KEA'!$A:$A,0)-1,MATCH(AQ155,'Daten KEA'!$A$424:$ADO$424,0)-1))</f>
        <v>1.6518441968614E-4</v>
      </c>
      <c r="BL155" s="306">
        <f ca="1">IF(ISERROR(OFFSET('Daten KEA'!$A$1,MATCH(BL$5,'Daten KEA'!$A:$A,0)-1,MATCH(AR155,'Daten KEA'!$A$424:$ADO$424,0)-1)),0,OFFSET('Daten KEA'!$A$1,MATCH(BL$5,'Daten KEA'!$A:$A,0)-1,MATCH(AR155,'Daten KEA'!$A$424:$ADO$424,0)-1))</f>
        <v>3.3037716938306002E-3</v>
      </c>
      <c r="BM155" s="306">
        <f ca="1">IF(ISERROR(OFFSET('Daten KEA'!$A$1,MATCH(BM$5,'Daten KEA'!$A:$A,0)-1,MATCH(AS155,'Daten KEA'!$A$424:$ADO$424,0)-1)),0,OFFSET('Daten KEA'!$A$1,MATCH(BM$5,'Daten KEA'!$A:$A,0)-1,MATCH(AS155,'Daten KEA'!$A$424:$ADO$424,0)-1))</f>
        <v>3.0981595152553002E-2</v>
      </c>
      <c r="BN155" s="307">
        <f t="shared" ca="1" si="98"/>
        <v>2.90690393231257</v>
      </c>
      <c r="BO155" s="306">
        <f ca="1">IF(ISERROR(OFFSET('Daten KEA'!$A$1,MATCH(BO$5,'Daten KEA'!$A:$A,0)-1,MATCH(AT155,'Daten KEA'!$A$424:$ADO$424,0)-1)),0,OFFSET('Daten KEA'!$A$1,MATCH(BO$5,'Daten KEA'!$A:$A,0)-1,MATCH(AT155,'Daten KEA'!$A$424:$ADO$424,0)-1))</f>
        <v>2.9069039728864996</v>
      </c>
      <c r="BP155" s="305">
        <f t="shared" ca="1" si="109"/>
        <v>1.0000000139577814</v>
      </c>
      <c r="BQ155" s="308">
        <f ca="1">IF(ISERROR(OFFSET('Daten GWP'!$A$1,MATCH(BQ$5,'Daten GWP'!$A:$A,0)-1,MATCH(AM155,'Daten GWP'!$A$424:$ADO$424,0)-1)),0,OFFSET('Daten GWP'!$A$1,MATCH(BQ$5,'Daten GWP'!$A:$A,0)-1,MATCH(AM155,'Daten GWP'!$A$424:$ADO$424,0)-1))*1000</f>
        <v>227.17193</v>
      </c>
      <c r="BR155" s="308">
        <f ca="1">IF(ISERROR(OFFSET('Daten GWP'!$A$1,MATCH(BR$5,'Daten GWP'!$A:$A,0)-1,MATCH(AN155,'Daten GWP'!$A$424:$ADO$424,0)-1)),0,OFFSET('Daten GWP'!$A$1,MATCH(BR$5,'Daten GWP'!$A:$A,0)-1,MATCH(AN155,'Daten GWP'!$A$424:$ADO$424,0)-1))*1000</f>
        <v>0</v>
      </c>
      <c r="BS155" s="308">
        <f ca="1">IF(ISERROR(OFFSET('Daten GWP'!$A$1,MATCH(BS$5,'Daten GWP'!$A:$A,0)-1,MATCH(AO155,'Daten GWP'!$A$424:$ADO$424,0)-1)),0,OFFSET('Daten GWP'!$A$1,MATCH(BS$5,'Daten GWP'!$A:$A,0)-1,MATCH(AO155,'Daten GWP'!$A$424:$ADO$424,0)-1))*1000</f>
        <v>33.037785999999997</v>
      </c>
      <c r="BT155" s="308">
        <f ca="1">IF(ISERROR(OFFSET('Daten GWP'!$A$1,MATCH(BT$5,'Daten GWP'!$A:$A,0)-1,MATCH(AP155,'Daten GWP'!$A$424:$ADO$424,0)-1)),0,OFFSET('Daten GWP'!$A$1,MATCH(BT$5,'Daten GWP'!$A:$A,0)-1,MATCH(AP155,'Daten GWP'!$A$424:$ADO$424,0)-1))*1000</f>
        <v>0</v>
      </c>
      <c r="BU155" s="308">
        <f t="shared" ca="1" si="110"/>
        <v>260.20971600000001</v>
      </c>
      <c r="BV155" s="308">
        <f ca="1">IF(ISERROR(OFFSET('Daten GWP'!$A$1,MATCH(BV$5,'Daten GWP'!$A:$A,0)-1,MATCH(AQ155,'Daten GWP'!$A$424:$ADO$424,0)-1)),0,OFFSET('Daten GWP'!$A$1,MATCH(BV$5,'Daten GWP'!$A:$A,0)-1,MATCH(AQ155,'Daten GWP'!$A$424:$ADO$424,0)-1))*1000</f>
        <v>9.9982400000000003E-3</v>
      </c>
      <c r="BW155" s="308">
        <f ca="1">IF(ISERROR(OFFSET('Daten GWP'!$A$1,MATCH(BW$5,'Daten GWP'!$A:$A,0)-1,MATCH(AR155,'Daten GWP'!$A$424:$ADO$424,0)-1)),0,OFFSET('Daten GWP'!$A$1,MATCH(BW$5,'Daten GWP'!$A:$A,0)-1,MATCH(AR155,'Daten GWP'!$A$424:$ADO$424,0)-1))*1000</f>
        <v>0.19996983999999998</v>
      </c>
      <c r="BX155" s="308">
        <f ca="1">IF(ISERROR(OFFSET('Daten GWP'!$A$1,MATCH(BX$5,'Daten GWP'!$A:$A,0)-1,MATCH(AS155,'Daten GWP'!$A$424:$ADO$424,0)-1)),0,OFFSET('Daten GWP'!$A$1,MATCH(BX$5,'Daten GWP'!$A:$A,0)-1,MATCH(AS155,'Daten GWP'!$A$424:$ADO$424,0)-1))*1000</f>
        <v>1.6899935000000001</v>
      </c>
      <c r="BY155" s="309">
        <f t="shared" ca="1" si="99"/>
        <v>262.10967758000004</v>
      </c>
      <c r="BZ155" s="308">
        <f ca="1">IF(ISERROR(OFFSET('Daten GWP'!$A$1,MATCH(BZ$5,'Daten GWP'!$A:$A,0)-1,MATCH(AT155,'Daten GWP'!$A$424:$ADO$424,0)-1)),0,OFFSET('Daten GWP'!$A$1,MATCH(BZ$5,'Daten GWP'!$A:$A,0)-1,MATCH(AT155,'Daten GWP'!$A$424:$ADO$424,0)-1))*1000</f>
        <v>262.10968000000003</v>
      </c>
      <c r="CA155" s="305">
        <f t="shared" ca="1" si="111"/>
        <v>1.0000000092327761</v>
      </c>
      <c r="CB155" s="310">
        <f ca="1">IF(ISERROR(OFFSET('Daten Elementary'!$A$1,MATCH(CB$5,'Daten Elementary'!$A:$A,0)-1,MATCH(AM155,'Daten Elementary'!$A$424:$ADO$424,0)-1)),0,OFFSET('Daten Elementary'!$A$1,MATCH(CB$5,'Daten Elementary'!$A:$A,0)-1,MATCH(AM155,'Daten Elementary'!$A$424:$ADO$424,0)-1))*1000000</f>
        <v>2.7748900000000001</v>
      </c>
      <c r="CC155" s="310">
        <f ca="1">IF(ISERROR(OFFSET('Daten Elementary'!$A$1,MATCH(CC$5,'Daten Elementary'!$A:$A,0)-1,MATCH(AN155,'Daten Elementary'!$A$424:$ADO$424,0)-1)),0,OFFSET('Daten Elementary'!$A$1,MATCH(CC$5,'Daten Elementary'!$A:$A,0)-1,MATCH(AN155,'Daten Elementary'!$A$424:$ADO$424,0)-1))*1000000</f>
        <v>0</v>
      </c>
      <c r="CD155" s="310">
        <f ca="1">IF(ISERROR(OFFSET('Daten Elementary'!$A$1,MATCH(CD$5,'Daten Elementary'!$A:$A,0)-1,MATCH(AO155,'Daten Elementary'!$A$424:$ADO$424,0)-1)),0,OFFSET('Daten Elementary'!$A$1,MATCH(CD$5,'Daten Elementary'!$A:$A,0)-1,MATCH(AO155,'Daten Elementary'!$A$424:$ADO$424,0)-1))*1000000</f>
        <v>13.294638000000001</v>
      </c>
      <c r="CE155" s="310">
        <f ca="1">IF(ISERROR(OFFSET('Daten Elementary'!$A$1,MATCH(CE$5,'Daten Elementary'!$A:$A,0)-1,MATCH(AP155,'Daten Elementary'!$A$424:$ADO$424,0)-1)),0,OFFSET('Daten Elementary'!$A$1,MATCH(CE$5,'Daten Elementary'!$A:$A,0)-1,MATCH(AP155,'Daten Elementary'!$A$424:$ADO$424,0)-1))*1000000</f>
        <v>0</v>
      </c>
      <c r="CF155" s="310">
        <f t="shared" ca="1" si="112"/>
        <v>16.069528000000002</v>
      </c>
      <c r="CG155" s="310">
        <f ca="1">IF(ISERROR(OFFSET('Daten Elementary'!$A$1,MATCH(CG$5,'Daten Elementary'!$A:$A,0)-1,MATCH(AQ155,'Daten Elementary'!$A$424:$ADO$424,0)-1)),0,OFFSET('Daten Elementary'!$A$1,MATCH(CG$5,'Daten Elementary'!$A:$A,0)-1,MATCH(AQ155,'Daten Elementary'!$A$424:$ADO$424,0)-1))*1000000</f>
        <v>3.9273516999999997E-3</v>
      </c>
      <c r="CH155" s="310">
        <f ca="1">IF(ISERROR(OFFSET('Daten Elementary'!$A$1,MATCH(CH$5,'Daten Elementary'!$A:$A,0)-1,MATCH(AR155,'Daten Elementary'!$A$424:$ADO$424,0)-1)),0,OFFSET('Daten Elementary'!$A$1,MATCH(CH$5,'Daten Elementary'!$A:$A,0)-1,MATCH(AR155,'Daten Elementary'!$A$424:$ADO$424,0)-1))*1000000</f>
        <v>7.8549014E-2</v>
      </c>
      <c r="CI155" s="310">
        <f ca="1">IF(ISERROR(OFFSET('Daten Elementary'!$A$1,MATCH(CI$5,'Daten Elementary'!$A:$A,0)-1,MATCH(AS155,'Daten Elementary'!$A$424:$ADO$424,0)-1)),0,OFFSET('Daten Elementary'!$A$1,MATCH(CI$5,'Daten Elementary'!$A:$A,0)-1,MATCH(AS155,'Daten Elementary'!$A$424:$ADO$424,0)-1))*1000000</f>
        <v>0.34252874999999999</v>
      </c>
      <c r="CJ155" s="311">
        <f t="shared" ca="1" si="113"/>
        <v>16.494533115700001</v>
      </c>
      <c r="CK155" s="310">
        <f ca="1">IF(ISERROR(OFFSET('Daten Elementary'!$A$1,MATCH(CK$5,'Daten Elementary'!$A:$A,0)-1,MATCH($AT155,'Daten Elementary'!$A$424:$ADO$424,0)-1)),0,OFFSET('Daten Elementary'!$A$1,MATCH(CK$5,'Daten Elementary'!$A:$A,0)-1,MATCH($AT155,'Daten Elementary'!$A$424:$ADO$424,0)-1))*1000000</f>
        <v>16.494533000000001</v>
      </c>
      <c r="CL155" s="305">
        <f t="shared" ca="1" si="114"/>
        <v>0.99999999298555464</v>
      </c>
      <c r="CM155" s="312">
        <f ca="1">IF(ISERROR(OFFSET('Daten Elementary'!$A$1,MATCH(CM$5,'Daten Elementary'!$A:$A,0)-1,MATCH(AM155,'Daten Elementary'!$A$424:$ADO$424,0)-1)),0,OFFSET('Daten Elementary'!$A$1,MATCH(CM$5,'Daten Elementary'!$A:$A,0)-1,MATCH(AM155,'Daten Elementary'!$A$424:$ADO$424,0)-1))*1000000</f>
        <v>2.7748900000000001</v>
      </c>
      <c r="CN155" s="312">
        <f ca="1">IF(ISERROR(OFFSET('Daten Elementary'!$A$1,MATCH(CN$5,'Daten Elementary'!$A:$A,0)-1,MATCH(AN155,'Daten Elementary'!$A$424:$ADO$424,0)-1)),0,OFFSET('Daten Elementary'!$A$1,MATCH(CN$5,'Daten Elementary'!$A:$A,0)-1,MATCH(AN155,'Daten Elementary'!$A$424:$ADO$424,0)-1))*1000000</f>
        <v>0</v>
      </c>
      <c r="CO155" s="312">
        <f ca="1">IF(ISERROR(OFFSET('Daten Elementary'!$A$1,MATCH(CO$5,'Daten Elementary'!$A:$A,0)-1,MATCH(AO155,'Daten Elementary'!$A$424:$ADO$424,0)-1)),0,OFFSET('Daten Elementary'!$A$1,MATCH(CO$5,'Daten Elementary'!$A:$A,0)-1,MATCH(AO155,'Daten Elementary'!$A$424:$ADO$424,0)-1))*1000000</f>
        <v>10.81521</v>
      </c>
      <c r="CP155" s="312">
        <f ca="1">IF(ISERROR(OFFSET('Daten Elementary'!$A$1,MATCH(CP$5,'Daten Elementary'!$A:$A,0)-1,MATCH(AP155,'Daten Elementary'!$A$424:$ADO$424,0)-1)),0,OFFSET('Daten Elementary'!$A$1,MATCH(CP$5,'Daten Elementary'!$A:$A,0)-1,MATCH(AP155,'Daten Elementary'!$A$424:$ADO$424,0)-1))*1000000</f>
        <v>0</v>
      </c>
      <c r="CQ155" s="312">
        <f t="shared" ca="1" si="115"/>
        <v>13.5901</v>
      </c>
      <c r="CR155" s="312">
        <f ca="1">IF(ISERROR(OFFSET('Daten Elementary'!$A$1,MATCH(CR$5,'Daten Elementary'!$A:$A,0)-1,MATCH(AQ155,'Daten Elementary'!$A$424:$ADO$424,0)-1)),0,OFFSET('Daten Elementary'!$A$1,MATCH(CR$5,'Daten Elementary'!$A:$A,0)-1,MATCH(AQ155,'Daten Elementary'!$A$424:$ADO$424,0)-1))*1000000</f>
        <v>2.1080644999999999E-3</v>
      </c>
      <c r="CS155" s="312">
        <f ca="1">IF(ISERROR(OFFSET('Daten Elementary'!$A$1,MATCH(CS$5,'Daten Elementary'!$A:$A,0)-1,MATCH(AR155,'Daten Elementary'!$A$424:$ADO$424,0)-1)),0,OFFSET('Daten Elementary'!$A$1,MATCH(CS$5,'Daten Elementary'!$A:$A,0)-1,MATCH(AR155,'Daten Elementary'!$A$424:$ADO$424,0)-1))*1000000</f>
        <v>4.2162352E-2</v>
      </c>
      <c r="CT155" s="312">
        <f ca="1">IF(ISERROR(OFFSET('Daten Elementary'!$A$1,MATCH(CT$5,'Daten Elementary'!$A:$A,0)-1,MATCH(AS155,'Daten Elementary'!$A$424:$ADO$424,0)-1)),0,OFFSET('Daten Elementary'!$A$1,MATCH(CT$5,'Daten Elementary'!$A:$A,0)-1,MATCH(AS155,'Daten Elementary'!$A$424:$ADO$424,0)-1))*1000000</f>
        <v>0.24899378</v>
      </c>
      <c r="CU155" s="313">
        <f t="shared" ca="1" si="116"/>
        <v>13.883364196499999</v>
      </c>
      <c r="CV155" s="312">
        <f ca="1">IF(ISERROR(OFFSET('Daten Elementary'!$A$1,MATCH(CV$5,'Daten Elementary'!$A:$A,0)-1,MATCH($AT155,'Daten Elementary'!$A$424:$ADO$424,0)-1)),0,OFFSET('Daten Elementary'!$A$1,MATCH(CV$5,'Daten Elementary'!$A:$A,0)-1,MATCH($AT155,'Daten Elementary'!$A$424:$ADO$424,0)-1))*1000000</f>
        <v>13.883364</v>
      </c>
      <c r="CW155" s="305">
        <f t="shared" ca="1" si="117"/>
        <v>0.99999998584637007</v>
      </c>
      <c r="CX155" s="314">
        <f ca="1">IF(ISERROR(OFFSET('Daten Elementary'!$A$1,MATCH(CX$5,'Daten Elementary'!$A:$A,0)-1,MATCH(AM155,'Daten Elementary'!$A$424:$ADO$424,0)-1)),0,OFFSET('Daten Elementary'!$A$1,MATCH(CX$5,'Daten Elementary'!$A:$A,0)-1,MATCH(AM155,'Daten Elementary'!$A$424:$ADO$424,0)-1))*1000000</f>
        <v>29.594571999999999</v>
      </c>
      <c r="CY155" s="314">
        <f ca="1">IF(ISERROR(OFFSET('Daten Elementary'!$A$1,MATCH(CY$5,'Daten Elementary'!$A:$A,0)-1,MATCH(AN155,'Daten Elementary'!$A$424:$ADO$424,0)-1)),0,OFFSET('Daten Elementary'!$A$1,MATCH(CY$5,'Daten Elementary'!$A:$A,0)-1,MATCH(AN155,'Daten Elementary'!$A$424:$ADO$424,0)-1))*1000000</f>
        <v>0</v>
      </c>
      <c r="CZ155" s="314">
        <f ca="1">IF(ISERROR(OFFSET('Daten Elementary'!$A$1,MATCH(CZ$5,'Daten Elementary'!$A:$A,0)-1,MATCH(AO155,'Daten Elementary'!$A$424:$ADO$424,0)-1)),0,OFFSET('Daten Elementary'!$A$1,MATCH(CZ$5,'Daten Elementary'!$A:$A,0)-1,MATCH(AO155,'Daten Elementary'!$A$424:$ADO$424,0)-1))*1000000</f>
        <v>117.27305</v>
      </c>
      <c r="DA155" s="314">
        <f ca="1">IF(ISERROR(OFFSET('Daten Elementary'!$A$1,MATCH(DA$5,'Daten Elementary'!$A:$A,0)-1,MATCH(AP155,'Daten Elementary'!$A$424:$ADO$424,0)-1)),0,OFFSET('Daten Elementary'!$A$1,MATCH(DA$5,'Daten Elementary'!$A:$A,0)-1,MATCH(AP155,'Daten Elementary'!$A$424:$ADO$424,0)-1))*1000000</f>
        <v>0</v>
      </c>
      <c r="DB155" s="314">
        <f t="shared" ca="1" si="118"/>
        <v>146.86762199999998</v>
      </c>
      <c r="DC155" s="314">
        <f ca="1">IF(ISERROR(OFFSET('Daten Elementary'!$A$1,MATCH(DC$5,'Daten Elementary'!$A:$A,0)-1,MATCH(AQ155,'Daten Elementary'!$A$424:$ADO$424,0)-1)),0,OFFSET('Daten Elementary'!$A$1,MATCH(DC$5,'Daten Elementary'!$A:$A,0)-1,MATCH(AQ155,'Daten Elementary'!$A$424:$ADO$424,0)-1))*1000000</f>
        <v>3.2596874999999997E-2</v>
      </c>
      <c r="DD155" s="314">
        <f ca="1">IF(ISERROR(OFFSET('Daten Elementary'!$A$1,MATCH(DD$5,'Daten Elementary'!$A:$A,0)-1,MATCH(AR155,'Daten Elementary'!$A$424:$ADO$424,0)-1)),0,OFFSET('Daten Elementary'!$A$1,MATCH(DD$5,'Daten Elementary'!$A:$A,0)-1,MATCH(AR155,'Daten Elementary'!$A$424:$ADO$424,0)-1))*1000000</f>
        <v>0.65195393000000001</v>
      </c>
      <c r="DE155" s="314">
        <f ca="1">IF(ISERROR(OFFSET('Daten Elementary'!$A$1,MATCH(DE$5,'Daten Elementary'!$A:$A,0)-1,MATCH(AS155,'Daten Elementary'!$A$424:$ADO$424,0)-1)),0,OFFSET('Daten Elementary'!$A$1,MATCH(DE$5,'Daten Elementary'!$A:$A,0)-1,MATCH(AS155,'Daten Elementary'!$A$424:$ADO$424,0)-1))*1000000</f>
        <v>3.2013192999999998</v>
      </c>
      <c r="DF155" s="315">
        <f t="shared" ca="1" si="119"/>
        <v>150.75349210499996</v>
      </c>
      <c r="DG155" s="314">
        <f ca="1">IF(ISERROR(OFFSET('Daten Elementary'!$A$1,MATCH(DG$5,'Daten Elementary'!$A:$A,0)-1,MATCH($AT155,'Daten Elementary'!$A$424:$ADO$424,0)-1)),0,OFFSET('Daten Elementary'!$A$1,MATCH(DG$5,'Daten Elementary'!$A:$A,0)-1,MATCH($AT155,'Daten Elementary'!$A$424:$ADO$424,0)-1))*1000000</f>
        <v>150.75349</v>
      </c>
      <c r="DH155" s="305">
        <f t="shared" ca="1" si="120"/>
        <v>0.99999998603680795</v>
      </c>
      <c r="DI155" s="316">
        <f ca="1">IF(ISERROR(OFFSET('Daten Elementary'!$A$1,MATCH(DI$5,'Daten Elementary'!$A:$A,0)-1,MATCH(AM155,'Daten Elementary'!$A$424:$ADO$424,0)-1)),0,OFFSET('Daten Elementary'!$A$1,MATCH(DI$5,'Daten Elementary'!$A:$A,0)-1,MATCH(AM155,'Daten Elementary'!$A$424:$ADO$424,0)-1))*1000000</f>
        <v>675.76099999999997</v>
      </c>
      <c r="DJ155" s="316">
        <f ca="1">IF(ISERROR(OFFSET('Daten Elementary'!$A$1,MATCH(DJ$5,'Daten Elementary'!$A:$A,0)-1,MATCH(AN155,'Daten Elementary'!$A$424:$ADO$424,0)-1)),0,OFFSET('Daten Elementary'!$A$1,MATCH(DJ$5,'Daten Elementary'!$A:$A,0)-1,MATCH(AN155,'Daten Elementary'!$A$424:$ADO$424,0)-1))*1000000</f>
        <v>0</v>
      </c>
      <c r="DK155" s="316">
        <f ca="1">IF(ISERROR(OFFSET('Daten Elementary'!$A$1,MATCH(DK$5,'Daten Elementary'!$A:$A,0)-1,MATCH(AO155,'Daten Elementary'!$A$424:$ADO$424,0)-1)),0,OFFSET('Daten Elementary'!$A$1,MATCH(DK$5,'Daten Elementary'!$A:$A,0)-1,MATCH(AO155,'Daten Elementary'!$A$424:$ADO$424,0)-1))*1000000</f>
        <v>141.5497</v>
      </c>
      <c r="DL155" s="316">
        <f ca="1">IF(ISERROR(OFFSET('Daten Elementary'!$A$1,MATCH(DL$5,'Daten Elementary'!$A:$A,0)-1,MATCH(AP155,'Daten Elementary'!$A$424:$ADO$424,0)-1)),0,OFFSET('Daten Elementary'!$A$1,MATCH(DL$5,'Daten Elementary'!$A:$A,0)-1,MATCH(AP155,'Daten Elementary'!$A$424:$ADO$424,0)-1))*1000000</f>
        <v>0</v>
      </c>
      <c r="DM155" s="316">
        <f t="shared" ca="1" si="121"/>
        <v>817.3107</v>
      </c>
      <c r="DN155" s="316">
        <f ca="1">IF(ISERROR(OFFSET('Daten Elementary'!$A$1,MATCH(DN$5,'Daten Elementary'!$A:$A,0)-1,MATCH(AQ155,'Daten Elementary'!$A$424:$ADO$424,0)-1)),0,OFFSET('Daten Elementary'!$A$1,MATCH(DN$5,'Daten Elementary'!$A:$A,0)-1,MATCH(AQ155,'Daten Elementary'!$A$424:$ADO$424,0)-1))*1000000</f>
        <v>1.5723289000000001E-2</v>
      </c>
      <c r="DO155" s="316">
        <f ca="1">IF(ISERROR(OFFSET('Daten Elementary'!$A$1,MATCH(DO$5,'Daten Elementary'!$A:$A,0)-1,MATCH(AR155,'Daten Elementary'!$A$424:$ADO$424,0)-1)),0,OFFSET('Daten Elementary'!$A$1,MATCH(DO$5,'Daten Elementary'!$A:$A,0)-1,MATCH(AR155,'Daten Elementary'!$A$424:$ADO$424,0)-1))*1000000</f>
        <v>0.31447371000000002</v>
      </c>
      <c r="DP155" s="316">
        <f ca="1">IF(ISERROR(OFFSET('Daten Elementary'!$A$1,MATCH(DP$5,'Daten Elementary'!$A:$A,0)-1,MATCH(AS155,'Daten Elementary'!$A$424:$ADO$424,0)-1)),0,OFFSET('Daten Elementary'!$A$1,MATCH(DP$5,'Daten Elementary'!$A:$A,0)-1,MATCH(AS155,'Daten Elementary'!$A$424:$ADO$424,0)-1))*1000000</f>
        <v>2.6630512</v>
      </c>
      <c r="DQ155" s="317">
        <f t="shared" ca="1" si="122"/>
        <v>820.30394819900005</v>
      </c>
      <c r="DR155" s="316">
        <f ca="1">IF(ISERROR(OFFSET('Daten Elementary'!$A$1,MATCH(DR$5,'Daten Elementary'!$A:$A,0)-1,MATCH($AT155,'Daten Elementary'!$A$424:$ADO$424,0)-1)),0,OFFSET('Daten Elementary'!$A$1,MATCH(DR$5,'Daten Elementary'!$A:$A,0)-1,MATCH($AT155,'Daten Elementary'!$A$424:$ADO$424,0)-1))*1000000</f>
        <v>820.30394999999999</v>
      </c>
      <c r="DS155" s="305">
        <f t="shared" ca="1" si="123"/>
        <v>1.0000000021955275</v>
      </c>
      <c r="DT155" s="318">
        <f ca="1">IF(ISERROR(OFFSET('Daten UBP13'!$A$1,MATCH(DT$5,'Daten UBP13'!$A:$A,0)-1,MATCH(AM155,'Daten UBP13'!$A$424:$AEG$424,0)-1)),0,OFFSET('Daten UBP13'!$A$1,MATCH(DT$5,'Daten UBP13'!$A:$A,0)-1,MATCH(AM155,'Daten UBP13'!$A$424:$AEG$424,0)-1))</f>
        <v>120.34265000000001</v>
      </c>
      <c r="DU155" s="318">
        <f ca="1">IF(ISERROR(OFFSET('Daten UBP13'!$A$1,MATCH(DU$5,'Daten UBP13'!$A:$A,0)-1,MATCH(AN155,'Daten UBP13'!$A$424:$AEG$424,0)-1)),0,OFFSET('Daten UBP13'!$A$1,MATCH(DU$5,'Daten UBP13'!$A:$A,0)-1,MATCH(AN155,'Daten UBP13'!$A$424:$AEG$424,0)-1))</f>
        <v>0</v>
      </c>
      <c r="DV155" s="318">
        <f ca="1">IF(ISERROR(OFFSET('Daten UBP13'!$A$1,MATCH(DV$5,'Daten UBP13'!$A:$A,0)-1,MATCH(AO155,'Daten UBP13'!$A$424:$AEG$424,0)-1)),0,OFFSET('Daten UBP13'!$A$1,MATCH(DV$5,'Daten UBP13'!$A:$A,0)-1,MATCH(AO155,'Daten UBP13'!$A$424:$AEG$424,0)-1))</f>
        <v>69.939753999999994</v>
      </c>
      <c r="DW155" s="318">
        <f ca="1">IF(ISERROR(OFFSET('Daten UBP13'!$A$1,MATCH(DW$5,'Daten UBP13'!$A:$A,0)-1,MATCH(AP155,'Daten UBP13'!$A$424:$AEG$424,0)-1)),0,OFFSET('Daten UBP13'!$A$1,MATCH(DW$5,'Daten UBP13'!$A:$A,0)-1,MATCH(AP155,'Daten UBP13'!$A$424:$AEG$424,0)-1))</f>
        <v>0</v>
      </c>
      <c r="DX155" s="318">
        <f t="shared" ca="1" si="124"/>
        <v>190.28240399999999</v>
      </c>
      <c r="DY155" s="318">
        <f ca="1">IF(ISERROR(OFFSET('Daten UBP13'!$A$1,MATCH(DY$5,'Daten UBP13'!$A:$A,0)-1,MATCH(AQ155,'Daten UBP13'!$A$424:$AEG$424,0)-1)),0,OFFSET('Daten UBP13'!$A$1,MATCH(DY$5,'Daten UBP13'!$A:$A,0)-1,MATCH(AQ155,'Daten UBP13'!$A$424:$AEG$424,0)-1))</f>
        <v>1.0697249000000001E-2</v>
      </c>
      <c r="DZ155" s="318">
        <f ca="1">IF(ISERROR(OFFSET('Daten UBP13'!$A$1,MATCH(DZ$5,'Daten UBP13'!$A:$A,0)-1,MATCH(AR155,'Daten UBP13'!$A$424:$AEG$424,0)-1)),0,OFFSET('Daten UBP13'!$A$1,MATCH(DZ$5,'Daten UBP13'!$A:$A,0)-1,MATCH(AR155,'Daten UBP13'!$A$424:$AEG$424,0)-1))</f>
        <v>0.21395037</v>
      </c>
      <c r="EA155" s="318">
        <f ca="1">IF(ISERROR(OFFSET('Daten UBP13'!$A$1,MATCH(EA$5,'Daten UBP13'!$A:$A,0)-1,MATCH(AS155,'Daten UBP13'!$A$424:$AEG$424,0)-1)),0,OFFSET('Daten UBP13'!$A$1,MATCH(EA$5,'Daten UBP13'!$A:$A,0)-1,MATCH(AS155,'Daten UBP13'!$A$424:$AEG$424,0)-1))</f>
        <v>1.7234057</v>
      </c>
      <c r="EB155" s="319">
        <f t="shared" ca="1" si="125"/>
        <v>192.23045731899998</v>
      </c>
      <c r="EC155" s="318">
        <f ca="1">IF(ISERROR(OFFSET('Daten UBP13'!$A$1,MATCH(EC$5,'Daten UBP13'!$A:$A,0)-1,MATCH(AT155,'Daten UBP13'!$A$424:$AEG$424,0)-1)),0,OFFSET('Daten UBP13'!$A$1,MATCH(EC$5,'Daten UBP13'!$A:$A,0)-1,MATCH(AT155,'Daten UBP13'!$A$424:$AEG$424,0)-1))</f>
        <v>192.23045999999999</v>
      </c>
      <c r="ED155" s="305">
        <f t="shared" ca="1" si="126"/>
        <v>1.0000000139468015</v>
      </c>
      <c r="EE155" s="320">
        <f ca="1">IF(ISERROR(OFFSET('Daten ReCiPe'!$A$1,MATCH(EE$5,'Daten ReCiPe'!$A:$A,0)-1,MATCH(AM155,'Daten ReCiPe'!$A$424:$ADO$424,0)-1)),0,OFFSET('Daten ReCiPe'!$A$1,MATCH(EE$5,'Daten ReCiPe'!$A:$A,0)-1,MATCH(AM155,'Daten ReCiPe'!$A$424:$ADO$424,0)-1))*1000</f>
        <v>8.5810168000000004</v>
      </c>
      <c r="EF155" s="320">
        <f ca="1">IF(ISERROR(OFFSET('Daten ReCiPe'!$A$1,MATCH(EF$5,'Daten ReCiPe'!$A:$A,0)-1,MATCH(AN155,'Daten ReCiPe'!$A$424:$ADO$424,0)-1)),0,OFFSET('Daten ReCiPe'!$A$1,MATCH(EF$5,'Daten ReCiPe'!$A:$A,0)-1,MATCH(AN155,'Daten ReCiPe'!$A$424:$ADO$424,0)-1))*1000</f>
        <v>0</v>
      </c>
      <c r="EG155" s="320">
        <f ca="1">IF(ISERROR(OFFSET('Daten ReCiPe'!$A$1,MATCH(EG$5,'Daten ReCiPe'!$A:$A,0)-1,MATCH(AO155,'Daten ReCiPe'!$A$424:$ADO$424,0)-1)),0,OFFSET('Daten ReCiPe'!$A$1,MATCH(EG$5,'Daten ReCiPe'!$A:$A,0)-1,MATCH(AO155,'Daten ReCiPe'!$A$424:$ADO$424,0)-1))*1000</f>
        <v>11.091982</v>
      </c>
      <c r="EH155" s="320">
        <f ca="1">IF(ISERROR(OFFSET('Daten ReCiPe'!$A$1,MATCH(EH$5,'Daten ReCiPe'!$A:$A,0)-1,MATCH(AP155,'Daten ReCiPe'!$A$424:$ADO$424,0)-1)),0,OFFSET('Daten ReCiPe'!$A$1,MATCH(EH$5,'Daten ReCiPe'!$A:$A,0)-1,MATCH(AP155,'Daten ReCiPe'!$A$424:$ADO$424,0)-1))*1000</f>
        <v>0</v>
      </c>
      <c r="EI155" s="320">
        <f t="shared" ca="1" si="127"/>
        <v>19.672998800000002</v>
      </c>
      <c r="EJ155" s="320">
        <f ca="1">IF(ISERROR(OFFSET('Daten ReCiPe'!$A$1,MATCH(EJ$5,'Daten ReCiPe'!$A:$A,0)-1,MATCH(AQ155,'Daten ReCiPe'!$A$424:$ADO$424,0)-1)),0,OFFSET('Daten ReCiPe'!$A$1,MATCH(EJ$5,'Daten ReCiPe'!$A:$A,0)-1,MATCH(AQ155,'Daten ReCiPe'!$A$424:$ADO$424,0)-1))*1000</f>
        <v>9.6691137999999999E-4</v>
      </c>
      <c r="EK155" s="320">
        <f ca="1">IF(ISERROR(OFFSET('Daten ReCiPe'!$A$1,MATCH(EK$5,'Daten ReCiPe'!$A:$A,0)-1,MATCH(AR155,'Daten ReCiPe'!$A$424:$ADO$424,0)-1)),0,OFFSET('Daten ReCiPe'!$A$1,MATCH(EK$5,'Daten ReCiPe'!$A:$A,0)-1,MATCH(AR155,'Daten ReCiPe'!$A$424:$ADO$424,0)-1))*1000</f>
        <v>1.9338714999999999E-2</v>
      </c>
      <c r="EL155" s="320">
        <f ca="1">IF(ISERROR(OFFSET('Daten ReCiPe'!$A$1,MATCH(EL$5,'Daten ReCiPe'!$A:$A,0)-1,MATCH(AS155,'Daten ReCiPe'!$A$424:$ADO$424,0)-1)),0,OFFSET('Daten ReCiPe'!$A$1,MATCH(EL$5,'Daten ReCiPe'!$A:$A,0)-1,MATCH(AS155,'Daten ReCiPe'!$A$424:$ADO$424,0)-1))*1000</f>
        <v>0.16465307999999998</v>
      </c>
      <c r="EM155" s="321">
        <f t="shared" ca="1" si="128"/>
        <v>19.857957506380004</v>
      </c>
      <c r="EN155" s="320">
        <f ca="1">IF(ISERROR(OFFSET('Daten ReCiPe'!$A$1,MATCH(EN$5,'Daten ReCiPe'!$A:$A,0)-1,MATCH(AT155,'Daten ReCiPe'!$A$424:$ADO$424,0)-1)),0,OFFSET('Daten ReCiPe'!$A$1,MATCH(EN$5,'Daten ReCiPe'!$A:$A,0)-1,MATCH(AT155,'Daten ReCiPe'!$A$424:$ADO$424,0)-1))*1000</f>
        <v>19.857956999999999</v>
      </c>
      <c r="EO155" s="305">
        <f t="shared" ca="1" si="129"/>
        <v>0.99999997449989486</v>
      </c>
      <c r="EP155" s="322">
        <f ca="1">IF(ISERROR(OFFSET('Daten Elementary'!$A$1,MATCH(EP$5,'Daten Elementary'!$A:$A,0)-1,MATCH(AM155,'Daten Elementary'!$A$424:$ADO$424,0)-1)),0,OFFSET('Daten Elementary'!$A$1,MATCH(EP$5,'Daten Elementary'!$A:$A,0)-1,MATCH(AM155,'Daten Elementary'!$A$424:$ADO$424,0)-1))*1000000</f>
        <v>52.352799999999995</v>
      </c>
      <c r="EQ155" s="322">
        <f ca="1">IF(ISERROR(OFFSET('Daten Elementary'!$A$1,MATCH(EQ$5,'Daten Elementary'!$A:$A,0)-1,MATCH(AN155,'Daten Elementary'!$A$424:$ADO$424,0)-1)),0,OFFSET('Daten Elementary'!$A$1,MATCH(EQ$5,'Daten Elementary'!$A:$A,0)-1,MATCH(AN155,'Daten Elementary'!$A$424:$ADO$424,0)-1))*1000000</f>
        <v>0</v>
      </c>
      <c r="ER155" s="322">
        <f ca="1">IF(ISERROR(OFFSET('Daten Elementary'!$A$1,MATCH(ER$5,'Daten Elementary'!$A:$A,0)-1,MATCH(AO155,'Daten Elementary'!$A$424:$ADO$424,0)-1)),0,OFFSET('Daten Elementary'!$A$1,MATCH(ER$5,'Daten Elementary'!$A:$A,0)-1,MATCH(AO155,'Daten Elementary'!$A$424:$ADO$424,0)-1))*1000000</f>
        <v>314.16905000000003</v>
      </c>
      <c r="ES155" s="322">
        <f ca="1">IF(ISERROR(OFFSET('Daten Elementary'!$A$1,MATCH(ES$5,'Daten Elementary'!$A:$A,0)-1,MATCH(AP155,'Daten Elementary'!$A$424:$ADO$424,0)-1)),0,OFFSET('Daten Elementary'!$A$1,MATCH(ES$5,'Daten Elementary'!$A:$A,0)-1,MATCH(AP155,'Daten Elementary'!$A$424:$ADO$424,0)-1))*1000000</f>
        <v>0</v>
      </c>
      <c r="ET155" s="322">
        <f t="shared" ca="1" si="130"/>
        <v>366.52185000000003</v>
      </c>
      <c r="EU155" s="322">
        <f ca="1">IF(ISERROR(OFFSET('Daten Elementary'!$A$1,MATCH(EU$5,'Daten Elementary'!$A:$A,0)-1,MATCH(AQ155,'Daten Elementary'!$A$424:$ADO$424,0)-1)),0,OFFSET('Daten Elementary'!$A$1,MATCH(EU$5,'Daten Elementary'!$A:$A,0)-1,MATCH(AQ155,'Daten Elementary'!$A$424:$ADO$424,0)-1))*1000000</f>
        <v>1.9309033000000003E-2</v>
      </c>
      <c r="EV155" s="322">
        <f ca="1">IF(ISERROR(OFFSET('Daten Elementary'!$A$1,MATCH(EV$5,'Daten Elementary'!$A:$A,0)-1,MATCH(AR155,'Daten Elementary'!$A$424:$ADO$424,0)-1)),0,OFFSET('Daten Elementary'!$A$1,MATCH(EV$5,'Daten Elementary'!$A:$A,0)-1,MATCH(AR155,'Daten Elementary'!$A$424:$ADO$424,0)-1))*1000000</f>
        <v>0.38619038999999999</v>
      </c>
      <c r="EW155" s="322">
        <f ca="1">IF(ISERROR(OFFSET('Daten Elementary'!$A$1,MATCH(EW$5,'Daten Elementary'!$A:$A,0)-1,MATCH(AS155,'Daten Elementary'!$A$424:$ADO$424,0)-1)),0,OFFSET('Daten Elementary'!$A$1,MATCH(EW$5,'Daten Elementary'!$A:$A,0)-1,MATCH(AS155,'Daten Elementary'!$A$424:$ADO$424,0)-1))*1000000</f>
        <v>3.1525306</v>
      </c>
      <c r="EX155" s="323">
        <f t="shared" ca="1" si="131"/>
        <v>370.07988002300004</v>
      </c>
      <c r="EY155" s="322">
        <f ca="1">IF(ISERROR(OFFSET('Daten Elementary'!$A$1,MATCH(EY$5,'Daten Elementary'!$A:$A,0)-1,MATCH($AT155,'Daten Elementary'!$A$424:$ADO$424,0)-1)),0,OFFSET('Daten Elementary'!$A$1,MATCH(EY$5,'Daten Elementary'!$A:$A,0)-1,MATCH($AT155,'Daten Elementary'!$A$424:$ADO$424,0)-1))*1000000</f>
        <v>370.07989000000003</v>
      </c>
      <c r="EZ155" s="305">
        <f t="shared" ca="1" si="132"/>
        <v>1.0000000269590446</v>
      </c>
      <c r="FA155" s="314">
        <f ca="1">IF(ISERROR(OFFSET('Daten Elementary'!$A$1,MATCH(FA$5,'Daten Elementary'!$A:$A,0)-1,MATCH(AM155,'Daten Elementary'!$A$424:$ADO$424,0)-1)),0,OFFSET('Daten Elementary'!$A$1,MATCH(FA$5,'Daten Elementary'!$A:$A,0)-1,MATCH(AM155,'Daten Elementary'!$A$424:$ADO$424,0)-1))*1000</f>
        <v>164.95180000000002</v>
      </c>
      <c r="FB155" s="314">
        <f ca="1">IF(ISERROR(OFFSET('Daten Elementary'!$A$1,MATCH(FB$5,'Daten Elementary'!$A:$A,0)-1,MATCH(AN155,'Daten Elementary'!$A$424:$ADO$424,0)-1)),0,OFFSET('Daten Elementary'!$A$1,MATCH(FB$5,'Daten Elementary'!$A:$A,0)-1,MATCH(AN155,'Daten Elementary'!$A$424:$ADO$424,0)-1))*1000</f>
        <v>0</v>
      </c>
      <c r="FC155" s="314">
        <f ca="1">IF(ISERROR(OFFSET('Daten Elementary'!$A$1,MATCH(FC$5,'Daten Elementary'!$A:$A,0)-1,MATCH(AO155,'Daten Elementary'!$A$424:$ADO$424,0)-1)),0,OFFSET('Daten Elementary'!$A$1,MATCH(FC$5,'Daten Elementary'!$A:$A,0)-1,MATCH(AO155,'Daten Elementary'!$A$424:$ADO$424,0)-1))*1000</f>
        <v>26.872615</v>
      </c>
      <c r="FD155" s="314">
        <f ca="1">IF(ISERROR(OFFSET('Daten Elementary'!$A$1,MATCH(FD$5,'Daten Elementary'!$A:$A,0)-1,MATCH(AP155,'Daten Elementary'!$A$424:$ADO$424,0)-1)),0,OFFSET('Daten Elementary'!$A$1,MATCH(FD$5,'Daten Elementary'!$A:$A,0)-1,MATCH(AP155,'Daten Elementary'!$A$424:$ADO$424,0)-1))*1000</f>
        <v>0</v>
      </c>
      <c r="FE155" s="314">
        <f t="shared" ca="1" si="133"/>
        <v>191.82441500000002</v>
      </c>
      <c r="FF155" s="314">
        <f ca="1">IF(ISERROR(OFFSET('Daten Elementary'!$A$1,MATCH(FF$5,'Daten Elementary'!$A:$A,0)-1,MATCH(AQ155,'Daten Elementary'!$A$424:$ADO$424,0)-1)),0,OFFSET('Daten Elementary'!$A$1,MATCH(FF$5,'Daten Elementary'!$A:$A,0)-1,MATCH(AQ155,'Daten Elementary'!$A$424:$ADO$424,0)-1))*1000</f>
        <v>9.2823898000000005E-3</v>
      </c>
      <c r="FG155" s="314">
        <f ca="1">IF(ISERROR(OFFSET('Daten Elementary'!$A$1,MATCH(FG$5,'Daten Elementary'!$A:$A,0)-1,MATCH(AR155,'Daten Elementary'!$A$424:$ADO$424,0)-1)),0,OFFSET('Daten Elementary'!$A$1,MATCH(FG$5,'Daten Elementary'!$A:$A,0)-1,MATCH(AR155,'Daten Elementary'!$A$424:$ADO$424,0)-1))*1000</f>
        <v>0.18565248000000001</v>
      </c>
      <c r="FH155" s="314">
        <f ca="1">IF(ISERROR(OFFSET('Daten Elementary'!$A$1,MATCH(FH$5,'Daten Elementary'!$A:$A,0)-1,MATCH(AS155,'Daten Elementary'!$A$424:$ADO$424,0)-1)),0,OFFSET('Daten Elementary'!$A$1,MATCH(FH$5,'Daten Elementary'!$A:$A,0)-1,MATCH(AS155,'Daten Elementary'!$A$424:$ADO$424,0)-1))*1000</f>
        <v>1.5798064999999999</v>
      </c>
      <c r="FI155" s="315">
        <f t="shared" ca="1" si="134"/>
        <v>193.5991563698</v>
      </c>
      <c r="FJ155" s="314">
        <f ca="1">IF(ISERROR(OFFSET('Daten Elementary'!$A$1,MATCH(FJ$5,'Daten Elementary'!$A:$A,0)-1,MATCH($AT155,'Daten Elementary'!$A$424:$ADO$424,0)-1)),0,OFFSET('Daten Elementary'!$A$1,MATCH(FJ$5,'Daten Elementary'!$A:$A,0)-1,MATCH($AT155,'Daten Elementary'!$A$424:$ADO$424,0)-1))*1000</f>
        <v>193.59915999999998</v>
      </c>
      <c r="FK155" s="305">
        <f t="shared" ca="1" si="135"/>
        <v>1.0000000187511147</v>
      </c>
      <c r="FL155" s="314">
        <f ca="1">IF(ISERROR(OFFSET('Daten Elementary'!$A$1,MATCH(FL$5,'Daten Elementary'!$A:$A,0)-1,MATCH(AM155,'Daten Elementary'!$A$424:$ADO$424,0)-1)),0,OFFSET('Daten Elementary'!$A$1,MATCH(FL$5,'Daten Elementary'!$A:$A,0)-1,MATCH(AM155,'Daten Elementary'!$A$424:$ADO$424,0)-1))</f>
        <v>0</v>
      </c>
      <c r="FM155" s="314">
        <f ca="1">IF(ISERROR(OFFSET('Daten Elementary'!$A$1,MATCH(FM$5,'Daten Elementary'!$A:$A,0)-1,MATCH(AN155,'Daten Elementary'!$A$424:$ADO$424,0)-1)),0,OFFSET('Daten Elementary'!$A$1,MATCH(FM$5,'Daten Elementary'!$A:$A,0)-1,MATCH(AN155,'Daten Elementary'!$A$424:$ADO$424,0)-1))</f>
        <v>0</v>
      </c>
      <c r="FN155" s="314">
        <f ca="1">IF(ISERROR(OFFSET('Daten Elementary'!$A$1,MATCH(FN$5,'Daten Elementary'!$A:$A,0)-1,MATCH(AO155,'Daten Elementary'!$A$424:$ADO$424,0)-1)),0,OFFSET('Daten Elementary'!$A$1,MATCH(FN$5,'Daten Elementary'!$A:$A,0)-1,MATCH(AO155,'Daten Elementary'!$A$424:$ADO$424,0)-1))</f>
        <v>0</v>
      </c>
      <c r="FO155" s="314">
        <f ca="1">IF(ISERROR(OFFSET('Daten Elementary'!$A$1,MATCH(FO$5,'Daten Elementary'!$A:$A,0)-1,MATCH(AP155,'Daten Elementary'!$A$424:$ADO$424,0)-1)),0,OFFSET('Daten Elementary'!$A$1,MATCH(FO$5,'Daten Elementary'!$A:$A,0)-1,MATCH(AP155,'Daten Elementary'!$A$424:$ADO$424,0)-1))</f>
        <v>0</v>
      </c>
      <c r="FP155" s="314">
        <f t="shared" ca="1" si="136"/>
        <v>0</v>
      </c>
      <c r="FQ155" s="314">
        <f ca="1">IF(ISERROR(OFFSET('Daten Elementary'!$A$1,MATCH(FQ$5,'Daten Elementary'!$A:$A,0)-1,MATCH(AQ155,'Daten Elementary'!$A$424:$ADO$424,0)-1)),0,OFFSET('Daten Elementary'!$A$1,MATCH(FQ$5,'Daten Elementary'!$A:$A,0)-1,MATCH(AQ155,'Daten Elementary'!$A$424:$ADO$424,0)-1))</f>
        <v>0</v>
      </c>
      <c r="FR155" s="314">
        <f ca="1">IF(ISERROR(OFFSET('Daten Elementary'!$A$1,MATCH(FR$5,'Daten Elementary'!$A:$A,0)-1,MATCH(AR155,'Daten Elementary'!$A$424:$ADO$424,0)-1)),0,OFFSET('Daten Elementary'!$A$1,MATCH(FR$5,'Daten Elementary'!$A:$A,0)-1,MATCH(AR155,'Daten Elementary'!$A$424:$ADO$424,0)-1))</f>
        <v>0</v>
      </c>
      <c r="FS155" s="314">
        <f ca="1">IF(ISERROR(OFFSET('Daten Elementary'!$A$1,MATCH(FS$5,'Daten Elementary'!$A:$A,0)-1,MATCH(AS155,'Daten Elementary'!$A$424:$ADO$424,0)-1)),0,OFFSET('Daten Elementary'!$A$1,MATCH(FS$5,'Daten Elementary'!$A:$A,0)-1,MATCH(AS155,'Daten Elementary'!$A$424:$ADO$424,0)-1))</f>
        <v>0</v>
      </c>
      <c r="FT155" s="315">
        <f t="shared" ca="1" si="137"/>
        <v>0</v>
      </c>
      <c r="FU155" s="314">
        <f ca="1">IF(ISERROR(OFFSET('Daten Elementary'!$A$1,MATCH(FU$5,'Daten Elementary'!$A:$A,0)-1,MATCH($AT155,'Daten Elementary'!$A$424:$ADO$424,0)-1)),0,OFFSET('Daten Elementary'!$A$1,MATCH(FU$5,'Daten Elementary'!$A:$A,0)-1,MATCH($AT155,'Daten Elementary'!$A$424:$ADO$424,0)-1))</f>
        <v>0</v>
      </c>
      <c r="FV155" s="305">
        <f t="shared" ca="1" si="138"/>
        <v>0</v>
      </c>
      <c r="FW155" s="324"/>
      <c r="FX155" s="231" t="str">
        <f t="shared" si="139"/>
        <v>Flugzeug, Kerosen (Interkontinental, business)</v>
      </c>
      <c r="FY155" s="231" t="str">
        <f t="shared" si="104"/>
        <v>Flugzeug</v>
      </c>
      <c r="FZ155" s="231" t="str">
        <f t="shared" si="105"/>
        <v>, Kerosen</v>
      </c>
      <c r="GA155" s="231" t="str">
        <f t="shared" si="106"/>
        <v xml:space="preserve"> (Interkontinental, business)</v>
      </c>
      <c r="GB155" s="231"/>
    </row>
    <row r="156" spans="1:184" ht="16.5" customHeight="1">
      <c r="A156" s="394"/>
      <c r="B156" s="385"/>
      <c r="C156" s="334" t="s">
        <v>30</v>
      </c>
      <c r="D156" s="334" t="s">
        <v>110</v>
      </c>
      <c r="E156" s="371" t="s">
        <v>377</v>
      </c>
      <c r="F156" s="33">
        <f t="shared" si="145"/>
        <v>6.5872000000000002</v>
      </c>
      <c r="G156" s="33">
        <v>8</v>
      </c>
      <c r="H156" s="190">
        <v>0.82340000000000002</v>
      </c>
      <c r="I156" s="88">
        <v>1</v>
      </c>
      <c r="J156" s="88">
        <v>1</v>
      </c>
      <c r="K156" s="86">
        <v>1</v>
      </c>
      <c r="L156" s="86"/>
      <c r="M156" s="86"/>
      <c r="N156" s="82" t="s">
        <v>99</v>
      </c>
      <c r="O156" s="6">
        <f ca="1">(IF(ISERROR(INDEX(INDIRECT($D$268),MATCH($AM156,$AM$4:$AM$275,0),MATCH(O$304,INDIRECT($E$268),0))*$I156/$AD156),0,INDEX(INDIRECT($D$268),MATCH($AM156,$AM$4:$AM$275,0),MATCH(O$304,INDIRECT($E$268),0))*$I156/$AD156)+IF(ISERROR(INDEX(INDIRECT($D$268),MATCH($AN156,$AN$4:$AN$275,0),MATCH(O$305,INDIRECT($E$268),0))*$J156/$AE156),0,INDEX(INDIRECT($D$268),MATCH($AN156,$AN$4:$AN$275,0),MATCH(O$305,INDIRECT($E$268),0))*$J156/$AE156))*$AC156/$F156</f>
        <v>351.39474283458821</v>
      </c>
      <c r="P156" s="6">
        <f ca="1">(IF(ISERROR(INDEX(INDIRECT($D$268),MATCH($AO156,$AO$4:$AO$275,0),MATCH(P$304,INDIRECT($E$268),0))*$I156/$AD156),0,INDEX(INDIRECT($D$268),MATCH($AO156,$AO$4:$AO$275,0),MATCH(P$304,INDIRECT($E$268),0))*$I156/$AD156)+IF(ISERROR(INDEX(INDIRECT($D$268),MATCH($AP156,$AP$4:$AP$275,0),MATCH(P$305,INDIRECT($E$268),0))*$J156/$AE156),0,INDEX(INDIRECT($D$268),MATCH($AP156,$AP$4:$AP$275,0),MATCH(P$305,INDIRECT($E$268),0))*$J156/$AE156))*$AC156/$F156</f>
        <v>51.105026779208153</v>
      </c>
      <c r="Q156" s="6">
        <f ca="1">INDEX(INDIRECT($D$268),MATCH($AQ156,$AQ$4:$AQ$284,0),MATCH(Q$4,INDIRECT($E$268),0))*$K156*$AC156/$F156/$AF156</f>
        <v>4.8208273834102503E-3</v>
      </c>
      <c r="R156" s="6">
        <f ca="1">INDEX(INDIRECT($D$268),MATCH($AR156,$AR$4:$AR$284,0),MATCH(R$4,INDIRECT($E$268),0))*$K156*$AC156/$F156/$AF156</f>
        <v>9.6416548670148178E-2</v>
      </c>
      <c r="S156" s="6">
        <f ca="1">INDEX(INDIRECT($D$268),MATCH($AS156,$AS$4:$AS$284,0),MATCH(S$4,INDIRECT($E$268),0))*$K156*$AC156/$F156/$AF156</f>
        <v>1.6932774319893125</v>
      </c>
      <c r="T156" s="7">
        <f t="shared" ca="1" si="103"/>
        <v>404.29428442183922</v>
      </c>
      <c r="U156" s="6">
        <f>IF($B$268=6,(IF(OR(AJ156="Benzin",AJ156="Diesel"),$AK156*INDEX('DIN EN 16258'!$I:$I,MATCH('mobitool-Faktoren v2.0'!$AI156,'DIN EN 16258'!$A:$A,0))*$I156/$AD156+$AL156*INDEX('DIN EN 16258'!$I:$I,MATCH('mobitool-Faktoren v2.0'!$AJ156,'DIN EN 16258'!$A:$A,0))*$I156/$AD156,IF(ISERROR($AK156*INDEX('DIN EN 16258'!$I:$I,MATCH('mobitool-Faktoren v2.0'!$AI156,'DIN EN 16258'!$A:$A,0))*$I156/$AD156),0,$AK156*INDEX('DIN EN 16258'!$I:$I,MATCH('mobitool-Faktoren v2.0'!$AI156,'DIN EN 16258'!$A:$A,0))*$I156/$AD156)+IF(ISERROR($AL156*INDEX('DIN EN 16258'!$I:$I,MATCH('mobitool-Faktoren v2.0'!$AJ156,'DIN EN 16258'!$A:$A,0))*$J156/$AE156),0,$AL156*INDEX('DIN EN 16258'!$I:$I,MATCH('mobitool-Faktoren v2.0'!$AJ156,'DIN EN 16258'!$A:$A,0))*$J156/$AE156)))*1000,
IF($B$268=1,(IF(OR(AJ156="Benzin",AJ156="Diesel"),$AK156*INDEX('DIN EN 16258'!$D:$D,MATCH('mobitool-Faktoren v2.0'!$AI156,'DIN EN 16258'!$A:$A,0))*$I156/$AD156+$AL156*INDEX('DIN EN 16258'!$D:$D,MATCH('mobitool-Faktoren v2.0'!$AJ156,'DIN EN 16258'!$A:$A,0))*$I156/$AD156,IF(ISERROR($AK156*INDEX('DIN EN 16258'!$D:$D,MATCH('mobitool-Faktoren v2.0'!$AI156,'DIN EN 16258'!$A:$A,0))*$I156/$AD156),0,$AK156*INDEX('DIN EN 16258'!$D:$D,MATCH('mobitool-Faktoren v2.0'!$AI156,'DIN EN 16258'!$A:$A,0))*$I156/$AD156)+IF(ISERROR($AL156*INDEX('DIN EN 16258'!$D:$D,MATCH('mobitool-Faktoren v2.0'!$AJ156,'DIN EN 16258'!$A:$A,0))*$J156/$AE156),0,$AL156*INDEX('DIN EN 16258'!$D:$D,MATCH('mobitool-Faktoren v2.0'!$AJ156,'DIN EN 16258'!$A:$A,0))*$J156/$AE156))),0))*$AC156/$F156</f>
        <v>231.16039301831822</v>
      </c>
      <c r="V156" s="6">
        <f>IF($B$268=6,(IF(OR(AJ156="Benzin",AJ156="Diesel"),$AK156*INDEX('DIN EN 16258'!$L:$L,MATCH('mobitool-Faktoren v2.0'!$AI156,'DIN EN 16258'!$A:$A,0))*$I156/$AD156+$AL156*INDEX('DIN EN 16258'!$L:$L,MATCH('mobitool-Faktoren v2.0'!$AJ156,'DIN EN 16258'!$A:$A,0))*$I156/$AD156,IF(ISERROR($AK156*INDEX('DIN EN 16258'!$L:$L,MATCH('mobitool-Faktoren v2.0'!$AI156,'DIN EN 16258'!$A:$A,0))*$I156/$AD156),0,$AK156*INDEX('DIN EN 16258'!$L:$L,MATCH('mobitool-Faktoren v2.0'!$AI156,'DIN EN 16258'!$A:$A,0))*$I156/$AD156)+IF(ISERROR($AL156*INDEX('DIN EN 16258'!$L:$L,MATCH('mobitool-Faktoren v2.0'!$AJ156,'DIN EN 16258'!$A:$A,0))*$J156/$AE156),0,$AL156*INDEX('DIN EN 16258'!$L:$L,MATCH('mobitool-Faktoren v2.0'!$AJ156,'DIN EN 16258'!$A:$A,0))*$J156/$AE156)))*1000,
IF($B$268=1,(IF(OR(AJ156="Benzin",AJ156="Diesel"),$AK156*INDEX('DIN EN 16258'!$F:$F,MATCH('mobitool-Faktoren v2.0'!$AI156,'DIN EN 16258'!$A:$A,0))*$I156/$AD156+$AL156*INDEX('DIN EN 16258'!$F:$F,MATCH('mobitool-Faktoren v2.0'!$AJ156,'DIN EN 16258'!$A:$A,0))*$I156/$AD156,IF(ISERROR($AK156*INDEX('DIN EN 16258'!$F:$F,MATCH('mobitool-Faktoren v2.0'!$AI156,'DIN EN 16258'!$A:$A,0))*$I156/$AD156),0,$AK156*INDEX('DIN EN 16258'!$F:$F,MATCH('mobitool-Faktoren v2.0'!$AI156,'DIN EN 16258'!$A:$A,0))*$I156/$AD156)+IF(ISERROR($AL156*INDEX('DIN EN 16258'!$F:$F,MATCH('mobitool-Faktoren v2.0'!$AJ156,'DIN EN 16258'!$A:$A,0))*$J156/$AE156),0,$AL156*INDEX('DIN EN 16258'!$F:$F,MATCH('mobitool-Faktoren v2.0'!$AJ156,'DIN EN 16258'!$A:$A,0))*$J156/$AE156))),0))*$AC156/$F156</f>
        <v>282.04475626134416</v>
      </c>
      <c r="W156" s="39" t="s">
        <v>674</v>
      </c>
      <c r="X156" s="39" t="s">
        <v>162</v>
      </c>
      <c r="Y156" s="300"/>
      <c r="Z156" s="300"/>
      <c r="AA156" s="299"/>
      <c r="AB156" s="299"/>
      <c r="AC156" s="300">
        <v>6.6</v>
      </c>
      <c r="AD156" s="298">
        <v>1</v>
      </c>
      <c r="AE156" s="298">
        <v>1</v>
      </c>
      <c r="AF156" s="299">
        <v>1</v>
      </c>
      <c r="AG156" s="299"/>
      <c r="AH156" s="299"/>
      <c r="AI156" s="384" t="s">
        <v>603</v>
      </c>
      <c r="AJ156" s="384" t="s">
        <v>2449</v>
      </c>
      <c r="AK156" s="391">
        <v>8.0842999999999998E-2</v>
      </c>
      <c r="AL156" s="391">
        <v>7.2550969167632248E-2</v>
      </c>
      <c r="AM156" s="202" t="s">
        <v>713</v>
      </c>
      <c r="AN156" s="330" t="s">
        <v>2405</v>
      </c>
      <c r="AO156" s="202" t="s">
        <v>2611</v>
      </c>
      <c r="AP156" s="330" t="s">
        <v>2405</v>
      </c>
      <c r="AQ156" s="202" t="s">
        <v>2610</v>
      </c>
      <c r="AR156" s="202" t="s">
        <v>2609</v>
      </c>
      <c r="AS156" s="202" t="s">
        <v>2608</v>
      </c>
      <c r="AT156" s="202" t="s">
        <v>714</v>
      </c>
      <c r="AU156" s="303">
        <f ca="1">IF(ISERROR(OFFSET('Daten KEA'!$A$1,MATCH(AU$5,'Daten KEA'!$A:$A,0)-1,MATCH(AM156,'Daten KEA'!$A$424:$ADO$424,0)-1)),0,OFFSET('Daten KEA'!$A$1,MATCH(AU$5,'Daten KEA'!$A:$A,0)-1,MATCH(AM156,'Daten KEA'!$A$424:$ADO$424,0)-1))+IF(ISERROR(AK156*INDEX('Energiefaktoren Ecoinvent'!$D:$D,MATCH('mobitool-Faktoren v2.0'!AI156,'Energiefaktoren Ecoinvent'!$A:$A,0))),0,AK156*INDEX('Energiefaktoren Ecoinvent'!$D:$D,MATCH('mobitool-Faktoren v2.0'!AI156,'Energiefaktoren Ecoinvent'!$A:$A,0)))+IF(OR(AJ156="Benzin",AJ156="Diesel"),IF(ISERROR(OFFSET('Daten KEA'!$A$1,MATCH(AV$5,'Daten KEA'!$A:$A,0)-1,MATCH(AN156,'Daten KEA'!$A$424:$ADO$424,0)-1)),0,OFFSET('Daten KEA'!$A$1,MATCH(AV$5,'Daten KEA'!$A:$A,0)-1,MATCH(AN156,'Daten KEA'!$A$424:$ADO$424,0)-1))+IF(ISERROR(AL156*INDEX('Energiefaktoren Ecoinvent'!$D:$D,MATCH('mobitool-Faktoren v2.0'!AJ156,'Energiefaktoren Ecoinvent'!$A:$A,0))),0,AL156*INDEX('Energiefaktoren Ecoinvent'!$D:$D,MATCH('mobitool-Faktoren v2.0'!AJ156,'Energiefaktoren Ecoinvent'!$A:$A,0))),0)</f>
        <v>3.4762490000000001</v>
      </c>
      <c r="AV156" s="303">
        <f ca="1">IF(OR(AJ156="Benzin",AJ156="Diesel"),0,IF(ISERROR(OFFSET('Daten KEA'!$A$1,MATCH(AV$5,'Daten KEA'!$A:$A,0)-1,MATCH(AN156,'Daten KEA'!$A$424:$ADO$424,0)-1)),0,OFFSET('Daten KEA'!$A$1,MATCH(AV$5,'Daten KEA'!$A:$A,0)-1,MATCH(AN156,'Daten KEA'!$A$424:$ADO$424,0)-1))+IF(ISERROR(AL156*INDEX('Energiefaktoren Ecoinvent'!$D:$D,MATCH('mobitool-Faktoren v2.0'!AJ156,'Energiefaktoren Ecoinvent'!$A:$A,0))),0,AL156*INDEX('Energiefaktoren Ecoinvent'!$D:$D,MATCH('mobitool-Faktoren v2.0'!AJ156,'Energiefaktoren Ecoinvent'!$A:$A,0))))</f>
        <v>0</v>
      </c>
      <c r="AW156" s="303">
        <f ca="1">IF(ISERROR(OFFSET('Daten KEA'!$A$1,MATCH(AW$5,'Daten KEA'!$A:$A,0)-1,MATCH(AO156,'Daten KEA'!$A$424:$ADO$424,0)-1)),0,OFFSET('Daten KEA'!$A$1,MATCH(AW$5,'Daten KEA'!$A:$A,0)-1,MATCH(AO156,'Daten KEA'!$A$424:$ADO$424,0)-1))-IF(ISERROR(AK156*INDEX('Energiefaktoren Ecoinvent'!$D:$D,MATCH('mobitool-Faktoren v2.0'!AI156,'Energiefaktoren Ecoinvent'!$A:$A,0))),0,AK156*INDEX('Energiefaktoren Ecoinvent'!$D:$D,MATCH('mobitool-Faktoren v2.0'!AI156,'Energiefaktoren Ecoinvent'!$A:$A,0)))+IF(OR(AJ156="Benzin",AJ156="Diesel"),IF(ISERROR(OFFSET('Daten KEA'!$A$1,MATCH(AX$5,'Daten KEA'!$A:$A,0)-1,MATCH(AP156,'Daten KEA'!$A$424:$ADO$424,0)-1)),0,OFFSET('Daten KEA'!$A$1,MATCH(AX$5,'Daten KEA'!$A:$A,0)-1,MATCH(AP156,'Daten KEA'!$A$424:$ADO$424,0)-1))-IF(ISERROR(AL156*INDEX('Energiefaktoren Ecoinvent'!$D:$D,MATCH('mobitool-Faktoren v2.0'!AJ156,'Energiefaktoren Ecoinvent'!$A:$A,0))),0,AL156*INDEX('Energiefaktoren Ecoinvent'!$D:$D,MATCH('mobitool-Faktoren v2.0'!AJ156,'Energiefaktoren Ecoinvent'!$A:$A,0))),0)</f>
        <v>0.96938329999999961</v>
      </c>
      <c r="AX156" s="303">
        <f ca="1">IF(OR(AJ156="Benzin",AJ156="Diesel"),0,IF(ISERROR(OFFSET('Daten KEA'!$A$1,MATCH(AX$5,'Daten KEA'!$A:$A,0)-1,MATCH(AP156,'Daten KEA'!$A$424:$ADO$424,0)-1)),0,OFFSET('Daten KEA'!$A$1,MATCH(AX$5,'Daten KEA'!$A:$A,0)-1,MATCH(AP156,'Daten KEA'!$A$424:$ADO$424,0)-1))-IF(ISERROR(AL156*INDEX('Energiefaktoren Ecoinvent'!$D:$D,MATCH('mobitool-Faktoren v2.0'!AJ156,'Energiefaktoren Ecoinvent'!$A:$A,0))),0,AL156*INDEX('Energiefaktoren Ecoinvent'!$D:$D,MATCH('mobitool-Faktoren v2.0'!AJ156,'Energiefaktoren Ecoinvent'!$A:$A,0))))</f>
        <v>0</v>
      </c>
      <c r="AY156" s="303">
        <f t="shared" ca="1" si="107"/>
        <v>4.4456322999999998</v>
      </c>
      <c r="AZ156" s="303">
        <f ca="1">IF(ISERROR(OFFSET('Daten KEA'!$A$1,MATCH(AZ$5,'Daten KEA'!$A:$A,0)-1,MATCH(AQ156,'Daten KEA'!$A$424:$ADO$424,0)-1)),0,OFFSET('Daten KEA'!$A$1,MATCH(AZ$5,'Daten KEA'!$A:$A,0)-1,MATCH(AQ156,'Daten KEA'!$A$424:$ADO$424,0)-1))</f>
        <v>8.6704886999999995E-5</v>
      </c>
      <c r="BA156" s="303">
        <f ca="1">IF(ISERROR(OFFSET('Daten KEA'!$A$1,MATCH(BA$5,'Daten KEA'!$A:$A,0)-1,MATCH(AR156,'Daten KEA'!$A$424:$ADO$424,0)-1)),0,OFFSET('Daten KEA'!$A$1,MATCH(BA$5,'Daten KEA'!$A:$A,0)-1,MATCH(AR156,'Daten KEA'!$A$424:$ADO$424,0)-1))</f>
        <v>1.7340977E-3</v>
      </c>
      <c r="BB156" s="303">
        <f ca="1">IF(ISERROR(OFFSET('Daten KEA'!$A$1,MATCH(BB$5,'Daten KEA'!$A:$A,0)-1,MATCH(AS156,'Daten KEA'!$A$424:$ADO$424,0)-1)),0,OFFSET('Daten KEA'!$A$1,MATCH(BB$5,'Daten KEA'!$A:$A,0)-1,MATCH(AS156,'Daten KEA'!$A$424:$ADO$424,0)-1))</f>
        <v>3.3149958E-2</v>
      </c>
      <c r="BC156" s="304">
        <f t="shared" ca="1" si="101"/>
        <v>4.4806030605869998</v>
      </c>
      <c r="BD156" s="303">
        <f ca="1">IF(ISERROR(OFFSET('Daten KEA'!$A$1,MATCH(BD$5,'Daten KEA'!$A:$A,0)-1,MATCH(AT156,'Daten KEA'!$A$424:$ADO$424,0)-1)),0,OFFSET('Daten KEA'!$A$1,MATCH(BD$5,'Daten KEA'!$A:$A,0)-1,MATCH(AT156,'Daten KEA'!$A$424:$ADO$424,0)-1))</f>
        <v>4.4806030999999997</v>
      </c>
      <c r="BE156" s="305">
        <f t="shared" ca="1" si="108"/>
        <v>1.0000000087963605</v>
      </c>
      <c r="BF156" s="306">
        <f ca="1">IF(ISERROR(OFFSET('Daten KEA'!$A$1,MATCH(BF$5,'Daten KEA'!$A:$A,0)-1,MATCH(AM156,'Daten KEA'!$A$424:$ADO$424,0)-1)),0,OFFSET('Daten KEA'!$A$1,MATCH(BF$5,'Daten KEA'!$A:$A,0)-1,MATCH(AM156,'Daten KEA'!$A$424:$ADO$424,0)-1))+IF(ISERROR($AK156*INDEX('Energiefaktoren Ecoinvent'!$H:$H,MATCH('mobitool-Faktoren v2.0'!$AI156,'Energiefaktoren Ecoinvent'!$A:$A,0))),0,$AK156*INDEX('Energiefaktoren Ecoinvent'!$H:$H,MATCH('mobitool-Faktoren v2.0'!$AI156,'Energiefaktoren Ecoinvent'!$A:$A,0)))+IF(OR(AJ156="Benzin",AJ156="Diesel"),IF(ISERROR(OFFSET('Daten KEA'!$A$1,MATCH(BG$5,'Daten KEA'!$A:$A,0)-1,MATCH(AN156,'Daten KEA'!$A$424:$ADO$424,0)-1)),0,OFFSET('Daten KEA'!$A$1,MATCH(BG$5,'Daten KEA'!$A:$A,0)-1,MATCH(AN156,'Daten KEA'!$A$424:$ADO$424,0)-1))+IF(ISERROR($AL156*INDEX('Energiefaktoren Ecoinvent'!$H:$H,MATCH('mobitool-Faktoren v2.0'!$AJ156,'Energiefaktoren Ecoinvent'!$A:$A,0))),0,$AL156*INDEX('Energiefaktoren Ecoinvent'!$H:$H,MATCH('mobitool-Faktoren v2.0'!$AJ156,'Energiefaktoren Ecoinvent'!$A:$A,0))),0)</f>
        <v>3.4762490000000001</v>
      </c>
      <c r="BG156" s="306">
        <f ca="1">IF(OR(AJ156="Benzin",AJ156="Diesel"),0,IF(ISERROR(OFFSET('Daten KEA'!$A$1,MATCH(BG$5,'Daten KEA'!$A:$A,0)-1,MATCH(AN156,'Daten KEA'!$A$424:$ADO$424,0)-1)),0,OFFSET('Daten KEA'!$A$1,MATCH(BG$5,'Daten KEA'!$A:$A,0)-1,MATCH(AN156,'Daten KEA'!$A$424:$ADO$424,0)-1))+IF(ISERROR($AL156*INDEX('Energiefaktoren Ecoinvent'!$H:$H,MATCH('mobitool-Faktoren v2.0'!$AJ156,'Energiefaktoren Ecoinvent'!$A:$A,0))),0,$AL156*INDEX('Energiefaktoren Ecoinvent'!$H:$H,MATCH('mobitool-Faktoren v2.0'!$AJ156,'Energiefaktoren Ecoinvent'!$A:$A,0))))</f>
        <v>0</v>
      </c>
      <c r="BH156" s="306">
        <f ca="1">IF(ISERROR(OFFSET('Daten KEA'!$A$1,MATCH(BH$5,'Daten KEA'!$A:$A,0)-1,MATCH(AO156,'Daten KEA'!$A$424:$ADO$424,0)-1)),0,OFFSET('Daten KEA'!$A$1,MATCH(BH$5,'Daten KEA'!$A:$A,0)-1,MATCH(AO156,'Daten KEA'!$A$424:$ADO$424,0)-1))-IF(ISERROR($AK156*INDEX('Energiefaktoren Ecoinvent'!$H:$H,MATCH('mobitool-Faktoren v2.0'!$AI156,'Energiefaktoren Ecoinvent'!$A:$A,0))),0,$AK156*INDEX('Energiefaktoren Ecoinvent'!$H:$H,MATCH('mobitool-Faktoren v2.0'!$AI156,'Energiefaktoren Ecoinvent'!$A:$A,0)))+IF(OR(AJ156="Benzin",AJ156="Diesel"),IF(ISERROR(OFFSET('Daten KEA'!$A$1,MATCH(BI$5,'Daten KEA'!$A:$A,0)-1,MATCH(AP156,'Daten KEA'!$A$424:$ADO$424,0)-1)),0,OFFSET('Daten KEA'!$A$1,MATCH(BI$5,'Daten KEA'!$A:$A,0)-1,MATCH(AP156,'Daten KEA'!$A$424:$ADO$424,0)-1))-IF(ISERROR($AL156*INDEX('Energiefaktoren Ecoinvent'!$H:$H,MATCH('mobitool-Faktoren v2.0'!$AJ156,'Energiefaktoren Ecoinvent'!$A:$A,0))),0,$AL156*INDEX('Energiefaktoren Ecoinvent'!$H:$H,MATCH('mobitool-Faktoren v2.0'!$AJ156,'Energiefaktoren Ecoinvent'!$A:$A,0))),0)</f>
        <v>0.95843409787180001</v>
      </c>
      <c r="BI156" s="306">
        <f ca="1">IF(OR(AJ156="Benzin",AJ156="Diesel"),0,IF(ISERROR(OFFSET('Daten KEA'!$A$1,MATCH(BI$5,'Daten KEA'!$A:$A,0)-1,MATCH(AP156,'Daten KEA'!$A$424:$ADO$424,0)-1)),0,OFFSET('Daten KEA'!$A$1,MATCH(BI$5,'Daten KEA'!$A:$A,0)-1,MATCH(AP156,'Daten KEA'!$A$424:$ADO$424,0)-1))-IF(ISERROR($AL156*INDEX('Energiefaktoren Ecoinvent'!$H:$H,MATCH('mobitool-Faktoren v2.0'!$AJ156,'Energiefaktoren Ecoinvent'!$A:$A,0))),0,$AL156*INDEX('Energiefaktoren Ecoinvent'!$H:$H,MATCH('mobitool-Faktoren v2.0'!$AJ156,'Energiefaktoren Ecoinvent'!$A:$A,0))))</f>
        <v>0</v>
      </c>
      <c r="BJ156" s="306">
        <f t="shared" ca="1" si="140"/>
        <v>4.4346830978718002</v>
      </c>
      <c r="BK156" s="306">
        <f ca="1">IF(ISERROR(OFFSET('Daten KEA'!$A$1,MATCH(BK$5,'Daten KEA'!$A:$A,0)-1,MATCH(AQ156,'Daten KEA'!$A$424:$ADO$424,0)-1)),0,OFFSET('Daten KEA'!$A$1,MATCH(BK$5,'Daten KEA'!$A:$A,0)-1,MATCH(AQ156,'Daten KEA'!$A$424:$ADO$424,0)-1))</f>
        <v>7.9492110832719999E-5</v>
      </c>
      <c r="BL156" s="306">
        <f ca="1">IF(ISERROR(OFFSET('Daten KEA'!$A$1,MATCH(BL$5,'Daten KEA'!$A:$A,0)-1,MATCH(AR156,'Daten KEA'!$A$424:$ADO$424,0)-1)),0,OFFSET('Daten KEA'!$A$1,MATCH(BL$5,'Daten KEA'!$A:$A,0)-1,MATCH(AR156,'Daten KEA'!$A$424:$ADO$424,0)-1))</f>
        <v>1.5898422066543E-3</v>
      </c>
      <c r="BM156" s="306">
        <f ca="1">IF(ISERROR(OFFSET('Daten KEA'!$A$1,MATCH(BM$5,'Daten KEA'!$A:$A,0)-1,MATCH(AS156,'Daten KEA'!$A$424:$ADO$424,0)-1)),0,OFFSET('Daten KEA'!$A$1,MATCH(BM$5,'Daten KEA'!$A:$A,0)-1,MATCH(AS156,'Daten KEA'!$A$424:$ADO$424,0)-1))</f>
        <v>3.0981595152553002E-2</v>
      </c>
      <c r="BN156" s="307">
        <f t="shared" ca="1" si="98"/>
        <v>4.46733402734184</v>
      </c>
      <c r="BO156" s="306">
        <f ca="1">IF(ISERROR(OFFSET('Daten KEA'!$A$1,MATCH(BO$5,'Daten KEA'!$A:$A,0)-1,MATCH(AT156,'Daten KEA'!$A$424:$ADO$424,0)-1)),0,OFFSET('Daten KEA'!$A$1,MATCH(BO$5,'Daten KEA'!$A:$A,0)-1,MATCH(AT156,'Daten KEA'!$A$424:$ADO$424,0)-1))</f>
        <v>4.4673341403837998</v>
      </c>
      <c r="BP156" s="305">
        <f t="shared" ca="1" si="109"/>
        <v>1.0000000253041208</v>
      </c>
      <c r="BQ156" s="308">
        <f ca="1">IF(ISERROR(OFFSET('Daten GWP'!$A$1,MATCH(BQ$5,'Daten GWP'!$A:$A,0)-1,MATCH(AM156,'Daten GWP'!$A$424:$ADO$424,0)-1)),0,OFFSET('Daten GWP'!$A$1,MATCH(BQ$5,'Daten GWP'!$A:$A,0)-1,MATCH(AM156,'Daten GWP'!$A$424:$ADO$424,0)-1))*1000</f>
        <v>350.71324999999996</v>
      </c>
      <c r="BR156" s="308">
        <f ca="1">IF(ISERROR(OFFSET('Daten GWP'!$A$1,MATCH(BR$5,'Daten GWP'!$A:$A,0)-1,MATCH(AN156,'Daten GWP'!$A$424:$ADO$424,0)-1)),0,OFFSET('Daten GWP'!$A$1,MATCH(BR$5,'Daten GWP'!$A:$A,0)-1,MATCH(AN156,'Daten GWP'!$A$424:$ADO$424,0)-1))*1000</f>
        <v>0</v>
      </c>
      <c r="BS156" s="308">
        <f ca="1">IF(ISERROR(OFFSET('Daten GWP'!$A$1,MATCH(BS$5,'Daten GWP'!$A:$A,0)-1,MATCH(AO156,'Daten GWP'!$A$424:$ADO$424,0)-1)),0,OFFSET('Daten GWP'!$A$1,MATCH(BS$5,'Daten GWP'!$A:$A,0)-1,MATCH(AO156,'Daten GWP'!$A$424:$ADO$424,0)-1))*1000</f>
        <v>51.005913999999997</v>
      </c>
      <c r="BT156" s="308">
        <f ca="1">IF(ISERROR(OFFSET('Daten GWP'!$A$1,MATCH(BT$5,'Daten GWP'!$A:$A,0)-1,MATCH(AP156,'Daten GWP'!$A$424:$ADO$424,0)-1)),0,OFFSET('Daten GWP'!$A$1,MATCH(BT$5,'Daten GWP'!$A:$A,0)-1,MATCH(AP156,'Daten GWP'!$A$424:$ADO$424,0)-1))*1000</f>
        <v>0</v>
      </c>
      <c r="BU156" s="308">
        <f t="shared" ca="1" si="110"/>
        <v>401.71916399999998</v>
      </c>
      <c r="BV156" s="308">
        <f ca="1">IF(ISERROR(OFFSET('Daten GWP'!$A$1,MATCH(BV$5,'Daten GWP'!$A:$A,0)-1,MATCH(AQ156,'Daten GWP'!$A$424:$ADO$424,0)-1)),0,OFFSET('Daten GWP'!$A$1,MATCH(BV$5,'Daten GWP'!$A:$A,0)-1,MATCH(AQ156,'Daten GWP'!$A$424:$ADO$424,0)-1))*1000</f>
        <v>4.8114779000000005E-3</v>
      </c>
      <c r="BW156" s="308">
        <f ca="1">IF(ISERROR(OFFSET('Daten GWP'!$A$1,MATCH(BW$5,'Daten GWP'!$A:$A,0)-1,MATCH(AR156,'Daten GWP'!$A$424:$ADO$424,0)-1)),0,OFFSET('Daten GWP'!$A$1,MATCH(BW$5,'Daten GWP'!$A:$A,0)-1,MATCH(AR156,'Daten GWP'!$A$424:$ADO$424,0)-1))*1000</f>
        <v>9.6229559000000006E-2</v>
      </c>
      <c r="BX156" s="308">
        <f ca="1">IF(ISERROR(OFFSET('Daten GWP'!$A$1,MATCH(BX$5,'Daten GWP'!$A:$A,0)-1,MATCH(AS156,'Daten GWP'!$A$424:$ADO$424,0)-1)),0,OFFSET('Daten GWP'!$A$1,MATCH(BX$5,'Daten GWP'!$A:$A,0)-1,MATCH(AS156,'Daten GWP'!$A$424:$ADO$424,0)-1))*1000</f>
        <v>1.6899935000000001</v>
      </c>
      <c r="BY156" s="309">
        <f t="shared" ca="1" si="99"/>
        <v>403.51019853689996</v>
      </c>
      <c r="BZ156" s="308">
        <f ca="1">IF(ISERROR(OFFSET('Daten GWP'!$A$1,MATCH(BZ$5,'Daten GWP'!$A:$A,0)-1,MATCH(AT156,'Daten GWP'!$A$424:$ADO$424,0)-1)),0,OFFSET('Daten GWP'!$A$1,MATCH(BZ$5,'Daten GWP'!$A:$A,0)-1,MATCH(AT156,'Daten GWP'!$A$424:$ADO$424,0)-1))*1000</f>
        <v>403.5102</v>
      </c>
      <c r="CA156" s="305">
        <f t="shared" ca="1" si="111"/>
        <v>1.0000000036259307</v>
      </c>
      <c r="CB156" s="310">
        <f ca="1">IF(ISERROR(OFFSET('Daten Elementary'!$A$1,MATCH(CB$5,'Daten Elementary'!$A:$A,0)-1,MATCH(AM156,'Daten Elementary'!$A$424:$ADO$424,0)-1)),0,OFFSET('Daten Elementary'!$A$1,MATCH(CB$5,'Daten Elementary'!$A:$A,0)-1,MATCH(AM156,'Daten Elementary'!$A$424:$ADO$424,0)-1))*1000000</f>
        <v>4.2840699999999998</v>
      </c>
      <c r="CC156" s="310">
        <f ca="1">IF(ISERROR(OFFSET('Daten Elementary'!$A$1,MATCH(CC$5,'Daten Elementary'!$A:$A,0)-1,MATCH(AN156,'Daten Elementary'!$A$424:$ADO$424,0)-1)),0,OFFSET('Daten Elementary'!$A$1,MATCH(CC$5,'Daten Elementary'!$A:$A,0)-1,MATCH(AN156,'Daten Elementary'!$A$424:$ADO$424,0)-1))*1000000</f>
        <v>0</v>
      </c>
      <c r="CD156" s="310">
        <f ca="1">IF(ISERROR(OFFSET('Daten Elementary'!$A$1,MATCH(CD$5,'Daten Elementary'!$A:$A,0)-1,MATCH(AO156,'Daten Elementary'!$A$424:$ADO$424,0)-1)),0,OFFSET('Daten Elementary'!$A$1,MATCH(CD$5,'Daten Elementary'!$A:$A,0)-1,MATCH(AO156,'Daten Elementary'!$A$424:$ADO$424,0)-1))*1000000</f>
        <v>20.525138999999999</v>
      </c>
      <c r="CE156" s="310">
        <f ca="1">IF(ISERROR(OFFSET('Daten Elementary'!$A$1,MATCH(CE$5,'Daten Elementary'!$A:$A,0)-1,MATCH(AP156,'Daten Elementary'!$A$424:$ADO$424,0)-1)),0,OFFSET('Daten Elementary'!$A$1,MATCH(CE$5,'Daten Elementary'!$A:$A,0)-1,MATCH(AP156,'Daten Elementary'!$A$424:$ADO$424,0)-1))*1000000</f>
        <v>0</v>
      </c>
      <c r="CF156" s="310">
        <f t="shared" ca="1" si="112"/>
        <v>24.809208999999999</v>
      </c>
      <c r="CG156" s="310">
        <f ca="1">IF(ISERROR(OFFSET('Daten Elementary'!$A$1,MATCH(CG$5,'Daten Elementary'!$A:$A,0)-1,MATCH(AQ156,'Daten Elementary'!$A$424:$ADO$424,0)-1)),0,OFFSET('Daten Elementary'!$A$1,MATCH(CG$5,'Daten Elementary'!$A:$A,0)-1,MATCH(AQ156,'Daten Elementary'!$A$424:$ADO$424,0)-1))*1000000</f>
        <v>1.8899693000000001E-3</v>
      </c>
      <c r="CH156" s="310">
        <f ca="1">IF(ISERROR(OFFSET('Daten Elementary'!$A$1,MATCH(CH$5,'Daten Elementary'!$A:$A,0)-1,MATCH(AR156,'Daten Elementary'!$A$424:$ADO$424,0)-1)),0,OFFSET('Daten Elementary'!$A$1,MATCH(CH$5,'Daten Elementary'!$A:$A,0)-1,MATCH(AR156,'Daten Elementary'!$A$424:$ADO$424,0)-1))*1000000</f>
        <v>3.7799384999999998E-2</v>
      </c>
      <c r="CI156" s="310">
        <f ca="1">IF(ISERROR(OFFSET('Daten Elementary'!$A$1,MATCH(CI$5,'Daten Elementary'!$A:$A,0)-1,MATCH(AS156,'Daten Elementary'!$A$424:$ADO$424,0)-1)),0,OFFSET('Daten Elementary'!$A$1,MATCH(CI$5,'Daten Elementary'!$A:$A,0)-1,MATCH(AS156,'Daten Elementary'!$A$424:$ADO$424,0)-1))*1000000</f>
        <v>0.34252874999999999</v>
      </c>
      <c r="CJ156" s="311">
        <f t="shared" ca="1" si="113"/>
        <v>25.191427104299997</v>
      </c>
      <c r="CK156" s="310">
        <f ca="1">IF(ISERROR(OFFSET('Daten Elementary'!$A$1,MATCH(CK$5,'Daten Elementary'!$A:$A,0)-1,MATCH($AT156,'Daten Elementary'!$A$424:$ADO$424,0)-1)),0,OFFSET('Daten Elementary'!$A$1,MATCH(CK$5,'Daten Elementary'!$A:$A,0)-1,MATCH($AT156,'Daten Elementary'!$A$424:$ADO$424,0)-1))*1000000</f>
        <v>25.191428000000002</v>
      </c>
      <c r="CL156" s="305">
        <f t="shared" ca="1" si="114"/>
        <v>1.0000000355557468</v>
      </c>
      <c r="CM156" s="312">
        <f ca="1">IF(ISERROR(OFFSET('Daten Elementary'!$A$1,MATCH(CM$5,'Daten Elementary'!$A:$A,0)-1,MATCH(AM156,'Daten Elementary'!$A$424:$ADO$424,0)-1)),0,OFFSET('Daten Elementary'!$A$1,MATCH(CM$5,'Daten Elementary'!$A:$A,0)-1,MATCH(AM156,'Daten Elementary'!$A$424:$ADO$424,0)-1))*1000000</f>
        <v>4.2840699999999998</v>
      </c>
      <c r="CN156" s="312">
        <f ca="1">IF(ISERROR(OFFSET('Daten Elementary'!$A$1,MATCH(CN$5,'Daten Elementary'!$A:$A,0)-1,MATCH(AN156,'Daten Elementary'!$A$424:$ADO$424,0)-1)),0,OFFSET('Daten Elementary'!$A$1,MATCH(CN$5,'Daten Elementary'!$A:$A,0)-1,MATCH(AN156,'Daten Elementary'!$A$424:$ADO$424,0)-1))*1000000</f>
        <v>0</v>
      </c>
      <c r="CO156" s="312">
        <f ca="1">IF(ISERROR(OFFSET('Daten Elementary'!$A$1,MATCH(CO$5,'Daten Elementary'!$A:$A,0)-1,MATCH(AO156,'Daten Elementary'!$A$424:$ADO$424,0)-1)),0,OFFSET('Daten Elementary'!$A$1,MATCH(CO$5,'Daten Elementary'!$A:$A,0)-1,MATCH(AO156,'Daten Elementary'!$A$424:$ADO$424,0)-1))*1000000</f>
        <v>16.697234999999999</v>
      </c>
      <c r="CP156" s="312">
        <f ca="1">IF(ISERROR(OFFSET('Daten Elementary'!$A$1,MATCH(CP$5,'Daten Elementary'!$A:$A,0)-1,MATCH(AP156,'Daten Elementary'!$A$424:$ADO$424,0)-1)),0,OFFSET('Daten Elementary'!$A$1,MATCH(CP$5,'Daten Elementary'!$A:$A,0)-1,MATCH(AP156,'Daten Elementary'!$A$424:$ADO$424,0)-1))*1000000</f>
        <v>0</v>
      </c>
      <c r="CQ156" s="312">
        <f t="shared" ca="1" si="115"/>
        <v>20.981304999999999</v>
      </c>
      <c r="CR156" s="312">
        <f ca="1">IF(ISERROR(OFFSET('Daten Elementary'!$A$1,MATCH(CR$5,'Daten Elementary'!$A:$A,0)-1,MATCH(AQ156,'Daten Elementary'!$A$424:$ADO$424,0)-1)),0,OFFSET('Daten Elementary'!$A$1,MATCH(CR$5,'Daten Elementary'!$A:$A,0)-1,MATCH(AQ156,'Daten Elementary'!$A$424:$ADO$424,0)-1))*1000000</f>
        <v>1.0144691000000001E-3</v>
      </c>
      <c r="CS156" s="312">
        <f ca="1">IF(ISERROR(OFFSET('Daten Elementary'!$A$1,MATCH(CS$5,'Daten Elementary'!$A:$A,0)-1,MATCH(AR156,'Daten Elementary'!$A$424:$ADO$424,0)-1)),0,OFFSET('Daten Elementary'!$A$1,MATCH(CS$5,'Daten Elementary'!$A:$A,0)-1,MATCH(AR156,'Daten Elementary'!$A$424:$ADO$424,0)-1))*1000000</f>
        <v>2.0289382000000002E-2</v>
      </c>
      <c r="CT156" s="312">
        <f ca="1">IF(ISERROR(OFFSET('Daten Elementary'!$A$1,MATCH(CT$5,'Daten Elementary'!$A:$A,0)-1,MATCH(AS156,'Daten Elementary'!$A$424:$ADO$424,0)-1)),0,OFFSET('Daten Elementary'!$A$1,MATCH(CT$5,'Daten Elementary'!$A:$A,0)-1,MATCH(AS156,'Daten Elementary'!$A$424:$ADO$424,0)-1))*1000000</f>
        <v>0.24899378</v>
      </c>
      <c r="CU156" s="313">
        <f t="shared" ca="1" si="116"/>
        <v>21.251602631099999</v>
      </c>
      <c r="CV156" s="312">
        <f ca="1">IF(ISERROR(OFFSET('Daten Elementary'!$A$1,MATCH(CV$5,'Daten Elementary'!$A:$A,0)-1,MATCH($AT156,'Daten Elementary'!$A$424:$ADO$424,0)-1)),0,OFFSET('Daten Elementary'!$A$1,MATCH(CV$5,'Daten Elementary'!$A:$A,0)-1,MATCH($AT156,'Daten Elementary'!$A$424:$ADO$424,0)-1))*1000000</f>
        <v>21.251602999999999</v>
      </c>
      <c r="CW156" s="305">
        <f t="shared" ca="1" si="117"/>
        <v>1.0000000173586909</v>
      </c>
      <c r="CX156" s="314">
        <f ca="1">IF(ISERROR(OFFSET('Daten Elementary'!$A$1,MATCH(CX$5,'Daten Elementary'!$A:$A,0)-1,MATCH(AM156,'Daten Elementary'!$A$424:$ADO$424,0)-1)),0,OFFSET('Daten Elementary'!$A$1,MATCH(CX$5,'Daten Elementary'!$A:$A,0)-1,MATCH(AM156,'Daten Elementary'!$A$424:$ADO$424,0)-1))*1000000</f>
        <v>45.688900000000004</v>
      </c>
      <c r="CY156" s="314">
        <f ca="1">IF(ISERROR(OFFSET('Daten Elementary'!$A$1,MATCH(CY$5,'Daten Elementary'!$A:$A,0)-1,MATCH(AN156,'Daten Elementary'!$A$424:$ADO$424,0)-1)),0,OFFSET('Daten Elementary'!$A$1,MATCH(CY$5,'Daten Elementary'!$A:$A,0)-1,MATCH(AN156,'Daten Elementary'!$A$424:$ADO$424,0)-1))*1000000</f>
        <v>0</v>
      </c>
      <c r="CZ156" s="314">
        <f ca="1">IF(ISERROR(OFFSET('Daten Elementary'!$A$1,MATCH(CZ$5,'Daten Elementary'!$A:$A,0)-1,MATCH(AO156,'Daten Elementary'!$A$424:$ADO$424,0)-1)),0,OFFSET('Daten Elementary'!$A$1,MATCH(CZ$5,'Daten Elementary'!$A:$A,0)-1,MATCH(AO156,'Daten Elementary'!$A$424:$ADO$424,0)-1))*1000000</f>
        <v>181.05386999999999</v>
      </c>
      <c r="DA156" s="314">
        <f ca="1">IF(ISERROR(OFFSET('Daten Elementary'!$A$1,MATCH(DA$5,'Daten Elementary'!$A:$A,0)-1,MATCH(AP156,'Daten Elementary'!$A$424:$ADO$424,0)-1)),0,OFFSET('Daten Elementary'!$A$1,MATCH(DA$5,'Daten Elementary'!$A:$A,0)-1,MATCH(AP156,'Daten Elementary'!$A$424:$ADO$424,0)-1))*1000000</f>
        <v>0</v>
      </c>
      <c r="DB156" s="314">
        <f t="shared" ca="1" si="118"/>
        <v>226.74277000000001</v>
      </c>
      <c r="DC156" s="314">
        <f ca="1">IF(ISERROR(OFFSET('Daten Elementary'!$A$1,MATCH(DC$5,'Daten Elementary'!$A:$A,0)-1,MATCH(AQ156,'Daten Elementary'!$A$424:$ADO$424,0)-1)),0,OFFSET('Daten Elementary'!$A$1,MATCH(DC$5,'Daten Elementary'!$A:$A,0)-1,MATCH(AQ156,'Daten Elementary'!$A$424:$ADO$424,0)-1))*1000000</f>
        <v>1.5686675000000001E-2</v>
      </c>
      <c r="DD156" s="314">
        <f ca="1">IF(ISERROR(OFFSET('Daten Elementary'!$A$1,MATCH(DD$5,'Daten Elementary'!$A:$A,0)-1,MATCH(AR156,'Daten Elementary'!$A$424:$ADO$424,0)-1)),0,OFFSET('Daten Elementary'!$A$1,MATCH(DD$5,'Daten Elementary'!$A:$A,0)-1,MATCH(AR156,'Daten Elementary'!$A$424:$ADO$424,0)-1))*1000000</f>
        <v>0.31373350999999999</v>
      </c>
      <c r="DE156" s="314">
        <f ca="1">IF(ISERROR(OFFSET('Daten Elementary'!$A$1,MATCH(DE$5,'Daten Elementary'!$A:$A,0)-1,MATCH(AS156,'Daten Elementary'!$A$424:$ADO$424,0)-1)),0,OFFSET('Daten Elementary'!$A$1,MATCH(DE$5,'Daten Elementary'!$A:$A,0)-1,MATCH(AS156,'Daten Elementary'!$A$424:$ADO$424,0)-1))*1000000</f>
        <v>3.2013192999999998</v>
      </c>
      <c r="DF156" s="315">
        <f t="shared" ca="1" si="119"/>
        <v>230.27350948500001</v>
      </c>
      <c r="DG156" s="314">
        <f ca="1">IF(ISERROR(OFFSET('Daten Elementary'!$A$1,MATCH(DG$5,'Daten Elementary'!$A:$A,0)-1,MATCH($AT156,'Daten Elementary'!$A$424:$ADO$424,0)-1)),0,OFFSET('Daten Elementary'!$A$1,MATCH(DG$5,'Daten Elementary'!$A:$A,0)-1,MATCH($AT156,'Daten Elementary'!$A$424:$ADO$424,0)-1))*1000000</f>
        <v>230.27350999999999</v>
      </c>
      <c r="DH156" s="305">
        <f t="shared" ca="1" si="120"/>
        <v>1.0000000022364708</v>
      </c>
      <c r="DI156" s="316">
        <f ca="1">IF(ISERROR(OFFSET('Daten Elementary'!$A$1,MATCH(DI$5,'Daten Elementary'!$A:$A,0)-1,MATCH(AM156,'Daten Elementary'!$A$424:$ADO$424,0)-1)),0,OFFSET('Daten Elementary'!$A$1,MATCH(DI$5,'Daten Elementary'!$A:$A,0)-1,MATCH(AM156,'Daten Elementary'!$A$424:$ADO$424,0)-1))*1000000</f>
        <v>1043.2719999999999</v>
      </c>
      <c r="DJ156" s="316">
        <f ca="1">IF(ISERROR(OFFSET('Daten Elementary'!$A$1,MATCH(DJ$5,'Daten Elementary'!$A:$A,0)-1,MATCH(AN156,'Daten Elementary'!$A$424:$ADO$424,0)-1)),0,OFFSET('Daten Elementary'!$A$1,MATCH(DJ$5,'Daten Elementary'!$A:$A,0)-1,MATCH(AN156,'Daten Elementary'!$A$424:$ADO$424,0)-1))*1000000</f>
        <v>0</v>
      </c>
      <c r="DK156" s="316">
        <f ca="1">IF(ISERROR(OFFSET('Daten Elementary'!$A$1,MATCH(DK$5,'Daten Elementary'!$A:$A,0)-1,MATCH(AO156,'Daten Elementary'!$A$424:$ADO$424,0)-1)),0,OFFSET('Daten Elementary'!$A$1,MATCH(DK$5,'Daten Elementary'!$A:$A,0)-1,MATCH(AO156,'Daten Elementary'!$A$424:$ADO$424,0)-1))*1000000</f>
        <v>218.53376999999998</v>
      </c>
      <c r="DL156" s="316">
        <f ca="1">IF(ISERROR(OFFSET('Daten Elementary'!$A$1,MATCH(DL$5,'Daten Elementary'!$A:$A,0)-1,MATCH(AP156,'Daten Elementary'!$A$424:$ADO$424,0)-1)),0,OFFSET('Daten Elementary'!$A$1,MATCH(DL$5,'Daten Elementary'!$A:$A,0)-1,MATCH(AP156,'Daten Elementary'!$A$424:$ADO$424,0)-1))*1000000</f>
        <v>0</v>
      </c>
      <c r="DM156" s="316">
        <f t="shared" ca="1" si="121"/>
        <v>1261.8057699999999</v>
      </c>
      <c r="DN156" s="316">
        <f ca="1">IF(ISERROR(OFFSET('Daten Elementary'!$A$1,MATCH(DN$5,'Daten Elementary'!$A:$A,0)-1,MATCH(AQ156,'Daten Elementary'!$A$424:$ADO$424,0)-1)),0,OFFSET('Daten Elementary'!$A$1,MATCH(DN$5,'Daten Elementary'!$A:$A,0)-1,MATCH(AQ156,'Daten Elementary'!$A$424:$ADO$424,0)-1))*1000000</f>
        <v>7.5665576000000009E-3</v>
      </c>
      <c r="DO156" s="316">
        <f ca="1">IF(ISERROR(OFFSET('Daten Elementary'!$A$1,MATCH(DO$5,'Daten Elementary'!$A:$A,0)-1,MATCH(AR156,'Daten Elementary'!$A$424:$ADO$424,0)-1)),0,OFFSET('Daten Elementary'!$A$1,MATCH(DO$5,'Daten Elementary'!$A:$A,0)-1,MATCH(AR156,'Daten Elementary'!$A$424:$ADO$424,0)-1))*1000000</f>
        <v>0.15133115</v>
      </c>
      <c r="DP156" s="316">
        <f ca="1">IF(ISERROR(OFFSET('Daten Elementary'!$A$1,MATCH(DP$5,'Daten Elementary'!$A:$A,0)-1,MATCH(AS156,'Daten Elementary'!$A$424:$ADO$424,0)-1)),0,OFFSET('Daten Elementary'!$A$1,MATCH(DP$5,'Daten Elementary'!$A:$A,0)-1,MATCH(AS156,'Daten Elementary'!$A$424:$ADO$424,0)-1))*1000000</f>
        <v>2.6630512</v>
      </c>
      <c r="DQ156" s="317">
        <f t="shared" ca="1" si="122"/>
        <v>1264.6277189076</v>
      </c>
      <c r="DR156" s="316">
        <f ca="1">IF(ISERROR(OFFSET('Daten Elementary'!$A$1,MATCH(DR$5,'Daten Elementary'!$A:$A,0)-1,MATCH($AT156,'Daten Elementary'!$A$424:$ADO$424,0)-1)),0,OFFSET('Daten Elementary'!$A$1,MATCH(DR$5,'Daten Elementary'!$A:$A,0)-1,MATCH($AT156,'Daten Elementary'!$A$424:$ADO$424,0)-1))*1000000</f>
        <v>1264.6277</v>
      </c>
      <c r="DS156" s="305">
        <f t="shared" ca="1" si="123"/>
        <v>0.99999998504888066</v>
      </c>
      <c r="DT156" s="318">
        <f ca="1">IF(ISERROR(OFFSET('Daten UBP13'!$A$1,MATCH(DT$5,'Daten UBP13'!$A:$A,0)-1,MATCH(AM156,'Daten UBP13'!$A$424:$AEG$424,0)-1)),0,OFFSET('Daten UBP13'!$A$1,MATCH(DT$5,'Daten UBP13'!$A:$A,0)-1,MATCH(AM156,'Daten UBP13'!$A$424:$AEG$424,0)-1))</f>
        <v>185.78795</v>
      </c>
      <c r="DU156" s="318">
        <f ca="1">IF(ISERROR(OFFSET('Daten UBP13'!$A$1,MATCH(DU$5,'Daten UBP13'!$A:$A,0)-1,MATCH(AN156,'Daten UBP13'!$A$424:$AEG$424,0)-1)),0,OFFSET('Daten UBP13'!$A$1,MATCH(DU$5,'Daten UBP13'!$A:$A,0)-1,MATCH(AN156,'Daten UBP13'!$A$424:$AEG$424,0)-1))</f>
        <v>0</v>
      </c>
      <c r="DV156" s="318">
        <f ca="1">IF(ISERROR(OFFSET('Daten UBP13'!$A$1,MATCH(DV$5,'Daten UBP13'!$A:$A,0)-1,MATCH(AO156,'Daten UBP13'!$A$424:$AEG$424,0)-1)),0,OFFSET('Daten UBP13'!$A$1,MATCH(DV$5,'Daten UBP13'!$A:$A,0)-1,MATCH(AO156,'Daten UBP13'!$A$424:$AEG$424,0)-1))</f>
        <v>107.97761</v>
      </c>
      <c r="DW156" s="318">
        <f ca="1">IF(ISERROR(OFFSET('Daten UBP13'!$A$1,MATCH(DW$5,'Daten UBP13'!$A:$A,0)-1,MATCH(AP156,'Daten UBP13'!$A$424:$AEG$424,0)-1)),0,OFFSET('Daten UBP13'!$A$1,MATCH(DW$5,'Daten UBP13'!$A:$A,0)-1,MATCH(AP156,'Daten UBP13'!$A$424:$AEG$424,0)-1))</f>
        <v>0</v>
      </c>
      <c r="DX156" s="318">
        <f t="shared" ca="1" si="124"/>
        <v>293.76555999999999</v>
      </c>
      <c r="DY156" s="318">
        <f ca="1">IF(ISERROR(OFFSET('Daten UBP13'!$A$1,MATCH(DY$5,'Daten UBP13'!$A:$A,0)-1,MATCH(AQ156,'Daten UBP13'!$A$424:$AEG$424,0)-1)),0,OFFSET('Daten UBP13'!$A$1,MATCH(DY$5,'Daten UBP13'!$A:$A,0)-1,MATCH(AQ156,'Daten UBP13'!$A$424:$AEG$424,0)-1))</f>
        <v>5.1478638000000002E-3</v>
      </c>
      <c r="DZ156" s="318">
        <f ca="1">IF(ISERROR(OFFSET('Daten UBP13'!$A$1,MATCH(DZ$5,'Daten UBP13'!$A:$A,0)-1,MATCH(AR156,'Daten UBP13'!$A$424:$AEG$424,0)-1)),0,OFFSET('Daten UBP13'!$A$1,MATCH(DZ$5,'Daten UBP13'!$A:$A,0)-1,MATCH(AR156,'Daten UBP13'!$A$424:$AEG$424,0)-1))</f>
        <v>0.10295728</v>
      </c>
      <c r="EA156" s="318">
        <f ca="1">IF(ISERROR(OFFSET('Daten UBP13'!$A$1,MATCH(EA$5,'Daten UBP13'!$A:$A,0)-1,MATCH(AS156,'Daten UBP13'!$A$424:$AEG$424,0)-1)),0,OFFSET('Daten UBP13'!$A$1,MATCH(EA$5,'Daten UBP13'!$A:$A,0)-1,MATCH(AS156,'Daten UBP13'!$A$424:$AEG$424,0)-1))</f>
        <v>1.7234057</v>
      </c>
      <c r="EB156" s="319">
        <f t="shared" ca="1" si="125"/>
        <v>295.5970708438</v>
      </c>
      <c r="EC156" s="318">
        <f ca="1">IF(ISERROR(OFFSET('Daten UBP13'!$A$1,MATCH(EC$5,'Daten UBP13'!$A:$A,0)-1,MATCH(AT156,'Daten UBP13'!$A$424:$AEG$424,0)-1)),0,OFFSET('Daten UBP13'!$A$1,MATCH(EC$5,'Daten UBP13'!$A:$A,0)-1,MATCH(AT156,'Daten UBP13'!$A$424:$AEG$424,0)-1))</f>
        <v>295.59706999999997</v>
      </c>
      <c r="ED156" s="305">
        <f t="shared" ca="1" si="126"/>
        <v>0.99999999714543852</v>
      </c>
      <c r="EE156" s="320">
        <f ca="1">IF(ISERROR(OFFSET('Daten ReCiPe'!$A$1,MATCH(EE$5,'Daten ReCiPe'!$A:$A,0)-1,MATCH(AM156,'Daten ReCiPe'!$A$424:$ADO$424,0)-1)),0,OFFSET('Daten ReCiPe'!$A$1,MATCH(EE$5,'Daten ReCiPe'!$A:$A,0)-1,MATCH(AM156,'Daten ReCiPe'!$A$424:$ADO$424,0)-1))*1000</f>
        <v>13.247629999999999</v>
      </c>
      <c r="EF156" s="320">
        <f ca="1">IF(ISERROR(OFFSET('Daten ReCiPe'!$A$1,MATCH(EF$5,'Daten ReCiPe'!$A:$A,0)-1,MATCH(AN156,'Daten ReCiPe'!$A$424:$ADO$424,0)-1)),0,OFFSET('Daten ReCiPe'!$A$1,MATCH(EF$5,'Daten ReCiPe'!$A:$A,0)-1,MATCH(AN156,'Daten ReCiPe'!$A$424:$ADO$424,0)-1))*1000</f>
        <v>0</v>
      </c>
      <c r="EG156" s="320">
        <f ca="1">IF(ISERROR(OFFSET('Daten ReCiPe'!$A$1,MATCH(EG$5,'Daten ReCiPe'!$A:$A,0)-1,MATCH(AO156,'Daten ReCiPe'!$A$424:$ADO$424,0)-1)),0,OFFSET('Daten ReCiPe'!$A$1,MATCH(EG$5,'Daten ReCiPe'!$A:$A,0)-1,MATCH(AO156,'Daten ReCiPe'!$A$424:$ADO$424,0)-1))*1000</f>
        <v>17.124533</v>
      </c>
      <c r="EH156" s="320">
        <f ca="1">IF(ISERROR(OFFSET('Daten ReCiPe'!$A$1,MATCH(EH$5,'Daten ReCiPe'!$A:$A,0)-1,MATCH(AP156,'Daten ReCiPe'!$A$424:$ADO$424,0)-1)),0,OFFSET('Daten ReCiPe'!$A$1,MATCH(EH$5,'Daten ReCiPe'!$A:$A,0)-1,MATCH(AP156,'Daten ReCiPe'!$A$424:$ADO$424,0)-1))*1000</f>
        <v>0</v>
      </c>
      <c r="EI156" s="320">
        <f t="shared" ca="1" si="127"/>
        <v>30.372163</v>
      </c>
      <c r="EJ156" s="320">
        <f ca="1">IF(ISERROR(OFFSET('Daten ReCiPe'!$A$1,MATCH(EJ$5,'Daten ReCiPe'!$A:$A,0)-1,MATCH(AQ156,'Daten ReCiPe'!$A$424:$ADO$424,0)-1)),0,OFFSET('Daten ReCiPe'!$A$1,MATCH(EJ$5,'Daten ReCiPe'!$A:$A,0)-1,MATCH(AQ156,'Daten ReCiPe'!$A$424:$ADO$424,0)-1))*1000</f>
        <v>4.6530916999999998E-4</v>
      </c>
      <c r="EK156" s="320">
        <f ca="1">IF(ISERROR(OFFSET('Daten ReCiPe'!$A$1,MATCH(EK$5,'Daten ReCiPe'!$A:$A,0)-1,MATCH(AR156,'Daten ReCiPe'!$A$424:$ADO$424,0)-1)),0,OFFSET('Daten ReCiPe'!$A$1,MATCH(EK$5,'Daten ReCiPe'!$A:$A,0)-1,MATCH(AR156,'Daten ReCiPe'!$A$424:$ADO$424,0)-1))*1000</f>
        <v>9.3061835000000006E-3</v>
      </c>
      <c r="EL156" s="320">
        <f ca="1">IF(ISERROR(OFFSET('Daten ReCiPe'!$A$1,MATCH(EL$5,'Daten ReCiPe'!$A:$A,0)-1,MATCH(AS156,'Daten ReCiPe'!$A$424:$ADO$424,0)-1)),0,OFFSET('Daten ReCiPe'!$A$1,MATCH(EL$5,'Daten ReCiPe'!$A:$A,0)-1,MATCH(AS156,'Daten ReCiPe'!$A$424:$ADO$424,0)-1))*1000</f>
        <v>0.16465307999999998</v>
      </c>
      <c r="EM156" s="321">
        <f t="shared" ca="1" si="128"/>
        <v>30.546587572670003</v>
      </c>
      <c r="EN156" s="320">
        <f ca="1">IF(ISERROR(OFFSET('Daten ReCiPe'!$A$1,MATCH(EN$5,'Daten ReCiPe'!$A:$A,0)-1,MATCH(AT156,'Daten ReCiPe'!$A$424:$ADO$424,0)-1)),0,OFFSET('Daten ReCiPe'!$A$1,MATCH(EN$5,'Daten ReCiPe'!$A:$A,0)-1,MATCH(AT156,'Daten ReCiPe'!$A$424:$ADO$424,0)-1))*1000</f>
        <v>30.546588</v>
      </c>
      <c r="EO156" s="305">
        <f t="shared" ca="1" si="129"/>
        <v>1.0000000139894512</v>
      </c>
      <c r="EP156" s="322">
        <f ca="1">IF(ISERROR(OFFSET('Daten Elementary'!$A$1,MATCH(EP$5,'Daten Elementary'!$A:$A,0)-1,MATCH(AM156,'Daten Elementary'!$A$424:$ADO$424,0)-1)),0,OFFSET('Daten Elementary'!$A$1,MATCH(EP$5,'Daten Elementary'!$A:$A,0)-1,MATCH(AM156,'Daten Elementary'!$A$424:$ADO$424,0)-1))*1000000</f>
        <v>80.824799999999996</v>
      </c>
      <c r="EQ156" s="322">
        <f ca="1">IF(ISERROR(OFFSET('Daten Elementary'!$A$1,MATCH(EQ$5,'Daten Elementary'!$A:$A,0)-1,MATCH(AN156,'Daten Elementary'!$A$424:$ADO$424,0)-1)),0,OFFSET('Daten Elementary'!$A$1,MATCH(EQ$5,'Daten Elementary'!$A:$A,0)-1,MATCH(AN156,'Daten Elementary'!$A$424:$ADO$424,0)-1))*1000000</f>
        <v>0</v>
      </c>
      <c r="ER156" s="322">
        <f ca="1">IF(ISERROR(OFFSET('Daten Elementary'!$A$1,MATCH(ER$5,'Daten Elementary'!$A:$A,0)-1,MATCH(AO156,'Daten Elementary'!$A$424:$ADO$424,0)-1)),0,OFFSET('Daten Elementary'!$A$1,MATCH(ER$5,'Daten Elementary'!$A:$A,0)-1,MATCH(AO156,'Daten Elementary'!$A$424:$ADO$424,0)-1))*1000000</f>
        <v>485.03492999999997</v>
      </c>
      <c r="ES156" s="322">
        <f ca="1">IF(ISERROR(OFFSET('Daten Elementary'!$A$1,MATCH(ES$5,'Daten Elementary'!$A:$A,0)-1,MATCH(AP156,'Daten Elementary'!$A$424:$ADO$424,0)-1)),0,OFFSET('Daten Elementary'!$A$1,MATCH(ES$5,'Daten Elementary'!$A:$A,0)-1,MATCH(AP156,'Daten Elementary'!$A$424:$ADO$424,0)-1))*1000000</f>
        <v>0</v>
      </c>
      <c r="ET156" s="322">
        <f t="shared" ca="1" si="130"/>
        <v>565.85973000000001</v>
      </c>
      <c r="EU156" s="322">
        <f ca="1">IF(ISERROR(OFFSET('Daten Elementary'!$A$1,MATCH(EU$5,'Daten Elementary'!$A:$A,0)-1,MATCH(AQ156,'Daten Elementary'!$A$424:$ADO$424,0)-1)),0,OFFSET('Daten Elementary'!$A$1,MATCH(EU$5,'Daten Elementary'!$A:$A,0)-1,MATCH(AQ156,'Daten Elementary'!$A$424:$ADO$424,0)-1))*1000000</f>
        <v>9.2921338999999992E-3</v>
      </c>
      <c r="EV156" s="322">
        <f ca="1">IF(ISERROR(OFFSET('Daten Elementary'!$A$1,MATCH(EV$5,'Daten Elementary'!$A:$A,0)-1,MATCH(AR156,'Daten Elementary'!$A$424:$ADO$424,0)-1)),0,OFFSET('Daten Elementary'!$A$1,MATCH(EV$5,'Daten Elementary'!$A:$A,0)-1,MATCH(AR156,'Daten Elementary'!$A$424:$ADO$424,0)-1))*1000000</f>
        <v>0.18584268000000001</v>
      </c>
      <c r="EW156" s="322">
        <f ca="1">IF(ISERROR(OFFSET('Daten Elementary'!$A$1,MATCH(EW$5,'Daten Elementary'!$A:$A,0)-1,MATCH(AS156,'Daten Elementary'!$A$424:$ADO$424,0)-1)),0,OFFSET('Daten Elementary'!$A$1,MATCH(EW$5,'Daten Elementary'!$A:$A,0)-1,MATCH(AS156,'Daten Elementary'!$A$424:$ADO$424,0)-1))*1000000</f>
        <v>3.1525306</v>
      </c>
      <c r="EX156" s="323">
        <f t="shared" ca="1" si="131"/>
        <v>569.20739541389992</v>
      </c>
      <c r="EY156" s="322">
        <f ca="1">IF(ISERROR(OFFSET('Daten Elementary'!$A$1,MATCH(EY$5,'Daten Elementary'!$A:$A,0)-1,MATCH($AT156,'Daten Elementary'!$A$424:$ADO$424,0)-1)),0,OFFSET('Daten Elementary'!$A$1,MATCH(EY$5,'Daten Elementary'!$A:$A,0)-1,MATCH($AT156,'Daten Elementary'!$A$424:$ADO$424,0)-1))*1000000</f>
        <v>569.20740000000001</v>
      </c>
      <c r="EZ156" s="305">
        <f t="shared" ca="1" si="132"/>
        <v>1.0000000080569931</v>
      </c>
      <c r="FA156" s="314">
        <f ca="1">IF(ISERROR(OFFSET('Daten Elementary'!$A$1,MATCH(FA$5,'Daten Elementary'!$A:$A,0)-1,MATCH(AM156,'Daten Elementary'!$A$424:$ADO$424,0)-1)),0,OFFSET('Daten Elementary'!$A$1,MATCH(FA$5,'Daten Elementary'!$A:$A,0)-1,MATCH(AM156,'Daten Elementary'!$A$424:$ADO$424,0)-1))*1000</f>
        <v>254.65700000000001</v>
      </c>
      <c r="FB156" s="314">
        <f ca="1">IF(ISERROR(OFFSET('Daten Elementary'!$A$1,MATCH(FB$5,'Daten Elementary'!$A:$A,0)-1,MATCH(AN156,'Daten Elementary'!$A$424:$ADO$424,0)-1)),0,OFFSET('Daten Elementary'!$A$1,MATCH(FB$5,'Daten Elementary'!$A:$A,0)-1,MATCH(AN156,'Daten Elementary'!$A$424:$ADO$424,0)-1))*1000</f>
        <v>0</v>
      </c>
      <c r="FC156" s="314">
        <f ca="1">IF(ISERROR(OFFSET('Daten Elementary'!$A$1,MATCH(FC$5,'Daten Elementary'!$A:$A,0)-1,MATCH(AO156,'Daten Elementary'!$A$424:$ADO$424,0)-1)),0,OFFSET('Daten Elementary'!$A$1,MATCH(FC$5,'Daten Elementary'!$A:$A,0)-1,MATCH(AO156,'Daten Elementary'!$A$424:$ADO$424,0)-1))*1000</f>
        <v>41.487718000000001</v>
      </c>
      <c r="FD156" s="314">
        <f ca="1">IF(ISERROR(OFFSET('Daten Elementary'!$A$1,MATCH(FD$5,'Daten Elementary'!$A:$A,0)-1,MATCH(AP156,'Daten Elementary'!$A$424:$ADO$424,0)-1)),0,OFFSET('Daten Elementary'!$A$1,MATCH(FD$5,'Daten Elementary'!$A:$A,0)-1,MATCH(AP156,'Daten Elementary'!$A$424:$ADO$424,0)-1))*1000</f>
        <v>0</v>
      </c>
      <c r="FE156" s="314">
        <f t="shared" ca="1" si="133"/>
        <v>296.14471800000001</v>
      </c>
      <c r="FF156" s="314">
        <f ca="1">IF(ISERROR(OFFSET('Daten Elementary'!$A$1,MATCH(FF$5,'Daten Elementary'!$A:$A,0)-1,MATCH(AQ156,'Daten Elementary'!$A$424:$ADO$424,0)-1)),0,OFFSET('Daten Elementary'!$A$1,MATCH(FF$5,'Daten Elementary'!$A:$A,0)-1,MATCH(AQ156,'Daten Elementary'!$A$424:$ADO$424,0)-1))*1000</f>
        <v>4.4669875999999997E-3</v>
      </c>
      <c r="FG156" s="314">
        <f ca="1">IF(ISERROR(OFFSET('Daten Elementary'!$A$1,MATCH(FG$5,'Daten Elementary'!$A:$A,0)-1,MATCH(AR156,'Daten Elementary'!$A$424:$ADO$424,0)-1)),0,OFFSET('Daten Elementary'!$A$1,MATCH(FG$5,'Daten Elementary'!$A:$A,0)-1,MATCH(AR156,'Daten Elementary'!$A$424:$ADO$424,0)-1))*1000</f>
        <v>8.9339751999999995E-2</v>
      </c>
      <c r="FH156" s="314">
        <f ca="1">IF(ISERROR(OFFSET('Daten Elementary'!$A$1,MATCH(FH$5,'Daten Elementary'!$A:$A,0)-1,MATCH(AS156,'Daten Elementary'!$A$424:$ADO$424,0)-1)),0,OFFSET('Daten Elementary'!$A$1,MATCH(FH$5,'Daten Elementary'!$A:$A,0)-1,MATCH(AS156,'Daten Elementary'!$A$424:$ADO$424,0)-1))*1000</f>
        <v>1.5798064999999999</v>
      </c>
      <c r="FI156" s="315">
        <f t="shared" ca="1" si="134"/>
        <v>297.81833123960001</v>
      </c>
      <c r="FJ156" s="314">
        <f ca="1">IF(ISERROR(OFFSET('Daten Elementary'!$A$1,MATCH(FJ$5,'Daten Elementary'!$A:$A,0)-1,MATCH($AT156,'Daten Elementary'!$A$424:$ADO$424,0)-1)),0,OFFSET('Daten Elementary'!$A$1,MATCH(FJ$5,'Daten Elementary'!$A:$A,0)-1,MATCH($AT156,'Daten Elementary'!$A$424:$ADO$424,0)-1))*1000</f>
        <v>297.81833</v>
      </c>
      <c r="FK156" s="305">
        <f t="shared" ca="1" si="135"/>
        <v>0.99999999583773103</v>
      </c>
      <c r="FL156" s="314">
        <f ca="1">IF(ISERROR(OFFSET('Daten Elementary'!$A$1,MATCH(FL$5,'Daten Elementary'!$A:$A,0)-1,MATCH(AM156,'Daten Elementary'!$A$424:$ADO$424,0)-1)),0,OFFSET('Daten Elementary'!$A$1,MATCH(FL$5,'Daten Elementary'!$A:$A,0)-1,MATCH(AM156,'Daten Elementary'!$A$424:$ADO$424,0)-1))</f>
        <v>0</v>
      </c>
      <c r="FM156" s="314">
        <f ca="1">IF(ISERROR(OFFSET('Daten Elementary'!$A$1,MATCH(FM$5,'Daten Elementary'!$A:$A,0)-1,MATCH(AN156,'Daten Elementary'!$A$424:$ADO$424,0)-1)),0,OFFSET('Daten Elementary'!$A$1,MATCH(FM$5,'Daten Elementary'!$A:$A,0)-1,MATCH(AN156,'Daten Elementary'!$A$424:$ADO$424,0)-1))</f>
        <v>0</v>
      </c>
      <c r="FN156" s="314">
        <f ca="1">IF(ISERROR(OFFSET('Daten Elementary'!$A$1,MATCH(FN$5,'Daten Elementary'!$A:$A,0)-1,MATCH(AO156,'Daten Elementary'!$A$424:$ADO$424,0)-1)),0,OFFSET('Daten Elementary'!$A$1,MATCH(FN$5,'Daten Elementary'!$A:$A,0)-1,MATCH(AO156,'Daten Elementary'!$A$424:$ADO$424,0)-1))</f>
        <v>0</v>
      </c>
      <c r="FO156" s="314">
        <f ca="1">IF(ISERROR(OFFSET('Daten Elementary'!$A$1,MATCH(FO$5,'Daten Elementary'!$A:$A,0)-1,MATCH(AP156,'Daten Elementary'!$A$424:$ADO$424,0)-1)),0,OFFSET('Daten Elementary'!$A$1,MATCH(FO$5,'Daten Elementary'!$A:$A,0)-1,MATCH(AP156,'Daten Elementary'!$A$424:$ADO$424,0)-1))</f>
        <v>0</v>
      </c>
      <c r="FP156" s="314">
        <f t="shared" ca="1" si="136"/>
        <v>0</v>
      </c>
      <c r="FQ156" s="314">
        <f ca="1">IF(ISERROR(OFFSET('Daten Elementary'!$A$1,MATCH(FQ$5,'Daten Elementary'!$A:$A,0)-1,MATCH(AQ156,'Daten Elementary'!$A$424:$ADO$424,0)-1)),0,OFFSET('Daten Elementary'!$A$1,MATCH(FQ$5,'Daten Elementary'!$A:$A,0)-1,MATCH(AQ156,'Daten Elementary'!$A$424:$ADO$424,0)-1))</f>
        <v>0</v>
      </c>
      <c r="FR156" s="314">
        <f ca="1">IF(ISERROR(OFFSET('Daten Elementary'!$A$1,MATCH(FR$5,'Daten Elementary'!$A:$A,0)-1,MATCH(AR156,'Daten Elementary'!$A$424:$ADO$424,0)-1)),0,OFFSET('Daten Elementary'!$A$1,MATCH(FR$5,'Daten Elementary'!$A:$A,0)-1,MATCH(AR156,'Daten Elementary'!$A$424:$ADO$424,0)-1))</f>
        <v>0</v>
      </c>
      <c r="FS156" s="314">
        <f ca="1">IF(ISERROR(OFFSET('Daten Elementary'!$A$1,MATCH(FS$5,'Daten Elementary'!$A:$A,0)-1,MATCH(AS156,'Daten Elementary'!$A$424:$ADO$424,0)-1)),0,OFFSET('Daten Elementary'!$A$1,MATCH(FS$5,'Daten Elementary'!$A:$A,0)-1,MATCH(AS156,'Daten Elementary'!$A$424:$ADO$424,0)-1))</f>
        <v>0</v>
      </c>
      <c r="FT156" s="315">
        <f t="shared" ca="1" si="137"/>
        <v>0</v>
      </c>
      <c r="FU156" s="314">
        <f ca="1">IF(ISERROR(OFFSET('Daten Elementary'!$A$1,MATCH(FU$5,'Daten Elementary'!$A:$A,0)-1,MATCH($AT156,'Daten Elementary'!$A$424:$ADO$424,0)-1)),0,OFFSET('Daten Elementary'!$A$1,MATCH(FU$5,'Daten Elementary'!$A:$A,0)-1,MATCH($AT156,'Daten Elementary'!$A$424:$ADO$424,0)-1))</f>
        <v>0</v>
      </c>
      <c r="FV156" s="305">
        <f t="shared" ca="1" si="138"/>
        <v>0</v>
      </c>
      <c r="FW156" s="324"/>
      <c r="FX156" s="231" t="str">
        <f t="shared" si="139"/>
        <v>Flugzeug, Kerosen (Interkontinental, first)</v>
      </c>
      <c r="FY156" s="231" t="str">
        <f t="shared" si="104"/>
        <v>Flugzeug</v>
      </c>
      <c r="FZ156" s="231" t="str">
        <f t="shared" si="105"/>
        <v>, Kerosen</v>
      </c>
      <c r="GA156" s="231" t="str">
        <f t="shared" si="106"/>
        <v xml:space="preserve"> (Interkontinental, first)</v>
      </c>
      <c r="GB156" s="231"/>
    </row>
    <row r="157" spans="1:184" ht="16.5" customHeight="1">
      <c r="A157" s="395" t="s">
        <v>105</v>
      </c>
      <c r="B157" s="335" t="s">
        <v>44</v>
      </c>
      <c r="C157" s="328" t="s">
        <v>230</v>
      </c>
      <c r="D157" s="342" t="s">
        <v>10</v>
      </c>
      <c r="E157" s="327" t="s">
        <v>174</v>
      </c>
      <c r="F157" s="86">
        <v>1</v>
      </c>
      <c r="G157" s="90">
        <v>1</v>
      </c>
      <c r="H157" s="87">
        <v>1</v>
      </c>
      <c r="I157" s="88"/>
      <c r="J157" s="88">
        <f>(0.03+0.0075556)*100</f>
        <v>3.75556</v>
      </c>
      <c r="K157" s="86">
        <v>1</v>
      </c>
      <c r="L157" s="86"/>
      <c r="M157" s="86"/>
      <c r="N157" s="82" t="s">
        <v>101</v>
      </c>
      <c r="O157" s="6">
        <f ca="1">(IF(ISERROR(INDEX(INDIRECT($D$268),MATCH($AM157,$AM$4:$AM$275,0),MATCH(O$304,INDIRECT($E$268),0))*$I157/$AD157),0,INDEX(INDIRECT($D$268),MATCH($AM157,$AM$4:$AM$275,0),MATCH(O$304,INDIRECT($E$268),0))*$I157/$AD157)+IF(ISERROR(INDEX(INDIRECT($D$268),MATCH($AN157,$AN$4:$AN$275,0),MATCH(O$305,INDIRECT($E$268),0))*$J157/$AE157),0,INDEX(INDIRECT($D$268),MATCH($AN157,$AN$4:$AN$275,0),MATCH(O$305,INDIRECT($E$268),0))*$J157/$AE157))*$AC157/$F157</f>
        <v>0</v>
      </c>
      <c r="P157" s="6">
        <f ca="1">(IF(ISERROR(INDEX(INDIRECT($D$268),MATCH($AO157,$AO$4:$AO$275,0),MATCH(P$304,INDIRECT($E$268),0))*$I157/$AD157),0,INDEX(INDIRECT($D$268),MATCH($AO157,$AO$4:$AO$275,0),MATCH(P$304,INDIRECT($E$268),0))*$I157/$AD157)+IF(ISERROR(INDEX(INDIRECT($D$268),MATCH($AP157,$AP$4:$AP$275,0),MATCH(P$305,INDIRECT($E$268),0))*$J157/$AE157),0,INDEX(INDIRECT($D$268),MATCH($AP157,$AP$4:$AP$275,0),MATCH(P$305,INDIRECT($E$268),0))*$J157/$AE157))*$AC157/$F157</f>
        <v>0.56921496999999999</v>
      </c>
      <c r="Q157" s="6">
        <f ca="1">INDEX(INDIRECT($D$268),MATCH($AQ157,$AQ$4:$AQ$284,0),MATCH(Q$4,INDIRECT($E$268),0))*$K157*$AC157/$F157/$AF157</f>
        <v>0</v>
      </c>
      <c r="R157" s="6">
        <f ca="1">INDEX(INDIRECT($D$268),MATCH($AR157,$AR$4:$AR$284,0),MATCH(R$4,INDIRECT($E$268),0))*$K157*$AC157/$F157/$AF157</f>
        <v>27.582981</v>
      </c>
      <c r="S157" s="6">
        <f ca="1">INDEX(INDIRECT($D$268),MATCH($AS157,$AS$4:$AS$284,0),MATCH(S$4,INDIRECT($E$268),0))*$K157*$AC157/$F157/$AF157</f>
        <v>8.8824004999999993</v>
      </c>
      <c r="T157" s="7">
        <f t="shared" ca="1" si="103"/>
        <v>37.034596469999997</v>
      </c>
      <c r="U157" s="6">
        <f>IF($B$268=6,(IF(OR(AJ157="Benzin",AJ157="Diesel"),$AK157*INDEX('DIN EN 16258'!$I:$I,MATCH('mobitool-Faktoren v2.0'!$AI157,'DIN EN 16258'!$A:$A,0))*$I157/$AD157+$AL157*INDEX('DIN EN 16258'!$I:$I,MATCH('mobitool-Faktoren v2.0'!$AJ157,'DIN EN 16258'!$A:$A,0))*$I157/$AD157,IF(ISERROR($AK157*INDEX('DIN EN 16258'!$I:$I,MATCH('mobitool-Faktoren v2.0'!$AI157,'DIN EN 16258'!$A:$A,0))*$I157/$AD157),0,$AK157*INDEX('DIN EN 16258'!$I:$I,MATCH('mobitool-Faktoren v2.0'!$AI157,'DIN EN 16258'!$A:$A,0))*$I157/$AD157)+IF(ISERROR($AL157*INDEX('DIN EN 16258'!$I:$I,MATCH('mobitool-Faktoren v2.0'!$AJ157,'DIN EN 16258'!$A:$A,0))*$J157/$AE157),0,$AL157*INDEX('DIN EN 16258'!$I:$I,MATCH('mobitool-Faktoren v2.0'!$AJ157,'DIN EN 16258'!$A:$A,0))*$J157/$AE157)))*1000,
IF($B$268=1,(IF(OR(AJ157="Benzin",AJ157="Diesel"),$AK157*INDEX('DIN EN 16258'!$D:$D,MATCH('mobitool-Faktoren v2.0'!$AI157,'DIN EN 16258'!$A:$A,0))*$I157/$AD157+$AL157*INDEX('DIN EN 16258'!$D:$D,MATCH('mobitool-Faktoren v2.0'!$AJ157,'DIN EN 16258'!$A:$A,0))*$I157/$AD157,IF(ISERROR($AK157*INDEX('DIN EN 16258'!$D:$D,MATCH('mobitool-Faktoren v2.0'!$AI157,'DIN EN 16258'!$A:$A,0))*$I157/$AD157),0,$AK157*INDEX('DIN EN 16258'!$D:$D,MATCH('mobitool-Faktoren v2.0'!$AI157,'DIN EN 16258'!$A:$A,0))*$I157/$AD157)+IF(ISERROR($AL157*INDEX('DIN EN 16258'!$D:$D,MATCH('mobitool-Faktoren v2.0'!$AJ157,'DIN EN 16258'!$A:$A,0))*$J157/$AE157),0,$AL157*INDEX('DIN EN 16258'!$D:$D,MATCH('mobitool-Faktoren v2.0'!$AJ157,'DIN EN 16258'!$A:$A,0))*$J157/$AE157))),0))*$AC157/$F157</f>
        <v>0</v>
      </c>
      <c r="V157" s="6">
        <f>IF($B$268=6,(IF(OR(AJ157="Benzin",AJ157="Diesel"),$AK157*INDEX('DIN EN 16258'!$L:$L,MATCH('mobitool-Faktoren v2.0'!$AI157,'DIN EN 16258'!$A:$A,0))*$I157/$AD157+$AL157*INDEX('DIN EN 16258'!$L:$L,MATCH('mobitool-Faktoren v2.0'!$AJ157,'DIN EN 16258'!$A:$A,0))*$I157/$AD157,IF(ISERROR($AK157*INDEX('DIN EN 16258'!$L:$L,MATCH('mobitool-Faktoren v2.0'!$AI157,'DIN EN 16258'!$A:$A,0))*$I157/$AD157),0,$AK157*INDEX('DIN EN 16258'!$L:$L,MATCH('mobitool-Faktoren v2.0'!$AI157,'DIN EN 16258'!$A:$A,0))*$I157/$AD157)+IF(ISERROR($AL157*INDEX('DIN EN 16258'!$L:$L,MATCH('mobitool-Faktoren v2.0'!$AJ157,'DIN EN 16258'!$A:$A,0))*$J157/$AE157),0,$AL157*INDEX('DIN EN 16258'!$L:$L,MATCH('mobitool-Faktoren v2.0'!$AJ157,'DIN EN 16258'!$A:$A,0))*$J157/$AE157)))*1000,
IF($B$268=1,(IF(OR(AJ157="Benzin",AJ157="Diesel"),$AK157*INDEX('DIN EN 16258'!$F:$F,MATCH('mobitool-Faktoren v2.0'!$AI157,'DIN EN 16258'!$A:$A,0))*$I157/$AD157+$AL157*INDEX('DIN EN 16258'!$F:$F,MATCH('mobitool-Faktoren v2.0'!$AJ157,'DIN EN 16258'!$A:$A,0))*$I157/$AD157,IF(ISERROR($AK157*INDEX('DIN EN 16258'!$F:$F,MATCH('mobitool-Faktoren v2.0'!$AI157,'DIN EN 16258'!$A:$A,0))*$I157/$AD157),0,$AK157*INDEX('DIN EN 16258'!$F:$F,MATCH('mobitool-Faktoren v2.0'!$AI157,'DIN EN 16258'!$A:$A,0))*$I157/$AD157)+IF(ISERROR($AL157*INDEX('DIN EN 16258'!$F:$F,MATCH('mobitool-Faktoren v2.0'!$AJ157,'DIN EN 16258'!$A:$A,0))*$J157/$AE157),0,$AL157*INDEX('DIN EN 16258'!$F:$F,MATCH('mobitool-Faktoren v2.0'!$AJ157,'DIN EN 16258'!$A:$A,0))*$J157/$AE157))),0))*$AC157/$F157</f>
        <v>0.22710654729816002</v>
      </c>
      <c r="W157" s="6" t="s">
        <v>892</v>
      </c>
      <c r="X157" s="39" t="s">
        <v>162</v>
      </c>
      <c r="Y157" s="300"/>
      <c r="Z157" s="300"/>
      <c r="AA157" s="299"/>
      <c r="AB157" s="299"/>
      <c r="AC157" s="300">
        <v>1</v>
      </c>
      <c r="AD157" s="298"/>
      <c r="AE157" s="298">
        <f>(0.03+0.0075556)*100</f>
        <v>3.75556</v>
      </c>
      <c r="AF157" s="299">
        <v>1</v>
      </c>
      <c r="AG157" s="299"/>
      <c r="AH157" s="299"/>
      <c r="AI157" s="301"/>
      <c r="AJ157" s="301" t="s">
        <v>626</v>
      </c>
      <c r="AK157" s="301"/>
      <c r="AL157" s="329">
        <f>0.03+0.0075556</f>
        <v>3.7555600000000001E-2</v>
      </c>
      <c r="AM157" s="202" t="s">
        <v>81</v>
      </c>
      <c r="AN157" s="330" t="s">
        <v>2453</v>
      </c>
      <c r="AO157" s="202" t="s">
        <v>81</v>
      </c>
      <c r="AP157" s="202" t="s">
        <v>884</v>
      </c>
      <c r="AQ157" s="330" t="s">
        <v>2458</v>
      </c>
      <c r="AR157" s="202" t="s">
        <v>885</v>
      </c>
      <c r="AS157" s="202" t="s">
        <v>886</v>
      </c>
      <c r="AT157" s="202" t="s">
        <v>887</v>
      </c>
      <c r="AU157" s="303">
        <f ca="1">IF(ISERROR(OFFSET('Daten KEA'!$A$1,MATCH(AU$5,'Daten KEA'!$A:$A,0)-1,MATCH(AM157,'Daten KEA'!$A$424:$ADO$424,0)-1)),0,OFFSET('Daten KEA'!$A$1,MATCH(AU$5,'Daten KEA'!$A:$A,0)-1,MATCH(AM157,'Daten KEA'!$A$424:$ADO$424,0)-1))+IF(ISERROR(AK157*INDEX('Energiefaktoren Ecoinvent'!$D:$D,MATCH('mobitool-Faktoren v2.0'!AI157,'Energiefaktoren Ecoinvent'!$A:$A,0))),0,AK157*INDEX('Energiefaktoren Ecoinvent'!$D:$D,MATCH('mobitool-Faktoren v2.0'!AI157,'Energiefaktoren Ecoinvent'!$A:$A,0)))+IF(OR(AJ157="Benzin",AJ157="Diesel"),IF(ISERROR(OFFSET('Daten KEA'!$A$1,MATCH(AV$5,'Daten KEA'!$A:$A,0)-1,MATCH(AN157,'Daten KEA'!$A$424:$ADO$424,0)-1)),0,OFFSET('Daten KEA'!$A$1,MATCH(AV$5,'Daten KEA'!$A:$A,0)-1,MATCH(AN157,'Daten KEA'!$A$424:$ADO$424,0)-1))+IF(ISERROR(AL157*INDEX('Energiefaktoren Ecoinvent'!$D:$D,MATCH('mobitool-Faktoren v2.0'!AJ157,'Energiefaktoren Ecoinvent'!$A:$A,0))),0,AL157*INDEX('Energiefaktoren Ecoinvent'!$D:$D,MATCH('mobitool-Faktoren v2.0'!AJ157,'Energiefaktoren Ecoinvent'!$A:$A,0))),0)</f>
        <v>0</v>
      </c>
      <c r="AV157" s="303">
        <f ca="1">IF(OR(AJ157="Benzin",AJ157="Diesel"),0,IF(ISERROR(OFFSET('Daten KEA'!$A$1,MATCH(AV$5,'Daten KEA'!$A:$A,0)-1,MATCH(AN157,'Daten KEA'!$A$424:$ADO$424,0)-1)),0,OFFSET('Daten KEA'!$A$1,MATCH(AV$5,'Daten KEA'!$A:$A,0)-1,MATCH(AN157,'Daten KEA'!$A$424:$ADO$424,0)-1))+IF(ISERROR(AL157*INDEX('Energiefaktoren Ecoinvent'!$D:$D,MATCH('mobitool-Faktoren v2.0'!AJ157,'Energiefaktoren Ecoinvent'!$A:$A,0))),0,AL157*INDEX('Energiefaktoren Ecoinvent'!$D:$D,MATCH('mobitool-Faktoren v2.0'!AJ157,'Energiefaktoren Ecoinvent'!$A:$A,0))))</f>
        <v>0.13520016000000001</v>
      </c>
      <c r="AW157" s="303">
        <f ca="1">IF(ISERROR(OFFSET('Daten KEA'!$A$1,MATCH(AW$5,'Daten KEA'!$A:$A,0)-1,MATCH(AO157,'Daten KEA'!$A$424:$ADO$424,0)-1)),0,OFFSET('Daten KEA'!$A$1,MATCH(AW$5,'Daten KEA'!$A:$A,0)-1,MATCH(AO157,'Daten KEA'!$A$424:$ADO$424,0)-1))-IF(ISERROR(AK157*INDEX('Energiefaktoren Ecoinvent'!$D:$D,MATCH('mobitool-Faktoren v2.0'!AI157,'Energiefaktoren Ecoinvent'!$A:$A,0))),0,AK157*INDEX('Energiefaktoren Ecoinvent'!$D:$D,MATCH('mobitool-Faktoren v2.0'!AI157,'Energiefaktoren Ecoinvent'!$A:$A,0)))+IF(OR(AJ157="Benzin",AJ157="Diesel"),IF(ISERROR(OFFSET('Daten KEA'!$A$1,MATCH(AX$5,'Daten KEA'!$A:$A,0)-1,MATCH(AP157,'Daten KEA'!$A$424:$ADO$424,0)-1)),0,OFFSET('Daten KEA'!$A$1,MATCH(AX$5,'Daten KEA'!$A:$A,0)-1,MATCH(AP157,'Daten KEA'!$A$424:$ADO$424,0)-1))-IF(ISERROR(AL157*INDEX('Energiefaktoren Ecoinvent'!$D:$D,MATCH('mobitool-Faktoren v2.0'!AJ157,'Energiefaktoren Ecoinvent'!$A:$A,0))),0,AL157*INDEX('Energiefaktoren Ecoinvent'!$D:$D,MATCH('mobitool-Faktoren v2.0'!AJ157,'Energiefaktoren Ecoinvent'!$A:$A,0))),0)</f>
        <v>0</v>
      </c>
      <c r="AX157" s="303">
        <f ca="1">IF(OR(AJ157="Benzin",AJ157="Diesel"),0,IF(ISERROR(OFFSET('Daten KEA'!$A$1,MATCH(AX$5,'Daten KEA'!$A:$A,0)-1,MATCH(AP157,'Daten KEA'!$A$424:$ADO$424,0)-1)),0,OFFSET('Daten KEA'!$A$1,MATCH(AX$5,'Daten KEA'!$A:$A,0)-1,MATCH(AP157,'Daten KEA'!$A$424:$ADO$424,0)-1))-IF(ISERROR(AL157*INDEX('Energiefaktoren Ecoinvent'!$D:$D,MATCH('mobitool-Faktoren v2.0'!AJ157,'Energiefaktoren Ecoinvent'!$A:$A,0))),0,AL157*INDEX('Energiefaktoren Ecoinvent'!$D:$D,MATCH('mobitool-Faktoren v2.0'!AJ157,'Energiefaktoren Ecoinvent'!$A:$A,0))))</f>
        <v>2.8266139999999995E-2</v>
      </c>
      <c r="AY157" s="303">
        <f t="shared" ca="1" si="107"/>
        <v>0.16346630000000001</v>
      </c>
      <c r="AZ157" s="303">
        <f ca="1">IF(ISERROR(OFFSET('Daten KEA'!$A$1,MATCH(AZ$5,'Daten KEA'!$A:$A,0)-1,MATCH(AQ157,'Daten KEA'!$A$424:$ADO$424,0)-1)),0,OFFSET('Daten KEA'!$A$1,MATCH(AZ$5,'Daten KEA'!$A:$A,0)-1,MATCH(AQ157,'Daten KEA'!$A$424:$ADO$424,0)-1))</f>
        <v>0</v>
      </c>
      <c r="BA157" s="303">
        <f ca="1">IF(ISERROR(OFFSET('Daten KEA'!$A$1,MATCH(BA$5,'Daten KEA'!$A:$A,0)-1,MATCH(AR157,'Daten KEA'!$A$424:$ADO$424,0)-1)),0,OFFSET('Daten KEA'!$A$1,MATCH(BA$5,'Daten KEA'!$A:$A,0)-1,MATCH(AR157,'Daten KEA'!$A$424:$ADO$424,0)-1))</f>
        <v>0.35016439999999999</v>
      </c>
      <c r="BB157" s="303">
        <f ca="1">IF(ISERROR(OFFSET('Daten KEA'!$A$1,MATCH(BB$5,'Daten KEA'!$A:$A,0)-1,MATCH(AS157,'Daten KEA'!$A$424:$ADO$424,0)-1)),0,OFFSET('Daten KEA'!$A$1,MATCH(BB$5,'Daten KEA'!$A:$A,0)-1,MATCH(AS157,'Daten KEA'!$A$424:$ADO$424,0)-1))</f>
        <v>0.90189059000000005</v>
      </c>
      <c r="BC157" s="304">
        <f t="shared" ca="1" si="101"/>
        <v>1.41552129</v>
      </c>
      <c r="BD157" s="303">
        <f ca="1">IF(ISERROR(OFFSET('Daten KEA'!$A$1,MATCH(BD$5,'Daten KEA'!$A:$A,0)-1,MATCH(AT157,'Daten KEA'!$A$424:$ADO$424,0)-1)),0,OFFSET('Daten KEA'!$A$1,MATCH(BD$5,'Daten KEA'!$A:$A,0)-1,MATCH(AT157,'Daten KEA'!$A$424:$ADO$424,0)-1))</f>
        <v>1.4155213</v>
      </c>
      <c r="BE157" s="305">
        <f t="shared" ca="1" si="108"/>
        <v>1.0000000070645352</v>
      </c>
      <c r="BF157" s="306">
        <f ca="1">IF(ISERROR(OFFSET('Daten KEA'!$A$1,MATCH(BF$5,'Daten KEA'!$A:$A,0)-1,MATCH(AM157,'Daten KEA'!$A$424:$ADO$424,0)-1)),0,OFFSET('Daten KEA'!$A$1,MATCH(BF$5,'Daten KEA'!$A:$A,0)-1,MATCH(AM157,'Daten KEA'!$A$424:$ADO$424,0)-1))+IF(ISERROR($AK157*INDEX('Energiefaktoren Ecoinvent'!$H:$H,MATCH('mobitool-Faktoren v2.0'!$AI157,'Energiefaktoren Ecoinvent'!$A:$A,0))),0,$AK157*INDEX('Energiefaktoren Ecoinvent'!$H:$H,MATCH('mobitool-Faktoren v2.0'!$AI157,'Energiefaktoren Ecoinvent'!$A:$A,0)))+IF(OR(AJ157="Benzin",AJ157="Diesel"),IF(ISERROR(OFFSET('Daten KEA'!$A$1,MATCH(BG$5,'Daten KEA'!$A:$A,0)-1,MATCH(AN157,'Daten KEA'!$A$424:$ADO$424,0)-1)),0,OFFSET('Daten KEA'!$A$1,MATCH(BG$5,'Daten KEA'!$A:$A,0)-1,MATCH(AN157,'Daten KEA'!$A$424:$ADO$424,0)-1))+IF(ISERROR($AL157*INDEX('Energiefaktoren Ecoinvent'!$H:$H,MATCH('mobitool-Faktoren v2.0'!$AJ157,'Energiefaktoren Ecoinvent'!$A:$A,0))),0,$AL157*INDEX('Energiefaktoren Ecoinvent'!$H:$H,MATCH('mobitool-Faktoren v2.0'!$AJ157,'Energiefaktoren Ecoinvent'!$A:$A,0))),0)</f>
        <v>0</v>
      </c>
      <c r="BG157" s="306">
        <f ca="1">IF(OR(AJ157="Benzin",AJ157="Diesel"),0,IF(ISERROR(OFFSET('Daten KEA'!$A$1,MATCH(BG$5,'Daten KEA'!$A:$A,0)-1,MATCH(AN157,'Daten KEA'!$A$424:$ADO$424,0)-1)),0,OFFSET('Daten KEA'!$A$1,MATCH(BG$5,'Daten KEA'!$A:$A,0)-1,MATCH(AN157,'Daten KEA'!$A$424:$ADO$424,0)-1))+IF(ISERROR($AL157*INDEX('Energiefaktoren Ecoinvent'!$H:$H,MATCH('mobitool-Faktoren v2.0'!$AJ157,'Energiefaktoren Ecoinvent'!$A:$A,0))),0,$AL157*INDEX('Energiefaktoren Ecoinvent'!$H:$H,MATCH('mobitool-Faktoren v2.0'!$AJ157,'Energiefaktoren Ecoinvent'!$A:$A,0))))</f>
        <v>0</v>
      </c>
      <c r="BH157" s="306">
        <f ca="1">IF(ISERROR(OFFSET('Daten KEA'!$A$1,MATCH(BH$5,'Daten KEA'!$A:$A,0)-1,MATCH(AO157,'Daten KEA'!$A$424:$ADO$424,0)-1)),0,OFFSET('Daten KEA'!$A$1,MATCH(BH$5,'Daten KEA'!$A:$A,0)-1,MATCH(AO157,'Daten KEA'!$A$424:$ADO$424,0)-1))-IF(ISERROR($AK157*INDEX('Energiefaktoren Ecoinvent'!$H:$H,MATCH('mobitool-Faktoren v2.0'!$AI157,'Energiefaktoren Ecoinvent'!$A:$A,0))),0,$AK157*INDEX('Energiefaktoren Ecoinvent'!$H:$H,MATCH('mobitool-Faktoren v2.0'!$AI157,'Energiefaktoren Ecoinvent'!$A:$A,0)))+IF(OR(AJ157="Benzin",AJ157="Diesel"),IF(ISERROR(OFFSET('Daten KEA'!$A$1,MATCH(BI$5,'Daten KEA'!$A:$A,0)-1,MATCH(AP157,'Daten KEA'!$A$424:$ADO$424,0)-1)),0,OFFSET('Daten KEA'!$A$1,MATCH(BI$5,'Daten KEA'!$A:$A,0)-1,MATCH(AP157,'Daten KEA'!$A$424:$ADO$424,0)-1))-IF(ISERROR($AL157*INDEX('Energiefaktoren Ecoinvent'!$H:$H,MATCH('mobitool-Faktoren v2.0'!$AJ157,'Energiefaktoren Ecoinvent'!$A:$A,0))),0,$AL157*INDEX('Energiefaktoren Ecoinvent'!$H:$H,MATCH('mobitool-Faktoren v2.0'!$AJ157,'Energiefaktoren Ecoinvent'!$A:$A,0))),0)</f>
        <v>0</v>
      </c>
      <c r="BI157" s="306">
        <f ca="1">IF(OR(AJ157="Benzin",AJ157="Diesel"),0,IF(ISERROR(OFFSET('Daten KEA'!$A$1,MATCH(BI$5,'Daten KEA'!$A:$A,0)-1,MATCH(AP157,'Daten KEA'!$A$424:$ADO$424,0)-1)),0,OFFSET('Daten KEA'!$A$1,MATCH(BI$5,'Daten KEA'!$A:$A,0)-1,MATCH(AP157,'Daten KEA'!$A$424:$ADO$424,0)-1))-IF(ISERROR($AL157*INDEX('Energiefaktoren Ecoinvent'!$H:$H,MATCH('mobitool-Faktoren v2.0'!$AJ157,'Energiefaktoren Ecoinvent'!$A:$A,0))),0,$AL157*INDEX('Energiefaktoren Ecoinvent'!$H:$H,MATCH('mobitool-Faktoren v2.0'!$AJ157,'Energiefaktoren Ecoinvent'!$A:$A,0))))</f>
        <v>4.734836913161E-3</v>
      </c>
      <c r="BJ157" s="306">
        <f t="shared" ca="1" si="140"/>
        <v>4.734836913161E-3</v>
      </c>
      <c r="BK157" s="306">
        <f ca="1">IF(ISERROR(OFFSET('Daten KEA'!$A$1,MATCH(BK$5,'Daten KEA'!$A:$A,0)-1,MATCH(AQ157,'Daten KEA'!$A$424:$ADO$424,0)-1)),0,OFFSET('Daten KEA'!$A$1,MATCH(BK$5,'Daten KEA'!$A:$A,0)-1,MATCH(AQ157,'Daten KEA'!$A$424:$ADO$424,0)-1))</f>
        <v>0</v>
      </c>
      <c r="BL157" s="306">
        <f ca="1">IF(ISERROR(OFFSET('Daten KEA'!$A$1,MATCH(BL$5,'Daten KEA'!$A:$A,0)-1,MATCH(AR157,'Daten KEA'!$A$424:$ADO$424,0)-1)),0,OFFSET('Daten KEA'!$A$1,MATCH(BL$5,'Daten KEA'!$A:$A,0)-1,MATCH(AR157,'Daten KEA'!$A$424:$ADO$424,0)-1))</f>
        <v>0.31380901435220004</v>
      </c>
      <c r="BM157" s="306">
        <f ca="1">IF(ISERROR(OFFSET('Daten KEA'!$A$1,MATCH(BM$5,'Daten KEA'!$A:$A,0)-1,MATCH(AS157,'Daten KEA'!$A$424:$ADO$424,0)-1)),0,OFFSET('Daten KEA'!$A$1,MATCH(BM$5,'Daten KEA'!$A:$A,0)-1,MATCH(AS157,'Daten KEA'!$A$424:$ADO$424,0)-1))</f>
        <v>0.72031245553687007</v>
      </c>
      <c r="BN157" s="307">
        <f t="shared" ca="1" si="98"/>
        <v>1.0388563068022312</v>
      </c>
      <c r="BO157" s="306">
        <f ca="1">IF(ISERROR(OFFSET('Daten KEA'!$A$1,MATCH(BO$5,'Daten KEA'!$A:$A,0)-1,MATCH(AT157,'Daten KEA'!$A$424:$ADO$424,0)-1)),0,OFFSET('Daten KEA'!$A$1,MATCH(BO$5,'Daten KEA'!$A:$A,0)-1,MATCH(AT157,'Daten KEA'!$A$424:$ADO$424,0)-1))</f>
        <v>1.0388563196822</v>
      </c>
      <c r="BP157" s="305">
        <f t="shared" ca="1" si="109"/>
        <v>1.0000000123982198</v>
      </c>
      <c r="BQ157" s="308">
        <f ca="1">IF(ISERROR(OFFSET('Daten GWP'!$A$1,MATCH(BQ$5,'Daten GWP'!$A:$A,0)-1,MATCH(AM157,'Daten GWP'!$A$424:$ADO$424,0)-1)),0,OFFSET('Daten GWP'!$A$1,MATCH(BQ$5,'Daten GWP'!$A:$A,0)-1,MATCH(AM157,'Daten GWP'!$A$424:$ADO$424,0)-1))*1000</f>
        <v>0</v>
      </c>
      <c r="BR157" s="308">
        <f ca="1">IF(ISERROR(OFFSET('Daten GWP'!$A$1,MATCH(BR$5,'Daten GWP'!$A:$A,0)-1,MATCH(AN157,'Daten GWP'!$A$424:$ADO$424,0)-1)),0,OFFSET('Daten GWP'!$A$1,MATCH(BR$5,'Daten GWP'!$A:$A,0)-1,MATCH(AN157,'Daten GWP'!$A$424:$ADO$424,0)-1))*1000</f>
        <v>0</v>
      </c>
      <c r="BS157" s="308">
        <f ca="1">IF(ISERROR(OFFSET('Daten GWP'!$A$1,MATCH(BS$5,'Daten GWP'!$A:$A,0)-1,MATCH(AO157,'Daten GWP'!$A$424:$ADO$424,0)-1)),0,OFFSET('Daten GWP'!$A$1,MATCH(BS$5,'Daten GWP'!$A:$A,0)-1,MATCH(AO157,'Daten GWP'!$A$424:$ADO$424,0)-1))*1000</f>
        <v>0</v>
      </c>
      <c r="BT157" s="308">
        <f ca="1">IF(ISERROR(OFFSET('Daten GWP'!$A$1,MATCH(BT$5,'Daten GWP'!$A:$A,0)-1,MATCH(AP157,'Daten GWP'!$A$424:$ADO$424,0)-1)),0,OFFSET('Daten GWP'!$A$1,MATCH(BT$5,'Daten GWP'!$A:$A,0)-1,MATCH(AP157,'Daten GWP'!$A$424:$ADO$424,0)-1))*1000</f>
        <v>0.56921496999999999</v>
      </c>
      <c r="BU157" s="308">
        <f t="shared" ca="1" si="110"/>
        <v>0.56921496999999999</v>
      </c>
      <c r="BV157" s="308">
        <f ca="1">IF(ISERROR(OFFSET('Daten GWP'!$A$1,MATCH(BV$5,'Daten GWP'!$A:$A,0)-1,MATCH(AQ157,'Daten GWP'!$A$424:$ADO$424,0)-1)),0,OFFSET('Daten GWP'!$A$1,MATCH(BV$5,'Daten GWP'!$A:$A,0)-1,MATCH(AQ157,'Daten GWP'!$A$424:$ADO$424,0)-1))*1000</f>
        <v>0</v>
      </c>
      <c r="BW157" s="308">
        <f ca="1">IF(ISERROR(OFFSET('Daten GWP'!$A$1,MATCH(BW$5,'Daten GWP'!$A:$A,0)-1,MATCH(AR157,'Daten GWP'!$A$424:$ADO$424,0)-1)),0,OFFSET('Daten GWP'!$A$1,MATCH(BW$5,'Daten GWP'!$A:$A,0)-1,MATCH(AR157,'Daten GWP'!$A$424:$ADO$424,0)-1))*1000</f>
        <v>27.582981</v>
      </c>
      <c r="BX157" s="308">
        <f ca="1">IF(ISERROR(OFFSET('Daten GWP'!$A$1,MATCH(BX$5,'Daten GWP'!$A:$A,0)-1,MATCH(AS157,'Daten GWP'!$A$424:$ADO$424,0)-1)),0,OFFSET('Daten GWP'!$A$1,MATCH(BX$5,'Daten GWP'!$A:$A,0)-1,MATCH(AS157,'Daten GWP'!$A$424:$ADO$424,0)-1))*1000</f>
        <v>8.8824004999999993</v>
      </c>
      <c r="BY157" s="309">
        <f t="shared" ca="1" si="99"/>
        <v>37.034596469999997</v>
      </c>
      <c r="BZ157" s="308">
        <f ca="1">IF(ISERROR(OFFSET('Daten GWP'!$A$1,MATCH(BZ$5,'Daten GWP'!$A:$A,0)-1,MATCH(AT157,'Daten GWP'!$A$424:$ADO$424,0)-1)),0,OFFSET('Daten GWP'!$A$1,MATCH(BZ$5,'Daten GWP'!$A:$A,0)-1,MATCH(AT157,'Daten GWP'!$A$424:$ADO$424,0)-1))*1000</f>
        <v>37.034597000000005</v>
      </c>
      <c r="CA157" s="305">
        <f t="shared" ca="1" si="111"/>
        <v>1.0000000143109433</v>
      </c>
      <c r="CB157" s="310">
        <f ca="1">IF(ISERROR(OFFSET('Daten Elementary'!$A$1,MATCH(CB$5,'Daten Elementary'!$A:$A,0)-1,MATCH(AM157,'Daten Elementary'!$A$424:$ADO$424,0)-1)),0,OFFSET('Daten Elementary'!$A$1,MATCH(CB$5,'Daten Elementary'!$A:$A,0)-1,MATCH(AM157,'Daten Elementary'!$A$424:$ADO$424,0)-1))*1000000</f>
        <v>0</v>
      </c>
      <c r="CC157" s="310">
        <f ca="1">IF(ISERROR(OFFSET('Daten Elementary'!$A$1,MATCH(CC$5,'Daten Elementary'!$A:$A,0)-1,MATCH(AN157,'Daten Elementary'!$A$424:$ADO$424,0)-1)),0,OFFSET('Daten Elementary'!$A$1,MATCH(CC$5,'Daten Elementary'!$A:$A,0)-1,MATCH(AN157,'Daten Elementary'!$A$424:$ADO$424,0)-1))*1000000</f>
        <v>0</v>
      </c>
      <c r="CD157" s="310">
        <f ca="1">IF(ISERROR(OFFSET('Daten Elementary'!$A$1,MATCH(CD$5,'Daten Elementary'!$A:$A,0)-1,MATCH(AO157,'Daten Elementary'!$A$424:$ADO$424,0)-1)),0,OFFSET('Daten Elementary'!$A$1,MATCH(CD$5,'Daten Elementary'!$A:$A,0)-1,MATCH(AO157,'Daten Elementary'!$A$424:$ADO$424,0)-1))*1000000</f>
        <v>0</v>
      </c>
      <c r="CE157" s="310">
        <f ca="1">IF(ISERROR(OFFSET('Daten Elementary'!$A$1,MATCH(CE$5,'Daten Elementary'!$A:$A,0)-1,MATCH(AP157,'Daten Elementary'!$A$424:$ADO$424,0)-1)),0,OFFSET('Daten Elementary'!$A$1,MATCH(CE$5,'Daten Elementary'!$A:$A,0)-1,MATCH(AP157,'Daten Elementary'!$A$424:$ADO$424,0)-1))*1000000</f>
        <v>0.71026045000000004</v>
      </c>
      <c r="CF157" s="310">
        <f t="shared" ca="1" si="112"/>
        <v>0.71026045000000004</v>
      </c>
      <c r="CG157" s="310">
        <f ca="1">IF(ISERROR(OFFSET('Daten Elementary'!$A$1,MATCH(CG$5,'Daten Elementary'!$A:$A,0)-1,MATCH(AQ157,'Daten Elementary'!$A$424:$ADO$424,0)-1)),0,OFFSET('Daten Elementary'!$A$1,MATCH(CG$5,'Daten Elementary'!$A:$A,0)-1,MATCH(AQ157,'Daten Elementary'!$A$424:$ADO$424,0)-1))*1000000</f>
        <v>0</v>
      </c>
      <c r="CH157" s="310">
        <f ca="1">IF(ISERROR(OFFSET('Daten Elementary'!$A$1,MATCH(CH$5,'Daten Elementary'!$A:$A,0)-1,MATCH(AR157,'Daten Elementary'!$A$424:$ADO$424,0)-1)),0,OFFSET('Daten Elementary'!$A$1,MATCH(CH$5,'Daten Elementary'!$A:$A,0)-1,MATCH(AR157,'Daten Elementary'!$A$424:$ADO$424,0)-1))*1000000</f>
        <v>10.421821999999999</v>
      </c>
      <c r="CI157" s="310">
        <f ca="1">IF(ISERROR(OFFSET('Daten Elementary'!$A$1,MATCH(CI$5,'Daten Elementary'!$A:$A,0)-1,MATCH(AS157,'Daten Elementary'!$A$424:$ADO$424,0)-1)),0,OFFSET('Daten Elementary'!$A$1,MATCH(CI$5,'Daten Elementary'!$A:$A,0)-1,MATCH(AS157,'Daten Elementary'!$A$424:$ADO$424,0)-1))*1000000</f>
        <v>5.8687449000000003</v>
      </c>
      <c r="CJ157" s="311">
        <f t="shared" ca="1" si="113"/>
        <v>17.000827349999998</v>
      </c>
      <c r="CK157" s="310">
        <f ca="1">IF(ISERROR(OFFSET('Daten Elementary'!$A$1,MATCH(CK$5,'Daten Elementary'!$A:$A,0)-1,MATCH($AT157,'Daten Elementary'!$A$424:$ADO$424,0)-1)),0,OFFSET('Daten Elementary'!$A$1,MATCH(CK$5,'Daten Elementary'!$A:$A,0)-1,MATCH($AT157,'Daten Elementary'!$A$424:$ADO$424,0)-1))*1000000</f>
        <v>17.000826999999997</v>
      </c>
      <c r="CL157" s="305">
        <f t="shared" ca="1" si="114"/>
        <v>0.99999997941276664</v>
      </c>
      <c r="CM157" s="312">
        <f ca="1">IF(ISERROR(OFFSET('Daten Elementary'!$A$1,MATCH(CM$5,'Daten Elementary'!$A:$A,0)-1,MATCH(AM157,'Daten Elementary'!$A$424:$ADO$424,0)-1)),0,OFFSET('Daten Elementary'!$A$1,MATCH(CM$5,'Daten Elementary'!$A:$A,0)-1,MATCH(AM157,'Daten Elementary'!$A$424:$ADO$424,0)-1))*1000000</f>
        <v>0</v>
      </c>
      <c r="CN157" s="312">
        <f ca="1">IF(ISERROR(OFFSET('Daten Elementary'!$A$1,MATCH(CN$5,'Daten Elementary'!$A:$A,0)-1,MATCH(AN157,'Daten Elementary'!$A$424:$ADO$424,0)-1)),0,OFFSET('Daten Elementary'!$A$1,MATCH(CN$5,'Daten Elementary'!$A:$A,0)-1,MATCH(AN157,'Daten Elementary'!$A$424:$ADO$424,0)-1))*1000000</f>
        <v>0</v>
      </c>
      <c r="CO157" s="312">
        <f ca="1">IF(ISERROR(OFFSET('Daten Elementary'!$A$1,MATCH(CO$5,'Daten Elementary'!$A:$A,0)-1,MATCH(AO157,'Daten Elementary'!$A$424:$ADO$424,0)-1)),0,OFFSET('Daten Elementary'!$A$1,MATCH(CO$5,'Daten Elementary'!$A:$A,0)-1,MATCH(AO157,'Daten Elementary'!$A$424:$ADO$424,0)-1))*1000000</f>
        <v>0</v>
      </c>
      <c r="CP157" s="312">
        <f ca="1">IF(ISERROR(OFFSET('Daten Elementary'!$A$1,MATCH(CP$5,'Daten Elementary'!$A:$A,0)-1,MATCH(AP157,'Daten Elementary'!$A$424:$ADO$424,0)-1)),0,OFFSET('Daten Elementary'!$A$1,MATCH(CP$5,'Daten Elementary'!$A:$A,0)-1,MATCH(AP157,'Daten Elementary'!$A$424:$ADO$424,0)-1))*1000000</f>
        <v>0.34311156999999998</v>
      </c>
      <c r="CQ157" s="312">
        <f t="shared" ca="1" si="115"/>
        <v>0.34311156999999998</v>
      </c>
      <c r="CR157" s="312">
        <f ca="1">IF(ISERROR(OFFSET('Daten Elementary'!$A$1,MATCH(CR$5,'Daten Elementary'!$A:$A,0)-1,MATCH(AQ157,'Daten Elementary'!$A$424:$ADO$424,0)-1)),0,OFFSET('Daten Elementary'!$A$1,MATCH(CR$5,'Daten Elementary'!$A:$A,0)-1,MATCH(AQ157,'Daten Elementary'!$A$424:$ADO$424,0)-1))*1000000</f>
        <v>0</v>
      </c>
      <c r="CS157" s="312">
        <f ca="1">IF(ISERROR(OFFSET('Daten Elementary'!$A$1,MATCH(CS$5,'Daten Elementary'!$A:$A,0)-1,MATCH(AR157,'Daten Elementary'!$A$424:$ADO$424,0)-1)),0,OFFSET('Daten Elementary'!$A$1,MATCH(CS$5,'Daten Elementary'!$A:$A,0)-1,MATCH(AR157,'Daten Elementary'!$A$424:$ADO$424,0)-1))*1000000</f>
        <v>6.7502687999999997</v>
      </c>
      <c r="CT157" s="312">
        <f ca="1">IF(ISERROR(OFFSET('Daten Elementary'!$A$1,MATCH(CT$5,'Daten Elementary'!$A:$A,0)-1,MATCH(AS157,'Daten Elementary'!$A$424:$ADO$424,0)-1)),0,OFFSET('Daten Elementary'!$A$1,MATCH(CT$5,'Daten Elementary'!$A:$A,0)-1,MATCH(AS157,'Daten Elementary'!$A$424:$ADO$424,0)-1))*1000000</f>
        <v>3.3090475000000001</v>
      </c>
      <c r="CU157" s="313">
        <f t="shared" ca="1" si="116"/>
        <v>10.40242787</v>
      </c>
      <c r="CV157" s="312">
        <f ca="1">IF(ISERROR(OFFSET('Daten Elementary'!$A$1,MATCH(CV$5,'Daten Elementary'!$A:$A,0)-1,MATCH($AT157,'Daten Elementary'!$A$424:$ADO$424,0)-1)),0,OFFSET('Daten Elementary'!$A$1,MATCH(CV$5,'Daten Elementary'!$A:$A,0)-1,MATCH($AT157,'Daten Elementary'!$A$424:$ADO$424,0)-1))*1000000</f>
        <v>10.402428</v>
      </c>
      <c r="CW157" s="305">
        <f t="shared" ca="1" si="117"/>
        <v>1.0000000124970825</v>
      </c>
      <c r="CX157" s="314">
        <f ca="1">IF(ISERROR(OFFSET('Daten Elementary'!$A$1,MATCH(CX$5,'Daten Elementary'!$A:$A,0)-1,MATCH(AM157,'Daten Elementary'!$A$424:$ADO$424,0)-1)),0,OFFSET('Daten Elementary'!$A$1,MATCH(CX$5,'Daten Elementary'!$A:$A,0)-1,MATCH(AM157,'Daten Elementary'!$A$424:$ADO$424,0)-1))*1000000</f>
        <v>0</v>
      </c>
      <c r="CY157" s="314">
        <f ca="1">IF(ISERROR(OFFSET('Daten Elementary'!$A$1,MATCH(CY$5,'Daten Elementary'!$A:$A,0)-1,MATCH(AN157,'Daten Elementary'!$A$424:$ADO$424,0)-1)),0,OFFSET('Daten Elementary'!$A$1,MATCH(CY$5,'Daten Elementary'!$A:$A,0)-1,MATCH(AN157,'Daten Elementary'!$A$424:$ADO$424,0)-1))*1000000</f>
        <v>0</v>
      </c>
      <c r="CZ157" s="314">
        <f ca="1">IF(ISERROR(OFFSET('Daten Elementary'!$A$1,MATCH(CZ$5,'Daten Elementary'!$A:$A,0)-1,MATCH(AO157,'Daten Elementary'!$A$424:$ADO$424,0)-1)),0,OFFSET('Daten Elementary'!$A$1,MATCH(CZ$5,'Daten Elementary'!$A:$A,0)-1,MATCH(AO157,'Daten Elementary'!$A$424:$ADO$424,0)-1))*1000000</f>
        <v>0</v>
      </c>
      <c r="DA157" s="314">
        <f ca="1">IF(ISERROR(OFFSET('Daten Elementary'!$A$1,MATCH(DA$5,'Daten Elementary'!$A:$A,0)-1,MATCH(AP157,'Daten Elementary'!$A$424:$ADO$424,0)-1)),0,OFFSET('Daten Elementary'!$A$1,MATCH(DA$5,'Daten Elementary'!$A:$A,0)-1,MATCH(AP157,'Daten Elementary'!$A$424:$ADO$424,0)-1))*1000000</f>
        <v>0.44695623000000001</v>
      </c>
      <c r="DB157" s="314">
        <f t="shared" ca="1" si="118"/>
        <v>0.44695623000000001</v>
      </c>
      <c r="DC157" s="314">
        <f ca="1">IF(ISERROR(OFFSET('Daten Elementary'!$A$1,MATCH(DC$5,'Daten Elementary'!$A:$A,0)-1,MATCH(AQ157,'Daten Elementary'!$A$424:$ADO$424,0)-1)),0,OFFSET('Daten Elementary'!$A$1,MATCH(DC$5,'Daten Elementary'!$A:$A,0)-1,MATCH(AQ157,'Daten Elementary'!$A$424:$ADO$424,0)-1))*1000000</f>
        <v>0</v>
      </c>
      <c r="DD157" s="314">
        <f ca="1">IF(ISERROR(OFFSET('Daten Elementary'!$A$1,MATCH(DD$5,'Daten Elementary'!$A:$A,0)-1,MATCH(AR157,'Daten Elementary'!$A$424:$ADO$424,0)-1)),0,OFFSET('Daten Elementary'!$A$1,MATCH(DD$5,'Daten Elementary'!$A:$A,0)-1,MATCH(AR157,'Daten Elementary'!$A$424:$ADO$424,0)-1))*1000000</f>
        <v>14.748467</v>
      </c>
      <c r="DE157" s="314">
        <f ca="1">IF(ISERROR(OFFSET('Daten Elementary'!$A$1,MATCH(DE$5,'Daten Elementary'!$A:$A,0)-1,MATCH(AS157,'Daten Elementary'!$A$424:$ADO$424,0)-1)),0,OFFSET('Daten Elementary'!$A$1,MATCH(DE$5,'Daten Elementary'!$A:$A,0)-1,MATCH(AS157,'Daten Elementary'!$A$424:$ADO$424,0)-1))*1000000</f>
        <v>3.3946124000000002</v>
      </c>
      <c r="DF157" s="315">
        <f t="shared" ca="1" si="119"/>
        <v>18.590035629999999</v>
      </c>
      <c r="DG157" s="314">
        <f ca="1">IF(ISERROR(OFFSET('Daten Elementary'!$A$1,MATCH(DG$5,'Daten Elementary'!$A:$A,0)-1,MATCH($AT157,'Daten Elementary'!$A$424:$ADO$424,0)-1)),0,OFFSET('Daten Elementary'!$A$1,MATCH(DG$5,'Daten Elementary'!$A:$A,0)-1,MATCH($AT157,'Daten Elementary'!$A$424:$ADO$424,0)-1))*1000000</f>
        <v>18.590035999999998</v>
      </c>
      <c r="DH157" s="305">
        <f t="shared" ca="1" si="120"/>
        <v>1.0000000199031356</v>
      </c>
      <c r="DI157" s="316">
        <f ca="1">IF(ISERROR(OFFSET('Daten Elementary'!$A$1,MATCH(DI$5,'Daten Elementary'!$A:$A,0)-1,MATCH(AM157,'Daten Elementary'!$A$424:$ADO$424,0)-1)),0,OFFSET('Daten Elementary'!$A$1,MATCH(DI$5,'Daten Elementary'!$A:$A,0)-1,MATCH(AM157,'Daten Elementary'!$A$424:$ADO$424,0)-1))*1000000</f>
        <v>0</v>
      </c>
      <c r="DJ157" s="316">
        <f ca="1">IF(ISERROR(OFFSET('Daten Elementary'!$A$1,MATCH(DJ$5,'Daten Elementary'!$A:$A,0)-1,MATCH(AN157,'Daten Elementary'!$A$424:$ADO$424,0)-1)),0,OFFSET('Daten Elementary'!$A$1,MATCH(DJ$5,'Daten Elementary'!$A:$A,0)-1,MATCH(AN157,'Daten Elementary'!$A$424:$ADO$424,0)-1))*1000000</f>
        <v>0</v>
      </c>
      <c r="DK157" s="316">
        <f ca="1">IF(ISERROR(OFFSET('Daten Elementary'!$A$1,MATCH(DK$5,'Daten Elementary'!$A:$A,0)-1,MATCH(AO157,'Daten Elementary'!$A$424:$ADO$424,0)-1)),0,OFFSET('Daten Elementary'!$A$1,MATCH(DK$5,'Daten Elementary'!$A:$A,0)-1,MATCH(AO157,'Daten Elementary'!$A$424:$ADO$424,0)-1))*1000000</f>
        <v>0</v>
      </c>
      <c r="DL157" s="316">
        <f ca="1">IF(ISERROR(OFFSET('Daten Elementary'!$A$1,MATCH(DL$5,'Daten Elementary'!$A:$A,0)-1,MATCH(AP157,'Daten Elementary'!$A$424:$ADO$424,0)-1)),0,OFFSET('Daten Elementary'!$A$1,MATCH(DL$5,'Daten Elementary'!$A:$A,0)-1,MATCH(AP157,'Daten Elementary'!$A$424:$ADO$424,0)-1))*1000000</f>
        <v>1.5229109999999999</v>
      </c>
      <c r="DM157" s="316">
        <f t="shared" ca="1" si="121"/>
        <v>1.5229109999999999</v>
      </c>
      <c r="DN157" s="316">
        <f ca="1">IF(ISERROR(OFFSET('Daten Elementary'!$A$1,MATCH(DN$5,'Daten Elementary'!$A:$A,0)-1,MATCH(AQ157,'Daten Elementary'!$A$424:$ADO$424,0)-1)),0,OFFSET('Daten Elementary'!$A$1,MATCH(DN$5,'Daten Elementary'!$A:$A,0)-1,MATCH(AQ157,'Daten Elementary'!$A$424:$ADO$424,0)-1))*1000000</f>
        <v>0</v>
      </c>
      <c r="DO157" s="316">
        <f ca="1">IF(ISERROR(OFFSET('Daten Elementary'!$A$1,MATCH(DO$5,'Daten Elementary'!$A:$A,0)-1,MATCH(AR157,'Daten Elementary'!$A$424:$ADO$424,0)-1)),0,OFFSET('Daten Elementary'!$A$1,MATCH(DO$5,'Daten Elementary'!$A:$A,0)-1,MATCH(AR157,'Daten Elementary'!$A$424:$ADO$424,0)-1))*1000000</f>
        <v>52.147171</v>
      </c>
      <c r="DP157" s="316">
        <f ca="1">IF(ISERROR(OFFSET('Daten Elementary'!$A$1,MATCH(DP$5,'Daten Elementary'!$A:$A,0)-1,MATCH(AS157,'Daten Elementary'!$A$424:$ADO$424,0)-1)),0,OFFSET('Daten Elementary'!$A$1,MATCH(DP$5,'Daten Elementary'!$A:$A,0)-1,MATCH(AS157,'Daten Elementary'!$A$424:$ADO$424,0)-1))*1000000</f>
        <v>15.498168999999999</v>
      </c>
      <c r="DQ157" s="317">
        <f t="shared" ca="1" si="122"/>
        <v>69.168250999999998</v>
      </c>
      <c r="DR157" s="316">
        <f ca="1">IF(ISERROR(OFFSET('Daten Elementary'!$A$1,MATCH(DR$5,'Daten Elementary'!$A:$A,0)-1,MATCH($AT157,'Daten Elementary'!$A$424:$ADO$424,0)-1)),0,OFFSET('Daten Elementary'!$A$1,MATCH(DR$5,'Daten Elementary'!$A:$A,0)-1,MATCH($AT157,'Daten Elementary'!$A$424:$ADO$424,0)-1))*1000000</f>
        <v>69.168250999999998</v>
      </c>
      <c r="DS157" s="305">
        <f t="shared" ca="1" si="123"/>
        <v>1</v>
      </c>
      <c r="DT157" s="318">
        <f ca="1">IF(ISERROR(OFFSET('Daten UBP13'!$A$1,MATCH(DT$5,'Daten UBP13'!$A:$A,0)-1,MATCH(AM157,'Daten UBP13'!$A$424:$AEG$424,0)-1)),0,OFFSET('Daten UBP13'!$A$1,MATCH(DT$5,'Daten UBP13'!$A:$A,0)-1,MATCH(AM157,'Daten UBP13'!$A$424:$AEG$424,0)-1))</f>
        <v>0</v>
      </c>
      <c r="DU157" s="318">
        <f ca="1">IF(ISERROR(OFFSET('Daten UBP13'!$A$1,MATCH(DU$5,'Daten UBP13'!$A:$A,0)-1,MATCH(AN157,'Daten UBP13'!$A$424:$AEG$424,0)-1)),0,OFFSET('Daten UBP13'!$A$1,MATCH(DU$5,'Daten UBP13'!$A:$A,0)-1,MATCH(AN157,'Daten UBP13'!$A$424:$AEG$424,0)-1))</f>
        <v>0</v>
      </c>
      <c r="DV157" s="318">
        <f ca="1">IF(ISERROR(OFFSET('Daten UBP13'!$A$1,MATCH(DV$5,'Daten UBP13'!$A:$A,0)-1,MATCH(AO157,'Daten UBP13'!$A$424:$AEG$424,0)-1)),0,OFFSET('Daten UBP13'!$A$1,MATCH(DV$5,'Daten UBP13'!$A:$A,0)-1,MATCH(AO157,'Daten UBP13'!$A$424:$AEG$424,0)-1))</f>
        <v>0</v>
      </c>
      <c r="DW157" s="318">
        <f ca="1">IF(ISERROR(OFFSET('Daten UBP13'!$A$1,MATCH(DW$5,'Daten UBP13'!$A:$A,0)-1,MATCH(AP157,'Daten UBP13'!$A$424:$AEG$424,0)-1)),0,OFFSET('Daten UBP13'!$A$1,MATCH(DW$5,'Daten UBP13'!$A:$A,0)-1,MATCH(AP157,'Daten UBP13'!$A$424:$AEG$424,0)-1))</f>
        <v>1.7809177</v>
      </c>
      <c r="DX157" s="318">
        <f t="shared" ca="1" si="124"/>
        <v>1.7809177</v>
      </c>
      <c r="DY157" s="318">
        <f ca="1">IF(ISERROR(OFFSET('Daten UBP13'!$A$1,MATCH(DY$5,'Daten UBP13'!$A:$A,0)-1,MATCH(AQ157,'Daten UBP13'!$A$424:$AEG$424,0)-1)),0,OFFSET('Daten UBP13'!$A$1,MATCH(DY$5,'Daten UBP13'!$A:$A,0)-1,MATCH(AQ157,'Daten UBP13'!$A$424:$AEG$424,0)-1))</f>
        <v>0</v>
      </c>
      <c r="DZ157" s="318">
        <f ca="1">IF(ISERROR(OFFSET('Daten UBP13'!$A$1,MATCH(DZ$5,'Daten UBP13'!$A:$A,0)-1,MATCH(AR157,'Daten UBP13'!$A$424:$AEG$424,0)-1)),0,OFFSET('Daten UBP13'!$A$1,MATCH(DZ$5,'Daten UBP13'!$A:$A,0)-1,MATCH(AR157,'Daten UBP13'!$A$424:$AEG$424,0)-1))</f>
        <v>58.213945000000002</v>
      </c>
      <c r="EA157" s="318">
        <f ca="1">IF(ISERROR(OFFSET('Daten UBP13'!$A$1,MATCH(EA$5,'Daten UBP13'!$A:$A,0)-1,MATCH(AS157,'Daten UBP13'!$A$424:$AEG$424,0)-1)),0,OFFSET('Daten UBP13'!$A$1,MATCH(EA$5,'Daten UBP13'!$A:$A,0)-1,MATCH(AS157,'Daten UBP13'!$A$424:$AEG$424,0)-1))</f>
        <v>29.294349</v>
      </c>
      <c r="EB157" s="319">
        <f t="shared" ca="1" si="125"/>
        <v>89.28921170000001</v>
      </c>
      <c r="EC157" s="318">
        <f ca="1">IF(ISERROR(OFFSET('Daten UBP13'!$A$1,MATCH(EC$5,'Daten UBP13'!$A:$A,0)-1,MATCH(AT157,'Daten UBP13'!$A$424:$AEG$424,0)-1)),0,OFFSET('Daten UBP13'!$A$1,MATCH(EC$5,'Daten UBP13'!$A:$A,0)-1,MATCH(AT157,'Daten UBP13'!$A$424:$AEG$424,0)-1))</f>
        <v>89.289212000000006</v>
      </c>
      <c r="ED157" s="305">
        <f t="shared" ca="1" si="126"/>
        <v>1.0000000033598684</v>
      </c>
      <c r="EE157" s="320">
        <f ca="1">IF(ISERROR(OFFSET('Daten ReCiPe'!$A$1,MATCH(EE$5,'Daten ReCiPe'!$A:$A,0)-1,MATCH(AM157,'Daten ReCiPe'!$A$424:$ADO$424,0)-1)),0,OFFSET('Daten ReCiPe'!$A$1,MATCH(EE$5,'Daten ReCiPe'!$A:$A,0)-1,MATCH(AM157,'Daten ReCiPe'!$A$424:$ADO$424,0)-1))*1000</f>
        <v>0</v>
      </c>
      <c r="EF157" s="320">
        <f ca="1">IF(ISERROR(OFFSET('Daten ReCiPe'!$A$1,MATCH(EF$5,'Daten ReCiPe'!$A:$A,0)-1,MATCH(AN157,'Daten ReCiPe'!$A$424:$ADO$424,0)-1)),0,OFFSET('Daten ReCiPe'!$A$1,MATCH(EF$5,'Daten ReCiPe'!$A:$A,0)-1,MATCH(AN157,'Daten ReCiPe'!$A$424:$ADO$424,0)-1))*1000</f>
        <v>0</v>
      </c>
      <c r="EG157" s="320">
        <f ca="1">IF(ISERROR(OFFSET('Daten ReCiPe'!$A$1,MATCH(EG$5,'Daten ReCiPe'!$A:$A,0)-1,MATCH(AO157,'Daten ReCiPe'!$A$424:$ADO$424,0)-1)),0,OFFSET('Daten ReCiPe'!$A$1,MATCH(EG$5,'Daten ReCiPe'!$A:$A,0)-1,MATCH(AO157,'Daten ReCiPe'!$A$424:$ADO$424,0)-1))*1000</f>
        <v>0</v>
      </c>
      <c r="EH157" s="320">
        <f ca="1">IF(ISERROR(OFFSET('Daten ReCiPe'!$A$1,MATCH(EH$5,'Daten ReCiPe'!$A:$A,0)-1,MATCH(AP157,'Daten ReCiPe'!$A$424:$ADO$424,0)-1)),0,OFFSET('Daten ReCiPe'!$A$1,MATCH(EH$5,'Daten ReCiPe'!$A:$A,0)-1,MATCH(AP157,'Daten ReCiPe'!$A$424:$ADO$424,0)-1))*1000</f>
        <v>9.9043709000000008E-2</v>
      </c>
      <c r="EI157" s="320">
        <f t="shared" ca="1" si="127"/>
        <v>9.9043709000000008E-2</v>
      </c>
      <c r="EJ157" s="320">
        <f ca="1">IF(ISERROR(OFFSET('Daten ReCiPe'!$A$1,MATCH(EJ$5,'Daten ReCiPe'!$A:$A,0)-1,MATCH(AQ157,'Daten ReCiPe'!$A$424:$ADO$424,0)-1)),0,OFFSET('Daten ReCiPe'!$A$1,MATCH(EJ$5,'Daten ReCiPe'!$A:$A,0)-1,MATCH(AQ157,'Daten ReCiPe'!$A$424:$ADO$424,0)-1))*1000</f>
        <v>0</v>
      </c>
      <c r="EK157" s="320">
        <f ca="1">IF(ISERROR(OFFSET('Daten ReCiPe'!$A$1,MATCH(EK$5,'Daten ReCiPe'!$A:$A,0)-1,MATCH(AR157,'Daten ReCiPe'!$A$424:$ADO$424,0)-1)),0,OFFSET('Daten ReCiPe'!$A$1,MATCH(EK$5,'Daten ReCiPe'!$A:$A,0)-1,MATCH(AR157,'Daten ReCiPe'!$A$424:$ADO$424,0)-1))*1000</f>
        <v>3.3137059999999998</v>
      </c>
      <c r="EL157" s="320">
        <f ca="1">IF(ISERROR(OFFSET('Daten ReCiPe'!$A$1,MATCH(EL$5,'Daten ReCiPe'!$A:$A,0)-1,MATCH(AS157,'Daten ReCiPe'!$A$424:$ADO$424,0)-1)),0,OFFSET('Daten ReCiPe'!$A$1,MATCH(EL$5,'Daten ReCiPe'!$A:$A,0)-1,MATCH(AS157,'Daten ReCiPe'!$A$424:$ADO$424,0)-1))*1000</f>
        <v>0.99985880000000005</v>
      </c>
      <c r="EM157" s="321">
        <f t="shared" ca="1" si="128"/>
        <v>4.412608509</v>
      </c>
      <c r="EN157" s="320">
        <f ca="1">IF(ISERROR(OFFSET('Daten ReCiPe'!$A$1,MATCH(EN$5,'Daten ReCiPe'!$A:$A,0)-1,MATCH(AT157,'Daten ReCiPe'!$A$424:$ADO$424,0)-1)),0,OFFSET('Daten ReCiPe'!$A$1,MATCH(EN$5,'Daten ReCiPe'!$A:$A,0)-1,MATCH(AT157,'Daten ReCiPe'!$A$424:$ADO$424,0)-1))*1000</f>
        <v>4.4126085000000002</v>
      </c>
      <c r="EO157" s="305">
        <f t="shared" ca="1" si="129"/>
        <v>0.99999999796039019</v>
      </c>
      <c r="EP157" s="322">
        <f ca="1">IF(ISERROR(OFFSET('Daten Elementary'!$A$1,MATCH(EP$5,'Daten Elementary'!$A:$A,0)-1,MATCH(AM157,'Daten Elementary'!$A$424:$ADO$424,0)-1)),0,OFFSET('Daten Elementary'!$A$1,MATCH(EP$5,'Daten Elementary'!$A:$A,0)-1,MATCH(AM157,'Daten Elementary'!$A$424:$ADO$424,0)-1))*1000000</f>
        <v>0</v>
      </c>
      <c r="EQ157" s="322">
        <f ca="1">IF(ISERROR(OFFSET('Daten Elementary'!$A$1,MATCH(EQ$5,'Daten Elementary'!$A:$A,0)-1,MATCH(AN157,'Daten Elementary'!$A$424:$ADO$424,0)-1)),0,OFFSET('Daten Elementary'!$A$1,MATCH(EQ$5,'Daten Elementary'!$A:$A,0)-1,MATCH(AN157,'Daten Elementary'!$A$424:$ADO$424,0)-1))*1000000</f>
        <v>0</v>
      </c>
      <c r="ER157" s="322">
        <f ca="1">IF(ISERROR(OFFSET('Daten Elementary'!$A$1,MATCH(ER$5,'Daten Elementary'!$A:$A,0)-1,MATCH(AO157,'Daten Elementary'!$A$424:$ADO$424,0)-1)),0,OFFSET('Daten Elementary'!$A$1,MATCH(ER$5,'Daten Elementary'!$A:$A,0)-1,MATCH(AO157,'Daten Elementary'!$A$424:$ADO$424,0)-1))*1000000</f>
        <v>0</v>
      </c>
      <c r="ES157" s="322">
        <f ca="1">IF(ISERROR(OFFSET('Daten Elementary'!$A$1,MATCH(ES$5,'Daten Elementary'!$A:$A,0)-1,MATCH(AP157,'Daten Elementary'!$A$424:$ADO$424,0)-1)),0,OFFSET('Daten Elementary'!$A$1,MATCH(ES$5,'Daten Elementary'!$A:$A,0)-1,MATCH(AP157,'Daten Elementary'!$A$424:$ADO$424,0)-1))*1000000</f>
        <v>2.5697864000000004</v>
      </c>
      <c r="ET157" s="322">
        <f t="shared" ca="1" si="130"/>
        <v>2.5697864000000004</v>
      </c>
      <c r="EU157" s="322">
        <f ca="1">IF(ISERROR(OFFSET('Daten Elementary'!$A$1,MATCH(EU$5,'Daten Elementary'!$A:$A,0)-1,MATCH(AQ157,'Daten Elementary'!$A$424:$ADO$424,0)-1)),0,OFFSET('Daten Elementary'!$A$1,MATCH(EU$5,'Daten Elementary'!$A:$A,0)-1,MATCH(AQ157,'Daten Elementary'!$A$424:$ADO$424,0)-1))*1000000</f>
        <v>0</v>
      </c>
      <c r="EV157" s="322">
        <f ca="1">IF(ISERROR(OFFSET('Daten Elementary'!$A$1,MATCH(EV$5,'Daten Elementary'!$A:$A,0)-1,MATCH(AR157,'Daten Elementary'!$A$424:$ADO$424,0)-1)),0,OFFSET('Daten Elementary'!$A$1,MATCH(EV$5,'Daten Elementary'!$A:$A,0)-1,MATCH(AR157,'Daten Elementary'!$A$424:$ADO$424,0)-1))*1000000</f>
        <v>82.323482999999996</v>
      </c>
      <c r="EW157" s="322">
        <f ca="1">IF(ISERROR(OFFSET('Daten Elementary'!$A$1,MATCH(EW$5,'Daten Elementary'!$A:$A,0)-1,MATCH(AS157,'Daten Elementary'!$A$424:$ADO$424,0)-1)),0,OFFSET('Daten Elementary'!$A$1,MATCH(EW$5,'Daten Elementary'!$A:$A,0)-1,MATCH(AS157,'Daten Elementary'!$A$424:$ADO$424,0)-1))*1000000</f>
        <v>25.622645000000002</v>
      </c>
      <c r="EX157" s="323">
        <f t="shared" ca="1" si="131"/>
        <v>110.5159144</v>
      </c>
      <c r="EY157" s="322">
        <f ca="1">IF(ISERROR(OFFSET('Daten Elementary'!$A$1,MATCH(EY$5,'Daten Elementary'!$A:$A,0)-1,MATCH($AT157,'Daten Elementary'!$A$424:$ADO$424,0)-1)),0,OFFSET('Daten Elementary'!$A$1,MATCH(EY$5,'Daten Elementary'!$A:$A,0)-1,MATCH($AT157,'Daten Elementary'!$A$424:$ADO$424,0)-1))*1000000</f>
        <v>110.51591000000001</v>
      </c>
      <c r="EZ157" s="305">
        <f t="shared" ca="1" si="132"/>
        <v>0.99999996018672954</v>
      </c>
      <c r="FA157" s="314">
        <f ca="1">IF(ISERROR(OFFSET('Daten Elementary'!$A$1,MATCH(FA$5,'Daten Elementary'!$A:$A,0)-1,MATCH(AM157,'Daten Elementary'!$A$424:$ADO$424,0)-1)),0,OFFSET('Daten Elementary'!$A$1,MATCH(FA$5,'Daten Elementary'!$A:$A,0)-1,MATCH(AM157,'Daten Elementary'!$A$424:$ADO$424,0)-1))*1000</f>
        <v>0</v>
      </c>
      <c r="FB157" s="314">
        <f ca="1">IF(ISERROR(OFFSET('Daten Elementary'!$A$1,MATCH(FB$5,'Daten Elementary'!$A:$A,0)-1,MATCH(AN157,'Daten Elementary'!$A$424:$ADO$424,0)-1)),0,OFFSET('Daten Elementary'!$A$1,MATCH(FB$5,'Daten Elementary'!$A:$A,0)-1,MATCH(AN157,'Daten Elementary'!$A$424:$ADO$424,0)-1))*1000</f>
        <v>0</v>
      </c>
      <c r="FC157" s="314">
        <f ca="1">IF(ISERROR(OFFSET('Daten Elementary'!$A$1,MATCH(FC$5,'Daten Elementary'!$A:$A,0)-1,MATCH(AO157,'Daten Elementary'!$A$424:$ADO$424,0)-1)),0,OFFSET('Daten Elementary'!$A$1,MATCH(FC$5,'Daten Elementary'!$A:$A,0)-1,MATCH(AO157,'Daten Elementary'!$A$424:$ADO$424,0)-1))*1000</f>
        <v>0</v>
      </c>
      <c r="FD157" s="314">
        <f ca="1">IF(ISERROR(OFFSET('Daten Elementary'!$A$1,MATCH(FD$5,'Daten Elementary'!$A:$A,0)-1,MATCH(AP157,'Daten Elementary'!$A$424:$ADO$424,0)-1)),0,OFFSET('Daten Elementary'!$A$1,MATCH(FD$5,'Daten Elementary'!$A:$A,0)-1,MATCH(AP157,'Daten Elementary'!$A$424:$ADO$424,0)-1))*1000</f>
        <v>0.36570770999999996</v>
      </c>
      <c r="FE157" s="314">
        <f t="shared" ca="1" si="133"/>
        <v>0.36570770999999996</v>
      </c>
      <c r="FF157" s="314">
        <f ca="1">IF(ISERROR(OFFSET('Daten Elementary'!$A$1,MATCH(FF$5,'Daten Elementary'!$A:$A,0)-1,MATCH(AQ157,'Daten Elementary'!$A$424:$ADO$424,0)-1)),0,OFFSET('Daten Elementary'!$A$1,MATCH(FF$5,'Daten Elementary'!$A:$A,0)-1,MATCH(AQ157,'Daten Elementary'!$A$424:$ADO$424,0)-1))*1000</f>
        <v>0</v>
      </c>
      <c r="FG157" s="314">
        <f ca="1">IF(ISERROR(OFFSET('Daten Elementary'!$A$1,MATCH(FG$5,'Daten Elementary'!$A:$A,0)-1,MATCH(AR157,'Daten Elementary'!$A$424:$ADO$424,0)-1)),0,OFFSET('Daten Elementary'!$A$1,MATCH(FG$5,'Daten Elementary'!$A:$A,0)-1,MATCH(AR157,'Daten Elementary'!$A$424:$ADO$424,0)-1))*1000</f>
        <v>18.669857</v>
      </c>
      <c r="FH157" s="314">
        <f ca="1">IF(ISERROR(OFFSET('Daten Elementary'!$A$1,MATCH(FH$5,'Daten Elementary'!$A:$A,0)-1,MATCH(AS157,'Daten Elementary'!$A$424:$ADO$424,0)-1)),0,OFFSET('Daten Elementary'!$A$1,MATCH(FH$5,'Daten Elementary'!$A:$A,0)-1,MATCH(AS157,'Daten Elementary'!$A$424:$ADO$424,0)-1))*1000</f>
        <v>7.9256269000000001</v>
      </c>
      <c r="FI157" s="315">
        <f t="shared" ca="1" si="134"/>
        <v>26.96119161</v>
      </c>
      <c r="FJ157" s="314">
        <f ca="1">IF(ISERROR(OFFSET('Daten Elementary'!$A$1,MATCH(FJ$5,'Daten Elementary'!$A:$A,0)-1,MATCH($AT157,'Daten Elementary'!$A$424:$ADO$424,0)-1)),0,OFFSET('Daten Elementary'!$A$1,MATCH(FJ$5,'Daten Elementary'!$A:$A,0)-1,MATCH($AT157,'Daten Elementary'!$A$424:$ADO$424,0)-1))*1000</f>
        <v>26.961191999999997</v>
      </c>
      <c r="FK157" s="305">
        <f t="shared" ca="1" si="135"/>
        <v>1.0000000144652359</v>
      </c>
      <c r="FL157" s="314">
        <f ca="1">IF(ISERROR(OFFSET('Daten Elementary'!$A$1,MATCH(FL$5,'Daten Elementary'!$A:$A,0)-1,MATCH(AM157,'Daten Elementary'!$A$424:$ADO$424,0)-1)),0,OFFSET('Daten Elementary'!$A$1,MATCH(FL$5,'Daten Elementary'!$A:$A,0)-1,MATCH(AM157,'Daten Elementary'!$A$424:$ADO$424,0)-1))</f>
        <v>0</v>
      </c>
      <c r="FM157" s="314">
        <f ca="1">IF(ISERROR(OFFSET('Daten Elementary'!$A$1,MATCH(FM$5,'Daten Elementary'!$A:$A,0)-1,MATCH(AN157,'Daten Elementary'!$A$424:$ADO$424,0)-1)),0,OFFSET('Daten Elementary'!$A$1,MATCH(FM$5,'Daten Elementary'!$A:$A,0)-1,MATCH(AN157,'Daten Elementary'!$A$424:$ADO$424,0)-1))</f>
        <v>0</v>
      </c>
      <c r="FN157" s="314">
        <f ca="1">IF(ISERROR(OFFSET('Daten Elementary'!$A$1,MATCH(FN$5,'Daten Elementary'!$A:$A,0)-1,MATCH(AO157,'Daten Elementary'!$A$424:$ADO$424,0)-1)),0,OFFSET('Daten Elementary'!$A$1,MATCH(FN$5,'Daten Elementary'!$A:$A,0)-1,MATCH(AO157,'Daten Elementary'!$A$424:$ADO$424,0)-1))</f>
        <v>0</v>
      </c>
      <c r="FO157" s="314">
        <f ca="1">IF(ISERROR(OFFSET('Daten Elementary'!$A$1,MATCH(FO$5,'Daten Elementary'!$A:$A,0)-1,MATCH(AP157,'Daten Elementary'!$A$424:$ADO$424,0)-1)),0,OFFSET('Daten Elementary'!$A$1,MATCH(FO$5,'Daten Elementary'!$A:$A,0)-1,MATCH(AP157,'Daten Elementary'!$A$424:$ADO$424,0)-1))</f>
        <v>0</v>
      </c>
      <c r="FP157" s="314">
        <f t="shared" ca="1" si="136"/>
        <v>0</v>
      </c>
      <c r="FQ157" s="314">
        <f ca="1">IF(ISERROR(OFFSET('Daten Elementary'!$A$1,MATCH(FQ$5,'Daten Elementary'!$A:$A,0)-1,MATCH(AQ157,'Daten Elementary'!$A$424:$ADO$424,0)-1)),0,OFFSET('Daten Elementary'!$A$1,MATCH(FQ$5,'Daten Elementary'!$A:$A,0)-1,MATCH(AQ157,'Daten Elementary'!$A$424:$ADO$424,0)-1))</f>
        <v>0</v>
      </c>
      <c r="FR157" s="314">
        <f ca="1">IF(ISERROR(OFFSET('Daten Elementary'!$A$1,MATCH(FR$5,'Daten Elementary'!$A:$A,0)-1,MATCH(AR157,'Daten Elementary'!$A$424:$ADO$424,0)-1)),0,OFFSET('Daten Elementary'!$A$1,MATCH(FR$5,'Daten Elementary'!$A:$A,0)-1,MATCH(AR157,'Daten Elementary'!$A$424:$ADO$424,0)-1))</f>
        <v>0</v>
      </c>
      <c r="FS157" s="314">
        <f ca="1">IF(ISERROR(OFFSET('Daten Elementary'!$A$1,MATCH(FS$5,'Daten Elementary'!$A:$A,0)-1,MATCH(AS157,'Daten Elementary'!$A$424:$ADO$424,0)-1)),0,OFFSET('Daten Elementary'!$A$1,MATCH(FS$5,'Daten Elementary'!$A:$A,0)-1,MATCH(AS157,'Daten Elementary'!$A$424:$ADO$424,0)-1))</f>
        <v>0</v>
      </c>
      <c r="FT157" s="315">
        <f t="shared" ca="1" si="137"/>
        <v>0</v>
      </c>
      <c r="FU157" s="314">
        <f ca="1">IF(ISERROR(OFFSET('Daten Elementary'!$A$1,MATCH(FU$5,'Daten Elementary'!$A:$A,0)-1,MATCH($AT157,'Daten Elementary'!$A$424:$ADO$424,0)-1)),0,OFFSET('Daten Elementary'!$A$1,MATCH(FU$5,'Daten Elementary'!$A:$A,0)-1,MATCH($AT157,'Daten Elementary'!$A$424:$ADO$424,0)-1))</f>
        <v>0</v>
      </c>
      <c r="FV157" s="305">
        <f t="shared" ca="1" si="138"/>
        <v>0</v>
      </c>
      <c r="FW157" s="324"/>
      <c r="FX157" s="231" t="str">
        <f t="shared" si="139"/>
        <v>Videokonferenz (Ökostrommix CH, während 1h, pro Teilnehmer)</v>
      </c>
      <c r="FY157" s="231" t="str">
        <f t="shared" si="104"/>
        <v>Videokonferenz</v>
      </c>
      <c r="FZ157" s="231" t="str">
        <f t="shared" si="105"/>
        <v/>
      </c>
      <c r="GA157" s="231" t="str">
        <f t="shared" si="106"/>
        <v xml:space="preserve"> (Ökostrommix CH, während 1h, pro Teilnehmer)</v>
      </c>
      <c r="GB157" s="231"/>
    </row>
    <row r="158" spans="1:184" ht="16.5" customHeight="1">
      <c r="A158" s="357" t="s">
        <v>104</v>
      </c>
      <c r="B158" s="295"/>
      <c r="C158" s="332" t="s">
        <v>230</v>
      </c>
      <c r="D158" s="396" t="s">
        <v>10</v>
      </c>
      <c r="E158" s="327" t="s">
        <v>145</v>
      </c>
      <c r="F158" s="86">
        <v>1</v>
      </c>
      <c r="G158" s="90">
        <v>1</v>
      </c>
      <c r="H158" s="87">
        <v>1</v>
      </c>
      <c r="I158" s="88"/>
      <c r="J158" s="88">
        <f>(0.03+0.0075556)*100</f>
        <v>3.75556</v>
      </c>
      <c r="K158" s="86">
        <v>1</v>
      </c>
      <c r="L158" s="86"/>
      <c r="M158" s="86"/>
      <c r="N158" s="82" t="s">
        <v>101</v>
      </c>
      <c r="O158" s="6">
        <f ca="1">(IF(ISERROR(INDEX(INDIRECT($D$268),MATCH($AM158,$AM$4:$AM$275,0),MATCH(O$304,INDIRECT($E$268),0))*$I158/$AD158),0,INDEX(INDIRECT($D$268),MATCH($AM158,$AM$4:$AM$275,0),MATCH(O$304,INDIRECT($E$268),0))*$I158/$AD158)+IF(ISERROR(INDEX(INDIRECT($D$268),MATCH($AN158,$AN$4:$AN$275,0),MATCH(O$305,INDIRECT($E$268),0))*$J158/$AE158),0,INDEX(INDIRECT($D$268),MATCH($AN158,$AN$4:$AN$275,0),MATCH(O$305,INDIRECT($E$268),0))*$J158/$AE158))*$AC158/$F158</f>
        <v>0</v>
      </c>
      <c r="P158" s="6">
        <f ca="1">(IF(ISERROR(INDEX(INDIRECT($D$268),MATCH($AO158,$AO$4:$AO$275,0),MATCH(P$304,INDIRECT($E$268),0))*$I158/$AD158),0,INDEX(INDIRECT($D$268),MATCH($AO158,$AO$4:$AO$275,0),MATCH(P$304,INDIRECT($E$268),0))*$I158/$AD158)+IF(ISERROR(INDEX(INDIRECT($D$268),MATCH($AP158,$AP$4:$AP$275,0),MATCH(P$305,INDIRECT($E$268),0))*$J158/$AE158),0,INDEX(INDIRECT($D$268),MATCH($AP158,$AP$4:$AP$275,0),MATCH(P$305,INDIRECT($E$268),0))*$J158/$AE158))*$AC158/$F158</f>
        <v>3.8093329999999996</v>
      </c>
      <c r="Q158" s="6">
        <f ca="1">INDEX(INDIRECT($D$268),MATCH($AQ158,$AQ$4:$AQ$284,0),MATCH(Q$4,INDIRECT($E$268),0))*$K158*$AC158/$F158/$AF158</f>
        <v>0</v>
      </c>
      <c r="R158" s="6">
        <f ca="1">INDEX(INDIRECT($D$268),MATCH($AR158,$AR$4:$AR$284,0),MATCH(R$4,INDIRECT($E$268),0))*$K158*$AC158/$F158/$AF158</f>
        <v>27.582981</v>
      </c>
      <c r="S158" s="6">
        <f ca="1">INDEX(INDIRECT($D$268),MATCH($AS158,$AS$4:$AS$284,0),MATCH(S$4,INDIRECT($E$268),0))*$K158*$AC158/$F158/$AF158</f>
        <v>8.8824004999999993</v>
      </c>
      <c r="T158" s="7">
        <f t="shared" ca="1" si="103"/>
        <v>40.274714500000002</v>
      </c>
      <c r="U158" s="6">
        <f>IF($B$268=6,(IF(OR(AJ158="Benzin",AJ158="Diesel"),$AK158*INDEX('DIN EN 16258'!$I:$I,MATCH('mobitool-Faktoren v2.0'!$AI158,'DIN EN 16258'!$A:$A,0))*$I158/$AD158+$AL158*INDEX('DIN EN 16258'!$I:$I,MATCH('mobitool-Faktoren v2.0'!$AJ158,'DIN EN 16258'!$A:$A,0))*$I158/$AD158,IF(ISERROR($AK158*INDEX('DIN EN 16258'!$I:$I,MATCH('mobitool-Faktoren v2.0'!$AI158,'DIN EN 16258'!$A:$A,0))*$I158/$AD158),0,$AK158*INDEX('DIN EN 16258'!$I:$I,MATCH('mobitool-Faktoren v2.0'!$AI158,'DIN EN 16258'!$A:$A,0))*$I158/$AD158)+IF(ISERROR($AL158*INDEX('DIN EN 16258'!$I:$I,MATCH('mobitool-Faktoren v2.0'!$AJ158,'DIN EN 16258'!$A:$A,0))*$J158/$AE158),0,$AL158*INDEX('DIN EN 16258'!$I:$I,MATCH('mobitool-Faktoren v2.0'!$AJ158,'DIN EN 16258'!$A:$A,0))*$J158/$AE158)))*1000,
IF($B$268=1,(IF(OR(AJ158="Benzin",AJ158="Diesel"),$AK158*INDEX('DIN EN 16258'!$D:$D,MATCH('mobitool-Faktoren v2.0'!$AI158,'DIN EN 16258'!$A:$A,0))*$I158/$AD158+$AL158*INDEX('DIN EN 16258'!$D:$D,MATCH('mobitool-Faktoren v2.0'!$AJ158,'DIN EN 16258'!$A:$A,0))*$I158/$AD158,IF(ISERROR($AK158*INDEX('DIN EN 16258'!$D:$D,MATCH('mobitool-Faktoren v2.0'!$AI158,'DIN EN 16258'!$A:$A,0))*$I158/$AD158),0,$AK158*INDEX('DIN EN 16258'!$D:$D,MATCH('mobitool-Faktoren v2.0'!$AI158,'DIN EN 16258'!$A:$A,0))*$I158/$AD158)+IF(ISERROR($AL158*INDEX('DIN EN 16258'!$D:$D,MATCH('mobitool-Faktoren v2.0'!$AJ158,'DIN EN 16258'!$A:$A,0))*$J158/$AE158),0,$AL158*INDEX('DIN EN 16258'!$D:$D,MATCH('mobitool-Faktoren v2.0'!$AJ158,'DIN EN 16258'!$A:$A,0))*$J158/$AE158))),0))*$AC158/$F158</f>
        <v>0</v>
      </c>
      <c r="V158" s="6">
        <f>IF($B$268=6,(IF(OR(AJ158="Benzin",AJ158="Diesel"),$AK158*INDEX('DIN EN 16258'!$L:$L,MATCH('mobitool-Faktoren v2.0'!$AI158,'DIN EN 16258'!$A:$A,0))*$I158/$AD158+$AL158*INDEX('DIN EN 16258'!$L:$L,MATCH('mobitool-Faktoren v2.0'!$AJ158,'DIN EN 16258'!$A:$A,0))*$I158/$AD158,IF(ISERROR($AK158*INDEX('DIN EN 16258'!$L:$L,MATCH('mobitool-Faktoren v2.0'!$AI158,'DIN EN 16258'!$A:$A,0))*$I158/$AD158),0,$AK158*INDEX('DIN EN 16258'!$L:$L,MATCH('mobitool-Faktoren v2.0'!$AI158,'DIN EN 16258'!$A:$A,0))*$I158/$AD158)+IF(ISERROR($AL158*INDEX('DIN EN 16258'!$L:$L,MATCH('mobitool-Faktoren v2.0'!$AJ158,'DIN EN 16258'!$A:$A,0))*$J158/$AE158),0,$AL158*INDEX('DIN EN 16258'!$L:$L,MATCH('mobitool-Faktoren v2.0'!$AJ158,'DIN EN 16258'!$A:$A,0))*$J158/$AE158)))*1000,
IF($B$268=1,(IF(OR(AJ158="Benzin",AJ158="Diesel"),$AK158*INDEX('DIN EN 16258'!$F:$F,MATCH('mobitool-Faktoren v2.0'!$AI158,'DIN EN 16258'!$A:$A,0))*$I158/$AD158+$AL158*INDEX('DIN EN 16258'!$F:$F,MATCH('mobitool-Faktoren v2.0'!$AJ158,'DIN EN 16258'!$A:$A,0))*$I158/$AD158,IF(ISERROR($AK158*INDEX('DIN EN 16258'!$F:$F,MATCH('mobitool-Faktoren v2.0'!$AI158,'DIN EN 16258'!$A:$A,0))*$I158/$AD158),0,$AK158*INDEX('DIN EN 16258'!$F:$F,MATCH('mobitool-Faktoren v2.0'!$AI158,'DIN EN 16258'!$A:$A,0))*$I158/$AD158)+IF(ISERROR($AL158*INDEX('DIN EN 16258'!$F:$F,MATCH('mobitool-Faktoren v2.0'!$AJ158,'DIN EN 16258'!$A:$A,0))*$J158/$AE158),0,$AL158*INDEX('DIN EN 16258'!$F:$F,MATCH('mobitool-Faktoren v2.0'!$AJ158,'DIN EN 16258'!$A:$A,0))*$J158/$AE158))),0))*$AC158/$F158</f>
        <v>3.5030013315588002</v>
      </c>
      <c r="W158" s="6" t="s">
        <v>892</v>
      </c>
      <c r="X158" s="39" t="s">
        <v>162</v>
      </c>
      <c r="Y158" s="300"/>
      <c r="Z158" s="300"/>
      <c r="AA158" s="299"/>
      <c r="AB158" s="299"/>
      <c r="AC158" s="300">
        <v>1</v>
      </c>
      <c r="AD158" s="298"/>
      <c r="AE158" s="298">
        <f>(0.03+0.0075556)*100</f>
        <v>3.75556</v>
      </c>
      <c r="AF158" s="299">
        <v>1</v>
      </c>
      <c r="AG158" s="299"/>
      <c r="AH158" s="299"/>
      <c r="AI158" s="301"/>
      <c r="AJ158" s="301" t="s">
        <v>625</v>
      </c>
      <c r="AK158" s="301"/>
      <c r="AL158" s="329">
        <f>0.03+0.0075556</f>
        <v>3.7555600000000001E-2</v>
      </c>
      <c r="AM158" s="202" t="s">
        <v>81</v>
      </c>
      <c r="AN158" s="330" t="s">
        <v>2454</v>
      </c>
      <c r="AO158" s="202" t="s">
        <v>81</v>
      </c>
      <c r="AP158" s="202" t="s">
        <v>888</v>
      </c>
      <c r="AQ158" s="330" t="s">
        <v>2459</v>
      </c>
      <c r="AR158" s="202" t="s">
        <v>889</v>
      </c>
      <c r="AS158" s="202" t="s">
        <v>890</v>
      </c>
      <c r="AT158" s="202" t="s">
        <v>891</v>
      </c>
      <c r="AU158" s="303">
        <f ca="1">IF(ISERROR(OFFSET('Daten KEA'!$A$1,MATCH(AU$5,'Daten KEA'!$A:$A,0)-1,MATCH(AM158,'Daten KEA'!$A$424:$ADO$424,0)-1)),0,OFFSET('Daten KEA'!$A$1,MATCH(AU$5,'Daten KEA'!$A:$A,0)-1,MATCH(AM158,'Daten KEA'!$A$424:$ADO$424,0)-1))+IF(ISERROR(AK158*INDEX('Energiefaktoren Ecoinvent'!$D:$D,MATCH('mobitool-Faktoren v2.0'!AI158,'Energiefaktoren Ecoinvent'!$A:$A,0))),0,AK158*INDEX('Energiefaktoren Ecoinvent'!$D:$D,MATCH('mobitool-Faktoren v2.0'!AI158,'Energiefaktoren Ecoinvent'!$A:$A,0)))+IF(OR(AJ158="Benzin",AJ158="Diesel"),IF(ISERROR(OFFSET('Daten KEA'!$A$1,MATCH(AV$5,'Daten KEA'!$A:$A,0)-1,MATCH(AN158,'Daten KEA'!$A$424:$ADO$424,0)-1)),0,OFFSET('Daten KEA'!$A$1,MATCH(AV$5,'Daten KEA'!$A:$A,0)-1,MATCH(AN158,'Daten KEA'!$A$424:$ADO$424,0)-1))+IF(ISERROR(AL158*INDEX('Energiefaktoren Ecoinvent'!$D:$D,MATCH('mobitool-Faktoren v2.0'!AJ158,'Energiefaktoren Ecoinvent'!$A:$A,0))),0,AL158*INDEX('Energiefaktoren Ecoinvent'!$D:$D,MATCH('mobitool-Faktoren v2.0'!AJ158,'Energiefaktoren Ecoinvent'!$A:$A,0))),0)</f>
        <v>0</v>
      </c>
      <c r="AV158" s="303">
        <f ca="1">IF(OR(AJ158="Benzin",AJ158="Diesel"),0,IF(ISERROR(OFFSET('Daten KEA'!$A$1,MATCH(AV$5,'Daten KEA'!$A:$A,0)-1,MATCH(AN158,'Daten KEA'!$A$424:$ADO$424,0)-1)),0,OFFSET('Daten KEA'!$A$1,MATCH(AV$5,'Daten KEA'!$A:$A,0)-1,MATCH(AN158,'Daten KEA'!$A$424:$ADO$424,0)-1))+IF(ISERROR(AL158*INDEX('Energiefaktoren Ecoinvent'!$D:$D,MATCH('mobitool-Faktoren v2.0'!AJ158,'Energiefaktoren Ecoinvent'!$A:$A,0))),0,AL158*INDEX('Energiefaktoren Ecoinvent'!$D:$D,MATCH('mobitool-Faktoren v2.0'!AJ158,'Energiefaktoren Ecoinvent'!$A:$A,0))))</f>
        <v>0.13520016000000001</v>
      </c>
      <c r="AW158" s="303">
        <f ca="1">IF(ISERROR(OFFSET('Daten KEA'!$A$1,MATCH(AW$5,'Daten KEA'!$A:$A,0)-1,MATCH(AO158,'Daten KEA'!$A$424:$ADO$424,0)-1)),0,OFFSET('Daten KEA'!$A$1,MATCH(AW$5,'Daten KEA'!$A:$A,0)-1,MATCH(AO158,'Daten KEA'!$A$424:$ADO$424,0)-1))-IF(ISERROR(AK158*INDEX('Energiefaktoren Ecoinvent'!$D:$D,MATCH('mobitool-Faktoren v2.0'!AI158,'Energiefaktoren Ecoinvent'!$A:$A,0))),0,AK158*INDEX('Energiefaktoren Ecoinvent'!$D:$D,MATCH('mobitool-Faktoren v2.0'!AI158,'Energiefaktoren Ecoinvent'!$A:$A,0)))+IF(OR(AJ158="Benzin",AJ158="Diesel"),IF(ISERROR(OFFSET('Daten KEA'!$A$1,MATCH(AX$5,'Daten KEA'!$A:$A,0)-1,MATCH(AP158,'Daten KEA'!$A$424:$ADO$424,0)-1)),0,OFFSET('Daten KEA'!$A$1,MATCH(AX$5,'Daten KEA'!$A:$A,0)-1,MATCH(AP158,'Daten KEA'!$A$424:$ADO$424,0)-1))-IF(ISERROR(AL158*INDEX('Energiefaktoren Ecoinvent'!$D:$D,MATCH('mobitool-Faktoren v2.0'!AJ158,'Energiefaktoren Ecoinvent'!$A:$A,0))),0,AL158*INDEX('Energiefaktoren Ecoinvent'!$D:$D,MATCH('mobitool-Faktoren v2.0'!AJ158,'Energiefaktoren Ecoinvent'!$A:$A,0))),0)</f>
        <v>0</v>
      </c>
      <c r="AX158" s="303">
        <f ca="1">IF(OR(AJ158="Benzin",AJ158="Diesel"),0,IF(ISERROR(OFFSET('Daten KEA'!$A$1,MATCH(AX$5,'Daten KEA'!$A:$A,0)-1,MATCH(AP158,'Daten KEA'!$A$424:$ADO$424,0)-1)),0,OFFSET('Daten KEA'!$A$1,MATCH(AX$5,'Daten KEA'!$A:$A,0)-1,MATCH(AP158,'Daten KEA'!$A$424:$ADO$424,0)-1))-IF(ISERROR(AL158*INDEX('Energiefaktoren Ecoinvent'!$D:$D,MATCH('mobitool-Faktoren v2.0'!AJ158,'Energiefaktoren Ecoinvent'!$A:$A,0))),0,AL158*INDEX('Energiefaktoren Ecoinvent'!$D:$D,MATCH('mobitool-Faktoren v2.0'!AJ158,'Energiefaktoren Ecoinvent'!$A:$A,0))))</f>
        <v>0.27072385999999998</v>
      </c>
      <c r="AY158" s="303">
        <f t="shared" ca="1" si="107"/>
        <v>0.40592402</v>
      </c>
      <c r="AZ158" s="303">
        <f ca="1">IF(ISERROR(OFFSET('Daten KEA'!$A$1,MATCH(AZ$5,'Daten KEA'!$A:$A,0)-1,MATCH(AQ158,'Daten KEA'!$A$424:$ADO$424,0)-1)),0,OFFSET('Daten KEA'!$A$1,MATCH(AZ$5,'Daten KEA'!$A:$A,0)-1,MATCH(AQ158,'Daten KEA'!$A$424:$ADO$424,0)-1))</f>
        <v>0</v>
      </c>
      <c r="BA158" s="303">
        <f ca="1">IF(ISERROR(OFFSET('Daten KEA'!$A$1,MATCH(BA$5,'Daten KEA'!$A:$A,0)-1,MATCH(AR158,'Daten KEA'!$A$424:$ADO$424,0)-1)),0,OFFSET('Daten KEA'!$A$1,MATCH(BA$5,'Daten KEA'!$A:$A,0)-1,MATCH(AR158,'Daten KEA'!$A$424:$ADO$424,0)-1))</f>
        <v>0.35016439999999999</v>
      </c>
      <c r="BB158" s="303">
        <f ca="1">IF(ISERROR(OFFSET('Daten KEA'!$A$1,MATCH(BB$5,'Daten KEA'!$A:$A,0)-1,MATCH(AS158,'Daten KEA'!$A$424:$ADO$424,0)-1)),0,OFFSET('Daten KEA'!$A$1,MATCH(BB$5,'Daten KEA'!$A:$A,0)-1,MATCH(AS158,'Daten KEA'!$A$424:$ADO$424,0)-1))</f>
        <v>0.90189059000000005</v>
      </c>
      <c r="BC158" s="304">
        <f t="shared" ca="1" si="101"/>
        <v>1.65797901</v>
      </c>
      <c r="BD158" s="303">
        <f ca="1">IF(ISERROR(OFFSET('Daten KEA'!$A$1,MATCH(BD$5,'Daten KEA'!$A:$A,0)-1,MATCH(AT158,'Daten KEA'!$A$424:$ADO$424,0)-1)),0,OFFSET('Daten KEA'!$A$1,MATCH(BD$5,'Daten KEA'!$A:$A,0)-1,MATCH(AT158,'Daten KEA'!$A$424:$ADO$424,0)-1))</f>
        <v>1.6579790000000001</v>
      </c>
      <c r="BE158" s="305">
        <f t="shared" ca="1" si="108"/>
        <v>0.99999999396856054</v>
      </c>
      <c r="BF158" s="306">
        <f ca="1">IF(ISERROR(OFFSET('Daten KEA'!$A$1,MATCH(BF$5,'Daten KEA'!$A:$A,0)-1,MATCH(AM158,'Daten KEA'!$A$424:$ADO$424,0)-1)),0,OFFSET('Daten KEA'!$A$1,MATCH(BF$5,'Daten KEA'!$A:$A,0)-1,MATCH(AM158,'Daten KEA'!$A$424:$ADO$424,0)-1))+IF(ISERROR($AK158*INDEX('Energiefaktoren Ecoinvent'!$H:$H,MATCH('mobitool-Faktoren v2.0'!$AI158,'Energiefaktoren Ecoinvent'!$A:$A,0))),0,$AK158*INDEX('Energiefaktoren Ecoinvent'!$H:$H,MATCH('mobitool-Faktoren v2.0'!$AI158,'Energiefaktoren Ecoinvent'!$A:$A,0)))+IF(OR(AJ158="Benzin",AJ158="Diesel"),IF(ISERROR(OFFSET('Daten KEA'!$A$1,MATCH(BG$5,'Daten KEA'!$A:$A,0)-1,MATCH(AN158,'Daten KEA'!$A$424:$ADO$424,0)-1)),0,OFFSET('Daten KEA'!$A$1,MATCH(BG$5,'Daten KEA'!$A:$A,0)-1,MATCH(AN158,'Daten KEA'!$A$424:$ADO$424,0)-1))+IF(ISERROR($AL158*INDEX('Energiefaktoren Ecoinvent'!$H:$H,MATCH('mobitool-Faktoren v2.0'!$AJ158,'Energiefaktoren Ecoinvent'!$A:$A,0))),0,$AL158*INDEX('Energiefaktoren Ecoinvent'!$H:$H,MATCH('mobitool-Faktoren v2.0'!$AJ158,'Energiefaktoren Ecoinvent'!$A:$A,0))),0)</f>
        <v>0</v>
      </c>
      <c r="BG158" s="306">
        <f ca="1">IF(OR(AJ158="Benzin",AJ158="Diesel"),0,IF(ISERROR(OFFSET('Daten KEA'!$A$1,MATCH(BG$5,'Daten KEA'!$A:$A,0)-1,MATCH(AN158,'Daten KEA'!$A$424:$ADO$424,0)-1)),0,OFFSET('Daten KEA'!$A$1,MATCH(BG$5,'Daten KEA'!$A:$A,0)-1,MATCH(AN158,'Daten KEA'!$A$424:$ADO$424,0)-1))+IF(ISERROR($AL158*INDEX('Energiefaktoren Ecoinvent'!$H:$H,MATCH('mobitool-Faktoren v2.0'!$AJ158,'Energiefaktoren Ecoinvent'!$A:$A,0))),0,$AL158*INDEX('Energiefaktoren Ecoinvent'!$H:$H,MATCH('mobitool-Faktoren v2.0'!$AJ158,'Energiefaktoren Ecoinvent'!$A:$A,0))))</f>
        <v>7.9918844099889003E-2</v>
      </c>
      <c r="BH158" s="306">
        <f ca="1">IF(ISERROR(OFFSET('Daten KEA'!$A$1,MATCH(BH$5,'Daten KEA'!$A:$A,0)-1,MATCH(AO158,'Daten KEA'!$A$424:$ADO$424,0)-1)),0,OFFSET('Daten KEA'!$A$1,MATCH(BH$5,'Daten KEA'!$A:$A,0)-1,MATCH(AO158,'Daten KEA'!$A$424:$ADO$424,0)-1))-IF(ISERROR($AK158*INDEX('Energiefaktoren Ecoinvent'!$H:$H,MATCH('mobitool-Faktoren v2.0'!$AI158,'Energiefaktoren Ecoinvent'!$A:$A,0))),0,$AK158*INDEX('Energiefaktoren Ecoinvent'!$H:$H,MATCH('mobitool-Faktoren v2.0'!$AI158,'Energiefaktoren Ecoinvent'!$A:$A,0)))+IF(OR(AJ158="Benzin",AJ158="Diesel"),IF(ISERROR(OFFSET('Daten KEA'!$A$1,MATCH(BI$5,'Daten KEA'!$A:$A,0)-1,MATCH(AP158,'Daten KEA'!$A$424:$ADO$424,0)-1)),0,OFFSET('Daten KEA'!$A$1,MATCH(BI$5,'Daten KEA'!$A:$A,0)-1,MATCH(AP158,'Daten KEA'!$A$424:$ADO$424,0)-1))-IF(ISERROR($AL158*INDEX('Energiefaktoren Ecoinvent'!$H:$H,MATCH('mobitool-Faktoren v2.0'!$AJ158,'Energiefaktoren Ecoinvent'!$A:$A,0))),0,$AL158*INDEX('Energiefaktoren Ecoinvent'!$H:$H,MATCH('mobitool-Faktoren v2.0'!$AJ158,'Energiefaktoren Ecoinvent'!$A:$A,0))),0)</f>
        <v>0</v>
      </c>
      <c r="BI158" s="306">
        <f ca="1">IF(OR(AJ158="Benzin",AJ158="Diesel"),0,IF(ISERROR(OFFSET('Daten KEA'!$A$1,MATCH(BI$5,'Daten KEA'!$A:$A,0)-1,MATCH(AP158,'Daten KEA'!$A$424:$ADO$424,0)-1)),0,OFFSET('Daten KEA'!$A$1,MATCH(BI$5,'Daten KEA'!$A:$A,0)-1,MATCH(AP158,'Daten KEA'!$A$424:$ADO$424,0)-1))-IF(ISERROR($AL158*INDEX('Energiefaktoren Ecoinvent'!$H:$H,MATCH('mobitool-Faktoren v2.0'!$AJ158,'Energiefaktoren Ecoinvent'!$A:$A,0))),0,$AL158*INDEX('Energiefaktoren Ecoinvent'!$H:$H,MATCH('mobitool-Faktoren v2.0'!$AJ158,'Energiefaktoren Ecoinvent'!$A:$A,0))))</f>
        <v>0.26009273560628599</v>
      </c>
      <c r="BJ158" s="306">
        <f t="shared" ca="1" si="140"/>
        <v>0.34001157970617502</v>
      </c>
      <c r="BK158" s="306">
        <f ca="1">IF(ISERROR(OFFSET('Daten KEA'!$A$1,MATCH(BK$5,'Daten KEA'!$A:$A,0)-1,MATCH(AQ158,'Daten KEA'!$A$424:$ADO$424,0)-1)),0,OFFSET('Daten KEA'!$A$1,MATCH(BK$5,'Daten KEA'!$A:$A,0)-1,MATCH(AQ158,'Daten KEA'!$A$424:$ADO$424,0)-1))</f>
        <v>0</v>
      </c>
      <c r="BL158" s="306">
        <f ca="1">IF(ISERROR(OFFSET('Daten KEA'!$A$1,MATCH(BL$5,'Daten KEA'!$A:$A,0)-1,MATCH(AR158,'Daten KEA'!$A$424:$ADO$424,0)-1)),0,OFFSET('Daten KEA'!$A$1,MATCH(BL$5,'Daten KEA'!$A:$A,0)-1,MATCH(AR158,'Daten KEA'!$A$424:$ADO$424,0)-1))</f>
        <v>0.31380901435220004</v>
      </c>
      <c r="BM158" s="306">
        <f ca="1">IF(ISERROR(OFFSET('Daten KEA'!$A$1,MATCH(BM$5,'Daten KEA'!$A:$A,0)-1,MATCH(AS158,'Daten KEA'!$A$424:$ADO$424,0)-1)),0,OFFSET('Daten KEA'!$A$1,MATCH(BM$5,'Daten KEA'!$A:$A,0)-1,MATCH(AS158,'Daten KEA'!$A$424:$ADO$424,0)-1))</f>
        <v>0.72031245553687007</v>
      </c>
      <c r="BN158" s="307">
        <f t="shared" ca="1" si="98"/>
        <v>1.3741330495952451</v>
      </c>
      <c r="BO158" s="306">
        <f ca="1">IF(ISERROR(OFFSET('Daten KEA'!$A$1,MATCH(BO$5,'Daten KEA'!$A:$A,0)-1,MATCH(AT158,'Daten KEA'!$A$424:$ADO$424,0)-1)),0,OFFSET('Daten KEA'!$A$1,MATCH(BO$5,'Daten KEA'!$A:$A,0)-1,MATCH(AT158,'Daten KEA'!$A$424:$ADO$424,0)-1))</f>
        <v>1.3741330525952</v>
      </c>
      <c r="BP158" s="305">
        <f t="shared" ca="1" si="109"/>
        <v>1.0000000021831619</v>
      </c>
      <c r="BQ158" s="308">
        <f ca="1">IF(ISERROR(OFFSET('Daten GWP'!$A$1,MATCH(BQ$5,'Daten GWP'!$A:$A,0)-1,MATCH(AM158,'Daten GWP'!$A$424:$ADO$424,0)-1)),0,OFFSET('Daten GWP'!$A$1,MATCH(BQ$5,'Daten GWP'!$A:$A,0)-1,MATCH(AM158,'Daten GWP'!$A$424:$ADO$424,0)-1))*1000</f>
        <v>0</v>
      </c>
      <c r="BR158" s="308">
        <f ca="1">IF(ISERROR(OFFSET('Daten GWP'!$A$1,MATCH(BR$5,'Daten GWP'!$A:$A,0)-1,MATCH(AN158,'Daten GWP'!$A$424:$ADO$424,0)-1)),0,OFFSET('Daten GWP'!$A$1,MATCH(BR$5,'Daten GWP'!$A:$A,0)-1,MATCH(AN158,'Daten GWP'!$A$424:$ADO$424,0)-1))*1000</f>
        <v>0</v>
      </c>
      <c r="BS158" s="308">
        <f ca="1">IF(ISERROR(OFFSET('Daten GWP'!$A$1,MATCH(BS$5,'Daten GWP'!$A:$A,0)-1,MATCH(AO158,'Daten GWP'!$A$424:$ADO$424,0)-1)),0,OFFSET('Daten GWP'!$A$1,MATCH(BS$5,'Daten GWP'!$A:$A,0)-1,MATCH(AO158,'Daten GWP'!$A$424:$ADO$424,0)-1))*1000</f>
        <v>0</v>
      </c>
      <c r="BT158" s="308">
        <f ca="1">IF(ISERROR(OFFSET('Daten GWP'!$A$1,MATCH(BT$5,'Daten GWP'!$A:$A,0)-1,MATCH(AP158,'Daten GWP'!$A$424:$ADO$424,0)-1)),0,OFFSET('Daten GWP'!$A$1,MATCH(BT$5,'Daten GWP'!$A:$A,0)-1,MATCH(AP158,'Daten GWP'!$A$424:$ADO$424,0)-1))*1000</f>
        <v>3.8093329999999996</v>
      </c>
      <c r="BU158" s="308">
        <f t="shared" ca="1" si="110"/>
        <v>3.8093329999999996</v>
      </c>
      <c r="BV158" s="308">
        <f ca="1">IF(ISERROR(OFFSET('Daten GWP'!$A$1,MATCH(BV$5,'Daten GWP'!$A:$A,0)-1,MATCH(AQ158,'Daten GWP'!$A$424:$ADO$424,0)-1)),0,OFFSET('Daten GWP'!$A$1,MATCH(BV$5,'Daten GWP'!$A:$A,0)-1,MATCH(AQ158,'Daten GWP'!$A$424:$ADO$424,0)-1))*1000</f>
        <v>0</v>
      </c>
      <c r="BW158" s="308">
        <f ca="1">IF(ISERROR(OFFSET('Daten GWP'!$A$1,MATCH(BW$5,'Daten GWP'!$A:$A,0)-1,MATCH(AR158,'Daten GWP'!$A$424:$ADO$424,0)-1)),0,OFFSET('Daten GWP'!$A$1,MATCH(BW$5,'Daten GWP'!$A:$A,0)-1,MATCH(AR158,'Daten GWP'!$A$424:$ADO$424,0)-1))*1000</f>
        <v>27.582981</v>
      </c>
      <c r="BX158" s="308">
        <f ca="1">IF(ISERROR(OFFSET('Daten GWP'!$A$1,MATCH(BX$5,'Daten GWP'!$A:$A,0)-1,MATCH(AS158,'Daten GWP'!$A$424:$ADO$424,0)-1)),0,OFFSET('Daten GWP'!$A$1,MATCH(BX$5,'Daten GWP'!$A:$A,0)-1,MATCH(AS158,'Daten GWP'!$A$424:$ADO$424,0)-1))*1000</f>
        <v>8.8824004999999993</v>
      </c>
      <c r="BY158" s="309">
        <f t="shared" ca="1" si="99"/>
        <v>40.274714500000002</v>
      </c>
      <c r="BZ158" s="308">
        <f ca="1">IF(ISERROR(OFFSET('Daten GWP'!$A$1,MATCH(BZ$5,'Daten GWP'!$A:$A,0)-1,MATCH(AT158,'Daten GWP'!$A$424:$ADO$424,0)-1)),0,OFFSET('Daten GWP'!$A$1,MATCH(BZ$5,'Daten GWP'!$A:$A,0)-1,MATCH(AT158,'Daten GWP'!$A$424:$ADO$424,0)-1))*1000</f>
        <v>40.274715</v>
      </c>
      <c r="CA158" s="305">
        <f t="shared" ca="1" si="111"/>
        <v>1.0000000124147372</v>
      </c>
      <c r="CB158" s="310">
        <f ca="1">IF(ISERROR(OFFSET('Daten Elementary'!$A$1,MATCH(CB$5,'Daten Elementary'!$A:$A,0)-1,MATCH(AM158,'Daten Elementary'!$A$424:$ADO$424,0)-1)),0,OFFSET('Daten Elementary'!$A$1,MATCH(CB$5,'Daten Elementary'!$A:$A,0)-1,MATCH(AM158,'Daten Elementary'!$A$424:$ADO$424,0)-1))*1000000</f>
        <v>0</v>
      </c>
      <c r="CC158" s="310">
        <f ca="1">IF(ISERROR(OFFSET('Daten Elementary'!$A$1,MATCH(CC$5,'Daten Elementary'!$A:$A,0)-1,MATCH(AN158,'Daten Elementary'!$A$424:$ADO$424,0)-1)),0,OFFSET('Daten Elementary'!$A$1,MATCH(CC$5,'Daten Elementary'!$A:$A,0)-1,MATCH(AN158,'Daten Elementary'!$A$424:$ADO$424,0)-1))*1000000</f>
        <v>0</v>
      </c>
      <c r="CD158" s="310">
        <f ca="1">IF(ISERROR(OFFSET('Daten Elementary'!$A$1,MATCH(CD$5,'Daten Elementary'!$A:$A,0)-1,MATCH(AO158,'Daten Elementary'!$A$424:$ADO$424,0)-1)),0,OFFSET('Daten Elementary'!$A$1,MATCH(CD$5,'Daten Elementary'!$A:$A,0)-1,MATCH(AO158,'Daten Elementary'!$A$424:$ADO$424,0)-1))*1000000</f>
        <v>0</v>
      </c>
      <c r="CE158" s="310">
        <f ca="1">IF(ISERROR(OFFSET('Daten Elementary'!$A$1,MATCH(CE$5,'Daten Elementary'!$A:$A,0)-1,MATCH(AP158,'Daten Elementary'!$A$424:$ADO$424,0)-1)),0,OFFSET('Daten Elementary'!$A$1,MATCH(CE$5,'Daten Elementary'!$A:$A,0)-1,MATCH(AP158,'Daten Elementary'!$A$424:$ADO$424,0)-1))*1000000</f>
        <v>2.4281126</v>
      </c>
      <c r="CF158" s="310">
        <f t="shared" ca="1" si="112"/>
        <v>2.4281126</v>
      </c>
      <c r="CG158" s="310">
        <f ca="1">IF(ISERROR(OFFSET('Daten Elementary'!$A$1,MATCH(CG$5,'Daten Elementary'!$A:$A,0)-1,MATCH(AQ158,'Daten Elementary'!$A$424:$ADO$424,0)-1)),0,OFFSET('Daten Elementary'!$A$1,MATCH(CG$5,'Daten Elementary'!$A:$A,0)-1,MATCH(AQ158,'Daten Elementary'!$A$424:$ADO$424,0)-1))*1000000</f>
        <v>0</v>
      </c>
      <c r="CH158" s="310">
        <f ca="1">IF(ISERROR(OFFSET('Daten Elementary'!$A$1,MATCH(CH$5,'Daten Elementary'!$A:$A,0)-1,MATCH(AR158,'Daten Elementary'!$A$424:$ADO$424,0)-1)),0,OFFSET('Daten Elementary'!$A$1,MATCH(CH$5,'Daten Elementary'!$A:$A,0)-1,MATCH(AR158,'Daten Elementary'!$A$424:$ADO$424,0)-1))*1000000</f>
        <v>10.421821999999999</v>
      </c>
      <c r="CI158" s="310">
        <f ca="1">IF(ISERROR(OFFSET('Daten Elementary'!$A$1,MATCH(CI$5,'Daten Elementary'!$A:$A,0)-1,MATCH(AS158,'Daten Elementary'!$A$424:$ADO$424,0)-1)),0,OFFSET('Daten Elementary'!$A$1,MATCH(CI$5,'Daten Elementary'!$A:$A,0)-1,MATCH(AS158,'Daten Elementary'!$A$424:$ADO$424,0)-1))*1000000</f>
        <v>5.8687449000000003</v>
      </c>
      <c r="CJ158" s="311">
        <f t="shared" ca="1" si="113"/>
        <v>18.7186795</v>
      </c>
      <c r="CK158" s="310">
        <f ca="1">IF(ISERROR(OFFSET('Daten Elementary'!$A$1,MATCH(CK$5,'Daten Elementary'!$A:$A,0)-1,MATCH($AT158,'Daten Elementary'!$A$424:$ADO$424,0)-1)),0,OFFSET('Daten Elementary'!$A$1,MATCH(CK$5,'Daten Elementary'!$A:$A,0)-1,MATCH($AT158,'Daten Elementary'!$A$424:$ADO$424,0)-1))*1000000</f>
        <v>18.718679000000002</v>
      </c>
      <c r="CL158" s="305">
        <f t="shared" ca="1" si="114"/>
        <v>0.99999997328871415</v>
      </c>
      <c r="CM158" s="312">
        <f ca="1">IF(ISERROR(OFFSET('Daten Elementary'!$A$1,MATCH(CM$5,'Daten Elementary'!$A:$A,0)-1,MATCH(AM158,'Daten Elementary'!$A$424:$ADO$424,0)-1)),0,OFFSET('Daten Elementary'!$A$1,MATCH(CM$5,'Daten Elementary'!$A:$A,0)-1,MATCH(AM158,'Daten Elementary'!$A$424:$ADO$424,0)-1))*1000000</f>
        <v>0</v>
      </c>
      <c r="CN158" s="312">
        <f ca="1">IF(ISERROR(OFFSET('Daten Elementary'!$A$1,MATCH(CN$5,'Daten Elementary'!$A:$A,0)-1,MATCH(AN158,'Daten Elementary'!$A$424:$ADO$424,0)-1)),0,OFFSET('Daten Elementary'!$A$1,MATCH(CN$5,'Daten Elementary'!$A:$A,0)-1,MATCH(AN158,'Daten Elementary'!$A$424:$ADO$424,0)-1))*1000000</f>
        <v>0</v>
      </c>
      <c r="CO158" s="312">
        <f ca="1">IF(ISERROR(OFFSET('Daten Elementary'!$A$1,MATCH(CO$5,'Daten Elementary'!$A:$A,0)-1,MATCH(AO158,'Daten Elementary'!$A$424:$ADO$424,0)-1)),0,OFFSET('Daten Elementary'!$A$1,MATCH(CO$5,'Daten Elementary'!$A:$A,0)-1,MATCH(AO158,'Daten Elementary'!$A$424:$ADO$424,0)-1))*1000000</f>
        <v>0</v>
      </c>
      <c r="CP158" s="312">
        <f ca="1">IF(ISERROR(OFFSET('Daten Elementary'!$A$1,MATCH(CP$5,'Daten Elementary'!$A:$A,0)-1,MATCH(AP158,'Daten Elementary'!$A$424:$ADO$424,0)-1)),0,OFFSET('Daten Elementary'!$A$1,MATCH(CP$5,'Daten Elementary'!$A:$A,0)-1,MATCH(AP158,'Daten Elementary'!$A$424:$ADO$424,0)-1))*1000000</f>
        <v>1.3824782</v>
      </c>
      <c r="CQ158" s="312">
        <f t="shared" ca="1" si="115"/>
        <v>1.3824782</v>
      </c>
      <c r="CR158" s="312">
        <f ca="1">IF(ISERROR(OFFSET('Daten Elementary'!$A$1,MATCH(CR$5,'Daten Elementary'!$A:$A,0)-1,MATCH(AQ158,'Daten Elementary'!$A$424:$ADO$424,0)-1)),0,OFFSET('Daten Elementary'!$A$1,MATCH(CR$5,'Daten Elementary'!$A:$A,0)-1,MATCH(AQ158,'Daten Elementary'!$A$424:$ADO$424,0)-1))*1000000</f>
        <v>0</v>
      </c>
      <c r="CS158" s="312">
        <f ca="1">IF(ISERROR(OFFSET('Daten Elementary'!$A$1,MATCH(CS$5,'Daten Elementary'!$A:$A,0)-1,MATCH(AR158,'Daten Elementary'!$A$424:$ADO$424,0)-1)),0,OFFSET('Daten Elementary'!$A$1,MATCH(CS$5,'Daten Elementary'!$A:$A,0)-1,MATCH(AR158,'Daten Elementary'!$A$424:$ADO$424,0)-1))*1000000</f>
        <v>6.7502687999999997</v>
      </c>
      <c r="CT158" s="312">
        <f ca="1">IF(ISERROR(OFFSET('Daten Elementary'!$A$1,MATCH(CT$5,'Daten Elementary'!$A:$A,0)-1,MATCH(AS158,'Daten Elementary'!$A$424:$ADO$424,0)-1)),0,OFFSET('Daten Elementary'!$A$1,MATCH(CT$5,'Daten Elementary'!$A:$A,0)-1,MATCH(AS158,'Daten Elementary'!$A$424:$ADO$424,0)-1))*1000000</f>
        <v>3.3090475000000001</v>
      </c>
      <c r="CU158" s="313">
        <f t="shared" ca="1" si="116"/>
        <v>11.4417945</v>
      </c>
      <c r="CV158" s="312">
        <f ca="1">IF(ISERROR(OFFSET('Daten Elementary'!$A$1,MATCH(CV$5,'Daten Elementary'!$A:$A,0)-1,MATCH($AT158,'Daten Elementary'!$A$424:$ADO$424,0)-1)),0,OFFSET('Daten Elementary'!$A$1,MATCH(CV$5,'Daten Elementary'!$A:$A,0)-1,MATCH($AT158,'Daten Elementary'!$A$424:$ADO$424,0)-1))*1000000</f>
        <v>11.441794</v>
      </c>
      <c r="CW158" s="305">
        <f t="shared" ca="1" si="117"/>
        <v>0.99999995630056104</v>
      </c>
      <c r="CX158" s="314">
        <f ca="1">IF(ISERROR(OFFSET('Daten Elementary'!$A$1,MATCH(CX$5,'Daten Elementary'!$A:$A,0)-1,MATCH(AM158,'Daten Elementary'!$A$424:$ADO$424,0)-1)),0,OFFSET('Daten Elementary'!$A$1,MATCH(CX$5,'Daten Elementary'!$A:$A,0)-1,MATCH(AM158,'Daten Elementary'!$A$424:$ADO$424,0)-1))*1000000</f>
        <v>0</v>
      </c>
      <c r="CY158" s="314">
        <f ca="1">IF(ISERROR(OFFSET('Daten Elementary'!$A$1,MATCH(CY$5,'Daten Elementary'!$A:$A,0)-1,MATCH(AN158,'Daten Elementary'!$A$424:$ADO$424,0)-1)),0,OFFSET('Daten Elementary'!$A$1,MATCH(CY$5,'Daten Elementary'!$A:$A,0)-1,MATCH(AN158,'Daten Elementary'!$A$424:$ADO$424,0)-1))*1000000</f>
        <v>0</v>
      </c>
      <c r="CZ158" s="314">
        <f ca="1">IF(ISERROR(OFFSET('Daten Elementary'!$A$1,MATCH(CZ$5,'Daten Elementary'!$A:$A,0)-1,MATCH(AO158,'Daten Elementary'!$A$424:$ADO$424,0)-1)),0,OFFSET('Daten Elementary'!$A$1,MATCH(CZ$5,'Daten Elementary'!$A:$A,0)-1,MATCH(AO158,'Daten Elementary'!$A$424:$ADO$424,0)-1))*1000000</f>
        <v>0</v>
      </c>
      <c r="DA158" s="314">
        <f ca="1">IF(ISERROR(OFFSET('Daten Elementary'!$A$1,MATCH(DA$5,'Daten Elementary'!$A:$A,0)-1,MATCH(AP158,'Daten Elementary'!$A$424:$ADO$424,0)-1)),0,OFFSET('Daten Elementary'!$A$1,MATCH(DA$5,'Daten Elementary'!$A:$A,0)-1,MATCH(AP158,'Daten Elementary'!$A$424:$ADO$424,0)-1))*1000000</f>
        <v>1.3280753999999999</v>
      </c>
      <c r="DB158" s="314">
        <f t="shared" ca="1" si="118"/>
        <v>1.3280753999999999</v>
      </c>
      <c r="DC158" s="314">
        <f ca="1">IF(ISERROR(OFFSET('Daten Elementary'!$A$1,MATCH(DC$5,'Daten Elementary'!$A:$A,0)-1,MATCH(AQ158,'Daten Elementary'!$A$424:$ADO$424,0)-1)),0,OFFSET('Daten Elementary'!$A$1,MATCH(DC$5,'Daten Elementary'!$A:$A,0)-1,MATCH(AQ158,'Daten Elementary'!$A$424:$ADO$424,0)-1))*1000000</f>
        <v>0</v>
      </c>
      <c r="DD158" s="314">
        <f ca="1">IF(ISERROR(OFFSET('Daten Elementary'!$A$1,MATCH(DD$5,'Daten Elementary'!$A:$A,0)-1,MATCH(AR158,'Daten Elementary'!$A$424:$ADO$424,0)-1)),0,OFFSET('Daten Elementary'!$A$1,MATCH(DD$5,'Daten Elementary'!$A:$A,0)-1,MATCH(AR158,'Daten Elementary'!$A$424:$ADO$424,0)-1))*1000000</f>
        <v>14.748467</v>
      </c>
      <c r="DE158" s="314">
        <f ca="1">IF(ISERROR(OFFSET('Daten Elementary'!$A$1,MATCH(DE$5,'Daten Elementary'!$A:$A,0)-1,MATCH(AS158,'Daten Elementary'!$A$424:$ADO$424,0)-1)),0,OFFSET('Daten Elementary'!$A$1,MATCH(DE$5,'Daten Elementary'!$A:$A,0)-1,MATCH(AS158,'Daten Elementary'!$A$424:$ADO$424,0)-1))*1000000</f>
        <v>3.3946124000000002</v>
      </c>
      <c r="DF158" s="315">
        <f t="shared" ca="1" si="119"/>
        <v>19.471154800000001</v>
      </c>
      <c r="DG158" s="314">
        <f ca="1">IF(ISERROR(OFFSET('Daten Elementary'!$A$1,MATCH(DG$5,'Daten Elementary'!$A:$A,0)-1,MATCH($AT158,'Daten Elementary'!$A$424:$ADO$424,0)-1)),0,OFFSET('Daten Elementary'!$A$1,MATCH(DG$5,'Daten Elementary'!$A:$A,0)-1,MATCH($AT158,'Daten Elementary'!$A$424:$ADO$424,0)-1))*1000000</f>
        <v>19.471155</v>
      </c>
      <c r="DH158" s="305">
        <f t="shared" ca="1" si="120"/>
        <v>1.0000000102716045</v>
      </c>
      <c r="DI158" s="316">
        <f ca="1">IF(ISERROR(OFFSET('Daten Elementary'!$A$1,MATCH(DI$5,'Daten Elementary'!$A:$A,0)-1,MATCH(AM158,'Daten Elementary'!$A$424:$ADO$424,0)-1)),0,OFFSET('Daten Elementary'!$A$1,MATCH(DI$5,'Daten Elementary'!$A:$A,0)-1,MATCH(AM158,'Daten Elementary'!$A$424:$ADO$424,0)-1))*1000000</f>
        <v>0</v>
      </c>
      <c r="DJ158" s="316">
        <f ca="1">IF(ISERROR(OFFSET('Daten Elementary'!$A$1,MATCH(DJ$5,'Daten Elementary'!$A:$A,0)-1,MATCH(AN158,'Daten Elementary'!$A$424:$ADO$424,0)-1)),0,OFFSET('Daten Elementary'!$A$1,MATCH(DJ$5,'Daten Elementary'!$A:$A,0)-1,MATCH(AN158,'Daten Elementary'!$A$424:$ADO$424,0)-1))*1000000</f>
        <v>0</v>
      </c>
      <c r="DK158" s="316">
        <f ca="1">IF(ISERROR(OFFSET('Daten Elementary'!$A$1,MATCH(DK$5,'Daten Elementary'!$A:$A,0)-1,MATCH(AO158,'Daten Elementary'!$A$424:$ADO$424,0)-1)),0,OFFSET('Daten Elementary'!$A$1,MATCH(DK$5,'Daten Elementary'!$A:$A,0)-1,MATCH(AO158,'Daten Elementary'!$A$424:$ADO$424,0)-1))*1000000</f>
        <v>0</v>
      </c>
      <c r="DL158" s="316">
        <f ca="1">IF(ISERROR(OFFSET('Daten Elementary'!$A$1,MATCH(DL$5,'Daten Elementary'!$A:$A,0)-1,MATCH(AP158,'Daten Elementary'!$A$424:$ADO$424,0)-1)),0,OFFSET('Daten Elementary'!$A$1,MATCH(DL$5,'Daten Elementary'!$A:$A,0)-1,MATCH(AP158,'Daten Elementary'!$A$424:$ADO$424,0)-1))*1000000</f>
        <v>6.3765540000000005</v>
      </c>
      <c r="DM158" s="316">
        <f t="shared" ca="1" si="121"/>
        <v>6.3765540000000005</v>
      </c>
      <c r="DN158" s="316">
        <f ca="1">IF(ISERROR(OFFSET('Daten Elementary'!$A$1,MATCH(DN$5,'Daten Elementary'!$A:$A,0)-1,MATCH(AQ158,'Daten Elementary'!$A$424:$ADO$424,0)-1)),0,OFFSET('Daten Elementary'!$A$1,MATCH(DN$5,'Daten Elementary'!$A:$A,0)-1,MATCH(AQ158,'Daten Elementary'!$A$424:$ADO$424,0)-1))*1000000</f>
        <v>0</v>
      </c>
      <c r="DO158" s="316">
        <f ca="1">IF(ISERROR(OFFSET('Daten Elementary'!$A$1,MATCH(DO$5,'Daten Elementary'!$A:$A,0)-1,MATCH(AR158,'Daten Elementary'!$A$424:$ADO$424,0)-1)),0,OFFSET('Daten Elementary'!$A$1,MATCH(DO$5,'Daten Elementary'!$A:$A,0)-1,MATCH(AR158,'Daten Elementary'!$A$424:$ADO$424,0)-1))*1000000</f>
        <v>52.147171</v>
      </c>
      <c r="DP158" s="316">
        <f ca="1">IF(ISERROR(OFFSET('Daten Elementary'!$A$1,MATCH(DP$5,'Daten Elementary'!$A:$A,0)-1,MATCH(AS158,'Daten Elementary'!$A$424:$ADO$424,0)-1)),0,OFFSET('Daten Elementary'!$A$1,MATCH(DP$5,'Daten Elementary'!$A:$A,0)-1,MATCH(AS158,'Daten Elementary'!$A$424:$ADO$424,0)-1))*1000000</f>
        <v>15.498168999999999</v>
      </c>
      <c r="DQ158" s="317">
        <f t="shared" ca="1" si="122"/>
        <v>74.021894000000003</v>
      </c>
      <c r="DR158" s="316">
        <f ca="1">IF(ISERROR(OFFSET('Daten Elementary'!$A$1,MATCH(DR$5,'Daten Elementary'!$A:$A,0)-1,MATCH($AT158,'Daten Elementary'!$A$424:$ADO$424,0)-1)),0,OFFSET('Daten Elementary'!$A$1,MATCH(DR$5,'Daten Elementary'!$A:$A,0)-1,MATCH($AT158,'Daten Elementary'!$A$424:$ADO$424,0)-1))*1000000</f>
        <v>74.021893999999989</v>
      </c>
      <c r="DS158" s="305">
        <f t="shared" ca="1" si="123"/>
        <v>0.99999999999999978</v>
      </c>
      <c r="DT158" s="318">
        <f ca="1">IF(ISERROR(OFFSET('Daten UBP13'!$A$1,MATCH(DT$5,'Daten UBP13'!$A:$A,0)-1,MATCH(AM158,'Daten UBP13'!$A$424:$AEG$424,0)-1)),0,OFFSET('Daten UBP13'!$A$1,MATCH(DT$5,'Daten UBP13'!$A:$A,0)-1,MATCH(AM158,'Daten UBP13'!$A$424:$AEG$424,0)-1))</f>
        <v>0</v>
      </c>
      <c r="DU158" s="318">
        <f ca="1">IF(ISERROR(OFFSET('Daten UBP13'!$A$1,MATCH(DU$5,'Daten UBP13'!$A:$A,0)-1,MATCH(AN158,'Daten UBP13'!$A$424:$AEG$424,0)-1)),0,OFFSET('Daten UBP13'!$A$1,MATCH(DU$5,'Daten UBP13'!$A:$A,0)-1,MATCH(AN158,'Daten UBP13'!$A$424:$AEG$424,0)-1))</f>
        <v>0</v>
      </c>
      <c r="DV158" s="318">
        <f ca="1">IF(ISERROR(OFFSET('Daten UBP13'!$A$1,MATCH(DV$5,'Daten UBP13'!$A:$A,0)-1,MATCH(AO158,'Daten UBP13'!$A$424:$AEG$424,0)-1)),0,OFFSET('Daten UBP13'!$A$1,MATCH(DV$5,'Daten UBP13'!$A:$A,0)-1,MATCH(AO158,'Daten UBP13'!$A$424:$AEG$424,0)-1))</f>
        <v>0</v>
      </c>
      <c r="DW158" s="318">
        <f ca="1">IF(ISERROR(OFFSET('Daten UBP13'!$A$1,MATCH(DW$5,'Daten UBP13'!$A:$A,0)-1,MATCH(AP158,'Daten UBP13'!$A$424:$AEG$424,0)-1)),0,OFFSET('Daten UBP13'!$A$1,MATCH(DW$5,'Daten UBP13'!$A:$A,0)-1,MATCH(AP158,'Daten UBP13'!$A$424:$AEG$424,0)-1))</f>
        <v>13.011937</v>
      </c>
      <c r="DX158" s="318">
        <f t="shared" ca="1" si="124"/>
        <v>13.011937</v>
      </c>
      <c r="DY158" s="318">
        <f ca="1">IF(ISERROR(OFFSET('Daten UBP13'!$A$1,MATCH(DY$5,'Daten UBP13'!$A:$A,0)-1,MATCH(AQ158,'Daten UBP13'!$A$424:$AEG$424,0)-1)),0,OFFSET('Daten UBP13'!$A$1,MATCH(DY$5,'Daten UBP13'!$A:$A,0)-1,MATCH(AQ158,'Daten UBP13'!$A$424:$AEG$424,0)-1))</f>
        <v>0</v>
      </c>
      <c r="DZ158" s="318">
        <f ca="1">IF(ISERROR(OFFSET('Daten UBP13'!$A$1,MATCH(DZ$5,'Daten UBP13'!$A:$A,0)-1,MATCH(AR158,'Daten UBP13'!$A$424:$AEG$424,0)-1)),0,OFFSET('Daten UBP13'!$A$1,MATCH(DZ$5,'Daten UBP13'!$A:$A,0)-1,MATCH(AR158,'Daten UBP13'!$A$424:$AEG$424,0)-1))</f>
        <v>58.213945000000002</v>
      </c>
      <c r="EA158" s="318">
        <f ca="1">IF(ISERROR(OFFSET('Daten UBP13'!$A$1,MATCH(EA$5,'Daten UBP13'!$A:$A,0)-1,MATCH(AS158,'Daten UBP13'!$A$424:$AEG$424,0)-1)),0,OFFSET('Daten UBP13'!$A$1,MATCH(EA$5,'Daten UBP13'!$A:$A,0)-1,MATCH(AS158,'Daten UBP13'!$A$424:$AEG$424,0)-1))</f>
        <v>29.294349</v>
      </c>
      <c r="EB158" s="319">
        <f t="shared" ca="1" si="125"/>
        <v>100.520231</v>
      </c>
      <c r="EC158" s="318">
        <f ca="1">IF(ISERROR(OFFSET('Daten UBP13'!$A$1,MATCH(EC$5,'Daten UBP13'!$A:$A,0)-1,MATCH(AT158,'Daten UBP13'!$A$424:$AEG$424,0)-1)),0,OFFSET('Daten UBP13'!$A$1,MATCH(EC$5,'Daten UBP13'!$A:$A,0)-1,MATCH(AT158,'Daten UBP13'!$A$424:$AEG$424,0)-1))</f>
        <v>100.52023</v>
      </c>
      <c r="ED158" s="305">
        <f t="shared" ca="1" si="126"/>
        <v>0.99999999005175388</v>
      </c>
      <c r="EE158" s="320">
        <f ca="1">IF(ISERROR(OFFSET('Daten ReCiPe'!$A$1,MATCH(EE$5,'Daten ReCiPe'!$A:$A,0)-1,MATCH(AM158,'Daten ReCiPe'!$A$424:$ADO$424,0)-1)),0,OFFSET('Daten ReCiPe'!$A$1,MATCH(EE$5,'Daten ReCiPe'!$A:$A,0)-1,MATCH(AM158,'Daten ReCiPe'!$A$424:$ADO$424,0)-1))*1000</f>
        <v>0</v>
      </c>
      <c r="EF158" s="320">
        <f ca="1">IF(ISERROR(OFFSET('Daten ReCiPe'!$A$1,MATCH(EF$5,'Daten ReCiPe'!$A:$A,0)-1,MATCH(AN158,'Daten ReCiPe'!$A$424:$ADO$424,0)-1)),0,OFFSET('Daten ReCiPe'!$A$1,MATCH(EF$5,'Daten ReCiPe'!$A:$A,0)-1,MATCH(AN158,'Daten ReCiPe'!$A$424:$ADO$424,0)-1))*1000</f>
        <v>0</v>
      </c>
      <c r="EG158" s="320">
        <f ca="1">IF(ISERROR(OFFSET('Daten ReCiPe'!$A$1,MATCH(EG$5,'Daten ReCiPe'!$A:$A,0)-1,MATCH(AO158,'Daten ReCiPe'!$A$424:$ADO$424,0)-1)),0,OFFSET('Daten ReCiPe'!$A$1,MATCH(EG$5,'Daten ReCiPe'!$A:$A,0)-1,MATCH(AO158,'Daten ReCiPe'!$A$424:$ADO$424,0)-1))*1000</f>
        <v>0</v>
      </c>
      <c r="EH158" s="320">
        <f ca="1">IF(ISERROR(OFFSET('Daten ReCiPe'!$A$1,MATCH(EH$5,'Daten ReCiPe'!$A:$A,0)-1,MATCH(AP158,'Daten ReCiPe'!$A$424:$ADO$424,0)-1)),0,OFFSET('Daten ReCiPe'!$A$1,MATCH(EH$5,'Daten ReCiPe'!$A:$A,0)-1,MATCH(AP158,'Daten ReCiPe'!$A$424:$ADO$424,0)-1))*1000</f>
        <v>0.40628221999999997</v>
      </c>
      <c r="EI158" s="320">
        <f t="shared" ca="1" si="127"/>
        <v>0.40628221999999997</v>
      </c>
      <c r="EJ158" s="320">
        <f ca="1">IF(ISERROR(OFFSET('Daten ReCiPe'!$A$1,MATCH(EJ$5,'Daten ReCiPe'!$A:$A,0)-1,MATCH(AQ158,'Daten ReCiPe'!$A$424:$ADO$424,0)-1)),0,OFFSET('Daten ReCiPe'!$A$1,MATCH(EJ$5,'Daten ReCiPe'!$A:$A,0)-1,MATCH(AQ158,'Daten ReCiPe'!$A$424:$ADO$424,0)-1))*1000</f>
        <v>0</v>
      </c>
      <c r="EK158" s="320">
        <f ca="1">IF(ISERROR(OFFSET('Daten ReCiPe'!$A$1,MATCH(EK$5,'Daten ReCiPe'!$A:$A,0)-1,MATCH(AR158,'Daten ReCiPe'!$A$424:$ADO$424,0)-1)),0,OFFSET('Daten ReCiPe'!$A$1,MATCH(EK$5,'Daten ReCiPe'!$A:$A,0)-1,MATCH(AR158,'Daten ReCiPe'!$A$424:$ADO$424,0)-1))*1000</f>
        <v>3.3137059999999998</v>
      </c>
      <c r="EL158" s="320">
        <f ca="1">IF(ISERROR(OFFSET('Daten ReCiPe'!$A$1,MATCH(EL$5,'Daten ReCiPe'!$A:$A,0)-1,MATCH(AS158,'Daten ReCiPe'!$A$424:$ADO$424,0)-1)),0,OFFSET('Daten ReCiPe'!$A$1,MATCH(EL$5,'Daten ReCiPe'!$A:$A,0)-1,MATCH(AS158,'Daten ReCiPe'!$A$424:$ADO$424,0)-1))*1000</f>
        <v>0.99985880000000005</v>
      </c>
      <c r="EM158" s="321">
        <f t="shared" ca="1" si="128"/>
        <v>4.7198470199999996</v>
      </c>
      <c r="EN158" s="320">
        <f ca="1">IF(ISERROR(OFFSET('Daten ReCiPe'!$A$1,MATCH(EN$5,'Daten ReCiPe'!$A:$A,0)-1,MATCH(AT158,'Daten ReCiPe'!$A$424:$ADO$424,0)-1)),0,OFFSET('Daten ReCiPe'!$A$1,MATCH(EN$5,'Daten ReCiPe'!$A:$A,0)-1,MATCH(AT158,'Daten ReCiPe'!$A$424:$ADO$424,0)-1))*1000</f>
        <v>4.7198469999999997</v>
      </c>
      <c r="EO158" s="305">
        <f t="shared" ca="1" si="129"/>
        <v>0.99999999576257459</v>
      </c>
      <c r="EP158" s="322">
        <f ca="1">IF(ISERROR(OFFSET('Daten Elementary'!$A$1,MATCH(EP$5,'Daten Elementary'!$A:$A,0)-1,MATCH(AM158,'Daten Elementary'!$A$424:$ADO$424,0)-1)),0,OFFSET('Daten Elementary'!$A$1,MATCH(EP$5,'Daten Elementary'!$A:$A,0)-1,MATCH(AM158,'Daten Elementary'!$A$424:$ADO$424,0)-1))*1000000</f>
        <v>0</v>
      </c>
      <c r="EQ158" s="322">
        <f ca="1">IF(ISERROR(OFFSET('Daten Elementary'!$A$1,MATCH(EQ$5,'Daten Elementary'!$A:$A,0)-1,MATCH(AN158,'Daten Elementary'!$A$424:$ADO$424,0)-1)),0,OFFSET('Daten Elementary'!$A$1,MATCH(EQ$5,'Daten Elementary'!$A:$A,0)-1,MATCH(AN158,'Daten Elementary'!$A$424:$ADO$424,0)-1))*1000000</f>
        <v>0</v>
      </c>
      <c r="ER158" s="322">
        <f ca="1">IF(ISERROR(OFFSET('Daten Elementary'!$A$1,MATCH(ER$5,'Daten Elementary'!$A:$A,0)-1,MATCH(AO158,'Daten Elementary'!$A$424:$ADO$424,0)-1)),0,OFFSET('Daten Elementary'!$A$1,MATCH(ER$5,'Daten Elementary'!$A:$A,0)-1,MATCH(AO158,'Daten Elementary'!$A$424:$ADO$424,0)-1))*1000000</f>
        <v>0</v>
      </c>
      <c r="ES158" s="322">
        <f ca="1">IF(ISERROR(OFFSET('Daten Elementary'!$A$1,MATCH(ES$5,'Daten Elementary'!$A:$A,0)-1,MATCH(AP158,'Daten Elementary'!$A$424:$ADO$424,0)-1)),0,OFFSET('Daten Elementary'!$A$1,MATCH(ES$5,'Daten Elementary'!$A:$A,0)-1,MATCH(AP158,'Daten Elementary'!$A$424:$ADO$424,0)-1))*1000000</f>
        <v>10.488894999999999</v>
      </c>
      <c r="ET158" s="322">
        <f t="shared" ca="1" si="130"/>
        <v>10.488894999999999</v>
      </c>
      <c r="EU158" s="322">
        <f ca="1">IF(ISERROR(OFFSET('Daten Elementary'!$A$1,MATCH(EU$5,'Daten Elementary'!$A:$A,0)-1,MATCH(AQ158,'Daten Elementary'!$A$424:$ADO$424,0)-1)),0,OFFSET('Daten Elementary'!$A$1,MATCH(EU$5,'Daten Elementary'!$A:$A,0)-1,MATCH(AQ158,'Daten Elementary'!$A$424:$ADO$424,0)-1))*1000000</f>
        <v>0</v>
      </c>
      <c r="EV158" s="322">
        <f ca="1">IF(ISERROR(OFFSET('Daten Elementary'!$A$1,MATCH(EV$5,'Daten Elementary'!$A:$A,0)-1,MATCH(AR158,'Daten Elementary'!$A$424:$ADO$424,0)-1)),0,OFFSET('Daten Elementary'!$A$1,MATCH(EV$5,'Daten Elementary'!$A:$A,0)-1,MATCH(AR158,'Daten Elementary'!$A$424:$ADO$424,0)-1))*1000000</f>
        <v>82.323482999999996</v>
      </c>
      <c r="EW158" s="322">
        <f ca="1">IF(ISERROR(OFFSET('Daten Elementary'!$A$1,MATCH(EW$5,'Daten Elementary'!$A:$A,0)-1,MATCH(AS158,'Daten Elementary'!$A$424:$ADO$424,0)-1)),0,OFFSET('Daten Elementary'!$A$1,MATCH(EW$5,'Daten Elementary'!$A:$A,0)-1,MATCH(AS158,'Daten Elementary'!$A$424:$ADO$424,0)-1))*1000000</f>
        <v>25.622645000000002</v>
      </c>
      <c r="EX158" s="323">
        <f t="shared" ca="1" si="131"/>
        <v>118.435023</v>
      </c>
      <c r="EY158" s="322">
        <f ca="1">IF(ISERROR(OFFSET('Daten Elementary'!$A$1,MATCH(EY$5,'Daten Elementary'!$A:$A,0)-1,MATCH($AT158,'Daten Elementary'!$A$424:$ADO$424,0)-1)),0,OFFSET('Daten Elementary'!$A$1,MATCH(EY$5,'Daten Elementary'!$A:$A,0)-1,MATCH($AT158,'Daten Elementary'!$A$424:$ADO$424,0)-1))*1000000</f>
        <v>118.43502000000001</v>
      </c>
      <c r="EZ158" s="305">
        <f t="shared" ca="1" si="132"/>
        <v>0.99999997466965496</v>
      </c>
      <c r="FA158" s="314">
        <f ca="1">IF(ISERROR(OFFSET('Daten Elementary'!$A$1,MATCH(FA$5,'Daten Elementary'!$A:$A,0)-1,MATCH(AM158,'Daten Elementary'!$A$424:$ADO$424,0)-1)),0,OFFSET('Daten Elementary'!$A$1,MATCH(FA$5,'Daten Elementary'!$A:$A,0)-1,MATCH(AM158,'Daten Elementary'!$A$424:$ADO$424,0)-1))*1000</f>
        <v>0</v>
      </c>
      <c r="FB158" s="314">
        <f ca="1">IF(ISERROR(OFFSET('Daten Elementary'!$A$1,MATCH(FB$5,'Daten Elementary'!$A:$A,0)-1,MATCH(AN158,'Daten Elementary'!$A$424:$ADO$424,0)-1)),0,OFFSET('Daten Elementary'!$A$1,MATCH(FB$5,'Daten Elementary'!$A:$A,0)-1,MATCH(AN158,'Daten Elementary'!$A$424:$ADO$424,0)-1))*1000</f>
        <v>0</v>
      </c>
      <c r="FC158" s="314">
        <f ca="1">IF(ISERROR(OFFSET('Daten Elementary'!$A$1,MATCH(FC$5,'Daten Elementary'!$A:$A,0)-1,MATCH(AO158,'Daten Elementary'!$A$424:$ADO$424,0)-1)),0,OFFSET('Daten Elementary'!$A$1,MATCH(FC$5,'Daten Elementary'!$A:$A,0)-1,MATCH(AO158,'Daten Elementary'!$A$424:$ADO$424,0)-1))*1000</f>
        <v>0</v>
      </c>
      <c r="FD158" s="314">
        <f ca="1">IF(ISERROR(OFFSET('Daten Elementary'!$A$1,MATCH(FD$5,'Daten Elementary'!$A:$A,0)-1,MATCH(AP158,'Daten Elementary'!$A$424:$ADO$424,0)-1)),0,OFFSET('Daten Elementary'!$A$1,MATCH(FD$5,'Daten Elementary'!$A:$A,0)-1,MATCH(AP158,'Daten Elementary'!$A$424:$ADO$424,0)-1))*1000</f>
        <v>3.4050115000000001</v>
      </c>
      <c r="FE158" s="314">
        <f t="shared" ca="1" si="133"/>
        <v>3.4050115000000001</v>
      </c>
      <c r="FF158" s="314">
        <f ca="1">IF(ISERROR(OFFSET('Daten Elementary'!$A$1,MATCH(FF$5,'Daten Elementary'!$A:$A,0)-1,MATCH(AQ158,'Daten Elementary'!$A$424:$ADO$424,0)-1)),0,OFFSET('Daten Elementary'!$A$1,MATCH(FF$5,'Daten Elementary'!$A:$A,0)-1,MATCH(AQ158,'Daten Elementary'!$A$424:$ADO$424,0)-1))*1000</f>
        <v>0</v>
      </c>
      <c r="FG158" s="314">
        <f ca="1">IF(ISERROR(OFFSET('Daten Elementary'!$A$1,MATCH(FG$5,'Daten Elementary'!$A:$A,0)-1,MATCH(AR158,'Daten Elementary'!$A$424:$ADO$424,0)-1)),0,OFFSET('Daten Elementary'!$A$1,MATCH(FG$5,'Daten Elementary'!$A:$A,0)-1,MATCH(AR158,'Daten Elementary'!$A$424:$ADO$424,0)-1))*1000</f>
        <v>18.669857</v>
      </c>
      <c r="FH158" s="314">
        <f ca="1">IF(ISERROR(OFFSET('Daten Elementary'!$A$1,MATCH(FH$5,'Daten Elementary'!$A:$A,0)-1,MATCH(AS158,'Daten Elementary'!$A$424:$ADO$424,0)-1)),0,OFFSET('Daten Elementary'!$A$1,MATCH(FH$5,'Daten Elementary'!$A:$A,0)-1,MATCH(AS158,'Daten Elementary'!$A$424:$ADO$424,0)-1))*1000</f>
        <v>7.9256269000000001</v>
      </c>
      <c r="FI158" s="315">
        <f t="shared" ca="1" si="134"/>
        <v>30.000495400000002</v>
      </c>
      <c r="FJ158" s="314">
        <f ca="1">IF(ISERROR(OFFSET('Daten Elementary'!$A$1,MATCH(FJ$5,'Daten Elementary'!$A:$A,0)-1,MATCH($AT158,'Daten Elementary'!$A$424:$ADO$424,0)-1)),0,OFFSET('Daten Elementary'!$A$1,MATCH(FJ$5,'Daten Elementary'!$A:$A,0)-1,MATCH($AT158,'Daten Elementary'!$A$424:$ADO$424,0)-1))*1000</f>
        <v>30.000496000000002</v>
      </c>
      <c r="FK158" s="305">
        <f t="shared" ca="1" si="135"/>
        <v>1.0000000199996697</v>
      </c>
      <c r="FL158" s="314">
        <f ca="1">IF(ISERROR(OFFSET('Daten Elementary'!$A$1,MATCH(FL$5,'Daten Elementary'!$A:$A,0)-1,MATCH(AM158,'Daten Elementary'!$A$424:$ADO$424,0)-1)),0,OFFSET('Daten Elementary'!$A$1,MATCH(FL$5,'Daten Elementary'!$A:$A,0)-1,MATCH(AM158,'Daten Elementary'!$A$424:$ADO$424,0)-1))</f>
        <v>0</v>
      </c>
      <c r="FM158" s="314">
        <f ca="1">IF(ISERROR(OFFSET('Daten Elementary'!$A$1,MATCH(FM$5,'Daten Elementary'!$A:$A,0)-1,MATCH(AN158,'Daten Elementary'!$A$424:$ADO$424,0)-1)),0,OFFSET('Daten Elementary'!$A$1,MATCH(FM$5,'Daten Elementary'!$A:$A,0)-1,MATCH(AN158,'Daten Elementary'!$A$424:$ADO$424,0)-1))</f>
        <v>0</v>
      </c>
      <c r="FN158" s="314">
        <f ca="1">IF(ISERROR(OFFSET('Daten Elementary'!$A$1,MATCH(FN$5,'Daten Elementary'!$A:$A,0)-1,MATCH(AO158,'Daten Elementary'!$A$424:$ADO$424,0)-1)),0,OFFSET('Daten Elementary'!$A$1,MATCH(FN$5,'Daten Elementary'!$A:$A,0)-1,MATCH(AO158,'Daten Elementary'!$A$424:$ADO$424,0)-1))</f>
        <v>0</v>
      </c>
      <c r="FO158" s="314">
        <f ca="1">IF(ISERROR(OFFSET('Daten Elementary'!$A$1,MATCH(FO$5,'Daten Elementary'!$A:$A,0)-1,MATCH(AP158,'Daten Elementary'!$A$424:$ADO$424,0)-1)),0,OFFSET('Daten Elementary'!$A$1,MATCH(FO$5,'Daten Elementary'!$A:$A,0)-1,MATCH(AP158,'Daten Elementary'!$A$424:$ADO$424,0)-1))</f>
        <v>0</v>
      </c>
      <c r="FP158" s="314">
        <f t="shared" ca="1" si="136"/>
        <v>0</v>
      </c>
      <c r="FQ158" s="314">
        <f ca="1">IF(ISERROR(OFFSET('Daten Elementary'!$A$1,MATCH(FQ$5,'Daten Elementary'!$A:$A,0)-1,MATCH(AQ158,'Daten Elementary'!$A$424:$ADO$424,0)-1)),0,OFFSET('Daten Elementary'!$A$1,MATCH(FQ$5,'Daten Elementary'!$A:$A,0)-1,MATCH(AQ158,'Daten Elementary'!$A$424:$ADO$424,0)-1))</f>
        <v>0</v>
      </c>
      <c r="FR158" s="314">
        <f ca="1">IF(ISERROR(OFFSET('Daten Elementary'!$A$1,MATCH(FR$5,'Daten Elementary'!$A:$A,0)-1,MATCH(AR158,'Daten Elementary'!$A$424:$ADO$424,0)-1)),0,OFFSET('Daten Elementary'!$A$1,MATCH(FR$5,'Daten Elementary'!$A:$A,0)-1,MATCH(AR158,'Daten Elementary'!$A$424:$ADO$424,0)-1))</f>
        <v>0</v>
      </c>
      <c r="FS158" s="314">
        <f ca="1">IF(ISERROR(OFFSET('Daten Elementary'!$A$1,MATCH(FS$5,'Daten Elementary'!$A:$A,0)-1,MATCH(AS158,'Daten Elementary'!$A$424:$ADO$424,0)-1)),0,OFFSET('Daten Elementary'!$A$1,MATCH(FS$5,'Daten Elementary'!$A:$A,0)-1,MATCH(AS158,'Daten Elementary'!$A$424:$ADO$424,0)-1))</f>
        <v>0</v>
      </c>
      <c r="FT158" s="315">
        <f t="shared" ca="1" si="137"/>
        <v>0</v>
      </c>
      <c r="FU158" s="314">
        <f ca="1">IF(ISERROR(OFFSET('Daten Elementary'!$A$1,MATCH(FU$5,'Daten Elementary'!$A:$A,0)-1,MATCH($AT158,'Daten Elementary'!$A$424:$ADO$424,0)-1)),0,OFFSET('Daten Elementary'!$A$1,MATCH(FU$5,'Daten Elementary'!$A:$A,0)-1,MATCH($AT158,'Daten Elementary'!$A$424:$ADO$424,0)-1))</f>
        <v>0</v>
      </c>
      <c r="FV158" s="305">
        <f t="shared" ca="1" si="138"/>
        <v>0</v>
      </c>
      <c r="FW158" s="324"/>
      <c r="FX158" s="231" t="str">
        <f t="shared" si="139"/>
        <v>Videokonferenz (Verbrauchermix CH, während 1h, pro Teilnehmer)</v>
      </c>
      <c r="FY158" s="231" t="str">
        <f t="shared" si="104"/>
        <v>Videokonferenz</v>
      </c>
      <c r="FZ158" s="231" t="str">
        <f t="shared" si="105"/>
        <v/>
      </c>
      <c r="GA158" s="231" t="str">
        <f t="shared" si="106"/>
        <v xml:space="preserve"> (Verbrauchermix CH, während 1h, pro Teilnehmer)</v>
      </c>
      <c r="GB158" s="231"/>
    </row>
    <row r="159" spans="1:184" ht="16.5" customHeight="1">
      <c r="A159" s="364" t="s">
        <v>44</v>
      </c>
      <c r="B159" s="295"/>
      <c r="C159" s="334" t="s">
        <v>230</v>
      </c>
      <c r="D159" s="397" t="s">
        <v>10</v>
      </c>
      <c r="E159" s="345" t="s">
        <v>680</v>
      </c>
      <c r="F159" s="86">
        <v>1</v>
      </c>
      <c r="G159" s="90">
        <v>1</v>
      </c>
      <c r="H159" s="87">
        <v>1</v>
      </c>
      <c r="I159" s="88"/>
      <c r="J159" s="88">
        <f>(0.03+0.0075556)*100</f>
        <v>3.75556</v>
      </c>
      <c r="K159" s="86">
        <v>1</v>
      </c>
      <c r="L159" s="86"/>
      <c r="M159" s="86"/>
      <c r="N159" s="82" t="s">
        <v>101</v>
      </c>
      <c r="O159" s="6">
        <f ca="1">(IF(ISERROR(INDEX(INDIRECT($D$268),MATCH($AM159,$AM$4:$AM$275,0),MATCH(O$304,INDIRECT($E$268),0))*$I159/$AD159),0,INDEX(INDIRECT($D$268),MATCH($AM159,$AM$4:$AM$275,0),MATCH(O$304,INDIRECT($E$268),0))*$I159/$AD159)+IF(ISERROR(INDEX(INDIRECT($D$268),MATCH($AN159,$AN$4:$AN$275,0),MATCH(O$305,INDIRECT($E$268),0))*$J159/$AE159),0,INDEX(INDIRECT($D$268),MATCH($AN159,$AN$4:$AN$275,0),MATCH(O$305,INDIRECT($E$268),0))*$J159/$AE159))*$AC159/$F159</f>
        <v>0</v>
      </c>
      <c r="P159" s="6">
        <f ca="1">IF($B$268=1,($J159/100*($S$230-INDEX('Energiefaktoren Ecoinvent'!$D:$D,MATCH('mobitool-Faktoren v2.0'!$AJ159,'Energiefaktoren Ecoinvent'!$A:$A,0)))/$F159),IF($B$268=7,($J159/100*($S$230-INDEX('Energiefaktoren Ecoinvent'!$H:$H,MATCH('mobitool-Faktoren v2.0'!$AJ159,'Energiefaktoren Ecoinvent'!$A:$A,0)))/$F159),(($J159/100*($S$230))/$F159)))</f>
        <v>3.8176188901782626</v>
      </c>
      <c r="Q159" s="6">
        <f ca="1">INDEX(INDIRECT($D$268),MATCH($AQ159,$AQ$4:$AQ$284,0),MATCH(Q$4,INDIRECT($E$268),0))*$K159*$AC159/$F159/$AF159</f>
        <v>0</v>
      </c>
      <c r="R159" s="6">
        <f ca="1">INDEX(INDIRECT($D$268),MATCH($AR159,$AR$4:$AR$284,0),MATCH(R$4,INDIRECT($E$268),0))*$K159*$AC159/$F159/$AF159</f>
        <v>27.582981</v>
      </c>
      <c r="S159" s="6">
        <f ca="1">INDEX(INDIRECT($D$268),MATCH($AS159,$AS$4:$AS$284,0),MATCH(S$4,INDIRECT($E$268),0))*$K159*$AC159/$F159/$AF159</f>
        <v>8.8824004999999993</v>
      </c>
      <c r="T159" s="7">
        <f t="shared" ca="1" si="103"/>
        <v>40.283000390178259</v>
      </c>
      <c r="U159" s="6">
        <f>IF($B$268=6,(IF(OR(AJ159="Benzin",AJ159="Diesel"),$AK159*INDEX('DIN EN 16258'!$I:$I,MATCH('mobitool-Faktoren v2.0'!$AI159,'DIN EN 16258'!$A:$A,0))*$I159/$AD159+$AL159*INDEX('DIN EN 16258'!$I:$I,MATCH('mobitool-Faktoren v2.0'!$AJ159,'DIN EN 16258'!$A:$A,0))*$I159/$AD159,IF(ISERROR($AK159*INDEX('DIN EN 16258'!$I:$I,MATCH('mobitool-Faktoren v2.0'!$AI159,'DIN EN 16258'!$A:$A,0))*$I159/$AD159),0,$AK159*INDEX('DIN EN 16258'!$I:$I,MATCH('mobitool-Faktoren v2.0'!$AI159,'DIN EN 16258'!$A:$A,0))*$I159/$AD159)+IF(ISERROR($AL159*INDEX('DIN EN 16258'!$I:$I,MATCH('mobitool-Faktoren v2.0'!$AJ159,'DIN EN 16258'!$A:$A,0))*$J159/$AE159),0,$AL159*INDEX('DIN EN 16258'!$I:$I,MATCH('mobitool-Faktoren v2.0'!$AJ159,'DIN EN 16258'!$A:$A,0))*$J159/$AE159)))*1000,
IF($B$268=1,(IF(OR(AJ159="Benzin",AJ159="Diesel"),$AK159*INDEX('DIN EN 16258'!$D:$D,MATCH('mobitool-Faktoren v2.0'!$AI159,'DIN EN 16258'!$A:$A,0))*$I159/$AD159+$AL159*INDEX('DIN EN 16258'!$D:$D,MATCH('mobitool-Faktoren v2.0'!$AJ159,'DIN EN 16258'!$A:$A,0))*$I159/$AD159,IF(ISERROR($AK159*INDEX('DIN EN 16258'!$D:$D,MATCH('mobitool-Faktoren v2.0'!$AI159,'DIN EN 16258'!$A:$A,0))*$I159/$AD159),0,$AK159*INDEX('DIN EN 16258'!$D:$D,MATCH('mobitool-Faktoren v2.0'!$AI159,'DIN EN 16258'!$A:$A,0))*$I159/$AD159)+IF(ISERROR($AL159*INDEX('DIN EN 16258'!$D:$D,MATCH('mobitool-Faktoren v2.0'!$AJ159,'DIN EN 16258'!$A:$A,0))*$J159/$AE159),0,$AL159*INDEX('DIN EN 16258'!$D:$D,MATCH('mobitool-Faktoren v2.0'!$AJ159,'DIN EN 16258'!$A:$A,0))*$J159/$AE159))),0))*$AC159/$F159</f>
        <v>0</v>
      </c>
      <c r="V159" s="6">
        <f>IF($B$268=6,(IF(OR(AJ159="Benzin",AJ159="Diesel"),$AK159*INDEX('DIN EN 16258'!$L:$L,MATCH('mobitool-Faktoren v2.0'!$AI159,'DIN EN 16258'!$A:$A,0))*$I159/$AD159+$AL159*INDEX('DIN EN 16258'!$L:$L,MATCH('mobitool-Faktoren v2.0'!$AJ159,'DIN EN 16258'!$A:$A,0))*$I159/$AD159,IF(ISERROR($AK159*INDEX('DIN EN 16258'!$L:$L,MATCH('mobitool-Faktoren v2.0'!$AI159,'DIN EN 16258'!$A:$A,0))*$I159/$AD159),0,$AK159*INDEX('DIN EN 16258'!$L:$L,MATCH('mobitool-Faktoren v2.0'!$AI159,'DIN EN 16258'!$A:$A,0))*$I159/$AD159)+IF(ISERROR($AL159*INDEX('DIN EN 16258'!$L:$L,MATCH('mobitool-Faktoren v2.0'!$AJ159,'DIN EN 16258'!$A:$A,0))*$J159/$AE159),0,$AL159*INDEX('DIN EN 16258'!$L:$L,MATCH('mobitool-Faktoren v2.0'!$AJ159,'DIN EN 16258'!$A:$A,0))*$J159/$AE159)))*1000,
IF($B$268=1,(IF(OR(AJ159="Benzin",AJ159="Diesel"),$AK159*INDEX('DIN EN 16258'!$F:$F,MATCH('mobitool-Faktoren v2.0'!$AI159,'DIN EN 16258'!$A:$A,0))*$I159/$AD159+$AL159*INDEX('DIN EN 16258'!$F:$F,MATCH('mobitool-Faktoren v2.0'!$AJ159,'DIN EN 16258'!$A:$A,0))*$I159/$AD159,IF(ISERROR($AK159*INDEX('DIN EN 16258'!$F:$F,MATCH('mobitool-Faktoren v2.0'!$AI159,'DIN EN 16258'!$A:$A,0))*$I159/$AD159),0,$AK159*INDEX('DIN EN 16258'!$F:$F,MATCH('mobitool-Faktoren v2.0'!$AI159,'DIN EN 16258'!$A:$A,0))*$I159/$AD159)+IF(ISERROR($AL159*INDEX('DIN EN 16258'!$F:$F,MATCH('mobitool-Faktoren v2.0'!$AJ159,'DIN EN 16258'!$A:$A,0))*$J159/$AE159),0,$AL159*INDEX('DIN EN 16258'!$F:$F,MATCH('mobitool-Faktoren v2.0'!$AJ159,'DIN EN 16258'!$A:$A,0))*$J159/$AE159))),0))*$AC159/$F159</f>
        <v>3.5100014022503734</v>
      </c>
      <c r="W159" s="6" t="s">
        <v>143</v>
      </c>
      <c r="X159" s="39" t="s">
        <v>162</v>
      </c>
      <c r="Y159" s="300"/>
      <c r="Z159" s="300"/>
      <c r="AA159" s="299"/>
      <c r="AB159" s="299"/>
      <c r="AC159" s="300">
        <v>1</v>
      </c>
      <c r="AD159" s="298"/>
      <c r="AE159" s="298">
        <f>(0.03+0.0075556)*100</f>
        <v>3.75556</v>
      </c>
      <c r="AF159" s="299">
        <v>1</v>
      </c>
      <c r="AG159" s="299"/>
      <c r="AH159" s="299"/>
      <c r="AI159" s="301"/>
      <c r="AJ159" s="301" t="s">
        <v>627</v>
      </c>
      <c r="AK159" s="301"/>
      <c r="AL159" s="329">
        <f>0.03+0.0075556</f>
        <v>3.7555600000000001E-2</v>
      </c>
      <c r="AM159" s="202" t="s">
        <v>81</v>
      </c>
      <c r="AN159" s="330" t="s">
        <v>2455</v>
      </c>
      <c r="AO159" s="202" t="s">
        <v>81</v>
      </c>
      <c r="AP159" s="202" t="s">
        <v>888</v>
      </c>
      <c r="AQ159" s="330" t="s">
        <v>2460</v>
      </c>
      <c r="AR159" s="202" t="s">
        <v>889</v>
      </c>
      <c r="AS159" s="202" t="s">
        <v>890</v>
      </c>
      <c r="AT159" s="202" t="s">
        <v>891</v>
      </c>
      <c r="AU159" s="303">
        <f ca="1">IF(ISERROR(OFFSET('Daten KEA'!$A$1,MATCH(AU$5,'Daten KEA'!$A:$A,0)-1,MATCH(AM159,'Daten KEA'!$A$424:$ADO$424,0)-1)),0,OFFSET('Daten KEA'!$A$1,MATCH(AU$5,'Daten KEA'!$A:$A,0)-1,MATCH(AM159,'Daten KEA'!$A$424:$ADO$424,0)-1))+IF(ISERROR(AK159*INDEX('Energiefaktoren Ecoinvent'!$D:$D,MATCH('mobitool-Faktoren v2.0'!AI159,'Energiefaktoren Ecoinvent'!$A:$A,0))),0,AK159*INDEX('Energiefaktoren Ecoinvent'!$D:$D,MATCH('mobitool-Faktoren v2.0'!AI159,'Energiefaktoren Ecoinvent'!$A:$A,0)))+IF(OR(AJ159="Benzin",AJ159="Diesel"),IF(ISERROR(OFFSET('Daten KEA'!$A$1,MATCH(AV$5,'Daten KEA'!$A:$A,0)-1,MATCH(AN159,'Daten KEA'!$A$424:$ADO$424,0)-1)),0,OFFSET('Daten KEA'!$A$1,MATCH(AV$5,'Daten KEA'!$A:$A,0)-1,MATCH(AN159,'Daten KEA'!$A$424:$ADO$424,0)-1))+IF(ISERROR(AL159*INDEX('Energiefaktoren Ecoinvent'!$D:$D,MATCH('mobitool-Faktoren v2.0'!AJ159,'Energiefaktoren Ecoinvent'!$A:$A,0))),0,AL159*INDEX('Energiefaktoren Ecoinvent'!$D:$D,MATCH('mobitool-Faktoren v2.0'!AJ159,'Energiefaktoren Ecoinvent'!$A:$A,0))),0)</f>
        <v>0</v>
      </c>
      <c r="AV159" s="303">
        <f ca="1">IF(OR(AJ159="Benzin",AJ159="Diesel"),0,IF(ISERROR(OFFSET('Daten KEA'!$A$1,MATCH(AV$5,'Daten KEA'!$A:$A,0)-1,MATCH(AN159,'Daten KEA'!$A$424:$ADO$424,0)-1)),0,OFFSET('Daten KEA'!$A$1,MATCH(AV$5,'Daten KEA'!$A:$A,0)-1,MATCH(AN159,'Daten KEA'!$A$424:$ADO$424,0)-1))+IF(ISERROR(AL159*INDEX('Energiefaktoren Ecoinvent'!$D:$D,MATCH('mobitool-Faktoren v2.0'!AJ159,'Energiefaktoren Ecoinvent'!$A:$A,0))),0,AL159*INDEX('Energiefaktoren Ecoinvent'!$D:$D,MATCH('mobitool-Faktoren v2.0'!AJ159,'Energiefaktoren Ecoinvent'!$A:$A,0))))</f>
        <v>0.13520016000000001</v>
      </c>
      <c r="AW159" s="303">
        <f ca="1">IF(ISERROR(OFFSET('Daten KEA'!$A$1,MATCH(AW$5,'Daten KEA'!$A:$A,0)-1,MATCH(AO159,'Daten KEA'!$A$424:$ADO$424,0)-1)),0,OFFSET('Daten KEA'!$A$1,MATCH(AW$5,'Daten KEA'!$A:$A,0)-1,MATCH(AO159,'Daten KEA'!$A$424:$ADO$424,0)-1))-IF(ISERROR(AK159*INDEX('Energiefaktoren Ecoinvent'!$D:$D,MATCH('mobitool-Faktoren v2.0'!AI159,'Energiefaktoren Ecoinvent'!$A:$A,0))),0,AK159*INDEX('Energiefaktoren Ecoinvent'!$D:$D,MATCH('mobitool-Faktoren v2.0'!AI159,'Energiefaktoren Ecoinvent'!$A:$A,0)))+IF(OR(AJ159="Benzin",AJ159="Diesel"),IF(ISERROR(OFFSET('Daten KEA'!$A$1,MATCH(AX$5,'Daten KEA'!$A:$A,0)-1,MATCH(AP159,'Daten KEA'!$A$424:$ADO$424,0)-1)),0,OFFSET('Daten KEA'!$A$1,MATCH(AX$5,'Daten KEA'!$A:$A,0)-1,MATCH(AP159,'Daten KEA'!$A$424:$ADO$424,0)-1))-IF(ISERROR(AL159*INDEX('Energiefaktoren Ecoinvent'!$D:$D,MATCH('mobitool-Faktoren v2.0'!AJ159,'Energiefaktoren Ecoinvent'!$A:$A,0))),0,AL159*INDEX('Energiefaktoren Ecoinvent'!$D:$D,MATCH('mobitool-Faktoren v2.0'!AJ159,'Energiefaktoren Ecoinvent'!$A:$A,0))),0)</f>
        <v>0</v>
      </c>
      <c r="AX159" s="303">
        <f ca="1">IF(OR(AJ159="Benzin",AJ159="Diesel"),0,IF(ISERROR(OFFSET('Daten KEA'!$A$1,MATCH(AX$5,'Daten KEA'!$A:$A,0)-1,MATCH(AP159,'Daten KEA'!$A$424:$ADO$424,0)-1)),0,OFFSET('Daten KEA'!$A$1,MATCH(AX$5,'Daten KEA'!$A:$A,0)-1,MATCH(AP159,'Daten KEA'!$A$424:$ADO$424,0)-1))-IF(ISERROR(AL159*INDEX('Energiefaktoren Ecoinvent'!$D:$D,MATCH('mobitool-Faktoren v2.0'!AJ159,'Energiefaktoren Ecoinvent'!$A:$A,0))),0,AL159*INDEX('Energiefaktoren Ecoinvent'!$D:$D,MATCH('mobitool-Faktoren v2.0'!AJ159,'Energiefaktoren Ecoinvent'!$A:$A,0))))</f>
        <v>0.27072385999999998</v>
      </c>
      <c r="AY159" s="303">
        <f t="shared" ca="1" si="107"/>
        <v>0.40592402</v>
      </c>
      <c r="AZ159" s="303">
        <f ca="1">IF(ISERROR(OFFSET('Daten KEA'!$A$1,MATCH(AZ$5,'Daten KEA'!$A:$A,0)-1,MATCH(AQ159,'Daten KEA'!$A$424:$ADO$424,0)-1)),0,OFFSET('Daten KEA'!$A$1,MATCH(AZ$5,'Daten KEA'!$A:$A,0)-1,MATCH(AQ159,'Daten KEA'!$A$424:$ADO$424,0)-1))</f>
        <v>0</v>
      </c>
      <c r="BA159" s="303">
        <f ca="1">IF(ISERROR(OFFSET('Daten KEA'!$A$1,MATCH(BA$5,'Daten KEA'!$A:$A,0)-1,MATCH(AR159,'Daten KEA'!$A$424:$ADO$424,0)-1)),0,OFFSET('Daten KEA'!$A$1,MATCH(BA$5,'Daten KEA'!$A:$A,0)-1,MATCH(AR159,'Daten KEA'!$A$424:$ADO$424,0)-1))</f>
        <v>0.35016439999999999</v>
      </c>
      <c r="BB159" s="303">
        <f ca="1">IF(ISERROR(OFFSET('Daten KEA'!$A$1,MATCH(BB$5,'Daten KEA'!$A:$A,0)-1,MATCH(AS159,'Daten KEA'!$A$424:$ADO$424,0)-1)),0,OFFSET('Daten KEA'!$A$1,MATCH(BB$5,'Daten KEA'!$A:$A,0)-1,MATCH(AS159,'Daten KEA'!$A$424:$ADO$424,0)-1))</f>
        <v>0.90189059000000005</v>
      </c>
      <c r="BC159" s="304">
        <f t="shared" ca="1" si="101"/>
        <v>1.65797901</v>
      </c>
      <c r="BD159" s="303">
        <f ca="1">IF(ISERROR(OFFSET('Daten KEA'!$A$1,MATCH(BD$5,'Daten KEA'!$A:$A,0)-1,MATCH(AT159,'Daten KEA'!$A$424:$ADO$424,0)-1)),0,OFFSET('Daten KEA'!$A$1,MATCH(BD$5,'Daten KEA'!$A:$A,0)-1,MATCH(AT159,'Daten KEA'!$A$424:$ADO$424,0)-1))</f>
        <v>1.6579790000000001</v>
      </c>
      <c r="BE159" s="305">
        <f t="shared" ca="1" si="108"/>
        <v>0.99999999396856054</v>
      </c>
      <c r="BF159" s="306">
        <f ca="1">IF(ISERROR(OFFSET('Daten KEA'!$A$1,MATCH(BF$5,'Daten KEA'!$A:$A,0)-1,MATCH(AM159,'Daten KEA'!$A$424:$ADO$424,0)-1)),0,OFFSET('Daten KEA'!$A$1,MATCH(BF$5,'Daten KEA'!$A:$A,0)-1,MATCH(AM159,'Daten KEA'!$A$424:$ADO$424,0)-1))+IF(ISERROR($AK159*INDEX('Energiefaktoren Ecoinvent'!$H:$H,MATCH('mobitool-Faktoren v2.0'!$AI159,'Energiefaktoren Ecoinvent'!$A:$A,0))),0,$AK159*INDEX('Energiefaktoren Ecoinvent'!$H:$H,MATCH('mobitool-Faktoren v2.0'!$AI159,'Energiefaktoren Ecoinvent'!$A:$A,0)))+IF(OR(AJ159="Benzin",AJ159="Diesel"),IF(ISERROR(OFFSET('Daten KEA'!$A$1,MATCH(BG$5,'Daten KEA'!$A:$A,0)-1,MATCH(AN159,'Daten KEA'!$A$424:$ADO$424,0)-1)),0,OFFSET('Daten KEA'!$A$1,MATCH(BG$5,'Daten KEA'!$A:$A,0)-1,MATCH(AN159,'Daten KEA'!$A$424:$ADO$424,0)-1))+IF(ISERROR($AL159*INDEX('Energiefaktoren Ecoinvent'!$H:$H,MATCH('mobitool-Faktoren v2.0'!$AJ159,'Energiefaktoren Ecoinvent'!$A:$A,0))),0,$AL159*INDEX('Energiefaktoren Ecoinvent'!$H:$H,MATCH('mobitool-Faktoren v2.0'!$AJ159,'Energiefaktoren Ecoinvent'!$A:$A,0))),0)</f>
        <v>0</v>
      </c>
      <c r="BG159" s="306">
        <f ca="1">IF(OR(AJ159="Benzin",AJ159="Diesel"),0,IF(ISERROR(OFFSET('Daten KEA'!$A$1,MATCH(BG$5,'Daten KEA'!$A:$A,0)-1,MATCH(AN159,'Daten KEA'!$A$424:$ADO$424,0)-1)),0,OFFSET('Daten KEA'!$A$1,MATCH(BG$5,'Daten KEA'!$A:$A,0)-1,MATCH(AN159,'Daten KEA'!$A$424:$ADO$424,0)-1))+IF(ISERROR($AL159*INDEX('Energiefaktoren Ecoinvent'!$H:$H,MATCH('mobitool-Faktoren v2.0'!$AJ159,'Energiefaktoren Ecoinvent'!$A:$A,0))),0,$AL159*INDEX('Energiefaktoren Ecoinvent'!$H:$H,MATCH('mobitool-Faktoren v2.0'!$AJ159,'Energiefaktoren Ecoinvent'!$A:$A,0))))</f>
        <v>7.9918967200499486E-2</v>
      </c>
      <c r="BH159" s="306">
        <f ca="1">IF(ISERROR(OFFSET('Daten KEA'!$A$1,MATCH(BH$5,'Daten KEA'!$A:$A,0)-1,MATCH(AO159,'Daten KEA'!$A$424:$ADO$424,0)-1)),0,OFFSET('Daten KEA'!$A$1,MATCH(BH$5,'Daten KEA'!$A:$A,0)-1,MATCH(AO159,'Daten KEA'!$A$424:$ADO$424,0)-1))-IF(ISERROR($AK159*INDEX('Energiefaktoren Ecoinvent'!$H:$H,MATCH('mobitool-Faktoren v2.0'!$AI159,'Energiefaktoren Ecoinvent'!$A:$A,0))),0,$AK159*INDEX('Energiefaktoren Ecoinvent'!$H:$H,MATCH('mobitool-Faktoren v2.0'!$AI159,'Energiefaktoren Ecoinvent'!$A:$A,0)))+IF(OR(AJ159="Benzin",AJ159="Diesel"),IF(ISERROR(OFFSET('Daten KEA'!$A$1,MATCH(BI$5,'Daten KEA'!$A:$A,0)-1,MATCH(AP159,'Daten KEA'!$A$424:$ADO$424,0)-1)),0,OFFSET('Daten KEA'!$A$1,MATCH(BI$5,'Daten KEA'!$A:$A,0)-1,MATCH(AP159,'Daten KEA'!$A$424:$ADO$424,0)-1))-IF(ISERROR($AL159*INDEX('Energiefaktoren Ecoinvent'!$H:$H,MATCH('mobitool-Faktoren v2.0'!$AJ159,'Energiefaktoren Ecoinvent'!$A:$A,0))),0,$AL159*INDEX('Energiefaktoren Ecoinvent'!$H:$H,MATCH('mobitool-Faktoren v2.0'!$AJ159,'Energiefaktoren Ecoinvent'!$A:$A,0))),0)</f>
        <v>0</v>
      </c>
      <c r="BI159" s="306">
        <f ca="1">IF(OR(AJ159="Benzin",AJ159="Diesel"),0,IF(ISERROR(OFFSET('Daten KEA'!$A$1,MATCH(BI$5,'Daten KEA'!$A:$A,0)-1,MATCH(AP159,'Daten KEA'!$A$424:$ADO$424,0)-1)),0,OFFSET('Daten KEA'!$A$1,MATCH(BI$5,'Daten KEA'!$A:$A,0)-1,MATCH(AP159,'Daten KEA'!$A$424:$ADO$424,0)-1))-IF(ISERROR($AL159*INDEX('Energiefaktoren Ecoinvent'!$H:$H,MATCH('mobitool-Faktoren v2.0'!$AJ159,'Energiefaktoren Ecoinvent'!$A:$A,0))),0,$AL159*INDEX('Energiefaktoren Ecoinvent'!$H:$H,MATCH('mobitool-Faktoren v2.0'!$AJ159,'Energiefaktoren Ecoinvent'!$A:$A,0))))</f>
        <v>0.2600926125056755</v>
      </c>
      <c r="BJ159" s="306">
        <f t="shared" ca="1" si="140"/>
        <v>0.34001157970617502</v>
      </c>
      <c r="BK159" s="306">
        <f ca="1">IF(ISERROR(OFFSET('Daten KEA'!$A$1,MATCH(BK$5,'Daten KEA'!$A:$A,0)-1,MATCH(AQ159,'Daten KEA'!$A$424:$ADO$424,0)-1)),0,OFFSET('Daten KEA'!$A$1,MATCH(BK$5,'Daten KEA'!$A:$A,0)-1,MATCH(AQ159,'Daten KEA'!$A$424:$ADO$424,0)-1))</f>
        <v>0</v>
      </c>
      <c r="BL159" s="306">
        <f ca="1">IF(ISERROR(OFFSET('Daten KEA'!$A$1,MATCH(BL$5,'Daten KEA'!$A:$A,0)-1,MATCH(AR159,'Daten KEA'!$A$424:$ADO$424,0)-1)),0,OFFSET('Daten KEA'!$A$1,MATCH(BL$5,'Daten KEA'!$A:$A,0)-1,MATCH(AR159,'Daten KEA'!$A$424:$ADO$424,0)-1))</f>
        <v>0.31380901435220004</v>
      </c>
      <c r="BM159" s="306">
        <f ca="1">IF(ISERROR(OFFSET('Daten KEA'!$A$1,MATCH(BM$5,'Daten KEA'!$A:$A,0)-1,MATCH(AS159,'Daten KEA'!$A$424:$ADO$424,0)-1)),0,OFFSET('Daten KEA'!$A$1,MATCH(BM$5,'Daten KEA'!$A:$A,0)-1,MATCH(AS159,'Daten KEA'!$A$424:$ADO$424,0)-1))</f>
        <v>0.72031245553687007</v>
      </c>
      <c r="BN159" s="307">
        <f ca="1">BJ159+BK159+BL159+BM159</f>
        <v>1.3741330495952451</v>
      </c>
      <c r="BO159" s="306">
        <f ca="1">IF(ISERROR(OFFSET('Daten KEA'!$A$1,MATCH(BO$5,'Daten KEA'!$A:$A,0)-1,MATCH(AT159,'Daten KEA'!$A$424:$ADO$424,0)-1)),0,OFFSET('Daten KEA'!$A$1,MATCH(BO$5,'Daten KEA'!$A:$A,0)-1,MATCH(AT159,'Daten KEA'!$A$424:$ADO$424,0)-1))</f>
        <v>1.3741330525952</v>
      </c>
      <c r="BP159" s="305">
        <f t="shared" ca="1" si="109"/>
        <v>1.0000000021831619</v>
      </c>
      <c r="BQ159" s="308">
        <f ca="1">IF(ISERROR(OFFSET('Daten GWP'!$A$1,MATCH(BQ$5,'Daten GWP'!$A:$A,0)-1,MATCH(AM159,'Daten GWP'!$A$424:$ADO$424,0)-1)),0,OFFSET('Daten GWP'!$A$1,MATCH(BQ$5,'Daten GWP'!$A:$A,0)-1,MATCH(AM159,'Daten GWP'!$A$424:$ADO$424,0)-1))*1000</f>
        <v>0</v>
      </c>
      <c r="BR159" s="308">
        <f ca="1">IF(ISERROR(OFFSET('Daten GWP'!$A$1,MATCH(BR$5,'Daten GWP'!$A:$A,0)-1,MATCH(AN159,'Daten GWP'!$A$424:$ADO$424,0)-1)),0,OFFSET('Daten GWP'!$A$1,MATCH(BR$5,'Daten GWP'!$A:$A,0)-1,MATCH(AN159,'Daten GWP'!$A$424:$ADO$424,0)-1))*1000</f>
        <v>0</v>
      </c>
      <c r="BS159" s="308">
        <f ca="1">IF(ISERROR(OFFSET('Daten GWP'!$A$1,MATCH(BS$5,'Daten GWP'!$A:$A,0)-1,MATCH(AO159,'Daten GWP'!$A$424:$ADO$424,0)-1)),0,OFFSET('Daten GWP'!$A$1,MATCH(BS$5,'Daten GWP'!$A:$A,0)-1,MATCH(AO159,'Daten GWP'!$A$424:$ADO$424,0)-1))*1000</f>
        <v>0</v>
      </c>
      <c r="BT159" s="308">
        <f ca="1">IF(ISERROR(OFFSET('Daten GWP'!$A$1,MATCH(BT$5,'Daten GWP'!$A:$A,0)-1,MATCH(AP159,'Daten GWP'!$A$424:$ADO$424,0)-1)),0,OFFSET('Daten GWP'!$A$1,MATCH(BT$5,'Daten GWP'!$A:$A,0)-1,MATCH(AP159,'Daten GWP'!$A$424:$ADO$424,0)-1))*1000</f>
        <v>3.8093329999999996</v>
      </c>
      <c r="BU159" s="308">
        <f t="shared" ca="1" si="110"/>
        <v>3.8093329999999996</v>
      </c>
      <c r="BV159" s="308">
        <f ca="1">IF(ISERROR(OFFSET('Daten GWP'!$A$1,MATCH(BV$5,'Daten GWP'!$A:$A,0)-1,MATCH(AQ159,'Daten GWP'!$A$424:$ADO$424,0)-1)),0,OFFSET('Daten GWP'!$A$1,MATCH(BV$5,'Daten GWP'!$A:$A,0)-1,MATCH(AQ159,'Daten GWP'!$A$424:$ADO$424,0)-1))*1000</f>
        <v>0</v>
      </c>
      <c r="BW159" s="308">
        <f ca="1">IF(ISERROR(OFFSET('Daten GWP'!$A$1,MATCH(BW$5,'Daten GWP'!$A:$A,0)-1,MATCH(AR159,'Daten GWP'!$A$424:$ADO$424,0)-1)),0,OFFSET('Daten GWP'!$A$1,MATCH(BW$5,'Daten GWP'!$A:$A,0)-1,MATCH(AR159,'Daten GWP'!$A$424:$ADO$424,0)-1))*1000</f>
        <v>27.582981</v>
      </c>
      <c r="BX159" s="308">
        <f ca="1">IF(ISERROR(OFFSET('Daten GWP'!$A$1,MATCH(BX$5,'Daten GWP'!$A:$A,0)-1,MATCH(AS159,'Daten GWP'!$A$424:$ADO$424,0)-1)),0,OFFSET('Daten GWP'!$A$1,MATCH(BX$5,'Daten GWP'!$A:$A,0)-1,MATCH(AS159,'Daten GWP'!$A$424:$ADO$424,0)-1))*1000</f>
        <v>8.8824004999999993</v>
      </c>
      <c r="BY159" s="309">
        <f ca="1">BU159+BV159+BW159+BX159</f>
        <v>40.274714500000002</v>
      </c>
      <c r="BZ159" s="308">
        <f ca="1">IF(ISERROR(OFFSET('Daten GWP'!$A$1,MATCH(BZ$5,'Daten GWP'!$A:$A,0)-1,MATCH(AT159,'Daten GWP'!$A$424:$ADO$424,0)-1)),0,OFFSET('Daten GWP'!$A$1,MATCH(BZ$5,'Daten GWP'!$A:$A,0)-1,MATCH(AT159,'Daten GWP'!$A$424:$ADO$424,0)-1))*1000</f>
        <v>40.274715</v>
      </c>
      <c r="CA159" s="305">
        <f t="shared" ca="1" si="111"/>
        <v>1.0000000124147372</v>
      </c>
      <c r="CB159" s="310">
        <f ca="1">IF(ISERROR(OFFSET('Daten Elementary'!$A$1,MATCH(CB$5,'Daten Elementary'!$A:$A,0)-1,MATCH(AM159,'Daten Elementary'!$A$424:$ADO$424,0)-1)),0,OFFSET('Daten Elementary'!$A$1,MATCH(CB$5,'Daten Elementary'!$A:$A,0)-1,MATCH(AM159,'Daten Elementary'!$A$424:$ADO$424,0)-1))*1000000</f>
        <v>0</v>
      </c>
      <c r="CC159" s="310">
        <f ca="1">IF(ISERROR(OFFSET('Daten Elementary'!$A$1,MATCH(CC$5,'Daten Elementary'!$A:$A,0)-1,MATCH(AN159,'Daten Elementary'!$A$424:$ADO$424,0)-1)),0,OFFSET('Daten Elementary'!$A$1,MATCH(CC$5,'Daten Elementary'!$A:$A,0)-1,MATCH(AN159,'Daten Elementary'!$A$424:$ADO$424,0)-1))*1000000</f>
        <v>0</v>
      </c>
      <c r="CD159" s="310">
        <f ca="1">IF(ISERROR(OFFSET('Daten Elementary'!$A$1,MATCH(CD$5,'Daten Elementary'!$A:$A,0)-1,MATCH(AO159,'Daten Elementary'!$A$424:$ADO$424,0)-1)),0,OFFSET('Daten Elementary'!$A$1,MATCH(CD$5,'Daten Elementary'!$A:$A,0)-1,MATCH(AO159,'Daten Elementary'!$A$424:$ADO$424,0)-1))*1000000</f>
        <v>0</v>
      </c>
      <c r="CE159" s="310">
        <f ca="1">IF(ISERROR(OFFSET('Daten Elementary'!$A$1,MATCH(CE$5,'Daten Elementary'!$A:$A,0)-1,MATCH(AP159,'Daten Elementary'!$A$424:$ADO$424,0)-1)),0,OFFSET('Daten Elementary'!$A$1,MATCH(CE$5,'Daten Elementary'!$A:$A,0)-1,MATCH(AP159,'Daten Elementary'!$A$424:$ADO$424,0)-1))*1000000</f>
        <v>2.4281126</v>
      </c>
      <c r="CF159" s="310">
        <f t="shared" ca="1" si="112"/>
        <v>2.4281126</v>
      </c>
      <c r="CG159" s="310">
        <f ca="1">IF(ISERROR(OFFSET('Daten Elementary'!$A$1,MATCH(CG$5,'Daten Elementary'!$A:$A,0)-1,MATCH(AQ159,'Daten Elementary'!$A$424:$ADO$424,0)-1)),0,OFFSET('Daten Elementary'!$A$1,MATCH(CG$5,'Daten Elementary'!$A:$A,0)-1,MATCH(AQ159,'Daten Elementary'!$A$424:$ADO$424,0)-1))*1000000</f>
        <v>0</v>
      </c>
      <c r="CH159" s="310">
        <f ca="1">IF(ISERROR(OFFSET('Daten Elementary'!$A$1,MATCH(CH$5,'Daten Elementary'!$A:$A,0)-1,MATCH(AR159,'Daten Elementary'!$A$424:$ADO$424,0)-1)),0,OFFSET('Daten Elementary'!$A$1,MATCH(CH$5,'Daten Elementary'!$A:$A,0)-1,MATCH(AR159,'Daten Elementary'!$A$424:$ADO$424,0)-1))*1000000</f>
        <v>10.421821999999999</v>
      </c>
      <c r="CI159" s="310">
        <f ca="1">IF(ISERROR(OFFSET('Daten Elementary'!$A$1,MATCH(CI$5,'Daten Elementary'!$A:$A,0)-1,MATCH(AS159,'Daten Elementary'!$A$424:$ADO$424,0)-1)),0,OFFSET('Daten Elementary'!$A$1,MATCH(CI$5,'Daten Elementary'!$A:$A,0)-1,MATCH(AS159,'Daten Elementary'!$A$424:$ADO$424,0)-1))*1000000</f>
        <v>5.8687449000000003</v>
      </c>
      <c r="CJ159" s="311">
        <f t="shared" ca="1" si="113"/>
        <v>18.7186795</v>
      </c>
      <c r="CK159" s="310">
        <f ca="1">IF(ISERROR(OFFSET('Daten Elementary'!$A$1,MATCH(CK$5,'Daten Elementary'!$A:$A,0)-1,MATCH($AT159,'Daten Elementary'!$A$424:$ADO$424,0)-1)),0,OFFSET('Daten Elementary'!$A$1,MATCH(CK$5,'Daten Elementary'!$A:$A,0)-1,MATCH($AT159,'Daten Elementary'!$A$424:$ADO$424,0)-1))*1000000</f>
        <v>18.718679000000002</v>
      </c>
      <c r="CL159" s="305">
        <f t="shared" ca="1" si="114"/>
        <v>0.99999997328871415</v>
      </c>
      <c r="CM159" s="312">
        <f ca="1">IF(ISERROR(OFFSET('Daten Elementary'!$A$1,MATCH(CM$5,'Daten Elementary'!$A:$A,0)-1,MATCH(AM159,'Daten Elementary'!$A$424:$ADO$424,0)-1)),0,OFFSET('Daten Elementary'!$A$1,MATCH(CM$5,'Daten Elementary'!$A:$A,0)-1,MATCH(AM159,'Daten Elementary'!$A$424:$ADO$424,0)-1))*1000000</f>
        <v>0</v>
      </c>
      <c r="CN159" s="312">
        <f ca="1">IF(ISERROR(OFFSET('Daten Elementary'!$A$1,MATCH(CN$5,'Daten Elementary'!$A:$A,0)-1,MATCH(AN159,'Daten Elementary'!$A$424:$ADO$424,0)-1)),0,OFFSET('Daten Elementary'!$A$1,MATCH(CN$5,'Daten Elementary'!$A:$A,0)-1,MATCH(AN159,'Daten Elementary'!$A$424:$ADO$424,0)-1))*1000000</f>
        <v>0</v>
      </c>
      <c r="CO159" s="312">
        <f ca="1">IF(ISERROR(OFFSET('Daten Elementary'!$A$1,MATCH(CO$5,'Daten Elementary'!$A:$A,0)-1,MATCH(AO159,'Daten Elementary'!$A$424:$ADO$424,0)-1)),0,OFFSET('Daten Elementary'!$A$1,MATCH(CO$5,'Daten Elementary'!$A:$A,0)-1,MATCH(AO159,'Daten Elementary'!$A$424:$ADO$424,0)-1))*1000000</f>
        <v>0</v>
      </c>
      <c r="CP159" s="312">
        <f ca="1">IF(ISERROR(OFFSET('Daten Elementary'!$A$1,MATCH(CP$5,'Daten Elementary'!$A:$A,0)-1,MATCH(AP159,'Daten Elementary'!$A$424:$ADO$424,0)-1)),0,OFFSET('Daten Elementary'!$A$1,MATCH(CP$5,'Daten Elementary'!$A:$A,0)-1,MATCH(AP159,'Daten Elementary'!$A$424:$ADO$424,0)-1))*1000000</f>
        <v>1.3824782</v>
      </c>
      <c r="CQ159" s="312">
        <f t="shared" ca="1" si="115"/>
        <v>1.3824782</v>
      </c>
      <c r="CR159" s="312">
        <f ca="1">IF(ISERROR(OFFSET('Daten Elementary'!$A$1,MATCH(CR$5,'Daten Elementary'!$A:$A,0)-1,MATCH(AQ159,'Daten Elementary'!$A$424:$ADO$424,0)-1)),0,OFFSET('Daten Elementary'!$A$1,MATCH(CR$5,'Daten Elementary'!$A:$A,0)-1,MATCH(AQ159,'Daten Elementary'!$A$424:$ADO$424,0)-1))*1000000</f>
        <v>0</v>
      </c>
      <c r="CS159" s="312">
        <f ca="1">IF(ISERROR(OFFSET('Daten Elementary'!$A$1,MATCH(CS$5,'Daten Elementary'!$A:$A,0)-1,MATCH(AR159,'Daten Elementary'!$A$424:$ADO$424,0)-1)),0,OFFSET('Daten Elementary'!$A$1,MATCH(CS$5,'Daten Elementary'!$A:$A,0)-1,MATCH(AR159,'Daten Elementary'!$A$424:$ADO$424,0)-1))*1000000</f>
        <v>6.7502687999999997</v>
      </c>
      <c r="CT159" s="312">
        <f ca="1">IF(ISERROR(OFFSET('Daten Elementary'!$A$1,MATCH(CT$5,'Daten Elementary'!$A:$A,0)-1,MATCH(AS159,'Daten Elementary'!$A$424:$ADO$424,0)-1)),0,OFFSET('Daten Elementary'!$A$1,MATCH(CT$5,'Daten Elementary'!$A:$A,0)-1,MATCH(AS159,'Daten Elementary'!$A$424:$ADO$424,0)-1))*1000000</f>
        <v>3.3090475000000001</v>
      </c>
      <c r="CU159" s="313">
        <f t="shared" ca="1" si="116"/>
        <v>11.4417945</v>
      </c>
      <c r="CV159" s="312">
        <f ca="1">IF(ISERROR(OFFSET('Daten Elementary'!$A$1,MATCH(CV$5,'Daten Elementary'!$A:$A,0)-1,MATCH($AT159,'Daten Elementary'!$A$424:$ADO$424,0)-1)),0,OFFSET('Daten Elementary'!$A$1,MATCH(CV$5,'Daten Elementary'!$A:$A,0)-1,MATCH($AT159,'Daten Elementary'!$A$424:$ADO$424,0)-1))*1000000</f>
        <v>11.441794</v>
      </c>
      <c r="CW159" s="305">
        <f t="shared" ca="1" si="117"/>
        <v>0.99999995630056104</v>
      </c>
      <c r="CX159" s="314">
        <f ca="1">IF(ISERROR(OFFSET('Daten Elementary'!$A$1,MATCH(CX$5,'Daten Elementary'!$A:$A,0)-1,MATCH(AM159,'Daten Elementary'!$A$424:$ADO$424,0)-1)),0,OFFSET('Daten Elementary'!$A$1,MATCH(CX$5,'Daten Elementary'!$A:$A,0)-1,MATCH(AM159,'Daten Elementary'!$A$424:$ADO$424,0)-1))*1000000</f>
        <v>0</v>
      </c>
      <c r="CY159" s="314">
        <f ca="1">IF(ISERROR(OFFSET('Daten Elementary'!$A$1,MATCH(CY$5,'Daten Elementary'!$A:$A,0)-1,MATCH(AN159,'Daten Elementary'!$A$424:$ADO$424,0)-1)),0,OFFSET('Daten Elementary'!$A$1,MATCH(CY$5,'Daten Elementary'!$A:$A,0)-1,MATCH(AN159,'Daten Elementary'!$A$424:$ADO$424,0)-1))*1000000</f>
        <v>0</v>
      </c>
      <c r="CZ159" s="314">
        <f ca="1">IF(ISERROR(OFFSET('Daten Elementary'!$A$1,MATCH(CZ$5,'Daten Elementary'!$A:$A,0)-1,MATCH(AO159,'Daten Elementary'!$A$424:$ADO$424,0)-1)),0,OFFSET('Daten Elementary'!$A$1,MATCH(CZ$5,'Daten Elementary'!$A:$A,0)-1,MATCH(AO159,'Daten Elementary'!$A$424:$ADO$424,0)-1))*1000000</f>
        <v>0</v>
      </c>
      <c r="DA159" s="314">
        <f ca="1">IF(ISERROR(OFFSET('Daten Elementary'!$A$1,MATCH(DA$5,'Daten Elementary'!$A:$A,0)-1,MATCH(AP159,'Daten Elementary'!$A$424:$ADO$424,0)-1)),0,OFFSET('Daten Elementary'!$A$1,MATCH(DA$5,'Daten Elementary'!$A:$A,0)-1,MATCH(AP159,'Daten Elementary'!$A$424:$ADO$424,0)-1))*1000000</f>
        <v>1.3280753999999999</v>
      </c>
      <c r="DB159" s="314">
        <f t="shared" ca="1" si="118"/>
        <v>1.3280753999999999</v>
      </c>
      <c r="DC159" s="314">
        <f ca="1">IF(ISERROR(OFFSET('Daten Elementary'!$A$1,MATCH(DC$5,'Daten Elementary'!$A:$A,0)-1,MATCH(AQ159,'Daten Elementary'!$A$424:$ADO$424,0)-1)),0,OFFSET('Daten Elementary'!$A$1,MATCH(DC$5,'Daten Elementary'!$A:$A,0)-1,MATCH(AQ159,'Daten Elementary'!$A$424:$ADO$424,0)-1))*1000000</f>
        <v>0</v>
      </c>
      <c r="DD159" s="314">
        <f ca="1">IF(ISERROR(OFFSET('Daten Elementary'!$A$1,MATCH(DD$5,'Daten Elementary'!$A:$A,0)-1,MATCH(AR159,'Daten Elementary'!$A$424:$ADO$424,0)-1)),0,OFFSET('Daten Elementary'!$A$1,MATCH(DD$5,'Daten Elementary'!$A:$A,0)-1,MATCH(AR159,'Daten Elementary'!$A$424:$ADO$424,0)-1))*1000000</f>
        <v>14.748467</v>
      </c>
      <c r="DE159" s="314">
        <f ca="1">IF(ISERROR(OFFSET('Daten Elementary'!$A$1,MATCH(DE$5,'Daten Elementary'!$A:$A,0)-1,MATCH(AS159,'Daten Elementary'!$A$424:$ADO$424,0)-1)),0,OFFSET('Daten Elementary'!$A$1,MATCH(DE$5,'Daten Elementary'!$A:$A,0)-1,MATCH(AS159,'Daten Elementary'!$A$424:$ADO$424,0)-1))*1000000</f>
        <v>3.3946124000000002</v>
      </c>
      <c r="DF159" s="315">
        <f t="shared" ca="1" si="119"/>
        <v>19.471154800000001</v>
      </c>
      <c r="DG159" s="314">
        <f ca="1">IF(ISERROR(OFFSET('Daten Elementary'!$A$1,MATCH(DG$5,'Daten Elementary'!$A:$A,0)-1,MATCH($AT159,'Daten Elementary'!$A$424:$ADO$424,0)-1)),0,OFFSET('Daten Elementary'!$A$1,MATCH(DG$5,'Daten Elementary'!$A:$A,0)-1,MATCH($AT159,'Daten Elementary'!$A$424:$ADO$424,0)-1))*1000000</f>
        <v>19.471155</v>
      </c>
      <c r="DH159" s="305">
        <f t="shared" ca="1" si="120"/>
        <v>1.0000000102716045</v>
      </c>
      <c r="DI159" s="316">
        <f ca="1">IF(ISERROR(OFFSET('Daten Elementary'!$A$1,MATCH(DI$5,'Daten Elementary'!$A:$A,0)-1,MATCH(AM159,'Daten Elementary'!$A$424:$ADO$424,0)-1)),0,OFFSET('Daten Elementary'!$A$1,MATCH(DI$5,'Daten Elementary'!$A:$A,0)-1,MATCH(AM159,'Daten Elementary'!$A$424:$ADO$424,0)-1))*1000000</f>
        <v>0</v>
      </c>
      <c r="DJ159" s="316">
        <f ca="1">IF(ISERROR(OFFSET('Daten Elementary'!$A$1,MATCH(DJ$5,'Daten Elementary'!$A:$A,0)-1,MATCH(AN159,'Daten Elementary'!$A$424:$ADO$424,0)-1)),0,OFFSET('Daten Elementary'!$A$1,MATCH(DJ$5,'Daten Elementary'!$A:$A,0)-1,MATCH(AN159,'Daten Elementary'!$A$424:$ADO$424,0)-1))*1000000</f>
        <v>0</v>
      </c>
      <c r="DK159" s="316">
        <f ca="1">IF(ISERROR(OFFSET('Daten Elementary'!$A$1,MATCH(DK$5,'Daten Elementary'!$A:$A,0)-1,MATCH(AO159,'Daten Elementary'!$A$424:$ADO$424,0)-1)),0,OFFSET('Daten Elementary'!$A$1,MATCH(DK$5,'Daten Elementary'!$A:$A,0)-1,MATCH(AO159,'Daten Elementary'!$A$424:$ADO$424,0)-1))*1000000</f>
        <v>0</v>
      </c>
      <c r="DL159" s="316">
        <f ca="1">IF(ISERROR(OFFSET('Daten Elementary'!$A$1,MATCH(DL$5,'Daten Elementary'!$A:$A,0)-1,MATCH(AP159,'Daten Elementary'!$A$424:$ADO$424,0)-1)),0,OFFSET('Daten Elementary'!$A$1,MATCH(DL$5,'Daten Elementary'!$A:$A,0)-1,MATCH(AP159,'Daten Elementary'!$A$424:$ADO$424,0)-1))*1000000</f>
        <v>6.3765540000000005</v>
      </c>
      <c r="DM159" s="316">
        <f t="shared" ca="1" si="121"/>
        <v>6.3765540000000005</v>
      </c>
      <c r="DN159" s="316">
        <f ca="1">IF(ISERROR(OFFSET('Daten Elementary'!$A$1,MATCH(DN$5,'Daten Elementary'!$A:$A,0)-1,MATCH(AQ159,'Daten Elementary'!$A$424:$ADO$424,0)-1)),0,OFFSET('Daten Elementary'!$A$1,MATCH(DN$5,'Daten Elementary'!$A:$A,0)-1,MATCH(AQ159,'Daten Elementary'!$A$424:$ADO$424,0)-1))*1000000</f>
        <v>0</v>
      </c>
      <c r="DO159" s="316">
        <f ca="1">IF(ISERROR(OFFSET('Daten Elementary'!$A$1,MATCH(DO$5,'Daten Elementary'!$A:$A,0)-1,MATCH(AR159,'Daten Elementary'!$A$424:$ADO$424,0)-1)),0,OFFSET('Daten Elementary'!$A$1,MATCH(DO$5,'Daten Elementary'!$A:$A,0)-1,MATCH(AR159,'Daten Elementary'!$A$424:$ADO$424,0)-1))*1000000</f>
        <v>52.147171</v>
      </c>
      <c r="DP159" s="316">
        <f ca="1">IF(ISERROR(OFFSET('Daten Elementary'!$A$1,MATCH(DP$5,'Daten Elementary'!$A:$A,0)-1,MATCH(AS159,'Daten Elementary'!$A$424:$ADO$424,0)-1)),0,OFFSET('Daten Elementary'!$A$1,MATCH(DP$5,'Daten Elementary'!$A:$A,0)-1,MATCH(AS159,'Daten Elementary'!$A$424:$ADO$424,0)-1))*1000000</f>
        <v>15.498168999999999</v>
      </c>
      <c r="DQ159" s="317">
        <f t="shared" ca="1" si="122"/>
        <v>74.021894000000003</v>
      </c>
      <c r="DR159" s="316">
        <f ca="1">IF(ISERROR(OFFSET('Daten Elementary'!$A$1,MATCH(DR$5,'Daten Elementary'!$A:$A,0)-1,MATCH($AT159,'Daten Elementary'!$A$424:$ADO$424,0)-1)),0,OFFSET('Daten Elementary'!$A$1,MATCH(DR$5,'Daten Elementary'!$A:$A,0)-1,MATCH($AT159,'Daten Elementary'!$A$424:$ADO$424,0)-1))*1000000</f>
        <v>74.021893999999989</v>
      </c>
      <c r="DS159" s="305">
        <f t="shared" ca="1" si="123"/>
        <v>0.99999999999999978</v>
      </c>
      <c r="DT159" s="318">
        <f ca="1">IF(ISERROR(OFFSET('Daten UBP13'!$A$1,MATCH(DT$5,'Daten UBP13'!$A:$A,0)-1,MATCH(AM159,'Daten UBP13'!$A$424:$AEG$424,0)-1)),0,OFFSET('Daten UBP13'!$A$1,MATCH(DT$5,'Daten UBP13'!$A:$A,0)-1,MATCH(AM159,'Daten UBP13'!$A$424:$AEG$424,0)-1))</f>
        <v>0</v>
      </c>
      <c r="DU159" s="318">
        <f ca="1">IF(ISERROR(OFFSET('Daten UBP13'!$A$1,MATCH(DU$5,'Daten UBP13'!$A:$A,0)-1,MATCH(AN159,'Daten UBP13'!$A$424:$AEG$424,0)-1)),0,OFFSET('Daten UBP13'!$A$1,MATCH(DU$5,'Daten UBP13'!$A:$A,0)-1,MATCH(AN159,'Daten UBP13'!$A$424:$AEG$424,0)-1))</f>
        <v>0</v>
      </c>
      <c r="DV159" s="318">
        <f ca="1">IF(ISERROR(OFFSET('Daten UBP13'!$A$1,MATCH(DV$5,'Daten UBP13'!$A:$A,0)-1,MATCH(AO159,'Daten UBP13'!$A$424:$AEG$424,0)-1)),0,OFFSET('Daten UBP13'!$A$1,MATCH(DV$5,'Daten UBP13'!$A:$A,0)-1,MATCH(AO159,'Daten UBP13'!$A$424:$AEG$424,0)-1))</f>
        <v>0</v>
      </c>
      <c r="DW159" s="318">
        <f ca="1">IF(ISERROR(OFFSET('Daten UBP13'!$A$1,MATCH(DW$5,'Daten UBP13'!$A:$A,0)-1,MATCH(AP159,'Daten UBP13'!$A$424:$AEG$424,0)-1)),0,OFFSET('Daten UBP13'!$A$1,MATCH(DW$5,'Daten UBP13'!$A:$A,0)-1,MATCH(AP159,'Daten UBP13'!$A$424:$AEG$424,0)-1))</f>
        <v>13.011937</v>
      </c>
      <c r="DX159" s="318">
        <f t="shared" ca="1" si="124"/>
        <v>13.011937</v>
      </c>
      <c r="DY159" s="318">
        <f ca="1">IF(ISERROR(OFFSET('Daten UBP13'!$A$1,MATCH(DY$5,'Daten UBP13'!$A:$A,0)-1,MATCH(AQ159,'Daten UBP13'!$A$424:$AEG$424,0)-1)),0,OFFSET('Daten UBP13'!$A$1,MATCH(DY$5,'Daten UBP13'!$A:$A,0)-1,MATCH(AQ159,'Daten UBP13'!$A$424:$AEG$424,0)-1))</f>
        <v>0</v>
      </c>
      <c r="DZ159" s="318">
        <f ca="1">IF(ISERROR(OFFSET('Daten UBP13'!$A$1,MATCH(DZ$5,'Daten UBP13'!$A:$A,0)-1,MATCH(AR159,'Daten UBP13'!$A$424:$AEG$424,0)-1)),0,OFFSET('Daten UBP13'!$A$1,MATCH(DZ$5,'Daten UBP13'!$A:$A,0)-1,MATCH(AR159,'Daten UBP13'!$A$424:$AEG$424,0)-1))</f>
        <v>58.213945000000002</v>
      </c>
      <c r="EA159" s="318">
        <f ca="1">IF(ISERROR(OFFSET('Daten UBP13'!$A$1,MATCH(EA$5,'Daten UBP13'!$A:$A,0)-1,MATCH(AS159,'Daten UBP13'!$A$424:$AEG$424,0)-1)),0,OFFSET('Daten UBP13'!$A$1,MATCH(EA$5,'Daten UBP13'!$A:$A,0)-1,MATCH(AS159,'Daten UBP13'!$A$424:$AEG$424,0)-1))</f>
        <v>29.294349</v>
      </c>
      <c r="EB159" s="319">
        <f t="shared" ca="1" si="125"/>
        <v>100.520231</v>
      </c>
      <c r="EC159" s="318">
        <f ca="1">IF(ISERROR(OFFSET('Daten UBP13'!$A$1,MATCH(EC$5,'Daten UBP13'!$A:$A,0)-1,MATCH(AT159,'Daten UBP13'!$A$424:$AEG$424,0)-1)),0,OFFSET('Daten UBP13'!$A$1,MATCH(EC$5,'Daten UBP13'!$A:$A,0)-1,MATCH(AT159,'Daten UBP13'!$A$424:$AEG$424,0)-1))</f>
        <v>100.52023</v>
      </c>
      <c r="ED159" s="305">
        <f t="shared" ca="1" si="126"/>
        <v>0.99999999005175388</v>
      </c>
      <c r="EE159" s="320">
        <f ca="1">IF(ISERROR(OFFSET('Daten ReCiPe'!$A$1,MATCH(EE$5,'Daten ReCiPe'!$A:$A,0)-1,MATCH(AM159,'Daten ReCiPe'!$A$424:$ADO$424,0)-1)),0,OFFSET('Daten ReCiPe'!$A$1,MATCH(EE$5,'Daten ReCiPe'!$A:$A,0)-1,MATCH(AM159,'Daten ReCiPe'!$A$424:$ADO$424,0)-1))*1000</f>
        <v>0</v>
      </c>
      <c r="EF159" s="320">
        <f ca="1">IF(ISERROR(OFFSET('Daten ReCiPe'!$A$1,MATCH(EF$5,'Daten ReCiPe'!$A:$A,0)-1,MATCH(AN159,'Daten ReCiPe'!$A$424:$ADO$424,0)-1)),0,OFFSET('Daten ReCiPe'!$A$1,MATCH(EF$5,'Daten ReCiPe'!$A:$A,0)-1,MATCH(AN159,'Daten ReCiPe'!$A$424:$ADO$424,0)-1))*1000</f>
        <v>0</v>
      </c>
      <c r="EG159" s="320">
        <f ca="1">IF(ISERROR(OFFSET('Daten ReCiPe'!$A$1,MATCH(EG$5,'Daten ReCiPe'!$A:$A,0)-1,MATCH(AO159,'Daten ReCiPe'!$A$424:$ADO$424,0)-1)),0,OFFSET('Daten ReCiPe'!$A$1,MATCH(EG$5,'Daten ReCiPe'!$A:$A,0)-1,MATCH(AO159,'Daten ReCiPe'!$A$424:$ADO$424,0)-1))*1000</f>
        <v>0</v>
      </c>
      <c r="EH159" s="320">
        <f ca="1">IF(ISERROR(OFFSET('Daten ReCiPe'!$A$1,MATCH(EH$5,'Daten ReCiPe'!$A:$A,0)-1,MATCH(AP159,'Daten ReCiPe'!$A$424:$ADO$424,0)-1)),0,OFFSET('Daten ReCiPe'!$A$1,MATCH(EH$5,'Daten ReCiPe'!$A:$A,0)-1,MATCH(AP159,'Daten ReCiPe'!$A$424:$ADO$424,0)-1))*1000</f>
        <v>0.40628221999999997</v>
      </c>
      <c r="EI159" s="320">
        <f t="shared" ca="1" si="127"/>
        <v>0.40628221999999997</v>
      </c>
      <c r="EJ159" s="320">
        <f ca="1">IF(ISERROR(OFFSET('Daten ReCiPe'!$A$1,MATCH(EJ$5,'Daten ReCiPe'!$A:$A,0)-1,MATCH(AQ159,'Daten ReCiPe'!$A$424:$ADO$424,0)-1)),0,OFFSET('Daten ReCiPe'!$A$1,MATCH(EJ$5,'Daten ReCiPe'!$A:$A,0)-1,MATCH(AQ159,'Daten ReCiPe'!$A$424:$ADO$424,0)-1))*1000</f>
        <v>0</v>
      </c>
      <c r="EK159" s="320">
        <f ca="1">IF(ISERROR(OFFSET('Daten ReCiPe'!$A$1,MATCH(EK$5,'Daten ReCiPe'!$A:$A,0)-1,MATCH(AR159,'Daten ReCiPe'!$A$424:$ADO$424,0)-1)),0,OFFSET('Daten ReCiPe'!$A$1,MATCH(EK$5,'Daten ReCiPe'!$A:$A,0)-1,MATCH(AR159,'Daten ReCiPe'!$A$424:$ADO$424,0)-1))*1000</f>
        <v>3.3137059999999998</v>
      </c>
      <c r="EL159" s="320">
        <f ca="1">IF(ISERROR(OFFSET('Daten ReCiPe'!$A$1,MATCH(EL$5,'Daten ReCiPe'!$A:$A,0)-1,MATCH(AS159,'Daten ReCiPe'!$A$424:$ADO$424,0)-1)),0,OFFSET('Daten ReCiPe'!$A$1,MATCH(EL$5,'Daten ReCiPe'!$A:$A,0)-1,MATCH(AS159,'Daten ReCiPe'!$A$424:$ADO$424,0)-1))*1000</f>
        <v>0.99985880000000005</v>
      </c>
      <c r="EM159" s="321">
        <f t="shared" ca="1" si="128"/>
        <v>4.7198470199999996</v>
      </c>
      <c r="EN159" s="320">
        <f ca="1">IF(ISERROR(OFFSET('Daten ReCiPe'!$A$1,MATCH(EN$5,'Daten ReCiPe'!$A:$A,0)-1,MATCH(AT159,'Daten ReCiPe'!$A$424:$ADO$424,0)-1)),0,OFFSET('Daten ReCiPe'!$A$1,MATCH(EN$5,'Daten ReCiPe'!$A:$A,0)-1,MATCH(AT159,'Daten ReCiPe'!$A$424:$ADO$424,0)-1))*1000</f>
        <v>4.7198469999999997</v>
      </c>
      <c r="EO159" s="305">
        <f t="shared" ca="1" si="129"/>
        <v>0.99999999576257459</v>
      </c>
      <c r="EP159" s="322">
        <f ca="1">IF(ISERROR(OFFSET('Daten Elementary'!$A$1,MATCH(EP$5,'Daten Elementary'!$A:$A,0)-1,MATCH(AM159,'Daten Elementary'!$A$424:$ADO$424,0)-1)),0,OFFSET('Daten Elementary'!$A$1,MATCH(EP$5,'Daten Elementary'!$A:$A,0)-1,MATCH(AM159,'Daten Elementary'!$A$424:$ADO$424,0)-1))*1000000</f>
        <v>0</v>
      </c>
      <c r="EQ159" s="322">
        <f ca="1">IF(ISERROR(OFFSET('Daten Elementary'!$A$1,MATCH(EQ$5,'Daten Elementary'!$A:$A,0)-1,MATCH(AN159,'Daten Elementary'!$A$424:$ADO$424,0)-1)),0,OFFSET('Daten Elementary'!$A$1,MATCH(EQ$5,'Daten Elementary'!$A:$A,0)-1,MATCH(AN159,'Daten Elementary'!$A$424:$ADO$424,0)-1))*1000000</f>
        <v>0</v>
      </c>
      <c r="ER159" s="322">
        <f ca="1">IF(ISERROR(OFFSET('Daten Elementary'!$A$1,MATCH(ER$5,'Daten Elementary'!$A:$A,0)-1,MATCH(AO159,'Daten Elementary'!$A$424:$ADO$424,0)-1)),0,OFFSET('Daten Elementary'!$A$1,MATCH(ER$5,'Daten Elementary'!$A:$A,0)-1,MATCH(AO159,'Daten Elementary'!$A$424:$ADO$424,0)-1))*1000000</f>
        <v>0</v>
      </c>
      <c r="ES159" s="322">
        <f ca="1">IF(ISERROR(OFFSET('Daten Elementary'!$A$1,MATCH(ES$5,'Daten Elementary'!$A:$A,0)-1,MATCH(AP159,'Daten Elementary'!$A$424:$ADO$424,0)-1)),0,OFFSET('Daten Elementary'!$A$1,MATCH(ES$5,'Daten Elementary'!$A:$A,0)-1,MATCH(AP159,'Daten Elementary'!$A$424:$ADO$424,0)-1))*1000000</f>
        <v>10.488894999999999</v>
      </c>
      <c r="ET159" s="322">
        <f t="shared" ca="1" si="130"/>
        <v>10.488894999999999</v>
      </c>
      <c r="EU159" s="322">
        <f ca="1">IF(ISERROR(OFFSET('Daten Elementary'!$A$1,MATCH(EU$5,'Daten Elementary'!$A:$A,0)-1,MATCH(AQ159,'Daten Elementary'!$A$424:$ADO$424,0)-1)),0,OFFSET('Daten Elementary'!$A$1,MATCH(EU$5,'Daten Elementary'!$A:$A,0)-1,MATCH(AQ159,'Daten Elementary'!$A$424:$ADO$424,0)-1))*1000000</f>
        <v>0</v>
      </c>
      <c r="EV159" s="322">
        <f ca="1">IF(ISERROR(OFFSET('Daten Elementary'!$A$1,MATCH(EV$5,'Daten Elementary'!$A:$A,0)-1,MATCH(AR159,'Daten Elementary'!$A$424:$ADO$424,0)-1)),0,OFFSET('Daten Elementary'!$A$1,MATCH(EV$5,'Daten Elementary'!$A:$A,0)-1,MATCH(AR159,'Daten Elementary'!$A$424:$ADO$424,0)-1))*1000000</f>
        <v>82.323482999999996</v>
      </c>
      <c r="EW159" s="322">
        <f ca="1">IF(ISERROR(OFFSET('Daten Elementary'!$A$1,MATCH(EW$5,'Daten Elementary'!$A:$A,0)-1,MATCH(AS159,'Daten Elementary'!$A$424:$ADO$424,0)-1)),0,OFFSET('Daten Elementary'!$A$1,MATCH(EW$5,'Daten Elementary'!$A:$A,0)-1,MATCH(AS159,'Daten Elementary'!$A$424:$ADO$424,0)-1))*1000000</f>
        <v>25.622645000000002</v>
      </c>
      <c r="EX159" s="323">
        <f t="shared" ca="1" si="131"/>
        <v>118.435023</v>
      </c>
      <c r="EY159" s="322">
        <f ca="1">IF(ISERROR(OFFSET('Daten Elementary'!$A$1,MATCH(EY$5,'Daten Elementary'!$A:$A,0)-1,MATCH($AT159,'Daten Elementary'!$A$424:$ADO$424,0)-1)),0,OFFSET('Daten Elementary'!$A$1,MATCH(EY$5,'Daten Elementary'!$A:$A,0)-1,MATCH($AT159,'Daten Elementary'!$A$424:$ADO$424,0)-1))*1000000</f>
        <v>118.43502000000001</v>
      </c>
      <c r="EZ159" s="305">
        <f t="shared" ca="1" si="132"/>
        <v>0.99999997466965496</v>
      </c>
      <c r="FA159" s="314">
        <f ca="1">IF(ISERROR(OFFSET('Daten Elementary'!$A$1,MATCH(FA$5,'Daten Elementary'!$A:$A,0)-1,MATCH(AM159,'Daten Elementary'!$A$424:$ADO$424,0)-1)),0,OFFSET('Daten Elementary'!$A$1,MATCH(FA$5,'Daten Elementary'!$A:$A,0)-1,MATCH(AM159,'Daten Elementary'!$A$424:$ADO$424,0)-1))*1000</f>
        <v>0</v>
      </c>
      <c r="FB159" s="314">
        <f ca="1">IF(ISERROR(OFFSET('Daten Elementary'!$A$1,MATCH(FB$5,'Daten Elementary'!$A:$A,0)-1,MATCH(AN159,'Daten Elementary'!$A$424:$ADO$424,0)-1)),0,OFFSET('Daten Elementary'!$A$1,MATCH(FB$5,'Daten Elementary'!$A:$A,0)-1,MATCH(AN159,'Daten Elementary'!$A$424:$ADO$424,0)-1))*1000</f>
        <v>0</v>
      </c>
      <c r="FC159" s="314">
        <f ca="1">IF(ISERROR(OFFSET('Daten Elementary'!$A$1,MATCH(FC$5,'Daten Elementary'!$A:$A,0)-1,MATCH(AO159,'Daten Elementary'!$A$424:$ADO$424,0)-1)),0,OFFSET('Daten Elementary'!$A$1,MATCH(FC$5,'Daten Elementary'!$A:$A,0)-1,MATCH(AO159,'Daten Elementary'!$A$424:$ADO$424,0)-1))*1000</f>
        <v>0</v>
      </c>
      <c r="FD159" s="314">
        <f ca="1">IF(ISERROR(OFFSET('Daten Elementary'!$A$1,MATCH(FD$5,'Daten Elementary'!$A:$A,0)-1,MATCH(AP159,'Daten Elementary'!$A$424:$ADO$424,0)-1)),0,OFFSET('Daten Elementary'!$A$1,MATCH(FD$5,'Daten Elementary'!$A:$A,0)-1,MATCH(AP159,'Daten Elementary'!$A$424:$ADO$424,0)-1))*1000</f>
        <v>3.4050115000000001</v>
      </c>
      <c r="FE159" s="314">
        <f t="shared" ca="1" si="133"/>
        <v>3.4050115000000001</v>
      </c>
      <c r="FF159" s="314">
        <f ca="1">IF(ISERROR(OFFSET('Daten Elementary'!$A$1,MATCH(FF$5,'Daten Elementary'!$A:$A,0)-1,MATCH(AQ159,'Daten Elementary'!$A$424:$ADO$424,0)-1)),0,OFFSET('Daten Elementary'!$A$1,MATCH(FF$5,'Daten Elementary'!$A:$A,0)-1,MATCH(AQ159,'Daten Elementary'!$A$424:$ADO$424,0)-1))*1000</f>
        <v>0</v>
      </c>
      <c r="FG159" s="314">
        <f ca="1">IF(ISERROR(OFFSET('Daten Elementary'!$A$1,MATCH(FG$5,'Daten Elementary'!$A:$A,0)-1,MATCH(AR159,'Daten Elementary'!$A$424:$ADO$424,0)-1)),0,OFFSET('Daten Elementary'!$A$1,MATCH(FG$5,'Daten Elementary'!$A:$A,0)-1,MATCH(AR159,'Daten Elementary'!$A$424:$ADO$424,0)-1))*1000</f>
        <v>18.669857</v>
      </c>
      <c r="FH159" s="314">
        <f ca="1">IF(ISERROR(OFFSET('Daten Elementary'!$A$1,MATCH(FH$5,'Daten Elementary'!$A:$A,0)-1,MATCH(AS159,'Daten Elementary'!$A$424:$ADO$424,0)-1)),0,OFFSET('Daten Elementary'!$A$1,MATCH(FH$5,'Daten Elementary'!$A:$A,0)-1,MATCH(AS159,'Daten Elementary'!$A$424:$ADO$424,0)-1))*1000</f>
        <v>7.9256269000000001</v>
      </c>
      <c r="FI159" s="315">
        <f t="shared" ca="1" si="134"/>
        <v>30.000495400000002</v>
      </c>
      <c r="FJ159" s="314">
        <f ca="1">IF(ISERROR(OFFSET('Daten Elementary'!$A$1,MATCH(FJ$5,'Daten Elementary'!$A:$A,0)-1,MATCH($AT159,'Daten Elementary'!$A$424:$ADO$424,0)-1)),0,OFFSET('Daten Elementary'!$A$1,MATCH(FJ$5,'Daten Elementary'!$A:$A,0)-1,MATCH($AT159,'Daten Elementary'!$A$424:$ADO$424,0)-1))*1000</f>
        <v>30.000496000000002</v>
      </c>
      <c r="FK159" s="305">
        <f t="shared" ca="1" si="135"/>
        <v>1.0000000199996697</v>
      </c>
      <c r="FL159" s="314">
        <f ca="1">IF(ISERROR(OFFSET('Daten Elementary'!$A$1,MATCH(FL$5,'Daten Elementary'!$A:$A,0)-1,MATCH(AM159,'Daten Elementary'!$A$424:$ADO$424,0)-1)),0,OFFSET('Daten Elementary'!$A$1,MATCH(FL$5,'Daten Elementary'!$A:$A,0)-1,MATCH(AM159,'Daten Elementary'!$A$424:$ADO$424,0)-1))</f>
        <v>0</v>
      </c>
      <c r="FM159" s="314">
        <f ca="1">IF(ISERROR(OFFSET('Daten Elementary'!$A$1,MATCH(FM$5,'Daten Elementary'!$A:$A,0)-1,MATCH(AN159,'Daten Elementary'!$A$424:$ADO$424,0)-1)),0,OFFSET('Daten Elementary'!$A$1,MATCH(FM$5,'Daten Elementary'!$A:$A,0)-1,MATCH(AN159,'Daten Elementary'!$A$424:$ADO$424,0)-1))</f>
        <v>0</v>
      </c>
      <c r="FN159" s="314">
        <f ca="1">IF(ISERROR(OFFSET('Daten Elementary'!$A$1,MATCH(FN$5,'Daten Elementary'!$A:$A,0)-1,MATCH(AO159,'Daten Elementary'!$A$424:$ADO$424,0)-1)),0,OFFSET('Daten Elementary'!$A$1,MATCH(FN$5,'Daten Elementary'!$A:$A,0)-1,MATCH(AO159,'Daten Elementary'!$A$424:$ADO$424,0)-1))</f>
        <v>0</v>
      </c>
      <c r="FO159" s="314">
        <f ca="1">IF(ISERROR(OFFSET('Daten Elementary'!$A$1,MATCH(FO$5,'Daten Elementary'!$A:$A,0)-1,MATCH(AP159,'Daten Elementary'!$A$424:$ADO$424,0)-1)),0,OFFSET('Daten Elementary'!$A$1,MATCH(FO$5,'Daten Elementary'!$A:$A,0)-1,MATCH(AP159,'Daten Elementary'!$A$424:$ADO$424,0)-1))</f>
        <v>0</v>
      </c>
      <c r="FP159" s="314">
        <f t="shared" ca="1" si="136"/>
        <v>0</v>
      </c>
      <c r="FQ159" s="314">
        <f ca="1">IF(ISERROR(OFFSET('Daten Elementary'!$A$1,MATCH(FQ$5,'Daten Elementary'!$A:$A,0)-1,MATCH(AQ159,'Daten Elementary'!$A$424:$ADO$424,0)-1)),0,OFFSET('Daten Elementary'!$A$1,MATCH(FQ$5,'Daten Elementary'!$A:$A,0)-1,MATCH(AQ159,'Daten Elementary'!$A$424:$ADO$424,0)-1))</f>
        <v>0</v>
      </c>
      <c r="FR159" s="314">
        <f ca="1">IF(ISERROR(OFFSET('Daten Elementary'!$A$1,MATCH(FR$5,'Daten Elementary'!$A:$A,0)-1,MATCH(AR159,'Daten Elementary'!$A$424:$ADO$424,0)-1)),0,OFFSET('Daten Elementary'!$A$1,MATCH(FR$5,'Daten Elementary'!$A:$A,0)-1,MATCH(AR159,'Daten Elementary'!$A$424:$ADO$424,0)-1))</f>
        <v>0</v>
      </c>
      <c r="FS159" s="314">
        <f ca="1">IF(ISERROR(OFFSET('Daten Elementary'!$A$1,MATCH(FS$5,'Daten Elementary'!$A:$A,0)-1,MATCH(AS159,'Daten Elementary'!$A$424:$ADO$424,0)-1)),0,OFFSET('Daten Elementary'!$A$1,MATCH(FS$5,'Daten Elementary'!$A:$A,0)-1,MATCH(AS159,'Daten Elementary'!$A$424:$ADO$424,0)-1))</f>
        <v>0</v>
      </c>
      <c r="FT159" s="315">
        <f t="shared" ca="1" si="137"/>
        <v>0</v>
      </c>
      <c r="FU159" s="314">
        <f ca="1">IF(ISERROR(OFFSET('Daten Elementary'!$A$1,MATCH(FU$5,'Daten Elementary'!$A:$A,0)-1,MATCH($AT159,'Daten Elementary'!$A$424:$ADO$424,0)-1)),0,OFFSET('Daten Elementary'!$A$1,MATCH(FU$5,'Daten Elementary'!$A:$A,0)-1,MATCH($AT159,'Daten Elementary'!$A$424:$ADO$424,0)-1))</f>
        <v>0</v>
      </c>
      <c r="FV159" s="305">
        <f t="shared" ca="1" si="138"/>
        <v>0</v>
      </c>
      <c r="FW159" s="324"/>
      <c r="FX159" s="231" t="str">
        <f t="shared" si="139"/>
        <v>Videokonferenz (firmenspezifischer Verbrauchermix (s. unten), während 1h, pro Teilnehmer)</v>
      </c>
      <c r="FY159" s="231" t="str">
        <f t="shared" si="104"/>
        <v>Videokonferenz</v>
      </c>
      <c r="FZ159" s="231" t="str">
        <f t="shared" si="105"/>
        <v/>
      </c>
      <c r="GA159" s="231" t="str">
        <f t="shared" si="106"/>
        <v xml:space="preserve"> (firmenspezifischer Verbrauchermix (s. unten), während 1h, pro Teilnehmer)</v>
      </c>
      <c r="GB159" s="231"/>
    </row>
    <row r="160" spans="1:184" ht="16.5" customHeight="1">
      <c r="A160" s="295" t="s">
        <v>299</v>
      </c>
      <c r="B160" s="338"/>
      <c r="C160" s="328" t="s">
        <v>45</v>
      </c>
      <c r="D160" s="342" t="s">
        <v>10</v>
      </c>
      <c r="E160" s="327" t="s">
        <v>175</v>
      </c>
      <c r="F160" s="86">
        <v>1</v>
      </c>
      <c r="G160" s="90">
        <v>1</v>
      </c>
      <c r="H160" s="87">
        <v>1</v>
      </c>
      <c r="I160" s="88"/>
      <c r="J160" s="88">
        <f>(0.014187+0.0075556)*800</f>
        <v>17.394080000000002</v>
      </c>
      <c r="K160" s="86">
        <v>1</v>
      </c>
      <c r="L160" s="86"/>
      <c r="M160" s="86"/>
      <c r="N160" s="82" t="s">
        <v>102</v>
      </c>
      <c r="O160" s="6">
        <f ca="1">(IF(ISERROR(INDEX(INDIRECT($D$268),MATCH($AM160,$AM$4:$AM$275,0),MATCH(O$304,INDIRECT($E$268),0))*$I160/$AD160),0,INDEX(INDIRECT($D$268),MATCH($AM160,$AM$4:$AM$275,0),MATCH(O$304,INDIRECT($E$268),0))*$I160/$AD160)+IF(ISERROR(INDEX(INDIRECT($D$268),MATCH($AN160,$AN$4:$AN$275,0),MATCH(O$305,INDIRECT($E$268),0))*$J160/$AE160),0,INDEX(INDIRECT($D$268),MATCH($AN160,$AN$4:$AN$275,0),MATCH(O$305,INDIRECT($E$268),0))*$J160/$AE160))*$AC160/$F160</f>
        <v>0</v>
      </c>
      <c r="P160" s="6">
        <f ca="1">(IF(ISERROR(INDEX(INDIRECT($D$268),MATCH($AO160,$AO$4:$AO$275,0),MATCH(P$304,INDIRECT($E$268),0))*$I160/$AD160),0,INDEX(INDIRECT($D$268),MATCH($AO160,$AO$4:$AO$275,0),MATCH(P$304,INDIRECT($E$268),0))*$I160/$AD160)+IF(ISERROR(INDEX(INDIRECT($D$268),MATCH($AP160,$AP$4:$AP$275,0),MATCH(P$305,INDIRECT($E$268),0))*$J160/$AE160),0,INDEX(INDIRECT($D$268),MATCH($AP160,$AP$4:$AP$275,0),MATCH(P$305,INDIRECT($E$268),0))*$J160/$AE160))*$AC160/$F160</f>
        <v>2.6363500000000002</v>
      </c>
      <c r="Q160" s="6">
        <f ca="1">INDEX(INDIRECT($D$268),MATCH($AQ160,$AQ$4:$AQ$284,0),MATCH(Q$4,INDIRECT($E$268),0))*$K160*$AC160/$F160/$AF160</f>
        <v>0</v>
      </c>
      <c r="R160" s="6">
        <f ca="1">INDEX(INDIRECT($D$268),MATCH($AR160,$AR$4:$AR$284,0),MATCH(R$4,INDIRECT($E$268),0))*$K160*$AC160/$F160/$AF160</f>
        <v>220.663848</v>
      </c>
      <c r="S160" s="6">
        <f ca="1">INDEX(INDIRECT($D$268),MATCH($AS160,$AS$4:$AS$284,0),MATCH(S$4,INDIRECT($E$268),0))*$K160*$AC160/$F160/$AF160</f>
        <v>14.256228799999999</v>
      </c>
      <c r="T160" s="7">
        <f t="shared" ca="1" si="103"/>
        <v>237.5564268</v>
      </c>
      <c r="U160" s="6">
        <f>IF($B$268=6,(IF(OR(AJ160="Benzin",AJ160="Diesel"),$AK160*INDEX('DIN EN 16258'!$I:$I,MATCH('mobitool-Faktoren v2.0'!$AI160,'DIN EN 16258'!$A:$A,0))*$I160/$AD160+$AL160*INDEX('DIN EN 16258'!$I:$I,MATCH('mobitool-Faktoren v2.0'!$AJ160,'DIN EN 16258'!$A:$A,0))*$I160/$AD160,IF(ISERROR($AK160*INDEX('DIN EN 16258'!$I:$I,MATCH('mobitool-Faktoren v2.0'!$AI160,'DIN EN 16258'!$A:$A,0))*$I160/$AD160),0,$AK160*INDEX('DIN EN 16258'!$I:$I,MATCH('mobitool-Faktoren v2.0'!$AI160,'DIN EN 16258'!$A:$A,0))*$I160/$AD160)+IF(ISERROR($AL160*INDEX('DIN EN 16258'!$I:$I,MATCH('mobitool-Faktoren v2.0'!$AJ160,'DIN EN 16258'!$A:$A,0))*$J160/$AE160),0,$AL160*INDEX('DIN EN 16258'!$I:$I,MATCH('mobitool-Faktoren v2.0'!$AJ160,'DIN EN 16258'!$A:$A,0))*$J160/$AE160)))*1000,
IF($B$268=1,(IF(OR(AJ160="Benzin",AJ160="Diesel"),$AK160*INDEX('DIN EN 16258'!$D:$D,MATCH('mobitool-Faktoren v2.0'!$AI160,'DIN EN 16258'!$A:$A,0))*$I160/$AD160+$AL160*INDEX('DIN EN 16258'!$D:$D,MATCH('mobitool-Faktoren v2.0'!$AJ160,'DIN EN 16258'!$A:$A,0))*$I160/$AD160,IF(ISERROR($AK160*INDEX('DIN EN 16258'!$D:$D,MATCH('mobitool-Faktoren v2.0'!$AI160,'DIN EN 16258'!$A:$A,0))*$I160/$AD160),0,$AK160*INDEX('DIN EN 16258'!$D:$D,MATCH('mobitool-Faktoren v2.0'!$AI160,'DIN EN 16258'!$A:$A,0))*$I160/$AD160)+IF(ISERROR($AL160*INDEX('DIN EN 16258'!$D:$D,MATCH('mobitool-Faktoren v2.0'!$AJ160,'DIN EN 16258'!$A:$A,0))*$J160/$AE160),0,$AL160*INDEX('DIN EN 16258'!$D:$D,MATCH('mobitool-Faktoren v2.0'!$AJ160,'DIN EN 16258'!$A:$A,0))*$J160/$AE160))),0))*$AC160/$F160</f>
        <v>0</v>
      </c>
      <c r="V160" s="6">
        <f>IF($B$268=6,(IF(OR(AJ160="Benzin",AJ160="Diesel"),$AK160*INDEX('DIN EN 16258'!$L:$L,MATCH('mobitool-Faktoren v2.0'!$AI160,'DIN EN 16258'!$A:$A,0))*$I160/$AD160+$AL160*INDEX('DIN EN 16258'!$L:$L,MATCH('mobitool-Faktoren v2.0'!$AJ160,'DIN EN 16258'!$A:$A,0))*$I160/$AD160,IF(ISERROR($AK160*INDEX('DIN EN 16258'!$L:$L,MATCH('mobitool-Faktoren v2.0'!$AI160,'DIN EN 16258'!$A:$A,0))*$I160/$AD160),0,$AK160*INDEX('DIN EN 16258'!$L:$L,MATCH('mobitool-Faktoren v2.0'!$AI160,'DIN EN 16258'!$A:$A,0))*$I160/$AD160)+IF(ISERROR($AL160*INDEX('DIN EN 16258'!$L:$L,MATCH('mobitool-Faktoren v2.0'!$AJ160,'DIN EN 16258'!$A:$A,0))*$J160/$AE160),0,$AL160*INDEX('DIN EN 16258'!$L:$L,MATCH('mobitool-Faktoren v2.0'!$AJ160,'DIN EN 16258'!$A:$A,0))*$J160/$AE160)))*1000,
IF($B$268=1,(IF(OR(AJ160="Benzin",AJ160="Diesel"),$AK160*INDEX('DIN EN 16258'!$F:$F,MATCH('mobitool-Faktoren v2.0'!$AI160,'DIN EN 16258'!$A:$A,0))*$I160/$AD160+$AL160*INDEX('DIN EN 16258'!$F:$F,MATCH('mobitool-Faktoren v2.0'!$AJ160,'DIN EN 16258'!$A:$A,0))*$I160/$AD160,IF(ISERROR($AK160*INDEX('DIN EN 16258'!$F:$F,MATCH('mobitool-Faktoren v2.0'!$AI160,'DIN EN 16258'!$A:$A,0))*$I160/$AD160),0,$AK160*INDEX('DIN EN 16258'!$F:$F,MATCH('mobitool-Faktoren v2.0'!$AI160,'DIN EN 16258'!$A:$A,0))*$I160/$AD160)+IF(ISERROR($AL160*INDEX('DIN EN 16258'!$F:$F,MATCH('mobitool-Faktoren v2.0'!$AJ160,'DIN EN 16258'!$A:$A,0))*$J160/$AE160),0,$AL160*INDEX('DIN EN 16258'!$F:$F,MATCH('mobitool-Faktoren v2.0'!$AJ160,'DIN EN 16258'!$A:$A,0))*$J160/$AE160))),0))*$AC160/$F160</f>
        <v>1.0518563016508802</v>
      </c>
      <c r="W160" s="6" t="s">
        <v>892</v>
      </c>
      <c r="X160" s="39" t="s">
        <v>162</v>
      </c>
      <c r="Y160" s="300"/>
      <c r="Z160" s="300"/>
      <c r="AA160" s="299"/>
      <c r="AB160" s="299"/>
      <c r="AC160" s="366">
        <v>8</v>
      </c>
      <c r="AD160" s="298"/>
      <c r="AE160" s="298">
        <f>(0.014187+0.0075556)*800</f>
        <v>17.394080000000002</v>
      </c>
      <c r="AF160" s="299">
        <v>1</v>
      </c>
      <c r="AG160" s="299"/>
      <c r="AH160" s="299"/>
      <c r="AI160" s="301"/>
      <c r="AJ160" s="301" t="s">
        <v>626</v>
      </c>
      <c r="AK160" s="301"/>
      <c r="AL160" s="329">
        <f>0.014187+0.0075556</f>
        <v>2.1742600000000001E-2</v>
      </c>
      <c r="AM160" s="202" t="s">
        <v>81</v>
      </c>
      <c r="AN160" s="330" t="s">
        <v>664</v>
      </c>
      <c r="AO160" s="202" t="s">
        <v>81</v>
      </c>
      <c r="AP160" s="202" t="s">
        <v>347</v>
      </c>
      <c r="AQ160" s="330" t="s">
        <v>666</v>
      </c>
      <c r="AR160" s="202" t="s">
        <v>343</v>
      </c>
      <c r="AS160" s="202" t="s">
        <v>344</v>
      </c>
      <c r="AT160" s="202" t="s">
        <v>346</v>
      </c>
      <c r="AU160" s="303">
        <f ca="1">IF(ISERROR(OFFSET('Daten KEA'!$A$1,MATCH(AU$5,'Daten KEA'!$A:$A,0)-1,MATCH(AM160,'Daten KEA'!$A$424:$ADO$424,0)-1)),0,OFFSET('Daten KEA'!$A$1,MATCH(AU$5,'Daten KEA'!$A:$A,0)-1,MATCH(AM160,'Daten KEA'!$A$424:$ADO$424,0)-1))+IF(ISERROR(AK160*INDEX('Energiefaktoren Ecoinvent'!$D:$D,MATCH('mobitool-Faktoren v2.0'!AI160,'Energiefaktoren Ecoinvent'!$A:$A,0))),0,AK160*INDEX('Energiefaktoren Ecoinvent'!$D:$D,MATCH('mobitool-Faktoren v2.0'!AI160,'Energiefaktoren Ecoinvent'!$A:$A,0)))+IF(OR(AJ160="Benzin",AJ160="Diesel"),IF(ISERROR(OFFSET('Daten KEA'!$A$1,MATCH(AV$5,'Daten KEA'!$A:$A,0)-1,MATCH(AN160,'Daten KEA'!$A$424:$ADO$424,0)-1)),0,OFFSET('Daten KEA'!$A$1,MATCH(AV$5,'Daten KEA'!$A:$A,0)-1,MATCH(AN160,'Daten KEA'!$A$424:$ADO$424,0)-1))+IF(ISERROR(AL160*INDEX('Energiefaktoren Ecoinvent'!$D:$D,MATCH('mobitool-Faktoren v2.0'!AJ160,'Energiefaktoren Ecoinvent'!$A:$A,0))),0,AL160*INDEX('Energiefaktoren Ecoinvent'!$D:$D,MATCH('mobitool-Faktoren v2.0'!AJ160,'Energiefaktoren Ecoinvent'!$A:$A,0))),0)</f>
        <v>0</v>
      </c>
      <c r="AV160" s="303">
        <f ca="1">IF(OR(AJ160="Benzin",AJ160="Diesel"),0,IF(ISERROR(OFFSET('Daten KEA'!$A$1,MATCH(AV$5,'Daten KEA'!$A:$A,0)-1,MATCH(AN160,'Daten KEA'!$A$424:$ADO$424,0)-1)),0,OFFSET('Daten KEA'!$A$1,MATCH(AV$5,'Daten KEA'!$A:$A,0)-1,MATCH(AN160,'Daten KEA'!$A$424:$ADO$424,0)-1))+IF(ISERROR(AL160*INDEX('Energiefaktoren Ecoinvent'!$D:$D,MATCH('mobitool-Faktoren v2.0'!AJ160,'Energiefaktoren Ecoinvent'!$A:$A,0))),0,AL160*INDEX('Energiefaktoren Ecoinvent'!$D:$D,MATCH('mobitool-Faktoren v2.0'!AJ160,'Energiefaktoren Ecoinvent'!$A:$A,0))))</f>
        <v>7.827336E-2</v>
      </c>
      <c r="AW160" s="303">
        <f ca="1">IF(ISERROR(OFFSET('Daten KEA'!$A$1,MATCH(AW$5,'Daten KEA'!$A:$A,0)-1,MATCH(AO160,'Daten KEA'!$A$424:$ADO$424,0)-1)),0,OFFSET('Daten KEA'!$A$1,MATCH(AW$5,'Daten KEA'!$A:$A,0)-1,MATCH(AO160,'Daten KEA'!$A$424:$ADO$424,0)-1))-IF(ISERROR(AK160*INDEX('Energiefaktoren Ecoinvent'!$D:$D,MATCH('mobitool-Faktoren v2.0'!AI160,'Energiefaktoren Ecoinvent'!$A:$A,0))),0,AK160*INDEX('Energiefaktoren Ecoinvent'!$D:$D,MATCH('mobitool-Faktoren v2.0'!AI160,'Energiefaktoren Ecoinvent'!$A:$A,0)))+IF(OR(AJ160="Benzin",AJ160="Diesel"),IF(ISERROR(OFFSET('Daten KEA'!$A$1,MATCH(AX$5,'Daten KEA'!$A:$A,0)-1,MATCH(AP160,'Daten KEA'!$A$424:$ADO$424,0)-1)),0,OFFSET('Daten KEA'!$A$1,MATCH(AX$5,'Daten KEA'!$A:$A,0)-1,MATCH(AP160,'Daten KEA'!$A$424:$ADO$424,0)-1))-IF(ISERROR(AL160*INDEX('Energiefaktoren Ecoinvent'!$D:$D,MATCH('mobitool-Faktoren v2.0'!AJ160,'Energiefaktoren Ecoinvent'!$A:$A,0))),0,AL160*INDEX('Energiefaktoren Ecoinvent'!$D:$D,MATCH('mobitool-Faktoren v2.0'!AJ160,'Energiefaktoren Ecoinvent'!$A:$A,0))),0)</f>
        <v>0</v>
      </c>
      <c r="AX160" s="303">
        <f ca="1">IF(OR(AJ160="Benzin",AJ160="Diesel"),0,IF(ISERROR(OFFSET('Daten KEA'!$A$1,MATCH(AX$5,'Daten KEA'!$A:$A,0)-1,MATCH(AP160,'Daten KEA'!$A$424:$ADO$424,0)-1)),0,OFFSET('Daten KEA'!$A$1,MATCH(AX$5,'Daten KEA'!$A:$A,0)-1,MATCH(AP160,'Daten KEA'!$A$424:$ADO$424,0)-1))-IF(ISERROR(AL160*INDEX('Energiefaktoren Ecoinvent'!$D:$D,MATCH('mobitool-Faktoren v2.0'!AJ160,'Energiefaktoren Ecoinvent'!$A:$A,0))),0,AL160*INDEX('Energiefaktoren Ecoinvent'!$D:$D,MATCH('mobitool-Faktoren v2.0'!AJ160,'Energiefaktoren Ecoinvent'!$A:$A,0))))</f>
        <v>1.6364523000000006E-2</v>
      </c>
      <c r="AY160" s="303">
        <f t="shared" ca="1" si="107"/>
        <v>9.4637883000000006E-2</v>
      </c>
      <c r="AZ160" s="303">
        <f ca="1">IF(ISERROR(OFFSET('Daten KEA'!$A$1,MATCH(AZ$5,'Daten KEA'!$A:$A,0)-1,MATCH(AQ160,'Daten KEA'!$A$424:$ADO$424,0)-1)),0,OFFSET('Daten KEA'!$A$1,MATCH(AZ$5,'Daten KEA'!$A:$A,0)-1,MATCH(AQ160,'Daten KEA'!$A$424:$ADO$424,0)-1))</f>
        <v>0</v>
      </c>
      <c r="BA160" s="303">
        <f ca="1">IF(ISERROR(OFFSET('Daten KEA'!$A$1,MATCH(BA$5,'Daten KEA'!$A:$A,0)-1,MATCH(AR160,'Daten KEA'!$A$424:$ADO$424,0)-1)),0,OFFSET('Daten KEA'!$A$1,MATCH(BA$5,'Daten KEA'!$A:$A,0)-1,MATCH(AR160,'Daten KEA'!$A$424:$ADO$424,0)-1))</f>
        <v>0.35016439999999999</v>
      </c>
      <c r="BB160" s="303">
        <f ca="1">IF(ISERROR(OFFSET('Daten KEA'!$A$1,MATCH(BB$5,'Daten KEA'!$A:$A,0)-1,MATCH(AS160,'Daten KEA'!$A$424:$ADO$424,0)-1)),0,OFFSET('Daten KEA'!$A$1,MATCH(BB$5,'Daten KEA'!$A:$A,0)-1,MATCH(AS160,'Daten KEA'!$A$424:$ADO$424,0)-1))</f>
        <v>0.13829267000000001</v>
      </c>
      <c r="BC160" s="304">
        <f t="shared" ca="1" si="101"/>
        <v>0.58309495300000003</v>
      </c>
      <c r="BD160" s="303">
        <f ca="1">IF(ISERROR(OFFSET('Daten KEA'!$A$1,MATCH(BD$5,'Daten KEA'!$A:$A,0)-1,MATCH(AT160,'Daten KEA'!$A$424:$ADO$424,0)-1)),0,OFFSET('Daten KEA'!$A$1,MATCH(BD$5,'Daten KEA'!$A:$A,0)-1,MATCH(AT160,'Daten KEA'!$A$424:$ADO$424,0)-1))</f>
        <v>0.58309496000000005</v>
      </c>
      <c r="BE160" s="305">
        <f t="shared" ca="1" si="108"/>
        <v>1.000000012004906</v>
      </c>
      <c r="BF160" s="306">
        <f ca="1">IF(ISERROR(OFFSET('Daten KEA'!$A$1,MATCH(BF$5,'Daten KEA'!$A:$A,0)-1,MATCH(AM160,'Daten KEA'!$A$424:$ADO$424,0)-1)),0,OFFSET('Daten KEA'!$A$1,MATCH(BF$5,'Daten KEA'!$A:$A,0)-1,MATCH(AM160,'Daten KEA'!$A$424:$ADO$424,0)-1))+IF(ISERROR($AK160*INDEX('Energiefaktoren Ecoinvent'!$H:$H,MATCH('mobitool-Faktoren v2.0'!$AI160,'Energiefaktoren Ecoinvent'!$A:$A,0))),0,$AK160*INDEX('Energiefaktoren Ecoinvent'!$H:$H,MATCH('mobitool-Faktoren v2.0'!$AI160,'Energiefaktoren Ecoinvent'!$A:$A,0)))+IF(OR(AJ160="Benzin",AJ160="Diesel"),IF(ISERROR(OFFSET('Daten KEA'!$A$1,MATCH(BG$5,'Daten KEA'!$A:$A,0)-1,MATCH(AN160,'Daten KEA'!$A$424:$ADO$424,0)-1)),0,OFFSET('Daten KEA'!$A$1,MATCH(BG$5,'Daten KEA'!$A:$A,0)-1,MATCH(AN160,'Daten KEA'!$A$424:$ADO$424,0)-1))+IF(ISERROR($AL160*INDEX('Energiefaktoren Ecoinvent'!$H:$H,MATCH('mobitool-Faktoren v2.0'!$AJ160,'Energiefaktoren Ecoinvent'!$A:$A,0))),0,$AL160*INDEX('Energiefaktoren Ecoinvent'!$H:$H,MATCH('mobitool-Faktoren v2.0'!$AJ160,'Energiefaktoren Ecoinvent'!$A:$A,0))),0)</f>
        <v>0</v>
      </c>
      <c r="BG160" s="306">
        <f ca="1">IF(OR(AJ160="Benzin",AJ160="Diesel"),0,IF(ISERROR(OFFSET('Daten KEA'!$A$1,MATCH(BG$5,'Daten KEA'!$A:$A,0)-1,MATCH(AN160,'Daten KEA'!$A$424:$ADO$424,0)-1)),0,OFFSET('Daten KEA'!$A$1,MATCH(BG$5,'Daten KEA'!$A:$A,0)-1,MATCH(AN160,'Daten KEA'!$A$424:$ADO$424,0)-1))+IF(ISERROR($AL160*INDEX('Energiefaktoren Ecoinvent'!$H:$H,MATCH('mobitool-Faktoren v2.0'!$AJ160,'Energiefaktoren Ecoinvent'!$A:$A,0))),0,$AL160*INDEX('Energiefaktoren Ecoinvent'!$H:$H,MATCH('mobitool-Faktoren v2.0'!$AJ160,'Energiefaktoren Ecoinvent'!$A:$A,0))))</f>
        <v>0</v>
      </c>
      <c r="BH160" s="306">
        <f ca="1">IF(ISERROR(OFFSET('Daten KEA'!$A$1,MATCH(BH$5,'Daten KEA'!$A:$A,0)-1,MATCH(AO160,'Daten KEA'!$A$424:$ADO$424,0)-1)),0,OFFSET('Daten KEA'!$A$1,MATCH(BH$5,'Daten KEA'!$A:$A,0)-1,MATCH(AO160,'Daten KEA'!$A$424:$ADO$424,0)-1))-IF(ISERROR($AK160*INDEX('Energiefaktoren Ecoinvent'!$H:$H,MATCH('mobitool-Faktoren v2.0'!$AI160,'Energiefaktoren Ecoinvent'!$A:$A,0))),0,$AK160*INDEX('Energiefaktoren Ecoinvent'!$H:$H,MATCH('mobitool-Faktoren v2.0'!$AI160,'Energiefaktoren Ecoinvent'!$A:$A,0)))+IF(OR(AJ160="Benzin",AJ160="Diesel"),IF(ISERROR(OFFSET('Daten KEA'!$A$1,MATCH(BI$5,'Daten KEA'!$A:$A,0)-1,MATCH(AP160,'Daten KEA'!$A$424:$ADO$424,0)-1)),0,OFFSET('Daten KEA'!$A$1,MATCH(BI$5,'Daten KEA'!$A:$A,0)-1,MATCH(AP160,'Daten KEA'!$A$424:$ADO$424,0)-1))-IF(ISERROR($AL160*INDEX('Energiefaktoren Ecoinvent'!$H:$H,MATCH('mobitool-Faktoren v2.0'!$AJ160,'Energiefaktoren Ecoinvent'!$A:$A,0))),0,$AL160*INDEX('Energiefaktoren Ecoinvent'!$H:$H,MATCH('mobitool-Faktoren v2.0'!$AJ160,'Energiefaktoren Ecoinvent'!$A:$A,0))),0)</f>
        <v>0</v>
      </c>
      <c r="BI160" s="306">
        <f ca="1">IF(OR(AJ160="Benzin",AJ160="Diesel"),0,IF(ISERROR(OFFSET('Daten KEA'!$A$1,MATCH(BI$5,'Daten KEA'!$A:$A,0)-1,MATCH(AP160,'Daten KEA'!$A$424:$ADO$424,0)-1)),0,OFFSET('Daten KEA'!$A$1,MATCH(BI$5,'Daten KEA'!$A:$A,0)-1,MATCH(AP160,'Daten KEA'!$A$424:$ADO$424,0)-1))-IF(ISERROR($AL160*INDEX('Energiefaktoren Ecoinvent'!$H:$H,MATCH('mobitool-Faktoren v2.0'!$AJ160,'Energiefaktoren Ecoinvent'!$A:$A,0))),0,$AL160*INDEX('Energiefaktoren Ecoinvent'!$H:$H,MATCH('mobitool-Faktoren v2.0'!$AJ160,'Energiefaktoren Ecoinvent'!$A:$A,0))))</f>
        <v>2.7412068154717001E-3</v>
      </c>
      <c r="BJ160" s="306">
        <f t="shared" ca="1" si="140"/>
        <v>2.7412068154717001E-3</v>
      </c>
      <c r="BK160" s="306">
        <f ca="1">IF(ISERROR(OFFSET('Daten KEA'!$A$1,MATCH(BK$5,'Daten KEA'!$A:$A,0)-1,MATCH(AQ160,'Daten KEA'!$A$424:$ADO$424,0)-1)),0,OFFSET('Daten KEA'!$A$1,MATCH(BK$5,'Daten KEA'!$A:$A,0)-1,MATCH(AQ160,'Daten KEA'!$A$424:$ADO$424,0)-1))</f>
        <v>0</v>
      </c>
      <c r="BL160" s="306">
        <f ca="1">IF(ISERROR(OFFSET('Daten KEA'!$A$1,MATCH(BL$5,'Daten KEA'!$A:$A,0)-1,MATCH(AR160,'Daten KEA'!$A$424:$ADO$424,0)-1)),0,OFFSET('Daten KEA'!$A$1,MATCH(BL$5,'Daten KEA'!$A:$A,0)-1,MATCH(AR160,'Daten KEA'!$A$424:$ADO$424,0)-1))</f>
        <v>0.31380901435220004</v>
      </c>
      <c r="BM160" s="306">
        <f ca="1">IF(ISERROR(OFFSET('Daten KEA'!$A$1,MATCH(BM$5,'Daten KEA'!$A:$A,0)-1,MATCH(AS160,'Daten KEA'!$A$424:$ADO$424,0)-1)),0,OFFSET('Daten KEA'!$A$1,MATCH(BM$5,'Daten KEA'!$A:$A,0)-1,MATCH(AS160,'Daten KEA'!$A$424:$ADO$424,0)-1))</f>
        <v>0.111615433227974</v>
      </c>
      <c r="BN160" s="307">
        <f t="shared" ca="1" si="98"/>
        <v>0.42816565439564575</v>
      </c>
      <c r="BO160" s="306">
        <f ca="1">IF(ISERROR(OFFSET('Daten KEA'!$A$1,MATCH(BO$5,'Daten KEA'!$A:$A,0)-1,MATCH(AT160,'Daten KEA'!$A$424:$ADO$424,0)-1)),0,OFFSET('Daten KEA'!$A$1,MATCH(BO$5,'Daten KEA'!$A:$A,0)-1,MATCH(AT160,'Daten KEA'!$A$424:$ADO$424,0)-1))</f>
        <v>0.42816566156559993</v>
      </c>
      <c r="BP160" s="305">
        <f t="shared" ca="1" si="109"/>
        <v>1.0000000167457481</v>
      </c>
      <c r="BQ160" s="308">
        <f ca="1">IF(ISERROR(OFFSET('Daten GWP'!$A$1,MATCH(BQ$5,'Daten GWP'!$A:$A,0)-1,MATCH(AM160,'Daten GWP'!$A$424:$ADO$424,0)-1)),0,OFFSET('Daten GWP'!$A$1,MATCH(BQ$5,'Daten GWP'!$A:$A,0)-1,MATCH(AM160,'Daten GWP'!$A$424:$ADO$424,0)-1))*1000</f>
        <v>0</v>
      </c>
      <c r="BR160" s="308">
        <f ca="1">IF(ISERROR(OFFSET('Daten GWP'!$A$1,MATCH(BR$5,'Daten GWP'!$A:$A,0)-1,MATCH(AN160,'Daten GWP'!$A$424:$ADO$424,0)-1)),0,OFFSET('Daten GWP'!$A$1,MATCH(BR$5,'Daten GWP'!$A:$A,0)-1,MATCH(AN160,'Daten GWP'!$A$424:$ADO$424,0)-1))*1000</f>
        <v>0</v>
      </c>
      <c r="BS160" s="308">
        <f ca="1">IF(ISERROR(OFFSET('Daten GWP'!$A$1,MATCH(BS$5,'Daten GWP'!$A:$A,0)-1,MATCH(AO160,'Daten GWP'!$A$424:$ADO$424,0)-1)),0,OFFSET('Daten GWP'!$A$1,MATCH(BS$5,'Daten GWP'!$A:$A,0)-1,MATCH(AO160,'Daten GWP'!$A$424:$ADO$424,0)-1))*1000</f>
        <v>0</v>
      </c>
      <c r="BT160" s="308">
        <f ca="1">IF(ISERROR(OFFSET('Daten GWP'!$A$1,MATCH(BT$5,'Daten GWP'!$A:$A,0)-1,MATCH(AP160,'Daten GWP'!$A$424:$ADO$424,0)-1)),0,OFFSET('Daten GWP'!$A$1,MATCH(BT$5,'Daten GWP'!$A:$A,0)-1,MATCH(AP160,'Daten GWP'!$A$424:$ADO$424,0)-1))*1000</f>
        <v>0.32954375000000002</v>
      </c>
      <c r="BU160" s="308">
        <f t="shared" ca="1" si="110"/>
        <v>0.32954375000000002</v>
      </c>
      <c r="BV160" s="308">
        <f ca="1">IF(ISERROR(OFFSET('Daten GWP'!$A$1,MATCH(BV$5,'Daten GWP'!$A:$A,0)-1,MATCH(AQ160,'Daten GWP'!$A$424:$ADO$424,0)-1)),0,OFFSET('Daten GWP'!$A$1,MATCH(BV$5,'Daten GWP'!$A:$A,0)-1,MATCH(AQ160,'Daten GWP'!$A$424:$ADO$424,0)-1))*1000</f>
        <v>0</v>
      </c>
      <c r="BW160" s="308">
        <f ca="1">IF(ISERROR(OFFSET('Daten GWP'!$A$1,MATCH(BW$5,'Daten GWP'!$A:$A,0)-1,MATCH(AR160,'Daten GWP'!$A$424:$ADO$424,0)-1)),0,OFFSET('Daten GWP'!$A$1,MATCH(BW$5,'Daten GWP'!$A:$A,0)-1,MATCH(AR160,'Daten GWP'!$A$424:$ADO$424,0)-1))*1000</f>
        <v>27.582981</v>
      </c>
      <c r="BX160" s="308">
        <f ca="1">IF(ISERROR(OFFSET('Daten GWP'!$A$1,MATCH(BX$5,'Daten GWP'!$A:$A,0)-1,MATCH(AS160,'Daten GWP'!$A$424:$ADO$424,0)-1)),0,OFFSET('Daten GWP'!$A$1,MATCH(BX$5,'Daten GWP'!$A:$A,0)-1,MATCH(AS160,'Daten GWP'!$A$424:$ADO$424,0)-1))*1000</f>
        <v>1.7820285999999999</v>
      </c>
      <c r="BY160" s="309">
        <f t="shared" ca="1" si="99"/>
        <v>29.69455335</v>
      </c>
      <c r="BZ160" s="308">
        <f ca="1">IF(ISERROR(OFFSET('Daten GWP'!$A$1,MATCH(BZ$5,'Daten GWP'!$A:$A,0)-1,MATCH(AT160,'Daten GWP'!$A$424:$ADO$424,0)-1)),0,OFFSET('Daten GWP'!$A$1,MATCH(BZ$5,'Daten GWP'!$A:$A,0)-1,MATCH(AT160,'Daten GWP'!$A$424:$ADO$424,0)-1))*1000</f>
        <v>29.694554</v>
      </c>
      <c r="CA160" s="305">
        <f t="shared" ca="1" si="111"/>
        <v>1.0000000218895362</v>
      </c>
      <c r="CB160" s="310">
        <f ca="1">IF(ISERROR(OFFSET('Daten Elementary'!$A$1,MATCH(CB$5,'Daten Elementary'!$A:$A,0)-1,MATCH(AM160,'Daten Elementary'!$A$424:$ADO$424,0)-1)),0,OFFSET('Daten Elementary'!$A$1,MATCH(CB$5,'Daten Elementary'!$A:$A,0)-1,MATCH(AM160,'Daten Elementary'!$A$424:$ADO$424,0)-1))*1000000</f>
        <v>0</v>
      </c>
      <c r="CC160" s="310">
        <f ca="1">IF(ISERROR(OFFSET('Daten Elementary'!$A$1,MATCH(CC$5,'Daten Elementary'!$A:$A,0)-1,MATCH(AN160,'Daten Elementary'!$A$424:$ADO$424,0)-1)),0,OFFSET('Daten Elementary'!$A$1,MATCH(CC$5,'Daten Elementary'!$A:$A,0)-1,MATCH(AN160,'Daten Elementary'!$A$424:$ADO$424,0)-1))*1000000</f>
        <v>0</v>
      </c>
      <c r="CD160" s="310">
        <f ca="1">IF(ISERROR(OFFSET('Daten Elementary'!$A$1,MATCH(CD$5,'Daten Elementary'!$A:$A,0)-1,MATCH(AO160,'Daten Elementary'!$A$424:$ADO$424,0)-1)),0,OFFSET('Daten Elementary'!$A$1,MATCH(CD$5,'Daten Elementary'!$A:$A,0)-1,MATCH(AO160,'Daten Elementary'!$A$424:$ADO$424,0)-1))*1000000</f>
        <v>0</v>
      </c>
      <c r="CE160" s="310">
        <f ca="1">IF(ISERROR(OFFSET('Daten Elementary'!$A$1,MATCH(CE$5,'Daten Elementary'!$A:$A,0)-1,MATCH(AP160,'Daten Elementary'!$A$424:$ADO$424,0)-1)),0,OFFSET('Daten Elementary'!$A$1,MATCH(CE$5,'Daten Elementary'!$A:$A,0)-1,MATCH(AP160,'Daten Elementary'!$A$424:$ADO$424,0)-1))*1000000</f>
        <v>0.41120122999999997</v>
      </c>
      <c r="CF160" s="310">
        <f t="shared" ca="1" si="112"/>
        <v>0.41120122999999997</v>
      </c>
      <c r="CG160" s="310">
        <f ca="1">IF(ISERROR(OFFSET('Daten Elementary'!$A$1,MATCH(CG$5,'Daten Elementary'!$A:$A,0)-1,MATCH(AQ160,'Daten Elementary'!$A$424:$ADO$424,0)-1)),0,OFFSET('Daten Elementary'!$A$1,MATCH(CG$5,'Daten Elementary'!$A:$A,0)-1,MATCH(AQ160,'Daten Elementary'!$A$424:$ADO$424,0)-1))*1000000</f>
        <v>0</v>
      </c>
      <c r="CH160" s="310">
        <f ca="1">IF(ISERROR(OFFSET('Daten Elementary'!$A$1,MATCH(CH$5,'Daten Elementary'!$A:$A,0)-1,MATCH(AR160,'Daten Elementary'!$A$424:$ADO$424,0)-1)),0,OFFSET('Daten Elementary'!$A$1,MATCH(CH$5,'Daten Elementary'!$A:$A,0)-1,MATCH(AR160,'Daten Elementary'!$A$424:$ADO$424,0)-1))*1000000</f>
        <v>10.421821999999999</v>
      </c>
      <c r="CI160" s="310">
        <f ca="1">IF(ISERROR(OFFSET('Daten Elementary'!$A$1,MATCH(CI$5,'Daten Elementary'!$A:$A,0)-1,MATCH(AS160,'Daten Elementary'!$A$424:$ADO$424,0)-1)),0,OFFSET('Daten Elementary'!$A$1,MATCH(CI$5,'Daten Elementary'!$A:$A,0)-1,MATCH(AS160,'Daten Elementary'!$A$424:$ADO$424,0)-1))*1000000</f>
        <v>1.2199964999999999</v>
      </c>
      <c r="CJ160" s="311">
        <f t="shared" ca="1" si="113"/>
        <v>12.053019729999999</v>
      </c>
      <c r="CK160" s="310">
        <f ca="1">IF(ISERROR(OFFSET('Daten Elementary'!$A$1,MATCH(CK$5,'Daten Elementary'!$A:$A,0)-1,MATCH($AT160,'Daten Elementary'!$A$424:$ADO$424,0)-1)),0,OFFSET('Daten Elementary'!$A$1,MATCH(CK$5,'Daten Elementary'!$A:$A,0)-1,MATCH($AT160,'Daten Elementary'!$A$424:$ADO$424,0)-1))*1000000</f>
        <v>12.05302</v>
      </c>
      <c r="CL160" s="305">
        <f t="shared" ca="1" si="114"/>
        <v>1.0000000224010255</v>
      </c>
      <c r="CM160" s="312">
        <f ca="1">IF(ISERROR(OFFSET('Daten Elementary'!$A$1,MATCH(CM$5,'Daten Elementary'!$A:$A,0)-1,MATCH(AM160,'Daten Elementary'!$A$424:$ADO$424,0)-1)),0,OFFSET('Daten Elementary'!$A$1,MATCH(CM$5,'Daten Elementary'!$A:$A,0)-1,MATCH(AM160,'Daten Elementary'!$A$424:$ADO$424,0)-1))*1000000</f>
        <v>0</v>
      </c>
      <c r="CN160" s="312">
        <f ca="1">IF(ISERROR(OFFSET('Daten Elementary'!$A$1,MATCH(CN$5,'Daten Elementary'!$A:$A,0)-1,MATCH(AN160,'Daten Elementary'!$A$424:$ADO$424,0)-1)),0,OFFSET('Daten Elementary'!$A$1,MATCH(CN$5,'Daten Elementary'!$A:$A,0)-1,MATCH(AN160,'Daten Elementary'!$A$424:$ADO$424,0)-1))*1000000</f>
        <v>0</v>
      </c>
      <c r="CO160" s="312">
        <f ca="1">IF(ISERROR(OFFSET('Daten Elementary'!$A$1,MATCH(CO$5,'Daten Elementary'!$A:$A,0)-1,MATCH(AO160,'Daten Elementary'!$A$424:$ADO$424,0)-1)),0,OFFSET('Daten Elementary'!$A$1,MATCH(CO$5,'Daten Elementary'!$A:$A,0)-1,MATCH(AO160,'Daten Elementary'!$A$424:$ADO$424,0)-1))*1000000</f>
        <v>0</v>
      </c>
      <c r="CP160" s="312">
        <f ca="1">IF(ISERROR(OFFSET('Daten Elementary'!$A$1,MATCH(CP$5,'Daten Elementary'!$A:$A,0)-1,MATCH(AP160,'Daten Elementary'!$A$424:$ADO$424,0)-1)),0,OFFSET('Daten Elementary'!$A$1,MATCH(CP$5,'Daten Elementary'!$A:$A,0)-1,MATCH(AP160,'Daten Elementary'!$A$424:$ADO$424,0)-1))*1000000</f>
        <v>0.19864248000000001</v>
      </c>
      <c r="CQ160" s="312">
        <f t="shared" ca="1" si="115"/>
        <v>0.19864248000000001</v>
      </c>
      <c r="CR160" s="312">
        <f ca="1">IF(ISERROR(OFFSET('Daten Elementary'!$A$1,MATCH(CR$5,'Daten Elementary'!$A:$A,0)-1,MATCH(AQ160,'Daten Elementary'!$A$424:$ADO$424,0)-1)),0,OFFSET('Daten Elementary'!$A$1,MATCH(CR$5,'Daten Elementary'!$A:$A,0)-1,MATCH(AQ160,'Daten Elementary'!$A$424:$ADO$424,0)-1))*1000000</f>
        <v>0</v>
      </c>
      <c r="CS160" s="312">
        <f ca="1">IF(ISERROR(OFFSET('Daten Elementary'!$A$1,MATCH(CS$5,'Daten Elementary'!$A:$A,0)-1,MATCH(AR160,'Daten Elementary'!$A$424:$ADO$424,0)-1)),0,OFFSET('Daten Elementary'!$A$1,MATCH(CS$5,'Daten Elementary'!$A:$A,0)-1,MATCH(AR160,'Daten Elementary'!$A$424:$ADO$424,0)-1))*1000000</f>
        <v>6.7502687999999997</v>
      </c>
      <c r="CT160" s="312">
        <f ca="1">IF(ISERROR(OFFSET('Daten Elementary'!$A$1,MATCH(CT$5,'Daten Elementary'!$A:$A,0)-1,MATCH(AS160,'Daten Elementary'!$A$424:$ADO$424,0)-1)),0,OFFSET('Daten Elementary'!$A$1,MATCH(CT$5,'Daten Elementary'!$A:$A,0)-1,MATCH(AS160,'Daten Elementary'!$A$424:$ADO$424,0)-1))*1000000</f>
        <v>0.68268213999999994</v>
      </c>
      <c r="CU160" s="313">
        <f t="shared" ca="1" si="116"/>
        <v>7.6315934199999997</v>
      </c>
      <c r="CV160" s="312">
        <f ca="1">IF(ISERROR(OFFSET('Daten Elementary'!$A$1,MATCH(CV$5,'Daten Elementary'!$A:$A,0)-1,MATCH($AT160,'Daten Elementary'!$A$424:$ADO$424,0)-1)),0,OFFSET('Daten Elementary'!$A$1,MATCH(CV$5,'Daten Elementary'!$A:$A,0)-1,MATCH($AT160,'Daten Elementary'!$A$424:$ADO$424,0)-1))*1000000</f>
        <v>7.6315934000000007</v>
      </c>
      <c r="CW160" s="305">
        <f t="shared" ca="1" si="117"/>
        <v>0.99999999737931544</v>
      </c>
      <c r="CX160" s="314">
        <f ca="1">IF(ISERROR(OFFSET('Daten Elementary'!$A$1,MATCH(CX$5,'Daten Elementary'!$A:$A,0)-1,MATCH(AM160,'Daten Elementary'!$A$424:$ADO$424,0)-1)),0,OFFSET('Daten Elementary'!$A$1,MATCH(CX$5,'Daten Elementary'!$A:$A,0)-1,MATCH(AM160,'Daten Elementary'!$A$424:$ADO$424,0)-1))*1000000</f>
        <v>0</v>
      </c>
      <c r="CY160" s="314">
        <f ca="1">IF(ISERROR(OFFSET('Daten Elementary'!$A$1,MATCH(CY$5,'Daten Elementary'!$A:$A,0)-1,MATCH(AN160,'Daten Elementary'!$A$424:$ADO$424,0)-1)),0,OFFSET('Daten Elementary'!$A$1,MATCH(CY$5,'Daten Elementary'!$A:$A,0)-1,MATCH(AN160,'Daten Elementary'!$A$424:$ADO$424,0)-1))*1000000</f>
        <v>0</v>
      </c>
      <c r="CZ160" s="314">
        <f ca="1">IF(ISERROR(OFFSET('Daten Elementary'!$A$1,MATCH(CZ$5,'Daten Elementary'!$A:$A,0)-1,MATCH(AO160,'Daten Elementary'!$A$424:$ADO$424,0)-1)),0,OFFSET('Daten Elementary'!$A$1,MATCH(CZ$5,'Daten Elementary'!$A:$A,0)-1,MATCH(AO160,'Daten Elementary'!$A$424:$ADO$424,0)-1))*1000000</f>
        <v>0</v>
      </c>
      <c r="DA160" s="314">
        <f ca="1">IF(ISERROR(OFFSET('Daten Elementary'!$A$1,MATCH(DA$5,'Daten Elementary'!$A:$A,0)-1,MATCH(AP160,'Daten Elementary'!$A$424:$ADO$424,0)-1)),0,OFFSET('Daten Elementary'!$A$1,MATCH(DA$5,'Daten Elementary'!$A:$A,0)-1,MATCH(AP160,'Daten Elementary'!$A$424:$ADO$424,0)-1))*1000000</f>
        <v>0.25876274999999999</v>
      </c>
      <c r="DB160" s="314">
        <f t="shared" ca="1" si="118"/>
        <v>0.25876274999999999</v>
      </c>
      <c r="DC160" s="314">
        <f ca="1">IF(ISERROR(OFFSET('Daten Elementary'!$A$1,MATCH(DC$5,'Daten Elementary'!$A:$A,0)-1,MATCH(AQ160,'Daten Elementary'!$A$424:$ADO$424,0)-1)),0,OFFSET('Daten Elementary'!$A$1,MATCH(DC$5,'Daten Elementary'!$A:$A,0)-1,MATCH(AQ160,'Daten Elementary'!$A$424:$ADO$424,0)-1))*1000000</f>
        <v>0</v>
      </c>
      <c r="DD160" s="314">
        <f ca="1">IF(ISERROR(OFFSET('Daten Elementary'!$A$1,MATCH(DD$5,'Daten Elementary'!$A:$A,0)-1,MATCH(AR160,'Daten Elementary'!$A$424:$ADO$424,0)-1)),0,OFFSET('Daten Elementary'!$A$1,MATCH(DD$5,'Daten Elementary'!$A:$A,0)-1,MATCH(AR160,'Daten Elementary'!$A$424:$ADO$424,0)-1))*1000000</f>
        <v>14.748467</v>
      </c>
      <c r="DE160" s="314">
        <f ca="1">IF(ISERROR(OFFSET('Daten Elementary'!$A$1,MATCH(DE$5,'Daten Elementary'!$A:$A,0)-1,MATCH(AS160,'Daten Elementary'!$A$424:$ADO$424,0)-1)),0,OFFSET('Daten Elementary'!$A$1,MATCH(DE$5,'Daten Elementary'!$A:$A,0)-1,MATCH(AS160,'Daten Elementary'!$A$424:$ADO$424,0)-1))*1000000</f>
        <v>0.80178126999999999</v>
      </c>
      <c r="DF160" s="315">
        <f t="shared" ca="1" si="119"/>
        <v>15.80901102</v>
      </c>
      <c r="DG160" s="314">
        <f ca="1">IF(ISERROR(OFFSET('Daten Elementary'!$A$1,MATCH(DG$5,'Daten Elementary'!$A:$A,0)-1,MATCH($AT160,'Daten Elementary'!$A$424:$ADO$424,0)-1)),0,OFFSET('Daten Elementary'!$A$1,MATCH(DG$5,'Daten Elementary'!$A:$A,0)-1,MATCH($AT160,'Daten Elementary'!$A$424:$ADO$424,0)-1))*1000000</f>
        <v>15.809011</v>
      </c>
      <c r="DH160" s="305">
        <f t="shared" ca="1" si="120"/>
        <v>0.99999999873489875</v>
      </c>
      <c r="DI160" s="316">
        <f ca="1">IF(ISERROR(OFFSET('Daten Elementary'!$A$1,MATCH(DI$5,'Daten Elementary'!$A:$A,0)-1,MATCH(AM160,'Daten Elementary'!$A$424:$ADO$424,0)-1)),0,OFFSET('Daten Elementary'!$A$1,MATCH(DI$5,'Daten Elementary'!$A:$A,0)-1,MATCH(AM160,'Daten Elementary'!$A$424:$ADO$424,0)-1))*1000000</f>
        <v>0</v>
      </c>
      <c r="DJ160" s="316">
        <f ca="1">IF(ISERROR(OFFSET('Daten Elementary'!$A$1,MATCH(DJ$5,'Daten Elementary'!$A:$A,0)-1,MATCH(AN160,'Daten Elementary'!$A$424:$ADO$424,0)-1)),0,OFFSET('Daten Elementary'!$A$1,MATCH(DJ$5,'Daten Elementary'!$A:$A,0)-1,MATCH(AN160,'Daten Elementary'!$A$424:$ADO$424,0)-1))*1000000</f>
        <v>0</v>
      </c>
      <c r="DK160" s="316">
        <f ca="1">IF(ISERROR(OFFSET('Daten Elementary'!$A$1,MATCH(DK$5,'Daten Elementary'!$A:$A,0)-1,MATCH(AO160,'Daten Elementary'!$A$424:$ADO$424,0)-1)),0,OFFSET('Daten Elementary'!$A$1,MATCH(DK$5,'Daten Elementary'!$A:$A,0)-1,MATCH(AO160,'Daten Elementary'!$A$424:$ADO$424,0)-1))*1000000</f>
        <v>0</v>
      </c>
      <c r="DL160" s="316">
        <f ca="1">IF(ISERROR(OFFSET('Daten Elementary'!$A$1,MATCH(DL$5,'Daten Elementary'!$A:$A,0)-1,MATCH(AP160,'Daten Elementary'!$A$424:$ADO$424,0)-1)),0,OFFSET('Daten Elementary'!$A$1,MATCH(DL$5,'Daten Elementary'!$A:$A,0)-1,MATCH(AP160,'Daten Elementary'!$A$424:$ADO$424,0)-1))*1000000</f>
        <v>0.88168061999999991</v>
      </c>
      <c r="DM160" s="316">
        <f t="shared" ca="1" si="121"/>
        <v>0.88168061999999991</v>
      </c>
      <c r="DN160" s="316">
        <f ca="1">IF(ISERROR(OFFSET('Daten Elementary'!$A$1,MATCH(DN$5,'Daten Elementary'!$A:$A,0)-1,MATCH(AQ160,'Daten Elementary'!$A$424:$ADO$424,0)-1)),0,OFFSET('Daten Elementary'!$A$1,MATCH(DN$5,'Daten Elementary'!$A:$A,0)-1,MATCH(AQ160,'Daten Elementary'!$A$424:$ADO$424,0)-1))*1000000</f>
        <v>0</v>
      </c>
      <c r="DO160" s="316">
        <f ca="1">IF(ISERROR(OFFSET('Daten Elementary'!$A$1,MATCH(DO$5,'Daten Elementary'!$A:$A,0)-1,MATCH(AR160,'Daten Elementary'!$A$424:$ADO$424,0)-1)),0,OFFSET('Daten Elementary'!$A$1,MATCH(DO$5,'Daten Elementary'!$A:$A,0)-1,MATCH(AR160,'Daten Elementary'!$A$424:$ADO$424,0)-1))*1000000</f>
        <v>52.147171</v>
      </c>
      <c r="DP160" s="316">
        <f ca="1">IF(ISERROR(OFFSET('Daten Elementary'!$A$1,MATCH(DP$5,'Daten Elementary'!$A:$A,0)-1,MATCH(AS160,'Daten Elementary'!$A$424:$ADO$424,0)-1)),0,OFFSET('Daten Elementary'!$A$1,MATCH(DP$5,'Daten Elementary'!$A:$A,0)-1,MATCH(AS160,'Daten Elementary'!$A$424:$ADO$424,0)-1))*1000000</f>
        <v>3.3370690999999999</v>
      </c>
      <c r="DQ160" s="317">
        <f t="shared" ca="1" si="122"/>
        <v>56.365920719999998</v>
      </c>
      <c r="DR160" s="316">
        <f ca="1">IF(ISERROR(OFFSET('Daten Elementary'!$A$1,MATCH(DR$5,'Daten Elementary'!$A:$A,0)-1,MATCH($AT160,'Daten Elementary'!$A$424:$ADO$424,0)-1)),0,OFFSET('Daten Elementary'!$A$1,MATCH(DR$5,'Daten Elementary'!$A:$A,0)-1,MATCH($AT160,'Daten Elementary'!$A$424:$ADO$424,0)-1))*1000000</f>
        <v>56.365921</v>
      </c>
      <c r="DS160" s="305">
        <f t="shared" ca="1" si="123"/>
        <v>1.0000000049675406</v>
      </c>
      <c r="DT160" s="318">
        <f ca="1">IF(ISERROR(OFFSET('Daten UBP13'!$A$1,MATCH(DT$5,'Daten UBP13'!$A:$A,0)-1,MATCH(AM160,'Daten UBP13'!$A$424:$AEG$424,0)-1)),0,OFFSET('Daten UBP13'!$A$1,MATCH(DT$5,'Daten UBP13'!$A:$A,0)-1,MATCH(AM160,'Daten UBP13'!$A$424:$AEG$424,0)-1))</f>
        <v>0</v>
      </c>
      <c r="DU160" s="318">
        <f ca="1">IF(ISERROR(OFFSET('Daten UBP13'!$A$1,MATCH(DU$5,'Daten UBP13'!$A:$A,0)-1,MATCH(AN160,'Daten UBP13'!$A$424:$AEG$424,0)-1)),0,OFFSET('Daten UBP13'!$A$1,MATCH(DU$5,'Daten UBP13'!$A:$A,0)-1,MATCH(AN160,'Daten UBP13'!$A$424:$AEG$424,0)-1))</f>
        <v>0</v>
      </c>
      <c r="DV160" s="318">
        <f ca="1">IF(ISERROR(OFFSET('Daten UBP13'!$A$1,MATCH(DV$5,'Daten UBP13'!$A:$A,0)-1,MATCH(AO160,'Daten UBP13'!$A$424:$AEG$424,0)-1)),0,OFFSET('Daten UBP13'!$A$1,MATCH(DV$5,'Daten UBP13'!$A:$A,0)-1,MATCH(AO160,'Daten UBP13'!$A$424:$AEG$424,0)-1))</f>
        <v>0</v>
      </c>
      <c r="DW160" s="318">
        <f ca="1">IF(ISERROR(OFFSET('Daten UBP13'!$A$1,MATCH(DW$5,'Daten UBP13'!$A:$A,0)-1,MATCH(AP160,'Daten UBP13'!$A$424:$AEG$424,0)-1)),0,OFFSET('Daten UBP13'!$A$1,MATCH(DW$5,'Daten UBP13'!$A:$A,0)-1,MATCH(AP160,'Daten UBP13'!$A$424:$AEG$424,0)-1))</f>
        <v>1.0310520999999999</v>
      </c>
      <c r="DX160" s="318">
        <f t="shared" ca="1" si="124"/>
        <v>1.0310520999999999</v>
      </c>
      <c r="DY160" s="318">
        <f ca="1">IF(ISERROR(OFFSET('Daten UBP13'!$A$1,MATCH(DY$5,'Daten UBP13'!$A:$A,0)-1,MATCH(AQ160,'Daten UBP13'!$A$424:$AEG$424,0)-1)),0,OFFSET('Daten UBP13'!$A$1,MATCH(DY$5,'Daten UBP13'!$A:$A,0)-1,MATCH(AQ160,'Daten UBP13'!$A$424:$AEG$424,0)-1))</f>
        <v>0</v>
      </c>
      <c r="DZ160" s="318">
        <f ca="1">IF(ISERROR(OFFSET('Daten UBP13'!$A$1,MATCH(DZ$5,'Daten UBP13'!$A:$A,0)-1,MATCH(AR160,'Daten UBP13'!$A$424:$AEG$424,0)-1)),0,OFFSET('Daten UBP13'!$A$1,MATCH(DZ$5,'Daten UBP13'!$A:$A,0)-1,MATCH(AR160,'Daten UBP13'!$A$424:$AEG$424,0)-1))</f>
        <v>58.213945000000002</v>
      </c>
      <c r="EA160" s="318">
        <f ca="1">IF(ISERROR(OFFSET('Daten UBP13'!$A$1,MATCH(EA$5,'Daten UBP13'!$A:$A,0)-1,MATCH(AS160,'Daten UBP13'!$A$424:$AEG$424,0)-1)),0,OFFSET('Daten UBP13'!$A$1,MATCH(EA$5,'Daten UBP13'!$A:$A,0)-1,MATCH(AS160,'Daten UBP13'!$A$424:$AEG$424,0)-1))</f>
        <v>5.3005282999999999</v>
      </c>
      <c r="EB160" s="319">
        <f t="shared" ca="1" si="125"/>
        <v>64.545525400000002</v>
      </c>
      <c r="EC160" s="318">
        <f ca="1">IF(ISERROR(OFFSET('Daten UBP13'!$A$1,MATCH(EC$5,'Daten UBP13'!$A:$A,0)-1,MATCH(AT160,'Daten UBP13'!$A$424:$AEG$424,0)-1)),0,OFFSET('Daten UBP13'!$A$1,MATCH(EC$5,'Daten UBP13'!$A:$A,0)-1,MATCH(AT160,'Daten UBP13'!$A$424:$AEG$424,0)-1))</f>
        <v>64.545525999999995</v>
      </c>
      <c r="ED160" s="305">
        <f t="shared" ca="1" si="126"/>
        <v>1.0000000092957644</v>
      </c>
      <c r="EE160" s="320">
        <f ca="1">IF(ISERROR(OFFSET('Daten ReCiPe'!$A$1,MATCH(EE$5,'Daten ReCiPe'!$A:$A,0)-1,MATCH(AM160,'Daten ReCiPe'!$A$424:$ADO$424,0)-1)),0,OFFSET('Daten ReCiPe'!$A$1,MATCH(EE$5,'Daten ReCiPe'!$A:$A,0)-1,MATCH(AM160,'Daten ReCiPe'!$A$424:$ADO$424,0)-1))*1000</f>
        <v>0</v>
      </c>
      <c r="EF160" s="320">
        <f ca="1">IF(ISERROR(OFFSET('Daten ReCiPe'!$A$1,MATCH(EF$5,'Daten ReCiPe'!$A:$A,0)-1,MATCH(AN160,'Daten ReCiPe'!$A$424:$ADO$424,0)-1)),0,OFFSET('Daten ReCiPe'!$A$1,MATCH(EF$5,'Daten ReCiPe'!$A:$A,0)-1,MATCH(AN160,'Daten ReCiPe'!$A$424:$ADO$424,0)-1))*1000</f>
        <v>0</v>
      </c>
      <c r="EG160" s="320">
        <f ca="1">IF(ISERROR(OFFSET('Daten ReCiPe'!$A$1,MATCH(EG$5,'Daten ReCiPe'!$A:$A,0)-1,MATCH(AO160,'Daten ReCiPe'!$A$424:$ADO$424,0)-1)),0,OFFSET('Daten ReCiPe'!$A$1,MATCH(EG$5,'Daten ReCiPe'!$A:$A,0)-1,MATCH(AO160,'Daten ReCiPe'!$A$424:$ADO$424,0)-1))*1000</f>
        <v>0</v>
      </c>
      <c r="EH160" s="320">
        <f ca="1">IF(ISERROR(OFFSET('Daten ReCiPe'!$A$1,MATCH(EH$5,'Daten ReCiPe'!$A:$A,0)-1,MATCH(AP160,'Daten ReCiPe'!$A$424:$ADO$424,0)-1)),0,OFFSET('Daten ReCiPe'!$A$1,MATCH(EH$5,'Daten ReCiPe'!$A:$A,0)-1,MATCH(AP160,'Daten ReCiPe'!$A$424:$ADO$424,0)-1))*1000</f>
        <v>5.7340789999999996E-2</v>
      </c>
      <c r="EI160" s="320">
        <f t="shared" ca="1" si="127"/>
        <v>5.7340789999999996E-2</v>
      </c>
      <c r="EJ160" s="320">
        <f ca="1">IF(ISERROR(OFFSET('Daten ReCiPe'!$A$1,MATCH(EJ$5,'Daten ReCiPe'!$A:$A,0)-1,MATCH(AQ160,'Daten ReCiPe'!$A$424:$ADO$424,0)-1)),0,OFFSET('Daten ReCiPe'!$A$1,MATCH(EJ$5,'Daten ReCiPe'!$A:$A,0)-1,MATCH(AQ160,'Daten ReCiPe'!$A$424:$ADO$424,0)-1))*1000</f>
        <v>0</v>
      </c>
      <c r="EK160" s="320">
        <f ca="1">IF(ISERROR(OFFSET('Daten ReCiPe'!$A$1,MATCH(EK$5,'Daten ReCiPe'!$A:$A,0)-1,MATCH(AR160,'Daten ReCiPe'!$A$424:$ADO$424,0)-1)),0,OFFSET('Daten ReCiPe'!$A$1,MATCH(EK$5,'Daten ReCiPe'!$A:$A,0)-1,MATCH(AR160,'Daten ReCiPe'!$A$424:$ADO$424,0)-1))*1000</f>
        <v>3.3137059999999998</v>
      </c>
      <c r="EL160" s="320">
        <f ca="1">IF(ISERROR(OFFSET('Daten ReCiPe'!$A$1,MATCH(EL$5,'Daten ReCiPe'!$A:$A,0)-1,MATCH(AS160,'Daten ReCiPe'!$A$424:$ADO$424,0)-1)),0,OFFSET('Daten ReCiPe'!$A$1,MATCH(EL$5,'Daten ReCiPe'!$A:$A,0)-1,MATCH(AS160,'Daten ReCiPe'!$A$424:$ADO$424,0)-1))*1000</f>
        <v>0.22208541999999998</v>
      </c>
      <c r="EM160" s="321">
        <f t="shared" ca="1" si="128"/>
        <v>3.5931322099999998</v>
      </c>
      <c r="EN160" s="320">
        <f ca="1">IF(ISERROR(OFFSET('Daten ReCiPe'!$A$1,MATCH(EN$5,'Daten ReCiPe'!$A:$A,0)-1,MATCH(AT160,'Daten ReCiPe'!$A$424:$ADO$424,0)-1)),0,OFFSET('Daten ReCiPe'!$A$1,MATCH(EN$5,'Daten ReCiPe'!$A:$A,0)-1,MATCH(AT160,'Daten ReCiPe'!$A$424:$ADO$424,0)-1))*1000</f>
        <v>3.5931321999999999</v>
      </c>
      <c r="EO160" s="305">
        <f t="shared" ca="1" si="129"/>
        <v>0.99999999721691291</v>
      </c>
      <c r="EP160" s="322">
        <f ca="1">IF(ISERROR(OFFSET('Daten Elementary'!$A$1,MATCH(EP$5,'Daten Elementary'!$A:$A,0)-1,MATCH(AM160,'Daten Elementary'!$A$424:$ADO$424,0)-1)),0,OFFSET('Daten Elementary'!$A$1,MATCH(EP$5,'Daten Elementary'!$A:$A,0)-1,MATCH(AM160,'Daten Elementary'!$A$424:$ADO$424,0)-1))*1000000</f>
        <v>0</v>
      </c>
      <c r="EQ160" s="322">
        <f ca="1">IF(ISERROR(OFFSET('Daten Elementary'!$A$1,MATCH(EQ$5,'Daten Elementary'!$A:$A,0)-1,MATCH(AN160,'Daten Elementary'!$A$424:$ADO$424,0)-1)),0,OFFSET('Daten Elementary'!$A$1,MATCH(EQ$5,'Daten Elementary'!$A:$A,0)-1,MATCH(AN160,'Daten Elementary'!$A$424:$ADO$424,0)-1))*1000000</f>
        <v>0</v>
      </c>
      <c r="ER160" s="322">
        <f ca="1">IF(ISERROR(OFFSET('Daten Elementary'!$A$1,MATCH(ER$5,'Daten Elementary'!$A:$A,0)-1,MATCH(AO160,'Daten Elementary'!$A$424:$ADO$424,0)-1)),0,OFFSET('Daten Elementary'!$A$1,MATCH(ER$5,'Daten Elementary'!$A:$A,0)-1,MATCH(AO160,'Daten Elementary'!$A$424:$ADO$424,0)-1))*1000000</f>
        <v>0</v>
      </c>
      <c r="ES160" s="322">
        <f ca="1">IF(ISERROR(OFFSET('Daten Elementary'!$A$1,MATCH(ES$5,'Daten Elementary'!$A:$A,0)-1,MATCH(AP160,'Daten Elementary'!$A$424:$ADO$424,0)-1)),0,OFFSET('Daten Elementary'!$A$1,MATCH(ES$5,'Daten Elementary'!$A:$A,0)-1,MATCH(AP160,'Daten Elementary'!$A$424:$ADO$424,0)-1))*1000000</f>
        <v>1.4877632000000001</v>
      </c>
      <c r="ET160" s="322">
        <f t="shared" ca="1" si="130"/>
        <v>1.4877632000000001</v>
      </c>
      <c r="EU160" s="322">
        <f ca="1">IF(ISERROR(OFFSET('Daten Elementary'!$A$1,MATCH(EU$5,'Daten Elementary'!$A:$A,0)-1,MATCH(AQ160,'Daten Elementary'!$A$424:$ADO$424,0)-1)),0,OFFSET('Daten Elementary'!$A$1,MATCH(EU$5,'Daten Elementary'!$A:$A,0)-1,MATCH(AQ160,'Daten Elementary'!$A$424:$ADO$424,0)-1))*1000000</f>
        <v>0</v>
      </c>
      <c r="EV160" s="322">
        <f ca="1">IF(ISERROR(OFFSET('Daten Elementary'!$A$1,MATCH(EV$5,'Daten Elementary'!$A:$A,0)-1,MATCH(AR160,'Daten Elementary'!$A$424:$ADO$424,0)-1)),0,OFFSET('Daten Elementary'!$A$1,MATCH(EV$5,'Daten Elementary'!$A:$A,0)-1,MATCH(AR160,'Daten Elementary'!$A$424:$ADO$424,0)-1))*1000000</f>
        <v>82.323482999999996</v>
      </c>
      <c r="EW160" s="322">
        <f ca="1">IF(ISERROR(OFFSET('Daten Elementary'!$A$1,MATCH(EW$5,'Daten Elementary'!$A:$A,0)-1,MATCH(AS160,'Daten Elementary'!$A$424:$ADO$424,0)-1)),0,OFFSET('Daten Elementary'!$A$1,MATCH(EW$5,'Daten Elementary'!$A:$A,0)-1,MATCH(AS160,'Daten Elementary'!$A$424:$ADO$424,0)-1))*1000000</f>
        <v>5.5941589</v>
      </c>
      <c r="EX160" s="323">
        <f t="shared" ca="1" si="131"/>
        <v>89.405405099999996</v>
      </c>
      <c r="EY160" s="322">
        <f ca="1">IF(ISERROR(OFFSET('Daten Elementary'!$A$1,MATCH(EY$5,'Daten Elementary'!$A:$A,0)-1,MATCH($AT160,'Daten Elementary'!$A$424:$ADO$424,0)-1)),0,OFFSET('Daten Elementary'!$A$1,MATCH(EY$5,'Daten Elementary'!$A:$A,0)-1,MATCH($AT160,'Daten Elementary'!$A$424:$ADO$424,0)-1))*1000000</f>
        <v>89.405405000000002</v>
      </c>
      <c r="EZ160" s="305">
        <f t="shared" ca="1" si="132"/>
        <v>0.99999999888149949</v>
      </c>
      <c r="FA160" s="314">
        <f ca="1">IF(ISERROR(OFFSET('Daten Elementary'!$A$1,MATCH(FA$5,'Daten Elementary'!$A:$A,0)-1,MATCH(AM160,'Daten Elementary'!$A$424:$ADO$424,0)-1)),0,OFFSET('Daten Elementary'!$A$1,MATCH(FA$5,'Daten Elementary'!$A:$A,0)-1,MATCH(AM160,'Daten Elementary'!$A$424:$ADO$424,0)-1))*1000</f>
        <v>0</v>
      </c>
      <c r="FB160" s="314">
        <f ca="1">IF(ISERROR(OFFSET('Daten Elementary'!$A$1,MATCH(FB$5,'Daten Elementary'!$A:$A,0)-1,MATCH(AN160,'Daten Elementary'!$A$424:$ADO$424,0)-1)),0,OFFSET('Daten Elementary'!$A$1,MATCH(FB$5,'Daten Elementary'!$A:$A,0)-1,MATCH(AN160,'Daten Elementary'!$A$424:$ADO$424,0)-1))*1000</f>
        <v>0</v>
      </c>
      <c r="FC160" s="314">
        <f ca="1">IF(ISERROR(OFFSET('Daten Elementary'!$A$1,MATCH(FC$5,'Daten Elementary'!$A:$A,0)-1,MATCH(AO160,'Daten Elementary'!$A$424:$ADO$424,0)-1)),0,OFFSET('Daten Elementary'!$A$1,MATCH(FC$5,'Daten Elementary'!$A:$A,0)-1,MATCH(AO160,'Daten Elementary'!$A$424:$ADO$424,0)-1))*1000</f>
        <v>0</v>
      </c>
      <c r="FD160" s="314">
        <f ca="1">IF(ISERROR(OFFSET('Daten Elementary'!$A$1,MATCH(FD$5,'Daten Elementary'!$A:$A,0)-1,MATCH(AP160,'Daten Elementary'!$A$424:$ADO$424,0)-1)),0,OFFSET('Daten Elementary'!$A$1,MATCH(FD$5,'Daten Elementary'!$A:$A,0)-1,MATCH(AP160,'Daten Elementary'!$A$424:$ADO$424,0)-1))*1000</f>
        <v>0.21172439000000001</v>
      </c>
      <c r="FE160" s="314">
        <f t="shared" ca="1" si="133"/>
        <v>0.21172439000000001</v>
      </c>
      <c r="FF160" s="314">
        <f ca="1">IF(ISERROR(OFFSET('Daten Elementary'!$A$1,MATCH(FF$5,'Daten Elementary'!$A:$A,0)-1,MATCH(AQ160,'Daten Elementary'!$A$424:$ADO$424,0)-1)),0,OFFSET('Daten Elementary'!$A$1,MATCH(FF$5,'Daten Elementary'!$A:$A,0)-1,MATCH(AQ160,'Daten Elementary'!$A$424:$ADO$424,0)-1))*1000</f>
        <v>0</v>
      </c>
      <c r="FG160" s="314">
        <f ca="1">IF(ISERROR(OFFSET('Daten Elementary'!$A$1,MATCH(FG$5,'Daten Elementary'!$A:$A,0)-1,MATCH(AR160,'Daten Elementary'!$A$424:$ADO$424,0)-1)),0,OFFSET('Daten Elementary'!$A$1,MATCH(FG$5,'Daten Elementary'!$A:$A,0)-1,MATCH(AR160,'Daten Elementary'!$A$424:$ADO$424,0)-1))*1000</f>
        <v>18.669857</v>
      </c>
      <c r="FH160" s="314">
        <f ca="1">IF(ISERROR(OFFSET('Daten Elementary'!$A$1,MATCH(FH$5,'Daten Elementary'!$A:$A,0)-1,MATCH(AS160,'Daten Elementary'!$A$424:$ADO$424,0)-1)),0,OFFSET('Daten Elementary'!$A$1,MATCH(FH$5,'Daten Elementary'!$A:$A,0)-1,MATCH(AS160,'Daten Elementary'!$A$424:$ADO$424,0)-1))*1000</f>
        <v>1.6067503000000001</v>
      </c>
      <c r="FI160" s="315">
        <f t="shared" ca="1" si="134"/>
        <v>20.488331690000003</v>
      </c>
      <c r="FJ160" s="314">
        <f ca="1">IF(ISERROR(OFFSET('Daten Elementary'!$A$1,MATCH(FJ$5,'Daten Elementary'!$A:$A,0)-1,MATCH($AT160,'Daten Elementary'!$A$424:$ADO$424,0)-1)),0,OFFSET('Daten Elementary'!$A$1,MATCH(FJ$5,'Daten Elementary'!$A:$A,0)-1,MATCH($AT160,'Daten Elementary'!$A$424:$ADO$424,0)-1))*1000</f>
        <v>20.488332</v>
      </c>
      <c r="FK160" s="305">
        <f t="shared" ca="1" si="135"/>
        <v>1.0000000151305632</v>
      </c>
      <c r="FL160" s="314">
        <f ca="1">IF(ISERROR(OFFSET('Daten Elementary'!$A$1,MATCH(FL$5,'Daten Elementary'!$A:$A,0)-1,MATCH(AM160,'Daten Elementary'!$A$424:$ADO$424,0)-1)),0,OFFSET('Daten Elementary'!$A$1,MATCH(FL$5,'Daten Elementary'!$A:$A,0)-1,MATCH(AM160,'Daten Elementary'!$A$424:$ADO$424,0)-1))</f>
        <v>0</v>
      </c>
      <c r="FM160" s="314">
        <f ca="1">IF(ISERROR(OFFSET('Daten Elementary'!$A$1,MATCH(FM$5,'Daten Elementary'!$A:$A,0)-1,MATCH(AN160,'Daten Elementary'!$A$424:$ADO$424,0)-1)),0,OFFSET('Daten Elementary'!$A$1,MATCH(FM$5,'Daten Elementary'!$A:$A,0)-1,MATCH(AN160,'Daten Elementary'!$A$424:$ADO$424,0)-1))</f>
        <v>0</v>
      </c>
      <c r="FN160" s="314">
        <f ca="1">IF(ISERROR(OFFSET('Daten Elementary'!$A$1,MATCH(FN$5,'Daten Elementary'!$A:$A,0)-1,MATCH(AO160,'Daten Elementary'!$A$424:$ADO$424,0)-1)),0,OFFSET('Daten Elementary'!$A$1,MATCH(FN$5,'Daten Elementary'!$A:$A,0)-1,MATCH(AO160,'Daten Elementary'!$A$424:$ADO$424,0)-1))</f>
        <v>0</v>
      </c>
      <c r="FO160" s="314">
        <f ca="1">IF(ISERROR(OFFSET('Daten Elementary'!$A$1,MATCH(FO$5,'Daten Elementary'!$A:$A,0)-1,MATCH(AP160,'Daten Elementary'!$A$424:$ADO$424,0)-1)),0,OFFSET('Daten Elementary'!$A$1,MATCH(FO$5,'Daten Elementary'!$A:$A,0)-1,MATCH(AP160,'Daten Elementary'!$A$424:$ADO$424,0)-1))</f>
        <v>0</v>
      </c>
      <c r="FP160" s="314">
        <f t="shared" ca="1" si="136"/>
        <v>0</v>
      </c>
      <c r="FQ160" s="314">
        <f ca="1">IF(ISERROR(OFFSET('Daten Elementary'!$A$1,MATCH(FQ$5,'Daten Elementary'!$A:$A,0)-1,MATCH(AQ160,'Daten Elementary'!$A$424:$ADO$424,0)-1)),0,OFFSET('Daten Elementary'!$A$1,MATCH(FQ$5,'Daten Elementary'!$A:$A,0)-1,MATCH(AQ160,'Daten Elementary'!$A$424:$ADO$424,0)-1))</f>
        <v>0</v>
      </c>
      <c r="FR160" s="314">
        <f ca="1">IF(ISERROR(OFFSET('Daten Elementary'!$A$1,MATCH(FR$5,'Daten Elementary'!$A:$A,0)-1,MATCH(AR160,'Daten Elementary'!$A$424:$ADO$424,0)-1)),0,OFFSET('Daten Elementary'!$A$1,MATCH(FR$5,'Daten Elementary'!$A:$A,0)-1,MATCH(AR160,'Daten Elementary'!$A$424:$ADO$424,0)-1))</f>
        <v>0</v>
      </c>
      <c r="FS160" s="314">
        <f ca="1">IF(ISERROR(OFFSET('Daten Elementary'!$A$1,MATCH(FS$5,'Daten Elementary'!$A:$A,0)-1,MATCH(AS160,'Daten Elementary'!$A$424:$ADO$424,0)-1)),0,OFFSET('Daten Elementary'!$A$1,MATCH(FS$5,'Daten Elementary'!$A:$A,0)-1,MATCH(AS160,'Daten Elementary'!$A$424:$ADO$424,0)-1))</f>
        <v>0</v>
      </c>
      <c r="FT160" s="315">
        <f t="shared" ca="1" si="137"/>
        <v>0</v>
      </c>
      <c r="FU160" s="314">
        <f ca="1">IF(ISERROR(OFFSET('Daten Elementary'!$A$1,MATCH(FU$5,'Daten Elementary'!$A:$A,0)-1,MATCH($AT160,'Daten Elementary'!$A$424:$ADO$424,0)-1)),0,OFFSET('Daten Elementary'!$A$1,MATCH(FU$5,'Daten Elementary'!$A:$A,0)-1,MATCH($AT160,'Daten Elementary'!$A$424:$ADO$424,0)-1))</f>
        <v>0</v>
      </c>
      <c r="FV160" s="305">
        <f t="shared" ca="1" si="138"/>
        <v>0</v>
      </c>
      <c r="FW160" s="324"/>
      <c r="FX160" s="231" t="str">
        <f t="shared" si="139"/>
        <v>Work@home (Ökostrommix CH, 1 Tag à 8h)</v>
      </c>
      <c r="FY160" s="231" t="str">
        <f t="shared" si="104"/>
        <v>Work@home</v>
      </c>
      <c r="FZ160" s="231" t="str">
        <f t="shared" si="105"/>
        <v/>
      </c>
      <c r="GA160" s="231" t="str">
        <f t="shared" si="106"/>
        <v xml:space="preserve"> (Ökostrommix CH, 1 Tag à 8h)</v>
      </c>
      <c r="GB160" s="231"/>
    </row>
    <row r="161" spans="1:184" ht="16.5" customHeight="1">
      <c r="A161" s="357"/>
      <c r="B161" s="338"/>
      <c r="C161" s="332" t="s">
        <v>45</v>
      </c>
      <c r="D161" s="396" t="s">
        <v>10</v>
      </c>
      <c r="E161" s="327" t="s">
        <v>144</v>
      </c>
      <c r="F161" s="86">
        <v>1</v>
      </c>
      <c r="G161" s="90">
        <v>1</v>
      </c>
      <c r="H161" s="87">
        <v>1</v>
      </c>
      <c r="I161" s="88"/>
      <c r="J161" s="88">
        <f>(0.014187+0.0075556)*800</f>
        <v>17.394080000000002</v>
      </c>
      <c r="K161" s="86">
        <v>1</v>
      </c>
      <c r="L161" s="86"/>
      <c r="M161" s="86"/>
      <c r="N161" s="82" t="s">
        <v>102</v>
      </c>
      <c r="O161" s="6">
        <f ca="1">(IF(ISERROR(INDEX(INDIRECT($D$268),MATCH($AM161,$AM$4:$AM$275,0),MATCH(O$304,INDIRECT($E$268),0))*$I161/$AD161),0,INDEX(INDIRECT($D$268),MATCH($AM161,$AM$4:$AM$275,0),MATCH(O$304,INDIRECT($E$268),0))*$I161/$AD161)+IF(ISERROR(INDEX(INDIRECT($D$268),MATCH($AN161,$AN$4:$AN$275,0),MATCH(O$305,INDIRECT($E$268),0))*$J161/$AE161),0,INDEX(INDIRECT($D$268),MATCH($AN161,$AN$4:$AN$275,0),MATCH(O$305,INDIRECT($E$268),0))*$J161/$AE161))*$AC161/$F161</f>
        <v>0</v>
      </c>
      <c r="P161" s="6">
        <f ca="1">(IF(ISERROR(INDEX(INDIRECT($D$268),MATCH($AO161,$AO$4:$AO$275,0),MATCH(P$304,INDIRECT($E$268),0))*$I161/$AD161),0,INDEX(INDIRECT($D$268),MATCH($AO161,$AO$4:$AO$275,0),MATCH(P$304,INDIRECT($E$268),0))*$I161/$AD161)+IF(ISERROR(INDEX(INDIRECT($D$268),MATCH($AP161,$AP$4:$AP$275,0),MATCH(P$305,INDIRECT($E$268),0))*$J161/$AE161),0,INDEX(INDIRECT($D$268),MATCH($AP161,$AP$4:$AP$275,0),MATCH(P$305,INDIRECT($E$268),0))*$J161/$AE161))*$AC161/$F161</f>
        <v>17.6431328</v>
      </c>
      <c r="Q161" s="6">
        <f ca="1">INDEX(INDIRECT($D$268),MATCH($AQ161,$AQ$4:$AQ$284,0),MATCH(Q$4,INDIRECT($E$268),0))*$K161*$AC161/$F161/$AF161</f>
        <v>0</v>
      </c>
      <c r="R161" s="6">
        <f ca="1">INDEX(INDIRECT($D$268),MATCH($AR161,$AR$4:$AR$284,0),MATCH(R$4,INDIRECT($E$268),0))*$K161*$AC161/$F161/$AF161</f>
        <v>220.663848</v>
      </c>
      <c r="S161" s="6">
        <f ca="1">INDEX(INDIRECT($D$268),MATCH($AS161,$AS$4:$AS$284,0),MATCH(S$4,INDIRECT($E$268),0))*$K161*$AC161/$F161/$AF161</f>
        <v>14.256228799999999</v>
      </c>
      <c r="T161" s="7">
        <f t="shared" ca="1" si="103"/>
        <v>252.56320959999999</v>
      </c>
      <c r="U161" s="6">
        <f>IF($B$268=6,(IF(OR(AJ161="Benzin",AJ161="Diesel"),$AK161*INDEX('DIN EN 16258'!$I:$I,MATCH('mobitool-Faktoren v2.0'!$AI161,'DIN EN 16258'!$A:$A,0))*$I161/$AD161+$AL161*INDEX('DIN EN 16258'!$I:$I,MATCH('mobitool-Faktoren v2.0'!$AJ161,'DIN EN 16258'!$A:$A,0))*$I161/$AD161,IF(ISERROR($AK161*INDEX('DIN EN 16258'!$I:$I,MATCH('mobitool-Faktoren v2.0'!$AI161,'DIN EN 16258'!$A:$A,0))*$I161/$AD161),0,$AK161*INDEX('DIN EN 16258'!$I:$I,MATCH('mobitool-Faktoren v2.0'!$AI161,'DIN EN 16258'!$A:$A,0))*$I161/$AD161)+IF(ISERROR($AL161*INDEX('DIN EN 16258'!$I:$I,MATCH('mobitool-Faktoren v2.0'!$AJ161,'DIN EN 16258'!$A:$A,0))*$J161/$AE161),0,$AL161*INDEX('DIN EN 16258'!$I:$I,MATCH('mobitool-Faktoren v2.0'!$AJ161,'DIN EN 16258'!$A:$A,0))*$J161/$AE161)))*1000,
IF($B$268=1,(IF(OR(AJ161="Benzin",AJ161="Diesel"),$AK161*INDEX('DIN EN 16258'!$D:$D,MATCH('mobitool-Faktoren v2.0'!$AI161,'DIN EN 16258'!$A:$A,0))*$I161/$AD161+$AL161*INDEX('DIN EN 16258'!$D:$D,MATCH('mobitool-Faktoren v2.0'!$AJ161,'DIN EN 16258'!$A:$A,0))*$I161/$AD161,IF(ISERROR($AK161*INDEX('DIN EN 16258'!$D:$D,MATCH('mobitool-Faktoren v2.0'!$AI161,'DIN EN 16258'!$A:$A,0))*$I161/$AD161),0,$AK161*INDEX('DIN EN 16258'!$D:$D,MATCH('mobitool-Faktoren v2.0'!$AI161,'DIN EN 16258'!$A:$A,0))*$I161/$AD161)+IF(ISERROR($AL161*INDEX('DIN EN 16258'!$D:$D,MATCH('mobitool-Faktoren v2.0'!$AJ161,'DIN EN 16258'!$A:$A,0))*$J161/$AE161),0,$AL161*INDEX('DIN EN 16258'!$D:$D,MATCH('mobitool-Faktoren v2.0'!$AJ161,'DIN EN 16258'!$A:$A,0))*$J161/$AE161))),0))*$AC161/$F161</f>
        <v>0</v>
      </c>
      <c r="V161" s="6">
        <f>IF($B$268=6,(IF(OR(AJ161="Benzin",AJ161="Diesel"),$AK161*INDEX('DIN EN 16258'!$L:$L,MATCH('mobitool-Faktoren v2.0'!$AI161,'DIN EN 16258'!$A:$A,0))*$I161/$AD161+$AL161*INDEX('DIN EN 16258'!$L:$L,MATCH('mobitool-Faktoren v2.0'!$AJ161,'DIN EN 16258'!$A:$A,0))*$I161/$AD161,IF(ISERROR($AK161*INDEX('DIN EN 16258'!$L:$L,MATCH('mobitool-Faktoren v2.0'!$AI161,'DIN EN 16258'!$A:$A,0))*$I161/$AD161),0,$AK161*INDEX('DIN EN 16258'!$L:$L,MATCH('mobitool-Faktoren v2.0'!$AI161,'DIN EN 16258'!$A:$A,0))*$I161/$AD161)+IF(ISERROR($AL161*INDEX('DIN EN 16258'!$L:$L,MATCH('mobitool-Faktoren v2.0'!$AJ161,'DIN EN 16258'!$A:$A,0))*$J161/$AE161),0,$AL161*INDEX('DIN EN 16258'!$L:$L,MATCH('mobitool-Faktoren v2.0'!$AJ161,'DIN EN 16258'!$A:$A,0))*$J161/$AE161)))*1000,
IF($B$268=1,(IF(OR(AJ161="Benzin",AJ161="Diesel"),$AK161*INDEX('DIN EN 16258'!$F:$F,MATCH('mobitool-Faktoren v2.0'!$AI161,'DIN EN 16258'!$A:$A,0))*$I161/$AD161+$AL161*INDEX('DIN EN 16258'!$F:$F,MATCH('mobitool-Faktoren v2.0'!$AJ161,'DIN EN 16258'!$A:$A,0))*$I161/$AD161,IF(ISERROR($AK161*INDEX('DIN EN 16258'!$F:$F,MATCH('mobitool-Faktoren v2.0'!$AI161,'DIN EN 16258'!$A:$A,0))*$I161/$AD161),0,$AK161*INDEX('DIN EN 16258'!$F:$F,MATCH('mobitool-Faktoren v2.0'!$AI161,'DIN EN 16258'!$A:$A,0))*$I161/$AD161)+IF(ISERROR($AL161*INDEX('DIN EN 16258'!$F:$F,MATCH('mobitool-Faktoren v2.0'!$AJ161,'DIN EN 16258'!$A:$A,0))*$J161/$AE161),0,$AL161*INDEX('DIN EN 16258'!$F:$F,MATCH('mobitool-Faktoren v2.0'!$AJ161,'DIN EN 16258'!$A:$A,0))*$J161/$AE161))),0))*$AC161/$F161</f>
        <v>16.224340817678399</v>
      </c>
      <c r="W161" s="6" t="s">
        <v>892</v>
      </c>
      <c r="X161" s="39" t="s">
        <v>162</v>
      </c>
      <c r="Y161" s="300"/>
      <c r="Z161" s="300"/>
      <c r="AA161" s="299"/>
      <c r="AB161" s="299"/>
      <c r="AC161" s="366">
        <v>8</v>
      </c>
      <c r="AD161" s="298"/>
      <c r="AE161" s="298">
        <f>(0.014187+0.0075556)*800</f>
        <v>17.394080000000002</v>
      </c>
      <c r="AF161" s="299">
        <v>1</v>
      </c>
      <c r="AG161" s="299"/>
      <c r="AH161" s="299"/>
      <c r="AI161" s="301"/>
      <c r="AJ161" s="301" t="s">
        <v>625</v>
      </c>
      <c r="AK161" s="301"/>
      <c r="AL161" s="329">
        <f>0.014187+0.0075556</f>
        <v>2.1742600000000001E-2</v>
      </c>
      <c r="AM161" s="202" t="s">
        <v>81</v>
      </c>
      <c r="AN161" s="330" t="s">
        <v>663</v>
      </c>
      <c r="AO161" s="202" t="s">
        <v>81</v>
      </c>
      <c r="AP161" s="202" t="s">
        <v>342</v>
      </c>
      <c r="AQ161" s="330" t="s">
        <v>665</v>
      </c>
      <c r="AR161" s="202" t="s">
        <v>343</v>
      </c>
      <c r="AS161" s="202" t="s">
        <v>344</v>
      </c>
      <c r="AT161" s="202" t="s">
        <v>345</v>
      </c>
      <c r="AU161" s="303">
        <f ca="1">IF(ISERROR(OFFSET('Daten KEA'!$A$1,MATCH(AU$5,'Daten KEA'!$A:$A,0)-1,MATCH(AM161,'Daten KEA'!$A$424:$ADO$424,0)-1)),0,OFFSET('Daten KEA'!$A$1,MATCH(AU$5,'Daten KEA'!$A:$A,0)-1,MATCH(AM161,'Daten KEA'!$A$424:$ADO$424,0)-1))+IF(ISERROR(AK161*INDEX('Energiefaktoren Ecoinvent'!$D:$D,MATCH('mobitool-Faktoren v2.0'!AI161,'Energiefaktoren Ecoinvent'!$A:$A,0))),0,AK161*INDEX('Energiefaktoren Ecoinvent'!$D:$D,MATCH('mobitool-Faktoren v2.0'!AI161,'Energiefaktoren Ecoinvent'!$A:$A,0)))+IF(OR(AJ161="Benzin",AJ161="Diesel"),IF(ISERROR(OFFSET('Daten KEA'!$A$1,MATCH(AV$5,'Daten KEA'!$A:$A,0)-1,MATCH(AN161,'Daten KEA'!$A$424:$ADO$424,0)-1)),0,OFFSET('Daten KEA'!$A$1,MATCH(AV$5,'Daten KEA'!$A:$A,0)-1,MATCH(AN161,'Daten KEA'!$A$424:$ADO$424,0)-1))+IF(ISERROR(AL161*INDEX('Energiefaktoren Ecoinvent'!$D:$D,MATCH('mobitool-Faktoren v2.0'!AJ161,'Energiefaktoren Ecoinvent'!$A:$A,0))),0,AL161*INDEX('Energiefaktoren Ecoinvent'!$D:$D,MATCH('mobitool-Faktoren v2.0'!AJ161,'Energiefaktoren Ecoinvent'!$A:$A,0))),0)</f>
        <v>0</v>
      </c>
      <c r="AV161" s="303">
        <f ca="1">IF(OR(AJ161="Benzin",AJ161="Diesel"),0,IF(ISERROR(OFFSET('Daten KEA'!$A$1,MATCH(AV$5,'Daten KEA'!$A:$A,0)-1,MATCH(AN161,'Daten KEA'!$A$424:$ADO$424,0)-1)),0,OFFSET('Daten KEA'!$A$1,MATCH(AV$5,'Daten KEA'!$A:$A,0)-1,MATCH(AN161,'Daten KEA'!$A$424:$ADO$424,0)-1))+IF(ISERROR(AL161*INDEX('Energiefaktoren Ecoinvent'!$D:$D,MATCH('mobitool-Faktoren v2.0'!AJ161,'Energiefaktoren Ecoinvent'!$A:$A,0))),0,AL161*INDEX('Energiefaktoren Ecoinvent'!$D:$D,MATCH('mobitool-Faktoren v2.0'!AJ161,'Energiefaktoren Ecoinvent'!$A:$A,0))))</f>
        <v>7.827336E-2</v>
      </c>
      <c r="AW161" s="303">
        <f ca="1">IF(ISERROR(OFFSET('Daten KEA'!$A$1,MATCH(AW$5,'Daten KEA'!$A:$A,0)-1,MATCH(AO161,'Daten KEA'!$A$424:$ADO$424,0)-1)),0,OFFSET('Daten KEA'!$A$1,MATCH(AW$5,'Daten KEA'!$A:$A,0)-1,MATCH(AO161,'Daten KEA'!$A$424:$ADO$424,0)-1))-IF(ISERROR(AK161*INDEX('Energiefaktoren Ecoinvent'!$D:$D,MATCH('mobitool-Faktoren v2.0'!AI161,'Energiefaktoren Ecoinvent'!$A:$A,0))),0,AK161*INDEX('Energiefaktoren Ecoinvent'!$D:$D,MATCH('mobitool-Faktoren v2.0'!AI161,'Energiefaktoren Ecoinvent'!$A:$A,0)))+IF(OR(AJ161="Benzin",AJ161="Diesel"),IF(ISERROR(OFFSET('Daten KEA'!$A$1,MATCH(AX$5,'Daten KEA'!$A:$A,0)-1,MATCH(AP161,'Daten KEA'!$A$424:$ADO$424,0)-1)),0,OFFSET('Daten KEA'!$A$1,MATCH(AX$5,'Daten KEA'!$A:$A,0)-1,MATCH(AP161,'Daten KEA'!$A$424:$ADO$424,0)-1))-IF(ISERROR(AL161*INDEX('Energiefaktoren Ecoinvent'!$D:$D,MATCH('mobitool-Faktoren v2.0'!AJ161,'Energiefaktoren Ecoinvent'!$A:$A,0))),0,AL161*INDEX('Energiefaktoren Ecoinvent'!$D:$D,MATCH('mobitool-Faktoren v2.0'!AJ161,'Energiefaktoren Ecoinvent'!$A:$A,0))),0)</f>
        <v>0</v>
      </c>
      <c r="AX161" s="303">
        <f ca="1">IF(OR(AJ161="Benzin",AJ161="Diesel"),0,IF(ISERROR(OFFSET('Daten KEA'!$A$1,MATCH(AX$5,'Daten KEA'!$A:$A,0)-1,MATCH(AP161,'Daten KEA'!$A$424:$ADO$424,0)-1)),0,OFFSET('Daten KEA'!$A$1,MATCH(AX$5,'Daten KEA'!$A:$A,0)-1,MATCH(AP161,'Daten KEA'!$A$424:$ADO$424,0)-1))-IF(ISERROR(AL161*INDEX('Energiefaktoren Ecoinvent'!$D:$D,MATCH('mobitool-Faktoren v2.0'!AJ161,'Energiefaktoren Ecoinvent'!$A:$A,0))),0,AL161*INDEX('Energiefaktoren Ecoinvent'!$D:$D,MATCH('mobitool-Faktoren v2.0'!AJ161,'Energiefaktoren Ecoinvent'!$A:$A,0))))</f>
        <v>0.15673403000000002</v>
      </c>
      <c r="AY161" s="303">
        <f t="shared" ca="1" si="107"/>
        <v>0.23500739000000004</v>
      </c>
      <c r="AZ161" s="303">
        <f ca="1">IF(ISERROR(OFFSET('Daten KEA'!$A$1,MATCH(AZ$5,'Daten KEA'!$A:$A,0)-1,MATCH(AQ161,'Daten KEA'!$A$424:$ADO$424,0)-1)),0,OFFSET('Daten KEA'!$A$1,MATCH(AZ$5,'Daten KEA'!$A:$A,0)-1,MATCH(AQ161,'Daten KEA'!$A$424:$ADO$424,0)-1))</f>
        <v>0</v>
      </c>
      <c r="BA161" s="303">
        <f ca="1">IF(ISERROR(OFFSET('Daten KEA'!$A$1,MATCH(BA$5,'Daten KEA'!$A:$A,0)-1,MATCH(AR161,'Daten KEA'!$A$424:$ADO$424,0)-1)),0,OFFSET('Daten KEA'!$A$1,MATCH(BA$5,'Daten KEA'!$A:$A,0)-1,MATCH(AR161,'Daten KEA'!$A$424:$ADO$424,0)-1))</f>
        <v>0.35016439999999999</v>
      </c>
      <c r="BB161" s="303">
        <f ca="1">IF(ISERROR(OFFSET('Daten KEA'!$A$1,MATCH(BB$5,'Daten KEA'!$A:$A,0)-1,MATCH(AS161,'Daten KEA'!$A$424:$ADO$424,0)-1)),0,OFFSET('Daten KEA'!$A$1,MATCH(BB$5,'Daten KEA'!$A:$A,0)-1,MATCH(AS161,'Daten KEA'!$A$424:$ADO$424,0)-1))</f>
        <v>0.13829267000000001</v>
      </c>
      <c r="BC161" s="304">
        <f t="shared" ca="1" si="101"/>
        <v>0.72346445999999998</v>
      </c>
      <c r="BD161" s="303">
        <f ca="1">IF(ISERROR(OFFSET('Daten KEA'!$A$1,MATCH(BD$5,'Daten KEA'!$A:$A,0)-1,MATCH(AT161,'Daten KEA'!$A$424:$ADO$424,0)-1)),0,OFFSET('Daten KEA'!$A$1,MATCH(BD$5,'Daten KEA'!$A:$A,0)-1,MATCH(AT161,'Daten KEA'!$A$424:$ADO$424,0)-1))</f>
        <v>0.72346447000000003</v>
      </c>
      <c r="BE161" s="305">
        <f t="shared" ca="1" si="108"/>
        <v>1.000000013822379</v>
      </c>
      <c r="BF161" s="306">
        <f ca="1">IF(ISERROR(OFFSET('Daten KEA'!$A$1,MATCH(BF$5,'Daten KEA'!$A:$A,0)-1,MATCH(AM161,'Daten KEA'!$A$424:$ADO$424,0)-1)),0,OFFSET('Daten KEA'!$A$1,MATCH(BF$5,'Daten KEA'!$A:$A,0)-1,MATCH(AM161,'Daten KEA'!$A$424:$ADO$424,0)-1))+IF(ISERROR($AK161*INDEX('Energiefaktoren Ecoinvent'!$H:$H,MATCH('mobitool-Faktoren v2.0'!$AI161,'Energiefaktoren Ecoinvent'!$A:$A,0))),0,$AK161*INDEX('Energiefaktoren Ecoinvent'!$H:$H,MATCH('mobitool-Faktoren v2.0'!$AI161,'Energiefaktoren Ecoinvent'!$A:$A,0)))+IF(OR(AJ161="Benzin",AJ161="Diesel"),IF(ISERROR(OFFSET('Daten KEA'!$A$1,MATCH(BG$5,'Daten KEA'!$A:$A,0)-1,MATCH(AN161,'Daten KEA'!$A$424:$ADO$424,0)-1)),0,OFFSET('Daten KEA'!$A$1,MATCH(BG$5,'Daten KEA'!$A:$A,0)-1,MATCH(AN161,'Daten KEA'!$A$424:$ADO$424,0)-1))+IF(ISERROR($AL161*INDEX('Energiefaktoren Ecoinvent'!$H:$H,MATCH('mobitool-Faktoren v2.0'!$AJ161,'Energiefaktoren Ecoinvent'!$A:$A,0))),0,$AL161*INDEX('Energiefaktoren Ecoinvent'!$H:$H,MATCH('mobitool-Faktoren v2.0'!$AJ161,'Energiefaktoren Ecoinvent'!$A:$A,0))),0)</f>
        <v>0</v>
      </c>
      <c r="BG161" s="306">
        <f ca="1">IF(OR(AJ161="Benzin",AJ161="Diesel"),0,IF(ISERROR(OFFSET('Daten KEA'!$A$1,MATCH(BG$5,'Daten KEA'!$A:$A,0)-1,MATCH(AN161,'Daten KEA'!$A$424:$ADO$424,0)-1)),0,OFFSET('Daten KEA'!$A$1,MATCH(BG$5,'Daten KEA'!$A:$A,0)-1,MATCH(AN161,'Daten KEA'!$A$424:$ADO$424,0)-1))+IF(ISERROR($AL161*INDEX('Energiefaktoren Ecoinvent'!$H:$H,MATCH('mobitool-Faktoren v2.0'!$AJ161,'Energiefaktoren Ecoinvent'!$A:$A,0))),0,$AL161*INDEX('Energiefaktoren Ecoinvent'!$H:$H,MATCH('mobitool-Faktoren v2.0'!$AJ161,'Energiefaktoren Ecoinvent'!$A:$A,0))))</f>
        <v>4.6268558077257362E-2</v>
      </c>
      <c r="BH161" s="306">
        <f ca="1">IF(ISERROR(OFFSET('Daten KEA'!$A$1,MATCH(BH$5,'Daten KEA'!$A:$A,0)-1,MATCH(AO161,'Daten KEA'!$A$424:$ADO$424,0)-1)),0,OFFSET('Daten KEA'!$A$1,MATCH(BH$5,'Daten KEA'!$A:$A,0)-1,MATCH(AO161,'Daten KEA'!$A$424:$ADO$424,0)-1))-IF(ISERROR($AK161*INDEX('Energiefaktoren Ecoinvent'!$H:$H,MATCH('mobitool-Faktoren v2.0'!$AI161,'Energiefaktoren Ecoinvent'!$A:$A,0))),0,$AK161*INDEX('Energiefaktoren Ecoinvent'!$H:$H,MATCH('mobitool-Faktoren v2.0'!$AI161,'Energiefaktoren Ecoinvent'!$A:$A,0)))+IF(OR(AJ161="Benzin",AJ161="Diesel"),IF(ISERROR(OFFSET('Daten KEA'!$A$1,MATCH(BI$5,'Daten KEA'!$A:$A,0)-1,MATCH(AP161,'Daten KEA'!$A$424:$ADO$424,0)-1)),0,OFFSET('Daten KEA'!$A$1,MATCH(BI$5,'Daten KEA'!$A:$A,0)-1,MATCH(AP161,'Daten KEA'!$A$424:$ADO$424,0)-1))-IF(ISERROR($AL161*INDEX('Energiefaktoren Ecoinvent'!$H:$H,MATCH('mobitool-Faktoren v2.0'!$AJ161,'Energiefaktoren Ecoinvent'!$A:$A,0))),0,$AL161*INDEX('Energiefaktoren Ecoinvent'!$H:$H,MATCH('mobitool-Faktoren v2.0'!$AJ161,'Energiefaktoren Ecoinvent'!$A:$A,0))),0)</f>
        <v>0</v>
      </c>
      <c r="BI161" s="306">
        <f ca="1">IF(OR(AJ161="Benzin",AJ161="Diesel"),0,IF(ISERROR(OFFSET('Daten KEA'!$A$1,MATCH(BI$5,'Daten KEA'!$A:$A,0)-1,MATCH(AP161,'Daten KEA'!$A$424:$ADO$424,0)-1)),0,OFFSET('Daten KEA'!$A$1,MATCH(BI$5,'Daten KEA'!$A:$A,0)-1,MATCH(AP161,'Daten KEA'!$A$424:$ADO$424,0)-1))-IF(ISERROR($AL161*INDEX('Energiefaktoren Ecoinvent'!$H:$H,MATCH('mobitool-Faktoren v2.0'!$AJ161,'Energiefaktoren Ecoinvent'!$A:$A,0))),0,$AL161*INDEX('Energiefaktoren Ecoinvent'!$H:$H,MATCH('mobitool-Faktoren v2.0'!$AJ161,'Energiefaktoren Ecoinvent'!$A:$A,0))))</f>
        <v>0.15057920317357265</v>
      </c>
      <c r="BJ161" s="306">
        <f t="shared" ca="1" si="140"/>
        <v>0.19684776125083001</v>
      </c>
      <c r="BK161" s="306">
        <f ca="1">IF(ISERROR(OFFSET('Daten KEA'!$A$1,MATCH(BK$5,'Daten KEA'!$A:$A,0)-1,MATCH(AQ161,'Daten KEA'!$A$424:$ADO$424,0)-1)),0,OFFSET('Daten KEA'!$A$1,MATCH(BK$5,'Daten KEA'!$A:$A,0)-1,MATCH(AQ161,'Daten KEA'!$A$424:$ADO$424,0)-1))</f>
        <v>0</v>
      </c>
      <c r="BL161" s="306">
        <f ca="1">IF(ISERROR(OFFSET('Daten KEA'!$A$1,MATCH(BL$5,'Daten KEA'!$A:$A,0)-1,MATCH(AR161,'Daten KEA'!$A$424:$ADO$424,0)-1)),0,OFFSET('Daten KEA'!$A$1,MATCH(BL$5,'Daten KEA'!$A:$A,0)-1,MATCH(AR161,'Daten KEA'!$A$424:$ADO$424,0)-1))</f>
        <v>0.31380901435220004</v>
      </c>
      <c r="BM161" s="306">
        <f ca="1">IF(ISERROR(OFFSET('Daten KEA'!$A$1,MATCH(BM$5,'Daten KEA'!$A:$A,0)-1,MATCH(AS161,'Daten KEA'!$A$424:$ADO$424,0)-1)),0,OFFSET('Daten KEA'!$A$1,MATCH(BM$5,'Daten KEA'!$A:$A,0)-1,MATCH(AS161,'Daten KEA'!$A$424:$ADO$424,0)-1))</f>
        <v>0.111615433227974</v>
      </c>
      <c r="BN161" s="307">
        <f t="shared" ca="1" si="98"/>
        <v>0.62227220883100398</v>
      </c>
      <c r="BO161" s="306">
        <f ca="1">IF(ISERROR(OFFSET('Daten KEA'!$A$1,MATCH(BO$5,'Daten KEA'!$A:$A,0)-1,MATCH(AT161,'Daten KEA'!$A$424:$ADO$424,0)-1)),0,OFFSET('Daten KEA'!$A$1,MATCH(BO$5,'Daten KEA'!$A:$A,0)-1,MATCH(AT161,'Daten KEA'!$A$424:$ADO$424,0)-1))</f>
        <v>0.62227221483099993</v>
      </c>
      <c r="BP161" s="305">
        <f t="shared" ca="1" si="109"/>
        <v>1.000000009642076</v>
      </c>
      <c r="BQ161" s="308">
        <f ca="1">IF(ISERROR(OFFSET('Daten GWP'!$A$1,MATCH(BQ$5,'Daten GWP'!$A:$A,0)-1,MATCH(AM161,'Daten GWP'!$A$424:$ADO$424,0)-1)),0,OFFSET('Daten GWP'!$A$1,MATCH(BQ$5,'Daten GWP'!$A:$A,0)-1,MATCH(AM161,'Daten GWP'!$A$424:$ADO$424,0)-1))*1000</f>
        <v>0</v>
      </c>
      <c r="BR161" s="308">
        <f ca="1">IF(ISERROR(OFFSET('Daten GWP'!$A$1,MATCH(BR$5,'Daten GWP'!$A:$A,0)-1,MATCH(AN161,'Daten GWP'!$A$424:$ADO$424,0)-1)),0,OFFSET('Daten GWP'!$A$1,MATCH(BR$5,'Daten GWP'!$A:$A,0)-1,MATCH(AN161,'Daten GWP'!$A$424:$ADO$424,0)-1))*1000</f>
        <v>0</v>
      </c>
      <c r="BS161" s="308">
        <f ca="1">IF(ISERROR(OFFSET('Daten GWP'!$A$1,MATCH(BS$5,'Daten GWP'!$A:$A,0)-1,MATCH(AO161,'Daten GWP'!$A$424:$ADO$424,0)-1)),0,OFFSET('Daten GWP'!$A$1,MATCH(BS$5,'Daten GWP'!$A:$A,0)-1,MATCH(AO161,'Daten GWP'!$A$424:$ADO$424,0)-1))*1000</f>
        <v>0</v>
      </c>
      <c r="BT161" s="308">
        <f ca="1">IF(ISERROR(OFFSET('Daten GWP'!$A$1,MATCH(BT$5,'Daten GWP'!$A:$A,0)-1,MATCH(AP161,'Daten GWP'!$A$424:$ADO$424,0)-1)),0,OFFSET('Daten GWP'!$A$1,MATCH(BT$5,'Daten GWP'!$A:$A,0)-1,MATCH(AP161,'Daten GWP'!$A$424:$ADO$424,0)-1))*1000</f>
        <v>2.2053916</v>
      </c>
      <c r="BU161" s="308">
        <f t="shared" ca="1" si="110"/>
        <v>2.2053916</v>
      </c>
      <c r="BV161" s="308">
        <f ca="1">IF(ISERROR(OFFSET('Daten GWP'!$A$1,MATCH(BV$5,'Daten GWP'!$A:$A,0)-1,MATCH(AQ161,'Daten GWP'!$A$424:$ADO$424,0)-1)),0,OFFSET('Daten GWP'!$A$1,MATCH(BV$5,'Daten GWP'!$A:$A,0)-1,MATCH(AQ161,'Daten GWP'!$A$424:$ADO$424,0)-1))*1000</f>
        <v>0</v>
      </c>
      <c r="BW161" s="308">
        <f ca="1">IF(ISERROR(OFFSET('Daten GWP'!$A$1,MATCH(BW$5,'Daten GWP'!$A:$A,0)-1,MATCH(AR161,'Daten GWP'!$A$424:$ADO$424,0)-1)),0,OFFSET('Daten GWP'!$A$1,MATCH(BW$5,'Daten GWP'!$A:$A,0)-1,MATCH(AR161,'Daten GWP'!$A$424:$ADO$424,0)-1))*1000</f>
        <v>27.582981</v>
      </c>
      <c r="BX161" s="308">
        <f ca="1">IF(ISERROR(OFFSET('Daten GWP'!$A$1,MATCH(BX$5,'Daten GWP'!$A:$A,0)-1,MATCH(AS161,'Daten GWP'!$A$424:$ADO$424,0)-1)),0,OFFSET('Daten GWP'!$A$1,MATCH(BX$5,'Daten GWP'!$A:$A,0)-1,MATCH(AS161,'Daten GWP'!$A$424:$ADO$424,0)-1))*1000</f>
        <v>1.7820285999999999</v>
      </c>
      <c r="BY161" s="309">
        <f t="shared" ca="1" si="99"/>
        <v>31.570401199999999</v>
      </c>
      <c r="BZ161" s="308">
        <f ca="1">IF(ISERROR(OFFSET('Daten GWP'!$A$1,MATCH(BZ$5,'Daten GWP'!$A:$A,0)-1,MATCH(AT161,'Daten GWP'!$A$424:$ADO$424,0)-1)),0,OFFSET('Daten GWP'!$A$1,MATCH(BZ$5,'Daten GWP'!$A:$A,0)-1,MATCH(AT161,'Daten GWP'!$A$424:$ADO$424,0)-1))*1000</f>
        <v>31.570401999999998</v>
      </c>
      <c r="CA161" s="305">
        <f t="shared" ca="1" si="111"/>
        <v>1.0000000253401911</v>
      </c>
      <c r="CB161" s="310">
        <f ca="1">IF(ISERROR(OFFSET('Daten Elementary'!$A$1,MATCH(CB$5,'Daten Elementary'!$A:$A,0)-1,MATCH(AM161,'Daten Elementary'!$A$424:$ADO$424,0)-1)),0,OFFSET('Daten Elementary'!$A$1,MATCH(CB$5,'Daten Elementary'!$A:$A,0)-1,MATCH(AM161,'Daten Elementary'!$A$424:$ADO$424,0)-1))*1000000</f>
        <v>0</v>
      </c>
      <c r="CC161" s="310">
        <f ca="1">IF(ISERROR(OFFSET('Daten Elementary'!$A$1,MATCH(CC$5,'Daten Elementary'!$A:$A,0)-1,MATCH(AN161,'Daten Elementary'!$A$424:$ADO$424,0)-1)),0,OFFSET('Daten Elementary'!$A$1,MATCH(CC$5,'Daten Elementary'!$A:$A,0)-1,MATCH(AN161,'Daten Elementary'!$A$424:$ADO$424,0)-1))*1000000</f>
        <v>0</v>
      </c>
      <c r="CD161" s="310">
        <f ca="1">IF(ISERROR(OFFSET('Daten Elementary'!$A$1,MATCH(CD$5,'Daten Elementary'!$A:$A,0)-1,MATCH(AO161,'Daten Elementary'!$A$424:$ADO$424,0)-1)),0,OFFSET('Daten Elementary'!$A$1,MATCH(CD$5,'Daten Elementary'!$A:$A,0)-1,MATCH(AO161,'Daten Elementary'!$A$424:$ADO$424,0)-1))*1000000</f>
        <v>0</v>
      </c>
      <c r="CE161" s="310">
        <f ca="1">IF(ISERROR(OFFSET('Daten Elementary'!$A$1,MATCH(CE$5,'Daten Elementary'!$A:$A,0)-1,MATCH(AP161,'Daten Elementary'!$A$424:$ADO$424,0)-1)),0,OFFSET('Daten Elementary'!$A$1,MATCH(CE$5,'Daten Elementary'!$A:$A,0)-1,MATCH(AP161,'Daten Elementary'!$A$424:$ADO$424,0)-1))*1000000</f>
        <v>1.4057419000000002</v>
      </c>
      <c r="CF161" s="310">
        <f t="shared" ca="1" si="112"/>
        <v>1.4057419000000002</v>
      </c>
      <c r="CG161" s="310">
        <f ca="1">IF(ISERROR(OFFSET('Daten Elementary'!$A$1,MATCH(CG$5,'Daten Elementary'!$A:$A,0)-1,MATCH(AQ161,'Daten Elementary'!$A$424:$ADO$424,0)-1)),0,OFFSET('Daten Elementary'!$A$1,MATCH(CG$5,'Daten Elementary'!$A:$A,0)-1,MATCH(AQ161,'Daten Elementary'!$A$424:$ADO$424,0)-1))*1000000</f>
        <v>0</v>
      </c>
      <c r="CH161" s="310">
        <f ca="1">IF(ISERROR(OFFSET('Daten Elementary'!$A$1,MATCH(CH$5,'Daten Elementary'!$A:$A,0)-1,MATCH(AR161,'Daten Elementary'!$A$424:$ADO$424,0)-1)),0,OFFSET('Daten Elementary'!$A$1,MATCH(CH$5,'Daten Elementary'!$A:$A,0)-1,MATCH(AR161,'Daten Elementary'!$A$424:$ADO$424,0)-1))*1000000</f>
        <v>10.421821999999999</v>
      </c>
      <c r="CI161" s="310">
        <f ca="1">IF(ISERROR(OFFSET('Daten Elementary'!$A$1,MATCH(CI$5,'Daten Elementary'!$A:$A,0)-1,MATCH(AS161,'Daten Elementary'!$A$424:$ADO$424,0)-1)),0,OFFSET('Daten Elementary'!$A$1,MATCH(CI$5,'Daten Elementary'!$A:$A,0)-1,MATCH(AS161,'Daten Elementary'!$A$424:$ADO$424,0)-1))*1000000</f>
        <v>1.2199964999999999</v>
      </c>
      <c r="CJ161" s="311">
        <f t="shared" ca="1" si="113"/>
        <v>13.0475604</v>
      </c>
      <c r="CK161" s="310">
        <f ca="1">IF(ISERROR(OFFSET('Daten Elementary'!$A$1,MATCH(CK$5,'Daten Elementary'!$A:$A,0)-1,MATCH($AT161,'Daten Elementary'!$A$424:$ADO$424,0)-1)),0,OFFSET('Daten Elementary'!$A$1,MATCH(CK$5,'Daten Elementary'!$A:$A,0)-1,MATCH($AT161,'Daten Elementary'!$A$424:$ADO$424,0)-1))*1000000</f>
        <v>13.047560000000001</v>
      </c>
      <c r="CL161" s="305">
        <f t="shared" ca="1" si="114"/>
        <v>0.9999999693429279</v>
      </c>
      <c r="CM161" s="312">
        <f ca="1">IF(ISERROR(OFFSET('Daten Elementary'!$A$1,MATCH(CM$5,'Daten Elementary'!$A:$A,0)-1,MATCH(AM161,'Daten Elementary'!$A$424:$ADO$424,0)-1)),0,OFFSET('Daten Elementary'!$A$1,MATCH(CM$5,'Daten Elementary'!$A:$A,0)-1,MATCH(AM161,'Daten Elementary'!$A$424:$ADO$424,0)-1))*1000000</f>
        <v>0</v>
      </c>
      <c r="CN161" s="312">
        <f ca="1">IF(ISERROR(OFFSET('Daten Elementary'!$A$1,MATCH(CN$5,'Daten Elementary'!$A:$A,0)-1,MATCH(AN161,'Daten Elementary'!$A$424:$ADO$424,0)-1)),0,OFFSET('Daten Elementary'!$A$1,MATCH(CN$5,'Daten Elementary'!$A:$A,0)-1,MATCH(AN161,'Daten Elementary'!$A$424:$ADO$424,0)-1))*1000000</f>
        <v>0</v>
      </c>
      <c r="CO161" s="312">
        <f ca="1">IF(ISERROR(OFFSET('Daten Elementary'!$A$1,MATCH(CO$5,'Daten Elementary'!$A:$A,0)-1,MATCH(AO161,'Daten Elementary'!$A$424:$ADO$424,0)-1)),0,OFFSET('Daten Elementary'!$A$1,MATCH(CO$5,'Daten Elementary'!$A:$A,0)-1,MATCH(AO161,'Daten Elementary'!$A$424:$ADO$424,0)-1))*1000000</f>
        <v>0</v>
      </c>
      <c r="CP161" s="312">
        <f ca="1">IF(ISERROR(OFFSET('Daten Elementary'!$A$1,MATCH(CP$5,'Daten Elementary'!$A:$A,0)-1,MATCH(AP161,'Daten Elementary'!$A$424:$ADO$424,0)-1)),0,OFFSET('Daten Elementary'!$A$1,MATCH(CP$5,'Daten Elementary'!$A:$A,0)-1,MATCH(AP161,'Daten Elementary'!$A$424:$ADO$424,0)-1))*1000000</f>
        <v>0.80037783000000007</v>
      </c>
      <c r="CQ161" s="312">
        <f t="shared" ca="1" si="115"/>
        <v>0.80037783000000007</v>
      </c>
      <c r="CR161" s="312">
        <f ca="1">IF(ISERROR(OFFSET('Daten Elementary'!$A$1,MATCH(CR$5,'Daten Elementary'!$A:$A,0)-1,MATCH(AQ161,'Daten Elementary'!$A$424:$ADO$424,0)-1)),0,OFFSET('Daten Elementary'!$A$1,MATCH(CR$5,'Daten Elementary'!$A:$A,0)-1,MATCH(AQ161,'Daten Elementary'!$A$424:$ADO$424,0)-1))*1000000</f>
        <v>0</v>
      </c>
      <c r="CS161" s="312">
        <f ca="1">IF(ISERROR(OFFSET('Daten Elementary'!$A$1,MATCH(CS$5,'Daten Elementary'!$A:$A,0)-1,MATCH(AR161,'Daten Elementary'!$A$424:$ADO$424,0)-1)),0,OFFSET('Daten Elementary'!$A$1,MATCH(CS$5,'Daten Elementary'!$A:$A,0)-1,MATCH(AR161,'Daten Elementary'!$A$424:$ADO$424,0)-1))*1000000</f>
        <v>6.7502687999999997</v>
      </c>
      <c r="CT161" s="312">
        <f ca="1">IF(ISERROR(OFFSET('Daten Elementary'!$A$1,MATCH(CT$5,'Daten Elementary'!$A:$A,0)-1,MATCH(AS161,'Daten Elementary'!$A$424:$ADO$424,0)-1)),0,OFFSET('Daten Elementary'!$A$1,MATCH(CT$5,'Daten Elementary'!$A:$A,0)-1,MATCH(AS161,'Daten Elementary'!$A$424:$ADO$424,0)-1))*1000000</f>
        <v>0.68268213999999994</v>
      </c>
      <c r="CU161" s="313">
        <f t="shared" ca="1" si="116"/>
        <v>8.23332877</v>
      </c>
      <c r="CV161" s="312">
        <f ca="1">IF(ISERROR(OFFSET('Daten Elementary'!$A$1,MATCH(CV$5,'Daten Elementary'!$A:$A,0)-1,MATCH($AT161,'Daten Elementary'!$A$424:$ADO$424,0)-1)),0,OFFSET('Daten Elementary'!$A$1,MATCH(CV$5,'Daten Elementary'!$A:$A,0)-1,MATCH($AT161,'Daten Elementary'!$A$424:$ADO$424,0)-1))*1000000</f>
        <v>8.2333287000000013</v>
      </c>
      <c r="CW161" s="305">
        <f t="shared" ca="1" si="117"/>
        <v>0.99999999149797114</v>
      </c>
      <c r="CX161" s="314">
        <f ca="1">IF(ISERROR(OFFSET('Daten Elementary'!$A$1,MATCH(CX$5,'Daten Elementary'!$A:$A,0)-1,MATCH(AM161,'Daten Elementary'!$A$424:$ADO$424,0)-1)),0,OFFSET('Daten Elementary'!$A$1,MATCH(CX$5,'Daten Elementary'!$A:$A,0)-1,MATCH(AM161,'Daten Elementary'!$A$424:$ADO$424,0)-1))*1000000</f>
        <v>0</v>
      </c>
      <c r="CY161" s="314">
        <f ca="1">IF(ISERROR(OFFSET('Daten Elementary'!$A$1,MATCH(CY$5,'Daten Elementary'!$A:$A,0)-1,MATCH(AN161,'Daten Elementary'!$A$424:$ADO$424,0)-1)),0,OFFSET('Daten Elementary'!$A$1,MATCH(CY$5,'Daten Elementary'!$A:$A,0)-1,MATCH(AN161,'Daten Elementary'!$A$424:$ADO$424,0)-1))*1000000</f>
        <v>0</v>
      </c>
      <c r="CZ161" s="314">
        <f ca="1">IF(ISERROR(OFFSET('Daten Elementary'!$A$1,MATCH(CZ$5,'Daten Elementary'!$A:$A,0)-1,MATCH(AO161,'Daten Elementary'!$A$424:$ADO$424,0)-1)),0,OFFSET('Daten Elementary'!$A$1,MATCH(CZ$5,'Daten Elementary'!$A:$A,0)-1,MATCH(AO161,'Daten Elementary'!$A$424:$ADO$424,0)-1))*1000000</f>
        <v>0</v>
      </c>
      <c r="DA161" s="314">
        <f ca="1">IF(ISERROR(OFFSET('Daten Elementary'!$A$1,MATCH(DA$5,'Daten Elementary'!$A:$A,0)-1,MATCH(AP161,'Daten Elementary'!$A$424:$ADO$424,0)-1)),0,OFFSET('Daten Elementary'!$A$1,MATCH(DA$5,'Daten Elementary'!$A:$A,0)-1,MATCH(AP161,'Daten Elementary'!$A$424:$ADO$424,0)-1))*1000000</f>
        <v>0.76888163999999992</v>
      </c>
      <c r="DB161" s="314">
        <f t="shared" ca="1" si="118"/>
        <v>0.76888163999999992</v>
      </c>
      <c r="DC161" s="314">
        <f ca="1">IF(ISERROR(OFFSET('Daten Elementary'!$A$1,MATCH(DC$5,'Daten Elementary'!$A:$A,0)-1,MATCH(AQ161,'Daten Elementary'!$A$424:$ADO$424,0)-1)),0,OFFSET('Daten Elementary'!$A$1,MATCH(DC$5,'Daten Elementary'!$A:$A,0)-1,MATCH(AQ161,'Daten Elementary'!$A$424:$ADO$424,0)-1))*1000000</f>
        <v>0</v>
      </c>
      <c r="DD161" s="314">
        <f ca="1">IF(ISERROR(OFFSET('Daten Elementary'!$A$1,MATCH(DD$5,'Daten Elementary'!$A:$A,0)-1,MATCH(AR161,'Daten Elementary'!$A$424:$ADO$424,0)-1)),0,OFFSET('Daten Elementary'!$A$1,MATCH(DD$5,'Daten Elementary'!$A:$A,0)-1,MATCH(AR161,'Daten Elementary'!$A$424:$ADO$424,0)-1))*1000000</f>
        <v>14.748467</v>
      </c>
      <c r="DE161" s="314">
        <f ca="1">IF(ISERROR(OFFSET('Daten Elementary'!$A$1,MATCH(DE$5,'Daten Elementary'!$A:$A,0)-1,MATCH(AS161,'Daten Elementary'!$A$424:$ADO$424,0)-1)),0,OFFSET('Daten Elementary'!$A$1,MATCH(DE$5,'Daten Elementary'!$A:$A,0)-1,MATCH(AS161,'Daten Elementary'!$A$424:$ADO$424,0)-1))*1000000</f>
        <v>0.80178126999999999</v>
      </c>
      <c r="DF161" s="315">
        <f t="shared" ca="1" si="119"/>
        <v>16.319129910000001</v>
      </c>
      <c r="DG161" s="314">
        <f ca="1">IF(ISERROR(OFFSET('Daten Elementary'!$A$1,MATCH(DG$5,'Daten Elementary'!$A:$A,0)-1,MATCH($AT161,'Daten Elementary'!$A$424:$ADO$424,0)-1)),0,OFFSET('Daten Elementary'!$A$1,MATCH(DG$5,'Daten Elementary'!$A:$A,0)-1,MATCH($AT161,'Daten Elementary'!$A$424:$ADO$424,0)-1))*1000000</f>
        <v>16.319130000000001</v>
      </c>
      <c r="DH161" s="305">
        <f t="shared" ca="1" si="120"/>
        <v>1.000000005515</v>
      </c>
      <c r="DI161" s="316">
        <f ca="1">IF(ISERROR(OFFSET('Daten Elementary'!$A$1,MATCH(DI$5,'Daten Elementary'!$A:$A,0)-1,MATCH(AM161,'Daten Elementary'!$A$424:$ADO$424,0)-1)),0,OFFSET('Daten Elementary'!$A$1,MATCH(DI$5,'Daten Elementary'!$A:$A,0)-1,MATCH(AM161,'Daten Elementary'!$A$424:$ADO$424,0)-1))*1000000</f>
        <v>0</v>
      </c>
      <c r="DJ161" s="316">
        <f ca="1">IF(ISERROR(OFFSET('Daten Elementary'!$A$1,MATCH(DJ$5,'Daten Elementary'!$A:$A,0)-1,MATCH(AN161,'Daten Elementary'!$A$424:$ADO$424,0)-1)),0,OFFSET('Daten Elementary'!$A$1,MATCH(DJ$5,'Daten Elementary'!$A:$A,0)-1,MATCH(AN161,'Daten Elementary'!$A$424:$ADO$424,0)-1))*1000000</f>
        <v>0</v>
      </c>
      <c r="DK161" s="316">
        <f ca="1">IF(ISERROR(OFFSET('Daten Elementary'!$A$1,MATCH(DK$5,'Daten Elementary'!$A:$A,0)-1,MATCH(AO161,'Daten Elementary'!$A$424:$ADO$424,0)-1)),0,OFFSET('Daten Elementary'!$A$1,MATCH(DK$5,'Daten Elementary'!$A:$A,0)-1,MATCH(AO161,'Daten Elementary'!$A$424:$ADO$424,0)-1))*1000000</f>
        <v>0</v>
      </c>
      <c r="DL161" s="316">
        <f ca="1">IF(ISERROR(OFFSET('Daten Elementary'!$A$1,MATCH(DL$5,'Daten Elementary'!$A:$A,0)-1,MATCH(AP161,'Daten Elementary'!$A$424:$ADO$424,0)-1)),0,OFFSET('Daten Elementary'!$A$1,MATCH(DL$5,'Daten Elementary'!$A:$A,0)-1,MATCH(AP161,'Daten Elementary'!$A$424:$ADO$424,0)-1))*1000000</f>
        <v>3.6916695000000002</v>
      </c>
      <c r="DM161" s="316">
        <f t="shared" ca="1" si="121"/>
        <v>3.6916695000000002</v>
      </c>
      <c r="DN161" s="316">
        <f ca="1">IF(ISERROR(OFFSET('Daten Elementary'!$A$1,MATCH(DN$5,'Daten Elementary'!$A:$A,0)-1,MATCH(AQ161,'Daten Elementary'!$A$424:$ADO$424,0)-1)),0,OFFSET('Daten Elementary'!$A$1,MATCH(DN$5,'Daten Elementary'!$A:$A,0)-1,MATCH(AQ161,'Daten Elementary'!$A$424:$ADO$424,0)-1))*1000000</f>
        <v>0</v>
      </c>
      <c r="DO161" s="316">
        <f ca="1">IF(ISERROR(OFFSET('Daten Elementary'!$A$1,MATCH(DO$5,'Daten Elementary'!$A:$A,0)-1,MATCH(AR161,'Daten Elementary'!$A$424:$ADO$424,0)-1)),0,OFFSET('Daten Elementary'!$A$1,MATCH(DO$5,'Daten Elementary'!$A:$A,0)-1,MATCH(AR161,'Daten Elementary'!$A$424:$ADO$424,0)-1))*1000000</f>
        <v>52.147171</v>
      </c>
      <c r="DP161" s="316">
        <f ca="1">IF(ISERROR(OFFSET('Daten Elementary'!$A$1,MATCH(DP$5,'Daten Elementary'!$A:$A,0)-1,MATCH(AS161,'Daten Elementary'!$A$424:$ADO$424,0)-1)),0,OFFSET('Daten Elementary'!$A$1,MATCH(DP$5,'Daten Elementary'!$A:$A,0)-1,MATCH(AS161,'Daten Elementary'!$A$424:$ADO$424,0)-1))*1000000</f>
        <v>3.3370690999999999</v>
      </c>
      <c r="DQ161" s="317">
        <f t="shared" ca="1" si="122"/>
        <v>59.175909600000004</v>
      </c>
      <c r="DR161" s="316">
        <f ca="1">IF(ISERROR(OFFSET('Daten Elementary'!$A$1,MATCH(DR$5,'Daten Elementary'!$A:$A,0)-1,MATCH($AT161,'Daten Elementary'!$A$424:$ADO$424,0)-1)),0,OFFSET('Daten Elementary'!$A$1,MATCH(DR$5,'Daten Elementary'!$A:$A,0)-1,MATCH($AT161,'Daten Elementary'!$A$424:$ADO$424,0)-1))*1000000</f>
        <v>59.175909999999995</v>
      </c>
      <c r="DS161" s="305">
        <f t="shared" ca="1" si="123"/>
        <v>1.0000000067595072</v>
      </c>
      <c r="DT161" s="318">
        <f ca="1">IF(ISERROR(OFFSET('Daten UBP13'!$A$1,MATCH(DT$5,'Daten UBP13'!$A:$A,0)-1,MATCH(AM161,'Daten UBP13'!$A$424:$AEG$424,0)-1)),0,OFFSET('Daten UBP13'!$A$1,MATCH(DT$5,'Daten UBP13'!$A:$A,0)-1,MATCH(AM161,'Daten UBP13'!$A$424:$AEG$424,0)-1))</f>
        <v>0</v>
      </c>
      <c r="DU161" s="318">
        <f ca="1">IF(ISERROR(OFFSET('Daten UBP13'!$A$1,MATCH(DU$5,'Daten UBP13'!$A:$A,0)-1,MATCH(AN161,'Daten UBP13'!$A$424:$AEG$424,0)-1)),0,OFFSET('Daten UBP13'!$A$1,MATCH(DU$5,'Daten UBP13'!$A:$A,0)-1,MATCH(AN161,'Daten UBP13'!$A$424:$AEG$424,0)-1))</f>
        <v>0</v>
      </c>
      <c r="DV161" s="318">
        <f ca="1">IF(ISERROR(OFFSET('Daten UBP13'!$A$1,MATCH(DV$5,'Daten UBP13'!$A:$A,0)-1,MATCH(AO161,'Daten UBP13'!$A$424:$AEG$424,0)-1)),0,OFFSET('Daten UBP13'!$A$1,MATCH(DV$5,'Daten UBP13'!$A:$A,0)-1,MATCH(AO161,'Daten UBP13'!$A$424:$AEG$424,0)-1))</f>
        <v>0</v>
      </c>
      <c r="DW161" s="318">
        <f ca="1">IF(ISERROR(OFFSET('Daten UBP13'!$A$1,MATCH(DW$5,'Daten UBP13'!$A:$A,0)-1,MATCH(AP161,'Daten UBP13'!$A$424:$AEG$424,0)-1)),0,OFFSET('Daten UBP13'!$A$1,MATCH(DW$5,'Daten UBP13'!$A:$A,0)-1,MATCH(AP161,'Daten UBP13'!$A$424:$AEG$424,0)-1))</f>
        <v>7.5331868000000002</v>
      </c>
      <c r="DX161" s="318">
        <f t="shared" ca="1" si="124"/>
        <v>7.5331868000000002</v>
      </c>
      <c r="DY161" s="318">
        <f ca="1">IF(ISERROR(OFFSET('Daten UBP13'!$A$1,MATCH(DY$5,'Daten UBP13'!$A:$A,0)-1,MATCH(AQ161,'Daten UBP13'!$A$424:$AEG$424,0)-1)),0,OFFSET('Daten UBP13'!$A$1,MATCH(DY$5,'Daten UBP13'!$A:$A,0)-1,MATCH(AQ161,'Daten UBP13'!$A$424:$AEG$424,0)-1))</f>
        <v>0</v>
      </c>
      <c r="DZ161" s="318">
        <f ca="1">IF(ISERROR(OFFSET('Daten UBP13'!$A$1,MATCH(DZ$5,'Daten UBP13'!$A:$A,0)-1,MATCH(AR161,'Daten UBP13'!$A$424:$AEG$424,0)-1)),0,OFFSET('Daten UBP13'!$A$1,MATCH(DZ$5,'Daten UBP13'!$A:$A,0)-1,MATCH(AR161,'Daten UBP13'!$A$424:$AEG$424,0)-1))</f>
        <v>58.213945000000002</v>
      </c>
      <c r="EA161" s="318">
        <f ca="1">IF(ISERROR(OFFSET('Daten UBP13'!$A$1,MATCH(EA$5,'Daten UBP13'!$A:$A,0)-1,MATCH(AS161,'Daten UBP13'!$A$424:$AEG$424,0)-1)),0,OFFSET('Daten UBP13'!$A$1,MATCH(EA$5,'Daten UBP13'!$A:$A,0)-1,MATCH(AS161,'Daten UBP13'!$A$424:$AEG$424,0)-1))</f>
        <v>5.3005282999999999</v>
      </c>
      <c r="EB161" s="319">
        <f t="shared" ca="1" si="125"/>
        <v>71.047660100000002</v>
      </c>
      <c r="EC161" s="318">
        <f ca="1">IF(ISERROR(OFFSET('Daten UBP13'!$A$1,MATCH(EC$5,'Daten UBP13'!$A:$A,0)-1,MATCH(AT161,'Daten UBP13'!$A$424:$AEG$424,0)-1)),0,OFFSET('Daten UBP13'!$A$1,MATCH(EC$5,'Daten UBP13'!$A:$A,0)-1,MATCH(AT161,'Daten UBP13'!$A$424:$AEG$424,0)-1))</f>
        <v>71.047659999999993</v>
      </c>
      <c r="ED161" s="305">
        <f t="shared" ca="1" si="126"/>
        <v>0.999999998592494</v>
      </c>
      <c r="EE161" s="320">
        <f ca="1">IF(ISERROR(OFFSET('Daten ReCiPe'!$A$1,MATCH(EE$5,'Daten ReCiPe'!$A:$A,0)-1,MATCH(AM161,'Daten ReCiPe'!$A$424:$ADO$424,0)-1)),0,OFFSET('Daten ReCiPe'!$A$1,MATCH(EE$5,'Daten ReCiPe'!$A:$A,0)-1,MATCH(AM161,'Daten ReCiPe'!$A$424:$ADO$424,0)-1))*1000</f>
        <v>0</v>
      </c>
      <c r="EF161" s="320">
        <f ca="1">IF(ISERROR(OFFSET('Daten ReCiPe'!$A$1,MATCH(EF$5,'Daten ReCiPe'!$A:$A,0)-1,MATCH(AN161,'Daten ReCiPe'!$A$424:$ADO$424,0)-1)),0,OFFSET('Daten ReCiPe'!$A$1,MATCH(EF$5,'Daten ReCiPe'!$A:$A,0)-1,MATCH(AN161,'Daten ReCiPe'!$A$424:$ADO$424,0)-1))*1000</f>
        <v>0</v>
      </c>
      <c r="EG161" s="320">
        <f ca="1">IF(ISERROR(OFFSET('Daten ReCiPe'!$A$1,MATCH(EG$5,'Daten ReCiPe'!$A:$A,0)-1,MATCH(AO161,'Daten ReCiPe'!$A$424:$ADO$424,0)-1)),0,OFFSET('Daten ReCiPe'!$A$1,MATCH(EG$5,'Daten ReCiPe'!$A:$A,0)-1,MATCH(AO161,'Daten ReCiPe'!$A$424:$ADO$424,0)-1))*1000</f>
        <v>0</v>
      </c>
      <c r="EH161" s="320">
        <f ca="1">IF(ISERROR(OFFSET('Daten ReCiPe'!$A$1,MATCH(EH$5,'Daten ReCiPe'!$A:$A,0)-1,MATCH(AP161,'Daten ReCiPe'!$A$424:$ADO$424,0)-1)),0,OFFSET('Daten ReCiPe'!$A$1,MATCH(EH$5,'Daten ReCiPe'!$A:$A,0)-1,MATCH(AP161,'Daten ReCiPe'!$A$424:$ADO$424,0)-1))*1000</f>
        <v>0.23521476999999999</v>
      </c>
      <c r="EI161" s="320">
        <f t="shared" ca="1" si="127"/>
        <v>0.23521476999999999</v>
      </c>
      <c r="EJ161" s="320">
        <f ca="1">IF(ISERROR(OFFSET('Daten ReCiPe'!$A$1,MATCH(EJ$5,'Daten ReCiPe'!$A:$A,0)-1,MATCH(AQ161,'Daten ReCiPe'!$A$424:$ADO$424,0)-1)),0,OFFSET('Daten ReCiPe'!$A$1,MATCH(EJ$5,'Daten ReCiPe'!$A:$A,0)-1,MATCH(AQ161,'Daten ReCiPe'!$A$424:$ADO$424,0)-1))*1000</f>
        <v>0</v>
      </c>
      <c r="EK161" s="320">
        <f ca="1">IF(ISERROR(OFFSET('Daten ReCiPe'!$A$1,MATCH(EK$5,'Daten ReCiPe'!$A:$A,0)-1,MATCH(AR161,'Daten ReCiPe'!$A$424:$ADO$424,0)-1)),0,OFFSET('Daten ReCiPe'!$A$1,MATCH(EK$5,'Daten ReCiPe'!$A:$A,0)-1,MATCH(AR161,'Daten ReCiPe'!$A$424:$ADO$424,0)-1))*1000</f>
        <v>3.3137059999999998</v>
      </c>
      <c r="EL161" s="320">
        <f ca="1">IF(ISERROR(OFFSET('Daten ReCiPe'!$A$1,MATCH(EL$5,'Daten ReCiPe'!$A:$A,0)-1,MATCH(AS161,'Daten ReCiPe'!$A$424:$ADO$424,0)-1)),0,OFFSET('Daten ReCiPe'!$A$1,MATCH(EL$5,'Daten ReCiPe'!$A:$A,0)-1,MATCH(AS161,'Daten ReCiPe'!$A$424:$ADO$424,0)-1))*1000</f>
        <v>0.22208541999999998</v>
      </c>
      <c r="EM161" s="321">
        <f t="shared" ca="1" si="128"/>
        <v>3.7710061899999996</v>
      </c>
      <c r="EN161" s="320">
        <f ca="1">IF(ISERROR(OFFSET('Daten ReCiPe'!$A$1,MATCH(EN$5,'Daten ReCiPe'!$A:$A,0)-1,MATCH(AT161,'Daten ReCiPe'!$A$424:$ADO$424,0)-1)),0,OFFSET('Daten ReCiPe'!$A$1,MATCH(EN$5,'Daten ReCiPe'!$A:$A,0)-1,MATCH(AT161,'Daten ReCiPe'!$A$424:$ADO$424,0)-1))*1000</f>
        <v>3.7710062</v>
      </c>
      <c r="EO161" s="305">
        <f t="shared" ca="1" si="129"/>
        <v>1.0000000026518123</v>
      </c>
      <c r="EP161" s="322">
        <f ca="1">IF(ISERROR(OFFSET('Daten Elementary'!$A$1,MATCH(EP$5,'Daten Elementary'!$A:$A,0)-1,MATCH(AM161,'Daten Elementary'!$A$424:$ADO$424,0)-1)),0,OFFSET('Daten Elementary'!$A$1,MATCH(EP$5,'Daten Elementary'!$A:$A,0)-1,MATCH(AM161,'Daten Elementary'!$A$424:$ADO$424,0)-1))*1000000</f>
        <v>0</v>
      </c>
      <c r="EQ161" s="322">
        <f ca="1">IF(ISERROR(OFFSET('Daten Elementary'!$A$1,MATCH(EQ$5,'Daten Elementary'!$A:$A,0)-1,MATCH(AN161,'Daten Elementary'!$A$424:$ADO$424,0)-1)),0,OFFSET('Daten Elementary'!$A$1,MATCH(EQ$5,'Daten Elementary'!$A:$A,0)-1,MATCH(AN161,'Daten Elementary'!$A$424:$ADO$424,0)-1))*1000000</f>
        <v>0</v>
      </c>
      <c r="ER161" s="322">
        <f ca="1">IF(ISERROR(OFFSET('Daten Elementary'!$A$1,MATCH(ER$5,'Daten Elementary'!$A:$A,0)-1,MATCH(AO161,'Daten Elementary'!$A$424:$ADO$424,0)-1)),0,OFFSET('Daten Elementary'!$A$1,MATCH(ER$5,'Daten Elementary'!$A:$A,0)-1,MATCH(AO161,'Daten Elementary'!$A$424:$ADO$424,0)-1))*1000000</f>
        <v>0</v>
      </c>
      <c r="ES161" s="322">
        <f ca="1">IF(ISERROR(OFFSET('Daten Elementary'!$A$1,MATCH(ES$5,'Daten Elementary'!$A:$A,0)-1,MATCH(AP161,'Daten Elementary'!$A$424:$ADO$424,0)-1)),0,OFFSET('Daten Elementary'!$A$1,MATCH(ES$5,'Daten Elementary'!$A:$A,0)-1,MATCH(AP161,'Daten Elementary'!$A$424:$ADO$424,0)-1))*1000000</f>
        <v>6.0724859000000002</v>
      </c>
      <c r="ET161" s="322">
        <f t="shared" ca="1" si="130"/>
        <v>6.0724859000000002</v>
      </c>
      <c r="EU161" s="322">
        <f ca="1">IF(ISERROR(OFFSET('Daten Elementary'!$A$1,MATCH(EU$5,'Daten Elementary'!$A:$A,0)-1,MATCH(AQ161,'Daten Elementary'!$A$424:$ADO$424,0)-1)),0,OFFSET('Daten Elementary'!$A$1,MATCH(EU$5,'Daten Elementary'!$A:$A,0)-1,MATCH(AQ161,'Daten Elementary'!$A$424:$ADO$424,0)-1))*1000000</f>
        <v>0</v>
      </c>
      <c r="EV161" s="322">
        <f ca="1">IF(ISERROR(OFFSET('Daten Elementary'!$A$1,MATCH(EV$5,'Daten Elementary'!$A:$A,0)-1,MATCH(AR161,'Daten Elementary'!$A$424:$ADO$424,0)-1)),0,OFFSET('Daten Elementary'!$A$1,MATCH(EV$5,'Daten Elementary'!$A:$A,0)-1,MATCH(AR161,'Daten Elementary'!$A$424:$ADO$424,0)-1))*1000000</f>
        <v>82.323482999999996</v>
      </c>
      <c r="EW161" s="322">
        <f ca="1">IF(ISERROR(OFFSET('Daten Elementary'!$A$1,MATCH(EW$5,'Daten Elementary'!$A:$A,0)-1,MATCH(AS161,'Daten Elementary'!$A$424:$ADO$424,0)-1)),0,OFFSET('Daten Elementary'!$A$1,MATCH(EW$5,'Daten Elementary'!$A:$A,0)-1,MATCH(AS161,'Daten Elementary'!$A$424:$ADO$424,0)-1))*1000000</f>
        <v>5.5941589</v>
      </c>
      <c r="EX161" s="323">
        <f t="shared" ca="1" si="131"/>
        <v>93.990127799999996</v>
      </c>
      <c r="EY161" s="322">
        <f ca="1">IF(ISERROR(OFFSET('Daten Elementary'!$A$1,MATCH(EY$5,'Daten Elementary'!$A:$A,0)-1,MATCH($AT161,'Daten Elementary'!$A$424:$ADO$424,0)-1)),0,OFFSET('Daten Elementary'!$A$1,MATCH(EY$5,'Daten Elementary'!$A:$A,0)-1,MATCH($AT161,'Daten Elementary'!$A$424:$ADO$424,0)-1))*1000000</f>
        <v>93.990126999999987</v>
      </c>
      <c r="EZ161" s="305">
        <f t="shared" ca="1" si="132"/>
        <v>0.99999999148846774</v>
      </c>
      <c r="FA161" s="314">
        <f ca="1">IF(ISERROR(OFFSET('Daten Elementary'!$A$1,MATCH(FA$5,'Daten Elementary'!$A:$A,0)-1,MATCH(AM161,'Daten Elementary'!$A$424:$ADO$424,0)-1)),0,OFFSET('Daten Elementary'!$A$1,MATCH(FA$5,'Daten Elementary'!$A:$A,0)-1,MATCH(AM161,'Daten Elementary'!$A$424:$ADO$424,0)-1))*1000</f>
        <v>0</v>
      </c>
      <c r="FB161" s="314">
        <f ca="1">IF(ISERROR(OFFSET('Daten Elementary'!$A$1,MATCH(FB$5,'Daten Elementary'!$A:$A,0)-1,MATCH(AN161,'Daten Elementary'!$A$424:$ADO$424,0)-1)),0,OFFSET('Daten Elementary'!$A$1,MATCH(FB$5,'Daten Elementary'!$A:$A,0)-1,MATCH(AN161,'Daten Elementary'!$A$424:$ADO$424,0)-1))*1000</f>
        <v>0</v>
      </c>
      <c r="FC161" s="314">
        <f ca="1">IF(ISERROR(OFFSET('Daten Elementary'!$A$1,MATCH(FC$5,'Daten Elementary'!$A:$A,0)-1,MATCH(AO161,'Daten Elementary'!$A$424:$ADO$424,0)-1)),0,OFFSET('Daten Elementary'!$A$1,MATCH(FC$5,'Daten Elementary'!$A:$A,0)-1,MATCH(AO161,'Daten Elementary'!$A$424:$ADO$424,0)-1))*1000</f>
        <v>0</v>
      </c>
      <c r="FD161" s="314">
        <f ca="1">IF(ISERROR(OFFSET('Daten Elementary'!$A$1,MATCH(FD$5,'Daten Elementary'!$A:$A,0)-1,MATCH(AP161,'Daten Elementary'!$A$424:$ADO$424,0)-1)),0,OFFSET('Daten Elementary'!$A$1,MATCH(FD$5,'Daten Elementary'!$A:$A,0)-1,MATCH(AP161,'Daten Elementary'!$A$424:$ADO$424,0)-1))*1000</f>
        <v>1.9713119999999997</v>
      </c>
      <c r="FE161" s="314">
        <f t="shared" ca="1" si="133"/>
        <v>1.9713119999999997</v>
      </c>
      <c r="FF161" s="314">
        <f ca="1">IF(ISERROR(OFFSET('Daten Elementary'!$A$1,MATCH(FF$5,'Daten Elementary'!$A:$A,0)-1,MATCH(AQ161,'Daten Elementary'!$A$424:$ADO$424,0)-1)),0,OFFSET('Daten Elementary'!$A$1,MATCH(FF$5,'Daten Elementary'!$A:$A,0)-1,MATCH(AQ161,'Daten Elementary'!$A$424:$ADO$424,0)-1))*1000</f>
        <v>0</v>
      </c>
      <c r="FG161" s="314">
        <f ca="1">IF(ISERROR(OFFSET('Daten Elementary'!$A$1,MATCH(FG$5,'Daten Elementary'!$A:$A,0)-1,MATCH(AR161,'Daten Elementary'!$A$424:$ADO$424,0)-1)),0,OFFSET('Daten Elementary'!$A$1,MATCH(FG$5,'Daten Elementary'!$A:$A,0)-1,MATCH(AR161,'Daten Elementary'!$A$424:$ADO$424,0)-1))*1000</f>
        <v>18.669857</v>
      </c>
      <c r="FH161" s="314">
        <f ca="1">IF(ISERROR(OFFSET('Daten Elementary'!$A$1,MATCH(FH$5,'Daten Elementary'!$A:$A,0)-1,MATCH(AS161,'Daten Elementary'!$A$424:$ADO$424,0)-1)),0,OFFSET('Daten Elementary'!$A$1,MATCH(FH$5,'Daten Elementary'!$A:$A,0)-1,MATCH(AS161,'Daten Elementary'!$A$424:$ADO$424,0)-1))*1000</f>
        <v>1.6067503000000001</v>
      </c>
      <c r="FI161" s="315">
        <f t="shared" ca="1" si="134"/>
        <v>22.247919300000003</v>
      </c>
      <c r="FJ161" s="314">
        <f ca="1">IF(ISERROR(OFFSET('Daten Elementary'!$A$1,MATCH(FJ$5,'Daten Elementary'!$A:$A,0)-1,MATCH($AT161,'Daten Elementary'!$A$424:$ADO$424,0)-1)),0,OFFSET('Daten Elementary'!$A$1,MATCH(FJ$5,'Daten Elementary'!$A:$A,0)-1,MATCH($AT161,'Daten Elementary'!$A$424:$ADO$424,0)-1))*1000</f>
        <v>22.247920000000001</v>
      </c>
      <c r="FK161" s="305">
        <f t="shared" ca="1" si="135"/>
        <v>1.0000000314636164</v>
      </c>
      <c r="FL161" s="314">
        <f ca="1">IF(ISERROR(OFFSET('Daten Elementary'!$A$1,MATCH(FL$5,'Daten Elementary'!$A:$A,0)-1,MATCH(AM161,'Daten Elementary'!$A$424:$ADO$424,0)-1)),0,OFFSET('Daten Elementary'!$A$1,MATCH(FL$5,'Daten Elementary'!$A:$A,0)-1,MATCH(AM161,'Daten Elementary'!$A$424:$ADO$424,0)-1))</f>
        <v>0</v>
      </c>
      <c r="FM161" s="314">
        <f ca="1">IF(ISERROR(OFFSET('Daten Elementary'!$A$1,MATCH(FM$5,'Daten Elementary'!$A:$A,0)-1,MATCH(AN161,'Daten Elementary'!$A$424:$ADO$424,0)-1)),0,OFFSET('Daten Elementary'!$A$1,MATCH(FM$5,'Daten Elementary'!$A:$A,0)-1,MATCH(AN161,'Daten Elementary'!$A$424:$ADO$424,0)-1))</f>
        <v>0</v>
      </c>
      <c r="FN161" s="314">
        <f ca="1">IF(ISERROR(OFFSET('Daten Elementary'!$A$1,MATCH(FN$5,'Daten Elementary'!$A:$A,0)-1,MATCH(AO161,'Daten Elementary'!$A$424:$ADO$424,0)-1)),0,OFFSET('Daten Elementary'!$A$1,MATCH(FN$5,'Daten Elementary'!$A:$A,0)-1,MATCH(AO161,'Daten Elementary'!$A$424:$ADO$424,0)-1))</f>
        <v>0</v>
      </c>
      <c r="FO161" s="314">
        <f ca="1">IF(ISERROR(OFFSET('Daten Elementary'!$A$1,MATCH(FO$5,'Daten Elementary'!$A:$A,0)-1,MATCH(AP161,'Daten Elementary'!$A$424:$ADO$424,0)-1)),0,OFFSET('Daten Elementary'!$A$1,MATCH(FO$5,'Daten Elementary'!$A:$A,0)-1,MATCH(AP161,'Daten Elementary'!$A$424:$ADO$424,0)-1))</f>
        <v>0</v>
      </c>
      <c r="FP161" s="314">
        <f t="shared" ca="1" si="136"/>
        <v>0</v>
      </c>
      <c r="FQ161" s="314">
        <f ca="1">IF(ISERROR(OFFSET('Daten Elementary'!$A$1,MATCH(FQ$5,'Daten Elementary'!$A:$A,0)-1,MATCH(AQ161,'Daten Elementary'!$A$424:$ADO$424,0)-1)),0,OFFSET('Daten Elementary'!$A$1,MATCH(FQ$5,'Daten Elementary'!$A:$A,0)-1,MATCH(AQ161,'Daten Elementary'!$A$424:$ADO$424,0)-1))</f>
        <v>0</v>
      </c>
      <c r="FR161" s="314">
        <f ca="1">IF(ISERROR(OFFSET('Daten Elementary'!$A$1,MATCH(FR$5,'Daten Elementary'!$A:$A,0)-1,MATCH(AR161,'Daten Elementary'!$A$424:$ADO$424,0)-1)),0,OFFSET('Daten Elementary'!$A$1,MATCH(FR$5,'Daten Elementary'!$A:$A,0)-1,MATCH(AR161,'Daten Elementary'!$A$424:$ADO$424,0)-1))</f>
        <v>0</v>
      </c>
      <c r="FS161" s="314">
        <f ca="1">IF(ISERROR(OFFSET('Daten Elementary'!$A$1,MATCH(FS$5,'Daten Elementary'!$A:$A,0)-1,MATCH(AS161,'Daten Elementary'!$A$424:$ADO$424,0)-1)),0,OFFSET('Daten Elementary'!$A$1,MATCH(FS$5,'Daten Elementary'!$A:$A,0)-1,MATCH(AS161,'Daten Elementary'!$A$424:$ADO$424,0)-1))</f>
        <v>0</v>
      </c>
      <c r="FT161" s="315">
        <f t="shared" ca="1" si="137"/>
        <v>0</v>
      </c>
      <c r="FU161" s="314">
        <f ca="1">IF(ISERROR(OFFSET('Daten Elementary'!$A$1,MATCH(FU$5,'Daten Elementary'!$A:$A,0)-1,MATCH($AT161,'Daten Elementary'!$A$424:$ADO$424,0)-1)),0,OFFSET('Daten Elementary'!$A$1,MATCH(FU$5,'Daten Elementary'!$A:$A,0)-1,MATCH($AT161,'Daten Elementary'!$A$424:$ADO$424,0)-1))</f>
        <v>0</v>
      </c>
      <c r="FV161" s="305">
        <f t="shared" ca="1" si="138"/>
        <v>0</v>
      </c>
      <c r="FW161" s="324"/>
      <c r="FX161" s="231" t="str">
        <f t="shared" si="139"/>
        <v>Work@home (Verbrauchermix CH, 1 Tag à 8h)</v>
      </c>
      <c r="FY161" s="231" t="str">
        <f t="shared" si="104"/>
        <v>Work@home</v>
      </c>
      <c r="FZ161" s="231" t="str">
        <f t="shared" si="105"/>
        <v/>
      </c>
      <c r="GA161" s="231" t="str">
        <f t="shared" si="106"/>
        <v xml:space="preserve"> (Verbrauchermix CH, 1 Tag à 8h)</v>
      </c>
      <c r="GB161" s="231"/>
    </row>
    <row r="162" spans="1:184" ht="16.5" customHeight="1">
      <c r="A162" s="394"/>
      <c r="B162" s="398"/>
      <c r="C162" s="334" t="s">
        <v>45</v>
      </c>
      <c r="D162" s="397" t="s">
        <v>10</v>
      </c>
      <c r="E162" s="345" t="s">
        <v>681</v>
      </c>
      <c r="F162" s="86">
        <v>1</v>
      </c>
      <c r="G162" s="90">
        <v>1</v>
      </c>
      <c r="H162" s="87">
        <v>1</v>
      </c>
      <c r="I162" s="88"/>
      <c r="J162" s="88">
        <f>(0.014187+0.0075556)*800</f>
        <v>17.394080000000002</v>
      </c>
      <c r="K162" s="86">
        <v>1</v>
      </c>
      <c r="L162" s="86"/>
      <c r="M162" s="86"/>
      <c r="N162" s="82" t="s">
        <v>102</v>
      </c>
      <c r="O162" s="6">
        <f ca="1">(IF(ISERROR(INDEX(INDIRECT($D$268),MATCH($AM162,$AM$4:$AM$275,0),MATCH(O$304,INDIRECT($E$268),0))*$I162/$AD162),0,INDEX(INDIRECT($D$268),MATCH($AM162,$AM$4:$AM$275,0),MATCH(O$304,INDIRECT($E$268),0))*$I162/$AD162)+IF(ISERROR(INDEX(INDIRECT($D$268),MATCH($AN162,$AN$4:$AN$275,0),MATCH(O$305,INDIRECT($E$268),0))*$J162/$AE162),0,INDEX(INDIRECT($D$268),MATCH($AN162,$AN$4:$AN$275,0),MATCH(O$305,INDIRECT($E$268),0))*$J162/$AE162))*$AC162/$F162</f>
        <v>0</v>
      </c>
      <c r="P162" s="6">
        <f ca="1">IF($B$268=1,($J162/100*($S$230-INDEX('Energiefaktoren Ecoinvent'!$D:$D,MATCH('mobitool-Faktoren v2.0'!$AJ162,'Energiefaktoren Ecoinvent'!$A:$A,0)))/$F162),IF($B$268=7,($J162/100*($S$230-INDEX('Energiefaktoren Ecoinvent'!$H:$H,MATCH('mobitool-Faktoren v2.0'!$AJ162,'Energiefaktoren Ecoinvent'!$A:$A,0)))/$F162),(($J162/100*($S$230))/$F162)))</f>
        <v>17.681509118552739</v>
      </c>
      <c r="Q162" s="6">
        <f ca="1">INDEX(INDIRECT($D$268),MATCH($AQ162,$AQ$4:$AQ$284,0),MATCH(Q$4,INDIRECT($E$268),0))*$K162*$AC162/$F162/$AF162</f>
        <v>0</v>
      </c>
      <c r="R162" s="6">
        <f ca="1">INDEX(INDIRECT($D$268),MATCH($AR162,$AR$4:$AR$284,0),MATCH(R$4,INDIRECT($E$268),0))*$K162*$AC162/$F162/$AF162</f>
        <v>220.663848</v>
      </c>
      <c r="S162" s="6">
        <f ca="1">INDEX(INDIRECT($D$268),MATCH($AS162,$AS$4:$AS$284,0),MATCH(S$4,INDIRECT($E$268),0))*$K162*$AC162/$F162/$AF162</f>
        <v>14.256228799999999</v>
      </c>
      <c r="T162" s="7">
        <f t="shared" ca="1" si="103"/>
        <v>252.60158591855276</v>
      </c>
      <c r="U162" s="6">
        <f>IF($B$268=6,(IF(OR(AJ162="Benzin",AJ162="Diesel"),$AK162*INDEX('DIN EN 16258'!$I:$I,MATCH('mobitool-Faktoren v2.0'!$AI162,'DIN EN 16258'!$A:$A,0))*$I162/$AD162+$AL162*INDEX('DIN EN 16258'!$I:$I,MATCH('mobitool-Faktoren v2.0'!$AJ162,'DIN EN 16258'!$A:$A,0))*$I162/$AD162,IF(ISERROR($AK162*INDEX('DIN EN 16258'!$I:$I,MATCH('mobitool-Faktoren v2.0'!$AI162,'DIN EN 16258'!$A:$A,0))*$I162/$AD162),0,$AK162*INDEX('DIN EN 16258'!$I:$I,MATCH('mobitool-Faktoren v2.0'!$AI162,'DIN EN 16258'!$A:$A,0))*$I162/$AD162)+IF(ISERROR($AL162*INDEX('DIN EN 16258'!$I:$I,MATCH('mobitool-Faktoren v2.0'!$AJ162,'DIN EN 16258'!$A:$A,0))*$J162/$AE162),0,$AL162*INDEX('DIN EN 16258'!$I:$I,MATCH('mobitool-Faktoren v2.0'!$AJ162,'DIN EN 16258'!$A:$A,0))*$J162/$AE162)))*1000,
IF($B$268=1,(IF(OR(AJ162="Benzin",AJ162="Diesel"),$AK162*INDEX('DIN EN 16258'!$D:$D,MATCH('mobitool-Faktoren v2.0'!$AI162,'DIN EN 16258'!$A:$A,0))*$I162/$AD162+$AL162*INDEX('DIN EN 16258'!$D:$D,MATCH('mobitool-Faktoren v2.0'!$AJ162,'DIN EN 16258'!$A:$A,0))*$I162/$AD162,IF(ISERROR($AK162*INDEX('DIN EN 16258'!$D:$D,MATCH('mobitool-Faktoren v2.0'!$AI162,'DIN EN 16258'!$A:$A,0))*$I162/$AD162),0,$AK162*INDEX('DIN EN 16258'!$D:$D,MATCH('mobitool-Faktoren v2.0'!$AI162,'DIN EN 16258'!$A:$A,0))*$I162/$AD162)+IF(ISERROR($AL162*INDEX('DIN EN 16258'!$D:$D,MATCH('mobitool-Faktoren v2.0'!$AJ162,'DIN EN 16258'!$A:$A,0))*$J162/$AE162),0,$AL162*INDEX('DIN EN 16258'!$D:$D,MATCH('mobitool-Faktoren v2.0'!$AJ162,'DIN EN 16258'!$A:$A,0))*$J162/$AE162))),0))*$AC162/$F162</f>
        <v>0</v>
      </c>
      <c r="V162" s="6">
        <f>IF($B$268=6,(IF(OR(AJ162="Benzin",AJ162="Diesel"),$AK162*INDEX('DIN EN 16258'!$L:$L,MATCH('mobitool-Faktoren v2.0'!$AI162,'DIN EN 16258'!$A:$A,0))*$I162/$AD162+$AL162*INDEX('DIN EN 16258'!$L:$L,MATCH('mobitool-Faktoren v2.0'!$AJ162,'DIN EN 16258'!$A:$A,0))*$I162/$AD162,IF(ISERROR($AK162*INDEX('DIN EN 16258'!$L:$L,MATCH('mobitool-Faktoren v2.0'!$AI162,'DIN EN 16258'!$A:$A,0))*$I162/$AD162),0,$AK162*INDEX('DIN EN 16258'!$L:$L,MATCH('mobitool-Faktoren v2.0'!$AI162,'DIN EN 16258'!$A:$A,0))*$I162/$AD162)+IF(ISERROR($AL162*INDEX('DIN EN 16258'!$L:$L,MATCH('mobitool-Faktoren v2.0'!$AJ162,'DIN EN 16258'!$A:$A,0))*$J162/$AE162),0,$AL162*INDEX('DIN EN 16258'!$L:$L,MATCH('mobitool-Faktoren v2.0'!$AJ162,'DIN EN 16258'!$A:$A,0))*$J162/$AE162)))*1000,
IF($B$268=1,(IF(OR(AJ162="Benzin",AJ162="Diesel"),$AK162*INDEX('DIN EN 16258'!$F:$F,MATCH('mobitool-Faktoren v2.0'!$AI162,'DIN EN 16258'!$A:$A,0))*$I162/$AD162+$AL162*INDEX('DIN EN 16258'!$F:$F,MATCH('mobitool-Faktoren v2.0'!$AJ162,'DIN EN 16258'!$A:$A,0))*$I162/$AD162,IF(ISERROR($AK162*INDEX('DIN EN 16258'!$F:$F,MATCH('mobitool-Faktoren v2.0'!$AI162,'DIN EN 16258'!$A:$A,0))*$I162/$AD162),0,$AK162*INDEX('DIN EN 16258'!$F:$F,MATCH('mobitool-Faktoren v2.0'!$AI162,'DIN EN 16258'!$A:$A,0))*$I162/$AD162)+IF(ISERROR($AL162*INDEX('DIN EN 16258'!$F:$F,MATCH('mobitool-Faktoren v2.0'!$AJ162,'DIN EN 16258'!$A:$A,0))*$J162/$AE162),0,$AL162*INDEX('DIN EN 16258'!$F:$F,MATCH('mobitool-Faktoren v2.0'!$AJ162,'DIN EN 16258'!$A:$A,0))*$J162/$AE162))),0))*$AC162/$F162</f>
        <v>16.256762025065552</v>
      </c>
      <c r="W162" s="6" t="s">
        <v>143</v>
      </c>
      <c r="X162" s="39" t="s">
        <v>162</v>
      </c>
      <c r="Y162" s="300"/>
      <c r="Z162" s="300"/>
      <c r="AA162" s="299"/>
      <c r="AB162" s="299"/>
      <c r="AC162" s="366">
        <v>8</v>
      </c>
      <c r="AD162" s="298"/>
      <c r="AE162" s="298">
        <f>(0.014187+0.0075556)*800</f>
        <v>17.394080000000002</v>
      </c>
      <c r="AF162" s="299">
        <v>1</v>
      </c>
      <c r="AG162" s="299"/>
      <c r="AH162" s="299"/>
      <c r="AI162" s="301"/>
      <c r="AJ162" s="301" t="s">
        <v>627</v>
      </c>
      <c r="AK162" s="301"/>
      <c r="AL162" s="329">
        <f>0.014187+0.0075556</f>
        <v>2.1742600000000001E-2</v>
      </c>
      <c r="AM162" s="202" t="s">
        <v>81</v>
      </c>
      <c r="AN162" s="330" t="s">
        <v>2457</v>
      </c>
      <c r="AO162" s="202" t="s">
        <v>81</v>
      </c>
      <c r="AP162" s="202" t="s">
        <v>342</v>
      </c>
      <c r="AQ162" s="330" t="s">
        <v>665</v>
      </c>
      <c r="AR162" s="202" t="s">
        <v>343</v>
      </c>
      <c r="AS162" s="202" t="s">
        <v>344</v>
      </c>
      <c r="AT162" s="202" t="s">
        <v>345</v>
      </c>
      <c r="AU162" s="303">
        <f ca="1">IF(ISERROR(OFFSET('Daten KEA'!$A$1,MATCH(AU$5,'Daten KEA'!$A:$A,0)-1,MATCH(AM162,'Daten KEA'!$A$424:$ADO$424,0)-1)),0,OFFSET('Daten KEA'!$A$1,MATCH(AU$5,'Daten KEA'!$A:$A,0)-1,MATCH(AM162,'Daten KEA'!$A$424:$ADO$424,0)-1))+IF(ISERROR(AK162*INDEX('Energiefaktoren Ecoinvent'!$D:$D,MATCH('mobitool-Faktoren v2.0'!AI162,'Energiefaktoren Ecoinvent'!$A:$A,0))),0,AK162*INDEX('Energiefaktoren Ecoinvent'!$D:$D,MATCH('mobitool-Faktoren v2.0'!AI162,'Energiefaktoren Ecoinvent'!$A:$A,0)))+IF(OR(AJ162="Benzin",AJ162="Diesel"),IF(ISERROR(OFFSET('Daten KEA'!$A$1,MATCH(AV$5,'Daten KEA'!$A:$A,0)-1,MATCH(AN162,'Daten KEA'!$A$424:$ADO$424,0)-1)),0,OFFSET('Daten KEA'!$A$1,MATCH(AV$5,'Daten KEA'!$A:$A,0)-1,MATCH(AN162,'Daten KEA'!$A$424:$ADO$424,0)-1))+IF(ISERROR(AL162*INDEX('Energiefaktoren Ecoinvent'!$D:$D,MATCH('mobitool-Faktoren v2.0'!AJ162,'Energiefaktoren Ecoinvent'!$A:$A,0))),0,AL162*INDEX('Energiefaktoren Ecoinvent'!$D:$D,MATCH('mobitool-Faktoren v2.0'!AJ162,'Energiefaktoren Ecoinvent'!$A:$A,0))),0)</f>
        <v>0</v>
      </c>
      <c r="AV162" s="303">
        <f ca="1">IF(OR(AJ162="Benzin",AJ162="Diesel"),0,IF(ISERROR(OFFSET('Daten KEA'!$A$1,MATCH(AV$5,'Daten KEA'!$A:$A,0)-1,MATCH(AN162,'Daten KEA'!$A$424:$ADO$424,0)-1)),0,OFFSET('Daten KEA'!$A$1,MATCH(AV$5,'Daten KEA'!$A:$A,0)-1,MATCH(AN162,'Daten KEA'!$A$424:$ADO$424,0)-1))+IF(ISERROR(AL162*INDEX('Energiefaktoren Ecoinvent'!$D:$D,MATCH('mobitool-Faktoren v2.0'!AJ162,'Energiefaktoren Ecoinvent'!$A:$A,0))),0,AL162*INDEX('Energiefaktoren Ecoinvent'!$D:$D,MATCH('mobitool-Faktoren v2.0'!AJ162,'Energiefaktoren Ecoinvent'!$A:$A,0))))</f>
        <v>7.827336E-2</v>
      </c>
      <c r="AW162" s="303">
        <f ca="1">IF(ISERROR(OFFSET('Daten KEA'!$A$1,MATCH(AW$5,'Daten KEA'!$A:$A,0)-1,MATCH(AO162,'Daten KEA'!$A$424:$ADO$424,0)-1)),0,OFFSET('Daten KEA'!$A$1,MATCH(AW$5,'Daten KEA'!$A:$A,0)-1,MATCH(AO162,'Daten KEA'!$A$424:$ADO$424,0)-1))-IF(ISERROR(AK162*INDEX('Energiefaktoren Ecoinvent'!$D:$D,MATCH('mobitool-Faktoren v2.0'!AI162,'Energiefaktoren Ecoinvent'!$A:$A,0))),0,AK162*INDEX('Energiefaktoren Ecoinvent'!$D:$D,MATCH('mobitool-Faktoren v2.0'!AI162,'Energiefaktoren Ecoinvent'!$A:$A,0)))+IF(OR(AJ162="Benzin",AJ162="Diesel"),IF(ISERROR(OFFSET('Daten KEA'!$A$1,MATCH(AX$5,'Daten KEA'!$A:$A,0)-1,MATCH(AP162,'Daten KEA'!$A$424:$ADO$424,0)-1)),0,OFFSET('Daten KEA'!$A$1,MATCH(AX$5,'Daten KEA'!$A:$A,0)-1,MATCH(AP162,'Daten KEA'!$A$424:$ADO$424,0)-1))-IF(ISERROR(AL162*INDEX('Energiefaktoren Ecoinvent'!$D:$D,MATCH('mobitool-Faktoren v2.0'!AJ162,'Energiefaktoren Ecoinvent'!$A:$A,0))),0,AL162*INDEX('Energiefaktoren Ecoinvent'!$D:$D,MATCH('mobitool-Faktoren v2.0'!AJ162,'Energiefaktoren Ecoinvent'!$A:$A,0))),0)</f>
        <v>0</v>
      </c>
      <c r="AX162" s="303">
        <f ca="1">IF(OR(AJ162="Benzin",AJ162="Diesel"),0,IF(ISERROR(OFFSET('Daten KEA'!$A$1,MATCH(AX$5,'Daten KEA'!$A:$A,0)-1,MATCH(AP162,'Daten KEA'!$A$424:$ADO$424,0)-1)),0,OFFSET('Daten KEA'!$A$1,MATCH(AX$5,'Daten KEA'!$A:$A,0)-1,MATCH(AP162,'Daten KEA'!$A$424:$ADO$424,0)-1))-IF(ISERROR(AL162*INDEX('Energiefaktoren Ecoinvent'!$D:$D,MATCH('mobitool-Faktoren v2.0'!AJ162,'Energiefaktoren Ecoinvent'!$A:$A,0))),0,AL162*INDEX('Energiefaktoren Ecoinvent'!$D:$D,MATCH('mobitool-Faktoren v2.0'!AJ162,'Energiefaktoren Ecoinvent'!$A:$A,0))))</f>
        <v>0.15673403000000002</v>
      </c>
      <c r="AY162" s="303">
        <f t="shared" ca="1" si="107"/>
        <v>0.23500739000000004</v>
      </c>
      <c r="AZ162" s="303">
        <f ca="1">IF(ISERROR(OFFSET('Daten KEA'!$A$1,MATCH(AZ$5,'Daten KEA'!$A:$A,0)-1,MATCH(AQ162,'Daten KEA'!$A$424:$ADO$424,0)-1)),0,OFFSET('Daten KEA'!$A$1,MATCH(AZ$5,'Daten KEA'!$A:$A,0)-1,MATCH(AQ162,'Daten KEA'!$A$424:$ADO$424,0)-1))</f>
        <v>0</v>
      </c>
      <c r="BA162" s="303">
        <f ca="1">IF(ISERROR(OFFSET('Daten KEA'!$A$1,MATCH(BA$5,'Daten KEA'!$A:$A,0)-1,MATCH(AR162,'Daten KEA'!$A$424:$ADO$424,0)-1)),0,OFFSET('Daten KEA'!$A$1,MATCH(BA$5,'Daten KEA'!$A:$A,0)-1,MATCH(AR162,'Daten KEA'!$A$424:$ADO$424,0)-1))</f>
        <v>0.35016439999999999</v>
      </c>
      <c r="BB162" s="303">
        <f ca="1">IF(ISERROR(OFFSET('Daten KEA'!$A$1,MATCH(BB$5,'Daten KEA'!$A:$A,0)-1,MATCH(AS162,'Daten KEA'!$A$424:$ADO$424,0)-1)),0,OFFSET('Daten KEA'!$A$1,MATCH(BB$5,'Daten KEA'!$A:$A,0)-1,MATCH(AS162,'Daten KEA'!$A$424:$ADO$424,0)-1))</f>
        <v>0.13829267000000001</v>
      </c>
      <c r="BC162" s="304">
        <f t="shared" ca="1" si="101"/>
        <v>0.72346445999999998</v>
      </c>
      <c r="BD162" s="303">
        <f ca="1">IF(ISERROR(OFFSET('Daten KEA'!$A$1,MATCH(BD$5,'Daten KEA'!$A:$A,0)-1,MATCH(AT162,'Daten KEA'!$A$424:$ADO$424,0)-1)),0,OFFSET('Daten KEA'!$A$1,MATCH(BD$5,'Daten KEA'!$A:$A,0)-1,MATCH(AT162,'Daten KEA'!$A$424:$ADO$424,0)-1))</f>
        <v>0.72346447000000003</v>
      </c>
      <c r="BE162" s="305">
        <f t="shared" ca="1" si="108"/>
        <v>1.000000013822379</v>
      </c>
      <c r="BF162" s="306">
        <f ca="1">IF(ISERROR(OFFSET('Daten KEA'!$A$1,MATCH(BF$5,'Daten KEA'!$A:$A,0)-1,MATCH(AM162,'Daten KEA'!$A$424:$ADO$424,0)-1)),0,OFFSET('Daten KEA'!$A$1,MATCH(BF$5,'Daten KEA'!$A:$A,0)-1,MATCH(AM162,'Daten KEA'!$A$424:$ADO$424,0)-1))+IF(ISERROR($AK162*INDEX('Energiefaktoren Ecoinvent'!$H:$H,MATCH('mobitool-Faktoren v2.0'!$AI162,'Energiefaktoren Ecoinvent'!$A:$A,0))),0,$AK162*INDEX('Energiefaktoren Ecoinvent'!$H:$H,MATCH('mobitool-Faktoren v2.0'!$AI162,'Energiefaktoren Ecoinvent'!$A:$A,0)))+IF(OR(AJ162="Benzin",AJ162="Diesel"),IF(ISERROR(OFFSET('Daten KEA'!$A$1,MATCH(BG$5,'Daten KEA'!$A:$A,0)-1,MATCH(AN162,'Daten KEA'!$A$424:$ADO$424,0)-1)),0,OFFSET('Daten KEA'!$A$1,MATCH(BG$5,'Daten KEA'!$A:$A,0)-1,MATCH(AN162,'Daten KEA'!$A$424:$ADO$424,0)-1))+IF(ISERROR($AL162*INDEX('Energiefaktoren Ecoinvent'!$H:$H,MATCH('mobitool-Faktoren v2.0'!$AJ162,'Energiefaktoren Ecoinvent'!$A:$A,0))),0,$AL162*INDEX('Energiefaktoren Ecoinvent'!$H:$H,MATCH('mobitool-Faktoren v2.0'!$AJ162,'Energiefaktoren Ecoinvent'!$A:$A,0))),0)</f>
        <v>0</v>
      </c>
      <c r="BG162" s="306">
        <f ca="1">IF(OR(AJ162="Benzin",AJ162="Diesel"),0,IF(ISERROR(OFFSET('Daten KEA'!$A$1,MATCH(BG$5,'Daten KEA'!$A:$A,0)-1,MATCH(AN162,'Daten KEA'!$A$424:$ADO$424,0)-1)),0,OFFSET('Daten KEA'!$A$1,MATCH(BG$5,'Daten KEA'!$A:$A,0)-1,MATCH(AN162,'Daten KEA'!$A$424:$ADO$424,0)-1))+IF(ISERROR($AL162*INDEX('Energiefaktoren Ecoinvent'!$H:$H,MATCH('mobitool-Faktoren v2.0'!$AJ162,'Energiefaktoren Ecoinvent'!$A:$A,0))),0,$AL162*INDEX('Energiefaktoren Ecoinvent'!$H:$H,MATCH('mobitool-Faktoren v2.0'!$AJ162,'Energiefaktoren Ecoinvent'!$A:$A,0))))</f>
        <v>4.6268629345652318E-2</v>
      </c>
      <c r="BH162" s="306">
        <f ca="1">IF(ISERROR(OFFSET('Daten KEA'!$A$1,MATCH(BH$5,'Daten KEA'!$A:$A,0)-1,MATCH(AO162,'Daten KEA'!$A$424:$ADO$424,0)-1)),0,OFFSET('Daten KEA'!$A$1,MATCH(BH$5,'Daten KEA'!$A:$A,0)-1,MATCH(AO162,'Daten KEA'!$A$424:$ADO$424,0)-1))-IF(ISERROR($AK162*INDEX('Energiefaktoren Ecoinvent'!$H:$H,MATCH('mobitool-Faktoren v2.0'!$AI162,'Energiefaktoren Ecoinvent'!$A:$A,0))),0,$AK162*INDEX('Energiefaktoren Ecoinvent'!$H:$H,MATCH('mobitool-Faktoren v2.0'!$AI162,'Energiefaktoren Ecoinvent'!$A:$A,0)))+IF(OR(AJ162="Benzin",AJ162="Diesel"),IF(ISERROR(OFFSET('Daten KEA'!$A$1,MATCH(BI$5,'Daten KEA'!$A:$A,0)-1,MATCH(AP162,'Daten KEA'!$A$424:$ADO$424,0)-1)),0,OFFSET('Daten KEA'!$A$1,MATCH(BI$5,'Daten KEA'!$A:$A,0)-1,MATCH(AP162,'Daten KEA'!$A$424:$ADO$424,0)-1))-IF(ISERROR($AL162*INDEX('Energiefaktoren Ecoinvent'!$H:$H,MATCH('mobitool-Faktoren v2.0'!$AJ162,'Energiefaktoren Ecoinvent'!$A:$A,0))),0,$AL162*INDEX('Energiefaktoren Ecoinvent'!$H:$H,MATCH('mobitool-Faktoren v2.0'!$AJ162,'Energiefaktoren Ecoinvent'!$A:$A,0))),0)</f>
        <v>0</v>
      </c>
      <c r="BI162" s="306">
        <f ca="1">IF(OR(AJ162="Benzin",AJ162="Diesel"),0,IF(ISERROR(OFFSET('Daten KEA'!$A$1,MATCH(BI$5,'Daten KEA'!$A:$A,0)-1,MATCH(AP162,'Daten KEA'!$A$424:$ADO$424,0)-1)),0,OFFSET('Daten KEA'!$A$1,MATCH(BI$5,'Daten KEA'!$A:$A,0)-1,MATCH(AP162,'Daten KEA'!$A$424:$ADO$424,0)-1))-IF(ISERROR($AL162*INDEX('Energiefaktoren Ecoinvent'!$H:$H,MATCH('mobitool-Faktoren v2.0'!$AJ162,'Energiefaktoren Ecoinvent'!$A:$A,0))),0,$AL162*INDEX('Energiefaktoren Ecoinvent'!$H:$H,MATCH('mobitool-Faktoren v2.0'!$AJ162,'Energiefaktoren Ecoinvent'!$A:$A,0))))</f>
        <v>0.15057913190517769</v>
      </c>
      <c r="BJ162" s="306">
        <f t="shared" ca="1" si="140"/>
        <v>0.19684776125083001</v>
      </c>
      <c r="BK162" s="306">
        <f ca="1">IF(ISERROR(OFFSET('Daten KEA'!$A$1,MATCH(BK$5,'Daten KEA'!$A:$A,0)-1,MATCH(AQ162,'Daten KEA'!$A$424:$ADO$424,0)-1)),0,OFFSET('Daten KEA'!$A$1,MATCH(BK$5,'Daten KEA'!$A:$A,0)-1,MATCH(AQ162,'Daten KEA'!$A$424:$ADO$424,0)-1))</f>
        <v>0</v>
      </c>
      <c r="BL162" s="306">
        <f ca="1">IF(ISERROR(OFFSET('Daten KEA'!$A$1,MATCH(BL$5,'Daten KEA'!$A:$A,0)-1,MATCH(AR162,'Daten KEA'!$A$424:$ADO$424,0)-1)),0,OFFSET('Daten KEA'!$A$1,MATCH(BL$5,'Daten KEA'!$A:$A,0)-1,MATCH(AR162,'Daten KEA'!$A$424:$ADO$424,0)-1))</f>
        <v>0.31380901435220004</v>
      </c>
      <c r="BM162" s="306">
        <f ca="1">IF(ISERROR(OFFSET('Daten KEA'!$A$1,MATCH(BM$5,'Daten KEA'!$A:$A,0)-1,MATCH(AS162,'Daten KEA'!$A$424:$ADO$424,0)-1)),0,OFFSET('Daten KEA'!$A$1,MATCH(BM$5,'Daten KEA'!$A:$A,0)-1,MATCH(AS162,'Daten KEA'!$A$424:$ADO$424,0)-1))</f>
        <v>0.111615433227974</v>
      </c>
      <c r="BN162" s="307">
        <f ca="1">BJ162+BK162+BL162+BM162</f>
        <v>0.62227220883100398</v>
      </c>
      <c r="BO162" s="306">
        <f ca="1">IF(ISERROR(OFFSET('Daten KEA'!$A$1,MATCH(BO$5,'Daten KEA'!$A:$A,0)-1,MATCH(AT162,'Daten KEA'!$A$424:$ADO$424,0)-1)),0,OFFSET('Daten KEA'!$A$1,MATCH(BO$5,'Daten KEA'!$A:$A,0)-1,MATCH(AT162,'Daten KEA'!$A$424:$ADO$424,0)-1))</f>
        <v>0.62227221483099993</v>
      </c>
      <c r="BP162" s="305">
        <f t="shared" ca="1" si="109"/>
        <v>1.000000009642076</v>
      </c>
      <c r="BQ162" s="308">
        <f ca="1">IF(ISERROR(OFFSET('Daten GWP'!$A$1,MATCH(BQ$5,'Daten GWP'!$A:$A,0)-1,MATCH(AM162,'Daten GWP'!$A$424:$ADO$424,0)-1)),0,OFFSET('Daten GWP'!$A$1,MATCH(BQ$5,'Daten GWP'!$A:$A,0)-1,MATCH(AM162,'Daten GWP'!$A$424:$ADO$424,0)-1))*1000</f>
        <v>0</v>
      </c>
      <c r="BR162" s="308">
        <f ca="1">IF(ISERROR(OFFSET('Daten GWP'!$A$1,MATCH(BR$5,'Daten GWP'!$A:$A,0)-1,MATCH(AN162,'Daten GWP'!$A$424:$ADO$424,0)-1)),0,OFFSET('Daten GWP'!$A$1,MATCH(BR$5,'Daten GWP'!$A:$A,0)-1,MATCH(AN162,'Daten GWP'!$A$424:$ADO$424,0)-1))*1000</f>
        <v>0</v>
      </c>
      <c r="BS162" s="308">
        <f ca="1">IF(ISERROR(OFFSET('Daten GWP'!$A$1,MATCH(BS$5,'Daten GWP'!$A:$A,0)-1,MATCH(AO162,'Daten GWP'!$A$424:$ADO$424,0)-1)),0,OFFSET('Daten GWP'!$A$1,MATCH(BS$5,'Daten GWP'!$A:$A,0)-1,MATCH(AO162,'Daten GWP'!$A$424:$ADO$424,0)-1))*1000</f>
        <v>0</v>
      </c>
      <c r="BT162" s="308">
        <f ca="1">IF(ISERROR(OFFSET('Daten GWP'!$A$1,MATCH(BT$5,'Daten GWP'!$A:$A,0)-1,MATCH(AP162,'Daten GWP'!$A$424:$ADO$424,0)-1)),0,OFFSET('Daten GWP'!$A$1,MATCH(BT$5,'Daten GWP'!$A:$A,0)-1,MATCH(AP162,'Daten GWP'!$A$424:$ADO$424,0)-1))*1000</f>
        <v>2.2053916</v>
      </c>
      <c r="BU162" s="308">
        <f t="shared" ca="1" si="110"/>
        <v>2.2053916</v>
      </c>
      <c r="BV162" s="308">
        <f ca="1">IF(ISERROR(OFFSET('Daten GWP'!$A$1,MATCH(BV$5,'Daten GWP'!$A:$A,0)-1,MATCH(AQ162,'Daten GWP'!$A$424:$ADO$424,0)-1)),0,OFFSET('Daten GWP'!$A$1,MATCH(BV$5,'Daten GWP'!$A:$A,0)-1,MATCH(AQ162,'Daten GWP'!$A$424:$ADO$424,0)-1))*1000</f>
        <v>0</v>
      </c>
      <c r="BW162" s="308">
        <f ca="1">IF(ISERROR(OFFSET('Daten GWP'!$A$1,MATCH(BW$5,'Daten GWP'!$A:$A,0)-1,MATCH(AR162,'Daten GWP'!$A$424:$ADO$424,0)-1)),0,OFFSET('Daten GWP'!$A$1,MATCH(BW$5,'Daten GWP'!$A:$A,0)-1,MATCH(AR162,'Daten GWP'!$A$424:$ADO$424,0)-1))*1000</f>
        <v>27.582981</v>
      </c>
      <c r="BX162" s="308">
        <f ca="1">IF(ISERROR(OFFSET('Daten GWP'!$A$1,MATCH(BX$5,'Daten GWP'!$A:$A,0)-1,MATCH(AS162,'Daten GWP'!$A$424:$ADO$424,0)-1)),0,OFFSET('Daten GWP'!$A$1,MATCH(BX$5,'Daten GWP'!$A:$A,0)-1,MATCH(AS162,'Daten GWP'!$A$424:$ADO$424,0)-1))*1000</f>
        <v>1.7820285999999999</v>
      </c>
      <c r="BY162" s="309">
        <f ca="1">BU162+BV162+BW162+BX162</f>
        <v>31.570401199999999</v>
      </c>
      <c r="BZ162" s="308">
        <f ca="1">IF(ISERROR(OFFSET('Daten GWP'!$A$1,MATCH(BZ$5,'Daten GWP'!$A:$A,0)-1,MATCH(AT162,'Daten GWP'!$A$424:$ADO$424,0)-1)),0,OFFSET('Daten GWP'!$A$1,MATCH(BZ$5,'Daten GWP'!$A:$A,0)-1,MATCH(AT162,'Daten GWP'!$A$424:$ADO$424,0)-1))*1000</f>
        <v>31.570401999999998</v>
      </c>
      <c r="CA162" s="305">
        <f t="shared" ca="1" si="111"/>
        <v>1.0000000253401911</v>
      </c>
      <c r="CB162" s="310">
        <f ca="1">IF(ISERROR(OFFSET('Daten Elementary'!$A$1,MATCH(CB$5,'Daten Elementary'!$A:$A,0)-1,MATCH(AM162,'Daten Elementary'!$A$424:$ADO$424,0)-1)),0,OFFSET('Daten Elementary'!$A$1,MATCH(CB$5,'Daten Elementary'!$A:$A,0)-1,MATCH(AM162,'Daten Elementary'!$A$424:$ADO$424,0)-1))*1000000</f>
        <v>0</v>
      </c>
      <c r="CC162" s="310">
        <f ca="1">IF(ISERROR(OFFSET('Daten Elementary'!$A$1,MATCH(CC$5,'Daten Elementary'!$A:$A,0)-1,MATCH(AN162,'Daten Elementary'!$A$424:$ADO$424,0)-1)),0,OFFSET('Daten Elementary'!$A$1,MATCH(CC$5,'Daten Elementary'!$A:$A,0)-1,MATCH(AN162,'Daten Elementary'!$A$424:$ADO$424,0)-1))*1000000</f>
        <v>0</v>
      </c>
      <c r="CD162" s="310">
        <f ca="1">IF(ISERROR(OFFSET('Daten Elementary'!$A$1,MATCH(CD$5,'Daten Elementary'!$A:$A,0)-1,MATCH(AO162,'Daten Elementary'!$A$424:$ADO$424,0)-1)),0,OFFSET('Daten Elementary'!$A$1,MATCH(CD$5,'Daten Elementary'!$A:$A,0)-1,MATCH(AO162,'Daten Elementary'!$A$424:$ADO$424,0)-1))*1000000</f>
        <v>0</v>
      </c>
      <c r="CE162" s="310">
        <f ca="1">IF(ISERROR(OFFSET('Daten Elementary'!$A$1,MATCH(CE$5,'Daten Elementary'!$A:$A,0)-1,MATCH(AP162,'Daten Elementary'!$A$424:$ADO$424,0)-1)),0,OFFSET('Daten Elementary'!$A$1,MATCH(CE$5,'Daten Elementary'!$A:$A,0)-1,MATCH(AP162,'Daten Elementary'!$A$424:$ADO$424,0)-1))*1000000</f>
        <v>1.4057419000000002</v>
      </c>
      <c r="CF162" s="310">
        <f t="shared" ca="1" si="112"/>
        <v>1.4057419000000002</v>
      </c>
      <c r="CG162" s="310">
        <f ca="1">IF(ISERROR(OFFSET('Daten Elementary'!$A$1,MATCH(CG$5,'Daten Elementary'!$A:$A,0)-1,MATCH(AQ162,'Daten Elementary'!$A$424:$ADO$424,0)-1)),0,OFFSET('Daten Elementary'!$A$1,MATCH(CG$5,'Daten Elementary'!$A:$A,0)-1,MATCH(AQ162,'Daten Elementary'!$A$424:$ADO$424,0)-1))*1000000</f>
        <v>0</v>
      </c>
      <c r="CH162" s="310">
        <f ca="1">IF(ISERROR(OFFSET('Daten Elementary'!$A$1,MATCH(CH$5,'Daten Elementary'!$A:$A,0)-1,MATCH(AR162,'Daten Elementary'!$A$424:$ADO$424,0)-1)),0,OFFSET('Daten Elementary'!$A$1,MATCH(CH$5,'Daten Elementary'!$A:$A,0)-1,MATCH(AR162,'Daten Elementary'!$A$424:$ADO$424,0)-1))*1000000</f>
        <v>10.421821999999999</v>
      </c>
      <c r="CI162" s="310">
        <f ca="1">IF(ISERROR(OFFSET('Daten Elementary'!$A$1,MATCH(CI$5,'Daten Elementary'!$A:$A,0)-1,MATCH(AS162,'Daten Elementary'!$A$424:$ADO$424,0)-1)),0,OFFSET('Daten Elementary'!$A$1,MATCH(CI$5,'Daten Elementary'!$A:$A,0)-1,MATCH(AS162,'Daten Elementary'!$A$424:$ADO$424,0)-1))*1000000</f>
        <v>1.2199964999999999</v>
      </c>
      <c r="CJ162" s="311">
        <f t="shared" ca="1" si="113"/>
        <v>13.0475604</v>
      </c>
      <c r="CK162" s="310">
        <f ca="1">IF(ISERROR(OFFSET('Daten Elementary'!$A$1,MATCH(CK$5,'Daten Elementary'!$A:$A,0)-1,MATCH($AT162,'Daten Elementary'!$A$424:$ADO$424,0)-1)),0,OFFSET('Daten Elementary'!$A$1,MATCH(CK$5,'Daten Elementary'!$A:$A,0)-1,MATCH($AT162,'Daten Elementary'!$A$424:$ADO$424,0)-1))*1000000</f>
        <v>13.047560000000001</v>
      </c>
      <c r="CL162" s="305">
        <f t="shared" ca="1" si="114"/>
        <v>0.9999999693429279</v>
      </c>
      <c r="CM162" s="312">
        <f ca="1">IF(ISERROR(OFFSET('Daten Elementary'!$A$1,MATCH(CM$5,'Daten Elementary'!$A:$A,0)-1,MATCH(AM162,'Daten Elementary'!$A$424:$ADO$424,0)-1)),0,OFFSET('Daten Elementary'!$A$1,MATCH(CM$5,'Daten Elementary'!$A:$A,0)-1,MATCH(AM162,'Daten Elementary'!$A$424:$ADO$424,0)-1))*1000000</f>
        <v>0</v>
      </c>
      <c r="CN162" s="312">
        <f ca="1">IF(ISERROR(OFFSET('Daten Elementary'!$A$1,MATCH(CN$5,'Daten Elementary'!$A:$A,0)-1,MATCH(AN162,'Daten Elementary'!$A$424:$ADO$424,0)-1)),0,OFFSET('Daten Elementary'!$A$1,MATCH(CN$5,'Daten Elementary'!$A:$A,0)-1,MATCH(AN162,'Daten Elementary'!$A$424:$ADO$424,0)-1))*1000000</f>
        <v>0</v>
      </c>
      <c r="CO162" s="312">
        <f ca="1">IF(ISERROR(OFFSET('Daten Elementary'!$A$1,MATCH(CO$5,'Daten Elementary'!$A:$A,0)-1,MATCH(AO162,'Daten Elementary'!$A$424:$ADO$424,0)-1)),0,OFFSET('Daten Elementary'!$A$1,MATCH(CO$5,'Daten Elementary'!$A:$A,0)-1,MATCH(AO162,'Daten Elementary'!$A$424:$ADO$424,0)-1))*1000000</f>
        <v>0</v>
      </c>
      <c r="CP162" s="312">
        <f ca="1">IF(ISERROR(OFFSET('Daten Elementary'!$A$1,MATCH(CP$5,'Daten Elementary'!$A:$A,0)-1,MATCH(AP162,'Daten Elementary'!$A$424:$ADO$424,0)-1)),0,OFFSET('Daten Elementary'!$A$1,MATCH(CP$5,'Daten Elementary'!$A:$A,0)-1,MATCH(AP162,'Daten Elementary'!$A$424:$ADO$424,0)-1))*1000000</f>
        <v>0.80037783000000007</v>
      </c>
      <c r="CQ162" s="312">
        <f t="shared" ca="1" si="115"/>
        <v>0.80037783000000007</v>
      </c>
      <c r="CR162" s="312">
        <f ca="1">IF(ISERROR(OFFSET('Daten Elementary'!$A$1,MATCH(CR$5,'Daten Elementary'!$A:$A,0)-1,MATCH(AQ162,'Daten Elementary'!$A$424:$ADO$424,0)-1)),0,OFFSET('Daten Elementary'!$A$1,MATCH(CR$5,'Daten Elementary'!$A:$A,0)-1,MATCH(AQ162,'Daten Elementary'!$A$424:$ADO$424,0)-1))*1000000</f>
        <v>0</v>
      </c>
      <c r="CS162" s="312">
        <f ca="1">IF(ISERROR(OFFSET('Daten Elementary'!$A$1,MATCH(CS$5,'Daten Elementary'!$A:$A,0)-1,MATCH(AR162,'Daten Elementary'!$A$424:$ADO$424,0)-1)),0,OFFSET('Daten Elementary'!$A$1,MATCH(CS$5,'Daten Elementary'!$A:$A,0)-1,MATCH(AR162,'Daten Elementary'!$A$424:$ADO$424,0)-1))*1000000</f>
        <v>6.7502687999999997</v>
      </c>
      <c r="CT162" s="312">
        <f ca="1">IF(ISERROR(OFFSET('Daten Elementary'!$A$1,MATCH(CT$5,'Daten Elementary'!$A:$A,0)-1,MATCH(AS162,'Daten Elementary'!$A$424:$ADO$424,0)-1)),0,OFFSET('Daten Elementary'!$A$1,MATCH(CT$5,'Daten Elementary'!$A:$A,0)-1,MATCH(AS162,'Daten Elementary'!$A$424:$ADO$424,0)-1))*1000000</f>
        <v>0.68268213999999994</v>
      </c>
      <c r="CU162" s="313">
        <f t="shared" ca="1" si="116"/>
        <v>8.23332877</v>
      </c>
      <c r="CV162" s="312">
        <f ca="1">IF(ISERROR(OFFSET('Daten Elementary'!$A$1,MATCH(CV$5,'Daten Elementary'!$A:$A,0)-1,MATCH($AT162,'Daten Elementary'!$A$424:$ADO$424,0)-1)),0,OFFSET('Daten Elementary'!$A$1,MATCH(CV$5,'Daten Elementary'!$A:$A,0)-1,MATCH($AT162,'Daten Elementary'!$A$424:$ADO$424,0)-1))*1000000</f>
        <v>8.2333287000000013</v>
      </c>
      <c r="CW162" s="305">
        <f t="shared" ca="1" si="117"/>
        <v>0.99999999149797114</v>
      </c>
      <c r="CX162" s="314">
        <f ca="1">IF(ISERROR(OFFSET('Daten Elementary'!$A$1,MATCH(CX$5,'Daten Elementary'!$A:$A,0)-1,MATCH(AM162,'Daten Elementary'!$A$424:$ADO$424,0)-1)),0,OFFSET('Daten Elementary'!$A$1,MATCH(CX$5,'Daten Elementary'!$A:$A,0)-1,MATCH(AM162,'Daten Elementary'!$A$424:$ADO$424,0)-1))*1000000</f>
        <v>0</v>
      </c>
      <c r="CY162" s="314">
        <f ca="1">IF(ISERROR(OFFSET('Daten Elementary'!$A$1,MATCH(CY$5,'Daten Elementary'!$A:$A,0)-1,MATCH(AN162,'Daten Elementary'!$A$424:$ADO$424,0)-1)),0,OFFSET('Daten Elementary'!$A$1,MATCH(CY$5,'Daten Elementary'!$A:$A,0)-1,MATCH(AN162,'Daten Elementary'!$A$424:$ADO$424,0)-1))*1000000</f>
        <v>0</v>
      </c>
      <c r="CZ162" s="314">
        <f ca="1">IF(ISERROR(OFFSET('Daten Elementary'!$A$1,MATCH(CZ$5,'Daten Elementary'!$A:$A,0)-1,MATCH(AO162,'Daten Elementary'!$A$424:$ADO$424,0)-1)),0,OFFSET('Daten Elementary'!$A$1,MATCH(CZ$5,'Daten Elementary'!$A:$A,0)-1,MATCH(AO162,'Daten Elementary'!$A$424:$ADO$424,0)-1))*1000000</f>
        <v>0</v>
      </c>
      <c r="DA162" s="314">
        <f ca="1">IF(ISERROR(OFFSET('Daten Elementary'!$A$1,MATCH(DA$5,'Daten Elementary'!$A:$A,0)-1,MATCH(AP162,'Daten Elementary'!$A$424:$ADO$424,0)-1)),0,OFFSET('Daten Elementary'!$A$1,MATCH(DA$5,'Daten Elementary'!$A:$A,0)-1,MATCH(AP162,'Daten Elementary'!$A$424:$ADO$424,0)-1))*1000000</f>
        <v>0.76888163999999992</v>
      </c>
      <c r="DB162" s="314">
        <f t="shared" ca="1" si="118"/>
        <v>0.76888163999999992</v>
      </c>
      <c r="DC162" s="314">
        <f ca="1">IF(ISERROR(OFFSET('Daten Elementary'!$A$1,MATCH(DC$5,'Daten Elementary'!$A:$A,0)-1,MATCH(AQ162,'Daten Elementary'!$A$424:$ADO$424,0)-1)),0,OFFSET('Daten Elementary'!$A$1,MATCH(DC$5,'Daten Elementary'!$A:$A,0)-1,MATCH(AQ162,'Daten Elementary'!$A$424:$ADO$424,0)-1))*1000000</f>
        <v>0</v>
      </c>
      <c r="DD162" s="314">
        <f ca="1">IF(ISERROR(OFFSET('Daten Elementary'!$A$1,MATCH(DD$5,'Daten Elementary'!$A:$A,0)-1,MATCH(AR162,'Daten Elementary'!$A$424:$ADO$424,0)-1)),0,OFFSET('Daten Elementary'!$A$1,MATCH(DD$5,'Daten Elementary'!$A:$A,0)-1,MATCH(AR162,'Daten Elementary'!$A$424:$ADO$424,0)-1))*1000000</f>
        <v>14.748467</v>
      </c>
      <c r="DE162" s="314">
        <f ca="1">IF(ISERROR(OFFSET('Daten Elementary'!$A$1,MATCH(DE$5,'Daten Elementary'!$A:$A,0)-1,MATCH(AS162,'Daten Elementary'!$A$424:$ADO$424,0)-1)),0,OFFSET('Daten Elementary'!$A$1,MATCH(DE$5,'Daten Elementary'!$A:$A,0)-1,MATCH(AS162,'Daten Elementary'!$A$424:$ADO$424,0)-1))*1000000</f>
        <v>0.80178126999999999</v>
      </c>
      <c r="DF162" s="315">
        <f t="shared" ca="1" si="119"/>
        <v>16.319129910000001</v>
      </c>
      <c r="DG162" s="314">
        <f ca="1">IF(ISERROR(OFFSET('Daten Elementary'!$A$1,MATCH(DG$5,'Daten Elementary'!$A:$A,0)-1,MATCH($AT162,'Daten Elementary'!$A$424:$ADO$424,0)-1)),0,OFFSET('Daten Elementary'!$A$1,MATCH(DG$5,'Daten Elementary'!$A:$A,0)-1,MATCH($AT162,'Daten Elementary'!$A$424:$ADO$424,0)-1))*1000000</f>
        <v>16.319130000000001</v>
      </c>
      <c r="DH162" s="305">
        <f t="shared" ca="1" si="120"/>
        <v>1.000000005515</v>
      </c>
      <c r="DI162" s="316">
        <f ca="1">IF(ISERROR(OFFSET('Daten Elementary'!$A$1,MATCH(DI$5,'Daten Elementary'!$A:$A,0)-1,MATCH(AM162,'Daten Elementary'!$A$424:$ADO$424,0)-1)),0,OFFSET('Daten Elementary'!$A$1,MATCH(DI$5,'Daten Elementary'!$A:$A,0)-1,MATCH(AM162,'Daten Elementary'!$A$424:$ADO$424,0)-1))*1000000</f>
        <v>0</v>
      </c>
      <c r="DJ162" s="316">
        <f ca="1">IF(ISERROR(OFFSET('Daten Elementary'!$A$1,MATCH(DJ$5,'Daten Elementary'!$A:$A,0)-1,MATCH(AN162,'Daten Elementary'!$A$424:$ADO$424,0)-1)),0,OFFSET('Daten Elementary'!$A$1,MATCH(DJ$5,'Daten Elementary'!$A:$A,0)-1,MATCH(AN162,'Daten Elementary'!$A$424:$ADO$424,0)-1))*1000000</f>
        <v>0</v>
      </c>
      <c r="DK162" s="316">
        <f ca="1">IF(ISERROR(OFFSET('Daten Elementary'!$A$1,MATCH(DK$5,'Daten Elementary'!$A:$A,0)-1,MATCH(AO162,'Daten Elementary'!$A$424:$ADO$424,0)-1)),0,OFFSET('Daten Elementary'!$A$1,MATCH(DK$5,'Daten Elementary'!$A:$A,0)-1,MATCH(AO162,'Daten Elementary'!$A$424:$ADO$424,0)-1))*1000000</f>
        <v>0</v>
      </c>
      <c r="DL162" s="316">
        <f ca="1">IF(ISERROR(OFFSET('Daten Elementary'!$A$1,MATCH(DL$5,'Daten Elementary'!$A:$A,0)-1,MATCH(AP162,'Daten Elementary'!$A$424:$ADO$424,0)-1)),0,OFFSET('Daten Elementary'!$A$1,MATCH(DL$5,'Daten Elementary'!$A:$A,0)-1,MATCH(AP162,'Daten Elementary'!$A$424:$ADO$424,0)-1))*1000000</f>
        <v>3.6916695000000002</v>
      </c>
      <c r="DM162" s="316">
        <f t="shared" ca="1" si="121"/>
        <v>3.6916695000000002</v>
      </c>
      <c r="DN162" s="316">
        <f ca="1">IF(ISERROR(OFFSET('Daten Elementary'!$A$1,MATCH(DN$5,'Daten Elementary'!$A:$A,0)-1,MATCH(AQ162,'Daten Elementary'!$A$424:$ADO$424,0)-1)),0,OFFSET('Daten Elementary'!$A$1,MATCH(DN$5,'Daten Elementary'!$A:$A,0)-1,MATCH(AQ162,'Daten Elementary'!$A$424:$ADO$424,0)-1))*1000000</f>
        <v>0</v>
      </c>
      <c r="DO162" s="316">
        <f ca="1">IF(ISERROR(OFFSET('Daten Elementary'!$A$1,MATCH(DO$5,'Daten Elementary'!$A:$A,0)-1,MATCH(AR162,'Daten Elementary'!$A$424:$ADO$424,0)-1)),0,OFFSET('Daten Elementary'!$A$1,MATCH(DO$5,'Daten Elementary'!$A:$A,0)-1,MATCH(AR162,'Daten Elementary'!$A$424:$ADO$424,0)-1))*1000000</f>
        <v>52.147171</v>
      </c>
      <c r="DP162" s="316">
        <f ca="1">IF(ISERROR(OFFSET('Daten Elementary'!$A$1,MATCH(DP$5,'Daten Elementary'!$A:$A,0)-1,MATCH(AS162,'Daten Elementary'!$A$424:$ADO$424,0)-1)),0,OFFSET('Daten Elementary'!$A$1,MATCH(DP$5,'Daten Elementary'!$A:$A,0)-1,MATCH(AS162,'Daten Elementary'!$A$424:$ADO$424,0)-1))*1000000</f>
        <v>3.3370690999999999</v>
      </c>
      <c r="DQ162" s="317">
        <f t="shared" ca="1" si="122"/>
        <v>59.175909600000004</v>
      </c>
      <c r="DR162" s="316">
        <f ca="1">IF(ISERROR(OFFSET('Daten Elementary'!$A$1,MATCH(DR$5,'Daten Elementary'!$A:$A,0)-1,MATCH($AT162,'Daten Elementary'!$A$424:$ADO$424,0)-1)),0,OFFSET('Daten Elementary'!$A$1,MATCH(DR$5,'Daten Elementary'!$A:$A,0)-1,MATCH($AT162,'Daten Elementary'!$A$424:$ADO$424,0)-1))*1000000</f>
        <v>59.175909999999995</v>
      </c>
      <c r="DS162" s="305">
        <f t="shared" ca="1" si="123"/>
        <v>1.0000000067595072</v>
      </c>
      <c r="DT162" s="318">
        <f ca="1">IF(ISERROR(OFFSET('Daten UBP13'!$A$1,MATCH(DT$5,'Daten UBP13'!$A:$A,0)-1,MATCH(AM162,'Daten UBP13'!$A$424:$AEG$424,0)-1)),0,OFFSET('Daten UBP13'!$A$1,MATCH(DT$5,'Daten UBP13'!$A:$A,0)-1,MATCH(AM162,'Daten UBP13'!$A$424:$AEG$424,0)-1))</f>
        <v>0</v>
      </c>
      <c r="DU162" s="318">
        <f ca="1">IF(ISERROR(OFFSET('Daten UBP13'!$A$1,MATCH(DU$5,'Daten UBP13'!$A:$A,0)-1,MATCH(AN162,'Daten UBP13'!$A$424:$AEG$424,0)-1)),0,OFFSET('Daten UBP13'!$A$1,MATCH(DU$5,'Daten UBP13'!$A:$A,0)-1,MATCH(AN162,'Daten UBP13'!$A$424:$AEG$424,0)-1))</f>
        <v>0</v>
      </c>
      <c r="DV162" s="318">
        <f ca="1">IF(ISERROR(OFFSET('Daten UBP13'!$A$1,MATCH(DV$5,'Daten UBP13'!$A:$A,0)-1,MATCH(AO162,'Daten UBP13'!$A$424:$AEG$424,0)-1)),0,OFFSET('Daten UBP13'!$A$1,MATCH(DV$5,'Daten UBP13'!$A:$A,0)-1,MATCH(AO162,'Daten UBP13'!$A$424:$AEG$424,0)-1))</f>
        <v>0</v>
      </c>
      <c r="DW162" s="318">
        <f ca="1">IF(ISERROR(OFFSET('Daten UBP13'!$A$1,MATCH(DW$5,'Daten UBP13'!$A:$A,0)-1,MATCH(AP162,'Daten UBP13'!$A$424:$AEG$424,0)-1)),0,OFFSET('Daten UBP13'!$A$1,MATCH(DW$5,'Daten UBP13'!$A:$A,0)-1,MATCH(AP162,'Daten UBP13'!$A$424:$AEG$424,0)-1))</f>
        <v>7.5331868000000002</v>
      </c>
      <c r="DX162" s="318">
        <f t="shared" ca="1" si="124"/>
        <v>7.5331868000000002</v>
      </c>
      <c r="DY162" s="318">
        <f ca="1">IF(ISERROR(OFFSET('Daten UBP13'!$A$1,MATCH(DY$5,'Daten UBP13'!$A:$A,0)-1,MATCH(AQ162,'Daten UBP13'!$A$424:$AEG$424,0)-1)),0,OFFSET('Daten UBP13'!$A$1,MATCH(DY$5,'Daten UBP13'!$A:$A,0)-1,MATCH(AQ162,'Daten UBP13'!$A$424:$AEG$424,0)-1))</f>
        <v>0</v>
      </c>
      <c r="DZ162" s="318">
        <f ca="1">IF(ISERROR(OFFSET('Daten UBP13'!$A$1,MATCH(DZ$5,'Daten UBP13'!$A:$A,0)-1,MATCH(AR162,'Daten UBP13'!$A$424:$AEG$424,0)-1)),0,OFFSET('Daten UBP13'!$A$1,MATCH(DZ$5,'Daten UBP13'!$A:$A,0)-1,MATCH(AR162,'Daten UBP13'!$A$424:$AEG$424,0)-1))</f>
        <v>58.213945000000002</v>
      </c>
      <c r="EA162" s="318">
        <f ca="1">IF(ISERROR(OFFSET('Daten UBP13'!$A$1,MATCH(EA$5,'Daten UBP13'!$A:$A,0)-1,MATCH(AS162,'Daten UBP13'!$A$424:$AEG$424,0)-1)),0,OFFSET('Daten UBP13'!$A$1,MATCH(EA$5,'Daten UBP13'!$A:$A,0)-1,MATCH(AS162,'Daten UBP13'!$A$424:$AEG$424,0)-1))</f>
        <v>5.3005282999999999</v>
      </c>
      <c r="EB162" s="319">
        <f t="shared" ca="1" si="125"/>
        <v>71.047660100000002</v>
      </c>
      <c r="EC162" s="318">
        <f ca="1">IF(ISERROR(OFFSET('Daten UBP13'!$A$1,MATCH(EC$5,'Daten UBP13'!$A:$A,0)-1,MATCH(AT162,'Daten UBP13'!$A$424:$AEG$424,0)-1)),0,OFFSET('Daten UBP13'!$A$1,MATCH(EC$5,'Daten UBP13'!$A:$A,0)-1,MATCH(AT162,'Daten UBP13'!$A$424:$AEG$424,0)-1))</f>
        <v>71.047659999999993</v>
      </c>
      <c r="ED162" s="305">
        <f t="shared" ca="1" si="126"/>
        <v>0.999999998592494</v>
      </c>
      <c r="EE162" s="320">
        <f ca="1">IF(ISERROR(OFFSET('Daten ReCiPe'!$A$1,MATCH(EE$5,'Daten ReCiPe'!$A:$A,0)-1,MATCH(AM162,'Daten ReCiPe'!$A$424:$ADO$424,0)-1)),0,OFFSET('Daten ReCiPe'!$A$1,MATCH(EE$5,'Daten ReCiPe'!$A:$A,0)-1,MATCH(AM162,'Daten ReCiPe'!$A$424:$ADO$424,0)-1))*1000</f>
        <v>0</v>
      </c>
      <c r="EF162" s="320">
        <f ca="1">IF(ISERROR(OFFSET('Daten ReCiPe'!$A$1,MATCH(EF$5,'Daten ReCiPe'!$A:$A,0)-1,MATCH(AN162,'Daten ReCiPe'!$A$424:$ADO$424,0)-1)),0,OFFSET('Daten ReCiPe'!$A$1,MATCH(EF$5,'Daten ReCiPe'!$A:$A,0)-1,MATCH(AN162,'Daten ReCiPe'!$A$424:$ADO$424,0)-1))*1000</f>
        <v>0</v>
      </c>
      <c r="EG162" s="320">
        <f ca="1">IF(ISERROR(OFFSET('Daten ReCiPe'!$A$1,MATCH(EG$5,'Daten ReCiPe'!$A:$A,0)-1,MATCH(AO162,'Daten ReCiPe'!$A$424:$ADO$424,0)-1)),0,OFFSET('Daten ReCiPe'!$A$1,MATCH(EG$5,'Daten ReCiPe'!$A:$A,0)-1,MATCH(AO162,'Daten ReCiPe'!$A$424:$ADO$424,0)-1))*1000</f>
        <v>0</v>
      </c>
      <c r="EH162" s="320">
        <f ca="1">IF(ISERROR(OFFSET('Daten ReCiPe'!$A$1,MATCH(EH$5,'Daten ReCiPe'!$A:$A,0)-1,MATCH(AP162,'Daten ReCiPe'!$A$424:$ADO$424,0)-1)),0,OFFSET('Daten ReCiPe'!$A$1,MATCH(EH$5,'Daten ReCiPe'!$A:$A,0)-1,MATCH(AP162,'Daten ReCiPe'!$A$424:$ADO$424,0)-1))*1000</f>
        <v>0.23521476999999999</v>
      </c>
      <c r="EI162" s="320">
        <f t="shared" ca="1" si="127"/>
        <v>0.23521476999999999</v>
      </c>
      <c r="EJ162" s="320">
        <f ca="1">IF(ISERROR(OFFSET('Daten ReCiPe'!$A$1,MATCH(EJ$5,'Daten ReCiPe'!$A:$A,0)-1,MATCH(AQ162,'Daten ReCiPe'!$A$424:$ADO$424,0)-1)),0,OFFSET('Daten ReCiPe'!$A$1,MATCH(EJ$5,'Daten ReCiPe'!$A:$A,0)-1,MATCH(AQ162,'Daten ReCiPe'!$A$424:$ADO$424,0)-1))*1000</f>
        <v>0</v>
      </c>
      <c r="EK162" s="320">
        <f ca="1">IF(ISERROR(OFFSET('Daten ReCiPe'!$A$1,MATCH(EK$5,'Daten ReCiPe'!$A:$A,0)-1,MATCH(AR162,'Daten ReCiPe'!$A$424:$ADO$424,0)-1)),0,OFFSET('Daten ReCiPe'!$A$1,MATCH(EK$5,'Daten ReCiPe'!$A:$A,0)-1,MATCH(AR162,'Daten ReCiPe'!$A$424:$ADO$424,0)-1))*1000</f>
        <v>3.3137059999999998</v>
      </c>
      <c r="EL162" s="320">
        <f ca="1">IF(ISERROR(OFFSET('Daten ReCiPe'!$A$1,MATCH(EL$5,'Daten ReCiPe'!$A:$A,0)-1,MATCH(AS162,'Daten ReCiPe'!$A$424:$ADO$424,0)-1)),0,OFFSET('Daten ReCiPe'!$A$1,MATCH(EL$5,'Daten ReCiPe'!$A:$A,0)-1,MATCH(AS162,'Daten ReCiPe'!$A$424:$ADO$424,0)-1))*1000</f>
        <v>0.22208541999999998</v>
      </c>
      <c r="EM162" s="321">
        <f t="shared" ca="1" si="128"/>
        <v>3.7710061899999996</v>
      </c>
      <c r="EN162" s="320">
        <f ca="1">IF(ISERROR(OFFSET('Daten ReCiPe'!$A$1,MATCH(EN$5,'Daten ReCiPe'!$A:$A,0)-1,MATCH(AT162,'Daten ReCiPe'!$A$424:$ADO$424,0)-1)),0,OFFSET('Daten ReCiPe'!$A$1,MATCH(EN$5,'Daten ReCiPe'!$A:$A,0)-1,MATCH(AT162,'Daten ReCiPe'!$A$424:$ADO$424,0)-1))*1000</f>
        <v>3.7710062</v>
      </c>
      <c r="EO162" s="305">
        <f t="shared" ca="1" si="129"/>
        <v>1.0000000026518123</v>
      </c>
      <c r="EP162" s="322">
        <f ca="1">IF(ISERROR(OFFSET('Daten Elementary'!$A$1,MATCH(EP$5,'Daten Elementary'!$A:$A,0)-1,MATCH(AM162,'Daten Elementary'!$A$424:$ADO$424,0)-1)),0,OFFSET('Daten Elementary'!$A$1,MATCH(EP$5,'Daten Elementary'!$A:$A,0)-1,MATCH(AM162,'Daten Elementary'!$A$424:$ADO$424,0)-1))*1000000</f>
        <v>0</v>
      </c>
      <c r="EQ162" s="322">
        <f ca="1">IF(ISERROR(OFFSET('Daten Elementary'!$A$1,MATCH(EQ$5,'Daten Elementary'!$A:$A,0)-1,MATCH(AN162,'Daten Elementary'!$A$424:$ADO$424,0)-1)),0,OFFSET('Daten Elementary'!$A$1,MATCH(EQ$5,'Daten Elementary'!$A:$A,0)-1,MATCH(AN162,'Daten Elementary'!$A$424:$ADO$424,0)-1))*1000000</f>
        <v>0</v>
      </c>
      <c r="ER162" s="322">
        <f ca="1">IF(ISERROR(OFFSET('Daten Elementary'!$A$1,MATCH(ER$5,'Daten Elementary'!$A:$A,0)-1,MATCH(AO162,'Daten Elementary'!$A$424:$ADO$424,0)-1)),0,OFFSET('Daten Elementary'!$A$1,MATCH(ER$5,'Daten Elementary'!$A:$A,0)-1,MATCH(AO162,'Daten Elementary'!$A$424:$ADO$424,0)-1))*1000000</f>
        <v>0</v>
      </c>
      <c r="ES162" s="322">
        <f ca="1">IF(ISERROR(OFFSET('Daten Elementary'!$A$1,MATCH(ES$5,'Daten Elementary'!$A:$A,0)-1,MATCH(AP162,'Daten Elementary'!$A$424:$ADO$424,0)-1)),0,OFFSET('Daten Elementary'!$A$1,MATCH(ES$5,'Daten Elementary'!$A:$A,0)-1,MATCH(AP162,'Daten Elementary'!$A$424:$ADO$424,0)-1))*1000000</f>
        <v>6.0724859000000002</v>
      </c>
      <c r="ET162" s="322">
        <f t="shared" ca="1" si="130"/>
        <v>6.0724859000000002</v>
      </c>
      <c r="EU162" s="322">
        <f ca="1">IF(ISERROR(OFFSET('Daten Elementary'!$A$1,MATCH(EU$5,'Daten Elementary'!$A:$A,0)-1,MATCH(AQ162,'Daten Elementary'!$A$424:$ADO$424,0)-1)),0,OFFSET('Daten Elementary'!$A$1,MATCH(EU$5,'Daten Elementary'!$A:$A,0)-1,MATCH(AQ162,'Daten Elementary'!$A$424:$ADO$424,0)-1))*1000000</f>
        <v>0</v>
      </c>
      <c r="EV162" s="322">
        <f ca="1">IF(ISERROR(OFFSET('Daten Elementary'!$A$1,MATCH(EV$5,'Daten Elementary'!$A:$A,0)-1,MATCH(AR162,'Daten Elementary'!$A$424:$ADO$424,0)-1)),0,OFFSET('Daten Elementary'!$A$1,MATCH(EV$5,'Daten Elementary'!$A:$A,0)-1,MATCH(AR162,'Daten Elementary'!$A$424:$ADO$424,0)-1))*1000000</f>
        <v>82.323482999999996</v>
      </c>
      <c r="EW162" s="322">
        <f ca="1">IF(ISERROR(OFFSET('Daten Elementary'!$A$1,MATCH(EW$5,'Daten Elementary'!$A:$A,0)-1,MATCH(AS162,'Daten Elementary'!$A$424:$ADO$424,0)-1)),0,OFFSET('Daten Elementary'!$A$1,MATCH(EW$5,'Daten Elementary'!$A:$A,0)-1,MATCH(AS162,'Daten Elementary'!$A$424:$ADO$424,0)-1))*1000000</f>
        <v>5.5941589</v>
      </c>
      <c r="EX162" s="323">
        <f t="shared" ca="1" si="131"/>
        <v>93.990127799999996</v>
      </c>
      <c r="EY162" s="322">
        <f ca="1">IF(ISERROR(OFFSET('Daten Elementary'!$A$1,MATCH(EY$5,'Daten Elementary'!$A:$A,0)-1,MATCH($AT162,'Daten Elementary'!$A$424:$ADO$424,0)-1)),0,OFFSET('Daten Elementary'!$A$1,MATCH(EY$5,'Daten Elementary'!$A:$A,0)-1,MATCH($AT162,'Daten Elementary'!$A$424:$ADO$424,0)-1))*1000000</f>
        <v>93.990126999999987</v>
      </c>
      <c r="EZ162" s="305">
        <f t="shared" ca="1" si="132"/>
        <v>0.99999999148846774</v>
      </c>
      <c r="FA162" s="314">
        <f ca="1">IF(ISERROR(OFFSET('Daten Elementary'!$A$1,MATCH(FA$5,'Daten Elementary'!$A:$A,0)-1,MATCH(AM162,'Daten Elementary'!$A$424:$ADO$424,0)-1)),0,OFFSET('Daten Elementary'!$A$1,MATCH(FA$5,'Daten Elementary'!$A:$A,0)-1,MATCH(AM162,'Daten Elementary'!$A$424:$ADO$424,0)-1))*1000</f>
        <v>0</v>
      </c>
      <c r="FB162" s="314">
        <f ca="1">IF(ISERROR(OFFSET('Daten Elementary'!$A$1,MATCH(FB$5,'Daten Elementary'!$A:$A,0)-1,MATCH(AN162,'Daten Elementary'!$A$424:$ADO$424,0)-1)),0,OFFSET('Daten Elementary'!$A$1,MATCH(FB$5,'Daten Elementary'!$A:$A,0)-1,MATCH(AN162,'Daten Elementary'!$A$424:$ADO$424,0)-1))*1000</f>
        <v>0</v>
      </c>
      <c r="FC162" s="314">
        <f ca="1">IF(ISERROR(OFFSET('Daten Elementary'!$A$1,MATCH(FC$5,'Daten Elementary'!$A:$A,0)-1,MATCH(AO162,'Daten Elementary'!$A$424:$ADO$424,0)-1)),0,OFFSET('Daten Elementary'!$A$1,MATCH(FC$5,'Daten Elementary'!$A:$A,0)-1,MATCH(AO162,'Daten Elementary'!$A$424:$ADO$424,0)-1))*1000</f>
        <v>0</v>
      </c>
      <c r="FD162" s="314">
        <f ca="1">IF(ISERROR(OFFSET('Daten Elementary'!$A$1,MATCH(FD$5,'Daten Elementary'!$A:$A,0)-1,MATCH(AP162,'Daten Elementary'!$A$424:$ADO$424,0)-1)),0,OFFSET('Daten Elementary'!$A$1,MATCH(FD$5,'Daten Elementary'!$A:$A,0)-1,MATCH(AP162,'Daten Elementary'!$A$424:$ADO$424,0)-1))*1000</f>
        <v>1.9713119999999997</v>
      </c>
      <c r="FE162" s="314">
        <f t="shared" ca="1" si="133"/>
        <v>1.9713119999999997</v>
      </c>
      <c r="FF162" s="314">
        <f ca="1">IF(ISERROR(OFFSET('Daten Elementary'!$A$1,MATCH(FF$5,'Daten Elementary'!$A:$A,0)-1,MATCH(AQ162,'Daten Elementary'!$A$424:$ADO$424,0)-1)),0,OFFSET('Daten Elementary'!$A$1,MATCH(FF$5,'Daten Elementary'!$A:$A,0)-1,MATCH(AQ162,'Daten Elementary'!$A$424:$ADO$424,0)-1))*1000</f>
        <v>0</v>
      </c>
      <c r="FG162" s="314">
        <f ca="1">IF(ISERROR(OFFSET('Daten Elementary'!$A$1,MATCH(FG$5,'Daten Elementary'!$A:$A,0)-1,MATCH(AR162,'Daten Elementary'!$A$424:$ADO$424,0)-1)),0,OFFSET('Daten Elementary'!$A$1,MATCH(FG$5,'Daten Elementary'!$A:$A,0)-1,MATCH(AR162,'Daten Elementary'!$A$424:$ADO$424,0)-1))*1000</f>
        <v>18.669857</v>
      </c>
      <c r="FH162" s="314">
        <f ca="1">IF(ISERROR(OFFSET('Daten Elementary'!$A$1,MATCH(FH$5,'Daten Elementary'!$A:$A,0)-1,MATCH(AS162,'Daten Elementary'!$A$424:$ADO$424,0)-1)),0,OFFSET('Daten Elementary'!$A$1,MATCH(FH$5,'Daten Elementary'!$A:$A,0)-1,MATCH(AS162,'Daten Elementary'!$A$424:$ADO$424,0)-1))*1000</f>
        <v>1.6067503000000001</v>
      </c>
      <c r="FI162" s="315">
        <f t="shared" ca="1" si="134"/>
        <v>22.247919300000003</v>
      </c>
      <c r="FJ162" s="314">
        <f ca="1">IF(ISERROR(OFFSET('Daten Elementary'!$A$1,MATCH(FJ$5,'Daten Elementary'!$A:$A,0)-1,MATCH($AT162,'Daten Elementary'!$A$424:$ADO$424,0)-1)),0,OFFSET('Daten Elementary'!$A$1,MATCH(FJ$5,'Daten Elementary'!$A:$A,0)-1,MATCH($AT162,'Daten Elementary'!$A$424:$ADO$424,0)-1))*1000</f>
        <v>22.247920000000001</v>
      </c>
      <c r="FK162" s="305">
        <f t="shared" ca="1" si="135"/>
        <v>1.0000000314636164</v>
      </c>
      <c r="FL162" s="314">
        <f ca="1">IF(ISERROR(OFFSET('Daten Elementary'!$A$1,MATCH(FL$5,'Daten Elementary'!$A:$A,0)-1,MATCH(AM162,'Daten Elementary'!$A$424:$ADO$424,0)-1)),0,OFFSET('Daten Elementary'!$A$1,MATCH(FL$5,'Daten Elementary'!$A:$A,0)-1,MATCH(AM162,'Daten Elementary'!$A$424:$ADO$424,0)-1))</f>
        <v>0</v>
      </c>
      <c r="FM162" s="314">
        <f ca="1">IF(ISERROR(OFFSET('Daten Elementary'!$A$1,MATCH(FM$5,'Daten Elementary'!$A:$A,0)-1,MATCH(AN162,'Daten Elementary'!$A$424:$ADO$424,0)-1)),0,OFFSET('Daten Elementary'!$A$1,MATCH(FM$5,'Daten Elementary'!$A:$A,0)-1,MATCH(AN162,'Daten Elementary'!$A$424:$ADO$424,0)-1))</f>
        <v>0</v>
      </c>
      <c r="FN162" s="314">
        <f ca="1">IF(ISERROR(OFFSET('Daten Elementary'!$A$1,MATCH(FN$5,'Daten Elementary'!$A:$A,0)-1,MATCH(AO162,'Daten Elementary'!$A$424:$ADO$424,0)-1)),0,OFFSET('Daten Elementary'!$A$1,MATCH(FN$5,'Daten Elementary'!$A:$A,0)-1,MATCH(AO162,'Daten Elementary'!$A$424:$ADO$424,0)-1))</f>
        <v>0</v>
      </c>
      <c r="FO162" s="314">
        <f ca="1">IF(ISERROR(OFFSET('Daten Elementary'!$A$1,MATCH(FO$5,'Daten Elementary'!$A:$A,0)-1,MATCH(AP162,'Daten Elementary'!$A$424:$ADO$424,0)-1)),0,OFFSET('Daten Elementary'!$A$1,MATCH(FO$5,'Daten Elementary'!$A:$A,0)-1,MATCH(AP162,'Daten Elementary'!$A$424:$ADO$424,0)-1))</f>
        <v>0</v>
      </c>
      <c r="FP162" s="314">
        <f t="shared" ca="1" si="136"/>
        <v>0</v>
      </c>
      <c r="FQ162" s="314">
        <f ca="1">IF(ISERROR(OFFSET('Daten Elementary'!$A$1,MATCH(FQ$5,'Daten Elementary'!$A:$A,0)-1,MATCH(AQ162,'Daten Elementary'!$A$424:$ADO$424,0)-1)),0,OFFSET('Daten Elementary'!$A$1,MATCH(FQ$5,'Daten Elementary'!$A:$A,0)-1,MATCH(AQ162,'Daten Elementary'!$A$424:$ADO$424,0)-1))</f>
        <v>0</v>
      </c>
      <c r="FR162" s="314">
        <f ca="1">IF(ISERROR(OFFSET('Daten Elementary'!$A$1,MATCH(FR$5,'Daten Elementary'!$A:$A,0)-1,MATCH(AR162,'Daten Elementary'!$A$424:$ADO$424,0)-1)),0,OFFSET('Daten Elementary'!$A$1,MATCH(FR$5,'Daten Elementary'!$A:$A,0)-1,MATCH(AR162,'Daten Elementary'!$A$424:$ADO$424,0)-1))</f>
        <v>0</v>
      </c>
      <c r="FS162" s="314">
        <f ca="1">IF(ISERROR(OFFSET('Daten Elementary'!$A$1,MATCH(FS$5,'Daten Elementary'!$A:$A,0)-1,MATCH(AS162,'Daten Elementary'!$A$424:$ADO$424,0)-1)),0,OFFSET('Daten Elementary'!$A$1,MATCH(FS$5,'Daten Elementary'!$A:$A,0)-1,MATCH(AS162,'Daten Elementary'!$A$424:$ADO$424,0)-1))</f>
        <v>0</v>
      </c>
      <c r="FT162" s="315">
        <f t="shared" ca="1" si="137"/>
        <v>0</v>
      </c>
      <c r="FU162" s="314">
        <f ca="1">IF(ISERROR(OFFSET('Daten Elementary'!$A$1,MATCH(FU$5,'Daten Elementary'!$A:$A,0)-1,MATCH($AT162,'Daten Elementary'!$A$424:$ADO$424,0)-1)),0,OFFSET('Daten Elementary'!$A$1,MATCH(FU$5,'Daten Elementary'!$A:$A,0)-1,MATCH($AT162,'Daten Elementary'!$A$424:$ADO$424,0)-1))</f>
        <v>0</v>
      </c>
      <c r="FV162" s="305">
        <f t="shared" ca="1" si="138"/>
        <v>0</v>
      </c>
      <c r="FW162" s="324"/>
      <c r="FX162" s="231" t="str">
        <f t="shared" si="139"/>
        <v>Work@home (firmenspezifischer Verbrauchermix (s. unten), 1 Tag à 8h)</v>
      </c>
      <c r="FY162" s="231" t="str">
        <f t="shared" si="104"/>
        <v>Work@home</v>
      </c>
      <c r="FZ162" s="231" t="str">
        <f t="shared" si="105"/>
        <v/>
      </c>
      <c r="GA162" s="231" t="str">
        <f t="shared" si="106"/>
        <v xml:space="preserve"> (firmenspezifischer Verbrauchermix (s. unten), 1 Tag à 8h)</v>
      </c>
      <c r="GB162" s="231"/>
    </row>
    <row r="163" spans="1:184" ht="16.5" customHeight="1">
      <c r="A163" s="395" t="s">
        <v>115</v>
      </c>
      <c r="B163" s="335" t="s">
        <v>7</v>
      </c>
      <c r="C163" s="328" t="s">
        <v>8</v>
      </c>
      <c r="D163" s="326" t="s">
        <v>9</v>
      </c>
      <c r="E163" s="327" t="s">
        <v>10</v>
      </c>
      <c r="F163" s="89">
        <v>0.67200000000000004</v>
      </c>
      <c r="G163" s="86">
        <v>1</v>
      </c>
      <c r="H163" s="87">
        <v>1</v>
      </c>
      <c r="I163" s="88">
        <v>1</v>
      </c>
      <c r="J163" s="88"/>
      <c r="K163" s="86">
        <v>1</v>
      </c>
      <c r="L163" s="86"/>
      <c r="M163" s="86"/>
      <c r="N163" s="82" t="s">
        <v>100</v>
      </c>
      <c r="O163" s="6">
        <f ca="1">(IF(ISERROR(INDEX(INDIRECT($D$268),MATCH($AM163,$AM$4:$AM$275,0),MATCH(O$304,INDIRECT($E$268),0))*$I163/$AD163),0,INDEX(INDIRECT($D$268),MATCH($AM163,$AM$4:$AM$275,0),MATCH(O$304,INDIRECT($E$268),0))*$I163/$AD163)+IF(ISERROR(INDEX(INDIRECT($D$268),MATCH($AN163,$AN$4:$AN$275,0),MATCH(O$305,INDIRECT($E$268),0))*$J163/$AE163),0,INDEX(INDIRECT($D$268),MATCH($AN163,$AN$4:$AN$275,0),MATCH(O$305,INDIRECT($E$268),0))*$J163/$AE163))*$AC163/$F163</f>
        <v>0</v>
      </c>
      <c r="P163" s="6">
        <f ca="1">(IF(ISERROR(INDEX(INDIRECT($D$268),MATCH($AO163,$AO$4:$AO$275,0),MATCH(P$304,INDIRECT($E$268),0))*$I163/$AD163),0,INDEX(INDIRECT($D$268),MATCH($AO163,$AO$4:$AO$275,0),MATCH(P$304,INDIRECT($E$268),0))*$I163/$AD163)+IF(ISERROR(INDEX(INDIRECT($D$268),MATCH($AP163,$AP$4:$AP$275,0),MATCH(P$305,INDIRECT($E$268),0))*$J163/$AE163),0,INDEX(INDIRECT($D$268),MATCH($AP163,$AP$4:$AP$275,0),MATCH(P$305,INDIRECT($E$268),0))*$J163/$AE163))*$AC163/$F163</f>
        <v>0.80908791666666668</v>
      </c>
      <c r="Q163" s="6">
        <f ca="1">INDEX(INDIRECT($D$268),MATCH($AQ163,$AQ$4:$AQ$284,0),MATCH(Q$4,INDIRECT($E$268),0))*$K163*$AC163/$F163/$AF163</f>
        <v>3.4142657738095239</v>
      </c>
      <c r="R163" s="6">
        <f ca="1">INDEX(INDIRECT($D$268),MATCH($AR163,$AR$4:$AR$284,0),MATCH(R$4,INDIRECT($E$268),0))*$K163*$AC163/$F163/$AF163</f>
        <v>3.4213333333333327</v>
      </c>
      <c r="S163" s="6">
        <f ca="1">INDEX(INDIRECT($D$268),MATCH($AS163,$AS$4:$AS$284,0),MATCH(S$4,INDIRECT($E$268),0))*$K163*$AC163/$F163/$AF163</f>
        <v>6.4832870535714289</v>
      </c>
      <c r="T163" s="7">
        <f t="shared" ca="1" si="103"/>
        <v>14.127974077380951</v>
      </c>
      <c r="U163" s="6">
        <f>IF($B$268=6,(IF(OR(AJ163="Benzin",AJ163="Diesel"),$AK163*INDEX('DIN EN 16258'!$I:$I,MATCH('mobitool-Faktoren v2.0'!$AI163,'DIN EN 16258'!$A:$A,0))*$I163/$AD163+$AL163*INDEX('DIN EN 16258'!$I:$I,MATCH('mobitool-Faktoren v2.0'!$AJ163,'DIN EN 16258'!$A:$A,0))*$I163/$AD163,IF(ISERROR($AK163*INDEX('DIN EN 16258'!$I:$I,MATCH('mobitool-Faktoren v2.0'!$AI163,'DIN EN 16258'!$A:$A,0))*$I163/$AD163),0,$AK163*INDEX('DIN EN 16258'!$I:$I,MATCH('mobitool-Faktoren v2.0'!$AI163,'DIN EN 16258'!$A:$A,0))*$I163/$AD163)+IF(ISERROR($AL163*INDEX('DIN EN 16258'!$I:$I,MATCH('mobitool-Faktoren v2.0'!$AJ163,'DIN EN 16258'!$A:$A,0))*$J163/$AE163),0,$AL163*INDEX('DIN EN 16258'!$I:$I,MATCH('mobitool-Faktoren v2.0'!$AJ163,'DIN EN 16258'!$A:$A,0))*$J163/$AE163)))*1000,
IF($B$268=1,(IF(OR(AJ163="Benzin",AJ163="Diesel"),$AK163*INDEX('DIN EN 16258'!$D:$D,MATCH('mobitool-Faktoren v2.0'!$AI163,'DIN EN 16258'!$A:$A,0))*$I163/$AD163+$AL163*INDEX('DIN EN 16258'!$D:$D,MATCH('mobitool-Faktoren v2.0'!$AJ163,'DIN EN 16258'!$A:$A,0))*$I163/$AD163,IF(ISERROR($AK163*INDEX('DIN EN 16258'!$D:$D,MATCH('mobitool-Faktoren v2.0'!$AI163,'DIN EN 16258'!$A:$A,0))*$I163/$AD163),0,$AK163*INDEX('DIN EN 16258'!$D:$D,MATCH('mobitool-Faktoren v2.0'!$AI163,'DIN EN 16258'!$A:$A,0))*$I163/$AD163)+IF(ISERROR($AL163*INDEX('DIN EN 16258'!$D:$D,MATCH('mobitool-Faktoren v2.0'!$AJ163,'DIN EN 16258'!$A:$A,0))*$J163/$AE163),0,$AL163*INDEX('DIN EN 16258'!$D:$D,MATCH('mobitool-Faktoren v2.0'!$AJ163,'DIN EN 16258'!$A:$A,0))*$J163/$AE163))),0))*$AC163/$F163</f>
        <v>0</v>
      </c>
      <c r="V163" s="6">
        <f>IF($B$268=6,(IF(OR(AJ163="Benzin",AJ163="Diesel"),$AK163*INDEX('DIN EN 16258'!$L:$L,MATCH('mobitool-Faktoren v2.0'!$AI163,'DIN EN 16258'!$A:$A,0))*$I163/$AD163+$AL163*INDEX('DIN EN 16258'!$L:$L,MATCH('mobitool-Faktoren v2.0'!$AJ163,'DIN EN 16258'!$A:$A,0))*$I163/$AD163,IF(ISERROR($AK163*INDEX('DIN EN 16258'!$L:$L,MATCH('mobitool-Faktoren v2.0'!$AI163,'DIN EN 16258'!$A:$A,0))*$I163/$AD163),0,$AK163*INDEX('DIN EN 16258'!$L:$L,MATCH('mobitool-Faktoren v2.0'!$AI163,'DIN EN 16258'!$A:$A,0))*$I163/$AD163)+IF(ISERROR($AL163*INDEX('DIN EN 16258'!$L:$L,MATCH('mobitool-Faktoren v2.0'!$AJ163,'DIN EN 16258'!$A:$A,0))*$J163/$AE163),0,$AL163*INDEX('DIN EN 16258'!$L:$L,MATCH('mobitool-Faktoren v2.0'!$AJ163,'DIN EN 16258'!$A:$A,0))*$J163/$AE163)))*1000,
IF($B$268=1,(IF(OR(AJ163="Benzin",AJ163="Diesel"),$AK163*INDEX('DIN EN 16258'!$F:$F,MATCH('mobitool-Faktoren v2.0'!$AI163,'DIN EN 16258'!$A:$A,0))*$I163/$AD163+$AL163*INDEX('DIN EN 16258'!$F:$F,MATCH('mobitool-Faktoren v2.0'!$AJ163,'DIN EN 16258'!$A:$A,0))*$I163/$AD163,IF(ISERROR($AK163*INDEX('DIN EN 16258'!$F:$F,MATCH('mobitool-Faktoren v2.0'!$AI163,'DIN EN 16258'!$A:$A,0))*$I163/$AD163),0,$AK163*INDEX('DIN EN 16258'!$F:$F,MATCH('mobitool-Faktoren v2.0'!$AI163,'DIN EN 16258'!$A:$A,0))*$I163/$AD163)+IF(ISERROR($AL163*INDEX('DIN EN 16258'!$F:$F,MATCH('mobitool-Faktoren v2.0'!$AJ163,'DIN EN 16258'!$A:$A,0))*$J163/$AE163),0,$AL163*INDEX('DIN EN 16258'!$F:$F,MATCH('mobitool-Faktoren v2.0'!$AJ163,'DIN EN 16258'!$A:$A,0))*$J163/$AE163))),0))*$AC163/$F163</f>
        <v>0.35742658726160714</v>
      </c>
      <c r="W163" s="39" t="s">
        <v>143</v>
      </c>
      <c r="X163" s="39" t="s">
        <v>162</v>
      </c>
      <c r="Y163" s="336"/>
      <c r="Z163" s="300"/>
      <c r="AA163" s="337"/>
      <c r="AB163" s="299"/>
      <c r="AC163" s="300">
        <v>1</v>
      </c>
      <c r="AD163" s="298">
        <v>1</v>
      </c>
      <c r="AE163" s="298"/>
      <c r="AF163" s="337">
        <v>1</v>
      </c>
      <c r="AG163" s="337"/>
      <c r="AH163" s="337"/>
      <c r="AI163" s="301" t="s">
        <v>632</v>
      </c>
      <c r="AJ163" s="301"/>
      <c r="AK163" s="374">
        <v>5.3337000000000002E-2</v>
      </c>
      <c r="AL163" s="374"/>
      <c r="AM163" s="331" t="s">
        <v>807</v>
      </c>
      <c r="AN163" s="202" t="s">
        <v>81</v>
      </c>
      <c r="AO163" s="383" t="s">
        <v>808</v>
      </c>
      <c r="AP163" s="202" t="s">
        <v>81</v>
      </c>
      <c r="AQ163" s="202" t="s">
        <v>809</v>
      </c>
      <c r="AR163" s="331" t="s">
        <v>2243</v>
      </c>
      <c r="AS163" s="202" t="s">
        <v>810</v>
      </c>
      <c r="AT163" s="202" t="s">
        <v>2247</v>
      </c>
      <c r="AU163" s="303">
        <f ca="1">IF(ISERROR(OFFSET('Daten KEA'!$A$1,MATCH(AU$5,'Daten KEA'!$A:$A,0)-1,MATCH(AM163,'Daten KEA'!$A$424:$ADO$424,0)-1)),0,OFFSET('Daten KEA'!$A$1,MATCH(AU$5,'Daten KEA'!$A:$A,0)-1,MATCH(AM163,'Daten KEA'!$A$424:$ADO$424,0)-1))+IF(ISERROR(AK163*INDEX('Energiefaktoren Ecoinvent'!$D:$D,MATCH('mobitool-Faktoren v2.0'!AI163,'Energiefaktoren Ecoinvent'!$A:$A,0))),0,AK163*INDEX('Energiefaktoren Ecoinvent'!$D:$D,MATCH('mobitool-Faktoren v2.0'!AI163,'Energiefaktoren Ecoinvent'!$A:$A,0)))+IF(OR(AJ163="Benzin",AJ163="Diesel"),IF(ISERROR(OFFSET('Daten KEA'!$A$1,MATCH(AV$5,'Daten KEA'!$A:$A,0)-1,MATCH(AN163,'Daten KEA'!$A$424:$ADO$424,0)-1)),0,OFFSET('Daten KEA'!$A$1,MATCH(AV$5,'Daten KEA'!$A:$A,0)-1,MATCH(AN163,'Daten KEA'!$A$424:$ADO$424,0)-1))+IF(ISERROR(AL163*INDEX('Energiefaktoren Ecoinvent'!$D:$D,MATCH('mobitool-Faktoren v2.0'!AJ163,'Energiefaktoren Ecoinvent'!$A:$A,0))),0,AL163*INDEX('Energiefaktoren Ecoinvent'!$D:$D,MATCH('mobitool-Faktoren v2.0'!AJ163,'Energiefaktoren Ecoinvent'!$A:$A,0))),0)</f>
        <v>0.19201320000000002</v>
      </c>
      <c r="AV163" s="303">
        <f ca="1">IF(OR(AJ163="Benzin",AJ163="Diesel"),0,IF(ISERROR(OFFSET('Daten KEA'!$A$1,MATCH(AV$5,'Daten KEA'!$A:$A,0)-1,MATCH(AN163,'Daten KEA'!$A$424:$ADO$424,0)-1)),0,OFFSET('Daten KEA'!$A$1,MATCH(AV$5,'Daten KEA'!$A:$A,0)-1,MATCH(AN163,'Daten KEA'!$A$424:$ADO$424,0)-1))+IF(ISERROR(AL163*INDEX('Energiefaktoren Ecoinvent'!$D:$D,MATCH('mobitool-Faktoren v2.0'!AJ163,'Energiefaktoren Ecoinvent'!$A:$A,0))),0,AL163*INDEX('Energiefaktoren Ecoinvent'!$D:$D,MATCH('mobitool-Faktoren v2.0'!AJ163,'Energiefaktoren Ecoinvent'!$A:$A,0))))</f>
        <v>0</v>
      </c>
      <c r="AW163" s="303">
        <f ca="1">IF(ISERROR(OFFSET('Daten KEA'!$A$1,MATCH(AW$5,'Daten KEA'!$A:$A,0)-1,MATCH(AO163,'Daten KEA'!$A$424:$ADO$424,0)-1)),0,OFFSET('Daten KEA'!$A$1,MATCH(AW$5,'Daten KEA'!$A:$A,0)-1,MATCH(AO163,'Daten KEA'!$A$424:$ADO$424,0)-1))-IF(ISERROR(AK163*INDEX('Energiefaktoren Ecoinvent'!$D:$D,MATCH('mobitool-Faktoren v2.0'!AI163,'Energiefaktoren Ecoinvent'!$A:$A,0))),0,AK163*INDEX('Energiefaktoren Ecoinvent'!$D:$D,MATCH('mobitool-Faktoren v2.0'!AI163,'Energiefaktoren Ecoinvent'!$A:$A,0)))+IF(OR(AJ163="Benzin",AJ163="Diesel"),IF(ISERROR(OFFSET('Daten KEA'!$A$1,MATCH(AX$5,'Daten KEA'!$A:$A,0)-1,MATCH(AP163,'Daten KEA'!$A$424:$ADO$424,0)-1)),0,OFFSET('Daten KEA'!$A$1,MATCH(AX$5,'Daten KEA'!$A:$A,0)-1,MATCH(AP163,'Daten KEA'!$A$424:$ADO$424,0)-1))-IF(ISERROR(AL163*INDEX('Energiefaktoren Ecoinvent'!$D:$D,MATCH('mobitool-Faktoren v2.0'!AJ163,'Energiefaktoren Ecoinvent'!$A:$A,0))),0,AL163*INDEX('Energiefaktoren Ecoinvent'!$D:$D,MATCH('mobitool-Faktoren v2.0'!AJ163,'Energiefaktoren Ecoinvent'!$A:$A,0))),0)</f>
        <v>5.078321999999999E-2</v>
      </c>
      <c r="AX163" s="303">
        <f ca="1">IF(OR(AJ163="Benzin",AJ163="Diesel"),0,IF(ISERROR(OFFSET('Daten KEA'!$A$1,MATCH(AX$5,'Daten KEA'!$A:$A,0)-1,MATCH(AP163,'Daten KEA'!$A$424:$ADO$424,0)-1)),0,OFFSET('Daten KEA'!$A$1,MATCH(AX$5,'Daten KEA'!$A:$A,0)-1,MATCH(AP163,'Daten KEA'!$A$424:$ADO$424,0)-1))-IF(ISERROR(AL163*INDEX('Energiefaktoren Ecoinvent'!$D:$D,MATCH('mobitool-Faktoren v2.0'!AJ163,'Energiefaktoren Ecoinvent'!$A:$A,0))),0,AL163*INDEX('Energiefaktoren Ecoinvent'!$D:$D,MATCH('mobitool-Faktoren v2.0'!AJ163,'Energiefaktoren Ecoinvent'!$A:$A,0))))</f>
        <v>0</v>
      </c>
      <c r="AY163" s="303">
        <f t="shared" ca="1" si="107"/>
        <v>0.24279642000000001</v>
      </c>
      <c r="AZ163" s="303">
        <f ca="1">IF(ISERROR(OFFSET('Daten KEA'!$A$1,MATCH(AZ$5,'Daten KEA'!$A:$A,0)-1,MATCH(AQ163,'Daten KEA'!$A$424:$ADO$424,0)-1)),0,OFFSET('Daten KEA'!$A$1,MATCH(AZ$5,'Daten KEA'!$A:$A,0)-1,MATCH(AQ163,'Daten KEA'!$A$424:$ADO$424,0)-1))</f>
        <v>3.3379862000000003E-2</v>
      </c>
      <c r="BA163" s="303">
        <f ca="1">IF(ISERROR(OFFSET('Daten KEA'!$A$1,MATCH(BA$5,'Daten KEA'!$A:$A,0)-1,MATCH(AR163,'Daten KEA'!$A$424:$ADO$424,0)-1)),0,OFFSET('Daten KEA'!$A$1,MATCH(BA$5,'Daten KEA'!$A:$A,0)-1,MATCH(AR163,'Daten KEA'!$A$424:$ADO$424,0)-1))</f>
        <v>3.9732895999999997E-2</v>
      </c>
      <c r="BB163" s="303">
        <f ca="1">IF(ISERROR(OFFSET('Daten KEA'!$A$1,MATCH(BB$5,'Daten KEA'!$A:$A,0)-1,MATCH(AS163,'Daten KEA'!$A$424:$ADO$424,0)-1)),0,OFFSET('Daten KEA'!$A$1,MATCH(BB$5,'Daten KEA'!$A:$A,0)-1,MATCH(AS163,'Daten KEA'!$A$424:$ADO$424,0)-1))</f>
        <v>0.10200895</v>
      </c>
      <c r="BC163" s="304">
        <f t="shared" ca="1" si="101"/>
        <v>0.417918128</v>
      </c>
      <c r="BD163" s="303">
        <f ca="1">IF(ISERROR(OFFSET('Daten KEA'!$A$1,MATCH(BD$5,'Daten KEA'!$A:$A,0)-1,MATCH(AT163,'Daten KEA'!$A$424:$ADO$424,0)-1)),0,OFFSET('Daten KEA'!$A$1,MATCH(BD$5,'Daten KEA'!$A:$A,0)-1,MATCH(AT163,'Daten KEA'!$A$424:$ADO$424,0)-1))</f>
        <v>0.41791812</v>
      </c>
      <c r="BE163" s="305">
        <f t="shared" ca="1" si="108"/>
        <v>0.99999998085749464</v>
      </c>
      <c r="BF163" s="306">
        <f ca="1">IF(ISERROR(OFFSET('Daten KEA'!$A$1,MATCH(BF$5,'Daten KEA'!$A:$A,0)-1,MATCH(AM163,'Daten KEA'!$A$424:$ADO$424,0)-1)),0,OFFSET('Daten KEA'!$A$1,MATCH(BF$5,'Daten KEA'!$A:$A,0)-1,MATCH(AM163,'Daten KEA'!$A$424:$ADO$424,0)-1))+IF(ISERROR($AK163*INDEX('Energiefaktoren Ecoinvent'!$H:$H,MATCH('mobitool-Faktoren v2.0'!$AI163,'Energiefaktoren Ecoinvent'!$A:$A,0))),0,$AK163*INDEX('Energiefaktoren Ecoinvent'!$H:$H,MATCH('mobitool-Faktoren v2.0'!$AI163,'Energiefaktoren Ecoinvent'!$A:$A,0)))+IF(OR(AJ163="Benzin",AJ163="Diesel"),IF(ISERROR(OFFSET('Daten KEA'!$A$1,MATCH(BG$5,'Daten KEA'!$A:$A,0)-1,MATCH(AN163,'Daten KEA'!$A$424:$ADO$424,0)-1)),0,OFFSET('Daten KEA'!$A$1,MATCH(BG$5,'Daten KEA'!$A:$A,0)-1,MATCH(AN163,'Daten KEA'!$A$424:$ADO$424,0)-1))+IF(ISERROR($AL163*INDEX('Energiefaktoren Ecoinvent'!$H:$H,MATCH('mobitool-Faktoren v2.0'!$AJ163,'Energiefaktoren Ecoinvent'!$A:$A,0))),0,$AL163*INDEX('Energiefaktoren Ecoinvent'!$H:$H,MATCH('mobitool-Faktoren v2.0'!$AJ163,'Energiefaktoren Ecoinvent'!$A:$A,0))),0)</f>
        <v>2.0156159234322471E-2</v>
      </c>
      <c r="BG163" s="306">
        <f ca="1">IF(OR(AJ163="Benzin",AJ163="Diesel"),0,IF(ISERROR(OFFSET('Daten KEA'!$A$1,MATCH(BG$5,'Daten KEA'!$A:$A,0)-1,MATCH(AN163,'Daten KEA'!$A$424:$ADO$424,0)-1)),0,OFFSET('Daten KEA'!$A$1,MATCH(BG$5,'Daten KEA'!$A:$A,0)-1,MATCH(AN163,'Daten KEA'!$A$424:$ADO$424,0)-1))+IF(ISERROR($AL163*INDEX('Energiefaktoren Ecoinvent'!$H:$H,MATCH('mobitool-Faktoren v2.0'!$AJ163,'Energiefaktoren Ecoinvent'!$A:$A,0))),0,$AL163*INDEX('Energiefaktoren Ecoinvent'!$H:$H,MATCH('mobitool-Faktoren v2.0'!$AJ163,'Energiefaktoren Ecoinvent'!$A:$A,0))))</f>
        <v>0</v>
      </c>
      <c r="BH163" s="306">
        <f ca="1">IF(ISERROR(OFFSET('Daten KEA'!$A$1,MATCH(BH$5,'Daten KEA'!$A:$A,0)-1,MATCH(AO163,'Daten KEA'!$A$424:$ADO$424,0)-1)),0,OFFSET('Daten KEA'!$A$1,MATCH(BH$5,'Daten KEA'!$A:$A,0)-1,MATCH(AO163,'Daten KEA'!$A$424:$ADO$424,0)-1))-IF(ISERROR($AK163*INDEX('Energiefaktoren Ecoinvent'!$H:$H,MATCH('mobitool-Faktoren v2.0'!$AI163,'Energiefaktoren Ecoinvent'!$A:$A,0))),0,$AK163*INDEX('Energiefaktoren Ecoinvent'!$H:$H,MATCH('mobitool-Faktoren v2.0'!$AI163,'Energiefaktoren Ecoinvent'!$A:$A,0)))+IF(OR(AJ163="Benzin",AJ163="Diesel"),IF(ISERROR(OFFSET('Daten KEA'!$A$1,MATCH(BI$5,'Daten KEA'!$A:$A,0)-1,MATCH(AP163,'Daten KEA'!$A$424:$ADO$424,0)-1)),0,OFFSET('Daten KEA'!$A$1,MATCH(BI$5,'Daten KEA'!$A:$A,0)-1,MATCH(AP163,'Daten KEA'!$A$424:$ADO$424,0)-1))-IF(ISERROR($AL163*INDEX('Energiefaktoren Ecoinvent'!$H:$H,MATCH('mobitool-Faktoren v2.0'!$AJ163,'Energiefaktoren Ecoinvent'!$A:$A,0))),0,$AL163*INDEX('Energiefaktoren Ecoinvent'!$H:$H,MATCH('mobitool-Faktoren v2.0'!$AJ163,'Energiefaktoren Ecoinvent'!$A:$A,0))),0)</f>
        <v>1.578954237862943E-2</v>
      </c>
      <c r="BI163" s="306">
        <f ca="1">IF(OR(AJ163="Benzin",AJ163="Diesel"),0,IF(ISERROR(OFFSET('Daten KEA'!$A$1,MATCH(BI$5,'Daten KEA'!$A:$A,0)-1,MATCH(AP163,'Daten KEA'!$A$424:$ADO$424,0)-1)),0,OFFSET('Daten KEA'!$A$1,MATCH(BI$5,'Daten KEA'!$A:$A,0)-1,MATCH(AP163,'Daten KEA'!$A$424:$ADO$424,0)-1))-IF(ISERROR($AL163*INDEX('Energiefaktoren Ecoinvent'!$H:$H,MATCH('mobitool-Faktoren v2.0'!$AJ163,'Energiefaktoren Ecoinvent'!$A:$A,0))),0,$AL163*INDEX('Energiefaktoren Ecoinvent'!$H:$H,MATCH('mobitool-Faktoren v2.0'!$AJ163,'Energiefaktoren Ecoinvent'!$A:$A,0))))</f>
        <v>0</v>
      </c>
      <c r="BJ163" s="306">
        <f t="shared" ca="1" si="140"/>
        <v>3.5945701612951901E-2</v>
      </c>
      <c r="BK163" s="306">
        <f ca="1">IF(ISERROR(OFFSET('Daten KEA'!$A$1,MATCH(BK$5,'Daten KEA'!$A:$A,0)-1,MATCH(AQ163,'Daten KEA'!$A$424:$ADO$424,0)-1)),0,OFFSET('Daten KEA'!$A$1,MATCH(BK$5,'Daten KEA'!$A:$A,0)-1,MATCH(AQ163,'Daten KEA'!$A$424:$ADO$424,0)-1))</f>
        <v>3.2687054502294005E-2</v>
      </c>
      <c r="BL163" s="306">
        <f ca="1">IF(ISERROR(OFFSET('Daten KEA'!$A$1,MATCH(BL$5,'Daten KEA'!$A:$A,0)-1,MATCH(AR163,'Daten KEA'!$A$424:$ADO$424,0)-1)),0,OFFSET('Daten KEA'!$A$1,MATCH(BL$5,'Daten KEA'!$A:$A,0)-1,MATCH(AR163,'Daten KEA'!$A$424:$ADO$424,0)-1))</f>
        <v>3.5916251503740997E-2</v>
      </c>
      <c r="BM163" s="306">
        <f ca="1">IF(ISERROR(OFFSET('Daten KEA'!$A$1,MATCH(BM$5,'Daten KEA'!$A:$A,0)-1,MATCH(AS163,'Daten KEA'!$A$424:$ADO$424,0)-1)),0,OFFSET('Daten KEA'!$A$1,MATCH(BM$5,'Daten KEA'!$A:$A,0)-1,MATCH(AS163,'Daten KEA'!$A$424:$ADO$424,0)-1))</f>
        <v>9.2003426961300011E-2</v>
      </c>
      <c r="BN163" s="307">
        <f t="shared" ca="1" si="98"/>
        <v>0.19655243458028693</v>
      </c>
      <c r="BO163" s="306">
        <f ca="1">IF(ISERROR(OFFSET('Daten KEA'!$A$1,MATCH(BO$5,'Daten KEA'!$A:$A,0)-1,MATCH(AT163,'Daten KEA'!$A$424:$ADO$424,0)-1)),0,OFFSET('Daten KEA'!$A$1,MATCH(BO$5,'Daten KEA'!$A:$A,0)-1,MATCH(AT163,'Daten KEA'!$A$424:$ADO$424,0)-1))</f>
        <v>0.19655242918029001</v>
      </c>
      <c r="BP163" s="305">
        <f t="shared" ca="1" si="109"/>
        <v>0.9999999725264308</v>
      </c>
      <c r="BQ163" s="308">
        <f ca="1">IF(ISERROR(OFFSET('Daten GWP'!$A$1,MATCH(BQ$5,'Daten GWP'!$A:$A,0)-1,MATCH(AM163,'Daten GWP'!$A$424:$ADO$424,0)-1)),0,OFFSET('Daten GWP'!$A$1,MATCH(BQ$5,'Daten GWP'!$A:$A,0)-1,MATCH(AM163,'Daten GWP'!$A$424:$ADO$424,0)-1))*1000</f>
        <v>0</v>
      </c>
      <c r="BR163" s="308">
        <f ca="1">IF(ISERROR(OFFSET('Daten GWP'!$A$1,MATCH(BR$5,'Daten GWP'!$A:$A,0)-1,MATCH(AN163,'Daten GWP'!$A$424:$ADO$424,0)-1)),0,OFFSET('Daten GWP'!$A$1,MATCH(BR$5,'Daten GWP'!$A:$A,0)-1,MATCH(AN163,'Daten GWP'!$A$424:$ADO$424,0)-1))*1000</f>
        <v>0</v>
      </c>
      <c r="BS163" s="308">
        <f ca="1">IF(ISERROR(OFFSET('Daten GWP'!$A$1,MATCH(BS$5,'Daten GWP'!$A:$A,0)-1,MATCH(AO163,'Daten GWP'!$A$424:$ADO$424,0)-1)),0,OFFSET('Daten GWP'!$A$1,MATCH(BS$5,'Daten GWP'!$A:$A,0)-1,MATCH(AO163,'Daten GWP'!$A$424:$ADO$424,0)-1))*1000</f>
        <v>0.54370708000000001</v>
      </c>
      <c r="BT163" s="308">
        <f ca="1">IF(ISERROR(OFFSET('Daten GWP'!$A$1,MATCH(BT$5,'Daten GWP'!$A:$A,0)-1,MATCH(AP163,'Daten GWP'!$A$424:$ADO$424,0)-1)),0,OFFSET('Daten GWP'!$A$1,MATCH(BT$5,'Daten GWP'!$A:$A,0)-1,MATCH(AP163,'Daten GWP'!$A$424:$ADO$424,0)-1))*1000</f>
        <v>0</v>
      </c>
      <c r="BU163" s="308">
        <f t="shared" ca="1" si="110"/>
        <v>0.54370708000000001</v>
      </c>
      <c r="BV163" s="308">
        <f ca="1">IF(ISERROR(OFFSET('Daten GWP'!$A$1,MATCH(BV$5,'Daten GWP'!$A:$A,0)-1,MATCH(AQ163,'Daten GWP'!$A$424:$ADO$424,0)-1)),0,OFFSET('Daten GWP'!$A$1,MATCH(BV$5,'Daten GWP'!$A:$A,0)-1,MATCH(AQ163,'Daten GWP'!$A$424:$ADO$424,0)-1))*1000</f>
        <v>2.2943866000000002</v>
      </c>
      <c r="BW163" s="308">
        <f ca="1">IF(ISERROR(OFFSET('Daten GWP'!$A$1,MATCH(BW$5,'Daten GWP'!$A:$A,0)-1,MATCH(AR163,'Daten GWP'!$A$424:$ADO$424,0)-1)),0,OFFSET('Daten GWP'!$A$1,MATCH(BW$5,'Daten GWP'!$A:$A,0)-1,MATCH(AR163,'Daten GWP'!$A$424:$ADO$424,0)-1))*1000</f>
        <v>2.2991359999999998</v>
      </c>
      <c r="BX163" s="308">
        <f ca="1">IF(ISERROR(OFFSET('Daten GWP'!$A$1,MATCH(BX$5,'Daten GWP'!$A:$A,0)-1,MATCH(AS163,'Daten GWP'!$A$424:$ADO$424,0)-1)),0,OFFSET('Daten GWP'!$A$1,MATCH(BX$5,'Daten GWP'!$A:$A,0)-1,MATCH(AS163,'Daten GWP'!$A$424:$ADO$424,0)-1))*1000</f>
        <v>4.3567689000000005</v>
      </c>
      <c r="BY163" s="309">
        <f t="shared" ca="1" si="99"/>
        <v>9.4939985799999995</v>
      </c>
      <c r="BZ163" s="308">
        <f ca="1">IF(ISERROR(OFFSET('Daten GWP'!$A$1,MATCH(BZ$5,'Daten GWP'!$A:$A,0)-1,MATCH(AT163,'Daten GWP'!$A$424:$ADO$424,0)-1)),0,OFFSET('Daten GWP'!$A$1,MATCH(BZ$5,'Daten GWP'!$A:$A,0)-1,MATCH(AT163,'Daten GWP'!$A$424:$ADO$424,0)-1))*1000</f>
        <v>9.4939985</v>
      </c>
      <c r="CA163" s="305">
        <f t="shared" ca="1" si="111"/>
        <v>0.99999999157362429</v>
      </c>
      <c r="CB163" s="310">
        <f ca="1">IF(ISERROR(OFFSET('Daten Elementary'!$A$1,MATCH(CB$5,'Daten Elementary'!$A:$A,0)-1,MATCH(AM163,'Daten Elementary'!$A$424:$ADO$424,0)-1)),0,OFFSET('Daten Elementary'!$A$1,MATCH(CB$5,'Daten Elementary'!$A:$A,0)-1,MATCH(AM163,'Daten Elementary'!$A$424:$ADO$424,0)-1))*1000000</f>
        <v>0</v>
      </c>
      <c r="CC163" s="310">
        <f ca="1">IF(ISERROR(OFFSET('Daten Elementary'!$A$1,MATCH(CC$5,'Daten Elementary'!$A:$A,0)-1,MATCH(AN163,'Daten Elementary'!$A$424:$ADO$424,0)-1)),0,OFFSET('Daten Elementary'!$A$1,MATCH(CC$5,'Daten Elementary'!$A:$A,0)-1,MATCH(AN163,'Daten Elementary'!$A$424:$ADO$424,0)-1))*1000000</f>
        <v>0</v>
      </c>
      <c r="CD163" s="310">
        <f ca="1">IF(ISERROR(OFFSET('Daten Elementary'!$A$1,MATCH(CD$5,'Daten Elementary'!$A:$A,0)-1,MATCH(AO163,'Daten Elementary'!$A$424:$ADO$424,0)-1)),0,OFFSET('Daten Elementary'!$A$1,MATCH(CD$5,'Daten Elementary'!$A:$A,0)-1,MATCH(AO163,'Daten Elementary'!$A$424:$ADO$424,0)-1))*1000000</f>
        <v>0.58448624999999998</v>
      </c>
      <c r="CE163" s="310">
        <f ca="1">IF(ISERROR(OFFSET('Daten Elementary'!$A$1,MATCH(CE$5,'Daten Elementary'!$A:$A,0)-1,MATCH(AP163,'Daten Elementary'!$A$424:$ADO$424,0)-1)),0,OFFSET('Daten Elementary'!$A$1,MATCH(CE$5,'Daten Elementary'!$A:$A,0)-1,MATCH(AP163,'Daten Elementary'!$A$424:$ADO$424,0)-1))*1000000</f>
        <v>0</v>
      </c>
      <c r="CF163" s="310">
        <f t="shared" ca="1" si="112"/>
        <v>0.58448624999999998</v>
      </c>
      <c r="CG163" s="310">
        <f ca="1">IF(ISERROR(OFFSET('Daten Elementary'!$A$1,MATCH(CG$5,'Daten Elementary'!$A:$A,0)-1,MATCH(AQ163,'Daten Elementary'!$A$424:$ADO$424,0)-1)),0,OFFSET('Daten Elementary'!$A$1,MATCH(CG$5,'Daten Elementary'!$A:$A,0)-1,MATCH(AQ163,'Daten Elementary'!$A$424:$ADO$424,0)-1))*1000000</f>
        <v>0.80112309999999998</v>
      </c>
      <c r="CH163" s="310">
        <f ca="1">IF(ISERROR(OFFSET('Daten Elementary'!$A$1,MATCH(CH$5,'Daten Elementary'!$A:$A,0)-1,MATCH(AR163,'Daten Elementary'!$A$424:$ADO$424,0)-1)),0,OFFSET('Daten Elementary'!$A$1,MATCH(CH$5,'Daten Elementary'!$A:$A,0)-1,MATCH(AR163,'Daten Elementary'!$A$424:$ADO$424,0)-1))*1000000</f>
        <v>4.3062432000000008</v>
      </c>
      <c r="CI163" s="310">
        <f ca="1">IF(ISERROR(OFFSET('Daten Elementary'!$A$1,MATCH(CI$5,'Daten Elementary'!$A:$A,0)-1,MATCH(AS163,'Daten Elementary'!$A$424:$ADO$424,0)-1)),0,OFFSET('Daten Elementary'!$A$1,MATCH(CI$5,'Daten Elementary'!$A:$A,0)-1,MATCH(AS163,'Daten Elementary'!$A$424:$ADO$424,0)-1))*1000000</f>
        <v>5.0619094999999996</v>
      </c>
      <c r="CJ163" s="311">
        <f t="shared" ca="1" si="113"/>
        <v>10.753762050000001</v>
      </c>
      <c r="CK163" s="310">
        <f ca="1">IF(ISERROR(OFFSET('Daten Elementary'!$A$1,MATCH(CK$5,'Daten Elementary'!$A:$A,0)-1,MATCH($AT163,'Daten Elementary'!$A$424:$ADO$424,0)-1)),0,OFFSET('Daten Elementary'!$A$1,MATCH(CK$5,'Daten Elementary'!$A:$A,0)-1,MATCH($AT163,'Daten Elementary'!$A$424:$ADO$424,0)-1))*1000000</f>
        <v>10.753762</v>
      </c>
      <c r="CL163" s="305">
        <f t="shared" ca="1" si="114"/>
        <v>0.99999999535046424</v>
      </c>
      <c r="CM163" s="312">
        <f ca="1">IF(ISERROR(OFFSET('Daten Elementary'!$A$1,MATCH(CM$5,'Daten Elementary'!$A:$A,0)-1,MATCH(AM163,'Daten Elementary'!$A$424:$ADO$424,0)-1)),0,OFFSET('Daten Elementary'!$A$1,MATCH(CM$5,'Daten Elementary'!$A:$A,0)-1,MATCH(AM163,'Daten Elementary'!$A$424:$ADO$424,0)-1))*1000000</f>
        <v>0</v>
      </c>
      <c r="CN163" s="312">
        <f ca="1">IF(ISERROR(OFFSET('Daten Elementary'!$A$1,MATCH(CN$5,'Daten Elementary'!$A:$A,0)-1,MATCH(AN163,'Daten Elementary'!$A$424:$ADO$424,0)-1)),0,OFFSET('Daten Elementary'!$A$1,MATCH(CN$5,'Daten Elementary'!$A:$A,0)-1,MATCH(AN163,'Daten Elementary'!$A$424:$ADO$424,0)-1))*1000000</f>
        <v>0</v>
      </c>
      <c r="CO163" s="312">
        <f ca="1">IF(ISERROR(OFFSET('Daten Elementary'!$A$1,MATCH(CO$5,'Daten Elementary'!$A:$A,0)-1,MATCH(AO163,'Daten Elementary'!$A$424:$ADO$424,0)-1)),0,OFFSET('Daten Elementary'!$A$1,MATCH(CO$5,'Daten Elementary'!$A:$A,0)-1,MATCH(AO163,'Daten Elementary'!$A$424:$ADO$424,0)-1))*1000000</f>
        <v>0.24601592999999999</v>
      </c>
      <c r="CP163" s="312">
        <f ca="1">IF(ISERROR(OFFSET('Daten Elementary'!$A$1,MATCH(CP$5,'Daten Elementary'!$A:$A,0)-1,MATCH(AP163,'Daten Elementary'!$A$424:$ADO$424,0)-1)),0,OFFSET('Daten Elementary'!$A$1,MATCH(CP$5,'Daten Elementary'!$A:$A,0)-1,MATCH(AP163,'Daten Elementary'!$A$424:$ADO$424,0)-1))*1000000</f>
        <v>0</v>
      </c>
      <c r="CQ163" s="312">
        <f t="shared" ca="1" si="115"/>
        <v>0.24601592999999999</v>
      </c>
      <c r="CR163" s="312">
        <f ca="1">IF(ISERROR(OFFSET('Daten Elementary'!$A$1,MATCH(CR$5,'Daten Elementary'!$A:$A,0)-1,MATCH(AQ163,'Daten Elementary'!$A$424:$ADO$424,0)-1)),0,OFFSET('Daten Elementary'!$A$1,MATCH(CR$5,'Daten Elementary'!$A:$A,0)-1,MATCH(AQ163,'Daten Elementary'!$A$424:$ADO$424,0)-1))*1000000</f>
        <v>0.29712411999999999</v>
      </c>
      <c r="CS163" s="312">
        <f ca="1">IF(ISERROR(OFFSET('Daten Elementary'!$A$1,MATCH(CS$5,'Daten Elementary'!$A:$A,0)-1,MATCH(AR163,'Daten Elementary'!$A$424:$ADO$424,0)-1)),0,OFFSET('Daten Elementary'!$A$1,MATCH(CS$5,'Daten Elementary'!$A:$A,0)-1,MATCH(AR163,'Daten Elementary'!$A$424:$ADO$424,0)-1))*1000000</f>
        <v>1.6289728999999999</v>
      </c>
      <c r="CT163" s="312">
        <f ca="1">IF(ISERROR(OFFSET('Daten Elementary'!$A$1,MATCH(CT$5,'Daten Elementary'!$A:$A,0)-1,MATCH(AS163,'Daten Elementary'!$A$424:$ADO$424,0)-1)),0,OFFSET('Daten Elementary'!$A$1,MATCH(CT$5,'Daten Elementary'!$A:$A,0)-1,MATCH(AS163,'Daten Elementary'!$A$424:$ADO$424,0)-1))*1000000</f>
        <v>1.9902542000000001</v>
      </c>
      <c r="CU163" s="313">
        <f t="shared" ca="1" si="116"/>
        <v>4.1623671499999997</v>
      </c>
      <c r="CV163" s="312">
        <f ca="1">IF(ISERROR(OFFSET('Daten Elementary'!$A$1,MATCH(CV$5,'Daten Elementary'!$A:$A,0)-1,MATCH($AT163,'Daten Elementary'!$A$424:$ADO$424,0)-1)),0,OFFSET('Daten Elementary'!$A$1,MATCH(CV$5,'Daten Elementary'!$A:$A,0)-1,MATCH($AT163,'Daten Elementary'!$A$424:$ADO$424,0)-1))*1000000</f>
        <v>4.1623671999999994</v>
      </c>
      <c r="CW163" s="305">
        <f t="shared" ca="1" si="117"/>
        <v>1.0000000120123953</v>
      </c>
      <c r="CX163" s="314">
        <f ca="1">IF(ISERROR(OFFSET('Daten Elementary'!$A$1,MATCH(CX$5,'Daten Elementary'!$A:$A,0)-1,MATCH(AM163,'Daten Elementary'!$A$424:$ADO$424,0)-1)),0,OFFSET('Daten Elementary'!$A$1,MATCH(CX$5,'Daten Elementary'!$A:$A,0)-1,MATCH(AM163,'Daten Elementary'!$A$424:$ADO$424,0)-1))*1000000</f>
        <v>0</v>
      </c>
      <c r="CY163" s="314">
        <f ca="1">IF(ISERROR(OFFSET('Daten Elementary'!$A$1,MATCH(CY$5,'Daten Elementary'!$A:$A,0)-1,MATCH(AN163,'Daten Elementary'!$A$424:$ADO$424,0)-1)),0,OFFSET('Daten Elementary'!$A$1,MATCH(CY$5,'Daten Elementary'!$A:$A,0)-1,MATCH(AN163,'Daten Elementary'!$A$424:$ADO$424,0)-1))*1000000</f>
        <v>0</v>
      </c>
      <c r="CZ163" s="314">
        <f ca="1">IF(ISERROR(OFFSET('Daten Elementary'!$A$1,MATCH(CZ$5,'Daten Elementary'!$A:$A,0)-1,MATCH(AO163,'Daten Elementary'!$A$424:$ADO$424,0)-1)),0,OFFSET('Daten Elementary'!$A$1,MATCH(CZ$5,'Daten Elementary'!$A:$A,0)-1,MATCH(AO163,'Daten Elementary'!$A$424:$ADO$424,0)-1))*1000000</f>
        <v>0.32228983</v>
      </c>
      <c r="DA163" s="314">
        <f ca="1">IF(ISERROR(OFFSET('Daten Elementary'!$A$1,MATCH(DA$5,'Daten Elementary'!$A:$A,0)-1,MATCH(AP163,'Daten Elementary'!$A$424:$ADO$424,0)-1)),0,OFFSET('Daten Elementary'!$A$1,MATCH(DA$5,'Daten Elementary'!$A:$A,0)-1,MATCH(AP163,'Daten Elementary'!$A$424:$ADO$424,0)-1))*1000000</f>
        <v>0</v>
      </c>
      <c r="DB163" s="314">
        <f t="shared" ca="1" si="118"/>
        <v>0.32228983</v>
      </c>
      <c r="DC163" s="314">
        <f ca="1">IF(ISERROR(OFFSET('Daten Elementary'!$A$1,MATCH(DC$5,'Daten Elementary'!$A:$A,0)-1,MATCH(AQ163,'Daten Elementary'!$A$424:$ADO$424,0)-1)),0,OFFSET('Daten Elementary'!$A$1,MATCH(DC$5,'Daten Elementary'!$A:$A,0)-1,MATCH(AQ163,'Daten Elementary'!$A$424:$ADO$424,0)-1))*1000000</f>
        <v>1.2241154000000001</v>
      </c>
      <c r="DD163" s="314">
        <f ca="1">IF(ISERROR(OFFSET('Daten Elementary'!$A$1,MATCH(DD$5,'Daten Elementary'!$A:$A,0)-1,MATCH(AR163,'Daten Elementary'!$A$424:$ADO$424,0)-1)),0,OFFSET('Daten Elementary'!$A$1,MATCH(DD$5,'Daten Elementary'!$A:$A,0)-1,MATCH(AR163,'Daten Elementary'!$A$424:$ADO$424,0)-1))*1000000</f>
        <v>1.3555579</v>
      </c>
      <c r="DE163" s="314">
        <f ca="1">IF(ISERROR(OFFSET('Daten Elementary'!$A$1,MATCH(DE$5,'Daten Elementary'!$A:$A,0)-1,MATCH(AS163,'Daten Elementary'!$A$424:$ADO$424,0)-1)),0,OFFSET('Daten Elementary'!$A$1,MATCH(DE$5,'Daten Elementary'!$A:$A,0)-1,MATCH(AS163,'Daten Elementary'!$A$424:$ADO$424,0)-1))*1000000</f>
        <v>3.5024048000000003</v>
      </c>
      <c r="DF163" s="315">
        <f t="shared" ca="1" si="119"/>
        <v>6.4043679300000003</v>
      </c>
      <c r="DG163" s="314">
        <f ca="1">IF(ISERROR(OFFSET('Daten Elementary'!$A$1,MATCH(DG$5,'Daten Elementary'!$A:$A,0)-1,MATCH($AT163,'Daten Elementary'!$A$424:$ADO$424,0)-1)),0,OFFSET('Daten Elementary'!$A$1,MATCH(DG$5,'Daten Elementary'!$A:$A,0)-1,MATCH($AT163,'Daten Elementary'!$A$424:$ADO$424,0)-1))*1000000</f>
        <v>6.4043679000000004</v>
      </c>
      <c r="DH163" s="305">
        <f t="shared" ca="1" si="120"/>
        <v>0.99999999531569705</v>
      </c>
      <c r="DI163" s="316">
        <f ca="1">IF(ISERROR(OFFSET('Daten Elementary'!$A$1,MATCH(DI$5,'Daten Elementary'!$A:$A,0)-1,MATCH(AM163,'Daten Elementary'!$A$424:$ADO$424,0)-1)),0,OFFSET('Daten Elementary'!$A$1,MATCH(DI$5,'Daten Elementary'!$A:$A,0)-1,MATCH(AM163,'Daten Elementary'!$A$424:$ADO$424,0)-1))*1000000</f>
        <v>0</v>
      </c>
      <c r="DJ163" s="316">
        <f ca="1">IF(ISERROR(OFFSET('Daten Elementary'!$A$1,MATCH(DJ$5,'Daten Elementary'!$A:$A,0)-1,MATCH(AN163,'Daten Elementary'!$A$424:$ADO$424,0)-1)),0,OFFSET('Daten Elementary'!$A$1,MATCH(DJ$5,'Daten Elementary'!$A:$A,0)-1,MATCH(AN163,'Daten Elementary'!$A$424:$ADO$424,0)-1))*1000000</f>
        <v>0</v>
      </c>
      <c r="DK163" s="316">
        <f ca="1">IF(ISERROR(OFFSET('Daten Elementary'!$A$1,MATCH(DK$5,'Daten Elementary'!$A:$A,0)-1,MATCH(AO163,'Daten Elementary'!$A$424:$ADO$424,0)-1)),0,OFFSET('Daten Elementary'!$A$1,MATCH(DK$5,'Daten Elementary'!$A:$A,0)-1,MATCH(AO163,'Daten Elementary'!$A$424:$ADO$424,0)-1))*1000000</f>
        <v>1.0793866000000001</v>
      </c>
      <c r="DL163" s="316">
        <f ca="1">IF(ISERROR(OFFSET('Daten Elementary'!$A$1,MATCH(DL$5,'Daten Elementary'!$A:$A,0)-1,MATCH(AP163,'Daten Elementary'!$A$424:$ADO$424,0)-1)),0,OFFSET('Daten Elementary'!$A$1,MATCH(DL$5,'Daten Elementary'!$A:$A,0)-1,MATCH(AP163,'Daten Elementary'!$A$424:$ADO$424,0)-1))*1000000</f>
        <v>0</v>
      </c>
      <c r="DM163" s="316">
        <f t="shared" ca="1" si="121"/>
        <v>1.0793866000000001</v>
      </c>
      <c r="DN163" s="316">
        <f ca="1">IF(ISERROR(OFFSET('Daten Elementary'!$A$1,MATCH(DN$5,'Daten Elementary'!$A:$A,0)-1,MATCH(AQ163,'Daten Elementary'!$A$424:$ADO$424,0)-1)),0,OFFSET('Daten Elementary'!$A$1,MATCH(DN$5,'Daten Elementary'!$A:$A,0)-1,MATCH(AQ163,'Daten Elementary'!$A$424:$ADO$424,0)-1))*1000000</f>
        <v>2.8799057000000001</v>
      </c>
      <c r="DO163" s="316">
        <f ca="1">IF(ISERROR(OFFSET('Daten Elementary'!$A$1,MATCH(DO$5,'Daten Elementary'!$A:$A,0)-1,MATCH(AR163,'Daten Elementary'!$A$424:$ADO$424,0)-1)),0,OFFSET('Daten Elementary'!$A$1,MATCH(DO$5,'Daten Elementary'!$A:$A,0)-1,MATCH(AR163,'Daten Elementary'!$A$424:$ADO$424,0)-1))*1000000</f>
        <v>4.7486318999999995</v>
      </c>
      <c r="DP163" s="316">
        <f ca="1">IF(ISERROR(OFFSET('Daten Elementary'!$A$1,MATCH(DP$5,'Daten Elementary'!$A:$A,0)-1,MATCH(AS163,'Daten Elementary'!$A$424:$ADO$424,0)-1)),0,OFFSET('Daten Elementary'!$A$1,MATCH(DP$5,'Daten Elementary'!$A:$A,0)-1,MATCH(AS163,'Daten Elementary'!$A$424:$ADO$424,0)-1))*1000000</f>
        <v>17.885688999999999</v>
      </c>
      <c r="DQ163" s="317">
        <f t="shared" ca="1" si="122"/>
        <v>26.5936132</v>
      </c>
      <c r="DR163" s="316">
        <f ca="1">IF(ISERROR(OFFSET('Daten Elementary'!$A$1,MATCH(DR$5,'Daten Elementary'!$A:$A,0)-1,MATCH($AT163,'Daten Elementary'!$A$424:$ADO$424,0)-1)),0,OFFSET('Daten Elementary'!$A$1,MATCH(DR$5,'Daten Elementary'!$A:$A,0)-1,MATCH($AT163,'Daten Elementary'!$A$424:$ADO$424,0)-1))*1000000</f>
        <v>26.593613000000001</v>
      </c>
      <c r="DS163" s="305">
        <f t="shared" ca="1" si="123"/>
        <v>0.9999999924793973</v>
      </c>
      <c r="DT163" s="318">
        <f ca="1">IF(ISERROR(OFFSET('Daten UBP13'!$A$1,MATCH(DT$5,'Daten UBP13'!$A:$A,0)-1,MATCH(AM163,'Daten UBP13'!$A$424:$AEG$424,0)-1)),0,OFFSET('Daten UBP13'!$A$1,MATCH(DT$5,'Daten UBP13'!$A:$A,0)-1,MATCH(AM163,'Daten UBP13'!$A$424:$AEG$424,0)-1))</f>
        <v>15.002458000000001</v>
      </c>
      <c r="DU163" s="318">
        <f ca="1">IF(ISERROR(OFFSET('Daten UBP13'!$A$1,MATCH(DU$5,'Daten UBP13'!$A:$A,0)-1,MATCH(AN163,'Daten UBP13'!$A$424:$AEG$424,0)-1)),0,OFFSET('Daten UBP13'!$A$1,MATCH(DU$5,'Daten UBP13'!$A:$A,0)-1,MATCH(AN163,'Daten UBP13'!$A$424:$AEG$424,0)-1))</f>
        <v>0</v>
      </c>
      <c r="DV163" s="318">
        <f ca="1">IF(ISERROR(OFFSET('Daten UBP13'!$A$1,MATCH(DV$5,'Daten UBP13'!$A:$A,0)-1,MATCH(AO163,'Daten UBP13'!$A$424:$AEG$424,0)-1)),0,OFFSET('Daten UBP13'!$A$1,MATCH(DV$5,'Daten UBP13'!$A:$A,0)-1,MATCH(AO163,'Daten UBP13'!$A$424:$AEG$424,0)-1))</f>
        <v>2.246613</v>
      </c>
      <c r="DW163" s="318">
        <f ca="1">IF(ISERROR(OFFSET('Daten UBP13'!$A$1,MATCH(DW$5,'Daten UBP13'!$A:$A,0)-1,MATCH(AP163,'Daten UBP13'!$A$424:$AEG$424,0)-1)),0,OFFSET('Daten UBP13'!$A$1,MATCH(DW$5,'Daten UBP13'!$A:$A,0)-1,MATCH(AP163,'Daten UBP13'!$A$424:$AEG$424,0)-1))</f>
        <v>0</v>
      </c>
      <c r="DX163" s="318">
        <f t="shared" ca="1" si="124"/>
        <v>17.249071000000001</v>
      </c>
      <c r="DY163" s="318">
        <f ca="1">IF(ISERROR(OFFSET('Daten UBP13'!$A$1,MATCH(DY$5,'Daten UBP13'!$A:$A,0)-1,MATCH(AQ163,'Daten UBP13'!$A$424:$AEG$424,0)-1)),0,OFFSET('Daten UBP13'!$A$1,MATCH(DY$5,'Daten UBP13'!$A:$A,0)-1,MATCH(AQ163,'Daten UBP13'!$A$424:$AEG$424,0)-1))</f>
        <v>2.3165745000000002</v>
      </c>
      <c r="DZ163" s="318">
        <f ca="1">IF(ISERROR(OFFSET('Daten UBP13'!$A$1,MATCH(DZ$5,'Daten UBP13'!$A:$A,0)-1,MATCH(AR163,'Daten UBP13'!$A$424:$AEG$424,0)-1)),0,OFFSET('Daten UBP13'!$A$1,MATCH(DZ$5,'Daten UBP13'!$A:$A,0)-1,MATCH(AR163,'Daten UBP13'!$A$424:$AEG$424,0)-1))</f>
        <v>4.3288973999999998</v>
      </c>
      <c r="EA163" s="318">
        <f ca="1">IF(ISERROR(OFFSET('Daten UBP13'!$A$1,MATCH(EA$5,'Daten UBP13'!$A:$A,0)-1,MATCH(AS163,'Daten UBP13'!$A$424:$AEG$424,0)-1)),0,OFFSET('Daten UBP13'!$A$1,MATCH(EA$5,'Daten UBP13'!$A:$A,0)-1,MATCH(AS163,'Daten UBP13'!$A$424:$AEG$424,0)-1))</f>
        <v>9.5400852</v>
      </c>
      <c r="EB163" s="319">
        <f t="shared" ca="1" si="125"/>
        <v>33.434628099999998</v>
      </c>
      <c r="EC163" s="318">
        <f ca="1">IF(ISERROR(OFFSET('Daten UBP13'!$A$1,MATCH(EC$5,'Daten UBP13'!$A:$A,0)-1,MATCH(AT163,'Daten UBP13'!$A$424:$AEG$424,0)-1)),0,OFFSET('Daten UBP13'!$A$1,MATCH(EC$5,'Daten UBP13'!$A:$A,0)-1,MATCH(AT163,'Daten UBP13'!$A$424:$AEG$424,0)-1))</f>
        <v>33.434627999999996</v>
      </c>
      <c r="ED163" s="305">
        <f t="shared" ca="1" si="126"/>
        <v>0.99999999700908893</v>
      </c>
      <c r="EE163" s="320">
        <f ca="1">IF(ISERROR(OFFSET('Daten ReCiPe'!$A$1,MATCH(EE$5,'Daten ReCiPe'!$A:$A,0)-1,MATCH(AM163,'Daten ReCiPe'!$A$424:$ADO$424,0)-1)),0,OFFSET('Daten ReCiPe'!$A$1,MATCH(EE$5,'Daten ReCiPe'!$A:$A,0)-1,MATCH(AM163,'Daten ReCiPe'!$A$424:$ADO$424,0)-1))*1000</f>
        <v>1.2969545E-5</v>
      </c>
      <c r="EF163" s="320">
        <f ca="1">IF(ISERROR(OFFSET('Daten ReCiPe'!$A$1,MATCH(EF$5,'Daten ReCiPe'!$A:$A,0)-1,MATCH(AN163,'Daten ReCiPe'!$A$424:$ADO$424,0)-1)),0,OFFSET('Daten ReCiPe'!$A$1,MATCH(EF$5,'Daten ReCiPe'!$A:$A,0)-1,MATCH(AN163,'Daten ReCiPe'!$A$424:$ADO$424,0)-1))*1000</f>
        <v>0</v>
      </c>
      <c r="EG163" s="320">
        <f ca="1">IF(ISERROR(OFFSET('Daten ReCiPe'!$A$1,MATCH(EG$5,'Daten ReCiPe'!$A:$A,0)-1,MATCH(AO163,'Daten ReCiPe'!$A$424:$ADO$424,0)-1)),0,OFFSET('Daten ReCiPe'!$A$1,MATCH(EG$5,'Daten ReCiPe'!$A:$A,0)-1,MATCH(AO163,'Daten ReCiPe'!$A$424:$ADO$424,0)-1))*1000</f>
        <v>5.8642428999999996E-2</v>
      </c>
      <c r="EH163" s="320">
        <f ca="1">IF(ISERROR(OFFSET('Daten ReCiPe'!$A$1,MATCH(EH$5,'Daten ReCiPe'!$A:$A,0)-1,MATCH(AP163,'Daten ReCiPe'!$A$424:$ADO$424,0)-1)),0,OFFSET('Daten ReCiPe'!$A$1,MATCH(EH$5,'Daten ReCiPe'!$A:$A,0)-1,MATCH(AP163,'Daten ReCiPe'!$A$424:$ADO$424,0)-1))*1000</f>
        <v>0</v>
      </c>
      <c r="EI163" s="320">
        <f t="shared" ca="1" si="127"/>
        <v>5.8655398544999994E-2</v>
      </c>
      <c r="EJ163" s="320">
        <f ca="1">IF(ISERROR(OFFSET('Daten ReCiPe'!$A$1,MATCH(EJ$5,'Daten ReCiPe'!$A:$A,0)-1,MATCH(AQ163,'Daten ReCiPe'!$A$424:$ADO$424,0)-1)),0,OFFSET('Daten ReCiPe'!$A$1,MATCH(EJ$5,'Daten ReCiPe'!$A:$A,0)-1,MATCH(AQ163,'Daten ReCiPe'!$A$424:$ADO$424,0)-1))*1000</f>
        <v>0.22565374999999999</v>
      </c>
      <c r="EK163" s="320">
        <f ca="1">IF(ISERROR(OFFSET('Daten ReCiPe'!$A$1,MATCH(EK$5,'Daten ReCiPe'!$A:$A,0)-1,MATCH(AR163,'Daten ReCiPe'!$A$424:$ADO$424,0)-1)),0,OFFSET('Daten ReCiPe'!$A$1,MATCH(EK$5,'Daten ReCiPe'!$A:$A,0)-1,MATCH(AR163,'Daten ReCiPe'!$A$424:$ADO$424,0)-1))*1000</f>
        <v>0.40044120999999999</v>
      </c>
      <c r="EL163" s="320">
        <f ca="1">IF(ISERROR(OFFSET('Daten ReCiPe'!$A$1,MATCH(EL$5,'Daten ReCiPe'!$A:$A,0)-1,MATCH(AS163,'Daten ReCiPe'!$A$424:$ADO$424,0)-1)),0,OFFSET('Daten ReCiPe'!$A$1,MATCH(EL$5,'Daten ReCiPe'!$A:$A,0)-1,MATCH(AS163,'Daten ReCiPe'!$A$424:$ADO$424,0)-1))*1000</f>
        <v>0.52869761999999998</v>
      </c>
      <c r="EM163" s="321">
        <f t="shared" ca="1" si="128"/>
        <v>1.2134479785450001</v>
      </c>
      <c r="EN163" s="320">
        <f ca="1">IF(ISERROR(OFFSET('Daten ReCiPe'!$A$1,MATCH(EN$5,'Daten ReCiPe'!$A:$A,0)-1,MATCH(AT163,'Daten ReCiPe'!$A$424:$ADO$424,0)-1)),0,OFFSET('Daten ReCiPe'!$A$1,MATCH(EN$5,'Daten ReCiPe'!$A:$A,0)-1,MATCH(AT163,'Daten ReCiPe'!$A$424:$ADO$424,0)-1))*1000</f>
        <v>1.2134480000000001</v>
      </c>
      <c r="EO163" s="305">
        <f t="shared" ca="1" si="129"/>
        <v>1.0000000176810218</v>
      </c>
      <c r="EP163" s="322">
        <f ca="1">IF(ISERROR(OFFSET('Daten Elementary'!$A$1,MATCH(EP$5,'Daten Elementary'!$A:$A,0)-1,MATCH(AM163,'Daten Elementary'!$A$424:$ADO$424,0)-1)),0,OFFSET('Daten Elementary'!$A$1,MATCH(EP$5,'Daten Elementary'!$A:$A,0)-1,MATCH(AM163,'Daten Elementary'!$A$424:$ADO$424,0)-1))*1000000</f>
        <v>0</v>
      </c>
      <c r="EQ163" s="322">
        <f ca="1">IF(ISERROR(OFFSET('Daten Elementary'!$A$1,MATCH(EQ$5,'Daten Elementary'!$A:$A,0)-1,MATCH(AN163,'Daten Elementary'!$A$424:$ADO$424,0)-1)),0,OFFSET('Daten Elementary'!$A$1,MATCH(EQ$5,'Daten Elementary'!$A:$A,0)-1,MATCH(AN163,'Daten Elementary'!$A$424:$ADO$424,0)-1))*1000000</f>
        <v>0</v>
      </c>
      <c r="ER163" s="322">
        <f ca="1">IF(ISERROR(OFFSET('Daten Elementary'!$A$1,MATCH(ER$5,'Daten Elementary'!$A:$A,0)-1,MATCH(AO163,'Daten Elementary'!$A$424:$ADO$424,0)-1)),0,OFFSET('Daten Elementary'!$A$1,MATCH(ER$5,'Daten Elementary'!$A:$A,0)-1,MATCH(AO163,'Daten Elementary'!$A$424:$ADO$424,0)-1))*1000000</f>
        <v>1.0313327000000001</v>
      </c>
      <c r="ES163" s="322">
        <f ca="1">IF(ISERROR(OFFSET('Daten Elementary'!$A$1,MATCH(ES$5,'Daten Elementary'!$A:$A,0)-1,MATCH(AP163,'Daten Elementary'!$A$424:$ADO$424,0)-1)),0,OFFSET('Daten Elementary'!$A$1,MATCH(ES$5,'Daten Elementary'!$A:$A,0)-1,MATCH(AP163,'Daten Elementary'!$A$424:$ADO$424,0)-1))*1000000</f>
        <v>0</v>
      </c>
      <c r="ET163" s="322">
        <f t="shared" ca="1" si="130"/>
        <v>1.0313327000000001</v>
      </c>
      <c r="EU163" s="322">
        <f ca="1">IF(ISERROR(OFFSET('Daten Elementary'!$A$1,MATCH(EU$5,'Daten Elementary'!$A:$A,0)-1,MATCH(AQ163,'Daten Elementary'!$A$424:$ADO$424,0)-1)),0,OFFSET('Daten Elementary'!$A$1,MATCH(EU$5,'Daten Elementary'!$A:$A,0)-1,MATCH(AQ163,'Daten Elementary'!$A$424:$ADO$424,0)-1))*1000000</f>
        <v>4.2062906999999994</v>
      </c>
      <c r="EV163" s="322">
        <f ca="1">IF(ISERROR(OFFSET('Daten Elementary'!$A$1,MATCH(EV$5,'Daten Elementary'!$A:$A,0)-1,MATCH(AR163,'Daten Elementary'!$A$424:$ADO$424,0)-1)),0,OFFSET('Daten Elementary'!$A$1,MATCH(EV$5,'Daten Elementary'!$A:$A,0)-1,MATCH(AR163,'Daten Elementary'!$A$424:$ADO$424,0)-1))*1000000</f>
        <v>5.5693823</v>
      </c>
      <c r="EW163" s="322">
        <f ca="1">IF(ISERROR(OFFSET('Daten Elementary'!$A$1,MATCH(EW$5,'Daten Elementary'!$A:$A,0)-1,MATCH(AS163,'Daten Elementary'!$A$424:$ADO$424,0)-1)),0,OFFSET('Daten Elementary'!$A$1,MATCH(EW$5,'Daten Elementary'!$A:$A,0)-1,MATCH(AS163,'Daten Elementary'!$A$424:$ADO$424,0)-1))*1000000</f>
        <v>7.0337832000000002</v>
      </c>
      <c r="EX163" s="323">
        <f t="shared" ca="1" si="131"/>
        <v>17.8407889</v>
      </c>
      <c r="EY163" s="322">
        <f ca="1">IF(ISERROR(OFFSET('Daten Elementary'!$A$1,MATCH(EY$5,'Daten Elementary'!$A:$A,0)-1,MATCH($AT163,'Daten Elementary'!$A$424:$ADO$424,0)-1)),0,OFFSET('Daten Elementary'!$A$1,MATCH(EY$5,'Daten Elementary'!$A:$A,0)-1,MATCH($AT163,'Daten Elementary'!$A$424:$ADO$424,0)-1))*1000000</f>
        <v>17.840789000000001</v>
      </c>
      <c r="EZ163" s="305">
        <f t="shared" ca="1" si="132"/>
        <v>1.0000000056051335</v>
      </c>
      <c r="FA163" s="314">
        <f ca="1">IF(ISERROR(OFFSET('Daten Elementary'!$A$1,MATCH(FA$5,'Daten Elementary'!$A:$A,0)-1,MATCH(AM163,'Daten Elementary'!$A$424:$ADO$424,0)-1)),0,OFFSET('Daten Elementary'!$A$1,MATCH(FA$5,'Daten Elementary'!$A:$A,0)-1,MATCH(AM163,'Daten Elementary'!$A$424:$ADO$424,0)-1))*1000</f>
        <v>0</v>
      </c>
      <c r="FB163" s="314">
        <f ca="1">IF(ISERROR(OFFSET('Daten Elementary'!$A$1,MATCH(FB$5,'Daten Elementary'!$A:$A,0)-1,MATCH(AN163,'Daten Elementary'!$A$424:$ADO$424,0)-1)),0,OFFSET('Daten Elementary'!$A$1,MATCH(FB$5,'Daten Elementary'!$A:$A,0)-1,MATCH(AN163,'Daten Elementary'!$A$424:$ADO$424,0)-1))*1000</f>
        <v>0</v>
      </c>
      <c r="FC163" s="314">
        <f ca="1">IF(ISERROR(OFFSET('Daten Elementary'!$A$1,MATCH(FC$5,'Daten Elementary'!$A:$A,0)-1,MATCH(AO163,'Daten Elementary'!$A$424:$ADO$424,0)-1)),0,OFFSET('Daten Elementary'!$A$1,MATCH(FC$5,'Daten Elementary'!$A:$A,0)-1,MATCH(AO163,'Daten Elementary'!$A$424:$ADO$424,0)-1))*1000</f>
        <v>0.34912160000000003</v>
      </c>
      <c r="FD163" s="314">
        <f ca="1">IF(ISERROR(OFFSET('Daten Elementary'!$A$1,MATCH(FD$5,'Daten Elementary'!$A:$A,0)-1,MATCH(AP163,'Daten Elementary'!$A$424:$ADO$424,0)-1)),0,OFFSET('Daten Elementary'!$A$1,MATCH(FD$5,'Daten Elementary'!$A:$A,0)-1,MATCH(AP163,'Daten Elementary'!$A$424:$ADO$424,0)-1))*1000</f>
        <v>0</v>
      </c>
      <c r="FE163" s="314">
        <f t="shared" ca="1" si="133"/>
        <v>0.34912160000000003</v>
      </c>
      <c r="FF163" s="314">
        <f ca="1">IF(ISERROR(OFFSET('Daten Elementary'!$A$1,MATCH(FF$5,'Daten Elementary'!$A:$A,0)-1,MATCH(AQ163,'Daten Elementary'!$A$424:$ADO$424,0)-1)),0,OFFSET('Daten Elementary'!$A$1,MATCH(FF$5,'Daten Elementary'!$A:$A,0)-1,MATCH(AQ163,'Daten Elementary'!$A$424:$ADO$424,0)-1))*1000</f>
        <v>2.1839924000000002</v>
      </c>
      <c r="FG163" s="314">
        <f ca="1">IF(ISERROR(OFFSET('Daten Elementary'!$A$1,MATCH(FG$5,'Daten Elementary'!$A:$A,0)-1,MATCH(AR163,'Daten Elementary'!$A$424:$ADO$424,0)-1)),0,OFFSET('Daten Elementary'!$A$1,MATCH(FG$5,'Daten Elementary'!$A:$A,0)-1,MATCH(AR163,'Daten Elementary'!$A$424:$ADO$424,0)-1))*1000</f>
        <v>2.0761388000000003</v>
      </c>
      <c r="FH163" s="314">
        <f ca="1">IF(ISERROR(OFFSET('Daten Elementary'!$A$1,MATCH(FH$5,'Daten Elementary'!$A:$A,0)-1,MATCH(AS163,'Daten Elementary'!$A$424:$ADO$424,0)-1)),0,OFFSET('Daten Elementary'!$A$1,MATCH(FH$5,'Daten Elementary'!$A:$A,0)-1,MATCH(AS163,'Daten Elementary'!$A$424:$ADO$424,0)-1))*1000</f>
        <v>4.0322867999999996</v>
      </c>
      <c r="FI163" s="315">
        <f t="shared" ca="1" si="134"/>
        <v>8.6415395999999998</v>
      </c>
      <c r="FJ163" s="314">
        <f ca="1">IF(ISERROR(OFFSET('Daten Elementary'!$A$1,MATCH(FJ$5,'Daten Elementary'!$A:$A,0)-1,MATCH($AT163,'Daten Elementary'!$A$424:$ADO$424,0)-1)),0,OFFSET('Daten Elementary'!$A$1,MATCH(FJ$5,'Daten Elementary'!$A:$A,0)-1,MATCH($AT163,'Daten Elementary'!$A$424:$ADO$424,0)-1))*1000</f>
        <v>8.6415397000000009</v>
      </c>
      <c r="FK163" s="305">
        <f t="shared" ca="1" si="135"/>
        <v>1.0000000115720122</v>
      </c>
      <c r="FL163" s="314">
        <f ca="1">IF(ISERROR(OFFSET('Daten Elementary'!$A$1,MATCH(FL$5,'Daten Elementary'!$A:$A,0)-1,MATCH(AM163,'Daten Elementary'!$A$424:$ADO$424,0)-1)),0,OFFSET('Daten Elementary'!$A$1,MATCH(FL$5,'Daten Elementary'!$A:$A,0)-1,MATCH(AM163,'Daten Elementary'!$A$424:$ADO$424,0)-1))</f>
        <v>0</v>
      </c>
      <c r="FM163" s="314">
        <f ca="1">IF(ISERROR(OFFSET('Daten Elementary'!$A$1,MATCH(FM$5,'Daten Elementary'!$A:$A,0)-1,MATCH(AN163,'Daten Elementary'!$A$424:$ADO$424,0)-1)),0,OFFSET('Daten Elementary'!$A$1,MATCH(FM$5,'Daten Elementary'!$A:$A,0)-1,MATCH(AN163,'Daten Elementary'!$A$424:$ADO$424,0)-1))</f>
        <v>0</v>
      </c>
      <c r="FN163" s="314">
        <f ca="1">IF(ISERROR(OFFSET('Daten Elementary'!$A$1,MATCH(FN$5,'Daten Elementary'!$A:$A,0)-1,MATCH(AO163,'Daten Elementary'!$A$424:$ADO$424,0)-1)),0,OFFSET('Daten Elementary'!$A$1,MATCH(FN$5,'Daten Elementary'!$A:$A,0)-1,MATCH(AO163,'Daten Elementary'!$A$424:$ADO$424,0)-1))</f>
        <v>0</v>
      </c>
      <c r="FO163" s="314">
        <f ca="1">IF(ISERROR(OFFSET('Daten Elementary'!$A$1,MATCH(FO$5,'Daten Elementary'!$A:$A,0)-1,MATCH(AP163,'Daten Elementary'!$A$424:$ADO$424,0)-1)),0,OFFSET('Daten Elementary'!$A$1,MATCH(FO$5,'Daten Elementary'!$A:$A,0)-1,MATCH(AP163,'Daten Elementary'!$A$424:$ADO$424,0)-1))</f>
        <v>0</v>
      </c>
      <c r="FP163" s="314">
        <f t="shared" ca="1" si="136"/>
        <v>0</v>
      </c>
      <c r="FQ163" s="314">
        <f ca="1">IF(ISERROR(OFFSET('Daten Elementary'!$A$1,MATCH(FQ$5,'Daten Elementary'!$A:$A,0)-1,MATCH(AQ163,'Daten Elementary'!$A$424:$ADO$424,0)-1)),0,OFFSET('Daten Elementary'!$A$1,MATCH(FQ$5,'Daten Elementary'!$A:$A,0)-1,MATCH(AQ163,'Daten Elementary'!$A$424:$ADO$424,0)-1))</f>
        <v>0</v>
      </c>
      <c r="FR163" s="314">
        <f ca="1">IF(ISERROR(OFFSET('Daten Elementary'!$A$1,MATCH(FR$5,'Daten Elementary'!$A:$A,0)-1,MATCH(AR163,'Daten Elementary'!$A$424:$ADO$424,0)-1)),0,OFFSET('Daten Elementary'!$A$1,MATCH(FR$5,'Daten Elementary'!$A:$A,0)-1,MATCH(AR163,'Daten Elementary'!$A$424:$ADO$424,0)-1))</f>
        <v>0</v>
      </c>
      <c r="FS163" s="314">
        <f ca="1">IF(ISERROR(OFFSET('Daten Elementary'!$A$1,MATCH(FS$5,'Daten Elementary'!$A:$A,0)-1,MATCH(AS163,'Daten Elementary'!$A$424:$ADO$424,0)-1)),0,OFFSET('Daten Elementary'!$A$1,MATCH(FS$5,'Daten Elementary'!$A:$A,0)-1,MATCH(AS163,'Daten Elementary'!$A$424:$ADO$424,0)-1))</f>
        <v>0</v>
      </c>
      <c r="FT163" s="315">
        <f t="shared" ca="1" si="137"/>
        <v>0</v>
      </c>
      <c r="FU163" s="314">
        <f ca="1">IF(ISERROR(OFFSET('Daten Elementary'!$A$1,MATCH(FU$5,'Daten Elementary'!$A:$A,0)-1,MATCH($AT163,'Daten Elementary'!$A$424:$ADO$424,0)-1)),0,OFFSET('Daten Elementary'!$A$1,MATCH(FU$5,'Daten Elementary'!$A:$A,0)-1,MATCH($AT163,'Daten Elementary'!$A$424:$ADO$424,0)-1))</f>
        <v>0</v>
      </c>
      <c r="FV163" s="305">
        <f t="shared" ca="1" si="138"/>
        <v>0</v>
      </c>
      <c r="FW163" s="324"/>
      <c r="FX163" s="231" t="str">
        <f t="shared" si="139"/>
        <v>rollende Landstrasse, Elektrolok</v>
      </c>
      <c r="FY163" s="231" t="str">
        <f t="shared" si="104"/>
        <v>rollende Landstrasse</v>
      </c>
      <c r="FZ163" s="231" t="str">
        <f t="shared" si="105"/>
        <v>, Elektrolok</v>
      </c>
      <c r="GA163" s="231" t="str">
        <f t="shared" si="106"/>
        <v/>
      </c>
      <c r="GB163" s="231"/>
    </row>
    <row r="164" spans="1:184" ht="16.5" customHeight="1">
      <c r="A164" s="357" t="s">
        <v>104</v>
      </c>
      <c r="B164" s="333"/>
      <c r="C164" s="296" t="s">
        <v>11</v>
      </c>
      <c r="D164" s="326" t="s">
        <v>9</v>
      </c>
      <c r="E164" s="371" t="s">
        <v>10</v>
      </c>
      <c r="F164" s="89">
        <v>0.91300000000000003</v>
      </c>
      <c r="G164" s="86">
        <v>1</v>
      </c>
      <c r="H164" s="87">
        <v>1</v>
      </c>
      <c r="I164" s="88">
        <v>1</v>
      </c>
      <c r="J164" s="88"/>
      <c r="K164" s="86">
        <v>1</v>
      </c>
      <c r="L164" s="86"/>
      <c r="M164" s="86"/>
      <c r="N164" s="82" t="s">
        <v>100</v>
      </c>
      <c r="O164" s="6">
        <f ca="1">(IF(ISERROR(INDEX(INDIRECT($D$268),MATCH($AM164,$AM$4:$AM$275,0),MATCH(O$304,INDIRECT($E$268),0))*$I164/$AD164),0,INDEX(INDIRECT($D$268),MATCH($AM164,$AM$4:$AM$275,0),MATCH(O$304,INDIRECT($E$268),0))*$I164/$AD164)+IF(ISERROR(INDEX(INDIRECT($D$268),MATCH($AN164,$AN$4:$AN$275,0),MATCH(O$305,INDIRECT($E$268),0))*$J164/$AE164),0,INDEX(INDIRECT($D$268),MATCH($AN164,$AN$4:$AN$275,0),MATCH(O$305,INDIRECT($E$268),0))*$J164/$AE164))*$AC164/$F164</f>
        <v>0</v>
      </c>
      <c r="P164" s="6">
        <f ca="1">(IF(ISERROR(INDEX(INDIRECT($D$268),MATCH($AO164,$AO$4:$AO$275,0),MATCH(P$304,INDIRECT($E$268),0))*$I164/$AD164),0,INDEX(INDIRECT($D$268),MATCH($AO164,$AO$4:$AO$275,0),MATCH(P$304,INDIRECT($E$268),0))*$I164/$AD164)+IF(ISERROR(INDEX(INDIRECT($D$268),MATCH($AP164,$AP$4:$AP$275,0),MATCH(P$305,INDIRECT($E$268),0))*$J164/$AE164),0,INDEX(INDIRECT($D$268),MATCH($AP164,$AP$4:$AP$275,0),MATCH(P$305,INDIRECT($E$268),0))*$J164/$AE164))*$AC164/$F164</f>
        <v>0.59551706462212484</v>
      </c>
      <c r="Q164" s="6">
        <f ca="1">INDEX(INDIRECT($D$268),MATCH($AQ164,$AQ$4:$AQ$284,0),MATCH(Q$4,INDIRECT($E$268),0))*$K164*$AC164/$F164/$AF164</f>
        <v>2.5130192771084339</v>
      </c>
      <c r="R164" s="6">
        <f ca="1">INDEX(INDIRECT($D$268),MATCH($AR164,$AR$4:$AR$284,0),MATCH(R$4,INDIRECT($E$268),0))*$K164*$AC164/$F164/$AF164</f>
        <v>2.518221248630887</v>
      </c>
      <c r="S164" s="6">
        <f ca="1">INDEX(INDIRECT($D$268),MATCH($AS164,$AS$4:$AS$284,0),MATCH(S$4,INDIRECT($E$268),0))*$K164*$AC164/$F164/$AF164</f>
        <v>4.771926506024097</v>
      </c>
      <c r="T164" s="7">
        <f t="shared" ca="1" si="103"/>
        <v>10.398684096385544</v>
      </c>
      <c r="U164" s="6">
        <f>IF($B$268=6,(IF(OR(AJ164="Benzin",AJ164="Diesel"),$AK164*INDEX('DIN EN 16258'!$I:$I,MATCH('mobitool-Faktoren v2.0'!$AI164,'DIN EN 16258'!$A:$A,0))*$I164/$AD164+$AL164*INDEX('DIN EN 16258'!$I:$I,MATCH('mobitool-Faktoren v2.0'!$AJ164,'DIN EN 16258'!$A:$A,0))*$I164/$AD164,IF(ISERROR($AK164*INDEX('DIN EN 16258'!$I:$I,MATCH('mobitool-Faktoren v2.0'!$AI164,'DIN EN 16258'!$A:$A,0))*$I164/$AD164),0,$AK164*INDEX('DIN EN 16258'!$I:$I,MATCH('mobitool-Faktoren v2.0'!$AI164,'DIN EN 16258'!$A:$A,0))*$I164/$AD164)+IF(ISERROR($AL164*INDEX('DIN EN 16258'!$I:$I,MATCH('mobitool-Faktoren v2.0'!$AJ164,'DIN EN 16258'!$A:$A,0))*$J164/$AE164),0,$AL164*INDEX('DIN EN 16258'!$I:$I,MATCH('mobitool-Faktoren v2.0'!$AJ164,'DIN EN 16258'!$A:$A,0))*$J164/$AE164)))*1000,
IF($B$268=1,(IF(OR(AJ164="Benzin",AJ164="Diesel"),$AK164*INDEX('DIN EN 16258'!$D:$D,MATCH('mobitool-Faktoren v2.0'!$AI164,'DIN EN 16258'!$A:$A,0))*$I164/$AD164+$AL164*INDEX('DIN EN 16258'!$D:$D,MATCH('mobitool-Faktoren v2.0'!$AJ164,'DIN EN 16258'!$A:$A,0))*$I164/$AD164,IF(ISERROR($AK164*INDEX('DIN EN 16258'!$D:$D,MATCH('mobitool-Faktoren v2.0'!$AI164,'DIN EN 16258'!$A:$A,0))*$I164/$AD164),0,$AK164*INDEX('DIN EN 16258'!$D:$D,MATCH('mobitool-Faktoren v2.0'!$AI164,'DIN EN 16258'!$A:$A,0))*$I164/$AD164)+IF(ISERROR($AL164*INDEX('DIN EN 16258'!$D:$D,MATCH('mobitool-Faktoren v2.0'!$AJ164,'DIN EN 16258'!$A:$A,0))*$J164/$AE164),0,$AL164*INDEX('DIN EN 16258'!$D:$D,MATCH('mobitool-Faktoren v2.0'!$AJ164,'DIN EN 16258'!$A:$A,0))*$J164/$AE164))),0))*$AC164/$F164</f>
        <v>0</v>
      </c>
      <c r="V164" s="6">
        <f>IF($B$268=6,(IF(OR(AJ164="Benzin",AJ164="Diesel"),$AK164*INDEX('DIN EN 16258'!$L:$L,MATCH('mobitool-Faktoren v2.0'!$AI164,'DIN EN 16258'!$A:$A,0))*$I164/$AD164+$AL164*INDEX('DIN EN 16258'!$L:$L,MATCH('mobitool-Faktoren v2.0'!$AJ164,'DIN EN 16258'!$A:$A,0))*$I164/$AD164,IF(ISERROR($AK164*INDEX('DIN EN 16258'!$L:$L,MATCH('mobitool-Faktoren v2.0'!$AI164,'DIN EN 16258'!$A:$A,0))*$I164/$AD164),0,$AK164*INDEX('DIN EN 16258'!$L:$L,MATCH('mobitool-Faktoren v2.0'!$AI164,'DIN EN 16258'!$A:$A,0))*$I164/$AD164)+IF(ISERROR($AL164*INDEX('DIN EN 16258'!$L:$L,MATCH('mobitool-Faktoren v2.0'!$AJ164,'DIN EN 16258'!$A:$A,0))*$J164/$AE164),0,$AL164*INDEX('DIN EN 16258'!$L:$L,MATCH('mobitool-Faktoren v2.0'!$AJ164,'DIN EN 16258'!$A:$A,0))*$J164/$AE164)))*1000,
IF($B$268=1,(IF(OR(AJ164="Benzin",AJ164="Diesel"),$AK164*INDEX('DIN EN 16258'!$F:$F,MATCH('mobitool-Faktoren v2.0'!$AI164,'DIN EN 16258'!$A:$A,0))*$I164/$AD164+$AL164*INDEX('DIN EN 16258'!$F:$F,MATCH('mobitool-Faktoren v2.0'!$AJ164,'DIN EN 16258'!$A:$A,0))*$I164/$AD164,IF(ISERROR($AK164*INDEX('DIN EN 16258'!$F:$F,MATCH('mobitool-Faktoren v2.0'!$AI164,'DIN EN 16258'!$A:$A,0))*$I164/$AD164),0,$AK164*INDEX('DIN EN 16258'!$F:$F,MATCH('mobitool-Faktoren v2.0'!$AI164,'DIN EN 16258'!$A:$A,0))*$I164/$AD164)+IF(ISERROR($AL164*INDEX('DIN EN 16258'!$F:$F,MATCH('mobitool-Faktoren v2.0'!$AJ164,'DIN EN 16258'!$A:$A,0))*$J164/$AE164),0,$AL164*INDEX('DIN EN 16258'!$F:$F,MATCH('mobitool-Faktoren v2.0'!$AJ164,'DIN EN 16258'!$A:$A,0))*$J164/$AE164))),0))*$AC164/$F164</f>
        <v>0.26307849577196057</v>
      </c>
      <c r="W164" s="39" t="s">
        <v>143</v>
      </c>
      <c r="X164" s="39" t="s">
        <v>162</v>
      </c>
      <c r="Y164" s="300"/>
      <c r="Z164" s="372"/>
      <c r="AA164" s="299"/>
      <c r="AB164" s="299"/>
      <c r="AC164" s="300">
        <v>1</v>
      </c>
      <c r="AD164" s="298">
        <v>1</v>
      </c>
      <c r="AE164" s="298"/>
      <c r="AF164" s="337">
        <v>1</v>
      </c>
      <c r="AG164" s="337"/>
      <c r="AH164" s="337"/>
      <c r="AI164" s="301" t="s">
        <v>632</v>
      </c>
      <c r="AJ164" s="301"/>
      <c r="AK164" s="374">
        <v>5.3337000000000002E-2</v>
      </c>
      <c r="AL164" s="374"/>
      <c r="AM164" s="202" t="s">
        <v>807</v>
      </c>
      <c r="AN164" s="202" t="s">
        <v>81</v>
      </c>
      <c r="AO164" s="202" t="s">
        <v>808</v>
      </c>
      <c r="AP164" s="202" t="s">
        <v>81</v>
      </c>
      <c r="AQ164" s="202" t="s">
        <v>809</v>
      </c>
      <c r="AR164" s="202" t="s">
        <v>2243</v>
      </c>
      <c r="AS164" s="202" t="s">
        <v>810</v>
      </c>
      <c r="AT164" s="202" t="s">
        <v>2247</v>
      </c>
      <c r="AU164" s="303">
        <f ca="1">IF(ISERROR(OFFSET('Daten KEA'!$A$1,MATCH(AU$5,'Daten KEA'!$A:$A,0)-1,MATCH(AM164,'Daten KEA'!$A$424:$ADO$424,0)-1)),0,OFFSET('Daten KEA'!$A$1,MATCH(AU$5,'Daten KEA'!$A:$A,0)-1,MATCH(AM164,'Daten KEA'!$A$424:$ADO$424,0)-1))+IF(ISERROR(AK164*INDEX('Energiefaktoren Ecoinvent'!$D:$D,MATCH('mobitool-Faktoren v2.0'!AI164,'Energiefaktoren Ecoinvent'!$A:$A,0))),0,AK164*INDEX('Energiefaktoren Ecoinvent'!$D:$D,MATCH('mobitool-Faktoren v2.0'!AI164,'Energiefaktoren Ecoinvent'!$A:$A,0)))+IF(OR(AJ164="Benzin",AJ164="Diesel"),IF(ISERROR(OFFSET('Daten KEA'!$A$1,MATCH(AV$5,'Daten KEA'!$A:$A,0)-1,MATCH(AN164,'Daten KEA'!$A$424:$ADO$424,0)-1)),0,OFFSET('Daten KEA'!$A$1,MATCH(AV$5,'Daten KEA'!$A:$A,0)-1,MATCH(AN164,'Daten KEA'!$A$424:$ADO$424,0)-1))+IF(ISERROR(AL164*INDEX('Energiefaktoren Ecoinvent'!$D:$D,MATCH('mobitool-Faktoren v2.0'!AJ164,'Energiefaktoren Ecoinvent'!$A:$A,0))),0,AL164*INDEX('Energiefaktoren Ecoinvent'!$D:$D,MATCH('mobitool-Faktoren v2.0'!AJ164,'Energiefaktoren Ecoinvent'!$A:$A,0))),0)</f>
        <v>0.19201320000000002</v>
      </c>
      <c r="AV164" s="303">
        <f ca="1">IF(OR(AJ164="Benzin",AJ164="Diesel"),0,IF(ISERROR(OFFSET('Daten KEA'!$A$1,MATCH(AV$5,'Daten KEA'!$A:$A,0)-1,MATCH(AN164,'Daten KEA'!$A$424:$ADO$424,0)-1)),0,OFFSET('Daten KEA'!$A$1,MATCH(AV$5,'Daten KEA'!$A:$A,0)-1,MATCH(AN164,'Daten KEA'!$A$424:$ADO$424,0)-1))+IF(ISERROR(AL164*INDEX('Energiefaktoren Ecoinvent'!$D:$D,MATCH('mobitool-Faktoren v2.0'!AJ164,'Energiefaktoren Ecoinvent'!$A:$A,0))),0,AL164*INDEX('Energiefaktoren Ecoinvent'!$D:$D,MATCH('mobitool-Faktoren v2.0'!AJ164,'Energiefaktoren Ecoinvent'!$A:$A,0))))</f>
        <v>0</v>
      </c>
      <c r="AW164" s="303">
        <f ca="1">IF(ISERROR(OFFSET('Daten KEA'!$A$1,MATCH(AW$5,'Daten KEA'!$A:$A,0)-1,MATCH(AO164,'Daten KEA'!$A$424:$ADO$424,0)-1)),0,OFFSET('Daten KEA'!$A$1,MATCH(AW$5,'Daten KEA'!$A:$A,0)-1,MATCH(AO164,'Daten KEA'!$A$424:$ADO$424,0)-1))-IF(ISERROR(AK164*INDEX('Energiefaktoren Ecoinvent'!$D:$D,MATCH('mobitool-Faktoren v2.0'!AI164,'Energiefaktoren Ecoinvent'!$A:$A,0))),0,AK164*INDEX('Energiefaktoren Ecoinvent'!$D:$D,MATCH('mobitool-Faktoren v2.0'!AI164,'Energiefaktoren Ecoinvent'!$A:$A,0)))+IF(OR(AJ164="Benzin",AJ164="Diesel"),IF(ISERROR(OFFSET('Daten KEA'!$A$1,MATCH(AX$5,'Daten KEA'!$A:$A,0)-1,MATCH(AP164,'Daten KEA'!$A$424:$ADO$424,0)-1)),0,OFFSET('Daten KEA'!$A$1,MATCH(AX$5,'Daten KEA'!$A:$A,0)-1,MATCH(AP164,'Daten KEA'!$A$424:$ADO$424,0)-1))-IF(ISERROR(AL164*INDEX('Energiefaktoren Ecoinvent'!$D:$D,MATCH('mobitool-Faktoren v2.0'!AJ164,'Energiefaktoren Ecoinvent'!$A:$A,0))),0,AL164*INDEX('Energiefaktoren Ecoinvent'!$D:$D,MATCH('mobitool-Faktoren v2.0'!AJ164,'Energiefaktoren Ecoinvent'!$A:$A,0))),0)</f>
        <v>5.078321999999999E-2</v>
      </c>
      <c r="AX164" s="303">
        <f ca="1">IF(OR(AJ164="Benzin",AJ164="Diesel"),0,IF(ISERROR(OFFSET('Daten KEA'!$A$1,MATCH(AX$5,'Daten KEA'!$A:$A,0)-1,MATCH(AP164,'Daten KEA'!$A$424:$ADO$424,0)-1)),0,OFFSET('Daten KEA'!$A$1,MATCH(AX$5,'Daten KEA'!$A:$A,0)-1,MATCH(AP164,'Daten KEA'!$A$424:$ADO$424,0)-1))-IF(ISERROR(AL164*INDEX('Energiefaktoren Ecoinvent'!$D:$D,MATCH('mobitool-Faktoren v2.0'!AJ164,'Energiefaktoren Ecoinvent'!$A:$A,0))),0,AL164*INDEX('Energiefaktoren Ecoinvent'!$D:$D,MATCH('mobitool-Faktoren v2.0'!AJ164,'Energiefaktoren Ecoinvent'!$A:$A,0))))</f>
        <v>0</v>
      </c>
      <c r="AY164" s="303">
        <f t="shared" ca="1" si="107"/>
        <v>0.24279642000000001</v>
      </c>
      <c r="AZ164" s="303">
        <f ca="1">IF(ISERROR(OFFSET('Daten KEA'!$A$1,MATCH(AZ$5,'Daten KEA'!$A:$A,0)-1,MATCH(AQ164,'Daten KEA'!$A$424:$ADO$424,0)-1)),0,OFFSET('Daten KEA'!$A$1,MATCH(AZ$5,'Daten KEA'!$A:$A,0)-1,MATCH(AQ164,'Daten KEA'!$A$424:$ADO$424,0)-1))</f>
        <v>3.3379862000000003E-2</v>
      </c>
      <c r="BA164" s="303">
        <f ca="1">IF(ISERROR(OFFSET('Daten KEA'!$A$1,MATCH(BA$5,'Daten KEA'!$A:$A,0)-1,MATCH(AR164,'Daten KEA'!$A$424:$ADO$424,0)-1)),0,OFFSET('Daten KEA'!$A$1,MATCH(BA$5,'Daten KEA'!$A:$A,0)-1,MATCH(AR164,'Daten KEA'!$A$424:$ADO$424,0)-1))</f>
        <v>3.9732895999999997E-2</v>
      </c>
      <c r="BB164" s="303">
        <f ca="1">IF(ISERROR(OFFSET('Daten KEA'!$A$1,MATCH(BB$5,'Daten KEA'!$A:$A,0)-1,MATCH(AS164,'Daten KEA'!$A$424:$ADO$424,0)-1)),0,OFFSET('Daten KEA'!$A$1,MATCH(BB$5,'Daten KEA'!$A:$A,0)-1,MATCH(AS164,'Daten KEA'!$A$424:$ADO$424,0)-1))</f>
        <v>0.10200895</v>
      </c>
      <c r="BC164" s="304">
        <f t="shared" ca="1" si="101"/>
        <v>0.417918128</v>
      </c>
      <c r="BD164" s="303">
        <f ca="1">IF(ISERROR(OFFSET('Daten KEA'!$A$1,MATCH(BD$5,'Daten KEA'!$A:$A,0)-1,MATCH(AT164,'Daten KEA'!$A$424:$ADO$424,0)-1)),0,OFFSET('Daten KEA'!$A$1,MATCH(BD$5,'Daten KEA'!$A:$A,0)-1,MATCH(AT164,'Daten KEA'!$A$424:$ADO$424,0)-1))</f>
        <v>0.41791812</v>
      </c>
      <c r="BE164" s="305">
        <f t="shared" ca="1" si="108"/>
        <v>0.99999998085749464</v>
      </c>
      <c r="BF164" s="306">
        <f ca="1">IF(ISERROR(OFFSET('Daten KEA'!$A$1,MATCH(BF$5,'Daten KEA'!$A:$A,0)-1,MATCH(AM164,'Daten KEA'!$A$424:$ADO$424,0)-1)),0,OFFSET('Daten KEA'!$A$1,MATCH(BF$5,'Daten KEA'!$A:$A,0)-1,MATCH(AM164,'Daten KEA'!$A$424:$ADO$424,0)-1))+IF(ISERROR($AK164*INDEX('Energiefaktoren Ecoinvent'!$H:$H,MATCH('mobitool-Faktoren v2.0'!$AI164,'Energiefaktoren Ecoinvent'!$A:$A,0))),0,$AK164*INDEX('Energiefaktoren Ecoinvent'!$H:$H,MATCH('mobitool-Faktoren v2.0'!$AI164,'Energiefaktoren Ecoinvent'!$A:$A,0)))+IF(OR(AJ164="Benzin",AJ164="Diesel"),IF(ISERROR(OFFSET('Daten KEA'!$A$1,MATCH(BG$5,'Daten KEA'!$A:$A,0)-1,MATCH(AN164,'Daten KEA'!$A$424:$ADO$424,0)-1)),0,OFFSET('Daten KEA'!$A$1,MATCH(BG$5,'Daten KEA'!$A:$A,0)-1,MATCH(AN164,'Daten KEA'!$A$424:$ADO$424,0)-1))+IF(ISERROR($AL164*INDEX('Energiefaktoren Ecoinvent'!$H:$H,MATCH('mobitool-Faktoren v2.0'!$AJ164,'Energiefaktoren Ecoinvent'!$A:$A,0))),0,$AL164*INDEX('Energiefaktoren Ecoinvent'!$H:$H,MATCH('mobitool-Faktoren v2.0'!$AJ164,'Energiefaktoren Ecoinvent'!$A:$A,0))),0)</f>
        <v>2.0156159234322471E-2</v>
      </c>
      <c r="BG164" s="306">
        <f ca="1">IF(OR(AJ164="Benzin",AJ164="Diesel"),0,IF(ISERROR(OFFSET('Daten KEA'!$A$1,MATCH(BG$5,'Daten KEA'!$A:$A,0)-1,MATCH(AN164,'Daten KEA'!$A$424:$ADO$424,0)-1)),0,OFFSET('Daten KEA'!$A$1,MATCH(BG$5,'Daten KEA'!$A:$A,0)-1,MATCH(AN164,'Daten KEA'!$A$424:$ADO$424,0)-1))+IF(ISERROR($AL164*INDEX('Energiefaktoren Ecoinvent'!$H:$H,MATCH('mobitool-Faktoren v2.0'!$AJ164,'Energiefaktoren Ecoinvent'!$A:$A,0))),0,$AL164*INDEX('Energiefaktoren Ecoinvent'!$H:$H,MATCH('mobitool-Faktoren v2.0'!$AJ164,'Energiefaktoren Ecoinvent'!$A:$A,0))))</f>
        <v>0</v>
      </c>
      <c r="BH164" s="306">
        <f ca="1">IF(ISERROR(OFFSET('Daten KEA'!$A$1,MATCH(BH$5,'Daten KEA'!$A:$A,0)-1,MATCH(AO164,'Daten KEA'!$A$424:$ADO$424,0)-1)),0,OFFSET('Daten KEA'!$A$1,MATCH(BH$5,'Daten KEA'!$A:$A,0)-1,MATCH(AO164,'Daten KEA'!$A$424:$ADO$424,0)-1))-IF(ISERROR($AK164*INDEX('Energiefaktoren Ecoinvent'!$H:$H,MATCH('mobitool-Faktoren v2.0'!$AI164,'Energiefaktoren Ecoinvent'!$A:$A,0))),0,$AK164*INDEX('Energiefaktoren Ecoinvent'!$H:$H,MATCH('mobitool-Faktoren v2.0'!$AI164,'Energiefaktoren Ecoinvent'!$A:$A,0)))+IF(OR(AJ164="Benzin",AJ164="Diesel"),IF(ISERROR(OFFSET('Daten KEA'!$A$1,MATCH(BI$5,'Daten KEA'!$A:$A,0)-1,MATCH(AP164,'Daten KEA'!$A$424:$ADO$424,0)-1)),0,OFFSET('Daten KEA'!$A$1,MATCH(BI$5,'Daten KEA'!$A:$A,0)-1,MATCH(AP164,'Daten KEA'!$A$424:$ADO$424,0)-1))-IF(ISERROR($AL164*INDEX('Energiefaktoren Ecoinvent'!$H:$H,MATCH('mobitool-Faktoren v2.0'!$AJ164,'Energiefaktoren Ecoinvent'!$A:$A,0))),0,$AL164*INDEX('Energiefaktoren Ecoinvent'!$H:$H,MATCH('mobitool-Faktoren v2.0'!$AJ164,'Energiefaktoren Ecoinvent'!$A:$A,0))),0)</f>
        <v>1.578954237862943E-2</v>
      </c>
      <c r="BI164" s="306">
        <f ca="1">IF(OR(AJ164="Benzin",AJ164="Diesel"),0,IF(ISERROR(OFFSET('Daten KEA'!$A$1,MATCH(BI$5,'Daten KEA'!$A:$A,0)-1,MATCH(AP164,'Daten KEA'!$A$424:$ADO$424,0)-1)),0,OFFSET('Daten KEA'!$A$1,MATCH(BI$5,'Daten KEA'!$A:$A,0)-1,MATCH(AP164,'Daten KEA'!$A$424:$ADO$424,0)-1))-IF(ISERROR($AL164*INDEX('Energiefaktoren Ecoinvent'!$H:$H,MATCH('mobitool-Faktoren v2.0'!$AJ164,'Energiefaktoren Ecoinvent'!$A:$A,0))),0,$AL164*INDEX('Energiefaktoren Ecoinvent'!$H:$H,MATCH('mobitool-Faktoren v2.0'!$AJ164,'Energiefaktoren Ecoinvent'!$A:$A,0))))</f>
        <v>0</v>
      </c>
      <c r="BJ164" s="306">
        <f t="shared" ca="1" si="140"/>
        <v>3.5945701612951901E-2</v>
      </c>
      <c r="BK164" s="306">
        <f ca="1">IF(ISERROR(OFFSET('Daten KEA'!$A$1,MATCH(BK$5,'Daten KEA'!$A:$A,0)-1,MATCH(AQ164,'Daten KEA'!$A$424:$ADO$424,0)-1)),0,OFFSET('Daten KEA'!$A$1,MATCH(BK$5,'Daten KEA'!$A:$A,0)-1,MATCH(AQ164,'Daten KEA'!$A$424:$ADO$424,0)-1))</f>
        <v>3.2687054502294005E-2</v>
      </c>
      <c r="BL164" s="306">
        <f ca="1">IF(ISERROR(OFFSET('Daten KEA'!$A$1,MATCH(BL$5,'Daten KEA'!$A:$A,0)-1,MATCH(AR164,'Daten KEA'!$A$424:$ADO$424,0)-1)),0,OFFSET('Daten KEA'!$A$1,MATCH(BL$5,'Daten KEA'!$A:$A,0)-1,MATCH(AR164,'Daten KEA'!$A$424:$ADO$424,0)-1))</f>
        <v>3.5916251503740997E-2</v>
      </c>
      <c r="BM164" s="306">
        <f ca="1">IF(ISERROR(OFFSET('Daten KEA'!$A$1,MATCH(BM$5,'Daten KEA'!$A:$A,0)-1,MATCH(AS164,'Daten KEA'!$A$424:$ADO$424,0)-1)),0,OFFSET('Daten KEA'!$A$1,MATCH(BM$5,'Daten KEA'!$A:$A,0)-1,MATCH(AS164,'Daten KEA'!$A$424:$ADO$424,0)-1))</f>
        <v>9.2003426961300011E-2</v>
      </c>
      <c r="BN164" s="307">
        <f t="shared" ca="1" si="98"/>
        <v>0.19655243458028693</v>
      </c>
      <c r="BO164" s="306">
        <f ca="1">IF(ISERROR(OFFSET('Daten KEA'!$A$1,MATCH(BO$5,'Daten KEA'!$A:$A,0)-1,MATCH(AT164,'Daten KEA'!$A$424:$ADO$424,0)-1)),0,OFFSET('Daten KEA'!$A$1,MATCH(BO$5,'Daten KEA'!$A:$A,0)-1,MATCH(AT164,'Daten KEA'!$A$424:$ADO$424,0)-1))</f>
        <v>0.19655242918029001</v>
      </c>
      <c r="BP164" s="305">
        <f t="shared" ca="1" si="109"/>
        <v>0.9999999725264308</v>
      </c>
      <c r="BQ164" s="308">
        <f ca="1">IF(ISERROR(OFFSET('Daten GWP'!$A$1,MATCH(BQ$5,'Daten GWP'!$A:$A,0)-1,MATCH(AM164,'Daten GWP'!$A$424:$ADO$424,0)-1)),0,OFFSET('Daten GWP'!$A$1,MATCH(BQ$5,'Daten GWP'!$A:$A,0)-1,MATCH(AM164,'Daten GWP'!$A$424:$ADO$424,0)-1))*1000</f>
        <v>0</v>
      </c>
      <c r="BR164" s="308">
        <f ca="1">IF(ISERROR(OFFSET('Daten GWP'!$A$1,MATCH(BR$5,'Daten GWP'!$A:$A,0)-1,MATCH(AN164,'Daten GWP'!$A$424:$ADO$424,0)-1)),0,OFFSET('Daten GWP'!$A$1,MATCH(BR$5,'Daten GWP'!$A:$A,0)-1,MATCH(AN164,'Daten GWP'!$A$424:$ADO$424,0)-1))*1000</f>
        <v>0</v>
      </c>
      <c r="BS164" s="308">
        <f ca="1">IF(ISERROR(OFFSET('Daten GWP'!$A$1,MATCH(BS$5,'Daten GWP'!$A:$A,0)-1,MATCH(AO164,'Daten GWP'!$A$424:$ADO$424,0)-1)),0,OFFSET('Daten GWP'!$A$1,MATCH(BS$5,'Daten GWP'!$A:$A,0)-1,MATCH(AO164,'Daten GWP'!$A$424:$ADO$424,0)-1))*1000</f>
        <v>0.54370708000000001</v>
      </c>
      <c r="BT164" s="308">
        <f ca="1">IF(ISERROR(OFFSET('Daten GWP'!$A$1,MATCH(BT$5,'Daten GWP'!$A:$A,0)-1,MATCH(AP164,'Daten GWP'!$A$424:$ADO$424,0)-1)),0,OFFSET('Daten GWP'!$A$1,MATCH(BT$5,'Daten GWP'!$A:$A,0)-1,MATCH(AP164,'Daten GWP'!$A$424:$ADO$424,0)-1))*1000</f>
        <v>0</v>
      </c>
      <c r="BU164" s="308">
        <f t="shared" ca="1" si="110"/>
        <v>0.54370708000000001</v>
      </c>
      <c r="BV164" s="308">
        <f ca="1">IF(ISERROR(OFFSET('Daten GWP'!$A$1,MATCH(BV$5,'Daten GWP'!$A:$A,0)-1,MATCH(AQ164,'Daten GWP'!$A$424:$ADO$424,0)-1)),0,OFFSET('Daten GWP'!$A$1,MATCH(BV$5,'Daten GWP'!$A:$A,0)-1,MATCH(AQ164,'Daten GWP'!$A$424:$ADO$424,0)-1))*1000</f>
        <v>2.2943866000000002</v>
      </c>
      <c r="BW164" s="308">
        <f ca="1">IF(ISERROR(OFFSET('Daten GWP'!$A$1,MATCH(BW$5,'Daten GWP'!$A:$A,0)-1,MATCH(AR164,'Daten GWP'!$A$424:$ADO$424,0)-1)),0,OFFSET('Daten GWP'!$A$1,MATCH(BW$5,'Daten GWP'!$A:$A,0)-1,MATCH(AR164,'Daten GWP'!$A$424:$ADO$424,0)-1))*1000</f>
        <v>2.2991359999999998</v>
      </c>
      <c r="BX164" s="308">
        <f ca="1">IF(ISERROR(OFFSET('Daten GWP'!$A$1,MATCH(BX$5,'Daten GWP'!$A:$A,0)-1,MATCH(AS164,'Daten GWP'!$A$424:$ADO$424,0)-1)),0,OFFSET('Daten GWP'!$A$1,MATCH(BX$5,'Daten GWP'!$A:$A,0)-1,MATCH(AS164,'Daten GWP'!$A$424:$ADO$424,0)-1))*1000</f>
        <v>4.3567689000000005</v>
      </c>
      <c r="BY164" s="309">
        <f t="shared" ca="1" si="99"/>
        <v>9.4939985799999995</v>
      </c>
      <c r="BZ164" s="308">
        <f ca="1">IF(ISERROR(OFFSET('Daten GWP'!$A$1,MATCH(BZ$5,'Daten GWP'!$A:$A,0)-1,MATCH(AT164,'Daten GWP'!$A$424:$ADO$424,0)-1)),0,OFFSET('Daten GWP'!$A$1,MATCH(BZ$5,'Daten GWP'!$A:$A,0)-1,MATCH(AT164,'Daten GWP'!$A$424:$ADO$424,0)-1))*1000</f>
        <v>9.4939985</v>
      </c>
      <c r="CA164" s="305">
        <f t="shared" ca="1" si="111"/>
        <v>0.99999999157362429</v>
      </c>
      <c r="CB164" s="310">
        <f ca="1">IF(ISERROR(OFFSET('Daten Elementary'!$A$1,MATCH(CB$5,'Daten Elementary'!$A:$A,0)-1,MATCH(AM164,'Daten Elementary'!$A$424:$ADO$424,0)-1)),0,OFFSET('Daten Elementary'!$A$1,MATCH(CB$5,'Daten Elementary'!$A:$A,0)-1,MATCH(AM164,'Daten Elementary'!$A$424:$ADO$424,0)-1))*1000000</f>
        <v>0</v>
      </c>
      <c r="CC164" s="310">
        <f ca="1">IF(ISERROR(OFFSET('Daten Elementary'!$A$1,MATCH(CC$5,'Daten Elementary'!$A:$A,0)-1,MATCH(AN164,'Daten Elementary'!$A$424:$ADO$424,0)-1)),0,OFFSET('Daten Elementary'!$A$1,MATCH(CC$5,'Daten Elementary'!$A:$A,0)-1,MATCH(AN164,'Daten Elementary'!$A$424:$ADO$424,0)-1))*1000000</f>
        <v>0</v>
      </c>
      <c r="CD164" s="310">
        <f ca="1">IF(ISERROR(OFFSET('Daten Elementary'!$A$1,MATCH(CD$5,'Daten Elementary'!$A:$A,0)-1,MATCH(AO164,'Daten Elementary'!$A$424:$ADO$424,0)-1)),0,OFFSET('Daten Elementary'!$A$1,MATCH(CD$5,'Daten Elementary'!$A:$A,0)-1,MATCH(AO164,'Daten Elementary'!$A$424:$ADO$424,0)-1))*1000000</f>
        <v>0.58448624999999998</v>
      </c>
      <c r="CE164" s="310">
        <f ca="1">IF(ISERROR(OFFSET('Daten Elementary'!$A$1,MATCH(CE$5,'Daten Elementary'!$A:$A,0)-1,MATCH(AP164,'Daten Elementary'!$A$424:$ADO$424,0)-1)),0,OFFSET('Daten Elementary'!$A$1,MATCH(CE$5,'Daten Elementary'!$A:$A,0)-1,MATCH(AP164,'Daten Elementary'!$A$424:$ADO$424,0)-1))*1000000</f>
        <v>0</v>
      </c>
      <c r="CF164" s="310">
        <f t="shared" ca="1" si="112"/>
        <v>0.58448624999999998</v>
      </c>
      <c r="CG164" s="310">
        <f ca="1">IF(ISERROR(OFFSET('Daten Elementary'!$A$1,MATCH(CG$5,'Daten Elementary'!$A:$A,0)-1,MATCH(AQ164,'Daten Elementary'!$A$424:$ADO$424,0)-1)),0,OFFSET('Daten Elementary'!$A$1,MATCH(CG$5,'Daten Elementary'!$A:$A,0)-1,MATCH(AQ164,'Daten Elementary'!$A$424:$ADO$424,0)-1))*1000000</f>
        <v>0.80112309999999998</v>
      </c>
      <c r="CH164" s="310">
        <f ca="1">IF(ISERROR(OFFSET('Daten Elementary'!$A$1,MATCH(CH$5,'Daten Elementary'!$A:$A,0)-1,MATCH(AR164,'Daten Elementary'!$A$424:$ADO$424,0)-1)),0,OFFSET('Daten Elementary'!$A$1,MATCH(CH$5,'Daten Elementary'!$A:$A,0)-1,MATCH(AR164,'Daten Elementary'!$A$424:$ADO$424,0)-1))*1000000</f>
        <v>4.3062432000000008</v>
      </c>
      <c r="CI164" s="310">
        <f ca="1">IF(ISERROR(OFFSET('Daten Elementary'!$A$1,MATCH(CI$5,'Daten Elementary'!$A:$A,0)-1,MATCH(AS164,'Daten Elementary'!$A$424:$ADO$424,0)-1)),0,OFFSET('Daten Elementary'!$A$1,MATCH(CI$5,'Daten Elementary'!$A:$A,0)-1,MATCH(AS164,'Daten Elementary'!$A$424:$ADO$424,0)-1))*1000000</f>
        <v>5.0619094999999996</v>
      </c>
      <c r="CJ164" s="311">
        <f t="shared" ca="1" si="113"/>
        <v>10.753762050000001</v>
      </c>
      <c r="CK164" s="310">
        <f ca="1">IF(ISERROR(OFFSET('Daten Elementary'!$A$1,MATCH(CK$5,'Daten Elementary'!$A:$A,0)-1,MATCH($AT164,'Daten Elementary'!$A$424:$ADO$424,0)-1)),0,OFFSET('Daten Elementary'!$A$1,MATCH(CK$5,'Daten Elementary'!$A:$A,0)-1,MATCH($AT164,'Daten Elementary'!$A$424:$ADO$424,0)-1))*1000000</f>
        <v>10.753762</v>
      </c>
      <c r="CL164" s="305">
        <f t="shared" ca="1" si="114"/>
        <v>0.99999999535046424</v>
      </c>
      <c r="CM164" s="312">
        <f ca="1">IF(ISERROR(OFFSET('Daten Elementary'!$A$1,MATCH(CM$5,'Daten Elementary'!$A:$A,0)-1,MATCH(AM164,'Daten Elementary'!$A$424:$ADO$424,0)-1)),0,OFFSET('Daten Elementary'!$A$1,MATCH(CM$5,'Daten Elementary'!$A:$A,0)-1,MATCH(AM164,'Daten Elementary'!$A$424:$ADO$424,0)-1))*1000000</f>
        <v>0</v>
      </c>
      <c r="CN164" s="312">
        <f ca="1">IF(ISERROR(OFFSET('Daten Elementary'!$A$1,MATCH(CN$5,'Daten Elementary'!$A:$A,0)-1,MATCH(AN164,'Daten Elementary'!$A$424:$ADO$424,0)-1)),0,OFFSET('Daten Elementary'!$A$1,MATCH(CN$5,'Daten Elementary'!$A:$A,0)-1,MATCH(AN164,'Daten Elementary'!$A$424:$ADO$424,0)-1))*1000000</f>
        <v>0</v>
      </c>
      <c r="CO164" s="312">
        <f ca="1">IF(ISERROR(OFFSET('Daten Elementary'!$A$1,MATCH(CO$5,'Daten Elementary'!$A:$A,0)-1,MATCH(AO164,'Daten Elementary'!$A$424:$ADO$424,0)-1)),0,OFFSET('Daten Elementary'!$A$1,MATCH(CO$5,'Daten Elementary'!$A:$A,0)-1,MATCH(AO164,'Daten Elementary'!$A$424:$ADO$424,0)-1))*1000000</f>
        <v>0.24601592999999999</v>
      </c>
      <c r="CP164" s="312">
        <f ca="1">IF(ISERROR(OFFSET('Daten Elementary'!$A$1,MATCH(CP$5,'Daten Elementary'!$A:$A,0)-1,MATCH(AP164,'Daten Elementary'!$A$424:$ADO$424,0)-1)),0,OFFSET('Daten Elementary'!$A$1,MATCH(CP$5,'Daten Elementary'!$A:$A,0)-1,MATCH(AP164,'Daten Elementary'!$A$424:$ADO$424,0)-1))*1000000</f>
        <v>0</v>
      </c>
      <c r="CQ164" s="312">
        <f t="shared" ca="1" si="115"/>
        <v>0.24601592999999999</v>
      </c>
      <c r="CR164" s="312">
        <f ca="1">IF(ISERROR(OFFSET('Daten Elementary'!$A$1,MATCH(CR$5,'Daten Elementary'!$A:$A,0)-1,MATCH(AQ164,'Daten Elementary'!$A$424:$ADO$424,0)-1)),0,OFFSET('Daten Elementary'!$A$1,MATCH(CR$5,'Daten Elementary'!$A:$A,0)-1,MATCH(AQ164,'Daten Elementary'!$A$424:$ADO$424,0)-1))*1000000</f>
        <v>0.29712411999999999</v>
      </c>
      <c r="CS164" s="312">
        <f ca="1">IF(ISERROR(OFFSET('Daten Elementary'!$A$1,MATCH(CS$5,'Daten Elementary'!$A:$A,0)-1,MATCH(AR164,'Daten Elementary'!$A$424:$ADO$424,0)-1)),0,OFFSET('Daten Elementary'!$A$1,MATCH(CS$5,'Daten Elementary'!$A:$A,0)-1,MATCH(AR164,'Daten Elementary'!$A$424:$ADO$424,0)-1))*1000000</f>
        <v>1.6289728999999999</v>
      </c>
      <c r="CT164" s="312">
        <f ca="1">IF(ISERROR(OFFSET('Daten Elementary'!$A$1,MATCH(CT$5,'Daten Elementary'!$A:$A,0)-1,MATCH(AS164,'Daten Elementary'!$A$424:$ADO$424,0)-1)),0,OFFSET('Daten Elementary'!$A$1,MATCH(CT$5,'Daten Elementary'!$A:$A,0)-1,MATCH(AS164,'Daten Elementary'!$A$424:$ADO$424,0)-1))*1000000</f>
        <v>1.9902542000000001</v>
      </c>
      <c r="CU164" s="313">
        <f t="shared" ca="1" si="116"/>
        <v>4.1623671499999997</v>
      </c>
      <c r="CV164" s="312">
        <f ca="1">IF(ISERROR(OFFSET('Daten Elementary'!$A$1,MATCH(CV$5,'Daten Elementary'!$A:$A,0)-1,MATCH($AT164,'Daten Elementary'!$A$424:$ADO$424,0)-1)),0,OFFSET('Daten Elementary'!$A$1,MATCH(CV$5,'Daten Elementary'!$A:$A,0)-1,MATCH($AT164,'Daten Elementary'!$A$424:$ADO$424,0)-1))*1000000</f>
        <v>4.1623671999999994</v>
      </c>
      <c r="CW164" s="305">
        <f t="shared" ca="1" si="117"/>
        <v>1.0000000120123953</v>
      </c>
      <c r="CX164" s="314">
        <f ca="1">IF(ISERROR(OFFSET('Daten Elementary'!$A$1,MATCH(CX$5,'Daten Elementary'!$A:$A,0)-1,MATCH(AM164,'Daten Elementary'!$A$424:$ADO$424,0)-1)),0,OFFSET('Daten Elementary'!$A$1,MATCH(CX$5,'Daten Elementary'!$A:$A,0)-1,MATCH(AM164,'Daten Elementary'!$A$424:$ADO$424,0)-1))*1000000</f>
        <v>0</v>
      </c>
      <c r="CY164" s="314">
        <f ca="1">IF(ISERROR(OFFSET('Daten Elementary'!$A$1,MATCH(CY$5,'Daten Elementary'!$A:$A,0)-1,MATCH(AN164,'Daten Elementary'!$A$424:$ADO$424,0)-1)),0,OFFSET('Daten Elementary'!$A$1,MATCH(CY$5,'Daten Elementary'!$A:$A,0)-1,MATCH(AN164,'Daten Elementary'!$A$424:$ADO$424,0)-1))*1000000</f>
        <v>0</v>
      </c>
      <c r="CZ164" s="314">
        <f ca="1">IF(ISERROR(OFFSET('Daten Elementary'!$A$1,MATCH(CZ$5,'Daten Elementary'!$A:$A,0)-1,MATCH(AO164,'Daten Elementary'!$A$424:$ADO$424,0)-1)),0,OFFSET('Daten Elementary'!$A$1,MATCH(CZ$5,'Daten Elementary'!$A:$A,0)-1,MATCH(AO164,'Daten Elementary'!$A$424:$ADO$424,0)-1))*1000000</f>
        <v>0.32228983</v>
      </c>
      <c r="DA164" s="314">
        <f ca="1">IF(ISERROR(OFFSET('Daten Elementary'!$A$1,MATCH(DA$5,'Daten Elementary'!$A:$A,0)-1,MATCH(AP164,'Daten Elementary'!$A$424:$ADO$424,0)-1)),0,OFFSET('Daten Elementary'!$A$1,MATCH(DA$5,'Daten Elementary'!$A:$A,0)-1,MATCH(AP164,'Daten Elementary'!$A$424:$ADO$424,0)-1))*1000000</f>
        <v>0</v>
      </c>
      <c r="DB164" s="314">
        <f t="shared" ca="1" si="118"/>
        <v>0.32228983</v>
      </c>
      <c r="DC164" s="314">
        <f ca="1">IF(ISERROR(OFFSET('Daten Elementary'!$A$1,MATCH(DC$5,'Daten Elementary'!$A:$A,0)-1,MATCH(AQ164,'Daten Elementary'!$A$424:$ADO$424,0)-1)),0,OFFSET('Daten Elementary'!$A$1,MATCH(DC$5,'Daten Elementary'!$A:$A,0)-1,MATCH(AQ164,'Daten Elementary'!$A$424:$ADO$424,0)-1))*1000000</f>
        <v>1.2241154000000001</v>
      </c>
      <c r="DD164" s="314">
        <f ca="1">IF(ISERROR(OFFSET('Daten Elementary'!$A$1,MATCH(DD$5,'Daten Elementary'!$A:$A,0)-1,MATCH(AR164,'Daten Elementary'!$A$424:$ADO$424,0)-1)),0,OFFSET('Daten Elementary'!$A$1,MATCH(DD$5,'Daten Elementary'!$A:$A,0)-1,MATCH(AR164,'Daten Elementary'!$A$424:$ADO$424,0)-1))*1000000</f>
        <v>1.3555579</v>
      </c>
      <c r="DE164" s="314">
        <f ca="1">IF(ISERROR(OFFSET('Daten Elementary'!$A$1,MATCH(DE$5,'Daten Elementary'!$A:$A,0)-1,MATCH(AS164,'Daten Elementary'!$A$424:$ADO$424,0)-1)),0,OFFSET('Daten Elementary'!$A$1,MATCH(DE$5,'Daten Elementary'!$A:$A,0)-1,MATCH(AS164,'Daten Elementary'!$A$424:$ADO$424,0)-1))*1000000</f>
        <v>3.5024048000000003</v>
      </c>
      <c r="DF164" s="315">
        <f t="shared" ca="1" si="119"/>
        <v>6.4043679300000003</v>
      </c>
      <c r="DG164" s="314">
        <f ca="1">IF(ISERROR(OFFSET('Daten Elementary'!$A$1,MATCH(DG$5,'Daten Elementary'!$A:$A,0)-1,MATCH($AT164,'Daten Elementary'!$A$424:$ADO$424,0)-1)),0,OFFSET('Daten Elementary'!$A$1,MATCH(DG$5,'Daten Elementary'!$A:$A,0)-1,MATCH($AT164,'Daten Elementary'!$A$424:$ADO$424,0)-1))*1000000</f>
        <v>6.4043679000000004</v>
      </c>
      <c r="DH164" s="305">
        <f t="shared" ca="1" si="120"/>
        <v>0.99999999531569705</v>
      </c>
      <c r="DI164" s="316">
        <f ca="1">IF(ISERROR(OFFSET('Daten Elementary'!$A$1,MATCH(DI$5,'Daten Elementary'!$A:$A,0)-1,MATCH(AM164,'Daten Elementary'!$A$424:$ADO$424,0)-1)),0,OFFSET('Daten Elementary'!$A$1,MATCH(DI$5,'Daten Elementary'!$A:$A,0)-1,MATCH(AM164,'Daten Elementary'!$A$424:$ADO$424,0)-1))*1000000</f>
        <v>0</v>
      </c>
      <c r="DJ164" s="316">
        <f ca="1">IF(ISERROR(OFFSET('Daten Elementary'!$A$1,MATCH(DJ$5,'Daten Elementary'!$A:$A,0)-1,MATCH(AN164,'Daten Elementary'!$A$424:$ADO$424,0)-1)),0,OFFSET('Daten Elementary'!$A$1,MATCH(DJ$5,'Daten Elementary'!$A:$A,0)-1,MATCH(AN164,'Daten Elementary'!$A$424:$ADO$424,0)-1))*1000000</f>
        <v>0</v>
      </c>
      <c r="DK164" s="316">
        <f ca="1">IF(ISERROR(OFFSET('Daten Elementary'!$A$1,MATCH(DK$5,'Daten Elementary'!$A:$A,0)-1,MATCH(AO164,'Daten Elementary'!$A$424:$ADO$424,0)-1)),0,OFFSET('Daten Elementary'!$A$1,MATCH(DK$5,'Daten Elementary'!$A:$A,0)-1,MATCH(AO164,'Daten Elementary'!$A$424:$ADO$424,0)-1))*1000000</f>
        <v>1.0793866000000001</v>
      </c>
      <c r="DL164" s="316">
        <f ca="1">IF(ISERROR(OFFSET('Daten Elementary'!$A$1,MATCH(DL$5,'Daten Elementary'!$A:$A,0)-1,MATCH(AP164,'Daten Elementary'!$A$424:$ADO$424,0)-1)),0,OFFSET('Daten Elementary'!$A$1,MATCH(DL$5,'Daten Elementary'!$A:$A,0)-1,MATCH(AP164,'Daten Elementary'!$A$424:$ADO$424,0)-1))*1000000</f>
        <v>0</v>
      </c>
      <c r="DM164" s="316">
        <f t="shared" ca="1" si="121"/>
        <v>1.0793866000000001</v>
      </c>
      <c r="DN164" s="316">
        <f ca="1">IF(ISERROR(OFFSET('Daten Elementary'!$A$1,MATCH(DN$5,'Daten Elementary'!$A:$A,0)-1,MATCH(AQ164,'Daten Elementary'!$A$424:$ADO$424,0)-1)),0,OFFSET('Daten Elementary'!$A$1,MATCH(DN$5,'Daten Elementary'!$A:$A,0)-1,MATCH(AQ164,'Daten Elementary'!$A$424:$ADO$424,0)-1))*1000000</f>
        <v>2.8799057000000001</v>
      </c>
      <c r="DO164" s="316">
        <f ca="1">IF(ISERROR(OFFSET('Daten Elementary'!$A$1,MATCH(DO$5,'Daten Elementary'!$A:$A,0)-1,MATCH(AR164,'Daten Elementary'!$A$424:$ADO$424,0)-1)),0,OFFSET('Daten Elementary'!$A$1,MATCH(DO$5,'Daten Elementary'!$A:$A,0)-1,MATCH(AR164,'Daten Elementary'!$A$424:$ADO$424,0)-1))*1000000</f>
        <v>4.7486318999999995</v>
      </c>
      <c r="DP164" s="316">
        <f ca="1">IF(ISERROR(OFFSET('Daten Elementary'!$A$1,MATCH(DP$5,'Daten Elementary'!$A:$A,0)-1,MATCH(AS164,'Daten Elementary'!$A$424:$ADO$424,0)-1)),0,OFFSET('Daten Elementary'!$A$1,MATCH(DP$5,'Daten Elementary'!$A:$A,0)-1,MATCH(AS164,'Daten Elementary'!$A$424:$ADO$424,0)-1))*1000000</f>
        <v>17.885688999999999</v>
      </c>
      <c r="DQ164" s="317">
        <f t="shared" ca="1" si="122"/>
        <v>26.5936132</v>
      </c>
      <c r="DR164" s="316">
        <f ca="1">IF(ISERROR(OFFSET('Daten Elementary'!$A$1,MATCH(DR$5,'Daten Elementary'!$A:$A,0)-1,MATCH($AT164,'Daten Elementary'!$A$424:$ADO$424,0)-1)),0,OFFSET('Daten Elementary'!$A$1,MATCH(DR$5,'Daten Elementary'!$A:$A,0)-1,MATCH($AT164,'Daten Elementary'!$A$424:$ADO$424,0)-1))*1000000</f>
        <v>26.593613000000001</v>
      </c>
      <c r="DS164" s="305">
        <f t="shared" ca="1" si="123"/>
        <v>0.9999999924793973</v>
      </c>
      <c r="DT164" s="318">
        <f ca="1">IF(ISERROR(OFFSET('Daten UBP13'!$A$1,MATCH(DT$5,'Daten UBP13'!$A:$A,0)-1,MATCH(AM164,'Daten UBP13'!$A$424:$AEG$424,0)-1)),0,OFFSET('Daten UBP13'!$A$1,MATCH(DT$5,'Daten UBP13'!$A:$A,0)-1,MATCH(AM164,'Daten UBP13'!$A$424:$AEG$424,0)-1))</f>
        <v>15.002458000000001</v>
      </c>
      <c r="DU164" s="318">
        <f ca="1">IF(ISERROR(OFFSET('Daten UBP13'!$A$1,MATCH(DU$5,'Daten UBP13'!$A:$A,0)-1,MATCH(AN164,'Daten UBP13'!$A$424:$AEG$424,0)-1)),0,OFFSET('Daten UBP13'!$A$1,MATCH(DU$5,'Daten UBP13'!$A:$A,0)-1,MATCH(AN164,'Daten UBP13'!$A$424:$AEG$424,0)-1))</f>
        <v>0</v>
      </c>
      <c r="DV164" s="318">
        <f ca="1">IF(ISERROR(OFFSET('Daten UBP13'!$A$1,MATCH(DV$5,'Daten UBP13'!$A:$A,0)-1,MATCH(AO164,'Daten UBP13'!$A$424:$AEG$424,0)-1)),0,OFFSET('Daten UBP13'!$A$1,MATCH(DV$5,'Daten UBP13'!$A:$A,0)-1,MATCH(AO164,'Daten UBP13'!$A$424:$AEG$424,0)-1))</f>
        <v>2.246613</v>
      </c>
      <c r="DW164" s="318">
        <f ca="1">IF(ISERROR(OFFSET('Daten UBP13'!$A$1,MATCH(DW$5,'Daten UBP13'!$A:$A,0)-1,MATCH(AP164,'Daten UBP13'!$A$424:$AEG$424,0)-1)),0,OFFSET('Daten UBP13'!$A$1,MATCH(DW$5,'Daten UBP13'!$A:$A,0)-1,MATCH(AP164,'Daten UBP13'!$A$424:$AEG$424,0)-1))</f>
        <v>0</v>
      </c>
      <c r="DX164" s="318">
        <f t="shared" ca="1" si="124"/>
        <v>17.249071000000001</v>
      </c>
      <c r="DY164" s="318">
        <f ca="1">IF(ISERROR(OFFSET('Daten UBP13'!$A$1,MATCH(DY$5,'Daten UBP13'!$A:$A,0)-1,MATCH(AQ164,'Daten UBP13'!$A$424:$AEG$424,0)-1)),0,OFFSET('Daten UBP13'!$A$1,MATCH(DY$5,'Daten UBP13'!$A:$A,0)-1,MATCH(AQ164,'Daten UBP13'!$A$424:$AEG$424,0)-1))</f>
        <v>2.3165745000000002</v>
      </c>
      <c r="DZ164" s="318">
        <f ca="1">IF(ISERROR(OFFSET('Daten UBP13'!$A$1,MATCH(DZ$5,'Daten UBP13'!$A:$A,0)-1,MATCH(AR164,'Daten UBP13'!$A$424:$AEG$424,0)-1)),0,OFFSET('Daten UBP13'!$A$1,MATCH(DZ$5,'Daten UBP13'!$A:$A,0)-1,MATCH(AR164,'Daten UBP13'!$A$424:$AEG$424,0)-1))</f>
        <v>4.3288973999999998</v>
      </c>
      <c r="EA164" s="318">
        <f ca="1">IF(ISERROR(OFFSET('Daten UBP13'!$A$1,MATCH(EA$5,'Daten UBP13'!$A:$A,0)-1,MATCH(AS164,'Daten UBP13'!$A$424:$AEG$424,0)-1)),0,OFFSET('Daten UBP13'!$A$1,MATCH(EA$5,'Daten UBP13'!$A:$A,0)-1,MATCH(AS164,'Daten UBP13'!$A$424:$AEG$424,0)-1))</f>
        <v>9.5400852</v>
      </c>
      <c r="EB164" s="319">
        <f t="shared" ca="1" si="125"/>
        <v>33.434628099999998</v>
      </c>
      <c r="EC164" s="318">
        <f ca="1">IF(ISERROR(OFFSET('Daten UBP13'!$A$1,MATCH(EC$5,'Daten UBP13'!$A:$A,0)-1,MATCH(AT164,'Daten UBP13'!$A$424:$AEG$424,0)-1)),0,OFFSET('Daten UBP13'!$A$1,MATCH(EC$5,'Daten UBP13'!$A:$A,0)-1,MATCH(AT164,'Daten UBP13'!$A$424:$AEG$424,0)-1))</f>
        <v>33.434627999999996</v>
      </c>
      <c r="ED164" s="305">
        <f t="shared" ca="1" si="126"/>
        <v>0.99999999700908893</v>
      </c>
      <c r="EE164" s="320">
        <f ca="1">IF(ISERROR(OFFSET('Daten ReCiPe'!$A$1,MATCH(EE$5,'Daten ReCiPe'!$A:$A,0)-1,MATCH(AM164,'Daten ReCiPe'!$A$424:$ADO$424,0)-1)),0,OFFSET('Daten ReCiPe'!$A$1,MATCH(EE$5,'Daten ReCiPe'!$A:$A,0)-1,MATCH(AM164,'Daten ReCiPe'!$A$424:$ADO$424,0)-1))*1000</f>
        <v>1.2969545E-5</v>
      </c>
      <c r="EF164" s="320">
        <f ca="1">IF(ISERROR(OFFSET('Daten ReCiPe'!$A$1,MATCH(EF$5,'Daten ReCiPe'!$A:$A,0)-1,MATCH(AN164,'Daten ReCiPe'!$A$424:$ADO$424,0)-1)),0,OFFSET('Daten ReCiPe'!$A$1,MATCH(EF$5,'Daten ReCiPe'!$A:$A,0)-1,MATCH(AN164,'Daten ReCiPe'!$A$424:$ADO$424,0)-1))*1000</f>
        <v>0</v>
      </c>
      <c r="EG164" s="320">
        <f ca="1">IF(ISERROR(OFFSET('Daten ReCiPe'!$A$1,MATCH(EG$5,'Daten ReCiPe'!$A:$A,0)-1,MATCH(AO164,'Daten ReCiPe'!$A$424:$ADO$424,0)-1)),0,OFFSET('Daten ReCiPe'!$A$1,MATCH(EG$5,'Daten ReCiPe'!$A:$A,0)-1,MATCH(AO164,'Daten ReCiPe'!$A$424:$ADO$424,0)-1))*1000</f>
        <v>5.8642428999999996E-2</v>
      </c>
      <c r="EH164" s="320">
        <f ca="1">IF(ISERROR(OFFSET('Daten ReCiPe'!$A$1,MATCH(EH$5,'Daten ReCiPe'!$A:$A,0)-1,MATCH(AP164,'Daten ReCiPe'!$A$424:$ADO$424,0)-1)),0,OFFSET('Daten ReCiPe'!$A$1,MATCH(EH$5,'Daten ReCiPe'!$A:$A,0)-1,MATCH(AP164,'Daten ReCiPe'!$A$424:$ADO$424,0)-1))*1000</f>
        <v>0</v>
      </c>
      <c r="EI164" s="320">
        <f t="shared" ca="1" si="127"/>
        <v>5.8655398544999994E-2</v>
      </c>
      <c r="EJ164" s="320">
        <f ca="1">IF(ISERROR(OFFSET('Daten ReCiPe'!$A$1,MATCH(EJ$5,'Daten ReCiPe'!$A:$A,0)-1,MATCH(AQ164,'Daten ReCiPe'!$A$424:$ADO$424,0)-1)),0,OFFSET('Daten ReCiPe'!$A$1,MATCH(EJ$5,'Daten ReCiPe'!$A:$A,0)-1,MATCH(AQ164,'Daten ReCiPe'!$A$424:$ADO$424,0)-1))*1000</f>
        <v>0.22565374999999999</v>
      </c>
      <c r="EK164" s="320">
        <f ca="1">IF(ISERROR(OFFSET('Daten ReCiPe'!$A$1,MATCH(EK$5,'Daten ReCiPe'!$A:$A,0)-1,MATCH(AR164,'Daten ReCiPe'!$A$424:$ADO$424,0)-1)),0,OFFSET('Daten ReCiPe'!$A$1,MATCH(EK$5,'Daten ReCiPe'!$A:$A,0)-1,MATCH(AR164,'Daten ReCiPe'!$A$424:$ADO$424,0)-1))*1000</f>
        <v>0.40044120999999999</v>
      </c>
      <c r="EL164" s="320">
        <f ca="1">IF(ISERROR(OFFSET('Daten ReCiPe'!$A$1,MATCH(EL$5,'Daten ReCiPe'!$A:$A,0)-1,MATCH(AS164,'Daten ReCiPe'!$A$424:$ADO$424,0)-1)),0,OFFSET('Daten ReCiPe'!$A$1,MATCH(EL$5,'Daten ReCiPe'!$A:$A,0)-1,MATCH(AS164,'Daten ReCiPe'!$A$424:$ADO$424,0)-1))*1000</f>
        <v>0.52869761999999998</v>
      </c>
      <c r="EM164" s="321">
        <f t="shared" ca="1" si="128"/>
        <v>1.2134479785450001</v>
      </c>
      <c r="EN164" s="320">
        <f ca="1">IF(ISERROR(OFFSET('Daten ReCiPe'!$A$1,MATCH(EN$5,'Daten ReCiPe'!$A:$A,0)-1,MATCH(AT164,'Daten ReCiPe'!$A$424:$ADO$424,0)-1)),0,OFFSET('Daten ReCiPe'!$A$1,MATCH(EN$5,'Daten ReCiPe'!$A:$A,0)-1,MATCH(AT164,'Daten ReCiPe'!$A$424:$ADO$424,0)-1))*1000</f>
        <v>1.2134480000000001</v>
      </c>
      <c r="EO164" s="305">
        <f t="shared" ca="1" si="129"/>
        <v>1.0000000176810218</v>
      </c>
      <c r="EP164" s="322">
        <f ca="1">IF(ISERROR(OFFSET('Daten Elementary'!$A$1,MATCH(EP$5,'Daten Elementary'!$A:$A,0)-1,MATCH(AM164,'Daten Elementary'!$A$424:$ADO$424,0)-1)),0,OFFSET('Daten Elementary'!$A$1,MATCH(EP$5,'Daten Elementary'!$A:$A,0)-1,MATCH(AM164,'Daten Elementary'!$A$424:$ADO$424,0)-1))*1000000</f>
        <v>0</v>
      </c>
      <c r="EQ164" s="322">
        <f ca="1">IF(ISERROR(OFFSET('Daten Elementary'!$A$1,MATCH(EQ$5,'Daten Elementary'!$A:$A,0)-1,MATCH(AN164,'Daten Elementary'!$A$424:$ADO$424,0)-1)),0,OFFSET('Daten Elementary'!$A$1,MATCH(EQ$5,'Daten Elementary'!$A:$A,0)-1,MATCH(AN164,'Daten Elementary'!$A$424:$ADO$424,0)-1))*1000000</f>
        <v>0</v>
      </c>
      <c r="ER164" s="322">
        <f ca="1">IF(ISERROR(OFFSET('Daten Elementary'!$A$1,MATCH(ER$5,'Daten Elementary'!$A:$A,0)-1,MATCH(AO164,'Daten Elementary'!$A$424:$ADO$424,0)-1)),0,OFFSET('Daten Elementary'!$A$1,MATCH(ER$5,'Daten Elementary'!$A:$A,0)-1,MATCH(AO164,'Daten Elementary'!$A$424:$ADO$424,0)-1))*1000000</f>
        <v>1.0313327000000001</v>
      </c>
      <c r="ES164" s="322">
        <f ca="1">IF(ISERROR(OFFSET('Daten Elementary'!$A$1,MATCH(ES$5,'Daten Elementary'!$A:$A,0)-1,MATCH(AP164,'Daten Elementary'!$A$424:$ADO$424,0)-1)),0,OFFSET('Daten Elementary'!$A$1,MATCH(ES$5,'Daten Elementary'!$A:$A,0)-1,MATCH(AP164,'Daten Elementary'!$A$424:$ADO$424,0)-1))*1000000</f>
        <v>0</v>
      </c>
      <c r="ET164" s="322">
        <f t="shared" ca="1" si="130"/>
        <v>1.0313327000000001</v>
      </c>
      <c r="EU164" s="322">
        <f ca="1">IF(ISERROR(OFFSET('Daten Elementary'!$A$1,MATCH(EU$5,'Daten Elementary'!$A:$A,0)-1,MATCH(AQ164,'Daten Elementary'!$A$424:$ADO$424,0)-1)),0,OFFSET('Daten Elementary'!$A$1,MATCH(EU$5,'Daten Elementary'!$A:$A,0)-1,MATCH(AQ164,'Daten Elementary'!$A$424:$ADO$424,0)-1))*1000000</f>
        <v>4.2062906999999994</v>
      </c>
      <c r="EV164" s="322">
        <f ca="1">IF(ISERROR(OFFSET('Daten Elementary'!$A$1,MATCH(EV$5,'Daten Elementary'!$A:$A,0)-1,MATCH(AR164,'Daten Elementary'!$A$424:$ADO$424,0)-1)),0,OFFSET('Daten Elementary'!$A$1,MATCH(EV$5,'Daten Elementary'!$A:$A,0)-1,MATCH(AR164,'Daten Elementary'!$A$424:$ADO$424,0)-1))*1000000</f>
        <v>5.5693823</v>
      </c>
      <c r="EW164" s="322">
        <f ca="1">IF(ISERROR(OFFSET('Daten Elementary'!$A$1,MATCH(EW$5,'Daten Elementary'!$A:$A,0)-1,MATCH(AS164,'Daten Elementary'!$A$424:$ADO$424,0)-1)),0,OFFSET('Daten Elementary'!$A$1,MATCH(EW$5,'Daten Elementary'!$A:$A,0)-1,MATCH(AS164,'Daten Elementary'!$A$424:$ADO$424,0)-1))*1000000</f>
        <v>7.0337832000000002</v>
      </c>
      <c r="EX164" s="323">
        <f t="shared" ca="1" si="131"/>
        <v>17.8407889</v>
      </c>
      <c r="EY164" s="322">
        <f ca="1">IF(ISERROR(OFFSET('Daten Elementary'!$A$1,MATCH(EY$5,'Daten Elementary'!$A:$A,0)-1,MATCH($AT164,'Daten Elementary'!$A$424:$ADO$424,0)-1)),0,OFFSET('Daten Elementary'!$A$1,MATCH(EY$5,'Daten Elementary'!$A:$A,0)-1,MATCH($AT164,'Daten Elementary'!$A$424:$ADO$424,0)-1))*1000000</f>
        <v>17.840789000000001</v>
      </c>
      <c r="EZ164" s="305">
        <f t="shared" ca="1" si="132"/>
        <v>1.0000000056051335</v>
      </c>
      <c r="FA164" s="314">
        <f ca="1">IF(ISERROR(OFFSET('Daten Elementary'!$A$1,MATCH(FA$5,'Daten Elementary'!$A:$A,0)-1,MATCH(AM164,'Daten Elementary'!$A$424:$ADO$424,0)-1)),0,OFFSET('Daten Elementary'!$A$1,MATCH(FA$5,'Daten Elementary'!$A:$A,0)-1,MATCH(AM164,'Daten Elementary'!$A$424:$ADO$424,0)-1))*1000</f>
        <v>0</v>
      </c>
      <c r="FB164" s="314">
        <f ca="1">IF(ISERROR(OFFSET('Daten Elementary'!$A$1,MATCH(FB$5,'Daten Elementary'!$A:$A,0)-1,MATCH(AN164,'Daten Elementary'!$A$424:$ADO$424,0)-1)),0,OFFSET('Daten Elementary'!$A$1,MATCH(FB$5,'Daten Elementary'!$A:$A,0)-1,MATCH(AN164,'Daten Elementary'!$A$424:$ADO$424,0)-1))*1000</f>
        <v>0</v>
      </c>
      <c r="FC164" s="314">
        <f ca="1">IF(ISERROR(OFFSET('Daten Elementary'!$A$1,MATCH(FC$5,'Daten Elementary'!$A:$A,0)-1,MATCH(AO164,'Daten Elementary'!$A$424:$ADO$424,0)-1)),0,OFFSET('Daten Elementary'!$A$1,MATCH(FC$5,'Daten Elementary'!$A:$A,0)-1,MATCH(AO164,'Daten Elementary'!$A$424:$ADO$424,0)-1))*1000</f>
        <v>0.34912160000000003</v>
      </c>
      <c r="FD164" s="314">
        <f ca="1">IF(ISERROR(OFFSET('Daten Elementary'!$A$1,MATCH(FD$5,'Daten Elementary'!$A:$A,0)-1,MATCH(AP164,'Daten Elementary'!$A$424:$ADO$424,0)-1)),0,OFFSET('Daten Elementary'!$A$1,MATCH(FD$5,'Daten Elementary'!$A:$A,0)-1,MATCH(AP164,'Daten Elementary'!$A$424:$ADO$424,0)-1))*1000</f>
        <v>0</v>
      </c>
      <c r="FE164" s="314">
        <f t="shared" ca="1" si="133"/>
        <v>0.34912160000000003</v>
      </c>
      <c r="FF164" s="314">
        <f ca="1">IF(ISERROR(OFFSET('Daten Elementary'!$A$1,MATCH(FF$5,'Daten Elementary'!$A:$A,0)-1,MATCH(AQ164,'Daten Elementary'!$A$424:$ADO$424,0)-1)),0,OFFSET('Daten Elementary'!$A$1,MATCH(FF$5,'Daten Elementary'!$A:$A,0)-1,MATCH(AQ164,'Daten Elementary'!$A$424:$ADO$424,0)-1))*1000</f>
        <v>2.1839924000000002</v>
      </c>
      <c r="FG164" s="314">
        <f ca="1">IF(ISERROR(OFFSET('Daten Elementary'!$A$1,MATCH(FG$5,'Daten Elementary'!$A:$A,0)-1,MATCH(AR164,'Daten Elementary'!$A$424:$ADO$424,0)-1)),0,OFFSET('Daten Elementary'!$A$1,MATCH(FG$5,'Daten Elementary'!$A:$A,0)-1,MATCH(AR164,'Daten Elementary'!$A$424:$ADO$424,0)-1))*1000</f>
        <v>2.0761388000000003</v>
      </c>
      <c r="FH164" s="314">
        <f ca="1">IF(ISERROR(OFFSET('Daten Elementary'!$A$1,MATCH(FH$5,'Daten Elementary'!$A:$A,0)-1,MATCH(AS164,'Daten Elementary'!$A$424:$ADO$424,0)-1)),0,OFFSET('Daten Elementary'!$A$1,MATCH(FH$5,'Daten Elementary'!$A:$A,0)-1,MATCH(AS164,'Daten Elementary'!$A$424:$ADO$424,0)-1))*1000</f>
        <v>4.0322867999999996</v>
      </c>
      <c r="FI164" s="315">
        <f t="shared" ca="1" si="134"/>
        <v>8.6415395999999998</v>
      </c>
      <c r="FJ164" s="314">
        <f ca="1">IF(ISERROR(OFFSET('Daten Elementary'!$A$1,MATCH(FJ$5,'Daten Elementary'!$A:$A,0)-1,MATCH($AT164,'Daten Elementary'!$A$424:$ADO$424,0)-1)),0,OFFSET('Daten Elementary'!$A$1,MATCH(FJ$5,'Daten Elementary'!$A:$A,0)-1,MATCH($AT164,'Daten Elementary'!$A$424:$ADO$424,0)-1))*1000</f>
        <v>8.6415397000000009</v>
      </c>
      <c r="FK164" s="305">
        <f t="shared" ca="1" si="135"/>
        <v>1.0000000115720122</v>
      </c>
      <c r="FL164" s="314">
        <f ca="1">IF(ISERROR(OFFSET('Daten Elementary'!$A$1,MATCH(FL$5,'Daten Elementary'!$A:$A,0)-1,MATCH(AM164,'Daten Elementary'!$A$424:$ADO$424,0)-1)),0,OFFSET('Daten Elementary'!$A$1,MATCH(FL$5,'Daten Elementary'!$A:$A,0)-1,MATCH(AM164,'Daten Elementary'!$A$424:$ADO$424,0)-1))</f>
        <v>0</v>
      </c>
      <c r="FM164" s="314">
        <f ca="1">IF(ISERROR(OFFSET('Daten Elementary'!$A$1,MATCH(FM$5,'Daten Elementary'!$A:$A,0)-1,MATCH(AN164,'Daten Elementary'!$A$424:$ADO$424,0)-1)),0,OFFSET('Daten Elementary'!$A$1,MATCH(FM$5,'Daten Elementary'!$A:$A,0)-1,MATCH(AN164,'Daten Elementary'!$A$424:$ADO$424,0)-1))</f>
        <v>0</v>
      </c>
      <c r="FN164" s="314">
        <f ca="1">IF(ISERROR(OFFSET('Daten Elementary'!$A$1,MATCH(FN$5,'Daten Elementary'!$A:$A,0)-1,MATCH(AO164,'Daten Elementary'!$A$424:$ADO$424,0)-1)),0,OFFSET('Daten Elementary'!$A$1,MATCH(FN$5,'Daten Elementary'!$A:$A,0)-1,MATCH(AO164,'Daten Elementary'!$A$424:$ADO$424,0)-1))</f>
        <v>0</v>
      </c>
      <c r="FO164" s="314">
        <f ca="1">IF(ISERROR(OFFSET('Daten Elementary'!$A$1,MATCH(FO$5,'Daten Elementary'!$A:$A,0)-1,MATCH(AP164,'Daten Elementary'!$A$424:$ADO$424,0)-1)),0,OFFSET('Daten Elementary'!$A$1,MATCH(FO$5,'Daten Elementary'!$A:$A,0)-1,MATCH(AP164,'Daten Elementary'!$A$424:$ADO$424,0)-1))</f>
        <v>0</v>
      </c>
      <c r="FP164" s="314">
        <f t="shared" ca="1" si="136"/>
        <v>0</v>
      </c>
      <c r="FQ164" s="314">
        <f ca="1">IF(ISERROR(OFFSET('Daten Elementary'!$A$1,MATCH(FQ$5,'Daten Elementary'!$A:$A,0)-1,MATCH(AQ164,'Daten Elementary'!$A$424:$ADO$424,0)-1)),0,OFFSET('Daten Elementary'!$A$1,MATCH(FQ$5,'Daten Elementary'!$A:$A,0)-1,MATCH(AQ164,'Daten Elementary'!$A$424:$ADO$424,0)-1))</f>
        <v>0</v>
      </c>
      <c r="FR164" s="314">
        <f ca="1">IF(ISERROR(OFFSET('Daten Elementary'!$A$1,MATCH(FR$5,'Daten Elementary'!$A:$A,0)-1,MATCH(AR164,'Daten Elementary'!$A$424:$ADO$424,0)-1)),0,OFFSET('Daten Elementary'!$A$1,MATCH(FR$5,'Daten Elementary'!$A:$A,0)-1,MATCH(AR164,'Daten Elementary'!$A$424:$ADO$424,0)-1))</f>
        <v>0</v>
      </c>
      <c r="FS164" s="314">
        <f ca="1">IF(ISERROR(OFFSET('Daten Elementary'!$A$1,MATCH(FS$5,'Daten Elementary'!$A:$A,0)-1,MATCH(AS164,'Daten Elementary'!$A$424:$ADO$424,0)-1)),0,OFFSET('Daten Elementary'!$A$1,MATCH(FS$5,'Daten Elementary'!$A:$A,0)-1,MATCH(AS164,'Daten Elementary'!$A$424:$ADO$424,0)-1))</f>
        <v>0</v>
      </c>
      <c r="FT164" s="315">
        <f t="shared" ca="1" si="137"/>
        <v>0</v>
      </c>
      <c r="FU164" s="314">
        <f ca="1">IF(ISERROR(OFFSET('Daten Elementary'!$A$1,MATCH(FU$5,'Daten Elementary'!$A:$A,0)-1,MATCH($AT164,'Daten Elementary'!$A$424:$ADO$424,0)-1)),0,OFFSET('Daten Elementary'!$A$1,MATCH(FU$5,'Daten Elementary'!$A:$A,0)-1,MATCH($AT164,'Daten Elementary'!$A$424:$ADO$424,0)-1))</f>
        <v>0</v>
      </c>
      <c r="FV164" s="305">
        <f t="shared" ca="1" si="138"/>
        <v>0</v>
      </c>
      <c r="FW164" s="324"/>
      <c r="FX164" s="231" t="str">
        <f t="shared" si="139"/>
        <v>Huckepack-Transport, Elektrolok</v>
      </c>
      <c r="FY164" s="231" t="str">
        <f t="shared" si="104"/>
        <v>Huckepack-Transport</v>
      </c>
      <c r="FZ164" s="231" t="str">
        <f t="shared" si="105"/>
        <v>, Elektrolok</v>
      </c>
      <c r="GA164" s="231" t="str">
        <f t="shared" si="106"/>
        <v/>
      </c>
      <c r="GB164" s="231"/>
    </row>
    <row r="165" spans="1:184" ht="16.5" customHeight="1">
      <c r="A165" s="399"/>
      <c r="B165" s="400" t="s">
        <v>12</v>
      </c>
      <c r="C165" s="401" t="s">
        <v>13</v>
      </c>
      <c r="D165" s="326" t="s">
        <v>302</v>
      </c>
      <c r="E165" s="371" t="s">
        <v>357</v>
      </c>
      <c r="F165" s="86">
        <v>1</v>
      </c>
      <c r="G165" s="86">
        <v>1</v>
      </c>
      <c r="H165" s="87">
        <v>1</v>
      </c>
      <c r="I165" s="88">
        <v>1</v>
      </c>
      <c r="J165" s="88"/>
      <c r="K165" s="86">
        <v>1</v>
      </c>
      <c r="L165" s="86"/>
      <c r="M165" s="86"/>
      <c r="N165" s="82" t="s">
        <v>100</v>
      </c>
      <c r="O165" s="6">
        <f ca="1">(IF(ISERROR(INDEX(INDIRECT($D$268),MATCH($AM165,$AM$4:$AM$275,0),MATCH(O$304,INDIRECT($E$268),0))*$I165/$AD165),0,INDEX(INDIRECT($D$268),MATCH($AM165,$AM$4:$AM$275,0),MATCH(O$304,INDIRECT($E$268),0))*$I165/$AD165)+IF(ISERROR(INDEX(INDIRECT($D$268),MATCH($AN165,$AN$4:$AN$275,0),MATCH(O$305,INDIRECT($E$268),0))*$J165/$AE165),0,INDEX(INDIRECT($D$268),MATCH($AN165,$AN$4:$AN$275,0),MATCH(O$305,INDIRECT($E$268),0))*$J165/$AE165))*$AC165/$F165</f>
        <v>0.85558564000000004</v>
      </c>
      <c r="P165" s="6">
        <f ca="1">(IF(ISERROR(INDEX(INDIRECT($D$268),MATCH($AO165,$AO$4:$AO$275,0),MATCH(P$304,INDIRECT($E$268),0))*$I165/$AD165),0,INDEX(INDIRECT($D$268),MATCH($AO165,$AO$4:$AO$275,0),MATCH(P$304,INDIRECT($E$268),0))*$I165/$AD165)+IF(ISERROR(INDEX(INDIRECT($D$268),MATCH($AP165,$AP$4:$AP$275,0),MATCH(P$305,INDIRECT($E$268),0))*$J165/$AE165),0,INDEX(INDIRECT($D$268),MATCH($AP165,$AP$4:$AP$275,0),MATCH(P$305,INDIRECT($E$268),0))*$J165/$AE165))*$AC165/$F165</f>
        <v>0.70877449000000003</v>
      </c>
      <c r="Q165" s="6">
        <f ca="1">INDEX(INDIRECT($D$268),MATCH($AQ165,$AQ$4:$AQ$284,0),MATCH(Q$4,INDIRECT($E$268),0))*$K165*$AC165/$F165/$AF165</f>
        <v>2.2943866000000002</v>
      </c>
      <c r="R165" s="6">
        <f ca="1">INDEX(INDIRECT($D$268),MATCH($AR165,$AR$4:$AR$284,0),MATCH(R$4,INDIRECT($E$268),0))*$K165*$AC165/$F165/$AF165</f>
        <v>2.2991359999999998</v>
      </c>
      <c r="S165" s="6">
        <f ca="1">INDEX(INDIRECT($D$268),MATCH($AS165,$AS$4:$AS$284,0),MATCH(S$4,INDIRECT($E$268),0))*$K165*$AC165/$F165/$AF165</f>
        <v>4.3567689000000005</v>
      </c>
      <c r="T165" s="7">
        <f t="shared" ca="1" si="103"/>
        <v>10.514651629999999</v>
      </c>
      <c r="U165" s="6">
        <f>IF($B$268=6,(IF(OR(AJ165="Benzin",AJ165="Diesel"),$AK165*INDEX('DIN EN 16258'!$I:$I,MATCH('mobitool-Faktoren v2.0'!$AI165,'DIN EN 16258'!$A:$A,0))*$I165/$AD165+$AL165*INDEX('DIN EN 16258'!$I:$I,MATCH('mobitool-Faktoren v2.0'!$AJ165,'DIN EN 16258'!$A:$A,0))*$I165/$AD165,IF(ISERROR($AK165*INDEX('DIN EN 16258'!$I:$I,MATCH('mobitool-Faktoren v2.0'!$AI165,'DIN EN 16258'!$A:$A,0))*$I165/$AD165),0,$AK165*INDEX('DIN EN 16258'!$I:$I,MATCH('mobitool-Faktoren v2.0'!$AI165,'DIN EN 16258'!$A:$A,0))*$I165/$AD165)+IF(ISERROR($AL165*INDEX('DIN EN 16258'!$I:$I,MATCH('mobitool-Faktoren v2.0'!$AJ165,'DIN EN 16258'!$A:$A,0))*$J165/$AE165),0,$AL165*INDEX('DIN EN 16258'!$I:$I,MATCH('mobitool-Faktoren v2.0'!$AJ165,'DIN EN 16258'!$A:$A,0))*$J165/$AE165)))*1000,
IF($B$268=1,(IF(OR(AJ165="Benzin",AJ165="Diesel"),$AK165*INDEX('DIN EN 16258'!$D:$D,MATCH('mobitool-Faktoren v2.0'!$AI165,'DIN EN 16258'!$A:$A,0))*$I165/$AD165+$AL165*INDEX('DIN EN 16258'!$D:$D,MATCH('mobitool-Faktoren v2.0'!$AJ165,'DIN EN 16258'!$A:$A,0))*$I165/$AD165,IF(ISERROR($AK165*INDEX('DIN EN 16258'!$D:$D,MATCH('mobitool-Faktoren v2.0'!$AI165,'DIN EN 16258'!$A:$A,0))*$I165/$AD165),0,$AK165*INDEX('DIN EN 16258'!$D:$D,MATCH('mobitool-Faktoren v2.0'!$AI165,'DIN EN 16258'!$A:$A,0))*$I165/$AD165)+IF(ISERROR($AL165*INDEX('DIN EN 16258'!$D:$D,MATCH('mobitool-Faktoren v2.0'!$AJ165,'DIN EN 16258'!$A:$A,0))*$J165/$AE165),0,$AL165*INDEX('DIN EN 16258'!$D:$D,MATCH('mobitool-Faktoren v2.0'!$AJ165,'DIN EN 16258'!$A:$A,0))*$J165/$AE165))),0))*$AC165/$F165</f>
        <v>0</v>
      </c>
      <c r="V165" s="6">
        <f>IF($B$268=6,(IF(OR(AJ165="Benzin",AJ165="Diesel"),$AK165*INDEX('DIN EN 16258'!$L:$L,MATCH('mobitool-Faktoren v2.0'!$AI165,'DIN EN 16258'!$A:$A,0))*$I165/$AD165+$AL165*INDEX('DIN EN 16258'!$L:$L,MATCH('mobitool-Faktoren v2.0'!$AJ165,'DIN EN 16258'!$A:$A,0))*$I165/$AD165,IF(ISERROR($AK165*INDEX('DIN EN 16258'!$L:$L,MATCH('mobitool-Faktoren v2.0'!$AI165,'DIN EN 16258'!$A:$A,0))*$I165/$AD165),0,$AK165*INDEX('DIN EN 16258'!$L:$L,MATCH('mobitool-Faktoren v2.0'!$AI165,'DIN EN 16258'!$A:$A,0))*$I165/$AD165)+IF(ISERROR($AL165*INDEX('DIN EN 16258'!$L:$L,MATCH('mobitool-Faktoren v2.0'!$AJ165,'DIN EN 16258'!$A:$A,0))*$J165/$AE165),0,$AL165*INDEX('DIN EN 16258'!$L:$L,MATCH('mobitool-Faktoren v2.0'!$AJ165,'DIN EN 16258'!$A:$A,0))*$J165/$AE165)))*1000,
IF($B$268=1,(IF(OR(AJ165="Benzin",AJ165="Diesel"),$AK165*INDEX('DIN EN 16258'!$F:$F,MATCH('mobitool-Faktoren v2.0'!$AI165,'DIN EN 16258'!$A:$A,0))*$I165/$AD165+$AL165*INDEX('DIN EN 16258'!$F:$F,MATCH('mobitool-Faktoren v2.0'!$AJ165,'DIN EN 16258'!$A:$A,0))*$I165/$AD165,IF(ISERROR($AK165*INDEX('DIN EN 16258'!$F:$F,MATCH('mobitool-Faktoren v2.0'!$AI165,'DIN EN 16258'!$A:$A,0))*$I165/$AD165),0,$AK165*INDEX('DIN EN 16258'!$F:$F,MATCH('mobitool-Faktoren v2.0'!$AI165,'DIN EN 16258'!$A:$A,0))*$I165/$AD165)+IF(ISERROR($AL165*INDEX('DIN EN 16258'!$F:$F,MATCH('mobitool-Faktoren v2.0'!$AJ165,'DIN EN 16258'!$A:$A,0))*$J165/$AE165),0,$AL165*INDEX('DIN EN 16258'!$F:$F,MATCH('mobitool-Faktoren v2.0'!$AJ165,'DIN EN 16258'!$A:$A,0))*$J165/$AE165))),0))*$AC165/$F165</f>
        <v>0.24019066663980002</v>
      </c>
      <c r="W165" s="39" t="s">
        <v>673</v>
      </c>
      <c r="X165" s="39" t="s">
        <v>162</v>
      </c>
      <c r="Y165" s="300"/>
      <c r="Z165" s="372"/>
      <c r="AA165" s="337"/>
      <c r="AB165" s="299"/>
      <c r="AC165" s="300">
        <v>1</v>
      </c>
      <c r="AD165" s="298">
        <v>1</v>
      </c>
      <c r="AE165" s="298"/>
      <c r="AF165" s="299">
        <v>1</v>
      </c>
      <c r="AG165" s="299"/>
      <c r="AH165" s="299"/>
      <c r="AI165" s="301" t="s">
        <v>632</v>
      </c>
      <c r="AJ165" s="301"/>
      <c r="AK165" s="329">
        <v>5.3337000000000002E-2</v>
      </c>
      <c r="AL165" s="329"/>
      <c r="AM165" s="202" t="s">
        <v>2244</v>
      </c>
      <c r="AN165" s="202" t="s">
        <v>81</v>
      </c>
      <c r="AO165" s="202" t="s">
        <v>811</v>
      </c>
      <c r="AP165" s="202" t="s">
        <v>81</v>
      </c>
      <c r="AQ165" s="202" t="s">
        <v>809</v>
      </c>
      <c r="AR165" s="202" t="s">
        <v>2243</v>
      </c>
      <c r="AS165" s="202" t="s">
        <v>810</v>
      </c>
      <c r="AT165" s="202" t="s">
        <v>2248</v>
      </c>
      <c r="AU165" s="303">
        <f ca="1">IF(ISERROR(OFFSET('Daten KEA'!$A$1,MATCH(AU$5,'Daten KEA'!$A:$A,0)-1,MATCH(AM165,'Daten KEA'!$A$424:$ADO$424,0)-1)),0,OFFSET('Daten KEA'!$A$1,MATCH(AU$5,'Daten KEA'!$A:$A,0)-1,MATCH(AM165,'Daten KEA'!$A$424:$ADO$424,0)-1))+IF(ISERROR(AK165*INDEX('Energiefaktoren Ecoinvent'!$D:$D,MATCH('mobitool-Faktoren v2.0'!AI165,'Energiefaktoren Ecoinvent'!$A:$A,0))),0,AK165*INDEX('Energiefaktoren Ecoinvent'!$D:$D,MATCH('mobitool-Faktoren v2.0'!AI165,'Energiefaktoren Ecoinvent'!$A:$A,0)))+IF(OR(AJ165="Benzin",AJ165="Diesel"),IF(ISERROR(OFFSET('Daten KEA'!$A$1,MATCH(AV$5,'Daten KEA'!$A:$A,0)-1,MATCH(AN165,'Daten KEA'!$A$424:$ADO$424,0)-1)),0,OFFSET('Daten KEA'!$A$1,MATCH(AV$5,'Daten KEA'!$A:$A,0)-1,MATCH(AN165,'Daten KEA'!$A$424:$ADO$424,0)-1))+IF(ISERROR(AL165*INDEX('Energiefaktoren Ecoinvent'!$D:$D,MATCH('mobitool-Faktoren v2.0'!AJ165,'Energiefaktoren Ecoinvent'!$A:$A,0))),0,AL165*INDEX('Energiefaktoren Ecoinvent'!$D:$D,MATCH('mobitool-Faktoren v2.0'!AJ165,'Energiefaktoren Ecoinvent'!$A:$A,0))),0)</f>
        <v>0.19201320000000002</v>
      </c>
      <c r="AV165" s="303">
        <f ca="1">IF(OR(AJ165="Benzin",AJ165="Diesel"),0,IF(ISERROR(OFFSET('Daten KEA'!$A$1,MATCH(AV$5,'Daten KEA'!$A:$A,0)-1,MATCH(AN165,'Daten KEA'!$A$424:$ADO$424,0)-1)),0,OFFSET('Daten KEA'!$A$1,MATCH(AV$5,'Daten KEA'!$A:$A,0)-1,MATCH(AN165,'Daten KEA'!$A$424:$ADO$424,0)-1))+IF(ISERROR(AL165*INDEX('Energiefaktoren Ecoinvent'!$D:$D,MATCH('mobitool-Faktoren v2.0'!AJ165,'Energiefaktoren Ecoinvent'!$A:$A,0))),0,AL165*INDEX('Energiefaktoren Ecoinvent'!$D:$D,MATCH('mobitool-Faktoren v2.0'!AJ165,'Energiefaktoren Ecoinvent'!$A:$A,0))))</f>
        <v>0</v>
      </c>
      <c r="AW165" s="303">
        <f ca="1">IF(ISERROR(OFFSET('Daten KEA'!$A$1,MATCH(AW$5,'Daten KEA'!$A:$A,0)-1,MATCH(AO165,'Daten KEA'!$A$424:$ADO$424,0)-1)),0,OFFSET('Daten KEA'!$A$1,MATCH(AW$5,'Daten KEA'!$A:$A,0)-1,MATCH(AO165,'Daten KEA'!$A$424:$ADO$424,0)-1))-IF(ISERROR(AK165*INDEX('Energiefaktoren Ecoinvent'!$D:$D,MATCH('mobitool-Faktoren v2.0'!AI165,'Energiefaktoren Ecoinvent'!$A:$A,0))),0,AK165*INDEX('Energiefaktoren Ecoinvent'!$D:$D,MATCH('mobitool-Faktoren v2.0'!AI165,'Energiefaktoren Ecoinvent'!$A:$A,0)))+IF(OR(AJ165="Benzin",AJ165="Diesel"),IF(ISERROR(OFFSET('Daten KEA'!$A$1,MATCH(AX$5,'Daten KEA'!$A:$A,0)-1,MATCH(AP165,'Daten KEA'!$A$424:$ADO$424,0)-1)),0,OFFSET('Daten KEA'!$A$1,MATCH(AX$5,'Daten KEA'!$A:$A,0)-1,MATCH(AP165,'Daten KEA'!$A$424:$ADO$424,0)-1))-IF(ISERROR(AL165*INDEX('Energiefaktoren Ecoinvent'!$D:$D,MATCH('mobitool-Faktoren v2.0'!AJ165,'Energiefaktoren Ecoinvent'!$A:$A,0))),0,AL165*INDEX('Energiefaktoren Ecoinvent'!$D:$D,MATCH('mobitool-Faktoren v2.0'!AJ165,'Energiefaktoren Ecoinvent'!$A:$A,0))),0)</f>
        <v>6.5286949999999982E-2</v>
      </c>
      <c r="AX165" s="303">
        <f ca="1">IF(OR(AJ165="Benzin",AJ165="Diesel"),0,IF(ISERROR(OFFSET('Daten KEA'!$A$1,MATCH(AX$5,'Daten KEA'!$A:$A,0)-1,MATCH(AP165,'Daten KEA'!$A$424:$ADO$424,0)-1)),0,OFFSET('Daten KEA'!$A$1,MATCH(AX$5,'Daten KEA'!$A:$A,0)-1,MATCH(AP165,'Daten KEA'!$A$424:$ADO$424,0)-1))-IF(ISERROR(AL165*INDEX('Energiefaktoren Ecoinvent'!$D:$D,MATCH('mobitool-Faktoren v2.0'!AJ165,'Energiefaktoren Ecoinvent'!$A:$A,0))),0,AL165*INDEX('Energiefaktoren Ecoinvent'!$D:$D,MATCH('mobitool-Faktoren v2.0'!AJ165,'Energiefaktoren Ecoinvent'!$A:$A,0))))</f>
        <v>0</v>
      </c>
      <c r="AY165" s="303">
        <f t="shared" ca="1" si="107"/>
        <v>0.25730015000000001</v>
      </c>
      <c r="AZ165" s="303">
        <f ca="1">IF(ISERROR(OFFSET('Daten KEA'!$A$1,MATCH(AZ$5,'Daten KEA'!$A:$A,0)-1,MATCH(AQ165,'Daten KEA'!$A$424:$ADO$424,0)-1)),0,OFFSET('Daten KEA'!$A$1,MATCH(AZ$5,'Daten KEA'!$A:$A,0)-1,MATCH(AQ165,'Daten KEA'!$A$424:$ADO$424,0)-1))</f>
        <v>3.3379862000000003E-2</v>
      </c>
      <c r="BA165" s="303">
        <f ca="1">IF(ISERROR(OFFSET('Daten KEA'!$A$1,MATCH(BA$5,'Daten KEA'!$A:$A,0)-1,MATCH(AR165,'Daten KEA'!$A$424:$ADO$424,0)-1)),0,OFFSET('Daten KEA'!$A$1,MATCH(BA$5,'Daten KEA'!$A:$A,0)-1,MATCH(AR165,'Daten KEA'!$A$424:$ADO$424,0)-1))</f>
        <v>3.9732895999999997E-2</v>
      </c>
      <c r="BB165" s="303">
        <f ca="1">IF(ISERROR(OFFSET('Daten KEA'!$A$1,MATCH(BB$5,'Daten KEA'!$A:$A,0)-1,MATCH(AS165,'Daten KEA'!$A$424:$ADO$424,0)-1)),0,OFFSET('Daten KEA'!$A$1,MATCH(BB$5,'Daten KEA'!$A:$A,0)-1,MATCH(AS165,'Daten KEA'!$A$424:$ADO$424,0)-1))</f>
        <v>0.10200895</v>
      </c>
      <c r="BC165" s="304">
        <f t="shared" ca="1" si="101"/>
        <v>0.43242185799999999</v>
      </c>
      <c r="BD165" s="303">
        <f ca="1">IF(ISERROR(OFFSET('Daten KEA'!$A$1,MATCH(BD$5,'Daten KEA'!$A:$A,0)-1,MATCH(AT165,'Daten KEA'!$A$424:$ADO$424,0)-1)),0,OFFSET('Daten KEA'!$A$1,MATCH(BD$5,'Daten KEA'!$A:$A,0)-1,MATCH(AT165,'Daten KEA'!$A$424:$ADO$424,0)-1))</f>
        <v>0.43242185</v>
      </c>
      <c r="BE165" s="305">
        <f t="shared" ca="1" si="108"/>
        <v>0.99999998149954761</v>
      </c>
      <c r="BF165" s="306">
        <f ca="1">IF(ISERROR(OFFSET('Daten KEA'!$A$1,MATCH(BF$5,'Daten KEA'!$A:$A,0)-1,MATCH(AM165,'Daten KEA'!$A$424:$ADO$424,0)-1)),0,OFFSET('Daten KEA'!$A$1,MATCH(BF$5,'Daten KEA'!$A:$A,0)-1,MATCH(AM165,'Daten KEA'!$A$424:$ADO$424,0)-1))+IF(ISERROR($AK165*INDEX('Energiefaktoren Ecoinvent'!$H:$H,MATCH('mobitool-Faktoren v2.0'!$AI165,'Energiefaktoren Ecoinvent'!$A:$A,0))),0,$AK165*INDEX('Energiefaktoren Ecoinvent'!$H:$H,MATCH('mobitool-Faktoren v2.0'!$AI165,'Energiefaktoren Ecoinvent'!$A:$A,0)))+IF(OR(AJ165="Benzin",AJ165="Diesel"),IF(ISERROR(OFFSET('Daten KEA'!$A$1,MATCH(BG$5,'Daten KEA'!$A:$A,0)-1,MATCH(AN165,'Daten KEA'!$A$424:$ADO$424,0)-1)),0,OFFSET('Daten KEA'!$A$1,MATCH(BG$5,'Daten KEA'!$A:$A,0)-1,MATCH(AN165,'Daten KEA'!$A$424:$ADO$424,0)-1))+IF(ISERROR($AL165*INDEX('Energiefaktoren Ecoinvent'!$H:$H,MATCH('mobitool-Faktoren v2.0'!$AJ165,'Energiefaktoren Ecoinvent'!$A:$A,0))),0,$AL165*INDEX('Energiefaktoren Ecoinvent'!$H:$H,MATCH('mobitool-Faktoren v2.0'!$AJ165,'Energiefaktoren Ecoinvent'!$A:$A,0))),0)</f>
        <v>2.0156159234322471E-2</v>
      </c>
      <c r="BG165" s="306">
        <f ca="1">IF(OR(AJ165="Benzin",AJ165="Diesel"),0,IF(ISERROR(OFFSET('Daten KEA'!$A$1,MATCH(BG$5,'Daten KEA'!$A:$A,0)-1,MATCH(AN165,'Daten KEA'!$A$424:$ADO$424,0)-1)),0,OFFSET('Daten KEA'!$A$1,MATCH(BG$5,'Daten KEA'!$A:$A,0)-1,MATCH(AN165,'Daten KEA'!$A$424:$ADO$424,0)-1))+IF(ISERROR($AL165*INDEX('Energiefaktoren Ecoinvent'!$H:$H,MATCH('mobitool-Faktoren v2.0'!$AJ165,'Energiefaktoren Ecoinvent'!$A:$A,0))),0,$AL165*INDEX('Energiefaktoren Ecoinvent'!$H:$H,MATCH('mobitool-Faktoren v2.0'!$AJ165,'Energiefaktoren Ecoinvent'!$A:$A,0))))</f>
        <v>0</v>
      </c>
      <c r="BH165" s="306">
        <f ca="1">IF(ISERROR(OFFSET('Daten KEA'!$A$1,MATCH(BH$5,'Daten KEA'!$A:$A,0)-1,MATCH(AO165,'Daten KEA'!$A$424:$ADO$424,0)-1)),0,OFFSET('Daten KEA'!$A$1,MATCH(BH$5,'Daten KEA'!$A:$A,0)-1,MATCH(AO165,'Daten KEA'!$A$424:$ADO$424,0)-1))-IF(ISERROR($AK165*INDEX('Energiefaktoren Ecoinvent'!$H:$H,MATCH('mobitool-Faktoren v2.0'!$AI165,'Energiefaktoren Ecoinvent'!$A:$A,0))),0,$AK165*INDEX('Energiefaktoren Ecoinvent'!$H:$H,MATCH('mobitool-Faktoren v2.0'!$AI165,'Energiefaktoren Ecoinvent'!$A:$A,0)))+IF(OR(AJ165="Benzin",AJ165="Diesel"),IF(ISERROR(OFFSET('Daten KEA'!$A$1,MATCH(BI$5,'Daten KEA'!$A:$A,0)-1,MATCH(AP165,'Daten KEA'!$A$424:$ADO$424,0)-1)),0,OFFSET('Daten KEA'!$A$1,MATCH(BI$5,'Daten KEA'!$A:$A,0)-1,MATCH(AP165,'Daten KEA'!$A$424:$ADO$424,0)-1))-IF(ISERROR($AL165*INDEX('Energiefaktoren Ecoinvent'!$H:$H,MATCH('mobitool-Faktoren v2.0'!$AJ165,'Energiefaktoren Ecoinvent'!$A:$A,0))),0,$AL165*INDEX('Energiefaktoren Ecoinvent'!$H:$H,MATCH('mobitool-Faktoren v2.0'!$AJ165,'Energiefaktoren Ecoinvent'!$A:$A,0))),0)</f>
        <v>3.0256657706759525E-2</v>
      </c>
      <c r="BI165" s="306">
        <f ca="1">IF(OR(AJ165="Benzin",AJ165="Diesel"),0,IF(ISERROR(OFFSET('Daten KEA'!$A$1,MATCH(BI$5,'Daten KEA'!$A:$A,0)-1,MATCH(AP165,'Daten KEA'!$A$424:$ADO$424,0)-1)),0,OFFSET('Daten KEA'!$A$1,MATCH(BI$5,'Daten KEA'!$A:$A,0)-1,MATCH(AP165,'Daten KEA'!$A$424:$ADO$424,0)-1))-IF(ISERROR($AL165*INDEX('Energiefaktoren Ecoinvent'!$H:$H,MATCH('mobitool-Faktoren v2.0'!$AJ165,'Energiefaktoren Ecoinvent'!$A:$A,0))),0,$AL165*INDEX('Energiefaktoren Ecoinvent'!$H:$H,MATCH('mobitool-Faktoren v2.0'!$AJ165,'Energiefaktoren Ecoinvent'!$A:$A,0))))</f>
        <v>0</v>
      </c>
      <c r="BJ165" s="306">
        <f t="shared" ca="1" si="140"/>
        <v>5.0412816941081996E-2</v>
      </c>
      <c r="BK165" s="306">
        <f ca="1">IF(ISERROR(OFFSET('Daten KEA'!$A$1,MATCH(BK$5,'Daten KEA'!$A:$A,0)-1,MATCH(AQ165,'Daten KEA'!$A$424:$ADO$424,0)-1)),0,OFFSET('Daten KEA'!$A$1,MATCH(BK$5,'Daten KEA'!$A:$A,0)-1,MATCH(AQ165,'Daten KEA'!$A$424:$ADO$424,0)-1))</f>
        <v>3.2687054502294005E-2</v>
      </c>
      <c r="BL165" s="306">
        <f ca="1">IF(ISERROR(OFFSET('Daten KEA'!$A$1,MATCH(BL$5,'Daten KEA'!$A:$A,0)-1,MATCH(AR165,'Daten KEA'!$A$424:$ADO$424,0)-1)),0,OFFSET('Daten KEA'!$A$1,MATCH(BL$5,'Daten KEA'!$A:$A,0)-1,MATCH(AR165,'Daten KEA'!$A$424:$ADO$424,0)-1))</f>
        <v>3.5916251503740997E-2</v>
      </c>
      <c r="BM165" s="306">
        <f ca="1">IF(ISERROR(OFFSET('Daten KEA'!$A$1,MATCH(BM$5,'Daten KEA'!$A:$A,0)-1,MATCH(AS165,'Daten KEA'!$A$424:$ADO$424,0)-1)),0,OFFSET('Daten KEA'!$A$1,MATCH(BM$5,'Daten KEA'!$A:$A,0)-1,MATCH(AS165,'Daten KEA'!$A$424:$ADO$424,0)-1))</f>
        <v>9.2003426961300011E-2</v>
      </c>
      <c r="BN165" s="307">
        <f t="shared" ca="1" si="98"/>
        <v>0.21101954990841701</v>
      </c>
      <c r="BO165" s="306">
        <f ca="1">IF(ISERROR(OFFSET('Daten KEA'!$A$1,MATCH(BO$5,'Daten KEA'!$A:$A,0)-1,MATCH(AT165,'Daten KEA'!$A$424:$ADO$424,0)-1)),0,OFFSET('Daten KEA'!$A$1,MATCH(BO$5,'Daten KEA'!$A:$A,0)-1,MATCH(AT165,'Daten KEA'!$A$424:$ADO$424,0)-1))</f>
        <v>0.21101955450842</v>
      </c>
      <c r="BP165" s="305">
        <f t="shared" ca="1" si="109"/>
        <v>1.0000000217989422</v>
      </c>
      <c r="BQ165" s="308">
        <f ca="1">IF(ISERROR(OFFSET('Daten GWP'!$A$1,MATCH(BQ$5,'Daten GWP'!$A:$A,0)-1,MATCH(AM165,'Daten GWP'!$A$424:$ADO$424,0)-1)),0,OFFSET('Daten GWP'!$A$1,MATCH(BQ$5,'Daten GWP'!$A:$A,0)-1,MATCH(AM165,'Daten GWP'!$A$424:$ADO$424,0)-1))*1000</f>
        <v>0.85558564000000004</v>
      </c>
      <c r="BR165" s="308">
        <f ca="1">IF(ISERROR(OFFSET('Daten GWP'!$A$1,MATCH(BR$5,'Daten GWP'!$A:$A,0)-1,MATCH(AN165,'Daten GWP'!$A$424:$ADO$424,0)-1)),0,OFFSET('Daten GWP'!$A$1,MATCH(BR$5,'Daten GWP'!$A:$A,0)-1,MATCH(AN165,'Daten GWP'!$A$424:$ADO$424,0)-1))*1000</f>
        <v>0</v>
      </c>
      <c r="BS165" s="308">
        <f ca="1">IF(ISERROR(OFFSET('Daten GWP'!$A$1,MATCH(BS$5,'Daten GWP'!$A:$A,0)-1,MATCH(AO165,'Daten GWP'!$A$424:$ADO$424,0)-1)),0,OFFSET('Daten GWP'!$A$1,MATCH(BS$5,'Daten GWP'!$A:$A,0)-1,MATCH(AO165,'Daten GWP'!$A$424:$ADO$424,0)-1))*1000</f>
        <v>0.70877449000000003</v>
      </c>
      <c r="BT165" s="308">
        <f ca="1">IF(ISERROR(OFFSET('Daten GWP'!$A$1,MATCH(BT$5,'Daten GWP'!$A:$A,0)-1,MATCH(AP165,'Daten GWP'!$A$424:$ADO$424,0)-1)),0,OFFSET('Daten GWP'!$A$1,MATCH(BT$5,'Daten GWP'!$A:$A,0)-1,MATCH(AP165,'Daten GWP'!$A$424:$ADO$424,0)-1))*1000</f>
        <v>0</v>
      </c>
      <c r="BU165" s="308">
        <f t="shared" ca="1" si="110"/>
        <v>1.5643601300000001</v>
      </c>
      <c r="BV165" s="308">
        <f ca="1">IF(ISERROR(OFFSET('Daten GWP'!$A$1,MATCH(BV$5,'Daten GWP'!$A:$A,0)-1,MATCH(AQ165,'Daten GWP'!$A$424:$ADO$424,0)-1)),0,OFFSET('Daten GWP'!$A$1,MATCH(BV$5,'Daten GWP'!$A:$A,0)-1,MATCH(AQ165,'Daten GWP'!$A$424:$ADO$424,0)-1))*1000</f>
        <v>2.2943866000000002</v>
      </c>
      <c r="BW165" s="308">
        <f ca="1">IF(ISERROR(OFFSET('Daten GWP'!$A$1,MATCH(BW$5,'Daten GWP'!$A:$A,0)-1,MATCH(AR165,'Daten GWP'!$A$424:$ADO$424,0)-1)),0,OFFSET('Daten GWP'!$A$1,MATCH(BW$5,'Daten GWP'!$A:$A,0)-1,MATCH(AR165,'Daten GWP'!$A$424:$ADO$424,0)-1))*1000</f>
        <v>2.2991359999999998</v>
      </c>
      <c r="BX165" s="308">
        <f ca="1">IF(ISERROR(OFFSET('Daten GWP'!$A$1,MATCH(BX$5,'Daten GWP'!$A:$A,0)-1,MATCH(AS165,'Daten GWP'!$A$424:$ADO$424,0)-1)),0,OFFSET('Daten GWP'!$A$1,MATCH(BX$5,'Daten GWP'!$A:$A,0)-1,MATCH(AS165,'Daten GWP'!$A$424:$ADO$424,0)-1))*1000</f>
        <v>4.3567689000000005</v>
      </c>
      <c r="BY165" s="309">
        <f t="shared" ca="1" si="99"/>
        <v>10.514651629999999</v>
      </c>
      <c r="BZ165" s="308">
        <f ca="1">IF(ISERROR(OFFSET('Daten GWP'!$A$1,MATCH(BZ$5,'Daten GWP'!$A:$A,0)-1,MATCH(AT165,'Daten GWP'!$A$424:$ADO$424,0)-1)),0,OFFSET('Daten GWP'!$A$1,MATCH(BZ$5,'Daten GWP'!$A:$A,0)-1,MATCH(AT165,'Daten GWP'!$A$424:$ADO$424,0)-1))*1000</f>
        <v>10.514652</v>
      </c>
      <c r="CA165" s="305">
        <f t="shared" ca="1" si="111"/>
        <v>1.0000000351889928</v>
      </c>
      <c r="CB165" s="310">
        <f ca="1">IF(ISERROR(OFFSET('Daten Elementary'!$A$1,MATCH(CB$5,'Daten Elementary'!$A:$A,0)-1,MATCH(AM165,'Daten Elementary'!$A$424:$ADO$424,0)-1)),0,OFFSET('Daten Elementary'!$A$1,MATCH(CB$5,'Daten Elementary'!$A:$A,0)-1,MATCH(AM165,'Daten Elementary'!$A$424:$ADO$424,0)-1))*1000000</f>
        <v>5.5411099999999998E-2</v>
      </c>
      <c r="CC165" s="310">
        <f ca="1">IF(ISERROR(OFFSET('Daten Elementary'!$A$1,MATCH(CC$5,'Daten Elementary'!$A:$A,0)-1,MATCH(AN165,'Daten Elementary'!$A$424:$ADO$424,0)-1)),0,OFFSET('Daten Elementary'!$A$1,MATCH(CC$5,'Daten Elementary'!$A:$A,0)-1,MATCH(AN165,'Daten Elementary'!$A$424:$ADO$424,0)-1))*1000000</f>
        <v>0</v>
      </c>
      <c r="CD165" s="310">
        <f ca="1">IF(ISERROR(OFFSET('Daten Elementary'!$A$1,MATCH(CD$5,'Daten Elementary'!$A:$A,0)-1,MATCH(AO165,'Daten Elementary'!$A$424:$ADO$424,0)-1)),0,OFFSET('Daten Elementary'!$A$1,MATCH(CD$5,'Daten Elementary'!$A:$A,0)-1,MATCH(AO165,'Daten Elementary'!$A$424:$ADO$424,0)-1))*1000000</f>
        <v>0.64441377</v>
      </c>
      <c r="CE165" s="310">
        <f ca="1">IF(ISERROR(OFFSET('Daten Elementary'!$A$1,MATCH(CE$5,'Daten Elementary'!$A:$A,0)-1,MATCH(AP165,'Daten Elementary'!$A$424:$ADO$424,0)-1)),0,OFFSET('Daten Elementary'!$A$1,MATCH(CE$5,'Daten Elementary'!$A:$A,0)-1,MATCH(AP165,'Daten Elementary'!$A$424:$ADO$424,0)-1))*1000000</f>
        <v>0</v>
      </c>
      <c r="CF165" s="310">
        <f t="shared" ca="1" si="112"/>
        <v>0.69982487000000004</v>
      </c>
      <c r="CG165" s="310">
        <f ca="1">IF(ISERROR(OFFSET('Daten Elementary'!$A$1,MATCH(CG$5,'Daten Elementary'!$A:$A,0)-1,MATCH(AQ165,'Daten Elementary'!$A$424:$ADO$424,0)-1)),0,OFFSET('Daten Elementary'!$A$1,MATCH(CG$5,'Daten Elementary'!$A:$A,0)-1,MATCH(AQ165,'Daten Elementary'!$A$424:$ADO$424,0)-1))*1000000</f>
        <v>0.80112309999999998</v>
      </c>
      <c r="CH165" s="310">
        <f ca="1">IF(ISERROR(OFFSET('Daten Elementary'!$A$1,MATCH(CH$5,'Daten Elementary'!$A:$A,0)-1,MATCH(AR165,'Daten Elementary'!$A$424:$ADO$424,0)-1)),0,OFFSET('Daten Elementary'!$A$1,MATCH(CH$5,'Daten Elementary'!$A:$A,0)-1,MATCH(AR165,'Daten Elementary'!$A$424:$ADO$424,0)-1))*1000000</f>
        <v>4.3062432000000008</v>
      </c>
      <c r="CI165" s="310">
        <f ca="1">IF(ISERROR(OFFSET('Daten Elementary'!$A$1,MATCH(CI$5,'Daten Elementary'!$A:$A,0)-1,MATCH(AS165,'Daten Elementary'!$A$424:$ADO$424,0)-1)),0,OFFSET('Daten Elementary'!$A$1,MATCH(CI$5,'Daten Elementary'!$A:$A,0)-1,MATCH(AS165,'Daten Elementary'!$A$424:$ADO$424,0)-1))*1000000</f>
        <v>5.0619094999999996</v>
      </c>
      <c r="CJ165" s="311">
        <f t="shared" ca="1" si="113"/>
        <v>10.869100670000002</v>
      </c>
      <c r="CK165" s="310">
        <f ca="1">IF(ISERROR(OFFSET('Daten Elementary'!$A$1,MATCH(CK$5,'Daten Elementary'!$A:$A,0)-1,MATCH($AT165,'Daten Elementary'!$A$424:$ADO$424,0)-1)),0,OFFSET('Daten Elementary'!$A$1,MATCH(CK$5,'Daten Elementary'!$A:$A,0)-1,MATCH($AT165,'Daten Elementary'!$A$424:$ADO$424,0)-1))*1000000</f>
        <v>10.869101000000001</v>
      </c>
      <c r="CL165" s="305">
        <f t="shared" ca="1" si="114"/>
        <v>1.0000000303612975</v>
      </c>
      <c r="CM165" s="312">
        <f ca="1">IF(ISERROR(OFFSET('Daten Elementary'!$A$1,MATCH(CM$5,'Daten Elementary'!$A:$A,0)-1,MATCH(AM165,'Daten Elementary'!$A$424:$ADO$424,0)-1)),0,OFFSET('Daten Elementary'!$A$1,MATCH(CM$5,'Daten Elementary'!$A:$A,0)-1,MATCH(AM165,'Daten Elementary'!$A$424:$ADO$424,0)-1))*1000000</f>
        <v>5.3220000000000003E-2</v>
      </c>
      <c r="CN165" s="312">
        <f ca="1">IF(ISERROR(OFFSET('Daten Elementary'!$A$1,MATCH(CN$5,'Daten Elementary'!$A:$A,0)-1,MATCH(AN165,'Daten Elementary'!$A$424:$ADO$424,0)-1)),0,OFFSET('Daten Elementary'!$A$1,MATCH(CN$5,'Daten Elementary'!$A:$A,0)-1,MATCH(AN165,'Daten Elementary'!$A$424:$ADO$424,0)-1))*1000000</f>
        <v>0</v>
      </c>
      <c r="CO165" s="312">
        <f ca="1">IF(ISERROR(OFFSET('Daten Elementary'!$A$1,MATCH(CO$5,'Daten Elementary'!$A:$A,0)-1,MATCH(AO165,'Daten Elementary'!$A$424:$ADO$424,0)-1)),0,OFFSET('Daten Elementary'!$A$1,MATCH(CO$5,'Daten Elementary'!$A:$A,0)-1,MATCH(AO165,'Daten Elementary'!$A$424:$ADO$424,0)-1))*1000000</f>
        <v>0.29414503999999997</v>
      </c>
      <c r="CP165" s="312">
        <f ca="1">IF(ISERROR(OFFSET('Daten Elementary'!$A$1,MATCH(CP$5,'Daten Elementary'!$A:$A,0)-1,MATCH(AP165,'Daten Elementary'!$A$424:$ADO$424,0)-1)),0,OFFSET('Daten Elementary'!$A$1,MATCH(CP$5,'Daten Elementary'!$A:$A,0)-1,MATCH(AP165,'Daten Elementary'!$A$424:$ADO$424,0)-1))*1000000</f>
        <v>0</v>
      </c>
      <c r="CQ165" s="312">
        <f t="shared" ca="1" si="115"/>
        <v>0.34736503999999996</v>
      </c>
      <c r="CR165" s="312">
        <f ca="1">IF(ISERROR(OFFSET('Daten Elementary'!$A$1,MATCH(CR$5,'Daten Elementary'!$A:$A,0)-1,MATCH(AQ165,'Daten Elementary'!$A$424:$ADO$424,0)-1)),0,OFFSET('Daten Elementary'!$A$1,MATCH(CR$5,'Daten Elementary'!$A:$A,0)-1,MATCH(AQ165,'Daten Elementary'!$A$424:$ADO$424,0)-1))*1000000</f>
        <v>0.29712411999999999</v>
      </c>
      <c r="CS165" s="312">
        <f ca="1">IF(ISERROR(OFFSET('Daten Elementary'!$A$1,MATCH(CS$5,'Daten Elementary'!$A:$A,0)-1,MATCH(AR165,'Daten Elementary'!$A$424:$ADO$424,0)-1)),0,OFFSET('Daten Elementary'!$A$1,MATCH(CS$5,'Daten Elementary'!$A:$A,0)-1,MATCH(AR165,'Daten Elementary'!$A$424:$ADO$424,0)-1))*1000000</f>
        <v>1.6289728999999999</v>
      </c>
      <c r="CT165" s="312">
        <f ca="1">IF(ISERROR(OFFSET('Daten Elementary'!$A$1,MATCH(CT$5,'Daten Elementary'!$A:$A,0)-1,MATCH(AS165,'Daten Elementary'!$A$424:$ADO$424,0)-1)),0,OFFSET('Daten Elementary'!$A$1,MATCH(CT$5,'Daten Elementary'!$A:$A,0)-1,MATCH(AS165,'Daten Elementary'!$A$424:$ADO$424,0)-1))*1000000</f>
        <v>1.9902542000000001</v>
      </c>
      <c r="CU165" s="313">
        <f t="shared" ca="1" si="116"/>
        <v>4.2637162599999998</v>
      </c>
      <c r="CV165" s="312">
        <f ca="1">IF(ISERROR(OFFSET('Daten Elementary'!$A$1,MATCH(CV$5,'Daten Elementary'!$A:$A,0)-1,MATCH($AT165,'Daten Elementary'!$A$424:$ADO$424,0)-1)),0,OFFSET('Daten Elementary'!$A$1,MATCH(CV$5,'Daten Elementary'!$A:$A,0)-1,MATCH($AT165,'Daten Elementary'!$A$424:$ADO$424,0)-1))*1000000</f>
        <v>4.2637162999999996</v>
      </c>
      <c r="CW165" s="305">
        <f t="shared" ca="1" si="117"/>
        <v>1.0000000093814874</v>
      </c>
      <c r="CX165" s="314">
        <f ca="1">IF(ISERROR(OFFSET('Daten Elementary'!$A$1,MATCH(CX$5,'Daten Elementary'!$A:$A,0)-1,MATCH(AM165,'Daten Elementary'!$A$424:$ADO$424,0)-1)),0,OFFSET('Daten Elementary'!$A$1,MATCH(CX$5,'Daten Elementary'!$A:$A,0)-1,MATCH(AM165,'Daten Elementary'!$A$424:$ADO$424,0)-1))*1000000</f>
        <v>1.3555668999999999</v>
      </c>
      <c r="CY165" s="314">
        <f ca="1">IF(ISERROR(OFFSET('Daten Elementary'!$A$1,MATCH(CY$5,'Daten Elementary'!$A:$A,0)-1,MATCH(AN165,'Daten Elementary'!$A$424:$ADO$424,0)-1)),0,OFFSET('Daten Elementary'!$A$1,MATCH(CY$5,'Daten Elementary'!$A:$A,0)-1,MATCH(AN165,'Daten Elementary'!$A$424:$ADO$424,0)-1))*1000000</f>
        <v>0</v>
      </c>
      <c r="CZ165" s="314">
        <f ca="1">IF(ISERROR(OFFSET('Daten Elementary'!$A$1,MATCH(CZ$5,'Daten Elementary'!$A:$A,0)-1,MATCH(AO165,'Daten Elementary'!$A$424:$ADO$424,0)-1)),0,OFFSET('Daten Elementary'!$A$1,MATCH(CZ$5,'Daten Elementary'!$A:$A,0)-1,MATCH(AO165,'Daten Elementary'!$A$424:$ADO$424,0)-1))*1000000</f>
        <v>0.99712145000000008</v>
      </c>
      <c r="DA165" s="314">
        <f ca="1">IF(ISERROR(OFFSET('Daten Elementary'!$A$1,MATCH(DA$5,'Daten Elementary'!$A:$A,0)-1,MATCH(AP165,'Daten Elementary'!$A$424:$ADO$424,0)-1)),0,OFFSET('Daten Elementary'!$A$1,MATCH(DA$5,'Daten Elementary'!$A:$A,0)-1,MATCH(AP165,'Daten Elementary'!$A$424:$ADO$424,0)-1))*1000000</f>
        <v>0</v>
      </c>
      <c r="DB165" s="314">
        <f t="shared" ca="1" si="118"/>
        <v>2.3526883500000002</v>
      </c>
      <c r="DC165" s="314">
        <f ca="1">IF(ISERROR(OFFSET('Daten Elementary'!$A$1,MATCH(DC$5,'Daten Elementary'!$A:$A,0)-1,MATCH(AQ165,'Daten Elementary'!$A$424:$ADO$424,0)-1)),0,OFFSET('Daten Elementary'!$A$1,MATCH(DC$5,'Daten Elementary'!$A:$A,0)-1,MATCH(AQ165,'Daten Elementary'!$A$424:$ADO$424,0)-1))*1000000</f>
        <v>1.2241154000000001</v>
      </c>
      <c r="DD165" s="314">
        <f ca="1">IF(ISERROR(OFFSET('Daten Elementary'!$A$1,MATCH(DD$5,'Daten Elementary'!$A:$A,0)-1,MATCH(AR165,'Daten Elementary'!$A$424:$ADO$424,0)-1)),0,OFFSET('Daten Elementary'!$A$1,MATCH(DD$5,'Daten Elementary'!$A:$A,0)-1,MATCH(AR165,'Daten Elementary'!$A$424:$ADO$424,0)-1))*1000000</f>
        <v>1.3555579</v>
      </c>
      <c r="DE165" s="314">
        <f ca="1">IF(ISERROR(OFFSET('Daten Elementary'!$A$1,MATCH(DE$5,'Daten Elementary'!$A:$A,0)-1,MATCH(AS165,'Daten Elementary'!$A$424:$ADO$424,0)-1)),0,OFFSET('Daten Elementary'!$A$1,MATCH(DE$5,'Daten Elementary'!$A:$A,0)-1,MATCH(AS165,'Daten Elementary'!$A$424:$ADO$424,0)-1))*1000000</f>
        <v>3.5024048000000003</v>
      </c>
      <c r="DF165" s="315">
        <f t="shared" ca="1" si="119"/>
        <v>8.4347664500000015</v>
      </c>
      <c r="DG165" s="314">
        <f ca="1">IF(ISERROR(OFFSET('Daten Elementary'!$A$1,MATCH(DG$5,'Daten Elementary'!$A:$A,0)-1,MATCH($AT165,'Daten Elementary'!$A$424:$ADO$424,0)-1)),0,OFFSET('Daten Elementary'!$A$1,MATCH(DG$5,'Daten Elementary'!$A:$A,0)-1,MATCH($AT165,'Daten Elementary'!$A$424:$ADO$424,0)-1))*1000000</f>
        <v>8.4347663999999991</v>
      </c>
      <c r="DH165" s="305">
        <f t="shared" ca="1" si="120"/>
        <v>0.99999999407215334</v>
      </c>
      <c r="DI165" s="316">
        <f ca="1">IF(ISERROR(OFFSET('Daten Elementary'!$A$1,MATCH(DI$5,'Daten Elementary'!$A:$A,0)-1,MATCH(AM165,'Daten Elementary'!$A$424:$ADO$424,0)-1)),0,OFFSET('Daten Elementary'!$A$1,MATCH(DI$5,'Daten Elementary'!$A:$A,0)-1,MATCH(AM165,'Daten Elementary'!$A$424:$ADO$424,0)-1))*1000000</f>
        <v>11.945</v>
      </c>
      <c r="DJ165" s="316">
        <f ca="1">IF(ISERROR(OFFSET('Daten Elementary'!$A$1,MATCH(DJ$5,'Daten Elementary'!$A:$A,0)-1,MATCH(AN165,'Daten Elementary'!$A$424:$ADO$424,0)-1)),0,OFFSET('Daten Elementary'!$A$1,MATCH(DJ$5,'Daten Elementary'!$A:$A,0)-1,MATCH(AN165,'Daten Elementary'!$A$424:$ADO$424,0)-1))*1000000</f>
        <v>0</v>
      </c>
      <c r="DK165" s="316">
        <f ca="1">IF(ISERROR(OFFSET('Daten Elementary'!$A$1,MATCH(DK$5,'Daten Elementary'!$A:$A,0)-1,MATCH(AO165,'Daten Elementary'!$A$424:$ADO$424,0)-1)),0,OFFSET('Daten Elementary'!$A$1,MATCH(DK$5,'Daten Elementary'!$A:$A,0)-1,MATCH(AO165,'Daten Elementary'!$A$424:$ADO$424,0)-1))*1000000</f>
        <v>1.7983004</v>
      </c>
      <c r="DL165" s="316">
        <f ca="1">IF(ISERROR(OFFSET('Daten Elementary'!$A$1,MATCH(DL$5,'Daten Elementary'!$A:$A,0)-1,MATCH(AP165,'Daten Elementary'!$A$424:$ADO$424,0)-1)),0,OFFSET('Daten Elementary'!$A$1,MATCH(DL$5,'Daten Elementary'!$A:$A,0)-1,MATCH(AP165,'Daten Elementary'!$A$424:$ADO$424,0)-1))*1000000</f>
        <v>0</v>
      </c>
      <c r="DM165" s="316">
        <f t="shared" ca="1" si="121"/>
        <v>13.743300400000001</v>
      </c>
      <c r="DN165" s="316">
        <f ca="1">IF(ISERROR(OFFSET('Daten Elementary'!$A$1,MATCH(DN$5,'Daten Elementary'!$A:$A,0)-1,MATCH(AQ165,'Daten Elementary'!$A$424:$ADO$424,0)-1)),0,OFFSET('Daten Elementary'!$A$1,MATCH(DN$5,'Daten Elementary'!$A:$A,0)-1,MATCH(AQ165,'Daten Elementary'!$A$424:$ADO$424,0)-1))*1000000</f>
        <v>2.8799057000000001</v>
      </c>
      <c r="DO165" s="316">
        <f ca="1">IF(ISERROR(OFFSET('Daten Elementary'!$A$1,MATCH(DO$5,'Daten Elementary'!$A:$A,0)-1,MATCH(AR165,'Daten Elementary'!$A$424:$ADO$424,0)-1)),0,OFFSET('Daten Elementary'!$A$1,MATCH(DO$5,'Daten Elementary'!$A:$A,0)-1,MATCH(AR165,'Daten Elementary'!$A$424:$ADO$424,0)-1))*1000000</f>
        <v>4.7486318999999995</v>
      </c>
      <c r="DP165" s="316">
        <f ca="1">IF(ISERROR(OFFSET('Daten Elementary'!$A$1,MATCH(DP$5,'Daten Elementary'!$A:$A,0)-1,MATCH(AS165,'Daten Elementary'!$A$424:$ADO$424,0)-1)),0,OFFSET('Daten Elementary'!$A$1,MATCH(DP$5,'Daten Elementary'!$A:$A,0)-1,MATCH(AS165,'Daten Elementary'!$A$424:$ADO$424,0)-1))*1000000</f>
        <v>17.885688999999999</v>
      </c>
      <c r="DQ165" s="317">
        <f t="shared" ca="1" si="122"/>
        <v>39.257526999999996</v>
      </c>
      <c r="DR165" s="316">
        <f ca="1">IF(ISERROR(OFFSET('Daten Elementary'!$A$1,MATCH(DR$5,'Daten Elementary'!$A:$A,0)-1,MATCH($AT165,'Daten Elementary'!$A$424:$ADO$424,0)-1)),0,OFFSET('Daten Elementary'!$A$1,MATCH(DR$5,'Daten Elementary'!$A:$A,0)-1,MATCH($AT165,'Daten Elementary'!$A$424:$ADO$424,0)-1))*1000000</f>
        <v>39.257527000000003</v>
      </c>
      <c r="DS165" s="305">
        <f t="shared" ca="1" si="123"/>
        <v>1.0000000000000002</v>
      </c>
      <c r="DT165" s="318">
        <f ca="1">IF(ISERROR(OFFSET('Daten UBP13'!$A$1,MATCH(DT$5,'Daten UBP13'!$A:$A,0)-1,MATCH(AM165,'Daten UBP13'!$A$424:$AEG$424,0)-1)),0,OFFSET('Daten UBP13'!$A$1,MATCH(DT$5,'Daten UBP13'!$A:$A,0)-1,MATCH(AM165,'Daten UBP13'!$A$424:$AEG$424,0)-1))</f>
        <v>15.896214000000001</v>
      </c>
      <c r="DU165" s="318">
        <f ca="1">IF(ISERROR(OFFSET('Daten UBP13'!$A$1,MATCH(DU$5,'Daten UBP13'!$A:$A,0)-1,MATCH(AN165,'Daten UBP13'!$A$424:$AEG$424,0)-1)),0,OFFSET('Daten UBP13'!$A$1,MATCH(DU$5,'Daten UBP13'!$A:$A,0)-1,MATCH(AN165,'Daten UBP13'!$A$424:$AEG$424,0)-1))</f>
        <v>0</v>
      </c>
      <c r="DV165" s="318">
        <f ca="1">IF(ISERROR(OFFSET('Daten UBP13'!$A$1,MATCH(DV$5,'Daten UBP13'!$A:$A,0)-1,MATCH(AO165,'Daten UBP13'!$A$424:$AEG$424,0)-1)),0,OFFSET('Daten UBP13'!$A$1,MATCH(DV$5,'Daten UBP13'!$A:$A,0)-1,MATCH(AO165,'Daten UBP13'!$A$424:$AEG$424,0)-1))</f>
        <v>2.5717679000000002</v>
      </c>
      <c r="DW165" s="318">
        <f ca="1">IF(ISERROR(OFFSET('Daten UBP13'!$A$1,MATCH(DW$5,'Daten UBP13'!$A:$A,0)-1,MATCH(AP165,'Daten UBP13'!$A$424:$AEG$424,0)-1)),0,OFFSET('Daten UBP13'!$A$1,MATCH(DW$5,'Daten UBP13'!$A:$A,0)-1,MATCH(AP165,'Daten UBP13'!$A$424:$AEG$424,0)-1))</f>
        <v>0</v>
      </c>
      <c r="DX165" s="318">
        <f t="shared" ca="1" si="124"/>
        <v>18.467981900000002</v>
      </c>
      <c r="DY165" s="318">
        <f ca="1">IF(ISERROR(OFFSET('Daten UBP13'!$A$1,MATCH(DY$5,'Daten UBP13'!$A:$A,0)-1,MATCH(AQ165,'Daten UBP13'!$A$424:$AEG$424,0)-1)),0,OFFSET('Daten UBP13'!$A$1,MATCH(DY$5,'Daten UBP13'!$A:$A,0)-1,MATCH(AQ165,'Daten UBP13'!$A$424:$AEG$424,0)-1))</f>
        <v>2.3165745000000002</v>
      </c>
      <c r="DZ165" s="318">
        <f ca="1">IF(ISERROR(OFFSET('Daten UBP13'!$A$1,MATCH(DZ$5,'Daten UBP13'!$A:$A,0)-1,MATCH(AR165,'Daten UBP13'!$A$424:$AEG$424,0)-1)),0,OFFSET('Daten UBP13'!$A$1,MATCH(DZ$5,'Daten UBP13'!$A:$A,0)-1,MATCH(AR165,'Daten UBP13'!$A$424:$AEG$424,0)-1))</f>
        <v>4.3288973999999998</v>
      </c>
      <c r="EA165" s="318">
        <f ca="1">IF(ISERROR(OFFSET('Daten UBP13'!$A$1,MATCH(EA$5,'Daten UBP13'!$A:$A,0)-1,MATCH(AS165,'Daten UBP13'!$A$424:$AEG$424,0)-1)),0,OFFSET('Daten UBP13'!$A$1,MATCH(EA$5,'Daten UBP13'!$A:$A,0)-1,MATCH(AS165,'Daten UBP13'!$A$424:$AEG$424,0)-1))</f>
        <v>9.5400852</v>
      </c>
      <c r="EB165" s="319">
        <f t="shared" ca="1" si="125"/>
        <v>34.653539000000002</v>
      </c>
      <c r="EC165" s="318">
        <f ca="1">IF(ISERROR(OFFSET('Daten UBP13'!$A$1,MATCH(EC$5,'Daten UBP13'!$A:$A,0)-1,MATCH(AT165,'Daten UBP13'!$A$424:$AEG$424,0)-1)),0,OFFSET('Daten UBP13'!$A$1,MATCH(EC$5,'Daten UBP13'!$A:$A,0)-1,MATCH(AT165,'Daten UBP13'!$A$424:$AEG$424,0)-1))</f>
        <v>34.653539000000002</v>
      </c>
      <c r="ED165" s="305">
        <f t="shared" ca="1" si="126"/>
        <v>1</v>
      </c>
      <c r="EE165" s="320">
        <f ca="1">IF(ISERROR(OFFSET('Daten ReCiPe'!$A$1,MATCH(EE$5,'Daten ReCiPe'!$A:$A,0)-1,MATCH(AM165,'Daten ReCiPe'!$A$424:$ADO$424,0)-1)),0,OFFSET('Daten ReCiPe'!$A$1,MATCH(EE$5,'Daten ReCiPe'!$A:$A,0)-1,MATCH(AM165,'Daten ReCiPe'!$A$424:$ADO$424,0)-1))*1000</f>
        <v>6.1516748000000003E-2</v>
      </c>
      <c r="EF165" s="320">
        <f ca="1">IF(ISERROR(OFFSET('Daten ReCiPe'!$A$1,MATCH(EF$5,'Daten ReCiPe'!$A:$A,0)-1,MATCH(AN165,'Daten ReCiPe'!$A$424:$ADO$424,0)-1)),0,OFFSET('Daten ReCiPe'!$A$1,MATCH(EF$5,'Daten ReCiPe'!$A:$A,0)-1,MATCH(AN165,'Daten ReCiPe'!$A$424:$ADO$424,0)-1))*1000</f>
        <v>0</v>
      </c>
      <c r="EG165" s="320">
        <f ca="1">IF(ISERROR(OFFSET('Daten ReCiPe'!$A$1,MATCH(EG$5,'Daten ReCiPe'!$A:$A,0)-1,MATCH(AO165,'Daten ReCiPe'!$A$424:$ADO$424,0)-1)),0,OFFSET('Daten ReCiPe'!$A$1,MATCH(EG$5,'Daten ReCiPe'!$A:$A,0)-1,MATCH(AO165,'Daten ReCiPe'!$A$424:$ADO$424,0)-1))*1000</f>
        <v>0.11364167999999999</v>
      </c>
      <c r="EH165" s="320">
        <f ca="1">IF(ISERROR(OFFSET('Daten ReCiPe'!$A$1,MATCH(EH$5,'Daten ReCiPe'!$A:$A,0)-1,MATCH(AP165,'Daten ReCiPe'!$A$424:$ADO$424,0)-1)),0,OFFSET('Daten ReCiPe'!$A$1,MATCH(EH$5,'Daten ReCiPe'!$A:$A,0)-1,MATCH(AP165,'Daten ReCiPe'!$A$424:$ADO$424,0)-1))*1000</f>
        <v>0</v>
      </c>
      <c r="EI165" s="320">
        <f t="shared" ca="1" si="127"/>
        <v>0.175158428</v>
      </c>
      <c r="EJ165" s="320">
        <f ca="1">IF(ISERROR(OFFSET('Daten ReCiPe'!$A$1,MATCH(EJ$5,'Daten ReCiPe'!$A:$A,0)-1,MATCH(AQ165,'Daten ReCiPe'!$A$424:$ADO$424,0)-1)),0,OFFSET('Daten ReCiPe'!$A$1,MATCH(EJ$5,'Daten ReCiPe'!$A:$A,0)-1,MATCH(AQ165,'Daten ReCiPe'!$A$424:$ADO$424,0)-1))*1000</f>
        <v>0.22565374999999999</v>
      </c>
      <c r="EK165" s="320">
        <f ca="1">IF(ISERROR(OFFSET('Daten ReCiPe'!$A$1,MATCH(EK$5,'Daten ReCiPe'!$A:$A,0)-1,MATCH(AR165,'Daten ReCiPe'!$A$424:$ADO$424,0)-1)),0,OFFSET('Daten ReCiPe'!$A$1,MATCH(EK$5,'Daten ReCiPe'!$A:$A,0)-1,MATCH(AR165,'Daten ReCiPe'!$A$424:$ADO$424,0)-1))*1000</f>
        <v>0.40044120999999999</v>
      </c>
      <c r="EL165" s="320">
        <f ca="1">IF(ISERROR(OFFSET('Daten ReCiPe'!$A$1,MATCH(EL$5,'Daten ReCiPe'!$A:$A,0)-1,MATCH(AS165,'Daten ReCiPe'!$A$424:$ADO$424,0)-1)),0,OFFSET('Daten ReCiPe'!$A$1,MATCH(EL$5,'Daten ReCiPe'!$A:$A,0)-1,MATCH(AS165,'Daten ReCiPe'!$A$424:$ADO$424,0)-1))*1000</f>
        <v>0.52869761999999998</v>
      </c>
      <c r="EM165" s="321">
        <f t="shared" ca="1" si="128"/>
        <v>1.3299510080000001</v>
      </c>
      <c r="EN165" s="320">
        <f ca="1">IF(ISERROR(OFFSET('Daten ReCiPe'!$A$1,MATCH(EN$5,'Daten ReCiPe'!$A:$A,0)-1,MATCH(AT165,'Daten ReCiPe'!$A$424:$ADO$424,0)-1)),0,OFFSET('Daten ReCiPe'!$A$1,MATCH(EN$5,'Daten ReCiPe'!$A:$A,0)-1,MATCH(AT165,'Daten ReCiPe'!$A$424:$ADO$424,0)-1))*1000</f>
        <v>1.3299510000000001</v>
      </c>
      <c r="EO165" s="305">
        <f t="shared" ca="1" si="129"/>
        <v>0.99999999398474082</v>
      </c>
      <c r="EP165" s="322">
        <f ca="1">IF(ISERROR(OFFSET('Daten Elementary'!$A$1,MATCH(EP$5,'Daten Elementary'!$A:$A,0)-1,MATCH(AM165,'Daten Elementary'!$A$424:$ADO$424,0)-1)),0,OFFSET('Daten Elementary'!$A$1,MATCH(EP$5,'Daten Elementary'!$A:$A,0)-1,MATCH(AM165,'Daten Elementary'!$A$424:$ADO$424,0)-1))*1000000</f>
        <v>5.2961000000000006E-3</v>
      </c>
      <c r="EQ165" s="322">
        <f ca="1">IF(ISERROR(OFFSET('Daten Elementary'!$A$1,MATCH(EQ$5,'Daten Elementary'!$A:$A,0)-1,MATCH(AN165,'Daten Elementary'!$A$424:$ADO$424,0)-1)),0,OFFSET('Daten Elementary'!$A$1,MATCH(EQ$5,'Daten Elementary'!$A:$A,0)-1,MATCH(AN165,'Daten Elementary'!$A$424:$ADO$424,0)-1))*1000000</f>
        <v>0</v>
      </c>
      <c r="ER165" s="322">
        <f ca="1">IF(ISERROR(OFFSET('Daten Elementary'!$A$1,MATCH(ER$5,'Daten Elementary'!$A:$A,0)-1,MATCH(AO165,'Daten Elementary'!$A$424:$ADO$424,0)-1)),0,OFFSET('Daten Elementary'!$A$1,MATCH(ER$5,'Daten Elementary'!$A:$A,0)-1,MATCH(AO165,'Daten Elementary'!$A$424:$ADO$424,0)-1))*1000000</f>
        <v>2.2269594000000001</v>
      </c>
      <c r="ES165" s="322">
        <f ca="1">IF(ISERROR(OFFSET('Daten Elementary'!$A$1,MATCH(ES$5,'Daten Elementary'!$A:$A,0)-1,MATCH(AP165,'Daten Elementary'!$A$424:$ADO$424,0)-1)),0,OFFSET('Daten Elementary'!$A$1,MATCH(ES$5,'Daten Elementary'!$A:$A,0)-1,MATCH(AP165,'Daten Elementary'!$A$424:$ADO$424,0)-1))*1000000</f>
        <v>0</v>
      </c>
      <c r="ET165" s="322">
        <f t="shared" ca="1" si="130"/>
        <v>2.2322554999999999</v>
      </c>
      <c r="EU165" s="322">
        <f ca="1">IF(ISERROR(OFFSET('Daten Elementary'!$A$1,MATCH(EU$5,'Daten Elementary'!$A:$A,0)-1,MATCH(AQ165,'Daten Elementary'!$A$424:$ADO$424,0)-1)),0,OFFSET('Daten Elementary'!$A$1,MATCH(EU$5,'Daten Elementary'!$A:$A,0)-1,MATCH(AQ165,'Daten Elementary'!$A$424:$ADO$424,0)-1))*1000000</f>
        <v>4.2062906999999994</v>
      </c>
      <c r="EV165" s="322">
        <f ca="1">IF(ISERROR(OFFSET('Daten Elementary'!$A$1,MATCH(EV$5,'Daten Elementary'!$A:$A,0)-1,MATCH(AR165,'Daten Elementary'!$A$424:$ADO$424,0)-1)),0,OFFSET('Daten Elementary'!$A$1,MATCH(EV$5,'Daten Elementary'!$A:$A,0)-1,MATCH(AR165,'Daten Elementary'!$A$424:$ADO$424,0)-1))*1000000</f>
        <v>5.5693823</v>
      </c>
      <c r="EW165" s="322">
        <f ca="1">IF(ISERROR(OFFSET('Daten Elementary'!$A$1,MATCH(EW$5,'Daten Elementary'!$A:$A,0)-1,MATCH(AS165,'Daten Elementary'!$A$424:$ADO$424,0)-1)),0,OFFSET('Daten Elementary'!$A$1,MATCH(EW$5,'Daten Elementary'!$A:$A,0)-1,MATCH(AS165,'Daten Elementary'!$A$424:$ADO$424,0)-1))*1000000</f>
        <v>7.0337832000000002</v>
      </c>
      <c r="EX165" s="323">
        <f t="shared" ca="1" si="131"/>
        <v>19.0417117</v>
      </c>
      <c r="EY165" s="322">
        <f ca="1">IF(ISERROR(OFFSET('Daten Elementary'!$A$1,MATCH(EY$5,'Daten Elementary'!$A:$A,0)-1,MATCH($AT165,'Daten Elementary'!$A$424:$ADO$424,0)-1)),0,OFFSET('Daten Elementary'!$A$1,MATCH(EY$5,'Daten Elementary'!$A:$A,0)-1,MATCH($AT165,'Daten Elementary'!$A$424:$ADO$424,0)-1))*1000000</f>
        <v>19.041712</v>
      </c>
      <c r="EZ165" s="305">
        <f t="shared" ca="1" si="132"/>
        <v>1.0000000157548861</v>
      </c>
      <c r="FA165" s="314">
        <f ca="1">IF(ISERROR(OFFSET('Daten Elementary'!$A$1,MATCH(FA$5,'Daten Elementary'!$A:$A,0)-1,MATCH(AM165,'Daten Elementary'!$A$424:$ADO$424,0)-1)),0,OFFSET('Daten Elementary'!$A$1,MATCH(FA$5,'Daten Elementary'!$A:$A,0)-1,MATCH(AM165,'Daten Elementary'!$A$424:$ADO$424,0)-1))*1000</f>
        <v>0.83416000000000001</v>
      </c>
      <c r="FB165" s="314">
        <f ca="1">IF(ISERROR(OFFSET('Daten Elementary'!$A$1,MATCH(FB$5,'Daten Elementary'!$A:$A,0)-1,MATCH(AN165,'Daten Elementary'!$A$424:$ADO$424,0)-1)),0,OFFSET('Daten Elementary'!$A$1,MATCH(FB$5,'Daten Elementary'!$A:$A,0)-1,MATCH(AN165,'Daten Elementary'!$A$424:$ADO$424,0)-1))*1000</f>
        <v>0</v>
      </c>
      <c r="FC165" s="314">
        <f ca="1">IF(ISERROR(OFFSET('Daten Elementary'!$A$1,MATCH(FC$5,'Daten Elementary'!$A:$A,0)-1,MATCH(AO165,'Daten Elementary'!$A$424:$ADO$424,0)-1)),0,OFFSET('Daten Elementary'!$A$1,MATCH(FC$5,'Daten Elementary'!$A:$A,0)-1,MATCH(AO165,'Daten Elementary'!$A$424:$ADO$424,0)-1))*1000</f>
        <v>0.47883575</v>
      </c>
      <c r="FD165" s="314">
        <f ca="1">IF(ISERROR(OFFSET('Daten Elementary'!$A$1,MATCH(FD$5,'Daten Elementary'!$A:$A,0)-1,MATCH(AP165,'Daten Elementary'!$A$424:$ADO$424,0)-1)),0,OFFSET('Daten Elementary'!$A$1,MATCH(FD$5,'Daten Elementary'!$A:$A,0)-1,MATCH(AP165,'Daten Elementary'!$A$424:$ADO$424,0)-1))*1000</f>
        <v>0</v>
      </c>
      <c r="FE165" s="314">
        <f t="shared" ca="1" si="133"/>
        <v>1.31299575</v>
      </c>
      <c r="FF165" s="314">
        <f ca="1">IF(ISERROR(OFFSET('Daten Elementary'!$A$1,MATCH(FF$5,'Daten Elementary'!$A:$A,0)-1,MATCH(AQ165,'Daten Elementary'!$A$424:$ADO$424,0)-1)),0,OFFSET('Daten Elementary'!$A$1,MATCH(FF$5,'Daten Elementary'!$A:$A,0)-1,MATCH(AQ165,'Daten Elementary'!$A$424:$ADO$424,0)-1))*1000</f>
        <v>2.1839924000000002</v>
      </c>
      <c r="FG165" s="314">
        <f ca="1">IF(ISERROR(OFFSET('Daten Elementary'!$A$1,MATCH(FG$5,'Daten Elementary'!$A:$A,0)-1,MATCH(AR165,'Daten Elementary'!$A$424:$ADO$424,0)-1)),0,OFFSET('Daten Elementary'!$A$1,MATCH(FG$5,'Daten Elementary'!$A:$A,0)-1,MATCH(AR165,'Daten Elementary'!$A$424:$ADO$424,0)-1))*1000</f>
        <v>2.0761388000000003</v>
      </c>
      <c r="FH165" s="314">
        <f ca="1">IF(ISERROR(OFFSET('Daten Elementary'!$A$1,MATCH(FH$5,'Daten Elementary'!$A:$A,0)-1,MATCH(AS165,'Daten Elementary'!$A$424:$ADO$424,0)-1)),0,OFFSET('Daten Elementary'!$A$1,MATCH(FH$5,'Daten Elementary'!$A:$A,0)-1,MATCH(AS165,'Daten Elementary'!$A$424:$ADO$424,0)-1))*1000</f>
        <v>4.0322867999999996</v>
      </c>
      <c r="FI165" s="315">
        <f t="shared" ca="1" si="134"/>
        <v>9.6054137500000003</v>
      </c>
      <c r="FJ165" s="314">
        <f ca="1">IF(ISERROR(OFFSET('Daten Elementary'!$A$1,MATCH(FJ$5,'Daten Elementary'!$A:$A,0)-1,MATCH($AT165,'Daten Elementary'!$A$424:$ADO$424,0)-1)),0,OFFSET('Daten Elementary'!$A$1,MATCH(FJ$5,'Daten Elementary'!$A:$A,0)-1,MATCH($AT165,'Daten Elementary'!$A$424:$ADO$424,0)-1))*1000</f>
        <v>9.6054138000000009</v>
      </c>
      <c r="FK165" s="305">
        <f t="shared" ca="1" si="135"/>
        <v>1.0000000052053979</v>
      </c>
      <c r="FL165" s="314">
        <f ca="1">IF(ISERROR(OFFSET('Daten Elementary'!$A$1,MATCH(FL$5,'Daten Elementary'!$A:$A,0)-1,MATCH(AM165,'Daten Elementary'!$A$424:$ADO$424,0)-1)),0,OFFSET('Daten Elementary'!$A$1,MATCH(FL$5,'Daten Elementary'!$A:$A,0)-1,MATCH(AM165,'Daten Elementary'!$A$424:$ADO$424,0)-1))</f>
        <v>0</v>
      </c>
      <c r="FM165" s="314">
        <f ca="1">IF(ISERROR(OFFSET('Daten Elementary'!$A$1,MATCH(FM$5,'Daten Elementary'!$A:$A,0)-1,MATCH(AN165,'Daten Elementary'!$A$424:$ADO$424,0)-1)),0,OFFSET('Daten Elementary'!$A$1,MATCH(FM$5,'Daten Elementary'!$A:$A,0)-1,MATCH(AN165,'Daten Elementary'!$A$424:$ADO$424,0)-1))</f>
        <v>0</v>
      </c>
      <c r="FN165" s="314">
        <f ca="1">IF(ISERROR(OFFSET('Daten Elementary'!$A$1,MATCH(FN$5,'Daten Elementary'!$A:$A,0)-1,MATCH(AO165,'Daten Elementary'!$A$424:$ADO$424,0)-1)),0,OFFSET('Daten Elementary'!$A$1,MATCH(FN$5,'Daten Elementary'!$A:$A,0)-1,MATCH(AO165,'Daten Elementary'!$A$424:$ADO$424,0)-1))</f>
        <v>0</v>
      </c>
      <c r="FO165" s="314">
        <f ca="1">IF(ISERROR(OFFSET('Daten Elementary'!$A$1,MATCH(FO$5,'Daten Elementary'!$A:$A,0)-1,MATCH(AP165,'Daten Elementary'!$A$424:$ADO$424,0)-1)),0,OFFSET('Daten Elementary'!$A$1,MATCH(FO$5,'Daten Elementary'!$A:$A,0)-1,MATCH(AP165,'Daten Elementary'!$A$424:$ADO$424,0)-1))</f>
        <v>0</v>
      </c>
      <c r="FP165" s="314">
        <f t="shared" ca="1" si="136"/>
        <v>0</v>
      </c>
      <c r="FQ165" s="314">
        <f ca="1">IF(ISERROR(OFFSET('Daten Elementary'!$A$1,MATCH(FQ$5,'Daten Elementary'!$A:$A,0)-1,MATCH(AQ165,'Daten Elementary'!$A$424:$ADO$424,0)-1)),0,OFFSET('Daten Elementary'!$A$1,MATCH(FQ$5,'Daten Elementary'!$A:$A,0)-1,MATCH(AQ165,'Daten Elementary'!$A$424:$ADO$424,0)-1))</f>
        <v>0</v>
      </c>
      <c r="FR165" s="314">
        <f ca="1">IF(ISERROR(OFFSET('Daten Elementary'!$A$1,MATCH(FR$5,'Daten Elementary'!$A:$A,0)-1,MATCH(AR165,'Daten Elementary'!$A$424:$ADO$424,0)-1)),0,OFFSET('Daten Elementary'!$A$1,MATCH(FR$5,'Daten Elementary'!$A:$A,0)-1,MATCH(AR165,'Daten Elementary'!$A$424:$ADO$424,0)-1))</f>
        <v>0</v>
      </c>
      <c r="FS165" s="314">
        <f ca="1">IF(ISERROR(OFFSET('Daten Elementary'!$A$1,MATCH(FS$5,'Daten Elementary'!$A:$A,0)-1,MATCH(AS165,'Daten Elementary'!$A$424:$ADO$424,0)-1)),0,OFFSET('Daten Elementary'!$A$1,MATCH(FS$5,'Daten Elementary'!$A:$A,0)-1,MATCH(AS165,'Daten Elementary'!$A$424:$ADO$424,0)-1))</f>
        <v>0</v>
      </c>
      <c r="FT165" s="315">
        <f t="shared" ca="1" si="137"/>
        <v>0</v>
      </c>
      <c r="FU165" s="314">
        <f ca="1">IF(ISERROR(OFFSET('Daten Elementary'!$A$1,MATCH(FU$5,'Daten Elementary'!$A:$A,0)-1,MATCH($AT165,'Daten Elementary'!$A$424:$ADO$424,0)-1)),0,OFFSET('Daten Elementary'!$A$1,MATCH(FU$5,'Daten Elementary'!$A:$A,0)-1,MATCH($AT165,'Daten Elementary'!$A$424:$ADO$424,0)-1))</f>
        <v>0</v>
      </c>
      <c r="FV165" s="305">
        <f t="shared" ca="1" si="138"/>
        <v>0</v>
      </c>
      <c r="FW165" s="324"/>
      <c r="FX165" s="231" t="str">
        <f t="shared" si="139"/>
        <v>Zug Schweiz, Strommix SBB, wenig Diesel (v.a. Elektrolok, Rangierfahrten mit Diesellok (93% mit Partikelfilter))</v>
      </c>
      <c r="FY165" s="231" t="str">
        <f t="shared" si="104"/>
        <v>Zug Schweiz</v>
      </c>
      <c r="FZ165" s="231" t="str">
        <f t="shared" si="105"/>
        <v>, Strommix SBB, wenig Diesel</v>
      </c>
      <c r="GA165" s="231" t="str">
        <f t="shared" si="106"/>
        <v xml:space="preserve"> (v.a. Elektrolok, Rangierfahrten mit Diesellok (93% mit Partikelfilter))</v>
      </c>
      <c r="GB165" s="231"/>
    </row>
    <row r="166" spans="1:184" ht="16.5" customHeight="1">
      <c r="A166" s="399"/>
      <c r="B166" s="402"/>
      <c r="C166" s="332" t="s">
        <v>13</v>
      </c>
      <c r="D166" s="326" t="s">
        <v>127</v>
      </c>
      <c r="E166" s="371" t="s">
        <v>306</v>
      </c>
      <c r="F166" s="86">
        <v>1</v>
      </c>
      <c r="G166" s="86">
        <v>1</v>
      </c>
      <c r="H166" s="87">
        <v>1</v>
      </c>
      <c r="I166" s="88">
        <v>1</v>
      </c>
      <c r="J166" s="88"/>
      <c r="K166" s="86">
        <v>1</v>
      </c>
      <c r="L166" s="86"/>
      <c r="M166" s="86"/>
      <c r="N166" s="82" t="s">
        <v>100</v>
      </c>
      <c r="O166" s="6">
        <f ca="1">(IF(ISERROR(INDEX(INDIRECT($D$268),MATCH($AM166,$AM$4:$AM$275,0),MATCH(O$304,INDIRECT($E$268),0))*$I166/$AD166),0,INDEX(INDIRECT($D$268),MATCH($AM166,$AM$4:$AM$275,0),MATCH(O$304,INDIRECT($E$268),0))*$I166/$AD166)+IF(ISERROR(INDEX(INDIRECT($D$268),MATCH($AN166,$AN$4:$AN$275,0),MATCH(O$305,INDIRECT($E$268),0))*$J166/$AE166),0,INDEX(INDIRECT($D$268),MATCH($AN166,$AN$4:$AN$275,0),MATCH(O$305,INDIRECT($E$268),0))*$J166/$AE166))*$AC166/$F166</f>
        <v>0</v>
      </c>
      <c r="P166" s="6">
        <f ca="1">(IF(ISERROR(INDEX(INDIRECT($D$268),MATCH($AO166,$AO$4:$AO$275,0),MATCH(P$304,INDIRECT($E$268),0))*$I166/$AD166),0,INDEX(INDIRECT($D$268),MATCH($AO166,$AO$4:$AO$275,0),MATCH(P$304,INDIRECT($E$268),0))*$I166/$AD166)+IF(ISERROR(INDEX(INDIRECT($D$268),MATCH($AP166,$AP$4:$AP$275,0),MATCH(P$305,INDIRECT($E$268),0))*$J166/$AE166),0,INDEX(INDIRECT($D$268),MATCH($AP166,$AP$4:$AP$275,0),MATCH(P$305,INDIRECT($E$268),0))*$J166/$AE166))*$AC166/$F166</f>
        <v>0.54370708000000001</v>
      </c>
      <c r="Q166" s="6">
        <f ca="1">INDEX(INDIRECT($D$268),MATCH($AQ166,$AQ$4:$AQ$284,0),MATCH(Q$4,INDIRECT($E$268),0))*$K166*$AC166/$F166/$AF166</f>
        <v>2.2943866000000002</v>
      </c>
      <c r="R166" s="6">
        <f ca="1">INDEX(INDIRECT($D$268),MATCH($AR166,$AR$4:$AR$284,0),MATCH(R$4,INDIRECT($E$268),0))*$K166*$AC166/$F166/$AF166</f>
        <v>2.2991359999999998</v>
      </c>
      <c r="S166" s="6">
        <f ca="1">INDEX(INDIRECT($D$268),MATCH($AS166,$AS$4:$AS$284,0),MATCH(S$4,INDIRECT($E$268),0))*$K166*$AC166/$F166/$AF166</f>
        <v>4.3567689000000005</v>
      </c>
      <c r="T166" s="7">
        <f t="shared" ca="1" si="103"/>
        <v>9.4939985800000013</v>
      </c>
      <c r="U166" s="6">
        <f>IF($B$268=6,(IF(OR(AJ166="Benzin",AJ166="Diesel"),$AK166*INDEX('DIN EN 16258'!$I:$I,MATCH('mobitool-Faktoren v2.0'!$AI166,'DIN EN 16258'!$A:$A,0))*$I166/$AD166+$AL166*INDEX('DIN EN 16258'!$I:$I,MATCH('mobitool-Faktoren v2.0'!$AJ166,'DIN EN 16258'!$A:$A,0))*$I166/$AD166,IF(ISERROR($AK166*INDEX('DIN EN 16258'!$I:$I,MATCH('mobitool-Faktoren v2.0'!$AI166,'DIN EN 16258'!$A:$A,0))*$I166/$AD166),0,$AK166*INDEX('DIN EN 16258'!$I:$I,MATCH('mobitool-Faktoren v2.0'!$AI166,'DIN EN 16258'!$A:$A,0))*$I166/$AD166)+IF(ISERROR($AL166*INDEX('DIN EN 16258'!$I:$I,MATCH('mobitool-Faktoren v2.0'!$AJ166,'DIN EN 16258'!$A:$A,0))*$J166/$AE166),0,$AL166*INDEX('DIN EN 16258'!$I:$I,MATCH('mobitool-Faktoren v2.0'!$AJ166,'DIN EN 16258'!$A:$A,0))*$J166/$AE166)))*1000,
IF($B$268=1,(IF(OR(AJ166="Benzin",AJ166="Diesel"),$AK166*INDEX('DIN EN 16258'!$D:$D,MATCH('mobitool-Faktoren v2.0'!$AI166,'DIN EN 16258'!$A:$A,0))*$I166/$AD166+$AL166*INDEX('DIN EN 16258'!$D:$D,MATCH('mobitool-Faktoren v2.0'!$AJ166,'DIN EN 16258'!$A:$A,0))*$I166/$AD166,IF(ISERROR($AK166*INDEX('DIN EN 16258'!$D:$D,MATCH('mobitool-Faktoren v2.0'!$AI166,'DIN EN 16258'!$A:$A,0))*$I166/$AD166),0,$AK166*INDEX('DIN EN 16258'!$D:$D,MATCH('mobitool-Faktoren v2.0'!$AI166,'DIN EN 16258'!$A:$A,0))*$I166/$AD166)+IF(ISERROR($AL166*INDEX('DIN EN 16258'!$D:$D,MATCH('mobitool-Faktoren v2.0'!$AJ166,'DIN EN 16258'!$A:$A,0))*$J166/$AE166),0,$AL166*INDEX('DIN EN 16258'!$D:$D,MATCH('mobitool-Faktoren v2.0'!$AJ166,'DIN EN 16258'!$A:$A,0))*$J166/$AE166))),0))*$AC166/$F166</f>
        <v>0</v>
      </c>
      <c r="V166" s="6">
        <f>IF($B$268=6,(IF(OR(AJ166="Benzin",AJ166="Diesel"),$AK166*INDEX('DIN EN 16258'!$L:$L,MATCH('mobitool-Faktoren v2.0'!$AI166,'DIN EN 16258'!$A:$A,0))*$I166/$AD166+$AL166*INDEX('DIN EN 16258'!$L:$L,MATCH('mobitool-Faktoren v2.0'!$AJ166,'DIN EN 16258'!$A:$A,0))*$I166/$AD166,IF(ISERROR($AK166*INDEX('DIN EN 16258'!$L:$L,MATCH('mobitool-Faktoren v2.0'!$AI166,'DIN EN 16258'!$A:$A,0))*$I166/$AD166),0,$AK166*INDEX('DIN EN 16258'!$L:$L,MATCH('mobitool-Faktoren v2.0'!$AI166,'DIN EN 16258'!$A:$A,0))*$I166/$AD166)+IF(ISERROR($AL166*INDEX('DIN EN 16258'!$L:$L,MATCH('mobitool-Faktoren v2.0'!$AJ166,'DIN EN 16258'!$A:$A,0))*$J166/$AE166),0,$AL166*INDEX('DIN EN 16258'!$L:$L,MATCH('mobitool-Faktoren v2.0'!$AJ166,'DIN EN 16258'!$A:$A,0))*$J166/$AE166)))*1000,
IF($B$268=1,(IF(OR(AJ166="Benzin",AJ166="Diesel"),$AK166*INDEX('DIN EN 16258'!$F:$F,MATCH('mobitool-Faktoren v2.0'!$AI166,'DIN EN 16258'!$A:$A,0))*$I166/$AD166+$AL166*INDEX('DIN EN 16258'!$F:$F,MATCH('mobitool-Faktoren v2.0'!$AJ166,'DIN EN 16258'!$A:$A,0))*$I166/$AD166,IF(ISERROR($AK166*INDEX('DIN EN 16258'!$F:$F,MATCH('mobitool-Faktoren v2.0'!$AI166,'DIN EN 16258'!$A:$A,0))*$I166/$AD166),0,$AK166*INDEX('DIN EN 16258'!$F:$F,MATCH('mobitool-Faktoren v2.0'!$AI166,'DIN EN 16258'!$A:$A,0))*$I166/$AD166)+IF(ISERROR($AL166*INDEX('DIN EN 16258'!$F:$F,MATCH('mobitool-Faktoren v2.0'!$AJ166,'DIN EN 16258'!$A:$A,0))*$J166/$AE166),0,$AL166*INDEX('DIN EN 16258'!$F:$F,MATCH('mobitool-Faktoren v2.0'!$AJ166,'DIN EN 16258'!$A:$A,0))*$J166/$AE166))),0))*$AC166/$F166</f>
        <v>0.24019066663980002</v>
      </c>
      <c r="W166" s="39" t="s">
        <v>673</v>
      </c>
      <c r="X166" s="39" t="s">
        <v>162</v>
      </c>
      <c r="Y166" s="300"/>
      <c r="Z166" s="372"/>
      <c r="AA166" s="337"/>
      <c r="AB166" s="299"/>
      <c r="AC166" s="300">
        <v>1</v>
      </c>
      <c r="AD166" s="298">
        <v>1</v>
      </c>
      <c r="AE166" s="298"/>
      <c r="AF166" s="299">
        <v>1</v>
      </c>
      <c r="AG166" s="299"/>
      <c r="AH166" s="299"/>
      <c r="AI166" s="301" t="s">
        <v>632</v>
      </c>
      <c r="AJ166" s="301"/>
      <c r="AK166" s="329">
        <v>5.3337000000000002E-2</v>
      </c>
      <c r="AL166" s="329"/>
      <c r="AM166" s="202" t="s">
        <v>807</v>
      </c>
      <c r="AN166" s="202" t="s">
        <v>81</v>
      </c>
      <c r="AO166" s="202" t="s">
        <v>808</v>
      </c>
      <c r="AP166" s="202" t="s">
        <v>81</v>
      </c>
      <c r="AQ166" s="202" t="s">
        <v>809</v>
      </c>
      <c r="AR166" s="202" t="s">
        <v>2243</v>
      </c>
      <c r="AS166" s="202" t="s">
        <v>810</v>
      </c>
      <c r="AT166" s="202" t="s">
        <v>2247</v>
      </c>
      <c r="AU166" s="303">
        <f ca="1">IF(ISERROR(OFFSET('Daten KEA'!$A$1,MATCH(AU$5,'Daten KEA'!$A:$A,0)-1,MATCH(AM166,'Daten KEA'!$A$424:$ADO$424,0)-1)),0,OFFSET('Daten KEA'!$A$1,MATCH(AU$5,'Daten KEA'!$A:$A,0)-1,MATCH(AM166,'Daten KEA'!$A$424:$ADO$424,0)-1))+IF(ISERROR(AK166*INDEX('Energiefaktoren Ecoinvent'!$D:$D,MATCH('mobitool-Faktoren v2.0'!AI166,'Energiefaktoren Ecoinvent'!$A:$A,0))),0,AK166*INDEX('Energiefaktoren Ecoinvent'!$D:$D,MATCH('mobitool-Faktoren v2.0'!AI166,'Energiefaktoren Ecoinvent'!$A:$A,0)))+IF(OR(AJ166="Benzin",AJ166="Diesel"),IF(ISERROR(OFFSET('Daten KEA'!$A$1,MATCH(AV$5,'Daten KEA'!$A:$A,0)-1,MATCH(AN166,'Daten KEA'!$A$424:$ADO$424,0)-1)),0,OFFSET('Daten KEA'!$A$1,MATCH(AV$5,'Daten KEA'!$A:$A,0)-1,MATCH(AN166,'Daten KEA'!$A$424:$ADO$424,0)-1))+IF(ISERROR(AL166*INDEX('Energiefaktoren Ecoinvent'!$D:$D,MATCH('mobitool-Faktoren v2.0'!AJ166,'Energiefaktoren Ecoinvent'!$A:$A,0))),0,AL166*INDEX('Energiefaktoren Ecoinvent'!$D:$D,MATCH('mobitool-Faktoren v2.0'!AJ166,'Energiefaktoren Ecoinvent'!$A:$A,0))),0)</f>
        <v>0.19201320000000002</v>
      </c>
      <c r="AV166" s="303">
        <f ca="1">IF(OR(AJ166="Benzin",AJ166="Diesel"),0,IF(ISERROR(OFFSET('Daten KEA'!$A$1,MATCH(AV$5,'Daten KEA'!$A:$A,0)-1,MATCH(AN166,'Daten KEA'!$A$424:$ADO$424,0)-1)),0,OFFSET('Daten KEA'!$A$1,MATCH(AV$5,'Daten KEA'!$A:$A,0)-1,MATCH(AN166,'Daten KEA'!$A$424:$ADO$424,0)-1))+IF(ISERROR(AL166*INDEX('Energiefaktoren Ecoinvent'!$D:$D,MATCH('mobitool-Faktoren v2.0'!AJ166,'Energiefaktoren Ecoinvent'!$A:$A,0))),0,AL166*INDEX('Energiefaktoren Ecoinvent'!$D:$D,MATCH('mobitool-Faktoren v2.0'!AJ166,'Energiefaktoren Ecoinvent'!$A:$A,0))))</f>
        <v>0</v>
      </c>
      <c r="AW166" s="303">
        <f ca="1">IF(ISERROR(OFFSET('Daten KEA'!$A$1,MATCH(AW$5,'Daten KEA'!$A:$A,0)-1,MATCH(AO166,'Daten KEA'!$A$424:$ADO$424,0)-1)),0,OFFSET('Daten KEA'!$A$1,MATCH(AW$5,'Daten KEA'!$A:$A,0)-1,MATCH(AO166,'Daten KEA'!$A$424:$ADO$424,0)-1))-IF(ISERROR(AK166*INDEX('Energiefaktoren Ecoinvent'!$D:$D,MATCH('mobitool-Faktoren v2.0'!AI166,'Energiefaktoren Ecoinvent'!$A:$A,0))),0,AK166*INDEX('Energiefaktoren Ecoinvent'!$D:$D,MATCH('mobitool-Faktoren v2.0'!AI166,'Energiefaktoren Ecoinvent'!$A:$A,0)))+IF(OR(AJ166="Benzin",AJ166="Diesel"),IF(ISERROR(OFFSET('Daten KEA'!$A$1,MATCH(AX$5,'Daten KEA'!$A:$A,0)-1,MATCH(AP166,'Daten KEA'!$A$424:$ADO$424,0)-1)),0,OFFSET('Daten KEA'!$A$1,MATCH(AX$5,'Daten KEA'!$A:$A,0)-1,MATCH(AP166,'Daten KEA'!$A$424:$ADO$424,0)-1))-IF(ISERROR(AL166*INDEX('Energiefaktoren Ecoinvent'!$D:$D,MATCH('mobitool-Faktoren v2.0'!AJ166,'Energiefaktoren Ecoinvent'!$A:$A,0))),0,AL166*INDEX('Energiefaktoren Ecoinvent'!$D:$D,MATCH('mobitool-Faktoren v2.0'!AJ166,'Energiefaktoren Ecoinvent'!$A:$A,0))),0)</f>
        <v>5.078321999999999E-2</v>
      </c>
      <c r="AX166" s="303">
        <f ca="1">IF(OR(AJ166="Benzin",AJ166="Diesel"),0,IF(ISERROR(OFFSET('Daten KEA'!$A$1,MATCH(AX$5,'Daten KEA'!$A:$A,0)-1,MATCH(AP166,'Daten KEA'!$A$424:$ADO$424,0)-1)),0,OFFSET('Daten KEA'!$A$1,MATCH(AX$5,'Daten KEA'!$A:$A,0)-1,MATCH(AP166,'Daten KEA'!$A$424:$ADO$424,0)-1))-IF(ISERROR(AL166*INDEX('Energiefaktoren Ecoinvent'!$D:$D,MATCH('mobitool-Faktoren v2.0'!AJ166,'Energiefaktoren Ecoinvent'!$A:$A,0))),0,AL166*INDEX('Energiefaktoren Ecoinvent'!$D:$D,MATCH('mobitool-Faktoren v2.0'!AJ166,'Energiefaktoren Ecoinvent'!$A:$A,0))))</f>
        <v>0</v>
      </c>
      <c r="AY166" s="303">
        <f t="shared" ca="1" si="107"/>
        <v>0.24279642000000001</v>
      </c>
      <c r="AZ166" s="303">
        <f ca="1">IF(ISERROR(OFFSET('Daten KEA'!$A$1,MATCH(AZ$5,'Daten KEA'!$A:$A,0)-1,MATCH(AQ166,'Daten KEA'!$A$424:$ADO$424,0)-1)),0,OFFSET('Daten KEA'!$A$1,MATCH(AZ$5,'Daten KEA'!$A:$A,0)-1,MATCH(AQ166,'Daten KEA'!$A$424:$ADO$424,0)-1))</f>
        <v>3.3379862000000003E-2</v>
      </c>
      <c r="BA166" s="303">
        <f ca="1">IF(ISERROR(OFFSET('Daten KEA'!$A$1,MATCH(BA$5,'Daten KEA'!$A:$A,0)-1,MATCH(AR166,'Daten KEA'!$A$424:$ADO$424,0)-1)),0,OFFSET('Daten KEA'!$A$1,MATCH(BA$5,'Daten KEA'!$A:$A,0)-1,MATCH(AR166,'Daten KEA'!$A$424:$ADO$424,0)-1))</f>
        <v>3.9732895999999997E-2</v>
      </c>
      <c r="BB166" s="303">
        <f ca="1">IF(ISERROR(OFFSET('Daten KEA'!$A$1,MATCH(BB$5,'Daten KEA'!$A:$A,0)-1,MATCH(AS166,'Daten KEA'!$A$424:$ADO$424,0)-1)),0,OFFSET('Daten KEA'!$A$1,MATCH(BB$5,'Daten KEA'!$A:$A,0)-1,MATCH(AS166,'Daten KEA'!$A$424:$ADO$424,0)-1))</f>
        <v>0.10200895</v>
      </c>
      <c r="BC166" s="304">
        <f t="shared" ca="1" si="101"/>
        <v>0.417918128</v>
      </c>
      <c r="BD166" s="303">
        <f ca="1">IF(ISERROR(OFFSET('Daten KEA'!$A$1,MATCH(BD$5,'Daten KEA'!$A:$A,0)-1,MATCH(AT166,'Daten KEA'!$A$424:$ADO$424,0)-1)),0,OFFSET('Daten KEA'!$A$1,MATCH(BD$5,'Daten KEA'!$A:$A,0)-1,MATCH(AT166,'Daten KEA'!$A$424:$ADO$424,0)-1))</f>
        <v>0.41791812</v>
      </c>
      <c r="BE166" s="305">
        <f t="shared" ca="1" si="108"/>
        <v>0.99999998085749464</v>
      </c>
      <c r="BF166" s="306">
        <f ca="1">IF(ISERROR(OFFSET('Daten KEA'!$A$1,MATCH(BF$5,'Daten KEA'!$A:$A,0)-1,MATCH(AM166,'Daten KEA'!$A$424:$ADO$424,0)-1)),0,OFFSET('Daten KEA'!$A$1,MATCH(BF$5,'Daten KEA'!$A:$A,0)-1,MATCH(AM166,'Daten KEA'!$A$424:$ADO$424,0)-1))+IF(ISERROR($AK166*INDEX('Energiefaktoren Ecoinvent'!$H:$H,MATCH('mobitool-Faktoren v2.0'!$AI166,'Energiefaktoren Ecoinvent'!$A:$A,0))),0,$AK166*INDEX('Energiefaktoren Ecoinvent'!$H:$H,MATCH('mobitool-Faktoren v2.0'!$AI166,'Energiefaktoren Ecoinvent'!$A:$A,0)))+IF(OR(AJ166="Benzin",AJ166="Diesel"),IF(ISERROR(OFFSET('Daten KEA'!$A$1,MATCH(BG$5,'Daten KEA'!$A:$A,0)-1,MATCH(AN166,'Daten KEA'!$A$424:$ADO$424,0)-1)),0,OFFSET('Daten KEA'!$A$1,MATCH(BG$5,'Daten KEA'!$A:$A,0)-1,MATCH(AN166,'Daten KEA'!$A$424:$ADO$424,0)-1))+IF(ISERROR($AL166*INDEX('Energiefaktoren Ecoinvent'!$H:$H,MATCH('mobitool-Faktoren v2.0'!$AJ166,'Energiefaktoren Ecoinvent'!$A:$A,0))),0,$AL166*INDEX('Energiefaktoren Ecoinvent'!$H:$H,MATCH('mobitool-Faktoren v2.0'!$AJ166,'Energiefaktoren Ecoinvent'!$A:$A,0))),0)</f>
        <v>2.0156159234322471E-2</v>
      </c>
      <c r="BG166" s="306">
        <f ca="1">IF(OR(AJ166="Benzin",AJ166="Diesel"),0,IF(ISERROR(OFFSET('Daten KEA'!$A$1,MATCH(BG$5,'Daten KEA'!$A:$A,0)-1,MATCH(AN166,'Daten KEA'!$A$424:$ADO$424,0)-1)),0,OFFSET('Daten KEA'!$A$1,MATCH(BG$5,'Daten KEA'!$A:$A,0)-1,MATCH(AN166,'Daten KEA'!$A$424:$ADO$424,0)-1))+IF(ISERROR($AL166*INDEX('Energiefaktoren Ecoinvent'!$H:$H,MATCH('mobitool-Faktoren v2.0'!$AJ166,'Energiefaktoren Ecoinvent'!$A:$A,0))),0,$AL166*INDEX('Energiefaktoren Ecoinvent'!$H:$H,MATCH('mobitool-Faktoren v2.0'!$AJ166,'Energiefaktoren Ecoinvent'!$A:$A,0))))</f>
        <v>0</v>
      </c>
      <c r="BH166" s="306">
        <f ca="1">IF(ISERROR(OFFSET('Daten KEA'!$A$1,MATCH(BH$5,'Daten KEA'!$A:$A,0)-1,MATCH(AO166,'Daten KEA'!$A$424:$ADO$424,0)-1)),0,OFFSET('Daten KEA'!$A$1,MATCH(BH$5,'Daten KEA'!$A:$A,0)-1,MATCH(AO166,'Daten KEA'!$A$424:$ADO$424,0)-1))-IF(ISERROR($AK166*INDEX('Energiefaktoren Ecoinvent'!$H:$H,MATCH('mobitool-Faktoren v2.0'!$AI166,'Energiefaktoren Ecoinvent'!$A:$A,0))),0,$AK166*INDEX('Energiefaktoren Ecoinvent'!$H:$H,MATCH('mobitool-Faktoren v2.0'!$AI166,'Energiefaktoren Ecoinvent'!$A:$A,0)))+IF(OR(AJ166="Benzin",AJ166="Diesel"),IF(ISERROR(OFFSET('Daten KEA'!$A$1,MATCH(BI$5,'Daten KEA'!$A:$A,0)-1,MATCH(AP166,'Daten KEA'!$A$424:$ADO$424,0)-1)),0,OFFSET('Daten KEA'!$A$1,MATCH(BI$5,'Daten KEA'!$A:$A,0)-1,MATCH(AP166,'Daten KEA'!$A$424:$ADO$424,0)-1))-IF(ISERROR($AL166*INDEX('Energiefaktoren Ecoinvent'!$H:$H,MATCH('mobitool-Faktoren v2.0'!$AJ166,'Energiefaktoren Ecoinvent'!$A:$A,0))),0,$AL166*INDEX('Energiefaktoren Ecoinvent'!$H:$H,MATCH('mobitool-Faktoren v2.0'!$AJ166,'Energiefaktoren Ecoinvent'!$A:$A,0))),0)</f>
        <v>1.578954237862943E-2</v>
      </c>
      <c r="BI166" s="306">
        <f ca="1">IF(OR(AJ166="Benzin",AJ166="Diesel"),0,IF(ISERROR(OFFSET('Daten KEA'!$A$1,MATCH(BI$5,'Daten KEA'!$A:$A,0)-1,MATCH(AP166,'Daten KEA'!$A$424:$ADO$424,0)-1)),0,OFFSET('Daten KEA'!$A$1,MATCH(BI$5,'Daten KEA'!$A:$A,0)-1,MATCH(AP166,'Daten KEA'!$A$424:$ADO$424,0)-1))-IF(ISERROR($AL166*INDEX('Energiefaktoren Ecoinvent'!$H:$H,MATCH('mobitool-Faktoren v2.0'!$AJ166,'Energiefaktoren Ecoinvent'!$A:$A,0))),0,$AL166*INDEX('Energiefaktoren Ecoinvent'!$H:$H,MATCH('mobitool-Faktoren v2.0'!$AJ166,'Energiefaktoren Ecoinvent'!$A:$A,0))))</f>
        <v>0</v>
      </c>
      <c r="BJ166" s="306">
        <f t="shared" ca="1" si="140"/>
        <v>3.5945701612951901E-2</v>
      </c>
      <c r="BK166" s="306">
        <f ca="1">IF(ISERROR(OFFSET('Daten KEA'!$A$1,MATCH(BK$5,'Daten KEA'!$A:$A,0)-1,MATCH(AQ166,'Daten KEA'!$A$424:$ADO$424,0)-1)),0,OFFSET('Daten KEA'!$A$1,MATCH(BK$5,'Daten KEA'!$A:$A,0)-1,MATCH(AQ166,'Daten KEA'!$A$424:$ADO$424,0)-1))</f>
        <v>3.2687054502294005E-2</v>
      </c>
      <c r="BL166" s="306">
        <f ca="1">IF(ISERROR(OFFSET('Daten KEA'!$A$1,MATCH(BL$5,'Daten KEA'!$A:$A,0)-1,MATCH(AR166,'Daten KEA'!$A$424:$ADO$424,0)-1)),0,OFFSET('Daten KEA'!$A$1,MATCH(BL$5,'Daten KEA'!$A:$A,0)-1,MATCH(AR166,'Daten KEA'!$A$424:$ADO$424,0)-1))</f>
        <v>3.5916251503740997E-2</v>
      </c>
      <c r="BM166" s="306">
        <f ca="1">IF(ISERROR(OFFSET('Daten KEA'!$A$1,MATCH(BM$5,'Daten KEA'!$A:$A,0)-1,MATCH(AS166,'Daten KEA'!$A$424:$ADO$424,0)-1)),0,OFFSET('Daten KEA'!$A$1,MATCH(BM$5,'Daten KEA'!$A:$A,0)-1,MATCH(AS166,'Daten KEA'!$A$424:$ADO$424,0)-1))</f>
        <v>9.2003426961300011E-2</v>
      </c>
      <c r="BN166" s="307">
        <f t="shared" ca="1" si="98"/>
        <v>0.19655243458028693</v>
      </c>
      <c r="BO166" s="306">
        <f ca="1">IF(ISERROR(OFFSET('Daten KEA'!$A$1,MATCH(BO$5,'Daten KEA'!$A:$A,0)-1,MATCH(AT166,'Daten KEA'!$A$424:$ADO$424,0)-1)),0,OFFSET('Daten KEA'!$A$1,MATCH(BO$5,'Daten KEA'!$A:$A,0)-1,MATCH(AT166,'Daten KEA'!$A$424:$ADO$424,0)-1))</f>
        <v>0.19655242918029001</v>
      </c>
      <c r="BP166" s="305">
        <f t="shared" ca="1" si="109"/>
        <v>0.9999999725264308</v>
      </c>
      <c r="BQ166" s="308">
        <f ca="1">IF(ISERROR(OFFSET('Daten GWP'!$A$1,MATCH(BQ$5,'Daten GWP'!$A:$A,0)-1,MATCH(AM166,'Daten GWP'!$A$424:$ADO$424,0)-1)),0,OFFSET('Daten GWP'!$A$1,MATCH(BQ$5,'Daten GWP'!$A:$A,0)-1,MATCH(AM166,'Daten GWP'!$A$424:$ADO$424,0)-1))*1000</f>
        <v>0</v>
      </c>
      <c r="BR166" s="308">
        <f ca="1">IF(ISERROR(OFFSET('Daten GWP'!$A$1,MATCH(BR$5,'Daten GWP'!$A:$A,0)-1,MATCH(AN166,'Daten GWP'!$A$424:$ADO$424,0)-1)),0,OFFSET('Daten GWP'!$A$1,MATCH(BR$5,'Daten GWP'!$A:$A,0)-1,MATCH(AN166,'Daten GWP'!$A$424:$ADO$424,0)-1))*1000</f>
        <v>0</v>
      </c>
      <c r="BS166" s="308">
        <f ca="1">IF(ISERROR(OFFSET('Daten GWP'!$A$1,MATCH(BS$5,'Daten GWP'!$A:$A,0)-1,MATCH(AO166,'Daten GWP'!$A$424:$ADO$424,0)-1)),0,OFFSET('Daten GWP'!$A$1,MATCH(BS$5,'Daten GWP'!$A:$A,0)-1,MATCH(AO166,'Daten GWP'!$A$424:$ADO$424,0)-1))*1000</f>
        <v>0.54370708000000001</v>
      </c>
      <c r="BT166" s="308">
        <f ca="1">IF(ISERROR(OFFSET('Daten GWP'!$A$1,MATCH(BT$5,'Daten GWP'!$A:$A,0)-1,MATCH(AP166,'Daten GWP'!$A$424:$ADO$424,0)-1)),0,OFFSET('Daten GWP'!$A$1,MATCH(BT$5,'Daten GWP'!$A:$A,0)-1,MATCH(AP166,'Daten GWP'!$A$424:$ADO$424,0)-1))*1000</f>
        <v>0</v>
      </c>
      <c r="BU166" s="308">
        <f t="shared" ca="1" si="110"/>
        <v>0.54370708000000001</v>
      </c>
      <c r="BV166" s="308">
        <f ca="1">IF(ISERROR(OFFSET('Daten GWP'!$A$1,MATCH(BV$5,'Daten GWP'!$A:$A,0)-1,MATCH(AQ166,'Daten GWP'!$A$424:$ADO$424,0)-1)),0,OFFSET('Daten GWP'!$A$1,MATCH(BV$5,'Daten GWP'!$A:$A,0)-1,MATCH(AQ166,'Daten GWP'!$A$424:$ADO$424,0)-1))*1000</f>
        <v>2.2943866000000002</v>
      </c>
      <c r="BW166" s="308">
        <f ca="1">IF(ISERROR(OFFSET('Daten GWP'!$A$1,MATCH(BW$5,'Daten GWP'!$A:$A,0)-1,MATCH(AR166,'Daten GWP'!$A$424:$ADO$424,0)-1)),0,OFFSET('Daten GWP'!$A$1,MATCH(BW$5,'Daten GWP'!$A:$A,0)-1,MATCH(AR166,'Daten GWP'!$A$424:$ADO$424,0)-1))*1000</f>
        <v>2.2991359999999998</v>
      </c>
      <c r="BX166" s="308">
        <f ca="1">IF(ISERROR(OFFSET('Daten GWP'!$A$1,MATCH(BX$5,'Daten GWP'!$A:$A,0)-1,MATCH(AS166,'Daten GWP'!$A$424:$ADO$424,0)-1)),0,OFFSET('Daten GWP'!$A$1,MATCH(BX$5,'Daten GWP'!$A:$A,0)-1,MATCH(AS166,'Daten GWP'!$A$424:$ADO$424,0)-1))*1000</f>
        <v>4.3567689000000005</v>
      </c>
      <c r="BY166" s="309">
        <f t="shared" ca="1" si="99"/>
        <v>9.4939985799999995</v>
      </c>
      <c r="BZ166" s="308">
        <f ca="1">IF(ISERROR(OFFSET('Daten GWP'!$A$1,MATCH(BZ$5,'Daten GWP'!$A:$A,0)-1,MATCH(AT166,'Daten GWP'!$A$424:$ADO$424,0)-1)),0,OFFSET('Daten GWP'!$A$1,MATCH(BZ$5,'Daten GWP'!$A:$A,0)-1,MATCH(AT166,'Daten GWP'!$A$424:$ADO$424,0)-1))*1000</f>
        <v>9.4939985</v>
      </c>
      <c r="CA166" s="305">
        <f t="shared" ca="1" si="111"/>
        <v>0.99999999157362429</v>
      </c>
      <c r="CB166" s="310">
        <f ca="1">IF(ISERROR(OFFSET('Daten Elementary'!$A$1,MATCH(CB$5,'Daten Elementary'!$A:$A,0)-1,MATCH(AM166,'Daten Elementary'!$A$424:$ADO$424,0)-1)),0,OFFSET('Daten Elementary'!$A$1,MATCH(CB$5,'Daten Elementary'!$A:$A,0)-1,MATCH(AM166,'Daten Elementary'!$A$424:$ADO$424,0)-1))*1000000</f>
        <v>0</v>
      </c>
      <c r="CC166" s="310">
        <f ca="1">IF(ISERROR(OFFSET('Daten Elementary'!$A$1,MATCH(CC$5,'Daten Elementary'!$A:$A,0)-1,MATCH(AN166,'Daten Elementary'!$A$424:$ADO$424,0)-1)),0,OFFSET('Daten Elementary'!$A$1,MATCH(CC$5,'Daten Elementary'!$A:$A,0)-1,MATCH(AN166,'Daten Elementary'!$A$424:$ADO$424,0)-1))*1000000</f>
        <v>0</v>
      </c>
      <c r="CD166" s="310">
        <f ca="1">IF(ISERROR(OFFSET('Daten Elementary'!$A$1,MATCH(CD$5,'Daten Elementary'!$A:$A,0)-1,MATCH(AO166,'Daten Elementary'!$A$424:$ADO$424,0)-1)),0,OFFSET('Daten Elementary'!$A$1,MATCH(CD$5,'Daten Elementary'!$A:$A,0)-1,MATCH(AO166,'Daten Elementary'!$A$424:$ADO$424,0)-1))*1000000</f>
        <v>0.58448624999999998</v>
      </c>
      <c r="CE166" s="310">
        <f ca="1">IF(ISERROR(OFFSET('Daten Elementary'!$A$1,MATCH(CE$5,'Daten Elementary'!$A:$A,0)-1,MATCH(AP166,'Daten Elementary'!$A$424:$ADO$424,0)-1)),0,OFFSET('Daten Elementary'!$A$1,MATCH(CE$5,'Daten Elementary'!$A:$A,0)-1,MATCH(AP166,'Daten Elementary'!$A$424:$ADO$424,0)-1))*1000000</f>
        <v>0</v>
      </c>
      <c r="CF166" s="310">
        <f t="shared" ca="1" si="112"/>
        <v>0.58448624999999998</v>
      </c>
      <c r="CG166" s="310">
        <f ca="1">IF(ISERROR(OFFSET('Daten Elementary'!$A$1,MATCH(CG$5,'Daten Elementary'!$A:$A,0)-1,MATCH(AQ166,'Daten Elementary'!$A$424:$ADO$424,0)-1)),0,OFFSET('Daten Elementary'!$A$1,MATCH(CG$5,'Daten Elementary'!$A:$A,0)-1,MATCH(AQ166,'Daten Elementary'!$A$424:$ADO$424,0)-1))*1000000</f>
        <v>0.80112309999999998</v>
      </c>
      <c r="CH166" s="310">
        <f ca="1">IF(ISERROR(OFFSET('Daten Elementary'!$A$1,MATCH(CH$5,'Daten Elementary'!$A:$A,0)-1,MATCH(AR166,'Daten Elementary'!$A$424:$ADO$424,0)-1)),0,OFFSET('Daten Elementary'!$A$1,MATCH(CH$5,'Daten Elementary'!$A:$A,0)-1,MATCH(AR166,'Daten Elementary'!$A$424:$ADO$424,0)-1))*1000000</f>
        <v>4.3062432000000008</v>
      </c>
      <c r="CI166" s="310">
        <f ca="1">IF(ISERROR(OFFSET('Daten Elementary'!$A$1,MATCH(CI$5,'Daten Elementary'!$A:$A,0)-1,MATCH(AS166,'Daten Elementary'!$A$424:$ADO$424,0)-1)),0,OFFSET('Daten Elementary'!$A$1,MATCH(CI$5,'Daten Elementary'!$A:$A,0)-1,MATCH(AS166,'Daten Elementary'!$A$424:$ADO$424,0)-1))*1000000</f>
        <v>5.0619094999999996</v>
      </c>
      <c r="CJ166" s="311">
        <f t="shared" ca="1" si="113"/>
        <v>10.753762050000001</v>
      </c>
      <c r="CK166" s="310">
        <f ca="1">IF(ISERROR(OFFSET('Daten Elementary'!$A$1,MATCH(CK$5,'Daten Elementary'!$A:$A,0)-1,MATCH($AT166,'Daten Elementary'!$A$424:$ADO$424,0)-1)),0,OFFSET('Daten Elementary'!$A$1,MATCH(CK$5,'Daten Elementary'!$A:$A,0)-1,MATCH($AT166,'Daten Elementary'!$A$424:$ADO$424,0)-1))*1000000</f>
        <v>10.753762</v>
      </c>
      <c r="CL166" s="305">
        <f t="shared" ca="1" si="114"/>
        <v>0.99999999535046424</v>
      </c>
      <c r="CM166" s="312">
        <f ca="1">IF(ISERROR(OFFSET('Daten Elementary'!$A$1,MATCH(CM$5,'Daten Elementary'!$A:$A,0)-1,MATCH(AM166,'Daten Elementary'!$A$424:$ADO$424,0)-1)),0,OFFSET('Daten Elementary'!$A$1,MATCH(CM$5,'Daten Elementary'!$A:$A,0)-1,MATCH(AM166,'Daten Elementary'!$A$424:$ADO$424,0)-1))*1000000</f>
        <v>0</v>
      </c>
      <c r="CN166" s="312">
        <f ca="1">IF(ISERROR(OFFSET('Daten Elementary'!$A$1,MATCH(CN$5,'Daten Elementary'!$A:$A,0)-1,MATCH(AN166,'Daten Elementary'!$A$424:$ADO$424,0)-1)),0,OFFSET('Daten Elementary'!$A$1,MATCH(CN$5,'Daten Elementary'!$A:$A,0)-1,MATCH(AN166,'Daten Elementary'!$A$424:$ADO$424,0)-1))*1000000</f>
        <v>0</v>
      </c>
      <c r="CO166" s="312">
        <f ca="1">IF(ISERROR(OFFSET('Daten Elementary'!$A$1,MATCH(CO$5,'Daten Elementary'!$A:$A,0)-1,MATCH(AO166,'Daten Elementary'!$A$424:$ADO$424,0)-1)),0,OFFSET('Daten Elementary'!$A$1,MATCH(CO$5,'Daten Elementary'!$A:$A,0)-1,MATCH(AO166,'Daten Elementary'!$A$424:$ADO$424,0)-1))*1000000</f>
        <v>0.24601592999999999</v>
      </c>
      <c r="CP166" s="312">
        <f ca="1">IF(ISERROR(OFFSET('Daten Elementary'!$A$1,MATCH(CP$5,'Daten Elementary'!$A:$A,0)-1,MATCH(AP166,'Daten Elementary'!$A$424:$ADO$424,0)-1)),0,OFFSET('Daten Elementary'!$A$1,MATCH(CP$5,'Daten Elementary'!$A:$A,0)-1,MATCH(AP166,'Daten Elementary'!$A$424:$ADO$424,0)-1))*1000000</f>
        <v>0</v>
      </c>
      <c r="CQ166" s="312">
        <f t="shared" ca="1" si="115"/>
        <v>0.24601592999999999</v>
      </c>
      <c r="CR166" s="312">
        <f ca="1">IF(ISERROR(OFFSET('Daten Elementary'!$A$1,MATCH(CR$5,'Daten Elementary'!$A:$A,0)-1,MATCH(AQ166,'Daten Elementary'!$A$424:$ADO$424,0)-1)),0,OFFSET('Daten Elementary'!$A$1,MATCH(CR$5,'Daten Elementary'!$A:$A,0)-1,MATCH(AQ166,'Daten Elementary'!$A$424:$ADO$424,0)-1))*1000000</f>
        <v>0.29712411999999999</v>
      </c>
      <c r="CS166" s="312">
        <f ca="1">IF(ISERROR(OFFSET('Daten Elementary'!$A$1,MATCH(CS$5,'Daten Elementary'!$A:$A,0)-1,MATCH(AR166,'Daten Elementary'!$A$424:$ADO$424,0)-1)),0,OFFSET('Daten Elementary'!$A$1,MATCH(CS$5,'Daten Elementary'!$A:$A,0)-1,MATCH(AR166,'Daten Elementary'!$A$424:$ADO$424,0)-1))*1000000</f>
        <v>1.6289728999999999</v>
      </c>
      <c r="CT166" s="312">
        <f ca="1">IF(ISERROR(OFFSET('Daten Elementary'!$A$1,MATCH(CT$5,'Daten Elementary'!$A:$A,0)-1,MATCH(AS166,'Daten Elementary'!$A$424:$ADO$424,0)-1)),0,OFFSET('Daten Elementary'!$A$1,MATCH(CT$5,'Daten Elementary'!$A:$A,0)-1,MATCH(AS166,'Daten Elementary'!$A$424:$ADO$424,0)-1))*1000000</f>
        <v>1.9902542000000001</v>
      </c>
      <c r="CU166" s="313">
        <f t="shared" ca="1" si="116"/>
        <v>4.1623671499999997</v>
      </c>
      <c r="CV166" s="312">
        <f ca="1">IF(ISERROR(OFFSET('Daten Elementary'!$A$1,MATCH(CV$5,'Daten Elementary'!$A:$A,0)-1,MATCH($AT166,'Daten Elementary'!$A$424:$ADO$424,0)-1)),0,OFFSET('Daten Elementary'!$A$1,MATCH(CV$5,'Daten Elementary'!$A:$A,0)-1,MATCH($AT166,'Daten Elementary'!$A$424:$ADO$424,0)-1))*1000000</f>
        <v>4.1623671999999994</v>
      </c>
      <c r="CW166" s="305">
        <f t="shared" ca="1" si="117"/>
        <v>1.0000000120123953</v>
      </c>
      <c r="CX166" s="314">
        <f ca="1">IF(ISERROR(OFFSET('Daten Elementary'!$A$1,MATCH(CX$5,'Daten Elementary'!$A:$A,0)-1,MATCH(AM166,'Daten Elementary'!$A$424:$ADO$424,0)-1)),0,OFFSET('Daten Elementary'!$A$1,MATCH(CX$5,'Daten Elementary'!$A:$A,0)-1,MATCH(AM166,'Daten Elementary'!$A$424:$ADO$424,0)-1))*1000000</f>
        <v>0</v>
      </c>
      <c r="CY166" s="314">
        <f ca="1">IF(ISERROR(OFFSET('Daten Elementary'!$A$1,MATCH(CY$5,'Daten Elementary'!$A:$A,0)-1,MATCH(AN166,'Daten Elementary'!$A$424:$ADO$424,0)-1)),0,OFFSET('Daten Elementary'!$A$1,MATCH(CY$5,'Daten Elementary'!$A:$A,0)-1,MATCH(AN166,'Daten Elementary'!$A$424:$ADO$424,0)-1))*1000000</f>
        <v>0</v>
      </c>
      <c r="CZ166" s="314">
        <f ca="1">IF(ISERROR(OFFSET('Daten Elementary'!$A$1,MATCH(CZ$5,'Daten Elementary'!$A:$A,0)-1,MATCH(AO166,'Daten Elementary'!$A$424:$ADO$424,0)-1)),0,OFFSET('Daten Elementary'!$A$1,MATCH(CZ$5,'Daten Elementary'!$A:$A,0)-1,MATCH(AO166,'Daten Elementary'!$A$424:$ADO$424,0)-1))*1000000</f>
        <v>0.32228983</v>
      </c>
      <c r="DA166" s="314">
        <f ca="1">IF(ISERROR(OFFSET('Daten Elementary'!$A$1,MATCH(DA$5,'Daten Elementary'!$A:$A,0)-1,MATCH(AP166,'Daten Elementary'!$A$424:$ADO$424,0)-1)),0,OFFSET('Daten Elementary'!$A$1,MATCH(DA$5,'Daten Elementary'!$A:$A,0)-1,MATCH(AP166,'Daten Elementary'!$A$424:$ADO$424,0)-1))*1000000</f>
        <v>0</v>
      </c>
      <c r="DB166" s="314">
        <f t="shared" ca="1" si="118"/>
        <v>0.32228983</v>
      </c>
      <c r="DC166" s="314">
        <f ca="1">IF(ISERROR(OFFSET('Daten Elementary'!$A$1,MATCH(DC$5,'Daten Elementary'!$A:$A,0)-1,MATCH(AQ166,'Daten Elementary'!$A$424:$ADO$424,0)-1)),0,OFFSET('Daten Elementary'!$A$1,MATCH(DC$5,'Daten Elementary'!$A:$A,0)-1,MATCH(AQ166,'Daten Elementary'!$A$424:$ADO$424,0)-1))*1000000</f>
        <v>1.2241154000000001</v>
      </c>
      <c r="DD166" s="314">
        <f ca="1">IF(ISERROR(OFFSET('Daten Elementary'!$A$1,MATCH(DD$5,'Daten Elementary'!$A:$A,0)-1,MATCH(AR166,'Daten Elementary'!$A$424:$ADO$424,0)-1)),0,OFFSET('Daten Elementary'!$A$1,MATCH(DD$5,'Daten Elementary'!$A:$A,0)-1,MATCH(AR166,'Daten Elementary'!$A$424:$ADO$424,0)-1))*1000000</f>
        <v>1.3555579</v>
      </c>
      <c r="DE166" s="314">
        <f ca="1">IF(ISERROR(OFFSET('Daten Elementary'!$A$1,MATCH(DE$5,'Daten Elementary'!$A:$A,0)-1,MATCH(AS166,'Daten Elementary'!$A$424:$ADO$424,0)-1)),0,OFFSET('Daten Elementary'!$A$1,MATCH(DE$5,'Daten Elementary'!$A:$A,0)-1,MATCH(AS166,'Daten Elementary'!$A$424:$ADO$424,0)-1))*1000000</f>
        <v>3.5024048000000003</v>
      </c>
      <c r="DF166" s="315">
        <f t="shared" ca="1" si="119"/>
        <v>6.4043679300000003</v>
      </c>
      <c r="DG166" s="314">
        <f ca="1">IF(ISERROR(OFFSET('Daten Elementary'!$A$1,MATCH(DG$5,'Daten Elementary'!$A:$A,0)-1,MATCH($AT166,'Daten Elementary'!$A$424:$ADO$424,0)-1)),0,OFFSET('Daten Elementary'!$A$1,MATCH(DG$5,'Daten Elementary'!$A:$A,0)-1,MATCH($AT166,'Daten Elementary'!$A$424:$ADO$424,0)-1))*1000000</f>
        <v>6.4043679000000004</v>
      </c>
      <c r="DH166" s="305">
        <f t="shared" ca="1" si="120"/>
        <v>0.99999999531569705</v>
      </c>
      <c r="DI166" s="316">
        <f ca="1">IF(ISERROR(OFFSET('Daten Elementary'!$A$1,MATCH(DI$5,'Daten Elementary'!$A:$A,0)-1,MATCH(AM166,'Daten Elementary'!$A$424:$ADO$424,0)-1)),0,OFFSET('Daten Elementary'!$A$1,MATCH(DI$5,'Daten Elementary'!$A:$A,0)-1,MATCH(AM166,'Daten Elementary'!$A$424:$ADO$424,0)-1))*1000000</f>
        <v>0</v>
      </c>
      <c r="DJ166" s="316">
        <f ca="1">IF(ISERROR(OFFSET('Daten Elementary'!$A$1,MATCH(DJ$5,'Daten Elementary'!$A:$A,0)-1,MATCH(AN166,'Daten Elementary'!$A$424:$ADO$424,0)-1)),0,OFFSET('Daten Elementary'!$A$1,MATCH(DJ$5,'Daten Elementary'!$A:$A,0)-1,MATCH(AN166,'Daten Elementary'!$A$424:$ADO$424,0)-1))*1000000</f>
        <v>0</v>
      </c>
      <c r="DK166" s="316">
        <f ca="1">IF(ISERROR(OFFSET('Daten Elementary'!$A$1,MATCH(DK$5,'Daten Elementary'!$A:$A,0)-1,MATCH(AO166,'Daten Elementary'!$A$424:$ADO$424,0)-1)),0,OFFSET('Daten Elementary'!$A$1,MATCH(DK$5,'Daten Elementary'!$A:$A,0)-1,MATCH(AO166,'Daten Elementary'!$A$424:$ADO$424,0)-1))*1000000</f>
        <v>1.0793866000000001</v>
      </c>
      <c r="DL166" s="316">
        <f ca="1">IF(ISERROR(OFFSET('Daten Elementary'!$A$1,MATCH(DL$5,'Daten Elementary'!$A:$A,0)-1,MATCH(AP166,'Daten Elementary'!$A$424:$ADO$424,0)-1)),0,OFFSET('Daten Elementary'!$A$1,MATCH(DL$5,'Daten Elementary'!$A:$A,0)-1,MATCH(AP166,'Daten Elementary'!$A$424:$ADO$424,0)-1))*1000000</f>
        <v>0</v>
      </c>
      <c r="DM166" s="316">
        <f t="shared" ca="1" si="121"/>
        <v>1.0793866000000001</v>
      </c>
      <c r="DN166" s="316">
        <f ca="1">IF(ISERROR(OFFSET('Daten Elementary'!$A$1,MATCH(DN$5,'Daten Elementary'!$A:$A,0)-1,MATCH(AQ166,'Daten Elementary'!$A$424:$ADO$424,0)-1)),0,OFFSET('Daten Elementary'!$A$1,MATCH(DN$5,'Daten Elementary'!$A:$A,0)-1,MATCH(AQ166,'Daten Elementary'!$A$424:$ADO$424,0)-1))*1000000</f>
        <v>2.8799057000000001</v>
      </c>
      <c r="DO166" s="316">
        <f ca="1">IF(ISERROR(OFFSET('Daten Elementary'!$A$1,MATCH(DO$5,'Daten Elementary'!$A:$A,0)-1,MATCH(AR166,'Daten Elementary'!$A$424:$ADO$424,0)-1)),0,OFFSET('Daten Elementary'!$A$1,MATCH(DO$5,'Daten Elementary'!$A:$A,0)-1,MATCH(AR166,'Daten Elementary'!$A$424:$ADO$424,0)-1))*1000000</f>
        <v>4.7486318999999995</v>
      </c>
      <c r="DP166" s="316">
        <f ca="1">IF(ISERROR(OFFSET('Daten Elementary'!$A$1,MATCH(DP$5,'Daten Elementary'!$A:$A,0)-1,MATCH(AS166,'Daten Elementary'!$A$424:$ADO$424,0)-1)),0,OFFSET('Daten Elementary'!$A$1,MATCH(DP$5,'Daten Elementary'!$A:$A,0)-1,MATCH(AS166,'Daten Elementary'!$A$424:$ADO$424,0)-1))*1000000</f>
        <v>17.885688999999999</v>
      </c>
      <c r="DQ166" s="317">
        <f t="shared" ca="1" si="122"/>
        <v>26.5936132</v>
      </c>
      <c r="DR166" s="316">
        <f ca="1">IF(ISERROR(OFFSET('Daten Elementary'!$A$1,MATCH(DR$5,'Daten Elementary'!$A:$A,0)-1,MATCH($AT166,'Daten Elementary'!$A$424:$ADO$424,0)-1)),0,OFFSET('Daten Elementary'!$A$1,MATCH(DR$5,'Daten Elementary'!$A:$A,0)-1,MATCH($AT166,'Daten Elementary'!$A$424:$ADO$424,0)-1))*1000000</f>
        <v>26.593613000000001</v>
      </c>
      <c r="DS166" s="305">
        <f t="shared" ca="1" si="123"/>
        <v>0.9999999924793973</v>
      </c>
      <c r="DT166" s="318">
        <f ca="1">IF(ISERROR(OFFSET('Daten UBP13'!$A$1,MATCH(DT$5,'Daten UBP13'!$A:$A,0)-1,MATCH(AM166,'Daten UBP13'!$A$424:$AEG$424,0)-1)),0,OFFSET('Daten UBP13'!$A$1,MATCH(DT$5,'Daten UBP13'!$A:$A,0)-1,MATCH(AM166,'Daten UBP13'!$A$424:$AEG$424,0)-1))</f>
        <v>15.002458000000001</v>
      </c>
      <c r="DU166" s="318">
        <f ca="1">IF(ISERROR(OFFSET('Daten UBP13'!$A$1,MATCH(DU$5,'Daten UBP13'!$A:$A,0)-1,MATCH(AN166,'Daten UBP13'!$A$424:$AEG$424,0)-1)),0,OFFSET('Daten UBP13'!$A$1,MATCH(DU$5,'Daten UBP13'!$A:$A,0)-1,MATCH(AN166,'Daten UBP13'!$A$424:$AEG$424,0)-1))</f>
        <v>0</v>
      </c>
      <c r="DV166" s="318">
        <f ca="1">IF(ISERROR(OFFSET('Daten UBP13'!$A$1,MATCH(DV$5,'Daten UBP13'!$A:$A,0)-1,MATCH(AO166,'Daten UBP13'!$A$424:$AEG$424,0)-1)),0,OFFSET('Daten UBP13'!$A$1,MATCH(DV$5,'Daten UBP13'!$A:$A,0)-1,MATCH(AO166,'Daten UBP13'!$A$424:$AEG$424,0)-1))</f>
        <v>2.246613</v>
      </c>
      <c r="DW166" s="318">
        <f ca="1">IF(ISERROR(OFFSET('Daten UBP13'!$A$1,MATCH(DW$5,'Daten UBP13'!$A:$A,0)-1,MATCH(AP166,'Daten UBP13'!$A$424:$AEG$424,0)-1)),0,OFFSET('Daten UBP13'!$A$1,MATCH(DW$5,'Daten UBP13'!$A:$A,0)-1,MATCH(AP166,'Daten UBP13'!$A$424:$AEG$424,0)-1))</f>
        <v>0</v>
      </c>
      <c r="DX166" s="318">
        <f t="shared" ca="1" si="124"/>
        <v>17.249071000000001</v>
      </c>
      <c r="DY166" s="318">
        <f ca="1">IF(ISERROR(OFFSET('Daten UBP13'!$A$1,MATCH(DY$5,'Daten UBP13'!$A:$A,0)-1,MATCH(AQ166,'Daten UBP13'!$A$424:$AEG$424,0)-1)),0,OFFSET('Daten UBP13'!$A$1,MATCH(DY$5,'Daten UBP13'!$A:$A,0)-1,MATCH(AQ166,'Daten UBP13'!$A$424:$AEG$424,0)-1))</f>
        <v>2.3165745000000002</v>
      </c>
      <c r="DZ166" s="318">
        <f ca="1">IF(ISERROR(OFFSET('Daten UBP13'!$A$1,MATCH(DZ$5,'Daten UBP13'!$A:$A,0)-1,MATCH(AR166,'Daten UBP13'!$A$424:$AEG$424,0)-1)),0,OFFSET('Daten UBP13'!$A$1,MATCH(DZ$5,'Daten UBP13'!$A:$A,0)-1,MATCH(AR166,'Daten UBP13'!$A$424:$AEG$424,0)-1))</f>
        <v>4.3288973999999998</v>
      </c>
      <c r="EA166" s="318">
        <f ca="1">IF(ISERROR(OFFSET('Daten UBP13'!$A$1,MATCH(EA$5,'Daten UBP13'!$A:$A,0)-1,MATCH(AS166,'Daten UBP13'!$A$424:$AEG$424,0)-1)),0,OFFSET('Daten UBP13'!$A$1,MATCH(EA$5,'Daten UBP13'!$A:$A,0)-1,MATCH(AS166,'Daten UBP13'!$A$424:$AEG$424,0)-1))</f>
        <v>9.5400852</v>
      </c>
      <c r="EB166" s="319">
        <f t="shared" ca="1" si="125"/>
        <v>33.434628099999998</v>
      </c>
      <c r="EC166" s="318">
        <f ca="1">IF(ISERROR(OFFSET('Daten UBP13'!$A$1,MATCH(EC$5,'Daten UBP13'!$A:$A,0)-1,MATCH(AT166,'Daten UBP13'!$A$424:$AEG$424,0)-1)),0,OFFSET('Daten UBP13'!$A$1,MATCH(EC$5,'Daten UBP13'!$A:$A,0)-1,MATCH(AT166,'Daten UBP13'!$A$424:$AEG$424,0)-1))</f>
        <v>33.434627999999996</v>
      </c>
      <c r="ED166" s="305">
        <f t="shared" ca="1" si="126"/>
        <v>0.99999999700908893</v>
      </c>
      <c r="EE166" s="320">
        <f ca="1">IF(ISERROR(OFFSET('Daten ReCiPe'!$A$1,MATCH(EE$5,'Daten ReCiPe'!$A:$A,0)-1,MATCH(AM166,'Daten ReCiPe'!$A$424:$ADO$424,0)-1)),0,OFFSET('Daten ReCiPe'!$A$1,MATCH(EE$5,'Daten ReCiPe'!$A:$A,0)-1,MATCH(AM166,'Daten ReCiPe'!$A$424:$ADO$424,0)-1))*1000</f>
        <v>1.2969545E-5</v>
      </c>
      <c r="EF166" s="320">
        <f ca="1">IF(ISERROR(OFFSET('Daten ReCiPe'!$A$1,MATCH(EF$5,'Daten ReCiPe'!$A:$A,0)-1,MATCH(AN166,'Daten ReCiPe'!$A$424:$ADO$424,0)-1)),0,OFFSET('Daten ReCiPe'!$A$1,MATCH(EF$5,'Daten ReCiPe'!$A:$A,0)-1,MATCH(AN166,'Daten ReCiPe'!$A$424:$ADO$424,0)-1))*1000</f>
        <v>0</v>
      </c>
      <c r="EG166" s="320">
        <f ca="1">IF(ISERROR(OFFSET('Daten ReCiPe'!$A$1,MATCH(EG$5,'Daten ReCiPe'!$A:$A,0)-1,MATCH(AO166,'Daten ReCiPe'!$A$424:$ADO$424,0)-1)),0,OFFSET('Daten ReCiPe'!$A$1,MATCH(EG$5,'Daten ReCiPe'!$A:$A,0)-1,MATCH(AO166,'Daten ReCiPe'!$A$424:$ADO$424,0)-1))*1000</f>
        <v>5.8642428999999996E-2</v>
      </c>
      <c r="EH166" s="320">
        <f ca="1">IF(ISERROR(OFFSET('Daten ReCiPe'!$A$1,MATCH(EH$5,'Daten ReCiPe'!$A:$A,0)-1,MATCH(AP166,'Daten ReCiPe'!$A$424:$ADO$424,0)-1)),0,OFFSET('Daten ReCiPe'!$A$1,MATCH(EH$5,'Daten ReCiPe'!$A:$A,0)-1,MATCH(AP166,'Daten ReCiPe'!$A$424:$ADO$424,0)-1))*1000</f>
        <v>0</v>
      </c>
      <c r="EI166" s="320">
        <f t="shared" ca="1" si="127"/>
        <v>5.8655398544999994E-2</v>
      </c>
      <c r="EJ166" s="320">
        <f ca="1">IF(ISERROR(OFFSET('Daten ReCiPe'!$A$1,MATCH(EJ$5,'Daten ReCiPe'!$A:$A,0)-1,MATCH(AQ166,'Daten ReCiPe'!$A$424:$ADO$424,0)-1)),0,OFFSET('Daten ReCiPe'!$A$1,MATCH(EJ$5,'Daten ReCiPe'!$A:$A,0)-1,MATCH(AQ166,'Daten ReCiPe'!$A$424:$ADO$424,0)-1))*1000</f>
        <v>0.22565374999999999</v>
      </c>
      <c r="EK166" s="320">
        <f ca="1">IF(ISERROR(OFFSET('Daten ReCiPe'!$A$1,MATCH(EK$5,'Daten ReCiPe'!$A:$A,0)-1,MATCH(AR166,'Daten ReCiPe'!$A$424:$ADO$424,0)-1)),0,OFFSET('Daten ReCiPe'!$A$1,MATCH(EK$5,'Daten ReCiPe'!$A:$A,0)-1,MATCH(AR166,'Daten ReCiPe'!$A$424:$ADO$424,0)-1))*1000</f>
        <v>0.40044120999999999</v>
      </c>
      <c r="EL166" s="320">
        <f ca="1">IF(ISERROR(OFFSET('Daten ReCiPe'!$A$1,MATCH(EL$5,'Daten ReCiPe'!$A:$A,0)-1,MATCH(AS166,'Daten ReCiPe'!$A$424:$ADO$424,0)-1)),0,OFFSET('Daten ReCiPe'!$A$1,MATCH(EL$5,'Daten ReCiPe'!$A:$A,0)-1,MATCH(AS166,'Daten ReCiPe'!$A$424:$ADO$424,0)-1))*1000</f>
        <v>0.52869761999999998</v>
      </c>
      <c r="EM166" s="321">
        <f t="shared" ca="1" si="128"/>
        <v>1.2134479785450001</v>
      </c>
      <c r="EN166" s="320">
        <f ca="1">IF(ISERROR(OFFSET('Daten ReCiPe'!$A$1,MATCH(EN$5,'Daten ReCiPe'!$A:$A,0)-1,MATCH(AT166,'Daten ReCiPe'!$A$424:$ADO$424,0)-1)),0,OFFSET('Daten ReCiPe'!$A$1,MATCH(EN$5,'Daten ReCiPe'!$A:$A,0)-1,MATCH(AT166,'Daten ReCiPe'!$A$424:$ADO$424,0)-1))*1000</f>
        <v>1.2134480000000001</v>
      </c>
      <c r="EO166" s="305">
        <f t="shared" ca="1" si="129"/>
        <v>1.0000000176810218</v>
      </c>
      <c r="EP166" s="322">
        <f ca="1">IF(ISERROR(OFFSET('Daten Elementary'!$A$1,MATCH(EP$5,'Daten Elementary'!$A:$A,0)-1,MATCH(AM166,'Daten Elementary'!$A$424:$ADO$424,0)-1)),0,OFFSET('Daten Elementary'!$A$1,MATCH(EP$5,'Daten Elementary'!$A:$A,0)-1,MATCH(AM166,'Daten Elementary'!$A$424:$ADO$424,0)-1))*1000000</f>
        <v>0</v>
      </c>
      <c r="EQ166" s="322">
        <f ca="1">IF(ISERROR(OFFSET('Daten Elementary'!$A$1,MATCH(EQ$5,'Daten Elementary'!$A:$A,0)-1,MATCH(AN166,'Daten Elementary'!$A$424:$ADO$424,0)-1)),0,OFFSET('Daten Elementary'!$A$1,MATCH(EQ$5,'Daten Elementary'!$A:$A,0)-1,MATCH(AN166,'Daten Elementary'!$A$424:$ADO$424,0)-1))*1000000</f>
        <v>0</v>
      </c>
      <c r="ER166" s="322">
        <f ca="1">IF(ISERROR(OFFSET('Daten Elementary'!$A$1,MATCH(ER$5,'Daten Elementary'!$A:$A,0)-1,MATCH(AO166,'Daten Elementary'!$A$424:$ADO$424,0)-1)),0,OFFSET('Daten Elementary'!$A$1,MATCH(ER$5,'Daten Elementary'!$A:$A,0)-1,MATCH(AO166,'Daten Elementary'!$A$424:$ADO$424,0)-1))*1000000</f>
        <v>1.0313327000000001</v>
      </c>
      <c r="ES166" s="322">
        <f ca="1">IF(ISERROR(OFFSET('Daten Elementary'!$A$1,MATCH(ES$5,'Daten Elementary'!$A:$A,0)-1,MATCH(AP166,'Daten Elementary'!$A$424:$ADO$424,0)-1)),0,OFFSET('Daten Elementary'!$A$1,MATCH(ES$5,'Daten Elementary'!$A:$A,0)-1,MATCH(AP166,'Daten Elementary'!$A$424:$ADO$424,0)-1))*1000000</f>
        <v>0</v>
      </c>
      <c r="ET166" s="322">
        <f t="shared" ca="1" si="130"/>
        <v>1.0313327000000001</v>
      </c>
      <c r="EU166" s="322">
        <f ca="1">IF(ISERROR(OFFSET('Daten Elementary'!$A$1,MATCH(EU$5,'Daten Elementary'!$A:$A,0)-1,MATCH(AQ166,'Daten Elementary'!$A$424:$ADO$424,0)-1)),0,OFFSET('Daten Elementary'!$A$1,MATCH(EU$5,'Daten Elementary'!$A:$A,0)-1,MATCH(AQ166,'Daten Elementary'!$A$424:$ADO$424,0)-1))*1000000</f>
        <v>4.2062906999999994</v>
      </c>
      <c r="EV166" s="322">
        <f ca="1">IF(ISERROR(OFFSET('Daten Elementary'!$A$1,MATCH(EV$5,'Daten Elementary'!$A:$A,0)-1,MATCH(AR166,'Daten Elementary'!$A$424:$ADO$424,0)-1)),0,OFFSET('Daten Elementary'!$A$1,MATCH(EV$5,'Daten Elementary'!$A:$A,0)-1,MATCH(AR166,'Daten Elementary'!$A$424:$ADO$424,0)-1))*1000000</f>
        <v>5.5693823</v>
      </c>
      <c r="EW166" s="322">
        <f ca="1">IF(ISERROR(OFFSET('Daten Elementary'!$A$1,MATCH(EW$5,'Daten Elementary'!$A:$A,0)-1,MATCH(AS166,'Daten Elementary'!$A$424:$ADO$424,0)-1)),0,OFFSET('Daten Elementary'!$A$1,MATCH(EW$5,'Daten Elementary'!$A:$A,0)-1,MATCH(AS166,'Daten Elementary'!$A$424:$ADO$424,0)-1))*1000000</f>
        <v>7.0337832000000002</v>
      </c>
      <c r="EX166" s="323">
        <f t="shared" ca="1" si="131"/>
        <v>17.8407889</v>
      </c>
      <c r="EY166" s="322">
        <f ca="1">IF(ISERROR(OFFSET('Daten Elementary'!$A$1,MATCH(EY$5,'Daten Elementary'!$A:$A,0)-1,MATCH($AT166,'Daten Elementary'!$A$424:$ADO$424,0)-1)),0,OFFSET('Daten Elementary'!$A$1,MATCH(EY$5,'Daten Elementary'!$A:$A,0)-1,MATCH($AT166,'Daten Elementary'!$A$424:$ADO$424,0)-1))*1000000</f>
        <v>17.840789000000001</v>
      </c>
      <c r="EZ166" s="305">
        <f t="shared" ca="1" si="132"/>
        <v>1.0000000056051335</v>
      </c>
      <c r="FA166" s="314">
        <f ca="1">IF(ISERROR(OFFSET('Daten Elementary'!$A$1,MATCH(FA$5,'Daten Elementary'!$A:$A,0)-1,MATCH(AM166,'Daten Elementary'!$A$424:$ADO$424,0)-1)),0,OFFSET('Daten Elementary'!$A$1,MATCH(FA$5,'Daten Elementary'!$A:$A,0)-1,MATCH(AM166,'Daten Elementary'!$A$424:$ADO$424,0)-1))*1000</f>
        <v>0</v>
      </c>
      <c r="FB166" s="314">
        <f ca="1">IF(ISERROR(OFFSET('Daten Elementary'!$A$1,MATCH(FB$5,'Daten Elementary'!$A:$A,0)-1,MATCH(AN166,'Daten Elementary'!$A$424:$ADO$424,0)-1)),0,OFFSET('Daten Elementary'!$A$1,MATCH(FB$5,'Daten Elementary'!$A:$A,0)-1,MATCH(AN166,'Daten Elementary'!$A$424:$ADO$424,0)-1))*1000</f>
        <v>0</v>
      </c>
      <c r="FC166" s="314">
        <f ca="1">IF(ISERROR(OFFSET('Daten Elementary'!$A$1,MATCH(FC$5,'Daten Elementary'!$A:$A,0)-1,MATCH(AO166,'Daten Elementary'!$A$424:$ADO$424,0)-1)),0,OFFSET('Daten Elementary'!$A$1,MATCH(FC$5,'Daten Elementary'!$A:$A,0)-1,MATCH(AO166,'Daten Elementary'!$A$424:$ADO$424,0)-1))*1000</f>
        <v>0.34912160000000003</v>
      </c>
      <c r="FD166" s="314">
        <f ca="1">IF(ISERROR(OFFSET('Daten Elementary'!$A$1,MATCH(FD$5,'Daten Elementary'!$A:$A,0)-1,MATCH(AP166,'Daten Elementary'!$A$424:$ADO$424,0)-1)),0,OFFSET('Daten Elementary'!$A$1,MATCH(FD$5,'Daten Elementary'!$A:$A,0)-1,MATCH(AP166,'Daten Elementary'!$A$424:$ADO$424,0)-1))*1000</f>
        <v>0</v>
      </c>
      <c r="FE166" s="314">
        <f t="shared" ca="1" si="133"/>
        <v>0.34912160000000003</v>
      </c>
      <c r="FF166" s="314">
        <f ca="1">IF(ISERROR(OFFSET('Daten Elementary'!$A$1,MATCH(FF$5,'Daten Elementary'!$A:$A,0)-1,MATCH(AQ166,'Daten Elementary'!$A$424:$ADO$424,0)-1)),0,OFFSET('Daten Elementary'!$A$1,MATCH(FF$5,'Daten Elementary'!$A:$A,0)-1,MATCH(AQ166,'Daten Elementary'!$A$424:$ADO$424,0)-1))*1000</f>
        <v>2.1839924000000002</v>
      </c>
      <c r="FG166" s="314">
        <f ca="1">IF(ISERROR(OFFSET('Daten Elementary'!$A$1,MATCH(FG$5,'Daten Elementary'!$A:$A,0)-1,MATCH(AR166,'Daten Elementary'!$A$424:$ADO$424,0)-1)),0,OFFSET('Daten Elementary'!$A$1,MATCH(FG$5,'Daten Elementary'!$A:$A,0)-1,MATCH(AR166,'Daten Elementary'!$A$424:$ADO$424,0)-1))*1000</f>
        <v>2.0761388000000003</v>
      </c>
      <c r="FH166" s="314">
        <f ca="1">IF(ISERROR(OFFSET('Daten Elementary'!$A$1,MATCH(FH$5,'Daten Elementary'!$A:$A,0)-1,MATCH(AS166,'Daten Elementary'!$A$424:$ADO$424,0)-1)),0,OFFSET('Daten Elementary'!$A$1,MATCH(FH$5,'Daten Elementary'!$A:$A,0)-1,MATCH(AS166,'Daten Elementary'!$A$424:$ADO$424,0)-1))*1000</f>
        <v>4.0322867999999996</v>
      </c>
      <c r="FI166" s="315">
        <f t="shared" ca="1" si="134"/>
        <v>8.6415395999999998</v>
      </c>
      <c r="FJ166" s="314">
        <f ca="1">IF(ISERROR(OFFSET('Daten Elementary'!$A$1,MATCH(FJ$5,'Daten Elementary'!$A:$A,0)-1,MATCH($AT166,'Daten Elementary'!$A$424:$ADO$424,0)-1)),0,OFFSET('Daten Elementary'!$A$1,MATCH(FJ$5,'Daten Elementary'!$A:$A,0)-1,MATCH($AT166,'Daten Elementary'!$A$424:$ADO$424,0)-1))*1000</f>
        <v>8.6415397000000009</v>
      </c>
      <c r="FK166" s="305">
        <f t="shared" ca="1" si="135"/>
        <v>1.0000000115720122</v>
      </c>
      <c r="FL166" s="314">
        <f ca="1">IF(ISERROR(OFFSET('Daten Elementary'!$A$1,MATCH(FL$5,'Daten Elementary'!$A:$A,0)-1,MATCH(AM166,'Daten Elementary'!$A$424:$ADO$424,0)-1)),0,OFFSET('Daten Elementary'!$A$1,MATCH(FL$5,'Daten Elementary'!$A:$A,0)-1,MATCH(AM166,'Daten Elementary'!$A$424:$ADO$424,0)-1))</f>
        <v>0</v>
      </c>
      <c r="FM166" s="314">
        <f ca="1">IF(ISERROR(OFFSET('Daten Elementary'!$A$1,MATCH(FM$5,'Daten Elementary'!$A:$A,0)-1,MATCH(AN166,'Daten Elementary'!$A$424:$ADO$424,0)-1)),0,OFFSET('Daten Elementary'!$A$1,MATCH(FM$5,'Daten Elementary'!$A:$A,0)-1,MATCH(AN166,'Daten Elementary'!$A$424:$ADO$424,0)-1))</f>
        <v>0</v>
      </c>
      <c r="FN166" s="314">
        <f ca="1">IF(ISERROR(OFFSET('Daten Elementary'!$A$1,MATCH(FN$5,'Daten Elementary'!$A:$A,0)-1,MATCH(AO166,'Daten Elementary'!$A$424:$ADO$424,0)-1)),0,OFFSET('Daten Elementary'!$A$1,MATCH(FN$5,'Daten Elementary'!$A:$A,0)-1,MATCH(AO166,'Daten Elementary'!$A$424:$ADO$424,0)-1))</f>
        <v>0</v>
      </c>
      <c r="FO166" s="314">
        <f ca="1">IF(ISERROR(OFFSET('Daten Elementary'!$A$1,MATCH(FO$5,'Daten Elementary'!$A:$A,0)-1,MATCH(AP166,'Daten Elementary'!$A$424:$ADO$424,0)-1)),0,OFFSET('Daten Elementary'!$A$1,MATCH(FO$5,'Daten Elementary'!$A:$A,0)-1,MATCH(AP166,'Daten Elementary'!$A$424:$ADO$424,0)-1))</f>
        <v>0</v>
      </c>
      <c r="FP166" s="314">
        <f t="shared" ca="1" si="136"/>
        <v>0</v>
      </c>
      <c r="FQ166" s="314">
        <f ca="1">IF(ISERROR(OFFSET('Daten Elementary'!$A$1,MATCH(FQ$5,'Daten Elementary'!$A:$A,0)-1,MATCH(AQ166,'Daten Elementary'!$A$424:$ADO$424,0)-1)),0,OFFSET('Daten Elementary'!$A$1,MATCH(FQ$5,'Daten Elementary'!$A:$A,0)-1,MATCH(AQ166,'Daten Elementary'!$A$424:$ADO$424,0)-1))</f>
        <v>0</v>
      </c>
      <c r="FR166" s="314">
        <f ca="1">IF(ISERROR(OFFSET('Daten Elementary'!$A$1,MATCH(FR$5,'Daten Elementary'!$A:$A,0)-1,MATCH(AR166,'Daten Elementary'!$A$424:$ADO$424,0)-1)),0,OFFSET('Daten Elementary'!$A$1,MATCH(FR$5,'Daten Elementary'!$A:$A,0)-1,MATCH(AR166,'Daten Elementary'!$A$424:$ADO$424,0)-1))</f>
        <v>0</v>
      </c>
      <c r="FS166" s="314">
        <f ca="1">IF(ISERROR(OFFSET('Daten Elementary'!$A$1,MATCH(FS$5,'Daten Elementary'!$A:$A,0)-1,MATCH(AS166,'Daten Elementary'!$A$424:$ADO$424,0)-1)),0,OFFSET('Daten Elementary'!$A$1,MATCH(FS$5,'Daten Elementary'!$A:$A,0)-1,MATCH(AS166,'Daten Elementary'!$A$424:$ADO$424,0)-1))</f>
        <v>0</v>
      </c>
      <c r="FT166" s="315">
        <f t="shared" ca="1" si="137"/>
        <v>0</v>
      </c>
      <c r="FU166" s="314">
        <f ca="1">IF(ISERROR(OFFSET('Daten Elementary'!$A$1,MATCH(FU$5,'Daten Elementary'!$A:$A,0)-1,MATCH($AT166,'Daten Elementary'!$A$424:$ADO$424,0)-1)),0,OFFSET('Daten Elementary'!$A$1,MATCH(FU$5,'Daten Elementary'!$A:$A,0)-1,MATCH($AT166,'Daten Elementary'!$A$424:$ADO$424,0)-1))</f>
        <v>0</v>
      </c>
      <c r="FV166" s="305">
        <f t="shared" ca="1" si="138"/>
        <v>0</v>
      </c>
      <c r="FW166" s="324"/>
      <c r="FX166" s="231" t="str">
        <f t="shared" si="139"/>
        <v>Zug Schweiz, Strommix SBB (nur Elektrolok, ohne Rangierfahrten)</v>
      </c>
      <c r="FY166" s="231" t="str">
        <f t="shared" si="104"/>
        <v>Zug Schweiz</v>
      </c>
      <c r="FZ166" s="231" t="str">
        <f t="shared" si="105"/>
        <v>, Strommix SBB</v>
      </c>
      <c r="GA166" s="231" t="str">
        <f t="shared" si="106"/>
        <v xml:space="preserve"> (nur Elektrolok, ohne Rangierfahrten)</v>
      </c>
      <c r="GB166" s="231"/>
    </row>
    <row r="167" spans="1:184" ht="16.5" customHeight="1">
      <c r="A167" s="399"/>
      <c r="B167" s="402"/>
      <c r="C167" s="332" t="s">
        <v>13</v>
      </c>
      <c r="D167" s="328" t="s">
        <v>24</v>
      </c>
      <c r="E167" s="371" t="s">
        <v>300</v>
      </c>
      <c r="F167" s="86">
        <v>1</v>
      </c>
      <c r="G167" s="86">
        <v>1</v>
      </c>
      <c r="H167" s="87">
        <v>1</v>
      </c>
      <c r="I167" s="88">
        <v>1</v>
      </c>
      <c r="J167" s="88"/>
      <c r="K167" s="86">
        <v>1</v>
      </c>
      <c r="L167" s="86"/>
      <c r="M167" s="86"/>
      <c r="N167" s="82" t="s">
        <v>100</v>
      </c>
      <c r="O167" s="6">
        <f ca="1">(IF(ISERROR(INDEX(INDIRECT($D$268),MATCH($AM167,$AM$4:$AM$275,0),MATCH(O$304,INDIRECT($E$268),0))*$I167/$AD167),0,INDEX(INDIRECT($D$268),MATCH($AM167,$AM$4:$AM$275,0),MATCH(O$304,INDIRECT($E$268),0))*$I167/$AD167)+IF(ISERROR(INDEX(INDIRECT($D$268),MATCH($AN167,$AN$4:$AN$275,0),MATCH(O$305,INDIRECT($E$268),0))*$J167/$AE167),0,INDEX(INDIRECT($D$268),MATCH($AN167,$AN$4:$AN$275,0),MATCH(O$305,INDIRECT($E$268),0))*$J167/$AE167))*$AC167/$F167</f>
        <v>34.143487</v>
      </c>
      <c r="P167" s="6">
        <f ca="1">(IF(ISERROR(INDEX(INDIRECT($D$268),MATCH($AO167,$AO$4:$AO$275,0),MATCH(P$304,INDIRECT($E$268),0))*$I167/$AD167),0,INDEX(INDIRECT($D$268),MATCH($AO167,$AO$4:$AO$275,0),MATCH(P$304,INDIRECT($E$268),0))*$I167/$AD167)+IF(ISERROR(INDEX(INDIRECT($D$268),MATCH($AP167,$AP$4:$AP$275,0),MATCH(P$305,INDIRECT($E$268),0))*$J167/$AE167),0,INDEX(INDIRECT($D$268),MATCH($AP167,$AP$4:$AP$275,0),MATCH(P$305,INDIRECT($E$268),0))*$J167/$AE167))*$AC167/$F167</f>
        <v>6.5868634000000004</v>
      </c>
      <c r="Q167" s="6">
        <f ca="1">INDEX(INDIRECT($D$268),MATCH($AQ167,$AQ$4:$AQ$284,0),MATCH(Q$4,INDIRECT($E$268),0))*$K167*$AC167/$F167/$AF167</f>
        <v>2.2943866000000002</v>
      </c>
      <c r="R167" s="6">
        <f ca="1">INDEX(INDIRECT($D$268),MATCH($AR167,$AR$4:$AR$284,0),MATCH(R$4,INDIRECT($E$268),0))*$K167*$AC167/$F167/$AF167</f>
        <v>2.2991359999999998</v>
      </c>
      <c r="S167" s="6">
        <f ca="1">INDEX(INDIRECT($D$268),MATCH($AS167,$AS$4:$AS$284,0),MATCH(S$4,INDIRECT($E$268),0))*$K167*$AC167/$F167/$AF167</f>
        <v>4.3567689000000005</v>
      </c>
      <c r="T167" s="7">
        <f t="shared" ca="1" si="103"/>
        <v>49.680641899999998</v>
      </c>
      <c r="U167" s="6">
        <f>IF($B$268=6,(IF(OR(AJ167="Benzin",AJ167="Diesel"),$AK167*INDEX('DIN EN 16258'!$I:$I,MATCH('mobitool-Faktoren v2.0'!$AI167,'DIN EN 16258'!$A:$A,0))*$I167/$AD167+$AL167*INDEX('DIN EN 16258'!$I:$I,MATCH('mobitool-Faktoren v2.0'!$AJ167,'DIN EN 16258'!$A:$A,0))*$I167/$AD167,IF(ISERROR($AK167*INDEX('DIN EN 16258'!$I:$I,MATCH('mobitool-Faktoren v2.0'!$AI167,'DIN EN 16258'!$A:$A,0))*$I167/$AD167),0,$AK167*INDEX('DIN EN 16258'!$I:$I,MATCH('mobitool-Faktoren v2.0'!$AI167,'DIN EN 16258'!$A:$A,0))*$I167/$AD167)+IF(ISERROR($AL167*INDEX('DIN EN 16258'!$I:$I,MATCH('mobitool-Faktoren v2.0'!$AJ167,'DIN EN 16258'!$A:$A,0))*$J167/$AE167),0,$AL167*INDEX('DIN EN 16258'!$I:$I,MATCH('mobitool-Faktoren v2.0'!$AJ167,'DIN EN 16258'!$A:$A,0))*$J167/$AE167)))*1000,
IF($B$268=1,(IF(OR(AJ167="Benzin",AJ167="Diesel"),$AK167*INDEX('DIN EN 16258'!$D:$D,MATCH('mobitool-Faktoren v2.0'!$AI167,'DIN EN 16258'!$A:$A,0))*$I167/$AD167+$AL167*INDEX('DIN EN 16258'!$D:$D,MATCH('mobitool-Faktoren v2.0'!$AJ167,'DIN EN 16258'!$A:$A,0))*$I167/$AD167,IF(ISERROR($AK167*INDEX('DIN EN 16258'!$D:$D,MATCH('mobitool-Faktoren v2.0'!$AI167,'DIN EN 16258'!$A:$A,0))*$I167/$AD167),0,$AK167*INDEX('DIN EN 16258'!$D:$D,MATCH('mobitool-Faktoren v2.0'!$AI167,'DIN EN 16258'!$A:$A,0))*$I167/$AD167)+IF(ISERROR($AL167*INDEX('DIN EN 16258'!$D:$D,MATCH('mobitool-Faktoren v2.0'!$AJ167,'DIN EN 16258'!$A:$A,0))*$J167/$AE167),0,$AL167*INDEX('DIN EN 16258'!$D:$D,MATCH('mobitool-Faktoren v2.0'!$AJ167,'DIN EN 16258'!$A:$A,0))*$J167/$AE167))),0))*$AC167/$F167</f>
        <v>33.920069999999996</v>
      </c>
      <c r="V167" s="6">
        <f>IF($B$268=6,(IF(OR(AJ167="Benzin",AJ167="Diesel"),$AK167*INDEX('DIN EN 16258'!$L:$L,MATCH('mobitool-Faktoren v2.0'!$AI167,'DIN EN 16258'!$A:$A,0))*$I167/$AD167+$AL167*INDEX('DIN EN 16258'!$L:$L,MATCH('mobitool-Faktoren v2.0'!$AJ167,'DIN EN 16258'!$A:$A,0))*$I167/$AD167,IF(ISERROR($AK167*INDEX('DIN EN 16258'!$L:$L,MATCH('mobitool-Faktoren v2.0'!$AI167,'DIN EN 16258'!$A:$A,0))*$I167/$AD167),0,$AK167*INDEX('DIN EN 16258'!$L:$L,MATCH('mobitool-Faktoren v2.0'!$AI167,'DIN EN 16258'!$A:$A,0))*$I167/$AD167)+IF(ISERROR($AL167*INDEX('DIN EN 16258'!$L:$L,MATCH('mobitool-Faktoren v2.0'!$AJ167,'DIN EN 16258'!$A:$A,0))*$J167/$AE167),0,$AL167*INDEX('DIN EN 16258'!$L:$L,MATCH('mobitool-Faktoren v2.0'!$AJ167,'DIN EN 16258'!$A:$A,0))*$J167/$AE167)))*1000,
IF($B$268=1,(IF(OR(AJ167="Benzin",AJ167="Diesel"),$AK167*INDEX('DIN EN 16258'!$F:$F,MATCH('mobitool-Faktoren v2.0'!$AI167,'DIN EN 16258'!$A:$A,0))*$I167/$AD167+$AL167*INDEX('DIN EN 16258'!$F:$F,MATCH('mobitool-Faktoren v2.0'!$AJ167,'DIN EN 16258'!$A:$A,0))*$I167/$AD167,IF(ISERROR($AK167*INDEX('DIN EN 16258'!$F:$F,MATCH('mobitool-Faktoren v2.0'!$AI167,'DIN EN 16258'!$A:$A,0))*$I167/$AD167),0,$AK167*INDEX('DIN EN 16258'!$F:$F,MATCH('mobitool-Faktoren v2.0'!$AI167,'DIN EN 16258'!$A:$A,0))*$I167/$AD167)+IF(ISERROR($AL167*INDEX('DIN EN 16258'!$F:$F,MATCH('mobitool-Faktoren v2.0'!$AJ167,'DIN EN 16258'!$A:$A,0))*$J167/$AE167),0,$AL167*INDEX('DIN EN 16258'!$F:$F,MATCH('mobitool-Faktoren v2.0'!$AJ167,'DIN EN 16258'!$A:$A,0))*$J167/$AE167))),0))*$AC167/$F167</f>
        <v>41.211300000000001</v>
      </c>
      <c r="W167" s="39" t="s">
        <v>673</v>
      </c>
      <c r="X167" s="39" t="s">
        <v>164</v>
      </c>
      <c r="Y167" s="300"/>
      <c r="Z167" s="372"/>
      <c r="AA167" s="337"/>
      <c r="AB167" s="299"/>
      <c r="AC167" s="300">
        <v>1</v>
      </c>
      <c r="AD167" s="298">
        <v>1</v>
      </c>
      <c r="AE167" s="298"/>
      <c r="AF167" s="337">
        <v>1</v>
      </c>
      <c r="AG167" s="337"/>
      <c r="AH167" s="337"/>
      <c r="AI167" s="301" t="s">
        <v>24</v>
      </c>
      <c r="AJ167" s="301"/>
      <c r="AK167" s="374">
        <v>1.0567E-2</v>
      </c>
      <c r="AL167" s="374"/>
      <c r="AM167" s="202" t="s">
        <v>812</v>
      </c>
      <c r="AN167" s="202" t="s">
        <v>81</v>
      </c>
      <c r="AO167" s="202" t="s">
        <v>813</v>
      </c>
      <c r="AP167" s="202" t="s">
        <v>81</v>
      </c>
      <c r="AQ167" s="202" t="s">
        <v>814</v>
      </c>
      <c r="AR167" s="202" t="s">
        <v>815</v>
      </c>
      <c r="AS167" s="202" t="s">
        <v>816</v>
      </c>
      <c r="AT167" s="202" t="s">
        <v>817</v>
      </c>
      <c r="AU167" s="303">
        <f ca="1">IF(ISERROR(OFFSET('Daten KEA'!$A$1,MATCH(AU$5,'Daten KEA'!$A:$A,0)-1,MATCH(AM167,'Daten KEA'!$A$424:$ADO$424,0)-1)),0,OFFSET('Daten KEA'!$A$1,MATCH(AU$5,'Daten KEA'!$A:$A,0)-1,MATCH(AM167,'Daten KEA'!$A$424:$ADO$424,0)-1))+IF(ISERROR(AK167*INDEX('Energiefaktoren Ecoinvent'!$D:$D,MATCH('mobitool-Faktoren v2.0'!AI167,'Energiefaktoren Ecoinvent'!$A:$A,0))),0,AK167*INDEX('Energiefaktoren Ecoinvent'!$D:$D,MATCH('mobitool-Faktoren v2.0'!AI167,'Energiefaktoren Ecoinvent'!$A:$A,0)))+IF(OR(AJ167="Benzin",AJ167="Diesel"),IF(ISERROR(OFFSET('Daten KEA'!$A$1,MATCH(AV$5,'Daten KEA'!$A:$A,0)-1,MATCH(AN167,'Daten KEA'!$A$424:$ADO$424,0)-1)),0,OFFSET('Daten KEA'!$A$1,MATCH(AV$5,'Daten KEA'!$A:$A,0)-1,MATCH(AN167,'Daten KEA'!$A$424:$ADO$424,0)-1))+IF(ISERROR(AL167*INDEX('Energiefaktoren Ecoinvent'!$D:$D,MATCH('mobitool-Faktoren v2.0'!AJ167,'Energiefaktoren Ecoinvent'!$A:$A,0))),0,AL167*INDEX('Energiefaktoren Ecoinvent'!$D:$D,MATCH('mobitool-Faktoren v2.0'!AJ167,'Energiefaktoren Ecoinvent'!$A:$A,0))),0)</f>
        <v>0.45226759999999999</v>
      </c>
      <c r="AV167" s="303">
        <f ca="1">IF(OR(AJ167="Benzin",AJ167="Diesel"),0,IF(ISERROR(OFFSET('Daten KEA'!$A$1,MATCH(AV$5,'Daten KEA'!$A:$A,0)-1,MATCH(AN167,'Daten KEA'!$A$424:$ADO$424,0)-1)),0,OFFSET('Daten KEA'!$A$1,MATCH(AV$5,'Daten KEA'!$A:$A,0)-1,MATCH(AN167,'Daten KEA'!$A$424:$ADO$424,0)-1))+IF(ISERROR(AL167*INDEX('Energiefaktoren Ecoinvent'!$D:$D,MATCH('mobitool-Faktoren v2.0'!AJ167,'Energiefaktoren Ecoinvent'!$A:$A,0))),0,AL167*INDEX('Energiefaktoren Ecoinvent'!$D:$D,MATCH('mobitool-Faktoren v2.0'!AJ167,'Energiefaktoren Ecoinvent'!$A:$A,0))))</f>
        <v>0</v>
      </c>
      <c r="AW167" s="303">
        <f ca="1">IF(ISERROR(OFFSET('Daten KEA'!$A$1,MATCH(AW$5,'Daten KEA'!$A:$A,0)-1,MATCH(AO167,'Daten KEA'!$A$424:$ADO$424,0)-1)),0,OFFSET('Daten KEA'!$A$1,MATCH(AW$5,'Daten KEA'!$A:$A,0)-1,MATCH(AO167,'Daten KEA'!$A$424:$ADO$424,0)-1))-IF(ISERROR(AK167*INDEX('Energiefaktoren Ecoinvent'!$D:$D,MATCH('mobitool-Faktoren v2.0'!AI167,'Energiefaktoren Ecoinvent'!$A:$A,0))),0,AK167*INDEX('Energiefaktoren Ecoinvent'!$D:$D,MATCH('mobitool-Faktoren v2.0'!AI167,'Energiefaktoren Ecoinvent'!$A:$A,0)))+IF(OR(AJ167="Benzin",AJ167="Diesel"),IF(ISERROR(OFFSET('Daten KEA'!$A$1,MATCH(AX$5,'Daten KEA'!$A:$A,0)-1,MATCH(AP167,'Daten KEA'!$A$424:$ADO$424,0)-1)),0,OFFSET('Daten KEA'!$A$1,MATCH(AX$5,'Daten KEA'!$A:$A,0)-1,MATCH(AP167,'Daten KEA'!$A$424:$ADO$424,0)-1))-IF(ISERROR(AL167*INDEX('Energiefaktoren Ecoinvent'!$D:$D,MATCH('mobitool-Faktoren v2.0'!AJ167,'Energiefaktoren Ecoinvent'!$A:$A,0))),0,AL167*INDEX('Energiefaktoren Ecoinvent'!$D:$D,MATCH('mobitool-Faktoren v2.0'!AJ167,'Energiefaktoren Ecoinvent'!$A:$A,0))),0)</f>
        <v>0.12649050000000006</v>
      </c>
      <c r="AX167" s="303">
        <f ca="1">IF(OR(AJ167="Benzin",AJ167="Diesel"),0,IF(ISERROR(OFFSET('Daten KEA'!$A$1,MATCH(AX$5,'Daten KEA'!$A:$A,0)-1,MATCH(AP167,'Daten KEA'!$A$424:$ADO$424,0)-1)),0,OFFSET('Daten KEA'!$A$1,MATCH(AX$5,'Daten KEA'!$A:$A,0)-1,MATCH(AP167,'Daten KEA'!$A$424:$ADO$424,0)-1))-IF(ISERROR(AL167*INDEX('Energiefaktoren Ecoinvent'!$D:$D,MATCH('mobitool-Faktoren v2.0'!AJ167,'Energiefaktoren Ecoinvent'!$A:$A,0))),0,AL167*INDEX('Energiefaktoren Ecoinvent'!$D:$D,MATCH('mobitool-Faktoren v2.0'!AJ167,'Energiefaktoren Ecoinvent'!$A:$A,0))))</f>
        <v>0</v>
      </c>
      <c r="AY167" s="303">
        <f t="shared" ca="1" si="107"/>
        <v>0.57875810000000005</v>
      </c>
      <c r="AZ167" s="303">
        <f ca="1">IF(ISERROR(OFFSET('Daten KEA'!$A$1,MATCH(AZ$5,'Daten KEA'!$A:$A,0)-1,MATCH(AQ167,'Daten KEA'!$A$424:$ADO$424,0)-1)),0,OFFSET('Daten KEA'!$A$1,MATCH(AZ$5,'Daten KEA'!$A:$A,0)-1,MATCH(AQ167,'Daten KEA'!$A$424:$ADO$424,0)-1))</f>
        <v>3.3379862000000003E-2</v>
      </c>
      <c r="BA167" s="303">
        <f ca="1">IF(ISERROR(OFFSET('Daten KEA'!$A$1,MATCH(BA$5,'Daten KEA'!$A:$A,0)-1,MATCH(AR167,'Daten KEA'!$A$424:$ADO$424,0)-1)),0,OFFSET('Daten KEA'!$A$1,MATCH(BA$5,'Daten KEA'!$A:$A,0)-1,MATCH(AR167,'Daten KEA'!$A$424:$ADO$424,0)-1))</f>
        <v>3.9732895999999997E-2</v>
      </c>
      <c r="BB167" s="303">
        <f ca="1">IF(ISERROR(OFFSET('Daten KEA'!$A$1,MATCH(BB$5,'Daten KEA'!$A:$A,0)-1,MATCH(AS167,'Daten KEA'!$A$424:$ADO$424,0)-1)),0,OFFSET('Daten KEA'!$A$1,MATCH(BB$5,'Daten KEA'!$A:$A,0)-1,MATCH(AS167,'Daten KEA'!$A$424:$ADO$424,0)-1))</f>
        <v>0.10200895</v>
      </c>
      <c r="BC167" s="304">
        <f t="shared" ca="1" si="101"/>
        <v>0.75387980799999998</v>
      </c>
      <c r="BD167" s="303">
        <f ca="1">IF(ISERROR(OFFSET('Daten KEA'!$A$1,MATCH(BD$5,'Daten KEA'!$A:$A,0)-1,MATCH(AT167,'Daten KEA'!$A$424:$ADO$424,0)-1)),0,OFFSET('Daten KEA'!$A$1,MATCH(BD$5,'Daten KEA'!$A:$A,0)-1,MATCH(AT167,'Daten KEA'!$A$424:$ADO$424,0)-1))</f>
        <v>0.75387981000000004</v>
      </c>
      <c r="BE167" s="305">
        <f t="shared" ca="1" si="108"/>
        <v>1.0000000026529428</v>
      </c>
      <c r="BF167" s="306">
        <f ca="1">IF(ISERROR(OFFSET('Daten KEA'!$A$1,MATCH(BF$5,'Daten KEA'!$A:$A,0)-1,MATCH(AM167,'Daten KEA'!$A$424:$ADO$424,0)-1)),0,OFFSET('Daten KEA'!$A$1,MATCH(BF$5,'Daten KEA'!$A:$A,0)-1,MATCH(AM167,'Daten KEA'!$A$424:$ADO$424,0)-1))+IF(ISERROR($AK167*INDEX('Energiefaktoren Ecoinvent'!$H:$H,MATCH('mobitool-Faktoren v2.0'!$AI167,'Energiefaktoren Ecoinvent'!$A:$A,0))),0,$AK167*INDEX('Energiefaktoren Ecoinvent'!$H:$H,MATCH('mobitool-Faktoren v2.0'!$AI167,'Energiefaktoren Ecoinvent'!$A:$A,0)))+IF(OR(AJ167="Benzin",AJ167="Diesel"),IF(ISERROR(OFFSET('Daten KEA'!$A$1,MATCH(BG$5,'Daten KEA'!$A:$A,0)-1,MATCH(AN167,'Daten KEA'!$A$424:$ADO$424,0)-1)),0,OFFSET('Daten KEA'!$A$1,MATCH(BG$5,'Daten KEA'!$A:$A,0)-1,MATCH(AN167,'Daten KEA'!$A$424:$ADO$424,0)-1))+IF(ISERROR($AL167*INDEX('Energiefaktoren Ecoinvent'!$H:$H,MATCH('mobitool-Faktoren v2.0'!$AJ167,'Energiefaktoren Ecoinvent'!$A:$A,0))),0,$AL167*INDEX('Energiefaktoren Ecoinvent'!$H:$H,MATCH('mobitool-Faktoren v2.0'!$AJ167,'Energiefaktoren Ecoinvent'!$A:$A,0))),0)</f>
        <v>0.45226759999999999</v>
      </c>
      <c r="BG167" s="306">
        <f ca="1">IF(OR(AJ167="Benzin",AJ167="Diesel"),0,IF(ISERROR(OFFSET('Daten KEA'!$A$1,MATCH(BG$5,'Daten KEA'!$A:$A,0)-1,MATCH(AN167,'Daten KEA'!$A$424:$ADO$424,0)-1)),0,OFFSET('Daten KEA'!$A$1,MATCH(BG$5,'Daten KEA'!$A:$A,0)-1,MATCH(AN167,'Daten KEA'!$A$424:$ADO$424,0)-1))+IF(ISERROR($AL167*INDEX('Energiefaktoren Ecoinvent'!$H:$H,MATCH('mobitool-Faktoren v2.0'!$AJ167,'Energiefaktoren Ecoinvent'!$A:$A,0))),0,$AL167*INDEX('Energiefaktoren Ecoinvent'!$H:$H,MATCH('mobitool-Faktoren v2.0'!$AJ167,'Energiefaktoren Ecoinvent'!$A:$A,0))))</f>
        <v>0</v>
      </c>
      <c r="BH167" s="306">
        <f ca="1">IF(ISERROR(OFFSET('Daten KEA'!$A$1,MATCH(BH$5,'Daten KEA'!$A:$A,0)-1,MATCH(AO167,'Daten KEA'!$A$424:$ADO$424,0)-1)),0,OFFSET('Daten KEA'!$A$1,MATCH(BH$5,'Daten KEA'!$A:$A,0)-1,MATCH(AO167,'Daten KEA'!$A$424:$ADO$424,0)-1))-IF(ISERROR($AK167*INDEX('Energiefaktoren Ecoinvent'!$H:$H,MATCH('mobitool-Faktoren v2.0'!$AI167,'Energiefaktoren Ecoinvent'!$A:$A,0))),0,$AK167*INDEX('Energiefaktoren Ecoinvent'!$H:$H,MATCH('mobitool-Faktoren v2.0'!$AI167,'Energiefaktoren Ecoinvent'!$A:$A,0)))+IF(OR(AJ167="Benzin",AJ167="Diesel"),IF(ISERROR(OFFSET('Daten KEA'!$A$1,MATCH(BI$5,'Daten KEA'!$A:$A,0)-1,MATCH(AP167,'Daten KEA'!$A$424:$ADO$424,0)-1)),0,OFFSET('Daten KEA'!$A$1,MATCH(BI$5,'Daten KEA'!$A:$A,0)-1,MATCH(AP167,'Daten KEA'!$A$424:$ADO$424,0)-1))-IF(ISERROR($AL167*INDEX('Energiefaktoren Ecoinvent'!$H:$H,MATCH('mobitool-Faktoren v2.0'!$AJ167,'Energiefaktoren Ecoinvent'!$A:$A,0))),0,$AL167*INDEX('Energiefaktoren Ecoinvent'!$H:$H,MATCH('mobitool-Faktoren v2.0'!$AJ167,'Energiefaktoren Ecoinvent'!$A:$A,0))),0)</f>
        <v>0.12502936586720004</v>
      </c>
      <c r="BI167" s="306">
        <f ca="1">IF(OR(AJ167="Benzin",AJ167="Diesel"),0,IF(ISERROR(OFFSET('Daten KEA'!$A$1,MATCH(BI$5,'Daten KEA'!$A:$A,0)-1,MATCH(AP167,'Daten KEA'!$A$424:$ADO$424,0)-1)),0,OFFSET('Daten KEA'!$A$1,MATCH(BI$5,'Daten KEA'!$A:$A,0)-1,MATCH(AP167,'Daten KEA'!$A$424:$ADO$424,0)-1))-IF(ISERROR($AL167*INDEX('Energiefaktoren Ecoinvent'!$H:$H,MATCH('mobitool-Faktoren v2.0'!$AJ167,'Energiefaktoren Ecoinvent'!$A:$A,0))),0,$AL167*INDEX('Energiefaktoren Ecoinvent'!$H:$H,MATCH('mobitool-Faktoren v2.0'!$AJ167,'Energiefaktoren Ecoinvent'!$A:$A,0))))</f>
        <v>0</v>
      </c>
      <c r="BJ167" s="306">
        <f t="shared" ca="1" si="140"/>
        <v>0.57729696586720003</v>
      </c>
      <c r="BK167" s="306">
        <f ca="1">IF(ISERROR(OFFSET('Daten KEA'!$A$1,MATCH(BK$5,'Daten KEA'!$A:$A,0)-1,MATCH(AQ167,'Daten KEA'!$A$424:$ADO$424,0)-1)),0,OFFSET('Daten KEA'!$A$1,MATCH(BK$5,'Daten KEA'!$A:$A,0)-1,MATCH(AQ167,'Daten KEA'!$A$424:$ADO$424,0)-1))</f>
        <v>3.2687054502294005E-2</v>
      </c>
      <c r="BL167" s="306">
        <f ca="1">IF(ISERROR(OFFSET('Daten KEA'!$A$1,MATCH(BL$5,'Daten KEA'!$A:$A,0)-1,MATCH(AR167,'Daten KEA'!$A$424:$ADO$424,0)-1)),0,OFFSET('Daten KEA'!$A$1,MATCH(BL$5,'Daten KEA'!$A:$A,0)-1,MATCH(AR167,'Daten KEA'!$A$424:$ADO$424,0)-1))</f>
        <v>3.5916251503740997E-2</v>
      </c>
      <c r="BM167" s="306">
        <f ca="1">IF(ISERROR(OFFSET('Daten KEA'!$A$1,MATCH(BM$5,'Daten KEA'!$A:$A,0)-1,MATCH(AS167,'Daten KEA'!$A$424:$ADO$424,0)-1)),0,OFFSET('Daten KEA'!$A$1,MATCH(BM$5,'Daten KEA'!$A:$A,0)-1,MATCH(AS167,'Daten KEA'!$A$424:$ADO$424,0)-1))</f>
        <v>9.2003426961300011E-2</v>
      </c>
      <c r="BN167" s="307">
        <f t="shared" ca="1" si="98"/>
        <v>0.7379036988345351</v>
      </c>
      <c r="BO167" s="306">
        <f ca="1">IF(ISERROR(OFFSET('Daten KEA'!$A$1,MATCH(BO$5,'Daten KEA'!$A:$A,0)-1,MATCH(AT167,'Daten KEA'!$A$424:$ADO$424,0)-1)),0,OFFSET('Daten KEA'!$A$1,MATCH(BO$5,'Daten KEA'!$A:$A,0)-1,MATCH(AT167,'Daten KEA'!$A$424:$ADO$424,0)-1))</f>
        <v>0.73790369593453997</v>
      </c>
      <c r="BP167" s="305">
        <f t="shared" ca="1" si="109"/>
        <v>0.99999999606995449</v>
      </c>
      <c r="BQ167" s="308">
        <f ca="1">IF(ISERROR(OFFSET('Daten GWP'!$A$1,MATCH(BQ$5,'Daten GWP'!$A:$A,0)-1,MATCH(AM167,'Daten GWP'!$A$424:$ADO$424,0)-1)),0,OFFSET('Daten GWP'!$A$1,MATCH(BQ$5,'Daten GWP'!$A:$A,0)-1,MATCH(AM167,'Daten GWP'!$A$424:$ADO$424,0)-1))*1000</f>
        <v>34.143487</v>
      </c>
      <c r="BR167" s="308">
        <f ca="1">IF(ISERROR(OFFSET('Daten GWP'!$A$1,MATCH(BR$5,'Daten GWP'!$A:$A,0)-1,MATCH(AN167,'Daten GWP'!$A$424:$ADO$424,0)-1)),0,OFFSET('Daten GWP'!$A$1,MATCH(BR$5,'Daten GWP'!$A:$A,0)-1,MATCH(AN167,'Daten GWP'!$A$424:$ADO$424,0)-1))*1000</f>
        <v>0</v>
      </c>
      <c r="BS167" s="308">
        <f ca="1">IF(ISERROR(OFFSET('Daten GWP'!$A$1,MATCH(BS$5,'Daten GWP'!$A:$A,0)-1,MATCH(AO167,'Daten GWP'!$A$424:$ADO$424,0)-1)),0,OFFSET('Daten GWP'!$A$1,MATCH(BS$5,'Daten GWP'!$A:$A,0)-1,MATCH(AO167,'Daten GWP'!$A$424:$ADO$424,0)-1))*1000</f>
        <v>6.5868634000000004</v>
      </c>
      <c r="BT167" s="308">
        <f ca="1">IF(ISERROR(OFFSET('Daten GWP'!$A$1,MATCH(BT$5,'Daten GWP'!$A:$A,0)-1,MATCH(AP167,'Daten GWP'!$A$424:$ADO$424,0)-1)),0,OFFSET('Daten GWP'!$A$1,MATCH(BT$5,'Daten GWP'!$A:$A,0)-1,MATCH(AP167,'Daten GWP'!$A$424:$ADO$424,0)-1))*1000</f>
        <v>0</v>
      </c>
      <c r="BU167" s="308">
        <f t="shared" ca="1" si="110"/>
        <v>40.730350399999999</v>
      </c>
      <c r="BV167" s="308">
        <f ca="1">IF(ISERROR(OFFSET('Daten GWP'!$A$1,MATCH(BV$5,'Daten GWP'!$A:$A,0)-1,MATCH(AQ167,'Daten GWP'!$A$424:$ADO$424,0)-1)),0,OFFSET('Daten GWP'!$A$1,MATCH(BV$5,'Daten GWP'!$A:$A,0)-1,MATCH(AQ167,'Daten GWP'!$A$424:$ADO$424,0)-1))*1000</f>
        <v>2.2943866000000002</v>
      </c>
      <c r="BW167" s="308">
        <f ca="1">IF(ISERROR(OFFSET('Daten GWP'!$A$1,MATCH(BW$5,'Daten GWP'!$A:$A,0)-1,MATCH(AR167,'Daten GWP'!$A$424:$ADO$424,0)-1)),0,OFFSET('Daten GWP'!$A$1,MATCH(BW$5,'Daten GWP'!$A:$A,0)-1,MATCH(AR167,'Daten GWP'!$A$424:$ADO$424,0)-1))*1000</f>
        <v>2.2991359999999998</v>
      </c>
      <c r="BX167" s="308">
        <f ca="1">IF(ISERROR(OFFSET('Daten GWP'!$A$1,MATCH(BX$5,'Daten GWP'!$A:$A,0)-1,MATCH(AS167,'Daten GWP'!$A$424:$ADO$424,0)-1)),0,OFFSET('Daten GWP'!$A$1,MATCH(BX$5,'Daten GWP'!$A:$A,0)-1,MATCH(AS167,'Daten GWP'!$A$424:$ADO$424,0)-1))*1000</f>
        <v>4.3567689000000005</v>
      </c>
      <c r="BY167" s="309">
        <f t="shared" ca="1" si="99"/>
        <v>49.680641899999998</v>
      </c>
      <c r="BZ167" s="308">
        <f ca="1">IF(ISERROR(OFFSET('Daten GWP'!$A$1,MATCH(BZ$5,'Daten GWP'!$A:$A,0)-1,MATCH(AT167,'Daten GWP'!$A$424:$ADO$424,0)-1)),0,OFFSET('Daten GWP'!$A$1,MATCH(BZ$5,'Daten GWP'!$A:$A,0)-1,MATCH(AT167,'Daten GWP'!$A$424:$ADO$424,0)-1))*1000</f>
        <v>49.680641999999999</v>
      </c>
      <c r="CA167" s="305">
        <f t="shared" ca="1" si="111"/>
        <v>1.0000000020128565</v>
      </c>
      <c r="CB167" s="310">
        <f ca="1">IF(ISERROR(OFFSET('Daten Elementary'!$A$1,MATCH(CB$5,'Daten Elementary'!$A:$A,0)-1,MATCH(AM167,'Daten Elementary'!$A$424:$ADO$424,0)-1)),0,OFFSET('Daten Elementary'!$A$1,MATCH(CB$5,'Daten Elementary'!$A:$A,0)-1,MATCH(AM167,'Daten Elementary'!$A$424:$ADO$424,0)-1))*1000000</f>
        <v>1.8493269999999999</v>
      </c>
      <c r="CC167" s="310">
        <f ca="1">IF(ISERROR(OFFSET('Daten Elementary'!$A$1,MATCH(CC$5,'Daten Elementary'!$A:$A,0)-1,MATCH(AN167,'Daten Elementary'!$A$424:$ADO$424,0)-1)),0,OFFSET('Daten Elementary'!$A$1,MATCH(CC$5,'Daten Elementary'!$A:$A,0)-1,MATCH(AN167,'Daten Elementary'!$A$424:$ADO$424,0)-1))*1000000</f>
        <v>0</v>
      </c>
      <c r="CD167" s="310">
        <f ca="1">IF(ISERROR(OFFSET('Daten Elementary'!$A$1,MATCH(CD$5,'Daten Elementary'!$A:$A,0)-1,MATCH(AO167,'Daten Elementary'!$A$424:$ADO$424,0)-1)),0,OFFSET('Daten Elementary'!$A$1,MATCH(CD$5,'Daten Elementary'!$A:$A,0)-1,MATCH(AO167,'Daten Elementary'!$A$424:$ADO$424,0)-1))*1000000</f>
        <v>2.3913528999999998</v>
      </c>
      <c r="CE167" s="310">
        <f ca="1">IF(ISERROR(OFFSET('Daten Elementary'!$A$1,MATCH(CE$5,'Daten Elementary'!$A:$A,0)-1,MATCH(AP167,'Daten Elementary'!$A$424:$ADO$424,0)-1)),0,OFFSET('Daten Elementary'!$A$1,MATCH(CE$5,'Daten Elementary'!$A:$A,0)-1,MATCH(AP167,'Daten Elementary'!$A$424:$ADO$424,0)-1))*1000000</f>
        <v>0</v>
      </c>
      <c r="CF167" s="310">
        <f t="shared" ca="1" si="112"/>
        <v>4.2406798999999999</v>
      </c>
      <c r="CG167" s="310">
        <f ca="1">IF(ISERROR(OFFSET('Daten Elementary'!$A$1,MATCH(CG$5,'Daten Elementary'!$A:$A,0)-1,MATCH(AQ167,'Daten Elementary'!$A$424:$ADO$424,0)-1)),0,OFFSET('Daten Elementary'!$A$1,MATCH(CG$5,'Daten Elementary'!$A:$A,0)-1,MATCH(AQ167,'Daten Elementary'!$A$424:$ADO$424,0)-1))*1000000</f>
        <v>0.80112309999999998</v>
      </c>
      <c r="CH167" s="310">
        <f ca="1">IF(ISERROR(OFFSET('Daten Elementary'!$A$1,MATCH(CH$5,'Daten Elementary'!$A:$A,0)-1,MATCH(AR167,'Daten Elementary'!$A$424:$ADO$424,0)-1)),0,OFFSET('Daten Elementary'!$A$1,MATCH(CH$5,'Daten Elementary'!$A:$A,0)-1,MATCH(AR167,'Daten Elementary'!$A$424:$ADO$424,0)-1))*1000000</f>
        <v>4.3062432000000008</v>
      </c>
      <c r="CI167" s="310">
        <f ca="1">IF(ISERROR(OFFSET('Daten Elementary'!$A$1,MATCH(CI$5,'Daten Elementary'!$A:$A,0)-1,MATCH(AS167,'Daten Elementary'!$A$424:$ADO$424,0)-1)),0,OFFSET('Daten Elementary'!$A$1,MATCH(CI$5,'Daten Elementary'!$A:$A,0)-1,MATCH(AS167,'Daten Elementary'!$A$424:$ADO$424,0)-1))*1000000</f>
        <v>5.0619094999999996</v>
      </c>
      <c r="CJ167" s="311">
        <f t="shared" ca="1" si="113"/>
        <v>14.409955700000001</v>
      </c>
      <c r="CK167" s="310">
        <f ca="1">IF(ISERROR(OFFSET('Daten Elementary'!$A$1,MATCH(CK$5,'Daten Elementary'!$A:$A,0)-1,MATCH($AT167,'Daten Elementary'!$A$424:$ADO$424,0)-1)),0,OFFSET('Daten Elementary'!$A$1,MATCH(CK$5,'Daten Elementary'!$A:$A,0)-1,MATCH($AT167,'Daten Elementary'!$A$424:$ADO$424,0)-1))*1000000</f>
        <v>14.409956000000001</v>
      </c>
      <c r="CL167" s="305">
        <f t="shared" ca="1" si="114"/>
        <v>1.0000000208189397</v>
      </c>
      <c r="CM167" s="312">
        <f ca="1">IF(ISERROR(OFFSET('Daten Elementary'!$A$1,MATCH(CM$5,'Daten Elementary'!$A:$A,0)-1,MATCH(AM167,'Daten Elementary'!$A$424:$ADO$424,0)-1)),0,OFFSET('Daten Elementary'!$A$1,MATCH(CM$5,'Daten Elementary'!$A:$A,0)-1,MATCH(AM167,'Daten Elementary'!$A$424:$ADO$424,0)-1))*1000000</f>
        <v>1.7762</v>
      </c>
      <c r="CN167" s="312">
        <f ca="1">IF(ISERROR(OFFSET('Daten Elementary'!$A$1,MATCH(CN$5,'Daten Elementary'!$A:$A,0)-1,MATCH(AN167,'Daten Elementary'!$A$424:$ADO$424,0)-1)),0,OFFSET('Daten Elementary'!$A$1,MATCH(CN$5,'Daten Elementary'!$A:$A,0)-1,MATCH(AN167,'Daten Elementary'!$A$424:$ADO$424,0)-1))*1000000</f>
        <v>0</v>
      </c>
      <c r="CO167" s="312">
        <f ca="1">IF(ISERROR(OFFSET('Daten Elementary'!$A$1,MATCH(CO$5,'Daten Elementary'!$A:$A,0)-1,MATCH(AO167,'Daten Elementary'!$A$424:$ADO$424,0)-1)),0,OFFSET('Daten Elementary'!$A$1,MATCH(CO$5,'Daten Elementary'!$A:$A,0)-1,MATCH(AO167,'Daten Elementary'!$A$424:$ADO$424,0)-1))*1000000</f>
        <v>1.9205480000000001</v>
      </c>
      <c r="CP167" s="312">
        <f ca="1">IF(ISERROR(OFFSET('Daten Elementary'!$A$1,MATCH(CP$5,'Daten Elementary'!$A:$A,0)-1,MATCH(AP167,'Daten Elementary'!$A$424:$ADO$424,0)-1)),0,OFFSET('Daten Elementary'!$A$1,MATCH(CP$5,'Daten Elementary'!$A:$A,0)-1,MATCH(AP167,'Daten Elementary'!$A$424:$ADO$424,0)-1))*1000000</f>
        <v>0</v>
      </c>
      <c r="CQ167" s="312">
        <f t="shared" ca="1" si="115"/>
        <v>3.6967480000000004</v>
      </c>
      <c r="CR167" s="312">
        <f ca="1">IF(ISERROR(OFFSET('Daten Elementary'!$A$1,MATCH(CR$5,'Daten Elementary'!$A:$A,0)-1,MATCH(AQ167,'Daten Elementary'!$A$424:$ADO$424,0)-1)),0,OFFSET('Daten Elementary'!$A$1,MATCH(CR$5,'Daten Elementary'!$A:$A,0)-1,MATCH(AQ167,'Daten Elementary'!$A$424:$ADO$424,0)-1))*1000000</f>
        <v>0.29712411999999999</v>
      </c>
      <c r="CS167" s="312">
        <f ca="1">IF(ISERROR(OFFSET('Daten Elementary'!$A$1,MATCH(CS$5,'Daten Elementary'!$A:$A,0)-1,MATCH(AR167,'Daten Elementary'!$A$424:$ADO$424,0)-1)),0,OFFSET('Daten Elementary'!$A$1,MATCH(CS$5,'Daten Elementary'!$A:$A,0)-1,MATCH(AR167,'Daten Elementary'!$A$424:$ADO$424,0)-1))*1000000</f>
        <v>1.6289728999999999</v>
      </c>
      <c r="CT167" s="312">
        <f ca="1">IF(ISERROR(OFFSET('Daten Elementary'!$A$1,MATCH(CT$5,'Daten Elementary'!$A:$A,0)-1,MATCH(AS167,'Daten Elementary'!$A$424:$ADO$424,0)-1)),0,OFFSET('Daten Elementary'!$A$1,MATCH(CT$5,'Daten Elementary'!$A:$A,0)-1,MATCH(AS167,'Daten Elementary'!$A$424:$ADO$424,0)-1))*1000000</f>
        <v>1.9902542000000001</v>
      </c>
      <c r="CU167" s="313">
        <f t="shared" ca="1" si="116"/>
        <v>7.6130992199999996</v>
      </c>
      <c r="CV167" s="312">
        <f ca="1">IF(ISERROR(OFFSET('Daten Elementary'!$A$1,MATCH(CV$5,'Daten Elementary'!$A:$A,0)-1,MATCH($AT167,'Daten Elementary'!$A$424:$ADO$424,0)-1)),0,OFFSET('Daten Elementary'!$A$1,MATCH(CV$5,'Daten Elementary'!$A:$A,0)-1,MATCH($AT167,'Daten Elementary'!$A$424:$ADO$424,0)-1))*1000000</f>
        <v>7.6130993</v>
      </c>
      <c r="CW167" s="305">
        <f t="shared" ca="1" si="117"/>
        <v>1.0000000105082041</v>
      </c>
      <c r="CX167" s="314">
        <f ca="1">IF(ISERROR(OFFSET('Daten Elementary'!$A$1,MATCH(CX$5,'Daten Elementary'!$A:$A,0)-1,MATCH(AM167,'Daten Elementary'!$A$424:$ADO$424,0)-1)),0,OFFSET('Daten Elementary'!$A$1,MATCH(CX$5,'Daten Elementary'!$A:$A,0)-1,MATCH(AM167,'Daten Elementary'!$A$424:$ADO$424,0)-1))*1000000</f>
        <v>54.063419000000003</v>
      </c>
      <c r="CY167" s="314">
        <f ca="1">IF(ISERROR(OFFSET('Daten Elementary'!$A$1,MATCH(CY$5,'Daten Elementary'!$A:$A,0)-1,MATCH(AN167,'Daten Elementary'!$A$424:$ADO$424,0)-1)),0,OFFSET('Daten Elementary'!$A$1,MATCH(CY$5,'Daten Elementary'!$A:$A,0)-1,MATCH(AN167,'Daten Elementary'!$A$424:$ADO$424,0)-1))*1000000</f>
        <v>0</v>
      </c>
      <c r="CZ167" s="314">
        <f ca="1">IF(ISERROR(OFFSET('Daten Elementary'!$A$1,MATCH(CZ$5,'Daten Elementary'!$A:$A,0)-1,MATCH(AO167,'Daten Elementary'!$A$424:$ADO$424,0)-1)),0,OFFSET('Daten Elementary'!$A$1,MATCH(CZ$5,'Daten Elementary'!$A:$A,0)-1,MATCH(AO167,'Daten Elementary'!$A$424:$ADO$424,0)-1))*1000000</f>
        <v>26.928536999999999</v>
      </c>
      <c r="DA167" s="314">
        <f ca="1">IF(ISERROR(OFFSET('Daten Elementary'!$A$1,MATCH(DA$5,'Daten Elementary'!$A:$A,0)-1,MATCH(AP167,'Daten Elementary'!$A$424:$ADO$424,0)-1)),0,OFFSET('Daten Elementary'!$A$1,MATCH(DA$5,'Daten Elementary'!$A:$A,0)-1,MATCH(AP167,'Daten Elementary'!$A$424:$ADO$424,0)-1))*1000000</f>
        <v>0</v>
      </c>
      <c r="DB167" s="314">
        <f t="shared" ca="1" si="118"/>
        <v>80.991956000000002</v>
      </c>
      <c r="DC167" s="314">
        <f ca="1">IF(ISERROR(OFFSET('Daten Elementary'!$A$1,MATCH(DC$5,'Daten Elementary'!$A:$A,0)-1,MATCH(AQ167,'Daten Elementary'!$A$424:$ADO$424,0)-1)),0,OFFSET('Daten Elementary'!$A$1,MATCH(DC$5,'Daten Elementary'!$A:$A,0)-1,MATCH(AQ167,'Daten Elementary'!$A$424:$ADO$424,0)-1))*1000000</f>
        <v>1.2241154000000001</v>
      </c>
      <c r="DD167" s="314">
        <f ca="1">IF(ISERROR(OFFSET('Daten Elementary'!$A$1,MATCH(DD$5,'Daten Elementary'!$A:$A,0)-1,MATCH(AR167,'Daten Elementary'!$A$424:$ADO$424,0)-1)),0,OFFSET('Daten Elementary'!$A$1,MATCH(DD$5,'Daten Elementary'!$A:$A,0)-1,MATCH(AR167,'Daten Elementary'!$A$424:$ADO$424,0)-1))*1000000</f>
        <v>1.3555579</v>
      </c>
      <c r="DE167" s="314">
        <f ca="1">IF(ISERROR(OFFSET('Daten Elementary'!$A$1,MATCH(DE$5,'Daten Elementary'!$A:$A,0)-1,MATCH(AS167,'Daten Elementary'!$A$424:$ADO$424,0)-1)),0,OFFSET('Daten Elementary'!$A$1,MATCH(DE$5,'Daten Elementary'!$A:$A,0)-1,MATCH(AS167,'Daten Elementary'!$A$424:$ADO$424,0)-1))*1000000</f>
        <v>3.5024048000000003</v>
      </c>
      <c r="DF167" s="315">
        <f t="shared" ca="1" si="119"/>
        <v>87.074034099999992</v>
      </c>
      <c r="DG167" s="314">
        <f ca="1">IF(ISERROR(OFFSET('Daten Elementary'!$A$1,MATCH(DG$5,'Daten Elementary'!$A:$A,0)-1,MATCH($AT167,'Daten Elementary'!$A$424:$ADO$424,0)-1)),0,OFFSET('Daten Elementary'!$A$1,MATCH(DG$5,'Daten Elementary'!$A:$A,0)-1,MATCH($AT167,'Daten Elementary'!$A$424:$ADO$424,0)-1))*1000000</f>
        <v>87.074033999999997</v>
      </c>
      <c r="DH167" s="305">
        <f t="shared" ca="1" si="120"/>
        <v>0.99999999885155211</v>
      </c>
      <c r="DI167" s="316">
        <f ca="1">IF(ISERROR(OFFSET('Daten Elementary'!$A$1,MATCH(DI$5,'Daten Elementary'!$A:$A,0)-1,MATCH(AM167,'Daten Elementary'!$A$424:$ADO$424,0)-1)),0,OFFSET('Daten Elementary'!$A$1,MATCH(DI$5,'Daten Elementary'!$A:$A,0)-1,MATCH(AM167,'Daten Elementary'!$A$424:$ADO$424,0)-1))*1000000</f>
        <v>476.38</v>
      </c>
      <c r="DJ167" s="316">
        <f ca="1">IF(ISERROR(OFFSET('Daten Elementary'!$A$1,MATCH(DJ$5,'Daten Elementary'!$A:$A,0)-1,MATCH(AN167,'Daten Elementary'!$A$424:$ADO$424,0)-1)),0,OFFSET('Daten Elementary'!$A$1,MATCH(DJ$5,'Daten Elementary'!$A:$A,0)-1,MATCH(AN167,'Daten Elementary'!$A$424:$ADO$424,0)-1))*1000000</f>
        <v>0</v>
      </c>
      <c r="DK167" s="316">
        <f ca="1">IF(ISERROR(OFFSET('Daten Elementary'!$A$1,MATCH(DK$5,'Daten Elementary'!$A:$A,0)-1,MATCH(AO167,'Daten Elementary'!$A$424:$ADO$424,0)-1)),0,OFFSET('Daten Elementary'!$A$1,MATCH(DK$5,'Daten Elementary'!$A:$A,0)-1,MATCH(AO167,'Daten Elementary'!$A$424:$ADO$424,0)-1))*1000000</f>
        <v>28.687593</v>
      </c>
      <c r="DL167" s="316">
        <f ca="1">IF(ISERROR(OFFSET('Daten Elementary'!$A$1,MATCH(DL$5,'Daten Elementary'!$A:$A,0)-1,MATCH(AP167,'Daten Elementary'!$A$424:$ADO$424,0)-1)),0,OFFSET('Daten Elementary'!$A$1,MATCH(DL$5,'Daten Elementary'!$A:$A,0)-1,MATCH(AP167,'Daten Elementary'!$A$424:$ADO$424,0)-1))*1000000</f>
        <v>0</v>
      </c>
      <c r="DM167" s="316">
        <f t="shared" ca="1" si="121"/>
        <v>505.06759299999999</v>
      </c>
      <c r="DN167" s="316">
        <f ca="1">IF(ISERROR(OFFSET('Daten Elementary'!$A$1,MATCH(DN$5,'Daten Elementary'!$A:$A,0)-1,MATCH(AQ167,'Daten Elementary'!$A$424:$ADO$424,0)-1)),0,OFFSET('Daten Elementary'!$A$1,MATCH(DN$5,'Daten Elementary'!$A:$A,0)-1,MATCH(AQ167,'Daten Elementary'!$A$424:$ADO$424,0)-1))*1000000</f>
        <v>2.8799057000000001</v>
      </c>
      <c r="DO167" s="316">
        <f ca="1">IF(ISERROR(OFFSET('Daten Elementary'!$A$1,MATCH(DO$5,'Daten Elementary'!$A:$A,0)-1,MATCH(AR167,'Daten Elementary'!$A$424:$ADO$424,0)-1)),0,OFFSET('Daten Elementary'!$A$1,MATCH(DO$5,'Daten Elementary'!$A:$A,0)-1,MATCH(AR167,'Daten Elementary'!$A$424:$ADO$424,0)-1))*1000000</f>
        <v>4.7486318999999995</v>
      </c>
      <c r="DP167" s="316">
        <f ca="1">IF(ISERROR(OFFSET('Daten Elementary'!$A$1,MATCH(DP$5,'Daten Elementary'!$A:$A,0)-1,MATCH(AS167,'Daten Elementary'!$A$424:$ADO$424,0)-1)),0,OFFSET('Daten Elementary'!$A$1,MATCH(DP$5,'Daten Elementary'!$A:$A,0)-1,MATCH(AS167,'Daten Elementary'!$A$424:$ADO$424,0)-1))*1000000</f>
        <v>17.885688999999999</v>
      </c>
      <c r="DQ167" s="317">
        <f t="shared" ca="1" si="122"/>
        <v>530.5818195999999</v>
      </c>
      <c r="DR167" s="316">
        <f ca="1">IF(ISERROR(OFFSET('Daten Elementary'!$A$1,MATCH(DR$5,'Daten Elementary'!$A:$A,0)-1,MATCH($AT167,'Daten Elementary'!$A$424:$ADO$424,0)-1)),0,OFFSET('Daten Elementary'!$A$1,MATCH(DR$5,'Daten Elementary'!$A:$A,0)-1,MATCH($AT167,'Daten Elementary'!$A$424:$ADO$424,0)-1))*1000000</f>
        <v>530.58181999999999</v>
      </c>
      <c r="DS167" s="305">
        <f t="shared" ca="1" si="123"/>
        <v>1.0000000007538896</v>
      </c>
      <c r="DT167" s="318">
        <f ca="1">IF(ISERROR(OFFSET('Daten UBP13'!$A$1,MATCH(DT$5,'Daten UBP13'!$A:$A,0)-1,MATCH(AM167,'Daten UBP13'!$A$424:$AEG$424,0)-1)),0,OFFSET('Daten UBP13'!$A$1,MATCH(DT$5,'Daten UBP13'!$A:$A,0)-1,MATCH(AM167,'Daten UBP13'!$A$424:$AEG$424,0)-1))</f>
        <v>50.606147</v>
      </c>
      <c r="DU167" s="318">
        <f ca="1">IF(ISERROR(OFFSET('Daten UBP13'!$A$1,MATCH(DU$5,'Daten UBP13'!$A:$A,0)-1,MATCH(AN167,'Daten UBP13'!$A$424:$AEG$424,0)-1)),0,OFFSET('Daten UBP13'!$A$1,MATCH(DU$5,'Daten UBP13'!$A:$A,0)-1,MATCH(AN167,'Daten UBP13'!$A$424:$AEG$424,0)-1))</f>
        <v>0</v>
      </c>
      <c r="DV167" s="318">
        <f ca="1">IF(ISERROR(OFFSET('Daten UBP13'!$A$1,MATCH(DV$5,'Daten UBP13'!$A:$A,0)-1,MATCH(AO167,'Daten UBP13'!$A$424:$AEG$424,0)-1)),0,OFFSET('Daten UBP13'!$A$1,MATCH(DV$5,'Daten UBP13'!$A:$A,0)-1,MATCH(AO167,'Daten UBP13'!$A$424:$AEG$424,0)-1))</f>
        <v>12.975009999999999</v>
      </c>
      <c r="DW167" s="318">
        <f ca="1">IF(ISERROR(OFFSET('Daten UBP13'!$A$1,MATCH(DW$5,'Daten UBP13'!$A:$A,0)-1,MATCH(AP167,'Daten UBP13'!$A$424:$AEG$424,0)-1)),0,OFFSET('Daten UBP13'!$A$1,MATCH(DW$5,'Daten UBP13'!$A:$A,0)-1,MATCH(AP167,'Daten UBP13'!$A$424:$AEG$424,0)-1))</f>
        <v>0</v>
      </c>
      <c r="DX167" s="318">
        <f t="shared" ca="1" si="124"/>
        <v>63.581156999999997</v>
      </c>
      <c r="DY167" s="318">
        <f ca="1">IF(ISERROR(OFFSET('Daten UBP13'!$A$1,MATCH(DY$5,'Daten UBP13'!$A:$A,0)-1,MATCH(AQ167,'Daten UBP13'!$A$424:$AEG$424,0)-1)),0,OFFSET('Daten UBP13'!$A$1,MATCH(DY$5,'Daten UBP13'!$A:$A,0)-1,MATCH(AQ167,'Daten UBP13'!$A$424:$AEG$424,0)-1))</f>
        <v>2.3165745000000002</v>
      </c>
      <c r="DZ167" s="318">
        <f ca="1">IF(ISERROR(OFFSET('Daten UBP13'!$A$1,MATCH(DZ$5,'Daten UBP13'!$A:$A,0)-1,MATCH(AR167,'Daten UBP13'!$A$424:$AEG$424,0)-1)),0,OFFSET('Daten UBP13'!$A$1,MATCH(DZ$5,'Daten UBP13'!$A:$A,0)-1,MATCH(AR167,'Daten UBP13'!$A$424:$AEG$424,0)-1))</f>
        <v>4.3288973999999998</v>
      </c>
      <c r="EA167" s="318">
        <f ca="1">IF(ISERROR(OFFSET('Daten UBP13'!$A$1,MATCH(EA$5,'Daten UBP13'!$A:$A,0)-1,MATCH(AS167,'Daten UBP13'!$A$424:$AEG$424,0)-1)),0,OFFSET('Daten UBP13'!$A$1,MATCH(EA$5,'Daten UBP13'!$A:$A,0)-1,MATCH(AS167,'Daten UBP13'!$A$424:$AEG$424,0)-1))</f>
        <v>9.5400852</v>
      </c>
      <c r="EB167" s="319">
        <f t="shared" ca="1" si="125"/>
        <v>79.766714100000002</v>
      </c>
      <c r="EC167" s="318">
        <f ca="1">IF(ISERROR(OFFSET('Daten UBP13'!$A$1,MATCH(EC$5,'Daten UBP13'!$A:$A,0)-1,MATCH(AT167,'Daten UBP13'!$A$424:$AEG$424,0)-1)),0,OFFSET('Daten UBP13'!$A$1,MATCH(EC$5,'Daten UBP13'!$A:$A,0)-1,MATCH(AT167,'Daten UBP13'!$A$424:$AEG$424,0)-1))</f>
        <v>79.766715000000005</v>
      </c>
      <c r="ED167" s="305">
        <f t="shared" ca="1" si="126"/>
        <v>1.0000000112829017</v>
      </c>
      <c r="EE167" s="320">
        <f ca="1">IF(ISERROR(OFFSET('Daten ReCiPe'!$A$1,MATCH(EE$5,'Daten ReCiPe'!$A:$A,0)-1,MATCH(AM167,'Daten ReCiPe'!$A$424:$ADO$424,0)-1)),0,OFFSET('Daten ReCiPe'!$A$1,MATCH(EE$5,'Daten ReCiPe'!$A:$A,0)-1,MATCH(AM167,'Daten ReCiPe'!$A$424:$ADO$424,0)-1))*1000</f>
        <v>2.4510753000000003</v>
      </c>
      <c r="EF167" s="320">
        <f ca="1">IF(ISERROR(OFFSET('Daten ReCiPe'!$A$1,MATCH(EF$5,'Daten ReCiPe'!$A:$A,0)-1,MATCH(AN167,'Daten ReCiPe'!$A$424:$ADO$424,0)-1)),0,OFFSET('Daten ReCiPe'!$A$1,MATCH(EF$5,'Daten ReCiPe'!$A:$A,0)-1,MATCH(AN167,'Daten ReCiPe'!$A$424:$ADO$424,0)-1))*1000</f>
        <v>0</v>
      </c>
      <c r="EG167" s="320">
        <f ca="1">IF(ISERROR(OFFSET('Daten ReCiPe'!$A$1,MATCH(EG$5,'Daten ReCiPe'!$A:$A,0)-1,MATCH(AO167,'Daten ReCiPe'!$A$424:$ADO$424,0)-1)),0,OFFSET('Daten ReCiPe'!$A$1,MATCH(EG$5,'Daten ReCiPe'!$A:$A,0)-1,MATCH(AO167,'Daten ReCiPe'!$A$424:$ADO$424,0)-1))*1000</f>
        <v>2.1946947999999997</v>
      </c>
      <c r="EH167" s="320">
        <f ca="1">IF(ISERROR(OFFSET('Daten ReCiPe'!$A$1,MATCH(EH$5,'Daten ReCiPe'!$A:$A,0)-1,MATCH(AP167,'Daten ReCiPe'!$A$424:$ADO$424,0)-1)),0,OFFSET('Daten ReCiPe'!$A$1,MATCH(EH$5,'Daten ReCiPe'!$A:$A,0)-1,MATCH(AP167,'Daten ReCiPe'!$A$424:$ADO$424,0)-1))*1000</f>
        <v>0</v>
      </c>
      <c r="EI167" s="320">
        <f t="shared" ca="1" si="127"/>
        <v>4.6457701</v>
      </c>
      <c r="EJ167" s="320">
        <f ca="1">IF(ISERROR(OFFSET('Daten ReCiPe'!$A$1,MATCH(EJ$5,'Daten ReCiPe'!$A:$A,0)-1,MATCH(AQ167,'Daten ReCiPe'!$A$424:$ADO$424,0)-1)),0,OFFSET('Daten ReCiPe'!$A$1,MATCH(EJ$5,'Daten ReCiPe'!$A:$A,0)-1,MATCH(AQ167,'Daten ReCiPe'!$A$424:$ADO$424,0)-1))*1000</f>
        <v>0.22565374999999999</v>
      </c>
      <c r="EK167" s="320">
        <f ca="1">IF(ISERROR(OFFSET('Daten ReCiPe'!$A$1,MATCH(EK$5,'Daten ReCiPe'!$A:$A,0)-1,MATCH(AR167,'Daten ReCiPe'!$A$424:$ADO$424,0)-1)),0,OFFSET('Daten ReCiPe'!$A$1,MATCH(EK$5,'Daten ReCiPe'!$A:$A,0)-1,MATCH(AR167,'Daten ReCiPe'!$A$424:$ADO$424,0)-1))*1000</f>
        <v>0.40044120999999999</v>
      </c>
      <c r="EL167" s="320">
        <f ca="1">IF(ISERROR(OFFSET('Daten ReCiPe'!$A$1,MATCH(EL$5,'Daten ReCiPe'!$A:$A,0)-1,MATCH(AS167,'Daten ReCiPe'!$A$424:$ADO$424,0)-1)),0,OFFSET('Daten ReCiPe'!$A$1,MATCH(EL$5,'Daten ReCiPe'!$A:$A,0)-1,MATCH(AS167,'Daten ReCiPe'!$A$424:$ADO$424,0)-1))*1000</f>
        <v>0.52869761999999998</v>
      </c>
      <c r="EM167" s="321">
        <f t="shared" ca="1" si="128"/>
        <v>5.8005626800000005</v>
      </c>
      <c r="EN167" s="320">
        <f ca="1">IF(ISERROR(OFFSET('Daten ReCiPe'!$A$1,MATCH(EN$5,'Daten ReCiPe'!$A:$A,0)-1,MATCH(AT167,'Daten ReCiPe'!$A$424:$ADO$424,0)-1)),0,OFFSET('Daten ReCiPe'!$A$1,MATCH(EN$5,'Daten ReCiPe'!$A:$A,0)-1,MATCH(AT167,'Daten ReCiPe'!$A$424:$ADO$424,0)-1))*1000</f>
        <v>5.8005627000000004</v>
      </c>
      <c r="EO167" s="305">
        <f t="shared" ca="1" si="129"/>
        <v>1.0000000034479413</v>
      </c>
      <c r="EP167" s="322">
        <f ca="1">IF(ISERROR(OFFSET('Daten Elementary'!$A$1,MATCH(EP$5,'Daten Elementary'!$A:$A,0)-1,MATCH(AM167,'Daten Elementary'!$A$424:$ADO$424,0)-1)),0,OFFSET('Daten Elementary'!$A$1,MATCH(EP$5,'Daten Elementary'!$A:$A,0)-1,MATCH(AM167,'Daten Elementary'!$A$424:$ADO$424,0)-1))*1000000</f>
        <v>0.21135000000000001</v>
      </c>
      <c r="EQ167" s="322">
        <f ca="1">IF(ISERROR(OFFSET('Daten Elementary'!$A$1,MATCH(EQ$5,'Daten Elementary'!$A:$A,0)-1,MATCH(AN167,'Daten Elementary'!$A$424:$ADO$424,0)-1)),0,OFFSET('Daten Elementary'!$A$1,MATCH(EQ$5,'Daten Elementary'!$A:$A,0)-1,MATCH(AN167,'Daten Elementary'!$A$424:$ADO$424,0)-1))*1000000</f>
        <v>0</v>
      </c>
      <c r="ER167" s="322">
        <f ca="1">IF(ISERROR(OFFSET('Daten Elementary'!$A$1,MATCH(ER$5,'Daten Elementary'!$A:$A,0)-1,MATCH(AO167,'Daten Elementary'!$A$424:$ADO$424,0)-1)),0,OFFSET('Daten Elementary'!$A$1,MATCH(ER$5,'Daten Elementary'!$A:$A,0)-1,MATCH(AO167,'Daten Elementary'!$A$424:$ADO$424,0)-1))*1000000</f>
        <v>47.710388999999999</v>
      </c>
      <c r="ES167" s="322">
        <f ca="1">IF(ISERROR(OFFSET('Daten Elementary'!$A$1,MATCH(ES$5,'Daten Elementary'!$A:$A,0)-1,MATCH(AP167,'Daten Elementary'!$A$424:$ADO$424,0)-1)),0,OFFSET('Daten Elementary'!$A$1,MATCH(ES$5,'Daten Elementary'!$A:$A,0)-1,MATCH(AP167,'Daten Elementary'!$A$424:$ADO$424,0)-1))*1000000</f>
        <v>0</v>
      </c>
      <c r="ET167" s="322">
        <f t="shared" ca="1" si="130"/>
        <v>47.921739000000002</v>
      </c>
      <c r="EU167" s="322">
        <f ca="1">IF(ISERROR(OFFSET('Daten Elementary'!$A$1,MATCH(EU$5,'Daten Elementary'!$A:$A,0)-1,MATCH(AQ167,'Daten Elementary'!$A$424:$ADO$424,0)-1)),0,OFFSET('Daten Elementary'!$A$1,MATCH(EU$5,'Daten Elementary'!$A:$A,0)-1,MATCH(AQ167,'Daten Elementary'!$A$424:$ADO$424,0)-1))*1000000</f>
        <v>4.2062906999999994</v>
      </c>
      <c r="EV167" s="322">
        <f ca="1">IF(ISERROR(OFFSET('Daten Elementary'!$A$1,MATCH(EV$5,'Daten Elementary'!$A:$A,0)-1,MATCH(AR167,'Daten Elementary'!$A$424:$ADO$424,0)-1)),0,OFFSET('Daten Elementary'!$A$1,MATCH(EV$5,'Daten Elementary'!$A:$A,0)-1,MATCH(AR167,'Daten Elementary'!$A$424:$ADO$424,0)-1))*1000000</f>
        <v>5.5693823</v>
      </c>
      <c r="EW167" s="322">
        <f ca="1">IF(ISERROR(OFFSET('Daten Elementary'!$A$1,MATCH(EW$5,'Daten Elementary'!$A:$A,0)-1,MATCH(AS167,'Daten Elementary'!$A$424:$ADO$424,0)-1)),0,OFFSET('Daten Elementary'!$A$1,MATCH(EW$5,'Daten Elementary'!$A:$A,0)-1,MATCH(AS167,'Daten Elementary'!$A$424:$ADO$424,0)-1))*1000000</f>
        <v>7.0337832000000002</v>
      </c>
      <c r="EX167" s="323">
        <f t="shared" ca="1" si="131"/>
        <v>64.731195200000002</v>
      </c>
      <c r="EY167" s="322">
        <f ca="1">IF(ISERROR(OFFSET('Daten Elementary'!$A$1,MATCH(EY$5,'Daten Elementary'!$A:$A,0)-1,MATCH($AT167,'Daten Elementary'!$A$424:$ADO$424,0)-1)),0,OFFSET('Daten Elementary'!$A$1,MATCH(EY$5,'Daten Elementary'!$A:$A,0)-1,MATCH($AT167,'Daten Elementary'!$A$424:$ADO$424,0)-1))*1000000</f>
        <v>64.731195999999997</v>
      </c>
      <c r="EZ167" s="305">
        <f t="shared" ca="1" si="132"/>
        <v>1.0000000123588015</v>
      </c>
      <c r="FA167" s="314">
        <f ca="1">IF(ISERROR(OFFSET('Daten Elementary'!$A$1,MATCH(FA$5,'Daten Elementary'!$A:$A,0)-1,MATCH(AM167,'Daten Elementary'!$A$424:$ADO$424,0)-1)),0,OFFSET('Daten Elementary'!$A$1,MATCH(FA$5,'Daten Elementary'!$A:$A,0)-1,MATCH(AM167,'Daten Elementary'!$A$424:$ADO$424,0)-1))*1000</f>
        <v>33.289000000000001</v>
      </c>
      <c r="FB167" s="314">
        <f ca="1">IF(ISERROR(OFFSET('Daten Elementary'!$A$1,MATCH(FB$5,'Daten Elementary'!$A:$A,0)-1,MATCH(AN167,'Daten Elementary'!$A$424:$ADO$424,0)-1)),0,OFFSET('Daten Elementary'!$A$1,MATCH(FB$5,'Daten Elementary'!$A:$A,0)-1,MATCH(AN167,'Daten Elementary'!$A$424:$ADO$424,0)-1))*1000</f>
        <v>0</v>
      </c>
      <c r="FC167" s="314">
        <f ca="1">IF(ISERROR(OFFSET('Daten Elementary'!$A$1,MATCH(FC$5,'Daten Elementary'!$A:$A,0)-1,MATCH(AO167,'Daten Elementary'!$A$424:$ADO$424,0)-1)),0,OFFSET('Daten Elementary'!$A$1,MATCH(FC$5,'Daten Elementary'!$A:$A,0)-1,MATCH(AO167,'Daten Elementary'!$A$424:$ADO$424,0)-1))*1000</f>
        <v>5.1761242000000003</v>
      </c>
      <c r="FD167" s="314">
        <f ca="1">IF(ISERROR(OFFSET('Daten Elementary'!$A$1,MATCH(FD$5,'Daten Elementary'!$A:$A,0)-1,MATCH(AP167,'Daten Elementary'!$A$424:$ADO$424,0)-1)),0,OFFSET('Daten Elementary'!$A$1,MATCH(FD$5,'Daten Elementary'!$A:$A,0)-1,MATCH(AP167,'Daten Elementary'!$A$424:$ADO$424,0)-1))*1000</f>
        <v>0</v>
      </c>
      <c r="FE167" s="314">
        <f t="shared" ca="1" si="133"/>
        <v>38.465124200000005</v>
      </c>
      <c r="FF167" s="314">
        <f ca="1">IF(ISERROR(OFFSET('Daten Elementary'!$A$1,MATCH(FF$5,'Daten Elementary'!$A:$A,0)-1,MATCH(AQ167,'Daten Elementary'!$A$424:$ADO$424,0)-1)),0,OFFSET('Daten Elementary'!$A$1,MATCH(FF$5,'Daten Elementary'!$A:$A,0)-1,MATCH(AQ167,'Daten Elementary'!$A$424:$ADO$424,0)-1))*1000</f>
        <v>2.1839924000000002</v>
      </c>
      <c r="FG167" s="314">
        <f ca="1">IF(ISERROR(OFFSET('Daten Elementary'!$A$1,MATCH(FG$5,'Daten Elementary'!$A:$A,0)-1,MATCH(AR167,'Daten Elementary'!$A$424:$ADO$424,0)-1)),0,OFFSET('Daten Elementary'!$A$1,MATCH(FG$5,'Daten Elementary'!$A:$A,0)-1,MATCH(AR167,'Daten Elementary'!$A$424:$ADO$424,0)-1))*1000</f>
        <v>2.0761388000000003</v>
      </c>
      <c r="FH167" s="314">
        <f ca="1">IF(ISERROR(OFFSET('Daten Elementary'!$A$1,MATCH(FH$5,'Daten Elementary'!$A:$A,0)-1,MATCH(AS167,'Daten Elementary'!$A$424:$ADO$424,0)-1)),0,OFFSET('Daten Elementary'!$A$1,MATCH(FH$5,'Daten Elementary'!$A:$A,0)-1,MATCH(AS167,'Daten Elementary'!$A$424:$ADO$424,0)-1))*1000</f>
        <v>4.0322867999999996</v>
      </c>
      <c r="FI167" s="315">
        <f t="shared" ca="1" si="134"/>
        <v>46.75754220000001</v>
      </c>
      <c r="FJ167" s="314">
        <f ca="1">IF(ISERROR(OFFSET('Daten Elementary'!$A$1,MATCH(FJ$5,'Daten Elementary'!$A:$A,0)-1,MATCH($AT167,'Daten Elementary'!$A$424:$ADO$424,0)-1)),0,OFFSET('Daten Elementary'!$A$1,MATCH(FJ$5,'Daten Elementary'!$A:$A,0)-1,MATCH($AT167,'Daten Elementary'!$A$424:$ADO$424,0)-1))*1000</f>
        <v>46.757542000000001</v>
      </c>
      <c r="FK167" s="305">
        <f t="shared" ca="1" si="135"/>
        <v>0.999999995722615</v>
      </c>
      <c r="FL167" s="314">
        <f ca="1">IF(ISERROR(OFFSET('Daten Elementary'!$A$1,MATCH(FL$5,'Daten Elementary'!$A:$A,0)-1,MATCH(AM167,'Daten Elementary'!$A$424:$ADO$424,0)-1)),0,OFFSET('Daten Elementary'!$A$1,MATCH(FL$5,'Daten Elementary'!$A:$A,0)-1,MATCH(AM167,'Daten Elementary'!$A$424:$ADO$424,0)-1))</f>
        <v>0</v>
      </c>
      <c r="FM167" s="314">
        <f ca="1">IF(ISERROR(OFFSET('Daten Elementary'!$A$1,MATCH(FM$5,'Daten Elementary'!$A:$A,0)-1,MATCH(AN167,'Daten Elementary'!$A$424:$ADO$424,0)-1)),0,OFFSET('Daten Elementary'!$A$1,MATCH(FM$5,'Daten Elementary'!$A:$A,0)-1,MATCH(AN167,'Daten Elementary'!$A$424:$ADO$424,0)-1))</f>
        <v>0</v>
      </c>
      <c r="FN167" s="314">
        <f ca="1">IF(ISERROR(OFFSET('Daten Elementary'!$A$1,MATCH(FN$5,'Daten Elementary'!$A:$A,0)-1,MATCH(AO167,'Daten Elementary'!$A$424:$ADO$424,0)-1)),0,OFFSET('Daten Elementary'!$A$1,MATCH(FN$5,'Daten Elementary'!$A:$A,0)-1,MATCH(AO167,'Daten Elementary'!$A$424:$ADO$424,0)-1))</f>
        <v>0</v>
      </c>
      <c r="FO167" s="314">
        <f ca="1">IF(ISERROR(OFFSET('Daten Elementary'!$A$1,MATCH(FO$5,'Daten Elementary'!$A:$A,0)-1,MATCH(AP167,'Daten Elementary'!$A$424:$ADO$424,0)-1)),0,OFFSET('Daten Elementary'!$A$1,MATCH(FO$5,'Daten Elementary'!$A:$A,0)-1,MATCH(AP167,'Daten Elementary'!$A$424:$ADO$424,0)-1))</f>
        <v>0</v>
      </c>
      <c r="FP167" s="314">
        <f t="shared" ca="1" si="136"/>
        <v>0</v>
      </c>
      <c r="FQ167" s="314">
        <f ca="1">IF(ISERROR(OFFSET('Daten Elementary'!$A$1,MATCH(FQ$5,'Daten Elementary'!$A:$A,0)-1,MATCH(AQ167,'Daten Elementary'!$A$424:$ADO$424,0)-1)),0,OFFSET('Daten Elementary'!$A$1,MATCH(FQ$5,'Daten Elementary'!$A:$A,0)-1,MATCH(AQ167,'Daten Elementary'!$A$424:$ADO$424,0)-1))</f>
        <v>0</v>
      </c>
      <c r="FR167" s="314">
        <f ca="1">IF(ISERROR(OFFSET('Daten Elementary'!$A$1,MATCH(FR$5,'Daten Elementary'!$A:$A,0)-1,MATCH(AR167,'Daten Elementary'!$A$424:$ADO$424,0)-1)),0,OFFSET('Daten Elementary'!$A$1,MATCH(FR$5,'Daten Elementary'!$A:$A,0)-1,MATCH(AR167,'Daten Elementary'!$A$424:$ADO$424,0)-1))</f>
        <v>0</v>
      </c>
      <c r="FS167" s="314">
        <f ca="1">IF(ISERROR(OFFSET('Daten Elementary'!$A$1,MATCH(FS$5,'Daten Elementary'!$A:$A,0)-1,MATCH(AS167,'Daten Elementary'!$A$424:$ADO$424,0)-1)),0,OFFSET('Daten Elementary'!$A$1,MATCH(FS$5,'Daten Elementary'!$A:$A,0)-1,MATCH(AS167,'Daten Elementary'!$A$424:$ADO$424,0)-1))</f>
        <v>0</v>
      </c>
      <c r="FT167" s="315">
        <f t="shared" ca="1" si="137"/>
        <v>0</v>
      </c>
      <c r="FU167" s="314">
        <f ca="1">IF(ISERROR(OFFSET('Daten Elementary'!$A$1,MATCH(FU$5,'Daten Elementary'!$A:$A,0)-1,MATCH($AT167,'Daten Elementary'!$A$424:$ADO$424,0)-1)),0,OFFSET('Daten Elementary'!$A$1,MATCH(FU$5,'Daten Elementary'!$A:$A,0)-1,MATCH($AT167,'Daten Elementary'!$A$424:$ADO$424,0)-1))</f>
        <v>0</v>
      </c>
      <c r="FV167" s="305">
        <f t="shared" ca="1" si="138"/>
        <v>0</v>
      </c>
      <c r="FW167" s="324"/>
      <c r="FX167" s="231" t="str">
        <f t="shared" si="139"/>
        <v>Zug Schweiz, Diesel (Diesellok mit Partikelfilter)</v>
      </c>
      <c r="FY167" s="231" t="str">
        <f t="shared" si="104"/>
        <v>Zug Schweiz</v>
      </c>
      <c r="FZ167" s="231" t="str">
        <f t="shared" si="105"/>
        <v>, Diesel</v>
      </c>
      <c r="GA167" s="231" t="str">
        <f t="shared" si="106"/>
        <v xml:space="preserve"> (Diesellok mit Partikelfilter)</v>
      </c>
      <c r="GB167" s="231"/>
    </row>
    <row r="168" spans="1:184" ht="16.5" customHeight="1">
      <c r="A168" s="364"/>
      <c r="B168" s="402"/>
      <c r="C168" s="334" t="s">
        <v>13</v>
      </c>
      <c r="D168" s="334" t="s">
        <v>24</v>
      </c>
      <c r="E168" s="371" t="s">
        <v>301</v>
      </c>
      <c r="F168" s="86">
        <v>1</v>
      </c>
      <c r="G168" s="86">
        <v>1</v>
      </c>
      <c r="H168" s="87">
        <v>1</v>
      </c>
      <c r="I168" s="88">
        <v>1</v>
      </c>
      <c r="J168" s="88"/>
      <c r="K168" s="86">
        <v>1</v>
      </c>
      <c r="L168" s="86"/>
      <c r="M168" s="86"/>
      <c r="N168" s="82" t="s">
        <v>100</v>
      </c>
      <c r="O168" s="6">
        <f ca="1">(IF(ISERROR(INDEX(INDIRECT($D$268),MATCH($AM168,$AM$4:$AM$275,0),MATCH(O$304,INDIRECT($E$268),0))*$I168/$AD168),0,INDEX(INDIRECT($D$268),MATCH($AM168,$AM$4:$AM$275,0),MATCH(O$304,INDIRECT($E$268),0))*$I168/$AD168)+IF(ISERROR(INDEX(INDIRECT($D$268),MATCH($AN168,$AN$4:$AN$275,0),MATCH(O$305,INDIRECT($E$268),0))*$J168/$AE168),0,INDEX(INDIRECT($D$268),MATCH($AN168,$AN$4:$AN$275,0),MATCH(O$305,INDIRECT($E$268),0))*$J168/$AE168))*$AC168/$F168</f>
        <v>34.168107000000006</v>
      </c>
      <c r="P168" s="6">
        <f ca="1">(IF(ISERROR(INDEX(INDIRECT($D$268),MATCH($AO168,$AO$4:$AO$275,0),MATCH(P$304,INDIRECT($E$268),0))*$I168/$AD168),0,INDEX(INDIRECT($D$268),MATCH($AO168,$AO$4:$AO$275,0),MATCH(P$304,INDIRECT($E$268),0))*$I168/$AD168)+IF(ISERROR(INDEX(INDIRECT($D$268),MATCH($AP168,$AP$4:$AP$275,0),MATCH(P$305,INDIRECT($E$268),0))*$J168/$AE168),0,INDEX(INDIRECT($D$268),MATCH($AP168,$AP$4:$AP$275,0),MATCH(P$305,INDIRECT($E$268),0))*$J168/$AE168))*$AC168/$F168</f>
        <v>6.5868634000000004</v>
      </c>
      <c r="Q168" s="6">
        <f ca="1">INDEX(INDIRECT($D$268),MATCH($AQ168,$AQ$4:$AQ$284,0),MATCH(Q$4,INDIRECT($E$268),0))*$K168*$AC168/$F168/$AF168</f>
        <v>2.2943866000000002</v>
      </c>
      <c r="R168" s="6">
        <f ca="1">INDEX(INDIRECT($D$268),MATCH($AR168,$AR$4:$AR$284,0),MATCH(R$4,INDIRECT($E$268),0))*$K168*$AC168/$F168/$AF168</f>
        <v>2.2991359999999998</v>
      </c>
      <c r="S168" s="6">
        <f ca="1">INDEX(INDIRECT($D$268),MATCH($AS168,$AS$4:$AS$284,0),MATCH(S$4,INDIRECT($E$268),0))*$K168*$AC168/$F168/$AF168</f>
        <v>4.3567689000000005</v>
      </c>
      <c r="T168" s="7">
        <f t="shared" ca="1" si="103"/>
        <v>49.705261900000011</v>
      </c>
      <c r="U168" s="6">
        <f>IF($B$268=6,(IF(OR(AJ168="Benzin",AJ168="Diesel"),$AK168*INDEX('DIN EN 16258'!$I:$I,MATCH('mobitool-Faktoren v2.0'!$AI168,'DIN EN 16258'!$A:$A,0))*$I168/$AD168+$AL168*INDEX('DIN EN 16258'!$I:$I,MATCH('mobitool-Faktoren v2.0'!$AJ168,'DIN EN 16258'!$A:$A,0))*$I168/$AD168,IF(ISERROR($AK168*INDEX('DIN EN 16258'!$I:$I,MATCH('mobitool-Faktoren v2.0'!$AI168,'DIN EN 16258'!$A:$A,0))*$I168/$AD168),0,$AK168*INDEX('DIN EN 16258'!$I:$I,MATCH('mobitool-Faktoren v2.0'!$AI168,'DIN EN 16258'!$A:$A,0))*$I168/$AD168)+IF(ISERROR($AL168*INDEX('DIN EN 16258'!$I:$I,MATCH('mobitool-Faktoren v2.0'!$AJ168,'DIN EN 16258'!$A:$A,0))*$J168/$AE168),0,$AL168*INDEX('DIN EN 16258'!$I:$I,MATCH('mobitool-Faktoren v2.0'!$AJ168,'DIN EN 16258'!$A:$A,0))*$J168/$AE168)))*1000,
IF($B$268=1,(IF(OR(AJ168="Benzin",AJ168="Diesel"),$AK168*INDEX('DIN EN 16258'!$D:$D,MATCH('mobitool-Faktoren v2.0'!$AI168,'DIN EN 16258'!$A:$A,0))*$I168/$AD168+$AL168*INDEX('DIN EN 16258'!$D:$D,MATCH('mobitool-Faktoren v2.0'!$AJ168,'DIN EN 16258'!$A:$A,0))*$I168/$AD168,IF(ISERROR($AK168*INDEX('DIN EN 16258'!$D:$D,MATCH('mobitool-Faktoren v2.0'!$AI168,'DIN EN 16258'!$A:$A,0))*$I168/$AD168),0,$AK168*INDEX('DIN EN 16258'!$D:$D,MATCH('mobitool-Faktoren v2.0'!$AI168,'DIN EN 16258'!$A:$A,0))*$I168/$AD168)+IF(ISERROR($AL168*INDEX('DIN EN 16258'!$D:$D,MATCH('mobitool-Faktoren v2.0'!$AJ168,'DIN EN 16258'!$A:$A,0))*$J168/$AE168),0,$AL168*INDEX('DIN EN 16258'!$D:$D,MATCH('mobitool-Faktoren v2.0'!$AJ168,'DIN EN 16258'!$A:$A,0))*$J168/$AE168))),0))*$AC168/$F168</f>
        <v>33.920069999999996</v>
      </c>
      <c r="V168" s="6">
        <f>IF($B$268=6,(IF(OR(AJ168="Benzin",AJ168="Diesel"),$AK168*INDEX('DIN EN 16258'!$L:$L,MATCH('mobitool-Faktoren v2.0'!$AI168,'DIN EN 16258'!$A:$A,0))*$I168/$AD168+$AL168*INDEX('DIN EN 16258'!$L:$L,MATCH('mobitool-Faktoren v2.0'!$AJ168,'DIN EN 16258'!$A:$A,0))*$I168/$AD168,IF(ISERROR($AK168*INDEX('DIN EN 16258'!$L:$L,MATCH('mobitool-Faktoren v2.0'!$AI168,'DIN EN 16258'!$A:$A,0))*$I168/$AD168),0,$AK168*INDEX('DIN EN 16258'!$L:$L,MATCH('mobitool-Faktoren v2.0'!$AI168,'DIN EN 16258'!$A:$A,0))*$I168/$AD168)+IF(ISERROR($AL168*INDEX('DIN EN 16258'!$L:$L,MATCH('mobitool-Faktoren v2.0'!$AJ168,'DIN EN 16258'!$A:$A,0))*$J168/$AE168),0,$AL168*INDEX('DIN EN 16258'!$L:$L,MATCH('mobitool-Faktoren v2.0'!$AJ168,'DIN EN 16258'!$A:$A,0))*$J168/$AE168)))*1000,
IF($B$268=1,(IF(OR(AJ168="Benzin",AJ168="Diesel"),$AK168*INDEX('DIN EN 16258'!$F:$F,MATCH('mobitool-Faktoren v2.0'!$AI168,'DIN EN 16258'!$A:$A,0))*$I168/$AD168+$AL168*INDEX('DIN EN 16258'!$F:$F,MATCH('mobitool-Faktoren v2.0'!$AJ168,'DIN EN 16258'!$A:$A,0))*$I168/$AD168,IF(ISERROR($AK168*INDEX('DIN EN 16258'!$F:$F,MATCH('mobitool-Faktoren v2.0'!$AI168,'DIN EN 16258'!$A:$A,0))*$I168/$AD168),0,$AK168*INDEX('DIN EN 16258'!$F:$F,MATCH('mobitool-Faktoren v2.0'!$AI168,'DIN EN 16258'!$A:$A,0))*$I168/$AD168)+IF(ISERROR($AL168*INDEX('DIN EN 16258'!$F:$F,MATCH('mobitool-Faktoren v2.0'!$AJ168,'DIN EN 16258'!$A:$A,0))*$J168/$AE168),0,$AL168*INDEX('DIN EN 16258'!$F:$F,MATCH('mobitool-Faktoren v2.0'!$AJ168,'DIN EN 16258'!$A:$A,0))*$J168/$AE168))),0))*$AC168/$F168</f>
        <v>41.211300000000001</v>
      </c>
      <c r="W168" s="39" t="s">
        <v>673</v>
      </c>
      <c r="X168" s="39" t="s">
        <v>162</v>
      </c>
      <c r="Y168" s="300"/>
      <c r="Z168" s="372"/>
      <c r="AA168" s="337"/>
      <c r="AB168" s="299"/>
      <c r="AC168" s="300">
        <v>1</v>
      </c>
      <c r="AD168" s="298">
        <v>1</v>
      </c>
      <c r="AE168" s="298"/>
      <c r="AF168" s="337">
        <v>1</v>
      </c>
      <c r="AG168" s="337"/>
      <c r="AH168" s="337"/>
      <c r="AI168" s="301" t="s">
        <v>24</v>
      </c>
      <c r="AJ168" s="301"/>
      <c r="AK168" s="374">
        <v>1.0567E-2</v>
      </c>
      <c r="AL168" s="374"/>
      <c r="AM168" s="331" t="s">
        <v>2245</v>
      </c>
      <c r="AN168" s="202" t="s">
        <v>81</v>
      </c>
      <c r="AO168" s="202" t="s">
        <v>813</v>
      </c>
      <c r="AP168" s="202" t="s">
        <v>81</v>
      </c>
      <c r="AQ168" s="202" t="s">
        <v>814</v>
      </c>
      <c r="AR168" s="202" t="s">
        <v>815</v>
      </c>
      <c r="AS168" s="202" t="s">
        <v>816</v>
      </c>
      <c r="AT168" s="202" t="s">
        <v>2254</v>
      </c>
      <c r="AU168" s="303">
        <f ca="1">IF(ISERROR(OFFSET('Daten KEA'!$A$1,MATCH(AU$5,'Daten KEA'!$A:$A,0)-1,MATCH(AM168,'Daten KEA'!$A$424:$ADO$424,0)-1)),0,OFFSET('Daten KEA'!$A$1,MATCH(AU$5,'Daten KEA'!$A:$A,0)-1,MATCH(AM168,'Daten KEA'!$A$424:$ADO$424,0)-1))+IF(ISERROR(AK168*INDEX('Energiefaktoren Ecoinvent'!$D:$D,MATCH('mobitool-Faktoren v2.0'!AI168,'Energiefaktoren Ecoinvent'!$A:$A,0))),0,AK168*INDEX('Energiefaktoren Ecoinvent'!$D:$D,MATCH('mobitool-Faktoren v2.0'!AI168,'Energiefaktoren Ecoinvent'!$A:$A,0)))+IF(OR(AJ168="Benzin",AJ168="Diesel"),IF(ISERROR(OFFSET('Daten KEA'!$A$1,MATCH(AV$5,'Daten KEA'!$A:$A,0)-1,MATCH(AN168,'Daten KEA'!$A$424:$ADO$424,0)-1)),0,OFFSET('Daten KEA'!$A$1,MATCH(AV$5,'Daten KEA'!$A:$A,0)-1,MATCH(AN168,'Daten KEA'!$A$424:$ADO$424,0)-1))+IF(ISERROR(AL168*INDEX('Energiefaktoren Ecoinvent'!$D:$D,MATCH('mobitool-Faktoren v2.0'!AJ168,'Energiefaktoren Ecoinvent'!$A:$A,0))),0,AL168*INDEX('Energiefaktoren Ecoinvent'!$D:$D,MATCH('mobitool-Faktoren v2.0'!AJ168,'Energiefaktoren Ecoinvent'!$A:$A,0))),0)</f>
        <v>0.45226759999999999</v>
      </c>
      <c r="AV168" s="303">
        <f ca="1">IF(OR(AJ168="Benzin",AJ168="Diesel"),0,IF(ISERROR(OFFSET('Daten KEA'!$A$1,MATCH(AV$5,'Daten KEA'!$A:$A,0)-1,MATCH(AN168,'Daten KEA'!$A$424:$ADO$424,0)-1)),0,OFFSET('Daten KEA'!$A$1,MATCH(AV$5,'Daten KEA'!$A:$A,0)-1,MATCH(AN168,'Daten KEA'!$A$424:$ADO$424,0)-1))+IF(ISERROR(AL168*INDEX('Energiefaktoren Ecoinvent'!$D:$D,MATCH('mobitool-Faktoren v2.0'!AJ168,'Energiefaktoren Ecoinvent'!$A:$A,0))),0,AL168*INDEX('Energiefaktoren Ecoinvent'!$D:$D,MATCH('mobitool-Faktoren v2.0'!AJ168,'Energiefaktoren Ecoinvent'!$A:$A,0))))</f>
        <v>0</v>
      </c>
      <c r="AW168" s="303">
        <f ca="1">IF(ISERROR(OFFSET('Daten KEA'!$A$1,MATCH(AW$5,'Daten KEA'!$A:$A,0)-1,MATCH(AO168,'Daten KEA'!$A$424:$ADO$424,0)-1)),0,OFFSET('Daten KEA'!$A$1,MATCH(AW$5,'Daten KEA'!$A:$A,0)-1,MATCH(AO168,'Daten KEA'!$A$424:$ADO$424,0)-1))-IF(ISERROR(AK168*INDEX('Energiefaktoren Ecoinvent'!$D:$D,MATCH('mobitool-Faktoren v2.0'!AI168,'Energiefaktoren Ecoinvent'!$A:$A,0))),0,AK168*INDEX('Energiefaktoren Ecoinvent'!$D:$D,MATCH('mobitool-Faktoren v2.0'!AI168,'Energiefaktoren Ecoinvent'!$A:$A,0)))+IF(OR(AJ168="Benzin",AJ168="Diesel"),IF(ISERROR(OFFSET('Daten KEA'!$A$1,MATCH(AX$5,'Daten KEA'!$A:$A,0)-1,MATCH(AP168,'Daten KEA'!$A$424:$ADO$424,0)-1)),0,OFFSET('Daten KEA'!$A$1,MATCH(AX$5,'Daten KEA'!$A:$A,0)-1,MATCH(AP168,'Daten KEA'!$A$424:$ADO$424,0)-1))-IF(ISERROR(AL168*INDEX('Energiefaktoren Ecoinvent'!$D:$D,MATCH('mobitool-Faktoren v2.0'!AJ168,'Energiefaktoren Ecoinvent'!$A:$A,0))),0,AL168*INDEX('Energiefaktoren Ecoinvent'!$D:$D,MATCH('mobitool-Faktoren v2.0'!AJ168,'Energiefaktoren Ecoinvent'!$A:$A,0))),0)</f>
        <v>0.12649050000000006</v>
      </c>
      <c r="AX168" s="303">
        <f ca="1">IF(OR(AJ168="Benzin",AJ168="Diesel"),0,IF(ISERROR(OFFSET('Daten KEA'!$A$1,MATCH(AX$5,'Daten KEA'!$A:$A,0)-1,MATCH(AP168,'Daten KEA'!$A$424:$ADO$424,0)-1)),0,OFFSET('Daten KEA'!$A$1,MATCH(AX$5,'Daten KEA'!$A:$A,0)-1,MATCH(AP168,'Daten KEA'!$A$424:$ADO$424,0)-1))-IF(ISERROR(AL168*INDEX('Energiefaktoren Ecoinvent'!$D:$D,MATCH('mobitool-Faktoren v2.0'!AJ168,'Energiefaktoren Ecoinvent'!$A:$A,0))),0,AL168*INDEX('Energiefaktoren Ecoinvent'!$D:$D,MATCH('mobitool-Faktoren v2.0'!AJ168,'Energiefaktoren Ecoinvent'!$A:$A,0))))</f>
        <v>0</v>
      </c>
      <c r="AY168" s="303">
        <f t="shared" ca="1" si="107"/>
        <v>0.57875810000000005</v>
      </c>
      <c r="AZ168" s="303">
        <f ca="1">IF(ISERROR(OFFSET('Daten KEA'!$A$1,MATCH(AZ$5,'Daten KEA'!$A:$A,0)-1,MATCH(AQ168,'Daten KEA'!$A$424:$ADO$424,0)-1)),0,OFFSET('Daten KEA'!$A$1,MATCH(AZ$5,'Daten KEA'!$A:$A,0)-1,MATCH(AQ168,'Daten KEA'!$A$424:$ADO$424,0)-1))</f>
        <v>3.3379862000000003E-2</v>
      </c>
      <c r="BA168" s="303">
        <f ca="1">IF(ISERROR(OFFSET('Daten KEA'!$A$1,MATCH(BA$5,'Daten KEA'!$A:$A,0)-1,MATCH(AR168,'Daten KEA'!$A$424:$ADO$424,0)-1)),0,OFFSET('Daten KEA'!$A$1,MATCH(BA$5,'Daten KEA'!$A:$A,0)-1,MATCH(AR168,'Daten KEA'!$A$424:$ADO$424,0)-1))</f>
        <v>3.9732895999999997E-2</v>
      </c>
      <c r="BB168" s="303">
        <f ca="1">IF(ISERROR(OFFSET('Daten KEA'!$A$1,MATCH(BB$5,'Daten KEA'!$A:$A,0)-1,MATCH(AS168,'Daten KEA'!$A$424:$ADO$424,0)-1)),0,OFFSET('Daten KEA'!$A$1,MATCH(BB$5,'Daten KEA'!$A:$A,0)-1,MATCH(AS168,'Daten KEA'!$A$424:$ADO$424,0)-1))</f>
        <v>0.10200895</v>
      </c>
      <c r="BC168" s="304">
        <f t="shared" ca="1" si="101"/>
        <v>0.75387980799999998</v>
      </c>
      <c r="BD168" s="303">
        <f ca="1">IF(ISERROR(OFFSET('Daten KEA'!$A$1,MATCH(BD$5,'Daten KEA'!$A:$A,0)-1,MATCH(AT168,'Daten KEA'!$A$424:$ADO$424,0)-1)),0,OFFSET('Daten KEA'!$A$1,MATCH(BD$5,'Daten KEA'!$A:$A,0)-1,MATCH(AT168,'Daten KEA'!$A$424:$ADO$424,0)-1))</f>
        <v>0.75387981000000004</v>
      </c>
      <c r="BE168" s="305">
        <f t="shared" ca="1" si="108"/>
        <v>1.0000000026529428</v>
      </c>
      <c r="BF168" s="306">
        <f ca="1">IF(ISERROR(OFFSET('Daten KEA'!$A$1,MATCH(BF$5,'Daten KEA'!$A:$A,0)-1,MATCH(AM168,'Daten KEA'!$A$424:$ADO$424,0)-1)),0,OFFSET('Daten KEA'!$A$1,MATCH(BF$5,'Daten KEA'!$A:$A,0)-1,MATCH(AM168,'Daten KEA'!$A$424:$ADO$424,0)-1))+IF(ISERROR($AK168*INDEX('Energiefaktoren Ecoinvent'!$H:$H,MATCH('mobitool-Faktoren v2.0'!$AI168,'Energiefaktoren Ecoinvent'!$A:$A,0))),0,$AK168*INDEX('Energiefaktoren Ecoinvent'!$H:$H,MATCH('mobitool-Faktoren v2.0'!$AI168,'Energiefaktoren Ecoinvent'!$A:$A,0)))+IF(OR(AJ168="Benzin",AJ168="Diesel"),IF(ISERROR(OFFSET('Daten KEA'!$A$1,MATCH(BG$5,'Daten KEA'!$A:$A,0)-1,MATCH(AN168,'Daten KEA'!$A$424:$ADO$424,0)-1)),0,OFFSET('Daten KEA'!$A$1,MATCH(BG$5,'Daten KEA'!$A:$A,0)-1,MATCH(AN168,'Daten KEA'!$A$424:$ADO$424,0)-1))+IF(ISERROR($AL168*INDEX('Energiefaktoren Ecoinvent'!$H:$H,MATCH('mobitool-Faktoren v2.0'!$AJ168,'Energiefaktoren Ecoinvent'!$A:$A,0))),0,$AL168*INDEX('Energiefaktoren Ecoinvent'!$H:$H,MATCH('mobitool-Faktoren v2.0'!$AJ168,'Energiefaktoren Ecoinvent'!$A:$A,0))),0)</f>
        <v>0.45226759999999999</v>
      </c>
      <c r="BG168" s="306">
        <f ca="1">IF(OR(AJ168="Benzin",AJ168="Diesel"),0,IF(ISERROR(OFFSET('Daten KEA'!$A$1,MATCH(BG$5,'Daten KEA'!$A:$A,0)-1,MATCH(AN168,'Daten KEA'!$A$424:$ADO$424,0)-1)),0,OFFSET('Daten KEA'!$A$1,MATCH(BG$5,'Daten KEA'!$A:$A,0)-1,MATCH(AN168,'Daten KEA'!$A$424:$ADO$424,0)-1))+IF(ISERROR($AL168*INDEX('Energiefaktoren Ecoinvent'!$H:$H,MATCH('mobitool-Faktoren v2.0'!$AJ168,'Energiefaktoren Ecoinvent'!$A:$A,0))),0,$AL168*INDEX('Energiefaktoren Ecoinvent'!$H:$H,MATCH('mobitool-Faktoren v2.0'!$AJ168,'Energiefaktoren Ecoinvent'!$A:$A,0))))</f>
        <v>0</v>
      </c>
      <c r="BH168" s="306">
        <f ca="1">IF(ISERROR(OFFSET('Daten KEA'!$A$1,MATCH(BH$5,'Daten KEA'!$A:$A,0)-1,MATCH(AO168,'Daten KEA'!$A$424:$ADO$424,0)-1)),0,OFFSET('Daten KEA'!$A$1,MATCH(BH$5,'Daten KEA'!$A:$A,0)-1,MATCH(AO168,'Daten KEA'!$A$424:$ADO$424,0)-1))-IF(ISERROR($AK168*INDEX('Energiefaktoren Ecoinvent'!$H:$H,MATCH('mobitool-Faktoren v2.0'!$AI168,'Energiefaktoren Ecoinvent'!$A:$A,0))),0,$AK168*INDEX('Energiefaktoren Ecoinvent'!$H:$H,MATCH('mobitool-Faktoren v2.0'!$AI168,'Energiefaktoren Ecoinvent'!$A:$A,0)))+IF(OR(AJ168="Benzin",AJ168="Diesel"),IF(ISERROR(OFFSET('Daten KEA'!$A$1,MATCH(BI$5,'Daten KEA'!$A:$A,0)-1,MATCH(AP168,'Daten KEA'!$A$424:$ADO$424,0)-1)),0,OFFSET('Daten KEA'!$A$1,MATCH(BI$5,'Daten KEA'!$A:$A,0)-1,MATCH(AP168,'Daten KEA'!$A$424:$ADO$424,0)-1))-IF(ISERROR($AL168*INDEX('Energiefaktoren Ecoinvent'!$H:$H,MATCH('mobitool-Faktoren v2.0'!$AJ168,'Energiefaktoren Ecoinvent'!$A:$A,0))),0,$AL168*INDEX('Energiefaktoren Ecoinvent'!$H:$H,MATCH('mobitool-Faktoren v2.0'!$AJ168,'Energiefaktoren Ecoinvent'!$A:$A,0))),0)</f>
        <v>0.12502936586720004</v>
      </c>
      <c r="BI168" s="306">
        <f ca="1">IF(OR(AJ168="Benzin",AJ168="Diesel"),0,IF(ISERROR(OFFSET('Daten KEA'!$A$1,MATCH(BI$5,'Daten KEA'!$A:$A,0)-1,MATCH(AP168,'Daten KEA'!$A$424:$ADO$424,0)-1)),0,OFFSET('Daten KEA'!$A$1,MATCH(BI$5,'Daten KEA'!$A:$A,0)-1,MATCH(AP168,'Daten KEA'!$A$424:$ADO$424,0)-1))-IF(ISERROR($AL168*INDEX('Energiefaktoren Ecoinvent'!$H:$H,MATCH('mobitool-Faktoren v2.0'!$AJ168,'Energiefaktoren Ecoinvent'!$A:$A,0))),0,$AL168*INDEX('Energiefaktoren Ecoinvent'!$H:$H,MATCH('mobitool-Faktoren v2.0'!$AJ168,'Energiefaktoren Ecoinvent'!$A:$A,0))))</f>
        <v>0</v>
      </c>
      <c r="BJ168" s="306">
        <f t="shared" ca="1" si="140"/>
        <v>0.57729696586720003</v>
      </c>
      <c r="BK168" s="306">
        <f ca="1">IF(ISERROR(OFFSET('Daten KEA'!$A$1,MATCH(BK$5,'Daten KEA'!$A:$A,0)-1,MATCH(AQ168,'Daten KEA'!$A$424:$ADO$424,0)-1)),0,OFFSET('Daten KEA'!$A$1,MATCH(BK$5,'Daten KEA'!$A:$A,0)-1,MATCH(AQ168,'Daten KEA'!$A$424:$ADO$424,0)-1))</f>
        <v>3.2687054502294005E-2</v>
      </c>
      <c r="BL168" s="306">
        <f ca="1">IF(ISERROR(OFFSET('Daten KEA'!$A$1,MATCH(BL$5,'Daten KEA'!$A:$A,0)-1,MATCH(AR168,'Daten KEA'!$A$424:$ADO$424,0)-1)),0,OFFSET('Daten KEA'!$A$1,MATCH(BL$5,'Daten KEA'!$A:$A,0)-1,MATCH(AR168,'Daten KEA'!$A$424:$ADO$424,0)-1))</f>
        <v>3.5916251503740997E-2</v>
      </c>
      <c r="BM168" s="306">
        <f ca="1">IF(ISERROR(OFFSET('Daten KEA'!$A$1,MATCH(BM$5,'Daten KEA'!$A:$A,0)-1,MATCH(AS168,'Daten KEA'!$A$424:$ADO$424,0)-1)),0,OFFSET('Daten KEA'!$A$1,MATCH(BM$5,'Daten KEA'!$A:$A,0)-1,MATCH(AS168,'Daten KEA'!$A$424:$ADO$424,0)-1))</f>
        <v>9.2003426961300011E-2</v>
      </c>
      <c r="BN168" s="307">
        <f t="shared" ca="1" si="98"/>
        <v>0.7379036988345351</v>
      </c>
      <c r="BO168" s="306">
        <f ca="1">IF(ISERROR(OFFSET('Daten KEA'!$A$1,MATCH(BO$5,'Daten KEA'!$A:$A,0)-1,MATCH(AT168,'Daten KEA'!$A$424:$ADO$424,0)-1)),0,OFFSET('Daten KEA'!$A$1,MATCH(BO$5,'Daten KEA'!$A:$A,0)-1,MATCH(AT168,'Daten KEA'!$A$424:$ADO$424,0)-1))</f>
        <v>0.73790369593453997</v>
      </c>
      <c r="BP168" s="305">
        <f t="shared" ca="1" si="109"/>
        <v>0.99999999606995449</v>
      </c>
      <c r="BQ168" s="308">
        <f ca="1">IF(ISERROR(OFFSET('Daten GWP'!$A$1,MATCH(BQ$5,'Daten GWP'!$A:$A,0)-1,MATCH(AM168,'Daten GWP'!$A$424:$ADO$424,0)-1)),0,OFFSET('Daten GWP'!$A$1,MATCH(BQ$5,'Daten GWP'!$A:$A,0)-1,MATCH(AM168,'Daten GWP'!$A$424:$ADO$424,0)-1))*1000</f>
        <v>34.168107000000006</v>
      </c>
      <c r="BR168" s="308">
        <f ca="1">IF(ISERROR(OFFSET('Daten GWP'!$A$1,MATCH(BR$5,'Daten GWP'!$A:$A,0)-1,MATCH(AN168,'Daten GWP'!$A$424:$ADO$424,0)-1)),0,OFFSET('Daten GWP'!$A$1,MATCH(BR$5,'Daten GWP'!$A:$A,0)-1,MATCH(AN168,'Daten GWP'!$A$424:$ADO$424,0)-1))*1000</f>
        <v>0</v>
      </c>
      <c r="BS168" s="308">
        <f ca="1">IF(ISERROR(OFFSET('Daten GWP'!$A$1,MATCH(BS$5,'Daten GWP'!$A:$A,0)-1,MATCH(AO168,'Daten GWP'!$A$424:$ADO$424,0)-1)),0,OFFSET('Daten GWP'!$A$1,MATCH(BS$5,'Daten GWP'!$A:$A,0)-1,MATCH(AO168,'Daten GWP'!$A$424:$ADO$424,0)-1))*1000</f>
        <v>6.5868634000000004</v>
      </c>
      <c r="BT168" s="308">
        <f ca="1">IF(ISERROR(OFFSET('Daten GWP'!$A$1,MATCH(BT$5,'Daten GWP'!$A:$A,0)-1,MATCH(AP168,'Daten GWP'!$A$424:$ADO$424,0)-1)),0,OFFSET('Daten GWP'!$A$1,MATCH(BT$5,'Daten GWP'!$A:$A,0)-1,MATCH(AP168,'Daten GWP'!$A$424:$ADO$424,0)-1))*1000</f>
        <v>0</v>
      </c>
      <c r="BU168" s="308">
        <f t="shared" ca="1" si="110"/>
        <v>40.754970400000005</v>
      </c>
      <c r="BV168" s="308">
        <f ca="1">IF(ISERROR(OFFSET('Daten GWP'!$A$1,MATCH(BV$5,'Daten GWP'!$A:$A,0)-1,MATCH(AQ168,'Daten GWP'!$A$424:$ADO$424,0)-1)),0,OFFSET('Daten GWP'!$A$1,MATCH(BV$5,'Daten GWP'!$A:$A,0)-1,MATCH(AQ168,'Daten GWP'!$A$424:$ADO$424,0)-1))*1000</f>
        <v>2.2943866000000002</v>
      </c>
      <c r="BW168" s="308">
        <f ca="1">IF(ISERROR(OFFSET('Daten GWP'!$A$1,MATCH(BW$5,'Daten GWP'!$A:$A,0)-1,MATCH(AR168,'Daten GWP'!$A$424:$ADO$424,0)-1)),0,OFFSET('Daten GWP'!$A$1,MATCH(BW$5,'Daten GWP'!$A:$A,0)-1,MATCH(AR168,'Daten GWP'!$A$424:$ADO$424,0)-1))*1000</f>
        <v>2.2991359999999998</v>
      </c>
      <c r="BX168" s="308">
        <f ca="1">IF(ISERROR(OFFSET('Daten GWP'!$A$1,MATCH(BX$5,'Daten GWP'!$A:$A,0)-1,MATCH(AS168,'Daten GWP'!$A$424:$ADO$424,0)-1)),0,OFFSET('Daten GWP'!$A$1,MATCH(BX$5,'Daten GWP'!$A:$A,0)-1,MATCH(AS168,'Daten GWP'!$A$424:$ADO$424,0)-1))*1000</f>
        <v>4.3567689000000005</v>
      </c>
      <c r="BY168" s="309">
        <f t="shared" ca="1" si="99"/>
        <v>49.705261900000004</v>
      </c>
      <c r="BZ168" s="308">
        <f ca="1">IF(ISERROR(OFFSET('Daten GWP'!$A$1,MATCH(BZ$5,'Daten GWP'!$A:$A,0)-1,MATCH(AT168,'Daten GWP'!$A$424:$ADO$424,0)-1)),0,OFFSET('Daten GWP'!$A$1,MATCH(BZ$5,'Daten GWP'!$A:$A,0)-1,MATCH(AT168,'Daten GWP'!$A$424:$ADO$424,0)-1))*1000</f>
        <v>49.705261999999998</v>
      </c>
      <c r="CA168" s="305">
        <f t="shared" ca="1" si="111"/>
        <v>1.0000000020118593</v>
      </c>
      <c r="CB168" s="310">
        <f ca="1">IF(ISERROR(OFFSET('Daten Elementary'!$A$1,MATCH(CB$5,'Daten Elementary'!$A:$A,0)-1,MATCH(AM168,'Daten Elementary'!$A$424:$ADO$424,0)-1)),0,OFFSET('Daten Elementary'!$A$1,MATCH(CB$5,'Daten Elementary'!$A:$A,0)-1,MATCH(AM168,'Daten Elementary'!$A$424:$ADO$424,0)-1))*1000000</f>
        <v>19.083629999999999</v>
      </c>
      <c r="CC168" s="310">
        <f ca="1">IF(ISERROR(OFFSET('Daten Elementary'!$A$1,MATCH(CC$5,'Daten Elementary'!$A:$A,0)-1,MATCH(AN168,'Daten Elementary'!$A$424:$ADO$424,0)-1)),0,OFFSET('Daten Elementary'!$A$1,MATCH(CC$5,'Daten Elementary'!$A:$A,0)-1,MATCH(AN168,'Daten Elementary'!$A$424:$ADO$424,0)-1))*1000000</f>
        <v>0</v>
      </c>
      <c r="CD168" s="310">
        <f ca="1">IF(ISERROR(OFFSET('Daten Elementary'!$A$1,MATCH(CD$5,'Daten Elementary'!$A:$A,0)-1,MATCH(AO168,'Daten Elementary'!$A$424:$ADO$424,0)-1)),0,OFFSET('Daten Elementary'!$A$1,MATCH(CD$5,'Daten Elementary'!$A:$A,0)-1,MATCH(AO168,'Daten Elementary'!$A$424:$ADO$424,0)-1))*1000000</f>
        <v>2.3913528999999998</v>
      </c>
      <c r="CE168" s="310">
        <f ca="1">IF(ISERROR(OFFSET('Daten Elementary'!$A$1,MATCH(CE$5,'Daten Elementary'!$A:$A,0)-1,MATCH(AP168,'Daten Elementary'!$A$424:$ADO$424,0)-1)),0,OFFSET('Daten Elementary'!$A$1,MATCH(CE$5,'Daten Elementary'!$A:$A,0)-1,MATCH(AP168,'Daten Elementary'!$A$424:$ADO$424,0)-1))*1000000</f>
        <v>0</v>
      </c>
      <c r="CF168" s="310">
        <f t="shared" ca="1" si="112"/>
        <v>21.474982900000001</v>
      </c>
      <c r="CG168" s="310">
        <f ca="1">IF(ISERROR(OFFSET('Daten Elementary'!$A$1,MATCH(CG$5,'Daten Elementary'!$A:$A,0)-1,MATCH(AQ168,'Daten Elementary'!$A$424:$ADO$424,0)-1)),0,OFFSET('Daten Elementary'!$A$1,MATCH(CG$5,'Daten Elementary'!$A:$A,0)-1,MATCH(AQ168,'Daten Elementary'!$A$424:$ADO$424,0)-1))*1000000</f>
        <v>0.80112309999999998</v>
      </c>
      <c r="CH168" s="310">
        <f ca="1">IF(ISERROR(OFFSET('Daten Elementary'!$A$1,MATCH(CH$5,'Daten Elementary'!$A:$A,0)-1,MATCH(AR168,'Daten Elementary'!$A$424:$ADO$424,0)-1)),0,OFFSET('Daten Elementary'!$A$1,MATCH(CH$5,'Daten Elementary'!$A:$A,0)-1,MATCH(AR168,'Daten Elementary'!$A$424:$ADO$424,0)-1))*1000000</f>
        <v>4.3062432000000008</v>
      </c>
      <c r="CI168" s="310">
        <f ca="1">IF(ISERROR(OFFSET('Daten Elementary'!$A$1,MATCH(CI$5,'Daten Elementary'!$A:$A,0)-1,MATCH(AS168,'Daten Elementary'!$A$424:$ADO$424,0)-1)),0,OFFSET('Daten Elementary'!$A$1,MATCH(CI$5,'Daten Elementary'!$A:$A,0)-1,MATCH(AS168,'Daten Elementary'!$A$424:$ADO$424,0)-1))*1000000</f>
        <v>5.0619094999999996</v>
      </c>
      <c r="CJ168" s="311">
        <f t="shared" ca="1" si="113"/>
        <v>31.644258700000002</v>
      </c>
      <c r="CK168" s="310">
        <f ca="1">IF(ISERROR(OFFSET('Daten Elementary'!$A$1,MATCH(CK$5,'Daten Elementary'!$A:$A,0)-1,MATCH($AT168,'Daten Elementary'!$A$424:$ADO$424,0)-1)),0,OFFSET('Daten Elementary'!$A$1,MATCH(CK$5,'Daten Elementary'!$A:$A,0)-1,MATCH($AT168,'Daten Elementary'!$A$424:$ADO$424,0)-1))*1000000</f>
        <v>31.644258999999998</v>
      </c>
      <c r="CL168" s="305">
        <f t="shared" ca="1" si="114"/>
        <v>1.0000000094803927</v>
      </c>
      <c r="CM168" s="312">
        <f ca="1">IF(ISERROR(OFFSET('Daten Elementary'!$A$1,MATCH(CM$5,'Daten Elementary'!$A:$A,0)-1,MATCH(AM168,'Daten Elementary'!$A$424:$ADO$424,0)-1)),0,OFFSET('Daten Elementary'!$A$1,MATCH(CM$5,'Daten Elementary'!$A:$A,0)-1,MATCH(AM168,'Daten Elementary'!$A$424:$ADO$424,0)-1))*1000000</f>
        <v>18.329000000000001</v>
      </c>
      <c r="CN168" s="312">
        <f ca="1">IF(ISERROR(OFFSET('Daten Elementary'!$A$1,MATCH(CN$5,'Daten Elementary'!$A:$A,0)-1,MATCH(AN168,'Daten Elementary'!$A$424:$ADO$424,0)-1)),0,OFFSET('Daten Elementary'!$A$1,MATCH(CN$5,'Daten Elementary'!$A:$A,0)-1,MATCH(AN168,'Daten Elementary'!$A$424:$ADO$424,0)-1))*1000000</f>
        <v>0</v>
      </c>
      <c r="CO168" s="312">
        <f ca="1">IF(ISERROR(OFFSET('Daten Elementary'!$A$1,MATCH(CO$5,'Daten Elementary'!$A:$A,0)-1,MATCH(AO168,'Daten Elementary'!$A$424:$ADO$424,0)-1)),0,OFFSET('Daten Elementary'!$A$1,MATCH(CO$5,'Daten Elementary'!$A:$A,0)-1,MATCH(AO168,'Daten Elementary'!$A$424:$ADO$424,0)-1))*1000000</f>
        <v>1.9205480000000001</v>
      </c>
      <c r="CP168" s="312">
        <f ca="1">IF(ISERROR(OFFSET('Daten Elementary'!$A$1,MATCH(CP$5,'Daten Elementary'!$A:$A,0)-1,MATCH(AP168,'Daten Elementary'!$A$424:$ADO$424,0)-1)),0,OFFSET('Daten Elementary'!$A$1,MATCH(CP$5,'Daten Elementary'!$A:$A,0)-1,MATCH(AP168,'Daten Elementary'!$A$424:$ADO$424,0)-1))*1000000</f>
        <v>0</v>
      </c>
      <c r="CQ168" s="312">
        <f t="shared" ca="1" si="115"/>
        <v>20.249548000000001</v>
      </c>
      <c r="CR168" s="312">
        <f ca="1">IF(ISERROR(OFFSET('Daten Elementary'!$A$1,MATCH(CR$5,'Daten Elementary'!$A:$A,0)-1,MATCH(AQ168,'Daten Elementary'!$A$424:$ADO$424,0)-1)),0,OFFSET('Daten Elementary'!$A$1,MATCH(CR$5,'Daten Elementary'!$A:$A,0)-1,MATCH(AQ168,'Daten Elementary'!$A$424:$ADO$424,0)-1))*1000000</f>
        <v>0.29712411999999999</v>
      </c>
      <c r="CS168" s="312">
        <f ca="1">IF(ISERROR(OFFSET('Daten Elementary'!$A$1,MATCH(CS$5,'Daten Elementary'!$A:$A,0)-1,MATCH(AR168,'Daten Elementary'!$A$424:$ADO$424,0)-1)),0,OFFSET('Daten Elementary'!$A$1,MATCH(CS$5,'Daten Elementary'!$A:$A,0)-1,MATCH(AR168,'Daten Elementary'!$A$424:$ADO$424,0)-1))*1000000</f>
        <v>1.6289728999999999</v>
      </c>
      <c r="CT168" s="312">
        <f ca="1">IF(ISERROR(OFFSET('Daten Elementary'!$A$1,MATCH(CT$5,'Daten Elementary'!$A:$A,0)-1,MATCH(AS168,'Daten Elementary'!$A$424:$ADO$424,0)-1)),0,OFFSET('Daten Elementary'!$A$1,MATCH(CT$5,'Daten Elementary'!$A:$A,0)-1,MATCH(AS168,'Daten Elementary'!$A$424:$ADO$424,0)-1))*1000000</f>
        <v>1.9902542000000001</v>
      </c>
      <c r="CU168" s="313">
        <f t="shared" ca="1" si="116"/>
        <v>24.16589922</v>
      </c>
      <c r="CV168" s="312">
        <f ca="1">IF(ISERROR(OFFSET('Daten Elementary'!$A$1,MATCH(CV$5,'Daten Elementary'!$A:$A,0)-1,MATCH($AT168,'Daten Elementary'!$A$424:$ADO$424,0)-1)),0,OFFSET('Daten Elementary'!$A$1,MATCH(CV$5,'Daten Elementary'!$A:$A,0)-1,MATCH($AT168,'Daten Elementary'!$A$424:$ADO$424,0)-1))*1000000</f>
        <v>24.165899</v>
      </c>
      <c r="CW168" s="305">
        <f t="shared" ca="1" si="117"/>
        <v>0.99999999089626257</v>
      </c>
      <c r="CX168" s="314">
        <f ca="1">IF(ISERROR(OFFSET('Daten Elementary'!$A$1,MATCH(CX$5,'Daten Elementary'!$A:$A,0)-1,MATCH(AM168,'Daten Elementary'!$A$424:$ADO$424,0)-1)),0,OFFSET('Daten Elementary'!$A$1,MATCH(CX$5,'Daten Elementary'!$A:$A,0)-1,MATCH(AM168,'Daten Elementary'!$A$424:$ADO$424,0)-1))*1000000</f>
        <v>55.683506999999999</v>
      </c>
      <c r="CY168" s="314">
        <f ca="1">IF(ISERROR(OFFSET('Daten Elementary'!$A$1,MATCH(CY$5,'Daten Elementary'!$A:$A,0)-1,MATCH(AN168,'Daten Elementary'!$A$424:$ADO$424,0)-1)),0,OFFSET('Daten Elementary'!$A$1,MATCH(CY$5,'Daten Elementary'!$A:$A,0)-1,MATCH(AN168,'Daten Elementary'!$A$424:$ADO$424,0)-1))*1000000</f>
        <v>0</v>
      </c>
      <c r="CZ168" s="314">
        <f ca="1">IF(ISERROR(OFFSET('Daten Elementary'!$A$1,MATCH(CZ$5,'Daten Elementary'!$A:$A,0)-1,MATCH(AO168,'Daten Elementary'!$A$424:$ADO$424,0)-1)),0,OFFSET('Daten Elementary'!$A$1,MATCH(CZ$5,'Daten Elementary'!$A:$A,0)-1,MATCH(AO168,'Daten Elementary'!$A$424:$ADO$424,0)-1))*1000000</f>
        <v>26.928536999999999</v>
      </c>
      <c r="DA168" s="314">
        <f ca="1">IF(ISERROR(OFFSET('Daten Elementary'!$A$1,MATCH(DA$5,'Daten Elementary'!$A:$A,0)-1,MATCH(AP168,'Daten Elementary'!$A$424:$ADO$424,0)-1)),0,OFFSET('Daten Elementary'!$A$1,MATCH(DA$5,'Daten Elementary'!$A:$A,0)-1,MATCH(AP168,'Daten Elementary'!$A$424:$ADO$424,0)-1))*1000000</f>
        <v>0</v>
      </c>
      <c r="DB168" s="314">
        <f t="shared" ca="1" si="118"/>
        <v>82.612043999999997</v>
      </c>
      <c r="DC168" s="314">
        <f ca="1">IF(ISERROR(OFFSET('Daten Elementary'!$A$1,MATCH(DC$5,'Daten Elementary'!$A:$A,0)-1,MATCH(AQ168,'Daten Elementary'!$A$424:$ADO$424,0)-1)),0,OFFSET('Daten Elementary'!$A$1,MATCH(DC$5,'Daten Elementary'!$A:$A,0)-1,MATCH(AQ168,'Daten Elementary'!$A$424:$ADO$424,0)-1))*1000000</f>
        <v>1.2241154000000001</v>
      </c>
      <c r="DD168" s="314">
        <f ca="1">IF(ISERROR(OFFSET('Daten Elementary'!$A$1,MATCH(DD$5,'Daten Elementary'!$A:$A,0)-1,MATCH(AR168,'Daten Elementary'!$A$424:$ADO$424,0)-1)),0,OFFSET('Daten Elementary'!$A$1,MATCH(DD$5,'Daten Elementary'!$A:$A,0)-1,MATCH(AR168,'Daten Elementary'!$A$424:$ADO$424,0)-1))*1000000</f>
        <v>1.3555579</v>
      </c>
      <c r="DE168" s="314">
        <f ca="1">IF(ISERROR(OFFSET('Daten Elementary'!$A$1,MATCH(DE$5,'Daten Elementary'!$A:$A,0)-1,MATCH(AS168,'Daten Elementary'!$A$424:$ADO$424,0)-1)),0,OFFSET('Daten Elementary'!$A$1,MATCH(DE$5,'Daten Elementary'!$A:$A,0)-1,MATCH(AS168,'Daten Elementary'!$A$424:$ADO$424,0)-1))*1000000</f>
        <v>3.5024048000000003</v>
      </c>
      <c r="DF168" s="315">
        <f t="shared" ca="1" si="119"/>
        <v>88.694122099999987</v>
      </c>
      <c r="DG168" s="314">
        <f ca="1">IF(ISERROR(OFFSET('Daten Elementary'!$A$1,MATCH(DG$5,'Daten Elementary'!$A:$A,0)-1,MATCH($AT168,'Daten Elementary'!$A$424:$ADO$424,0)-1)),0,OFFSET('Daten Elementary'!$A$1,MATCH(DG$5,'Daten Elementary'!$A:$A,0)-1,MATCH($AT168,'Daten Elementary'!$A$424:$ADO$424,0)-1))*1000000</f>
        <v>88.694122000000007</v>
      </c>
      <c r="DH168" s="305">
        <f t="shared" ca="1" si="120"/>
        <v>0.99999999887252977</v>
      </c>
      <c r="DI168" s="316">
        <f ca="1">IF(ISERROR(OFFSET('Daten Elementary'!$A$1,MATCH(DI$5,'Daten Elementary'!$A:$A,0)-1,MATCH(AM168,'Daten Elementary'!$A$424:$ADO$424,0)-1)),0,OFFSET('Daten Elementary'!$A$1,MATCH(DI$5,'Daten Elementary'!$A:$A,0)-1,MATCH(AM168,'Daten Elementary'!$A$424:$ADO$424,0)-1))*1000000</f>
        <v>490.67</v>
      </c>
      <c r="DJ168" s="316">
        <f ca="1">IF(ISERROR(OFFSET('Daten Elementary'!$A$1,MATCH(DJ$5,'Daten Elementary'!$A:$A,0)-1,MATCH(AN168,'Daten Elementary'!$A$424:$ADO$424,0)-1)),0,OFFSET('Daten Elementary'!$A$1,MATCH(DJ$5,'Daten Elementary'!$A:$A,0)-1,MATCH(AN168,'Daten Elementary'!$A$424:$ADO$424,0)-1))*1000000</f>
        <v>0</v>
      </c>
      <c r="DK168" s="316">
        <f ca="1">IF(ISERROR(OFFSET('Daten Elementary'!$A$1,MATCH(DK$5,'Daten Elementary'!$A:$A,0)-1,MATCH(AO168,'Daten Elementary'!$A$424:$ADO$424,0)-1)),0,OFFSET('Daten Elementary'!$A$1,MATCH(DK$5,'Daten Elementary'!$A:$A,0)-1,MATCH(AO168,'Daten Elementary'!$A$424:$ADO$424,0)-1))*1000000</f>
        <v>28.687593</v>
      </c>
      <c r="DL168" s="316">
        <f ca="1">IF(ISERROR(OFFSET('Daten Elementary'!$A$1,MATCH(DL$5,'Daten Elementary'!$A:$A,0)-1,MATCH(AP168,'Daten Elementary'!$A$424:$ADO$424,0)-1)),0,OFFSET('Daten Elementary'!$A$1,MATCH(DL$5,'Daten Elementary'!$A:$A,0)-1,MATCH(AP168,'Daten Elementary'!$A$424:$ADO$424,0)-1))*1000000</f>
        <v>0</v>
      </c>
      <c r="DM168" s="316">
        <f t="shared" ca="1" si="121"/>
        <v>519.35759300000007</v>
      </c>
      <c r="DN168" s="316">
        <f ca="1">IF(ISERROR(OFFSET('Daten Elementary'!$A$1,MATCH(DN$5,'Daten Elementary'!$A:$A,0)-1,MATCH(AQ168,'Daten Elementary'!$A$424:$ADO$424,0)-1)),0,OFFSET('Daten Elementary'!$A$1,MATCH(DN$5,'Daten Elementary'!$A:$A,0)-1,MATCH(AQ168,'Daten Elementary'!$A$424:$ADO$424,0)-1))*1000000</f>
        <v>2.8799057000000001</v>
      </c>
      <c r="DO168" s="316">
        <f ca="1">IF(ISERROR(OFFSET('Daten Elementary'!$A$1,MATCH(DO$5,'Daten Elementary'!$A:$A,0)-1,MATCH(AR168,'Daten Elementary'!$A$424:$ADO$424,0)-1)),0,OFFSET('Daten Elementary'!$A$1,MATCH(DO$5,'Daten Elementary'!$A:$A,0)-1,MATCH(AR168,'Daten Elementary'!$A$424:$ADO$424,0)-1))*1000000</f>
        <v>4.7486318999999995</v>
      </c>
      <c r="DP168" s="316">
        <f ca="1">IF(ISERROR(OFFSET('Daten Elementary'!$A$1,MATCH(DP$5,'Daten Elementary'!$A:$A,0)-1,MATCH(AS168,'Daten Elementary'!$A$424:$ADO$424,0)-1)),0,OFFSET('Daten Elementary'!$A$1,MATCH(DP$5,'Daten Elementary'!$A:$A,0)-1,MATCH(AS168,'Daten Elementary'!$A$424:$ADO$424,0)-1))*1000000</f>
        <v>17.885688999999999</v>
      </c>
      <c r="DQ168" s="317">
        <f t="shared" ca="1" si="122"/>
        <v>544.87181959999998</v>
      </c>
      <c r="DR168" s="316">
        <f ca="1">IF(ISERROR(OFFSET('Daten Elementary'!$A$1,MATCH(DR$5,'Daten Elementary'!$A:$A,0)-1,MATCH($AT168,'Daten Elementary'!$A$424:$ADO$424,0)-1)),0,OFFSET('Daten Elementary'!$A$1,MATCH(DR$5,'Daten Elementary'!$A:$A,0)-1,MATCH($AT168,'Daten Elementary'!$A$424:$ADO$424,0)-1))*1000000</f>
        <v>544.87182000000007</v>
      </c>
      <c r="DS168" s="305">
        <f t="shared" ca="1" si="123"/>
        <v>1.0000000007341179</v>
      </c>
      <c r="DT168" s="318">
        <f ca="1">IF(ISERROR(OFFSET('Daten UBP13'!$A$1,MATCH(DT$5,'Daten UBP13'!$A:$A,0)-1,MATCH(AM168,'Daten UBP13'!$A$424:$AEG$424,0)-1)),0,OFFSET('Daten UBP13'!$A$1,MATCH(DT$5,'Daten UBP13'!$A:$A,0)-1,MATCH(AM168,'Daten UBP13'!$A$424:$AEG$424,0)-1))</f>
        <v>53.612817999999997</v>
      </c>
      <c r="DU168" s="318">
        <f ca="1">IF(ISERROR(OFFSET('Daten UBP13'!$A$1,MATCH(DU$5,'Daten UBP13'!$A:$A,0)-1,MATCH(AN168,'Daten UBP13'!$A$424:$AEG$424,0)-1)),0,OFFSET('Daten UBP13'!$A$1,MATCH(DU$5,'Daten UBP13'!$A:$A,0)-1,MATCH(AN168,'Daten UBP13'!$A$424:$AEG$424,0)-1))</f>
        <v>0</v>
      </c>
      <c r="DV168" s="318">
        <f ca="1">IF(ISERROR(OFFSET('Daten UBP13'!$A$1,MATCH(DV$5,'Daten UBP13'!$A:$A,0)-1,MATCH(AO168,'Daten UBP13'!$A$424:$AEG$424,0)-1)),0,OFFSET('Daten UBP13'!$A$1,MATCH(DV$5,'Daten UBP13'!$A:$A,0)-1,MATCH(AO168,'Daten UBP13'!$A$424:$AEG$424,0)-1))</f>
        <v>12.975009999999999</v>
      </c>
      <c r="DW168" s="318">
        <f ca="1">IF(ISERROR(OFFSET('Daten UBP13'!$A$1,MATCH(DW$5,'Daten UBP13'!$A:$A,0)-1,MATCH(AP168,'Daten UBP13'!$A$424:$AEG$424,0)-1)),0,OFFSET('Daten UBP13'!$A$1,MATCH(DW$5,'Daten UBP13'!$A:$A,0)-1,MATCH(AP168,'Daten UBP13'!$A$424:$AEG$424,0)-1))</f>
        <v>0</v>
      </c>
      <c r="DX168" s="318">
        <f t="shared" ca="1" si="124"/>
        <v>66.587828000000002</v>
      </c>
      <c r="DY168" s="318">
        <f ca="1">IF(ISERROR(OFFSET('Daten UBP13'!$A$1,MATCH(DY$5,'Daten UBP13'!$A:$A,0)-1,MATCH(AQ168,'Daten UBP13'!$A$424:$AEG$424,0)-1)),0,OFFSET('Daten UBP13'!$A$1,MATCH(DY$5,'Daten UBP13'!$A:$A,0)-1,MATCH(AQ168,'Daten UBP13'!$A$424:$AEG$424,0)-1))</f>
        <v>2.3165745000000002</v>
      </c>
      <c r="DZ168" s="318">
        <f ca="1">IF(ISERROR(OFFSET('Daten UBP13'!$A$1,MATCH(DZ$5,'Daten UBP13'!$A:$A,0)-1,MATCH(AR168,'Daten UBP13'!$A$424:$AEG$424,0)-1)),0,OFFSET('Daten UBP13'!$A$1,MATCH(DZ$5,'Daten UBP13'!$A:$A,0)-1,MATCH(AR168,'Daten UBP13'!$A$424:$AEG$424,0)-1))</f>
        <v>4.3288973999999998</v>
      </c>
      <c r="EA168" s="318">
        <f ca="1">IF(ISERROR(OFFSET('Daten UBP13'!$A$1,MATCH(EA$5,'Daten UBP13'!$A:$A,0)-1,MATCH(AS168,'Daten UBP13'!$A$424:$AEG$424,0)-1)),0,OFFSET('Daten UBP13'!$A$1,MATCH(EA$5,'Daten UBP13'!$A:$A,0)-1,MATCH(AS168,'Daten UBP13'!$A$424:$AEG$424,0)-1))</f>
        <v>9.5400852</v>
      </c>
      <c r="EB168" s="319">
        <f t="shared" ca="1" si="125"/>
        <v>82.773385100000013</v>
      </c>
      <c r="EC168" s="318">
        <f ca="1">IF(ISERROR(OFFSET('Daten UBP13'!$A$1,MATCH(EC$5,'Daten UBP13'!$A:$A,0)-1,MATCH(AT168,'Daten UBP13'!$A$424:$AEG$424,0)-1)),0,OFFSET('Daten UBP13'!$A$1,MATCH(EC$5,'Daten UBP13'!$A:$A,0)-1,MATCH(AT168,'Daten UBP13'!$A$424:$AEG$424,0)-1))</f>
        <v>82.773385000000005</v>
      </c>
      <c r="ED168" s="305">
        <f t="shared" ca="1" si="126"/>
        <v>0.99999999879188206</v>
      </c>
      <c r="EE168" s="320">
        <f ca="1">IF(ISERROR(OFFSET('Daten ReCiPe'!$A$1,MATCH(EE$5,'Daten ReCiPe'!$A:$A,0)-1,MATCH(AM168,'Daten ReCiPe'!$A$424:$ADO$424,0)-1)),0,OFFSET('Daten ReCiPe'!$A$1,MATCH(EE$5,'Daten ReCiPe'!$A:$A,0)-1,MATCH(AM168,'Daten ReCiPe'!$A$424:$ADO$424,0)-1))*1000</f>
        <v>2.6110222999999997</v>
      </c>
      <c r="EF168" s="320">
        <f ca="1">IF(ISERROR(OFFSET('Daten ReCiPe'!$A$1,MATCH(EF$5,'Daten ReCiPe'!$A:$A,0)-1,MATCH(AN168,'Daten ReCiPe'!$A$424:$ADO$424,0)-1)),0,OFFSET('Daten ReCiPe'!$A$1,MATCH(EF$5,'Daten ReCiPe'!$A:$A,0)-1,MATCH(AN168,'Daten ReCiPe'!$A$424:$ADO$424,0)-1))*1000</f>
        <v>0</v>
      </c>
      <c r="EG168" s="320">
        <f ca="1">IF(ISERROR(OFFSET('Daten ReCiPe'!$A$1,MATCH(EG$5,'Daten ReCiPe'!$A:$A,0)-1,MATCH(AO168,'Daten ReCiPe'!$A$424:$ADO$424,0)-1)),0,OFFSET('Daten ReCiPe'!$A$1,MATCH(EG$5,'Daten ReCiPe'!$A:$A,0)-1,MATCH(AO168,'Daten ReCiPe'!$A$424:$ADO$424,0)-1))*1000</f>
        <v>2.1946947999999997</v>
      </c>
      <c r="EH168" s="320">
        <f ca="1">IF(ISERROR(OFFSET('Daten ReCiPe'!$A$1,MATCH(EH$5,'Daten ReCiPe'!$A:$A,0)-1,MATCH(AP168,'Daten ReCiPe'!$A$424:$ADO$424,0)-1)),0,OFFSET('Daten ReCiPe'!$A$1,MATCH(EH$5,'Daten ReCiPe'!$A:$A,0)-1,MATCH(AP168,'Daten ReCiPe'!$A$424:$ADO$424,0)-1))*1000</f>
        <v>0</v>
      </c>
      <c r="EI168" s="320">
        <f t="shared" ca="1" si="127"/>
        <v>4.805717099999999</v>
      </c>
      <c r="EJ168" s="320">
        <f ca="1">IF(ISERROR(OFFSET('Daten ReCiPe'!$A$1,MATCH(EJ$5,'Daten ReCiPe'!$A:$A,0)-1,MATCH(AQ168,'Daten ReCiPe'!$A$424:$ADO$424,0)-1)),0,OFFSET('Daten ReCiPe'!$A$1,MATCH(EJ$5,'Daten ReCiPe'!$A:$A,0)-1,MATCH(AQ168,'Daten ReCiPe'!$A$424:$ADO$424,0)-1))*1000</f>
        <v>0.22565374999999999</v>
      </c>
      <c r="EK168" s="320">
        <f ca="1">IF(ISERROR(OFFSET('Daten ReCiPe'!$A$1,MATCH(EK$5,'Daten ReCiPe'!$A:$A,0)-1,MATCH(AR168,'Daten ReCiPe'!$A$424:$ADO$424,0)-1)),0,OFFSET('Daten ReCiPe'!$A$1,MATCH(EK$5,'Daten ReCiPe'!$A:$A,0)-1,MATCH(AR168,'Daten ReCiPe'!$A$424:$ADO$424,0)-1))*1000</f>
        <v>0.40044120999999999</v>
      </c>
      <c r="EL168" s="320">
        <f ca="1">IF(ISERROR(OFFSET('Daten ReCiPe'!$A$1,MATCH(EL$5,'Daten ReCiPe'!$A:$A,0)-1,MATCH(AS168,'Daten ReCiPe'!$A$424:$ADO$424,0)-1)),0,OFFSET('Daten ReCiPe'!$A$1,MATCH(EL$5,'Daten ReCiPe'!$A:$A,0)-1,MATCH(AS168,'Daten ReCiPe'!$A$424:$ADO$424,0)-1))*1000</f>
        <v>0.52869761999999998</v>
      </c>
      <c r="EM168" s="321">
        <f t="shared" ca="1" si="128"/>
        <v>5.9605096799999995</v>
      </c>
      <c r="EN168" s="320">
        <f ca="1">IF(ISERROR(OFFSET('Daten ReCiPe'!$A$1,MATCH(EN$5,'Daten ReCiPe'!$A:$A,0)-1,MATCH(AT168,'Daten ReCiPe'!$A$424:$ADO$424,0)-1)),0,OFFSET('Daten ReCiPe'!$A$1,MATCH(EN$5,'Daten ReCiPe'!$A:$A,0)-1,MATCH(AT168,'Daten ReCiPe'!$A$424:$ADO$424,0)-1))*1000</f>
        <v>5.9605097000000002</v>
      </c>
      <c r="EO168" s="305">
        <f t="shared" ca="1" si="129"/>
        <v>1.0000000033554179</v>
      </c>
      <c r="EP168" s="322">
        <f ca="1">IF(ISERROR(OFFSET('Daten Elementary'!$A$1,MATCH(EP$5,'Daten Elementary'!$A:$A,0)-1,MATCH(AM168,'Daten Elementary'!$A$424:$ADO$424,0)-1)),0,OFFSET('Daten Elementary'!$A$1,MATCH(EP$5,'Daten Elementary'!$A:$A,0)-1,MATCH(AM168,'Daten Elementary'!$A$424:$ADO$424,0)-1))*1000000</f>
        <v>0.21135000000000001</v>
      </c>
      <c r="EQ168" s="322">
        <f ca="1">IF(ISERROR(OFFSET('Daten Elementary'!$A$1,MATCH(EQ$5,'Daten Elementary'!$A:$A,0)-1,MATCH(AN168,'Daten Elementary'!$A$424:$ADO$424,0)-1)),0,OFFSET('Daten Elementary'!$A$1,MATCH(EQ$5,'Daten Elementary'!$A:$A,0)-1,MATCH(AN168,'Daten Elementary'!$A$424:$ADO$424,0)-1))*1000000</f>
        <v>0</v>
      </c>
      <c r="ER168" s="322">
        <f ca="1">IF(ISERROR(OFFSET('Daten Elementary'!$A$1,MATCH(ER$5,'Daten Elementary'!$A:$A,0)-1,MATCH(AO168,'Daten Elementary'!$A$424:$ADO$424,0)-1)),0,OFFSET('Daten Elementary'!$A$1,MATCH(ER$5,'Daten Elementary'!$A:$A,0)-1,MATCH(AO168,'Daten Elementary'!$A$424:$ADO$424,0)-1))*1000000</f>
        <v>47.710388999999999</v>
      </c>
      <c r="ES168" s="322">
        <f ca="1">IF(ISERROR(OFFSET('Daten Elementary'!$A$1,MATCH(ES$5,'Daten Elementary'!$A:$A,0)-1,MATCH(AP168,'Daten Elementary'!$A$424:$ADO$424,0)-1)),0,OFFSET('Daten Elementary'!$A$1,MATCH(ES$5,'Daten Elementary'!$A:$A,0)-1,MATCH(AP168,'Daten Elementary'!$A$424:$ADO$424,0)-1))*1000000</f>
        <v>0</v>
      </c>
      <c r="ET168" s="322">
        <f t="shared" ca="1" si="130"/>
        <v>47.921739000000002</v>
      </c>
      <c r="EU168" s="322">
        <f ca="1">IF(ISERROR(OFFSET('Daten Elementary'!$A$1,MATCH(EU$5,'Daten Elementary'!$A:$A,0)-1,MATCH(AQ168,'Daten Elementary'!$A$424:$ADO$424,0)-1)),0,OFFSET('Daten Elementary'!$A$1,MATCH(EU$5,'Daten Elementary'!$A:$A,0)-1,MATCH(AQ168,'Daten Elementary'!$A$424:$ADO$424,0)-1))*1000000</f>
        <v>4.2062906999999994</v>
      </c>
      <c r="EV168" s="322">
        <f ca="1">IF(ISERROR(OFFSET('Daten Elementary'!$A$1,MATCH(EV$5,'Daten Elementary'!$A:$A,0)-1,MATCH(AR168,'Daten Elementary'!$A$424:$ADO$424,0)-1)),0,OFFSET('Daten Elementary'!$A$1,MATCH(EV$5,'Daten Elementary'!$A:$A,0)-1,MATCH(AR168,'Daten Elementary'!$A$424:$ADO$424,0)-1))*1000000</f>
        <v>5.5693823</v>
      </c>
      <c r="EW168" s="322">
        <f ca="1">IF(ISERROR(OFFSET('Daten Elementary'!$A$1,MATCH(EW$5,'Daten Elementary'!$A:$A,0)-1,MATCH(AS168,'Daten Elementary'!$A$424:$ADO$424,0)-1)),0,OFFSET('Daten Elementary'!$A$1,MATCH(EW$5,'Daten Elementary'!$A:$A,0)-1,MATCH(AS168,'Daten Elementary'!$A$424:$ADO$424,0)-1))*1000000</f>
        <v>7.0337832000000002</v>
      </c>
      <c r="EX168" s="323">
        <f t="shared" ca="1" si="131"/>
        <v>64.731195200000002</v>
      </c>
      <c r="EY168" s="322">
        <f ca="1">IF(ISERROR(OFFSET('Daten Elementary'!$A$1,MATCH(EY$5,'Daten Elementary'!$A:$A,0)-1,MATCH($AT168,'Daten Elementary'!$A$424:$ADO$424,0)-1)),0,OFFSET('Daten Elementary'!$A$1,MATCH(EY$5,'Daten Elementary'!$A:$A,0)-1,MATCH($AT168,'Daten Elementary'!$A$424:$ADO$424,0)-1))*1000000</f>
        <v>64.731195999999997</v>
      </c>
      <c r="EZ168" s="305">
        <f t="shared" ca="1" si="132"/>
        <v>1.0000000123588015</v>
      </c>
      <c r="FA168" s="314">
        <f ca="1">IF(ISERROR(OFFSET('Daten Elementary'!$A$1,MATCH(FA$5,'Daten Elementary'!$A:$A,0)-1,MATCH(AM168,'Daten Elementary'!$A$424:$ADO$424,0)-1)),0,OFFSET('Daten Elementary'!$A$1,MATCH(FA$5,'Daten Elementary'!$A:$A,0)-1,MATCH(AM168,'Daten Elementary'!$A$424:$ADO$424,0)-1))*1000</f>
        <v>33.287999999999997</v>
      </c>
      <c r="FB168" s="314">
        <f ca="1">IF(ISERROR(OFFSET('Daten Elementary'!$A$1,MATCH(FB$5,'Daten Elementary'!$A:$A,0)-1,MATCH(AN168,'Daten Elementary'!$A$424:$ADO$424,0)-1)),0,OFFSET('Daten Elementary'!$A$1,MATCH(FB$5,'Daten Elementary'!$A:$A,0)-1,MATCH(AN168,'Daten Elementary'!$A$424:$ADO$424,0)-1))*1000</f>
        <v>0</v>
      </c>
      <c r="FC168" s="314">
        <f ca="1">IF(ISERROR(OFFSET('Daten Elementary'!$A$1,MATCH(FC$5,'Daten Elementary'!$A:$A,0)-1,MATCH(AO168,'Daten Elementary'!$A$424:$ADO$424,0)-1)),0,OFFSET('Daten Elementary'!$A$1,MATCH(FC$5,'Daten Elementary'!$A:$A,0)-1,MATCH(AO168,'Daten Elementary'!$A$424:$ADO$424,0)-1))*1000</f>
        <v>5.1761242000000003</v>
      </c>
      <c r="FD168" s="314">
        <f ca="1">IF(ISERROR(OFFSET('Daten Elementary'!$A$1,MATCH(FD$5,'Daten Elementary'!$A:$A,0)-1,MATCH(AP168,'Daten Elementary'!$A$424:$ADO$424,0)-1)),0,OFFSET('Daten Elementary'!$A$1,MATCH(FD$5,'Daten Elementary'!$A:$A,0)-1,MATCH(AP168,'Daten Elementary'!$A$424:$ADO$424,0)-1))*1000</f>
        <v>0</v>
      </c>
      <c r="FE168" s="314">
        <f t="shared" ca="1" si="133"/>
        <v>38.464124200000001</v>
      </c>
      <c r="FF168" s="314">
        <f ca="1">IF(ISERROR(OFFSET('Daten Elementary'!$A$1,MATCH(FF$5,'Daten Elementary'!$A:$A,0)-1,MATCH(AQ168,'Daten Elementary'!$A$424:$ADO$424,0)-1)),0,OFFSET('Daten Elementary'!$A$1,MATCH(FF$5,'Daten Elementary'!$A:$A,0)-1,MATCH(AQ168,'Daten Elementary'!$A$424:$ADO$424,0)-1))*1000</f>
        <v>2.1839924000000002</v>
      </c>
      <c r="FG168" s="314">
        <f ca="1">IF(ISERROR(OFFSET('Daten Elementary'!$A$1,MATCH(FG$5,'Daten Elementary'!$A:$A,0)-1,MATCH(AR168,'Daten Elementary'!$A$424:$ADO$424,0)-1)),0,OFFSET('Daten Elementary'!$A$1,MATCH(FG$5,'Daten Elementary'!$A:$A,0)-1,MATCH(AR168,'Daten Elementary'!$A$424:$ADO$424,0)-1))*1000</f>
        <v>2.0761388000000003</v>
      </c>
      <c r="FH168" s="314">
        <f ca="1">IF(ISERROR(OFFSET('Daten Elementary'!$A$1,MATCH(FH$5,'Daten Elementary'!$A:$A,0)-1,MATCH(AS168,'Daten Elementary'!$A$424:$ADO$424,0)-1)),0,OFFSET('Daten Elementary'!$A$1,MATCH(FH$5,'Daten Elementary'!$A:$A,0)-1,MATCH(AS168,'Daten Elementary'!$A$424:$ADO$424,0)-1))*1000</f>
        <v>4.0322867999999996</v>
      </c>
      <c r="FI168" s="315">
        <f t="shared" ca="1" si="134"/>
        <v>46.756542200000005</v>
      </c>
      <c r="FJ168" s="314">
        <f ca="1">IF(ISERROR(OFFSET('Daten Elementary'!$A$1,MATCH(FJ$5,'Daten Elementary'!$A:$A,0)-1,MATCH($AT168,'Daten Elementary'!$A$424:$ADO$424,0)-1)),0,OFFSET('Daten Elementary'!$A$1,MATCH(FJ$5,'Daten Elementary'!$A:$A,0)-1,MATCH($AT168,'Daten Elementary'!$A$424:$ADO$424,0)-1))*1000</f>
        <v>46.756541999999996</v>
      </c>
      <c r="FK168" s="305">
        <f t="shared" ca="1" si="135"/>
        <v>0.99999999572252352</v>
      </c>
      <c r="FL168" s="314">
        <f ca="1">IF(ISERROR(OFFSET('Daten Elementary'!$A$1,MATCH(FL$5,'Daten Elementary'!$A:$A,0)-1,MATCH(AM168,'Daten Elementary'!$A$424:$ADO$424,0)-1)),0,OFFSET('Daten Elementary'!$A$1,MATCH(FL$5,'Daten Elementary'!$A:$A,0)-1,MATCH(AM168,'Daten Elementary'!$A$424:$ADO$424,0)-1))</f>
        <v>0</v>
      </c>
      <c r="FM168" s="314">
        <f ca="1">IF(ISERROR(OFFSET('Daten Elementary'!$A$1,MATCH(FM$5,'Daten Elementary'!$A:$A,0)-1,MATCH(AN168,'Daten Elementary'!$A$424:$ADO$424,0)-1)),0,OFFSET('Daten Elementary'!$A$1,MATCH(FM$5,'Daten Elementary'!$A:$A,0)-1,MATCH(AN168,'Daten Elementary'!$A$424:$ADO$424,0)-1))</f>
        <v>0</v>
      </c>
      <c r="FN168" s="314">
        <f ca="1">IF(ISERROR(OFFSET('Daten Elementary'!$A$1,MATCH(FN$5,'Daten Elementary'!$A:$A,0)-1,MATCH(AO168,'Daten Elementary'!$A$424:$ADO$424,0)-1)),0,OFFSET('Daten Elementary'!$A$1,MATCH(FN$5,'Daten Elementary'!$A:$A,0)-1,MATCH(AO168,'Daten Elementary'!$A$424:$ADO$424,0)-1))</f>
        <v>0</v>
      </c>
      <c r="FO168" s="314">
        <f ca="1">IF(ISERROR(OFFSET('Daten Elementary'!$A$1,MATCH(FO$5,'Daten Elementary'!$A:$A,0)-1,MATCH(AP168,'Daten Elementary'!$A$424:$ADO$424,0)-1)),0,OFFSET('Daten Elementary'!$A$1,MATCH(FO$5,'Daten Elementary'!$A:$A,0)-1,MATCH(AP168,'Daten Elementary'!$A$424:$ADO$424,0)-1))</f>
        <v>0</v>
      </c>
      <c r="FP168" s="314">
        <f t="shared" ca="1" si="136"/>
        <v>0</v>
      </c>
      <c r="FQ168" s="314">
        <f ca="1">IF(ISERROR(OFFSET('Daten Elementary'!$A$1,MATCH(FQ$5,'Daten Elementary'!$A:$A,0)-1,MATCH(AQ168,'Daten Elementary'!$A$424:$ADO$424,0)-1)),0,OFFSET('Daten Elementary'!$A$1,MATCH(FQ$5,'Daten Elementary'!$A:$A,0)-1,MATCH(AQ168,'Daten Elementary'!$A$424:$ADO$424,0)-1))</f>
        <v>0</v>
      </c>
      <c r="FR168" s="314">
        <f ca="1">IF(ISERROR(OFFSET('Daten Elementary'!$A$1,MATCH(FR$5,'Daten Elementary'!$A:$A,0)-1,MATCH(AR168,'Daten Elementary'!$A$424:$ADO$424,0)-1)),0,OFFSET('Daten Elementary'!$A$1,MATCH(FR$5,'Daten Elementary'!$A:$A,0)-1,MATCH(AR168,'Daten Elementary'!$A$424:$ADO$424,0)-1))</f>
        <v>0</v>
      </c>
      <c r="FS168" s="314">
        <f ca="1">IF(ISERROR(OFFSET('Daten Elementary'!$A$1,MATCH(FS$5,'Daten Elementary'!$A:$A,0)-1,MATCH(AS168,'Daten Elementary'!$A$424:$ADO$424,0)-1)),0,OFFSET('Daten Elementary'!$A$1,MATCH(FS$5,'Daten Elementary'!$A:$A,0)-1,MATCH(AS168,'Daten Elementary'!$A$424:$ADO$424,0)-1))</f>
        <v>0</v>
      </c>
      <c r="FT168" s="315">
        <f t="shared" ca="1" si="137"/>
        <v>0</v>
      </c>
      <c r="FU168" s="314">
        <f ca="1">IF(ISERROR(OFFSET('Daten Elementary'!$A$1,MATCH(FU$5,'Daten Elementary'!$A:$A,0)-1,MATCH($AT168,'Daten Elementary'!$A$424:$ADO$424,0)-1)),0,OFFSET('Daten Elementary'!$A$1,MATCH(FU$5,'Daten Elementary'!$A:$A,0)-1,MATCH($AT168,'Daten Elementary'!$A$424:$ADO$424,0)-1))</f>
        <v>0</v>
      </c>
      <c r="FV168" s="305">
        <f t="shared" ca="1" si="138"/>
        <v>0</v>
      </c>
      <c r="FW168" s="324"/>
      <c r="FX168" s="231" t="str">
        <f t="shared" si="139"/>
        <v>Zug Schweiz, Diesel (Diesellok ohne Partikelfilter)</v>
      </c>
      <c r="FY168" s="231" t="str">
        <f t="shared" si="104"/>
        <v>Zug Schweiz</v>
      </c>
      <c r="FZ168" s="231" t="str">
        <f t="shared" si="105"/>
        <v>, Diesel</v>
      </c>
      <c r="GA168" s="231" t="str">
        <f t="shared" si="106"/>
        <v xml:space="preserve"> (Diesellok ohne Partikelfilter)</v>
      </c>
      <c r="GB168" s="231"/>
    </row>
    <row r="169" spans="1:184" ht="16.5" customHeight="1">
      <c r="A169" s="378"/>
      <c r="B169" s="403"/>
      <c r="C169" s="401" t="s">
        <v>16</v>
      </c>
      <c r="D169" s="326" t="s">
        <v>137</v>
      </c>
      <c r="E169" s="371" t="s">
        <v>305</v>
      </c>
      <c r="F169" s="86">
        <v>1</v>
      </c>
      <c r="G169" s="86"/>
      <c r="H169" s="87">
        <v>1</v>
      </c>
      <c r="I169" s="88">
        <v>1</v>
      </c>
      <c r="J169" s="88"/>
      <c r="K169" s="86">
        <v>1</v>
      </c>
      <c r="L169" s="86"/>
      <c r="M169" s="86"/>
      <c r="N169" s="82" t="s">
        <v>100</v>
      </c>
      <c r="O169" s="6">
        <f ca="1">(IF(ISERROR(INDEX(INDIRECT($D$268),MATCH($AM169,$AM$4:$AM$275,0),MATCH(O$304,INDIRECT($E$268),0))*$I169/$AD169),0,INDEX(INDIRECT($D$268),MATCH($AM169,$AM$4:$AM$275,0),MATCH(O$304,INDIRECT($E$268),0))*$I169/$AD169)+IF(ISERROR(INDEX(INDIRECT($D$268),MATCH($AN169,$AN$4:$AN$275,0),MATCH(O$305,INDIRECT($E$268),0))*$J169/$AE169),0,INDEX(INDIRECT($D$268),MATCH($AN169,$AN$4:$AN$275,0),MATCH(O$305,INDIRECT($E$268),0))*$J169/$AE169))*$AC169/$F169</f>
        <v>3.1404922000000002</v>
      </c>
      <c r="P169" s="6">
        <f ca="1">(IF(ISERROR(INDEX(INDIRECT($D$268),MATCH($AO169,$AO$4:$AO$275,0),MATCH(P$304,INDIRECT($E$268),0))*$I169/$AD169),0,INDEX(INDIRECT($D$268),MATCH($AO169,$AO$4:$AO$275,0),MATCH(P$304,INDIRECT($E$268),0))*$I169/$AD169)+IF(ISERROR(INDEX(INDIRECT($D$268),MATCH($AP169,$AP$4:$AP$275,0),MATCH(P$305,INDIRECT($E$268),0))*$J169/$AE169),0,INDEX(INDIRECT($D$268),MATCH($AP169,$AP$4:$AP$275,0),MATCH(P$305,INDIRECT($E$268),0))*$J169/$AE169))*$AC169/$F169</f>
        <v>27.585265</v>
      </c>
      <c r="Q169" s="6">
        <f ca="1">INDEX(INDIRECT($D$268),MATCH($AQ169,$AQ$4:$AQ$284,0),MATCH(Q$4,INDIRECT($E$268),0))*$K169*$AC169/$F169/$AF169</f>
        <v>0.36746389000000002</v>
      </c>
      <c r="R169" s="6">
        <f ca="1">INDEX(INDIRECT($D$268),MATCH($AR169,$AR$4:$AR$284,0),MATCH(R$4,INDIRECT($E$268),0))*$K169*$AC169/$F169/$AF169</f>
        <v>0.51580259000000006</v>
      </c>
      <c r="S169" s="6">
        <f ca="1">INDEX(INDIRECT($D$268),MATCH($AS169,$AS$4:$AS$284,0),MATCH(S$4,INDIRECT($E$268),0))*$K169*$AC169/$F169/$AF169</f>
        <v>6.0598748000000002</v>
      </c>
      <c r="T169" s="7">
        <f t="shared" ca="1" si="103"/>
        <v>37.668898479999996</v>
      </c>
      <c r="U169" s="6">
        <f>IF($B$268=6,(IF(OR(AJ169="Benzin",AJ169="Diesel"),$AK169*INDEX('DIN EN 16258'!$I:$I,MATCH('mobitool-Faktoren v2.0'!$AI169,'DIN EN 16258'!$A:$A,0))*$I169/$AD169+$AL169*INDEX('DIN EN 16258'!$I:$I,MATCH('mobitool-Faktoren v2.0'!$AJ169,'DIN EN 16258'!$A:$A,0))*$I169/$AD169,IF(ISERROR($AK169*INDEX('DIN EN 16258'!$I:$I,MATCH('mobitool-Faktoren v2.0'!$AI169,'DIN EN 16258'!$A:$A,0))*$I169/$AD169),0,$AK169*INDEX('DIN EN 16258'!$I:$I,MATCH('mobitool-Faktoren v2.0'!$AI169,'DIN EN 16258'!$A:$A,0))*$I169/$AD169)+IF(ISERROR($AL169*INDEX('DIN EN 16258'!$I:$I,MATCH('mobitool-Faktoren v2.0'!$AJ169,'DIN EN 16258'!$A:$A,0))*$J169/$AE169),0,$AL169*INDEX('DIN EN 16258'!$I:$I,MATCH('mobitool-Faktoren v2.0'!$AJ169,'DIN EN 16258'!$A:$A,0))*$J169/$AE169)))*1000,
IF($B$268=1,(IF(OR(AJ169="Benzin",AJ169="Diesel"),$AK169*INDEX('DIN EN 16258'!$D:$D,MATCH('mobitool-Faktoren v2.0'!$AI169,'DIN EN 16258'!$A:$A,0))*$I169/$AD169+$AL169*INDEX('DIN EN 16258'!$D:$D,MATCH('mobitool-Faktoren v2.0'!$AJ169,'DIN EN 16258'!$A:$A,0))*$I169/$AD169,IF(ISERROR($AK169*INDEX('DIN EN 16258'!$D:$D,MATCH('mobitool-Faktoren v2.0'!$AI169,'DIN EN 16258'!$A:$A,0))*$I169/$AD169),0,$AK169*INDEX('DIN EN 16258'!$D:$D,MATCH('mobitool-Faktoren v2.0'!$AI169,'DIN EN 16258'!$A:$A,0))*$I169/$AD169)+IF(ISERROR($AL169*INDEX('DIN EN 16258'!$D:$D,MATCH('mobitool-Faktoren v2.0'!$AJ169,'DIN EN 16258'!$A:$A,0))*$J169/$AE169),0,$AL169*INDEX('DIN EN 16258'!$D:$D,MATCH('mobitool-Faktoren v2.0'!$AJ169,'DIN EN 16258'!$A:$A,0))*$J169/$AE169))),0))*$AC169/$F169</f>
        <v>0.75487967390452304</v>
      </c>
      <c r="V169" s="6">
        <f>IF($B$268=6,(IF(OR(AJ169="Benzin",AJ169="Diesel"),$AK169*INDEX('DIN EN 16258'!$L:$L,MATCH('mobitool-Faktoren v2.0'!$AI169,'DIN EN 16258'!$A:$A,0))*$I169/$AD169+$AL169*INDEX('DIN EN 16258'!$L:$L,MATCH('mobitool-Faktoren v2.0'!$AJ169,'DIN EN 16258'!$A:$A,0))*$I169/$AD169,IF(ISERROR($AK169*INDEX('DIN EN 16258'!$L:$L,MATCH('mobitool-Faktoren v2.0'!$AI169,'DIN EN 16258'!$A:$A,0))*$I169/$AD169),0,$AK169*INDEX('DIN EN 16258'!$L:$L,MATCH('mobitool-Faktoren v2.0'!$AI169,'DIN EN 16258'!$A:$A,0))*$I169/$AD169)+IF(ISERROR($AL169*INDEX('DIN EN 16258'!$L:$L,MATCH('mobitool-Faktoren v2.0'!$AJ169,'DIN EN 16258'!$A:$A,0))*$J169/$AE169),0,$AL169*INDEX('DIN EN 16258'!$L:$L,MATCH('mobitool-Faktoren v2.0'!$AJ169,'DIN EN 16258'!$A:$A,0))*$J169/$AE169)))*1000,
IF($B$268=1,(IF(OR(AJ169="Benzin",AJ169="Diesel"),$AK169*INDEX('DIN EN 16258'!$F:$F,MATCH('mobitool-Faktoren v2.0'!$AI169,'DIN EN 16258'!$A:$A,0))*$I169/$AD169+$AL169*INDEX('DIN EN 16258'!$F:$F,MATCH('mobitool-Faktoren v2.0'!$AJ169,'DIN EN 16258'!$A:$A,0))*$I169/$AD169,IF(ISERROR($AK169*INDEX('DIN EN 16258'!$F:$F,MATCH('mobitool-Faktoren v2.0'!$AI169,'DIN EN 16258'!$A:$A,0))*$I169/$AD169),0,$AK169*INDEX('DIN EN 16258'!$F:$F,MATCH('mobitool-Faktoren v2.0'!$AI169,'DIN EN 16258'!$A:$A,0))*$I169/$AD169)+IF(ISERROR($AL169*INDEX('DIN EN 16258'!$F:$F,MATCH('mobitool-Faktoren v2.0'!$AJ169,'DIN EN 16258'!$A:$A,0))*$J169/$AE169),0,$AL169*INDEX('DIN EN 16258'!$F:$F,MATCH('mobitool-Faktoren v2.0'!$AJ169,'DIN EN 16258'!$A:$A,0))*$J169/$AE169))),0))*$AC169/$F169</f>
        <v>27.370314545042877</v>
      </c>
      <c r="W169" s="39" t="s">
        <v>673</v>
      </c>
      <c r="X169" s="39" t="s">
        <v>162</v>
      </c>
      <c r="Y169" s="300"/>
      <c r="Z169" s="372"/>
      <c r="AA169" s="337"/>
      <c r="AB169" s="299"/>
      <c r="AC169" s="300">
        <v>1</v>
      </c>
      <c r="AD169" s="298">
        <v>1</v>
      </c>
      <c r="AE169" s="298"/>
      <c r="AF169" s="337">
        <v>1</v>
      </c>
      <c r="AG169" s="337"/>
      <c r="AH169" s="337"/>
      <c r="AI169" s="301" t="s">
        <v>638</v>
      </c>
      <c r="AJ169" s="301" t="s">
        <v>24</v>
      </c>
      <c r="AK169" s="374">
        <v>4.4622000000000002E-2</v>
      </c>
      <c r="AL169" s="374">
        <v>2.3516500744689191E-4</v>
      </c>
      <c r="AM169" s="202" t="s">
        <v>818</v>
      </c>
      <c r="AN169" s="202" t="s">
        <v>81</v>
      </c>
      <c r="AO169" s="202" t="s">
        <v>819</v>
      </c>
      <c r="AP169" s="202" t="s">
        <v>81</v>
      </c>
      <c r="AQ169" s="202" t="s">
        <v>820</v>
      </c>
      <c r="AR169" s="202" t="s">
        <v>821</v>
      </c>
      <c r="AS169" s="202" t="s">
        <v>822</v>
      </c>
      <c r="AT169" s="202" t="s">
        <v>823</v>
      </c>
      <c r="AU169" s="303">
        <f ca="1">IF(ISERROR(OFFSET('Daten KEA'!$A$1,MATCH(AU$5,'Daten KEA'!$A:$A,0)-1,MATCH(AM169,'Daten KEA'!$A$424:$ADO$424,0)-1)),0,OFFSET('Daten KEA'!$A$1,MATCH(AU$5,'Daten KEA'!$A:$A,0)-1,MATCH(AM169,'Daten KEA'!$A$424:$ADO$424,0)-1))+IF(ISERROR(AK169*INDEX('Energiefaktoren Ecoinvent'!$D:$D,MATCH('mobitool-Faktoren v2.0'!AI169,'Energiefaktoren Ecoinvent'!$A:$A,0))),0,AK169*INDEX('Energiefaktoren Ecoinvent'!$D:$D,MATCH('mobitool-Faktoren v2.0'!AI169,'Energiefaktoren Ecoinvent'!$A:$A,0)))+IF(OR(AJ169="Benzin",AJ169="Diesel"),IF(ISERROR(OFFSET('Daten KEA'!$A$1,MATCH(AV$5,'Daten KEA'!$A:$A,0)-1,MATCH(AN169,'Daten KEA'!$A$424:$ADO$424,0)-1)),0,OFFSET('Daten KEA'!$A$1,MATCH(AV$5,'Daten KEA'!$A:$A,0)-1,MATCH(AN169,'Daten KEA'!$A$424:$ADO$424,0)-1))+IF(ISERROR(AL169*INDEX('Energiefaktoren Ecoinvent'!$D:$D,MATCH('mobitool-Faktoren v2.0'!AJ169,'Energiefaktoren Ecoinvent'!$A:$A,0))),0,AL169*INDEX('Energiefaktoren Ecoinvent'!$D:$D,MATCH('mobitool-Faktoren v2.0'!AJ169,'Energiefaktoren Ecoinvent'!$A:$A,0))),0)</f>
        <v>0.17070426231872698</v>
      </c>
      <c r="AV169" s="303">
        <f ca="1">IF(OR(AJ169="Benzin",AJ169="Diesel"),0,IF(ISERROR(OFFSET('Daten KEA'!$A$1,MATCH(AV$5,'Daten KEA'!$A:$A,0)-1,MATCH(AN169,'Daten KEA'!$A$424:$ADO$424,0)-1)),0,OFFSET('Daten KEA'!$A$1,MATCH(AV$5,'Daten KEA'!$A:$A,0)-1,MATCH(AN169,'Daten KEA'!$A$424:$ADO$424,0)-1))+IF(ISERROR(AL169*INDEX('Energiefaktoren Ecoinvent'!$D:$D,MATCH('mobitool-Faktoren v2.0'!AJ169,'Energiefaktoren Ecoinvent'!$A:$A,0))),0,AL169*INDEX('Energiefaktoren Ecoinvent'!$D:$D,MATCH('mobitool-Faktoren v2.0'!AJ169,'Energiefaktoren Ecoinvent'!$A:$A,0))))</f>
        <v>0</v>
      </c>
      <c r="AW169" s="303">
        <f ca="1">IF(ISERROR(OFFSET('Daten KEA'!$A$1,MATCH(AW$5,'Daten KEA'!$A:$A,0)-1,MATCH(AO169,'Daten KEA'!$A$424:$ADO$424,0)-1)),0,OFFSET('Daten KEA'!$A$1,MATCH(AW$5,'Daten KEA'!$A:$A,0)-1,MATCH(AO169,'Daten KEA'!$A$424:$ADO$424,0)-1))-IF(ISERROR(AK169*INDEX('Energiefaktoren Ecoinvent'!$D:$D,MATCH('mobitool-Faktoren v2.0'!AI169,'Energiefaktoren Ecoinvent'!$A:$A,0))),0,AK169*INDEX('Energiefaktoren Ecoinvent'!$D:$D,MATCH('mobitool-Faktoren v2.0'!AI169,'Energiefaktoren Ecoinvent'!$A:$A,0)))+IF(OR(AJ169="Benzin",AJ169="Diesel"),IF(ISERROR(OFFSET('Daten KEA'!$A$1,MATCH(AX$5,'Daten KEA'!$A:$A,0)-1,MATCH(AP169,'Daten KEA'!$A$424:$ADO$424,0)-1)),0,OFFSET('Daten KEA'!$A$1,MATCH(AX$5,'Daten KEA'!$A:$A,0)-1,MATCH(AP169,'Daten KEA'!$A$424:$ADO$424,0)-1))-IF(ISERROR(AL169*INDEX('Energiefaktoren Ecoinvent'!$D:$D,MATCH('mobitool-Faktoren v2.0'!AJ169,'Energiefaktoren Ecoinvent'!$A:$A,0))),0,AL169*INDEX('Energiefaktoren Ecoinvent'!$D:$D,MATCH('mobitool-Faktoren v2.0'!AJ169,'Energiefaktoren Ecoinvent'!$A:$A,0))),0)</f>
        <v>0.33924154768127313</v>
      </c>
      <c r="AX169" s="303">
        <f ca="1">IF(OR(AJ169="Benzin",AJ169="Diesel"),0,IF(ISERROR(OFFSET('Daten KEA'!$A$1,MATCH(AX$5,'Daten KEA'!$A:$A,0)-1,MATCH(AP169,'Daten KEA'!$A$424:$ADO$424,0)-1)),0,OFFSET('Daten KEA'!$A$1,MATCH(AX$5,'Daten KEA'!$A:$A,0)-1,MATCH(AP169,'Daten KEA'!$A$424:$ADO$424,0)-1))-IF(ISERROR(AL169*INDEX('Energiefaktoren Ecoinvent'!$D:$D,MATCH('mobitool-Faktoren v2.0'!AJ169,'Energiefaktoren Ecoinvent'!$A:$A,0))),0,AL169*INDEX('Energiefaktoren Ecoinvent'!$D:$D,MATCH('mobitool-Faktoren v2.0'!AJ169,'Energiefaktoren Ecoinvent'!$A:$A,0))))</f>
        <v>0</v>
      </c>
      <c r="AY169" s="303">
        <f t="shared" ca="1" si="107"/>
        <v>0.50994581000000005</v>
      </c>
      <c r="AZ169" s="303">
        <f ca="1">IF(ISERROR(OFFSET('Daten KEA'!$A$1,MATCH(AZ$5,'Daten KEA'!$A:$A,0)-1,MATCH(AQ169,'Daten KEA'!$A$424:$ADO$424,0)-1)),0,OFFSET('Daten KEA'!$A$1,MATCH(AZ$5,'Daten KEA'!$A:$A,0)-1,MATCH(AQ169,'Daten KEA'!$A$424:$ADO$424,0)-1))</f>
        <v>5.4655935000000001E-3</v>
      </c>
      <c r="BA169" s="303">
        <f ca="1">IF(ISERROR(OFFSET('Daten KEA'!$A$1,MATCH(BA$5,'Daten KEA'!$A:$A,0)-1,MATCH(AR169,'Daten KEA'!$A$424:$ADO$424,0)-1)),0,OFFSET('Daten KEA'!$A$1,MATCH(BA$5,'Daten KEA'!$A:$A,0)-1,MATCH(AR169,'Daten KEA'!$A$424:$ADO$424,0)-1))</f>
        <v>9.0530563000000008E-3</v>
      </c>
      <c r="BB169" s="303">
        <f ca="1">IF(ISERROR(OFFSET('Daten KEA'!$A$1,MATCH(BB$5,'Daten KEA'!$A:$A,0)-1,MATCH(AS169,'Daten KEA'!$A$424:$ADO$424,0)-1)),0,OFFSET('Daten KEA'!$A$1,MATCH(BB$5,'Daten KEA'!$A:$A,0)-1,MATCH(AS169,'Daten KEA'!$A$424:$ADO$424,0)-1))</f>
        <v>0.14188529999999999</v>
      </c>
      <c r="BC169" s="304">
        <f t="shared" ca="1" si="101"/>
        <v>0.6663497598</v>
      </c>
      <c r="BD169" s="303">
        <f ca="1">IF(ISERROR(OFFSET('Daten KEA'!$A$1,MATCH(BD$5,'Daten KEA'!$A:$A,0)-1,MATCH(AT169,'Daten KEA'!$A$424:$ADO$424,0)-1)),0,OFFSET('Daten KEA'!$A$1,MATCH(BD$5,'Daten KEA'!$A:$A,0)-1,MATCH(AT169,'Daten KEA'!$A$424:$ADO$424,0)-1))</f>
        <v>0.66634974999999996</v>
      </c>
      <c r="BE169" s="305">
        <f t="shared" ca="1" si="108"/>
        <v>0.99999998529300882</v>
      </c>
      <c r="BF169" s="306">
        <f ca="1">IF(ISERROR(OFFSET('Daten KEA'!$A$1,MATCH(BF$5,'Daten KEA'!$A:$A,0)-1,MATCH(AM169,'Daten KEA'!$A$424:$ADO$424,0)-1)),0,OFFSET('Daten KEA'!$A$1,MATCH(BF$5,'Daten KEA'!$A:$A,0)-1,MATCH(AM169,'Daten KEA'!$A$424:$ADO$424,0)-1))+IF(ISERROR($AK169*INDEX('Energiefaktoren Ecoinvent'!$H:$H,MATCH('mobitool-Faktoren v2.0'!$AI169,'Energiefaktoren Ecoinvent'!$A:$A,0))),0,$AK169*INDEX('Energiefaktoren Ecoinvent'!$H:$H,MATCH('mobitool-Faktoren v2.0'!$AI169,'Energiefaktoren Ecoinvent'!$A:$A,0)))+IF(OR(AJ169="Benzin",AJ169="Diesel"),IF(ISERROR(OFFSET('Daten KEA'!$A$1,MATCH(BG$5,'Daten KEA'!$A:$A,0)-1,MATCH(AN169,'Daten KEA'!$A$424:$ADO$424,0)-1)),0,OFFSET('Daten KEA'!$A$1,MATCH(BG$5,'Daten KEA'!$A:$A,0)-1,MATCH(AN169,'Daten KEA'!$A$424:$ADO$424,0)-1))+IF(ISERROR($AL169*INDEX('Energiefaktoren Ecoinvent'!$H:$H,MATCH('mobitool-Faktoren v2.0'!$AJ169,'Energiefaktoren Ecoinvent'!$A:$A,0))),0,$AL169*INDEX('Energiefaktoren Ecoinvent'!$H:$H,MATCH('mobitool-Faktoren v2.0'!$AJ169,'Energiefaktoren Ecoinvent'!$A:$A,0))),0)</f>
        <v>0.13609935931971942</v>
      </c>
      <c r="BG169" s="306">
        <f ca="1">IF(OR(AJ169="Benzin",AJ169="Diesel"),0,IF(ISERROR(OFFSET('Daten KEA'!$A$1,MATCH(BG$5,'Daten KEA'!$A:$A,0)-1,MATCH(AN169,'Daten KEA'!$A$424:$ADO$424,0)-1)),0,OFFSET('Daten KEA'!$A$1,MATCH(BG$5,'Daten KEA'!$A:$A,0)-1,MATCH(AN169,'Daten KEA'!$A$424:$ADO$424,0)-1))+IF(ISERROR($AL169*INDEX('Energiefaktoren Ecoinvent'!$H:$H,MATCH('mobitool-Faktoren v2.0'!$AJ169,'Energiefaktoren Ecoinvent'!$A:$A,0))),0,$AL169*INDEX('Energiefaktoren Ecoinvent'!$H:$H,MATCH('mobitool-Faktoren v2.0'!$AJ169,'Energiefaktoren Ecoinvent'!$A:$A,0))))</f>
        <v>0</v>
      </c>
      <c r="BH169" s="306">
        <f ca="1">IF(ISERROR(OFFSET('Daten KEA'!$A$1,MATCH(BH$5,'Daten KEA'!$A:$A,0)-1,MATCH(AO169,'Daten KEA'!$A$424:$ADO$424,0)-1)),0,OFFSET('Daten KEA'!$A$1,MATCH(BH$5,'Daten KEA'!$A:$A,0)-1,MATCH(AO169,'Daten KEA'!$A$424:$ADO$424,0)-1))-IF(ISERROR($AK169*INDEX('Energiefaktoren Ecoinvent'!$H:$H,MATCH('mobitool-Faktoren v2.0'!$AI169,'Energiefaktoren Ecoinvent'!$A:$A,0))),0,$AK169*INDEX('Energiefaktoren Ecoinvent'!$H:$H,MATCH('mobitool-Faktoren v2.0'!$AI169,'Energiefaktoren Ecoinvent'!$A:$A,0)))+IF(OR(AJ169="Benzin",AJ169="Diesel"),IF(ISERROR(OFFSET('Daten KEA'!$A$1,MATCH(BI$5,'Daten KEA'!$A:$A,0)-1,MATCH(AP169,'Daten KEA'!$A$424:$ADO$424,0)-1)),0,OFFSET('Daten KEA'!$A$1,MATCH(BI$5,'Daten KEA'!$A:$A,0)-1,MATCH(AP169,'Daten KEA'!$A$424:$ADO$424,0)-1))-IF(ISERROR($AL169*INDEX('Energiefaktoren Ecoinvent'!$H:$H,MATCH('mobitool-Faktoren v2.0'!$AJ169,'Energiefaktoren Ecoinvent'!$A:$A,0))),0,$AL169*INDEX('Energiefaktoren Ecoinvent'!$H:$H,MATCH('mobitool-Faktoren v2.0'!$AJ169,'Energiefaktoren Ecoinvent'!$A:$A,0))),0)</f>
        <v>0.32998691296574062</v>
      </c>
      <c r="BI169" s="306">
        <f ca="1">IF(OR(AJ169="Benzin",AJ169="Diesel"),0,IF(ISERROR(OFFSET('Daten KEA'!$A$1,MATCH(BI$5,'Daten KEA'!$A:$A,0)-1,MATCH(AP169,'Daten KEA'!$A$424:$ADO$424,0)-1)),0,OFFSET('Daten KEA'!$A$1,MATCH(BI$5,'Daten KEA'!$A:$A,0)-1,MATCH(AP169,'Daten KEA'!$A$424:$ADO$424,0)-1))-IF(ISERROR($AL169*INDEX('Energiefaktoren Ecoinvent'!$H:$H,MATCH('mobitool-Faktoren v2.0'!$AJ169,'Energiefaktoren Ecoinvent'!$A:$A,0))),0,$AL169*INDEX('Energiefaktoren Ecoinvent'!$H:$H,MATCH('mobitool-Faktoren v2.0'!$AJ169,'Energiefaktoren Ecoinvent'!$A:$A,0))))</f>
        <v>0</v>
      </c>
      <c r="BJ169" s="306">
        <f t="shared" ca="1" si="140"/>
        <v>0.46608627228546007</v>
      </c>
      <c r="BK169" s="306">
        <f ca="1">IF(ISERROR(OFFSET('Daten KEA'!$A$1,MATCH(BK$5,'Daten KEA'!$A:$A,0)-1,MATCH(AQ169,'Daten KEA'!$A$424:$ADO$424,0)-1)),0,OFFSET('Daten KEA'!$A$1,MATCH(BK$5,'Daten KEA'!$A:$A,0)-1,MATCH(AQ169,'Daten KEA'!$A$424:$ADO$424,0)-1))</f>
        <v>5.3364674170413001E-3</v>
      </c>
      <c r="BL169" s="306">
        <f ca="1">IF(ISERROR(OFFSET('Daten KEA'!$A$1,MATCH(BL$5,'Daten KEA'!$A:$A,0)-1,MATCH(AR169,'Daten KEA'!$A$424:$ADO$424,0)-1)),0,OFFSET('Daten KEA'!$A$1,MATCH(BL$5,'Daten KEA'!$A:$A,0)-1,MATCH(AR169,'Daten KEA'!$A$424:$ADO$424,0)-1))</f>
        <v>8.314267418410199E-3</v>
      </c>
      <c r="BM169" s="306">
        <f ca="1">IF(ISERROR(OFFSET('Daten KEA'!$A$1,MATCH(BM$5,'Daten KEA'!$A:$A,0)-1,MATCH(AS169,'Daten KEA'!$A$424:$ADO$424,0)-1)),0,OFFSET('Daten KEA'!$A$1,MATCH(BM$5,'Daten KEA'!$A:$A,0)-1,MATCH(AS169,'Daten KEA'!$A$424:$ADO$424,0)-1))</f>
        <v>0.12796851568268</v>
      </c>
      <c r="BN169" s="307">
        <f t="shared" ca="1" si="98"/>
        <v>0.60770552280359158</v>
      </c>
      <c r="BO169" s="306">
        <f ca="1">IF(ISERROR(OFFSET('Daten KEA'!$A$1,MATCH(BO$5,'Daten KEA'!$A:$A,0)-1,MATCH(AT169,'Daten KEA'!$A$424:$ADO$424,0)-1)),0,OFFSET('Daten KEA'!$A$1,MATCH(BO$5,'Daten KEA'!$A:$A,0)-1,MATCH(AT169,'Daten KEA'!$A$424:$ADO$424,0)-1))</f>
        <v>0.60770552117359999</v>
      </c>
      <c r="BP169" s="305">
        <f t="shared" ca="1" si="109"/>
        <v>0.99999999731779365</v>
      </c>
      <c r="BQ169" s="308">
        <f ca="1">IF(ISERROR(OFFSET('Daten GWP'!$A$1,MATCH(BQ$5,'Daten GWP'!$A:$A,0)-1,MATCH(AM169,'Daten GWP'!$A$424:$ADO$424,0)-1)),0,OFFSET('Daten GWP'!$A$1,MATCH(BQ$5,'Daten GWP'!$A:$A,0)-1,MATCH(AM169,'Daten GWP'!$A$424:$ADO$424,0)-1))*1000</f>
        <v>3.1404922000000002</v>
      </c>
      <c r="BR169" s="308">
        <f ca="1">IF(ISERROR(OFFSET('Daten GWP'!$A$1,MATCH(BR$5,'Daten GWP'!$A:$A,0)-1,MATCH(AN169,'Daten GWP'!$A$424:$ADO$424,0)-1)),0,OFFSET('Daten GWP'!$A$1,MATCH(BR$5,'Daten GWP'!$A:$A,0)-1,MATCH(AN169,'Daten GWP'!$A$424:$ADO$424,0)-1))*1000</f>
        <v>0</v>
      </c>
      <c r="BS169" s="308">
        <f ca="1">IF(ISERROR(OFFSET('Daten GWP'!$A$1,MATCH(BS$5,'Daten GWP'!$A:$A,0)-1,MATCH(AO169,'Daten GWP'!$A$424:$ADO$424,0)-1)),0,OFFSET('Daten GWP'!$A$1,MATCH(BS$5,'Daten GWP'!$A:$A,0)-1,MATCH(AO169,'Daten GWP'!$A$424:$ADO$424,0)-1))*1000</f>
        <v>27.585265</v>
      </c>
      <c r="BT169" s="308">
        <f ca="1">IF(ISERROR(OFFSET('Daten GWP'!$A$1,MATCH(BT$5,'Daten GWP'!$A:$A,0)-1,MATCH(AP169,'Daten GWP'!$A$424:$ADO$424,0)-1)),0,OFFSET('Daten GWP'!$A$1,MATCH(BT$5,'Daten GWP'!$A:$A,0)-1,MATCH(AP169,'Daten GWP'!$A$424:$ADO$424,0)-1))*1000</f>
        <v>0</v>
      </c>
      <c r="BU169" s="308">
        <f t="shared" ca="1" si="110"/>
        <v>30.7257572</v>
      </c>
      <c r="BV169" s="308">
        <f ca="1">IF(ISERROR(OFFSET('Daten GWP'!$A$1,MATCH(BV$5,'Daten GWP'!$A:$A,0)-1,MATCH(AQ169,'Daten GWP'!$A$424:$ADO$424,0)-1)),0,OFFSET('Daten GWP'!$A$1,MATCH(BV$5,'Daten GWP'!$A:$A,0)-1,MATCH(AQ169,'Daten GWP'!$A$424:$ADO$424,0)-1))*1000</f>
        <v>0.36746389000000002</v>
      </c>
      <c r="BW169" s="308">
        <f ca="1">IF(ISERROR(OFFSET('Daten GWP'!$A$1,MATCH(BW$5,'Daten GWP'!$A:$A,0)-1,MATCH(AR169,'Daten GWP'!$A$424:$ADO$424,0)-1)),0,OFFSET('Daten GWP'!$A$1,MATCH(BW$5,'Daten GWP'!$A:$A,0)-1,MATCH(AR169,'Daten GWP'!$A$424:$ADO$424,0)-1))*1000</f>
        <v>0.51580259000000006</v>
      </c>
      <c r="BX169" s="308">
        <f ca="1">IF(ISERROR(OFFSET('Daten GWP'!$A$1,MATCH(BX$5,'Daten GWP'!$A:$A,0)-1,MATCH(AS169,'Daten GWP'!$A$424:$ADO$424,0)-1)),0,OFFSET('Daten GWP'!$A$1,MATCH(BX$5,'Daten GWP'!$A:$A,0)-1,MATCH(AS169,'Daten GWP'!$A$424:$ADO$424,0)-1))*1000</f>
        <v>6.0598748000000002</v>
      </c>
      <c r="BY169" s="309">
        <f t="shared" ca="1" si="99"/>
        <v>37.668898480000003</v>
      </c>
      <c r="BZ169" s="308">
        <f ca="1">IF(ISERROR(OFFSET('Daten GWP'!$A$1,MATCH(BZ$5,'Daten GWP'!$A:$A,0)-1,MATCH(AT169,'Daten GWP'!$A$424:$ADO$424,0)-1)),0,OFFSET('Daten GWP'!$A$1,MATCH(BZ$5,'Daten GWP'!$A:$A,0)-1,MATCH(AT169,'Daten GWP'!$A$424:$ADO$424,0)-1))*1000</f>
        <v>37.668897999999999</v>
      </c>
      <c r="CA169" s="305">
        <f t="shared" ca="1" si="111"/>
        <v>0.99999998725739203</v>
      </c>
      <c r="CB169" s="310">
        <f ca="1">IF(ISERROR(OFFSET('Daten Elementary'!$A$1,MATCH(CB$5,'Daten Elementary'!$A:$A,0)-1,MATCH(AM169,'Daten Elementary'!$A$424:$ADO$424,0)-1)),0,OFFSET('Daten Elementary'!$A$1,MATCH(CB$5,'Daten Elementary'!$A:$A,0)-1,MATCH(AM169,'Daten Elementary'!$A$424:$ADO$424,0)-1))*1000000</f>
        <v>1.754059</v>
      </c>
      <c r="CC169" s="310">
        <f ca="1">IF(ISERROR(OFFSET('Daten Elementary'!$A$1,MATCH(CC$5,'Daten Elementary'!$A:$A,0)-1,MATCH(AN169,'Daten Elementary'!$A$424:$ADO$424,0)-1)),0,OFFSET('Daten Elementary'!$A$1,MATCH(CC$5,'Daten Elementary'!$A:$A,0)-1,MATCH(AN169,'Daten Elementary'!$A$424:$ADO$424,0)-1))*1000000</f>
        <v>0</v>
      </c>
      <c r="CD169" s="310">
        <f ca="1">IF(ISERROR(OFFSET('Daten Elementary'!$A$1,MATCH(CD$5,'Daten Elementary'!$A:$A,0)-1,MATCH(AO169,'Daten Elementary'!$A$424:$ADO$424,0)-1)),0,OFFSET('Daten Elementary'!$A$1,MATCH(CD$5,'Daten Elementary'!$A:$A,0)-1,MATCH(AO169,'Daten Elementary'!$A$424:$ADO$424,0)-1))*1000000</f>
        <v>4.5330114000000004</v>
      </c>
      <c r="CE169" s="310">
        <f ca="1">IF(ISERROR(OFFSET('Daten Elementary'!$A$1,MATCH(CE$5,'Daten Elementary'!$A:$A,0)-1,MATCH(AP169,'Daten Elementary'!$A$424:$ADO$424,0)-1)),0,OFFSET('Daten Elementary'!$A$1,MATCH(CE$5,'Daten Elementary'!$A:$A,0)-1,MATCH(AP169,'Daten Elementary'!$A$424:$ADO$424,0)-1))*1000000</f>
        <v>0</v>
      </c>
      <c r="CF169" s="310">
        <f t="shared" ca="1" si="112"/>
        <v>6.2870704000000002</v>
      </c>
      <c r="CG169" s="310">
        <f ca="1">IF(ISERROR(OFFSET('Daten Elementary'!$A$1,MATCH(CG$5,'Daten Elementary'!$A:$A,0)-1,MATCH(AQ169,'Daten Elementary'!$A$424:$ADO$424,0)-1)),0,OFFSET('Daten Elementary'!$A$1,MATCH(CG$5,'Daten Elementary'!$A:$A,0)-1,MATCH(AQ169,'Daten Elementary'!$A$424:$ADO$424,0)-1))*1000000</f>
        <v>0.17233153000000001</v>
      </c>
      <c r="CH169" s="310">
        <f ca="1">IF(ISERROR(OFFSET('Daten Elementary'!$A$1,MATCH(CH$5,'Daten Elementary'!$A:$A,0)-1,MATCH(AR169,'Daten Elementary'!$A$424:$ADO$424,0)-1)),0,OFFSET('Daten Elementary'!$A$1,MATCH(CH$5,'Daten Elementary'!$A:$A,0)-1,MATCH(AR169,'Daten Elementary'!$A$424:$ADO$424,0)-1))*1000000</f>
        <v>0.8107024599999999</v>
      </c>
      <c r="CI169" s="310">
        <f ca="1">IF(ISERROR(OFFSET('Daten Elementary'!$A$1,MATCH(CI$5,'Daten Elementary'!$A:$A,0)-1,MATCH(AS169,'Daten Elementary'!$A$424:$ADO$424,0)-1)),0,OFFSET('Daten Elementary'!$A$1,MATCH(CI$5,'Daten Elementary'!$A:$A,0)-1,MATCH(AS169,'Daten Elementary'!$A$424:$ADO$424,0)-1))*1000000</f>
        <v>7.0406621999999999</v>
      </c>
      <c r="CJ169" s="311">
        <f t="shared" ca="1" si="113"/>
        <v>14.31076659</v>
      </c>
      <c r="CK169" s="310">
        <f ca="1">IF(ISERROR(OFFSET('Daten Elementary'!$A$1,MATCH(CK$5,'Daten Elementary'!$A:$A,0)-1,MATCH($AT169,'Daten Elementary'!$A$424:$ADO$424,0)-1)),0,OFFSET('Daten Elementary'!$A$1,MATCH(CK$5,'Daten Elementary'!$A:$A,0)-1,MATCH($AT169,'Daten Elementary'!$A$424:$ADO$424,0)-1))*1000000</f>
        <v>14.310767</v>
      </c>
      <c r="CL169" s="305">
        <f t="shared" ca="1" si="114"/>
        <v>1.0000000286497581</v>
      </c>
      <c r="CM169" s="312">
        <f ca="1">IF(ISERROR(OFFSET('Daten Elementary'!$A$1,MATCH(CM$5,'Daten Elementary'!$A:$A,0)-1,MATCH(AM169,'Daten Elementary'!$A$424:$ADO$424,0)-1)),0,OFFSET('Daten Elementary'!$A$1,MATCH(CM$5,'Daten Elementary'!$A:$A,0)-1,MATCH(AM169,'Daten Elementary'!$A$424:$ADO$424,0)-1))*1000000</f>
        <v>1.6846999999999999</v>
      </c>
      <c r="CN169" s="312">
        <f ca="1">IF(ISERROR(OFFSET('Daten Elementary'!$A$1,MATCH(CN$5,'Daten Elementary'!$A:$A,0)-1,MATCH(AN169,'Daten Elementary'!$A$424:$ADO$424,0)-1)),0,OFFSET('Daten Elementary'!$A$1,MATCH(CN$5,'Daten Elementary'!$A:$A,0)-1,MATCH(AN169,'Daten Elementary'!$A$424:$ADO$424,0)-1))*1000000</f>
        <v>0</v>
      </c>
      <c r="CO169" s="312">
        <f ca="1">IF(ISERROR(OFFSET('Daten Elementary'!$A$1,MATCH(CO$5,'Daten Elementary'!$A:$A,0)-1,MATCH(AO169,'Daten Elementary'!$A$424:$ADO$424,0)-1)),0,OFFSET('Daten Elementary'!$A$1,MATCH(CO$5,'Daten Elementary'!$A:$A,0)-1,MATCH(AO169,'Daten Elementary'!$A$424:$ADO$424,0)-1))*1000000</f>
        <v>3.5544769000000001</v>
      </c>
      <c r="CP169" s="312">
        <f ca="1">IF(ISERROR(OFFSET('Daten Elementary'!$A$1,MATCH(CP$5,'Daten Elementary'!$A:$A,0)-1,MATCH(AP169,'Daten Elementary'!$A$424:$ADO$424,0)-1)),0,OFFSET('Daten Elementary'!$A$1,MATCH(CP$5,'Daten Elementary'!$A:$A,0)-1,MATCH(AP169,'Daten Elementary'!$A$424:$ADO$424,0)-1))*1000000</f>
        <v>0</v>
      </c>
      <c r="CQ169" s="312">
        <f t="shared" ca="1" si="115"/>
        <v>5.2391769000000004</v>
      </c>
      <c r="CR169" s="312">
        <f ca="1">IF(ISERROR(OFFSET('Daten Elementary'!$A$1,MATCH(CR$5,'Daten Elementary'!$A:$A,0)-1,MATCH(AQ169,'Daten Elementary'!$A$424:$ADO$424,0)-1)),0,OFFSET('Daten Elementary'!$A$1,MATCH(CR$5,'Daten Elementary'!$A:$A,0)-1,MATCH(AQ169,'Daten Elementary'!$A$424:$ADO$424,0)-1))*1000000</f>
        <v>5.9625540000000005E-2</v>
      </c>
      <c r="CS169" s="312">
        <f ca="1">IF(ISERROR(OFFSET('Daten Elementary'!$A$1,MATCH(CS$5,'Daten Elementary'!$A:$A,0)-1,MATCH(AR169,'Daten Elementary'!$A$424:$ADO$424,0)-1)),0,OFFSET('Daten Elementary'!$A$1,MATCH(CS$5,'Daten Elementary'!$A:$A,0)-1,MATCH(AR169,'Daten Elementary'!$A$424:$ADO$424,0)-1))*1000000</f>
        <v>0.32473399999999997</v>
      </c>
      <c r="CT169" s="312">
        <f ca="1">IF(ISERROR(OFFSET('Daten Elementary'!$A$1,MATCH(CT$5,'Daten Elementary'!$A:$A,0)-1,MATCH(AS169,'Daten Elementary'!$A$424:$ADO$424,0)-1)),0,OFFSET('Daten Elementary'!$A$1,MATCH(CT$5,'Daten Elementary'!$A:$A,0)-1,MATCH(AS169,'Daten Elementary'!$A$424:$ADO$424,0)-1))*1000000</f>
        <v>2.7682650999999998</v>
      </c>
      <c r="CU169" s="313">
        <f t="shared" ca="1" si="116"/>
        <v>8.3918015399999994</v>
      </c>
      <c r="CV169" s="312">
        <f ca="1">IF(ISERROR(OFFSET('Daten Elementary'!$A$1,MATCH(CV$5,'Daten Elementary'!$A:$A,0)-1,MATCH($AT169,'Daten Elementary'!$A$424:$ADO$424,0)-1)),0,OFFSET('Daten Elementary'!$A$1,MATCH(CV$5,'Daten Elementary'!$A:$A,0)-1,MATCH($AT169,'Daten Elementary'!$A$424:$ADO$424,0)-1))*1000000</f>
        <v>8.3918016000000009</v>
      </c>
      <c r="CW169" s="305">
        <f t="shared" ca="1" si="117"/>
        <v>1.0000000071498356</v>
      </c>
      <c r="CX169" s="314">
        <f ca="1">IF(ISERROR(OFFSET('Daten Elementary'!$A$1,MATCH(CX$5,'Daten Elementary'!$A:$A,0)-1,MATCH(AM169,'Daten Elementary'!$A$424:$ADO$424,0)-1)),0,OFFSET('Daten Elementary'!$A$1,MATCH(CX$5,'Daten Elementary'!$A:$A,0)-1,MATCH(AM169,'Daten Elementary'!$A$424:$ADO$424,0)-1))*1000000</f>
        <v>5.1180608000000003</v>
      </c>
      <c r="CY169" s="314">
        <f ca="1">IF(ISERROR(OFFSET('Daten Elementary'!$A$1,MATCH(CY$5,'Daten Elementary'!$A:$A,0)-1,MATCH(AN169,'Daten Elementary'!$A$424:$ADO$424,0)-1)),0,OFFSET('Daten Elementary'!$A$1,MATCH(CY$5,'Daten Elementary'!$A:$A,0)-1,MATCH(AN169,'Daten Elementary'!$A$424:$ADO$424,0)-1))*1000000</f>
        <v>0</v>
      </c>
      <c r="CZ169" s="314">
        <f ca="1">IF(ISERROR(OFFSET('Daten Elementary'!$A$1,MATCH(CZ$5,'Daten Elementary'!$A:$A,0)-1,MATCH(AO169,'Daten Elementary'!$A$424:$ADO$424,0)-1)),0,OFFSET('Daten Elementary'!$A$1,MATCH(CZ$5,'Daten Elementary'!$A:$A,0)-1,MATCH(AO169,'Daten Elementary'!$A$424:$ADO$424,0)-1))*1000000</f>
        <v>14.599665</v>
      </c>
      <c r="DA169" s="314">
        <f ca="1">IF(ISERROR(OFFSET('Daten Elementary'!$A$1,MATCH(DA$5,'Daten Elementary'!$A:$A,0)-1,MATCH(AP169,'Daten Elementary'!$A$424:$ADO$424,0)-1)),0,OFFSET('Daten Elementary'!$A$1,MATCH(DA$5,'Daten Elementary'!$A:$A,0)-1,MATCH(AP169,'Daten Elementary'!$A$424:$ADO$424,0)-1))*1000000</f>
        <v>0</v>
      </c>
      <c r="DB169" s="314">
        <f t="shared" ca="1" si="118"/>
        <v>19.7177258</v>
      </c>
      <c r="DC169" s="314">
        <f ca="1">IF(ISERROR(OFFSET('Daten Elementary'!$A$1,MATCH(DC$5,'Daten Elementary'!$A:$A,0)-1,MATCH(AQ169,'Daten Elementary'!$A$424:$ADO$424,0)-1)),0,OFFSET('Daten Elementary'!$A$1,MATCH(DC$5,'Daten Elementary'!$A:$A,0)-1,MATCH(AQ169,'Daten Elementary'!$A$424:$ADO$424,0)-1))*1000000</f>
        <v>0.20199073000000001</v>
      </c>
      <c r="DD169" s="314">
        <f ca="1">IF(ISERROR(OFFSET('Daten Elementary'!$A$1,MATCH(DD$5,'Daten Elementary'!$A:$A,0)-1,MATCH(AR169,'Daten Elementary'!$A$424:$ADO$424,0)-1)),0,OFFSET('Daten Elementary'!$A$1,MATCH(DD$5,'Daten Elementary'!$A:$A,0)-1,MATCH(AR169,'Daten Elementary'!$A$424:$ADO$424,0)-1))*1000000</f>
        <v>0.33362978999999998</v>
      </c>
      <c r="DE169" s="314">
        <f ca="1">IF(ISERROR(OFFSET('Daten Elementary'!$A$1,MATCH(DE$5,'Daten Elementary'!$A:$A,0)-1,MATCH(AS169,'Daten Elementary'!$A$424:$ADO$424,0)-1)),0,OFFSET('Daten Elementary'!$A$1,MATCH(DE$5,'Daten Elementary'!$A:$A,0)-1,MATCH(AS169,'Daten Elementary'!$A$424:$ADO$424,0)-1))*1000000</f>
        <v>4.8715310000000001</v>
      </c>
      <c r="DF169" s="315">
        <f t="shared" ca="1" si="119"/>
        <v>25.12487732</v>
      </c>
      <c r="DG169" s="314">
        <f ca="1">IF(ISERROR(OFFSET('Daten Elementary'!$A$1,MATCH(DG$5,'Daten Elementary'!$A:$A,0)-1,MATCH($AT169,'Daten Elementary'!$A$424:$ADO$424,0)-1)),0,OFFSET('Daten Elementary'!$A$1,MATCH(DG$5,'Daten Elementary'!$A:$A,0)-1,MATCH($AT169,'Daten Elementary'!$A$424:$ADO$424,0)-1))*1000000</f>
        <v>25.124877000000001</v>
      </c>
      <c r="DH169" s="305">
        <f t="shared" ca="1" si="120"/>
        <v>0.99999998726361949</v>
      </c>
      <c r="DI169" s="316">
        <f ca="1">IF(ISERROR(OFFSET('Daten Elementary'!$A$1,MATCH(DI$5,'Daten Elementary'!$A:$A,0)-1,MATCH(AM169,'Daten Elementary'!$A$424:$ADO$424,0)-1)),0,OFFSET('Daten Elementary'!$A$1,MATCH(DI$5,'Daten Elementary'!$A:$A,0)-1,MATCH(AM169,'Daten Elementary'!$A$424:$ADO$424,0)-1))*1000000</f>
        <v>45.097999999999999</v>
      </c>
      <c r="DJ169" s="316">
        <f ca="1">IF(ISERROR(OFFSET('Daten Elementary'!$A$1,MATCH(DJ$5,'Daten Elementary'!$A:$A,0)-1,MATCH(AN169,'Daten Elementary'!$A$424:$ADO$424,0)-1)),0,OFFSET('Daten Elementary'!$A$1,MATCH(DJ$5,'Daten Elementary'!$A:$A,0)-1,MATCH(AN169,'Daten Elementary'!$A$424:$ADO$424,0)-1))*1000000</f>
        <v>0</v>
      </c>
      <c r="DK169" s="316">
        <f ca="1">IF(ISERROR(OFFSET('Daten Elementary'!$A$1,MATCH(DK$5,'Daten Elementary'!$A:$A,0)-1,MATCH(AO169,'Daten Elementary'!$A$424:$ADO$424,0)-1)),0,OFFSET('Daten Elementary'!$A$1,MATCH(DK$5,'Daten Elementary'!$A:$A,0)-1,MATCH(AO169,'Daten Elementary'!$A$424:$ADO$424,0)-1))*1000000</f>
        <v>52.022616999999997</v>
      </c>
      <c r="DL169" s="316">
        <f ca="1">IF(ISERROR(OFFSET('Daten Elementary'!$A$1,MATCH(DL$5,'Daten Elementary'!$A:$A,0)-1,MATCH(AP169,'Daten Elementary'!$A$424:$ADO$424,0)-1)),0,OFFSET('Daten Elementary'!$A$1,MATCH(DL$5,'Daten Elementary'!$A:$A,0)-1,MATCH(AP169,'Daten Elementary'!$A$424:$ADO$424,0)-1))*1000000</f>
        <v>0</v>
      </c>
      <c r="DM169" s="316">
        <f t="shared" ca="1" si="121"/>
        <v>97.120616999999996</v>
      </c>
      <c r="DN169" s="316">
        <f ca="1">IF(ISERROR(OFFSET('Daten Elementary'!$A$1,MATCH(DN$5,'Daten Elementary'!$A:$A,0)-1,MATCH(AQ169,'Daten Elementary'!$A$424:$ADO$424,0)-1)),0,OFFSET('Daten Elementary'!$A$1,MATCH(DN$5,'Daten Elementary'!$A:$A,0)-1,MATCH(AQ169,'Daten Elementary'!$A$424:$ADO$424,0)-1))*1000000</f>
        <v>0.48792358000000002</v>
      </c>
      <c r="DO169" s="316">
        <f ca="1">IF(ISERROR(OFFSET('Daten Elementary'!$A$1,MATCH(DO$5,'Daten Elementary'!$A:$A,0)-1,MATCH(AR169,'Daten Elementary'!$A$424:$ADO$424,0)-1)),0,OFFSET('Daten Elementary'!$A$1,MATCH(DO$5,'Daten Elementary'!$A:$A,0)-1,MATCH(AR169,'Daten Elementary'!$A$424:$ADO$424,0)-1))*1000000</f>
        <v>1.0467563</v>
      </c>
      <c r="DP169" s="316">
        <f ca="1">IF(ISERROR(OFFSET('Daten Elementary'!$A$1,MATCH(DP$5,'Daten Elementary'!$A:$A,0)-1,MATCH(AS169,'Daten Elementary'!$A$424:$ADO$424,0)-1)),0,OFFSET('Daten Elementary'!$A$1,MATCH(DP$5,'Daten Elementary'!$A:$A,0)-1,MATCH(AS169,'Daten Elementary'!$A$424:$ADO$424,0)-1))*1000000</f>
        <v>24.877389000000001</v>
      </c>
      <c r="DQ169" s="317">
        <f t="shared" ca="1" si="122"/>
        <v>123.53268588</v>
      </c>
      <c r="DR169" s="316">
        <f ca="1">IF(ISERROR(OFFSET('Daten Elementary'!$A$1,MATCH(DR$5,'Daten Elementary'!$A:$A,0)-1,MATCH($AT169,'Daten Elementary'!$A$424:$ADO$424,0)-1)),0,OFFSET('Daten Elementary'!$A$1,MATCH(DR$5,'Daten Elementary'!$A:$A,0)-1,MATCH($AT169,'Daten Elementary'!$A$424:$ADO$424,0)-1))*1000000</f>
        <v>123.53268999999999</v>
      </c>
      <c r="DS169" s="305">
        <f t="shared" ca="1" si="123"/>
        <v>1.0000000333514969</v>
      </c>
      <c r="DT169" s="318">
        <f ca="1">IF(ISERROR(OFFSET('Daten UBP13'!$A$1,MATCH(DT$5,'Daten UBP13'!$A:$A,0)-1,MATCH(AM169,'Daten UBP13'!$A$424:$AEG$424,0)-1)),0,OFFSET('Daten UBP13'!$A$1,MATCH(DT$5,'Daten UBP13'!$A:$A,0)-1,MATCH(AM169,'Daten UBP13'!$A$424:$AEG$424,0)-1))</f>
        <v>18.552233999999999</v>
      </c>
      <c r="DU169" s="318">
        <f ca="1">IF(ISERROR(OFFSET('Daten UBP13'!$A$1,MATCH(DU$5,'Daten UBP13'!$A:$A,0)-1,MATCH(AN169,'Daten UBP13'!$A$424:$AEG$424,0)-1)),0,OFFSET('Daten UBP13'!$A$1,MATCH(DU$5,'Daten UBP13'!$A:$A,0)-1,MATCH(AN169,'Daten UBP13'!$A$424:$AEG$424,0)-1))</f>
        <v>0</v>
      </c>
      <c r="DV169" s="318">
        <f ca="1">IF(ISERROR(OFFSET('Daten UBP13'!$A$1,MATCH(DV$5,'Daten UBP13'!$A:$A,0)-1,MATCH(AO169,'Daten UBP13'!$A$424:$AEG$424,0)-1)),0,OFFSET('Daten UBP13'!$A$1,MATCH(DV$5,'Daten UBP13'!$A:$A,0)-1,MATCH(AO169,'Daten UBP13'!$A$424:$AEG$424,0)-1))</f>
        <v>22.089618999999999</v>
      </c>
      <c r="DW169" s="318">
        <f ca="1">IF(ISERROR(OFFSET('Daten UBP13'!$A$1,MATCH(DW$5,'Daten UBP13'!$A:$A,0)-1,MATCH(AP169,'Daten UBP13'!$A$424:$AEG$424,0)-1)),0,OFFSET('Daten UBP13'!$A$1,MATCH(DW$5,'Daten UBP13'!$A:$A,0)-1,MATCH(AP169,'Daten UBP13'!$A$424:$AEG$424,0)-1))</f>
        <v>0</v>
      </c>
      <c r="DX169" s="318">
        <f t="shared" ca="1" si="124"/>
        <v>40.641852999999998</v>
      </c>
      <c r="DY169" s="318">
        <f ca="1">IF(ISERROR(OFFSET('Daten UBP13'!$A$1,MATCH(DY$5,'Daten UBP13'!$A:$A,0)-1,MATCH(AQ169,'Daten UBP13'!$A$424:$AEG$424,0)-1)),0,OFFSET('Daten UBP13'!$A$1,MATCH(DY$5,'Daten UBP13'!$A:$A,0)-1,MATCH(AQ169,'Daten UBP13'!$A$424:$AEG$424,0)-1))</f>
        <v>0.40087247999999998</v>
      </c>
      <c r="DZ169" s="318">
        <f ca="1">IF(ISERROR(OFFSET('Daten UBP13'!$A$1,MATCH(DZ$5,'Daten UBP13'!$A:$A,0)-1,MATCH(AR169,'Daten UBP13'!$A$424:$AEG$424,0)-1)),0,OFFSET('Daten UBP13'!$A$1,MATCH(DZ$5,'Daten UBP13'!$A:$A,0)-1,MATCH(AR169,'Daten UBP13'!$A$424:$AEG$424,0)-1))</f>
        <v>1.0275190000000001</v>
      </c>
      <c r="EA169" s="318">
        <f ca="1">IF(ISERROR(OFFSET('Daten UBP13'!$A$1,MATCH(EA$5,'Daten UBP13'!$A:$A,0)-1,MATCH(AS169,'Daten UBP13'!$A$424:$AEG$424,0)-1)),0,OFFSET('Daten UBP13'!$A$1,MATCH(EA$5,'Daten UBP13'!$A:$A,0)-1,MATCH(AS169,'Daten UBP13'!$A$424:$AEG$424,0)-1))</f>
        <v>13.269403000000001</v>
      </c>
      <c r="EB169" s="319">
        <f t="shared" ca="1" si="125"/>
        <v>55.339647479999996</v>
      </c>
      <c r="EC169" s="318">
        <f ca="1">IF(ISERROR(OFFSET('Daten UBP13'!$A$1,MATCH(EC$5,'Daten UBP13'!$A:$A,0)-1,MATCH(AT169,'Daten UBP13'!$A$424:$AEG$424,0)-1)),0,OFFSET('Daten UBP13'!$A$1,MATCH(EC$5,'Daten UBP13'!$A:$A,0)-1,MATCH(AT169,'Daten UBP13'!$A$424:$AEG$424,0)-1))</f>
        <v>55.339646999999999</v>
      </c>
      <c r="ED169" s="305">
        <f t="shared" ca="1" si="126"/>
        <v>0.99999999132629103</v>
      </c>
      <c r="EE169" s="320">
        <f ca="1">IF(ISERROR(OFFSET('Daten ReCiPe'!$A$1,MATCH(EE$5,'Daten ReCiPe'!$A:$A,0)-1,MATCH(AM169,'Daten ReCiPe'!$A$424:$ADO$424,0)-1)),0,OFFSET('Daten ReCiPe'!$A$1,MATCH(EE$5,'Daten ReCiPe'!$A:$A,0)-1,MATCH(AM169,'Daten ReCiPe'!$A$424:$ADO$424,0)-1))*1000</f>
        <v>0.24000251</v>
      </c>
      <c r="EF169" s="320">
        <f ca="1">IF(ISERROR(OFFSET('Daten ReCiPe'!$A$1,MATCH(EF$5,'Daten ReCiPe'!$A:$A,0)-1,MATCH(AN169,'Daten ReCiPe'!$A$424:$ADO$424,0)-1)),0,OFFSET('Daten ReCiPe'!$A$1,MATCH(EF$5,'Daten ReCiPe'!$A:$A,0)-1,MATCH(AN169,'Daten ReCiPe'!$A$424:$ADO$424,0)-1))*1000</f>
        <v>0</v>
      </c>
      <c r="EG169" s="320">
        <f ca="1">IF(ISERROR(OFFSET('Daten ReCiPe'!$A$1,MATCH(EG$5,'Daten ReCiPe'!$A:$A,0)-1,MATCH(AO169,'Daten ReCiPe'!$A$424:$ADO$424,0)-1)),0,OFFSET('Daten ReCiPe'!$A$1,MATCH(EG$5,'Daten ReCiPe'!$A:$A,0)-1,MATCH(AO169,'Daten ReCiPe'!$A$424:$ADO$424,0)-1))*1000</f>
        <v>2.7153621999999999</v>
      </c>
      <c r="EH169" s="320">
        <f ca="1">IF(ISERROR(OFFSET('Daten ReCiPe'!$A$1,MATCH(EH$5,'Daten ReCiPe'!$A:$A,0)-1,MATCH(AP169,'Daten ReCiPe'!$A$424:$ADO$424,0)-1)),0,OFFSET('Daten ReCiPe'!$A$1,MATCH(EH$5,'Daten ReCiPe'!$A:$A,0)-1,MATCH(AP169,'Daten ReCiPe'!$A$424:$ADO$424,0)-1))*1000</f>
        <v>0</v>
      </c>
      <c r="EI169" s="320">
        <f t="shared" ca="1" si="127"/>
        <v>2.95536471</v>
      </c>
      <c r="EJ169" s="320">
        <f ca="1">IF(ISERROR(OFFSET('Daten ReCiPe'!$A$1,MATCH(EJ$5,'Daten ReCiPe'!$A:$A,0)-1,MATCH(AQ169,'Daten ReCiPe'!$A$424:$ADO$424,0)-1)),0,OFFSET('Daten ReCiPe'!$A$1,MATCH(EJ$5,'Daten ReCiPe'!$A:$A,0)-1,MATCH(AQ169,'Daten ReCiPe'!$A$424:$ADO$424,0)-1))*1000</f>
        <v>3.7749829999999998E-2</v>
      </c>
      <c r="EK169" s="320">
        <f ca="1">IF(ISERROR(OFFSET('Daten ReCiPe'!$A$1,MATCH(EK$5,'Daten ReCiPe'!$A:$A,0)-1,MATCH(AR169,'Daten ReCiPe'!$A$424:$ADO$424,0)-1)),0,OFFSET('Daten ReCiPe'!$A$1,MATCH(EK$5,'Daten ReCiPe'!$A:$A,0)-1,MATCH(AR169,'Daten ReCiPe'!$A$424:$ADO$424,0)-1))*1000</f>
        <v>8.8607834999999996E-2</v>
      </c>
      <c r="EL169" s="320">
        <f ca="1">IF(ISERROR(OFFSET('Daten ReCiPe'!$A$1,MATCH(EL$5,'Daten ReCiPe'!$A:$A,0)-1,MATCH(AS169,'Daten ReCiPe'!$A$424:$ADO$424,0)-1)),0,OFFSET('Daten ReCiPe'!$A$1,MATCH(EL$5,'Daten ReCiPe'!$A:$A,0)-1,MATCH(AS169,'Daten ReCiPe'!$A$424:$ADO$424,0)-1))*1000</f>
        <v>0.73537096999999996</v>
      </c>
      <c r="EM169" s="321">
        <f t="shared" ca="1" si="128"/>
        <v>3.817093345</v>
      </c>
      <c r="EN169" s="320">
        <f ca="1">IF(ISERROR(OFFSET('Daten ReCiPe'!$A$1,MATCH(EN$5,'Daten ReCiPe'!$A:$A,0)-1,MATCH(AT169,'Daten ReCiPe'!$A$424:$ADO$424,0)-1)),0,OFFSET('Daten ReCiPe'!$A$1,MATCH(EN$5,'Daten ReCiPe'!$A:$A,0)-1,MATCH(AT169,'Daten ReCiPe'!$A$424:$ADO$424,0)-1))*1000</f>
        <v>3.8170932999999998</v>
      </c>
      <c r="EO169" s="305">
        <f t="shared" ca="1" si="129"/>
        <v>0.99999998821092484</v>
      </c>
      <c r="EP169" s="322">
        <f ca="1">IF(ISERROR(OFFSET('Daten Elementary'!$A$1,MATCH(EP$5,'Daten Elementary'!$A:$A,0)-1,MATCH(AM169,'Daten Elementary'!$A$424:$ADO$424,0)-1)),0,OFFSET('Daten Elementary'!$A$1,MATCH(EP$5,'Daten Elementary'!$A:$A,0)-1,MATCH(AM169,'Daten Elementary'!$A$424:$ADO$424,0)-1))*1000000</f>
        <v>1.9426000000000002E-2</v>
      </c>
      <c r="EQ169" s="322">
        <f ca="1">IF(ISERROR(OFFSET('Daten Elementary'!$A$1,MATCH(EQ$5,'Daten Elementary'!$A:$A,0)-1,MATCH(AN169,'Daten Elementary'!$A$424:$ADO$424,0)-1)),0,OFFSET('Daten Elementary'!$A$1,MATCH(EQ$5,'Daten Elementary'!$A:$A,0)-1,MATCH(AN169,'Daten Elementary'!$A$424:$ADO$424,0)-1))*1000000</f>
        <v>0</v>
      </c>
      <c r="ER169" s="322">
        <f ca="1">IF(ISERROR(OFFSET('Daten Elementary'!$A$1,MATCH(ER$5,'Daten Elementary'!$A:$A,0)-1,MATCH(AO169,'Daten Elementary'!$A$424:$ADO$424,0)-1)),0,OFFSET('Daten Elementary'!$A$1,MATCH(ER$5,'Daten Elementary'!$A:$A,0)-1,MATCH(AO169,'Daten Elementary'!$A$424:$ADO$424,0)-1))*1000000</f>
        <v>65.575979000000004</v>
      </c>
      <c r="ES169" s="322">
        <f ca="1">IF(ISERROR(OFFSET('Daten Elementary'!$A$1,MATCH(ES$5,'Daten Elementary'!$A:$A,0)-1,MATCH(AP169,'Daten Elementary'!$A$424:$ADO$424,0)-1)),0,OFFSET('Daten Elementary'!$A$1,MATCH(ES$5,'Daten Elementary'!$A:$A,0)-1,MATCH(AP169,'Daten Elementary'!$A$424:$ADO$424,0)-1))*1000000</f>
        <v>0</v>
      </c>
      <c r="ET169" s="322">
        <f t="shared" ca="1" si="130"/>
        <v>65.595405</v>
      </c>
      <c r="EU169" s="322">
        <f ca="1">IF(ISERROR(OFFSET('Daten Elementary'!$A$1,MATCH(EU$5,'Daten Elementary'!$A:$A,0)-1,MATCH(AQ169,'Daten Elementary'!$A$424:$ADO$424,0)-1)),0,OFFSET('Daten Elementary'!$A$1,MATCH(EU$5,'Daten Elementary'!$A:$A,0)-1,MATCH(AQ169,'Daten Elementary'!$A$424:$ADO$424,0)-1))*1000000</f>
        <v>0.70114728000000004</v>
      </c>
      <c r="EV169" s="322">
        <f ca="1">IF(ISERROR(OFFSET('Daten Elementary'!$A$1,MATCH(EV$5,'Daten Elementary'!$A:$A,0)-1,MATCH(AR169,'Daten Elementary'!$A$424:$ADO$424,0)-1)),0,OFFSET('Daten Elementary'!$A$1,MATCH(EV$5,'Daten Elementary'!$A:$A,0)-1,MATCH(AR169,'Daten Elementary'!$A$424:$ADO$424,0)-1))*1000000</f>
        <v>1.6012785999999999</v>
      </c>
      <c r="EW169" s="322">
        <f ca="1">IF(ISERROR(OFFSET('Daten Elementary'!$A$1,MATCH(EW$5,'Daten Elementary'!$A:$A,0)-1,MATCH(AS169,'Daten Elementary'!$A$424:$ADO$424,0)-1)),0,OFFSET('Daten Elementary'!$A$1,MATCH(EW$5,'Daten Elementary'!$A:$A,0)-1,MATCH(AS169,'Daten Elementary'!$A$424:$ADO$424,0)-1))*1000000</f>
        <v>9.7833615999999992</v>
      </c>
      <c r="EX169" s="323">
        <f t="shared" ca="1" si="131"/>
        <v>77.681192479999993</v>
      </c>
      <c r="EY169" s="322">
        <f ca="1">IF(ISERROR(OFFSET('Daten Elementary'!$A$1,MATCH(EY$5,'Daten Elementary'!$A:$A,0)-1,MATCH($AT169,'Daten Elementary'!$A$424:$ADO$424,0)-1)),0,OFFSET('Daten Elementary'!$A$1,MATCH(EY$5,'Daten Elementary'!$A:$A,0)-1,MATCH($AT169,'Daten Elementary'!$A$424:$ADO$424,0)-1))*1000000</f>
        <v>77.681191999999996</v>
      </c>
      <c r="EZ169" s="305">
        <f t="shared" ca="1" si="132"/>
        <v>0.99999999382089821</v>
      </c>
      <c r="FA169" s="314">
        <f ca="1">IF(ISERROR(OFFSET('Daten Elementary'!$A$1,MATCH(FA$5,'Daten Elementary'!$A:$A,0)-1,MATCH(AM169,'Daten Elementary'!$A$424:$ADO$424,0)-1)),0,OFFSET('Daten Elementary'!$A$1,MATCH(FA$5,'Daten Elementary'!$A:$A,0)-1,MATCH(AM169,'Daten Elementary'!$A$424:$ADO$424,0)-1))*1000</f>
        <v>3.0596000000000001</v>
      </c>
      <c r="FB169" s="314">
        <f ca="1">IF(ISERROR(OFFSET('Daten Elementary'!$A$1,MATCH(FB$5,'Daten Elementary'!$A:$A,0)-1,MATCH(AN169,'Daten Elementary'!$A$424:$ADO$424,0)-1)),0,OFFSET('Daten Elementary'!$A$1,MATCH(FB$5,'Daten Elementary'!$A:$A,0)-1,MATCH(AN169,'Daten Elementary'!$A$424:$ADO$424,0)-1))*1000</f>
        <v>0</v>
      </c>
      <c r="FC169" s="314">
        <f ca="1">IF(ISERROR(OFFSET('Daten Elementary'!$A$1,MATCH(FC$5,'Daten Elementary'!$A:$A,0)-1,MATCH(AO169,'Daten Elementary'!$A$424:$ADO$424,0)-1)),0,OFFSET('Daten Elementary'!$A$1,MATCH(FC$5,'Daten Elementary'!$A:$A,0)-1,MATCH(AO169,'Daten Elementary'!$A$424:$ADO$424,0)-1))*1000</f>
        <v>25.438918000000001</v>
      </c>
      <c r="FD169" s="314">
        <f ca="1">IF(ISERROR(OFFSET('Daten Elementary'!$A$1,MATCH(FD$5,'Daten Elementary'!$A:$A,0)-1,MATCH(AP169,'Daten Elementary'!$A$424:$ADO$424,0)-1)),0,OFFSET('Daten Elementary'!$A$1,MATCH(FD$5,'Daten Elementary'!$A:$A,0)-1,MATCH(AP169,'Daten Elementary'!$A$424:$ADO$424,0)-1))*1000</f>
        <v>0</v>
      </c>
      <c r="FE169" s="314">
        <f t="shared" ca="1" si="133"/>
        <v>28.498518000000001</v>
      </c>
      <c r="FF169" s="314">
        <f ca="1">IF(ISERROR(OFFSET('Daten Elementary'!$A$1,MATCH(FF$5,'Daten Elementary'!$A:$A,0)-1,MATCH(AQ169,'Daten Elementary'!$A$424:$ADO$424,0)-1)),0,OFFSET('Daten Elementary'!$A$1,MATCH(FF$5,'Daten Elementary'!$A:$A,0)-1,MATCH(AQ169,'Daten Elementary'!$A$424:$ADO$424,0)-1))*1000</f>
        <v>0.34795722000000001</v>
      </c>
      <c r="FG169" s="314">
        <f ca="1">IF(ISERROR(OFFSET('Daten Elementary'!$A$1,MATCH(FG$5,'Daten Elementary'!$A:$A,0)-1,MATCH(AR169,'Daten Elementary'!$A$424:$ADO$424,0)-1)),0,OFFSET('Daten Elementary'!$A$1,MATCH(FG$5,'Daten Elementary'!$A:$A,0)-1,MATCH(AR169,'Daten Elementary'!$A$424:$ADO$424,0)-1))*1000</f>
        <v>0.47014475999999999</v>
      </c>
      <c r="FH169" s="314">
        <f ca="1">IF(ISERROR(OFFSET('Daten Elementary'!$A$1,MATCH(FH$5,'Daten Elementary'!$A:$A,0)-1,MATCH(AS169,'Daten Elementary'!$A$424:$ADO$424,0)-1)),0,OFFSET('Daten Elementary'!$A$1,MATCH(FH$5,'Daten Elementary'!$A:$A,0)-1,MATCH(AS169,'Daten Elementary'!$A$424:$ADO$424,0)-1))*1000</f>
        <v>5.6085494000000002</v>
      </c>
      <c r="FI169" s="315">
        <f t="shared" ca="1" si="134"/>
        <v>34.92516938</v>
      </c>
      <c r="FJ169" s="314">
        <f ca="1">IF(ISERROR(OFFSET('Daten Elementary'!$A$1,MATCH(FJ$5,'Daten Elementary'!$A:$A,0)-1,MATCH($AT169,'Daten Elementary'!$A$424:$ADO$424,0)-1)),0,OFFSET('Daten Elementary'!$A$1,MATCH(FJ$5,'Daten Elementary'!$A:$A,0)-1,MATCH($AT169,'Daten Elementary'!$A$424:$ADO$424,0)-1))*1000</f>
        <v>34.925170000000001</v>
      </c>
      <c r="FK169" s="305">
        <f t="shared" ca="1" si="135"/>
        <v>1.0000000177522403</v>
      </c>
      <c r="FL169" s="314">
        <f ca="1">IF(ISERROR(OFFSET('Daten Elementary'!$A$1,MATCH(FL$5,'Daten Elementary'!$A:$A,0)-1,MATCH(AM169,'Daten Elementary'!$A$424:$ADO$424,0)-1)),0,OFFSET('Daten Elementary'!$A$1,MATCH(FL$5,'Daten Elementary'!$A:$A,0)-1,MATCH(AM169,'Daten Elementary'!$A$424:$ADO$424,0)-1))</f>
        <v>0</v>
      </c>
      <c r="FM169" s="314">
        <f ca="1">IF(ISERROR(OFFSET('Daten Elementary'!$A$1,MATCH(FM$5,'Daten Elementary'!$A:$A,0)-1,MATCH(AN169,'Daten Elementary'!$A$424:$ADO$424,0)-1)),0,OFFSET('Daten Elementary'!$A$1,MATCH(FM$5,'Daten Elementary'!$A:$A,0)-1,MATCH(AN169,'Daten Elementary'!$A$424:$ADO$424,0)-1))</f>
        <v>0</v>
      </c>
      <c r="FN169" s="314">
        <f ca="1">IF(ISERROR(OFFSET('Daten Elementary'!$A$1,MATCH(FN$5,'Daten Elementary'!$A:$A,0)-1,MATCH(AO169,'Daten Elementary'!$A$424:$ADO$424,0)-1)),0,OFFSET('Daten Elementary'!$A$1,MATCH(FN$5,'Daten Elementary'!$A:$A,0)-1,MATCH(AO169,'Daten Elementary'!$A$424:$ADO$424,0)-1))</f>
        <v>0</v>
      </c>
      <c r="FO169" s="314">
        <f ca="1">IF(ISERROR(OFFSET('Daten Elementary'!$A$1,MATCH(FO$5,'Daten Elementary'!$A:$A,0)-1,MATCH(AP169,'Daten Elementary'!$A$424:$ADO$424,0)-1)),0,OFFSET('Daten Elementary'!$A$1,MATCH(FO$5,'Daten Elementary'!$A:$A,0)-1,MATCH(AP169,'Daten Elementary'!$A$424:$ADO$424,0)-1))</f>
        <v>0</v>
      </c>
      <c r="FP169" s="314">
        <f t="shared" ca="1" si="136"/>
        <v>0</v>
      </c>
      <c r="FQ169" s="314">
        <f ca="1">IF(ISERROR(OFFSET('Daten Elementary'!$A$1,MATCH(FQ$5,'Daten Elementary'!$A:$A,0)-1,MATCH(AQ169,'Daten Elementary'!$A$424:$ADO$424,0)-1)),0,OFFSET('Daten Elementary'!$A$1,MATCH(FQ$5,'Daten Elementary'!$A:$A,0)-1,MATCH(AQ169,'Daten Elementary'!$A$424:$ADO$424,0)-1))</f>
        <v>0</v>
      </c>
      <c r="FR169" s="314">
        <f ca="1">IF(ISERROR(OFFSET('Daten Elementary'!$A$1,MATCH(FR$5,'Daten Elementary'!$A:$A,0)-1,MATCH(AR169,'Daten Elementary'!$A$424:$ADO$424,0)-1)),0,OFFSET('Daten Elementary'!$A$1,MATCH(FR$5,'Daten Elementary'!$A:$A,0)-1,MATCH(AR169,'Daten Elementary'!$A$424:$ADO$424,0)-1))</f>
        <v>0</v>
      </c>
      <c r="FS169" s="314">
        <f ca="1">IF(ISERROR(OFFSET('Daten Elementary'!$A$1,MATCH(FS$5,'Daten Elementary'!$A:$A,0)-1,MATCH(AS169,'Daten Elementary'!$A$424:$ADO$424,0)-1)),0,OFFSET('Daten Elementary'!$A$1,MATCH(FS$5,'Daten Elementary'!$A:$A,0)-1,MATCH(AS169,'Daten Elementary'!$A$424:$ADO$424,0)-1))</f>
        <v>0</v>
      </c>
      <c r="FT169" s="315">
        <f t="shared" ca="1" si="137"/>
        <v>0</v>
      </c>
      <c r="FU169" s="314">
        <f ca="1">IF(ISERROR(OFFSET('Daten Elementary'!$A$1,MATCH(FU$5,'Daten Elementary'!$A:$A,0)-1,MATCH($AT169,'Daten Elementary'!$A$424:$ADO$424,0)-1)),0,OFFSET('Daten Elementary'!$A$1,MATCH(FU$5,'Daten Elementary'!$A:$A,0)-1,MATCH($AT169,'Daten Elementary'!$A$424:$ADO$424,0)-1))</f>
        <v>0</v>
      </c>
      <c r="FV169" s="305">
        <f t="shared" ca="1" si="138"/>
        <v>0</v>
      </c>
      <c r="FW169" s="324"/>
      <c r="FX169" s="231" t="str">
        <f t="shared" si="139"/>
        <v>Zug Italien, Strommix IT &amp; Diesel (Elektro- &amp; Diesellok, inkl. Rangierfahrten)</v>
      </c>
      <c r="FY169" s="231" t="str">
        <f t="shared" si="104"/>
        <v>Zug Italien</v>
      </c>
      <c r="FZ169" s="231" t="str">
        <f t="shared" si="105"/>
        <v>, Strommix IT &amp; Diesel</v>
      </c>
      <c r="GA169" s="231" t="str">
        <f t="shared" si="106"/>
        <v xml:space="preserve"> (Elektro- &amp; Diesellok, inkl. Rangierfahrten)</v>
      </c>
      <c r="GB169" s="231"/>
    </row>
    <row r="170" spans="1:184" ht="16.5" customHeight="1">
      <c r="A170" s="378"/>
      <c r="B170" s="403"/>
      <c r="C170" s="334" t="s">
        <v>16</v>
      </c>
      <c r="D170" s="326" t="s">
        <v>245</v>
      </c>
      <c r="E170" s="371" t="s">
        <v>306</v>
      </c>
      <c r="F170" s="86">
        <v>1</v>
      </c>
      <c r="G170" s="86"/>
      <c r="H170" s="87">
        <v>1</v>
      </c>
      <c r="I170" s="88">
        <v>1</v>
      </c>
      <c r="J170" s="88"/>
      <c r="K170" s="86">
        <v>1</v>
      </c>
      <c r="L170" s="86"/>
      <c r="M170" s="86"/>
      <c r="N170" s="82" t="s">
        <v>100</v>
      </c>
      <c r="O170" s="6">
        <f ca="1">(IF(ISERROR(INDEX(INDIRECT($D$268),MATCH($AM170,$AM$4:$AM$275,0),MATCH(O$304,INDIRECT($E$268),0))*$I170/$AD170),0,INDEX(INDIRECT($D$268),MATCH($AM170,$AM$4:$AM$275,0),MATCH(O$304,INDIRECT($E$268),0))*$I170/$AD170)+IF(ISERROR(INDEX(INDIRECT($D$268),MATCH($AN170,$AN$4:$AN$275,0),MATCH(O$305,INDIRECT($E$268),0))*$J170/$AE170),0,INDEX(INDIRECT($D$268),MATCH($AN170,$AN$4:$AN$275,0),MATCH(O$305,INDIRECT($E$268),0))*$J170/$AE170))*$AC170/$F170</f>
        <v>0</v>
      </c>
      <c r="P170" s="6">
        <f ca="1">(IF(ISERROR(INDEX(INDIRECT($D$268),MATCH($AO170,$AO$4:$AO$275,0),MATCH(P$304,INDIRECT($E$268),0))*$I170/$AD170),0,INDEX(INDIRECT($D$268),MATCH($AO170,$AO$4:$AO$275,0),MATCH(P$304,INDIRECT($E$268),0))*$I170/$AD170)+IF(ISERROR(INDEX(INDIRECT($D$268),MATCH($AP170,$AP$4:$AP$275,0),MATCH(P$305,INDIRECT($E$268),0))*$J170/$AE170),0,INDEX(INDIRECT($D$268),MATCH($AP170,$AP$4:$AP$275,0),MATCH(P$305,INDIRECT($E$268),0))*$J170/$AE170))*$AC170/$F170</f>
        <v>27.563089999999999</v>
      </c>
      <c r="Q170" s="6">
        <f ca="1">INDEX(INDIRECT($D$268),MATCH($AQ170,$AQ$4:$AQ$284,0),MATCH(Q$4,INDIRECT($E$268),0))*$K170*$AC170/$F170/$AF170</f>
        <v>0.36746389000000002</v>
      </c>
      <c r="R170" s="6">
        <f ca="1">INDEX(INDIRECT($D$268),MATCH($AR170,$AR$4:$AR$284,0),MATCH(R$4,INDIRECT($E$268),0))*$K170*$AC170/$F170/$AF170</f>
        <v>0.51580259000000006</v>
      </c>
      <c r="S170" s="6">
        <f ca="1">INDEX(INDIRECT($D$268),MATCH($AS170,$AS$4:$AS$284,0),MATCH(S$4,INDIRECT($E$268),0))*$K170*$AC170/$F170/$AF170</f>
        <v>6.0598748000000002</v>
      </c>
      <c r="T170" s="7">
        <f t="shared" ca="1" si="103"/>
        <v>34.506231280000002</v>
      </c>
      <c r="U170" s="6">
        <f>IF($B$268=6,(IF(OR(AJ170="Benzin",AJ170="Diesel"),$AK170*INDEX('DIN EN 16258'!$I:$I,MATCH('mobitool-Faktoren v2.0'!$AI170,'DIN EN 16258'!$A:$A,0))*$I170/$AD170+$AL170*INDEX('DIN EN 16258'!$I:$I,MATCH('mobitool-Faktoren v2.0'!$AJ170,'DIN EN 16258'!$A:$A,0))*$I170/$AD170,IF(ISERROR($AK170*INDEX('DIN EN 16258'!$I:$I,MATCH('mobitool-Faktoren v2.0'!$AI170,'DIN EN 16258'!$A:$A,0))*$I170/$AD170),0,$AK170*INDEX('DIN EN 16258'!$I:$I,MATCH('mobitool-Faktoren v2.0'!$AI170,'DIN EN 16258'!$A:$A,0))*$I170/$AD170)+IF(ISERROR($AL170*INDEX('DIN EN 16258'!$I:$I,MATCH('mobitool-Faktoren v2.0'!$AJ170,'DIN EN 16258'!$A:$A,0))*$J170/$AE170),0,$AL170*INDEX('DIN EN 16258'!$I:$I,MATCH('mobitool-Faktoren v2.0'!$AJ170,'DIN EN 16258'!$A:$A,0))*$J170/$AE170)))*1000,
IF($B$268=1,(IF(OR(AJ170="Benzin",AJ170="Diesel"),$AK170*INDEX('DIN EN 16258'!$D:$D,MATCH('mobitool-Faktoren v2.0'!$AI170,'DIN EN 16258'!$A:$A,0))*$I170/$AD170+$AL170*INDEX('DIN EN 16258'!$D:$D,MATCH('mobitool-Faktoren v2.0'!$AJ170,'DIN EN 16258'!$A:$A,0))*$I170/$AD170,IF(ISERROR($AK170*INDEX('DIN EN 16258'!$D:$D,MATCH('mobitool-Faktoren v2.0'!$AI170,'DIN EN 16258'!$A:$A,0))*$I170/$AD170),0,$AK170*INDEX('DIN EN 16258'!$D:$D,MATCH('mobitool-Faktoren v2.0'!$AI170,'DIN EN 16258'!$A:$A,0))*$I170/$AD170)+IF(ISERROR($AL170*INDEX('DIN EN 16258'!$D:$D,MATCH('mobitool-Faktoren v2.0'!$AJ170,'DIN EN 16258'!$A:$A,0))*$J170/$AE170),0,$AL170*INDEX('DIN EN 16258'!$D:$D,MATCH('mobitool-Faktoren v2.0'!$AJ170,'DIN EN 16258'!$A:$A,0))*$J170/$AE170))),0))*$AC170/$F170</f>
        <v>0</v>
      </c>
      <c r="V170" s="6">
        <f>IF($B$268=6,(IF(OR(AJ170="Benzin",AJ170="Diesel"),$AK170*INDEX('DIN EN 16258'!$L:$L,MATCH('mobitool-Faktoren v2.0'!$AI170,'DIN EN 16258'!$A:$A,0))*$I170/$AD170+$AL170*INDEX('DIN EN 16258'!$L:$L,MATCH('mobitool-Faktoren v2.0'!$AJ170,'DIN EN 16258'!$A:$A,0))*$I170/$AD170,IF(ISERROR($AK170*INDEX('DIN EN 16258'!$L:$L,MATCH('mobitool-Faktoren v2.0'!$AI170,'DIN EN 16258'!$A:$A,0))*$I170/$AD170),0,$AK170*INDEX('DIN EN 16258'!$L:$L,MATCH('mobitool-Faktoren v2.0'!$AI170,'DIN EN 16258'!$A:$A,0))*$I170/$AD170)+IF(ISERROR($AL170*INDEX('DIN EN 16258'!$L:$L,MATCH('mobitool-Faktoren v2.0'!$AJ170,'DIN EN 16258'!$A:$A,0))*$J170/$AE170),0,$AL170*INDEX('DIN EN 16258'!$L:$L,MATCH('mobitool-Faktoren v2.0'!$AJ170,'DIN EN 16258'!$A:$A,0))*$J170/$AE170)))*1000,
IF($B$268=1,(IF(OR(AJ170="Benzin",AJ170="Diesel"),$AK170*INDEX('DIN EN 16258'!$F:$F,MATCH('mobitool-Faktoren v2.0'!$AI170,'DIN EN 16258'!$A:$A,0))*$I170/$AD170+$AL170*INDEX('DIN EN 16258'!$F:$F,MATCH('mobitool-Faktoren v2.0'!$AJ170,'DIN EN 16258'!$A:$A,0))*$I170/$AD170,IF(ISERROR($AK170*INDEX('DIN EN 16258'!$F:$F,MATCH('mobitool-Faktoren v2.0'!$AI170,'DIN EN 16258'!$A:$A,0))*$I170/$AD170),0,$AK170*INDEX('DIN EN 16258'!$F:$F,MATCH('mobitool-Faktoren v2.0'!$AI170,'DIN EN 16258'!$A:$A,0))*$I170/$AD170)+IF(ISERROR($AL170*INDEX('DIN EN 16258'!$F:$F,MATCH('mobitool-Faktoren v2.0'!$AJ170,'DIN EN 16258'!$A:$A,0))*$J170/$AE170),0,$AL170*INDEX('DIN EN 16258'!$F:$F,MATCH('mobitool-Faktoren v2.0'!$AJ170,'DIN EN 16258'!$A:$A,0))*$J170/$AE170))),0))*$AC170/$F170</f>
        <v>27.038292251999998</v>
      </c>
      <c r="W170" s="39" t="s">
        <v>673</v>
      </c>
      <c r="X170" s="39" t="s">
        <v>162</v>
      </c>
      <c r="Y170" s="300"/>
      <c r="Z170" s="372"/>
      <c r="AA170" s="337"/>
      <c r="AB170" s="299"/>
      <c r="AC170" s="300">
        <v>1</v>
      </c>
      <c r="AD170" s="298">
        <v>1</v>
      </c>
      <c r="AE170" s="298"/>
      <c r="AF170" s="337">
        <v>1</v>
      </c>
      <c r="AG170" s="337"/>
      <c r="AH170" s="337"/>
      <c r="AI170" s="301" t="s">
        <v>638</v>
      </c>
      <c r="AJ170" s="301"/>
      <c r="AK170" s="374">
        <v>4.5608999999999997E-2</v>
      </c>
      <c r="AL170" s="374"/>
      <c r="AM170" s="202" t="s">
        <v>824</v>
      </c>
      <c r="AN170" s="202" t="s">
        <v>81</v>
      </c>
      <c r="AO170" s="202" t="s">
        <v>825</v>
      </c>
      <c r="AP170" s="202" t="s">
        <v>81</v>
      </c>
      <c r="AQ170" s="202" t="s">
        <v>820</v>
      </c>
      <c r="AR170" s="202" t="s">
        <v>821</v>
      </c>
      <c r="AS170" s="202" t="s">
        <v>822</v>
      </c>
      <c r="AT170" s="202" t="s">
        <v>2250</v>
      </c>
      <c r="AU170" s="303">
        <f ca="1">IF(ISERROR(OFFSET('Daten KEA'!$A$1,MATCH(AU$5,'Daten KEA'!$A:$A,0)-1,MATCH(AM170,'Daten KEA'!$A$424:$ADO$424,0)-1)),0,OFFSET('Daten KEA'!$A$1,MATCH(AU$5,'Daten KEA'!$A:$A,0)-1,MATCH(AM170,'Daten KEA'!$A$424:$ADO$424,0)-1))+IF(ISERROR(AK170*INDEX('Energiefaktoren Ecoinvent'!$D:$D,MATCH('mobitool-Faktoren v2.0'!AI170,'Energiefaktoren Ecoinvent'!$A:$A,0))),0,AK170*INDEX('Energiefaktoren Ecoinvent'!$D:$D,MATCH('mobitool-Faktoren v2.0'!AI170,'Energiefaktoren Ecoinvent'!$A:$A,0)))+IF(OR(AJ170="Benzin",AJ170="Diesel"),IF(ISERROR(OFFSET('Daten KEA'!$A$1,MATCH(AV$5,'Daten KEA'!$A:$A,0)-1,MATCH(AN170,'Daten KEA'!$A$424:$ADO$424,0)-1)),0,OFFSET('Daten KEA'!$A$1,MATCH(AV$5,'Daten KEA'!$A:$A,0)-1,MATCH(AN170,'Daten KEA'!$A$424:$ADO$424,0)-1))+IF(ISERROR(AL170*INDEX('Energiefaktoren Ecoinvent'!$D:$D,MATCH('mobitool-Faktoren v2.0'!AJ170,'Energiefaktoren Ecoinvent'!$A:$A,0))),0,AL170*INDEX('Energiefaktoren Ecoinvent'!$D:$D,MATCH('mobitool-Faktoren v2.0'!AJ170,'Energiefaktoren Ecoinvent'!$A:$A,0))),0)</f>
        <v>0.16419239999999999</v>
      </c>
      <c r="AV170" s="303">
        <f ca="1">IF(OR(AJ170="Benzin",AJ170="Diesel"),0,IF(ISERROR(OFFSET('Daten KEA'!$A$1,MATCH(AV$5,'Daten KEA'!$A:$A,0)-1,MATCH(AN170,'Daten KEA'!$A$424:$ADO$424,0)-1)),0,OFFSET('Daten KEA'!$A$1,MATCH(AV$5,'Daten KEA'!$A:$A,0)-1,MATCH(AN170,'Daten KEA'!$A$424:$ADO$424,0)-1))+IF(ISERROR(AL170*INDEX('Energiefaktoren Ecoinvent'!$D:$D,MATCH('mobitool-Faktoren v2.0'!AJ170,'Energiefaktoren Ecoinvent'!$A:$A,0))),0,AL170*INDEX('Energiefaktoren Ecoinvent'!$D:$D,MATCH('mobitool-Faktoren v2.0'!AJ170,'Energiefaktoren Ecoinvent'!$A:$A,0))))</f>
        <v>0</v>
      </c>
      <c r="AW170" s="303">
        <f ca="1">IF(ISERROR(OFFSET('Daten KEA'!$A$1,MATCH(AW$5,'Daten KEA'!$A:$A,0)-1,MATCH(AO170,'Daten KEA'!$A$424:$ADO$424,0)-1)),0,OFFSET('Daten KEA'!$A$1,MATCH(AW$5,'Daten KEA'!$A:$A,0)-1,MATCH(AO170,'Daten KEA'!$A$424:$ADO$424,0)-1))-IF(ISERROR(AK170*INDEX('Energiefaktoren Ecoinvent'!$D:$D,MATCH('mobitool-Faktoren v2.0'!AI170,'Energiefaktoren Ecoinvent'!$A:$A,0))),0,AK170*INDEX('Energiefaktoren Ecoinvent'!$D:$D,MATCH('mobitool-Faktoren v2.0'!AI170,'Energiefaktoren Ecoinvent'!$A:$A,0)))+IF(OR(AJ170="Benzin",AJ170="Diesel"),IF(ISERROR(OFFSET('Daten KEA'!$A$1,MATCH(AX$5,'Daten KEA'!$A:$A,0)-1,MATCH(AP170,'Daten KEA'!$A$424:$ADO$424,0)-1)),0,OFFSET('Daten KEA'!$A$1,MATCH(AX$5,'Daten KEA'!$A:$A,0)-1,MATCH(AP170,'Daten KEA'!$A$424:$ADO$424,0)-1))-IF(ISERROR(AL170*INDEX('Energiefaktoren Ecoinvent'!$D:$D,MATCH('mobitool-Faktoren v2.0'!AJ170,'Energiefaktoren Ecoinvent'!$A:$A,0))),0,AL170*INDEX('Energiefaktoren Ecoinvent'!$D:$D,MATCH('mobitool-Faktoren v2.0'!AJ170,'Energiefaktoren Ecoinvent'!$A:$A,0))),0)</f>
        <v>0.30212263000000006</v>
      </c>
      <c r="AX170" s="303">
        <f ca="1">IF(OR(AJ170="Benzin",AJ170="Diesel"),0,IF(ISERROR(OFFSET('Daten KEA'!$A$1,MATCH(AX$5,'Daten KEA'!$A:$A,0)-1,MATCH(AP170,'Daten KEA'!$A$424:$ADO$424,0)-1)),0,OFFSET('Daten KEA'!$A$1,MATCH(AX$5,'Daten KEA'!$A:$A,0)-1,MATCH(AP170,'Daten KEA'!$A$424:$ADO$424,0)-1))-IF(ISERROR(AL170*INDEX('Energiefaktoren Ecoinvent'!$D:$D,MATCH('mobitool-Faktoren v2.0'!AJ170,'Energiefaktoren Ecoinvent'!$A:$A,0))),0,AL170*INDEX('Energiefaktoren Ecoinvent'!$D:$D,MATCH('mobitool-Faktoren v2.0'!AJ170,'Energiefaktoren Ecoinvent'!$A:$A,0))))</f>
        <v>0</v>
      </c>
      <c r="AY170" s="303">
        <f t="shared" ca="1" si="107"/>
        <v>0.46631503000000007</v>
      </c>
      <c r="AZ170" s="303">
        <f ca="1">IF(ISERROR(OFFSET('Daten KEA'!$A$1,MATCH(AZ$5,'Daten KEA'!$A:$A,0)-1,MATCH(AQ170,'Daten KEA'!$A$424:$ADO$424,0)-1)),0,OFFSET('Daten KEA'!$A$1,MATCH(AZ$5,'Daten KEA'!$A:$A,0)-1,MATCH(AQ170,'Daten KEA'!$A$424:$ADO$424,0)-1))</f>
        <v>5.4655935000000001E-3</v>
      </c>
      <c r="BA170" s="303">
        <f ca="1">IF(ISERROR(OFFSET('Daten KEA'!$A$1,MATCH(BA$5,'Daten KEA'!$A:$A,0)-1,MATCH(AR170,'Daten KEA'!$A$424:$ADO$424,0)-1)),0,OFFSET('Daten KEA'!$A$1,MATCH(BA$5,'Daten KEA'!$A:$A,0)-1,MATCH(AR170,'Daten KEA'!$A$424:$ADO$424,0)-1))</f>
        <v>9.0530563000000008E-3</v>
      </c>
      <c r="BB170" s="303">
        <f ca="1">IF(ISERROR(OFFSET('Daten KEA'!$A$1,MATCH(BB$5,'Daten KEA'!$A:$A,0)-1,MATCH(AS170,'Daten KEA'!$A$424:$ADO$424,0)-1)),0,OFFSET('Daten KEA'!$A$1,MATCH(BB$5,'Daten KEA'!$A:$A,0)-1,MATCH(AS170,'Daten KEA'!$A$424:$ADO$424,0)-1))</f>
        <v>0.14188529999999999</v>
      </c>
      <c r="BC170" s="304">
        <f t="shared" ca="1" si="101"/>
        <v>0.62271897980000002</v>
      </c>
      <c r="BD170" s="303">
        <f ca="1">IF(ISERROR(OFFSET('Daten KEA'!$A$1,MATCH(BD$5,'Daten KEA'!$A:$A,0)-1,MATCH(AT170,'Daten KEA'!$A$424:$ADO$424,0)-1)),0,OFFSET('Daten KEA'!$A$1,MATCH(BD$5,'Daten KEA'!$A:$A,0)-1,MATCH(AT170,'Daten KEA'!$A$424:$ADO$424,0)-1))</f>
        <v>0.62271896999999998</v>
      </c>
      <c r="BE170" s="305">
        <f t="shared" ca="1" si="108"/>
        <v>0.99999998426256409</v>
      </c>
      <c r="BF170" s="306">
        <f ca="1">IF(ISERROR(OFFSET('Daten KEA'!$A$1,MATCH(BF$5,'Daten KEA'!$A:$A,0)-1,MATCH(AM170,'Daten KEA'!$A$424:$ADO$424,0)-1)),0,OFFSET('Daten KEA'!$A$1,MATCH(BF$5,'Daten KEA'!$A:$A,0)-1,MATCH(AM170,'Daten KEA'!$A$424:$ADO$424,0)-1))+IF(ISERROR($AK170*INDEX('Energiefaktoren Ecoinvent'!$H:$H,MATCH('mobitool-Faktoren v2.0'!$AI170,'Energiefaktoren Ecoinvent'!$A:$A,0))),0,$AK170*INDEX('Energiefaktoren Ecoinvent'!$H:$H,MATCH('mobitool-Faktoren v2.0'!$AI170,'Energiefaktoren Ecoinvent'!$A:$A,0)))+IF(OR(AJ170="Benzin",AJ170="Diesel"),IF(ISERROR(OFFSET('Daten KEA'!$A$1,MATCH(BG$5,'Daten KEA'!$A:$A,0)-1,MATCH(AN170,'Daten KEA'!$A$424:$ADO$424,0)-1)),0,OFFSET('Daten KEA'!$A$1,MATCH(BG$5,'Daten KEA'!$A:$A,0)-1,MATCH(AN170,'Daten KEA'!$A$424:$ADO$424,0)-1))+IF(ISERROR($AL170*INDEX('Energiefaktoren Ecoinvent'!$H:$H,MATCH('mobitool-Faktoren v2.0'!$AJ170,'Energiefaktoren Ecoinvent'!$A:$A,0))),0,$AL170*INDEX('Energiefaktoren Ecoinvent'!$H:$H,MATCH('mobitool-Faktoren v2.0'!$AJ170,'Energiefaktoren Ecoinvent'!$A:$A,0))),0)</f>
        <v>0.12882206651244371</v>
      </c>
      <c r="BG170" s="306">
        <f ca="1">IF(OR(AJ170="Benzin",AJ170="Diesel"),0,IF(ISERROR(OFFSET('Daten KEA'!$A$1,MATCH(BG$5,'Daten KEA'!$A:$A,0)-1,MATCH(AN170,'Daten KEA'!$A$424:$ADO$424,0)-1)),0,OFFSET('Daten KEA'!$A$1,MATCH(BG$5,'Daten KEA'!$A:$A,0)-1,MATCH(AN170,'Daten KEA'!$A$424:$ADO$424,0)-1))+IF(ISERROR($AL170*INDEX('Energiefaktoren Ecoinvent'!$H:$H,MATCH('mobitool-Faktoren v2.0'!$AJ170,'Energiefaktoren Ecoinvent'!$A:$A,0))),0,$AL170*INDEX('Energiefaktoren Ecoinvent'!$H:$H,MATCH('mobitool-Faktoren v2.0'!$AJ170,'Energiefaktoren Ecoinvent'!$A:$A,0))))</f>
        <v>0</v>
      </c>
      <c r="BH170" s="306">
        <f ca="1">IF(ISERROR(OFFSET('Daten KEA'!$A$1,MATCH(BH$5,'Daten KEA'!$A:$A,0)-1,MATCH(AO170,'Daten KEA'!$A$424:$ADO$424,0)-1)),0,OFFSET('Daten KEA'!$A$1,MATCH(BH$5,'Daten KEA'!$A:$A,0)-1,MATCH(AO170,'Daten KEA'!$A$424:$ADO$424,0)-1))-IF(ISERROR($AK170*INDEX('Energiefaktoren Ecoinvent'!$H:$H,MATCH('mobitool-Faktoren v2.0'!$AI170,'Energiefaktoren Ecoinvent'!$A:$A,0))),0,$AK170*INDEX('Energiefaktoren Ecoinvent'!$H:$H,MATCH('mobitool-Faktoren v2.0'!$AI170,'Energiefaktoren Ecoinvent'!$A:$A,0)))+IF(OR(AJ170="Benzin",AJ170="Diesel"),IF(ISERROR(OFFSET('Daten KEA'!$A$1,MATCH(BI$5,'Daten KEA'!$A:$A,0)-1,MATCH(AP170,'Daten KEA'!$A$424:$ADO$424,0)-1)),0,OFFSET('Daten KEA'!$A$1,MATCH(BI$5,'Daten KEA'!$A:$A,0)-1,MATCH(AP170,'Daten KEA'!$A$424:$ADO$424,0)-1))-IF(ISERROR($AL170*INDEX('Energiefaktoren Ecoinvent'!$H:$H,MATCH('mobitool-Faktoren v2.0'!$AJ170,'Energiefaktoren Ecoinvent'!$A:$A,0))),0,$AL170*INDEX('Energiefaktoren Ecoinvent'!$H:$H,MATCH('mobitool-Faktoren v2.0'!$AJ170,'Energiefaktoren Ecoinvent'!$A:$A,0))),0)</f>
        <v>0.29280382654446629</v>
      </c>
      <c r="BI170" s="306">
        <f ca="1">IF(OR(AJ170="Benzin",AJ170="Diesel"),0,IF(ISERROR(OFFSET('Daten KEA'!$A$1,MATCH(BI$5,'Daten KEA'!$A:$A,0)-1,MATCH(AP170,'Daten KEA'!$A$424:$ADO$424,0)-1)),0,OFFSET('Daten KEA'!$A$1,MATCH(BI$5,'Daten KEA'!$A:$A,0)-1,MATCH(AP170,'Daten KEA'!$A$424:$ADO$424,0)-1))-IF(ISERROR($AL170*INDEX('Energiefaktoren Ecoinvent'!$H:$H,MATCH('mobitool-Faktoren v2.0'!$AJ170,'Energiefaktoren Ecoinvent'!$A:$A,0))),0,$AL170*INDEX('Energiefaktoren Ecoinvent'!$H:$H,MATCH('mobitool-Faktoren v2.0'!$AJ170,'Energiefaktoren Ecoinvent'!$A:$A,0))))</f>
        <v>0</v>
      </c>
      <c r="BJ170" s="306">
        <f t="shared" ca="1" si="140"/>
        <v>0.42162589305691001</v>
      </c>
      <c r="BK170" s="306">
        <f ca="1">IF(ISERROR(OFFSET('Daten KEA'!$A$1,MATCH(BK$5,'Daten KEA'!$A:$A,0)-1,MATCH(AQ170,'Daten KEA'!$A$424:$ADO$424,0)-1)),0,OFFSET('Daten KEA'!$A$1,MATCH(BK$5,'Daten KEA'!$A:$A,0)-1,MATCH(AQ170,'Daten KEA'!$A$424:$ADO$424,0)-1))</f>
        <v>5.3364674170413001E-3</v>
      </c>
      <c r="BL170" s="306">
        <f ca="1">IF(ISERROR(OFFSET('Daten KEA'!$A$1,MATCH(BL$5,'Daten KEA'!$A:$A,0)-1,MATCH(AR170,'Daten KEA'!$A$424:$ADO$424,0)-1)),0,OFFSET('Daten KEA'!$A$1,MATCH(BL$5,'Daten KEA'!$A:$A,0)-1,MATCH(AR170,'Daten KEA'!$A$424:$ADO$424,0)-1))</f>
        <v>8.314267418410199E-3</v>
      </c>
      <c r="BM170" s="306">
        <f ca="1">IF(ISERROR(OFFSET('Daten KEA'!$A$1,MATCH(BM$5,'Daten KEA'!$A:$A,0)-1,MATCH(AS170,'Daten KEA'!$A$424:$ADO$424,0)-1)),0,OFFSET('Daten KEA'!$A$1,MATCH(BM$5,'Daten KEA'!$A:$A,0)-1,MATCH(AS170,'Daten KEA'!$A$424:$ADO$424,0)-1))</f>
        <v>0.12796851568268</v>
      </c>
      <c r="BN170" s="307">
        <f t="shared" ca="1" si="98"/>
        <v>0.56324514357504152</v>
      </c>
      <c r="BO170" s="306">
        <f ca="1">IF(ISERROR(OFFSET('Daten KEA'!$A$1,MATCH(BO$5,'Daten KEA'!$A:$A,0)-1,MATCH(AT170,'Daten KEA'!$A$424:$ADO$424,0)-1)),0,OFFSET('Daten KEA'!$A$1,MATCH(BO$5,'Daten KEA'!$A:$A,0)-1,MATCH(AT170,'Daten KEA'!$A$424:$ADO$424,0)-1))</f>
        <v>0.56324514594504993</v>
      </c>
      <c r="BP170" s="305">
        <f t="shared" ca="1" si="109"/>
        <v>1.0000000042077744</v>
      </c>
      <c r="BQ170" s="308">
        <f ca="1">IF(ISERROR(OFFSET('Daten GWP'!$A$1,MATCH(BQ$5,'Daten GWP'!$A:$A,0)-1,MATCH(AM170,'Daten GWP'!$A$424:$ADO$424,0)-1)),0,OFFSET('Daten GWP'!$A$1,MATCH(BQ$5,'Daten GWP'!$A:$A,0)-1,MATCH(AM170,'Daten GWP'!$A$424:$ADO$424,0)-1))*1000</f>
        <v>0</v>
      </c>
      <c r="BR170" s="308">
        <f ca="1">IF(ISERROR(OFFSET('Daten GWP'!$A$1,MATCH(BR$5,'Daten GWP'!$A:$A,0)-1,MATCH(AN170,'Daten GWP'!$A$424:$ADO$424,0)-1)),0,OFFSET('Daten GWP'!$A$1,MATCH(BR$5,'Daten GWP'!$A:$A,0)-1,MATCH(AN170,'Daten GWP'!$A$424:$ADO$424,0)-1))*1000</f>
        <v>0</v>
      </c>
      <c r="BS170" s="308">
        <f ca="1">IF(ISERROR(OFFSET('Daten GWP'!$A$1,MATCH(BS$5,'Daten GWP'!$A:$A,0)-1,MATCH(AO170,'Daten GWP'!$A$424:$ADO$424,0)-1)),0,OFFSET('Daten GWP'!$A$1,MATCH(BS$5,'Daten GWP'!$A:$A,0)-1,MATCH(AO170,'Daten GWP'!$A$424:$ADO$424,0)-1))*1000</f>
        <v>27.563089999999999</v>
      </c>
      <c r="BT170" s="308">
        <f ca="1">IF(ISERROR(OFFSET('Daten GWP'!$A$1,MATCH(BT$5,'Daten GWP'!$A:$A,0)-1,MATCH(AP170,'Daten GWP'!$A$424:$ADO$424,0)-1)),0,OFFSET('Daten GWP'!$A$1,MATCH(BT$5,'Daten GWP'!$A:$A,0)-1,MATCH(AP170,'Daten GWP'!$A$424:$ADO$424,0)-1))*1000</f>
        <v>0</v>
      </c>
      <c r="BU170" s="308">
        <f t="shared" ca="1" si="110"/>
        <v>27.563089999999999</v>
      </c>
      <c r="BV170" s="308">
        <f ca="1">IF(ISERROR(OFFSET('Daten GWP'!$A$1,MATCH(BV$5,'Daten GWP'!$A:$A,0)-1,MATCH(AQ170,'Daten GWP'!$A$424:$ADO$424,0)-1)),0,OFFSET('Daten GWP'!$A$1,MATCH(BV$5,'Daten GWP'!$A:$A,0)-1,MATCH(AQ170,'Daten GWP'!$A$424:$ADO$424,0)-1))*1000</f>
        <v>0.36746389000000002</v>
      </c>
      <c r="BW170" s="308">
        <f ca="1">IF(ISERROR(OFFSET('Daten GWP'!$A$1,MATCH(BW$5,'Daten GWP'!$A:$A,0)-1,MATCH(AR170,'Daten GWP'!$A$424:$ADO$424,0)-1)),0,OFFSET('Daten GWP'!$A$1,MATCH(BW$5,'Daten GWP'!$A:$A,0)-1,MATCH(AR170,'Daten GWP'!$A$424:$ADO$424,0)-1))*1000</f>
        <v>0.51580259000000006</v>
      </c>
      <c r="BX170" s="308">
        <f ca="1">IF(ISERROR(OFFSET('Daten GWP'!$A$1,MATCH(BX$5,'Daten GWP'!$A:$A,0)-1,MATCH(AS170,'Daten GWP'!$A$424:$ADO$424,0)-1)),0,OFFSET('Daten GWP'!$A$1,MATCH(BX$5,'Daten GWP'!$A:$A,0)-1,MATCH(AS170,'Daten GWP'!$A$424:$ADO$424,0)-1))*1000</f>
        <v>6.0598748000000002</v>
      </c>
      <c r="BY170" s="309">
        <f t="shared" ca="1" si="99"/>
        <v>34.506231280000002</v>
      </c>
      <c r="BZ170" s="308">
        <f ca="1">IF(ISERROR(OFFSET('Daten GWP'!$A$1,MATCH(BZ$5,'Daten GWP'!$A:$A,0)-1,MATCH(AT170,'Daten GWP'!$A$424:$ADO$424,0)-1)),0,OFFSET('Daten GWP'!$A$1,MATCH(BZ$5,'Daten GWP'!$A:$A,0)-1,MATCH(AT170,'Daten GWP'!$A$424:$ADO$424,0)-1))*1000</f>
        <v>34.506231999999997</v>
      </c>
      <c r="CA170" s="305">
        <f t="shared" ca="1" si="111"/>
        <v>1.0000000208657964</v>
      </c>
      <c r="CB170" s="310">
        <f ca="1">IF(ISERROR(OFFSET('Daten Elementary'!$A$1,MATCH(CB$5,'Daten Elementary'!$A:$A,0)-1,MATCH(AM170,'Daten Elementary'!$A$424:$ADO$424,0)-1)),0,OFFSET('Daten Elementary'!$A$1,MATCH(CB$5,'Daten Elementary'!$A:$A,0)-1,MATCH(AM170,'Daten Elementary'!$A$424:$ADO$424,0)-1))*1000000</f>
        <v>0</v>
      </c>
      <c r="CC170" s="310">
        <f ca="1">IF(ISERROR(OFFSET('Daten Elementary'!$A$1,MATCH(CC$5,'Daten Elementary'!$A:$A,0)-1,MATCH(AN170,'Daten Elementary'!$A$424:$ADO$424,0)-1)),0,OFFSET('Daten Elementary'!$A$1,MATCH(CC$5,'Daten Elementary'!$A:$A,0)-1,MATCH(AN170,'Daten Elementary'!$A$424:$ADO$424,0)-1))*1000000</f>
        <v>0</v>
      </c>
      <c r="CD170" s="310">
        <f ca="1">IF(ISERROR(OFFSET('Daten Elementary'!$A$1,MATCH(CD$5,'Daten Elementary'!$A:$A,0)-1,MATCH(AO170,'Daten Elementary'!$A$424:$ADO$424,0)-1)),0,OFFSET('Daten Elementary'!$A$1,MATCH(CD$5,'Daten Elementary'!$A:$A,0)-1,MATCH(AO170,'Daten Elementary'!$A$424:$ADO$424,0)-1))*1000000</f>
        <v>4.3787322</v>
      </c>
      <c r="CE170" s="310">
        <f ca="1">IF(ISERROR(OFFSET('Daten Elementary'!$A$1,MATCH(CE$5,'Daten Elementary'!$A:$A,0)-1,MATCH(AP170,'Daten Elementary'!$A$424:$ADO$424,0)-1)),0,OFFSET('Daten Elementary'!$A$1,MATCH(CE$5,'Daten Elementary'!$A:$A,0)-1,MATCH(AP170,'Daten Elementary'!$A$424:$ADO$424,0)-1))*1000000</f>
        <v>0</v>
      </c>
      <c r="CF170" s="310">
        <f t="shared" ca="1" si="112"/>
        <v>4.3787322</v>
      </c>
      <c r="CG170" s="310">
        <f ca="1">IF(ISERROR(OFFSET('Daten Elementary'!$A$1,MATCH(CG$5,'Daten Elementary'!$A:$A,0)-1,MATCH(AQ170,'Daten Elementary'!$A$424:$ADO$424,0)-1)),0,OFFSET('Daten Elementary'!$A$1,MATCH(CG$5,'Daten Elementary'!$A:$A,0)-1,MATCH(AQ170,'Daten Elementary'!$A$424:$ADO$424,0)-1))*1000000</f>
        <v>0.17233153000000001</v>
      </c>
      <c r="CH170" s="310">
        <f ca="1">IF(ISERROR(OFFSET('Daten Elementary'!$A$1,MATCH(CH$5,'Daten Elementary'!$A:$A,0)-1,MATCH(AR170,'Daten Elementary'!$A$424:$ADO$424,0)-1)),0,OFFSET('Daten Elementary'!$A$1,MATCH(CH$5,'Daten Elementary'!$A:$A,0)-1,MATCH(AR170,'Daten Elementary'!$A$424:$ADO$424,0)-1))*1000000</f>
        <v>0.8107024599999999</v>
      </c>
      <c r="CI170" s="310">
        <f ca="1">IF(ISERROR(OFFSET('Daten Elementary'!$A$1,MATCH(CI$5,'Daten Elementary'!$A:$A,0)-1,MATCH(AS170,'Daten Elementary'!$A$424:$ADO$424,0)-1)),0,OFFSET('Daten Elementary'!$A$1,MATCH(CI$5,'Daten Elementary'!$A:$A,0)-1,MATCH(AS170,'Daten Elementary'!$A$424:$ADO$424,0)-1))*1000000</f>
        <v>7.0406621999999999</v>
      </c>
      <c r="CJ170" s="311">
        <f t="shared" ca="1" si="113"/>
        <v>12.402428390000001</v>
      </c>
      <c r="CK170" s="310">
        <f ca="1">IF(ISERROR(OFFSET('Daten Elementary'!$A$1,MATCH(CK$5,'Daten Elementary'!$A:$A,0)-1,MATCH($AT170,'Daten Elementary'!$A$424:$ADO$424,0)-1)),0,OFFSET('Daten Elementary'!$A$1,MATCH(CK$5,'Daten Elementary'!$A:$A,0)-1,MATCH($AT170,'Daten Elementary'!$A$424:$ADO$424,0)-1))*1000000</f>
        <v>12.402428</v>
      </c>
      <c r="CL170" s="305">
        <f t="shared" ca="1" si="114"/>
        <v>0.99999996855454532</v>
      </c>
      <c r="CM170" s="312">
        <f ca="1">IF(ISERROR(OFFSET('Daten Elementary'!$A$1,MATCH(CM$5,'Daten Elementary'!$A:$A,0)-1,MATCH(AM170,'Daten Elementary'!$A$424:$ADO$424,0)-1)),0,OFFSET('Daten Elementary'!$A$1,MATCH(CM$5,'Daten Elementary'!$A:$A,0)-1,MATCH(AM170,'Daten Elementary'!$A$424:$ADO$424,0)-1))*1000000</f>
        <v>0</v>
      </c>
      <c r="CN170" s="312">
        <f ca="1">IF(ISERROR(OFFSET('Daten Elementary'!$A$1,MATCH(CN$5,'Daten Elementary'!$A:$A,0)-1,MATCH(AN170,'Daten Elementary'!$A$424:$ADO$424,0)-1)),0,OFFSET('Daten Elementary'!$A$1,MATCH(CN$5,'Daten Elementary'!$A:$A,0)-1,MATCH(AN170,'Daten Elementary'!$A$424:$ADO$424,0)-1))*1000000</f>
        <v>0</v>
      </c>
      <c r="CO170" s="312">
        <f ca="1">IF(ISERROR(OFFSET('Daten Elementary'!$A$1,MATCH(CO$5,'Daten Elementary'!$A:$A,0)-1,MATCH(AO170,'Daten Elementary'!$A$424:$ADO$424,0)-1)),0,OFFSET('Daten Elementary'!$A$1,MATCH(CO$5,'Daten Elementary'!$A:$A,0)-1,MATCH(AO170,'Daten Elementary'!$A$424:$ADO$424,0)-1))*1000000</f>
        <v>3.4264645000000002</v>
      </c>
      <c r="CP170" s="312">
        <f ca="1">IF(ISERROR(OFFSET('Daten Elementary'!$A$1,MATCH(CP$5,'Daten Elementary'!$A:$A,0)-1,MATCH(AP170,'Daten Elementary'!$A$424:$ADO$424,0)-1)),0,OFFSET('Daten Elementary'!$A$1,MATCH(CP$5,'Daten Elementary'!$A:$A,0)-1,MATCH(AP170,'Daten Elementary'!$A$424:$ADO$424,0)-1))*1000000</f>
        <v>0</v>
      </c>
      <c r="CQ170" s="312">
        <f t="shared" ca="1" si="115"/>
        <v>3.4264645000000002</v>
      </c>
      <c r="CR170" s="312">
        <f ca="1">IF(ISERROR(OFFSET('Daten Elementary'!$A$1,MATCH(CR$5,'Daten Elementary'!$A:$A,0)-1,MATCH(AQ170,'Daten Elementary'!$A$424:$ADO$424,0)-1)),0,OFFSET('Daten Elementary'!$A$1,MATCH(CR$5,'Daten Elementary'!$A:$A,0)-1,MATCH(AQ170,'Daten Elementary'!$A$424:$ADO$424,0)-1))*1000000</f>
        <v>5.9625540000000005E-2</v>
      </c>
      <c r="CS170" s="312">
        <f ca="1">IF(ISERROR(OFFSET('Daten Elementary'!$A$1,MATCH(CS$5,'Daten Elementary'!$A:$A,0)-1,MATCH(AR170,'Daten Elementary'!$A$424:$ADO$424,0)-1)),0,OFFSET('Daten Elementary'!$A$1,MATCH(CS$5,'Daten Elementary'!$A:$A,0)-1,MATCH(AR170,'Daten Elementary'!$A$424:$ADO$424,0)-1))*1000000</f>
        <v>0.32473399999999997</v>
      </c>
      <c r="CT170" s="312">
        <f ca="1">IF(ISERROR(OFFSET('Daten Elementary'!$A$1,MATCH(CT$5,'Daten Elementary'!$A:$A,0)-1,MATCH(AS170,'Daten Elementary'!$A$424:$ADO$424,0)-1)),0,OFFSET('Daten Elementary'!$A$1,MATCH(CT$5,'Daten Elementary'!$A:$A,0)-1,MATCH(AS170,'Daten Elementary'!$A$424:$ADO$424,0)-1))*1000000</f>
        <v>2.7682650999999998</v>
      </c>
      <c r="CU170" s="313">
        <f t="shared" ca="1" si="116"/>
        <v>6.5790891399999998</v>
      </c>
      <c r="CV170" s="312">
        <f ca="1">IF(ISERROR(OFFSET('Daten Elementary'!$A$1,MATCH(CV$5,'Daten Elementary'!$A:$A,0)-1,MATCH($AT170,'Daten Elementary'!$A$424:$ADO$424,0)-1)),0,OFFSET('Daten Elementary'!$A$1,MATCH(CV$5,'Daten Elementary'!$A:$A,0)-1,MATCH($AT170,'Daten Elementary'!$A$424:$ADO$424,0)-1))*1000000</f>
        <v>6.5790891</v>
      </c>
      <c r="CW170" s="305">
        <f t="shared" ca="1" si="117"/>
        <v>0.99999999392013106</v>
      </c>
      <c r="CX170" s="314">
        <f ca="1">IF(ISERROR(OFFSET('Daten Elementary'!$A$1,MATCH(CX$5,'Daten Elementary'!$A:$A,0)-1,MATCH(AM170,'Daten Elementary'!$A$424:$ADO$424,0)-1)),0,OFFSET('Daten Elementary'!$A$1,MATCH(CX$5,'Daten Elementary'!$A:$A,0)-1,MATCH(AM170,'Daten Elementary'!$A$424:$ADO$424,0)-1))*1000000</f>
        <v>0</v>
      </c>
      <c r="CY170" s="314">
        <f ca="1">IF(ISERROR(OFFSET('Daten Elementary'!$A$1,MATCH(CY$5,'Daten Elementary'!$A:$A,0)-1,MATCH(AN170,'Daten Elementary'!$A$424:$ADO$424,0)-1)),0,OFFSET('Daten Elementary'!$A$1,MATCH(CY$5,'Daten Elementary'!$A:$A,0)-1,MATCH(AN170,'Daten Elementary'!$A$424:$ADO$424,0)-1))*1000000</f>
        <v>0</v>
      </c>
      <c r="CZ170" s="314">
        <f ca="1">IF(ISERROR(OFFSET('Daten Elementary'!$A$1,MATCH(CZ$5,'Daten Elementary'!$A:$A,0)-1,MATCH(AO170,'Daten Elementary'!$A$424:$ADO$424,0)-1)),0,OFFSET('Daten Elementary'!$A$1,MATCH(CZ$5,'Daten Elementary'!$A:$A,0)-1,MATCH(AO170,'Daten Elementary'!$A$424:$ADO$424,0)-1))*1000000</f>
        <v>12.697037999999999</v>
      </c>
      <c r="DA170" s="314">
        <f ca="1">IF(ISERROR(OFFSET('Daten Elementary'!$A$1,MATCH(DA$5,'Daten Elementary'!$A:$A,0)-1,MATCH(AP170,'Daten Elementary'!$A$424:$ADO$424,0)-1)),0,OFFSET('Daten Elementary'!$A$1,MATCH(DA$5,'Daten Elementary'!$A:$A,0)-1,MATCH(AP170,'Daten Elementary'!$A$424:$ADO$424,0)-1))*1000000</f>
        <v>0</v>
      </c>
      <c r="DB170" s="314">
        <f t="shared" ca="1" si="118"/>
        <v>12.697037999999999</v>
      </c>
      <c r="DC170" s="314">
        <f ca="1">IF(ISERROR(OFFSET('Daten Elementary'!$A$1,MATCH(DC$5,'Daten Elementary'!$A:$A,0)-1,MATCH(AQ170,'Daten Elementary'!$A$424:$ADO$424,0)-1)),0,OFFSET('Daten Elementary'!$A$1,MATCH(DC$5,'Daten Elementary'!$A:$A,0)-1,MATCH(AQ170,'Daten Elementary'!$A$424:$ADO$424,0)-1))*1000000</f>
        <v>0.20199073000000001</v>
      </c>
      <c r="DD170" s="314">
        <f ca="1">IF(ISERROR(OFFSET('Daten Elementary'!$A$1,MATCH(DD$5,'Daten Elementary'!$A:$A,0)-1,MATCH(AR170,'Daten Elementary'!$A$424:$ADO$424,0)-1)),0,OFFSET('Daten Elementary'!$A$1,MATCH(DD$5,'Daten Elementary'!$A:$A,0)-1,MATCH(AR170,'Daten Elementary'!$A$424:$ADO$424,0)-1))*1000000</f>
        <v>0.33362978999999998</v>
      </c>
      <c r="DE170" s="314">
        <f ca="1">IF(ISERROR(OFFSET('Daten Elementary'!$A$1,MATCH(DE$5,'Daten Elementary'!$A:$A,0)-1,MATCH(AS170,'Daten Elementary'!$A$424:$ADO$424,0)-1)),0,OFFSET('Daten Elementary'!$A$1,MATCH(DE$5,'Daten Elementary'!$A:$A,0)-1,MATCH(AS170,'Daten Elementary'!$A$424:$ADO$424,0)-1))*1000000</f>
        <v>4.8715310000000001</v>
      </c>
      <c r="DF170" s="315">
        <f t="shared" ca="1" si="119"/>
        <v>18.104189519999998</v>
      </c>
      <c r="DG170" s="314">
        <f ca="1">IF(ISERROR(OFFSET('Daten Elementary'!$A$1,MATCH(DG$5,'Daten Elementary'!$A:$A,0)-1,MATCH($AT170,'Daten Elementary'!$A$424:$ADO$424,0)-1)),0,OFFSET('Daten Elementary'!$A$1,MATCH(DG$5,'Daten Elementary'!$A:$A,0)-1,MATCH($AT170,'Daten Elementary'!$A$424:$ADO$424,0)-1))*1000000</f>
        <v>18.104188999999998</v>
      </c>
      <c r="DH170" s="305">
        <f t="shared" ca="1" si="120"/>
        <v>0.99999997127736651</v>
      </c>
      <c r="DI170" s="316">
        <f ca="1">IF(ISERROR(OFFSET('Daten Elementary'!$A$1,MATCH(DI$5,'Daten Elementary'!$A:$A,0)-1,MATCH(AM170,'Daten Elementary'!$A$424:$ADO$424,0)-1)),0,OFFSET('Daten Elementary'!$A$1,MATCH(DI$5,'Daten Elementary'!$A:$A,0)-1,MATCH(AM170,'Daten Elementary'!$A$424:$ADO$424,0)-1))*1000000</f>
        <v>0</v>
      </c>
      <c r="DJ170" s="316">
        <f ca="1">IF(ISERROR(OFFSET('Daten Elementary'!$A$1,MATCH(DJ$5,'Daten Elementary'!$A:$A,0)-1,MATCH(AN170,'Daten Elementary'!$A$424:$ADO$424,0)-1)),0,OFFSET('Daten Elementary'!$A$1,MATCH(DJ$5,'Daten Elementary'!$A:$A,0)-1,MATCH(AN170,'Daten Elementary'!$A$424:$ADO$424,0)-1))*1000000</f>
        <v>0</v>
      </c>
      <c r="DK170" s="316">
        <f ca="1">IF(ISERROR(OFFSET('Daten Elementary'!$A$1,MATCH(DK$5,'Daten Elementary'!$A:$A,0)-1,MATCH(AO170,'Daten Elementary'!$A$424:$ADO$424,0)-1)),0,OFFSET('Daten Elementary'!$A$1,MATCH(DK$5,'Daten Elementary'!$A:$A,0)-1,MATCH(AO170,'Daten Elementary'!$A$424:$ADO$424,0)-1))*1000000</f>
        <v>50.472269000000004</v>
      </c>
      <c r="DL170" s="316">
        <f ca="1">IF(ISERROR(OFFSET('Daten Elementary'!$A$1,MATCH(DL$5,'Daten Elementary'!$A:$A,0)-1,MATCH(AP170,'Daten Elementary'!$A$424:$ADO$424,0)-1)),0,OFFSET('Daten Elementary'!$A$1,MATCH(DL$5,'Daten Elementary'!$A:$A,0)-1,MATCH(AP170,'Daten Elementary'!$A$424:$ADO$424,0)-1))*1000000</f>
        <v>0</v>
      </c>
      <c r="DM170" s="316">
        <f t="shared" ca="1" si="121"/>
        <v>50.472269000000004</v>
      </c>
      <c r="DN170" s="316">
        <f ca="1">IF(ISERROR(OFFSET('Daten Elementary'!$A$1,MATCH(DN$5,'Daten Elementary'!$A:$A,0)-1,MATCH(AQ170,'Daten Elementary'!$A$424:$ADO$424,0)-1)),0,OFFSET('Daten Elementary'!$A$1,MATCH(DN$5,'Daten Elementary'!$A:$A,0)-1,MATCH(AQ170,'Daten Elementary'!$A$424:$ADO$424,0)-1))*1000000</f>
        <v>0.48792358000000002</v>
      </c>
      <c r="DO170" s="316">
        <f ca="1">IF(ISERROR(OFFSET('Daten Elementary'!$A$1,MATCH(DO$5,'Daten Elementary'!$A:$A,0)-1,MATCH(AR170,'Daten Elementary'!$A$424:$ADO$424,0)-1)),0,OFFSET('Daten Elementary'!$A$1,MATCH(DO$5,'Daten Elementary'!$A:$A,0)-1,MATCH(AR170,'Daten Elementary'!$A$424:$ADO$424,0)-1))*1000000</f>
        <v>1.0467563</v>
      </c>
      <c r="DP170" s="316">
        <f ca="1">IF(ISERROR(OFFSET('Daten Elementary'!$A$1,MATCH(DP$5,'Daten Elementary'!$A:$A,0)-1,MATCH(AS170,'Daten Elementary'!$A$424:$ADO$424,0)-1)),0,OFFSET('Daten Elementary'!$A$1,MATCH(DP$5,'Daten Elementary'!$A:$A,0)-1,MATCH(AS170,'Daten Elementary'!$A$424:$ADO$424,0)-1))*1000000</f>
        <v>24.877389000000001</v>
      </c>
      <c r="DQ170" s="317">
        <f t="shared" ca="1" si="122"/>
        <v>76.884337880000004</v>
      </c>
      <c r="DR170" s="316">
        <f ca="1">IF(ISERROR(OFFSET('Daten Elementary'!$A$1,MATCH(DR$5,'Daten Elementary'!$A:$A,0)-1,MATCH($AT170,'Daten Elementary'!$A$424:$ADO$424,0)-1)),0,OFFSET('Daten Elementary'!$A$1,MATCH(DR$5,'Daten Elementary'!$A:$A,0)-1,MATCH($AT170,'Daten Elementary'!$A$424:$ADO$424,0)-1))*1000000</f>
        <v>76.884338</v>
      </c>
      <c r="DS170" s="305">
        <f t="shared" ca="1" si="123"/>
        <v>1.0000000015607859</v>
      </c>
      <c r="DT170" s="318">
        <f ca="1">IF(ISERROR(OFFSET('Daten UBP13'!$A$1,MATCH(DT$5,'Daten UBP13'!$A:$A,0)-1,MATCH(AM170,'Daten UBP13'!$A$424:$AEG$424,0)-1)),0,OFFSET('Daten UBP13'!$A$1,MATCH(DT$5,'Daten UBP13'!$A:$A,0)-1,MATCH(AM170,'Daten UBP13'!$A$424:$AEG$424,0)-1))</f>
        <v>15.003473</v>
      </c>
      <c r="DU170" s="318">
        <f ca="1">IF(ISERROR(OFFSET('Daten UBP13'!$A$1,MATCH(DU$5,'Daten UBP13'!$A:$A,0)-1,MATCH(AN170,'Daten UBP13'!$A$424:$AEG$424,0)-1)),0,OFFSET('Daten UBP13'!$A$1,MATCH(DU$5,'Daten UBP13'!$A:$A,0)-1,MATCH(AN170,'Daten UBP13'!$A$424:$AEG$424,0)-1))</f>
        <v>0</v>
      </c>
      <c r="DV170" s="318">
        <f ca="1">IF(ISERROR(OFFSET('Daten UBP13'!$A$1,MATCH(DV$5,'Daten UBP13'!$A:$A,0)-1,MATCH(AO170,'Daten UBP13'!$A$424:$AEG$424,0)-1)),0,OFFSET('Daten UBP13'!$A$1,MATCH(DV$5,'Daten UBP13'!$A:$A,0)-1,MATCH(AO170,'Daten UBP13'!$A$424:$AEG$424,0)-1))</f>
        <v>21.242635</v>
      </c>
      <c r="DW170" s="318">
        <f ca="1">IF(ISERROR(OFFSET('Daten UBP13'!$A$1,MATCH(DW$5,'Daten UBP13'!$A:$A,0)-1,MATCH(AP170,'Daten UBP13'!$A$424:$AEG$424,0)-1)),0,OFFSET('Daten UBP13'!$A$1,MATCH(DW$5,'Daten UBP13'!$A:$A,0)-1,MATCH(AP170,'Daten UBP13'!$A$424:$AEG$424,0)-1))</f>
        <v>0</v>
      </c>
      <c r="DX170" s="318">
        <f t="shared" ca="1" si="124"/>
        <v>36.246108</v>
      </c>
      <c r="DY170" s="318">
        <f ca="1">IF(ISERROR(OFFSET('Daten UBP13'!$A$1,MATCH(DY$5,'Daten UBP13'!$A:$A,0)-1,MATCH(AQ170,'Daten UBP13'!$A$424:$AEG$424,0)-1)),0,OFFSET('Daten UBP13'!$A$1,MATCH(DY$5,'Daten UBP13'!$A:$A,0)-1,MATCH(AQ170,'Daten UBP13'!$A$424:$AEG$424,0)-1))</f>
        <v>0.40087247999999998</v>
      </c>
      <c r="DZ170" s="318">
        <f ca="1">IF(ISERROR(OFFSET('Daten UBP13'!$A$1,MATCH(DZ$5,'Daten UBP13'!$A:$A,0)-1,MATCH(AR170,'Daten UBP13'!$A$424:$AEG$424,0)-1)),0,OFFSET('Daten UBP13'!$A$1,MATCH(DZ$5,'Daten UBP13'!$A:$A,0)-1,MATCH(AR170,'Daten UBP13'!$A$424:$AEG$424,0)-1))</f>
        <v>1.0275190000000001</v>
      </c>
      <c r="EA170" s="318">
        <f ca="1">IF(ISERROR(OFFSET('Daten UBP13'!$A$1,MATCH(EA$5,'Daten UBP13'!$A:$A,0)-1,MATCH(AS170,'Daten UBP13'!$A$424:$AEG$424,0)-1)),0,OFFSET('Daten UBP13'!$A$1,MATCH(EA$5,'Daten UBP13'!$A:$A,0)-1,MATCH(AS170,'Daten UBP13'!$A$424:$AEG$424,0)-1))</f>
        <v>13.269403000000001</v>
      </c>
      <c r="EB170" s="319">
        <f t="shared" ca="1" si="125"/>
        <v>50.943902479999991</v>
      </c>
      <c r="EC170" s="318">
        <f ca="1">IF(ISERROR(OFFSET('Daten UBP13'!$A$1,MATCH(EC$5,'Daten UBP13'!$A:$A,0)-1,MATCH(AT170,'Daten UBP13'!$A$424:$AEG$424,0)-1)),0,OFFSET('Daten UBP13'!$A$1,MATCH(EC$5,'Daten UBP13'!$A:$A,0)-1,MATCH(AT170,'Daten UBP13'!$A$424:$AEG$424,0)-1))</f>
        <v>50.943902000000001</v>
      </c>
      <c r="ED170" s="305">
        <f t="shared" ca="1" si="126"/>
        <v>0.99999999057787159</v>
      </c>
      <c r="EE170" s="320">
        <f ca="1">IF(ISERROR(OFFSET('Daten ReCiPe'!$A$1,MATCH(EE$5,'Daten ReCiPe'!$A:$A,0)-1,MATCH(AM170,'Daten ReCiPe'!$A$424:$ADO$424,0)-1)),0,OFFSET('Daten ReCiPe'!$A$1,MATCH(EE$5,'Daten ReCiPe'!$A:$A,0)-1,MATCH(AM170,'Daten ReCiPe'!$A$424:$ADO$424,0)-1))*1000</f>
        <v>1.8324083999999999E-5</v>
      </c>
      <c r="EF170" s="320">
        <f ca="1">IF(ISERROR(OFFSET('Daten ReCiPe'!$A$1,MATCH(EF$5,'Daten ReCiPe'!$A:$A,0)-1,MATCH(AN170,'Daten ReCiPe'!$A$424:$ADO$424,0)-1)),0,OFFSET('Daten ReCiPe'!$A$1,MATCH(EF$5,'Daten ReCiPe'!$A:$A,0)-1,MATCH(AN170,'Daten ReCiPe'!$A$424:$ADO$424,0)-1))*1000</f>
        <v>0</v>
      </c>
      <c r="EG170" s="320">
        <f ca="1">IF(ISERROR(OFFSET('Daten ReCiPe'!$A$1,MATCH(EG$5,'Daten ReCiPe'!$A:$A,0)-1,MATCH(AO170,'Daten ReCiPe'!$A$424:$ADO$424,0)-1)),0,OFFSET('Daten ReCiPe'!$A$1,MATCH(EG$5,'Daten ReCiPe'!$A:$A,0)-1,MATCH(AO170,'Daten ReCiPe'!$A$424:$ADO$424,0)-1))*1000</f>
        <v>2.5638357999999997</v>
      </c>
      <c r="EH170" s="320">
        <f ca="1">IF(ISERROR(OFFSET('Daten ReCiPe'!$A$1,MATCH(EH$5,'Daten ReCiPe'!$A:$A,0)-1,MATCH(AP170,'Daten ReCiPe'!$A$424:$ADO$424,0)-1)),0,OFFSET('Daten ReCiPe'!$A$1,MATCH(EH$5,'Daten ReCiPe'!$A:$A,0)-1,MATCH(AP170,'Daten ReCiPe'!$A$424:$ADO$424,0)-1))*1000</f>
        <v>0</v>
      </c>
      <c r="EI170" s="320">
        <f t="shared" ca="1" si="127"/>
        <v>2.5638541240839996</v>
      </c>
      <c r="EJ170" s="320">
        <f ca="1">IF(ISERROR(OFFSET('Daten ReCiPe'!$A$1,MATCH(EJ$5,'Daten ReCiPe'!$A:$A,0)-1,MATCH(AQ170,'Daten ReCiPe'!$A$424:$ADO$424,0)-1)),0,OFFSET('Daten ReCiPe'!$A$1,MATCH(EJ$5,'Daten ReCiPe'!$A:$A,0)-1,MATCH(AQ170,'Daten ReCiPe'!$A$424:$ADO$424,0)-1))*1000</f>
        <v>3.7749829999999998E-2</v>
      </c>
      <c r="EK170" s="320">
        <f ca="1">IF(ISERROR(OFFSET('Daten ReCiPe'!$A$1,MATCH(EK$5,'Daten ReCiPe'!$A:$A,0)-1,MATCH(AR170,'Daten ReCiPe'!$A$424:$ADO$424,0)-1)),0,OFFSET('Daten ReCiPe'!$A$1,MATCH(EK$5,'Daten ReCiPe'!$A:$A,0)-1,MATCH(AR170,'Daten ReCiPe'!$A$424:$ADO$424,0)-1))*1000</f>
        <v>8.8607834999999996E-2</v>
      </c>
      <c r="EL170" s="320">
        <f ca="1">IF(ISERROR(OFFSET('Daten ReCiPe'!$A$1,MATCH(EL$5,'Daten ReCiPe'!$A:$A,0)-1,MATCH(AS170,'Daten ReCiPe'!$A$424:$ADO$424,0)-1)),0,OFFSET('Daten ReCiPe'!$A$1,MATCH(EL$5,'Daten ReCiPe'!$A:$A,0)-1,MATCH(AS170,'Daten ReCiPe'!$A$424:$ADO$424,0)-1))*1000</f>
        <v>0.73537096999999996</v>
      </c>
      <c r="EM170" s="321">
        <f t="shared" ca="1" si="128"/>
        <v>3.4255827590839996</v>
      </c>
      <c r="EN170" s="320">
        <f ca="1">IF(ISERROR(OFFSET('Daten ReCiPe'!$A$1,MATCH(EN$5,'Daten ReCiPe'!$A:$A,0)-1,MATCH(AT170,'Daten ReCiPe'!$A$424:$ADO$424,0)-1)),0,OFFSET('Daten ReCiPe'!$A$1,MATCH(EN$5,'Daten ReCiPe'!$A:$A,0)-1,MATCH(AT170,'Daten ReCiPe'!$A$424:$ADO$424,0)-1))*1000</f>
        <v>3.4255828000000004</v>
      </c>
      <c r="EO170" s="305">
        <f t="shared" ca="1" si="129"/>
        <v>1.0000000119442454</v>
      </c>
      <c r="EP170" s="322">
        <f ca="1">IF(ISERROR(OFFSET('Daten Elementary'!$A$1,MATCH(EP$5,'Daten Elementary'!$A:$A,0)-1,MATCH(AM170,'Daten Elementary'!$A$424:$ADO$424,0)-1)),0,OFFSET('Daten Elementary'!$A$1,MATCH(EP$5,'Daten Elementary'!$A:$A,0)-1,MATCH(AM170,'Daten Elementary'!$A$424:$ADO$424,0)-1))*1000000</f>
        <v>0</v>
      </c>
      <c r="EQ170" s="322">
        <f ca="1">IF(ISERROR(OFFSET('Daten Elementary'!$A$1,MATCH(EQ$5,'Daten Elementary'!$A:$A,0)-1,MATCH(AN170,'Daten Elementary'!$A$424:$ADO$424,0)-1)),0,OFFSET('Daten Elementary'!$A$1,MATCH(EQ$5,'Daten Elementary'!$A:$A,0)-1,MATCH(AN170,'Daten Elementary'!$A$424:$ADO$424,0)-1))*1000000</f>
        <v>0</v>
      </c>
      <c r="ER170" s="322">
        <f ca="1">IF(ISERROR(OFFSET('Daten Elementary'!$A$1,MATCH(ER$5,'Daten Elementary'!$A:$A,0)-1,MATCH(AO170,'Daten Elementary'!$A$424:$ADO$424,0)-1)),0,OFFSET('Daten Elementary'!$A$1,MATCH(ER$5,'Daten Elementary'!$A:$A,0)-1,MATCH(AO170,'Daten Elementary'!$A$424:$ADO$424,0)-1))*1000000</f>
        <v>61.035730000000001</v>
      </c>
      <c r="ES170" s="322">
        <f ca="1">IF(ISERROR(OFFSET('Daten Elementary'!$A$1,MATCH(ES$5,'Daten Elementary'!$A:$A,0)-1,MATCH(AP170,'Daten Elementary'!$A$424:$ADO$424,0)-1)),0,OFFSET('Daten Elementary'!$A$1,MATCH(ES$5,'Daten Elementary'!$A:$A,0)-1,MATCH(AP170,'Daten Elementary'!$A$424:$ADO$424,0)-1))*1000000</f>
        <v>0</v>
      </c>
      <c r="ET170" s="322">
        <f t="shared" ca="1" si="130"/>
        <v>61.035730000000001</v>
      </c>
      <c r="EU170" s="322">
        <f ca="1">IF(ISERROR(OFFSET('Daten Elementary'!$A$1,MATCH(EU$5,'Daten Elementary'!$A:$A,0)-1,MATCH(AQ170,'Daten Elementary'!$A$424:$ADO$424,0)-1)),0,OFFSET('Daten Elementary'!$A$1,MATCH(EU$5,'Daten Elementary'!$A:$A,0)-1,MATCH(AQ170,'Daten Elementary'!$A$424:$ADO$424,0)-1))*1000000</f>
        <v>0.70114728000000004</v>
      </c>
      <c r="EV170" s="322">
        <f ca="1">IF(ISERROR(OFFSET('Daten Elementary'!$A$1,MATCH(EV$5,'Daten Elementary'!$A:$A,0)-1,MATCH(AR170,'Daten Elementary'!$A$424:$ADO$424,0)-1)),0,OFFSET('Daten Elementary'!$A$1,MATCH(EV$5,'Daten Elementary'!$A:$A,0)-1,MATCH(AR170,'Daten Elementary'!$A$424:$ADO$424,0)-1))*1000000</f>
        <v>1.6012785999999999</v>
      </c>
      <c r="EW170" s="322">
        <f ca="1">IF(ISERROR(OFFSET('Daten Elementary'!$A$1,MATCH(EW$5,'Daten Elementary'!$A:$A,0)-1,MATCH(AS170,'Daten Elementary'!$A$424:$ADO$424,0)-1)),0,OFFSET('Daten Elementary'!$A$1,MATCH(EW$5,'Daten Elementary'!$A:$A,0)-1,MATCH(AS170,'Daten Elementary'!$A$424:$ADO$424,0)-1))*1000000</f>
        <v>9.7833615999999992</v>
      </c>
      <c r="EX170" s="323">
        <f t="shared" ca="1" si="131"/>
        <v>73.121517479999994</v>
      </c>
      <c r="EY170" s="322">
        <f ca="1">IF(ISERROR(OFFSET('Daten Elementary'!$A$1,MATCH(EY$5,'Daten Elementary'!$A:$A,0)-1,MATCH($AT170,'Daten Elementary'!$A$424:$ADO$424,0)-1)),0,OFFSET('Daten Elementary'!$A$1,MATCH(EY$5,'Daten Elementary'!$A:$A,0)-1,MATCH($AT170,'Daten Elementary'!$A$424:$ADO$424,0)-1))*1000000</f>
        <v>73.121517999999995</v>
      </c>
      <c r="EZ170" s="305">
        <f t="shared" ca="1" si="132"/>
        <v>1.0000000071114499</v>
      </c>
      <c r="FA170" s="314">
        <f ca="1">IF(ISERROR(OFFSET('Daten Elementary'!$A$1,MATCH(FA$5,'Daten Elementary'!$A:$A,0)-1,MATCH(AM170,'Daten Elementary'!$A$424:$ADO$424,0)-1)),0,OFFSET('Daten Elementary'!$A$1,MATCH(FA$5,'Daten Elementary'!$A:$A,0)-1,MATCH(AM170,'Daten Elementary'!$A$424:$ADO$424,0)-1))*1000</f>
        <v>0</v>
      </c>
      <c r="FB170" s="314">
        <f ca="1">IF(ISERROR(OFFSET('Daten Elementary'!$A$1,MATCH(FB$5,'Daten Elementary'!$A:$A,0)-1,MATCH(AN170,'Daten Elementary'!$A$424:$ADO$424,0)-1)),0,OFFSET('Daten Elementary'!$A$1,MATCH(FB$5,'Daten Elementary'!$A:$A,0)-1,MATCH(AN170,'Daten Elementary'!$A$424:$ADO$424,0)-1))*1000</f>
        <v>0</v>
      </c>
      <c r="FC170" s="314">
        <f ca="1">IF(ISERROR(OFFSET('Daten Elementary'!$A$1,MATCH(FC$5,'Daten Elementary'!$A:$A,0)-1,MATCH(AO170,'Daten Elementary'!$A$424:$ADO$424,0)-1)),0,OFFSET('Daten Elementary'!$A$1,MATCH(FC$5,'Daten Elementary'!$A:$A,0)-1,MATCH(AO170,'Daten Elementary'!$A$424:$ADO$424,0)-1))*1000</f>
        <v>25.486947999999998</v>
      </c>
      <c r="FD170" s="314">
        <f ca="1">IF(ISERROR(OFFSET('Daten Elementary'!$A$1,MATCH(FD$5,'Daten Elementary'!$A:$A,0)-1,MATCH(AP170,'Daten Elementary'!$A$424:$ADO$424,0)-1)),0,OFFSET('Daten Elementary'!$A$1,MATCH(FD$5,'Daten Elementary'!$A:$A,0)-1,MATCH(AP170,'Daten Elementary'!$A$424:$ADO$424,0)-1))*1000</f>
        <v>0</v>
      </c>
      <c r="FE170" s="314">
        <f t="shared" ca="1" si="133"/>
        <v>25.486947999999998</v>
      </c>
      <c r="FF170" s="314">
        <f ca="1">IF(ISERROR(OFFSET('Daten Elementary'!$A$1,MATCH(FF$5,'Daten Elementary'!$A:$A,0)-1,MATCH(AQ170,'Daten Elementary'!$A$424:$ADO$424,0)-1)),0,OFFSET('Daten Elementary'!$A$1,MATCH(FF$5,'Daten Elementary'!$A:$A,0)-1,MATCH(AQ170,'Daten Elementary'!$A$424:$ADO$424,0)-1))*1000</f>
        <v>0.34795722000000001</v>
      </c>
      <c r="FG170" s="314">
        <f ca="1">IF(ISERROR(OFFSET('Daten Elementary'!$A$1,MATCH(FG$5,'Daten Elementary'!$A:$A,0)-1,MATCH(AR170,'Daten Elementary'!$A$424:$ADO$424,0)-1)),0,OFFSET('Daten Elementary'!$A$1,MATCH(FG$5,'Daten Elementary'!$A:$A,0)-1,MATCH(AR170,'Daten Elementary'!$A$424:$ADO$424,0)-1))*1000</f>
        <v>0.47014475999999999</v>
      </c>
      <c r="FH170" s="314">
        <f ca="1">IF(ISERROR(OFFSET('Daten Elementary'!$A$1,MATCH(FH$5,'Daten Elementary'!$A:$A,0)-1,MATCH(AS170,'Daten Elementary'!$A$424:$ADO$424,0)-1)),0,OFFSET('Daten Elementary'!$A$1,MATCH(FH$5,'Daten Elementary'!$A:$A,0)-1,MATCH(AS170,'Daten Elementary'!$A$424:$ADO$424,0)-1))*1000</f>
        <v>5.6085494000000002</v>
      </c>
      <c r="FI170" s="315">
        <f t="shared" ca="1" si="134"/>
        <v>31.913599380000001</v>
      </c>
      <c r="FJ170" s="314">
        <f ca="1">IF(ISERROR(OFFSET('Daten Elementary'!$A$1,MATCH(FJ$5,'Daten Elementary'!$A:$A,0)-1,MATCH($AT170,'Daten Elementary'!$A$424:$ADO$424,0)-1)),0,OFFSET('Daten Elementary'!$A$1,MATCH(FJ$5,'Daten Elementary'!$A:$A,0)-1,MATCH($AT170,'Daten Elementary'!$A$424:$ADO$424,0)-1))*1000</f>
        <v>31.913599000000001</v>
      </c>
      <c r="FK170" s="305">
        <f t="shared" ca="1" si="135"/>
        <v>0.99999998809285051</v>
      </c>
      <c r="FL170" s="314">
        <f ca="1">IF(ISERROR(OFFSET('Daten Elementary'!$A$1,MATCH(FL$5,'Daten Elementary'!$A:$A,0)-1,MATCH(AM170,'Daten Elementary'!$A$424:$ADO$424,0)-1)),0,OFFSET('Daten Elementary'!$A$1,MATCH(FL$5,'Daten Elementary'!$A:$A,0)-1,MATCH(AM170,'Daten Elementary'!$A$424:$ADO$424,0)-1))</f>
        <v>0</v>
      </c>
      <c r="FM170" s="314">
        <f ca="1">IF(ISERROR(OFFSET('Daten Elementary'!$A$1,MATCH(FM$5,'Daten Elementary'!$A:$A,0)-1,MATCH(AN170,'Daten Elementary'!$A$424:$ADO$424,0)-1)),0,OFFSET('Daten Elementary'!$A$1,MATCH(FM$5,'Daten Elementary'!$A:$A,0)-1,MATCH(AN170,'Daten Elementary'!$A$424:$ADO$424,0)-1))</f>
        <v>0</v>
      </c>
      <c r="FN170" s="314">
        <f ca="1">IF(ISERROR(OFFSET('Daten Elementary'!$A$1,MATCH(FN$5,'Daten Elementary'!$A:$A,0)-1,MATCH(AO170,'Daten Elementary'!$A$424:$ADO$424,0)-1)),0,OFFSET('Daten Elementary'!$A$1,MATCH(FN$5,'Daten Elementary'!$A:$A,0)-1,MATCH(AO170,'Daten Elementary'!$A$424:$ADO$424,0)-1))</f>
        <v>0</v>
      </c>
      <c r="FO170" s="314">
        <f ca="1">IF(ISERROR(OFFSET('Daten Elementary'!$A$1,MATCH(FO$5,'Daten Elementary'!$A:$A,0)-1,MATCH(AP170,'Daten Elementary'!$A$424:$ADO$424,0)-1)),0,OFFSET('Daten Elementary'!$A$1,MATCH(FO$5,'Daten Elementary'!$A:$A,0)-1,MATCH(AP170,'Daten Elementary'!$A$424:$ADO$424,0)-1))</f>
        <v>0</v>
      </c>
      <c r="FP170" s="314">
        <f t="shared" ca="1" si="136"/>
        <v>0</v>
      </c>
      <c r="FQ170" s="314">
        <f ca="1">IF(ISERROR(OFFSET('Daten Elementary'!$A$1,MATCH(FQ$5,'Daten Elementary'!$A:$A,0)-1,MATCH(AQ170,'Daten Elementary'!$A$424:$ADO$424,0)-1)),0,OFFSET('Daten Elementary'!$A$1,MATCH(FQ$5,'Daten Elementary'!$A:$A,0)-1,MATCH(AQ170,'Daten Elementary'!$A$424:$ADO$424,0)-1))</f>
        <v>0</v>
      </c>
      <c r="FR170" s="314">
        <f ca="1">IF(ISERROR(OFFSET('Daten Elementary'!$A$1,MATCH(FR$5,'Daten Elementary'!$A:$A,0)-1,MATCH(AR170,'Daten Elementary'!$A$424:$ADO$424,0)-1)),0,OFFSET('Daten Elementary'!$A$1,MATCH(FR$5,'Daten Elementary'!$A:$A,0)-1,MATCH(AR170,'Daten Elementary'!$A$424:$ADO$424,0)-1))</f>
        <v>0</v>
      </c>
      <c r="FS170" s="314">
        <f ca="1">IF(ISERROR(OFFSET('Daten Elementary'!$A$1,MATCH(FS$5,'Daten Elementary'!$A:$A,0)-1,MATCH(AS170,'Daten Elementary'!$A$424:$ADO$424,0)-1)),0,OFFSET('Daten Elementary'!$A$1,MATCH(FS$5,'Daten Elementary'!$A:$A,0)-1,MATCH(AS170,'Daten Elementary'!$A$424:$ADO$424,0)-1))</f>
        <v>0</v>
      </c>
      <c r="FT170" s="315">
        <f t="shared" ca="1" si="137"/>
        <v>0</v>
      </c>
      <c r="FU170" s="314">
        <f ca="1">IF(ISERROR(OFFSET('Daten Elementary'!$A$1,MATCH(FU$5,'Daten Elementary'!$A:$A,0)-1,MATCH($AT170,'Daten Elementary'!$A$424:$ADO$424,0)-1)),0,OFFSET('Daten Elementary'!$A$1,MATCH(FU$5,'Daten Elementary'!$A:$A,0)-1,MATCH($AT170,'Daten Elementary'!$A$424:$ADO$424,0)-1))</f>
        <v>0</v>
      </c>
      <c r="FV170" s="305">
        <f t="shared" ca="1" si="138"/>
        <v>0</v>
      </c>
      <c r="FW170" s="324"/>
      <c r="FX170" s="231" t="str">
        <f t="shared" si="139"/>
        <v>Zug Italien, Strommix IT (nur Elektrolok, ohne Rangierfahrten)</v>
      </c>
      <c r="FY170" s="231" t="str">
        <f t="shared" si="104"/>
        <v>Zug Italien</v>
      </c>
      <c r="FZ170" s="231" t="str">
        <f t="shared" si="105"/>
        <v>, Strommix IT</v>
      </c>
      <c r="GA170" s="231" t="str">
        <f t="shared" si="106"/>
        <v xml:space="preserve"> (nur Elektrolok, ohne Rangierfahrten)</v>
      </c>
      <c r="GB170" s="231"/>
    </row>
    <row r="171" spans="1:184" ht="16.5" customHeight="1">
      <c r="A171" s="378"/>
      <c r="B171" s="403"/>
      <c r="C171" s="401" t="s">
        <v>17</v>
      </c>
      <c r="D171" s="326" t="s">
        <v>136</v>
      </c>
      <c r="E171" s="371" t="s">
        <v>305</v>
      </c>
      <c r="F171" s="86">
        <v>1</v>
      </c>
      <c r="G171" s="86">
        <v>1</v>
      </c>
      <c r="H171" s="87">
        <v>1</v>
      </c>
      <c r="I171" s="88">
        <v>1</v>
      </c>
      <c r="J171" s="88"/>
      <c r="K171" s="86">
        <v>1</v>
      </c>
      <c r="L171" s="86"/>
      <c r="M171" s="86"/>
      <c r="N171" s="82" t="s">
        <v>100</v>
      </c>
      <c r="O171" s="6">
        <f ca="1">(IF(ISERROR(INDEX(INDIRECT($D$268),MATCH($AM171,$AM$4:$AM$275,0),MATCH(O$304,INDIRECT($E$268),0))*$I171/$AD171),0,INDEX(INDIRECT($D$268),MATCH($AM171,$AM$4:$AM$275,0),MATCH(O$304,INDIRECT($E$268),0))*$I171/$AD171)+IF(ISERROR(INDEX(INDIRECT($D$268),MATCH($AN171,$AN$4:$AN$275,0),MATCH(O$305,INDIRECT($E$268),0))*$J171/$AE171),0,INDEX(INDIRECT($D$268),MATCH($AN171,$AN$4:$AN$275,0),MATCH(O$305,INDIRECT($E$268),0))*$J171/$AE171))*$AC171/$F171</f>
        <v>1.6249564000000001</v>
      </c>
      <c r="P171" s="6">
        <f ca="1">(IF(ISERROR(INDEX(INDIRECT($D$268),MATCH($AO171,$AO$4:$AO$275,0),MATCH(P$304,INDIRECT($E$268),0))*$I171/$AD171),0,INDEX(INDIRECT($D$268),MATCH($AO171,$AO$4:$AO$275,0),MATCH(P$304,INDIRECT($E$268),0))*$I171/$AD171)+IF(ISERROR(INDEX(INDIRECT($D$268),MATCH($AP171,$AP$4:$AP$275,0),MATCH(P$305,INDIRECT($E$268),0))*$J171/$AE171),0,INDEX(INDIRECT($D$268),MATCH($AP171,$AP$4:$AP$275,0),MATCH(P$305,INDIRECT($E$268),0))*$J171/$AE171))*$AC171/$F171</f>
        <v>8.0982779000000011</v>
      </c>
      <c r="Q171" s="6">
        <f ca="1">INDEX(INDIRECT($D$268),MATCH($AQ171,$AQ$4:$AQ$284,0),MATCH(Q$4,INDIRECT($E$268),0))*$K171*$AC171/$F171/$AF171</f>
        <v>0.25087958999999999</v>
      </c>
      <c r="R171" s="6">
        <f ca="1">INDEX(INDIRECT($D$268),MATCH($AR171,$AR$4:$AR$284,0),MATCH(R$4,INDIRECT($E$268),0))*$K171*$AC171/$F171/$AF171</f>
        <v>0.35215636</v>
      </c>
      <c r="S171" s="6">
        <f ca="1">INDEX(INDIRECT($D$268),MATCH($AS171,$AS$4:$AS$284,0),MATCH(S$4,INDIRECT($E$268),0))*$K171*$AC171/$F171/$AF171</f>
        <v>3.7561440999999998</v>
      </c>
      <c r="T171" s="7">
        <f t="shared" ca="1" si="103"/>
        <v>14.082414350000002</v>
      </c>
      <c r="U171" s="6">
        <f>IF($B$268=6,(IF(OR(AJ171="Benzin",AJ171="Diesel"),$AK171*INDEX('DIN EN 16258'!$I:$I,MATCH('mobitool-Faktoren v2.0'!$AI171,'DIN EN 16258'!$A:$A,0))*$I171/$AD171+$AL171*INDEX('DIN EN 16258'!$I:$I,MATCH('mobitool-Faktoren v2.0'!$AJ171,'DIN EN 16258'!$A:$A,0))*$I171/$AD171,IF(ISERROR($AK171*INDEX('DIN EN 16258'!$I:$I,MATCH('mobitool-Faktoren v2.0'!$AI171,'DIN EN 16258'!$A:$A,0))*$I171/$AD171),0,$AK171*INDEX('DIN EN 16258'!$I:$I,MATCH('mobitool-Faktoren v2.0'!$AI171,'DIN EN 16258'!$A:$A,0))*$I171/$AD171)+IF(ISERROR($AL171*INDEX('DIN EN 16258'!$I:$I,MATCH('mobitool-Faktoren v2.0'!$AJ171,'DIN EN 16258'!$A:$A,0))*$J171/$AE171),0,$AL171*INDEX('DIN EN 16258'!$I:$I,MATCH('mobitool-Faktoren v2.0'!$AJ171,'DIN EN 16258'!$A:$A,0))*$J171/$AE171)))*1000,
IF($B$268=1,(IF(OR(AJ171="Benzin",AJ171="Diesel"),$AK171*INDEX('DIN EN 16258'!$D:$D,MATCH('mobitool-Faktoren v2.0'!$AI171,'DIN EN 16258'!$A:$A,0))*$I171/$AD171+$AL171*INDEX('DIN EN 16258'!$D:$D,MATCH('mobitool-Faktoren v2.0'!$AJ171,'DIN EN 16258'!$A:$A,0))*$I171/$AD171,IF(ISERROR($AK171*INDEX('DIN EN 16258'!$D:$D,MATCH('mobitool-Faktoren v2.0'!$AI171,'DIN EN 16258'!$A:$A,0))*$I171/$AD171),0,$AK171*INDEX('DIN EN 16258'!$D:$D,MATCH('mobitool-Faktoren v2.0'!$AI171,'DIN EN 16258'!$A:$A,0))*$I171/$AD171)+IF(ISERROR($AL171*INDEX('DIN EN 16258'!$D:$D,MATCH('mobitool-Faktoren v2.0'!$AJ171,'DIN EN 16258'!$A:$A,0))*$J171/$AE171),0,$AL171*INDEX('DIN EN 16258'!$D:$D,MATCH('mobitool-Faktoren v2.0'!$AJ171,'DIN EN 16258'!$A:$A,0))*$J171/$AE171))),0))*$AC171/$F171</f>
        <v>0</v>
      </c>
      <c r="V171" s="6">
        <f>IF($B$268=6,(IF(OR(AJ171="Benzin",AJ171="Diesel"),$AK171*INDEX('DIN EN 16258'!$L:$L,MATCH('mobitool-Faktoren v2.0'!$AI171,'DIN EN 16258'!$A:$A,0))*$I171/$AD171+$AL171*INDEX('DIN EN 16258'!$L:$L,MATCH('mobitool-Faktoren v2.0'!$AJ171,'DIN EN 16258'!$A:$A,0))*$I171/$AD171,IF(ISERROR($AK171*INDEX('DIN EN 16258'!$L:$L,MATCH('mobitool-Faktoren v2.0'!$AI171,'DIN EN 16258'!$A:$A,0))*$I171/$AD171),0,$AK171*INDEX('DIN EN 16258'!$L:$L,MATCH('mobitool-Faktoren v2.0'!$AI171,'DIN EN 16258'!$A:$A,0))*$I171/$AD171)+IF(ISERROR($AL171*INDEX('DIN EN 16258'!$L:$L,MATCH('mobitool-Faktoren v2.0'!$AJ171,'DIN EN 16258'!$A:$A,0))*$J171/$AE171),0,$AL171*INDEX('DIN EN 16258'!$L:$L,MATCH('mobitool-Faktoren v2.0'!$AJ171,'DIN EN 16258'!$A:$A,0))*$J171/$AE171)))*1000,
IF($B$268=1,(IF(OR(AJ171="Benzin",AJ171="Diesel"),$AK171*INDEX('DIN EN 16258'!$F:$F,MATCH('mobitool-Faktoren v2.0'!$AI171,'DIN EN 16258'!$A:$A,0))*$I171/$AD171+$AL171*INDEX('DIN EN 16258'!$F:$F,MATCH('mobitool-Faktoren v2.0'!$AJ171,'DIN EN 16258'!$A:$A,0))*$I171/$AD171,IF(ISERROR($AK171*INDEX('DIN EN 16258'!$F:$F,MATCH('mobitool-Faktoren v2.0'!$AI171,'DIN EN 16258'!$A:$A,0))*$I171/$AD171),0,$AK171*INDEX('DIN EN 16258'!$F:$F,MATCH('mobitool-Faktoren v2.0'!$AI171,'DIN EN 16258'!$A:$A,0))*$I171/$AD171)+IF(ISERROR($AL171*INDEX('DIN EN 16258'!$F:$F,MATCH('mobitool-Faktoren v2.0'!$AJ171,'DIN EN 16258'!$A:$A,0))*$J171/$AE171),0,$AL171*INDEX('DIN EN 16258'!$F:$F,MATCH('mobitool-Faktoren v2.0'!$AJ171,'DIN EN 16258'!$A:$A,0))*$J171/$AE171))),0))*$AC171/$F171</f>
        <v>7.3768643076239995</v>
      </c>
      <c r="W171" s="39" t="s">
        <v>673</v>
      </c>
      <c r="X171" s="39" t="s">
        <v>162</v>
      </c>
      <c r="Y171" s="300"/>
      <c r="Z171" s="372"/>
      <c r="AA171" s="337"/>
      <c r="AB171" s="299"/>
      <c r="AC171" s="300">
        <v>1</v>
      </c>
      <c r="AD171" s="298">
        <v>1</v>
      </c>
      <c r="AE171" s="298"/>
      <c r="AF171" s="337">
        <v>1</v>
      </c>
      <c r="AG171" s="337"/>
      <c r="AH171" s="337"/>
      <c r="AI171" s="301" t="s">
        <v>636</v>
      </c>
      <c r="AJ171" s="301"/>
      <c r="AK171" s="374">
        <v>7.8497999999999998E-2</v>
      </c>
      <c r="AL171" s="374"/>
      <c r="AM171" s="202" t="s">
        <v>826</v>
      </c>
      <c r="AN171" s="202" t="s">
        <v>81</v>
      </c>
      <c r="AO171" s="202" t="s">
        <v>828</v>
      </c>
      <c r="AP171" s="202" t="s">
        <v>81</v>
      </c>
      <c r="AQ171" s="202" t="s">
        <v>830</v>
      </c>
      <c r="AR171" s="202" t="s">
        <v>831</v>
      </c>
      <c r="AS171" s="202" t="s">
        <v>832</v>
      </c>
      <c r="AT171" s="202" t="s">
        <v>833</v>
      </c>
      <c r="AU171" s="303">
        <f ca="1">IF(ISERROR(OFFSET('Daten KEA'!$A$1,MATCH(AU$5,'Daten KEA'!$A:$A,0)-1,MATCH(AM171,'Daten KEA'!$A$424:$ADO$424,0)-1)),0,OFFSET('Daten KEA'!$A$1,MATCH(AU$5,'Daten KEA'!$A:$A,0)-1,MATCH(AM171,'Daten KEA'!$A$424:$ADO$424,0)-1))+IF(ISERROR(AK171*INDEX('Energiefaktoren Ecoinvent'!$D:$D,MATCH('mobitool-Faktoren v2.0'!AI171,'Energiefaktoren Ecoinvent'!$A:$A,0))),0,AK171*INDEX('Energiefaktoren Ecoinvent'!$D:$D,MATCH('mobitool-Faktoren v2.0'!AI171,'Energiefaktoren Ecoinvent'!$A:$A,0)))+IF(OR(AJ171="Benzin",AJ171="Diesel"),IF(ISERROR(OFFSET('Daten KEA'!$A$1,MATCH(AV$5,'Daten KEA'!$A:$A,0)-1,MATCH(AN171,'Daten KEA'!$A$424:$ADO$424,0)-1)),0,OFFSET('Daten KEA'!$A$1,MATCH(AV$5,'Daten KEA'!$A:$A,0)-1,MATCH(AN171,'Daten KEA'!$A$424:$ADO$424,0)-1))+IF(ISERROR(AL171*INDEX('Energiefaktoren Ecoinvent'!$D:$D,MATCH('mobitool-Faktoren v2.0'!AJ171,'Energiefaktoren Ecoinvent'!$A:$A,0))),0,AL171*INDEX('Energiefaktoren Ecoinvent'!$D:$D,MATCH('mobitool-Faktoren v2.0'!AJ171,'Energiefaktoren Ecoinvent'!$A:$A,0))),0)</f>
        <v>0.28259279999999998</v>
      </c>
      <c r="AV171" s="303">
        <f ca="1">IF(OR(AJ171="Benzin",AJ171="Diesel"),0,IF(ISERROR(OFFSET('Daten KEA'!$A$1,MATCH(AV$5,'Daten KEA'!$A:$A,0)-1,MATCH(AN171,'Daten KEA'!$A$424:$ADO$424,0)-1)),0,OFFSET('Daten KEA'!$A$1,MATCH(AV$5,'Daten KEA'!$A:$A,0)-1,MATCH(AN171,'Daten KEA'!$A$424:$ADO$424,0)-1))+IF(ISERROR(AL171*INDEX('Energiefaktoren Ecoinvent'!$D:$D,MATCH('mobitool-Faktoren v2.0'!AJ171,'Energiefaktoren Ecoinvent'!$A:$A,0))),0,AL171*INDEX('Energiefaktoren Ecoinvent'!$D:$D,MATCH('mobitool-Faktoren v2.0'!AJ171,'Energiefaktoren Ecoinvent'!$A:$A,0))))</f>
        <v>0</v>
      </c>
      <c r="AW171" s="303">
        <f ca="1">IF(ISERROR(OFFSET('Daten KEA'!$A$1,MATCH(AW$5,'Daten KEA'!$A:$A,0)-1,MATCH(AO171,'Daten KEA'!$A$424:$ADO$424,0)-1)),0,OFFSET('Daten KEA'!$A$1,MATCH(AW$5,'Daten KEA'!$A:$A,0)-1,MATCH(AO171,'Daten KEA'!$A$424:$ADO$424,0)-1))-IF(ISERROR(AK171*INDEX('Energiefaktoren Ecoinvent'!$D:$D,MATCH('mobitool-Faktoren v2.0'!AI171,'Energiefaktoren Ecoinvent'!$A:$A,0))),0,AK171*INDEX('Energiefaktoren Ecoinvent'!$D:$D,MATCH('mobitool-Faktoren v2.0'!AI171,'Energiefaktoren Ecoinvent'!$A:$A,0)))+IF(OR(AJ171="Benzin",AJ171="Diesel"),IF(ISERROR(OFFSET('Daten KEA'!$A$1,MATCH(AX$5,'Daten KEA'!$A:$A,0)-1,MATCH(AP171,'Daten KEA'!$A$424:$ADO$424,0)-1)),0,OFFSET('Daten KEA'!$A$1,MATCH(AX$5,'Daten KEA'!$A:$A,0)-1,MATCH(AP171,'Daten KEA'!$A$424:$ADO$424,0)-1))-IF(ISERROR(AL171*INDEX('Energiefaktoren Ecoinvent'!$D:$D,MATCH('mobitool-Faktoren v2.0'!AJ171,'Energiefaktoren Ecoinvent'!$A:$A,0))),0,AL171*INDEX('Energiefaktoren Ecoinvent'!$D:$D,MATCH('mobitool-Faktoren v2.0'!AJ171,'Energiefaktoren Ecoinvent'!$A:$A,0))),0)</f>
        <v>0.72062779999999993</v>
      </c>
      <c r="AX171" s="303">
        <f ca="1">IF(OR(AJ171="Benzin",AJ171="Diesel"),0,IF(ISERROR(OFFSET('Daten KEA'!$A$1,MATCH(AX$5,'Daten KEA'!$A:$A,0)-1,MATCH(AP171,'Daten KEA'!$A$424:$ADO$424,0)-1)),0,OFFSET('Daten KEA'!$A$1,MATCH(AX$5,'Daten KEA'!$A:$A,0)-1,MATCH(AP171,'Daten KEA'!$A$424:$ADO$424,0)-1))-IF(ISERROR(AL171*INDEX('Energiefaktoren Ecoinvent'!$D:$D,MATCH('mobitool-Faktoren v2.0'!AJ171,'Energiefaktoren Ecoinvent'!$A:$A,0))),0,AL171*INDEX('Energiefaktoren Ecoinvent'!$D:$D,MATCH('mobitool-Faktoren v2.0'!AJ171,'Energiefaktoren Ecoinvent'!$A:$A,0))))</f>
        <v>0</v>
      </c>
      <c r="AY171" s="303">
        <f t="shared" ca="1" si="107"/>
        <v>1.0032205999999999</v>
      </c>
      <c r="AZ171" s="303">
        <f ca="1">IF(ISERROR(OFFSET('Daten KEA'!$A$1,MATCH(AZ$5,'Daten KEA'!$A:$A,0)-1,MATCH(AQ171,'Daten KEA'!$A$424:$ADO$424,0)-1)),0,OFFSET('Daten KEA'!$A$1,MATCH(AZ$5,'Daten KEA'!$A:$A,0)-1,MATCH(AQ171,'Daten KEA'!$A$424:$ADO$424,0)-1))</f>
        <v>3.7315399000000002E-3</v>
      </c>
      <c r="BA171" s="303">
        <f ca="1">IF(ISERROR(OFFSET('Daten KEA'!$A$1,MATCH(BA$5,'Daten KEA'!$A:$A,0)-1,MATCH(AR171,'Daten KEA'!$A$424:$ADO$424,0)-1)),0,OFFSET('Daten KEA'!$A$1,MATCH(BA$5,'Daten KEA'!$A:$A,0)-1,MATCH(AR171,'Daten KEA'!$A$424:$ADO$424,0)-1))</f>
        <v>6.1808369999999998E-3</v>
      </c>
      <c r="BB171" s="303">
        <f ca="1">IF(ISERROR(OFFSET('Daten KEA'!$A$1,MATCH(BB$5,'Daten KEA'!$A:$A,0)-1,MATCH(AS171,'Daten KEA'!$A$424:$ADO$424,0)-1)),0,OFFSET('Daten KEA'!$A$1,MATCH(BB$5,'Daten KEA'!$A:$A,0)-1,MATCH(AS171,'Daten KEA'!$A$424:$ADO$424,0)-1))</f>
        <v>8.7945978999999994E-2</v>
      </c>
      <c r="BC171" s="304">
        <f t="shared" ca="1" si="101"/>
        <v>1.1010789558999998</v>
      </c>
      <c r="BD171" s="303">
        <f ca="1">IF(ISERROR(OFFSET('Daten KEA'!$A$1,MATCH(BD$5,'Daten KEA'!$A:$A,0)-1,MATCH(AT171,'Daten KEA'!$A$424:$ADO$424,0)-1)),0,OFFSET('Daten KEA'!$A$1,MATCH(BD$5,'Daten KEA'!$A:$A,0)-1,MATCH(AT171,'Daten KEA'!$A$424:$ADO$424,0)-1))</f>
        <v>1.1010789999999999</v>
      </c>
      <c r="BE171" s="305">
        <f t="shared" ca="1" si="108"/>
        <v>1.0000000400516238</v>
      </c>
      <c r="BF171" s="306">
        <f ca="1">IF(ISERROR(OFFSET('Daten KEA'!$A$1,MATCH(BF$5,'Daten KEA'!$A:$A,0)-1,MATCH(AM171,'Daten KEA'!$A$424:$ADO$424,0)-1)),0,OFFSET('Daten KEA'!$A$1,MATCH(BF$5,'Daten KEA'!$A:$A,0)-1,MATCH(AM171,'Daten KEA'!$A$424:$ADO$424,0)-1))+IF(ISERROR($AK171*INDEX('Energiefaktoren Ecoinvent'!$H:$H,MATCH('mobitool-Faktoren v2.0'!$AI171,'Energiefaktoren Ecoinvent'!$A:$A,0))),0,$AK171*INDEX('Energiefaktoren Ecoinvent'!$H:$H,MATCH('mobitool-Faktoren v2.0'!$AI171,'Energiefaktoren Ecoinvent'!$A:$A,0)))+IF(OR(AJ171="Benzin",AJ171="Diesel"),IF(ISERROR(OFFSET('Daten KEA'!$A$1,MATCH(BG$5,'Daten KEA'!$A:$A,0)-1,MATCH(AN171,'Daten KEA'!$A$424:$ADO$424,0)-1)),0,OFFSET('Daten KEA'!$A$1,MATCH(BG$5,'Daten KEA'!$A:$A,0)-1,MATCH(AN171,'Daten KEA'!$A$424:$ADO$424,0)-1))+IF(ISERROR($AL171*INDEX('Energiefaktoren Ecoinvent'!$H:$H,MATCH('mobitool-Faktoren v2.0'!$AJ171,'Energiefaktoren Ecoinvent'!$A:$A,0))),0,$AL171*INDEX('Energiefaktoren Ecoinvent'!$H:$H,MATCH('mobitool-Faktoren v2.0'!$AJ171,'Energiefaktoren Ecoinvent'!$A:$A,0))),0)</f>
        <v>0.24131627924486285</v>
      </c>
      <c r="BG171" s="306">
        <f ca="1">IF(OR(AJ171="Benzin",AJ171="Diesel"),0,IF(ISERROR(OFFSET('Daten KEA'!$A$1,MATCH(BG$5,'Daten KEA'!$A:$A,0)-1,MATCH(AN171,'Daten KEA'!$A$424:$ADO$424,0)-1)),0,OFFSET('Daten KEA'!$A$1,MATCH(BG$5,'Daten KEA'!$A:$A,0)-1,MATCH(AN171,'Daten KEA'!$A$424:$ADO$424,0)-1))+IF(ISERROR($AL171*INDEX('Energiefaktoren Ecoinvent'!$H:$H,MATCH('mobitool-Faktoren v2.0'!$AJ171,'Energiefaktoren Ecoinvent'!$A:$A,0))),0,$AL171*INDEX('Energiefaktoren Ecoinvent'!$H:$H,MATCH('mobitool-Faktoren v2.0'!$AJ171,'Energiefaktoren Ecoinvent'!$A:$A,0))))</f>
        <v>0</v>
      </c>
      <c r="BH171" s="306">
        <f ca="1">IF(ISERROR(OFFSET('Daten KEA'!$A$1,MATCH(BH$5,'Daten KEA'!$A:$A,0)-1,MATCH(AO171,'Daten KEA'!$A$424:$ADO$424,0)-1)),0,OFFSET('Daten KEA'!$A$1,MATCH(BH$5,'Daten KEA'!$A:$A,0)-1,MATCH(AO171,'Daten KEA'!$A$424:$ADO$424,0)-1))-IF(ISERROR($AK171*INDEX('Energiefaktoren Ecoinvent'!$H:$H,MATCH('mobitool-Faktoren v2.0'!$AI171,'Energiefaktoren Ecoinvent'!$A:$A,0))),0,$AK171*INDEX('Energiefaktoren Ecoinvent'!$H:$H,MATCH('mobitool-Faktoren v2.0'!$AI171,'Energiefaktoren Ecoinvent'!$A:$A,0)))+IF(OR(AJ171="Benzin",AJ171="Diesel"),IF(ISERROR(OFFSET('Daten KEA'!$A$1,MATCH(BI$5,'Daten KEA'!$A:$A,0)-1,MATCH(AP171,'Daten KEA'!$A$424:$ADO$424,0)-1)),0,OFFSET('Daten KEA'!$A$1,MATCH(BI$5,'Daten KEA'!$A:$A,0)-1,MATCH(AP171,'Daten KEA'!$A$424:$ADO$424,0)-1))-IF(ISERROR($AL171*INDEX('Energiefaktoren Ecoinvent'!$H:$H,MATCH('mobitool-Faktoren v2.0'!$AJ171,'Energiefaktoren Ecoinvent'!$A:$A,0))),0,$AL171*INDEX('Energiefaktoren Ecoinvent'!$H:$H,MATCH('mobitool-Faktoren v2.0'!$AJ171,'Energiefaktoren Ecoinvent'!$A:$A,0))),0)</f>
        <v>0.71675070928040718</v>
      </c>
      <c r="BI171" s="306">
        <f ca="1">IF(OR(AJ171="Benzin",AJ171="Diesel"),0,IF(ISERROR(OFFSET('Daten KEA'!$A$1,MATCH(BI$5,'Daten KEA'!$A:$A,0)-1,MATCH(AP171,'Daten KEA'!$A$424:$ADO$424,0)-1)),0,OFFSET('Daten KEA'!$A$1,MATCH(BI$5,'Daten KEA'!$A:$A,0)-1,MATCH(AP171,'Daten KEA'!$A$424:$ADO$424,0)-1))-IF(ISERROR($AL171*INDEX('Energiefaktoren Ecoinvent'!$H:$H,MATCH('mobitool-Faktoren v2.0'!$AJ171,'Energiefaktoren Ecoinvent'!$A:$A,0))),0,$AL171*INDEX('Energiefaktoren Ecoinvent'!$H:$H,MATCH('mobitool-Faktoren v2.0'!$AJ171,'Energiefaktoren Ecoinvent'!$A:$A,0))))</f>
        <v>0</v>
      </c>
      <c r="BJ171" s="306">
        <f t="shared" ca="1" si="140"/>
        <v>0.95806698852527006</v>
      </c>
      <c r="BK171" s="306">
        <f ca="1">IF(ISERROR(OFFSET('Daten KEA'!$A$1,MATCH(BK$5,'Daten KEA'!$A:$A,0)-1,MATCH(AQ171,'Daten KEA'!$A$424:$ADO$424,0)-1)),0,OFFSET('Daten KEA'!$A$1,MATCH(BK$5,'Daten KEA'!$A:$A,0)-1,MATCH(AQ171,'Daten KEA'!$A$424:$ADO$424,0)-1))</f>
        <v>3.6433811610006995E-3</v>
      </c>
      <c r="BL171" s="306">
        <f ca="1">IF(ISERROR(OFFSET('Daten KEA'!$A$1,MATCH(BL$5,'Daten KEA'!$A:$A,0)-1,MATCH(AR171,'Daten KEA'!$A$424:$ADO$424,0)-1)),0,OFFSET('Daten KEA'!$A$1,MATCH(BL$5,'Daten KEA'!$A:$A,0)-1,MATCH(AR171,'Daten KEA'!$A$424:$ADO$424,0)-1))</f>
        <v>5.6764408202791003E-3</v>
      </c>
      <c r="BM171" s="306">
        <f ca="1">IF(ISERROR(OFFSET('Daten KEA'!$A$1,MATCH(BM$5,'Daten KEA'!$A:$A,0)-1,MATCH(AS171,'Daten KEA'!$A$424:$ADO$424,0)-1)),0,OFFSET('Daten KEA'!$A$1,MATCH(BM$5,'Daten KEA'!$A:$A,0)-1,MATCH(AS171,'Daten KEA'!$A$424:$ADO$424,0)-1))</f>
        <v>7.931982183700001E-2</v>
      </c>
      <c r="BN171" s="307">
        <f t="shared" ca="1" si="98"/>
        <v>1.0467066323435499</v>
      </c>
      <c r="BO171" s="306">
        <f ca="1">IF(ISERROR(OFFSET('Daten KEA'!$A$1,MATCH(BO$5,'Daten KEA'!$A:$A,0)-1,MATCH(AT171,'Daten KEA'!$A$424:$ADO$424,0)-1)),0,OFFSET('Daten KEA'!$A$1,MATCH(BO$5,'Daten KEA'!$A:$A,0)-1,MATCH(AT171,'Daten KEA'!$A$424:$ADO$424,0)-1))</f>
        <v>1.04670663974356</v>
      </c>
      <c r="BP171" s="305">
        <f t="shared" ca="1" si="109"/>
        <v>1.0000000070698034</v>
      </c>
      <c r="BQ171" s="308">
        <f ca="1">IF(ISERROR(OFFSET('Daten GWP'!$A$1,MATCH(BQ$5,'Daten GWP'!$A:$A,0)-1,MATCH(AM171,'Daten GWP'!$A$424:$ADO$424,0)-1)),0,OFFSET('Daten GWP'!$A$1,MATCH(BQ$5,'Daten GWP'!$A:$A,0)-1,MATCH(AM171,'Daten GWP'!$A$424:$ADO$424,0)-1))*1000</f>
        <v>1.6249564000000001</v>
      </c>
      <c r="BR171" s="308">
        <f ca="1">IF(ISERROR(OFFSET('Daten GWP'!$A$1,MATCH(BR$5,'Daten GWP'!$A:$A,0)-1,MATCH(AN171,'Daten GWP'!$A$424:$ADO$424,0)-1)),0,OFFSET('Daten GWP'!$A$1,MATCH(BR$5,'Daten GWP'!$A:$A,0)-1,MATCH(AN171,'Daten GWP'!$A$424:$ADO$424,0)-1))*1000</f>
        <v>0</v>
      </c>
      <c r="BS171" s="308">
        <f ca="1">IF(ISERROR(OFFSET('Daten GWP'!$A$1,MATCH(BS$5,'Daten GWP'!$A:$A,0)-1,MATCH(AO171,'Daten GWP'!$A$424:$ADO$424,0)-1)),0,OFFSET('Daten GWP'!$A$1,MATCH(BS$5,'Daten GWP'!$A:$A,0)-1,MATCH(AO171,'Daten GWP'!$A$424:$ADO$424,0)-1))*1000</f>
        <v>8.0982779000000011</v>
      </c>
      <c r="BT171" s="308">
        <f ca="1">IF(ISERROR(OFFSET('Daten GWP'!$A$1,MATCH(BT$5,'Daten GWP'!$A:$A,0)-1,MATCH(AP171,'Daten GWP'!$A$424:$ADO$424,0)-1)),0,OFFSET('Daten GWP'!$A$1,MATCH(BT$5,'Daten GWP'!$A:$A,0)-1,MATCH(AP171,'Daten GWP'!$A$424:$ADO$424,0)-1))*1000</f>
        <v>0</v>
      </c>
      <c r="BU171" s="308">
        <f t="shared" ca="1" si="110"/>
        <v>9.7232343000000014</v>
      </c>
      <c r="BV171" s="308">
        <f ca="1">IF(ISERROR(OFFSET('Daten GWP'!$A$1,MATCH(BV$5,'Daten GWP'!$A:$A,0)-1,MATCH(AQ171,'Daten GWP'!$A$424:$ADO$424,0)-1)),0,OFFSET('Daten GWP'!$A$1,MATCH(BV$5,'Daten GWP'!$A:$A,0)-1,MATCH(AQ171,'Daten GWP'!$A$424:$ADO$424,0)-1))*1000</f>
        <v>0.25087958999999999</v>
      </c>
      <c r="BW171" s="308">
        <f ca="1">IF(ISERROR(OFFSET('Daten GWP'!$A$1,MATCH(BW$5,'Daten GWP'!$A:$A,0)-1,MATCH(AR171,'Daten GWP'!$A$424:$ADO$424,0)-1)),0,OFFSET('Daten GWP'!$A$1,MATCH(BW$5,'Daten GWP'!$A:$A,0)-1,MATCH(AR171,'Daten GWP'!$A$424:$ADO$424,0)-1))*1000</f>
        <v>0.35215636</v>
      </c>
      <c r="BX171" s="308">
        <f ca="1">IF(ISERROR(OFFSET('Daten GWP'!$A$1,MATCH(BX$5,'Daten GWP'!$A:$A,0)-1,MATCH(AS171,'Daten GWP'!$A$424:$ADO$424,0)-1)),0,OFFSET('Daten GWP'!$A$1,MATCH(BX$5,'Daten GWP'!$A:$A,0)-1,MATCH(AS171,'Daten GWP'!$A$424:$ADO$424,0)-1))*1000</f>
        <v>3.7561440999999998</v>
      </c>
      <c r="BY171" s="309">
        <f t="shared" ca="1" si="99"/>
        <v>14.082414350000002</v>
      </c>
      <c r="BZ171" s="308">
        <f ca="1">IF(ISERROR(OFFSET('Daten GWP'!$A$1,MATCH(BZ$5,'Daten GWP'!$A:$A,0)-1,MATCH(AT171,'Daten GWP'!$A$424:$ADO$424,0)-1)),0,OFFSET('Daten GWP'!$A$1,MATCH(BZ$5,'Daten GWP'!$A:$A,0)-1,MATCH(AT171,'Daten GWP'!$A$424:$ADO$424,0)-1))*1000</f>
        <v>14.082414</v>
      </c>
      <c r="CA171" s="305">
        <f t="shared" ca="1" si="111"/>
        <v>0.99999997514630701</v>
      </c>
      <c r="CB171" s="310">
        <f ca="1">IF(ISERROR(OFFSET('Daten Elementary'!$A$1,MATCH(CB$5,'Daten Elementary'!$A:$A,0)-1,MATCH(AM171,'Daten Elementary'!$A$424:$ADO$424,0)-1)),0,OFFSET('Daten Elementary'!$A$1,MATCH(CB$5,'Daten Elementary'!$A:$A,0)-1,MATCH(AM171,'Daten Elementary'!$A$424:$ADO$424,0)-1))*1000000</f>
        <v>0.907609</v>
      </c>
      <c r="CC171" s="310">
        <f ca="1">IF(ISERROR(OFFSET('Daten Elementary'!$A$1,MATCH(CC$5,'Daten Elementary'!$A:$A,0)-1,MATCH(AN171,'Daten Elementary'!$A$424:$ADO$424,0)-1)),0,OFFSET('Daten Elementary'!$A$1,MATCH(CC$5,'Daten Elementary'!$A:$A,0)-1,MATCH(AN171,'Daten Elementary'!$A$424:$ADO$424,0)-1))*1000000</f>
        <v>0</v>
      </c>
      <c r="CD171" s="310">
        <f ca="1">IF(ISERROR(OFFSET('Daten Elementary'!$A$1,MATCH(CD$5,'Daten Elementary'!$A:$A,0)-1,MATCH(AO171,'Daten Elementary'!$A$424:$ADO$424,0)-1)),0,OFFSET('Daten Elementary'!$A$1,MATCH(CD$5,'Daten Elementary'!$A:$A,0)-1,MATCH(AO171,'Daten Elementary'!$A$424:$ADO$424,0)-1))*1000000</f>
        <v>4.9034886000000002</v>
      </c>
      <c r="CE171" s="310">
        <f ca="1">IF(ISERROR(OFFSET('Daten Elementary'!$A$1,MATCH(CE$5,'Daten Elementary'!$A:$A,0)-1,MATCH(AP171,'Daten Elementary'!$A$424:$ADO$424,0)-1)),0,OFFSET('Daten Elementary'!$A$1,MATCH(CE$5,'Daten Elementary'!$A:$A,0)-1,MATCH(AP171,'Daten Elementary'!$A$424:$ADO$424,0)-1))*1000000</f>
        <v>0</v>
      </c>
      <c r="CF171" s="310">
        <f t="shared" ca="1" si="112"/>
        <v>5.8110976000000001</v>
      </c>
      <c r="CG171" s="310">
        <f ca="1">IF(ISERROR(OFFSET('Daten Elementary'!$A$1,MATCH(CG$5,'Daten Elementary'!$A:$A,0)-1,MATCH(AQ171,'Daten Elementary'!$A$424:$ADO$424,0)-1)),0,OFFSET('Daten Elementary'!$A$1,MATCH(CG$5,'Daten Elementary'!$A:$A,0)-1,MATCH(AQ171,'Daten Elementary'!$A$424:$ADO$424,0)-1))*1000000</f>
        <v>0.11765668</v>
      </c>
      <c r="CH171" s="310">
        <f ca="1">IF(ISERROR(OFFSET('Daten Elementary'!$A$1,MATCH(CH$5,'Daten Elementary'!$A:$A,0)-1,MATCH(AR171,'Daten Elementary'!$A$424:$ADO$424,0)-1)),0,OFFSET('Daten Elementary'!$A$1,MATCH(CH$5,'Daten Elementary'!$A:$A,0)-1,MATCH(AR171,'Daten Elementary'!$A$424:$ADO$424,0)-1))*1000000</f>
        <v>0.55349392000000008</v>
      </c>
      <c r="CI171" s="310">
        <f ca="1">IF(ISERROR(OFFSET('Daten Elementary'!$A$1,MATCH(CI$5,'Daten Elementary'!$A:$A,0)-1,MATCH(AS171,'Daten Elementary'!$A$424:$ADO$424,0)-1)),0,OFFSET('Daten Elementary'!$A$1,MATCH(CI$5,'Daten Elementary'!$A:$A,0)-1,MATCH(AS171,'Daten Elementary'!$A$424:$ADO$424,0)-1))*1000000</f>
        <v>4.3640739999999996</v>
      </c>
      <c r="CJ171" s="311">
        <f t="shared" ca="1" si="113"/>
        <v>10.846322199999999</v>
      </c>
      <c r="CK171" s="310">
        <f ca="1">IF(ISERROR(OFFSET('Daten Elementary'!$A$1,MATCH(CK$5,'Daten Elementary'!$A:$A,0)-1,MATCH($AT171,'Daten Elementary'!$A$424:$ADO$424,0)-1)),0,OFFSET('Daten Elementary'!$A$1,MATCH(CK$5,'Daten Elementary'!$A:$A,0)-1,MATCH($AT171,'Daten Elementary'!$A$424:$ADO$424,0)-1))*1000000</f>
        <v>10.846322000000001</v>
      </c>
      <c r="CL171" s="305">
        <f t="shared" ca="1" si="114"/>
        <v>0.99999998156057002</v>
      </c>
      <c r="CM171" s="312">
        <f ca="1">IF(ISERROR(OFFSET('Daten Elementary'!$A$1,MATCH(CM$5,'Daten Elementary'!$A:$A,0)-1,MATCH(AM171,'Daten Elementary'!$A$424:$ADO$424,0)-1)),0,OFFSET('Daten Elementary'!$A$1,MATCH(CM$5,'Daten Elementary'!$A:$A,0)-1,MATCH(AM171,'Daten Elementary'!$A$424:$ADO$424,0)-1))*1000000</f>
        <v>0.87171999999999994</v>
      </c>
      <c r="CN171" s="312">
        <f ca="1">IF(ISERROR(OFFSET('Daten Elementary'!$A$1,MATCH(CN$5,'Daten Elementary'!$A:$A,0)-1,MATCH(AN171,'Daten Elementary'!$A$424:$ADO$424,0)-1)),0,OFFSET('Daten Elementary'!$A$1,MATCH(CN$5,'Daten Elementary'!$A:$A,0)-1,MATCH(AN171,'Daten Elementary'!$A$424:$ADO$424,0)-1))*1000000</f>
        <v>0</v>
      </c>
      <c r="CO171" s="312">
        <f ca="1">IF(ISERROR(OFFSET('Daten Elementary'!$A$1,MATCH(CO$5,'Daten Elementary'!$A:$A,0)-1,MATCH(AO171,'Daten Elementary'!$A$424:$ADO$424,0)-1)),0,OFFSET('Daten Elementary'!$A$1,MATCH(CO$5,'Daten Elementary'!$A:$A,0)-1,MATCH(AO171,'Daten Elementary'!$A$424:$ADO$424,0)-1))*1000000</f>
        <v>2.8442039000000001</v>
      </c>
      <c r="CP171" s="312">
        <f ca="1">IF(ISERROR(OFFSET('Daten Elementary'!$A$1,MATCH(CP$5,'Daten Elementary'!$A:$A,0)-1,MATCH(AP171,'Daten Elementary'!$A$424:$ADO$424,0)-1)),0,OFFSET('Daten Elementary'!$A$1,MATCH(CP$5,'Daten Elementary'!$A:$A,0)-1,MATCH(AP171,'Daten Elementary'!$A$424:$ADO$424,0)-1))*1000000</f>
        <v>0</v>
      </c>
      <c r="CQ171" s="312">
        <f t="shared" ca="1" si="115"/>
        <v>3.7159238999999999</v>
      </c>
      <c r="CR171" s="312">
        <f ca="1">IF(ISERROR(OFFSET('Daten Elementary'!$A$1,MATCH(CR$5,'Daten Elementary'!$A:$A,0)-1,MATCH(AQ171,'Daten Elementary'!$A$424:$ADO$424,0)-1)),0,OFFSET('Daten Elementary'!$A$1,MATCH(CR$5,'Daten Elementary'!$A:$A,0)-1,MATCH(AQ171,'Daten Elementary'!$A$424:$ADO$424,0)-1))*1000000</f>
        <v>4.0708392000000003E-2</v>
      </c>
      <c r="CS171" s="312">
        <f ca="1">IF(ISERROR(OFFSET('Daten Elementary'!$A$1,MATCH(CS$5,'Daten Elementary'!$A:$A,0)-1,MATCH(AR171,'Daten Elementary'!$A$424:$ADO$424,0)-1)),0,OFFSET('Daten Elementary'!$A$1,MATCH(CS$5,'Daten Elementary'!$A:$A,0)-1,MATCH(AR171,'Daten Elementary'!$A$424:$ADO$424,0)-1))*1000000</f>
        <v>0.22170697</v>
      </c>
      <c r="CT171" s="312">
        <f ca="1">IF(ISERROR(OFFSET('Daten Elementary'!$A$1,MATCH(CT$5,'Daten Elementary'!$A:$A,0)-1,MATCH(AS171,'Daten Elementary'!$A$424:$ADO$424,0)-1)),0,OFFSET('Daten Elementary'!$A$1,MATCH(CT$5,'Daten Elementary'!$A:$A,0)-1,MATCH(AS171,'Daten Elementary'!$A$424:$ADO$424,0)-1))*1000000</f>
        <v>1.7158775000000002</v>
      </c>
      <c r="CU171" s="313">
        <f t="shared" ca="1" si="116"/>
        <v>5.6942167619999999</v>
      </c>
      <c r="CV171" s="312">
        <f ca="1">IF(ISERROR(OFFSET('Daten Elementary'!$A$1,MATCH(CV$5,'Daten Elementary'!$A:$A,0)-1,MATCH($AT171,'Daten Elementary'!$A$424:$ADO$424,0)-1)),0,OFFSET('Daten Elementary'!$A$1,MATCH(CV$5,'Daten Elementary'!$A:$A,0)-1,MATCH($AT171,'Daten Elementary'!$A$424:$ADO$424,0)-1))*1000000</f>
        <v>5.6942166999999992</v>
      </c>
      <c r="CW171" s="305">
        <f t="shared" ca="1" si="117"/>
        <v>0.99999998911175969</v>
      </c>
      <c r="CX171" s="314">
        <f ca="1">IF(ISERROR(OFFSET('Daten Elementary'!$A$1,MATCH(CX$5,'Daten Elementary'!$A:$A,0)-1,MATCH(AM171,'Daten Elementary'!$A$424:$ADO$424,0)-1)),0,OFFSET('Daten Elementary'!$A$1,MATCH(CX$5,'Daten Elementary'!$A:$A,0)-1,MATCH(AM171,'Daten Elementary'!$A$424:$ADO$424,0)-1))*1000000</f>
        <v>2.6482163999999999</v>
      </c>
      <c r="CY171" s="314">
        <f ca="1">IF(ISERROR(OFFSET('Daten Elementary'!$A$1,MATCH(CY$5,'Daten Elementary'!$A:$A,0)-1,MATCH(AN171,'Daten Elementary'!$A$424:$ADO$424,0)-1)),0,OFFSET('Daten Elementary'!$A$1,MATCH(CY$5,'Daten Elementary'!$A:$A,0)-1,MATCH(AN171,'Daten Elementary'!$A$424:$ADO$424,0)-1))*1000000</f>
        <v>0</v>
      </c>
      <c r="CZ171" s="314">
        <f ca="1">IF(ISERROR(OFFSET('Daten Elementary'!$A$1,MATCH(CZ$5,'Daten Elementary'!$A:$A,0)-1,MATCH(AO171,'Daten Elementary'!$A$424:$ADO$424,0)-1)),0,OFFSET('Daten Elementary'!$A$1,MATCH(CZ$5,'Daten Elementary'!$A:$A,0)-1,MATCH(AO171,'Daten Elementary'!$A$424:$ADO$424,0)-1))*1000000</f>
        <v>3.7652427999999998</v>
      </c>
      <c r="DA171" s="314">
        <f ca="1">IF(ISERROR(OFFSET('Daten Elementary'!$A$1,MATCH(DA$5,'Daten Elementary'!$A:$A,0)-1,MATCH(AP171,'Daten Elementary'!$A$424:$ADO$424,0)-1)),0,OFFSET('Daten Elementary'!$A$1,MATCH(DA$5,'Daten Elementary'!$A:$A,0)-1,MATCH(AP171,'Daten Elementary'!$A$424:$ADO$424,0)-1))*1000000</f>
        <v>0</v>
      </c>
      <c r="DB171" s="314">
        <f t="shared" ca="1" si="118"/>
        <v>6.4134592000000001</v>
      </c>
      <c r="DC171" s="314">
        <f ca="1">IF(ISERROR(OFFSET('Daten Elementary'!$A$1,MATCH(DC$5,'Daten Elementary'!$A:$A,0)-1,MATCH(AQ171,'Daten Elementary'!$A$424:$ADO$424,0)-1)),0,OFFSET('Daten Elementary'!$A$1,MATCH(DC$5,'Daten Elementary'!$A:$A,0)-1,MATCH(AQ171,'Daten Elementary'!$A$424:$ADO$424,0)-1))*1000000</f>
        <v>0.13790570999999999</v>
      </c>
      <c r="DD171" s="314">
        <f ca="1">IF(ISERROR(OFFSET('Daten Elementary'!$A$1,MATCH(DD$5,'Daten Elementary'!$A:$A,0)-1,MATCH(AR171,'Daten Elementary'!$A$424:$ADO$424,0)-1)),0,OFFSET('Daten Elementary'!$A$1,MATCH(DD$5,'Daten Elementary'!$A:$A,0)-1,MATCH(AR171,'Daten Elementary'!$A$424:$ADO$424,0)-1))*1000000</f>
        <v>0.22778081</v>
      </c>
      <c r="DE171" s="314">
        <f ca="1">IF(ISERROR(OFFSET('Daten Elementary'!$A$1,MATCH(DE$5,'Daten Elementary'!$A:$A,0)-1,MATCH(AS171,'Daten Elementary'!$A$424:$ADO$424,0)-1)),0,OFFSET('Daten Elementary'!$A$1,MATCH(DE$5,'Daten Elementary'!$A:$A,0)-1,MATCH(AS171,'Daten Elementary'!$A$424:$ADO$424,0)-1))*1000000</f>
        <v>3.0195628000000001</v>
      </c>
      <c r="DF171" s="315">
        <f t="shared" ca="1" si="119"/>
        <v>9.7987085199999999</v>
      </c>
      <c r="DG171" s="314">
        <f ca="1">IF(ISERROR(OFFSET('Daten Elementary'!$A$1,MATCH(DG$5,'Daten Elementary'!$A:$A,0)-1,MATCH($AT171,'Daten Elementary'!$A$424:$ADO$424,0)-1)),0,OFFSET('Daten Elementary'!$A$1,MATCH(DG$5,'Daten Elementary'!$A:$A,0)-1,MATCH($AT171,'Daten Elementary'!$A$424:$ADO$424,0)-1))*1000000</f>
        <v>9.7987085</v>
      </c>
      <c r="DH171" s="305">
        <f t="shared" ca="1" si="120"/>
        <v>0.9999999979589147</v>
      </c>
      <c r="DI171" s="316">
        <f ca="1">IF(ISERROR(OFFSET('Daten Elementary'!$A$1,MATCH(DI$5,'Daten Elementary'!$A:$A,0)-1,MATCH(AM171,'Daten Elementary'!$A$424:$ADO$424,0)-1)),0,OFFSET('Daten Elementary'!$A$1,MATCH(DI$5,'Daten Elementary'!$A:$A,0)-1,MATCH(AM171,'Daten Elementary'!$A$424:$ADO$424,0)-1))*1000000</f>
        <v>23.335000000000001</v>
      </c>
      <c r="DJ171" s="316">
        <f ca="1">IF(ISERROR(OFFSET('Daten Elementary'!$A$1,MATCH(DJ$5,'Daten Elementary'!$A:$A,0)-1,MATCH(AN171,'Daten Elementary'!$A$424:$ADO$424,0)-1)),0,OFFSET('Daten Elementary'!$A$1,MATCH(DJ$5,'Daten Elementary'!$A:$A,0)-1,MATCH(AN171,'Daten Elementary'!$A$424:$ADO$424,0)-1))*1000000</f>
        <v>0</v>
      </c>
      <c r="DK171" s="316">
        <f ca="1">IF(ISERROR(OFFSET('Daten Elementary'!$A$1,MATCH(DK$5,'Daten Elementary'!$A:$A,0)-1,MATCH(AO171,'Daten Elementary'!$A$424:$ADO$424,0)-1)),0,OFFSET('Daten Elementary'!$A$1,MATCH(DK$5,'Daten Elementary'!$A:$A,0)-1,MATCH(AO171,'Daten Elementary'!$A$424:$ADO$424,0)-1))*1000000</f>
        <v>19.712567</v>
      </c>
      <c r="DL171" s="316">
        <f ca="1">IF(ISERROR(OFFSET('Daten Elementary'!$A$1,MATCH(DL$5,'Daten Elementary'!$A:$A,0)-1,MATCH(AP171,'Daten Elementary'!$A$424:$ADO$424,0)-1)),0,OFFSET('Daten Elementary'!$A$1,MATCH(DL$5,'Daten Elementary'!$A:$A,0)-1,MATCH(AP171,'Daten Elementary'!$A$424:$ADO$424,0)-1))*1000000</f>
        <v>0</v>
      </c>
      <c r="DM171" s="316">
        <f t="shared" ca="1" si="121"/>
        <v>43.047567000000001</v>
      </c>
      <c r="DN171" s="316">
        <f ca="1">IF(ISERROR(OFFSET('Daten Elementary'!$A$1,MATCH(DN$5,'Daten Elementary'!$A:$A,0)-1,MATCH(AQ171,'Daten Elementary'!$A$424:$ADO$424,0)-1)),0,OFFSET('Daten Elementary'!$A$1,MATCH(DN$5,'Daten Elementary'!$A:$A,0)-1,MATCH(AQ171,'Daten Elementary'!$A$424:$ADO$424,0)-1))*1000000</f>
        <v>0.33312155000000004</v>
      </c>
      <c r="DO171" s="316">
        <f ca="1">IF(ISERROR(OFFSET('Daten Elementary'!$A$1,MATCH(DO$5,'Daten Elementary'!$A:$A,0)-1,MATCH(AR171,'Daten Elementary'!$A$424:$ADO$424,0)-1)),0,OFFSET('Daten Elementary'!$A$1,MATCH(DO$5,'Daten Elementary'!$A:$A,0)-1,MATCH(AR171,'Daten Elementary'!$A$424:$ADO$424,0)-1))*1000000</f>
        <v>0.71465681999999997</v>
      </c>
      <c r="DP171" s="316">
        <f ca="1">IF(ISERROR(OFFSET('Daten Elementary'!$A$1,MATCH(DP$5,'Daten Elementary'!$A:$A,0)-1,MATCH(AS171,'Daten Elementary'!$A$424:$ADO$424,0)-1)),0,OFFSET('Daten Elementary'!$A$1,MATCH(DP$5,'Daten Elementary'!$A:$A,0)-1,MATCH(AS171,'Daten Elementary'!$A$424:$ADO$424,0)-1))*1000000</f>
        <v>15.419964999999999</v>
      </c>
      <c r="DQ171" s="317">
        <f t="shared" ca="1" si="122"/>
        <v>59.515310370000002</v>
      </c>
      <c r="DR171" s="316">
        <f ca="1">IF(ISERROR(OFFSET('Daten Elementary'!$A$1,MATCH(DR$5,'Daten Elementary'!$A:$A,0)-1,MATCH($AT171,'Daten Elementary'!$A$424:$ADO$424,0)-1)),0,OFFSET('Daten Elementary'!$A$1,MATCH(DR$5,'Daten Elementary'!$A:$A,0)-1,MATCH($AT171,'Daten Elementary'!$A$424:$ADO$424,0)-1))*1000000</f>
        <v>59.515310999999997</v>
      </c>
      <c r="DS171" s="305">
        <f t="shared" ca="1" si="123"/>
        <v>1.0000000105855114</v>
      </c>
      <c r="DT171" s="318">
        <f ca="1">IF(ISERROR(OFFSET('Daten UBP13'!$A$1,MATCH(DT$5,'Daten UBP13'!$A:$A,0)-1,MATCH(AM171,'Daten UBP13'!$A$424:$AEG$424,0)-1)),0,OFFSET('Daten UBP13'!$A$1,MATCH(DT$5,'Daten UBP13'!$A:$A,0)-1,MATCH(AM171,'Daten UBP13'!$A$424:$AEG$424,0)-1))</f>
        <v>16.838373000000001</v>
      </c>
      <c r="DU171" s="318">
        <f ca="1">IF(ISERROR(OFFSET('Daten UBP13'!$A$1,MATCH(DU$5,'Daten UBP13'!$A:$A,0)-1,MATCH(AN171,'Daten UBP13'!$A$424:$AEG$424,0)-1)),0,OFFSET('Daten UBP13'!$A$1,MATCH(DU$5,'Daten UBP13'!$A:$A,0)-1,MATCH(AN171,'Daten UBP13'!$A$424:$AEG$424,0)-1))</f>
        <v>0</v>
      </c>
      <c r="DV171" s="318">
        <f ca="1">IF(ISERROR(OFFSET('Daten UBP13'!$A$1,MATCH(DV$5,'Daten UBP13'!$A:$A,0)-1,MATCH(AO171,'Daten UBP13'!$A$424:$AEG$424,0)-1)),0,OFFSET('Daten UBP13'!$A$1,MATCH(DV$5,'Daten UBP13'!$A:$A,0)-1,MATCH(AO171,'Daten UBP13'!$A$424:$AEG$424,0)-1))</f>
        <v>42.352795</v>
      </c>
      <c r="DW171" s="318">
        <f ca="1">IF(ISERROR(OFFSET('Daten UBP13'!$A$1,MATCH(DW$5,'Daten UBP13'!$A:$A,0)-1,MATCH(AP171,'Daten UBP13'!$A$424:$AEG$424,0)-1)),0,OFFSET('Daten UBP13'!$A$1,MATCH(DW$5,'Daten UBP13'!$A:$A,0)-1,MATCH(AP171,'Daten UBP13'!$A$424:$AEG$424,0)-1))</f>
        <v>0</v>
      </c>
      <c r="DX171" s="318">
        <f t="shared" ca="1" si="124"/>
        <v>59.191168000000005</v>
      </c>
      <c r="DY171" s="318">
        <f ca="1">IF(ISERROR(OFFSET('Daten UBP13'!$A$1,MATCH(DY$5,'Daten UBP13'!$A:$A,0)-1,MATCH(AQ171,'Daten UBP13'!$A$424:$AEG$424,0)-1)),0,OFFSET('Daten UBP13'!$A$1,MATCH(DY$5,'Daten UBP13'!$A:$A,0)-1,MATCH(AQ171,'Daten UBP13'!$A$424:$AEG$424,0)-1))</f>
        <v>0.27368894999999999</v>
      </c>
      <c r="DZ171" s="318">
        <f ca="1">IF(ISERROR(OFFSET('Daten UBP13'!$A$1,MATCH(DZ$5,'Daten UBP13'!$A:$A,0)-1,MATCH(AR171,'Daten UBP13'!$A$424:$AEG$424,0)-1)),0,OFFSET('Daten UBP13'!$A$1,MATCH(DZ$5,'Daten UBP13'!$A:$A,0)-1,MATCH(AR171,'Daten UBP13'!$A$424:$AEG$424,0)-1))</f>
        <v>0.70152322</v>
      </c>
      <c r="EA171" s="318">
        <f ca="1">IF(ISERROR(OFFSET('Daten UBP13'!$A$1,MATCH(EA$5,'Daten UBP13'!$A:$A,0)-1,MATCH(AS171,'Daten UBP13'!$A$424:$AEG$424,0)-1)),0,OFFSET('Daten UBP13'!$A$1,MATCH(EA$5,'Daten UBP13'!$A:$A,0)-1,MATCH(AS171,'Daten UBP13'!$A$424:$AEG$424,0)-1))</f>
        <v>8.2248877</v>
      </c>
      <c r="EB171" s="319">
        <f t="shared" ca="1" si="125"/>
        <v>68.391267870000007</v>
      </c>
      <c r="EC171" s="318">
        <f ca="1">IF(ISERROR(OFFSET('Daten UBP13'!$A$1,MATCH(EC$5,'Daten UBP13'!$A:$A,0)-1,MATCH(AT171,'Daten UBP13'!$A$424:$AEG$424,0)-1)),0,OFFSET('Daten UBP13'!$A$1,MATCH(EC$5,'Daten UBP13'!$A:$A,0)-1,MATCH(AT171,'Daten UBP13'!$A$424:$AEG$424,0)-1))</f>
        <v>68.391267999999997</v>
      </c>
      <c r="ED171" s="305">
        <f t="shared" ca="1" si="126"/>
        <v>1.0000000019008273</v>
      </c>
      <c r="EE171" s="320">
        <f ca="1">IF(ISERROR(OFFSET('Daten ReCiPe'!$A$1,MATCH(EE$5,'Daten ReCiPe'!$A:$A,0)-1,MATCH(AM171,'Daten ReCiPe'!$A$424:$ADO$424,0)-1)),0,OFFSET('Daten ReCiPe'!$A$1,MATCH(EE$5,'Daten ReCiPe'!$A:$A,0)-1,MATCH(AM171,'Daten ReCiPe'!$A$424:$ADO$424,0)-1))*1000</f>
        <v>0.12418509000000001</v>
      </c>
      <c r="EF171" s="320">
        <f ca="1">IF(ISERROR(OFFSET('Daten ReCiPe'!$A$1,MATCH(EF$5,'Daten ReCiPe'!$A:$A,0)-1,MATCH(AN171,'Daten ReCiPe'!$A$424:$ADO$424,0)-1)),0,OFFSET('Daten ReCiPe'!$A$1,MATCH(EF$5,'Daten ReCiPe'!$A:$A,0)-1,MATCH(AN171,'Daten ReCiPe'!$A$424:$ADO$424,0)-1))*1000</f>
        <v>0</v>
      </c>
      <c r="EG171" s="320">
        <f ca="1">IF(ISERROR(OFFSET('Daten ReCiPe'!$A$1,MATCH(EG$5,'Daten ReCiPe'!$A:$A,0)-1,MATCH(AO171,'Daten ReCiPe'!$A$424:$ADO$424,0)-1)),0,OFFSET('Daten ReCiPe'!$A$1,MATCH(EG$5,'Daten ReCiPe'!$A:$A,0)-1,MATCH(AO171,'Daten ReCiPe'!$A$424:$ADO$424,0)-1))*1000</f>
        <v>0.85249765999999993</v>
      </c>
      <c r="EH171" s="320">
        <f ca="1">IF(ISERROR(OFFSET('Daten ReCiPe'!$A$1,MATCH(EH$5,'Daten ReCiPe'!$A:$A,0)-1,MATCH(AP171,'Daten ReCiPe'!$A$424:$ADO$424,0)-1)),0,OFFSET('Daten ReCiPe'!$A$1,MATCH(EH$5,'Daten ReCiPe'!$A:$A,0)-1,MATCH(AP171,'Daten ReCiPe'!$A$424:$ADO$424,0)-1))*1000</f>
        <v>0</v>
      </c>
      <c r="EI171" s="320">
        <f t="shared" ca="1" si="127"/>
        <v>0.97668274999999993</v>
      </c>
      <c r="EJ171" s="320">
        <f ca="1">IF(ISERROR(OFFSET('Daten ReCiPe'!$A$1,MATCH(EJ$5,'Daten ReCiPe'!$A:$A,0)-1,MATCH(AQ171,'Daten ReCiPe'!$A$424:$ADO$424,0)-1)),0,OFFSET('Daten ReCiPe'!$A$1,MATCH(EJ$5,'Daten ReCiPe'!$A:$A,0)-1,MATCH(AQ171,'Daten ReCiPe'!$A$424:$ADO$424,0)-1))*1000</f>
        <v>2.5773053000000001E-2</v>
      </c>
      <c r="EK171" s="320">
        <f ca="1">IF(ISERROR(OFFSET('Daten ReCiPe'!$A$1,MATCH(EK$5,'Daten ReCiPe'!$A:$A,0)-1,MATCH(AR171,'Daten ReCiPe'!$A$424:$ADO$424,0)-1)),0,OFFSET('Daten ReCiPe'!$A$1,MATCH(EK$5,'Daten ReCiPe'!$A:$A,0)-1,MATCH(AR171,'Daten ReCiPe'!$A$424:$ADO$424,0)-1))*1000</f>
        <v>6.0495643000000002E-2</v>
      </c>
      <c r="EL171" s="320">
        <f ca="1">IF(ISERROR(OFFSET('Daten ReCiPe'!$A$1,MATCH(EL$5,'Daten ReCiPe'!$A:$A,0)-1,MATCH(AS171,'Daten ReCiPe'!$A$424:$ADO$424,0)-1)),0,OFFSET('Daten ReCiPe'!$A$1,MATCH(EL$5,'Daten ReCiPe'!$A:$A,0)-1,MATCH(AS171,'Daten ReCiPe'!$A$424:$ADO$424,0)-1))*1000</f>
        <v>0.45581129000000004</v>
      </c>
      <c r="EM171" s="321">
        <f t="shared" ca="1" si="128"/>
        <v>1.518762736</v>
      </c>
      <c r="EN171" s="320">
        <f ca="1">IF(ISERROR(OFFSET('Daten ReCiPe'!$A$1,MATCH(EN$5,'Daten ReCiPe'!$A:$A,0)-1,MATCH(AT171,'Daten ReCiPe'!$A$424:$ADO$424,0)-1)),0,OFFSET('Daten ReCiPe'!$A$1,MATCH(EN$5,'Daten ReCiPe'!$A:$A,0)-1,MATCH(AT171,'Daten ReCiPe'!$A$424:$ADO$424,0)-1))*1000</f>
        <v>1.5187626999999999</v>
      </c>
      <c r="EO171" s="305">
        <f t="shared" ca="1" si="129"/>
        <v>0.99999997629649506</v>
      </c>
      <c r="EP171" s="322">
        <f ca="1">IF(ISERROR(OFFSET('Daten Elementary'!$A$1,MATCH(EP$5,'Daten Elementary'!$A:$A,0)-1,MATCH(AM171,'Daten Elementary'!$A$424:$ADO$424,0)-1)),0,OFFSET('Daten Elementary'!$A$1,MATCH(EP$5,'Daten Elementary'!$A:$A,0)-1,MATCH(AM171,'Daten Elementary'!$A$424:$ADO$424,0)-1))*1000000</f>
        <v>1.0051000000000001E-2</v>
      </c>
      <c r="EQ171" s="322">
        <f ca="1">IF(ISERROR(OFFSET('Daten Elementary'!$A$1,MATCH(EQ$5,'Daten Elementary'!$A:$A,0)-1,MATCH(AN171,'Daten Elementary'!$A$424:$ADO$424,0)-1)),0,OFFSET('Daten Elementary'!$A$1,MATCH(EQ$5,'Daten Elementary'!$A:$A,0)-1,MATCH(AN171,'Daten Elementary'!$A$424:$ADO$424,0)-1))*1000000</f>
        <v>0</v>
      </c>
      <c r="ER171" s="322">
        <f ca="1">IF(ISERROR(OFFSET('Daten Elementary'!$A$1,MATCH(ER$5,'Daten Elementary'!$A:$A,0)-1,MATCH(AO171,'Daten Elementary'!$A$424:$ADO$424,0)-1)),0,OFFSET('Daten Elementary'!$A$1,MATCH(ER$5,'Daten Elementary'!$A:$A,0)-1,MATCH(AO171,'Daten Elementary'!$A$424:$ADO$424,0)-1))*1000000</f>
        <v>27.295138999999999</v>
      </c>
      <c r="ES171" s="322">
        <f ca="1">IF(ISERROR(OFFSET('Daten Elementary'!$A$1,MATCH(ES$5,'Daten Elementary'!$A:$A,0)-1,MATCH(AP171,'Daten Elementary'!$A$424:$ADO$424,0)-1)),0,OFFSET('Daten Elementary'!$A$1,MATCH(ES$5,'Daten Elementary'!$A:$A,0)-1,MATCH(AP171,'Daten Elementary'!$A$424:$ADO$424,0)-1))*1000000</f>
        <v>0</v>
      </c>
      <c r="ET171" s="322">
        <f t="shared" ca="1" si="130"/>
        <v>27.30519</v>
      </c>
      <c r="EU171" s="322">
        <f ca="1">IF(ISERROR(OFFSET('Daten Elementary'!$A$1,MATCH(EU$5,'Daten Elementary'!$A:$A,0)-1,MATCH(AQ171,'Daten Elementary'!$A$424:$ADO$424,0)-1)),0,OFFSET('Daten Elementary'!$A$1,MATCH(EU$5,'Daten Elementary'!$A:$A,0)-1,MATCH(AQ171,'Daten Elementary'!$A$424:$ADO$424,0)-1))*1000000</f>
        <v>0.47869634000000005</v>
      </c>
      <c r="EV171" s="322">
        <f ca="1">IF(ISERROR(OFFSET('Daten Elementary'!$A$1,MATCH(EV$5,'Daten Elementary'!$A:$A,0)-1,MATCH(AR171,'Daten Elementary'!$A$424:$ADO$424,0)-1)),0,OFFSET('Daten Elementary'!$A$1,MATCH(EV$5,'Daten Elementary'!$A:$A,0)-1,MATCH(AR171,'Daten Elementary'!$A$424:$ADO$424,0)-1))*1000000</f>
        <v>1.0932504000000001</v>
      </c>
      <c r="EW171" s="322">
        <f ca="1">IF(ISERROR(OFFSET('Daten Elementary'!$A$1,MATCH(EW$5,'Daten Elementary'!$A:$A,0)-1,MATCH(AS171,'Daten Elementary'!$A$424:$ADO$424,0)-1)),0,OFFSET('Daten Elementary'!$A$1,MATCH(EW$5,'Daten Elementary'!$A:$A,0)-1,MATCH(AS171,'Daten Elementary'!$A$424:$ADO$424,0)-1))*1000000</f>
        <v>6.0641048</v>
      </c>
      <c r="EX171" s="323">
        <f t="shared" ca="1" si="131"/>
        <v>34.94124154</v>
      </c>
      <c r="EY171" s="322">
        <f ca="1">IF(ISERROR(OFFSET('Daten Elementary'!$A$1,MATCH(EY$5,'Daten Elementary'!$A:$A,0)-1,MATCH($AT171,'Daten Elementary'!$A$424:$ADO$424,0)-1)),0,OFFSET('Daten Elementary'!$A$1,MATCH(EY$5,'Daten Elementary'!$A:$A,0)-1,MATCH($AT171,'Daten Elementary'!$A$424:$ADO$424,0)-1))*1000000</f>
        <v>34.941241999999995</v>
      </c>
      <c r="EZ171" s="305">
        <f t="shared" ca="1" si="132"/>
        <v>1.0000000131649585</v>
      </c>
      <c r="FA171" s="314">
        <f ca="1">IF(ISERROR(OFFSET('Daten Elementary'!$A$1,MATCH(FA$5,'Daten Elementary'!$A:$A,0)-1,MATCH(AM171,'Daten Elementary'!$A$424:$ADO$424,0)-1)),0,OFFSET('Daten Elementary'!$A$1,MATCH(FA$5,'Daten Elementary'!$A:$A,0)-1,MATCH(AM171,'Daten Elementary'!$A$424:$ADO$424,0)-1))*1000</f>
        <v>1.5831</v>
      </c>
      <c r="FB171" s="314">
        <f ca="1">IF(ISERROR(OFFSET('Daten Elementary'!$A$1,MATCH(FB$5,'Daten Elementary'!$A:$A,0)-1,MATCH(AN171,'Daten Elementary'!$A$424:$ADO$424,0)-1)),0,OFFSET('Daten Elementary'!$A$1,MATCH(FB$5,'Daten Elementary'!$A:$A,0)-1,MATCH(AN171,'Daten Elementary'!$A$424:$ADO$424,0)-1))*1000</f>
        <v>0</v>
      </c>
      <c r="FC171" s="314">
        <f ca="1">IF(ISERROR(OFFSET('Daten Elementary'!$A$1,MATCH(FC$5,'Daten Elementary'!$A:$A,0)-1,MATCH(AO171,'Daten Elementary'!$A$424:$ADO$424,0)-1)),0,OFFSET('Daten Elementary'!$A$1,MATCH(FC$5,'Daten Elementary'!$A:$A,0)-1,MATCH(AO171,'Daten Elementary'!$A$424:$ADO$424,0)-1))*1000</f>
        <v>7.4555092999999992</v>
      </c>
      <c r="FD171" s="314">
        <f ca="1">IF(ISERROR(OFFSET('Daten Elementary'!$A$1,MATCH(FD$5,'Daten Elementary'!$A:$A,0)-1,MATCH(AP171,'Daten Elementary'!$A$424:$ADO$424,0)-1)),0,OFFSET('Daten Elementary'!$A$1,MATCH(FD$5,'Daten Elementary'!$A:$A,0)-1,MATCH(AP171,'Daten Elementary'!$A$424:$ADO$424,0)-1))*1000</f>
        <v>0</v>
      </c>
      <c r="FE171" s="314">
        <f t="shared" ca="1" si="133"/>
        <v>9.0386092999999992</v>
      </c>
      <c r="FF171" s="314">
        <f ca="1">IF(ISERROR(OFFSET('Daten Elementary'!$A$1,MATCH(FF$5,'Daten Elementary'!$A:$A,0)-1,MATCH(AQ171,'Daten Elementary'!$A$424:$ADO$424,0)-1)),0,OFFSET('Daten Elementary'!$A$1,MATCH(FF$5,'Daten Elementary'!$A:$A,0)-1,MATCH(AQ171,'Daten Elementary'!$A$424:$ADO$424,0)-1))*1000</f>
        <v>0.23756174000000002</v>
      </c>
      <c r="FG171" s="314">
        <f ca="1">IF(ISERROR(OFFSET('Daten Elementary'!$A$1,MATCH(FG$5,'Daten Elementary'!$A:$A,0)-1,MATCH(AR171,'Daten Elementary'!$A$424:$ADO$424,0)-1)),0,OFFSET('Daten Elementary'!$A$1,MATCH(FG$5,'Daten Elementary'!$A:$A,0)-1,MATCH(AR171,'Daten Elementary'!$A$424:$ADO$424,0)-1))*1000</f>
        <v>0.32098419</v>
      </c>
      <c r="FH171" s="314">
        <f ca="1">IF(ISERROR(OFFSET('Daten Elementary'!$A$1,MATCH(FH$5,'Daten Elementary'!$A:$A,0)-1,MATCH(AS171,'Daten Elementary'!$A$424:$ADO$424,0)-1)),0,OFFSET('Daten Elementary'!$A$1,MATCH(FH$5,'Daten Elementary'!$A:$A,0)-1,MATCH(AS171,'Daten Elementary'!$A$424:$ADO$424,0)-1))*1000</f>
        <v>3.4763951999999998</v>
      </c>
      <c r="FI171" s="315">
        <f t="shared" ca="1" si="134"/>
        <v>13.073550430000001</v>
      </c>
      <c r="FJ171" s="314">
        <f ca="1">IF(ISERROR(OFFSET('Daten Elementary'!$A$1,MATCH(FJ$5,'Daten Elementary'!$A:$A,0)-1,MATCH($AT171,'Daten Elementary'!$A$424:$ADO$424,0)-1)),0,OFFSET('Daten Elementary'!$A$1,MATCH(FJ$5,'Daten Elementary'!$A:$A,0)-1,MATCH($AT171,'Daten Elementary'!$A$424:$ADO$424,0)-1))*1000</f>
        <v>13.073550999999998</v>
      </c>
      <c r="FK171" s="305">
        <f t="shared" ca="1" si="135"/>
        <v>1.0000000435994798</v>
      </c>
      <c r="FL171" s="314">
        <f ca="1">IF(ISERROR(OFFSET('Daten Elementary'!$A$1,MATCH(FL$5,'Daten Elementary'!$A:$A,0)-1,MATCH(AM171,'Daten Elementary'!$A$424:$ADO$424,0)-1)),0,OFFSET('Daten Elementary'!$A$1,MATCH(FL$5,'Daten Elementary'!$A:$A,0)-1,MATCH(AM171,'Daten Elementary'!$A$424:$ADO$424,0)-1))</f>
        <v>0</v>
      </c>
      <c r="FM171" s="314">
        <f ca="1">IF(ISERROR(OFFSET('Daten Elementary'!$A$1,MATCH(FM$5,'Daten Elementary'!$A:$A,0)-1,MATCH(AN171,'Daten Elementary'!$A$424:$ADO$424,0)-1)),0,OFFSET('Daten Elementary'!$A$1,MATCH(FM$5,'Daten Elementary'!$A:$A,0)-1,MATCH(AN171,'Daten Elementary'!$A$424:$ADO$424,0)-1))</f>
        <v>0</v>
      </c>
      <c r="FN171" s="314">
        <f ca="1">IF(ISERROR(OFFSET('Daten Elementary'!$A$1,MATCH(FN$5,'Daten Elementary'!$A:$A,0)-1,MATCH(AO171,'Daten Elementary'!$A$424:$ADO$424,0)-1)),0,OFFSET('Daten Elementary'!$A$1,MATCH(FN$5,'Daten Elementary'!$A:$A,0)-1,MATCH(AO171,'Daten Elementary'!$A$424:$ADO$424,0)-1))</f>
        <v>0</v>
      </c>
      <c r="FO171" s="314">
        <f ca="1">IF(ISERROR(OFFSET('Daten Elementary'!$A$1,MATCH(FO$5,'Daten Elementary'!$A:$A,0)-1,MATCH(AP171,'Daten Elementary'!$A$424:$ADO$424,0)-1)),0,OFFSET('Daten Elementary'!$A$1,MATCH(FO$5,'Daten Elementary'!$A:$A,0)-1,MATCH(AP171,'Daten Elementary'!$A$424:$ADO$424,0)-1))</f>
        <v>0</v>
      </c>
      <c r="FP171" s="314">
        <f t="shared" ca="1" si="136"/>
        <v>0</v>
      </c>
      <c r="FQ171" s="314">
        <f ca="1">IF(ISERROR(OFFSET('Daten Elementary'!$A$1,MATCH(FQ$5,'Daten Elementary'!$A:$A,0)-1,MATCH(AQ171,'Daten Elementary'!$A$424:$ADO$424,0)-1)),0,OFFSET('Daten Elementary'!$A$1,MATCH(FQ$5,'Daten Elementary'!$A:$A,0)-1,MATCH(AQ171,'Daten Elementary'!$A$424:$ADO$424,0)-1))</f>
        <v>0</v>
      </c>
      <c r="FR171" s="314">
        <f ca="1">IF(ISERROR(OFFSET('Daten Elementary'!$A$1,MATCH(FR$5,'Daten Elementary'!$A:$A,0)-1,MATCH(AR171,'Daten Elementary'!$A$424:$ADO$424,0)-1)),0,OFFSET('Daten Elementary'!$A$1,MATCH(FR$5,'Daten Elementary'!$A:$A,0)-1,MATCH(AR171,'Daten Elementary'!$A$424:$ADO$424,0)-1))</f>
        <v>0</v>
      </c>
      <c r="FS171" s="314">
        <f ca="1">IF(ISERROR(OFFSET('Daten Elementary'!$A$1,MATCH(FS$5,'Daten Elementary'!$A:$A,0)-1,MATCH(AS171,'Daten Elementary'!$A$424:$ADO$424,0)-1)),0,OFFSET('Daten Elementary'!$A$1,MATCH(FS$5,'Daten Elementary'!$A:$A,0)-1,MATCH(AS171,'Daten Elementary'!$A$424:$ADO$424,0)-1))</f>
        <v>0</v>
      </c>
      <c r="FT171" s="315">
        <f t="shared" ca="1" si="137"/>
        <v>0</v>
      </c>
      <c r="FU171" s="314">
        <f ca="1">IF(ISERROR(OFFSET('Daten Elementary'!$A$1,MATCH(FU$5,'Daten Elementary'!$A:$A,0)-1,MATCH($AT171,'Daten Elementary'!$A$424:$ADO$424,0)-1)),0,OFFSET('Daten Elementary'!$A$1,MATCH(FU$5,'Daten Elementary'!$A:$A,0)-1,MATCH($AT171,'Daten Elementary'!$A$424:$ADO$424,0)-1))</f>
        <v>0</v>
      </c>
      <c r="FV171" s="305">
        <f t="shared" ca="1" si="138"/>
        <v>0</v>
      </c>
      <c r="FW171" s="324"/>
      <c r="FX171" s="231" t="str">
        <f t="shared" si="139"/>
        <v>Zug Frankreich, Strommix FR &amp; Diesel (Elektro- &amp; Diesellok, inkl. Rangierfahrten)</v>
      </c>
      <c r="FY171" s="231" t="str">
        <f t="shared" si="104"/>
        <v>Zug Frankreich</v>
      </c>
      <c r="FZ171" s="231" t="str">
        <f t="shared" si="105"/>
        <v>, Strommix FR &amp; Diesel</v>
      </c>
      <c r="GA171" s="231" t="str">
        <f t="shared" si="106"/>
        <v xml:space="preserve"> (Elektro- &amp; Diesellok, inkl. Rangierfahrten)</v>
      </c>
      <c r="GB171" s="231"/>
    </row>
    <row r="172" spans="1:184" ht="16.5" customHeight="1">
      <c r="A172" s="378"/>
      <c r="B172" s="403"/>
      <c r="C172" s="334" t="s">
        <v>17</v>
      </c>
      <c r="D172" s="326" t="s">
        <v>244</v>
      </c>
      <c r="E172" s="371" t="s">
        <v>306</v>
      </c>
      <c r="F172" s="86">
        <v>1</v>
      </c>
      <c r="G172" s="86">
        <v>1</v>
      </c>
      <c r="H172" s="87">
        <v>1</v>
      </c>
      <c r="I172" s="88">
        <v>1</v>
      </c>
      <c r="J172" s="88"/>
      <c r="K172" s="86">
        <v>1</v>
      </c>
      <c r="L172" s="86"/>
      <c r="M172" s="86"/>
      <c r="N172" s="82" t="s">
        <v>100</v>
      </c>
      <c r="O172" s="6">
        <f ca="1">(IF(ISERROR(INDEX(INDIRECT($D$268),MATCH($AM172,$AM$4:$AM$275,0),MATCH(O$304,INDIRECT($E$268),0))*$I172/$AD172),0,INDEX(INDIRECT($D$268),MATCH($AM172,$AM$4:$AM$275,0),MATCH(O$304,INDIRECT($E$268),0))*$I172/$AD172)+IF(ISERROR(INDEX(INDIRECT($D$268),MATCH($AN172,$AN$4:$AN$275,0),MATCH(O$305,INDIRECT($E$268),0))*$J172/$AE172),0,INDEX(INDIRECT($D$268),MATCH($AN172,$AN$4:$AN$275,0),MATCH(O$305,INDIRECT($E$268),0))*$J172/$AE172))*$AC172/$F172</f>
        <v>0</v>
      </c>
      <c r="P172" s="6">
        <f ca="1">(IF(ISERROR(INDEX(INDIRECT($D$268),MATCH($AO172,$AO$4:$AO$275,0),MATCH(P$304,INDIRECT($E$268),0))*$I172/$AD172),0,INDEX(INDIRECT($D$268),MATCH($AO172,$AO$4:$AO$275,0),MATCH(P$304,INDIRECT($E$268),0))*$I172/$AD172)+IF(ISERROR(INDEX(INDIRECT($D$268),MATCH($AP172,$AP$4:$AP$275,0),MATCH(P$305,INDIRECT($E$268),0))*$J172/$AE172),0,INDEX(INDIRECT($D$268),MATCH($AP172,$AP$4:$AP$275,0),MATCH(P$305,INDIRECT($E$268),0))*$J172/$AE172))*$AC172/$F172</f>
        <v>7.7779702999999998</v>
      </c>
      <c r="Q172" s="6">
        <f ca="1">INDEX(INDIRECT($D$268),MATCH($AQ172,$AQ$4:$AQ$284,0),MATCH(Q$4,INDIRECT($E$268),0))*$K172*$AC172/$F172/$AF172</f>
        <v>0.25087958999999999</v>
      </c>
      <c r="R172" s="6">
        <f ca="1">INDEX(INDIRECT($D$268),MATCH($AR172,$AR$4:$AR$284,0),MATCH(R$4,INDIRECT($E$268),0))*$K172*$AC172/$F172/$AF172</f>
        <v>0.35215636</v>
      </c>
      <c r="S172" s="6">
        <f ca="1">INDEX(INDIRECT($D$268),MATCH($AS172,$AS$4:$AS$284,0),MATCH(S$4,INDIRECT($E$268),0))*$K172*$AC172/$F172/$AF172</f>
        <v>3.7561440999999998</v>
      </c>
      <c r="T172" s="7">
        <f t="shared" ca="1" si="103"/>
        <v>12.137150349999999</v>
      </c>
      <c r="U172" s="6">
        <f>IF($B$268=6,(IF(OR(AJ172="Benzin",AJ172="Diesel"),$AK172*INDEX('DIN EN 16258'!$I:$I,MATCH('mobitool-Faktoren v2.0'!$AI172,'DIN EN 16258'!$A:$A,0))*$I172/$AD172+$AL172*INDEX('DIN EN 16258'!$I:$I,MATCH('mobitool-Faktoren v2.0'!$AJ172,'DIN EN 16258'!$A:$A,0))*$I172/$AD172,IF(ISERROR($AK172*INDEX('DIN EN 16258'!$I:$I,MATCH('mobitool-Faktoren v2.0'!$AI172,'DIN EN 16258'!$A:$A,0))*$I172/$AD172),0,$AK172*INDEX('DIN EN 16258'!$I:$I,MATCH('mobitool-Faktoren v2.0'!$AI172,'DIN EN 16258'!$A:$A,0))*$I172/$AD172)+IF(ISERROR($AL172*INDEX('DIN EN 16258'!$I:$I,MATCH('mobitool-Faktoren v2.0'!$AJ172,'DIN EN 16258'!$A:$A,0))*$J172/$AE172),0,$AL172*INDEX('DIN EN 16258'!$I:$I,MATCH('mobitool-Faktoren v2.0'!$AJ172,'DIN EN 16258'!$A:$A,0))*$J172/$AE172)))*1000,
IF($B$268=1,(IF(OR(AJ172="Benzin",AJ172="Diesel"),$AK172*INDEX('DIN EN 16258'!$D:$D,MATCH('mobitool-Faktoren v2.0'!$AI172,'DIN EN 16258'!$A:$A,0))*$I172/$AD172+$AL172*INDEX('DIN EN 16258'!$D:$D,MATCH('mobitool-Faktoren v2.0'!$AJ172,'DIN EN 16258'!$A:$A,0))*$I172/$AD172,IF(ISERROR($AK172*INDEX('DIN EN 16258'!$D:$D,MATCH('mobitool-Faktoren v2.0'!$AI172,'DIN EN 16258'!$A:$A,0))*$I172/$AD172),0,$AK172*INDEX('DIN EN 16258'!$D:$D,MATCH('mobitool-Faktoren v2.0'!$AI172,'DIN EN 16258'!$A:$A,0))*$I172/$AD172)+IF(ISERROR($AL172*INDEX('DIN EN 16258'!$D:$D,MATCH('mobitool-Faktoren v2.0'!$AJ172,'DIN EN 16258'!$A:$A,0))*$J172/$AE172),0,$AL172*INDEX('DIN EN 16258'!$D:$D,MATCH('mobitool-Faktoren v2.0'!$AJ172,'DIN EN 16258'!$A:$A,0))*$J172/$AE172))),0))*$AC172/$F172</f>
        <v>0</v>
      </c>
      <c r="V172" s="6">
        <f>IF($B$268=6,(IF(OR(AJ172="Benzin",AJ172="Diesel"),$AK172*INDEX('DIN EN 16258'!$L:$L,MATCH('mobitool-Faktoren v2.0'!$AI172,'DIN EN 16258'!$A:$A,0))*$I172/$AD172+$AL172*INDEX('DIN EN 16258'!$L:$L,MATCH('mobitool-Faktoren v2.0'!$AJ172,'DIN EN 16258'!$A:$A,0))*$I172/$AD172,IF(ISERROR($AK172*INDEX('DIN EN 16258'!$L:$L,MATCH('mobitool-Faktoren v2.0'!$AI172,'DIN EN 16258'!$A:$A,0))*$I172/$AD172),0,$AK172*INDEX('DIN EN 16258'!$L:$L,MATCH('mobitool-Faktoren v2.0'!$AI172,'DIN EN 16258'!$A:$A,0))*$I172/$AD172)+IF(ISERROR($AL172*INDEX('DIN EN 16258'!$L:$L,MATCH('mobitool-Faktoren v2.0'!$AJ172,'DIN EN 16258'!$A:$A,0))*$J172/$AE172),0,$AL172*INDEX('DIN EN 16258'!$L:$L,MATCH('mobitool-Faktoren v2.0'!$AJ172,'DIN EN 16258'!$A:$A,0))*$J172/$AE172)))*1000,
IF($B$268=1,(IF(OR(AJ172="Benzin",AJ172="Diesel"),$AK172*INDEX('DIN EN 16258'!$F:$F,MATCH('mobitool-Faktoren v2.0'!$AI172,'DIN EN 16258'!$A:$A,0))*$I172/$AD172+$AL172*INDEX('DIN EN 16258'!$F:$F,MATCH('mobitool-Faktoren v2.0'!$AJ172,'DIN EN 16258'!$A:$A,0))*$I172/$AD172,IF(ISERROR($AK172*INDEX('DIN EN 16258'!$F:$F,MATCH('mobitool-Faktoren v2.0'!$AI172,'DIN EN 16258'!$A:$A,0))*$I172/$AD172),0,$AK172*INDEX('DIN EN 16258'!$F:$F,MATCH('mobitool-Faktoren v2.0'!$AI172,'DIN EN 16258'!$A:$A,0))*$I172/$AD172)+IF(ISERROR($AL172*INDEX('DIN EN 16258'!$F:$F,MATCH('mobitool-Faktoren v2.0'!$AJ172,'DIN EN 16258'!$A:$A,0))*$J172/$AE172),0,$AL172*INDEX('DIN EN 16258'!$F:$F,MATCH('mobitool-Faktoren v2.0'!$AJ172,'DIN EN 16258'!$A:$A,0))*$J172/$AE172))),0))*$AC172/$F172</f>
        <v>7.3766763572479999</v>
      </c>
      <c r="W172" s="39" t="s">
        <v>673</v>
      </c>
      <c r="X172" s="39" t="s">
        <v>162</v>
      </c>
      <c r="Y172" s="300"/>
      <c r="Z172" s="372"/>
      <c r="AA172" s="337"/>
      <c r="AB172" s="299"/>
      <c r="AC172" s="300">
        <v>1</v>
      </c>
      <c r="AD172" s="298">
        <v>1</v>
      </c>
      <c r="AE172" s="298"/>
      <c r="AF172" s="337">
        <v>1</v>
      </c>
      <c r="AG172" s="337"/>
      <c r="AH172" s="337"/>
      <c r="AI172" s="301" t="s">
        <v>636</v>
      </c>
      <c r="AJ172" s="301"/>
      <c r="AK172" s="374">
        <v>7.8495999999999996E-2</v>
      </c>
      <c r="AL172" s="374"/>
      <c r="AM172" s="202" t="s">
        <v>827</v>
      </c>
      <c r="AN172" s="202" t="s">
        <v>81</v>
      </c>
      <c r="AO172" s="202" t="s">
        <v>829</v>
      </c>
      <c r="AP172" s="202" t="s">
        <v>81</v>
      </c>
      <c r="AQ172" s="202" t="s">
        <v>830</v>
      </c>
      <c r="AR172" s="202" t="s">
        <v>831</v>
      </c>
      <c r="AS172" s="202" t="s">
        <v>832</v>
      </c>
      <c r="AT172" s="202" t="s">
        <v>2251</v>
      </c>
      <c r="AU172" s="303">
        <f ca="1">IF(ISERROR(OFFSET('Daten KEA'!$A$1,MATCH(AU$5,'Daten KEA'!$A:$A,0)-1,MATCH(AM172,'Daten KEA'!$A$424:$ADO$424,0)-1)),0,OFFSET('Daten KEA'!$A$1,MATCH(AU$5,'Daten KEA'!$A:$A,0)-1,MATCH(AM172,'Daten KEA'!$A$424:$ADO$424,0)-1))+IF(ISERROR(AK172*INDEX('Energiefaktoren Ecoinvent'!$D:$D,MATCH('mobitool-Faktoren v2.0'!AI172,'Energiefaktoren Ecoinvent'!$A:$A,0))),0,AK172*INDEX('Energiefaktoren Ecoinvent'!$D:$D,MATCH('mobitool-Faktoren v2.0'!AI172,'Energiefaktoren Ecoinvent'!$A:$A,0)))+IF(OR(AJ172="Benzin",AJ172="Diesel"),IF(ISERROR(OFFSET('Daten KEA'!$A$1,MATCH(AV$5,'Daten KEA'!$A:$A,0)-1,MATCH(AN172,'Daten KEA'!$A$424:$ADO$424,0)-1)),0,OFFSET('Daten KEA'!$A$1,MATCH(AV$5,'Daten KEA'!$A:$A,0)-1,MATCH(AN172,'Daten KEA'!$A$424:$ADO$424,0)-1))+IF(ISERROR(AL172*INDEX('Energiefaktoren Ecoinvent'!$D:$D,MATCH('mobitool-Faktoren v2.0'!AJ172,'Energiefaktoren Ecoinvent'!$A:$A,0))),0,AL172*INDEX('Energiefaktoren Ecoinvent'!$D:$D,MATCH('mobitool-Faktoren v2.0'!AJ172,'Energiefaktoren Ecoinvent'!$A:$A,0))),0)</f>
        <v>0.28258559999999999</v>
      </c>
      <c r="AV172" s="303">
        <f ca="1">IF(OR(AJ172="Benzin",AJ172="Diesel"),0,IF(ISERROR(OFFSET('Daten KEA'!$A$1,MATCH(AV$5,'Daten KEA'!$A:$A,0)-1,MATCH(AN172,'Daten KEA'!$A$424:$ADO$424,0)-1)),0,OFFSET('Daten KEA'!$A$1,MATCH(AV$5,'Daten KEA'!$A:$A,0)-1,MATCH(AN172,'Daten KEA'!$A$424:$ADO$424,0)-1))+IF(ISERROR(AL172*INDEX('Energiefaktoren Ecoinvent'!$D:$D,MATCH('mobitool-Faktoren v2.0'!AJ172,'Energiefaktoren Ecoinvent'!$A:$A,0))),0,AL172*INDEX('Energiefaktoren Ecoinvent'!$D:$D,MATCH('mobitool-Faktoren v2.0'!AJ172,'Energiefaktoren Ecoinvent'!$A:$A,0))))</f>
        <v>0</v>
      </c>
      <c r="AW172" s="303">
        <f ca="1">IF(ISERROR(OFFSET('Daten KEA'!$A$1,MATCH(AW$5,'Daten KEA'!$A:$A,0)-1,MATCH(AO172,'Daten KEA'!$A$424:$ADO$424,0)-1)),0,OFFSET('Daten KEA'!$A$1,MATCH(AW$5,'Daten KEA'!$A:$A,0)-1,MATCH(AO172,'Daten KEA'!$A$424:$ADO$424,0)-1))-IF(ISERROR(AK172*INDEX('Energiefaktoren Ecoinvent'!$D:$D,MATCH('mobitool-Faktoren v2.0'!AI172,'Energiefaktoren Ecoinvent'!$A:$A,0))),0,AK172*INDEX('Energiefaktoren Ecoinvent'!$D:$D,MATCH('mobitool-Faktoren v2.0'!AI172,'Energiefaktoren Ecoinvent'!$A:$A,0)))+IF(OR(AJ172="Benzin",AJ172="Diesel"),IF(ISERROR(OFFSET('Daten KEA'!$A$1,MATCH(AX$5,'Daten KEA'!$A:$A,0)-1,MATCH(AP172,'Daten KEA'!$A$424:$ADO$424,0)-1)),0,OFFSET('Daten KEA'!$A$1,MATCH(AX$5,'Daten KEA'!$A:$A,0)-1,MATCH(AP172,'Daten KEA'!$A$424:$ADO$424,0)-1))-IF(ISERROR(AL172*INDEX('Energiefaktoren Ecoinvent'!$D:$D,MATCH('mobitool-Faktoren v2.0'!AJ172,'Energiefaktoren Ecoinvent'!$A:$A,0))),0,AL172*INDEX('Energiefaktoren Ecoinvent'!$D:$D,MATCH('mobitool-Faktoren v2.0'!AJ172,'Energiefaktoren Ecoinvent'!$A:$A,0))),0)</f>
        <v>0.69281272999999999</v>
      </c>
      <c r="AX172" s="303">
        <f ca="1">IF(OR(AJ172="Benzin",AJ172="Diesel"),0,IF(ISERROR(OFFSET('Daten KEA'!$A$1,MATCH(AX$5,'Daten KEA'!$A:$A,0)-1,MATCH(AP172,'Daten KEA'!$A$424:$ADO$424,0)-1)),0,OFFSET('Daten KEA'!$A$1,MATCH(AX$5,'Daten KEA'!$A:$A,0)-1,MATCH(AP172,'Daten KEA'!$A$424:$ADO$424,0)-1))-IF(ISERROR(AL172*INDEX('Energiefaktoren Ecoinvent'!$D:$D,MATCH('mobitool-Faktoren v2.0'!AJ172,'Energiefaktoren Ecoinvent'!$A:$A,0))),0,AL172*INDEX('Energiefaktoren Ecoinvent'!$D:$D,MATCH('mobitool-Faktoren v2.0'!AJ172,'Energiefaktoren Ecoinvent'!$A:$A,0))))</f>
        <v>0</v>
      </c>
      <c r="AY172" s="303">
        <f t="shared" ca="1" si="107"/>
        <v>0.97539832999999998</v>
      </c>
      <c r="AZ172" s="303">
        <f ca="1">IF(ISERROR(OFFSET('Daten KEA'!$A$1,MATCH(AZ$5,'Daten KEA'!$A:$A,0)-1,MATCH(AQ172,'Daten KEA'!$A$424:$ADO$424,0)-1)),0,OFFSET('Daten KEA'!$A$1,MATCH(AZ$5,'Daten KEA'!$A:$A,0)-1,MATCH(AQ172,'Daten KEA'!$A$424:$ADO$424,0)-1))</f>
        <v>3.7315399000000002E-3</v>
      </c>
      <c r="BA172" s="303">
        <f ca="1">IF(ISERROR(OFFSET('Daten KEA'!$A$1,MATCH(BA$5,'Daten KEA'!$A:$A,0)-1,MATCH(AR172,'Daten KEA'!$A$424:$ADO$424,0)-1)),0,OFFSET('Daten KEA'!$A$1,MATCH(BA$5,'Daten KEA'!$A:$A,0)-1,MATCH(AR172,'Daten KEA'!$A$424:$ADO$424,0)-1))</f>
        <v>6.1808369999999998E-3</v>
      </c>
      <c r="BB172" s="303">
        <f ca="1">IF(ISERROR(OFFSET('Daten KEA'!$A$1,MATCH(BB$5,'Daten KEA'!$A:$A,0)-1,MATCH(AS172,'Daten KEA'!$A$424:$ADO$424,0)-1)),0,OFFSET('Daten KEA'!$A$1,MATCH(BB$5,'Daten KEA'!$A:$A,0)-1,MATCH(AS172,'Daten KEA'!$A$424:$ADO$424,0)-1))</f>
        <v>8.7945978999999994E-2</v>
      </c>
      <c r="BC172" s="304">
        <f t="shared" ca="1" si="101"/>
        <v>1.0732566858999999</v>
      </c>
      <c r="BD172" s="303">
        <f ca="1">IF(ISERROR(OFFSET('Daten KEA'!$A$1,MATCH(BD$5,'Daten KEA'!$A:$A,0)-1,MATCH(AT172,'Daten KEA'!$A$424:$ADO$424,0)-1)),0,OFFSET('Daten KEA'!$A$1,MATCH(BD$5,'Daten KEA'!$A:$A,0)-1,MATCH(AT172,'Daten KEA'!$A$424:$ADO$424,0)-1))</f>
        <v>1.0732567</v>
      </c>
      <c r="BE172" s="305">
        <f t="shared" ca="1" si="108"/>
        <v>1.0000000131375841</v>
      </c>
      <c r="BF172" s="306">
        <f ca="1">IF(ISERROR(OFFSET('Daten KEA'!$A$1,MATCH(BF$5,'Daten KEA'!$A:$A,0)-1,MATCH(AM172,'Daten KEA'!$A$424:$ADO$424,0)-1)),0,OFFSET('Daten KEA'!$A$1,MATCH(BF$5,'Daten KEA'!$A:$A,0)-1,MATCH(AM172,'Daten KEA'!$A$424:$ADO$424,0)-1))+IF(ISERROR($AK172*INDEX('Energiefaktoren Ecoinvent'!$H:$H,MATCH('mobitool-Faktoren v2.0'!$AI172,'Energiefaktoren Ecoinvent'!$A:$A,0))),0,$AK172*INDEX('Energiefaktoren Ecoinvent'!$H:$H,MATCH('mobitool-Faktoren v2.0'!$AI172,'Energiefaktoren Ecoinvent'!$A:$A,0)))+IF(OR(AJ172="Benzin",AJ172="Diesel"),IF(ISERROR(OFFSET('Daten KEA'!$A$1,MATCH(BG$5,'Daten KEA'!$A:$A,0)-1,MATCH(AN172,'Daten KEA'!$A$424:$ADO$424,0)-1)),0,OFFSET('Daten KEA'!$A$1,MATCH(BG$5,'Daten KEA'!$A:$A,0)-1,MATCH(AN172,'Daten KEA'!$A$424:$ADO$424,0)-1))+IF(ISERROR($AL172*INDEX('Energiefaktoren Ecoinvent'!$H:$H,MATCH('mobitool-Faktoren v2.0'!$AJ172,'Energiefaktoren Ecoinvent'!$A:$A,0))),0,$AL172*INDEX('Energiefaktoren Ecoinvent'!$H:$H,MATCH('mobitool-Faktoren v2.0'!$AJ172,'Energiefaktoren Ecoinvent'!$A:$A,0))),0)</f>
        <v>0.24131013090275871</v>
      </c>
      <c r="BG172" s="306">
        <f ca="1">IF(OR(AJ172="Benzin",AJ172="Diesel"),0,IF(ISERROR(OFFSET('Daten KEA'!$A$1,MATCH(BG$5,'Daten KEA'!$A:$A,0)-1,MATCH(AN172,'Daten KEA'!$A$424:$ADO$424,0)-1)),0,OFFSET('Daten KEA'!$A$1,MATCH(BG$5,'Daten KEA'!$A:$A,0)-1,MATCH(AN172,'Daten KEA'!$A$424:$ADO$424,0)-1))+IF(ISERROR($AL172*INDEX('Energiefaktoren Ecoinvent'!$H:$H,MATCH('mobitool-Faktoren v2.0'!$AJ172,'Energiefaktoren Ecoinvent'!$A:$A,0))),0,$AL172*INDEX('Energiefaktoren Ecoinvent'!$H:$H,MATCH('mobitool-Faktoren v2.0'!$AJ172,'Energiefaktoren Ecoinvent'!$A:$A,0))))</f>
        <v>0</v>
      </c>
      <c r="BH172" s="306">
        <f ca="1">IF(ISERROR(OFFSET('Daten KEA'!$A$1,MATCH(BH$5,'Daten KEA'!$A:$A,0)-1,MATCH(AO172,'Daten KEA'!$A$424:$ADO$424,0)-1)),0,OFFSET('Daten KEA'!$A$1,MATCH(BH$5,'Daten KEA'!$A:$A,0)-1,MATCH(AO172,'Daten KEA'!$A$424:$ADO$424,0)-1))-IF(ISERROR($AK172*INDEX('Energiefaktoren Ecoinvent'!$H:$H,MATCH('mobitool-Faktoren v2.0'!$AI172,'Energiefaktoren Ecoinvent'!$A:$A,0))),0,$AK172*INDEX('Energiefaktoren Ecoinvent'!$H:$H,MATCH('mobitool-Faktoren v2.0'!$AI172,'Energiefaktoren Ecoinvent'!$A:$A,0)))+IF(OR(AJ172="Benzin",AJ172="Diesel"),IF(ISERROR(OFFSET('Daten KEA'!$A$1,MATCH(BI$5,'Daten KEA'!$A:$A,0)-1,MATCH(AP172,'Daten KEA'!$A$424:$ADO$424,0)-1)),0,OFFSET('Daten KEA'!$A$1,MATCH(BI$5,'Daten KEA'!$A:$A,0)-1,MATCH(AP172,'Daten KEA'!$A$424:$ADO$424,0)-1))-IF(ISERROR($AL172*INDEX('Energiefaktoren Ecoinvent'!$H:$H,MATCH('mobitool-Faktoren v2.0'!$AJ172,'Energiefaktoren Ecoinvent'!$A:$A,0))),0,$AL172*INDEX('Energiefaktoren Ecoinvent'!$H:$H,MATCH('mobitool-Faktoren v2.0'!$AJ172,'Energiefaktoren Ecoinvent'!$A:$A,0))),0)</f>
        <v>0.68900686802188726</v>
      </c>
      <c r="BI172" s="306">
        <f ca="1">IF(OR(AJ172="Benzin",AJ172="Diesel"),0,IF(ISERROR(OFFSET('Daten KEA'!$A$1,MATCH(BI$5,'Daten KEA'!$A:$A,0)-1,MATCH(AP172,'Daten KEA'!$A$424:$ADO$424,0)-1)),0,OFFSET('Daten KEA'!$A$1,MATCH(BI$5,'Daten KEA'!$A:$A,0)-1,MATCH(AP172,'Daten KEA'!$A$424:$ADO$424,0)-1))-IF(ISERROR($AL172*INDEX('Energiefaktoren Ecoinvent'!$H:$H,MATCH('mobitool-Faktoren v2.0'!$AJ172,'Energiefaktoren Ecoinvent'!$A:$A,0))),0,$AL172*INDEX('Energiefaktoren Ecoinvent'!$H:$H,MATCH('mobitool-Faktoren v2.0'!$AJ172,'Energiefaktoren Ecoinvent'!$A:$A,0))))</f>
        <v>0</v>
      </c>
      <c r="BJ172" s="306">
        <f t="shared" ca="1" si="140"/>
        <v>0.93031699892464603</v>
      </c>
      <c r="BK172" s="306">
        <f ca="1">IF(ISERROR(OFFSET('Daten KEA'!$A$1,MATCH(BK$5,'Daten KEA'!$A:$A,0)-1,MATCH(AQ172,'Daten KEA'!$A$424:$ADO$424,0)-1)),0,OFFSET('Daten KEA'!$A$1,MATCH(BK$5,'Daten KEA'!$A:$A,0)-1,MATCH(AQ172,'Daten KEA'!$A$424:$ADO$424,0)-1))</f>
        <v>3.6433811610006995E-3</v>
      </c>
      <c r="BL172" s="306">
        <f ca="1">IF(ISERROR(OFFSET('Daten KEA'!$A$1,MATCH(BL$5,'Daten KEA'!$A:$A,0)-1,MATCH(AR172,'Daten KEA'!$A$424:$ADO$424,0)-1)),0,OFFSET('Daten KEA'!$A$1,MATCH(BL$5,'Daten KEA'!$A:$A,0)-1,MATCH(AR172,'Daten KEA'!$A$424:$ADO$424,0)-1))</f>
        <v>5.6764408202791003E-3</v>
      </c>
      <c r="BM172" s="306">
        <f ca="1">IF(ISERROR(OFFSET('Daten KEA'!$A$1,MATCH(BM$5,'Daten KEA'!$A:$A,0)-1,MATCH(AS172,'Daten KEA'!$A$424:$ADO$424,0)-1)),0,OFFSET('Daten KEA'!$A$1,MATCH(BM$5,'Daten KEA'!$A:$A,0)-1,MATCH(AS172,'Daten KEA'!$A$424:$ADO$424,0)-1))</f>
        <v>7.931982183700001E-2</v>
      </c>
      <c r="BN172" s="307">
        <f t="shared" ca="1" si="98"/>
        <v>1.0189566427429257</v>
      </c>
      <c r="BO172" s="306">
        <f ca="1">IF(ISERROR(OFFSET('Daten KEA'!$A$1,MATCH(BO$5,'Daten KEA'!$A:$A,0)-1,MATCH(AT172,'Daten KEA'!$A$424:$ADO$424,0)-1)),0,OFFSET('Daten KEA'!$A$1,MATCH(BO$5,'Daten KEA'!$A:$A,0)-1,MATCH(AT172,'Daten KEA'!$A$424:$ADO$424,0)-1))</f>
        <v>1.0189566371429302</v>
      </c>
      <c r="BP172" s="305">
        <f t="shared" ca="1" si="109"/>
        <v>0.99999999450418664</v>
      </c>
      <c r="BQ172" s="308">
        <f ca="1">IF(ISERROR(OFFSET('Daten GWP'!$A$1,MATCH(BQ$5,'Daten GWP'!$A:$A,0)-1,MATCH(AM172,'Daten GWP'!$A$424:$ADO$424,0)-1)),0,OFFSET('Daten GWP'!$A$1,MATCH(BQ$5,'Daten GWP'!$A:$A,0)-1,MATCH(AM172,'Daten GWP'!$A$424:$ADO$424,0)-1))*1000</f>
        <v>0</v>
      </c>
      <c r="BR172" s="308">
        <f ca="1">IF(ISERROR(OFFSET('Daten GWP'!$A$1,MATCH(BR$5,'Daten GWP'!$A:$A,0)-1,MATCH(AN172,'Daten GWP'!$A$424:$ADO$424,0)-1)),0,OFFSET('Daten GWP'!$A$1,MATCH(BR$5,'Daten GWP'!$A:$A,0)-1,MATCH(AN172,'Daten GWP'!$A$424:$ADO$424,0)-1))*1000</f>
        <v>0</v>
      </c>
      <c r="BS172" s="308">
        <f ca="1">IF(ISERROR(OFFSET('Daten GWP'!$A$1,MATCH(BS$5,'Daten GWP'!$A:$A,0)-1,MATCH(AO172,'Daten GWP'!$A$424:$ADO$424,0)-1)),0,OFFSET('Daten GWP'!$A$1,MATCH(BS$5,'Daten GWP'!$A:$A,0)-1,MATCH(AO172,'Daten GWP'!$A$424:$ADO$424,0)-1))*1000</f>
        <v>7.7779702999999998</v>
      </c>
      <c r="BT172" s="308">
        <f ca="1">IF(ISERROR(OFFSET('Daten GWP'!$A$1,MATCH(BT$5,'Daten GWP'!$A:$A,0)-1,MATCH(AP172,'Daten GWP'!$A$424:$ADO$424,0)-1)),0,OFFSET('Daten GWP'!$A$1,MATCH(BT$5,'Daten GWP'!$A:$A,0)-1,MATCH(AP172,'Daten GWP'!$A$424:$ADO$424,0)-1))*1000</f>
        <v>0</v>
      </c>
      <c r="BU172" s="308">
        <f t="shared" ca="1" si="110"/>
        <v>7.7779702999999998</v>
      </c>
      <c r="BV172" s="308">
        <f ca="1">IF(ISERROR(OFFSET('Daten GWP'!$A$1,MATCH(BV$5,'Daten GWP'!$A:$A,0)-1,MATCH(AQ172,'Daten GWP'!$A$424:$ADO$424,0)-1)),0,OFFSET('Daten GWP'!$A$1,MATCH(BV$5,'Daten GWP'!$A:$A,0)-1,MATCH(AQ172,'Daten GWP'!$A$424:$ADO$424,0)-1))*1000</f>
        <v>0.25087958999999999</v>
      </c>
      <c r="BW172" s="308">
        <f ca="1">IF(ISERROR(OFFSET('Daten GWP'!$A$1,MATCH(BW$5,'Daten GWP'!$A:$A,0)-1,MATCH(AR172,'Daten GWP'!$A$424:$ADO$424,0)-1)),0,OFFSET('Daten GWP'!$A$1,MATCH(BW$5,'Daten GWP'!$A:$A,0)-1,MATCH(AR172,'Daten GWP'!$A$424:$ADO$424,0)-1))*1000</f>
        <v>0.35215636</v>
      </c>
      <c r="BX172" s="308">
        <f ca="1">IF(ISERROR(OFFSET('Daten GWP'!$A$1,MATCH(BX$5,'Daten GWP'!$A:$A,0)-1,MATCH(AS172,'Daten GWP'!$A$424:$ADO$424,0)-1)),0,OFFSET('Daten GWP'!$A$1,MATCH(BX$5,'Daten GWP'!$A:$A,0)-1,MATCH(AS172,'Daten GWP'!$A$424:$ADO$424,0)-1))*1000</f>
        <v>3.7561440999999998</v>
      </c>
      <c r="BY172" s="309">
        <f t="shared" ca="1" si="99"/>
        <v>12.137150350000001</v>
      </c>
      <c r="BZ172" s="308">
        <f ca="1">IF(ISERROR(OFFSET('Daten GWP'!$A$1,MATCH(BZ$5,'Daten GWP'!$A:$A,0)-1,MATCH(AT172,'Daten GWP'!$A$424:$ADO$424,0)-1)),0,OFFSET('Daten GWP'!$A$1,MATCH(BZ$5,'Daten GWP'!$A:$A,0)-1,MATCH(AT172,'Daten GWP'!$A$424:$ADO$424,0)-1))*1000</f>
        <v>12.13715</v>
      </c>
      <c r="CA172" s="305">
        <f t="shared" ca="1" si="111"/>
        <v>0.99999997116291794</v>
      </c>
      <c r="CB172" s="310">
        <f ca="1">IF(ISERROR(OFFSET('Daten Elementary'!$A$1,MATCH(CB$5,'Daten Elementary'!$A:$A,0)-1,MATCH(AM172,'Daten Elementary'!$A$424:$ADO$424,0)-1)),0,OFFSET('Daten Elementary'!$A$1,MATCH(CB$5,'Daten Elementary'!$A:$A,0)-1,MATCH(AM172,'Daten Elementary'!$A$424:$ADO$424,0)-1))*1000000</f>
        <v>0</v>
      </c>
      <c r="CC172" s="310">
        <f ca="1">IF(ISERROR(OFFSET('Daten Elementary'!$A$1,MATCH(CC$5,'Daten Elementary'!$A:$A,0)-1,MATCH(AN172,'Daten Elementary'!$A$424:$ADO$424,0)-1)),0,OFFSET('Daten Elementary'!$A$1,MATCH(CC$5,'Daten Elementary'!$A:$A,0)-1,MATCH(AN172,'Daten Elementary'!$A$424:$ADO$424,0)-1))*1000000</f>
        <v>0</v>
      </c>
      <c r="CD172" s="310">
        <f ca="1">IF(ISERROR(OFFSET('Daten Elementary'!$A$1,MATCH(CD$5,'Daten Elementary'!$A:$A,0)-1,MATCH(AO172,'Daten Elementary'!$A$424:$ADO$424,0)-1)),0,OFFSET('Daten Elementary'!$A$1,MATCH(CD$5,'Daten Elementary'!$A:$A,0)-1,MATCH(AO172,'Daten Elementary'!$A$424:$ADO$424,0)-1))*1000000</f>
        <v>4.7745075000000003</v>
      </c>
      <c r="CE172" s="310">
        <f ca="1">IF(ISERROR(OFFSET('Daten Elementary'!$A$1,MATCH(CE$5,'Daten Elementary'!$A:$A,0)-1,MATCH(AP172,'Daten Elementary'!$A$424:$ADO$424,0)-1)),0,OFFSET('Daten Elementary'!$A$1,MATCH(CE$5,'Daten Elementary'!$A:$A,0)-1,MATCH(AP172,'Daten Elementary'!$A$424:$ADO$424,0)-1))*1000000</f>
        <v>0</v>
      </c>
      <c r="CF172" s="310">
        <f t="shared" ca="1" si="112"/>
        <v>4.7745075000000003</v>
      </c>
      <c r="CG172" s="310">
        <f ca="1">IF(ISERROR(OFFSET('Daten Elementary'!$A$1,MATCH(CG$5,'Daten Elementary'!$A:$A,0)-1,MATCH(AQ172,'Daten Elementary'!$A$424:$ADO$424,0)-1)),0,OFFSET('Daten Elementary'!$A$1,MATCH(CG$5,'Daten Elementary'!$A:$A,0)-1,MATCH(AQ172,'Daten Elementary'!$A$424:$ADO$424,0)-1))*1000000</f>
        <v>0.11765668</v>
      </c>
      <c r="CH172" s="310">
        <f ca="1">IF(ISERROR(OFFSET('Daten Elementary'!$A$1,MATCH(CH$5,'Daten Elementary'!$A:$A,0)-1,MATCH(AR172,'Daten Elementary'!$A$424:$ADO$424,0)-1)),0,OFFSET('Daten Elementary'!$A$1,MATCH(CH$5,'Daten Elementary'!$A:$A,0)-1,MATCH(AR172,'Daten Elementary'!$A$424:$ADO$424,0)-1))*1000000</f>
        <v>0.55349392000000008</v>
      </c>
      <c r="CI172" s="310">
        <f ca="1">IF(ISERROR(OFFSET('Daten Elementary'!$A$1,MATCH(CI$5,'Daten Elementary'!$A:$A,0)-1,MATCH(AS172,'Daten Elementary'!$A$424:$ADO$424,0)-1)),0,OFFSET('Daten Elementary'!$A$1,MATCH(CI$5,'Daten Elementary'!$A:$A,0)-1,MATCH(AS172,'Daten Elementary'!$A$424:$ADO$424,0)-1))*1000000</f>
        <v>4.3640739999999996</v>
      </c>
      <c r="CJ172" s="311">
        <f t="shared" ca="1" si="113"/>
        <v>9.8097320999999997</v>
      </c>
      <c r="CK172" s="310">
        <f ca="1">IF(ISERROR(OFFSET('Daten Elementary'!$A$1,MATCH(CK$5,'Daten Elementary'!$A:$A,0)-1,MATCH($AT172,'Daten Elementary'!$A$424:$ADO$424,0)-1)),0,OFFSET('Daten Elementary'!$A$1,MATCH(CK$5,'Daten Elementary'!$A:$A,0)-1,MATCH($AT172,'Daten Elementary'!$A$424:$ADO$424,0)-1))*1000000</f>
        <v>9.8097321999999991</v>
      </c>
      <c r="CL172" s="305">
        <f t="shared" ca="1" si="114"/>
        <v>1.0000000101939583</v>
      </c>
      <c r="CM172" s="312">
        <f ca="1">IF(ISERROR(OFFSET('Daten Elementary'!$A$1,MATCH(CM$5,'Daten Elementary'!$A:$A,0)-1,MATCH(AM172,'Daten Elementary'!$A$424:$ADO$424,0)-1)),0,OFFSET('Daten Elementary'!$A$1,MATCH(CM$5,'Daten Elementary'!$A:$A,0)-1,MATCH(AM172,'Daten Elementary'!$A$424:$ADO$424,0)-1))*1000000</f>
        <v>0</v>
      </c>
      <c r="CN172" s="312">
        <f ca="1">IF(ISERROR(OFFSET('Daten Elementary'!$A$1,MATCH(CN$5,'Daten Elementary'!$A:$A,0)-1,MATCH(AN172,'Daten Elementary'!$A$424:$ADO$424,0)-1)),0,OFFSET('Daten Elementary'!$A$1,MATCH(CN$5,'Daten Elementary'!$A:$A,0)-1,MATCH(AN172,'Daten Elementary'!$A$424:$ADO$424,0)-1))*1000000</f>
        <v>0</v>
      </c>
      <c r="CO172" s="312">
        <f ca="1">IF(ISERROR(OFFSET('Daten Elementary'!$A$1,MATCH(CO$5,'Daten Elementary'!$A:$A,0)-1,MATCH(AO172,'Daten Elementary'!$A$424:$ADO$424,0)-1)),0,OFFSET('Daten Elementary'!$A$1,MATCH(CO$5,'Daten Elementary'!$A:$A,0)-1,MATCH(AO172,'Daten Elementary'!$A$424:$ADO$424,0)-1))*1000000</f>
        <v>2.7395288999999998</v>
      </c>
      <c r="CP172" s="312">
        <f ca="1">IF(ISERROR(OFFSET('Daten Elementary'!$A$1,MATCH(CP$5,'Daten Elementary'!$A:$A,0)-1,MATCH(AP172,'Daten Elementary'!$A$424:$ADO$424,0)-1)),0,OFFSET('Daten Elementary'!$A$1,MATCH(CP$5,'Daten Elementary'!$A:$A,0)-1,MATCH(AP172,'Daten Elementary'!$A$424:$ADO$424,0)-1))*1000000</f>
        <v>0</v>
      </c>
      <c r="CQ172" s="312">
        <f t="shared" ca="1" si="115"/>
        <v>2.7395288999999998</v>
      </c>
      <c r="CR172" s="312">
        <f ca="1">IF(ISERROR(OFFSET('Daten Elementary'!$A$1,MATCH(CR$5,'Daten Elementary'!$A:$A,0)-1,MATCH(AQ172,'Daten Elementary'!$A$424:$ADO$424,0)-1)),0,OFFSET('Daten Elementary'!$A$1,MATCH(CR$5,'Daten Elementary'!$A:$A,0)-1,MATCH(AQ172,'Daten Elementary'!$A$424:$ADO$424,0)-1))*1000000</f>
        <v>4.0708392000000003E-2</v>
      </c>
      <c r="CS172" s="312">
        <f ca="1">IF(ISERROR(OFFSET('Daten Elementary'!$A$1,MATCH(CS$5,'Daten Elementary'!$A:$A,0)-1,MATCH(AR172,'Daten Elementary'!$A$424:$ADO$424,0)-1)),0,OFFSET('Daten Elementary'!$A$1,MATCH(CS$5,'Daten Elementary'!$A:$A,0)-1,MATCH(AR172,'Daten Elementary'!$A$424:$ADO$424,0)-1))*1000000</f>
        <v>0.22170697</v>
      </c>
      <c r="CT172" s="312">
        <f ca="1">IF(ISERROR(OFFSET('Daten Elementary'!$A$1,MATCH(CT$5,'Daten Elementary'!$A:$A,0)-1,MATCH(AS172,'Daten Elementary'!$A$424:$ADO$424,0)-1)),0,OFFSET('Daten Elementary'!$A$1,MATCH(CT$5,'Daten Elementary'!$A:$A,0)-1,MATCH(AS172,'Daten Elementary'!$A$424:$ADO$424,0)-1))*1000000</f>
        <v>1.7158775000000002</v>
      </c>
      <c r="CU172" s="313">
        <f t="shared" ca="1" si="116"/>
        <v>4.7178217619999998</v>
      </c>
      <c r="CV172" s="312">
        <f ca="1">IF(ISERROR(OFFSET('Daten Elementary'!$A$1,MATCH(CV$5,'Daten Elementary'!$A:$A,0)-1,MATCH($AT172,'Daten Elementary'!$A$424:$ADO$424,0)-1)),0,OFFSET('Daten Elementary'!$A$1,MATCH(CV$5,'Daten Elementary'!$A:$A,0)-1,MATCH($AT172,'Daten Elementary'!$A$424:$ADO$424,0)-1))*1000000</f>
        <v>4.7178218000000003</v>
      </c>
      <c r="CW172" s="305">
        <f t="shared" ca="1" si="117"/>
        <v>1.0000000080545646</v>
      </c>
      <c r="CX172" s="314">
        <f ca="1">IF(ISERROR(OFFSET('Daten Elementary'!$A$1,MATCH(CX$5,'Daten Elementary'!$A:$A,0)-1,MATCH(AM172,'Daten Elementary'!$A$424:$ADO$424,0)-1)),0,OFFSET('Daten Elementary'!$A$1,MATCH(CX$5,'Daten Elementary'!$A:$A,0)-1,MATCH(AM172,'Daten Elementary'!$A$424:$ADO$424,0)-1))*1000000</f>
        <v>0</v>
      </c>
      <c r="CY172" s="314">
        <f ca="1">IF(ISERROR(OFFSET('Daten Elementary'!$A$1,MATCH(CY$5,'Daten Elementary'!$A:$A,0)-1,MATCH(AN172,'Daten Elementary'!$A$424:$ADO$424,0)-1)),0,OFFSET('Daten Elementary'!$A$1,MATCH(CY$5,'Daten Elementary'!$A:$A,0)-1,MATCH(AN172,'Daten Elementary'!$A$424:$ADO$424,0)-1))*1000000</f>
        <v>0</v>
      </c>
      <c r="CZ172" s="314">
        <f ca="1">IF(ISERROR(OFFSET('Daten Elementary'!$A$1,MATCH(CZ$5,'Daten Elementary'!$A:$A,0)-1,MATCH(AO172,'Daten Elementary'!$A$424:$ADO$424,0)-1)),0,OFFSET('Daten Elementary'!$A$1,MATCH(CZ$5,'Daten Elementary'!$A:$A,0)-1,MATCH(AO172,'Daten Elementary'!$A$424:$ADO$424,0)-1))*1000000</f>
        <v>2.6385238000000002</v>
      </c>
      <c r="DA172" s="314">
        <f ca="1">IF(ISERROR(OFFSET('Daten Elementary'!$A$1,MATCH(DA$5,'Daten Elementary'!$A:$A,0)-1,MATCH(AP172,'Daten Elementary'!$A$424:$ADO$424,0)-1)),0,OFFSET('Daten Elementary'!$A$1,MATCH(DA$5,'Daten Elementary'!$A:$A,0)-1,MATCH(AP172,'Daten Elementary'!$A$424:$ADO$424,0)-1))*1000000</f>
        <v>0</v>
      </c>
      <c r="DB172" s="314">
        <f t="shared" ca="1" si="118"/>
        <v>2.6385238000000002</v>
      </c>
      <c r="DC172" s="314">
        <f ca="1">IF(ISERROR(OFFSET('Daten Elementary'!$A$1,MATCH(DC$5,'Daten Elementary'!$A:$A,0)-1,MATCH(AQ172,'Daten Elementary'!$A$424:$ADO$424,0)-1)),0,OFFSET('Daten Elementary'!$A$1,MATCH(DC$5,'Daten Elementary'!$A:$A,0)-1,MATCH(AQ172,'Daten Elementary'!$A$424:$ADO$424,0)-1))*1000000</f>
        <v>0.13790570999999999</v>
      </c>
      <c r="DD172" s="314">
        <f ca="1">IF(ISERROR(OFFSET('Daten Elementary'!$A$1,MATCH(DD$5,'Daten Elementary'!$A:$A,0)-1,MATCH(AR172,'Daten Elementary'!$A$424:$ADO$424,0)-1)),0,OFFSET('Daten Elementary'!$A$1,MATCH(DD$5,'Daten Elementary'!$A:$A,0)-1,MATCH(AR172,'Daten Elementary'!$A$424:$ADO$424,0)-1))*1000000</f>
        <v>0.22778081</v>
      </c>
      <c r="DE172" s="314">
        <f ca="1">IF(ISERROR(OFFSET('Daten Elementary'!$A$1,MATCH(DE$5,'Daten Elementary'!$A:$A,0)-1,MATCH(AS172,'Daten Elementary'!$A$424:$ADO$424,0)-1)),0,OFFSET('Daten Elementary'!$A$1,MATCH(DE$5,'Daten Elementary'!$A:$A,0)-1,MATCH(AS172,'Daten Elementary'!$A$424:$ADO$424,0)-1))*1000000</f>
        <v>3.0195628000000001</v>
      </c>
      <c r="DF172" s="315">
        <f t="shared" ca="1" si="119"/>
        <v>6.0237731200000004</v>
      </c>
      <c r="DG172" s="314">
        <f ca="1">IF(ISERROR(OFFSET('Daten Elementary'!$A$1,MATCH(DG$5,'Daten Elementary'!$A:$A,0)-1,MATCH($AT172,'Daten Elementary'!$A$424:$ADO$424,0)-1)),0,OFFSET('Daten Elementary'!$A$1,MATCH(DG$5,'Daten Elementary'!$A:$A,0)-1,MATCH($AT172,'Daten Elementary'!$A$424:$ADO$424,0)-1))*1000000</f>
        <v>6.0237730999999997</v>
      </c>
      <c r="DH172" s="305">
        <f t="shared" ca="1" si="120"/>
        <v>0.99999999667982176</v>
      </c>
      <c r="DI172" s="316">
        <f ca="1">IF(ISERROR(OFFSET('Daten Elementary'!$A$1,MATCH(DI$5,'Daten Elementary'!$A:$A,0)-1,MATCH(AM172,'Daten Elementary'!$A$424:$ADO$424,0)-1)),0,OFFSET('Daten Elementary'!$A$1,MATCH(DI$5,'Daten Elementary'!$A:$A,0)-1,MATCH(AM172,'Daten Elementary'!$A$424:$ADO$424,0)-1))*1000000</f>
        <v>0</v>
      </c>
      <c r="DJ172" s="316">
        <f ca="1">IF(ISERROR(OFFSET('Daten Elementary'!$A$1,MATCH(DJ$5,'Daten Elementary'!$A:$A,0)-1,MATCH(AN172,'Daten Elementary'!$A$424:$ADO$424,0)-1)),0,OFFSET('Daten Elementary'!$A$1,MATCH(DJ$5,'Daten Elementary'!$A:$A,0)-1,MATCH(AN172,'Daten Elementary'!$A$424:$ADO$424,0)-1))*1000000</f>
        <v>0</v>
      </c>
      <c r="DK172" s="316">
        <f ca="1">IF(ISERROR(OFFSET('Daten Elementary'!$A$1,MATCH(DK$5,'Daten Elementary'!$A:$A,0)-1,MATCH(AO172,'Daten Elementary'!$A$424:$ADO$424,0)-1)),0,OFFSET('Daten Elementary'!$A$1,MATCH(DK$5,'Daten Elementary'!$A:$A,0)-1,MATCH(AO172,'Daten Elementary'!$A$424:$ADO$424,0)-1))*1000000</f>
        <v>18.344742999999998</v>
      </c>
      <c r="DL172" s="316">
        <f ca="1">IF(ISERROR(OFFSET('Daten Elementary'!$A$1,MATCH(DL$5,'Daten Elementary'!$A:$A,0)-1,MATCH(AP172,'Daten Elementary'!$A$424:$ADO$424,0)-1)),0,OFFSET('Daten Elementary'!$A$1,MATCH(DL$5,'Daten Elementary'!$A:$A,0)-1,MATCH(AP172,'Daten Elementary'!$A$424:$ADO$424,0)-1))*1000000</f>
        <v>0</v>
      </c>
      <c r="DM172" s="316">
        <f t="shared" ca="1" si="121"/>
        <v>18.344742999999998</v>
      </c>
      <c r="DN172" s="316">
        <f ca="1">IF(ISERROR(OFFSET('Daten Elementary'!$A$1,MATCH(DN$5,'Daten Elementary'!$A:$A,0)-1,MATCH(AQ172,'Daten Elementary'!$A$424:$ADO$424,0)-1)),0,OFFSET('Daten Elementary'!$A$1,MATCH(DN$5,'Daten Elementary'!$A:$A,0)-1,MATCH(AQ172,'Daten Elementary'!$A$424:$ADO$424,0)-1))*1000000</f>
        <v>0.33312155000000004</v>
      </c>
      <c r="DO172" s="316">
        <f ca="1">IF(ISERROR(OFFSET('Daten Elementary'!$A$1,MATCH(DO$5,'Daten Elementary'!$A:$A,0)-1,MATCH(AR172,'Daten Elementary'!$A$424:$ADO$424,0)-1)),0,OFFSET('Daten Elementary'!$A$1,MATCH(DO$5,'Daten Elementary'!$A:$A,0)-1,MATCH(AR172,'Daten Elementary'!$A$424:$ADO$424,0)-1))*1000000</f>
        <v>0.71465681999999997</v>
      </c>
      <c r="DP172" s="316">
        <f ca="1">IF(ISERROR(OFFSET('Daten Elementary'!$A$1,MATCH(DP$5,'Daten Elementary'!$A:$A,0)-1,MATCH(AS172,'Daten Elementary'!$A$424:$ADO$424,0)-1)),0,OFFSET('Daten Elementary'!$A$1,MATCH(DP$5,'Daten Elementary'!$A:$A,0)-1,MATCH(AS172,'Daten Elementary'!$A$424:$ADO$424,0)-1))*1000000</f>
        <v>15.419964999999999</v>
      </c>
      <c r="DQ172" s="317">
        <f t="shared" ca="1" si="122"/>
        <v>34.812486369999995</v>
      </c>
      <c r="DR172" s="316">
        <f ca="1">IF(ISERROR(OFFSET('Daten Elementary'!$A$1,MATCH(DR$5,'Daten Elementary'!$A:$A,0)-1,MATCH($AT172,'Daten Elementary'!$A$424:$ADO$424,0)-1)),0,OFFSET('Daten Elementary'!$A$1,MATCH(DR$5,'Daten Elementary'!$A:$A,0)-1,MATCH($AT172,'Daten Elementary'!$A$424:$ADO$424,0)-1))*1000000</f>
        <v>34.812486</v>
      </c>
      <c r="DS172" s="305">
        <f t="shared" ca="1" si="123"/>
        <v>0.99999998937162971</v>
      </c>
      <c r="DT172" s="318">
        <f ca="1">IF(ISERROR(OFFSET('Daten UBP13'!$A$1,MATCH(DT$5,'Daten UBP13'!$A:$A,0)-1,MATCH(AM172,'Daten UBP13'!$A$424:$AEG$424,0)-1)),0,OFFSET('Daten UBP13'!$A$1,MATCH(DT$5,'Daten UBP13'!$A:$A,0)-1,MATCH(AM172,'Daten UBP13'!$A$424:$AEG$424,0)-1))</f>
        <v>15.002153</v>
      </c>
      <c r="DU172" s="318">
        <f ca="1">IF(ISERROR(OFFSET('Daten UBP13'!$A$1,MATCH(DU$5,'Daten UBP13'!$A:$A,0)-1,MATCH(AN172,'Daten UBP13'!$A$424:$AEG$424,0)-1)),0,OFFSET('Daten UBP13'!$A$1,MATCH(DU$5,'Daten UBP13'!$A:$A,0)-1,MATCH(AN172,'Daten UBP13'!$A$424:$AEG$424,0)-1))</f>
        <v>0</v>
      </c>
      <c r="DV172" s="318">
        <f ca="1">IF(ISERROR(OFFSET('Daten UBP13'!$A$1,MATCH(DV$5,'Daten UBP13'!$A:$A,0)-1,MATCH(AO172,'Daten UBP13'!$A$424:$AEG$424,0)-1)),0,OFFSET('Daten UBP13'!$A$1,MATCH(DV$5,'Daten UBP13'!$A:$A,0)-1,MATCH(AO172,'Daten UBP13'!$A$424:$AEG$424,0)-1))</f>
        <v>41.675614000000003</v>
      </c>
      <c r="DW172" s="318">
        <f ca="1">IF(ISERROR(OFFSET('Daten UBP13'!$A$1,MATCH(DW$5,'Daten UBP13'!$A:$A,0)-1,MATCH(AP172,'Daten UBP13'!$A$424:$AEG$424,0)-1)),0,OFFSET('Daten UBP13'!$A$1,MATCH(DW$5,'Daten UBP13'!$A:$A,0)-1,MATCH(AP172,'Daten UBP13'!$A$424:$AEG$424,0)-1))</f>
        <v>0</v>
      </c>
      <c r="DX172" s="318">
        <f t="shared" ca="1" si="124"/>
        <v>56.677767000000003</v>
      </c>
      <c r="DY172" s="318">
        <f ca="1">IF(ISERROR(OFFSET('Daten UBP13'!$A$1,MATCH(DY$5,'Daten UBP13'!$A:$A,0)-1,MATCH(AQ172,'Daten UBP13'!$A$424:$AEG$424,0)-1)),0,OFFSET('Daten UBP13'!$A$1,MATCH(DY$5,'Daten UBP13'!$A:$A,0)-1,MATCH(AQ172,'Daten UBP13'!$A$424:$AEG$424,0)-1))</f>
        <v>0.27368894999999999</v>
      </c>
      <c r="DZ172" s="318">
        <f ca="1">IF(ISERROR(OFFSET('Daten UBP13'!$A$1,MATCH(DZ$5,'Daten UBP13'!$A:$A,0)-1,MATCH(AR172,'Daten UBP13'!$A$424:$AEG$424,0)-1)),0,OFFSET('Daten UBP13'!$A$1,MATCH(DZ$5,'Daten UBP13'!$A:$A,0)-1,MATCH(AR172,'Daten UBP13'!$A$424:$AEG$424,0)-1))</f>
        <v>0.70152322</v>
      </c>
      <c r="EA172" s="318">
        <f ca="1">IF(ISERROR(OFFSET('Daten UBP13'!$A$1,MATCH(EA$5,'Daten UBP13'!$A:$A,0)-1,MATCH(AS172,'Daten UBP13'!$A$424:$AEG$424,0)-1)),0,OFFSET('Daten UBP13'!$A$1,MATCH(EA$5,'Daten UBP13'!$A:$A,0)-1,MATCH(AS172,'Daten UBP13'!$A$424:$AEG$424,0)-1))</f>
        <v>8.2248877</v>
      </c>
      <c r="EB172" s="319">
        <f t="shared" ca="1" si="125"/>
        <v>65.877866870000005</v>
      </c>
      <c r="EC172" s="318">
        <f ca="1">IF(ISERROR(OFFSET('Daten UBP13'!$A$1,MATCH(EC$5,'Daten UBP13'!$A:$A,0)-1,MATCH(AT172,'Daten UBP13'!$A$424:$AEG$424,0)-1)),0,OFFSET('Daten UBP13'!$A$1,MATCH(EC$5,'Daten UBP13'!$A:$A,0)-1,MATCH(AT172,'Daten UBP13'!$A$424:$AEG$424,0)-1))</f>
        <v>65.877866999999995</v>
      </c>
      <c r="ED172" s="305">
        <f t="shared" ca="1" si="126"/>
        <v>1.0000000019733486</v>
      </c>
      <c r="EE172" s="320">
        <f ca="1">IF(ISERROR(OFFSET('Daten ReCiPe'!$A$1,MATCH(EE$5,'Daten ReCiPe'!$A:$A,0)-1,MATCH(AM172,'Daten ReCiPe'!$A$424:$ADO$424,0)-1)),0,OFFSET('Daten ReCiPe'!$A$1,MATCH(EE$5,'Daten ReCiPe'!$A:$A,0)-1,MATCH(AM172,'Daten ReCiPe'!$A$424:$ADO$424,0)-1))*1000</f>
        <v>1.1358216E-5</v>
      </c>
      <c r="EF172" s="320">
        <f ca="1">IF(ISERROR(OFFSET('Daten ReCiPe'!$A$1,MATCH(EF$5,'Daten ReCiPe'!$A:$A,0)-1,MATCH(AN172,'Daten ReCiPe'!$A$424:$ADO$424,0)-1)),0,OFFSET('Daten ReCiPe'!$A$1,MATCH(EF$5,'Daten ReCiPe'!$A:$A,0)-1,MATCH(AN172,'Daten ReCiPe'!$A$424:$ADO$424,0)-1))*1000</f>
        <v>0</v>
      </c>
      <c r="EG172" s="320">
        <f ca="1">IF(ISERROR(OFFSET('Daten ReCiPe'!$A$1,MATCH(EG$5,'Daten ReCiPe'!$A:$A,0)-1,MATCH(AO172,'Daten ReCiPe'!$A$424:$ADO$424,0)-1)),0,OFFSET('Daten ReCiPe'!$A$1,MATCH(EG$5,'Daten ReCiPe'!$A:$A,0)-1,MATCH(AO172,'Daten ReCiPe'!$A$424:$ADO$424,0)-1))*1000</f>
        <v>0.74536590000000003</v>
      </c>
      <c r="EH172" s="320">
        <f ca="1">IF(ISERROR(OFFSET('Daten ReCiPe'!$A$1,MATCH(EH$5,'Daten ReCiPe'!$A:$A,0)-1,MATCH(AP172,'Daten ReCiPe'!$A$424:$ADO$424,0)-1)),0,OFFSET('Daten ReCiPe'!$A$1,MATCH(EH$5,'Daten ReCiPe'!$A:$A,0)-1,MATCH(AP172,'Daten ReCiPe'!$A$424:$ADO$424,0)-1))*1000</f>
        <v>0</v>
      </c>
      <c r="EI172" s="320">
        <f t="shared" ca="1" si="127"/>
        <v>0.74537725821599998</v>
      </c>
      <c r="EJ172" s="320">
        <f ca="1">IF(ISERROR(OFFSET('Daten ReCiPe'!$A$1,MATCH(EJ$5,'Daten ReCiPe'!$A:$A,0)-1,MATCH(AQ172,'Daten ReCiPe'!$A$424:$ADO$424,0)-1)),0,OFFSET('Daten ReCiPe'!$A$1,MATCH(EJ$5,'Daten ReCiPe'!$A:$A,0)-1,MATCH(AQ172,'Daten ReCiPe'!$A$424:$ADO$424,0)-1))*1000</f>
        <v>2.5773053000000001E-2</v>
      </c>
      <c r="EK172" s="320">
        <f ca="1">IF(ISERROR(OFFSET('Daten ReCiPe'!$A$1,MATCH(EK$5,'Daten ReCiPe'!$A:$A,0)-1,MATCH(AR172,'Daten ReCiPe'!$A$424:$ADO$424,0)-1)),0,OFFSET('Daten ReCiPe'!$A$1,MATCH(EK$5,'Daten ReCiPe'!$A:$A,0)-1,MATCH(AR172,'Daten ReCiPe'!$A$424:$ADO$424,0)-1))*1000</f>
        <v>6.0495643000000002E-2</v>
      </c>
      <c r="EL172" s="320">
        <f ca="1">IF(ISERROR(OFFSET('Daten ReCiPe'!$A$1,MATCH(EL$5,'Daten ReCiPe'!$A:$A,0)-1,MATCH(AS172,'Daten ReCiPe'!$A$424:$ADO$424,0)-1)),0,OFFSET('Daten ReCiPe'!$A$1,MATCH(EL$5,'Daten ReCiPe'!$A:$A,0)-1,MATCH(AS172,'Daten ReCiPe'!$A$424:$ADO$424,0)-1))*1000</f>
        <v>0.45581129000000004</v>
      </c>
      <c r="EM172" s="321">
        <f t="shared" ca="1" si="128"/>
        <v>1.2874572442159999</v>
      </c>
      <c r="EN172" s="320">
        <f ca="1">IF(ISERROR(OFFSET('Daten ReCiPe'!$A$1,MATCH(EN$5,'Daten ReCiPe'!$A:$A,0)-1,MATCH(AT172,'Daten ReCiPe'!$A$424:$ADO$424,0)-1)),0,OFFSET('Daten ReCiPe'!$A$1,MATCH(EN$5,'Daten ReCiPe'!$A:$A,0)-1,MATCH(AT172,'Daten ReCiPe'!$A$424:$ADO$424,0)-1))*1000</f>
        <v>1.2874572</v>
      </c>
      <c r="EO172" s="305">
        <f t="shared" ca="1" si="129"/>
        <v>0.9999999656563352</v>
      </c>
      <c r="EP172" s="322">
        <f ca="1">IF(ISERROR(OFFSET('Daten Elementary'!$A$1,MATCH(EP$5,'Daten Elementary'!$A:$A,0)-1,MATCH(AM172,'Daten Elementary'!$A$424:$ADO$424,0)-1)),0,OFFSET('Daten Elementary'!$A$1,MATCH(EP$5,'Daten Elementary'!$A:$A,0)-1,MATCH(AM172,'Daten Elementary'!$A$424:$ADO$424,0)-1))*1000000</f>
        <v>0</v>
      </c>
      <c r="EQ172" s="322">
        <f ca="1">IF(ISERROR(OFFSET('Daten Elementary'!$A$1,MATCH(EQ$5,'Daten Elementary'!$A:$A,0)-1,MATCH(AN172,'Daten Elementary'!$A$424:$ADO$424,0)-1)),0,OFFSET('Daten Elementary'!$A$1,MATCH(EQ$5,'Daten Elementary'!$A:$A,0)-1,MATCH(AN172,'Daten Elementary'!$A$424:$ADO$424,0)-1))*1000000</f>
        <v>0</v>
      </c>
      <c r="ER172" s="322">
        <f ca="1">IF(ISERROR(OFFSET('Daten Elementary'!$A$1,MATCH(ER$5,'Daten Elementary'!$A:$A,0)-1,MATCH(AO172,'Daten Elementary'!$A$424:$ADO$424,0)-1)),0,OFFSET('Daten Elementary'!$A$1,MATCH(ER$5,'Daten Elementary'!$A:$A,0)-1,MATCH(AO172,'Daten Elementary'!$A$424:$ADO$424,0)-1))*1000000</f>
        <v>24.261814000000001</v>
      </c>
      <c r="ES172" s="322">
        <f ca="1">IF(ISERROR(OFFSET('Daten Elementary'!$A$1,MATCH(ES$5,'Daten Elementary'!$A:$A,0)-1,MATCH(AP172,'Daten Elementary'!$A$424:$ADO$424,0)-1)),0,OFFSET('Daten Elementary'!$A$1,MATCH(ES$5,'Daten Elementary'!$A:$A,0)-1,MATCH(AP172,'Daten Elementary'!$A$424:$ADO$424,0)-1))*1000000</f>
        <v>0</v>
      </c>
      <c r="ET172" s="322">
        <f t="shared" ca="1" si="130"/>
        <v>24.261814000000001</v>
      </c>
      <c r="EU172" s="322">
        <f ca="1">IF(ISERROR(OFFSET('Daten Elementary'!$A$1,MATCH(EU$5,'Daten Elementary'!$A:$A,0)-1,MATCH(AQ172,'Daten Elementary'!$A$424:$ADO$424,0)-1)),0,OFFSET('Daten Elementary'!$A$1,MATCH(EU$5,'Daten Elementary'!$A:$A,0)-1,MATCH(AQ172,'Daten Elementary'!$A$424:$ADO$424,0)-1))*1000000</f>
        <v>0.47869634000000005</v>
      </c>
      <c r="EV172" s="322">
        <f ca="1">IF(ISERROR(OFFSET('Daten Elementary'!$A$1,MATCH(EV$5,'Daten Elementary'!$A:$A,0)-1,MATCH(AR172,'Daten Elementary'!$A$424:$ADO$424,0)-1)),0,OFFSET('Daten Elementary'!$A$1,MATCH(EV$5,'Daten Elementary'!$A:$A,0)-1,MATCH(AR172,'Daten Elementary'!$A$424:$ADO$424,0)-1))*1000000</f>
        <v>1.0932504000000001</v>
      </c>
      <c r="EW172" s="322">
        <f ca="1">IF(ISERROR(OFFSET('Daten Elementary'!$A$1,MATCH(EW$5,'Daten Elementary'!$A:$A,0)-1,MATCH(AS172,'Daten Elementary'!$A$424:$ADO$424,0)-1)),0,OFFSET('Daten Elementary'!$A$1,MATCH(EW$5,'Daten Elementary'!$A:$A,0)-1,MATCH(AS172,'Daten Elementary'!$A$424:$ADO$424,0)-1))*1000000</f>
        <v>6.0641048</v>
      </c>
      <c r="EX172" s="323">
        <f t="shared" ca="1" si="131"/>
        <v>31.897865539999998</v>
      </c>
      <c r="EY172" s="322">
        <f ca="1">IF(ISERROR(OFFSET('Daten Elementary'!$A$1,MATCH(EY$5,'Daten Elementary'!$A:$A,0)-1,MATCH($AT172,'Daten Elementary'!$A$424:$ADO$424,0)-1)),0,OFFSET('Daten Elementary'!$A$1,MATCH(EY$5,'Daten Elementary'!$A:$A,0)-1,MATCH($AT172,'Daten Elementary'!$A$424:$ADO$424,0)-1))*1000000</f>
        <v>31.897865000000003</v>
      </c>
      <c r="EZ172" s="305">
        <f t="shared" ca="1" si="132"/>
        <v>0.99999998307096771</v>
      </c>
      <c r="FA172" s="314">
        <f ca="1">IF(ISERROR(OFFSET('Daten Elementary'!$A$1,MATCH(FA$5,'Daten Elementary'!$A:$A,0)-1,MATCH(AM172,'Daten Elementary'!$A$424:$ADO$424,0)-1)),0,OFFSET('Daten Elementary'!$A$1,MATCH(FA$5,'Daten Elementary'!$A:$A,0)-1,MATCH(AM172,'Daten Elementary'!$A$424:$ADO$424,0)-1))*1000</f>
        <v>0</v>
      </c>
      <c r="FB172" s="314">
        <f ca="1">IF(ISERROR(OFFSET('Daten Elementary'!$A$1,MATCH(FB$5,'Daten Elementary'!$A:$A,0)-1,MATCH(AN172,'Daten Elementary'!$A$424:$ADO$424,0)-1)),0,OFFSET('Daten Elementary'!$A$1,MATCH(FB$5,'Daten Elementary'!$A:$A,0)-1,MATCH(AN172,'Daten Elementary'!$A$424:$ADO$424,0)-1))*1000</f>
        <v>0</v>
      </c>
      <c r="FC172" s="314">
        <f ca="1">IF(ISERROR(OFFSET('Daten Elementary'!$A$1,MATCH(FC$5,'Daten Elementary'!$A:$A,0)-1,MATCH(AO172,'Daten Elementary'!$A$424:$ADO$424,0)-1)),0,OFFSET('Daten Elementary'!$A$1,MATCH(FC$5,'Daten Elementary'!$A:$A,0)-1,MATCH(AO172,'Daten Elementary'!$A$424:$ADO$424,0)-1))*1000</f>
        <v>7.1947894999999997</v>
      </c>
      <c r="FD172" s="314">
        <f ca="1">IF(ISERROR(OFFSET('Daten Elementary'!$A$1,MATCH(FD$5,'Daten Elementary'!$A:$A,0)-1,MATCH(AP172,'Daten Elementary'!$A$424:$ADO$424,0)-1)),0,OFFSET('Daten Elementary'!$A$1,MATCH(FD$5,'Daten Elementary'!$A:$A,0)-1,MATCH(AP172,'Daten Elementary'!$A$424:$ADO$424,0)-1))*1000</f>
        <v>0</v>
      </c>
      <c r="FE172" s="314">
        <f t="shared" ca="1" si="133"/>
        <v>7.1947894999999997</v>
      </c>
      <c r="FF172" s="314">
        <f ca="1">IF(ISERROR(OFFSET('Daten Elementary'!$A$1,MATCH(FF$5,'Daten Elementary'!$A:$A,0)-1,MATCH(AQ172,'Daten Elementary'!$A$424:$ADO$424,0)-1)),0,OFFSET('Daten Elementary'!$A$1,MATCH(FF$5,'Daten Elementary'!$A:$A,0)-1,MATCH(AQ172,'Daten Elementary'!$A$424:$ADO$424,0)-1))*1000</f>
        <v>0.23756174000000002</v>
      </c>
      <c r="FG172" s="314">
        <f ca="1">IF(ISERROR(OFFSET('Daten Elementary'!$A$1,MATCH(FG$5,'Daten Elementary'!$A:$A,0)-1,MATCH(AR172,'Daten Elementary'!$A$424:$ADO$424,0)-1)),0,OFFSET('Daten Elementary'!$A$1,MATCH(FG$5,'Daten Elementary'!$A:$A,0)-1,MATCH(AR172,'Daten Elementary'!$A$424:$ADO$424,0)-1))*1000</f>
        <v>0.32098419</v>
      </c>
      <c r="FH172" s="314">
        <f ca="1">IF(ISERROR(OFFSET('Daten Elementary'!$A$1,MATCH(FH$5,'Daten Elementary'!$A:$A,0)-1,MATCH(AS172,'Daten Elementary'!$A$424:$ADO$424,0)-1)),0,OFFSET('Daten Elementary'!$A$1,MATCH(FH$5,'Daten Elementary'!$A:$A,0)-1,MATCH(AS172,'Daten Elementary'!$A$424:$ADO$424,0)-1))*1000</f>
        <v>3.4763951999999998</v>
      </c>
      <c r="FI172" s="315">
        <f t="shared" ca="1" si="134"/>
        <v>11.229730629999999</v>
      </c>
      <c r="FJ172" s="314">
        <f ca="1">IF(ISERROR(OFFSET('Daten Elementary'!$A$1,MATCH(FJ$5,'Daten Elementary'!$A:$A,0)-1,MATCH($AT172,'Daten Elementary'!$A$424:$ADO$424,0)-1)),0,OFFSET('Daten Elementary'!$A$1,MATCH(FJ$5,'Daten Elementary'!$A:$A,0)-1,MATCH($AT172,'Daten Elementary'!$A$424:$ADO$424,0)-1))*1000</f>
        <v>11.229730999999999</v>
      </c>
      <c r="FK172" s="305">
        <f t="shared" ca="1" si="135"/>
        <v>1.0000000329482526</v>
      </c>
      <c r="FL172" s="314">
        <f ca="1">IF(ISERROR(OFFSET('Daten Elementary'!$A$1,MATCH(FL$5,'Daten Elementary'!$A:$A,0)-1,MATCH(AM172,'Daten Elementary'!$A$424:$ADO$424,0)-1)),0,OFFSET('Daten Elementary'!$A$1,MATCH(FL$5,'Daten Elementary'!$A:$A,0)-1,MATCH(AM172,'Daten Elementary'!$A$424:$ADO$424,0)-1))</f>
        <v>0</v>
      </c>
      <c r="FM172" s="314">
        <f ca="1">IF(ISERROR(OFFSET('Daten Elementary'!$A$1,MATCH(FM$5,'Daten Elementary'!$A:$A,0)-1,MATCH(AN172,'Daten Elementary'!$A$424:$ADO$424,0)-1)),0,OFFSET('Daten Elementary'!$A$1,MATCH(FM$5,'Daten Elementary'!$A:$A,0)-1,MATCH(AN172,'Daten Elementary'!$A$424:$ADO$424,0)-1))</f>
        <v>0</v>
      </c>
      <c r="FN172" s="314">
        <f ca="1">IF(ISERROR(OFFSET('Daten Elementary'!$A$1,MATCH(FN$5,'Daten Elementary'!$A:$A,0)-1,MATCH(AO172,'Daten Elementary'!$A$424:$ADO$424,0)-1)),0,OFFSET('Daten Elementary'!$A$1,MATCH(FN$5,'Daten Elementary'!$A:$A,0)-1,MATCH(AO172,'Daten Elementary'!$A$424:$ADO$424,0)-1))</f>
        <v>0</v>
      </c>
      <c r="FO172" s="314">
        <f ca="1">IF(ISERROR(OFFSET('Daten Elementary'!$A$1,MATCH(FO$5,'Daten Elementary'!$A:$A,0)-1,MATCH(AP172,'Daten Elementary'!$A$424:$ADO$424,0)-1)),0,OFFSET('Daten Elementary'!$A$1,MATCH(FO$5,'Daten Elementary'!$A:$A,0)-1,MATCH(AP172,'Daten Elementary'!$A$424:$ADO$424,0)-1))</f>
        <v>0</v>
      </c>
      <c r="FP172" s="314">
        <f t="shared" ca="1" si="136"/>
        <v>0</v>
      </c>
      <c r="FQ172" s="314">
        <f ca="1">IF(ISERROR(OFFSET('Daten Elementary'!$A$1,MATCH(FQ$5,'Daten Elementary'!$A:$A,0)-1,MATCH(AQ172,'Daten Elementary'!$A$424:$ADO$424,0)-1)),0,OFFSET('Daten Elementary'!$A$1,MATCH(FQ$5,'Daten Elementary'!$A:$A,0)-1,MATCH(AQ172,'Daten Elementary'!$A$424:$ADO$424,0)-1))</f>
        <v>0</v>
      </c>
      <c r="FR172" s="314">
        <f ca="1">IF(ISERROR(OFFSET('Daten Elementary'!$A$1,MATCH(FR$5,'Daten Elementary'!$A:$A,0)-1,MATCH(AR172,'Daten Elementary'!$A$424:$ADO$424,0)-1)),0,OFFSET('Daten Elementary'!$A$1,MATCH(FR$5,'Daten Elementary'!$A:$A,0)-1,MATCH(AR172,'Daten Elementary'!$A$424:$ADO$424,0)-1))</f>
        <v>0</v>
      </c>
      <c r="FS172" s="314">
        <f ca="1">IF(ISERROR(OFFSET('Daten Elementary'!$A$1,MATCH(FS$5,'Daten Elementary'!$A:$A,0)-1,MATCH(AS172,'Daten Elementary'!$A$424:$ADO$424,0)-1)),0,OFFSET('Daten Elementary'!$A$1,MATCH(FS$5,'Daten Elementary'!$A:$A,0)-1,MATCH(AS172,'Daten Elementary'!$A$424:$ADO$424,0)-1))</f>
        <v>0</v>
      </c>
      <c r="FT172" s="315">
        <f t="shared" ca="1" si="137"/>
        <v>0</v>
      </c>
      <c r="FU172" s="314">
        <f ca="1">IF(ISERROR(OFFSET('Daten Elementary'!$A$1,MATCH(FU$5,'Daten Elementary'!$A:$A,0)-1,MATCH($AT172,'Daten Elementary'!$A$424:$ADO$424,0)-1)),0,OFFSET('Daten Elementary'!$A$1,MATCH(FU$5,'Daten Elementary'!$A:$A,0)-1,MATCH($AT172,'Daten Elementary'!$A$424:$ADO$424,0)-1))</f>
        <v>0</v>
      </c>
      <c r="FV172" s="305">
        <f t="shared" ca="1" si="138"/>
        <v>0</v>
      </c>
      <c r="FW172" s="324"/>
      <c r="FX172" s="231" t="str">
        <f t="shared" si="139"/>
        <v>Zug Frankreich, Strommix FR (nur Elektrolok, ohne Rangierfahrten)</v>
      </c>
      <c r="FY172" s="231" t="str">
        <f t="shared" si="104"/>
        <v>Zug Frankreich</v>
      </c>
      <c r="FZ172" s="231" t="str">
        <f t="shared" si="105"/>
        <v>, Strommix FR</v>
      </c>
      <c r="GA172" s="231" t="str">
        <f t="shared" si="106"/>
        <v xml:space="preserve"> (nur Elektrolok, ohne Rangierfahrten)</v>
      </c>
      <c r="GB172" s="231"/>
    </row>
    <row r="173" spans="1:184" ht="16.5" customHeight="1">
      <c r="A173" s="378"/>
      <c r="B173" s="403"/>
      <c r="C173" s="401" t="s">
        <v>18</v>
      </c>
      <c r="D173" s="326" t="s">
        <v>135</v>
      </c>
      <c r="E173" s="371" t="s">
        <v>305</v>
      </c>
      <c r="F173" s="86">
        <v>1</v>
      </c>
      <c r="G173" s="86">
        <v>1</v>
      </c>
      <c r="H173" s="87">
        <v>1</v>
      </c>
      <c r="I173" s="88">
        <v>1</v>
      </c>
      <c r="J173" s="88"/>
      <c r="K173" s="86">
        <v>1</v>
      </c>
      <c r="L173" s="86"/>
      <c r="M173" s="86"/>
      <c r="N173" s="82" t="s">
        <v>100</v>
      </c>
      <c r="O173" s="6">
        <f ca="1">(IF(ISERROR(INDEX(INDIRECT($D$268),MATCH($AM173,$AM$4:$AM$275,0),MATCH(O$304,INDIRECT($E$268),0))*$I173/$AD173),0,INDEX(INDIRECT($D$268),MATCH($AM173,$AM$4:$AM$275,0),MATCH(O$304,INDIRECT($E$268),0))*$I173/$AD173)+IF(ISERROR(INDEX(INDIRECT($D$268),MATCH($AN173,$AN$4:$AN$275,0),MATCH(O$305,INDIRECT($E$268),0))*$J173/$AE173),0,INDEX(INDIRECT($D$268),MATCH($AN173,$AN$4:$AN$275,0),MATCH(O$305,INDIRECT($E$268),0))*$J173/$AE173))*$AC173/$F173</f>
        <v>4.9713543000000007</v>
      </c>
      <c r="P173" s="6">
        <f ca="1">(IF(ISERROR(INDEX(INDIRECT($D$268),MATCH($AO173,$AO$4:$AO$275,0),MATCH(P$304,INDIRECT($E$268),0))*$I173/$AD173),0,INDEX(INDIRECT($D$268),MATCH($AO173,$AO$4:$AO$275,0),MATCH(P$304,INDIRECT($E$268),0))*$I173/$AD173)+IF(ISERROR(INDEX(INDIRECT($D$268),MATCH($AP173,$AP$4:$AP$275,0),MATCH(P$305,INDIRECT($E$268),0))*$J173/$AE173),0,INDEX(INDIRECT($D$268),MATCH($AP173,$AP$4:$AP$275,0),MATCH(P$305,INDIRECT($E$268),0))*$J173/$AE173))*$AC173/$F173</f>
        <v>15.370529000000001</v>
      </c>
      <c r="Q173" s="6">
        <f ca="1">INDEX(INDIRECT($D$268),MATCH($AQ173,$AQ$4:$AQ$284,0),MATCH(Q$4,INDIRECT($E$268),0))*$K173*$AC173/$F173/$AF173</f>
        <v>0.26783148000000001</v>
      </c>
      <c r="R173" s="6">
        <f ca="1">INDEX(INDIRECT($D$268),MATCH($AR173,$AR$4:$AR$284,0),MATCH(R$4,INDIRECT($E$268),0))*$K173*$AC173/$F173/$AF173</f>
        <v>0.37595003999999999</v>
      </c>
      <c r="S173" s="6">
        <f ca="1">INDEX(INDIRECT($D$268),MATCH($AS173,$AS$4:$AS$284,0),MATCH(S$4,INDIRECT($E$268),0))*$K173*$AC173/$F173/$AF173</f>
        <v>4.0164424000000007</v>
      </c>
      <c r="T173" s="7">
        <f t="shared" ca="1" si="103"/>
        <v>25.002107220000003</v>
      </c>
      <c r="U173" s="6">
        <f>IF($B$268=6,(IF(OR(AJ173="Benzin",AJ173="Diesel"),$AK173*INDEX('DIN EN 16258'!$I:$I,MATCH('mobitool-Faktoren v2.0'!$AI173,'DIN EN 16258'!$A:$A,0))*$I173/$AD173+$AL173*INDEX('DIN EN 16258'!$I:$I,MATCH('mobitool-Faktoren v2.0'!$AJ173,'DIN EN 16258'!$A:$A,0))*$I173/$AD173,IF(ISERROR($AK173*INDEX('DIN EN 16258'!$I:$I,MATCH('mobitool-Faktoren v2.0'!$AI173,'DIN EN 16258'!$A:$A,0))*$I173/$AD173),0,$AK173*INDEX('DIN EN 16258'!$I:$I,MATCH('mobitool-Faktoren v2.0'!$AI173,'DIN EN 16258'!$A:$A,0))*$I173/$AD173)+IF(ISERROR($AL173*INDEX('DIN EN 16258'!$I:$I,MATCH('mobitool-Faktoren v2.0'!$AJ173,'DIN EN 16258'!$A:$A,0))*$J173/$AE173),0,$AL173*INDEX('DIN EN 16258'!$I:$I,MATCH('mobitool-Faktoren v2.0'!$AJ173,'DIN EN 16258'!$A:$A,0))*$J173/$AE173)))*1000,
IF($B$268=1,(IF(OR(AJ173="Benzin",AJ173="Diesel"),$AK173*INDEX('DIN EN 16258'!$D:$D,MATCH('mobitool-Faktoren v2.0'!$AI173,'DIN EN 16258'!$A:$A,0))*$I173/$AD173+$AL173*INDEX('DIN EN 16258'!$D:$D,MATCH('mobitool-Faktoren v2.0'!$AJ173,'DIN EN 16258'!$A:$A,0))*$I173/$AD173,IF(ISERROR($AK173*INDEX('DIN EN 16258'!$D:$D,MATCH('mobitool-Faktoren v2.0'!$AI173,'DIN EN 16258'!$A:$A,0))*$I173/$AD173),0,$AK173*INDEX('DIN EN 16258'!$D:$D,MATCH('mobitool-Faktoren v2.0'!$AI173,'DIN EN 16258'!$A:$A,0))*$I173/$AD173)+IF(ISERROR($AL173*INDEX('DIN EN 16258'!$D:$D,MATCH('mobitool-Faktoren v2.0'!$AJ173,'DIN EN 16258'!$A:$A,0))*$J173/$AE173),0,$AL173*INDEX('DIN EN 16258'!$D:$D,MATCH('mobitool-Faktoren v2.0'!$AJ173,'DIN EN 16258'!$A:$A,0))*$J173/$AE173))),0))*$AC173/$F173</f>
        <v>3.213213213213213</v>
      </c>
      <c r="V173" s="6">
        <f>IF($B$268=6,(IF(OR(AJ173="Benzin",AJ173="Diesel"),$AK173*INDEX('DIN EN 16258'!$L:$L,MATCH('mobitool-Faktoren v2.0'!$AI173,'DIN EN 16258'!$A:$A,0))*$I173/$AD173+$AL173*INDEX('DIN EN 16258'!$L:$L,MATCH('mobitool-Faktoren v2.0'!$AJ173,'DIN EN 16258'!$A:$A,0))*$I173/$AD173,IF(ISERROR($AK173*INDEX('DIN EN 16258'!$L:$L,MATCH('mobitool-Faktoren v2.0'!$AI173,'DIN EN 16258'!$A:$A,0))*$I173/$AD173),0,$AK173*INDEX('DIN EN 16258'!$L:$L,MATCH('mobitool-Faktoren v2.0'!$AI173,'DIN EN 16258'!$A:$A,0))*$I173/$AD173)+IF(ISERROR($AL173*INDEX('DIN EN 16258'!$L:$L,MATCH('mobitool-Faktoren v2.0'!$AJ173,'DIN EN 16258'!$A:$A,0))*$J173/$AE173),0,$AL173*INDEX('DIN EN 16258'!$L:$L,MATCH('mobitool-Faktoren v2.0'!$AJ173,'DIN EN 16258'!$A:$A,0))*$J173/$AE173)))*1000,
IF($B$268=1,(IF(OR(AJ173="Benzin",AJ173="Diesel"),$AK173*INDEX('DIN EN 16258'!$F:$F,MATCH('mobitool-Faktoren v2.0'!$AI173,'DIN EN 16258'!$A:$A,0))*$I173/$AD173+$AL173*INDEX('DIN EN 16258'!$F:$F,MATCH('mobitool-Faktoren v2.0'!$AJ173,'DIN EN 16258'!$A:$A,0))*$I173/$AD173,IF(ISERROR($AK173*INDEX('DIN EN 16258'!$F:$F,MATCH('mobitool-Faktoren v2.0'!$AI173,'DIN EN 16258'!$A:$A,0))*$I173/$AD173),0,$AK173*INDEX('DIN EN 16258'!$F:$F,MATCH('mobitool-Faktoren v2.0'!$AI173,'DIN EN 16258'!$A:$A,0))*$I173/$AD173)+IF(ISERROR($AL173*INDEX('DIN EN 16258'!$F:$F,MATCH('mobitool-Faktoren v2.0'!$AJ173,'DIN EN 16258'!$A:$A,0))*$J173/$AE173),0,$AL173*INDEX('DIN EN 16258'!$F:$F,MATCH('mobitool-Faktoren v2.0'!$AJ173,'DIN EN 16258'!$A:$A,0))*$J173/$AE173))),0))*$AC173/$F173</f>
        <v>17.832188930153904</v>
      </c>
      <c r="W173" s="39" t="s">
        <v>673</v>
      </c>
      <c r="X173" s="39" t="s">
        <v>162</v>
      </c>
      <c r="Y173" s="300"/>
      <c r="Z173" s="372"/>
      <c r="AA173" s="337"/>
      <c r="AB173" s="299"/>
      <c r="AC173" s="300">
        <v>1</v>
      </c>
      <c r="AD173" s="298">
        <v>1</v>
      </c>
      <c r="AE173" s="298"/>
      <c r="AF173" s="337">
        <v>1</v>
      </c>
      <c r="AG173" s="337"/>
      <c r="AH173" s="337"/>
      <c r="AI173" s="301" t="s">
        <v>634</v>
      </c>
      <c r="AJ173" s="301" t="s">
        <v>24</v>
      </c>
      <c r="AK173" s="374">
        <v>2.7474999999999999E-2</v>
      </c>
      <c r="AL173" s="374">
        <v>1.001001001001001E-3</v>
      </c>
      <c r="AM173" s="202" t="s">
        <v>834</v>
      </c>
      <c r="AN173" s="202" t="s">
        <v>81</v>
      </c>
      <c r="AO173" s="202" t="s">
        <v>836</v>
      </c>
      <c r="AP173" s="202" t="s">
        <v>81</v>
      </c>
      <c r="AQ173" s="202" t="s">
        <v>838</v>
      </c>
      <c r="AR173" s="202" t="s">
        <v>839</v>
      </c>
      <c r="AS173" s="202" t="s">
        <v>840</v>
      </c>
      <c r="AT173" s="202" t="s">
        <v>841</v>
      </c>
      <c r="AU173" s="303">
        <f ca="1">IF(ISERROR(OFFSET('Daten KEA'!$A$1,MATCH(AU$5,'Daten KEA'!$A:$A,0)-1,MATCH(AM173,'Daten KEA'!$A$424:$ADO$424,0)-1)),0,OFFSET('Daten KEA'!$A$1,MATCH(AU$5,'Daten KEA'!$A:$A,0)-1,MATCH(AM173,'Daten KEA'!$A$424:$ADO$424,0)-1))+IF(ISERROR(AK173*INDEX('Energiefaktoren Ecoinvent'!$D:$D,MATCH('mobitool-Faktoren v2.0'!AI173,'Energiefaktoren Ecoinvent'!$A:$A,0))),0,AK173*INDEX('Energiefaktoren Ecoinvent'!$D:$D,MATCH('mobitool-Faktoren v2.0'!AI173,'Energiefaktoren Ecoinvent'!$A:$A,0)))+IF(OR(AJ173="Benzin",AJ173="Diesel"),IF(ISERROR(OFFSET('Daten KEA'!$A$1,MATCH(AV$5,'Daten KEA'!$A:$A,0)-1,MATCH(AN173,'Daten KEA'!$A$424:$ADO$424,0)-1)),0,OFFSET('Daten KEA'!$A$1,MATCH(AV$5,'Daten KEA'!$A:$A,0)-1,MATCH(AN173,'Daten KEA'!$A$424:$ADO$424,0)-1))+IF(ISERROR(AL173*INDEX('Energiefaktoren Ecoinvent'!$D:$D,MATCH('mobitool-Faktoren v2.0'!AJ173,'Energiefaktoren Ecoinvent'!$A:$A,0))),0,AL173*INDEX('Energiefaktoren Ecoinvent'!$D:$D,MATCH('mobitool-Faktoren v2.0'!AJ173,'Energiefaktoren Ecoinvent'!$A:$A,0))),0)</f>
        <v>0.14175284284284284</v>
      </c>
      <c r="AV173" s="303">
        <f ca="1">IF(OR(AJ173="Benzin",AJ173="Diesel"),0,IF(ISERROR(OFFSET('Daten KEA'!$A$1,MATCH(AV$5,'Daten KEA'!$A:$A,0)-1,MATCH(AN173,'Daten KEA'!$A$424:$ADO$424,0)-1)),0,OFFSET('Daten KEA'!$A$1,MATCH(AV$5,'Daten KEA'!$A:$A,0)-1,MATCH(AN173,'Daten KEA'!$A$424:$ADO$424,0)-1))+IF(ISERROR(AL173*INDEX('Energiefaktoren Ecoinvent'!$D:$D,MATCH('mobitool-Faktoren v2.0'!AJ173,'Energiefaktoren Ecoinvent'!$A:$A,0))),0,AL173*INDEX('Energiefaktoren Ecoinvent'!$D:$D,MATCH('mobitool-Faktoren v2.0'!AJ173,'Energiefaktoren Ecoinvent'!$A:$A,0))))</f>
        <v>0</v>
      </c>
      <c r="AW173" s="303">
        <f ca="1">IF(ISERROR(OFFSET('Daten KEA'!$A$1,MATCH(AW$5,'Daten KEA'!$A:$A,0)-1,MATCH(AO173,'Daten KEA'!$A$424:$ADO$424,0)-1)),0,OFFSET('Daten KEA'!$A$1,MATCH(AW$5,'Daten KEA'!$A:$A,0)-1,MATCH(AO173,'Daten KEA'!$A$424:$ADO$424,0)-1))-IF(ISERROR(AK173*INDEX('Energiefaktoren Ecoinvent'!$D:$D,MATCH('mobitool-Faktoren v2.0'!AI173,'Energiefaktoren Ecoinvent'!$A:$A,0))),0,AK173*INDEX('Energiefaktoren Ecoinvent'!$D:$D,MATCH('mobitool-Faktoren v2.0'!AI173,'Energiefaktoren Ecoinvent'!$A:$A,0)))+IF(OR(AJ173="Benzin",AJ173="Diesel"),IF(ISERROR(OFFSET('Daten KEA'!$A$1,MATCH(AX$5,'Daten KEA'!$A:$A,0)-1,MATCH(AP173,'Daten KEA'!$A$424:$ADO$424,0)-1)),0,OFFSET('Daten KEA'!$A$1,MATCH(AX$5,'Daten KEA'!$A:$A,0)-1,MATCH(AP173,'Daten KEA'!$A$424:$ADO$424,0)-1))-IF(ISERROR(AL173*INDEX('Energiefaktoren Ecoinvent'!$D:$D,MATCH('mobitool-Faktoren v2.0'!AJ173,'Energiefaktoren Ecoinvent'!$A:$A,0))),0,AL173*INDEX('Energiefaktoren Ecoinvent'!$D:$D,MATCH('mobitool-Faktoren v2.0'!AJ173,'Energiefaktoren Ecoinvent'!$A:$A,0))),0)</f>
        <v>0.19141831715715718</v>
      </c>
      <c r="AX173" s="303">
        <f ca="1">IF(OR(AJ173="Benzin",AJ173="Diesel"),0,IF(ISERROR(OFFSET('Daten KEA'!$A$1,MATCH(AX$5,'Daten KEA'!$A:$A,0)-1,MATCH(AP173,'Daten KEA'!$A$424:$ADO$424,0)-1)),0,OFFSET('Daten KEA'!$A$1,MATCH(AX$5,'Daten KEA'!$A:$A,0)-1,MATCH(AP173,'Daten KEA'!$A$424:$ADO$424,0)-1))-IF(ISERROR(AL173*INDEX('Energiefaktoren Ecoinvent'!$D:$D,MATCH('mobitool-Faktoren v2.0'!AJ173,'Energiefaktoren Ecoinvent'!$A:$A,0))),0,AL173*INDEX('Energiefaktoren Ecoinvent'!$D:$D,MATCH('mobitool-Faktoren v2.0'!AJ173,'Energiefaktoren Ecoinvent'!$A:$A,0))))</f>
        <v>0</v>
      </c>
      <c r="AY173" s="303">
        <f t="shared" ca="1" si="107"/>
        <v>0.33317116000000002</v>
      </c>
      <c r="AZ173" s="303">
        <f ca="1">IF(ISERROR(OFFSET('Daten KEA'!$A$1,MATCH(AZ$5,'Daten KEA'!$A:$A,0)-1,MATCH(AQ173,'Daten KEA'!$A$424:$ADO$424,0)-1)),0,OFFSET('Daten KEA'!$A$1,MATCH(AZ$5,'Daten KEA'!$A:$A,0)-1,MATCH(AQ173,'Daten KEA'!$A$424:$ADO$424,0)-1))</f>
        <v>3.9836782999999997E-3</v>
      </c>
      <c r="BA173" s="303">
        <f ca="1">IF(ISERROR(OFFSET('Daten KEA'!$A$1,MATCH(BA$5,'Daten KEA'!$A:$A,0)-1,MATCH(AR173,'Daten KEA'!$A$424:$ADO$424,0)-1)),0,OFFSET('Daten KEA'!$A$1,MATCH(BA$5,'Daten KEA'!$A:$A,0)-1,MATCH(AR173,'Daten KEA'!$A$424:$ADO$424,0)-1))</f>
        <v>6.5984485000000004E-3</v>
      </c>
      <c r="BB173" s="303">
        <f ca="1">IF(ISERROR(OFFSET('Daten KEA'!$A$1,MATCH(BB$5,'Daten KEA'!$A:$A,0)-1,MATCH(AS173,'Daten KEA'!$A$424:$ADO$424,0)-1)),0,OFFSET('Daten KEA'!$A$1,MATCH(BB$5,'Daten KEA'!$A:$A,0)-1,MATCH(AS173,'Daten KEA'!$A$424:$ADO$424,0)-1))</f>
        <v>9.4040575000000001E-2</v>
      </c>
      <c r="BC173" s="304">
        <f t="shared" ca="1" si="101"/>
        <v>0.43779386180000007</v>
      </c>
      <c r="BD173" s="303">
        <f ca="1">IF(ISERROR(OFFSET('Daten KEA'!$A$1,MATCH(BD$5,'Daten KEA'!$A:$A,0)-1,MATCH(AT173,'Daten KEA'!$A$424:$ADO$424,0)-1)),0,OFFSET('Daten KEA'!$A$1,MATCH(BD$5,'Daten KEA'!$A:$A,0)-1,MATCH(AT173,'Daten KEA'!$A$424:$ADO$424,0)-1))</f>
        <v>0.43779385999999998</v>
      </c>
      <c r="BE173" s="305">
        <f t="shared" ca="1" si="108"/>
        <v>0.99999999588847577</v>
      </c>
      <c r="BF173" s="306">
        <f ca="1">IF(ISERROR(OFFSET('Daten KEA'!$A$1,MATCH(BF$5,'Daten KEA'!$A:$A,0)-1,MATCH(AM173,'Daten KEA'!$A$424:$ADO$424,0)-1)),0,OFFSET('Daten KEA'!$A$1,MATCH(BF$5,'Daten KEA'!$A:$A,0)-1,MATCH(AM173,'Daten KEA'!$A$424:$ADO$424,0)-1))+IF(ISERROR($AK173*INDEX('Energiefaktoren Ecoinvent'!$H:$H,MATCH('mobitool-Faktoren v2.0'!$AI173,'Energiefaktoren Ecoinvent'!$A:$A,0))),0,$AK173*INDEX('Energiefaktoren Ecoinvent'!$H:$H,MATCH('mobitool-Faktoren v2.0'!$AI173,'Energiefaktoren Ecoinvent'!$A:$A,0)))+IF(OR(AJ173="Benzin",AJ173="Diesel"),IF(ISERROR(OFFSET('Daten KEA'!$A$1,MATCH(BG$5,'Daten KEA'!$A:$A,0)-1,MATCH(AN173,'Daten KEA'!$A$424:$ADO$424,0)-1)),0,OFFSET('Daten KEA'!$A$1,MATCH(BG$5,'Daten KEA'!$A:$A,0)-1,MATCH(AN173,'Daten KEA'!$A$424:$ADO$424,0)-1))+IF(ISERROR($AL173*INDEX('Energiefaktoren Ecoinvent'!$H:$H,MATCH('mobitool-Faktoren v2.0'!$AJ173,'Energiefaktoren Ecoinvent'!$A:$A,0))),0,$AL173*INDEX('Energiefaktoren Ecoinvent'!$H:$H,MATCH('mobitool-Faktoren v2.0'!$AJ173,'Energiefaktoren Ecoinvent'!$A:$A,0))),0)</f>
        <v>0.10208999208999209</v>
      </c>
      <c r="BG173" s="306">
        <f ca="1">IF(OR(AJ173="Benzin",AJ173="Diesel"),0,IF(ISERROR(OFFSET('Daten KEA'!$A$1,MATCH(BG$5,'Daten KEA'!$A:$A,0)-1,MATCH(AN173,'Daten KEA'!$A$424:$ADO$424,0)-1)),0,OFFSET('Daten KEA'!$A$1,MATCH(BG$5,'Daten KEA'!$A:$A,0)-1,MATCH(AN173,'Daten KEA'!$A$424:$ADO$424,0)-1))+IF(ISERROR($AL173*INDEX('Energiefaktoren Ecoinvent'!$H:$H,MATCH('mobitool-Faktoren v2.0'!$AJ173,'Energiefaktoren Ecoinvent'!$A:$A,0))),0,$AL173*INDEX('Energiefaktoren Ecoinvent'!$H:$H,MATCH('mobitool-Faktoren v2.0'!$AJ173,'Energiefaktoren Ecoinvent'!$A:$A,0))))</f>
        <v>0</v>
      </c>
      <c r="BH173" s="306">
        <f ca="1">IF(ISERROR(OFFSET('Daten KEA'!$A$1,MATCH(BH$5,'Daten KEA'!$A:$A,0)-1,MATCH(AO173,'Daten KEA'!$A$424:$ADO$424,0)-1)),0,OFFSET('Daten KEA'!$A$1,MATCH(BH$5,'Daten KEA'!$A:$A,0)-1,MATCH(AO173,'Daten KEA'!$A$424:$ADO$424,0)-1))-IF(ISERROR($AK173*INDEX('Energiefaktoren Ecoinvent'!$H:$H,MATCH('mobitool-Faktoren v2.0'!$AI173,'Energiefaktoren Ecoinvent'!$A:$A,0))),0,$AK173*INDEX('Energiefaktoren Ecoinvent'!$H:$H,MATCH('mobitool-Faktoren v2.0'!$AI173,'Energiefaktoren Ecoinvent'!$A:$A,0)))+IF(OR(AJ173="Benzin",AJ173="Diesel"),IF(ISERROR(OFFSET('Daten KEA'!$A$1,MATCH(BI$5,'Daten KEA'!$A:$A,0)-1,MATCH(AP173,'Daten KEA'!$A$424:$ADO$424,0)-1)),0,OFFSET('Daten KEA'!$A$1,MATCH(BI$5,'Daten KEA'!$A:$A,0)-1,MATCH(AP173,'Daten KEA'!$A$424:$ADO$424,0)-1))-IF(ISERROR($AL173*INDEX('Energiefaktoren Ecoinvent'!$H:$H,MATCH('mobitool-Faktoren v2.0'!$AJ173,'Energiefaktoren Ecoinvent'!$A:$A,0))),0,$AL173*INDEX('Energiefaktoren Ecoinvent'!$H:$H,MATCH('mobitool-Faktoren v2.0'!$AJ173,'Energiefaktoren Ecoinvent'!$A:$A,0))),0)</f>
        <v>0.19861545872476788</v>
      </c>
      <c r="BI173" s="306">
        <f ca="1">IF(OR(AJ173="Benzin",AJ173="Diesel"),0,IF(ISERROR(OFFSET('Daten KEA'!$A$1,MATCH(BI$5,'Daten KEA'!$A:$A,0)-1,MATCH(AP173,'Daten KEA'!$A$424:$ADO$424,0)-1)),0,OFFSET('Daten KEA'!$A$1,MATCH(BI$5,'Daten KEA'!$A:$A,0)-1,MATCH(AP173,'Daten KEA'!$A$424:$ADO$424,0)-1))-IF(ISERROR($AL173*INDEX('Energiefaktoren Ecoinvent'!$H:$H,MATCH('mobitool-Faktoren v2.0'!$AJ173,'Energiefaktoren Ecoinvent'!$A:$A,0))),0,$AL173*INDEX('Energiefaktoren Ecoinvent'!$H:$H,MATCH('mobitool-Faktoren v2.0'!$AJ173,'Energiefaktoren Ecoinvent'!$A:$A,0))))</f>
        <v>0</v>
      </c>
      <c r="BJ173" s="306">
        <f t="shared" ca="1" si="140"/>
        <v>0.30070545081475997</v>
      </c>
      <c r="BK173" s="306">
        <f ca="1">IF(ISERROR(OFFSET('Daten KEA'!$A$1,MATCH(BK$5,'Daten KEA'!$A:$A,0)-1,MATCH(AQ173,'Daten KEA'!$A$424:$ADO$424,0)-1)),0,OFFSET('Daten KEA'!$A$1,MATCH(BK$5,'Daten KEA'!$A:$A,0)-1,MATCH(AQ173,'Daten KEA'!$A$424:$ADO$424,0)-1))</f>
        <v>3.8895628979707998E-3</v>
      </c>
      <c r="BL173" s="306">
        <f ca="1">IF(ISERROR(OFFSET('Daten KEA'!$A$1,MATCH(BL$5,'Daten KEA'!$A:$A,0)-1,MATCH(AR173,'Daten KEA'!$A$424:$ADO$424,0)-1)),0,OFFSET('Daten KEA'!$A$1,MATCH(BL$5,'Daten KEA'!$A:$A,0)-1,MATCH(AR173,'Daten KEA'!$A$424:$ADO$424,0)-1))</f>
        <v>6.0599716047411998E-3</v>
      </c>
      <c r="BM173" s="306">
        <f ca="1">IF(ISERROR(OFFSET('Daten KEA'!$A$1,MATCH(BM$5,'Daten KEA'!$A:$A,0)-1,MATCH(AS173,'Daten KEA'!$A$424:$ADO$424,0)-1)),0,OFFSET('Daten KEA'!$A$1,MATCH(BM$5,'Daten KEA'!$A:$A,0)-1,MATCH(AS173,'Daten KEA'!$A$424:$ADO$424,0)-1))</f>
        <v>8.4816631824940009E-2</v>
      </c>
      <c r="BN173" s="307">
        <f t="shared" ca="1" si="98"/>
        <v>0.39547161714241197</v>
      </c>
      <c r="BO173" s="306">
        <f ca="1">IF(ISERROR(OFFSET('Daten KEA'!$A$1,MATCH(BO$5,'Daten KEA'!$A:$A,0)-1,MATCH(AT173,'Daten KEA'!$A$424:$ADO$424,0)-1)),0,OFFSET('Daten KEA'!$A$1,MATCH(BO$5,'Daten KEA'!$A:$A,0)-1,MATCH(AT173,'Daten KEA'!$A$424:$ADO$424,0)-1))</f>
        <v>0.39547161272240999</v>
      </c>
      <c r="BP173" s="305">
        <f t="shared" ca="1" si="109"/>
        <v>0.99999998882346597</v>
      </c>
      <c r="BQ173" s="308">
        <f ca="1">IF(ISERROR(OFFSET('Daten GWP'!$A$1,MATCH(BQ$5,'Daten GWP'!$A:$A,0)-1,MATCH(AM173,'Daten GWP'!$A$424:$ADO$424,0)-1)),0,OFFSET('Daten GWP'!$A$1,MATCH(BQ$5,'Daten GWP'!$A:$A,0)-1,MATCH(AM173,'Daten GWP'!$A$424:$ADO$424,0)-1))*1000</f>
        <v>4.9713543000000007</v>
      </c>
      <c r="BR173" s="308">
        <f ca="1">IF(ISERROR(OFFSET('Daten GWP'!$A$1,MATCH(BR$5,'Daten GWP'!$A:$A,0)-1,MATCH(AN173,'Daten GWP'!$A$424:$ADO$424,0)-1)),0,OFFSET('Daten GWP'!$A$1,MATCH(BR$5,'Daten GWP'!$A:$A,0)-1,MATCH(AN173,'Daten GWP'!$A$424:$ADO$424,0)-1))*1000</f>
        <v>0</v>
      </c>
      <c r="BS173" s="308">
        <f ca="1">IF(ISERROR(OFFSET('Daten GWP'!$A$1,MATCH(BS$5,'Daten GWP'!$A:$A,0)-1,MATCH(AO173,'Daten GWP'!$A$424:$ADO$424,0)-1)),0,OFFSET('Daten GWP'!$A$1,MATCH(BS$5,'Daten GWP'!$A:$A,0)-1,MATCH(AO173,'Daten GWP'!$A$424:$ADO$424,0)-1))*1000</f>
        <v>15.370529000000001</v>
      </c>
      <c r="BT173" s="308">
        <f ca="1">IF(ISERROR(OFFSET('Daten GWP'!$A$1,MATCH(BT$5,'Daten GWP'!$A:$A,0)-1,MATCH(AP173,'Daten GWP'!$A$424:$ADO$424,0)-1)),0,OFFSET('Daten GWP'!$A$1,MATCH(BT$5,'Daten GWP'!$A:$A,0)-1,MATCH(AP173,'Daten GWP'!$A$424:$ADO$424,0)-1))*1000</f>
        <v>0</v>
      </c>
      <c r="BU173" s="308">
        <f t="shared" ca="1" si="110"/>
        <v>20.341883300000003</v>
      </c>
      <c r="BV173" s="308">
        <f ca="1">IF(ISERROR(OFFSET('Daten GWP'!$A$1,MATCH(BV$5,'Daten GWP'!$A:$A,0)-1,MATCH(AQ173,'Daten GWP'!$A$424:$ADO$424,0)-1)),0,OFFSET('Daten GWP'!$A$1,MATCH(BV$5,'Daten GWP'!$A:$A,0)-1,MATCH(AQ173,'Daten GWP'!$A$424:$ADO$424,0)-1))*1000</f>
        <v>0.26783148000000001</v>
      </c>
      <c r="BW173" s="308">
        <f ca="1">IF(ISERROR(OFFSET('Daten GWP'!$A$1,MATCH(BW$5,'Daten GWP'!$A:$A,0)-1,MATCH(AR173,'Daten GWP'!$A$424:$ADO$424,0)-1)),0,OFFSET('Daten GWP'!$A$1,MATCH(BW$5,'Daten GWP'!$A:$A,0)-1,MATCH(AR173,'Daten GWP'!$A$424:$ADO$424,0)-1))*1000</f>
        <v>0.37595003999999999</v>
      </c>
      <c r="BX173" s="308">
        <f ca="1">IF(ISERROR(OFFSET('Daten GWP'!$A$1,MATCH(BX$5,'Daten GWP'!$A:$A,0)-1,MATCH(AS173,'Daten GWP'!$A$424:$ADO$424,0)-1)),0,OFFSET('Daten GWP'!$A$1,MATCH(BX$5,'Daten GWP'!$A:$A,0)-1,MATCH(AS173,'Daten GWP'!$A$424:$ADO$424,0)-1))*1000</f>
        <v>4.0164424000000007</v>
      </c>
      <c r="BY173" s="309">
        <f t="shared" ca="1" si="99"/>
        <v>25.002107220000006</v>
      </c>
      <c r="BZ173" s="308">
        <f ca="1">IF(ISERROR(OFFSET('Daten GWP'!$A$1,MATCH(BZ$5,'Daten GWP'!$A:$A,0)-1,MATCH(AT173,'Daten GWP'!$A$424:$ADO$424,0)-1)),0,OFFSET('Daten GWP'!$A$1,MATCH(BZ$5,'Daten GWP'!$A:$A,0)-1,MATCH(AT173,'Daten GWP'!$A$424:$ADO$424,0)-1))*1000</f>
        <v>25.002106999999999</v>
      </c>
      <c r="CA173" s="305">
        <f t="shared" ca="1" si="111"/>
        <v>0.99999999120074134</v>
      </c>
      <c r="CB173" s="310">
        <f ca="1">IF(ISERROR(OFFSET('Daten Elementary'!$A$1,MATCH(CB$5,'Daten Elementary'!$A:$A,0)-1,MATCH(AM173,'Daten Elementary'!$A$424:$ADO$424,0)-1)),0,OFFSET('Daten Elementary'!$A$1,MATCH(CB$5,'Daten Elementary'!$A:$A,0)-1,MATCH(AM173,'Daten Elementary'!$A$424:$ADO$424,0)-1))*1000000</f>
        <v>2.7766999999999999</v>
      </c>
      <c r="CC173" s="310">
        <f ca="1">IF(ISERROR(OFFSET('Daten Elementary'!$A$1,MATCH(CC$5,'Daten Elementary'!$A:$A,0)-1,MATCH(AN173,'Daten Elementary'!$A$424:$ADO$424,0)-1)),0,OFFSET('Daten Elementary'!$A$1,MATCH(CC$5,'Daten Elementary'!$A:$A,0)-1,MATCH(AN173,'Daten Elementary'!$A$424:$ADO$424,0)-1))*1000000</f>
        <v>0</v>
      </c>
      <c r="CD173" s="310">
        <f ca="1">IF(ISERROR(OFFSET('Daten Elementary'!$A$1,MATCH(CD$5,'Daten Elementary'!$A:$A,0)-1,MATCH(AO173,'Daten Elementary'!$A$424:$ADO$424,0)-1)),0,OFFSET('Daten Elementary'!$A$1,MATCH(CD$5,'Daten Elementary'!$A:$A,0)-1,MATCH(AO173,'Daten Elementary'!$A$424:$ADO$424,0)-1))*1000000</f>
        <v>1.8222547</v>
      </c>
      <c r="CE173" s="310">
        <f ca="1">IF(ISERROR(OFFSET('Daten Elementary'!$A$1,MATCH(CE$5,'Daten Elementary'!$A:$A,0)-1,MATCH(AP173,'Daten Elementary'!$A$424:$ADO$424,0)-1)),0,OFFSET('Daten Elementary'!$A$1,MATCH(CE$5,'Daten Elementary'!$A:$A,0)-1,MATCH(AP173,'Daten Elementary'!$A$424:$ADO$424,0)-1))*1000000</f>
        <v>0</v>
      </c>
      <c r="CF173" s="310">
        <f t="shared" ca="1" si="112"/>
        <v>4.5989547000000002</v>
      </c>
      <c r="CG173" s="310">
        <f ca="1">IF(ISERROR(OFFSET('Daten Elementary'!$A$1,MATCH(CG$5,'Daten Elementary'!$A:$A,0)-1,MATCH(AQ173,'Daten Elementary'!$A$424:$ADO$424,0)-1)),0,OFFSET('Daten Elementary'!$A$1,MATCH(CG$5,'Daten Elementary'!$A:$A,0)-1,MATCH(AQ173,'Daten Elementary'!$A$424:$ADO$424,0)-1))*1000000</f>
        <v>0.12560629000000001</v>
      </c>
      <c r="CH173" s="310">
        <f ca="1">IF(ISERROR(OFFSET('Daten Elementary'!$A$1,MATCH(CH$5,'Daten Elementary'!$A:$A,0)-1,MATCH(AR173,'Daten Elementary'!$A$424:$ADO$424,0)-1)),0,OFFSET('Daten Elementary'!$A$1,MATCH(CH$5,'Daten Elementary'!$A:$A,0)-1,MATCH(AR173,'Daten Elementary'!$A$424:$ADO$424,0)-1))*1000000</f>
        <v>0.59089221999999997</v>
      </c>
      <c r="CI173" s="310">
        <f ca="1">IF(ISERROR(OFFSET('Daten Elementary'!$A$1,MATCH(CI$5,'Daten Elementary'!$A:$A,0)-1,MATCH(AS173,'Daten Elementary'!$A$424:$ADO$424,0)-1)),0,OFFSET('Daten Elementary'!$A$1,MATCH(CI$5,'Daten Elementary'!$A:$A,0)-1,MATCH(AS173,'Daten Elementary'!$A$424:$ADO$424,0)-1))*1000000</f>
        <v>4.6665013000000002</v>
      </c>
      <c r="CJ173" s="311">
        <f t="shared" ca="1" si="113"/>
        <v>9.9819545100000013</v>
      </c>
      <c r="CK173" s="310">
        <f ca="1">IF(ISERROR(OFFSET('Daten Elementary'!$A$1,MATCH(CK$5,'Daten Elementary'!$A:$A,0)-1,MATCH($AT173,'Daten Elementary'!$A$424:$ADO$424,0)-1)),0,OFFSET('Daten Elementary'!$A$1,MATCH(CK$5,'Daten Elementary'!$A:$A,0)-1,MATCH($AT173,'Daten Elementary'!$A$424:$ADO$424,0)-1))*1000000</f>
        <v>9.9819546000000017</v>
      </c>
      <c r="CL173" s="305">
        <f t="shared" ca="1" si="114"/>
        <v>1.0000000090162704</v>
      </c>
      <c r="CM173" s="312">
        <f ca="1">IF(ISERROR(OFFSET('Daten Elementary'!$A$1,MATCH(CM$5,'Daten Elementary'!$A:$A,0)-1,MATCH(AM173,'Daten Elementary'!$A$424:$ADO$424,0)-1)),0,OFFSET('Daten Elementary'!$A$1,MATCH(CM$5,'Daten Elementary'!$A:$A,0)-1,MATCH(AM173,'Daten Elementary'!$A$424:$ADO$424,0)-1))*1000000</f>
        <v>2.6669</v>
      </c>
      <c r="CN173" s="312">
        <f ca="1">IF(ISERROR(OFFSET('Daten Elementary'!$A$1,MATCH(CN$5,'Daten Elementary'!$A:$A,0)-1,MATCH(AN173,'Daten Elementary'!$A$424:$ADO$424,0)-1)),0,OFFSET('Daten Elementary'!$A$1,MATCH(CN$5,'Daten Elementary'!$A:$A,0)-1,MATCH(AN173,'Daten Elementary'!$A$424:$ADO$424,0)-1))*1000000</f>
        <v>0</v>
      </c>
      <c r="CO173" s="312">
        <f ca="1">IF(ISERROR(OFFSET('Daten Elementary'!$A$1,MATCH(CO$5,'Daten Elementary'!$A:$A,0)-1,MATCH(AO173,'Daten Elementary'!$A$424:$ADO$424,0)-1)),0,OFFSET('Daten Elementary'!$A$1,MATCH(CO$5,'Daten Elementary'!$A:$A,0)-1,MATCH(AO173,'Daten Elementary'!$A$424:$ADO$424,0)-1))*1000000</f>
        <v>1.3373103</v>
      </c>
      <c r="CP173" s="312">
        <f ca="1">IF(ISERROR(OFFSET('Daten Elementary'!$A$1,MATCH(CP$5,'Daten Elementary'!$A:$A,0)-1,MATCH(AP173,'Daten Elementary'!$A$424:$ADO$424,0)-1)),0,OFFSET('Daten Elementary'!$A$1,MATCH(CP$5,'Daten Elementary'!$A:$A,0)-1,MATCH(AP173,'Daten Elementary'!$A$424:$ADO$424,0)-1))*1000000</f>
        <v>0</v>
      </c>
      <c r="CQ173" s="312">
        <f t="shared" ca="1" si="115"/>
        <v>4.0042103000000004</v>
      </c>
      <c r="CR173" s="312">
        <f ca="1">IF(ISERROR(OFFSET('Daten Elementary'!$A$1,MATCH(CR$5,'Daten Elementary'!$A:$A,0)-1,MATCH(AQ173,'Daten Elementary'!$A$424:$ADO$424,0)-1)),0,OFFSET('Daten Elementary'!$A$1,MATCH(CR$5,'Daten Elementary'!$A:$A,0)-1,MATCH(AQ173,'Daten Elementary'!$A$424:$ADO$424,0)-1))*1000000</f>
        <v>4.3458931999999999E-2</v>
      </c>
      <c r="CS173" s="312">
        <f ca="1">IF(ISERROR(OFFSET('Daten Elementary'!$A$1,MATCH(CS$5,'Daten Elementary'!$A:$A,0)-1,MATCH(AR173,'Daten Elementary'!$A$424:$ADO$424,0)-1)),0,OFFSET('Daten Elementary'!$A$1,MATCH(CS$5,'Daten Elementary'!$A:$A,0)-1,MATCH(AR173,'Daten Elementary'!$A$424:$ADO$424,0)-1))*1000000</f>
        <v>0.23668703999999999</v>
      </c>
      <c r="CT173" s="312">
        <f ca="1">IF(ISERROR(OFFSET('Daten Elementary'!$A$1,MATCH(CT$5,'Daten Elementary'!$A:$A,0)-1,MATCH(AS173,'Daten Elementary'!$A$424:$ADO$424,0)-1)),0,OFFSET('Daten Elementary'!$A$1,MATCH(CT$5,'Daten Elementary'!$A:$A,0)-1,MATCH(AS173,'Daten Elementary'!$A$424:$ADO$424,0)-1))*1000000</f>
        <v>1.8347866000000002</v>
      </c>
      <c r="CU173" s="313">
        <f t="shared" ca="1" si="116"/>
        <v>6.1191428720000003</v>
      </c>
      <c r="CV173" s="312">
        <f ca="1">IF(ISERROR(OFFSET('Daten Elementary'!$A$1,MATCH(CV$5,'Daten Elementary'!$A:$A,0)-1,MATCH($AT173,'Daten Elementary'!$A$424:$ADO$424,0)-1)),0,OFFSET('Daten Elementary'!$A$1,MATCH(CV$5,'Daten Elementary'!$A:$A,0)-1,MATCH($AT173,'Daten Elementary'!$A$424:$ADO$424,0)-1))*1000000</f>
        <v>6.1191428999999999</v>
      </c>
      <c r="CW173" s="305">
        <f t="shared" ca="1" si="117"/>
        <v>1.0000000045758042</v>
      </c>
      <c r="CX173" s="314">
        <f ca="1">IF(ISERROR(OFFSET('Daten Elementary'!$A$1,MATCH(CX$5,'Daten Elementary'!$A:$A,0)-1,MATCH(AM173,'Daten Elementary'!$A$424:$ADO$424,0)-1)),0,OFFSET('Daten Elementary'!$A$1,MATCH(CX$5,'Daten Elementary'!$A:$A,0)-1,MATCH(AM173,'Daten Elementary'!$A$424:$ADO$424,0)-1))*1000000</f>
        <v>8.1017855999999995</v>
      </c>
      <c r="CY173" s="314">
        <f ca="1">IF(ISERROR(OFFSET('Daten Elementary'!$A$1,MATCH(CY$5,'Daten Elementary'!$A:$A,0)-1,MATCH(AN173,'Daten Elementary'!$A$424:$ADO$424,0)-1)),0,OFFSET('Daten Elementary'!$A$1,MATCH(CY$5,'Daten Elementary'!$A:$A,0)-1,MATCH(AN173,'Daten Elementary'!$A$424:$ADO$424,0)-1))*1000000</f>
        <v>0</v>
      </c>
      <c r="CZ173" s="314">
        <f ca="1">IF(ISERROR(OFFSET('Daten Elementary'!$A$1,MATCH(CZ$5,'Daten Elementary'!$A:$A,0)-1,MATCH(AO173,'Daten Elementary'!$A$424:$ADO$424,0)-1)),0,OFFSET('Daten Elementary'!$A$1,MATCH(CZ$5,'Daten Elementary'!$A:$A,0)-1,MATCH(AO173,'Daten Elementary'!$A$424:$ADO$424,0)-1))*1000000</f>
        <v>7.6811271000000003</v>
      </c>
      <c r="DA173" s="314">
        <f ca="1">IF(ISERROR(OFFSET('Daten Elementary'!$A$1,MATCH(DA$5,'Daten Elementary'!$A:$A,0)-1,MATCH(AP173,'Daten Elementary'!$A$424:$ADO$424,0)-1)),0,OFFSET('Daten Elementary'!$A$1,MATCH(DA$5,'Daten Elementary'!$A:$A,0)-1,MATCH(AP173,'Daten Elementary'!$A$424:$ADO$424,0)-1))*1000000</f>
        <v>0</v>
      </c>
      <c r="DB173" s="314">
        <f t="shared" ca="1" si="118"/>
        <v>15.782912700000001</v>
      </c>
      <c r="DC173" s="314">
        <f ca="1">IF(ISERROR(OFFSET('Daten Elementary'!$A$1,MATCH(DC$5,'Daten Elementary'!$A:$A,0)-1,MATCH(AQ173,'Daten Elementary'!$A$424:$ADO$424,0)-1)),0,OFFSET('Daten Elementary'!$A$1,MATCH(DC$5,'Daten Elementary'!$A:$A,0)-1,MATCH(AQ173,'Daten Elementary'!$A$424:$ADO$424,0)-1))*1000000</f>
        <v>0.14722392000000001</v>
      </c>
      <c r="DD173" s="314">
        <f ca="1">IF(ISERROR(OFFSET('Daten Elementary'!$A$1,MATCH(DD$5,'Daten Elementary'!$A:$A,0)-1,MATCH(AR173,'Daten Elementary'!$A$424:$ADO$424,0)-1)),0,OFFSET('Daten Elementary'!$A$1,MATCH(DD$5,'Daten Elementary'!$A:$A,0)-1,MATCH(AR173,'Daten Elementary'!$A$424:$ADO$424,0)-1))*1000000</f>
        <v>0.24317077000000001</v>
      </c>
      <c r="DE173" s="314">
        <f ca="1">IF(ISERROR(OFFSET('Daten Elementary'!$A$1,MATCH(DE$5,'Daten Elementary'!$A:$A,0)-1,MATCH(AS173,'Daten Elementary'!$A$424:$ADO$424,0)-1)),0,OFFSET('Daten Elementary'!$A$1,MATCH(DE$5,'Daten Elementary'!$A:$A,0)-1,MATCH(AS173,'Daten Elementary'!$A$424:$ADO$424,0)-1))*1000000</f>
        <v>3.2288163999999999</v>
      </c>
      <c r="DF173" s="315">
        <f t="shared" ca="1" si="119"/>
        <v>19.402123790000001</v>
      </c>
      <c r="DG173" s="314">
        <f ca="1">IF(ISERROR(OFFSET('Daten Elementary'!$A$1,MATCH(DG$5,'Daten Elementary'!$A:$A,0)-1,MATCH($AT173,'Daten Elementary'!$A$424:$ADO$424,0)-1)),0,OFFSET('Daten Elementary'!$A$1,MATCH(DG$5,'Daten Elementary'!$A:$A,0)-1,MATCH($AT173,'Daten Elementary'!$A$424:$ADO$424,0)-1))*1000000</f>
        <v>19.402124000000001</v>
      </c>
      <c r="DH173" s="305">
        <f t="shared" ca="1" si="120"/>
        <v>1.0000000108235574</v>
      </c>
      <c r="DI173" s="316">
        <f ca="1">IF(ISERROR(OFFSET('Daten Elementary'!$A$1,MATCH(DI$5,'Daten Elementary'!$A:$A,0)-1,MATCH(AM173,'Daten Elementary'!$A$424:$ADO$424,0)-1)),0,OFFSET('Daten Elementary'!$A$1,MATCH(DI$5,'Daten Elementary'!$A:$A,0)-1,MATCH(AM173,'Daten Elementary'!$A$424:$ADO$424,0)-1))*1000000</f>
        <v>71.39</v>
      </c>
      <c r="DJ173" s="316">
        <f ca="1">IF(ISERROR(OFFSET('Daten Elementary'!$A$1,MATCH(DJ$5,'Daten Elementary'!$A:$A,0)-1,MATCH(AN173,'Daten Elementary'!$A$424:$ADO$424,0)-1)),0,OFFSET('Daten Elementary'!$A$1,MATCH(DJ$5,'Daten Elementary'!$A:$A,0)-1,MATCH(AN173,'Daten Elementary'!$A$424:$ADO$424,0)-1))*1000000</f>
        <v>0</v>
      </c>
      <c r="DK173" s="316">
        <f ca="1">IF(ISERROR(OFFSET('Daten Elementary'!$A$1,MATCH(DK$5,'Daten Elementary'!$A:$A,0)-1,MATCH(AO173,'Daten Elementary'!$A$424:$ADO$424,0)-1)),0,OFFSET('Daten Elementary'!$A$1,MATCH(DK$5,'Daten Elementary'!$A:$A,0)-1,MATCH(AO173,'Daten Elementary'!$A$424:$ADO$424,0)-1))*1000000</f>
        <v>17.065897</v>
      </c>
      <c r="DL173" s="316">
        <f ca="1">IF(ISERROR(OFFSET('Daten Elementary'!$A$1,MATCH(DL$5,'Daten Elementary'!$A:$A,0)-1,MATCH(AP173,'Daten Elementary'!$A$424:$ADO$424,0)-1)),0,OFFSET('Daten Elementary'!$A$1,MATCH(DL$5,'Daten Elementary'!$A:$A,0)-1,MATCH(AP173,'Daten Elementary'!$A$424:$ADO$424,0)-1))*1000000</f>
        <v>0</v>
      </c>
      <c r="DM173" s="316">
        <f t="shared" ca="1" si="121"/>
        <v>88.455896999999993</v>
      </c>
      <c r="DN173" s="316">
        <f ca="1">IF(ISERROR(OFFSET('Daten Elementary'!$A$1,MATCH(DN$5,'Daten Elementary'!$A:$A,0)-1,MATCH(AQ173,'Daten Elementary'!$A$424:$ADO$424,0)-1)),0,OFFSET('Daten Elementary'!$A$1,MATCH(DN$5,'Daten Elementary'!$A:$A,0)-1,MATCH(AQ173,'Daten Elementary'!$A$424:$ADO$424,0)-1))*1000000</f>
        <v>0.35563026000000003</v>
      </c>
      <c r="DO173" s="316">
        <f ca="1">IF(ISERROR(OFFSET('Daten Elementary'!$A$1,MATCH(DO$5,'Daten Elementary'!$A:$A,0)-1,MATCH(AR173,'Daten Elementary'!$A$424:$ADO$424,0)-1)),0,OFFSET('Daten Elementary'!$A$1,MATCH(DO$5,'Daten Elementary'!$A:$A,0)-1,MATCH(AR173,'Daten Elementary'!$A$424:$ADO$424,0)-1))*1000000</f>
        <v>0.76294323000000008</v>
      </c>
      <c r="DP173" s="316">
        <f ca="1">IF(ISERROR(OFFSET('Daten Elementary'!$A$1,MATCH(DP$5,'Daten Elementary'!$A:$A,0)-1,MATCH(AS173,'Daten Elementary'!$A$424:$ADO$424,0)-1)),0,OFFSET('Daten Elementary'!$A$1,MATCH(DP$5,'Daten Elementary'!$A:$A,0)-1,MATCH(AS173,'Daten Elementary'!$A$424:$ADO$424,0)-1))*1000000</f>
        <v>16.488557999999998</v>
      </c>
      <c r="DQ173" s="317">
        <f t="shared" ca="1" si="122"/>
        <v>106.06302848999999</v>
      </c>
      <c r="DR173" s="316">
        <f ca="1">IF(ISERROR(OFFSET('Daten Elementary'!$A$1,MATCH(DR$5,'Daten Elementary'!$A:$A,0)-1,MATCH($AT173,'Daten Elementary'!$A$424:$ADO$424,0)-1)),0,OFFSET('Daten Elementary'!$A$1,MATCH(DR$5,'Daten Elementary'!$A:$A,0)-1,MATCH($AT173,'Daten Elementary'!$A$424:$ADO$424,0)-1))*1000000</f>
        <v>106.06303000000001</v>
      </c>
      <c r="DS173" s="305">
        <f t="shared" ca="1" si="123"/>
        <v>1.0000000142368179</v>
      </c>
      <c r="DT173" s="318">
        <f ca="1">IF(ISERROR(OFFSET('Daten UBP13'!$A$1,MATCH(DT$5,'Daten UBP13'!$A:$A,0)-1,MATCH(AM173,'Daten UBP13'!$A$424:$AEG$424,0)-1)),0,OFFSET('Daten UBP13'!$A$1,MATCH(DT$5,'Daten UBP13'!$A:$A,0)-1,MATCH(AM173,'Daten UBP13'!$A$424:$AEG$424,0)-1))</f>
        <v>20.623108999999999</v>
      </c>
      <c r="DU173" s="318">
        <f ca="1">IF(ISERROR(OFFSET('Daten UBP13'!$A$1,MATCH(DU$5,'Daten UBP13'!$A:$A,0)-1,MATCH(AN173,'Daten UBP13'!$A$424:$AEG$424,0)-1)),0,OFFSET('Daten UBP13'!$A$1,MATCH(DU$5,'Daten UBP13'!$A:$A,0)-1,MATCH(AN173,'Daten UBP13'!$A$424:$AEG$424,0)-1))</f>
        <v>0</v>
      </c>
      <c r="DV173" s="318">
        <f ca="1">IF(ISERROR(OFFSET('Daten UBP13'!$A$1,MATCH(DV$5,'Daten UBP13'!$A:$A,0)-1,MATCH(AO173,'Daten UBP13'!$A$424:$AEG$424,0)-1)),0,OFFSET('Daten UBP13'!$A$1,MATCH(DV$5,'Daten UBP13'!$A:$A,0)-1,MATCH(AO173,'Daten UBP13'!$A$424:$AEG$424,0)-1))</f>
        <v>12.857227</v>
      </c>
      <c r="DW173" s="318">
        <f ca="1">IF(ISERROR(OFFSET('Daten UBP13'!$A$1,MATCH(DW$5,'Daten UBP13'!$A:$A,0)-1,MATCH(AP173,'Daten UBP13'!$A$424:$AEG$424,0)-1)),0,OFFSET('Daten UBP13'!$A$1,MATCH(DW$5,'Daten UBP13'!$A:$A,0)-1,MATCH(AP173,'Daten UBP13'!$A$424:$AEG$424,0)-1))</f>
        <v>0</v>
      </c>
      <c r="DX173" s="318">
        <f t="shared" ca="1" si="124"/>
        <v>33.480336000000001</v>
      </c>
      <c r="DY173" s="318">
        <f ca="1">IF(ISERROR(OFFSET('Daten UBP13'!$A$1,MATCH(DY$5,'Daten UBP13'!$A:$A,0)-1,MATCH(AQ173,'Daten UBP13'!$A$424:$AEG$424,0)-1)),0,OFFSET('Daten UBP13'!$A$1,MATCH(DY$5,'Daten UBP13'!$A:$A,0)-1,MATCH(AQ173,'Daten UBP13'!$A$424:$AEG$424,0)-1))</f>
        <v>0.29218177000000001</v>
      </c>
      <c r="DZ173" s="318">
        <f ca="1">IF(ISERROR(OFFSET('Daten UBP13'!$A$1,MATCH(DZ$5,'Daten UBP13'!$A:$A,0)-1,MATCH(AR173,'Daten UBP13'!$A$424:$AEG$424,0)-1)),0,OFFSET('Daten UBP13'!$A$1,MATCH(DZ$5,'Daten UBP13'!$A:$A,0)-1,MATCH(AR173,'Daten UBP13'!$A$424:$AEG$424,0)-1))</f>
        <v>0.74892172000000001</v>
      </c>
      <c r="EA173" s="318">
        <f ca="1">IF(ISERROR(OFFSET('Daten UBP13'!$A$1,MATCH(EA$5,'Daten UBP13'!$A:$A,0)-1,MATCH(AS173,'Daten UBP13'!$A$424:$AEG$424,0)-1)),0,OFFSET('Daten UBP13'!$A$1,MATCH(EA$5,'Daten UBP13'!$A:$A,0)-1,MATCH(AS173,'Daten UBP13'!$A$424:$AEG$424,0)-1))</f>
        <v>8.7948669000000006</v>
      </c>
      <c r="EB173" s="319">
        <f t="shared" ca="1" si="125"/>
        <v>43.316306390000001</v>
      </c>
      <c r="EC173" s="318">
        <f ca="1">IF(ISERROR(OFFSET('Daten UBP13'!$A$1,MATCH(EC$5,'Daten UBP13'!$A:$A,0)-1,MATCH(AT173,'Daten UBP13'!$A$424:$AEG$424,0)-1)),0,OFFSET('Daten UBP13'!$A$1,MATCH(EC$5,'Daten UBP13'!$A:$A,0)-1,MATCH(AT173,'Daten UBP13'!$A$424:$AEG$424,0)-1))</f>
        <v>43.316307000000002</v>
      </c>
      <c r="ED173" s="305">
        <f t="shared" ca="1" si="126"/>
        <v>1.0000000140824565</v>
      </c>
      <c r="EE173" s="320">
        <f ca="1">IF(ISERROR(OFFSET('Daten ReCiPe'!$A$1,MATCH(EE$5,'Daten ReCiPe'!$A:$A,0)-1,MATCH(AM173,'Daten ReCiPe'!$A$424:$ADO$424,0)-1)),0,OFFSET('Daten ReCiPe'!$A$1,MATCH(EE$5,'Daten ReCiPe'!$A:$A,0)-1,MATCH(AM173,'Daten ReCiPe'!$A$424:$ADO$424,0)-1))*1000</f>
        <v>0.37990426999999999</v>
      </c>
      <c r="EF173" s="320">
        <f ca="1">IF(ISERROR(OFFSET('Daten ReCiPe'!$A$1,MATCH(EF$5,'Daten ReCiPe'!$A:$A,0)-1,MATCH(AN173,'Daten ReCiPe'!$A$424:$ADO$424,0)-1)),0,OFFSET('Daten ReCiPe'!$A$1,MATCH(EF$5,'Daten ReCiPe'!$A:$A,0)-1,MATCH(AN173,'Daten ReCiPe'!$A$424:$ADO$424,0)-1))*1000</f>
        <v>0</v>
      </c>
      <c r="EG173" s="320">
        <f ca="1">IF(ISERROR(OFFSET('Daten ReCiPe'!$A$1,MATCH(EG$5,'Daten ReCiPe'!$A:$A,0)-1,MATCH(AO173,'Daten ReCiPe'!$A$424:$ADO$424,0)-1)),0,OFFSET('Daten ReCiPe'!$A$1,MATCH(EG$5,'Daten ReCiPe'!$A:$A,0)-1,MATCH(AO173,'Daten ReCiPe'!$A$424:$ADO$424,0)-1))*1000</f>
        <v>1.5166466999999999</v>
      </c>
      <c r="EH173" s="320">
        <f ca="1">IF(ISERROR(OFFSET('Daten ReCiPe'!$A$1,MATCH(EH$5,'Daten ReCiPe'!$A:$A,0)-1,MATCH(AP173,'Daten ReCiPe'!$A$424:$ADO$424,0)-1)),0,OFFSET('Daten ReCiPe'!$A$1,MATCH(EH$5,'Daten ReCiPe'!$A:$A,0)-1,MATCH(AP173,'Daten ReCiPe'!$A$424:$ADO$424,0)-1))*1000</f>
        <v>0</v>
      </c>
      <c r="EI173" s="320">
        <f t="shared" ca="1" si="127"/>
        <v>1.8965509699999998</v>
      </c>
      <c r="EJ173" s="320">
        <f ca="1">IF(ISERROR(OFFSET('Daten ReCiPe'!$A$1,MATCH(EJ$5,'Daten ReCiPe'!$A:$A,0)-1,MATCH(AQ173,'Daten ReCiPe'!$A$424:$ADO$424,0)-1)),0,OFFSET('Daten ReCiPe'!$A$1,MATCH(EJ$5,'Daten ReCiPe'!$A:$A,0)-1,MATCH(AQ173,'Daten ReCiPe'!$A$424:$ADO$424,0)-1))*1000</f>
        <v>2.7514518000000002E-2</v>
      </c>
      <c r="EK173" s="320">
        <f ca="1">IF(ISERROR(OFFSET('Daten ReCiPe'!$A$1,MATCH(EK$5,'Daten ReCiPe'!$A:$A,0)-1,MATCH(AR173,'Daten ReCiPe'!$A$424:$ADO$424,0)-1)),0,OFFSET('Daten ReCiPe'!$A$1,MATCH(EK$5,'Daten ReCiPe'!$A:$A,0)-1,MATCH(AR173,'Daten ReCiPe'!$A$424:$ADO$424,0)-1))*1000</f>
        <v>6.4583081000000001E-2</v>
      </c>
      <c r="EL173" s="320">
        <f ca="1">IF(ISERROR(OFFSET('Daten ReCiPe'!$A$1,MATCH(EL$5,'Daten ReCiPe'!$A:$A,0)-1,MATCH(AS173,'Daten ReCiPe'!$A$424:$ADO$424,0)-1)),0,OFFSET('Daten ReCiPe'!$A$1,MATCH(EL$5,'Daten ReCiPe'!$A:$A,0)-1,MATCH(AS173,'Daten ReCiPe'!$A$424:$ADO$424,0)-1))*1000</f>
        <v>0.48739870000000002</v>
      </c>
      <c r="EM173" s="321">
        <f t="shared" ca="1" si="128"/>
        <v>2.4760472689999999</v>
      </c>
      <c r="EN173" s="320">
        <f ca="1">IF(ISERROR(OFFSET('Daten ReCiPe'!$A$1,MATCH(EN$5,'Daten ReCiPe'!$A:$A,0)-1,MATCH(AT173,'Daten ReCiPe'!$A$424:$ADO$424,0)-1)),0,OFFSET('Daten ReCiPe'!$A$1,MATCH(EN$5,'Daten ReCiPe'!$A:$A,0)-1,MATCH(AT173,'Daten ReCiPe'!$A$424:$ADO$424,0)-1))*1000</f>
        <v>2.4760472999999998</v>
      </c>
      <c r="EO173" s="305">
        <f t="shared" ca="1" si="129"/>
        <v>1.0000000125199549</v>
      </c>
      <c r="EP173" s="322">
        <f ca="1">IF(ISERROR(OFFSET('Daten Elementary'!$A$1,MATCH(EP$5,'Daten Elementary'!$A:$A,0)-1,MATCH(AM173,'Daten Elementary'!$A$424:$ADO$424,0)-1)),0,OFFSET('Daten Elementary'!$A$1,MATCH(EP$5,'Daten Elementary'!$A:$A,0)-1,MATCH(AM173,'Daten Elementary'!$A$424:$ADO$424,0)-1))*1000000</f>
        <v>3.0751000000000001E-2</v>
      </c>
      <c r="EQ173" s="322">
        <f ca="1">IF(ISERROR(OFFSET('Daten Elementary'!$A$1,MATCH(EQ$5,'Daten Elementary'!$A:$A,0)-1,MATCH(AN173,'Daten Elementary'!$A$424:$ADO$424,0)-1)),0,OFFSET('Daten Elementary'!$A$1,MATCH(EQ$5,'Daten Elementary'!$A:$A,0)-1,MATCH(AN173,'Daten Elementary'!$A$424:$ADO$424,0)-1))*1000000</f>
        <v>0</v>
      </c>
      <c r="ER173" s="322">
        <f ca="1">IF(ISERROR(OFFSET('Daten Elementary'!$A$1,MATCH(ER$5,'Daten Elementary'!$A:$A,0)-1,MATCH(AO173,'Daten Elementary'!$A$424:$ADO$424,0)-1)),0,OFFSET('Daten Elementary'!$A$1,MATCH(ER$5,'Daten Elementary'!$A:$A,0)-1,MATCH(AO173,'Daten Elementary'!$A$424:$ADO$424,0)-1))*1000000</f>
        <v>21.036968999999999</v>
      </c>
      <c r="ES173" s="322">
        <f ca="1">IF(ISERROR(OFFSET('Daten Elementary'!$A$1,MATCH(ES$5,'Daten Elementary'!$A:$A,0)-1,MATCH(AP173,'Daten Elementary'!$A$424:$ADO$424,0)-1)),0,OFFSET('Daten Elementary'!$A$1,MATCH(ES$5,'Daten Elementary'!$A:$A,0)-1,MATCH(AP173,'Daten Elementary'!$A$424:$ADO$424,0)-1))*1000000</f>
        <v>0</v>
      </c>
      <c r="ET173" s="322">
        <f t="shared" ca="1" si="130"/>
        <v>21.067719999999998</v>
      </c>
      <c r="EU173" s="322">
        <f ca="1">IF(ISERROR(OFFSET('Daten Elementary'!$A$1,MATCH(EU$5,'Daten Elementary'!$A:$A,0)-1,MATCH(AQ173,'Daten Elementary'!$A$424:$ADO$424,0)-1)),0,OFFSET('Daten Elementary'!$A$1,MATCH(EU$5,'Daten Elementary'!$A:$A,0)-1,MATCH(AQ173,'Daten Elementary'!$A$424:$ADO$424,0)-1))*1000000</f>
        <v>0.51104150000000004</v>
      </c>
      <c r="EV173" s="322">
        <f ca="1">IF(ISERROR(OFFSET('Daten Elementary'!$A$1,MATCH(EV$5,'Daten Elementary'!$A:$A,0)-1,MATCH(AR173,'Daten Elementary'!$A$424:$ADO$424,0)-1)),0,OFFSET('Daten Elementary'!$A$1,MATCH(EV$5,'Daten Elementary'!$A:$A,0)-1,MATCH(AR173,'Daten Elementary'!$A$424:$ADO$424,0)-1))*1000000</f>
        <v>1.1671142000000001</v>
      </c>
      <c r="EW173" s="322">
        <f ca="1">IF(ISERROR(OFFSET('Daten Elementary'!$A$1,MATCH(EW$5,'Daten Elementary'!$A:$A,0)-1,MATCH(AS173,'Daten Elementary'!$A$424:$ADO$424,0)-1)),0,OFFSET('Daten Elementary'!$A$1,MATCH(EW$5,'Daten Elementary'!$A:$A,0)-1,MATCH(AS173,'Daten Elementary'!$A$424:$ADO$424,0)-1))*1000000</f>
        <v>6.4843431999999996</v>
      </c>
      <c r="EX173" s="323">
        <f t="shared" ca="1" si="131"/>
        <v>29.230218899999997</v>
      </c>
      <c r="EY173" s="322">
        <f ca="1">IF(ISERROR(OFFSET('Daten Elementary'!$A$1,MATCH(EY$5,'Daten Elementary'!$A:$A,0)-1,MATCH($AT173,'Daten Elementary'!$A$424:$ADO$424,0)-1)),0,OFFSET('Daten Elementary'!$A$1,MATCH(EY$5,'Daten Elementary'!$A:$A,0)-1,MATCH($AT173,'Daten Elementary'!$A$424:$ADO$424,0)-1))*1000000</f>
        <v>29.230218999999998</v>
      </c>
      <c r="EZ173" s="305">
        <f t="shared" ca="1" si="132"/>
        <v>1.0000000034211172</v>
      </c>
      <c r="FA173" s="314">
        <f ca="1">IF(ISERROR(OFFSET('Daten Elementary'!$A$1,MATCH(FA$5,'Daten Elementary'!$A:$A,0)-1,MATCH(AM173,'Daten Elementary'!$A$424:$ADO$424,0)-1)),0,OFFSET('Daten Elementary'!$A$1,MATCH(FA$5,'Daten Elementary'!$A:$A,0)-1,MATCH(AM173,'Daten Elementary'!$A$424:$ADO$424,0)-1))*1000</f>
        <v>4.8433000000000002</v>
      </c>
      <c r="FB173" s="314">
        <f ca="1">IF(ISERROR(OFFSET('Daten Elementary'!$A$1,MATCH(FB$5,'Daten Elementary'!$A:$A,0)-1,MATCH(AN173,'Daten Elementary'!$A$424:$ADO$424,0)-1)),0,OFFSET('Daten Elementary'!$A$1,MATCH(FB$5,'Daten Elementary'!$A:$A,0)-1,MATCH(AN173,'Daten Elementary'!$A$424:$ADO$424,0)-1))*1000</f>
        <v>0</v>
      </c>
      <c r="FC173" s="314">
        <f ca="1">IF(ISERROR(OFFSET('Daten Elementary'!$A$1,MATCH(FC$5,'Daten Elementary'!$A:$A,0)-1,MATCH(AO173,'Daten Elementary'!$A$424:$ADO$424,0)-1)),0,OFFSET('Daten Elementary'!$A$1,MATCH(FC$5,'Daten Elementary'!$A:$A,0)-1,MATCH(AO173,'Daten Elementary'!$A$424:$ADO$424,0)-1))*1000</f>
        <v>13.287993</v>
      </c>
      <c r="FD173" s="314">
        <f ca="1">IF(ISERROR(OFFSET('Daten Elementary'!$A$1,MATCH(FD$5,'Daten Elementary'!$A:$A,0)-1,MATCH(AP173,'Daten Elementary'!$A$424:$ADO$424,0)-1)),0,OFFSET('Daten Elementary'!$A$1,MATCH(FD$5,'Daten Elementary'!$A:$A,0)-1,MATCH(AP173,'Daten Elementary'!$A$424:$ADO$424,0)-1))*1000</f>
        <v>0</v>
      </c>
      <c r="FE173" s="314">
        <f t="shared" ca="1" si="133"/>
        <v>18.131292999999999</v>
      </c>
      <c r="FF173" s="314">
        <f ca="1">IF(ISERROR(OFFSET('Daten Elementary'!$A$1,MATCH(FF$5,'Daten Elementary'!$A:$A,0)-1,MATCH(AQ173,'Daten Elementary'!$A$424:$ADO$424,0)-1)),0,OFFSET('Daten Elementary'!$A$1,MATCH(FF$5,'Daten Elementary'!$A:$A,0)-1,MATCH(AQ173,'Daten Elementary'!$A$424:$ADO$424,0)-1))*1000</f>
        <v>0.25361376000000002</v>
      </c>
      <c r="FG173" s="314">
        <f ca="1">IF(ISERROR(OFFSET('Daten Elementary'!$A$1,MATCH(FG$5,'Daten Elementary'!$A:$A,0)-1,MATCH(AR173,'Daten Elementary'!$A$424:$ADO$424,0)-1)),0,OFFSET('Daten Elementary'!$A$1,MATCH(FG$5,'Daten Elementary'!$A:$A,0)-1,MATCH(AR173,'Daten Elementary'!$A$424:$ADO$424,0)-1))*1000</f>
        <v>0.34267168000000003</v>
      </c>
      <c r="FH173" s="314">
        <f ca="1">IF(ISERROR(OFFSET('Daten Elementary'!$A$1,MATCH(FH$5,'Daten Elementary'!$A:$A,0)-1,MATCH(AS173,'Daten Elementary'!$A$424:$ADO$424,0)-1)),0,OFFSET('Daten Elementary'!$A$1,MATCH(FH$5,'Daten Elementary'!$A:$A,0)-1,MATCH(AS173,'Daten Elementary'!$A$424:$ADO$424,0)-1))*1000</f>
        <v>3.7173069999999999</v>
      </c>
      <c r="FI173" s="315">
        <f t="shared" ca="1" si="134"/>
        <v>22.44488544</v>
      </c>
      <c r="FJ173" s="314">
        <f ca="1">IF(ISERROR(OFFSET('Daten Elementary'!$A$1,MATCH(FJ$5,'Daten Elementary'!$A:$A,0)-1,MATCH($AT173,'Daten Elementary'!$A$424:$ADO$424,0)-1)),0,OFFSET('Daten Elementary'!$A$1,MATCH(FJ$5,'Daten Elementary'!$A:$A,0)-1,MATCH($AT173,'Daten Elementary'!$A$424:$ADO$424,0)-1))*1000</f>
        <v>22.444885000000003</v>
      </c>
      <c r="FK173" s="305">
        <f t="shared" ca="1" si="135"/>
        <v>0.9999999803964249</v>
      </c>
      <c r="FL173" s="314">
        <f ca="1">IF(ISERROR(OFFSET('Daten Elementary'!$A$1,MATCH(FL$5,'Daten Elementary'!$A:$A,0)-1,MATCH(AM173,'Daten Elementary'!$A$424:$ADO$424,0)-1)),0,OFFSET('Daten Elementary'!$A$1,MATCH(FL$5,'Daten Elementary'!$A:$A,0)-1,MATCH(AM173,'Daten Elementary'!$A$424:$ADO$424,0)-1))</f>
        <v>0</v>
      </c>
      <c r="FM173" s="314">
        <f ca="1">IF(ISERROR(OFFSET('Daten Elementary'!$A$1,MATCH(FM$5,'Daten Elementary'!$A:$A,0)-1,MATCH(AN173,'Daten Elementary'!$A$424:$ADO$424,0)-1)),0,OFFSET('Daten Elementary'!$A$1,MATCH(FM$5,'Daten Elementary'!$A:$A,0)-1,MATCH(AN173,'Daten Elementary'!$A$424:$ADO$424,0)-1))</f>
        <v>0</v>
      </c>
      <c r="FN173" s="314">
        <f ca="1">IF(ISERROR(OFFSET('Daten Elementary'!$A$1,MATCH(FN$5,'Daten Elementary'!$A:$A,0)-1,MATCH(AO173,'Daten Elementary'!$A$424:$ADO$424,0)-1)),0,OFFSET('Daten Elementary'!$A$1,MATCH(FN$5,'Daten Elementary'!$A:$A,0)-1,MATCH(AO173,'Daten Elementary'!$A$424:$ADO$424,0)-1))</f>
        <v>0</v>
      </c>
      <c r="FO173" s="314">
        <f ca="1">IF(ISERROR(OFFSET('Daten Elementary'!$A$1,MATCH(FO$5,'Daten Elementary'!$A:$A,0)-1,MATCH(AP173,'Daten Elementary'!$A$424:$ADO$424,0)-1)),0,OFFSET('Daten Elementary'!$A$1,MATCH(FO$5,'Daten Elementary'!$A:$A,0)-1,MATCH(AP173,'Daten Elementary'!$A$424:$ADO$424,0)-1))</f>
        <v>0</v>
      </c>
      <c r="FP173" s="314">
        <f t="shared" ca="1" si="136"/>
        <v>0</v>
      </c>
      <c r="FQ173" s="314">
        <f ca="1">IF(ISERROR(OFFSET('Daten Elementary'!$A$1,MATCH(FQ$5,'Daten Elementary'!$A:$A,0)-1,MATCH(AQ173,'Daten Elementary'!$A$424:$ADO$424,0)-1)),0,OFFSET('Daten Elementary'!$A$1,MATCH(FQ$5,'Daten Elementary'!$A:$A,0)-1,MATCH(AQ173,'Daten Elementary'!$A$424:$ADO$424,0)-1))</f>
        <v>0</v>
      </c>
      <c r="FR173" s="314">
        <f ca="1">IF(ISERROR(OFFSET('Daten Elementary'!$A$1,MATCH(FR$5,'Daten Elementary'!$A:$A,0)-1,MATCH(AR173,'Daten Elementary'!$A$424:$ADO$424,0)-1)),0,OFFSET('Daten Elementary'!$A$1,MATCH(FR$5,'Daten Elementary'!$A:$A,0)-1,MATCH(AR173,'Daten Elementary'!$A$424:$ADO$424,0)-1))</f>
        <v>0</v>
      </c>
      <c r="FS173" s="314">
        <f ca="1">IF(ISERROR(OFFSET('Daten Elementary'!$A$1,MATCH(FS$5,'Daten Elementary'!$A:$A,0)-1,MATCH(AS173,'Daten Elementary'!$A$424:$ADO$424,0)-1)),0,OFFSET('Daten Elementary'!$A$1,MATCH(FS$5,'Daten Elementary'!$A:$A,0)-1,MATCH(AS173,'Daten Elementary'!$A$424:$ADO$424,0)-1))</f>
        <v>0</v>
      </c>
      <c r="FT173" s="315">
        <f t="shared" ca="1" si="137"/>
        <v>0</v>
      </c>
      <c r="FU173" s="314">
        <f ca="1">IF(ISERROR(OFFSET('Daten Elementary'!$A$1,MATCH(FU$5,'Daten Elementary'!$A:$A,0)-1,MATCH($AT173,'Daten Elementary'!$A$424:$ADO$424,0)-1)),0,OFFSET('Daten Elementary'!$A$1,MATCH(FU$5,'Daten Elementary'!$A:$A,0)-1,MATCH($AT173,'Daten Elementary'!$A$424:$ADO$424,0)-1))</f>
        <v>0</v>
      </c>
      <c r="FV173" s="305">
        <f t="shared" ca="1" si="138"/>
        <v>0</v>
      </c>
      <c r="FW173" s="324"/>
      <c r="FX173" s="231" t="str">
        <f t="shared" si="139"/>
        <v>Zug Deutschland, Strommix DE &amp; Diesel (Elektro- &amp; Diesellok, inkl. Rangierfahrten)</v>
      </c>
      <c r="FY173" s="231" t="str">
        <f t="shared" si="104"/>
        <v>Zug Deutschland</v>
      </c>
      <c r="FZ173" s="231" t="str">
        <f t="shared" si="105"/>
        <v>, Strommix DE &amp; Diesel</v>
      </c>
      <c r="GA173" s="231" t="str">
        <f t="shared" si="106"/>
        <v xml:space="preserve"> (Elektro- &amp; Diesellok, inkl. Rangierfahrten)</v>
      </c>
      <c r="GB173" s="231"/>
    </row>
    <row r="174" spans="1:184" ht="16.5" customHeight="1">
      <c r="A174" s="378"/>
      <c r="B174" s="403"/>
      <c r="C174" s="334" t="s">
        <v>18</v>
      </c>
      <c r="D174" s="326" t="s">
        <v>240</v>
      </c>
      <c r="E174" s="371" t="s">
        <v>306</v>
      </c>
      <c r="F174" s="86">
        <v>1</v>
      </c>
      <c r="G174" s="86">
        <v>1</v>
      </c>
      <c r="H174" s="87">
        <v>1</v>
      </c>
      <c r="I174" s="88">
        <v>1</v>
      </c>
      <c r="J174" s="88"/>
      <c r="K174" s="86">
        <v>1</v>
      </c>
      <c r="L174" s="86"/>
      <c r="M174" s="86"/>
      <c r="N174" s="82" t="s">
        <v>100</v>
      </c>
      <c r="O174" s="6">
        <f ca="1">(IF(ISERROR(INDEX(INDIRECT($D$268),MATCH($AM174,$AM$4:$AM$275,0),MATCH(O$304,INDIRECT($E$268),0))*$I174/$AD174),0,INDEX(INDIRECT($D$268),MATCH($AM174,$AM$4:$AM$275,0),MATCH(O$304,INDIRECT($E$268),0))*$I174/$AD174)+IF(ISERROR(INDEX(INDIRECT($D$268),MATCH($AN174,$AN$4:$AN$275,0),MATCH(O$305,INDIRECT($E$268),0))*$J174/$AE174),0,INDEX(INDIRECT($D$268),MATCH($AN174,$AN$4:$AN$275,0),MATCH(O$305,INDIRECT($E$268),0))*$J174/$AE174))*$AC174/$F174</f>
        <v>0</v>
      </c>
      <c r="P174" s="6">
        <f ca="1">(IF(ISERROR(INDEX(INDIRECT($D$268),MATCH($AO174,$AO$4:$AO$275,0),MATCH(P$304,INDIRECT($E$268),0))*$I174/$AD174),0,INDEX(INDIRECT($D$268),MATCH($AO174,$AO$4:$AO$275,0),MATCH(P$304,INDIRECT($E$268),0))*$I174/$AD174)+IF(ISERROR(INDEX(INDIRECT($D$268),MATCH($AP174,$AP$4:$AP$275,0),MATCH(P$305,INDIRECT($E$268),0))*$J174/$AE174),0,INDEX(INDIRECT($D$268),MATCH($AP174,$AP$4:$AP$275,0),MATCH(P$305,INDIRECT($E$268),0))*$J174/$AE174))*$AC174/$F174</f>
        <v>16.551351</v>
      </c>
      <c r="Q174" s="6">
        <f ca="1">INDEX(INDIRECT($D$268),MATCH($AQ174,$AQ$4:$AQ$284,0),MATCH(Q$4,INDIRECT($E$268),0))*$K174*$AC174/$F174/$AF174</f>
        <v>0.26783148000000001</v>
      </c>
      <c r="R174" s="6">
        <f ca="1">INDEX(INDIRECT($D$268),MATCH($AR174,$AR$4:$AR$284,0),MATCH(R$4,INDIRECT($E$268),0))*$K174*$AC174/$F174/$AF174</f>
        <v>0.37595003999999999</v>
      </c>
      <c r="S174" s="6">
        <f ca="1">INDEX(INDIRECT($D$268),MATCH($AS174,$AS$4:$AS$284,0),MATCH(S$4,INDIRECT($E$268),0))*$K174*$AC174/$F174/$AF174</f>
        <v>4.0164424000000007</v>
      </c>
      <c r="T174" s="7">
        <f t="shared" ref="T174:T205" ca="1" si="146">S174+R174+Q174+P174+O174</f>
        <v>21.21157492</v>
      </c>
      <c r="U174" s="6">
        <f>IF($B$268=6,(IF(OR(AJ174="Benzin",AJ174="Diesel"),$AK174*INDEX('DIN EN 16258'!$I:$I,MATCH('mobitool-Faktoren v2.0'!$AI174,'DIN EN 16258'!$A:$A,0))*$I174/$AD174+$AL174*INDEX('DIN EN 16258'!$I:$I,MATCH('mobitool-Faktoren v2.0'!$AJ174,'DIN EN 16258'!$A:$A,0))*$I174/$AD174,IF(ISERROR($AK174*INDEX('DIN EN 16258'!$I:$I,MATCH('mobitool-Faktoren v2.0'!$AI174,'DIN EN 16258'!$A:$A,0))*$I174/$AD174),0,$AK174*INDEX('DIN EN 16258'!$I:$I,MATCH('mobitool-Faktoren v2.0'!$AI174,'DIN EN 16258'!$A:$A,0))*$I174/$AD174)+IF(ISERROR($AL174*INDEX('DIN EN 16258'!$I:$I,MATCH('mobitool-Faktoren v2.0'!$AJ174,'DIN EN 16258'!$A:$A,0))*$J174/$AE174),0,$AL174*INDEX('DIN EN 16258'!$I:$I,MATCH('mobitool-Faktoren v2.0'!$AJ174,'DIN EN 16258'!$A:$A,0))*$J174/$AE174)))*1000,
IF($B$268=1,(IF(OR(AJ174="Benzin",AJ174="Diesel"),$AK174*INDEX('DIN EN 16258'!$D:$D,MATCH('mobitool-Faktoren v2.0'!$AI174,'DIN EN 16258'!$A:$A,0))*$I174/$AD174+$AL174*INDEX('DIN EN 16258'!$D:$D,MATCH('mobitool-Faktoren v2.0'!$AJ174,'DIN EN 16258'!$A:$A,0))*$I174/$AD174,IF(ISERROR($AK174*INDEX('DIN EN 16258'!$D:$D,MATCH('mobitool-Faktoren v2.0'!$AI174,'DIN EN 16258'!$A:$A,0))*$I174/$AD174),0,$AK174*INDEX('DIN EN 16258'!$D:$D,MATCH('mobitool-Faktoren v2.0'!$AI174,'DIN EN 16258'!$A:$A,0))*$I174/$AD174)+IF(ISERROR($AL174*INDEX('DIN EN 16258'!$D:$D,MATCH('mobitool-Faktoren v2.0'!$AJ174,'DIN EN 16258'!$A:$A,0))*$J174/$AE174),0,$AL174*INDEX('DIN EN 16258'!$D:$D,MATCH('mobitool-Faktoren v2.0'!$AJ174,'DIN EN 16258'!$A:$A,0))*$J174/$AE174))),0))*$AC174/$F174</f>
        <v>0</v>
      </c>
      <c r="V174" s="6">
        <f>IF($B$268=6,(IF(OR(AJ174="Benzin",AJ174="Diesel"),$AK174*INDEX('DIN EN 16258'!$L:$L,MATCH('mobitool-Faktoren v2.0'!$AI174,'DIN EN 16258'!$A:$A,0))*$I174/$AD174+$AL174*INDEX('DIN EN 16258'!$L:$L,MATCH('mobitool-Faktoren v2.0'!$AJ174,'DIN EN 16258'!$A:$A,0))*$I174/$AD174,IF(ISERROR($AK174*INDEX('DIN EN 16258'!$L:$L,MATCH('mobitool-Faktoren v2.0'!$AI174,'DIN EN 16258'!$A:$A,0))*$I174/$AD174),0,$AK174*INDEX('DIN EN 16258'!$L:$L,MATCH('mobitool-Faktoren v2.0'!$AI174,'DIN EN 16258'!$A:$A,0))*$I174/$AD174)+IF(ISERROR($AL174*INDEX('DIN EN 16258'!$L:$L,MATCH('mobitool-Faktoren v2.0'!$AJ174,'DIN EN 16258'!$A:$A,0))*$J174/$AE174),0,$AL174*INDEX('DIN EN 16258'!$L:$L,MATCH('mobitool-Faktoren v2.0'!$AJ174,'DIN EN 16258'!$A:$A,0))*$J174/$AE174)))*1000,
IF($B$268=1,(IF(OR(AJ174="Benzin",AJ174="Diesel"),$AK174*INDEX('DIN EN 16258'!$F:$F,MATCH('mobitool-Faktoren v2.0'!$AI174,'DIN EN 16258'!$A:$A,0))*$I174/$AD174+$AL174*INDEX('DIN EN 16258'!$F:$F,MATCH('mobitool-Faktoren v2.0'!$AJ174,'DIN EN 16258'!$A:$A,0))*$I174/$AD174,IF(ISERROR($AK174*INDEX('DIN EN 16258'!$F:$F,MATCH('mobitool-Faktoren v2.0'!$AI174,'DIN EN 16258'!$A:$A,0))*$I174/$AD174),0,$AK174*INDEX('DIN EN 16258'!$F:$F,MATCH('mobitool-Faktoren v2.0'!$AI174,'DIN EN 16258'!$A:$A,0))*$I174/$AD174)+IF(ISERROR($AL174*INDEX('DIN EN 16258'!$F:$F,MATCH('mobitool-Faktoren v2.0'!$AJ174,'DIN EN 16258'!$A:$A,0))*$J174/$AE174),0,$AL174*INDEX('DIN EN 16258'!$F:$F,MATCH('mobitool-Faktoren v2.0'!$AJ174,'DIN EN 16258'!$A:$A,0))*$J174/$AE174))),0))*$AC174/$F174</f>
        <v>16.018921876050001</v>
      </c>
      <c r="W174" s="39" t="s">
        <v>673</v>
      </c>
      <c r="X174" s="39" t="s">
        <v>162</v>
      </c>
      <c r="Y174" s="300"/>
      <c r="Z174" s="372"/>
      <c r="AA174" s="337"/>
      <c r="AB174" s="299"/>
      <c r="AC174" s="300">
        <v>1</v>
      </c>
      <c r="AD174" s="298">
        <v>1</v>
      </c>
      <c r="AE174" s="298"/>
      <c r="AF174" s="337">
        <v>1</v>
      </c>
      <c r="AG174" s="337"/>
      <c r="AH174" s="337"/>
      <c r="AI174" s="301" t="s">
        <v>634</v>
      </c>
      <c r="AJ174" s="301"/>
      <c r="AK174" s="374">
        <v>3.1599000000000002E-2</v>
      </c>
      <c r="AL174" s="374"/>
      <c r="AM174" s="202" t="s">
        <v>835</v>
      </c>
      <c r="AN174" s="202" t="s">
        <v>81</v>
      </c>
      <c r="AO174" s="202" t="s">
        <v>837</v>
      </c>
      <c r="AP174" s="202" t="s">
        <v>81</v>
      </c>
      <c r="AQ174" s="202" t="s">
        <v>838</v>
      </c>
      <c r="AR174" s="202" t="s">
        <v>839</v>
      </c>
      <c r="AS174" s="202" t="s">
        <v>840</v>
      </c>
      <c r="AT174" s="202" t="s">
        <v>2252</v>
      </c>
      <c r="AU174" s="303">
        <f ca="1">IF(ISERROR(OFFSET('Daten KEA'!$A$1,MATCH(AU$5,'Daten KEA'!$A:$A,0)-1,MATCH(AM174,'Daten KEA'!$A$424:$ADO$424,0)-1)),0,OFFSET('Daten KEA'!$A$1,MATCH(AU$5,'Daten KEA'!$A:$A,0)-1,MATCH(AM174,'Daten KEA'!$A$424:$ADO$424,0)-1))+IF(ISERROR(AK174*INDEX('Energiefaktoren Ecoinvent'!$D:$D,MATCH('mobitool-Faktoren v2.0'!AI174,'Energiefaktoren Ecoinvent'!$A:$A,0))),0,AK174*INDEX('Energiefaktoren Ecoinvent'!$D:$D,MATCH('mobitool-Faktoren v2.0'!AI174,'Energiefaktoren Ecoinvent'!$A:$A,0)))+IF(OR(AJ174="Benzin",AJ174="Diesel"),IF(ISERROR(OFFSET('Daten KEA'!$A$1,MATCH(AV$5,'Daten KEA'!$A:$A,0)-1,MATCH(AN174,'Daten KEA'!$A$424:$ADO$424,0)-1)),0,OFFSET('Daten KEA'!$A$1,MATCH(AV$5,'Daten KEA'!$A:$A,0)-1,MATCH(AN174,'Daten KEA'!$A$424:$ADO$424,0)-1))+IF(ISERROR(AL174*INDEX('Energiefaktoren Ecoinvent'!$D:$D,MATCH('mobitool-Faktoren v2.0'!AJ174,'Energiefaktoren Ecoinvent'!$A:$A,0))),0,AL174*INDEX('Energiefaktoren Ecoinvent'!$D:$D,MATCH('mobitool-Faktoren v2.0'!AJ174,'Energiefaktoren Ecoinvent'!$A:$A,0))),0)</f>
        <v>0.11375640000000001</v>
      </c>
      <c r="AV174" s="303">
        <f ca="1">IF(OR(AJ174="Benzin",AJ174="Diesel"),0,IF(ISERROR(OFFSET('Daten KEA'!$A$1,MATCH(AV$5,'Daten KEA'!$A:$A,0)-1,MATCH(AN174,'Daten KEA'!$A$424:$ADO$424,0)-1)),0,OFFSET('Daten KEA'!$A$1,MATCH(AV$5,'Daten KEA'!$A:$A,0)-1,MATCH(AN174,'Daten KEA'!$A$424:$ADO$424,0)-1))+IF(ISERROR(AL174*INDEX('Energiefaktoren Ecoinvent'!$D:$D,MATCH('mobitool-Faktoren v2.0'!AJ174,'Energiefaktoren Ecoinvent'!$A:$A,0))),0,AL174*INDEX('Energiefaktoren Ecoinvent'!$D:$D,MATCH('mobitool-Faktoren v2.0'!AJ174,'Energiefaktoren Ecoinvent'!$A:$A,0))))</f>
        <v>0</v>
      </c>
      <c r="AW174" s="303">
        <f ca="1">IF(ISERROR(OFFSET('Daten KEA'!$A$1,MATCH(AW$5,'Daten KEA'!$A:$A,0)-1,MATCH(AO174,'Daten KEA'!$A$424:$ADO$424,0)-1)),0,OFFSET('Daten KEA'!$A$1,MATCH(AW$5,'Daten KEA'!$A:$A,0)-1,MATCH(AO174,'Daten KEA'!$A$424:$ADO$424,0)-1))-IF(ISERROR(AK174*INDEX('Energiefaktoren Ecoinvent'!$D:$D,MATCH('mobitool-Faktoren v2.0'!AI174,'Energiefaktoren Ecoinvent'!$A:$A,0))),0,AK174*INDEX('Energiefaktoren Ecoinvent'!$D:$D,MATCH('mobitool-Faktoren v2.0'!AI174,'Energiefaktoren Ecoinvent'!$A:$A,0)))+IF(OR(AJ174="Benzin",AJ174="Diesel"),IF(ISERROR(OFFSET('Daten KEA'!$A$1,MATCH(AX$5,'Daten KEA'!$A:$A,0)-1,MATCH(AP174,'Daten KEA'!$A$424:$ADO$424,0)-1)),0,OFFSET('Daten KEA'!$A$1,MATCH(AX$5,'Daten KEA'!$A:$A,0)-1,MATCH(AP174,'Daten KEA'!$A$424:$ADO$424,0)-1))-IF(ISERROR(AL174*INDEX('Energiefaktoren Ecoinvent'!$D:$D,MATCH('mobitool-Faktoren v2.0'!AJ174,'Energiefaktoren Ecoinvent'!$A:$A,0))),0,AL174*INDEX('Energiefaktoren Ecoinvent'!$D:$D,MATCH('mobitool-Faktoren v2.0'!AJ174,'Energiefaktoren Ecoinvent'!$A:$A,0))),0)</f>
        <v>0.17161925999999997</v>
      </c>
      <c r="AX174" s="303">
        <f ca="1">IF(OR(AJ174="Benzin",AJ174="Diesel"),0,IF(ISERROR(OFFSET('Daten KEA'!$A$1,MATCH(AX$5,'Daten KEA'!$A:$A,0)-1,MATCH(AP174,'Daten KEA'!$A$424:$ADO$424,0)-1)),0,OFFSET('Daten KEA'!$A$1,MATCH(AX$5,'Daten KEA'!$A:$A,0)-1,MATCH(AP174,'Daten KEA'!$A$424:$ADO$424,0)-1))-IF(ISERROR(AL174*INDEX('Energiefaktoren Ecoinvent'!$D:$D,MATCH('mobitool-Faktoren v2.0'!AJ174,'Energiefaktoren Ecoinvent'!$A:$A,0))),0,AL174*INDEX('Energiefaktoren Ecoinvent'!$D:$D,MATCH('mobitool-Faktoren v2.0'!AJ174,'Energiefaktoren Ecoinvent'!$A:$A,0))))</f>
        <v>0</v>
      </c>
      <c r="AY174" s="303">
        <f t="shared" ca="1" si="107"/>
        <v>0.28537565999999998</v>
      </c>
      <c r="AZ174" s="303">
        <f ca="1">IF(ISERROR(OFFSET('Daten KEA'!$A$1,MATCH(AZ$5,'Daten KEA'!$A:$A,0)-1,MATCH(AQ174,'Daten KEA'!$A$424:$ADO$424,0)-1)),0,OFFSET('Daten KEA'!$A$1,MATCH(AZ$5,'Daten KEA'!$A:$A,0)-1,MATCH(AQ174,'Daten KEA'!$A$424:$ADO$424,0)-1))</f>
        <v>3.9836782999999997E-3</v>
      </c>
      <c r="BA174" s="303">
        <f ca="1">IF(ISERROR(OFFSET('Daten KEA'!$A$1,MATCH(BA$5,'Daten KEA'!$A:$A,0)-1,MATCH(AR174,'Daten KEA'!$A$424:$ADO$424,0)-1)),0,OFFSET('Daten KEA'!$A$1,MATCH(BA$5,'Daten KEA'!$A:$A,0)-1,MATCH(AR174,'Daten KEA'!$A$424:$ADO$424,0)-1))</f>
        <v>6.5984485000000004E-3</v>
      </c>
      <c r="BB174" s="303">
        <f ca="1">IF(ISERROR(OFFSET('Daten KEA'!$A$1,MATCH(BB$5,'Daten KEA'!$A:$A,0)-1,MATCH(AS174,'Daten KEA'!$A$424:$ADO$424,0)-1)),0,OFFSET('Daten KEA'!$A$1,MATCH(BB$5,'Daten KEA'!$A:$A,0)-1,MATCH(AS174,'Daten KEA'!$A$424:$ADO$424,0)-1))</f>
        <v>9.4040575000000001E-2</v>
      </c>
      <c r="BC174" s="304">
        <f t="shared" ca="1" si="101"/>
        <v>0.38999836180000003</v>
      </c>
      <c r="BD174" s="303">
        <f ca="1">IF(ISERROR(OFFSET('Daten KEA'!$A$1,MATCH(BD$5,'Daten KEA'!$A:$A,0)-1,MATCH(AT174,'Daten KEA'!$A$424:$ADO$424,0)-1)),0,OFFSET('Daten KEA'!$A$1,MATCH(BD$5,'Daten KEA'!$A:$A,0)-1,MATCH(AT174,'Daten KEA'!$A$424:$ADO$424,0)-1))</f>
        <v>0.38999835999999999</v>
      </c>
      <c r="BE174" s="305">
        <f t="shared" ca="1" si="108"/>
        <v>0.99999999538459594</v>
      </c>
      <c r="BF174" s="306">
        <f ca="1">IF(ISERROR(OFFSET('Daten KEA'!$A$1,MATCH(BF$5,'Daten KEA'!$A:$A,0)-1,MATCH(AM174,'Daten KEA'!$A$424:$ADO$424,0)-1)),0,OFFSET('Daten KEA'!$A$1,MATCH(BF$5,'Daten KEA'!$A:$A,0)-1,MATCH(AM174,'Daten KEA'!$A$424:$ADO$424,0)-1))+IF(ISERROR($AK174*INDEX('Energiefaktoren Ecoinvent'!$H:$H,MATCH('mobitool-Faktoren v2.0'!$AI174,'Energiefaktoren Ecoinvent'!$A:$A,0))),0,$AK174*INDEX('Energiefaktoren Ecoinvent'!$H:$H,MATCH('mobitool-Faktoren v2.0'!$AI174,'Energiefaktoren Ecoinvent'!$A:$A,0)))+IF(OR(AJ174="Benzin",AJ174="Diesel"),IF(ISERROR(OFFSET('Daten KEA'!$A$1,MATCH(BG$5,'Daten KEA'!$A:$A,0)-1,MATCH(AN174,'Daten KEA'!$A$424:$ADO$424,0)-1)),0,OFFSET('Daten KEA'!$A$1,MATCH(BG$5,'Daten KEA'!$A:$A,0)-1,MATCH(AN174,'Daten KEA'!$A$424:$ADO$424,0)-1))+IF(ISERROR($AL174*INDEX('Energiefaktoren Ecoinvent'!$H:$H,MATCH('mobitool-Faktoren v2.0'!$AJ174,'Energiefaktoren Ecoinvent'!$A:$A,0))),0,$AL174*INDEX('Energiefaktoren Ecoinvent'!$H:$H,MATCH('mobitool-Faktoren v2.0'!$AJ174,'Energiefaktoren Ecoinvent'!$A:$A,0))),0)</f>
        <v>6.8140151740151755E-2</v>
      </c>
      <c r="BG174" s="306">
        <f ca="1">IF(OR(AJ174="Benzin",AJ174="Diesel"),0,IF(ISERROR(OFFSET('Daten KEA'!$A$1,MATCH(BG$5,'Daten KEA'!$A:$A,0)-1,MATCH(AN174,'Daten KEA'!$A$424:$ADO$424,0)-1)),0,OFFSET('Daten KEA'!$A$1,MATCH(BG$5,'Daten KEA'!$A:$A,0)-1,MATCH(AN174,'Daten KEA'!$A$424:$ADO$424,0)-1))+IF(ISERROR($AL174*INDEX('Energiefaktoren Ecoinvent'!$H:$H,MATCH('mobitool-Faktoren v2.0'!$AJ174,'Energiefaktoren Ecoinvent'!$A:$A,0))),0,$AL174*INDEX('Energiefaktoren Ecoinvent'!$H:$H,MATCH('mobitool-Faktoren v2.0'!$AJ174,'Energiefaktoren Ecoinvent'!$A:$A,0))))</f>
        <v>0</v>
      </c>
      <c r="BH174" s="306">
        <f ca="1">IF(ISERROR(OFFSET('Daten KEA'!$A$1,MATCH(BH$5,'Daten KEA'!$A:$A,0)-1,MATCH(AO174,'Daten KEA'!$A$424:$ADO$424,0)-1)),0,OFFSET('Daten KEA'!$A$1,MATCH(BH$5,'Daten KEA'!$A:$A,0)-1,MATCH(AO174,'Daten KEA'!$A$424:$ADO$424,0)-1))-IF(ISERROR($AK174*INDEX('Energiefaktoren Ecoinvent'!$H:$H,MATCH('mobitool-Faktoren v2.0'!$AI174,'Energiefaktoren Ecoinvent'!$A:$A,0))),0,$AK174*INDEX('Energiefaktoren Ecoinvent'!$H:$H,MATCH('mobitool-Faktoren v2.0'!$AI174,'Energiefaktoren Ecoinvent'!$A:$A,0)))+IF(OR(AJ174="Benzin",AJ174="Diesel"),IF(ISERROR(OFFSET('Daten KEA'!$A$1,MATCH(BI$5,'Daten KEA'!$A:$A,0)-1,MATCH(AP174,'Daten KEA'!$A$424:$ADO$424,0)-1)),0,OFFSET('Daten KEA'!$A$1,MATCH(BI$5,'Daten KEA'!$A:$A,0)-1,MATCH(AP174,'Daten KEA'!$A$424:$ADO$424,0)-1))-IF(ISERROR($AL174*INDEX('Energiefaktoren Ecoinvent'!$H:$H,MATCH('mobitool-Faktoren v2.0'!$AJ174,'Energiefaktoren Ecoinvent'!$A:$A,0))),0,$AL174*INDEX('Energiefaktoren Ecoinvent'!$H:$H,MATCH('mobitool-Faktoren v2.0'!$AJ174,'Energiefaktoren Ecoinvent'!$A:$A,0))),0)</f>
        <v>0.18014700703547826</v>
      </c>
      <c r="BI174" s="306">
        <f ca="1">IF(OR(AJ174="Benzin",AJ174="Diesel"),0,IF(ISERROR(OFFSET('Daten KEA'!$A$1,MATCH(BI$5,'Daten KEA'!$A:$A,0)-1,MATCH(AP174,'Daten KEA'!$A$424:$ADO$424,0)-1)),0,OFFSET('Daten KEA'!$A$1,MATCH(BI$5,'Daten KEA'!$A:$A,0)-1,MATCH(AP174,'Daten KEA'!$A$424:$ADO$424,0)-1))-IF(ISERROR($AL174*INDEX('Energiefaktoren Ecoinvent'!$H:$H,MATCH('mobitool-Faktoren v2.0'!$AJ174,'Energiefaktoren Ecoinvent'!$A:$A,0))),0,$AL174*INDEX('Energiefaktoren Ecoinvent'!$H:$H,MATCH('mobitool-Faktoren v2.0'!$AJ174,'Energiefaktoren Ecoinvent'!$A:$A,0))))</f>
        <v>0</v>
      </c>
      <c r="BJ174" s="306">
        <f t="shared" ca="1" si="140"/>
        <v>0.24828715877563001</v>
      </c>
      <c r="BK174" s="306">
        <f ca="1">IF(ISERROR(OFFSET('Daten KEA'!$A$1,MATCH(BK$5,'Daten KEA'!$A:$A,0)-1,MATCH(AQ174,'Daten KEA'!$A$424:$ADO$424,0)-1)),0,OFFSET('Daten KEA'!$A$1,MATCH(BK$5,'Daten KEA'!$A:$A,0)-1,MATCH(AQ174,'Daten KEA'!$A$424:$ADO$424,0)-1))</f>
        <v>3.8895628979707998E-3</v>
      </c>
      <c r="BL174" s="306">
        <f ca="1">IF(ISERROR(OFFSET('Daten KEA'!$A$1,MATCH(BL$5,'Daten KEA'!$A:$A,0)-1,MATCH(AR174,'Daten KEA'!$A$424:$ADO$424,0)-1)),0,OFFSET('Daten KEA'!$A$1,MATCH(BL$5,'Daten KEA'!$A:$A,0)-1,MATCH(AR174,'Daten KEA'!$A$424:$ADO$424,0)-1))</f>
        <v>6.0599716047411998E-3</v>
      </c>
      <c r="BM174" s="306">
        <f ca="1">IF(ISERROR(OFFSET('Daten KEA'!$A$1,MATCH(BM$5,'Daten KEA'!$A:$A,0)-1,MATCH(AS174,'Daten KEA'!$A$424:$ADO$424,0)-1)),0,OFFSET('Daten KEA'!$A$1,MATCH(BM$5,'Daten KEA'!$A:$A,0)-1,MATCH(AS174,'Daten KEA'!$A$424:$ADO$424,0)-1))</f>
        <v>8.4816631824940009E-2</v>
      </c>
      <c r="BN174" s="307">
        <f t="shared" ca="1" si="98"/>
        <v>0.34305332510328201</v>
      </c>
      <c r="BO174" s="306">
        <f ca="1">IF(ISERROR(OFFSET('Daten KEA'!$A$1,MATCH(BO$5,'Daten KEA'!$A:$A,0)-1,MATCH(AT174,'Daten KEA'!$A$424:$ADO$424,0)-1)),0,OFFSET('Daten KEA'!$A$1,MATCH(BO$5,'Daten KEA'!$A:$A,0)-1,MATCH(AT174,'Daten KEA'!$A$424:$ADO$424,0)-1))</f>
        <v>0.34305333068327998</v>
      </c>
      <c r="BP174" s="305">
        <f t="shared" ca="1" si="109"/>
        <v>1.0000000162656868</v>
      </c>
      <c r="BQ174" s="308">
        <f ca="1">IF(ISERROR(OFFSET('Daten GWP'!$A$1,MATCH(BQ$5,'Daten GWP'!$A:$A,0)-1,MATCH(AM174,'Daten GWP'!$A$424:$ADO$424,0)-1)),0,OFFSET('Daten GWP'!$A$1,MATCH(BQ$5,'Daten GWP'!$A:$A,0)-1,MATCH(AM174,'Daten GWP'!$A$424:$ADO$424,0)-1))*1000</f>
        <v>0</v>
      </c>
      <c r="BR174" s="308">
        <f ca="1">IF(ISERROR(OFFSET('Daten GWP'!$A$1,MATCH(BR$5,'Daten GWP'!$A:$A,0)-1,MATCH(AN174,'Daten GWP'!$A$424:$ADO$424,0)-1)),0,OFFSET('Daten GWP'!$A$1,MATCH(BR$5,'Daten GWP'!$A:$A,0)-1,MATCH(AN174,'Daten GWP'!$A$424:$ADO$424,0)-1))*1000</f>
        <v>0</v>
      </c>
      <c r="BS174" s="308">
        <f ca="1">IF(ISERROR(OFFSET('Daten GWP'!$A$1,MATCH(BS$5,'Daten GWP'!$A:$A,0)-1,MATCH(AO174,'Daten GWP'!$A$424:$ADO$424,0)-1)),0,OFFSET('Daten GWP'!$A$1,MATCH(BS$5,'Daten GWP'!$A:$A,0)-1,MATCH(AO174,'Daten GWP'!$A$424:$ADO$424,0)-1))*1000</f>
        <v>16.551351</v>
      </c>
      <c r="BT174" s="308">
        <f ca="1">IF(ISERROR(OFFSET('Daten GWP'!$A$1,MATCH(BT$5,'Daten GWP'!$A:$A,0)-1,MATCH(AP174,'Daten GWP'!$A$424:$ADO$424,0)-1)),0,OFFSET('Daten GWP'!$A$1,MATCH(BT$5,'Daten GWP'!$A:$A,0)-1,MATCH(AP174,'Daten GWP'!$A$424:$ADO$424,0)-1))*1000</f>
        <v>0</v>
      </c>
      <c r="BU174" s="308">
        <f t="shared" ca="1" si="110"/>
        <v>16.551351</v>
      </c>
      <c r="BV174" s="308">
        <f ca="1">IF(ISERROR(OFFSET('Daten GWP'!$A$1,MATCH(BV$5,'Daten GWP'!$A:$A,0)-1,MATCH(AQ174,'Daten GWP'!$A$424:$ADO$424,0)-1)),0,OFFSET('Daten GWP'!$A$1,MATCH(BV$5,'Daten GWP'!$A:$A,0)-1,MATCH(AQ174,'Daten GWP'!$A$424:$ADO$424,0)-1))*1000</f>
        <v>0.26783148000000001</v>
      </c>
      <c r="BW174" s="308">
        <f ca="1">IF(ISERROR(OFFSET('Daten GWP'!$A$1,MATCH(BW$5,'Daten GWP'!$A:$A,0)-1,MATCH(AR174,'Daten GWP'!$A$424:$ADO$424,0)-1)),0,OFFSET('Daten GWP'!$A$1,MATCH(BW$5,'Daten GWP'!$A:$A,0)-1,MATCH(AR174,'Daten GWP'!$A$424:$ADO$424,0)-1))*1000</f>
        <v>0.37595003999999999</v>
      </c>
      <c r="BX174" s="308">
        <f ca="1">IF(ISERROR(OFFSET('Daten GWP'!$A$1,MATCH(BX$5,'Daten GWP'!$A:$A,0)-1,MATCH(AS174,'Daten GWP'!$A$424:$ADO$424,0)-1)),0,OFFSET('Daten GWP'!$A$1,MATCH(BX$5,'Daten GWP'!$A:$A,0)-1,MATCH(AS174,'Daten GWP'!$A$424:$ADO$424,0)-1))*1000</f>
        <v>4.0164424000000007</v>
      </c>
      <c r="BY174" s="309">
        <f t="shared" ca="1" si="99"/>
        <v>21.211574920000004</v>
      </c>
      <c r="BZ174" s="308">
        <f ca="1">IF(ISERROR(OFFSET('Daten GWP'!$A$1,MATCH(BZ$5,'Daten GWP'!$A:$A,0)-1,MATCH(AT174,'Daten GWP'!$A$424:$ADO$424,0)-1)),0,OFFSET('Daten GWP'!$A$1,MATCH(BZ$5,'Daten GWP'!$A:$A,0)-1,MATCH(AT174,'Daten GWP'!$A$424:$ADO$424,0)-1))*1000</f>
        <v>21.211575</v>
      </c>
      <c r="CA174" s="305">
        <f t="shared" ca="1" si="111"/>
        <v>1.0000000037715255</v>
      </c>
      <c r="CB174" s="310">
        <f ca="1">IF(ISERROR(OFFSET('Daten Elementary'!$A$1,MATCH(CB$5,'Daten Elementary'!$A:$A,0)-1,MATCH(AM174,'Daten Elementary'!$A$424:$ADO$424,0)-1)),0,OFFSET('Daten Elementary'!$A$1,MATCH(CB$5,'Daten Elementary'!$A:$A,0)-1,MATCH(AM174,'Daten Elementary'!$A$424:$ADO$424,0)-1))*1000000</f>
        <v>0</v>
      </c>
      <c r="CC174" s="310">
        <f ca="1">IF(ISERROR(OFFSET('Daten Elementary'!$A$1,MATCH(CC$5,'Daten Elementary'!$A:$A,0)-1,MATCH(AN174,'Daten Elementary'!$A$424:$ADO$424,0)-1)),0,OFFSET('Daten Elementary'!$A$1,MATCH(CC$5,'Daten Elementary'!$A:$A,0)-1,MATCH(AN174,'Daten Elementary'!$A$424:$ADO$424,0)-1))*1000000</f>
        <v>0</v>
      </c>
      <c r="CD174" s="310">
        <f ca="1">IF(ISERROR(OFFSET('Daten Elementary'!$A$1,MATCH(CD$5,'Daten Elementary'!$A:$A,0)-1,MATCH(AO174,'Daten Elementary'!$A$424:$ADO$424,0)-1)),0,OFFSET('Daten Elementary'!$A$1,MATCH(CD$5,'Daten Elementary'!$A:$A,0)-1,MATCH(AO174,'Daten Elementary'!$A$424:$ADO$424,0)-1))*1000000</f>
        <v>1.6423873</v>
      </c>
      <c r="CE174" s="310">
        <f ca="1">IF(ISERROR(OFFSET('Daten Elementary'!$A$1,MATCH(CE$5,'Daten Elementary'!$A:$A,0)-1,MATCH(AP174,'Daten Elementary'!$A$424:$ADO$424,0)-1)),0,OFFSET('Daten Elementary'!$A$1,MATCH(CE$5,'Daten Elementary'!$A:$A,0)-1,MATCH(AP174,'Daten Elementary'!$A$424:$ADO$424,0)-1))*1000000</f>
        <v>0</v>
      </c>
      <c r="CF174" s="310">
        <f t="shared" ca="1" si="112"/>
        <v>1.6423873</v>
      </c>
      <c r="CG174" s="310">
        <f ca="1">IF(ISERROR(OFFSET('Daten Elementary'!$A$1,MATCH(CG$5,'Daten Elementary'!$A:$A,0)-1,MATCH(AQ174,'Daten Elementary'!$A$424:$ADO$424,0)-1)),0,OFFSET('Daten Elementary'!$A$1,MATCH(CG$5,'Daten Elementary'!$A:$A,0)-1,MATCH(AQ174,'Daten Elementary'!$A$424:$ADO$424,0)-1))*1000000</f>
        <v>0.12560629000000001</v>
      </c>
      <c r="CH174" s="310">
        <f ca="1">IF(ISERROR(OFFSET('Daten Elementary'!$A$1,MATCH(CH$5,'Daten Elementary'!$A:$A,0)-1,MATCH(AR174,'Daten Elementary'!$A$424:$ADO$424,0)-1)),0,OFFSET('Daten Elementary'!$A$1,MATCH(CH$5,'Daten Elementary'!$A:$A,0)-1,MATCH(AR174,'Daten Elementary'!$A$424:$ADO$424,0)-1))*1000000</f>
        <v>0.59089221999999997</v>
      </c>
      <c r="CI174" s="310">
        <f ca="1">IF(ISERROR(OFFSET('Daten Elementary'!$A$1,MATCH(CI$5,'Daten Elementary'!$A:$A,0)-1,MATCH(AS174,'Daten Elementary'!$A$424:$ADO$424,0)-1)),0,OFFSET('Daten Elementary'!$A$1,MATCH(CI$5,'Daten Elementary'!$A:$A,0)-1,MATCH(AS174,'Daten Elementary'!$A$424:$ADO$424,0)-1))*1000000</f>
        <v>4.6665013000000002</v>
      </c>
      <c r="CJ174" s="311">
        <f t="shared" ca="1" si="113"/>
        <v>7.0253871100000005</v>
      </c>
      <c r="CK174" s="310">
        <f ca="1">IF(ISERROR(OFFSET('Daten Elementary'!$A$1,MATCH(CK$5,'Daten Elementary'!$A:$A,0)-1,MATCH($AT174,'Daten Elementary'!$A$424:$ADO$424,0)-1)),0,OFFSET('Daten Elementary'!$A$1,MATCH(CK$5,'Daten Elementary'!$A:$A,0)-1,MATCH($AT174,'Daten Elementary'!$A$424:$ADO$424,0)-1))*1000000</f>
        <v>7.0253870999999997</v>
      </c>
      <c r="CL174" s="305">
        <f t="shared" ca="1" si="114"/>
        <v>0.99999999857659072</v>
      </c>
      <c r="CM174" s="312">
        <f ca="1">IF(ISERROR(OFFSET('Daten Elementary'!$A$1,MATCH(CM$5,'Daten Elementary'!$A:$A,0)-1,MATCH(AM174,'Daten Elementary'!$A$424:$ADO$424,0)-1)),0,OFFSET('Daten Elementary'!$A$1,MATCH(CM$5,'Daten Elementary'!$A:$A,0)-1,MATCH(AM174,'Daten Elementary'!$A$424:$ADO$424,0)-1))*1000000</f>
        <v>0</v>
      </c>
      <c r="CN174" s="312">
        <f ca="1">IF(ISERROR(OFFSET('Daten Elementary'!$A$1,MATCH(CN$5,'Daten Elementary'!$A:$A,0)-1,MATCH(AN174,'Daten Elementary'!$A$424:$ADO$424,0)-1)),0,OFFSET('Daten Elementary'!$A$1,MATCH(CN$5,'Daten Elementary'!$A:$A,0)-1,MATCH(AN174,'Daten Elementary'!$A$424:$ADO$424,0)-1))*1000000</f>
        <v>0</v>
      </c>
      <c r="CO174" s="312">
        <f ca="1">IF(ISERROR(OFFSET('Daten Elementary'!$A$1,MATCH(CO$5,'Daten Elementary'!$A:$A,0)-1,MATCH(AO174,'Daten Elementary'!$A$424:$ADO$424,0)-1)),0,OFFSET('Daten Elementary'!$A$1,MATCH(CO$5,'Daten Elementary'!$A:$A,0)-1,MATCH(AO174,'Daten Elementary'!$A$424:$ADO$424,0)-1))*1000000</f>
        <v>1.1699902</v>
      </c>
      <c r="CP174" s="312">
        <f ca="1">IF(ISERROR(OFFSET('Daten Elementary'!$A$1,MATCH(CP$5,'Daten Elementary'!$A:$A,0)-1,MATCH(AP174,'Daten Elementary'!$A$424:$ADO$424,0)-1)),0,OFFSET('Daten Elementary'!$A$1,MATCH(CP$5,'Daten Elementary'!$A:$A,0)-1,MATCH(AP174,'Daten Elementary'!$A$424:$ADO$424,0)-1))*1000000</f>
        <v>0</v>
      </c>
      <c r="CQ174" s="312">
        <f t="shared" ca="1" si="115"/>
        <v>1.1699902</v>
      </c>
      <c r="CR174" s="312">
        <f ca="1">IF(ISERROR(OFFSET('Daten Elementary'!$A$1,MATCH(CR$5,'Daten Elementary'!$A:$A,0)-1,MATCH(AQ174,'Daten Elementary'!$A$424:$ADO$424,0)-1)),0,OFFSET('Daten Elementary'!$A$1,MATCH(CR$5,'Daten Elementary'!$A:$A,0)-1,MATCH(AQ174,'Daten Elementary'!$A$424:$ADO$424,0)-1))*1000000</f>
        <v>4.3458931999999999E-2</v>
      </c>
      <c r="CS174" s="312">
        <f ca="1">IF(ISERROR(OFFSET('Daten Elementary'!$A$1,MATCH(CS$5,'Daten Elementary'!$A:$A,0)-1,MATCH(AR174,'Daten Elementary'!$A$424:$ADO$424,0)-1)),0,OFFSET('Daten Elementary'!$A$1,MATCH(CS$5,'Daten Elementary'!$A:$A,0)-1,MATCH(AR174,'Daten Elementary'!$A$424:$ADO$424,0)-1))*1000000</f>
        <v>0.23668703999999999</v>
      </c>
      <c r="CT174" s="312">
        <f ca="1">IF(ISERROR(OFFSET('Daten Elementary'!$A$1,MATCH(CT$5,'Daten Elementary'!$A:$A,0)-1,MATCH(AS174,'Daten Elementary'!$A$424:$ADO$424,0)-1)),0,OFFSET('Daten Elementary'!$A$1,MATCH(CT$5,'Daten Elementary'!$A:$A,0)-1,MATCH(AS174,'Daten Elementary'!$A$424:$ADO$424,0)-1))*1000000</f>
        <v>1.8347866000000002</v>
      </c>
      <c r="CU174" s="313">
        <f t="shared" ca="1" si="116"/>
        <v>3.2849227720000003</v>
      </c>
      <c r="CV174" s="312">
        <f ca="1">IF(ISERROR(OFFSET('Daten Elementary'!$A$1,MATCH(CV$5,'Daten Elementary'!$A:$A,0)-1,MATCH($AT174,'Daten Elementary'!$A$424:$ADO$424,0)-1)),0,OFFSET('Daten Elementary'!$A$1,MATCH(CV$5,'Daten Elementary'!$A:$A,0)-1,MATCH($AT174,'Daten Elementary'!$A$424:$ADO$424,0)-1))*1000000</f>
        <v>3.2849227999999999</v>
      </c>
      <c r="CW174" s="305">
        <f t="shared" ca="1" si="117"/>
        <v>1.0000000085237923</v>
      </c>
      <c r="CX174" s="314">
        <f ca="1">IF(ISERROR(OFFSET('Daten Elementary'!$A$1,MATCH(CX$5,'Daten Elementary'!$A:$A,0)-1,MATCH(AM174,'Daten Elementary'!$A$424:$ADO$424,0)-1)),0,OFFSET('Daten Elementary'!$A$1,MATCH(CX$5,'Daten Elementary'!$A:$A,0)-1,MATCH(AM174,'Daten Elementary'!$A$424:$ADO$424,0)-1))*1000000</f>
        <v>0</v>
      </c>
      <c r="CY174" s="314">
        <f ca="1">IF(ISERROR(OFFSET('Daten Elementary'!$A$1,MATCH(CY$5,'Daten Elementary'!$A:$A,0)-1,MATCH(AN174,'Daten Elementary'!$A$424:$ADO$424,0)-1)),0,OFFSET('Daten Elementary'!$A$1,MATCH(CY$5,'Daten Elementary'!$A:$A,0)-1,MATCH(AN174,'Daten Elementary'!$A$424:$ADO$424,0)-1))*1000000</f>
        <v>0</v>
      </c>
      <c r="CZ174" s="314">
        <f ca="1">IF(ISERROR(OFFSET('Daten Elementary'!$A$1,MATCH(CZ$5,'Daten Elementary'!$A:$A,0)-1,MATCH(AO174,'Daten Elementary'!$A$424:$ADO$424,0)-1)),0,OFFSET('Daten Elementary'!$A$1,MATCH(CZ$5,'Daten Elementary'!$A:$A,0)-1,MATCH(AO174,'Daten Elementary'!$A$424:$ADO$424,0)-1))*1000000</f>
        <v>4.8699714000000007</v>
      </c>
      <c r="DA174" s="314">
        <f ca="1">IF(ISERROR(OFFSET('Daten Elementary'!$A$1,MATCH(DA$5,'Daten Elementary'!$A:$A,0)-1,MATCH(AP174,'Daten Elementary'!$A$424:$ADO$424,0)-1)),0,OFFSET('Daten Elementary'!$A$1,MATCH(DA$5,'Daten Elementary'!$A:$A,0)-1,MATCH(AP174,'Daten Elementary'!$A$424:$ADO$424,0)-1))*1000000</f>
        <v>0</v>
      </c>
      <c r="DB174" s="314">
        <f t="shared" ca="1" si="118"/>
        <v>4.8699714000000007</v>
      </c>
      <c r="DC174" s="314">
        <f ca="1">IF(ISERROR(OFFSET('Daten Elementary'!$A$1,MATCH(DC$5,'Daten Elementary'!$A:$A,0)-1,MATCH(AQ174,'Daten Elementary'!$A$424:$ADO$424,0)-1)),0,OFFSET('Daten Elementary'!$A$1,MATCH(DC$5,'Daten Elementary'!$A:$A,0)-1,MATCH(AQ174,'Daten Elementary'!$A$424:$ADO$424,0)-1))*1000000</f>
        <v>0.14722392000000001</v>
      </c>
      <c r="DD174" s="314">
        <f ca="1">IF(ISERROR(OFFSET('Daten Elementary'!$A$1,MATCH(DD$5,'Daten Elementary'!$A:$A,0)-1,MATCH(AR174,'Daten Elementary'!$A$424:$ADO$424,0)-1)),0,OFFSET('Daten Elementary'!$A$1,MATCH(DD$5,'Daten Elementary'!$A:$A,0)-1,MATCH(AR174,'Daten Elementary'!$A$424:$ADO$424,0)-1))*1000000</f>
        <v>0.24317077000000001</v>
      </c>
      <c r="DE174" s="314">
        <f ca="1">IF(ISERROR(OFFSET('Daten Elementary'!$A$1,MATCH(DE$5,'Daten Elementary'!$A:$A,0)-1,MATCH(AS174,'Daten Elementary'!$A$424:$ADO$424,0)-1)),0,OFFSET('Daten Elementary'!$A$1,MATCH(DE$5,'Daten Elementary'!$A:$A,0)-1,MATCH(AS174,'Daten Elementary'!$A$424:$ADO$424,0)-1))*1000000</f>
        <v>3.2288163999999999</v>
      </c>
      <c r="DF174" s="315">
        <f t="shared" ca="1" si="119"/>
        <v>8.489182490000001</v>
      </c>
      <c r="DG174" s="314">
        <f ca="1">IF(ISERROR(OFFSET('Daten Elementary'!$A$1,MATCH(DG$5,'Daten Elementary'!$A:$A,0)-1,MATCH($AT174,'Daten Elementary'!$A$424:$ADO$424,0)-1)),0,OFFSET('Daten Elementary'!$A$1,MATCH(DG$5,'Daten Elementary'!$A:$A,0)-1,MATCH($AT174,'Daten Elementary'!$A$424:$ADO$424,0)-1))*1000000</f>
        <v>8.4891825000000001</v>
      </c>
      <c r="DH174" s="305">
        <f t="shared" ca="1" si="120"/>
        <v>1.0000000011779697</v>
      </c>
      <c r="DI174" s="316">
        <f ca="1">IF(ISERROR(OFFSET('Daten Elementary'!$A$1,MATCH(DI$5,'Daten Elementary'!$A:$A,0)-1,MATCH(AM174,'Daten Elementary'!$A$424:$ADO$424,0)-1)),0,OFFSET('Daten Elementary'!$A$1,MATCH(DI$5,'Daten Elementary'!$A:$A,0)-1,MATCH(AM174,'Daten Elementary'!$A$424:$ADO$424,0)-1))*1000000</f>
        <v>0</v>
      </c>
      <c r="DJ174" s="316">
        <f ca="1">IF(ISERROR(OFFSET('Daten Elementary'!$A$1,MATCH(DJ$5,'Daten Elementary'!$A:$A,0)-1,MATCH(AN174,'Daten Elementary'!$A$424:$ADO$424,0)-1)),0,OFFSET('Daten Elementary'!$A$1,MATCH(DJ$5,'Daten Elementary'!$A:$A,0)-1,MATCH(AN174,'Daten Elementary'!$A$424:$ADO$424,0)-1))*1000000</f>
        <v>0</v>
      </c>
      <c r="DK174" s="316">
        <f ca="1">IF(ISERROR(OFFSET('Daten Elementary'!$A$1,MATCH(DK$5,'Daten Elementary'!$A:$A,0)-1,MATCH(AO174,'Daten Elementary'!$A$424:$ADO$424,0)-1)),0,OFFSET('Daten Elementary'!$A$1,MATCH(DK$5,'Daten Elementary'!$A:$A,0)-1,MATCH(AO174,'Daten Elementary'!$A$424:$ADO$424,0)-1))*1000000</f>
        <v>14.816481</v>
      </c>
      <c r="DL174" s="316">
        <f ca="1">IF(ISERROR(OFFSET('Daten Elementary'!$A$1,MATCH(DL$5,'Daten Elementary'!$A:$A,0)-1,MATCH(AP174,'Daten Elementary'!$A$424:$ADO$424,0)-1)),0,OFFSET('Daten Elementary'!$A$1,MATCH(DL$5,'Daten Elementary'!$A:$A,0)-1,MATCH(AP174,'Daten Elementary'!$A$424:$ADO$424,0)-1))*1000000</f>
        <v>0</v>
      </c>
      <c r="DM174" s="316">
        <f t="shared" ca="1" si="121"/>
        <v>14.816481</v>
      </c>
      <c r="DN174" s="316">
        <f ca="1">IF(ISERROR(OFFSET('Daten Elementary'!$A$1,MATCH(DN$5,'Daten Elementary'!$A:$A,0)-1,MATCH(AQ174,'Daten Elementary'!$A$424:$ADO$424,0)-1)),0,OFFSET('Daten Elementary'!$A$1,MATCH(DN$5,'Daten Elementary'!$A:$A,0)-1,MATCH(AQ174,'Daten Elementary'!$A$424:$ADO$424,0)-1))*1000000</f>
        <v>0.35563026000000003</v>
      </c>
      <c r="DO174" s="316">
        <f ca="1">IF(ISERROR(OFFSET('Daten Elementary'!$A$1,MATCH(DO$5,'Daten Elementary'!$A:$A,0)-1,MATCH(AR174,'Daten Elementary'!$A$424:$ADO$424,0)-1)),0,OFFSET('Daten Elementary'!$A$1,MATCH(DO$5,'Daten Elementary'!$A:$A,0)-1,MATCH(AR174,'Daten Elementary'!$A$424:$ADO$424,0)-1))*1000000</f>
        <v>0.76294323000000008</v>
      </c>
      <c r="DP174" s="316">
        <f ca="1">IF(ISERROR(OFFSET('Daten Elementary'!$A$1,MATCH(DP$5,'Daten Elementary'!$A:$A,0)-1,MATCH(AS174,'Daten Elementary'!$A$424:$ADO$424,0)-1)),0,OFFSET('Daten Elementary'!$A$1,MATCH(DP$5,'Daten Elementary'!$A:$A,0)-1,MATCH(AS174,'Daten Elementary'!$A$424:$ADO$424,0)-1))*1000000</f>
        <v>16.488557999999998</v>
      </c>
      <c r="DQ174" s="317">
        <f t="shared" ca="1" si="122"/>
        <v>32.423612489999996</v>
      </c>
      <c r="DR174" s="316">
        <f ca="1">IF(ISERROR(OFFSET('Daten Elementary'!$A$1,MATCH(DR$5,'Daten Elementary'!$A:$A,0)-1,MATCH($AT174,'Daten Elementary'!$A$424:$ADO$424,0)-1)),0,OFFSET('Daten Elementary'!$A$1,MATCH(DR$5,'Daten Elementary'!$A:$A,0)-1,MATCH($AT174,'Daten Elementary'!$A$424:$ADO$424,0)-1))*1000000</f>
        <v>32.423613000000003</v>
      </c>
      <c r="DS174" s="305">
        <f t="shared" ca="1" si="123"/>
        <v>1.0000000157292777</v>
      </c>
      <c r="DT174" s="318">
        <f ca="1">IF(ISERROR(OFFSET('Daten UBP13'!$A$1,MATCH(DT$5,'Daten UBP13'!$A:$A,0)-1,MATCH(AM174,'Daten UBP13'!$A$424:$AEG$424,0)-1)),0,OFFSET('Daten UBP13'!$A$1,MATCH(DT$5,'Daten UBP13'!$A:$A,0)-1,MATCH(AM174,'Daten UBP13'!$A$424:$AEG$424,0)-1))</f>
        <v>15.000541999999999</v>
      </c>
      <c r="DU174" s="318">
        <f ca="1">IF(ISERROR(OFFSET('Daten UBP13'!$A$1,MATCH(DU$5,'Daten UBP13'!$A:$A,0)-1,MATCH(AN174,'Daten UBP13'!$A$424:$AEG$424,0)-1)),0,OFFSET('Daten UBP13'!$A$1,MATCH(DU$5,'Daten UBP13'!$A:$A,0)-1,MATCH(AN174,'Daten UBP13'!$A$424:$AEG$424,0)-1))</f>
        <v>0</v>
      </c>
      <c r="DV174" s="318">
        <f ca="1">IF(ISERROR(OFFSET('Daten UBP13'!$A$1,MATCH(DV$5,'Daten UBP13'!$A:$A,0)-1,MATCH(AO174,'Daten UBP13'!$A$424:$AEG$424,0)-1)),0,OFFSET('Daten UBP13'!$A$1,MATCH(DV$5,'Daten UBP13'!$A:$A,0)-1,MATCH(AO174,'Daten UBP13'!$A$424:$AEG$424,0)-1))</f>
        <v>12.408193000000001</v>
      </c>
      <c r="DW174" s="318">
        <f ca="1">IF(ISERROR(OFFSET('Daten UBP13'!$A$1,MATCH(DW$5,'Daten UBP13'!$A:$A,0)-1,MATCH(AP174,'Daten UBP13'!$A$424:$AEG$424,0)-1)),0,OFFSET('Daten UBP13'!$A$1,MATCH(DW$5,'Daten UBP13'!$A:$A,0)-1,MATCH(AP174,'Daten UBP13'!$A$424:$AEG$424,0)-1))</f>
        <v>0</v>
      </c>
      <c r="DX174" s="318">
        <f t="shared" ca="1" si="124"/>
        <v>27.408735</v>
      </c>
      <c r="DY174" s="318">
        <f ca="1">IF(ISERROR(OFFSET('Daten UBP13'!$A$1,MATCH(DY$5,'Daten UBP13'!$A:$A,0)-1,MATCH(AQ174,'Daten UBP13'!$A$424:$AEG$424,0)-1)),0,OFFSET('Daten UBP13'!$A$1,MATCH(DY$5,'Daten UBP13'!$A:$A,0)-1,MATCH(AQ174,'Daten UBP13'!$A$424:$AEG$424,0)-1))</f>
        <v>0.29218177000000001</v>
      </c>
      <c r="DZ174" s="318">
        <f ca="1">IF(ISERROR(OFFSET('Daten UBP13'!$A$1,MATCH(DZ$5,'Daten UBP13'!$A:$A,0)-1,MATCH(AR174,'Daten UBP13'!$A$424:$AEG$424,0)-1)),0,OFFSET('Daten UBP13'!$A$1,MATCH(DZ$5,'Daten UBP13'!$A:$A,0)-1,MATCH(AR174,'Daten UBP13'!$A$424:$AEG$424,0)-1))</f>
        <v>0.74892172000000001</v>
      </c>
      <c r="EA174" s="318">
        <f ca="1">IF(ISERROR(OFFSET('Daten UBP13'!$A$1,MATCH(EA$5,'Daten UBP13'!$A:$A,0)-1,MATCH(AS174,'Daten UBP13'!$A$424:$AEG$424,0)-1)),0,OFFSET('Daten UBP13'!$A$1,MATCH(EA$5,'Daten UBP13'!$A:$A,0)-1,MATCH(AS174,'Daten UBP13'!$A$424:$AEG$424,0)-1))</f>
        <v>8.7948669000000006</v>
      </c>
      <c r="EB174" s="319">
        <f t="shared" ca="1" si="125"/>
        <v>37.24470539</v>
      </c>
      <c r="EC174" s="318">
        <f ca="1">IF(ISERROR(OFFSET('Daten UBP13'!$A$1,MATCH(EC$5,'Daten UBP13'!$A:$A,0)-1,MATCH(AT174,'Daten UBP13'!$A$424:$AEG$424,0)-1)),0,OFFSET('Daten UBP13'!$A$1,MATCH(EC$5,'Daten UBP13'!$A:$A,0)-1,MATCH(AT174,'Daten UBP13'!$A$424:$AEG$424,0)-1))</f>
        <v>37.244705000000003</v>
      </c>
      <c r="ED174" s="305">
        <f t="shared" ca="1" si="126"/>
        <v>0.99999998952871305</v>
      </c>
      <c r="EE174" s="320">
        <f ca="1">IF(ISERROR(OFFSET('Daten ReCiPe'!$A$1,MATCH(EE$5,'Daten ReCiPe'!$A:$A,0)-1,MATCH(AM174,'Daten ReCiPe'!$A$424:$ADO$424,0)-1)),0,OFFSET('Daten ReCiPe'!$A$1,MATCH(EE$5,'Daten ReCiPe'!$A:$A,0)-1,MATCH(AM174,'Daten ReCiPe'!$A$424:$ADO$424,0)-1))*1000</f>
        <v>2.8583094E-6</v>
      </c>
      <c r="EF174" s="320">
        <f ca="1">IF(ISERROR(OFFSET('Daten ReCiPe'!$A$1,MATCH(EF$5,'Daten ReCiPe'!$A:$A,0)-1,MATCH(AN174,'Daten ReCiPe'!$A$424:$ADO$424,0)-1)),0,OFFSET('Daten ReCiPe'!$A$1,MATCH(EF$5,'Daten ReCiPe'!$A:$A,0)-1,MATCH(AN174,'Daten ReCiPe'!$A$424:$ADO$424,0)-1))*1000</f>
        <v>0</v>
      </c>
      <c r="EG174" s="320">
        <f ca="1">IF(ISERROR(OFFSET('Daten ReCiPe'!$A$1,MATCH(EG$5,'Daten ReCiPe'!$A:$A,0)-1,MATCH(AO174,'Daten ReCiPe'!$A$424:$ADO$424,0)-1)),0,OFFSET('Daten ReCiPe'!$A$1,MATCH(EG$5,'Daten ReCiPe'!$A:$A,0)-1,MATCH(AO174,'Daten ReCiPe'!$A$424:$ADO$424,0)-1))*1000</f>
        <v>1.3674221</v>
      </c>
      <c r="EH174" s="320">
        <f ca="1">IF(ISERROR(OFFSET('Daten ReCiPe'!$A$1,MATCH(EH$5,'Daten ReCiPe'!$A:$A,0)-1,MATCH(AP174,'Daten ReCiPe'!$A$424:$ADO$424,0)-1)),0,OFFSET('Daten ReCiPe'!$A$1,MATCH(EH$5,'Daten ReCiPe'!$A:$A,0)-1,MATCH(AP174,'Daten ReCiPe'!$A$424:$ADO$424,0)-1))*1000</f>
        <v>0</v>
      </c>
      <c r="EI174" s="320">
        <f t="shared" ca="1" si="127"/>
        <v>1.3674249583094</v>
      </c>
      <c r="EJ174" s="320">
        <f ca="1">IF(ISERROR(OFFSET('Daten ReCiPe'!$A$1,MATCH(EJ$5,'Daten ReCiPe'!$A:$A,0)-1,MATCH(AQ174,'Daten ReCiPe'!$A$424:$ADO$424,0)-1)),0,OFFSET('Daten ReCiPe'!$A$1,MATCH(EJ$5,'Daten ReCiPe'!$A:$A,0)-1,MATCH(AQ174,'Daten ReCiPe'!$A$424:$ADO$424,0)-1))*1000</f>
        <v>2.7514518000000002E-2</v>
      </c>
      <c r="EK174" s="320">
        <f ca="1">IF(ISERROR(OFFSET('Daten ReCiPe'!$A$1,MATCH(EK$5,'Daten ReCiPe'!$A:$A,0)-1,MATCH(AR174,'Daten ReCiPe'!$A$424:$ADO$424,0)-1)),0,OFFSET('Daten ReCiPe'!$A$1,MATCH(EK$5,'Daten ReCiPe'!$A:$A,0)-1,MATCH(AR174,'Daten ReCiPe'!$A$424:$ADO$424,0)-1))*1000</f>
        <v>6.4583081000000001E-2</v>
      </c>
      <c r="EL174" s="320">
        <f ca="1">IF(ISERROR(OFFSET('Daten ReCiPe'!$A$1,MATCH(EL$5,'Daten ReCiPe'!$A:$A,0)-1,MATCH(AS174,'Daten ReCiPe'!$A$424:$ADO$424,0)-1)),0,OFFSET('Daten ReCiPe'!$A$1,MATCH(EL$5,'Daten ReCiPe'!$A:$A,0)-1,MATCH(AS174,'Daten ReCiPe'!$A$424:$ADO$424,0)-1))*1000</f>
        <v>0.48739870000000002</v>
      </c>
      <c r="EM174" s="321">
        <f t="shared" ca="1" si="128"/>
        <v>1.9469212573094001</v>
      </c>
      <c r="EN174" s="320">
        <f ca="1">IF(ISERROR(OFFSET('Daten ReCiPe'!$A$1,MATCH(EN$5,'Daten ReCiPe'!$A:$A,0)-1,MATCH(AT174,'Daten ReCiPe'!$A$424:$ADO$424,0)-1)),0,OFFSET('Daten ReCiPe'!$A$1,MATCH(EN$5,'Daten ReCiPe'!$A:$A,0)-1,MATCH(AT174,'Daten ReCiPe'!$A$424:$ADO$424,0)-1))*1000</f>
        <v>1.9469213000000001</v>
      </c>
      <c r="EO174" s="305">
        <f t="shared" ca="1" si="129"/>
        <v>1.0000000219272349</v>
      </c>
      <c r="EP174" s="322">
        <f ca="1">IF(ISERROR(OFFSET('Daten Elementary'!$A$1,MATCH(EP$5,'Daten Elementary'!$A:$A,0)-1,MATCH(AM174,'Daten Elementary'!$A$424:$ADO$424,0)-1)),0,OFFSET('Daten Elementary'!$A$1,MATCH(EP$5,'Daten Elementary'!$A:$A,0)-1,MATCH(AM174,'Daten Elementary'!$A$424:$ADO$424,0)-1))*1000000</f>
        <v>0</v>
      </c>
      <c r="EQ174" s="322">
        <f ca="1">IF(ISERROR(OFFSET('Daten Elementary'!$A$1,MATCH(EQ$5,'Daten Elementary'!$A:$A,0)-1,MATCH(AN174,'Daten Elementary'!$A$424:$ADO$424,0)-1)),0,OFFSET('Daten Elementary'!$A$1,MATCH(EQ$5,'Daten Elementary'!$A:$A,0)-1,MATCH(AN174,'Daten Elementary'!$A$424:$ADO$424,0)-1))*1000000</f>
        <v>0</v>
      </c>
      <c r="ER174" s="322">
        <f ca="1">IF(ISERROR(OFFSET('Daten Elementary'!$A$1,MATCH(ER$5,'Daten Elementary'!$A:$A,0)-1,MATCH(AO174,'Daten Elementary'!$A$424:$ADO$424,0)-1)),0,OFFSET('Daten Elementary'!$A$1,MATCH(ER$5,'Daten Elementary'!$A:$A,0)-1,MATCH(AO174,'Daten Elementary'!$A$424:$ADO$424,0)-1))*1000000</f>
        <v>13.524122</v>
      </c>
      <c r="ES174" s="322">
        <f ca="1">IF(ISERROR(OFFSET('Daten Elementary'!$A$1,MATCH(ES$5,'Daten Elementary'!$A:$A,0)-1,MATCH(AP174,'Daten Elementary'!$A$424:$ADO$424,0)-1)),0,OFFSET('Daten Elementary'!$A$1,MATCH(ES$5,'Daten Elementary'!$A:$A,0)-1,MATCH(AP174,'Daten Elementary'!$A$424:$ADO$424,0)-1))*1000000</f>
        <v>0</v>
      </c>
      <c r="ET174" s="322">
        <f t="shared" ca="1" si="130"/>
        <v>13.524122</v>
      </c>
      <c r="EU174" s="322">
        <f ca="1">IF(ISERROR(OFFSET('Daten Elementary'!$A$1,MATCH(EU$5,'Daten Elementary'!$A:$A,0)-1,MATCH(AQ174,'Daten Elementary'!$A$424:$ADO$424,0)-1)),0,OFFSET('Daten Elementary'!$A$1,MATCH(EU$5,'Daten Elementary'!$A:$A,0)-1,MATCH(AQ174,'Daten Elementary'!$A$424:$ADO$424,0)-1))*1000000</f>
        <v>0.51104150000000004</v>
      </c>
      <c r="EV174" s="322">
        <f ca="1">IF(ISERROR(OFFSET('Daten Elementary'!$A$1,MATCH(EV$5,'Daten Elementary'!$A:$A,0)-1,MATCH(AR174,'Daten Elementary'!$A$424:$ADO$424,0)-1)),0,OFFSET('Daten Elementary'!$A$1,MATCH(EV$5,'Daten Elementary'!$A:$A,0)-1,MATCH(AR174,'Daten Elementary'!$A$424:$ADO$424,0)-1))*1000000</f>
        <v>1.1671142000000001</v>
      </c>
      <c r="EW174" s="322">
        <f ca="1">IF(ISERROR(OFFSET('Daten Elementary'!$A$1,MATCH(EW$5,'Daten Elementary'!$A:$A,0)-1,MATCH(AS174,'Daten Elementary'!$A$424:$ADO$424,0)-1)),0,OFFSET('Daten Elementary'!$A$1,MATCH(EW$5,'Daten Elementary'!$A:$A,0)-1,MATCH(AS174,'Daten Elementary'!$A$424:$ADO$424,0)-1))*1000000</f>
        <v>6.4843431999999996</v>
      </c>
      <c r="EX174" s="323">
        <f t="shared" ca="1" si="131"/>
        <v>21.686620900000001</v>
      </c>
      <c r="EY174" s="322">
        <f ca="1">IF(ISERROR(OFFSET('Daten Elementary'!$A$1,MATCH(EY$5,'Daten Elementary'!$A:$A,0)-1,MATCH($AT174,'Daten Elementary'!$A$424:$ADO$424,0)-1)),0,OFFSET('Daten Elementary'!$A$1,MATCH(EY$5,'Daten Elementary'!$A:$A,0)-1,MATCH($AT174,'Daten Elementary'!$A$424:$ADO$424,0)-1))*1000000</f>
        <v>21.686621000000002</v>
      </c>
      <c r="EZ174" s="305">
        <f t="shared" ca="1" si="132"/>
        <v>1.0000000046111379</v>
      </c>
      <c r="FA174" s="314">
        <f ca="1">IF(ISERROR(OFFSET('Daten Elementary'!$A$1,MATCH(FA$5,'Daten Elementary'!$A:$A,0)-1,MATCH(AM174,'Daten Elementary'!$A$424:$ADO$424,0)-1)),0,OFFSET('Daten Elementary'!$A$1,MATCH(FA$5,'Daten Elementary'!$A:$A,0)-1,MATCH(AM174,'Daten Elementary'!$A$424:$ADO$424,0)-1))*1000</f>
        <v>0</v>
      </c>
      <c r="FB174" s="314">
        <f ca="1">IF(ISERROR(OFFSET('Daten Elementary'!$A$1,MATCH(FB$5,'Daten Elementary'!$A:$A,0)-1,MATCH(AN174,'Daten Elementary'!$A$424:$ADO$424,0)-1)),0,OFFSET('Daten Elementary'!$A$1,MATCH(FB$5,'Daten Elementary'!$A:$A,0)-1,MATCH(AN174,'Daten Elementary'!$A$424:$ADO$424,0)-1))*1000</f>
        <v>0</v>
      </c>
      <c r="FC174" s="314">
        <f ca="1">IF(ISERROR(OFFSET('Daten Elementary'!$A$1,MATCH(FC$5,'Daten Elementary'!$A:$A,0)-1,MATCH(AO174,'Daten Elementary'!$A$424:$ADO$424,0)-1)),0,OFFSET('Daten Elementary'!$A$1,MATCH(FC$5,'Daten Elementary'!$A:$A,0)-1,MATCH(AO174,'Daten Elementary'!$A$424:$ADO$424,0)-1))*1000</f>
        <v>14.365831</v>
      </c>
      <c r="FD174" s="314">
        <f ca="1">IF(ISERROR(OFFSET('Daten Elementary'!$A$1,MATCH(FD$5,'Daten Elementary'!$A:$A,0)-1,MATCH(AP174,'Daten Elementary'!$A$424:$ADO$424,0)-1)),0,OFFSET('Daten Elementary'!$A$1,MATCH(FD$5,'Daten Elementary'!$A:$A,0)-1,MATCH(AP174,'Daten Elementary'!$A$424:$ADO$424,0)-1))*1000</f>
        <v>0</v>
      </c>
      <c r="FE174" s="314">
        <f t="shared" ca="1" si="133"/>
        <v>14.365831</v>
      </c>
      <c r="FF174" s="314">
        <f ca="1">IF(ISERROR(OFFSET('Daten Elementary'!$A$1,MATCH(FF$5,'Daten Elementary'!$A:$A,0)-1,MATCH(AQ174,'Daten Elementary'!$A$424:$ADO$424,0)-1)),0,OFFSET('Daten Elementary'!$A$1,MATCH(FF$5,'Daten Elementary'!$A:$A,0)-1,MATCH(AQ174,'Daten Elementary'!$A$424:$ADO$424,0)-1))*1000</f>
        <v>0.25361376000000002</v>
      </c>
      <c r="FG174" s="314">
        <f ca="1">IF(ISERROR(OFFSET('Daten Elementary'!$A$1,MATCH(FG$5,'Daten Elementary'!$A:$A,0)-1,MATCH(AR174,'Daten Elementary'!$A$424:$ADO$424,0)-1)),0,OFFSET('Daten Elementary'!$A$1,MATCH(FG$5,'Daten Elementary'!$A:$A,0)-1,MATCH(AR174,'Daten Elementary'!$A$424:$ADO$424,0)-1))*1000</f>
        <v>0.34267168000000003</v>
      </c>
      <c r="FH174" s="314">
        <f ca="1">IF(ISERROR(OFFSET('Daten Elementary'!$A$1,MATCH(FH$5,'Daten Elementary'!$A:$A,0)-1,MATCH(AS174,'Daten Elementary'!$A$424:$ADO$424,0)-1)),0,OFFSET('Daten Elementary'!$A$1,MATCH(FH$5,'Daten Elementary'!$A:$A,0)-1,MATCH(AS174,'Daten Elementary'!$A$424:$ADO$424,0)-1))*1000</f>
        <v>3.7173069999999999</v>
      </c>
      <c r="FI174" s="315">
        <f t="shared" ca="1" si="134"/>
        <v>18.679423440000001</v>
      </c>
      <c r="FJ174" s="314">
        <f ca="1">IF(ISERROR(OFFSET('Daten Elementary'!$A$1,MATCH(FJ$5,'Daten Elementary'!$A:$A,0)-1,MATCH($AT174,'Daten Elementary'!$A$424:$ADO$424,0)-1)),0,OFFSET('Daten Elementary'!$A$1,MATCH(FJ$5,'Daten Elementary'!$A:$A,0)-1,MATCH($AT174,'Daten Elementary'!$A$424:$ADO$424,0)-1))*1000</f>
        <v>18.679423</v>
      </c>
      <c r="FK174" s="305">
        <f t="shared" ca="1" si="135"/>
        <v>0.99999997644466909</v>
      </c>
      <c r="FL174" s="314">
        <f ca="1">IF(ISERROR(OFFSET('Daten Elementary'!$A$1,MATCH(FL$5,'Daten Elementary'!$A:$A,0)-1,MATCH(AM174,'Daten Elementary'!$A$424:$ADO$424,0)-1)),0,OFFSET('Daten Elementary'!$A$1,MATCH(FL$5,'Daten Elementary'!$A:$A,0)-1,MATCH(AM174,'Daten Elementary'!$A$424:$ADO$424,0)-1))</f>
        <v>0</v>
      </c>
      <c r="FM174" s="314">
        <f ca="1">IF(ISERROR(OFFSET('Daten Elementary'!$A$1,MATCH(FM$5,'Daten Elementary'!$A:$A,0)-1,MATCH(AN174,'Daten Elementary'!$A$424:$ADO$424,0)-1)),0,OFFSET('Daten Elementary'!$A$1,MATCH(FM$5,'Daten Elementary'!$A:$A,0)-1,MATCH(AN174,'Daten Elementary'!$A$424:$ADO$424,0)-1))</f>
        <v>0</v>
      </c>
      <c r="FN174" s="314">
        <f ca="1">IF(ISERROR(OFFSET('Daten Elementary'!$A$1,MATCH(FN$5,'Daten Elementary'!$A:$A,0)-1,MATCH(AO174,'Daten Elementary'!$A$424:$ADO$424,0)-1)),0,OFFSET('Daten Elementary'!$A$1,MATCH(FN$5,'Daten Elementary'!$A:$A,0)-1,MATCH(AO174,'Daten Elementary'!$A$424:$ADO$424,0)-1))</f>
        <v>0</v>
      </c>
      <c r="FO174" s="314">
        <f ca="1">IF(ISERROR(OFFSET('Daten Elementary'!$A$1,MATCH(FO$5,'Daten Elementary'!$A:$A,0)-1,MATCH(AP174,'Daten Elementary'!$A$424:$ADO$424,0)-1)),0,OFFSET('Daten Elementary'!$A$1,MATCH(FO$5,'Daten Elementary'!$A:$A,0)-1,MATCH(AP174,'Daten Elementary'!$A$424:$ADO$424,0)-1))</f>
        <v>0</v>
      </c>
      <c r="FP174" s="314">
        <f t="shared" ca="1" si="136"/>
        <v>0</v>
      </c>
      <c r="FQ174" s="314">
        <f ca="1">IF(ISERROR(OFFSET('Daten Elementary'!$A$1,MATCH(FQ$5,'Daten Elementary'!$A:$A,0)-1,MATCH(AQ174,'Daten Elementary'!$A$424:$ADO$424,0)-1)),0,OFFSET('Daten Elementary'!$A$1,MATCH(FQ$5,'Daten Elementary'!$A:$A,0)-1,MATCH(AQ174,'Daten Elementary'!$A$424:$ADO$424,0)-1))</f>
        <v>0</v>
      </c>
      <c r="FR174" s="314">
        <f ca="1">IF(ISERROR(OFFSET('Daten Elementary'!$A$1,MATCH(FR$5,'Daten Elementary'!$A:$A,0)-1,MATCH(AR174,'Daten Elementary'!$A$424:$ADO$424,0)-1)),0,OFFSET('Daten Elementary'!$A$1,MATCH(FR$5,'Daten Elementary'!$A:$A,0)-1,MATCH(AR174,'Daten Elementary'!$A$424:$ADO$424,0)-1))</f>
        <v>0</v>
      </c>
      <c r="FS174" s="314">
        <f ca="1">IF(ISERROR(OFFSET('Daten Elementary'!$A$1,MATCH(FS$5,'Daten Elementary'!$A:$A,0)-1,MATCH(AS174,'Daten Elementary'!$A$424:$ADO$424,0)-1)),0,OFFSET('Daten Elementary'!$A$1,MATCH(FS$5,'Daten Elementary'!$A:$A,0)-1,MATCH(AS174,'Daten Elementary'!$A$424:$ADO$424,0)-1))</f>
        <v>0</v>
      </c>
      <c r="FT174" s="315">
        <f t="shared" ca="1" si="137"/>
        <v>0</v>
      </c>
      <c r="FU174" s="314">
        <f ca="1">IF(ISERROR(OFFSET('Daten Elementary'!$A$1,MATCH(FU$5,'Daten Elementary'!$A:$A,0)-1,MATCH($AT174,'Daten Elementary'!$A$424:$ADO$424,0)-1)),0,OFFSET('Daten Elementary'!$A$1,MATCH(FU$5,'Daten Elementary'!$A:$A,0)-1,MATCH($AT174,'Daten Elementary'!$A$424:$ADO$424,0)-1))</f>
        <v>0</v>
      </c>
      <c r="FV174" s="305">
        <f t="shared" ca="1" si="138"/>
        <v>0</v>
      </c>
      <c r="FW174" s="324"/>
      <c r="FX174" s="231" t="str">
        <f t="shared" si="139"/>
        <v>Zug Deutschland, Strommix DE (nur Elektrolok, ohne Rangierfahrten)</v>
      </c>
      <c r="FY174" s="231" t="str">
        <f t="shared" si="104"/>
        <v>Zug Deutschland</v>
      </c>
      <c r="FZ174" s="231" t="str">
        <f t="shared" si="105"/>
        <v>, Strommix DE</v>
      </c>
      <c r="GA174" s="231" t="str">
        <f t="shared" si="106"/>
        <v xml:space="preserve"> (nur Elektrolok, ohne Rangierfahrten)</v>
      </c>
      <c r="GB174" s="231"/>
    </row>
    <row r="175" spans="1:184" ht="16.5" customHeight="1">
      <c r="A175" s="378"/>
      <c r="B175" s="403"/>
      <c r="C175" s="401" t="s">
        <v>19</v>
      </c>
      <c r="D175" s="326" t="s">
        <v>134</v>
      </c>
      <c r="E175" s="371" t="s">
        <v>305</v>
      </c>
      <c r="F175" s="86">
        <v>1</v>
      </c>
      <c r="G175" s="86">
        <v>1</v>
      </c>
      <c r="H175" s="87">
        <v>1</v>
      </c>
      <c r="I175" s="88">
        <v>1</v>
      </c>
      <c r="J175" s="88"/>
      <c r="K175" s="86">
        <v>1</v>
      </c>
      <c r="L175" s="86"/>
      <c r="M175" s="86"/>
      <c r="N175" s="82" t="s">
        <v>100</v>
      </c>
      <c r="O175" s="6">
        <f ca="1">(IF(ISERROR(INDEX(INDIRECT($D$268),MATCH($AM175,$AM$4:$AM$275,0),MATCH(O$304,INDIRECT($E$268),0))*$I175/$AD175),0,INDEX(INDIRECT($D$268),MATCH($AM175,$AM$4:$AM$275,0),MATCH(O$304,INDIRECT($E$268),0))*$I175/$AD175)+IF(ISERROR(INDEX(INDIRECT($D$268),MATCH($AN175,$AN$4:$AN$275,0),MATCH(O$305,INDIRECT($E$268),0))*$J175/$AE175),0,INDEX(INDIRECT($D$268),MATCH($AN175,$AN$4:$AN$275,0),MATCH(O$305,INDIRECT($E$268),0))*$J175/$AE175))*$AC175/$F175</f>
        <v>4.1261852999999995</v>
      </c>
      <c r="P175" s="6">
        <f ca="1">(IF(ISERROR(INDEX(INDIRECT($D$268),MATCH($AO175,$AO$4:$AO$275,0),MATCH(P$304,INDIRECT($E$268),0))*$I175/$AD175),0,INDEX(INDIRECT($D$268),MATCH($AO175,$AO$4:$AO$275,0),MATCH(P$304,INDIRECT($E$268),0))*$I175/$AD175)+IF(ISERROR(INDEX(INDIRECT($D$268),MATCH($AP175,$AP$4:$AP$275,0),MATCH(P$305,INDIRECT($E$268),0))*$J175/$AE175),0,INDEX(INDIRECT($D$268),MATCH($AP175,$AP$4:$AP$275,0),MATCH(P$305,INDIRECT($E$268),0))*$J175/$AE175))*$AC175/$F175</f>
        <v>3.5160243000000002</v>
      </c>
      <c r="Q175" s="6">
        <f ca="1">INDEX(INDIRECT($D$268),MATCH($AQ175,$AQ$4:$AQ$284,0),MATCH(Q$4,INDIRECT($E$268),0))*$K175*$AC175/$F175/$AF175</f>
        <v>0.26728193</v>
      </c>
      <c r="R175" s="6">
        <f ca="1">INDEX(INDIRECT($D$268),MATCH($AR175,$AR$4:$AR$284,0),MATCH(R$4,INDIRECT($E$268),0))*$K175*$AC175/$F175/$AF175</f>
        <v>0.37517797000000003</v>
      </c>
      <c r="S175" s="6">
        <f ca="1">INDEX(INDIRECT($D$268),MATCH($AS175,$AS$4:$AS$284,0),MATCH(S$4,INDIRECT($E$268),0))*$K175*$AC175/$F175/$AF175</f>
        <v>3.9841481999999999</v>
      </c>
      <c r="T175" s="7">
        <f t="shared" ca="1" si="146"/>
        <v>12.2688177</v>
      </c>
      <c r="U175" s="6">
        <f>IF($B$268=6,(IF(OR(AJ175="Benzin",AJ175="Diesel"),$AK175*INDEX('DIN EN 16258'!$I:$I,MATCH('mobitool-Faktoren v2.0'!$AI175,'DIN EN 16258'!$A:$A,0))*$I175/$AD175+$AL175*INDEX('DIN EN 16258'!$I:$I,MATCH('mobitool-Faktoren v2.0'!$AJ175,'DIN EN 16258'!$A:$A,0))*$I175/$AD175,IF(ISERROR($AK175*INDEX('DIN EN 16258'!$I:$I,MATCH('mobitool-Faktoren v2.0'!$AI175,'DIN EN 16258'!$A:$A,0))*$I175/$AD175),0,$AK175*INDEX('DIN EN 16258'!$I:$I,MATCH('mobitool-Faktoren v2.0'!$AI175,'DIN EN 16258'!$A:$A,0))*$I175/$AD175)+IF(ISERROR($AL175*INDEX('DIN EN 16258'!$I:$I,MATCH('mobitool-Faktoren v2.0'!$AJ175,'DIN EN 16258'!$A:$A,0))*$J175/$AE175),0,$AL175*INDEX('DIN EN 16258'!$I:$I,MATCH('mobitool-Faktoren v2.0'!$AJ175,'DIN EN 16258'!$A:$A,0))*$J175/$AE175)))*1000,
IF($B$268=1,(IF(OR(AJ175="Benzin",AJ175="Diesel"),$AK175*INDEX('DIN EN 16258'!$D:$D,MATCH('mobitool-Faktoren v2.0'!$AI175,'DIN EN 16258'!$A:$A,0))*$I175/$AD175+$AL175*INDEX('DIN EN 16258'!$D:$D,MATCH('mobitool-Faktoren v2.0'!$AJ175,'DIN EN 16258'!$A:$A,0))*$I175/$AD175,IF(ISERROR($AK175*INDEX('DIN EN 16258'!$D:$D,MATCH('mobitool-Faktoren v2.0'!$AI175,'DIN EN 16258'!$A:$A,0))*$I175/$AD175),0,$AK175*INDEX('DIN EN 16258'!$D:$D,MATCH('mobitool-Faktoren v2.0'!$AI175,'DIN EN 16258'!$A:$A,0))*$I175/$AD175)+IF(ISERROR($AL175*INDEX('DIN EN 16258'!$D:$D,MATCH('mobitool-Faktoren v2.0'!$AJ175,'DIN EN 16258'!$A:$A,0))*$J175/$AE175),0,$AL175*INDEX('DIN EN 16258'!$D:$D,MATCH('mobitool-Faktoren v2.0'!$AJ175,'DIN EN 16258'!$A:$A,0))*$J175/$AE175))),0))*$AC175/$F175</f>
        <v>2.377710809440658</v>
      </c>
      <c r="V175" s="6">
        <f>IF($B$268=6,(IF(OR(AJ175="Benzin",AJ175="Diesel"),$AK175*INDEX('DIN EN 16258'!$L:$L,MATCH('mobitool-Faktoren v2.0'!$AI175,'DIN EN 16258'!$A:$A,0))*$I175/$AD175+$AL175*INDEX('DIN EN 16258'!$L:$L,MATCH('mobitool-Faktoren v2.0'!$AJ175,'DIN EN 16258'!$A:$A,0))*$I175/$AD175,IF(ISERROR($AK175*INDEX('DIN EN 16258'!$L:$L,MATCH('mobitool-Faktoren v2.0'!$AI175,'DIN EN 16258'!$A:$A,0))*$I175/$AD175),0,$AK175*INDEX('DIN EN 16258'!$L:$L,MATCH('mobitool-Faktoren v2.0'!$AI175,'DIN EN 16258'!$A:$A,0))*$I175/$AD175)+IF(ISERROR($AL175*INDEX('DIN EN 16258'!$L:$L,MATCH('mobitool-Faktoren v2.0'!$AJ175,'DIN EN 16258'!$A:$A,0))*$J175/$AE175),0,$AL175*INDEX('DIN EN 16258'!$L:$L,MATCH('mobitool-Faktoren v2.0'!$AJ175,'DIN EN 16258'!$A:$A,0))*$J175/$AE175)))*1000,
IF($B$268=1,(IF(OR(AJ175="Benzin",AJ175="Diesel"),$AK175*INDEX('DIN EN 16258'!$F:$F,MATCH('mobitool-Faktoren v2.0'!$AI175,'DIN EN 16258'!$A:$A,0))*$I175/$AD175+$AL175*INDEX('DIN EN 16258'!$F:$F,MATCH('mobitool-Faktoren v2.0'!$AJ175,'DIN EN 16258'!$A:$A,0))*$I175/$AD175,IF(ISERROR($AK175*INDEX('DIN EN 16258'!$F:$F,MATCH('mobitool-Faktoren v2.0'!$AI175,'DIN EN 16258'!$A:$A,0))*$I175/$AD175),0,$AK175*INDEX('DIN EN 16258'!$F:$F,MATCH('mobitool-Faktoren v2.0'!$AI175,'DIN EN 16258'!$A:$A,0))*$I175/$AD175)+IF(ISERROR($AL175*INDEX('DIN EN 16258'!$F:$F,MATCH('mobitool-Faktoren v2.0'!$AJ175,'DIN EN 16258'!$A:$A,0))*$J175/$AE175),0,$AL175*INDEX('DIN EN 16258'!$F:$F,MATCH('mobitool-Faktoren v2.0'!$AJ175,'DIN EN 16258'!$A:$A,0))*$J175/$AE175))),0))*$AC175/$F175</f>
        <v>5.3568951278326491</v>
      </c>
      <c r="W175" s="39" t="s">
        <v>673</v>
      </c>
      <c r="X175" s="39" t="s">
        <v>162</v>
      </c>
      <c r="Y175" s="300"/>
      <c r="Z175" s="372"/>
      <c r="AA175" s="337"/>
      <c r="AB175" s="299"/>
      <c r="AC175" s="300">
        <v>1</v>
      </c>
      <c r="AD175" s="298">
        <v>1</v>
      </c>
      <c r="AE175" s="298"/>
      <c r="AF175" s="337">
        <v>1</v>
      </c>
      <c r="AG175" s="337"/>
      <c r="AH175" s="337"/>
      <c r="AI175" s="301" t="s">
        <v>640</v>
      </c>
      <c r="AJ175" s="301" t="s">
        <v>24</v>
      </c>
      <c r="AK175" s="374">
        <v>3.9403000000000001E-2</v>
      </c>
      <c r="AL175" s="374">
        <v>7.4071987833042308E-4</v>
      </c>
      <c r="AM175" s="202" t="s">
        <v>842</v>
      </c>
      <c r="AN175" s="202" t="s">
        <v>81</v>
      </c>
      <c r="AO175" s="202" t="s">
        <v>844</v>
      </c>
      <c r="AP175" s="202" t="s">
        <v>81</v>
      </c>
      <c r="AQ175" s="202" t="s">
        <v>846</v>
      </c>
      <c r="AR175" s="202" t="s">
        <v>847</v>
      </c>
      <c r="AS175" s="202" t="s">
        <v>848</v>
      </c>
      <c r="AT175" s="202" t="s">
        <v>849</v>
      </c>
      <c r="AU175" s="303">
        <f ca="1">IF(ISERROR(OFFSET('Daten KEA'!$A$1,MATCH(AU$5,'Daten KEA'!$A:$A,0)-1,MATCH(AM175,'Daten KEA'!$A$424:$ADO$424,0)-1)),0,OFFSET('Daten KEA'!$A$1,MATCH(AU$5,'Daten KEA'!$A:$A,0)-1,MATCH(AM175,'Daten KEA'!$A$424:$ADO$424,0)-1))+IF(ISERROR(AK175*INDEX('Energiefaktoren Ecoinvent'!$D:$D,MATCH('mobitool-Faktoren v2.0'!AI175,'Energiefaktoren Ecoinvent'!$A:$A,0))),0,AK175*INDEX('Energiefaktoren Ecoinvent'!$D:$D,MATCH('mobitool-Faktoren v2.0'!AI175,'Energiefaktoren Ecoinvent'!$A:$A,0)))+IF(OR(AJ175="Benzin",AJ175="Diesel"),IF(ISERROR(OFFSET('Daten KEA'!$A$1,MATCH(AV$5,'Daten KEA'!$A:$A,0)-1,MATCH(AN175,'Daten KEA'!$A$424:$ADO$424,0)-1)),0,OFFSET('Daten KEA'!$A$1,MATCH(AV$5,'Daten KEA'!$A:$A,0)-1,MATCH(AN175,'Daten KEA'!$A$424:$ADO$424,0)-1))+IF(ISERROR(AL175*INDEX('Energiefaktoren Ecoinvent'!$D:$D,MATCH('mobitool-Faktoren v2.0'!AJ175,'Energiefaktoren Ecoinvent'!$A:$A,0))),0,AL175*INDEX('Energiefaktoren Ecoinvent'!$D:$D,MATCH('mobitool-Faktoren v2.0'!AJ175,'Energiefaktoren Ecoinvent'!$A:$A,0))),0)</f>
        <v>0.17355361079254211</v>
      </c>
      <c r="AV175" s="303">
        <f ca="1">IF(OR(AJ175="Benzin",AJ175="Diesel"),0,IF(ISERROR(OFFSET('Daten KEA'!$A$1,MATCH(AV$5,'Daten KEA'!$A:$A,0)-1,MATCH(AN175,'Daten KEA'!$A$424:$ADO$424,0)-1)),0,OFFSET('Daten KEA'!$A$1,MATCH(AV$5,'Daten KEA'!$A:$A,0)-1,MATCH(AN175,'Daten KEA'!$A$424:$ADO$424,0)-1))+IF(ISERROR(AL175*INDEX('Energiefaktoren Ecoinvent'!$D:$D,MATCH('mobitool-Faktoren v2.0'!AJ175,'Energiefaktoren Ecoinvent'!$A:$A,0))),0,AL175*INDEX('Energiefaktoren Ecoinvent'!$D:$D,MATCH('mobitool-Faktoren v2.0'!AJ175,'Energiefaktoren Ecoinvent'!$A:$A,0))))</f>
        <v>0</v>
      </c>
      <c r="AW175" s="303">
        <f ca="1">IF(ISERROR(OFFSET('Daten KEA'!$A$1,MATCH(AW$5,'Daten KEA'!$A:$A,0)-1,MATCH(AO175,'Daten KEA'!$A$424:$ADO$424,0)-1)),0,OFFSET('Daten KEA'!$A$1,MATCH(AW$5,'Daten KEA'!$A:$A,0)-1,MATCH(AO175,'Daten KEA'!$A$424:$ADO$424,0)-1))-IF(ISERROR(AK175*INDEX('Energiefaktoren Ecoinvent'!$D:$D,MATCH('mobitool-Faktoren v2.0'!AI175,'Energiefaktoren Ecoinvent'!$A:$A,0))),0,AK175*INDEX('Energiefaktoren Ecoinvent'!$D:$D,MATCH('mobitool-Faktoren v2.0'!AI175,'Energiefaktoren Ecoinvent'!$A:$A,0)))+IF(OR(AJ175="Benzin",AJ175="Diesel"),IF(ISERROR(OFFSET('Daten KEA'!$A$1,MATCH(AX$5,'Daten KEA'!$A:$A,0)-1,MATCH(AP175,'Daten KEA'!$A$424:$ADO$424,0)-1)),0,OFFSET('Daten KEA'!$A$1,MATCH(AX$5,'Daten KEA'!$A:$A,0)-1,MATCH(AP175,'Daten KEA'!$A$424:$ADO$424,0)-1))-IF(ISERROR(AL175*INDEX('Energiefaktoren Ecoinvent'!$D:$D,MATCH('mobitool-Faktoren v2.0'!AJ175,'Energiefaktoren Ecoinvent'!$A:$A,0))),0,AL175*INDEX('Energiefaktoren Ecoinvent'!$D:$D,MATCH('mobitool-Faktoren v2.0'!AJ175,'Energiefaktoren Ecoinvent'!$A:$A,0))),0)</f>
        <v>8.0360219207457895E-2</v>
      </c>
      <c r="AX175" s="303">
        <f ca="1">IF(OR(AJ175="Benzin",AJ175="Diesel"),0,IF(ISERROR(OFFSET('Daten KEA'!$A$1,MATCH(AX$5,'Daten KEA'!$A:$A,0)-1,MATCH(AP175,'Daten KEA'!$A$424:$ADO$424,0)-1)),0,OFFSET('Daten KEA'!$A$1,MATCH(AX$5,'Daten KEA'!$A:$A,0)-1,MATCH(AP175,'Daten KEA'!$A$424:$ADO$424,0)-1))-IF(ISERROR(AL175*INDEX('Energiefaktoren Ecoinvent'!$D:$D,MATCH('mobitool-Faktoren v2.0'!AJ175,'Energiefaktoren Ecoinvent'!$A:$A,0))),0,AL175*INDEX('Energiefaktoren Ecoinvent'!$D:$D,MATCH('mobitool-Faktoren v2.0'!AJ175,'Energiefaktoren Ecoinvent'!$A:$A,0))))</f>
        <v>0</v>
      </c>
      <c r="AY175" s="303">
        <f t="shared" ca="1" si="107"/>
        <v>0.25391383000000001</v>
      </c>
      <c r="AZ175" s="303">
        <f ca="1">IF(ISERROR(OFFSET('Daten KEA'!$A$1,MATCH(AZ$5,'Daten KEA'!$A:$A,0)-1,MATCH(AQ175,'Daten KEA'!$A$424:$ADO$424,0)-1)),0,OFFSET('Daten KEA'!$A$1,MATCH(AZ$5,'Daten KEA'!$A:$A,0)-1,MATCH(AQ175,'Daten KEA'!$A$424:$ADO$424,0)-1))</f>
        <v>3.9755038000000003E-3</v>
      </c>
      <c r="BA175" s="303">
        <f ca="1">IF(ISERROR(OFFSET('Daten KEA'!$A$1,MATCH(BA$5,'Daten KEA'!$A:$A,0)-1,MATCH(AR175,'Daten KEA'!$A$424:$ADO$424,0)-1)),0,OFFSET('Daten KEA'!$A$1,MATCH(BA$5,'Daten KEA'!$A:$A,0)-1,MATCH(AR175,'Daten KEA'!$A$424:$ADO$424,0)-1))</f>
        <v>6.5848970000000001E-3</v>
      </c>
      <c r="BB175" s="303">
        <f ca="1">IF(ISERROR(OFFSET('Daten KEA'!$A$1,MATCH(BB$5,'Daten KEA'!$A:$A,0)-1,MATCH(AS175,'Daten KEA'!$A$424:$ADO$424,0)-1)),0,OFFSET('Daten KEA'!$A$1,MATCH(BB$5,'Daten KEA'!$A:$A,0)-1,MATCH(AS175,'Daten KEA'!$A$424:$ADO$424,0)-1))</f>
        <v>9.3284442999999995E-2</v>
      </c>
      <c r="BC175" s="304">
        <f t="shared" ca="1" si="101"/>
        <v>0.35775867379999998</v>
      </c>
      <c r="BD175" s="303">
        <f ca="1">IF(ISERROR(OFFSET('Daten KEA'!$A$1,MATCH(BD$5,'Daten KEA'!$A:$A,0)-1,MATCH(AT175,'Daten KEA'!$A$424:$ADO$424,0)-1)),0,OFFSET('Daten KEA'!$A$1,MATCH(BD$5,'Daten KEA'!$A:$A,0)-1,MATCH(AT175,'Daten KEA'!$A$424:$ADO$424,0)-1))</f>
        <v>0.35775867</v>
      </c>
      <c r="BE175" s="305">
        <f t="shared" ca="1" si="108"/>
        <v>0.99999998937831491</v>
      </c>
      <c r="BF175" s="306">
        <f ca="1">IF(ISERROR(OFFSET('Daten KEA'!$A$1,MATCH(BF$5,'Daten KEA'!$A:$A,0)-1,MATCH(AM175,'Daten KEA'!$A$424:$ADO$424,0)-1)),0,OFFSET('Daten KEA'!$A$1,MATCH(BF$5,'Daten KEA'!$A:$A,0)-1,MATCH(AM175,'Daten KEA'!$A$424:$ADO$424,0)-1))+IF(ISERROR($AK175*INDEX('Energiefaktoren Ecoinvent'!$H:$H,MATCH('mobitool-Faktoren v2.0'!$AI175,'Energiefaktoren Ecoinvent'!$A:$A,0))),0,$AK175*INDEX('Energiefaktoren Ecoinvent'!$H:$H,MATCH('mobitool-Faktoren v2.0'!$AI175,'Energiefaktoren Ecoinvent'!$A:$A,0)))+IF(OR(AJ175="Benzin",AJ175="Diesel"),IF(ISERROR(OFFSET('Daten KEA'!$A$1,MATCH(BG$5,'Daten KEA'!$A:$A,0)-1,MATCH(AN175,'Daten KEA'!$A$424:$ADO$424,0)-1)),0,OFFSET('Daten KEA'!$A$1,MATCH(BG$5,'Daten KEA'!$A:$A,0)-1,MATCH(AN175,'Daten KEA'!$A$424:$ADO$424,0)-1))+IF(ISERROR($AL175*INDEX('Energiefaktoren Ecoinvent'!$H:$H,MATCH('mobitool-Faktoren v2.0'!$AJ175,'Energiefaktoren Ecoinvent'!$A:$A,0))),0,$AL175*INDEX('Energiefaktoren Ecoinvent'!$H:$H,MATCH('mobitool-Faktoren v2.0'!$AJ175,'Energiefaktoren Ecoinvent'!$A:$A,0))),0)</f>
        <v>4.3604092912542108E-2</v>
      </c>
      <c r="BG175" s="306">
        <f ca="1">IF(OR(AJ175="Benzin",AJ175="Diesel"),0,IF(ISERROR(OFFSET('Daten KEA'!$A$1,MATCH(BG$5,'Daten KEA'!$A:$A,0)-1,MATCH(AN175,'Daten KEA'!$A$424:$ADO$424,0)-1)),0,OFFSET('Daten KEA'!$A$1,MATCH(BG$5,'Daten KEA'!$A:$A,0)-1,MATCH(AN175,'Daten KEA'!$A$424:$ADO$424,0)-1))+IF(ISERROR($AL175*INDEX('Energiefaktoren Ecoinvent'!$H:$H,MATCH('mobitool-Faktoren v2.0'!$AJ175,'Energiefaktoren Ecoinvent'!$A:$A,0))),0,$AL175*INDEX('Energiefaktoren Ecoinvent'!$H:$H,MATCH('mobitool-Faktoren v2.0'!$AJ175,'Energiefaktoren Ecoinvent'!$A:$A,0))))</f>
        <v>0</v>
      </c>
      <c r="BH175" s="306">
        <f ca="1">IF(ISERROR(OFFSET('Daten KEA'!$A$1,MATCH(BH$5,'Daten KEA'!$A:$A,0)-1,MATCH(AO175,'Daten KEA'!$A$424:$ADO$424,0)-1)),0,OFFSET('Daten KEA'!$A$1,MATCH(BH$5,'Daten KEA'!$A:$A,0)-1,MATCH(AO175,'Daten KEA'!$A$424:$ADO$424,0)-1))-IF(ISERROR($AK175*INDEX('Energiefaktoren Ecoinvent'!$H:$H,MATCH('mobitool-Faktoren v2.0'!$AI175,'Energiefaktoren Ecoinvent'!$A:$A,0))),0,$AK175*INDEX('Energiefaktoren Ecoinvent'!$H:$H,MATCH('mobitool-Faktoren v2.0'!$AI175,'Energiefaktoren Ecoinvent'!$A:$A,0)))+IF(OR(AJ175="Benzin",AJ175="Diesel"),IF(ISERROR(OFFSET('Daten KEA'!$A$1,MATCH(BI$5,'Daten KEA'!$A:$A,0)-1,MATCH(AP175,'Daten KEA'!$A$424:$ADO$424,0)-1)),0,OFFSET('Daten KEA'!$A$1,MATCH(BI$5,'Daten KEA'!$A:$A,0)-1,MATCH(AP175,'Daten KEA'!$A$424:$ADO$424,0)-1))-IF(ISERROR($AL175*INDEX('Energiefaktoren Ecoinvent'!$H:$H,MATCH('mobitool-Faktoren v2.0'!$AJ175,'Energiefaktoren Ecoinvent'!$A:$A,0))),0,$AL175*INDEX('Energiefaktoren Ecoinvent'!$H:$H,MATCH('mobitool-Faktoren v2.0'!$AJ175,'Energiefaktoren Ecoinvent'!$A:$A,0))),0)</f>
        <v>6.8065794016497899E-2</v>
      </c>
      <c r="BI175" s="306">
        <f ca="1">IF(OR(AJ175="Benzin",AJ175="Diesel"),0,IF(ISERROR(OFFSET('Daten KEA'!$A$1,MATCH(BI$5,'Daten KEA'!$A:$A,0)-1,MATCH(AP175,'Daten KEA'!$A$424:$ADO$424,0)-1)),0,OFFSET('Daten KEA'!$A$1,MATCH(BI$5,'Daten KEA'!$A:$A,0)-1,MATCH(AP175,'Daten KEA'!$A$424:$ADO$424,0)-1))-IF(ISERROR($AL175*INDEX('Energiefaktoren Ecoinvent'!$H:$H,MATCH('mobitool-Faktoren v2.0'!$AJ175,'Energiefaktoren Ecoinvent'!$A:$A,0))),0,$AL175*INDEX('Energiefaktoren Ecoinvent'!$H:$H,MATCH('mobitool-Faktoren v2.0'!$AJ175,'Energiefaktoren Ecoinvent'!$A:$A,0))))</f>
        <v>0</v>
      </c>
      <c r="BJ175" s="306">
        <f t="shared" ca="1" si="140"/>
        <v>0.11166988692904001</v>
      </c>
      <c r="BK175" s="306">
        <f ca="1">IF(ISERROR(OFFSET('Daten KEA'!$A$1,MATCH(BK$5,'Daten KEA'!$A:$A,0)-1,MATCH(AQ175,'Daten KEA'!$A$424:$ADO$424,0)-1)),0,OFFSET('Daten KEA'!$A$1,MATCH(BK$5,'Daten KEA'!$A:$A,0)-1,MATCH(AQ175,'Daten KEA'!$A$424:$ADO$424,0)-1))</f>
        <v>3.8815816293168996E-3</v>
      </c>
      <c r="BL175" s="306">
        <f ca="1">IF(ISERROR(OFFSET('Daten KEA'!$A$1,MATCH(BL$5,'Daten KEA'!$A:$A,0)-1,MATCH(AR175,'Daten KEA'!$A$424:$ADO$424,0)-1)),0,OFFSET('Daten KEA'!$A$1,MATCH(BL$5,'Daten KEA'!$A:$A,0)-1,MATCH(AR175,'Daten KEA'!$A$424:$ADO$424,0)-1))</f>
        <v>6.0475256606415005E-3</v>
      </c>
      <c r="BM175" s="306">
        <f ca="1">IF(ISERROR(OFFSET('Daten KEA'!$A$1,MATCH(BM$5,'Daten KEA'!$A:$A,0)-1,MATCH(AS175,'Daten KEA'!$A$424:$ADO$424,0)-1)),0,OFFSET('Daten KEA'!$A$1,MATCH(BM$5,'Daten KEA'!$A:$A,0)-1,MATCH(AS175,'Daten KEA'!$A$424:$ADO$424,0)-1))</f>
        <v>8.4134662957969994E-2</v>
      </c>
      <c r="BN175" s="307">
        <f t="shared" ca="1" si="98"/>
        <v>0.2057336571769684</v>
      </c>
      <c r="BO175" s="306">
        <f ca="1">IF(ISERROR(OFFSET('Daten KEA'!$A$1,MATCH(BO$5,'Daten KEA'!$A:$A,0)-1,MATCH(AT175,'Daten KEA'!$A$424:$ADO$424,0)-1)),0,OFFSET('Daten KEA'!$A$1,MATCH(BO$5,'Daten KEA'!$A:$A,0)-1,MATCH(AT175,'Daten KEA'!$A$424:$ADO$424,0)-1))</f>
        <v>0.20573365784697001</v>
      </c>
      <c r="BP175" s="305">
        <f t="shared" ca="1" si="109"/>
        <v>1.0000000032566456</v>
      </c>
      <c r="BQ175" s="308">
        <f ca="1">IF(ISERROR(OFFSET('Daten GWP'!$A$1,MATCH(BQ$5,'Daten GWP'!$A:$A,0)-1,MATCH(AM175,'Daten GWP'!$A$424:$ADO$424,0)-1)),0,OFFSET('Daten GWP'!$A$1,MATCH(BQ$5,'Daten GWP'!$A:$A,0)-1,MATCH(AM175,'Daten GWP'!$A$424:$ADO$424,0)-1))*1000</f>
        <v>4.1261852999999995</v>
      </c>
      <c r="BR175" s="308">
        <f ca="1">IF(ISERROR(OFFSET('Daten GWP'!$A$1,MATCH(BR$5,'Daten GWP'!$A:$A,0)-1,MATCH(AN175,'Daten GWP'!$A$424:$ADO$424,0)-1)),0,OFFSET('Daten GWP'!$A$1,MATCH(BR$5,'Daten GWP'!$A:$A,0)-1,MATCH(AN175,'Daten GWP'!$A$424:$ADO$424,0)-1))*1000</f>
        <v>0</v>
      </c>
      <c r="BS175" s="308">
        <f ca="1">IF(ISERROR(OFFSET('Daten GWP'!$A$1,MATCH(BS$5,'Daten GWP'!$A:$A,0)-1,MATCH(AO175,'Daten GWP'!$A$424:$ADO$424,0)-1)),0,OFFSET('Daten GWP'!$A$1,MATCH(BS$5,'Daten GWP'!$A:$A,0)-1,MATCH(AO175,'Daten GWP'!$A$424:$ADO$424,0)-1))*1000</f>
        <v>3.5160243000000002</v>
      </c>
      <c r="BT175" s="308">
        <f ca="1">IF(ISERROR(OFFSET('Daten GWP'!$A$1,MATCH(BT$5,'Daten GWP'!$A:$A,0)-1,MATCH(AP175,'Daten GWP'!$A$424:$ADO$424,0)-1)),0,OFFSET('Daten GWP'!$A$1,MATCH(BT$5,'Daten GWP'!$A:$A,0)-1,MATCH(AP175,'Daten GWP'!$A$424:$ADO$424,0)-1))*1000</f>
        <v>0</v>
      </c>
      <c r="BU175" s="308">
        <f t="shared" ca="1" si="110"/>
        <v>7.6422095999999993</v>
      </c>
      <c r="BV175" s="308">
        <f ca="1">IF(ISERROR(OFFSET('Daten GWP'!$A$1,MATCH(BV$5,'Daten GWP'!$A:$A,0)-1,MATCH(AQ175,'Daten GWP'!$A$424:$ADO$424,0)-1)),0,OFFSET('Daten GWP'!$A$1,MATCH(BV$5,'Daten GWP'!$A:$A,0)-1,MATCH(AQ175,'Daten GWP'!$A$424:$ADO$424,0)-1))*1000</f>
        <v>0.26728193</v>
      </c>
      <c r="BW175" s="308">
        <f ca="1">IF(ISERROR(OFFSET('Daten GWP'!$A$1,MATCH(BW$5,'Daten GWP'!$A:$A,0)-1,MATCH(AR175,'Daten GWP'!$A$424:$ADO$424,0)-1)),0,OFFSET('Daten GWP'!$A$1,MATCH(BW$5,'Daten GWP'!$A:$A,0)-1,MATCH(AR175,'Daten GWP'!$A$424:$ADO$424,0)-1))*1000</f>
        <v>0.37517797000000003</v>
      </c>
      <c r="BX175" s="308">
        <f ca="1">IF(ISERROR(OFFSET('Daten GWP'!$A$1,MATCH(BX$5,'Daten GWP'!$A:$A,0)-1,MATCH(AS175,'Daten GWP'!$A$424:$ADO$424,0)-1)),0,OFFSET('Daten GWP'!$A$1,MATCH(BX$5,'Daten GWP'!$A:$A,0)-1,MATCH(AS175,'Daten GWP'!$A$424:$ADO$424,0)-1))*1000</f>
        <v>3.9841481999999999</v>
      </c>
      <c r="BY175" s="309">
        <f t="shared" ca="1" si="99"/>
        <v>12.2688177</v>
      </c>
      <c r="BZ175" s="308">
        <f ca="1">IF(ISERROR(OFFSET('Daten GWP'!$A$1,MATCH(BZ$5,'Daten GWP'!$A:$A,0)-1,MATCH(AT175,'Daten GWP'!$A$424:$ADO$424,0)-1)),0,OFFSET('Daten GWP'!$A$1,MATCH(BZ$5,'Daten GWP'!$A:$A,0)-1,MATCH(AT175,'Daten GWP'!$A$424:$ADO$424,0)-1))*1000</f>
        <v>12.268818000000001</v>
      </c>
      <c r="CA175" s="305">
        <f t="shared" ca="1" si="111"/>
        <v>1.000000024452234</v>
      </c>
      <c r="CB175" s="310">
        <f ca="1">IF(ISERROR(OFFSET('Daten Elementary'!$A$1,MATCH(CB$5,'Daten Elementary'!$A:$A,0)-1,MATCH(AM175,'Daten Elementary'!$A$424:$ADO$424,0)-1)),0,OFFSET('Daten Elementary'!$A$1,MATCH(CB$5,'Daten Elementary'!$A:$A,0)-1,MATCH(AM175,'Daten Elementary'!$A$424:$ADO$424,0)-1))*1000000</f>
        <v>2.30463</v>
      </c>
      <c r="CC175" s="310">
        <f ca="1">IF(ISERROR(OFFSET('Daten Elementary'!$A$1,MATCH(CC$5,'Daten Elementary'!$A:$A,0)-1,MATCH(AN175,'Daten Elementary'!$A$424:$ADO$424,0)-1)),0,OFFSET('Daten Elementary'!$A$1,MATCH(CC$5,'Daten Elementary'!$A:$A,0)-1,MATCH(AN175,'Daten Elementary'!$A$424:$ADO$424,0)-1))*1000000</f>
        <v>0</v>
      </c>
      <c r="CD175" s="310">
        <f ca="1">IF(ISERROR(OFFSET('Daten Elementary'!$A$1,MATCH(CD$5,'Daten Elementary'!$A:$A,0)-1,MATCH(AO175,'Daten Elementary'!$A$424:$ADO$424,0)-1)),0,OFFSET('Daten Elementary'!$A$1,MATCH(CD$5,'Daten Elementary'!$A:$A,0)-1,MATCH(AO175,'Daten Elementary'!$A$424:$ADO$424,0)-1))*1000000</f>
        <v>0.72166721</v>
      </c>
      <c r="CE175" s="310">
        <f ca="1">IF(ISERROR(OFFSET('Daten Elementary'!$A$1,MATCH(CE$5,'Daten Elementary'!$A:$A,0)-1,MATCH(AP175,'Daten Elementary'!$A$424:$ADO$424,0)-1)),0,OFFSET('Daten Elementary'!$A$1,MATCH(CE$5,'Daten Elementary'!$A:$A,0)-1,MATCH(AP175,'Daten Elementary'!$A$424:$ADO$424,0)-1))*1000000</f>
        <v>0</v>
      </c>
      <c r="CF175" s="310">
        <f t="shared" ca="1" si="112"/>
        <v>3.0262972100000001</v>
      </c>
      <c r="CG175" s="310">
        <f ca="1">IF(ISERROR(OFFSET('Daten Elementary'!$A$1,MATCH(CG$5,'Daten Elementary'!$A:$A,0)-1,MATCH(AQ175,'Daten Elementary'!$A$424:$ADO$424,0)-1)),0,OFFSET('Daten Elementary'!$A$1,MATCH(CG$5,'Daten Elementary'!$A:$A,0)-1,MATCH(AQ175,'Daten Elementary'!$A$424:$ADO$424,0)-1))*1000000</f>
        <v>0.12534835999999999</v>
      </c>
      <c r="CH175" s="310">
        <f ca="1">IF(ISERROR(OFFSET('Daten Elementary'!$A$1,MATCH(CH$5,'Daten Elementary'!$A:$A,0)-1,MATCH(AR175,'Daten Elementary'!$A$424:$ADO$424,0)-1)),0,OFFSET('Daten Elementary'!$A$1,MATCH(CH$5,'Daten Elementary'!$A:$A,0)-1,MATCH(AR175,'Daten Elementary'!$A$424:$ADO$424,0)-1))*1000000</f>
        <v>0.58967924000000005</v>
      </c>
      <c r="CI175" s="310">
        <f ca="1">IF(ISERROR(OFFSET('Daten Elementary'!$A$1,MATCH(CI$5,'Daten Elementary'!$A:$A,0)-1,MATCH(AS175,'Daten Elementary'!$A$424:$ADO$424,0)-1)),0,OFFSET('Daten Elementary'!$A$1,MATCH(CI$5,'Daten Elementary'!$A:$A,0)-1,MATCH(AS175,'Daten Elementary'!$A$424:$ADO$424,0)-1))*1000000</f>
        <v>4.6289803000000003</v>
      </c>
      <c r="CJ175" s="311">
        <f t="shared" ca="1" si="113"/>
        <v>8.3703051100000003</v>
      </c>
      <c r="CK175" s="310">
        <f ca="1">IF(ISERROR(OFFSET('Daten Elementary'!$A$1,MATCH(CK$5,'Daten Elementary'!$A:$A,0)-1,MATCH($AT175,'Daten Elementary'!$A$424:$ADO$424,0)-1)),0,OFFSET('Daten Elementary'!$A$1,MATCH(CK$5,'Daten Elementary'!$A:$A,0)-1,MATCH($AT175,'Daten Elementary'!$A$424:$ADO$424,0)-1))*1000000</f>
        <v>8.3703052000000007</v>
      </c>
      <c r="CL175" s="305">
        <f t="shared" ca="1" si="114"/>
        <v>1.0000000107522962</v>
      </c>
      <c r="CM175" s="312">
        <f ca="1">IF(ISERROR(OFFSET('Daten Elementary'!$A$1,MATCH(CM$5,'Daten Elementary'!$A:$A,0)-1,MATCH(AM175,'Daten Elementary'!$A$424:$ADO$424,0)-1)),0,OFFSET('Daten Elementary'!$A$1,MATCH(CM$5,'Daten Elementary'!$A:$A,0)-1,MATCH(AM175,'Daten Elementary'!$A$424:$ADO$424,0)-1))*1000000</f>
        <v>2.2135000000000002</v>
      </c>
      <c r="CN175" s="312">
        <f ca="1">IF(ISERROR(OFFSET('Daten Elementary'!$A$1,MATCH(CN$5,'Daten Elementary'!$A:$A,0)-1,MATCH(AN175,'Daten Elementary'!$A$424:$ADO$424,0)-1)),0,OFFSET('Daten Elementary'!$A$1,MATCH(CN$5,'Daten Elementary'!$A:$A,0)-1,MATCH(AN175,'Daten Elementary'!$A$424:$ADO$424,0)-1))*1000000</f>
        <v>0</v>
      </c>
      <c r="CO175" s="312">
        <f ca="1">IF(ISERROR(OFFSET('Daten Elementary'!$A$1,MATCH(CO$5,'Daten Elementary'!$A:$A,0)-1,MATCH(AO175,'Daten Elementary'!$A$424:$ADO$424,0)-1)),0,OFFSET('Daten Elementary'!$A$1,MATCH(CO$5,'Daten Elementary'!$A:$A,0)-1,MATCH(AO175,'Daten Elementary'!$A$424:$ADO$424,0)-1))*1000000</f>
        <v>0.44682309999999997</v>
      </c>
      <c r="CP175" s="312">
        <f ca="1">IF(ISERROR(OFFSET('Daten Elementary'!$A$1,MATCH(CP$5,'Daten Elementary'!$A:$A,0)-1,MATCH(AP175,'Daten Elementary'!$A$424:$ADO$424,0)-1)),0,OFFSET('Daten Elementary'!$A$1,MATCH(CP$5,'Daten Elementary'!$A:$A,0)-1,MATCH(AP175,'Daten Elementary'!$A$424:$ADO$424,0)-1))*1000000</f>
        <v>0</v>
      </c>
      <c r="CQ175" s="312">
        <f t="shared" ca="1" si="115"/>
        <v>2.6603231000000003</v>
      </c>
      <c r="CR175" s="312">
        <f ca="1">IF(ISERROR(OFFSET('Daten Elementary'!$A$1,MATCH(CR$5,'Daten Elementary'!$A:$A,0)-1,MATCH(AQ175,'Daten Elementary'!$A$424:$ADO$424,0)-1)),0,OFFSET('Daten Elementary'!$A$1,MATCH(CR$5,'Daten Elementary'!$A:$A,0)-1,MATCH(AQ175,'Daten Elementary'!$A$424:$ADO$424,0)-1))*1000000</f>
        <v>4.3369705000000001E-2</v>
      </c>
      <c r="CS175" s="312">
        <f ca="1">IF(ISERROR(OFFSET('Daten Elementary'!$A$1,MATCH(CS$5,'Daten Elementary'!$A:$A,0)-1,MATCH(AR175,'Daten Elementary'!$A$424:$ADO$424,0)-1)),0,OFFSET('Daten Elementary'!$A$1,MATCH(CS$5,'Daten Elementary'!$A:$A,0)-1,MATCH(AR175,'Daten Elementary'!$A$424:$ADO$424,0)-1))*1000000</f>
        <v>0.2362011</v>
      </c>
      <c r="CT175" s="312">
        <f ca="1">IF(ISERROR(OFFSET('Daten Elementary'!$A$1,MATCH(CT$5,'Daten Elementary'!$A:$A,0)-1,MATCH(AS175,'Daten Elementary'!$A$424:$ADO$424,0)-1)),0,OFFSET('Daten Elementary'!$A$1,MATCH(CT$5,'Daten Elementary'!$A:$A,0)-1,MATCH(AS175,'Daten Elementary'!$A$424:$ADO$424,0)-1))*1000000</f>
        <v>1.8200339999999999</v>
      </c>
      <c r="CU175" s="313">
        <f t="shared" ca="1" si="116"/>
        <v>4.7599279050000005</v>
      </c>
      <c r="CV175" s="312">
        <f ca="1">IF(ISERROR(OFFSET('Daten Elementary'!$A$1,MATCH(CV$5,'Daten Elementary'!$A:$A,0)-1,MATCH($AT175,'Daten Elementary'!$A$424:$ADO$424,0)-1)),0,OFFSET('Daten Elementary'!$A$1,MATCH(CV$5,'Daten Elementary'!$A:$A,0)-1,MATCH($AT175,'Daten Elementary'!$A$424:$ADO$424,0)-1))*1000000</f>
        <v>4.7599279999999995</v>
      </c>
      <c r="CW175" s="305">
        <f t="shared" ca="1" si="117"/>
        <v>1.0000000199582852</v>
      </c>
      <c r="CX175" s="314">
        <f ca="1">IF(ISERROR(OFFSET('Daten Elementary'!$A$1,MATCH(CX$5,'Daten Elementary'!$A:$A,0)-1,MATCH(AM175,'Daten Elementary'!$A$424:$ADO$424,0)-1)),0,OFFSET('Daten Elementary'!$A$1,MATCH(CX$5,'Daten Elementary'!$A:$A,0)-1,MATCH(AM175,'Daten Elementary'!$A$424:$ADO$424,0)-1))*1000000</f>
        <v>6.7244502000000006</v>
      </c>
      <c r="CY175" s="314">
        <f ca="1">IF(ISERROR(OFFSET('Daten Elementary'!$A$1,MATCH(CY$5,'Daten Elementary'!$A:$A,0)-1,MATCH(AN175,'Daten Elementary'!$A$424:$ADO$424,0)-1)),0,OFFSET('Daten Elementary'!$A$1,MATCH(CY$5,'Daten Elementary'!$A:$A,0)-1,MATCH(AN175,'Daten Elementary'!$A$424:$ADO$424,0)-1))*1000000</f>
        <v>0</v>
      </c>
      <c r="CZ175" s="314">
        <f ca="1">IF(ISERROR(OFFSET('Daten Elementary'!$A$1,MATCH(CZ$5,'Daten Elementary'!$A:$A,0)-1,MATCH(AO175,'Daten Elementary'!$A$424:$ADO$424,0)-1)),0,OFFSET('Daten Elementary'!$A$1,MATCH(CZ$5,'Daten Elementary'!$A:$A,0)-1,MATCH(AO175,'Daten Elementary'!$A$424:$ADO$424,0)-1))*1000000</f>
        <v>4.6168981999999996</v>
      </c>
      <c r="DA175" s="314">
        <f ca="1">IF(ISERROR(OFFSET('Daten Elementary'!$A$1,MATCH(DA$5,'Daten Elementary'!$A:$A,0)-1,MATCH(AP175,'Daten Elementary'!$A$424:$ADO$424,0)-1)),0,OFFSET('Daten Elementary'!$A$1,MATCH(DA$5,'Daten Elementary'!$A:$A,0)-1,MATCH(AP175,'Daten Elementary'!$A$424:$ADO$424,0)-1))*1000000</f>
        <v>0</v>
      </c>
      <c r="DB175" s="314">
        <f t="shared" ca="1" si="118"/>
        <v>11.341348400000001</v>
      </c>
      <c r="DC175" s="314">
        <f ca="1">IF(ISERROR(OFFSET('Daten Elementary'!$A$1,MATCH(DC$5,'Daten Elementary'!$A:$A,0)-1,MATCH(AQ175,'Daten Elementary'!$A$424:$ADO$424,0)-1)),0,OFFSET('Daten Elementary'!$A$1,MATCH(DC$5,'Daten Elementary'!$A:$A,0)-1,MATCH(AQ175,'Daten Elementary'!$A$424:$ADO$424,0)-1))*1000000</f>
        <v>0.14692180999999999</v>
      </c>
      <c r="DD175" s="314">
        <f ca="1">IF(ISERROR(OFFSET('Daten Elementary'!$A$1,MATCH(DD$5,'Daten Elementary'!$A:$A,0)-1,MATCH(AR175,'Daten Elementary'!$A$424:$ADO$424,0)-1)),0,OFFSET('Daten Elementary'!$A$1,MATCH(DD$5,'Daten Elementary'!$A:$A,0)-1,MATCH(AR175,'Daten Elementary'!$A$424:$ADO$424,0)-1))*1000000</f>
        <v>0.24267128000000002</v>
      </c>
      <c r="DE175" s="314">
        <f ca="1">IF(ISERROR(OFFSET('Daten Elementary'!$A$1,MATCH(DE$5,'Daten Elementary'!$A:$A,0)-1,MATCH(AS175,'Daten Elementary'!$A$424:$ADO$424,0)-1)),0,OFFSET('Daten Elementary'!$A$1,MATCH(DE$5,'Daten Elementary'!$A:$A,0)-1,MATCH(AS175,'Daten Elementary'!$A$424:$ADO$424,0)-1))*1000000</f>
        <v>3.2028550999999998</v>
      </c>
      <c r="DF175" s="315">
        <f t="shared" ca="1" si="119"/>
        <v>14.93379659</v>
      </c>
      <c r="DG175" s="314">
        <f ca="1">IF(ISERROR(OFFSET('Daten Elementary'!$A$1,MATCH(DG$5,'Daten Elementary'!$A:$A,0)-1,MATCH($AT175,'Daten Elementary'!$A$424:$ADO$424,0)-1)),0,OFFSET('Daten Elementary'!$A$1,MATCH(DG$5,'Daten Elementary'!$A:$A,0)-1,MATCH($AT175,'Daten Elementary'!$A$424:$ADO$424,0)-1))*1000000</f>
        <v>14.933797</v>
      </c>
      <c r="DH175" s="305">
        <f t="shared" ca="1" si="120"/>
        <v>1.0000000274545056</v>
      </c>
      <c r="DI175" s="316">
        <f ca="1">IF(ISERROR(OFFSET('Daten Elementary'!$A$1,MATCH(DI$5,'Daten Elementary'!$A:$A,0)-1,MATCH(AM175,'Daten Elementary'!$A$424:$ADO$424,0)-1)),0,OFFSET('Daten Elementary'!$A$1,MATCH(DI$5,'Daten Elementary'!$A:$A,0)-1,MATCH(AM175,'Daten Elementary'!$A$424:$ADO$424,0)-1))*1000000</f>
        <v>59.253999999999998</v>
      </c>
      <c r="DJ175" s="316">
        <f ca="1">IF(ISERROR(OFFSET('Daten Elementary'!$A$1,MATCH(DJ$5,'Daten Elementary'!$A:$A,0)-1,MATCH(AN175,'Daten Elementary'!$A$424:$ADO$424,0)-1)),0,OFFSET('Daten Elementary'!$A$1,MATCH(DJ$5,'Daten Elementary'!$A:$A,0)-1,MATCH(AN175,'Daten Elementary'!$A$424:$ADO$424,0)-1))*1000000</f>
        <v>0</v>
      </c>
      <c r="DK175" s="316">
        <f ca="1">IF(ISERROR(OFFSET('Daten Elementary'!$A$1,MATCH(DK$5,'Daten Elementary'!$A:$A,0)-1,MATCH(AO175,'Daten Elementary'!$A$424:$ADO$424,0)-1)),0,OFFSET('Daten Elementary'!$A$1,MATCH(DK$5,'Daten Elementary'!$A:$A,0)-1,MATCH(AO175,'Daten Elementary'!$A$424:$ADO$424,0)-1))*1000000</f>
        <v>6.0683723000000001</v>
      </c>
      <c r="DL175" s="316">
        <f ca="1">IF(ISERROR(OFFSET('Daten Elementary'!$A$1,MATCH(DL$5,'Daten Elementary'!$A:$A,0)-1,MATCH(AP175,'Daten Elementary'!$A$424:$ADO$424,0)-1)),0,OFFSET('Daten Elementary'!$A$1,MATCH(DL$5,'Daten Elementary'!$A:$A,0)-1,MATCH(AP175,'Daten Elementary'!$A$424:$ADO$424,0)-1))*1000000</f>
        <v>0</v>
      </c>
      <c r="DM175" s="316">
        <f t="shared" ca="1" si="121"/>
        <v>65.322372299999998</v>
      </c>
      <c r="DN175" s="316">
        <f ca="1">IF(ISERROR(OFFSET('Daten Elementary'!$A$1,MATCH(DN$5,'Daten Elementary'!$A:$A,0)-1,MATCH(AQ175,'Daten Elementary'!$A$424:$ADO$424,0)-1)),0,OFFSET('Daten Elementary'!$A$1,MATCH(DN$5,'Daten Elementary'!$A:$A,0)-1,MATCH(AQ175,'Daten Elementary'!$A$424:$ADO$424,0)-1))*1000000</f>
        <v>0.35490042999999999</v>
      </c>
      <c r="DO175" s="316">
        <f ca="1">IF(ISERROR(OFFSET('Daten Elementary'!$A$1,MATCH(DO$5,'Daten Elementary'!$A:$A,0)-1,MATCH(AR175,'Daten Elementary'!$A$424:$ADO$424,0)-1)),0,OFFSET('Daten Elementary'!$A$1,MATCH(DO$5,'Daten Elementary'!$A:$A,0)-1,MATCH(AR175,'Daten Elementary'!$A$424:$ADO$424,0)-1))*1000000</f>
        <v>0.76137645999999992</v>
      </c>
      <c r="DP175" s="316">
        <f ca="1">IF(ISERROR(OFFSET('Daten Elementary'!$A$1,MATCH(DP$5,'Daten Elementary'!$A:$A,0)-1,MATCH(AS175,'Daten Elementary'!$A$424:$ADO$424,0)-1)),0,OFFSET('Daten Elementary'!$A$1,MATCH(DP$5,'Daten Elementary'!$A:$A,0)-1,MATCH(AS175,'Daten Elementary'!$A$424:$ADO$424,0)-1))*1000000</f>
        <v>16.355982000000001</v>
      </c>
      <c r="DQ175" s="317">
        <f t="shared" ca="1" si="122"/>
        <v>82.79463118999999</v>
      </c>
      <c r="DR175" s="316">
        <f ca="1">IF(ISERROR(OFFSET('Daten Elementary'!$A$1,MATCH(DR$5,'Daten Elementary'!$A:$A,0)-1,MATCH($AT175,'Daten Elementary'!$A$424:$ADO$424,0)-1)),0,OFFSET('Daten Elementary'!$A$1,MATCH(DR$5,'Daten Elementary'!$A:$A,0)-1,MATCH($AT175,'Daten Elementary'!$A$424:$ADO$424,0)-1))*1000000</f>
        <v>82.79463100000001</v>
      </c>
      <c r="DS175" s="305">
        <f t="shared" ca="1" si="123"/>
        <v>0.99999999770516546</v>
      </c>
      <c r="DT175" s="318">
        <f ca="1">IF(ISERROR(OFFSET('Daten UBP13'!$A$1,MATCH(DT$5,'Daten UBP13'!$A:$A,0)-1,MATCH(AM175,'Daten UBP13'!$A$424:$AEG$424,0)-1)),0,OFFSET('Daten UBP13'!$A$1,MATCH(DT$5,'Daten UBP13'!$A:$A,0)-1,MATCH(AM175,'Daten UBP13'!$A$424:$AEG$424,0)-1))</f>
        <v>19.664933000000001</v>
      </c>
      <c r="DU175" s="318">
        <f ca="1">IF(ISERROR(OFFSET('Daten UBP13'!$A$1,MATCH(DU$5,'Daten UBP13'!$A:$A,0)-1,MATCH(AN175,'Daten UBP13'!$A$424:$AEG$424,0)-1)),0,OFFSET('Daten UBP13'!$A$1,MATCH(DU$5,'Daten UBP13'!$A:$A,0)-1,MATCH(AN175,'Daten UBP13'!$A$424:$AEG$424,0)-1))</f>
        <v>0</v>
      </c>
      <c r="DV175" s="318">
        <f ca="1">IF(ISERROR(OFFSET('Daten UBP13'!$A$1,MATCH(DV$5,'Daten UBP13'!$A:$A,0)-1,MATCH(AO175,'Daten UBP13'!$A$424:$AEG$424,0)-1)),0,OFFSET('Daten UBP13'!$A$1,MATCH(DV$5,'Daten UBP13'!$A:$A,0)-1,MATCH(AO175,'Daten UBP13'!$A$424:$AEG$424,0)-1))</f>
        <v>3.8295631000000001</v>
      </c>
      <c r="DW175" s="318">
        <f ca="1">IF(ISERROR(OFFSET('Daten UBP13'!$A$1,MATCH(DW$5,'Daten UBP13'!$A:$A,0)-1,MATCH(AP175,'Daten UBP13'!$A$424:$AEG$424,0)-1)),0,OFFSET('Daten UBP13'!$A$1,MATCH(DW$5,'Daten UBP13'!$A:$A,0)-1,MATCH(AP175,'Daten UBP13'!$A$424:$AEG$424,0)-1))</f>
        <v>0</v>
      </c>
      <c r="DX175" s="318">
        <f t="shared" ca="1" si="124"/>
        <v>23.494496100000003</v>
      </c>
      <c r="DY175" s="318">
        <f ca="1">IF(ISERROR(OFFSET('Daten UBP13'!$A$1,MATCH(DY$5,'Daten UBP13'!$A:$A,0)-1,MATCH(AQ175,'Daten UBP13'!$A$424:$AEG$424,0)-1)),0,OFFSET('Daten UBP13'!$A$1,MATCH(DY$5,'Daten UBP13'!$A:$A,0)-1,MATCH(AQ175,'Daten UBP13'!$A$424:$AEG$424,0)-1))</f>
        <v>0.29158212</v>
      </c>
      <c r="DZ175" s="318">
        <f ca="1">IF(ISERROR(OFFSET('Daten UBP13'!$A$1,MATCH(DZ$5,'Daten UBP13'!$A:$A,0)-1,MATCH(AR175,'Daten UBP13'!$A$424:$AEG$424,0)-1)),0,OFFSET('Daten UBP13'!$A$1,MATCH(DZ$5,'Daten UBP13'!$A:$A,0)-1,MATCH(AR175,'Daten UBP13'!$A$424:$AEG$424,0)-1))</f>
        <v>0.74738351000000003</v>
      </c>
      <c r="EA175" s="318">
        <f ca="1">IF(ISERROR(OFFSET('Daten UBP13'!$A$1,MATCH(EA$5,'Daten UBP13'!$A:$A,0)-1,MATCH(AS175,'Daten UBP13'!$A$424:$AEG$424,0)-1)),0,OFFSET('Daten UBP13'!$A$1,MATCH(EA$5,'Daten UBP13'!$A:$A,0)-1,MATCH(AS175,'Daten UBP13'!$A$424:$AEG$424,0)-1))</f>
        <v>8.7241517999999996</v>
      </c>
      <c r="EB175" s="319">
        <f t="shared" ca="1" si="125"/>
        <v>33.25761353</v>
      </c>
      <c r="EC175" s="318">
        <f ca="1">IF(ISERROR(OFFSET('Daten UBP13'!$A$1,MATCH(EC$5,'Daten UBP13'!$A:$A,0)-1,MATCH(AT175,'Daten UBP13'!$A$424:$AEG$424,0)-1)),0,OFFSET('Daten UBP13'!$A$1,MATCH(EC$5,'Daten UBP13'!$A:$A,0)-1,MATCH(AT175,'Daten UBP13'!$A$424:$AEG$424,0)-1))</f>
        <v>33.257613999999997</v>
      </c>
      <c r="ED175" s="305">
        <f t="shared" ca="1" si="126"/>
        <v>1.0000000141321024</v>
      </c>
      <c r="EE175" s="320">
        <f ca="1">IF(ISERROR(OFFSET('Daten ReCiPe'!$A$1,MATCH(EE$5,'Daten ReCiPe'!$A:$A,0)-1,MATCH(AM175,'Daten ReCiPe'!$A$424:$ADO$424,0)-1)),0,OFFSET('Daten ReCiPe'!$A$1,MATCH(EE$5,'Daten ReCiPe'!$A:$A,0)-1,MATCH(AM175,'Daten ReCiPe'!$A$424:$ADO$424,0)-1))*1000</f>
        <v>0.31532135</v>
      </c>
      <c r="EF175" s="320">
        <f ca="1">IF(ISERROR(OFFSET('Daten ReCiPe'!$A$1,MATCH(EF$5,'Daten ReCiPe'!$A:$A,0)-1,MATCH(AN175,'Daten ReCiPe'!$A$424:$ADO$424,0)-1)),0,OFFSET('Daten ReCiPe'!$A$1,MATCH(EF$5,'Daten ReCiPe'!$A:$A,0)-1,MATCH(AN175,'Daten ReCiPe'!$A$424:$ADO$424,0)-1))*1000</f>
        <v>0</v>
      </c>
      <c r="EG175" s="320">
        <f ca="1">IF(ISERROR(OFFSET('Daten ReCiPe'!$A$1,MATCH(EG$5,'Daten ReCiPe'!$A:$A,0)-1,MATCH(AO175,'Daten ReCiPe'!$A$424:$ADO$424,0)-1)),0,OFFSET('Daten ReCiPe'!$A$1,MATCH(EG$5,'Daten ReCiPe'!$A:$A,0)-1,MATCH(AO175,'Daten ReCiPe'!$A$424:$ADO$424,0)-1))*1000</f>
        <v>0.53240061999999999</v>
      </c>
      <c r="EH175" s="320">
        <f ca="1">IF(ISERROR(OFFSET('Daten ReCiPe'!$A$1,MATCH(EH$5,'Daten ReCiPe'!$A:$A,0)-1,MATCH(AP175,'Daten ReCiPe'!$A$424:$ADO$424,0)-1)),0,OFFSET('Daten ReCiPe'!$A$1,MATCH(EH$5,'Daten ReCiPe'!$A:$A,0)-1,MATCH(AP175,'Daten ReCiPe'!$A$424:$ADO$424,0)-1))*1000</f>
        <v>0</v>
      </c>
      <c r="EI175" s="320">
        <f t="shared" ca="1" si="127"/>
        <v>0.84772197000000005</v>
      </c>
      <c r="EJ175" s="320">
        <f ca="1">IF(ISERROR(OFFSET('Daten ReCiPe'!$A$1,MATCH(EJ$5,'Daten ReCiPe'!$A:$A,0)-1,MATCH(AQ175,'Daten ReCiPe'!$A$424:$ADO$424,0)-1)),0,OFFSET('Daten ReCiPe'!$A$1,MATCH(EJ$5,'Daten ReCiPe'!$A:$A,0)-1,MATCH(AQ175,'Daten ReCiPe'!$A$424:$ADO$424,0)-1))*1000</f>
        <v>2.7458054000000003E-2</v>
      </c>
      <c r="EK175" s="320">
        <f ca="1">IF(ISERROR(OFFSET('Daten ReCiPe'!$A$1,MATCH(EK$5,'Daten ReCiPe'!$A:$A,0)-1,MATCH(AR175,'Daten ReCiPe'!$A$424:$ADO$424,0)-1)),0,OFFSET('Daten ReCiPe'!$A$1,MATCH(EK$5,'Daten ReCiPe'!$A:$A,0)-1,MATCH(AR175,'Daten ReCiPe'!$A$424:$ADO$424,0)-1))*1000</f>
        <v>6.4450453000000005E-2</v>
      </c>
      <c r="EL175" s="320">
        <f ca="1">IF(ISERROR(OFFSET('Daten ReCiPe'!$A$1,MATCH(EL$5,'Daten ReCiPe'!$A:$A,0)-1,MATCH(AS175,'Daten ReCiPe'!$A$424:$ADO$424,0)-1)),0,OFFSET('Daten ReCiPe'!$A$1,MATCH(EL$5,'Daten ReCiPe'!$A:$A,0)-1,MATCH(AS175,'Daten ReCiPe'!$A$424:$ADO$424,0)-1))*1000</f>
        <v>0.48347978000000003</v>
      </c>
      <c r="EM175" s="321">
        <f t="shared" ca="1" si="128"/>
        <v>1.423110257</v>
      </c>
      <c r="EN175" s="320">
        <f ca="1">IF(ISERROR(OFFSET('Daten ReCiPe'!$A$1,MATCH(EN$5,'Daten ReCiPe'!$A:$A,0)-1,MATCH(AT175,'Daten ReCiPe'!$A$424:$ADO$424,0)-1)),0,OFFSET('Daten ReCiPe'!$A$1,MATCH(EN$5,'Daten ReCiPe'!$A:$A,0)-1,MATCH(AT175,'Daten ReCiPe'!$A$424:$ADO$424,0)-1))*1000</f>
        <v>1.4231103000000001</v>
      </c>
      <c r="EO175" s="305">
        <f t="shared" ca="1" si="129"/>
        <v>1.0000000302155085</v>
      </c>
      <c r="EP175" s="322">
        <f ca="1">IF(ISERROR(OFFSET('Daten Elementary'!$A$1,MATCH(EP$5,'Daten Elementary'!$A:$A,0)-1,MATCH(AM175,'Daten Elementary'!$A$424:$ADO$424,0)-1)),0,OFFSET('Daten Elementary'!$A$1,MATCH(EP$5,'Daten Elementary'!$A:$A,0)-1,MATCH(AM175,'Daten Elementary'!$A$424:$ADO$424,0)-1))*1000000</f>
        <v>2.5523000000000001E-2</v>
      </c>
      <c r="EQ175" s="322">
        <f ca="1">IF(ISERROR(OFFSET('Daten Elementary'!$A$1,MATCH(EQ$5,'Daten Elementary'!$A:$A,0)-1,MATCH(AN175,'Daten Elementary'!$A$424:$ADO$424,0)-1)),0,OFFSET('Daten Elementary'!$A$1,MATCH(EQ$5,'Daten Elementary'!$A:$A,0)-1,MATCH(AN175,'Daten Elementary'!$A$424:$ADO$424,0)-1))*1000000</f>
        <v>0</v>
      </c>
      <c r="ER175" s="322">
        <f ca="1">IF(ISERROR(OFFSET('Daten Elementary'!$A$1,MATCH(ER$5,'Daten Elementary'!$A:$A,0)-1,MATCH(AO175,'Daten Elementary'!$A$424:$ADO$424,0)-1)),0,OFFSET('Daten Elementary'!$A$1,MATCH(ER$5,'Daten Elementary'!$A:$A,0)-1,MATCH(AO175,'Daten Elementary'!$A$424:$ADO$424,0)-1))*1000000</f>
        <v>9.6600515999999992</v>
      </c>
      <c r="ES175" s="322">
        <f ca="1">IF(ISERROR(OFFSET('Daten Elementary'!$A$1,MATCH(ES$5,'Daten Elementary'!$A:$A,0)-1,MATCH(AP175,'Daten Elementary'!$A$424:$ADO$424,0)-1)),0,OFFSET('Daten Elementary'!$A$1,MATCH(ES$5,'Daten Elementary'!$A:$A,0)-1,MATCH(AP175,'Daten Elementary'!$A$424:$ADO$424,0)-1))*1000000</f>
        <v>0</v>
      </c>
      <c r="ET175" s="322">
        <f t="shared" ca="1" si="130"/>
        <v>9.6855745999999989</v>
      </c>
      <c r="EU175" s="322">
        <f ca="1">IF(ISERROR(OFFSET('Daten Elementary'!$A$1,MATCH(EU$5,'Daten Elementary'!$A:$A,0)-1,MATCH(AQ175,'Daten Elementary'!$A$424:$ADO$424,0)-1)),0,OFFSET('Daten Elementary'!$A$1,MATCH(EU$5,'Daten Elementary'!$A:$A,0)-1,MATCH(AQ175,'Daten Elementary'!$A$424:$ADO$424,0)-1))*1000000</f>
        <v>0.50999278999999997</v>
      </c>
      <c r="EV175" s="322">
        <f ca="1">IF(ISERROR(OFFSET('Daten Elementary'!$A$1,MATCH(EV$5,'Daten Elementary'!$A:$A,0)-1,MATCH(AR175,'Daten Elementary'!$A$424:$ADO$424,0)-1)),0,OFFSET('Daten Elementary'!$A$1,MATCH(EV$5,'Daten Elementary'!$A:$A,0)-1,MATCH(AR175,'Daten Elementary'!$A$424:$ADO$424,0)-1))*1000000</f>
        <v>1.1647162</v>
      </c>
      <c r="EW175" s="322">
        <f ca="1">IF(ISERROR(OFFSET('Daten Elementary'!$A$1,MATCH(EW$5,'Daten Elementary'!$A:$A,0)-1,MATCH(AS175,'Daten Elementary'!$A$424:$ADO$424,0)-1)),0,OFFSET('Daten Elementary'!$A$1,MATCH(EW$5,'Daten Elementary'!$A:$A,0)-1,MATCH(AS175,'Daten Elementary'!$A$424:$ADO$424,0)-1))*1000000</f>
        <v>6.4322058000000002</v>
      </c>
      <c r="EX175" s="323">
        <f t="shared" ca="1" si="131"/>
        <v>17.79248939</v>
      </c>
      <c r="EY175" s="322">
        <f ca="1">IF(ISERROR(OFFSET('Daten Elementary'!$A$1,MATCH(EY$5,'Daten Elementary'!$A:$A,0)-1,MATCH($AT175,'Daten Elementary'!$A$424:$ADO$424,0)-1)),0,OFFSET('Daten Elementary'!$A$1,MATCH(EY$5,'Daten Elementary'!$A:$A,0)-1,MATCH($AT175,'Daten Elementary'!$A$424:$ADO$424,0)-1))*1000000</f>
        <v>17.792489</v>
      </c>
      <c r="EZ175" s="305">
        <f t="shared" ca="1" si="132"/>
        <v>0.9999999780806389</v>
      </c>
      <c r="FA175" s="314">
        <f ca="1">IF(ISERROR(OFFSET('Daten Elementary'!$A$1,MATCH(FA$5,'Daten Elementary'!$A:$A,0)-1,MATCH(AM175,'Daten Elementary'!$A$424:$ADO$424,0)-1)),0,OFFSET('Daten Elementary'!$A$1,MATCH(FA$5,'Daten Elementary'!$A:$A,0)-1,MATCH(AM175,'Daten Elementary'!$A$424:$ADO$424,0)-1))*1000</f>
        <v>4.0198999999999998</v>
      </c>
      <c r="FB175" s="314">
        <f ca="1">IF(ISERROR(OFFSET('Daten Elementary'!$A$1,MATCH(FB$5,'Daten Elementary'!$A:$A,0)-1,MATCH(AN175,'Daten Elementary'!$A$424:$ADO$424,0)-1)),0,OFFSET('Daten Elementary'!$A$1,MATCH(FB$5,'Daten Elementary'!$A:$A,0)-1,MATCH(AN175,'Daten Elementary'!$A$424:$ADO$424,0)-1))*1000</f>
        <v>0</v>
      </c>
      <c r="FC175" s="314">
        <f ca="1">IF(ISERROR(OFFSET('Daten Elementary'!$A$1,MATCH(FC$5,'Daten Elementary'!$A:$A,0)-1,MATCH(AO175,'Daten Elementary'!$A$424:$ADO$424,0)-1)),0,OFFSET('Daten Elementary'!$A$1,MATCH(FC$5,'Daten Elementary'!$A:$A,0)-1,MATCH(AO175,'Daten Elementary'!$A$424:$ADO$424,0)-1))*1000</f>
        <v>2.9332834000000001</v>
      </c>
      <c r="FD175" s="314">
        <f ca="1">IF(ISERROR(OFFSET('Daten Elementary'!$A$1,MATCH(FD$5,'Daten Elementary'!$A:$A,0)-1,MATCH(AP175,'Daten Elementary'!$A$424:$ADO$424,0)-1)),0,OFFSET('Daten Elementary'!$A$1,MATCH(FD$5,'Daten Elementary'!$A:$A,0)-1,MATCH(AP175,'Daten Elementary'!$A$424:$ADO$424,0)-1))*1000</f>
        <v>0</v>
      </c>
      <c r="FE175" s="314">
        <f t="shared" ca="1" si="133"/>
        <v>6.9531834000000003</v>
      </c>
      <c r="FF175" s="314">
        <f ca="1">IF(ISERROR(OFFSET('Daten Elementary'!$A$1,MATCH(FF$5,'Daten Elementary'!$A:$A,0)-1,MATCH(AQ175,'Daten Elementary'!$A$424:$ADO$424,0)-1)),0,OFFSET('Daten Elementary'!$A$1,MATCH(FF$5,'Daten Elementary'!$A:$A,0)-1,MATCH(AQ175,'Daten Elementary'!$A$424:$ADO$424,0)-1))*1000</f>
        <v>0.25309338999999997</v>
      </c>
      <c r="FG175" s="314">
        <f ca="1">IF(ISERROR(OFFSET('Daten Elementary'!$A$1,MATCH(FG$5,'Daten Elementary'!$A:$A,0)-1,MATCH(AR175,'Daten Elementary'!$A$424:$ADO$424,0)-1)),0,OFFSET('Daten Elementary'!$A$1,MATCH(FG$5,'Daten Elementary'!$A:$A,0)-1,MATCH(AR175,'Daten Elementary'!$A$424:$ADO$424,0)-1))*1000</f>
        <v>0.34196793000000003</v>
      </c>
      <c r="FH175" s="314">
        <f ca="1">IF(ISERROR(OFFSET('Daten Elementary'!$A$1,MATCH(FH$5,'Daten Elementary'!$A:$A,0)-1,MATCH(AS175,'Daten Elementary'!$A$424:$ADO$424,0)-1)),0,OFFSET('Daten Elementary'!$A$1,MATCH(FH$5,'Daten Elementary'!$A:$A,0)-1,MATCH(AS175,'Daten Elementary'!$A$424:$ADO$424,0)-1))*1000</f>
        <v>3.6874180999999999</v>
      </c>
      <c r="FI175" s="315">
        <f t="shared" ca="1" si="134"/>
        <v>11.23566282</v>
      </c>
      <c r="FJ175" s="314">
        <f ca="1">IF(ISERROR(OFFSET('Daten Elementary'!$A$1,MATCH(FJ$5,'Daten Elementary'!$A:$A,0)-1,MATCH($AT175,'Daten Elementary'!$A$424:$ADO$424,0)-1)),0,OFFSET('Daten Elementary'!$A$1,MATCH(FJ$5,'Daten Elementary'!$A:$A,0)-1,MATCH($AT175,'Daten Elementary'!$A$424:$ADO$424,0)-1))*1000</f>
        <v>11.235663000000001</v>
      </c>
      <c r="FK175" s="305">
        <f t="shared" ca="1" si="135"/>
        <v>1.0000000160204168</v>
      </c>
      <c r="FL175" s="314">
        <f ca="1">IF(ISERROR(OFFSET('Daten Elementary'!$A$1,MATCH(FL$5,'Daten Elementary'!$A:$A,0)-1,MATCH(AM175,'Daten Elementary'!$A$424:$ADO$424,0)-1)),0,OFFSET('Daten Elementary'!$A$1,MATCH(FL$5,'Daten Elementary'!$A:$A,0)-1,MATCH(AM175,'Daten Elementary'!$A$424:$ADO$424,0)-1))</f>
        <v>0</v>
      </c>
      <c r="FM175" s="314">
        <f ca="1">IF(ISERROR(OFFSET('Daten Elementary'!$A$1,MATCH(FM$5,'Daten Elementary'!$A:$A,0)-1,MATCH(AN175,'Daten Elementary'!$A$424:$ADO$424,0)-1)),0,OFFSET('Daten Elementary'!$A$1,MATCH(FM$5,'Daten Elementary'!$A:$A,0)-1,MATCH(AN175,'Daten Elementary'!$A$424:$ADO$424,0)-1))</f>
        <v>0</v>
      </c>
      <c r="FN175" s="314">
        <f ca="1">IF(ISERROR(OFFSET('Daten Elementary'!$A$1,MATCH(FN$5,'Daten Elementary'!$A:$A,0)-1,MATCH(AO175,'Daten Elementary'!$A$424:$ADO$424,0)-1)),0,OFFSET('Daten Elementary'!$A$1,MATCH(FN$5,'Daten Elementary'!$A:$A,0)-1,MATCH(AO175,'Daten Elementary'!$A$424:$ADO$424,0)-1))</f>
        <v>0</v>
      </c>
      <c r="FO175" s="314">
        <f ca="1">IF(ISERROR(OFFSET('Daten Elementary'!$A$1,MATCH(FO$5,'Daten Elementary'!$A:$A,0)-1,MATCH(AP175,'Daten Elementary'!$A$424:$ADO$424,0)-1)),0,OFFSET('Daten Elementary'!$A$1,MATCH(FO$5,'Daten Elementary'!$A:$A,0)-1,MATCH(AP175,'Daten Elementary'!$A$424:$ADO$424,0)-1))</f>
        <v>0</v>
      </c>
      <c r="FP175" s="314">
        <f t="shared" ca="1" si="136"/>
        <v>0</v>
      </c>
      <c r="FQ175" s="314">
        <f ca="1">IF(ISERROR(OFFSET('Daten Elementary'!$A$1,MATCH(FQ$5,'Daten Elementary'!$A:$A,0)-1,MATCH(AQ175,'Daten Elementary'!$A$424:$ADO$424,0)-1)),0,OFFSET('Daten Elementary'!$A$1,MATCH(FQ$5,'Daten Elementary'!$A:$A,0)-1,MATCH(AQ175,'Daten Elementary'!$A$424:$ADO$424,0)-1))</f>
        <v>0</v>
      </c>
      <c r="FR175" s="314">
        <f ca="1">IF(ISERROR(OFFSET('Daten Elementary'!$A$1,MATCH(FR$5,'Daten Elementary'!$A:$A,0)-1,MATCH(AR175,'Daten Elementary'!$A$424:$ADO$424,0)-1)),0,OFFSET('Daten Elementary'!$A$1,MATCH(FR$5,'Daten Elementary'!$A:$A,0)-1,MATCH(AR175,'Daten Elementary'!$A$424:$ADO$424,0)-1))</f>
        <v>0</v>
      </c>
      <c r="FS175" s="314">
        <f ca="1">IF(ISERROR(OFFSET('Daten Elementary'!$A$1,MATCH(FS$5,'Daten Elementary'!$A:$A,0)-1,MATCH(AS175,'Daten Elementary'!$A$424:$ADO$424,0)-1)),0,OFFSET('Daten Elementary'!$A$1,MATCH(FS$5,'Daten Elementary'!$A:$A,0)-1,MATCH(AS175,'Daten Elementary'!$A$424:$ADO$424,0)-1))</f>
        <v>0</v>
      </c>
      <c r="FT175" s="315">
        <f t="shared" ca="1" si="137"/>
        <v>0</v>
      </c>
      <c r="FU175" s="314">
        <f ca="1">IF(ISERROR(OFFSET('Daten Elementary'!$A$1,MATCH(FU$5,'Daten Elementary'!$A:$A,0)-1,MATCH($AT175,'Daten Elementary'!$A$424:$ADO$424,0)-1)),0,OFFSET('Daten Elementary'!$A$1,MATCH(FU$5,'Daten Elementary'!$A:$A,0)-1,MATCH($AT175,'Daten Elementary'!$A$424:$ADO$424,0)-1))</f>
        <v>0</v>
      </c>
      <c r="FV175" s="305">
        <f t="shared" ca="1" si="138"/>
        <v>0</v>
      </c>
      <c r="FW175" s="324"/>
      <c r="FX175" s="231" t="str">
        <f t="shared" si="139"/>
        <v>Zug Österreich, Strommix AT &amp; Diesel (Elektro- &amp; Diesellok, inkl. Rangierfahrten)</v>
      </c>
      <c r="FY175" s="231" t="str">
        <f t="shared" si="104"/>
        <v>Zug Österreich</v>
      </c>
      <c r="FZ175" s="231" t="str">
        <f t="shared" si="105"/>
        <v>, Strommix AT &amp; Diesel</v>
      </c>
      <c r="GA175" s="231" t="str">
        <f t="shared" si="106"/>
        <v xml:space="preserve"> (Elektro- &amp; Diesellok, inkl. Rangierfahrten)</v>
      </c>
      <c r="GB175" s="231"/>
    </row>
    <row r="176" spans="1:184" ht="16.5" customHeight="1">
      <c r="A176" s="378"/>
      <c r="B176" s="403"/>
      <c r="C176" s="334" t="s">
        <v>19</v>
      </c>
      <c r="D176" s="326" t="s">
        <v>298</v>
      </c>
      <c r="E176" s="371" t="s">
        <v>306</v>
      </c>
      <c r="F176" s="86">
        <v>1</v>
      </c>
      <c r="G176" s="86">
        <v>1</v>
      </c>
      <c r="H176" s="87">
        <v>1</v>
      </c>
      <c r="I176" s="88">
        <v>1</v>
      </c>
      <c r="J176" s="88"/>
      <c r="K176" s="86">
        <v>1</v>
      </c>
      <c r="L176" s="86"/>
      <c r="M176" s="86"/>
      <c r="N176" s="82" t="s">
        <v>100</v>
      </c>
      <c r="O176" s="6">
        <f ca="1">(IF(ISERROR(INDEX(INDIRECT($D$268),MATCH($AM176,$AM$4:$AM$275,0),MATCH(O$304,INDIRECT($E$268),0))*$I176/$AD176),0,INDEX(INDIRECT($D$268),MATCH($AM176,$AM$4:$AM$275,0),MATCH(O$304,INDIRECT($E$268),0))*$I176/$AD176)+IF(ISERROR(INDEX(INDIRECT($D$268),MATCH($AN176,$AN$4:$AN$275,0),MATCH(O$305,INDIRECT($E$268),0))*$J176/$AE176),0,INDEX(INDIRECT($D$268),MATCH($AN176,$AN$4:$AN$275,0),MATCH(O$305,INDIRECT($E$268),0))*$J176/$AE176))*$AC176/$F176</f>
        <v>0</v>
      </c>
      <c r="P176" s="6">
        <f ca="1">(IF(ISERROR(INDEX(INDIRECT($D$268),MATCH($AO176,$AO$4:$AO$275,0),MATCH(P$304,INDIRECT($E$268),0))*$I176/$AD176),0,INDEX(INDIRECT($D$268),MATCH($AO176,$AO$4:$AO$275,0),MATCH(P$304,INDIRECT($E$268),0))*$I176/$AD176)+IF(ISERROR(INDEX(INDIRECT($D$268),MATCH($AP176,$AP$4:$AP$275,0),MATCH(P$305,INDIRECT($E$268),0))*$J176/$AE176),0,INDEX(INDIRECT($D$268),MATCH($AP176,$AP$4:$AP$275,0),MATCH(P$305,INDIRECT($E$268),0))*$J176/$AE176))*$AC176/$F176</f>
        <v>2.9125308999999997</v>
      </c>
      <c r="Q176" s="6">
        <f ca="1">INDEX(INDIRECT($D$268),MATCH($AQ176,$AQ$4:$AQ$284,0),MATCH(Q$4,INDIRECT($E$268),0))*$K176*$AC176/$F176/$AF176</f>
        <v>0.26728193</v>
      </c>
      <c r="R176" s="6">
        <f ca="1">INDEX(INDIRECT($D$268),MATCH($AR176,$AR$4:$AR$284,0),MATCH(R$4,INDIRECT($E$268),0))*$K176*$AC176/$F176/$AF176</f>
        <v>0.37517797000000003</v>
      </c>
      <c r="S176" s="6">
        <f ca="1">INDEX(INDIRECT($D$268),MATCH($AS176,$AS$4:$AS$284,0),MATCH(S$4,INDIRECT($E$268),0))*$K176*$AC176/$F176/$AF176</f>
        <v>3.9841481999999999</v>
      </c>
      <c r="T176" s="7">
        <f t="shared" ca="1" si="146"/>
        <v>7.5391390000000005</v>
      </c>
      <c r="U176" s="6">
        <f>IF($B$268=6,(IF(OR(AJ176="Benzin",AJ176="Diesel"),$AK176*INDEX('DIN EN 16258'!$I:$I,MATCH('mobitool-Faktoren v2.0'!$AI176,'DIN EN 16258'!$A:$A,0))*$I176/$AD176+$AL176*INDEX('DIN EN 16258'!$I:$I,MATCH('mobitool-Faktoren v2.0'!$AJ176,'DIN EN 16258'!$A:$A,0))*$I176/$AD176,IF(ISERROR($AK176*INDEX('DIN EN 16258'!$I:$I,MATCH('mobitool-Faktoren v2.0'!$AI176,'DIN EN 16258'!$A:$A,0))*$I176/$AD176),0,$AK176*INDEX('DIN EN 16258'!$I:$I,MATCH('mobitool-Faktoren v2.0'!$AI176,'DIN EN 16258'!$A:$A,0))*$I176/$AD176)+IF(ISERROR($AL176*INDEX('DIN EN 16258'!$I:$I,MATCH('mobitool-Faktoren v2.0'!$AJ176,'DIN EN 16258'!$A:$A,0))*$J176/$AE176),0,$AL176*INDEX('DIN EN 16258'!$I:$I,MATCH('mobitool-Faktoren v2.0'!$AJ176,'DIN EN 16258'!$A:$A,0))*$J176/$AE176)))*1000,
IF($B$268=1,(IF(OR(AJ176="Benzin",AJ176="Diesel"),$AK176*INDEX('DIN EN 16258'!$D:$D,MATCH('mobitool-Faktoren v2.0'!$AI176,'DIN EN 16258'!$A:$A,0))*$I176/$AD176+$AL176*INDEX('DIN EN 16258'!$D:$D,MATCH('mobitool-Faktoren v2.0'!$AJ176,'DIN EN 16258'!$A:$A,0))*$I176/$AD176,IF(ISERROR($AK176*INDEX('DIN EN 16258'!$D:$D,MATCH('mobitool-Faktoren v2.0'!$AI176,'DIN EN 16258'!$A:$A,0))*$I176/$AD176),0,$AK176*INDEX('DIN EN 16258'!$D:$D,MATCH('mobitool-Faktoren v2.0'!$AI176,'DIN EN 16258'!$A:$A,0))*$I176/$AD176)+IF(ISERROR($AL176*INDEX('DIN EN 16258'!$D:$D,MATCH('mobitool-Faktoren v2.0'!$AJ176,'DIN EN 16258'!$A:$A,0))*$J176/$AE176),0,$AL176*INDEX('DIN EN 16258'!$D:$D,MATCH('mobitool-Faktoren v2.0'!$AJ176,'DIN EN 16258'!$A:$A,0))*$J176/$AE176))),0))*$AC176/$F176</f>
        <v>0</v>
      </c>
      <c r="V176" s="6">
        <f>IF($B$268=6,(IF(OR(AJ176="Benzin",AJ176="Diesel"),$AK176*INDEX('DIN EN 16258'!$L:$L,MATCH('mobitool-Faktoren v2.0'!$AI176,'DIN EN 16258'!$A:$A,0))*$I176/$AD176+$AL176*INDEX('DIN EN 16258'!$L:$L,MATCH('mobitool-Faktoren v2.0'!$AJ176,'DIN EN 16258'!$A:$A,0))*$I176/$AD176,IF(ISERROR($AK176*INDEX('DIN EN 16258'!$L:$L,MATCH('mobitool-Faktoren v2.0'!$AI176,'DIN EN 16258'!$A:$A,0))*$I176/$AD176),0,$AK176*INDEX('DIN EN 16258'!$L:$L,MATCH('mobitool-Faktoren v2.0'!$AI176,'DIN EN 16258'!$A:$A,0))*$I176/$AD176)+IF(ISERROR($AL176*INDEX('DIN EN 16258'!$L:$L,MATCH('mobitool-Faktoren v2.0'!$AJ176,'DIN EN 16258'!$A:$A,0))*$J176/$AE176),0,$AL176*INDEX('DIN EN 16258'!$L:$L,MATCH('mobitool-Faktoren v2.0'!$AJ176,'DIN EN 16258'!$A:$A,0))*$J176/$AE176)))*1000,
IF($B$268=1,(IF(OR(AJ176="Benzin",AJ176="Diesel"),$AK176*INDEX('DIN EN 16258'!$F:$F,MATCH('mobitool-Faktoren v2.0'!$AI176,'DIN EN 16258'!$A:$A,0))*$I176/$AD176+$AL176*INDEX('DIN EN 16258'!$F:$F,MATCH('mobitool-Faktoren v2.0'!$AJ176,'DIN EN 16258'!$A:$A,0))*$I176/$AD176,IF(ISERROR($AK176*INDEX('DIN EN 16258'!$F:$F,MATCH('mobitool-Faktoren v2.0'!$AI176,'DIN EN 16258'!$A:$A,0))*$I176/$AD176),0,$AK176*INDEX('DIN EN 16258'!$F:$F,MATCH('mobitool-Faktoren v2.0'!$AI176,'DIN EN 16258'!$A:$A,0))*$I176/$AD176)+IF(ISERROR($AL176*INDEX('DIN EN 16258'!$F:$F,MATCH('mobitool-Faktoren v2.0'!$AJ176,'DIN EN 16258'!$A:$A,0))*$J176/$AE176),0,$AL176*INDEX('DIN EN 16258'!$F:$F,MATCH('mobitool-Faktoren v2.0'!$AJ176,'DIN EN 16258'!$A:$A,0))*$J176/$AE176))),0))*$AC176/$F176</f>
        <v>2.6591932357919998</v>
      </c>
      <c r="W176" s="39" t="s">
        <v>673</v>
      </c>
      <c r="X176" s="39" t="s">
        <v>162</v>
      </c>
      <c r="Y176" s="300"/>
      <c r="Z176" s="372"/>
      <c r="AA176" s="337"/>
      <c r="AB176" s="299"/>
      <c r="AC176" s="300">
        <v>1</v>
      </c>
      <c r="AD176" s="298">
        <v>1</v>
      </c>
      <c r="AE176" s="298"/>
      <c r="AF176" s="337">
        <v>1</v>
      </c>
      <c r="AG176" s="337"/>
      <c r="AH176" s="337"/>
      <c r="AI176" s="301" t="s">
        <v>640</v>
      </c>
      <c r="AJ176" s="301"/>
      <c r="AK176" s="374">
        <v>4.2453999999999999E-2</v>
      </c>
      <c r="AL176" s="374"/>
      <c r="AM176" s="202" t="s">
        <v>843</v>
      </c>
      <c r="AN176" s="202" t="s">
        <v>81</v>
      </c>
      <c r="AO176" s="202" t="s">
        <v>845</v>
      </c>
      <c r="AP176" s="202" t="s">
        <v>81</v>
      </c>
      <c r="AQ176" s="202" t="s">
        <v>846</v>
      </c>
      <c r="AR176" s="202" t="s">
        <v>847</v>
      </c>
      <c r="AS176" s="202" t="s">
        <v>848</v>
      </c>
      <c r="AT176" s="202" t="s">
        <v>2253</v>
      </c>
      <c r="AU176" s="303">
        <f ca="1">IF(ISERROR(OFFSET('Daten KEA'!$A$1,MATCH(AU$5,'Daten KEA'!$A:$A,0)-1,MATCH(AM176,'Daten KEA'!$A$424:$ADO$424,0)-1)),0,OFFSET('Daten KEA'!$A$1,MATCH(AU$5,'Daten KEA'!$A:$A,0)-1,MATCH(AM176,'Daten KEA'!$A$424:$ADO$424,0)-1))+IF(ISERROR(AK176*INDEX('Energiefaktoren Ecoinvent'!$D:$D,MATCH('mobitool-Faktoren v2.0'!AI176,'Energiefaktoren Ecoinvent'!$A:$A,0))),0,AK176*INDEX('Energiefaktoren Ecoinvent'!$D:$D,MATCH('mobitool-Faktoren v2.0'!AI176,'Energiefaktoren Ecoinvent'!$A:$A,0)))+IF(OR(AJ176="Benzin",AJ176="Diesel"),IF(ISERROR(OFFSET('Daten KEA'!$A$1,MATCH(AV$5,'Daten KEA'!$A:$A,0)-1,MATCH(AN176,'Daten KEA'!$A$424:$ADO$424,0)-1)),0,OFFSET('Daten KEA'!$A$1,MATCH(AV$5,'Daten KEA'!$A:$A,0)-1,MATCH(AN176,'Daten KEA'!$A$424:$ADO$424,0)-1))+IF(ISERROR(AL176*INDEX('Energiefaktoren Ecoinvent'!$D:$D,MATCH('mobitool-Faktoren v2.0'!AJ176,'Energiefaktoren Ecoinvent'!$A:$A,0))),0,AL176*INDEX('Energiefaktoren Ecoinvent'!$D:$D,MATCH('mobitool-Faktoren v2.0'!AJ176,'Energiefaktoren Ecoinvent'!$A:$A,0))),0)</f>
        <v>0.15283440000000001</v>
      </c>
      <c r="AV176" s="303">
        <f ca="1">IF(OR(AJ176="Benzin",AJ176="Diesel"),0,IF(ISERROR(OFFSET('Daten KEA'!$A$1,MATCH(AV$5,'Daten KEA'!$A:$A,0)-1,MATCH(AN176,'Daten KEA'!$A$424:$ADO$424,0)-1)),0,OFFSET('Daten KEA'!$A$1,MATCH(AV$5,'Daten KEA'!$A:$A,0)-1,MATCH(AN176,'Daten KEA'!$A$424:$ADO$424,0)-1))+IF(ISERROR(AL176*INDEX('Energiefaktoren Ecoinvent'!$D:$D,MATCH('mobitool-Faktoren v2.0'!AJ176,'Energiefaktoren Ecoinvent'!$A:$A,0))),0,AL176*INDEX('Energiefaktoren Ecoinvent'!$D:$D,MATCH('mobitool-Faktoren v2.0'!AJ176,'Energiefaktoren Ecoinvent'!$A:$A,0))))</f>
        <v>0</v>
      </c>
      <c r="AW176" s="303">
        <f ca="1">IF(ISERROR(OFFSET('Daten KEA'!$A$1,MATCH(AW$5,'Daten KEA'!$A:$A,0)-1,MATCH(AO176,'Daten KEA'!$A$424:$ADO$424,0)-1)),0,OFFSET('Daten KEA'!$A$1,MATCH(AW$5,'Daten KEA'!$A:$A,0)-1,MATCH(AO176,'Daten KEA'!$A$424:$ADO$424,0)-1))-IF(ISERROR(AK176*INDEX('Energiefaktoren Ecoinvent'!$D:$D,MATCH('mobitool-Faktoren v2.0'!AI176,'Energiefaktoren Ecoinvent'!$A:$A,0))),0,AK176*INDEX('Energiefaktoren Ecoinvent'!$D:$D,MATCH('mobitool-Faktoren v2.0'!AI176,'Energiefaktoren Ecoinvent'!$A:$A,0)))+IF(OR(AJ176="Benzin",AJ176="Diesel"),IF(ISERROR(OFFSET('Daten KEA'!$A$1,MATCH(AX$5,'Daten KEA'!$A:$A,0)-1,MATCH(AP176,'Daten KEA'!$A$424:$ADO$424,0)-1)),0,OFFSET('Daten KEA'!$A$1,MATCH(AX$5,'Daten KEA'!$A:$A,0)-1,MATCH(AP176,'Daten KEA'!$A$424:$ADO$424,0)-1))-IF(ISERROR(AL176*INDEX('Energiefaktoren Ecoinvent'!$D:$D,MATCH('mobitool-Faktoren v2.0'!AJ176,'Energiefaktoren Ecoinvent'!$A:$A,0))),0,AL176*INDEX('Energiefaktoren Ecoinvent'!$D:$D,MATCH('mobitool-Faktoren v2.0'!AJ176,'Energiefaktoren Ecoinvent'!$A:$A,0))),0)</f>
        <v>4.4693120000000003E-2</v>
      </c>
      <c r="AX176" s="303">
        <f ca="1">IF(OR(AJ176="Benzin",AJ176="Diesel"),0,IF(ISERROR(OFFSET('Daten KEA'!$A$1,MATCH(AX$5,'Daten KEA'!$A:$A,0)-1,MATCH(AP176,'Daten KEA'!$A$424:$ADO$424,0)-1)),0,OFFSET('Daten KEA'!$A$1,MATCH(AX$5,'Daten KEA'!$A:$A,0)-1,MATCH(AP176,'Daten KEA'!$A$424:$ADO$424,0)-1))-IF(ISERROR(AL176*INDEX('Energiefaktoren Ecoinvent'!$D:$D,MATCH('mobitool-Faktoren v2.0'!AJ176,'Energiefaktoren Ecoinvent'!$A:$A,0))),0,AL176*INDEX('Energiefaktoren Ecoinvent'!$D:$D,MATCH('mobitool-Faktoren v2.0'!AJ176,'Energiefaktoren Ecoinvent'!$A:$A,0))))</f>
        <v>0</v>
      </c>
      <c r="AY176" s="303">
        <f t="shared" ca="1" si="107"/>
        <v>0.19752752000000001</v>
      </c>
      <c r="AZ176" s="303">
        <f ca="1">IF(ISERROR(OFFSET('Daten KEA'!$A$1,MATCH(AZ$5,'Daten KEA'!$A:$A,0)-1,MATCH(AQ176,'Daten KEA'!$A$424:$ADO$424,0)-1)),0,OFFSET('Daten KEA'!$A$1,MATCH(AZ$5,'Daten KEA'!$A:$A,0)-1,MATCH(AQ176,'Daten KEA'!$A$424:$ADO$424,0)-1))</f>
        <v>3.9755038000000003E-3</v>
      </c>
      <c r="BA176" s="303">
        <f ca="1">IF(ISERROR(OFFSET('Daten KEA'!$A$1,MATCH(BA$5,'Daten KEA'!$A:$A,0)-1,MATCH(AR176,'Daten KEA'!$A$424:$ADO$424,0)-1)),0,OFFSET('Daten KEA'!$A$1,MATCH(BA$5,'Daten KEA'!$A:$A,0)-1,MATCH(AR176,'Daten KEA'!$A$424:$ADO$424,0)-1))</f>
        <v>6.5848970000000001E-3</v>
      </c>
      <c r="BB176" s="303">
        <f ca="1">IF(ISERROR(OFFSET('Daten KEA'!$A$1,MATCH(BB$5,'Daten KEA'!$A:$A,0)-1,MATCH(AS176,'Daten KEA'!$A$424:$ADO$424,0)-1)),0,OFFSET('Daten KEA'!$A$1,MATCH(BB$5,'Daten KEA'!$A:$A,0)-1,MATCH(AS176,'Daten KEA'!$A$424:$ADO$424,0)-1))</f>
        <v>9.3284442999999995E-2</v>
      </c>
      <c r="BC176" s="304">
        <f t="shared" ca="1" si="101"/>
        <v>0.30137236379999999</v>
      </c>
      <c r="BD176" s="303">
        <f ca="1">IF(ISERROR(OFFSET('Daten KEA'!$A$1,MATCH(BD$5,'Daten KEA'!$A:$A,0)-1,MATCH(AT176,'Daten KEA'!$A$424:$ADO$424,0)-1)),0,OFFSET('Daten KEA'!$A$1,MATCH(BD$5,'Daten KEA'!$A:$A,0)-1,MATCH(AT176,'Daten KEA'!$A$424:$ADO$424,0)-1))</f>
        <v>0.30137237</v>
      </c>
      <c r="BE176" s="305">
        <f t="shared" ca="1" si="108"/>
        <v>1.0000000205725565</v>
      </c>
      <c r="BF176" s="306">
        <f ca="1">IF(ISERROR(OFFSET('Daten KEA'!$A$1,MATCH(BF$5,'Daten KEA'!$A:$A,0)-1,MATCH(AM176,'Daten KEA'!$A$424:$ADO$424,0)-1)),0,OFFSET('Daten KEA'!$A$1,MATCH(BF$5,'Daten KEA'!$A:$A,0)-1,MATCH(AM176,'Daten KEA'!$A$424:$ADO$424,0)-1))+IF(ISERROR($AK176*INDEX('Energiefaktoren Ecoinvent'!$H:$H,MATCH('mobitool-Faktoren v2.0'!$AI176,'Energiefaktoren Ecoinvent'!$A:$A,0))),0,$AK176*INDEX('Energiefaktoren Ecoinvent'!$H:$H,MATCH('mobitool-Faktoren v2.0'!$AI176,'Energiefaktoren Ecoinvent'!$A:$A,0)))+IF(OR(AJ176="Benzin",AJ176="Diesel"),IF(ISERROR(OFFSET('Daten KEA'!$A$1,MATCH(BG$5,'Daten KEA'!$A:$A,0)-1,MATCH(AN176,'Daten KEA'!$A$424:$ADO$424,0)-1)),0,OFFSET('Daten KEA'!$A$1,MATCH(BG$5,'Daten KEA'!$A:$A,0)-1,MATCH(AN176,'Daten KEA'!$A$424:$ADO$424,0)-1))+IF(ISERROR($AL176*INDEX('Energiefaktoren Ecoinvent'!$H:$H,MATCH('mobitool-Faktoren v2.0'!$AJ176,'Energiefaktoren Ecoinvent'!$A:$A,0))),0,$AL176*INDEX('Energiefaktoren Ecoinvent'!$H:$H,MATCH('mobitool-Faktoren v2.0'!$AJ176,'Energiefaktoren Ecoinvent'!$A:$A,0))),0)</f>
        <v>1.282280616E-2</v>
      </c>
      <c r="BG176" s="306">
        <f ca="1">IF(OR(AJ176="Benzin",AJ176="Diesel"),0,IF(ISERROR(OFFSET('Daten KEA'!$A$1,MATCH(BG$5,'Daten KEA'!$A:$A,0)-1,MATCH(AN176,'Daten KEA'!$A$424:$ADO$424,0)-1)),0,OFFSET('Daten KEA'!$A$1,MATCH(BG$5,'Daten KEA'!$A:$A,0)-1,MATCH(AN176,'Daten KEA'!$A$424:$ADO$424,0)-1))+IF(ISERROR($AL176*INDEX('Energiefaktoren Ecoinvent'!$H:$H,MATCH('mobitool-Faktoren v2.0'!$AJ176,'Energiefaktoren Ecoinvent'!$A:$A,0))),0,$AL176*INDEX('Energiefaktoren Ecoinvent'!$H:$H,MATCH('mobitool-Faktoren v2.0'!$AJ176,'Energiefaktoren Ecoinvent'!$A:$A,0))))</f>
        <v>0</v>
      </c>
      <c r="BH176" s="306">
        <f ca="1">IF(ISERROR(OFFSET('Daten KEA'!$A$1,MATCH(BH$5,'Daten KEA'!$A:$A,0)-1,MATCH(AO176,'Daten KEA'!$A$424:$ADO$424,0)-1)),0,OFFSET('Daten KEA'!$A$1,MATCH(BH$5,'Daten KEA'!$A:$A,0)-1,MATCH(AO176,'Daten KEA'!$A$424:$ADO$424,0)-1))-IF(ISERROR($AK176*INDEX('Energiefaktoren Ecoinvent'!$H:$H,MATCH('mobitool-Faktoren v2.0'!$AI176,'Energiefaktoren Ecoinvent'!$A:$A,0))),0,$AK176*INDEX('Energiefaktoren Ecoinvent'!$H:$H,MATCH('mobitool-Faktoren v2.0'!$AI176,'Energiefaktoren Ecoinvent'!$A:$A,0)))+IF(OR(AJ176="Benzin",AJ176="Diesel"),IF(ISERROR(OFFSET('Daten KEA'!$A$1,MATCH(BI$5,'Daten KEA'!$A:$A,0)-1,MATCH(AP176,'Daten KEA'!$A$424:$ADO$424,0)-1)),0,OFFSET('Daten KEA'!$A$1,MATCH(BI$5,'Daten KEA'!$A:$A,0)-1,MATCH(AP176,'Daten KEA'!$A$424:$ADO$424,0)-1))-IF(ISERROR($AL176*INDEX('Energiefaktoren Ecoinvent'!$H:$H,MATCH('mobitool-Faktoren v2.0'!$AJ176,'Energiefaktoren Ecoinvent'!$A:$A,0))),0,$AL176*INDEX('Energiefaktoren Ecoinvent'!$H:$H,MATCH('mobitool-Faktoren v2.0'!$AJ176,'Energiefaktoren Ecoinvent'!$A:$A,0))),0)</f>
        <v>3.1641363696358005E-2</v>
      </c>
      <c r="BI176" s="306">
        <f ca="1">IF(OR(AJ176="Benzin",AJ176="Diesel"),0,IF(ISERROR(OFFSET('Daten KEA'!$A$1,MATCH(BI$5,'Daten KEA'!$A:$A,0)-1,MATCH(AP176,'Daten KEA'!$A$424:$ADO$424,0)-1)),0,OFFSET('Daten KEA'!$A$1,MATCH(BI$5,'Daten KEA'!$A:$A,0)-1,MATCH(AP176,'Daten KEA'!$A$424:$ADO$424,0)-1))-IF(ISERROR($AL176*INDEX('Energiefaktoren Ecoinvent'!$H:$H,MATCH('mobitool-Faktoren v2.0'!$AJ176,'Energiefaktoren Ecoinvent'!$A:$A,0))),0,$AL176*INDEX('Energiefaktoren Ecoinvent'!$H:$H,MATCH('mobitool-Faktoren v2.0'!$AJ176,'Energiefaktoren Ecoinvent'!$A:$A,0))))</f>
        <v>0</v>
      </c>
      <c r="BJ176" s="306">
        <f t="shared" ca="1" si="140"/>
        <v>4.4464169856358003E-2</v>
      </c>
      <c r="BK176" s="306">
        <f ca="1">IF(ISERROR(OFFSET('Daten KEA'!$A$1,MATCH(BK$5,'Daten KEA'!$A:$A,0)-1,MATCH(AQ176,'Daten KEA'!$A$424:$ADO$424,0)-1)),0,OFFSET('Daten KEA'!$A$1,MATCH(BK$5,'Daten KEA'!$A:$A,0)-1,MATCH(AQ176,'Daten KEA'!$A$424:$ADO$424,0)-1))</f>
        <v>3.8815816293168996E-3</v>
      </c>
      <c r="BL176" s="306">
        <f ca="1">IF(ISERROR(OFFSET('Daten KEA'!$A$1,MATCH(BL$5,'Daten KEA'!$A:$A,0)-1,MATCH(AR176,'Daten KEA'!$A$424:$ADO$424,0)-1)),0,OFFSET('Daten KEA'!$A$1,MATCH(BL$5,'Daten KEA'!$A:$A,0)-1,MATCH(AR176,'Daten KEA'!$A$424:$ADO$424,0)-1))</f>
        <v>6.0475256606415005E-3</v>
      </c>
      <c r="BM176" s="306">
        <f ca="1">IF(ISERROR(OFFSET('Daten KEA'!$A$1,MATCH(BM$5,'Daten KEA'!$A:$A,0)-1,MATCH(AS176,'Daten KEA'!$A$424:$ADO$424,0)-1)),0,OFFSET('Daten KEA'!$A$1,MATCH(BM$5,'Daten KEA'!$A:$A,0)-1,MATCH(AS176,'Daten KEA'!$A$424:$ADO$424,0)-1))</f>
        <v>8.4134662957969994E-2</v>
      </c>
      <c r="BN176" s="307">
        <f t="shared" ca="1" si="98"/>
        <v>0.1385279401042864</v>
      </c>
      <c r="BO176" s="306">
        <f ca="1">IF(ISERROR(OFFSET('Daten KEA'!$A$1,MATCH(BO$5,'Daten KEA'!$A:$A,0)-1,MATCH(AT176,'Daten KEA'!$A$424:$ADO$424,0)-1)),0,OFFSET('Daten KEA'!$A$1,MATCH(BO$5,'Daten KEA'!$A:$A,0)-1,MATCH(AT176,'Daten KEA'!$A$424:$ADO$424,0)-1))</f>
        <v>0.13852794122428999</v>
      </c>
      <c r="BP176" s="305">
        <f t="shared" ca="1" si="109"/>
        <v>1.0000000080850375</v>
      </c>
      <c r="BQ176" s="308">
        <f ca="1">IF(ISERROR(OFFSET('Daten GWP'!$A$1,MATCH(BQ$5,'Daten GWP'!$A:$A,0)-1,MATCH(AM176,'Daten GWP'!$A$424:$ADO$424,0)-1)),0,OFFSET('Daten GWP'!$A$1,MATCH(BQ$5,'Daten GWP'!$A:$A,0)-1,MATCH(AM176,'Daten GWP'!$A$424:$ADO$424,0)-1))*1000</f>
        <v>0</v>
      </c>
      <c r="BR176" s="308">
        <f ca="1">IF(ISERROR(OFFSET('Daten GWP'!$A$1,MATCH(BR$5,'Daten GWP'!$A:$A,0)-1,MATCH(AN176,'Daten GWP'!$A$424:$ADO$424,0)-1)),0,OFFSET('Daten GWP'!$A$1,MATCH(BR$5,'Daten GWP'!$A:$A,0)-1,MATCH(AN176,'Daten GWP'!$A$424:$ADO$424,0)-1))*1000</f>
        <v>0</v>
      </c>
      <c r="BS176" s="308">
        <f ca="1">IF(ISERROR(OFFSET('Daten GWP'!$A$1,MATCH(BS$5,'Daten GWP'!$A:$A,0)-1,MATCH(AO176,'Daten GWP'!$A$424:$ADO$424,0)-1)),0,OFFSET('Daten GWP'!$A$1,MATCH(BS$5,'Daten GWP'!$A:$A,0)-1,MATCH(AO176,'Daten GWP'!$A$424:$ADO$424,0)-1))*1000</f>
        <v>2.9125308999999997</v>
      </c>
      <c r="BT176" s="308">
        <f ca="1">IF(ISERROR(OFFSET('Daten GWP'!$A$1,MATCH(BT$5,'Daten GWP'!$A:$A,0)-1,MATCH(AP176,'Daten GWP'!$A$424:$ADO$424,0)-1)),0,OFFSET('Daten GWP'!$A$1,MATCH(BT$5,'Daten GWP'!$A:$A,0)-1,MATCH(AP176,'Daten GWP'!$A$424:$ADO$424,0)-1))*1000</f>
        <v>0</v>
      </c>
      <c r="BU176" s="308">
        <f t="shared" ca="1" si="110"/>
        <v>2.9125308999999997</v>
      </c>
      <c r="BV176" s="308">
        <f ca="1">IF(ISERROR(OFFSET('Daten GWP'!$A$1,MATCH(BV$5,'Daten GWP'!$A:$A,0)-1,MATCH(AQ176,'Daten GWP'!$A$424:$ADO$424,0)-1)),0,OFFSET('Daten GWP'!$A$1,MATCH(BV$5,'Daten GWP'!$A:$A,0)-1,MATCH(AQ176,'Daten GWP'!$A$424:$ADO$424,0)-1))*1000</f>
        <v>0.26728193</v>
      </c>
      <c r="BW176" s="308">
        <f ca="1">IF(ISERROR(OFFSET('Daten GWP'!$A$1,MATCH(BW$5,'Daten GWP'!$A:$A,0)-1,MATCH(AR176,'Daten GWP'!$A$424:$ADO$424,0)-1)),0,OFFSET('Daten GWP'!$A$1,MATCH(BW$5,'Daten GWP'!$A:$A,0)-1,MATCH(AR176,'Daten GWP'!$A$424:$ADO$424,0)-1))*1000</f>
        <v>0.37517797000000003</v>
      </c>
      <c r="BX176" s="308">
        <f ca="1">IF(ISERROR(OFFSET('Daten GWP'!$A$1,MATCH(BX$5,'Daten GWP'!$A:$A,0)-1,MATCH(AS176,'Daten GWP'!$A$424:$ADO$424,0)-1)),0,OFFSET('Daten GWP'!$A$1,MATCH(BX$5,'Daten GWP'!$A:$A,0)-1,MATCH(AS176,'Daten GWP'!$A$424:$ADO$424,0)-1))*1000</f>
        <v>3.9841481999999999</v>
      </c>
      <c r="BY176" s="309">
        <f t="shared" ca="1" si="99"/>
        <v>7.5391389999999996</v>
      </c>
      <c r="BZ176" s="308">
        <f ca="1">IF(ISERROR(OFFSET('Daten GWP'!$A$1,MATCH(BZ$5,'Daten GWP'!$A:$A,0)-1,MATCH(AT176,'Daten GWP'!$A$424:$ADO$424,0)-1)),0,OFFSET('Daten GWP'!$A$1,MATCH(BZ$5,'Daten GWP'!$A:$A,0)-1,MATCH(AT176,'Daten GWP'!$A$424:$ADO$424,0)-1))*1000</f>
        <v>7.5391390000000005</v>
      </c>
      <c r="CA176" s="305">
        <f t="shared" ca="1" si="111"/>
        <v>1.0000000000000002</v>
      </c>
      <c r="CB176" s="310">
        <f ca="1">IF(ISERROR(OFFSET('Daten Elementary'!$A$1,MATCH(CB$5,'Daten Elementary'!$A:$A,0)-1,MATCH(AM176,'Daten Elementary'!$A$424:$ADO$424,0)-1)),0,OFFSET('Daten Elementary'!$A$1,MATCH(CB$5,'Daten Elementary'!$A:$A,0)-1,MATCH(AM176,'Daten Elementary'!$A$424:$ADO$424,0)-1))*1000000</f>
        <v>0</v>
      </c>
      <c r="CC176" s="310">
        <f ca="1">IF(ISERROR(OFFSET('Daten Elementary'!$A$1,MATCH(CC$5,'Daten Elementary'!$A:$A,0)-1,MATCH(AN176,'Daten Elementary'!$A$424:$ADO$424,0)-1)),0,OFFSET('Daten Elementary'!$A$1,MATCH(CC$5,'Daten Elementary'!$A:$A,0)-1,MATCH(AN176,'Daten Elementary'!$A$424:$ADO$424,0)-1))*1000000</f>
        <v>0</v>
      </c>
      <c r="CD176" s="310">
        <f ca="1">IF(ISERROR(OFFSET('Daten Elementary'!$A$1,MATCH(CD$5,'Daten Elementary'!$A:$A,0)-1,MATCH(AO176,'Daten Elementary'!$A$424:$ADO$424,0)-1)),0,OFFSET('Daten Elementary'!$A$1,MATCH(CD$5,'Daten Elementary'!$A:$A,0)-1,MATCH(AO176,'Daten Elementary'!$A$424:$ADO$424,0)-1))*1000000</f>
        <v>0.42501862000000001</v>
      </c>
      <c r="CE176" s="310">
        <f ca="1">IF(ISERROR(OFFSET('Daten Elementary'!$A$1,MATCH(CE$5,'Daten Elementary'!$A:$A,0)-1,MATCH(AP176,'Daten Elementary'!$A$424:$ADO$424,0)-1)),0,OFFSET('Daten Elementary'!$A$1,MATCH(CE$5,'Daten Elementary'!$A:$A,0)-1,MATCH(AP176,'Daten Elementary'!$A$424:$ADO$424,0)-1))*1000000</f>
        <v>0</v>
      </c>
      <c r="CF176" s="310">
        <f t="shared" ca="1" si="112"/>
        <v>0.42501862000000001</v>
      </c>
      <c r="CG176" s="310">
        <f ca="1">IF(ISERROR(OFFSET('Daten Elementary'!$A$1,MATCH(CG$5,'Daten Elementary'!$A:$A,0)-1,MATCH(AQ176,'Daten Elementary'!$A$424:$ADO$424,0)-1)),0,OFFSET('Daten Elementary'!$A$1,MATCH(CG$5,'Daten Elementary'!$A:$A,0)-1,MATCH(AQ176,'Daten Elementary'!$A$424:$ADO$424,0)-1))*1000000</f>
        <v>0.12534835999999999</v>
      </c>
      <c r="CH176" s="310">
        <f ca="1">IF(ISERROR(OFFSET('Daten Elementary'!$A$1,MATCH(CH$5,'Daten Elementary'!$A:$A,0)-1,MATCH(AR176,'Daten Elementary'!$A$424:$ADO$424,0)-1)),0,OFFSET('Daten Elementary'!$A$1,MATCH(CH$5,'Daten Elementary'!$A:$A,0)-1,MATCH(AR176,'Daten Elementary'!$A$424:$ADO$424,0)-1))*1000000</f>
        <v>0.58967924000000005</v>
      </c>
      <c r="CI176" s="310">
        <f ca="1">IF(ISERROR(OFFSET('Daten Elementary'!$A$1,MATCH(CI$5,'Daten Elementary'!$A:$A,0)-1,MATCH(AS176,'Daten Elementary'!$A$424:$ADO$424,0)-1)),0,OFFSET('Daten Elementary'!$A$1,MATCH(CI$5,'Daten Elementary'!$A:$A,0)-1,MATCH(AS176,'Daten Elementary'!$A$424:$ADO$424,0)-1))*1000000</f>
        <v>4.6289803000000003</v>
      </c>
      <c r="CJ176" s="311">
        <f t="shared" ca="1" si="113"/>
        <v>5.7690265200000006</v>
      </c>
      <c r="CK176" s="310">
        <f ca="1">IF(ISERROR(OFFSET('Daten Elementary'!$A$1,MATCH(CK$5,'Daten Elementary'!$A:$A,0)-1,MATCH($AT176,'Daten Elementary'!$A$424:$ADO$424,0)-1)),0,OFFSET('Daten Elementary'!$A$1,MATCH(CK$5,'Daten Elementary'!$A:$A,0)-1,MATCH($AT176,'Daten Elementary'!$A$424:$ADO$424,0)-1))*1000000</f>
        <v>5.7690264999999998</v>
      </c>
      <c r="CL176" s="305">
        <f t="shared" ca="1" si="114"/>
        <v>0.99999999653321048</v>
      </c>
      <c r="CM176" s="312">
        <f ca="1">IF(ISERROR(OFFSET('Daten Elementary'!$A$1,MATCH(CM$5,'Daten Elementary'!$A:$A,0)-1,MATCH(AM176,'Daten Elementary'!$A$424:$ADO$424,0)-1)),0,OFFSET('Daten Elementary'!$A$1,MATCH(CM$5,'Daten Elementary'!$A:$A,0)-1,MATCH(AM176,'Daten Elementary'!$A$424:$ADO$424,0)-1))*1000000</f>
        <v>0</v>
      </c>
      <c r="CN176" s="312">
        <f ca="1">IF(ISERROR(OFFSET('Daten Elementary'!$A$1,MATCH(CN$5,'Daten Elementary'!$A:$A,0)-1,MATCH(AN176,'Daten Elementary'!$A$424:$ADO$424,0)-1)),0,OFFSET('Daten Elementary'!$A$1,MATCH(CN$5,'Daten Elementary'!$A:$A,0)-1,MATCH(AN176,'Daten Elementary'!$A$424:$ADO$424,0)-1))*1000000</f>
        <v>0</v>
      </c>
      <c r="CO176" s="312">
        <f ca="1">IF(ISERROR(OFFSET('Daten Elementary'!$A$1,MATCH(CO$5,'Daten Elementary'!$A:$A,0)-1,MATCH(AO176,'Daten Elementary'!$A$424:$ADO$424,0)-1)),0,OFFSET('Daten Elementary'!$A$1,MATCH(CO$5,'Daten Elementary'!$A:$A,0)-1,MATCH(AO176,'Daten Elementary'!$A$424:$ADO$424,0)-1))*1000000</f>
        <v>0.19524658</v>
      </c>
      <c r="CP176" s="312">
        <f ca="1">IF(ISERROR(OFFSET('Daten Elementary'!$A$1,MATCH(CP$5,'Daten Elementary'!$A:$A,0)-1,MATCH(AP176,'Daten Elementary'!$A$424:$ADO$424,0)-1)),0,OFFSET('Daten Elementary'!$A$1,MATCH(CP$5,'Daten Elementary'!$A:$A,0)-1,MATCH(AP176,'Daten Elementary'!$A$424:$ADO$424,0)-1))*1000000</f>
        <v>0</v>
      </c>
      <c r="CQ176" s="312">
        <f t="shared" ca="1" si="115"/>
        <v>0.19524658</v>
      </c>
      <c r="CR176" s="312">
        <f ca="1">IF(ISERROR(OFFSET('Daten Elementary'!$A$1,MATCH(CR$5,'Daten Elementary'!$A:$A,0)-1,MATCH(AQ176,'Daten Elementary'!$A$424:$ADO$424,0)-1)),0,OFFSET('Daten Elementary'!$A$1,MATCH(CR$5,'Daten Elementary'!$A:$A,0)-1,MATCH(AQ176,'Daten Elementary'!$A$424:$ADO$424,0)-1))*1000000</f>
        <v>4.3369705000000001E-2</v>
      </c>
      <c r="CS176" s="312">
        <f ca="1">IF(ISERROR(OFFSET('Daten Elementary'!$A$1,MATCH(CS$5,'Daten Elementary'!$A:$A,0)-1,MATCH(AR176,'Daten Elementary'!$A$424:$ADO$424,0)-1)),0,OFFSET('Daten Elementary'!$A$1,MATCH(CS$5,'Daten Elementary'!$A:$A,0)-1,MATCH(AR176,'Daten Elementary'!$A$424:$ADO$424,0)-1))*1000000</f>
        <v>0.2362011</v>
      </c>
      <c r="CT176" s="312">
        <f ca="1">IF(ISERROR(OFFSET('Daten Elementary'!$A$1,MATCH(CT$5,'Daten Elementary'!$A:$A,0)-1,MATCH(AS176,'Daten Elementary'!$A$424:$ADO$424,0)-1)),0,OFFSET('Daten Elementary'!$A$1,MATCH(CT$5,'Daten Elementary'!$A:$A,0)-1,MATCH(AS176,'Daten Elementary'!$A$424:$ADO$424,0)-1))*1000000</f>
        <v>1.8200339999999999</v>
      </c>
      <c r="CU176" s="313">
        <f t="shared" ca="1" si="116"/>
        <v>2.2948513849999999</v>
      </c>
      <c r="CV176" s="312">
        <f ca="1">IF(ISERROR(OFFSET('Daten Elementary'!$A$1,MATCH(CV$5,'Daten Elementary'!$A:$A,0)-1,MATCH($AT176,'Daten Elementary'!$A$424:$ADO$424,0)-1)),0,OFFSET('Daten Elementary'!$A$1,MATCH(CV$5,'Daten Elementary'!$A:$A,0)-1,MATCH($AT176,'Daten Elementary'!$A$424:$ADO$424,0)-1))*1000000</f>
        <v>2.2948514000000002</v>
      </c>
      <c r="CW176" s="305">
        <f t="shared" ca="1" si="117"/>
        <v>1.0000000065363712</v>
      </c>
      <c r="CX176" s="314">
        <f ca="1">IF(ISERROR(OFFSET('Daten Elementary'!$A$1,MATCH(CX$5,'Daten Elementary'!$A:$A,0)-1,MATCH(AM176,'Daten Elementary'!$A$424:$ADO$424,0)-1)),0,OFFSET('Daten Elementary'!$A$1,MATCH(CX$5,'Daten Elementary'!$A:$A,0)-1,MATCH(AM176,'Daten Elementary'!$A$424:$ADO$424,0)-1))*1000000</f>
        <v>0</v>
      </c>
      <c r="CY176" s="314">
        <f ca="1">IF(ISERROR(OFFSET('Daten Elementary'!$A$1,MATCH(CY$5,'Daten Elementary'!$A:$A,0)-1,MATCH(AN176,'Daten Elementary'!$A$424:$ADO$424,0)-1)),0,OFFSET('Daten Elementary'!$A$1,MATCH(CY$5,'Daten Elementary'!$A:$A,0)-1,MATCH(AN176,'Daten Elementary'!$A$424:$ADO$424,0)-1))*1000000</f>
        <v>0</v>
      </c>
      <c r="CZ176" s="314">
        <f ca="1">IF(ISERROR(OFFSET('Daten Elementary'!$A$1,MATCH(CZ$5,'Daten Elementary'!$A:$A,0)-1,MATCH(AO176,'Daten Elementary'!$A$424:$ADO$424,0)-1)),0,OFFSET('Daten Elementary'!$A$1,MATCH(CZ$5,'Daten Elementary'!$A:$A,0)-1,MATCH(AO176,'Daten Elementary'!$A$424:$ADO$424,0)-1))*1000000</f>
        <v>1.8921425000000001</v>
      </c>
      <c r="DA176" s="314">
        <f ca="1">IF(ISERROR(OFFSET('Daten Elementary'!$A$1,MATCH(DA$5,'Daten Elementary'!$A:$A,0)-1,MATCH(AP176,'Daten Elementary'!$A$424:$ADO$424,0)-1)),0,OFFSET('Daten Elementary'!$A$1,MATCH(DA$5,'Daten Elementary'!$A:$A,0)-1,MATCH(AP176,'Daten Elementary'!$A$424:$ADO$424,0)-1))*1000000</f>
        <v>0</v>
      </c>
      <c r="DB176" s="314">
        <f t="shared" ca="1" si="118"/>
        <v>1.8921425000000001</v>
      </c>
      <c r="DC176" s="314">
        <f ca="1">IF(ISERROR(OFFSET('Daten Elementary'!$A$1,MATCH(DC$5,'Daten Elementary'!$A:$A,0)-1,MATCH(AQ176,'Daten Elementary'!$A$424:$ADO$424,0)-1)),0,OFFSET('Daten Elementary'!$A$1,MATCH(DC$5,'Daten Elementary'!$A:$A,0)-1,MATCH(AQ176,'Daten Elementary'!$A$424:$ADO$424,0)-1))*1000000</f>
        <v>0.14692180999999999</v>
      </c>
      <c r="DD176" s="314">
        <f ca="1">IF(ISERROR(OFFSET('Daten Elementary'!$A$1,MATCH(DD$5,'Daten Elementary'!$A:$A,0)-1,MATCH(AR176,'Daten Elementary'!$A$424:$ADO$424,0)-1)),0,OFFSET('Daten Elementary'!$A$1,MATCH(DD$5,'Daten Elementary'!$A:$A,0)-1,MATCH(AR176,'Daten Elementary'!$A$424:$ADO$424,0)-1))*1000000</f>
        <v>0.24267128000000002</v>
      </c>
      <c r="DE176" s="314">
        <f ca="1">IF(ISERROR(OFFSET('Daten Elementary'!$A$1,MATCH(DE$5,'Daten Elementary'!$A:$A,0)-1,MATCH(AS176,'Daten Elementary'!$A$424:$ADO$424,0)-1)),0,OFFSET('Daten Elementary'!$A$1,MATCH(DE$5,'Daten Elementary'!$A:$A,0)-1,MATCH(AS176,'Daten Elementary'!$A$424:$ADO$424,0)-1))*1000000</f>
        <v>3.2028550999999998</v>
      </c>
      <c r="DF176" s="315">
        <f t="shared" ca="1" si="119"/>
        <v>5.4845906900000001</v>
      </c>
      <c r="DG176" s="314">
        <f ca="1">IF(ISERROR(OFFSET('Daten Elementary'!$A$1,MATCH(DG$5,'Daten Elementary'!$A:$A,0)-1,MATCH($AT176,'Daten Elementary'!$A$424:$ADO$424,0)-1)),0,OFFSET('Daten Elementary'!$A$1,MATCH(DG$5,'Daten Elementary'!$A:$A,0)-1,MATCH($AT176,'Daten Elementary'!$A$424:$ADO$424,0)-1))*1000000</f>
        <v>5.4845907999999994</v>
      </c>
      <c r="DH176" s="305">
        <f t="shared" ca="1" si="120"/>
        <v>1.0000000200561912</v>
      </c>
      <c r="DI176" s="316">
        <f ca="1">IF(ISERROR(OFFSET('Daten Elementary'!$A$1,MATCH(DI$5,'Daten Elementary'!$A:$A,0)-1,MATCH(AM176,'Daten Elementary'!$A$424:$ADO$424,0)-1)),0,OFFSET('Daten Elementary'!$A$1,MATCH(DI$5,'Daten Elementary'!$A:$A,0)-1,MATCH(AM176,'Daten Elementary'!$A$424:$ADO$424,0)-1))*1000000</f>
        <v>0</v>
      </c>
      <c r="DJ176" s="316">
        <f ca="1">IF(ISERROR(OFFSET('Daten Elementary'!$A$1,MATCH(DJ$5,'Daten Elementary'!$A:$A,0)-1,MATCH(AN176,'Daten Elementary'!$A$424:$ADO$424,0)-1)),0,OFFSET('Daten Elementary'!$A$1,MATCH(DJ$5,'Daten Elementary'!$A:$A,0)-1,MATCH(AN176,'Daten Elementary'!$A$424:$ADO$424,0)-1))*1000000</f>
        <v>0</v>
      </c>
      <c r="DK176" s="316">
        <f ca="1">IF(ISERROR(OFFSET('Daten Elementary'!$A$1,MATCH(DK$5,'Daten Elementary'!$A:$A,0)-1,MATCH(AO176,'Daten Elementary'!$A$424:$ADO$424,0)-1)),0,OFFSET('Daten Elementary'!$A$1,MATCH(DK$5,'Daten Elementary'!$A:$A,0)-1,MATCH(AO176,'Daten Elementary'!$A$424:$ADO$424,0)-1))*1000000</f>
        <v>2.7974943999999997</v>
      </c>
      <c r="DL176" s="316">
        <f ca="1">IF(ISERROR(OFFSET('Daten Elementary'!$A$1,MATCH(DL$5,'Daten Elementary'!$A:$A,0)-1,MATCH(AP176,'Daten Elementary'!$A$424:$ADO$424,0)-1)),0,OFFSET('Daten Elementary'!$A$1,MATCH(DL$5,'Daten Elementary'!$A:$A,0)-1,MATCH(AP176,'Daten Elementary'!$A$424:$ADO$424,0)-1))*1000000</f>
        <v>0</v>
      </c>
      <c r="DM176" s="316">
        <f t="shared" ca="1" si="121"/>
        <v>2.7974943999999997</v>
      </c>
      <c r="DN176" s="316">
        <f ca="1">IF(ISERROR(OFFSET('Daten Elementary'!$A$1,MATCH(DN$5,'Daten Elementary'!$A:$A,0)-1,MATCH(AQ176,'Daten Elementary'!$A$424:$ADO$424,0)-1)),0,OFFSET('Daten Elementary'!$A$1,MATCH(DN$5,'Daten Elementary'!$A:$A,0)-1,MATCH(AQ176,'Daten Elementary'!$A$424:$ADO$424,0)-1))*1000000</f>
        <v>0.35490042999999999</v>
      </c>
      <c r="DO176" s="316">
        <f ca="1">IF(ISERROR(OFFSET('Daten Elementary'!$A$1,MATCH(DO$5,'Daten Elementary'!$A:$A,0)-1,MATCH(AR176,'Daten Elementary'!$A$424:$ADO$424,0)-1)),0,OFFSET('Daten Elementary'!$A$1,MATCH(DO$5,'Daten Elementary'!$A:$A,0)-1,MATCH(AR176,'Daten Elementary'!$A$424:$ADO$424,0)-1))*1000000</f>
        <v>0.76137645999999992</v>
      </c>
      <c r="DP176" s="316">
        <f ca="1">IF(ISERROR(OFFSET('Daten Elementary'!$A$1,MATCH(DP$5,'Daten Elementary'!$A:$A,0)-1,MATCH(AS176,'Daten Elementary'!$A$424:$ADO$424,0)-1)),0,OFFSET('Daten Elementary'!$A$1,MATCH(DP$5,'Daten Elementary'!$A:$A,0)-1,MATCH(AS176,'Daten Elementary'!$A$424:$ADO$424,0)-1))*1000000</f>
        <v>16.355982000000001</v>
      </c>
      <c r="DQ176" s="317">
        <f t="shared" ca="1" si="122"/>
        <v>20.269753290000001</v>
      </c>
      <c r="DR176" s="316">
        <f ca="1">IF(ISERROR(OFFSET('Daten Elementary'!$A$1,MATCH(DR$5,'Daten Elementary'!$A:$A,0)-1,MATCH($AT176,'Daten Elementary'!$A$424:$ADO$424,0)-1)),0,OFFSET('Daten Elementary'!$A$1,MATCH(DR$5,'Daten Elementary'!$A:$A,0)-1,MATCH($AT176,'Daten Elementary'!$A$424:$ADO$424,0)-1))*1000000</f>
        <v>20.269752999999998</v>
      </c>
      <c r="DS176" s="305">
        <f t="shared" ca="1" si="123"/>
        <v>0.99999998569296833</v>
      </c>
      <c r="DT176" s="318">
        <f ca="1">IF(ISERROR(OFFSET('Daten UBP13'!$A$1,MATCH(DT$5,'Daten UBP13'!$A:$A,0)-1,MATCH(AM176,'Daten UBP13'!$A$424:$AEG$424,0)-1)),0,OFFSET('Daten UBP13'!$A$1,MATCH(DT$5,'Daten UBP13'!$A:$A,0)-1,MATCH(AM176,'Daten UBP13'!$A$424:$AEG$424,0)-1))</f>
        <v>15.002283</v>
      </c>
      <c r="DU176" s="318">
        <f ca="1">IF(ISERROR(OFFSET('Daten UBP13'!$A$1,MATCH(DU$5,'Daten UBP13'!$A:$A,0)-1,MATCH(AN176,'Daten UBP13'!$A$424:$AEG$424,0)-1)),0,OFFSET('Daten UBP13'!$A$1,MATCH(DU$5,'Daten UBP13'!$A:$A,0)-1,MATCH(AN176,'Daten UBP13'!$A$424:$AEG$424,0)-1))</f>
        <v>0</v>
      </c>
      <c r="DV176" s="318">
        <f ca="1">IF(ISERROR(OFFSET('Daten UBP13'!$A$1,MATCH(DV$5,'Daten UBP13'!$A:$A,0)-1,MATCH(AO176,'Daten UBP13'!$A$424:$AEG$424,0)-1)),0,OFFSET('Daten UBP13'!$A$1,MATCH(DV$5,'Daten UBP13'!$A:$A,0)-1,MATCH(AO176,'Daten UBP13'!$A$424:$AEG$424,0)-1))</f>
        <v>2.2763927000000002</v>
      </c>
      <c r="DW176" s="318">
        <f ca="1">IF(ISERROR(OFFSET('Daten UBP13'!$A$1,MATCH(DW$5,'Daten UBP13'!$A:$A,0)-1,MATCH(AP176,'Daten UBP13'!$A$424:$AEG$424,0)-1)),0,OFFSET('Daten UBP13'!$A$1,MATCH(DW$5,'Daten UBP13'!$A:$A,0)-1,MATCH(AP176,'Daten UBP13'!$A$424:$AEG$424,0)-1))</f>
        <v>0</v>
      </c>
      <c r="DX176" s="318">
        <f t="shared" ca="1" si="124"/>
        <v>17.278675700000001</v>
      </c>
      <c r="DY176" s="318">
        <f ca="1">IF(ISERROR(OFFSET('Daten UBP13'!$A$1,MATCH(DY$5,'Daten UBP13'!$A:$A,0)-1,MATCH(AQ176,'Daten UBP13'!$A$424:$AEG$424,0)-1)),0,OFFSET('Daten UBP13'!$A$1,MATCH(DY$5,'Daten UBP13'!$A:$A,0)-1,MATCH(AQ176,'Daten UBP13'!$A$424:$AEG$424,0)-1))</f>
        <v>0.29158212</v>
      </c>
      <c r="DZ176" s="318">
        <f ca="1">IF(ISERROR(OFFSET('Daten UBP13'!$A$1,MATCH(DZ$5,'Daten UBP13'!$A:$A,0)-1,MATCH(AR176,'Daten UBP13'!$A$424:$AEG$424,0)-1)),0,OFFSET('Daten UBP13'!$A$1,MATCH(DZ$5,'Daten UBP13'!$A:$A,0)-1,MATCH(AR176,'Daten UBP13'!$A$424:$AEG$424,0)-1))</f>
        <v>0.74738351000000003</v>
      </c>
      <c r="EA176" s="318">
        <f ca="1">IF(ISERROR(OFFSET('Daten UBP13'!$A$1,MATCH(EA$5,'Daten UBP13'!$A:$A,0)-1,MATCH(AS176,'Daten UBP13'!$A$424:$AEG$424,0)-1)),0,OFFSET('Daten UBP13'!$A$1,MATCH(EA$5,'Daten UBP13'!$A:$A,0)-1,MATCH(AS176,'Daten UBP13'!$A$424:$AEG$424,0)-1))</f>
        <v>8.7241517999999996</v>
      </c>
      <c r="EB176" s="319">
        <f t="shared" ca="1" si="125"/>
        <v>27.041793130000002</v>
      </c>
      <c r="EC176" s="318">
        <f ca="1">IF(ISERROR(OFFSET('Daten UBP13'!$A$1,MATCH(EC$5,'Daten UBP13'!$A:$A,0)-1,MATCH(AT176,'Daten UBP13'!$A$424:$AEG$424,0)-1)),0,OFFSET('Daten UBP13'!$A$1,MATCH(EC$5,'Daten UBP13'!$A:$A,0)-1,MATCH(AT176,'Daten UBP13'!$A$424:$AEG$424,0)-1))</f>
        <v>27.041793999999999</v>
      </c>
      <c r="ED176" s="305">
        <f t="shared" ca="1" si="126"/>
        <v>1.0000000321724227</v>
      </c>
      <c r="EE176" s="320">
        <f ca="1">IF(ISERROR(OFFSET('Daten ReCiPe'!$A$1,MATCH(EE$5,'Daten ReCiPe'!$A:$A,0)-1,MATCH(AM176,'Daten ReCiPe'!$A$424:$ADO$424,0)-1)),0,OFFSET('Daten ReCiPe'!$A$1,MATCH(EE$5,'Daten ReCiPe'!$A:$A,0)-1,MATCH(AM176,'Daten ReCiPe'!$A$424:$ADO$424,0)-1))*1000</f>
        <v>1.2048021E-5</v>
      </c>
      <c r="EF176" s="320">
        <f ca="1">IF(ISERROR(OFFSET('Daten ReCiPe'!$A$1,MATCH(EF$5,'Daten ReCiPe'!$A:$A,0)-1,MATCH(AN176,'Daten ReCiPe'!$A$424:$ADO$424,0)-1)),0,OFFSET('Daten ReCiPe'!$A$1,MATCH(EF$5,'Daten ReCiPe'!$A:$A,0)-1,MATCH(AN176,'Daten ReCiPe'!$A$424:$ADO$424,0)-1))*1000</f>
        <v>0</v>
      </c>
      <c r="EG176" s="320">
        <f ca="1">IF(ISERROR(OFFSET('Daten ReCiPe'!$A$1,MATCH(EG$5,'Daten ReCiPe'!$A:$A,0)-1,MATCH(AO176,'Daten ReCiPe'!$A$424:$ADO$424,0)-1)),0,OFFSET('Daten ReCiPe'!$A$1,MATCH(EG$5,'Daten ReCiPe'!$A:$A,0)-1,MATCH(AO176,'Daten ReCiPe'!$A$424:$ADO$424,0)-1))*1000</f>
        <v>0.28059025999999998</v>
      </c>
      <c r="EH176" s="320">
        <f ca="1">IF(ISERROR(OFFSET('Daten ReCiPe'!$A$1,MATCH(EH$5,'Daten ReCiPe'!$A:$A,0)-1,MATCH(AP176,'Daten ReCiPe'!$A$424:$ADO$424,0)-1)),0,OFFSET('Daten ReCiPe'!$A$1,MATCH(EH$5,'Daten ReCiPe'!$A:$A,0)-1,MATCH(AP176,'Daten ReCiPe'!$A$424:$ADO$424,0)-1))*1000</f>
        <v>0</v>
      </c>
      <c r="EI176" s="320">
        <f t="shared" ca="1" si="127"/>
        <v>0.280602308021</v>
      </c>
      <c r="EJ176" s="320">
        <f ca="1">IF(ISERROR(OFFSET('Daten ReCiPe'!$A$1,MATCH(EJ$5,'Daten ReCiPe'!$A:$A,0)-1,MATCH(AQ176,'Daten ReCiPe'!$A$424:$ADO$424,0)-1)),0,OFFSET('Daten ReCiPe'!$A$1,MATCH(EJ$5,'Daten ReCiPe'!$A:$A,0)-1,MATCH(AQ176,'Daten ReCiPe'!$A$424:$ADO$424,0)-1))*1000</f>
        <v>2.7458054000000003E-2</v>
      </c>
      <c r="EK176" s="320">
        <f ca="1">IF(ISERROR(OFFSET('Daten ReCiPe'!$A$1,MATCH(EK$5,'Daten ReCiPe'!$A:$A,0)-1,MATCH(AR176,'Daten ReCiPe'!$A$424:$ADO$424,0)-1)),0,OFFSET('Daten ReCiPe'!$A$1,MATCH(EK$5,'Daten ReCiPe'!$A:$A,0)-1,MATCH(AR176,'Daten ReCiPe'!$A$424:$ADO$424,0)-1))*1000</f>
        <v>6.4450453000000005E-2</v>
      </c>
      <c r="EL176" s="320">
        <f ca="1">IF(ISERROR(OFFSET('Daten ReCiPe'!$A$1,MATCH(EL$5,'Daten ReCiPe'!$A:$A,0)-1,MATCH(AS176,'Daten ReCiPe'!$A$424:$ADO$424,0)-1)),0,OFFSET('Daten ReCiPe'!$A$1,MATCH(EL$5,'Daten ReCiPe'!$A:$A,0)-1,MATCH(AS176,'Daten ReCiPe'!$A$424:$ADO$424,0)-1))*1000</f>
        <v>0.48347978000000003</v>
      </c>
      <c r="EM176" s="321">
        <f t="shared" ca="1" si="128"/>
        <v>0.85599059502100006</v>
      </c>
      <c r="EN176" s="320">
        <f ca="1">IF(ISERROR(OFFSET('Daten ReCiPe'!$A$1,MATCH(EN$5,'Daten ReCiPe'!$A:$A,0)-1,MATCH(AT176,'Daten ReCiPe'!$A$424:$ADO$424,0)-1)),0,OFFSET('Daten ReCiPe'!$A$1,MATCH(EN$5,'Daten ReCiPe'!$A:$A,0)-1,MATCH(AT176,'Daten ReCiPe'!$A$424:$ADO$424,0)-1))*1000</f>
        <v>0.85599059</v>
      </c>
      <c r="EO176" s="305">
        <f t="shared" ca="1" si="129"/>
        <v>0.99999999413428131</v>
      </c>
      <c r="EP176" s="322">
        <f ca="1">IF(ISERROR(OFFSET('Daten Elementary'!$A$1,MATCH(EP$5,'Daten Elementary'!$A:$A,0)-1,MATCH(AM176,'Daten Elementary'!$A$424:$ADO$424,0)-1)),0,OFFSET('Daten Elementary'!$A$1,MATCH(EP$5,'Daten Elementary'!$A:$A,0)-1,MATCH(AM176,'Daten Elementary'!$A$424:$ADO$424,0)-1))*1000000</f>
        <v>0</v>
      </c>
      <c r="EQ176" s="322">
        <f ca="1">IF(ISERROR(OFFSET('Daten Elementary'!$A$1,MATCH(EQ$5,'Daten Elementary'!$A:$A,0)-1,MATCH(AN176,'Daten Elementary'!$A$424:$ADO$424,0)-1)),0,OFFSET('Daten Elementary'!$A$1,MATCH(EQ$5,'Daten Elementary'!$A:$A,0)-1,MATCH(AN176,'Daten Elementary'!$A$424:$ADO$424,0)-1))*1000000</f>
        <v>0</v>
      </c>
      <c r="ER176" s="322">
        <f ca="1">IF(ISERROR(OFFSET('Daten Elementary'!$A$1,MATCH(ER$5,'Daten Elementary'!$A:$A,0)-1,MATCH(AO176,'Daten Elementary'!$A$424:$ADO$424,0)-1)),0,OFFSET('Daten Elementary'!$A$1,MATCH(ER$5,'Daten Elementary'!$A:$A,0)-1,MATCH(AO176,'Daten Elementary'!$A$424:$ADO$424,0)-1))*1000000</f>
        <v>2.1112864</v>
      </c>
      <c r="ES176" s="322">
        <f ca="1">IF(ISERROR(OFFSET('Daten Elementary'!$A$1,MATCH(ES$5,'Daten Elementary'!$A:$A,0)-1,MATCH(AP176,'Daten Elementary'!$A$424:$ADO$424,0)-1)),0,OFFSET('Daten Elementary'!$A$1,MATCH(ES$5,'Daten Elementary'!$A:$A,0)-1,MATCH(AP176,'Daten Elementary'!$A$424:$ADO$424,0)-1))*1000000</f>
        <v>0</v>
      </c>
      <c r="ET176" s="322">
        <f t="shared" ca="1" si="130"/>
        <v>2.1112864</v>
      </c>
      <c r="EU176" s="322">
        <f ca="1">IF(ISERROR(OFFSET('Daten Elementary'!$A$1,MATCH(EU$5,'Daten Elementary'!$A:$A,0)-1,MATCH(AQ176,'Daten Elementary'!$A$424:$ADO$424,0)-1)),0,OFFSET('Daten Elementary'!$A$1,MATCH(EU$5,'Daten Elementary'!$A:$A,0)-1,MATCH(AQ176,'Daten Elementary'!$A$424:$ADO$424,0)-1))*1000000</f>
        <v>0.50999278999999997</v>
      </c>
      <c r="EV176" s="322">
        <f ca="1">IF(ISERROR(OFFSET('Daten Elementary'!$A$1,MATCH(EV$5,'Daten Elementary'!$A:$A,0)-1,MATCH(AR176,'Daten Elementary'!$A$424:$ADO$424,0)-1)),0,OFFSET('Daten Elementary'!$A$1,MATCH(EV$5,'Daten Elementary'!$A:$A,0)-1,MATCH(AR176,'Daten Elementary'!$A$424:$ADO$424,0)-1))*1000000</f>
        <v>1.1647162</v>
      </c>
      <c r="EW176" s="322">
        <f ca="1">IF(ISERROR(OFFSET('Daten Elementary'!$A$1,MATCH(EW$5,'Daten Elementary'!$A:$A,0)-1,MATCH(AS176,'Daten Elementary'!$A$424:$ADO$424,0)-1)),0,OFFSET('Daten Elementary'!$A$1,MATCH(EW$5,'Daten Elementary'!$A:$A,0)-1,MATCH(AS176,'Daten Elementary'!$A$424:$ADO$424,0)-1))*1000000</f>
        <v>6.4322058000000002</v>
      </c>
      <c r="EX176" s="323">
        <f t="shared" ca="1" si="131"/>
        <v>10.21820119</v>
      </c>
      <c r="EY176" s="322">
        <f ca="1">IF(ISERROR(OFFSET('Daten Elementary'!$A$1,MATCH(EY$5,'Daten Elementary'!$A:$A,0)-1,MATCH($AT176,'Daten Elementary'!$A$424:$ADO$424,0)-1)),0,OFFSET('Daten Elementary'!$A$1,MATCH(EY$5,'Daten Elementary'!$A:$A,0)-1,MATCH($AT176,'Daten Elementary'!$A$424:$ADO$424,0)-1))*1000000</f>
        <v>10.218200999999999</v>
      </c>
      <c r="EZ176" s="305">
        <f t="shared" ca="1" si="132"/>
        <v>0.9999999814057291</v>
      </c>
      <c r="FA176" s="314">
        <f ca="1">IF(ISERROR(OFFSET('Daten Elementary'!$A$1,MATCH(FA$5,'Daten Elementary'!$A:$A,0)-1,MATCH(AM176,'Daten Elementary'!$A$424:$ADO$424,0)-1)),0,OFFSET('Daten Elementary'!$A$1,MATCH(FA$5,'Daten Elementary'!$A:$A,0)-1,MATCH(AM176,'Daten Elementary'!$A$424:$ADO$424,0)-1))*1000</f>
        <v>0</v>
      </c>
      <c r="FB176" s="314">
        <f ca="1">IF(ISERROR(OFFSET('Daten Elementary'!$A$1,MATCH(FB$5,'Daten Elementary'!$A:$A,0)-1,MATCH(AN176,'Daten Elementary'!$A$424:$ADO$424,0)-1)),0,OFFSET('Daten Elementary'!$A$1,MATCH(FB$5,'Daten Elementary'!$A:$A,0)-1,MATCH(AN176,'Daten Elementary'!$A$424:$ADO$424,0)-1))*1000</f>
        <v>0</v>
      </c>
      <c r="FC176" s="314">
        <f ca="1">IF(ISERROR(OFFSET('Daten Elementary'!$A$1,MATCH(FC$5,'Daten Elementary'!$A:$A,0)-1,MATCH(AO176,'Daten Elementary'!$A$424:$ADO$424,0)-1)),0,OFFSET('Daten Elementary'!$A$1,MATCH(FC$5,'Daten Elementary'!$A:$A,0)-1,MATCH(AO176,'Daten Elementary'!$A$424:$ADO$424,0)-1))*1000</f>
        <v>2.4476448999999998</v>
      </c>
      <c r="FD176" s="314">
        <f ca="1">IF(ISERROR(OFFSET('Daten Elementary'!$A$1,MATCH(FD$5,'Daten Elementary'!$A:$A,0)-1,MATCH(AP176,'Daten Elementary'!$A$424:$ADO$424,0)-1)),0,OFFSET('Daten Elementary'!$A$1,MATCH(FD$5,'Daten Elementary'!$A:$A,0)-1,MATCH(AP176,'Daten Elementary'!$A$424:$ADO$424,0)-1))*1000</f>
        <v>0</v>
      </c>
      <c r="FE176" s="314">
        <f t="shared" ca="1" si="133"/>
        <v>2.4476448999999998</v>
      </c>
      <c r="FF176" s="314">
        <f ca="1">IF(ISERROR(OFFSET('Daten Elementary'!$A$1,MATCH(FF$5,'Daten Elementary'!$A:$A,0)-1,MATCH(AQ176,'Daten Elementary'!$A$424:$ADO$424,0)-1)),0,OFFSET('Daten Elementary'!$A$1,MATCH(FF$5,'Daten Elementary'!$A:$A,0)-1,MATCH(AQ176,'Daten Elementary'!$A$424:$ADO$424,0)-1))*1000</f>
        <v>0.25309338999999997</v>
      </c>
      <c r="FG176" s="314">
        <f ca="1">IF(ISERROR(OFFSET('Daten Elementary'!$A$1,MATCH(FG$5,'Daten Elementary'!$A:$A,0)-1,MATCH(AR176,'Daten Elementary'!$A$424:$ADO$424,0)-1)),0,OFFSET('Daten Elementary'!$A$1,MATCH(FG$5,'Daten Elementary'!$A:$A,0)-1,MATCH(AR176,'Daten Elementary'!$A$424:$ADO$424,0)-1))*1000</f>
        <v>0.34196793000000003</v>
      </c>
      <c r="FH176" s="314">
        <f ca="1">IF(ISERROR(OFFSET('Daten Elementary'!$A$1,MATCH(FH$5,'Daten Elementary'!$A:$A,0)-1,MATCH(AS176,'Daten Elementary'!$A$424:$ADO$424,0)-1)),0,OFFSET('Daten Elementary'!$A$1,MATCH(FH$5,'Daten Elementary'!$A:$A,0)-1,MATCH(AS176,'Daten Elementary'!$A$424:$ADO$424,0)-1))*1000</f>
        <v>3.6874180999999999</v>
      </c>
      <c r="FI176" s="315">
        <f t="shared" ca="1" si="134"/>
        <v>6.7301243199999998</v>
      </c>
      <c r="FJ176" s="314">
        <f ca="1">IF(ISERROR(OFFSET('Daten Elementary'!$A$1,MATCH(FJ$5,'Daten Elementary'!$A:$A,0)-1,MATCH($AT176,'Daten Elementary'!$A$424:$ADO$424,0)-1)),0,OFFSET('Daten Elementary'!$A$1,MATCH(FJ$5,'Daten Elementary'!$A:$A,0)-1,MATCH($AT176,'Daten Elementary'!$A$424:$ADO$424,0)-1))*1000</f>
        <v>6.7301242999999999</v>
      </c>
      <c r="FK176" s="305">
        <f t="shared" ca="1" si="135"/>
        <v>0.99999999702828668</v>
      </c>
      <c r="FL176" s="314">
        <f ca="1">IF(ISERROR(OFFSET('Daten Elementary'!$A$1,MATCH(FL$5,'Daten Elementary'!$A:$A,0)-1,MATCH(AM176,'Daten Elementary'!$A$424:$ADO$424,0)-1)),0,OFFSET('Daten Elementary'!$A$1,MATCH(FL$5,'Daten Elementary'!$A:$A,0)-1,MATCH(AM176,'Daten Elementary'!$A$424:$ADO$424,0)-1))</f>
        <v>0</v>
      </c>
      <c r="FM176" s="314">
        <f ca="1">IF(ISERROR(OFFSET('Daten Elementary'!$A$1,MATCH(FM$5,'Daten Elementary'!$A:$A,0)-1,MATCH(AN176,'Daten Elementary'!$A$424:$ADO$424,0)-1)),0,OFFSET('Daten Elementary'!$A$1,MATCH(FM$5,'Daten Elementary'!$A:$A,0)-1,MATCH(AN176,'Daten Elementary'!$A$424:$ADO$424,0)-1))</f>
        <v>0</v>
      </c>
      <c r="FN176" s="314">
        <f ca="1">IF(ISERROR(OFFSET('Daten Elementary'!$A$1,MATCH(FN$5,'Daten Elementary'!$A:$A,0)-1,MATCH(AO176,'Daten Elementary'!$A$424:$ADO$424,0)-1)),0,OFFSET('Daten Elementary'!$A$1,MATCH(FN$5,'Daten Elementary'!$A:$A,0)-1,MATCH(AO176,'Daten Elementary'!$A$424:$ADO$424,0)-1))</f>
        <v>0</v>
      </c>
      <c r="FO176" s="314">
        <f ca="1">IF(ISERROR(OFFSET('Daten Elementary'!$A$1,MATCH(FO$5,'Daten Elementary'!$A:$A,0)-1,MATCH(AP176,'Daten Elementary'!$A$424:$ADO$424,0)-1)),0,OFFSET('Daten Elementary'!$A$1,MATCH(FO$5,'Daten Elementary'!$A:$A,0)-1,MATCH(AP176,'Daten Elementary'!$A$424:$ADO$424,0)-1))</f>
        <v>0</v>
      </c>
      <c r="FP176" s="314">
        <f t="shared" ca="1" si="136"/>
        <v>0</v>
      </c>
      <c r="FQ176" s="314">
        <f ca="1">IF(ISERROR(OFFSET('Daten Elementary'!$A$1,MATCH(FQ$5,'Daten Elementary'!$A:$A,0)-1,MATCH(AQ176,'Daten Elementary'!$A$424:$ADO$424,0)-1)),0,OFFSET('Daten Elementary'!$A$1,MATCH(FQ$5,'Daten Elementary'!$A:$A,0)-1,MATCH(AQ176,'Daten Elementary'!$A$424:$ADO$424,0)-1))</f>
        <v>0</v>
      </c>
      <c r="FR176" s="314">
        <f ca="1">IF(ISERROR(OFFSET('Daten Elementary'!$A$1,MATCH(FR$5,'Daten Elementary'!$A:$A,0)-1,MATCH(AR176,'Daten Elementary'!$A$424:$ADO$424,0)-1)),0,OFFSET('Daten Elementary'!$A$1,MATCH(FR$5,'Daten Elementary'!$A:$A,0)-1,MATCH(AR176,'Daten Elementary'!$A$424:$ADO$424,0)-1))</f>
        <v>0</v>
      </c>
      <c r="FS176" s="314">
        <f ca="1">IF(ISERROR(OFFSET('Daten Elementary'!$A$1,MATCH(FS$5,'Daten Elementary'!$A:$A,0)-1,MATCH(AS176,'Daten Elementary'!$A$424:$ADO$424,0)-1)),0,OFFSET('Daten Elementary'!$A$1,MATCH(FS$5,'Daten Elementary'!$A:$A,0)-1,MATCH(AS176,'Daten Elementary'!$A$424:$ADO$424,0)-1))</f>
        <v>0</v>
      </c>
      <c r="FT176" s="315">
        <f t="shared" ca="1" si="137"/>
        <v>0</v>
      </c>
      <c r="FU176" s="314">
        <f ca="1">IF(ISERROR(OFFSET('Daten Elementary'!$A$1,MATCH(FU$5,'Daten Elementary'!$A:$A,0)-1,MATCH($AT176,'Daten Elementary'!$A$424:$ADO$424,0)-1)),0,OFFSET('Daten Elementary'!$A$1,MATCH(FU$5,'Daten Elementary'!$A:$A,0)-1,MATCH($AT176,'Daten Elementary'!$A$424:$ADO$424,0)-1))</f>
        <v>0</v>
      </c>
      <c r="FV176" s="305">
        <f t="shared" ca="1" si="138"/>
        <v>0</v>
      </c>
      <c r="FW176" s="324"/>
      <c r="FX176" s="231" t="str">
        <f t="shared" si="139"/>
        <v>Zug Österreich, Strommix AT (nur Elektrolok, ohne Rangierfahrten)</v>
      </c>
      <c r="FY176" s="231" t="str">
        <f t="shared" si="104"/>
        <v>Zug Österreich</v>
      </c>
      <c r="FZ176" s="231" t="str">
        <f t="shared" si="105"/>
        <v>, Strommix AT</v>
      </c>
      <c r="GA176" s="231" t="str">
        <f t="shared" si="106"/>
        <v xml:space="preserve"> (nur Elektrolok, ohne Rangierfahrten)</v>
      </c>
      <c r="GB176" s="231"/>
    </row>
    <row r="177" spans="1:184" ht="16.5" customHeight="1">
      <c r="A177" s="375"/>
      <c r="B177" s="404"/>
      <c r="C177" s="401" t="s">
        <v>15</v>
      </c>
      <c r="D177" s="326" t="s">
        <v>399</v>
      </c>
      <c r="E177" s="371" t="s">
        <v>305</v>
      </c>
      <c r="F177" s="86">
        <v>1</v>
      </c>
      <c r="G177" s="86">
        <v>1</v>
      </c>
      <c r="H177" s="87">
        <v>1</v>
      </c>
      <c r="I177" s="88">
        <v>1</v>
      </c>
      <c r="J177" s="88"/>
      <c r="K177" s="86">
        <v>1</v>
      </c>
      <c r="L177" s="86"/>
      <c r="M177" s="86"/>
      <c r="N177" s="82" t="s">
        <v>100</v>
      </c>
      <c r="O177" s="6">
        <f ca="1">(IF(ISERROR(INDEX(INDIRECT($D$268),MATCH($AM177,$AM$4:$AM$275,0),MATCH(O$304,INDIRECT($E$268),0))*$I177/$AD177),0,INDEX(INDIRECT($D$268),MATCH($AM177,$AM$4:$AM$275,0),MATCH(O$304,INDIRECT($E$268),0))*$I177/$AD177)+IF(ISERROR(INDEX(INDIRECT($D$268),MATCH($AN177,$AN$4:$AN$275,0),MATCH(O$305,INDIRECT($E$268),0))*$J177/$AE177),0,INDEX(INDIRECT($D$268),MATCH($AN177,$AN$4:$AN$275,0),MATCH(O$305,INDIRECT($E$268),0))*$J177/$AE177))*$AC177/$F177</f>
        <v>4.1096574000000006</v>
      </c>
      <c r="P177" s="6">
        <f ca="1">(IF(ISERROR(INDEX(INDIRECT($D$268),MATCH($AO177,$AO$4:$AO$275,0),MATCH(P$304,INDIRECT($E$268),0))*$I177/$AD177),0,INDEX(INDIRECT($D$268),MATCH($AO177,$AO$4:$AO$275,0),MATCH(P$304,INDIRECT($E$268),0))*$I177/$AD177)+IF(ISERROR(INDEX(INDIRECT($D$268),MATCH($AP177,$AP$4:$AP$275,0),MATCH(P$305,INDIRECT($E$268),0))*$J177/$AE177),0,INDEX(INDIRECT($D$268),MATCH($AP177,$AP$4:$AP$275,0),MATCH(P$305,INDIRECT($E$268),0))*$J177/$AE177))*$AC177/$F177</f>
        <v>18.481515999999999</v>
      </c>
      <c r="Q177" s="6">
        <f ca="1">INDEX(INDIRECT($D$268),MATCH($AQ177,$AQ$4:$AQ$284,0),MATCH(Q$4,INDIRECT($E$268),0))*$K177*$AC177/$F177/$AF177</f>
        <v>0.27607062000000004</v>
      </c>
      <c r="R177" s="6">
        <f ca="1">INDEX(INDIRECT($D$268),MATCH($AR177,$AR$4:$AR$284,0),MATCH(R$4,INDIRECT($E$268),0))*$K177*$AC177/$F177/$AF177</f>
        <v>0.38751652000000003</v>
      </c>
      <c r="S177" s="6">
        <f ca="1">INDEX(INDIRECT($D$268),MATCH($AS177,$AS$4:$AS$284,0),MATCH(S$4,INDIRECT($E$268),0))*$K177*$AC177/$F177/$AF177</f>
        <v>4.1455012</v>
      </c>
      <c r="T177" s="7">
        <f t="shared" ca="1" si="146"/>
        <v>27.400261740000001</v>
      </c>
      <c r="U177" s="6">
        <f>IF($B$268=6,(IF(OR(AJ177="Benzin",AJ177="Diesel"),$AK177*INDEX('DIN EN 16258'!$I:$I,MATCH('mobitool-Faktoren v2.0'!$AI177,'DIN EN 16258'!$A:$A,0))*$I177/$AD177+$AL177*INDEX('DIN EN 16258'!$I:$I,MATCH('mobitool-Faktoren v2.0'!$AJ177,'DIN EN 16258'!$A:$A,0))*$I177/$AD177,IF(ISERROR($AK177*INDEX('DIN EN 16258'!$I:$I,MATCH('mobitool-Faktoren v2.0'!$AI177,'DIN EN 16258'!$A:$A,0))*$I177/$AD177),0,$AK177*INDEX('DIN EN 16258'!$I:$I,MATCH('mobitool-Faktoren v2.0'!$AI177,'DIN EN 16258'!$A:$A,0))*$I177/$AD177)+IF(ISERROR($AL177*INDEX('DIN EN 16258'!$I:$I,MATCH('mobitool-Faktoren v2.0'!$AJ177,'DIN EN 16258'!$A:$A,0))*$J177/$AE177),0,$AL177*INDEX('DIN EN 16258'!$I:$I,MATCH('mobitool-Faktoren v2.0'!$AJ177,'DIN EN 16258'!$A:$A,0))*$J177/$AE177)))*1000,
IF($B$268=1,(IF(OR(AJ177="Benzin",AJ177="Diesel"),$AK177*INDEX('DIN EN 16258'!$D:$D,MATCH('mobitool-Faktoren v2.0'!$AI177,'DIN EN 16258'!$A:$A,0))*$I177/$AD177+$AL177*INDEX('DIN EN 16258'!$D:$D,MATCH('mobitool-Faktoren v2.0'!$AJ177,'DIN EN 16258'!$A:$A,0))*$I177/$AD177,IF(ISERROR($AK177*INDEX('DIN EN 16258'!$D:$D,MATCH('mobitool-Faktoren v2.0'!$AI177,'DIN EN 16258'!$A:$A,0))*$I177/$AD177),0,$AK177*INDEX('DIN EN 16258'!$D:$D,MATCH('mobitool-Faktoren v2.0'!$AI177,'DIN EN 16258'!$A:$A,0))*$I177/$AD177)+IF(ISERROR($AL177*INDEX('DIN EN 16258'!$D:$D,MATCH('mobitool-Faktoren v2.0'!$AJ177,'DIN EN 16258'!$A:$A,0))*$J177/$AE177),0,$AL177*INDEX('DIN EN 16258'!$D:$D,MATCH('mobitool-Faktoren v2.0'!$AJ177,'DIN EN 16258'!$A:$A,0))*$J177/$AE177))),0))*$AC177/$F177</f>
        <v>2.3047549971262669</v>
      </c>
      <c r="V177" s="6">
        <f>IF($B$268=6,(IF(OR(AJ177="Benzin",AJ177="Diesel"),$AK177*INDEX('DIN EN 16258'!$L:$L,MATCH('mobitool-Faktoren v2.0'!$AI177,'DIN EN 16258'!$A:$A,0))*$I177/$AD177+$AL177*INDEX('DIN EN 16258'!$L:$L,MATCH('mobitool-Faktoren v2.0'!$AJ177,'DIN EN 16258'!$A:$A,0))*$I177/$AD177,IF(ISERROR($AK177*INDEX('DIN EN 16258'!$L:$L,MATCH('mobitool-Faktoren v2.0'!$AI177,'DIN EN 16258'!$A:$A,0))*$I177/$AD177),0,$AK177*INDEX('DIN EN 16258'!$L:$L,MATCH('mobitool-Faktoren v2.0'!$AI177,'DIN EN 16258'!$A:$A,0))*$I177/$AD177)+IF(ISERROR($AL177*INDEX('DIN EN 16258'!$L:$L,MATCH('mobitool-Faktoren v2.0'!$AJ177,'DIN EN 16258'!$A:$A,0))*$J177/$AE177),0,$AL177*INDEX('DIN EN 16258'!$L:$L,MATCH('mobitool-Faktoren v2.0'!$AJ177,'DIN EN 16258'!$A:$A,0))*$J177/$AE177)))*1000,
IF($B$268=1,(IF(OR(AJ177="Benzin",AJ177="Diesel"),$AK177*INDEX('DIN EN 16258'!$F:$F,MATCH('mobitool-Faktoren v2.0'!$AI177,'DIN EN 16258'!$A:$A,0))*$I177/$AD177+$AL177*INDEX('DIN EN 16258'!$F:$F,MATCH('mobitool-Faktoren v2.0'!$AJ177,'DIN EN 16258'!$A:$A,0))*$I177/$AD177,IF(ISERROR($AK177*INDEX('DIN EN 16258'!$F:$F,MATCH('mobitool-Faktoren v2.0'!$AI177,'DIN EN 16258'!$A:$A,0))*$I177/$AD177),0,$AK177*INDEX('DIN EN 16258'!$F:$F,MATCH('mobitool-Faktoren v2.0'!$AI177,'DIN EN 16258'!$A:$A,0))*$I177/$AD177)+IF(ISERROR($AL177*INDEX('DIN EN 16258'!$F:$F,MATCH('mobitool-Faktoren v2.0'!$AJ177,'DIN EN 16258'!$A:$A,0))*$J177/$AE177),0,$AL177*INDEX('DIN EN 16258'!$F:$F,MATCH('mobitool-Faktoren v2.0'!$AJ177,'DIN EN 16258'!$A:$A,0))*$J177/$AE177))),0))*$AC177/$F177</f>
        <v>20.173155483836773</v>
      </c>
      <c r="W177" s="39" t="s">
        <v>673</v>
      </c>
      <c r="X177" s="39" t="s">
        <v>162</v>
      </c>
      <c r="Y177" s="300"/>
      <c r="Z177" s="372"/>
      <c r="AA177" s="337"/>
      <c r="AB177" s="299"/>
      <c r="AC177" s="300">
        <v>1</v>
      </c>
      <c r="AD177" s="298">
        <v>1</v>
      </c>
      <c r="AE177" s="298"/>
      <c r="AF177" s="337">
        <v>1</v>
      </c>
      <c r="AG177" s="337"/>
      <c r="AH177" s="337"/>
      <c r="AI177" s="301" t="s">
        <v>642</v>
      </c>
      <c r="AJ177" s="301" t="s">
        <v>24</v>
      </c>
      <c r="AK177" s="374">
        <v>3.6026000000000002E-2</v>
      </c>
      <c r="AL177" s="374">
        <v>7.1799221094276237E-4</v>
      </c>
      <c r="AM177" s="202" t="s">
        <v>850</v>
      </c>
      <c r="AN177" s="202" t="s">
        <v>81</v>
      </c>
      <c r="AO177" s="202" t="s">
        <v>852</v>
      </c>
      <c r="AP177" s="202" t="s">
        <v>81</v>
      </c>
      <c r="AQ177" s="202" t="s">
        <v>854</v>
      </c>
      <c r="AR177" s="202" t="s">
        <v>855</v>
      </c>
      <c r="AS177" s="202" t="s">
        <v>856</v>
      </c>
      <c r="AT177" s="202" t="s">
        <v>857</v>
      </c>
      <c r="AU177" s="303">
        <f ca="1">IF(ISERROR(OFFSET('Daten KEA'!$A$1,MATCH(AU$5,'Daten KEA'!$A:$A,0)-1,MATCH(AM177,'Daten KEA'!$A$424:$ADO$424,0)-1)),0,OFFSET('Daten KEA'!$A$1,MATCH(AU$5,'Daten KEA'!$A:$A,0)-1,MATCH(AM177,'Daten KEA'!$A$424:$ADO$424,0)-1))+IF(ISERROR(AK177*INDEX('Energiefaktoren Ecoinvent'!$D:$D,MATCH('mobitool-Faktoren v2.0'!AI177,'Energiefaktoren Ecoinvent'!$A:$A,0))),0,AK177*INDEX('Energiefaktoren Ecoinvent'!$D:$D,MATCH('mobitool-Faktoren v2.0'!AI177,'Energiefaktoren Ecoinvent'!$A:$A,0)))+IF(OR(AJ177="Benzin",AJ177="Diesel"),IF(ISERROR(OFFSET('Daten KEA'!$A$1,MATCH(AV$5,'Daten KEA'!$A:$A,0)-1,MATCH(AN177,'Daten KEA'!$A$424:$ADO$424,0)-1)),0,OFFSET('Daten KEA'!$A$1,MATCH(AV$5,'Daten KEA'!$A:$A,0)-1,MATCH(AN177,'Daten KEA'!$A$424:$ADO$424,0)-1))+IF(ISERROR(AL177*INDEX('Energiefaktoren Ecoinvent'!$D:$D,MATCH('mobitool-Faktoren v2.0'!AJ177,'Energiefaktoren Ecoinvent'!$A:$A,0))),0,AL177*INDEX('Energiefaktoren Ecoinvent'!$D:$D,MATCH('mobitool-Faktoren v2.0'!AJ177,'Energiefaktoren Ecoinvent'!$A:$A,0))),0)</f>
        <v>0.16042366662835025</v>
      </c>
      <c r="AV177" s="303">
        <f ca="1">IF(OR(AJ177="Benzin",AJ177="Diesel"),0,IF(ISERROR(OFFSET('Daten KEA'!$A$1,MATCH(AV$5,'Daten KEA'!$A:$A,0)-1,MATCH(AN177,'Daten KEA'!$A$424:$ADO$424,0)-1)),0,OFFSET('Daten KEA'!$A$1,MATCH(AV$5,'Daten KEA'!$A:$A,0)-1,MATCH(AN177,'Daten KEA'!$A$424:$ADO$424,0)-1))+IF(ISERROR(AL177*INDEX('Energiefaktoren Ecoinvent'!$D:$D,MATCH('mobitool-Faktoren v2.0'!AJ177,'Energiefaktoren Ecoinvent'!$A:$A,0))),0,AL177*INDEX('Energiefaktoren Ecoinvent'!$D:$D,MATCH('mobitool-Faktoren v2.0'!AJ177,'Energiefaktoren Ecoinvent'!$A:$A,0))))</f>
        <v>0</v>
      </c>
      <c r="AW177" s="303">
        <f ca="1">IF(ISERROR(OFFSET('Daten KEA'!$A$1,MATCH(AW$5,'Daten KEA'!$A:$A,0)-1,MATCH(AO177,'Daten KEA'!$A$424:$ADO$424,0)-1)),0,OFFSET('Daten KEA'!$A$1,MATCH(AW$5,'Daten KEA'!$A:$A,0)-1,MATCH(AO177,'Daten KEA'!$A$424:$ADO$424,0)-1))-IF(ISERROR(AK177*INDEX('Energiefaktoren Ecoinvent'!$D:$D,MATCH('mobitool-Faktoren v2.0'!AI177,'Energiefaktoren Ecoinvent'!$A:$A,0))),0,AK177*INDEX('Energiefaktoren Ecoinvent'!$D:$D,MATCH('mobitool-Faktoren v2.0'!AI177,'Energiefaktoren Ecoinvent'!$A:$A,0)))+IF(OR(AJ177="Benzin",AJ177="Diesel"),IF(ISERROR(OFFSET('Daten KEA'!$A$1,MATCH(AX$5,'Daten KEA'!$A:$A,0)-1,MATCH(AP177,'Daten KEA'!$A$424:$ADO$424,0)-1)),0,OFFSET('Daten KEA'!$A$1,MATCH(AX$5,'Daten KEA'!$A:$A,0)-1,MATCH(AP177,'Daten KEA'!$A$424:$ADO$424,0)-1))-IF(ISERROR(AL177*INDEX('Energiefaktoren Ecoinvent'!$D:$D,MATCH('mobitool-Faktoren v2.0'!AJ177,'Energiefaktoren Ecoinvent'!$A:$A,0))),0,AL177*INDEX('Energiefaktoren Ecoinvent'!$D:$D,MATCH('mobitool-Faktoren v2.0'!AJ177,'Energiefaktoren Ecoinvent'!$A:$A,0))),0)</f>
        <v>0.29625607337164978</v>
      </c>
      <c r="AX177" s="303">
        <f ca="1">IF(OR(AJ177="Benzin",AJ177="Diesel"),0,IF(ISERROR(OFFSET('Daten KEA'!$A$1,MATCH(AX$5,'Daten KEA'!$A:$A,0)-1,MATCH(AP177,'Daten KEA'!$A$424:$ADO$424,0)-1)),0,OFFSET('Daten KEA'!$A$1,MATCH(AX$5,'Daten KEA'!$A:$A,0)-1,MATCH(AP177,'Daten KEA'!$A$424:$ADO$424,0)-1))-IF(ISERROR(AL177*INDEX('Energiefaktoren Ecoinvent'!$D:$D,MATCH('mobitool-Faktoren v2.0'!AJ177,'Energiefaktoren Ecoinvent'!$A:$A,0))),0,AL177*INDEX('Energiefaktoren Ecoinvent'!$D:$D,MATCH('mobitool-Faktoren v2.0'!AJ177,'Energiefaktoren Ecoinvent'!$A:$A,0))))</f>
        <v>0</v>
      </c>
      <c r="AY177" s="303">
        <f t="shared" ca="1" si="107"/>
        <v>0.45667974</v>
      </c>
      <c r="AZ177" s="303">
        <f ca="1">IF(ISERROR(OFFSET('Daten KEA'!$A$1,MATCH(AZ$5,'Daten KEA'!$A:$A,0)-1,MATCH(AQ177,'Daten KEA'!$A$424:$ADO$424,0)-1)),0,OFFSET('Daten KEA'!$A$1,MATCH(AZ$5,'Daten KEA'!$A:$A,0)-1,MATCH(AQ177,'Daten KEA'!$A$424:$ADO$424,0)-1))</f>
        <v>4.1062269E-3</v>
      </c>
      <c r="BA177" s="303">
        <f ca="1">IF(ISERROR(OFFSET('Daten KEA'!$A$1,MATCH(BA$5,'Daten KEA'!$A:$A,0)-1,MATCH(AR177,'Daten KEA'!$A$424:$ADO$424,0)-1)),0,OFFSET('Daten KEA'!$A$1,MATCH(BA$5,'Daten KEA'!$A:$A,0)-1,MATCH(AR177,'Daten KEA'!$A$424:$ADO$424,0)-1))</f>
        <v>6.8014572000000004E-3</v>
      </c>
      <c r="BB177" s="303">
        <f ca="1">IF(ISERROR(OFFSET('Daten KEA'!$A$1,MATCH(BB$5,'Daten KEA'!$A:$A,0)-1,MATCH(AS177,'Daten KEA'!$A$424:$ADO$424,0)-1)),0,OFFSET('Daten KEA'!$A$1,MATCH(BB$5,'Daten KEA'!$A:$A,0)-1,MATCH(AS177,'Daten KEA'!$A$424:$ADO$424,0)-1))</f>
        <v>9.7062346999999993E-2</v>
      </c>
      <c r="BC177" s="304">
        <f t="shared" ca="1" si="101"/>
        <v>0.56464977110000003</v>
      </c>
      <c r="BD177" s="303">
        <f ca="1">IF(ISERROR(OFFSET('Daten KEA'!$A$1,MATCH(BD$5,'Daten KEA'!$A:$A,0)-1,MATCH(AT177,'Daten KEA'!$A$424:$ADO$424,0)-1)),0,OFFSET('Daten KEA'!$A$1,MATCH(BD$5,'Daten KEA'!$A:$A,0)-1,MATCH(AT177,'Daten KEA'!$A$424:$ADO$424,0)-1))</f>
        <v>0.56464977000000005</v>
      </c>
      <c r="BE177" s="305">
        <f t="shared" ca="1" si="108"/>
        <v>0.99999999805188977</v>
      </c>
      <c r="BF177" s="306">
        <f ca="1">IF(ISERROR(OFFSET('Daten KEA'!$A$1,MATCH(BF$5,'Daten KEA'!$A:$A,0)-1,MATCH(AM177,'Daten KEA'!$A$424:$ADO$424,0)-1)),0,OFFSET('Daten KEA'!$A$1,MATCH(BF$5,'Daten KEA'!$A:$A,0)-1,MATCH(AM177,'Daten KEA'!$A$424:$ADO$424,0)-1))+IF(ISERROR($AK177*INDEX('Energiefaktoren Ecoinvent'!$H:$H,MATCH('mobitool-Faktoren v2.0'!$AI177,'Energiefaktoren Ecoinvent'!$A:$A,0))),0,$AK177*INDEX('Energiefaktoren Ecoinvent'!$H:$H,MATCH('mobitool-Faktoren v2.0'!$AI177,'Energiefaktoren Ecoinvent'!$A:$A,0)))+IF(OR(AJ177="Benzin",AJ177="Diesel"),IF(ISERROR(OFFSET('Daten KEA'!$A$1,MATCH(BG$5,'Daten KEA'!$A:$A,0)-1,MATCH(AN177,'Daten KEA'!$A$424:$ADO$424,0)-1)),0,OFFSET('Daten KEA'!$A$1,MATCH(BG$5,'Daten KEA'!$A:$A,0)-1,MATCH(AN177,'Daten KEA'!$A$424:$ADO$424,0)-1))+IF(ISERROR($AL177*INDEX('Energiefaktoren Ecoinvent'!$H:$H,MATCH('mobitool-Faktoren v2.0'!$AJ177,'Energiefaktoren Ecoinvent'!$A:$A,0))),0,$AL177*INDEX('Energiefaktoren Ecoinvent'!$H:$H,MATCH('mobitool-Faktoren v2.0'!$AJ177,'Energiefaktoren Ecoinvent'!$A:$A,0))),0)</f>
        <v>0.12184967734195024</v>
      </c>
      <c r="BG177" s="306">
        <f ca="1">IF(OR(AJ177="Benzin",AJ177="Diesel"),0,IF(ISERROR(OFFSET('Daten KEA'!$A$1,MATCH(BG$5,'Daten KEA'!$A:$A,0)-1,MATCH(AN177,'Daten KEA'!$A$424:$ADO$424,0)-1)),0,OFFSET('Daten KEA'!$A$1,MATCH(BG$5,'Daten KEA'!$A:$A,0)-1,MATCH(AN177,'Daten KEA'!$A$424:$ADO$424,0)-1))+IF(ISERROR($AL177*INDEX('Energiefaktoren Ecoinvent'!$H:$H,MATCH('mobitool-Faktoren v2.0'!$AJ177,'Energiefaktoren Ecoinvent'!$A:$A,0))),0,$AL177*INDEX('Energiefaktoren Ecoinvent'!$H:$H,MATCH('mobitool-Faktoren v2.0'!$AJ177,'Energiefaktoren Ecoinvent'!$A:$A,0))))</f>
        <v>0</v>
      </c>
      <c r="BH177" s="306">
        <f ca="1">IF(ISERROR(OFFSET('Daten KEA'!$A$1,MATCH(BH$5,'Daten KEA'!$A:$A,0)-1,MATCH(AO177,'Daten KEA'!$A$424:$ADO$424,0)-1)),0,OFFSET('Daten KEA'!$A$1,MATCH(BH$5,'Daten KEA'!$A:$A,0)-1,MATCH(AO177,'Daten KEA'!$A$424:$ADO$424,0)-1))-IF(ISERROR($AK177*INDEX('Energiefaktoren Ecoinvent'!$H:$H,MATCH('mobitool-Faktoren v2.0'!$AI177,'Energiefaktoren Ecoinvent'!$A:$A,0))),0,$AK177*INDEX('Energiefaktoren Ecoinvent'!$H:$H,MATCH('mobitool-Faktoren v2.0'!$AI177,'Energiefaktoren Ecoinvent'!$A:$A,0)))+IF(OR(AJ177="Benzin",AJ177="Diesel"),IF(ISERROR(OFFSET('Daten KEA'!$A$1,MATCH(BI$5,'Daten KEA'!$A:$A,0)-1,MATCH(AP177,'Daten KEA'!$A$424:$ADO$424,0)-1)),0,OFFSET('Daten KEA'!$A$1,MATCH(BI$5,'Daten KEA'!$A:$A,0)-1,MATCH(AP177,'Daten KEA'!$A$424:$ADO$424,0)-1))-IF(ISERROR($AL177*INDEX('Energiefaktoren Ecoinvent'!$H:$H,MATCH('mobitool-Faktoren v2.0'!$AJ177,'Energiefaktoren Ecoinvent'!$A:$A,0))),0,$AL177*INDEX('Energiefaktoren Ecoinvent'!$H:$H,MATCH('mobitool-Faktoren v2.0'!$AJ177,'Energiefaktoren Ecoinvent'!$A:$A,0))),0)</f>
        <v>0.29838738072388982</v>
      </c>
      <c r="BI177" s="306">
        <f ca="1">IF(OR(AJ177="Benzin",AJ177="Diesel"),0,IF(ISERROR(OFFSET('Daten KEA'!$A$1,MATCH(BI$5,'Daten KEA'!$A:$A,0)-1,MATCH(AP177,'Daten KEA'!$A$424:$ADO$424,0)-1)),0,OFFSET('Daten KEA'!$A$1,MATCH(BI$5,'Daten KEA'!$A:$A,0)-1,MATCH(AP177,'Daten KEA'!$A$424:$ADO$424,0)-1))-IF(ISERROR($AL177*INDEX('Energiefaktoren Ecoinvent'!$H:$H,MATCH('mobitool-Faktoren v2.0'!$AJ177,'Energiefaktoren Ecoinvent'!$A:$A,0))),0,$AL177*INDEX('Energiefaktoren Ecoinvent'!$H:$H,MATCH('mobitool-Faktoren v2.0'!$AJ177,'Energiefaktoren Ecoinvent'!$A:$A,0))))</f>
        <v>0</v>
      </c>
      <c r="BJ177" s="306">
        <f t="shared" ca="1" si="140"/>
        <v>0.42023705806584005</v>
      </c>
      <c r="BK177" s="306">
        <f ca="1">IF(ISERROR(OFFSET('Daten KEA'!$A$1,MATCH(BK$5,'Daten KEA'!$A:$A,0)-1,MATCH(AQ177,'Daten KEA'!$A$424:$ADO$424,0)-1)),0,OFFSET('Daten KEA'!$A$1,MATCH(BK$5,'Daten KEA'!$A:$A,0)-1,MATCH(AQ177,'Daten KEA'!$A$424:$ADO$424,0)-1))</f>
        <v>4.0092160877241998E-3</v>
      </c>
      <c r="BL177" s="306">
        <f ca="1">IF(ISERROR(OFFSET('Daten KEA'!$A$1,MATCH(BL$5,'Daten KEA'!$A:$A,0)-1,MATCH(AR177,'Daten KEA'!$A$424:$ADO$424,0)-1)),0,OFFSET('Daten KEA'!$A$1,MATCH(BL$5,'Daten KEA'!$A:$A,0)-1,MATCH(AR177,'Daten KEA'!$A$424:$ADO$424,0)-1))</f>
        <v>6.2464143159456E-3</v>
      </c>
      <c r="BM177" s="306">
        <f ca="1">IF(ISERROR(OFFSET('Daten KEA'!$A$1,MATCH(BM$5,'Daten KEA'!$A:$A,0)-1,MATCH(AS177,'Daten KEA'!$A$424:$ADO$424,0)-1)),0,OFFSET('Daten KEA'!$A$1,MATCH(BM$5,'Daten KEA'!$A:$A,0)-1,MATCH(AS177,'Daten KEA'!$A$424:$ADO$424,0)-1))</f>
        <v>8.7542013289640008E-2</v>
      </c>
      <c r="BN177" s="307">
        <f t="shared" ca="1" si="98"/>
        <v>0.51803470175914978</v>
      </c>
      <c r="BO177" s="306">
        <f ca="1">IF(ISERROR(OFFSET('Daten KEA'!$A$1,MATCH(BO$5,'Daten KEA'!$A:$A,0)-1,MATCH(AT177,'Daten KEA'!$A$424:$ADO$424,0)-1)),0,OFFSET('Daten KEA'!$A$1,MATCH(BO$5,'Daten KEA'!$A:$A,0)-1,MATCH(AT177,'Daten KEA'!$A$424:$ADO$424,0)-1))</f>
        <v>0.51803470077913993</v>
      </c>
      <c r="BP177" s="305">
        <f t="shared" ca="1" si="109"/>
        <v>0.99999999810821583</v>
      </c>
      <c r="BQ177" s="308">
        <f ca="1">IF(ISERROR(OFFSET('Daten GWP'!$A$1,MATCH(BQ$5,'Daten GWP'!$A:$A,0)-1,MATCH(AM177,'Daten GWP'!$A$424:$ADO$424,0)-1)),0,OFFSET('Daten GWP'!$A$1,MATCH(BQ$5,'Daten GWP'!$A:$A,0)-1,MATCH(AM177,'Daten GWP'!$A$424:$ADO$424,0)-1))*1000</f>
        <v>4.1096574000000006</v>
      </c>
      <c r="BR177" s="308">
        <f ca="1">IF(ISERROR(OFFSET('Daten GWP'!$A$1,MATCH(BR$5,'Daten GWP'!$A:$A,0)-1,MATCH(AN177,'Daten GWP'!$A$424:$ADO$424,0)-1)),0,OFFSET('Daten GWP'!$A$1,MATCH(BR$5,'Daten GWP'!$A:$A,0)-1,MATCH(AN177,'Daten GWP'!$A$424:$ADO$424,0)-1))*1000</f>
        <v>0</v>
      </c>
      <c r="BS177" s="308">
        <f ca="1">IF(ISERROR(OFFSET('Daten GWP'!$A$1,MATCH(BS$5,'Daten GWP'!$A:$A,0)-1,MATCH(AO177,'Daten GWP'!$A$424:$ADO$424,0)-1)),0,OFFSET('Daten GWP'!$A$1,MATCH(BS$5,'Daten GWP'!$A:$A,0)-1,MATCH(AO177,'Daten GWP'!$A$424:$ADO$424,0)-1))*1000</f>
        <v>18.481515999999999</v>
      </c>
      <c r="BT177" s="308">
        <f ca="1">IF(ISERROR(OFFSET('Daten GWP'!$A$1,MATCH(BT$5,'Daten GWP'!$A:$A,0)-1,MATCH(AP177,'Daten GWP'!$A$424:$ADO$424,0)-1)),0,OFFSET('Daten GWP'!$A$1,MATCH(BT$5,'Daten GWP'!$A:$A,0)-1,MATCH(AP177,'Daten GWP'!$A$424:$ADO$424,0)-1))*1000</f>
        <v>0</v>
      </c>
      <c r="BU177" s="308">
        <f t="shared" ca="1" si="110"/>
        <v>22.591173399999999</v>
      </c>
      <c r="BV177" s="308">
        <f ca="1">IF(ISERROR(OFFSET('Daten GWP'!$A$1,MATCH(BV$5,'Daten GWP'!$A:$A,0)-1,MATCH(AQ177,'Daten GWP'!$A$424:$ADO$424,0)-1)),0,OFFSET('Daten GWP'!$A$1,MATCH(BV$5,'Daten GWP'!$A:$A,0)-1,MATCH(AQ177,'Daten GWP'!$A$424:$ADO$424,0)-1))*1000</f>
        <v>0.27607062000000004</v>
      </c>
      <c r="BW177" s="308">
        <f ca="1">IF(ISERROR(OFFSET('Daten GWP'!$A$1,MATCH(BW$5,'Daten GWP'!$A:$A,0)-1,MATCH(AR177,'Daten GWP'!$A$424:$ADO$424,0)-1)),0,OFFSET('Daten GWP'!$A$1,MATCH(BW$5,'Daten GWP'!$A:$A,0)-1,MATCH(AR177,'Daten GWP'!$A$424:$ADO$424,0)-1))*1000</f>
        <v>0.38751652000000003</v>
      </c>
      <c r="BX177" s="308">
        <f ca="1">IF(ISERROR(OFFSET('Daten GWP'!$A$1,MATCH(BX$5,'Daten GWP'!$A:$A,0)-1,MATCH(AS177,'Daten GWP'!$A$424:$ADO$424,0)-1)),0,OFFSET('Daten GWP'!$A$1,MATCH(BX$5,'Daten GWP'!$A:$A,0)-1,MATCH(AS177,'Daten GWP'!$A$424:$ADO$424,0)-1))*1000</f>
        <v>4.1455012</v>
      </c>
      <c r="BY177" s="309">
        <f t="shared" ca="1" si="99"/>
        <v>27.400261739999998</v>
      </c>
      <c r="BZ177" s="308">
        <f ca="1">IF(ISERROR(OFFSET('Daten GWP'!$A$1,MATCH(BZ$5,'Daten GWP'!$A:$A,0)-1,MATCH(AT177,'Daten GWP'!$A$424:$ADO$424,0)-1)),0,OFFSET('Daten GWP'!$A$1,MATCH(BZ$5,'Daten GWP'!$A:$A,0)-1,MATCH(AT177,'Daten GWP'!$A$424:$ADO$424,0)-1))*1000</f>
        <v>27.400262000000001</v>
      </c>
      <c r="CA177" s="305">
        <f t="shared" ca="1" si="111"/>
        <v>1.0000000094889605</v>
      </c>
      <c r="CB177" s="310">
        <f ca="1">IF(ISERROR(OFFSET('Daten Elementary'!$A$1,MATCH(CB$5,'Daten Elementary'!$A:$A,0)-1,MATCH(AM177,'Daten Elementary'!$A$424:$ADO$424,0)-1)),0,OFFSET('Daten Elementary'!$A$1,MATCH(CB$5,'Daten Elementary'!$A:$A,0)-1,MATCH(AM177,'Daten Elementary'!$A$424:$ADO$424,0)-1))*1000000</f>
        <v>2.2953639999999997</v>
      </c>
      <c r="CC177" s="310">
        <f ca="1">IF(ISERROR(OFFSET('Daten Elementary'!$A$1,MATCH(CC$5,'Daten Elementary'!$A:$A,0)-1,MATCH(AN177,'Daten Elementary'!$A$424:$ADO$424,0)-1)),0,OFFSET('Daten Elementary'!$A$1,MATCH(CC$5,'Daten Elementary'!$A:$A,0)-1,MATCH(AN177,'Daten Elementary'!$A$424:$ADO$424,0)-1))*1000000</f>
        <v>0</v>
      </c>
      <c r="CD177" s="310">
        <f ca="1">IF(ISERROR(OFFSET('Daten Elementary'!$A$1,MATCH(CD$5,'Daten Elementary'!$A:$A,0)-1,MATCH(AO177,'Daten Elementary'!$A$424:$ADO$424,0)-1)),0,OFFSET('Daten Elementary'!$A$1,MATCH(CD$5,'Daten Elementary'!$A:$A,0)-1,MATCH(AO177,'Daten Elementary'!$A$424:$ADO$424,0)-1))*1000000</f>
        <v>4.859693</v>
      </c>
      <c r="CE177" s="310">
        <f ca="1">IF(ISERROR(OFFSET('Daten Elementary'!$A$1,MATCH(CE$5,'Daten Elementary'!$A:$A,0)-1,MATCH(AP177,'Daten Elementary'!$A$424:$ADO$424,0)-1)),0,OFFSET('Daten Elementary'!$A$1,MATCH(CE$5,'Daten Elementary'!$A:$A,0)-1,MATCH(AP177,'Daten Elementary'!$A$424:$ADO$424,0)-1))*1000000</f>
        <v>0</v>
      </c>
      <c r="CF177" s="310">
        <f t="shared" ca="1" si="112"/>
        <v>7.1550569999999993</v>
      </c>
      <c r="CG177" s="310">
        <f ca="1">IF(ISERROR(OFFSET('Daten Elementary'!$A$1,MATCH(CG$5,'Daten Elementary'!$A:$A,0)-1,MATCH(AQ177,'Daten Elementary'!$A$424:$ADO$424,0)-1)),0,OFFSET('Daten Elementary'!$A$1,MATCH(CG$5,'Daten Elementary'!$A:$A,0)-1,MATCH(AQ177,'Daten Elementary'!$A$424:$ADO$424,0)-1))*1000000</f>
        <v>0.12947064</v>
      </c>
      <c r="CH177" s="310">
        <f ca="1">IF(ISERROR(OFFSET('Daten Elementary'!$A$1,MATCH(CH$5,'Daten Elementary'!$A:$A,0)-1,MATCH(AR177,'Daten Elementary'!$A$424:$ADO$424,0)-1)),0,OFFSET('Daten Elementary'!$A$1,MATCH(CH$5,'Daten Elementary'!$A:$A,0)-1,MATCH(AR177,'Daten Elementary'!$A$424:$ADO$424,0)-1))*1000000</f>
        <v>0.60907058999999997</v>
      </c>
      <c r="CI177" s="310">
        <f ca="1">IF(ISERROR(OFFSET('Daten Elementary'!$A$1,MATCH(CI$5,'Daten Elementary'!$A:$A,0)-1,MATCH(AS177,'Daten Elementary'!$A$424:$ADO$424,0)-1)),0,OFFSET('Daten Elementary'!$A$1,MATCH(CI$5,'Daten Elementary'!$A:$A,0)-1,MATCH(AS177,'Daten Elementary'!$A$424:$ADO$424,0)-1))*1000000</f>
        <v>4.8164482999999993</v>
      </c>
      <c r="CJ177" s="311">
        <f t="shared" ca="1" si="113"/>
        <v>12.71004653</v>
      </c>
      <c r="CK177" s="310">
        <f ca="1">IF(ISERROR(OFFSET('Daten Elementary'!$A$1,MATCH(CK$5,'Daten Elementary'!$A:$A,0)-1,MATCH($AT177,'Daten Elementary'!$A$424:$ADO$424,0)-1)),0,OFFSET('Daten Elementary'!$A$1,MATCH(CK$5,'Daten Elementary'!$A:$A,0)-1,MATCH($AT177,'Daten Elementary'!$A$424:$ADO$424,0)-1))*1000000</f>
        <v>12.710047000000001</v>
      </c>
      <c r="CL177" s="305">
        <f t="shared" ca="1" si="114"/>
        <v>1.0000000369786217</v>
      </c>
      <c r="CM177" s="312">
        <f ca="1">IF(ISERROR(OFFSET('Daten Elementary'!$A$1,MATCH(CM$5,'Daten Elementary'!$A:$A,0)-1,MATCH(AM177,'Daten Elementary'!$A$424:$ADO$424,0)-1)),0,OFFSET('Daten Elementary'!$A$1,MATCH(CM$5,'Daten Elementary'!$A:$A,0)-1,MATCH(AM177,'Daten Elementary'!$A$424:$ADO$424,0)-1))*1000000</f>
        <v>2.2046000000000001</v>
      </c>
      <c r="CN177" s="312">
        <f ca="1">IF(ISERROR(OFFSET('Daten Elementary'!$A$1,MATCH(CN$5,'Daten Elementary'!$A:$A,0)-1,MATCH(AN177,'Daten Elementary'!$A$424:$ADO$424,0)-1)),0,OFFSET('Daten Elementary'!$A$1,MATCH(CN$5,'Daten Elementary'!$A:$A,0)-1,MATCH(AN177,'Daten Elementary'!$A$424:$ADO$424,0)-1))*1000000</f>
        <v>0</v>
      </c>
      <c r="CO177" s="312">
        <f ca="1">IF(ISERROR(OFFSET('Daten Elementary'!$A$1,MATCH(CO$5,'Daten Elementary'!$A:$A,0)-1,MATCH(AO177,'Daten Elementary'!$A$424:$ADO$424,0)-1)),0,OFFSET('Daten Elementary'!$A$1,MATCH(CO$5,'Daten Elementary'!$A:$A,0)-1,MATCH(AO177,'Daten Elementary'!$A$424:$ADO$424,0)-1))*1000000</f>
        <v>3.9112276000000001</v>
      </c>
      <c r="CP177" s="312">
        <f ca="1">IF(ISERROR(OFFSET('Daten Elementary'!$A$1,MATCH(CP$5,'Daten Elementary'!$A:$A,0)-1,MATCH(AP177,'Daten Elementary'!$A$424:$ADO$424,0)-1)),0,OFFSET('Daten Elementary'!$A$1,MATCH(CP$5,'Daten Elementary'!$A:$A,0)-1,MATCH(AP177,'Daten Elementary'!$A$424:$ADO$424,0)-1))*1000000</f>
        <v>0</v>
      </c>
      <c r="CQ177" s="312">
        <f t="shared" ca="1" si="115"/>
        <v>6.1158276000000003</v>
      </c>
      <c r="CR177" s="312">
        <f ca="1">IF(ISERROR(OFFSET('Daten Elementary'!$A$1,MATCH(CR$5,'Daten Elementary'!$A:$A,0)-1,MATCH(AQ177,'Daten Elementary'!$A$424:$ADO$424,0)-1)),0,OFFSET('Daten Elementary'!$A$1,MATCH(CR$5,'Daten Elementary'!$A:$A,0)-1,MATCH(AQ177,'Daten Elementary'!$A$424:$ADO$424,0)-1))*1000000</f>
        <v>4.4795942999999998E-2</v>
      </c>
      <c r="CS177" s="312">
        <f ca="1">IF(ISERROR(OFFSET('Daten Elementary'!$A$1,MATCH(CS$5,'Daten Elementary'!$A:$A,0)-1,MATCH(AR177,'Daten Elementary'!$A$424:$ADO$424,0)-1)),0,OFFSET('Daten Elementary'!$A$1,MATCH(CS$5,'Daten Elementary'!$A:$A,0)-1,MATCH(AR177,'Daten Elementary'!$A$424:$ADO$424,0)-1))*1000000</f>
        <v>0.24396868999999999</v>
      </c>
      <c r="CT177" s="312">
        <f ca="1">IF(ISERROR(OFFSET('Daten Elementary'!$A$1,MATCH(CT$5,'Daten Elementary'!$A:$A,0)-1,MATCH(AS177,'Daten Elementary'!$A$424:$ADO$424,0)-1)),0,OFFSET('Daten Elementary'!$A$1,MATCH(CT$5,'Daten Elementary'!$A:$A,0)-1,MATCH(AS177,'Daten Elementary'!$A$424:$ADO$424,0)-1))*1000000</f>
        <v>1.8937432000000001</v>
      </c>
      <c r="CU177" s="313">
        <f t="shared" ca="1" si="116"/>
        <v>8.2983354330000001</v>
      </c>
      <c r="CV177" s="312">
        <f ca="1">IF(ISERROR(OFFSET('Daten Elementary'!$A$1,MATCH(CV$5,'Daten Elementary'!$A:$A,0)-1,MATCH($AT177,'Daten Elementary'!$A$424:$ADO$424,0)-1)),0,OFFSET('Daten Elementary'!$A$1,MATCH(CV$5,'Daten Elementary'!$A:$A,0)-1,MATCH($AT177,'Daten Elementary'!$A$424:$ADO$424,0)-1))*1000000</f>
        <v>8.2983354000000009</v>
      </c>
      <c r="CW177" s="305">
        <f t="shared" ca="1" si="117"/>
        <v>0.99999999602329892</v>
      </c>
      <c r="CX177" s="314">
        <f ca="1">IF(ISERROR(OFFSET('Daten Elementary'!$A$1,MATCH(CX$5,'Daten Elementary'!$A:$A,0)-1,MATCH(AM177,'Daten Elementary'!$A$424:$ADO$424,0)-1)),0,OFFSET('Daten Elementary'!$A$1,MATCH(CX$5,'Daten Elementary'!$A:$A,0)-1,MATCH(AM177,'Daten Elementary'!$A$424:$ADO$424,0)-1))*1000000</f>
        <v>6.6974491</v>
      </c>
      <c r="CY177" s="314">
        <f ca="1">IF(ISERROR(OFFSET('Daten Elementary'!$A$1,MATCH(CY$5,'Daten Elementary'!$A:$A,0)-1,MATCH(AN177,'Daten Elementary'!$A$424:$ADO$424,0)-1)),0,OFFSET('Daten Elementary'!$A$1,MATCH(CY$5,'Daten Elementary'!$A:$A,0)-1,MATCH(AN177,'Daten Elementary'!$A$424:$ADO$424,0)-1))*1000000</f>
        <v>0</v>
      </c>
      <c r="CZ177" s="314">
        <f ca="1">IF(ISERROR(OFFSET('Daten Elementary'!$A$1,MATCH(CZ$5,'Daten Elementary'!$A:$A,0)-1,MATCH(AO177,'Daten Elementary'!$A$424:$ADO$424,0)-1)),0,OFFSET('Daten Elementary'!$A$1,MATCH(CZ$5,'Daten Elementary'!$A:$A,0)-1,MATCH(AO177,'Daten Elementary'!$A$424:$ADO$424,0)-1))*1000000</f>
        <v>7.2860269999999998</v>
      </c>
      <c r="DA177" s="314">
        <f ca="1">IF(ISERROR(OFFSET('Daten Elementary'!$A$1,MATCH(DA$5,'Daten Elementary'!$A:$A,0)-1,MATCH(AP177,'Daten Elementary'!$A$424:$ADO$424,0)-1)),0,OFFSET('Daten Elementary'!$A$1,MATCH(DA$5,'Daten Elementary'!$A:$A,0)-1,MATCH(AP177,'Daten Elementary'!$A$424:$ADO$424,0)-1))*1000000</f>
        <v>0</v>
      </c>
      <c r="DB177" s="314">
        <f t="shared" ca="1" si="118"/>
        <v>13.983476100000001</v>
      </c>
      <c r="DC177" s="314">
        <f ca="1">IF(ISERROR(OFFSET('Daten Elementary'!$A$1,MATCH(DC$5,'Daten Elementary'!$A:$A,0)-1,MATCH(AQ177,'Daten Elementary'!$A$424:$ADO$424,0)-1)),0,OFFSET('Daten Elementary'!$A$1,MATCH(DC$5,'Daten Elementary'!$A:$A,0)-1,MATCH(AQ177,'Daten Elementary'!$A$424:$ADO$424,0)-1))*1000000</f>
        <v>0.15175293000000001</v>
      </c>
      <c r="DD177" s="314">
        <f ca="1">IF(ISERROR(OFFSET('Daten Elementary'!$A$1,MATCH(DD$5,'Daten Elementary'!$A:$A,0)-1,MATCH(AR177,'Daten Elementary'!$A$424:$ADO$424,0)-1)),0,OFFSET('Daten Elementary'!$A$1,MATCH(DD$5,'Daten Elementary'!$A:$A,0)-1,MATCH(AR177,'Daten Elementary'!$A$424:$ADO$424,0)-1))*1000000</f>
        <v>0.25065234999999997</v>
      </c>
      <c r="DE177" s="314">
        <f ca="1">IF(ISERROR(OFFSET('Daten Elementary'!$A$1,MATCH(DE$5,'Daten Elementary'!$A:$A,0)-1,MATCH(AS177,'Daten Elementary'!$A$424:$ADO$424,0)-1)),0,OFFSET('Daten Elementary'!$A$1,MATCH(DE$5,'Daten Elementary'!$A:$A,0)-1,MATCH(AS177,'Daten Elementary'!$A$424:$ADO$424,0)-1))*1000000</f>
        <v>3.3325667999999999</v>
      </c>
      <c r="DF177" s="315">
        <f t="shared" ca="1" si="119"/>
        <v>17.718448179999999</v>
      </c>
      <c r="DG177" s="314">
        <f ca="1">IF(ISERROR(OFFSET('Daten Elementary'!$A$1,MATCH(DG$5,'Daten Elementary'!$A:$A,0)-1,MATCH($AT177,'Daten Elementary'!$A$424:$ADO$424,0)-1)),0,OFFSET('Daten Elementary'!$A$1,MATCH(DG$5,'Daten Elementary'!$A:$A,0)-1,MATCH($AT177,'Daten Elementary'!$A$424:$ADO$424,0)-1))*1000000</f>
        <v>17.718448000000002</v>
      </c>
      <c r="DH177" s="305">
        <f t="shared" ca="1" si="120"/>
        <v>0.99999998984109695</v>
      </c>
      <c r="DI177" s="316">
        <f ca="1">IF(ISERROR(OFFSET('Daten Elementary'!$A$1,MATCH(DI$5,'Daten Elementary'!$A:$A,0)-1,MATCH(AM177,'Daten Elementary'!$A$424:$ADO$424,0)-1)),0,OFFSET('Daten Elementary'!$A$1,MATCH(DI$5,'Daten Elementary'!$A:$A,0)-1,MATCH(AM177,'Daten Elementary'!$A$424:$ADO$424,0)-1))*1000000</f>
        <v>59.015999999999998</v>
      </c>
      <c r="DJ177" s="316">
        <f ca="1">IF(ISERROR(OFFSET('Daten Elementary'!$A$1,MATCH(DJ$5,'Daten Elementary'!$A:$A,0)-1,MATCH(AN177,'Daten Elementary'!$A$424:$ADO$424,0)-1)),0,OFFSET('Daten Elementary'!$A$1,MATCH(DJ$5,'Daten Elementary'!$A:$A,0)-1,MATCH(AN177,'Daten Elementary'!$A$424:$ADO$424,0)-1))*1000000</f>
        <v>0</v>
      </c>
      <c r="DK177" s="316">
        <f ca="1">IF(ISERROR(OFFSET('Daten Elementary'!$A$1,MATCH(DK$5,'Daten Elementary'!$A:$A,0)-1,MATCH(AO177,'Daten Elementary'!$A$424:$ADO$424,0)-1)),0,OFFSET('Daten Elementary'!$A$1,MATCH(DK$5,'Daten Elementary'!$A:$A,0)-1,MATCH(AO177,'Daten Elementary'!$A$424:$ADO$424,0)-1))*1000000</f>
        <v>30.420857999999999</v>
      </c>
      <c r="DL177" s="316">
        <f ca="1">IF(ISERROR(OFFSET('Daten Elementary'!$A$1,MATCH(DL$5,'Daten Elementary'!$A:$A,0)-1,MATCH(AP177,'Daten Elementary'!$A$424:$ADO$424,0)-1)),0,OFFSET('Daten Elementary'!$A$1,MATCH(DL$5,'Daten Elementary'!$A:$A,0)-1,MATCH(AP177,'Daten Elementary'!$A$424:$ADO$424,0)-1))*1000000</f>
        <v>0</v>
      </c>
      <c r="DM177" s="316">
        <f t="shared" ca="1" si="121"/>
        <v>89.436858000000001</v>
      </c>
      <c r="DN177" s="316">
        <f ca="1">IF(ISERROR(OFFSET('Daten Elementary'!$A$1,MATCH(DN$5,'Daten Elementary'!$A:$A,0)-1,MATCH(AQ177,'Daten Elementary'!$A$424:$ADO$424,0)-1)),0,OFFSET('Daten Elementary'!$A$1,MATCH(DN$5,'Daten Elementary'!$A:$A,0)-1,MATCH(AQ177,'Daten Elementary'!$A$424:$ADO$424,0)-1))*1000000</f>
        <v>0.36657054</v>
      </c>
      <c r="DO177" s="316">
        <f ca="1">IF(ISERROR(OFFSET('Daten Elementary'!$A$1,MATCH(DO$5,'Daten Elementary'!$A:$A,0)-1,MATCH(AR177,'Daten Elementary'!$A$424:$ADO$424,0)-1)),0,OFFSET('Daten Elementary'!$A$1,MATCH(DO$5,'Daten Elementary'!$A:$A,0)-1,MATCH(AR177,'Daten Elementary'!$A$424:$ADO$424,0)-1))*1000000</f>
        <v>0.78641581999999999</v>
      </c>
      <c r="DP177" s="316">
        <f ca="1">IF(ISERROR(OFFSET('Daten Elementary'!$A$1,MATCH(DP$5,'Daten Elementary'!$A:$A,0)-1,MATCH(AS177,'Daten Elementary'!$A$424:$ADO$424,0)-1)),0,OFFSET('Daten Elementary'!$A$1,MATCH(DP$5,'Daten Elementary'!$A:$A,0)-1,MATCH(AS177,'Daten Elementary'!$A$424:$ADO$424,0)-1))*1000000</f>
        <v>17.018378999999999</v>
      </c>
      <c r="DQ177" s="317">
        <f t="shared" ca="1" si="122"/>
        <v>107.60822336</v>
      </c>
      <c r="DR177" s="316">
        <f ca="1">IF(ISERROR(OFFSET('Daten Elementary'!$A$1,MATCH(DR$5,'Daten Elementary'!$A:$A,0)-1,MATCH($AT177,'Daten Elementary'!$A$424:$ADO$424,0)-1)),0,OFFSET('Daten Elementary'!$A$1,MATCH(DR$5,'Daten Elementary'!$A:$A,0)-1,MATCH($AT177,'Daten Elementary'!$A$424:$ADO$424,0)-1))*1000000</f>
        <v>107.60822</v>
      </c>
      <c r="DS177" s="305">
        <f t="shared" ca="1" si="123"/>
        <v>0.99999996877562058</v>
      </c>
      <c r="DT177" s="318">
        <f ca="1">IF(ISERROR(OFFSET('Daten UBP13'!$A$1,MATCH(DT$5,'Daten UBP13'!$A:$A,0)-1,MATCH(AM177,'Daten UBP13'!$A$424:$AEG$424,0)-1)),0,OFFSET('Daten UBP13'!$A$1,MATCH(DT$5,'Daten UBP13'!$A:$A,0)-1,MATCH(AM177,'Daten UBP13'!$A$424:$AEG$424,0)-1))</f>
        <v>19.646318000000001</v>
      </c>
      <c r="DU177" s="318">
        <f ca="1">IF(ISERROR(OFFSET('Daten UBP13'!$A$1,MATCH(DU$5,'Daten UBP13'!$A:$A,0)-1,MATCH(AN177,'Daten UBP13'!$A$424:$AEG$424,0)-1)),0,OFFSET('Daten UBP13'!$A$1,MATCH(DU$5,'Daten UBP13'!$A:$A,0)-1,MATCH(AN177,'Daten UBP13'!$A$424:$AEG$424,0)-1))</f>
        <v>0</v>
      </c>
      <c r="DV177" s="318">
        <f ca="1">IF(ISERROR(OFFSET('Daten UBP13'!$A$1,MATCH(DV$5,'Daten UBP13'!$A:$A,0)-1,MATCH(AO177,'Daten UBP13'!$A$424:$AEG$424,0)-1)),0,OFFSET('Daten UBP13'!$A$1,MATCH(DV$5,'Daten UBP13'!$A:$A,0)-1,MATCH(AO177,'Daten UBP13'!$A$424:$AEG$424,0)-1))</f>
        <v>19.406734</v>
      </c>
      <c r="DW177" s="318">
        <f ca="1">IF(ISERROR(OFFSET('Daten UBP13'!$A$1,MATCH(DW$5,'Daten UBP13'!$A:$A,0)-1,MATCH(AP177,'Daten UBP13'!$A$424:$AEG$424,0)-1)),0,OFFSET('Daten UBP13'!$A$1,MATCH(DW$5,'Daten UBP13'!$A:$A,0)-1,MATCH(AP177,'Daten UBP13'!$A$424:$AEG$424,0)-1))</f>
        <v>0</v>
      </c>
      <c r="DX177" s="318">
        <f t="shared" ca="1" si="124"/>
        <v>39.053052000000001</v>
      </c>
      <c r="DY177" s="318">
        <f ca="1">IF(ISERROR(OFFSET('Daten UBP13'!$A$1,MATCH(DY$5,'Daten UBP13'!$A:$A,0)-1,MATCH(AQ177,'Daten UBP13'!$A$424:$AEG$424,0)-1)),0,OFFSET('Daten UBP13'!$A$1,MATCH(DY$5,'Daten UBP13'!$A:$A,0)-1,MATCH(AQ177,'Daten UBP13'!$A$424:$AEG$424,0)-1))</f>
        <v>0.30117026000000002</v>
      </c>
      <c r="DZ177" s="318">
        <f ca="1">IF(ISERROR(OFFSET('Daten UBP13'!$A$1,MATCH(DZ$5,'Daten UBP13'!$A:$A,0)-1,MATCH(AR177,'Daten UBP13'!$A$424:$AEG$424,0)-1)),0,OFFSET('Daten UBP13'!$A$1,MATCH(DZ$5,'Daten UBP13'!$A:$A,0)-1,MATCH(AR177,'Daten UBP13'!$A$424:$AEG$424,0)-1))</f>
        <v>0.77196341000000002</v>
      </c>
      <c r="EA177" s="318">
        <f ca="1">IF(ISERROR(OFFSET('Daten UBP13'!$A$1,MATCH(EA$5,'Daten UBP13'!$A:$A,0)-1,MATCH(AS177,'Daten UBP13'!$A$424:$AEG$424,0)-1)),0,OFFSET('Daten UBP13'!$A$1,MATCH(EA$5,'Daten UBP13'!$A:$A,0)-1,MATCH(AS177,'Daten UBP13'!$A$424:$AEG$424,0)-1))</f>
        <v>9.0774691000000001</v>
      </c>
      <c r="EB177" s="319">
        <f t="shared" ca="1" si="125"/>
        <v>49.20365477</v>
      </c>
      <c r="EC177" s="318">
        <f ca="1">IF(ISERROR(OFFSET('Daten UBP13'!$A$1,MATCH(EC$5,'Daten UBP13'!$A:$A,0)-1,MATCH(AT177,'Daten UBP13'!$A$424:$AEG$424,0)-1)),0,OFFSET('Daten UBP13'!$A$1,MATCH(EC$5,'Daten UBP13'!$A:$A,0)-1,MATCH(AT177,'Daten UBP13'!$A$424:$AEG$424,0)-1))</f>
        <v>49.203654</v>
      </c>
      <c r="ED177" s="305">
        <f t="shared" ca="1" si="126"/>
        <v>0.99999998435075599</v>
      </c>
      <c r="EE177" s="320">
        <f ca="1">IF(ISERROR(OFFSET('Daten ReCiPe'!$A$1,MATCH(EE$5,'Daten ReCiPe'!$A:$A,0)-1,MATCH(AM177,'Daten ReCiPe'!$A$424:$ADO$424,0)-1)),0,OFFSET('Daten ReCiPe'!$A$1,MATCH(EE$5,'Daten ReCiPe'!$A:$A,0)-1,MATCH(AM177,'Daten ReCiPe'!$A$424:$ADO$424,0)-1))*1000</f>
        <v>0.31405700999999997</v>
      </c>
      <c r="EF177" s="320">
        <f ca="1">IF(ISERROR(OFFSET('Daten ReCiPe'!$A$1,MATCH(EF$5,'Daten ReCiPe'!$A:$A,0)-1,MATCH(AN177,'Daten ReCiPe'!$A$424:$ADO$424,0)-1)),0,OFFSET('Daten ReCiPe'!$A$1,MATCH(EF$5,'Daten ReCiPe'!$A:$A,0)-1,MATCH(AN177,'Daten ReCiPe'!$A$424:$ADO$424,0)-1))*1000</f>
        <v>0</v>
      </c>
      <c r="EG177" s="320">
        <f ca="1">IF(ISERROR(OFFSET('Daten ReCiPe'!$A$1,MATCH(EG$5,'Daten ReCiPe'!$A:$A,0)-1,MATCH(AO177,'Daten ReCiPe'!$A$424:$ADO$424,0)-1)),0,OFFSET('Daten ReCiPe'!$A$1,MATCH(EG$5,'Daten ReCiPe'!$A:$A,0)-1,MATCH(AO177,'Daten ReCiPe'!$A$424:$ADO$424,0)-1))*1000</f>
        <v>1.8738524999999999</v>
      </c>
      <c r="EH177" s="320">
        <f ca="1">IF(ISERROR(OFFSET('Daten ReCiPe'!$A$1,MATCH(EH$5,'Daten ReCiPe'!$A:$A,0)-1,MATCH(AP177,'Daten ReCiPe'!$A$424:$ADO$424,0)-1)),0,OFFSET('Daten ReCiPe'!$A$1,MATCH(EH$5,'Daten ReCiPe'!$A:$A,0)-1,MATCH(AP177,'Daten ReCiPe'!$A$424:$ADO$424,0)-1))*1000</f>
        <v>0</v>
      </c>
      <c r="EI177" s="320">
        <f t="shared" ca="1" si="127"/>
        <v>2.1879095099999999</v>
      </c>
      <c r="EJ177" s="320">
        <f ca="1">IF(ISERROR(OFFSET('Daten ReCiPe'!$A$1,MATCH(EJ$5,'Daten ReCiPe'!$A:$A,0)-1,MATCH(AQ177,'Daten ReCiPe'!$A$424:$ADO$424,0)-1)),0,OFFSET('Daten ReCiPe'!$A$1,MATCH(EJ$5,'Daten ReCiPe'!$A:$A,0)-1,MATCH(AQ177,'Daten ReCiPe'!$A$424:$ADO$424,0)-1))*1000</f>
        <v>2.8360945000000002E-2</v>
      </c>
      <c r="EK177" s="320">
        <f ca="1">IF(ISERROR(OFFSET('Daten ReCiPe'!$A$1,MATCH(EK$5,'Daten ReCiPe'!$A:$A,0)-1,MATCH(AR177,'Daten ReCiPe'!$A$424:$ADO$424,0)-1)),0,OFFSET('Daten ReCiPe'!$A$1,MATCH(EK$5,'Daten ReCiPe'!$A:$A,0)-1,MATCH(AR177,'Daten ReCiPe'!$A$424:$ADO$424,0)-1))*1000</f>
        <v>6.6570035E-2</v>
      </c>
      <c r="EL177" s="320">
        <f ca="1">IF(ISERROR(OFFSET('Daten ReCiPe'!$A$1,MATCH(EL$5,'Daten ReCiPe'!$A:$A,0)-1,MATCH(AS177,'Daten ReCiPe'!$A$424:$ADO$424,0)-1)),0,OFFSET('Daten ReCiPe'!$A$1,MATCH(EL$5,'Daten ReCiPe'!$A:$A,0)-1,MATCH(AS177,'Daten ReCiPe'!$A$424:$ADO$424,0)-1))*1000</f>
        <v>0.50306011000000006</v>
      </c>
      <c r="EM177" s="321">
        <f t="shared" ca="1" si="128"/>
        <v>2.7859005999999997</v>
      </c>
      <c r="EN177" s="320">
        <f ca="1">IF(ISERROR(OFFSET('Daten ReCiPe'!$A$1,MATCH(EN$5,'Daten ReCiPe'!$A:$A,0)-1,MATCH(AT177,'Daten ReCiPe'!$A$424:$ADO$424,0)-1)),0,OFFSET('Daten ReCiPe'!$A$1,MATCH(EN$5,'Daten ReCiPe'!$A:$A,0)-1,MATCH(AT177,'Daten ReCiPe'!$A$424:$ADO$424,0)-1))*1000</f>
        <v>2.7859006000000002</v>
      </c>
      <c r="EO177" s="305">
        <f t="shared" ca="1" si="129"/>
        <v>1.0000000000000002</v>
      </c>
      <c r="EP177" s="322">
        <f ca="1">IF(ISERROR(OFFSET('Daten Elementary'!$A$1,MATCH(EP$5,'Daten Elementary'!$A:$A,0)-1,MATCH(AM177,'Daten Elementary'!$A$424:$ADO$424,0)-1)),0,OFFSET('Daten Elementary'!$A$1,MATCH(EP$5,'Daten Elementary'!$A:$A,0)-1,MATCH(AM177,'Daten Elementary'!$A$424:$ADO$424,0)-1))*1000000</f>
        <v>2.5420999999999999E-2</v>
      </c>
      <c r="EQ177" s="322">
        <f ca="1">IF(ISERROR(OFFSET('Daten Elementary'!$A$1,MATCH(EQ$5,'Daten Elementary'!$A:$A,0)-1,MATCH(AN177,'Daten Elementary'!$A$424:$ADO$424,0)-1)),0,OFFSET('Daten Elementary'!$A$1,MATCH(EQ$5,'Daten Elementary'!$A:$A,0)-1,MATCH(AN177,'Daten Elementary'!$A$424:$ADO$424,0)-1))*1000000</f>
        <v>0</v>
      </c>
      <c r="ER177" s="322">
        <f ca="1">IF(ISERROR(OFFSET('Daten Elementary'!$A$1,MATCH(ER$5,'Daten Elementary'!$A:$A,0)-1,MATCH(AO177,'Daten Elementary'!$A$424:$ADO$424,0)-1)),0,OFFSET('Daten Elementary'!$A$1,MATCH(ER$5,'Daten Elementary'!$A:$A,0)-1,MATCH(AO177,'Daten Elementary'!$A$424:$ADO$424,0)-1))*1000000</f>
        <v>51.135274000000003</v>
      </c>
      <c r="ES177" s="322">
        <f ca="1">IF(ISERROR(OFFSET('Daten Elementary'!$A$1,MATCH(ES$5,'Daten Elementary'!$A:$A,0)-1,MATCH(AP177,'Daten Elementary'!$A$424:$ADO$424,0)-1)),0,OFFSET('Daten Elementary'!$A$1,MATCH(ES$5,'Daten Elementary'!$A:$A,0)-1,MATCH(AP177,'Daten Elementary'!$A$424:$ADO$424,0)-1))*1000000</f>
        <v>0</v>
      </c>
      <c r="ET177" s="322">
        <f t="shared" ca="1" si="130"/>
        <v>51.160695000000004</v>
      </c>
      <c r="EU177" s="322">
        <f ca="1">IF(ISERROR(OFFSET('Daten Elementary'!$A$1,MATCH(EU$5,'Daten Elementary'!$A:$A,0)-1,MATCH(AQ177,'Daten Elementary'!$A$424:$ADO$424,0)-1)),0,OFFSET('Daten Elementary'!$A$1,MATCH(EU$5,'Daten Elementary'!$A:$A,0)-1,MATCH(AQ177,'Daten Elementary'!$A$424:$ADO$424,0)-1))*1000000</f>
        <v>0.52676261000000002</v>
      </c>
      <c r="EV177" s="322">
        <f ca="1">IF(ISERROR(OFFSET('Daten Elementary'!$A$1,MATCH(EV$5,'Daten Elementary'!$A:$A,0)-1,MATCH(AR177,'Daten Elementary'!$A$424:$ADO$424,0)-1)),0,OFFSET('Daten Elementary'!$A$1,MATCH(EV$5,'Daten Elementary'!$A:$A,0)-1,MATCH(AR177,'Daten Elementary'!$A$424:$ADO$424,0)-1))*1000000</f>
        <v>1.2030239</v>
      </c>
      <c r="EW177" s="322">
        <f ca="1">IF(ISERROR(OFFSET('Daten Elementary'!$A$1,MATCH(EW$5,'Daten Elementary'!$A:$A,0)-1,MATCH(AS177,'Daten Elementary'!$A$424:$ADO$424,0)-1)),0,OFFSET('Daten Elementary'!$A$1,MATCH(EW$5,'Daten Elementary'!$A:$A,0)-1,MATCH(AS177,'Daten Elementary'!$A$424:$ADO$424,0)-1))*1000000</f>
        <v>6.6927021999999994</v>
      </c>
      <c r="EX177" s="323">
        <f t="shared" ca="1" si="131"/>
        <v>59.58318371</v>
      </c>
      <c r="EY177" s="322">
        <f ca="1">IF(ISERROR(OFFSET('Daten Elementary'!$A$1,MATCH(EY$5,'Daten Elementary'!$A:$A,0)-1,MATCH($AT177,'Daten Elementary'!$A$424:$ADO$424,0)-1)),0,OFFSET('Daten Elementary'!$A$1,MATCH(EY$5,'Daten Elementary'!$A:$A,0)-1,MATCH($AT177,'Daten Elementary'!$A$424:$ADO$424,0)-1))*1000000</f>
        <v>59.583183999999996</v>
      </c>
      <c r="EZ177" s="305">
        <f t="shared" ca="1" si="132"/>
        <v>1.0000000048671449</v>
      </c>
      <c r="FA177" s="314">
        <f ca="1">IF(ISERROR(OFFSET('Daten Elementary'!$A$1,MATCH(FA$5,'Daten Elementary'!$A:$A,0)-1,MATCH(AM177,'Daten Elementary'!$A$424:$ADO$424,0)-1)),0,OFFSET('Daten Elementary'!$A$1,MATCH(FA$5,'Daten Elementary'!$A:$A,0)-1,MATCH(AM177,'Daten Elementary'!$A$424:$ADO$424,0)-1))*1000</f>
        <v>4.0038</v>
      </c>
      <c r="FB177" s="314">
        <f ca="1">IF(ISERROR(OFFSET('Daten Elementary'!$A$1,MATCH(FB$5,'Daten Elementary'!$A:$A,0)-1,MATCH(AN177,'Daten Elementary'!$A$424:$ADO$424,0)-1)),0,OFFSET('Daten Elementary'!$A$1,MATCH(FB$5,'Daten Elementary'!$A:$A,0)-1,MATCH(AN177,'Daten Elementary'!$A$424:$ADO$424,0)-1))*1000</f>
        <v>0</v>
      </c>
      <c r="FC177" s="314">
        <f ca="1">IF(ISERROR(OFFSET('Daten Elementary'!$A$1,MATCH(FC$5,'Daten Elementary'!$A:$A,0)-1,MATCH(AO177,'Daten Elementary'!$A$424:$ADO$424,0)-1)),0,OFFSET('Daten Elementary'!$A$1,MATCH(FC$5,'Daten Elementary'!$A:$A,0)-1,MATCH(AO177,'Daten Elementary'!$A$424:$ADO$424,0)-1))*1000</f>
        <v>17.073833999999998</v>
      </c>
      <c r="FD177" s="314">
        <f ca="1">IF(ISERROR(OFFSET('Daten Elementary'!$A$1,MATCH(FD$5,'Daten Elementary'!$A:$A,0)-1,MATCH(AP177,'Daten Elementary'!$A$424:$ADO$424,0)-1)),0,OFFSET('Daten Elementary'!$A$1,MATCH(FD$5,'Daten Elementary'!$A:$A,0)-1,MATCH(AP177,'Daten Elementary'!$A$424:$ADO$424,0)-1))*1000</f>
        <v>0</v>
      </c>
      <c r="FE177" s="314">
        <f t="shared" ca="1" si="133"/>
        <v>21.077633999999996</v>
      </c>
      <c r="FF177" s="314">
        <f ca="1">IF(ISERROR(OFFSET('Daten Elementary'!$A$1,MATCH(FF$5,'Daten Elementary'!$A:$A,0)-1,MATCH(AQ177,'Daten Elementary'!$A$424:$ADO$424,0)-1)),0,OFFSET('Daten Elementary'!$A$1,MATCH(FF$5,'Daten Elementary'!$A:$A,0)-1,MATCH(AQ177,'Daten Elementary'!$A$424:$ADO$424,0)-1))*1000</f>
        <v>0.26141551000000002</v>
      </c>
      <c r="FG177" s="314">
        <f ca="1">IF(ISERROR(OFFSET('Daten Elementary'!$A$1,MATCH(FG$5,'Daten Elementary'!$A:$A,0)-1,MATCH(AR177,'Daten Elementary'!$A$424:$ADO$424,0)-1)),0,OFFSET('Daten Elementary'!$A$1,MATCH(FG$5,'Daten Elementary'!$A:$A,0)-1,MATCH(AR177,'Daten Elementary'!$A$424:$ADO$424,0)-1))*1000</f>
        <v>0.35321434000000002</v>
      </c>
      <c r="FH177" s="314">
        <f ca="1">IF(ISERROR(OFFSET('Daten Elementary'!$A$1,MATCH(FH$5,'Daten Elementary'!$A:$A,0)-1,MATCH(AS177,'Daten Elementary'!$A$424:$ADO$424,0)-1)),0,OFFSET('Daten Elementary'!$A$1,MATCH(FH$5,'Daten Elementary'!$A:$A,0)-1,MATCH(AS177,'Daten Elementary'!$A$424:$ADO$424,0)-1))*1000</f>
        <v>3.8367538999999997</v>
      </c>
      <c r="FI177" s="315">
        <f t="shared" ca="1" si="134"/>
        <v>25.529017749999994</v>
      </c>
      <c r="FJ177" s="314">
        <f ca="1">IF(ISERROR(OFFSET('Daten Elementary'!$A$1,MATCH(FJ$5,'Daten Elementary'!$A:$A,0)-1,MATCH($AT177,'Daten Elementary'!$A$424:$ADO$424,0)-1)),0,OFFSET('Daten Elementary'!$A$1,MATCH(FJ$5,'Daten Elementary'!$A:$A,0)-1,MATCH($AT177,'Daten Elementary'!$A$424:$ADO$424,0)-1))*1000</f>
        <v>25.529017</v>
      </c>
      <c r="FK177" s="305">
        <f t="shared" ca="1" si="135"/>
        <v>0.99999997062166657</v>
      </c>
      <c r="FL177" s="314">
        <f ca="1">IF(ISERROR(OFFSET('Daten Elementary'!$A$1,MATCH(FL$5,'Daten Elementary'!$A:$A,0)-1,MATCH(AM177,'Daten Elementary'!$A$424:$ADO$424,0)-1)),0,OFFSET('Daten Elementary'!$A$1,MATCH(FL$5,'Daten Elementary'!$A:$A,0)-1,MATCH(AM177,'Daten Elementary'!$A$424:$ADO$424,0)-1))</f>
        <v>0</v>
      </c>
      <c r="FM177" s="314">
        <f ca="1">IF(ISERROR(OFFSET('Daten Elementary'!$A$1,MATCH(FM$5,'Daten Elementary'!$A:$A,0)-1,MATCH(AN177,'Daten Elementary'!$A$424:$ADO$424,0)-1)),0,OFFSET('Daten Elementary'!$A$1,MATCH(FM$5,'Daten Elementary'!$A:$A,0)-1,MATCH(AN177,'Daten Elementary'!$A$424:$ADO$424,0)-1))</f>
        <v>0</v>
      </c>
      <c r="FN177" s="314">
        <f ca="1">IF(ISERROR(OFFSET('Daten Elementary'!$A$1,MATCH(FN$5,'Daten Elementary'!$A:$A,0)-1,MATCH(AO177,'Daten Elementary'!$A$424:$ADO$424,0)-1)),0,OFFSET('Daten Elementary'!$A$1,MATCH(FN$5,'Daten Elementary'!$A:$A,0)-1,MATCH(AO177,'Daten Elementary'!$A$424:$ADO$424,0)-1))</f>
        <v>0</v>
      </c>
      <c r="FO177" s="314">
        <f ca="1">IF(ISERROR(OFFSET('Daten Elementary'!$A$1,MATCH(FO$5,'Daten Elementary'!$A:$A,0)-1,MATCH(AP177,'Daten Elementary'!$A$424:$ADO$424,0)-1)),0,OFFSET('Daten Elementary'!$A$1,MATCH(FO$5,'Daten Elementary'!$A:$A,0)-1,MATCH(AP177,'Daten Elementary'!$A$424:$ADO$424,0)-1))</f>
        <v>0</v>
      </c>
      <c r="FP177" s="314">
        <f t="shared" ca="1" si="136"/>
        <v>0</v>
      </c>
      <c r="FQ177" s="314">
        <f ca="1">IF(ISERROR(OFFSET('Daten Elementary'!$A$1,MATCH(FQ$5,'Daten Elementary'!$A:$A,0)-1,MATCH(AQ177,'Daten Elementary'!$A$424:$ADO$424,0)-1)),0,OFFSET('Daten Elementary'!$A$1,MATCH(FQ$5,'Daten Elementary'!$A:$A,0)-1,MATCH(AQ177,'Daten Elementary'!$A$424:$ADO$424,0)-1))</f>
        <v>0</v>
      </c>
      <c r="FR177" s="314">
        <f ca="1">IF(ISERROR(OFFSET('Daten Elementary'!$A$1,MATCH(FR$5,'Daten Elementary'!$A:$A,0)-1,MATCH(AR177,'Daten Elementary'!$A$424:$ADO$424,0)-1)),0,OFFSET('Daten Elementary'!$A$1,MATCH(FR$5,'Daten Elementary'!$A:$A,0)-1,MATCH(AR177,'Daten Elementary'!$A$424:$ADO$424,0)-1))</f>
        <v>0</v>
      </c>
      <c r="FS177" s="314">
        <f ca="1">IF(ISERROR(OFFSET('Daten Elementary'!$A$1,MATCH(FS$5,'Daten Elementary'!$A:$A,0)-1,MATCH(AS177,'Daten Elementary'!$A$424:$ADO$424,0)-1)),0,OFFSET('Daten Elementary'!$A$1,MATCH(FS$5,'Daten Elementary'!$A:$A,0)-1,MATCH(AS177,'Daten Elementary'!$A$424:$ADO$424,0)-1))</f>
        <v>0</v>
      </c>
      <c r="FT177" s="315">
        <f t="shared" ca="1" si="137"/>
        <v>0</v>
      </c>
      <c r="FU177" s="314">
        <f ca="1">IF(ISERROR(OFFSET('Daten Elementary'!$A$1,MATCH(FU$5,'Daten Elementary'!$A:$A,0)-1,MATCH($AT177,'Daten Elementary'!$A$424:$ADO$424,0)-1)),0,OFFSET('Daten Elementary'!$A$1,MATCH(FU$5,'Daten Elementary'!$A:$A,0)-1,MATCH($AT177,'Daten Elementary'!$A$424:$ADO$424,0)-1))</f>
        <v>0</v>
      </c>
      <c r="FV177" s="305">
        <f t="shared" ca="1" si="138"/>
        <v>0</v>
      </c>
      <c r="FW177" s="324"/>
      <c r="FX177" s="231" t="str">
        <f t="shared" si="139"/>
        <v>Zug Europa, Strommix ENTSO-E &amp; Diesel (Elektro- &amp; Diesellok, inkl. Rangierfahrten)</v>
      </c>
      <c r="FY177" s="231" t="str">
        <f t="shared" si="104"/>
        <v>Zug Europa</v>
      </c>
      <c r="FZ177" s="231" t="str">
        <f t="shared" si="105"/>
        <v>, Strommix ENTSO-E &amp; Diesel</v>
      </c>
      <c r="GA177" s="231" t="str">
        <f t="shared" si="106"/>
        <v xml:space="preserve"> (Elektro- &amp; Diesellok, inkl. Rangierfahrten)</v>
      </c>
      <c r="GB177" s="231"/>
    </row>
    <row r="178" spans="1:184" ht="16.5" customHeight="1">
      <c r="A178" s="378"/>
      <c r="B178" s="405"/>
      <c r="C178" s="334" t="s">
        <v>15</v>
      </c>
      <c r="D178" s="326" t="s">
        <v>400</v>
      </c>
      <c r="E178" s="371" t="s">
        <v>306</v>
      </c>
      <c r="F178" s="86">
        <v>1</v>
      </c>
      <c r="G178" s="86">
        <v>1</v>
      </c>
      <c r="H178" s="87">
        <v>1</v>
      </c>
      <c r="I178" s="88">
        <v>1</v>
      </c>
      <c r="J178" s="88"/>
      <c r="K178" s="86">
        <v>1</v>
      </c>
      <c r="L178" s="86"/>
      <c r="M178" s="86"/>
      <c r="N178" s="82" t="s">
        <v>100</v>
      </c>
      <c r="O178" s="6">
        <f ca="1">(IF(ISERROR(INDEX(INDIRECT($D$268),MATCH($AM178,$AM$4:$AM$275,0),MATCH(O$304,INDIRECT($E$268),0))*$I178/$AD178),0,INDEX(INDIRECT($D$268),MATCH($AM178,$AM$4:$AM$275,0),MATCH(O$304,INDIRECT($E$268),0))*$I178/$AD178)+IF(ISERROR(INDEX(INDIRECT($D$268),MATCH($AN178,$AN$4:$AN$275,0),MATCH(O$305,INDIRECT($E$268),0))*$J178/$AE178),0,INDEX(INDIRECT($D$268),MATCH($AN178,$AN$4:$AN$275,0),MATCH(O$305,INDIRECT($E$268),0))*$J178/$AE178))*$AC178/$F178</f>
        <v>0</v>
      </c>
      <c r="P178" s="6">
        <f ca="1">(IF(ISERROR(INDEX(INDIRECT($D$268),MATCH($AO178,$AO$4:$AO$275,0),MATCH(P$304,INDIRECT($E$268),0))*$I178/$AD178),0,INDEX(INDIRECT($D$268),MATCH($AO178,$AO$4:$AO$275,0),MATCH(P$304,INDIRECT($E$268),0))*$I178/$AD178)+IF(ISERROR(INDEX(INDIRECT($D$268),MATCH($AP178,$AP$4:$AP$275,0),MATCH(P$305,INDIRECT($E$268),0))*$J178/$AE178),0,INDEX(INDIRECT($D$268),MATCH($AP178,$AP$4:$AP$275,0),MATCH(P$305,INDIRECT($E$268),0))*$J178/$AE178))*$AC178/$F178</f>
        <v>19.122467</v>
      </c>
      <c r="Q178" s="6">
        <f ca="1">INDEX(INDIRECT($D$268),MATCH($AQ178,$AQ$4:$AQ$284,0),MATCH(Q$4,INDIRECT($E$268),0))*$K178*$AC178/$F178/$AF178</f>
        <v>0.27607062000000004</v>
      </c>
      <c r="R178" s="6">
        <f ca="1">INDEX(INDIRECT($D$268),MATCH($AR178,$AR$4:$AR$284,0),MATCH(R$4,INDIRECT($E$268),0))*$K178*$AC178/$F178/$AF178</f>
        <v>0.38751652000000003</v>
      </c>
      <c r="S178" s="6">
        <f ca="1">INDEX(INDIRECT($D$268),MATCH($AS178,$AS$4:$AS$284,0),MATCH(S$4,INDIRECT($E$268),0))*$K178*$AC178/$F178/$AF178</f>
        <v>4.1455012</v>
      </c>
      <c r="T178" s="7">
        <f t="shared" ca="1" si="146"/>
        <v>23.931555340000003</v>
      </c>
      <c r="U178" s="6">
        <f>IF($B$268=6,(IF(OR(AJ178="Benzin",AJ178="Diesel"),$AK178*INDEX('DIN EN 16258'!$I:$I,MATCH('mobitool-Faktoren v2.0'!$AI178,'DIN EN 16258'!$A:$A,0))*$I178/$AD178+$AL178*INDEX('DIN EN 16258'!$I:$I,MATCH('mobitool-Faktoren v2.0'!$AJ178,'DIN EN 16258'!$A:$A,0))*$I178/$AD178,IF(ISERROR($AK178*INDEX('DIN EN 16258'!$I:$I,MATCH('mobitool-Faktoren v2.0'!$AI178,'DIN EN 16258'!$A:$A,0))*$I178/$AD178),0,$AK178*INDEX('DIN EN 16258'!$I:$I,MATCH('mobitool-Faktoren v2.0'!$AI178,'DIN EN 16258'!$A:$A,0))*$I178/$AD178)+IF(ISERROR($AL178*INDEX('DIN EN 16258'!$I:$I,MATCH('mobitool-Faktoren v2.0'!$AJ178,'DIN EN 16258'!$A:$A,0))*$J178/$AE178),0,$AL178*INDEX('DIN EN 16258'!$I:$I,MATCH('mobitool-Faktoren v2.0'!$AJ178,'DIN EN 16258'!$A:$A,0))*$J178/$AE178)))*1000,
IF($B$268=1,(IF(OR(AJ178="Benzin",AJ178="Diesel"),$AK178*INDEX('DIN EN 16258'!$D:$D,MATCH('mobitool-Faktoren v2.0'!$AI178,'DIN EN 16258'!$A:$A,0))*$I178/$AD178+$AL178*INDEX('DIN EN 16258'!$D:$D,MATCH('mobitool-Faktoren v2.0'!$AJ178,'DIN EN 16258'!$A:$A,0))*$I178/$AD178,IF(ISERROR($AK178*INDEX('DIN EN 16258'!$D:$D,MATCH('mobitool-Faktoren v2.0'!$AI178,'DIN EN 16258'!$A:$A,0))*$I178/$AD178),0,$AK178*INDEX('DIN EN 16258'!$D:$D,MATCH('mobitool-Faktoren v2.0'!$AI178,'DIN EN 16258'!$A:$A,0))*$I178/$AD178)+IF(ISERROR($AL178*INDEX('DIN EN 16258'!$D:$D,MATCH('mobitool-Faktoren v2.0'!$AJ178,'DIN EN 16258'!$A:$A,0))*$J178/$AE178),0,$AL178*INDEX('DIN EN 16258'!$D:$D,MATCH('mobitool-Faktoren v2.0'!$AJ178,'DIN EN 16258'!$A:$A,0))*$J178/$AE178))),0))*$AC178/$F178</f>
        <v>0</v>
      </c>
      <c r="V178" s="6">
        <f>IF($B$268=6,(IF(OR(AJ178="Benzin",AJ178="Diesel"),$AK178*INDEX('DIN EN 16258'!$L:$L,MATCH('mobitool-Faktoren v2.0'!$AI178,'DIN EN 16258'!$A:$A,0))*$I178/$AD178+$AL178*INDEX('DIN EN 16258'!$L:$L,MATCH('mobitool-Faktoren v2.0'!$AJ178,'DIN EN 16258'!$A:$A,0))*$I178/$AD178,IF(ISERROR($AK178*INDEX('DIN EN 16258'!$L:$L,MATCH('mobitool-Faktoren v2.0'!$AI178,'DIN EN 16258'!$A:$A,0))*$I178/$AD178),0,$AK178*INDEX('DIN EN 16258'!$L:$L,MATCH('mobitool-Faktoren v2.0'!$AI178,'DIN EN 16258'!$A:$A,0))*$I178/$AD178)+IF(ISERROR($AL178*INDEX('DIN EN 16258'!$L:$L,MATCH('mobitool-Faktoren v2.0'!$AJ178,'DIN EN 16258'!$A:$A,0))*$J178/$AE178),0,$AL178*INDEX('DIN EN 16258'!$L:$L,MATCH('mobitool-Faktoren v2.0'!$AJ178,'DIN EN 16258'!$A:$A,0))*$J178/$AE178)))*1000,
IF($B$268=1,(IF(OR(AJ178="Benzin",AJ178="Diesel"),$AK178*INDEX('DIN EN 16258'!$F:$F,MATCH('mobitool-Faktoren v2.0'!$AI178,'DIN EN 16258'!$A:$A,0))*$I178/$AD178+$AL178*INDEX('DIN EN 16258'!$F:$F,MATCH('mobitool-Faktoren v2.0'!$AJ178,'DIN EN 16258'!$A:$A,0))*$I178/$AD178,IF(ISERROR($AK178*INDEX('DIN EN 16258'!$F:$F,MATCH('mobitool-Faktoren v2.0'!$AI178,'DIN EN 16258'!$A:$A,0))*$I178/$AD178),0,$AK178*INDEX('DIN EN 16258'!$F:$F,MATCH('mobitool-Faktoren v2.0'!$AI178,'DIN EN 16258'!$A:$A,0))*$I178/$AD178)+IF(ISERROR($AL178*INDEX('DIN EN 16258'!$F:$F,MATCH('mobitool-Faktoren v2.0'!$AJ178,'DIN EN 16258'!$A:$A,0))*$J178/$AE178),0,$AL178*INDEX('DIN EN 16258'!$F:$F,MATCH('mobitool-Faktoren v2.0'!$AJ178,'DIN EN 16258'!$A:$A,0))*$J178/$AE178))),0))*$AC178/$F178</f>
        <v>18.798953750779997</v>
      </c>
      <c r="W178" s="39" t="s">
        <v>673</v>
      </c>
      <c r="X178" s="39" t="s">
        <v>162</v>
      </c>
      <c r="Y178" s="300"/>
      <c r="Z178" s="372"/>
      <c r="AA178" s="337"/>
      <c r="AB178" s="299"/>
      <c r="AC178" s="300">
        <v>1</v>
      </c>
      <c r="AD178" s="298">
        <v>1</v>
      </c>
      <c r="AE178" s="298"/>
      <c r="AF178" s="337">
        <v>1</v>
      </c>
      <c r="AG178" s="337"/>
      <c r="AH178" s="337"/>
      <c r="AI178" s="301" t="s">
        <v>642</v>
      </c>
      <c r="AJ178" s="301"/>
      <c r="AK178" s="374">
        <v>3.8982999999999997E-2</v>
      </c>
      <c r="AL178" s="374"/>
      <c r="AM178" s="202" t="s">
        <v>851</v>
      </c>
      <c r="AN178" s="202" t="s">
        <v>81</v>
      </c>
      <c r="AO178" s="202" t="s">
        <v>853</v>
      </c>
      <c r="AP178" s="202" t="s">
        <v>81</v>
      </c>
      <c r="AQ178" s="202" t="s">
        <v>854</v>
      </c>
      <c r="AR178" s="202" t="s">
        <v>855</v>
      </c>
      <c r="AS178" s="202" t="s">
        <v>856</v>
      </c>
      <c r="AT178" s="202" t="s">
        <v>2249</v>
      </c>
      <c r="AU178" s="303">
        <f ca="1">IF(ISERROR(OFFSET('Daten KEA'!$A$1,MATCH(AU$5,'Daten KEA'!$A:$A,0)-1,MATCH(AM178,'Daten KEA'!$A$424:$ADO$424,0)-1)),0,OFFSET('Daten KEA'!$A$1,MATCH(AU$5,'Daten KEA'!$A:$A,0)-1,MATCH(AM178,'Daten KEA'!$A$424:$ADO$424,0)-1))+IF(ISERROR(AK178*INDEX('Energiefaktoren Ecoinvent'!$D:$D,MATCH('mobitool-Faktoren v2.0'!AI178,'Energiefaktoren Ecoinvent'!$A:$A,0))),0,AK178*INDEX('Energiefaktoren Ecoinvent'!$D:$D,MATCH('mobitool-Faktoren v2.0'!AI178,'Energiefaktoren Ecoinvent'!$A:$A,0)))+IF(OR(AJ178="Benzin",AJ178="Diesel"),IF(ISERROR(OFFSET('Daten KEA'!$A$1,MATCH(AV$5,'Daten KEA'!$A:$A,0)-1,MATCH(AN178,'Daten KEA'!$A$424:$ADO$424,0)-1)),0,OFFSET('Daten KEA'!$A$1,MATCH(AV$5,'Daten KEA'!$A:$A,0)-1,MATCH(AN178,'Daten KEA'!$A$424:$ADO$424,0)-1))+IF(ISERROR(AL178*INDEX('Energiefaktoren Ecoinvent'!$D:$D,MATCH('mobitool-Faktoren v2.0'!AJ178,'Energiefaktoren Ecoinvent'!$A:$A,0))),0,AL178*INDEX('Energiefaktoren Ecoinvent'!$D:$D,MATCH('mobitool-Faktoren v2.0'!AJ178,'Energiefaktoren Ecoinvent'!$A:$A,0))),0)</f>
        <v>0.14033879999999999</v>
      </c>
      <c r="AV178" s="303">
        <f ca="1">IF(OR(AJ178="Benzin",AJ178="Diesel"),0,IF(ISERROR(OFFSET('Daten KEA'!$A$1,MATCH(AV$5,'Daten KEA'!$A:$A,0)-1,MATCH(AN178,'Daten KEA'!$A$424:$ADO$424,0)-1)),0,OFFSET('Daten KEA'!$A$1,MATCH(AV$5,'Daten KEA'!$A:$A,0)-1,MATCH(AN178,'Daten KEA'!$A$424:$ADO$424,0)-1))+IF(ISERROR(AL178*INDEX('Energiefaktoren Ecoinvent'!$D:$D,MATCH('mobitool-Faktoren v2.0'!AJ178,'Energiefaktoren Ecoinvent'!$A:$A,0))),0,AL178*INDEX('Energiefaktoren Ecoinvent'!$D:$D,MATCH('mobitool-Faktoren v2.0'!AJ178,'Energiefaktoren Ecoinvent'!$A:$A,0))))</f>
        <v>0</v>
      </c>
      <c r="AW178" s="303">
        <f ca="1">IF(ISERROR(OFFSET('Daten KEA'!$A$1,MATCH(AW$5,'Daten KEA'!$A:$A,0)-1,MATCH(AO178,'Daten KEA'!$A$424:$ADO$424,0)-1)),0,OFFSET('Daten KEA'!$A$1,MATCH(AW$5,'Daten KEA'!$A:$A,0)-1,MATCH(AO178,'Daten KEA'!$A$424:$ADO$424,0)-1))-IF(ISERROR(AK178*INDEX('Energiefaktoren Ecoinvent'!$D:$D,MATCH('mobitool-Faktoren v2.0'!AI178,'Energiefaktoren Ecoinvent'!$A:$A,0))),0,AK178*INDEX('Energiefaktoren Ecoinvent'!$D:$D,MATCH('mobitool-Faktoren v2.0'!AI178,'Energiefaktoren Ecoinvent'!$A:$A,0)))+IF(OR(AJ178="Benzin",AJ178="Diesel"),IF(ISERROR(OFFSET('Daten KEA'!$A$1,MATCH(AX$5,'Daten KEA'!$A:$A,0)-1,MATCH(AP178,'Daten KEA'!$A$424:$ADO$424,0)-1)),0,OFFSET('Daten KEA'!$A$1,MATCH(AX$5,'Daten KEA'!$A:$A,0)-1,MATCH(AP178,'Daten KEA'!$A$424:$ADO$424,0)-1))-IF(ISERROR(AL178*INDEX('Energiefaktoren Ecoinvent'!$D:$D,MATCH('mobitool-Faktoren v2.0'!AJ178,'Energiefaktoren Ecoinvent'!$A:$A,0))),0,AL178*INDEX('Energiefaktoren Ecoinvent'!$D:$D,MATCH('mobitool-Faktoren v2.0'!AJ178,'Energiefaktoren Ecoinvent'!$A:$A,0))),0)</f>
        <v>0.27775512000000002</v>
      </c>
      <c r="AX178" s="303">
        <f ca="1">IF(OR(AJ178="Benzin",AJ178="Diesel"),0,IF(ISERROR(OFFSET('Daten KEA'!$A$1,MATCH(AX$5,'Daten KEA'!$A:$A,0)-1,MATCH(AP178,'Daten KEA'!$A$424:$ADO$424,0)-1)),0,OFFSET('Daten KEA'!$A$1,MATCH(AX$5,'Daten KEA'!$A:$A,0)-1,MATCH(AP178,'Daten KEA'!$A$424:$ADO$424,0)-1))-IF(ISERROR(AL178*INDEX('Energiefaktoren Ecoinvent'!$D:$D,MATCH('mobitool-Faktoren v2.0'!AJ178,'Energiefaktoren Ecoinvent'!$A:$A,0))),0,AL178*INDEX('Energiefaktoren Ecoinvent'!$D:$D,MATCH('mobitool-Faktoren v2.0'!AJ178,'Energiefaktoren Ecoinvent'!$A:$A,0))))</f>
        <v>0</v>
      </c>
      <c r="AY178" s="303">
        <f t="shared" ca="1" si="107"/>
        <v>0.41809392000000001</v>
      </c>
      <c r="AZ178" s="303">
        <f ca="1">IF(ISERROR(OFFSET('Daten KEA'!$A$1,MATCH(AZ$5,'Daten KEA'!$A:$A,0)-1,MATCH(AQ178,'Daten KEA'!$A$424:$ADO$424,0)-1)),0,OFFSET('Daten KEA'!$A$1,MATCH(AZ$5,'Daten KEA'!$A:$A,0)-1,MATCH(AQ178,'Daten KEA'!$A$424:$ADO$424,0)-1))</f>
        <v>4.1062269E-3</v>
      </c>
      <c r="BA178" s="303">
        <f ca="1">IF(ISERROR(OFFSET('Daten KEA'!$A$1,MATCH(BA$5,'Daten KEA'!$A:$A,0)-1,MATCH(AR178,'Daten KEA'!$A$424:$ADO$424,0)-1)),0,OFFSET('Daten KEA'!$A$1,MATCH(BA$5,'Daten KEA'!$A:$A,0)-1,MATCH(AR178,'Daten KEA'!$A$424:$ADO$424,0)-1))</f>
        <v>6.8014572000000004E-3</v>
      </c>
      <c r="BB178" s="303">
        <f ca="1">IF(ISERROR(OFFSET('Daten KEA'!$A$1,MATCH(BB$5,'Daten KEA'!$A:$A,0)-1,MATCH(AS178,'Daten KEA'!$A$424:$ADO$424,0)-1)),0,OFFSET('Daten KEA'!$A$1,MATCH(BB$5,'Daten KEA'!$A:$A,0)-1,MATCH(AS178,'Daten KEA'!$A$424:$ADO$424,0)-1))</f>
        <v>9.7062346999999993E-2</v>
      </c>
      <c r="BC178" s="304">
        <f t="shared" ca="1" si="101"/>
        <v>0.52606395110000004</v>
      </c>
      <c r="BD178" s="303">
        <f ca="1">IF(ISERROR(OFFSET('Daten KEA'!$A$1,MATCH(BD$5,'Daten KEA'!$A:$A,0)-1,MATCH(AT178,'Daten KEA'!$A$424:$ADO$424,0)-1)),0,OFFSET('Daten KEA'!$A$1,MATCH(BD$5,'Daten KEA'!$A:$A,0)-1,MATCH(AT178,'Daten KEA'!$A$424:$ADO$424,0)-1))</f>
        <v>0.52606394999999995</v>
      </c>
      <c r="BE178" s="305">
        <f t="shared" ca="1" si="108"/>
        <v>0.99999999790899929</v>
      </c>
      <c r="BF178" s="306">
        <f ca="1">IF(ISERROR(OFFSET('Daten KEA'!$A$1,MATCH(BF$5,'Daten KEA'!$A:$A,0)-1,MATCH(AM178,'Daten KEA'!$A$424:$ADO$424,0)-1)),0,OFFSET('Daten KEA'!$A$1,MATCH(BF$5,'Daten KEA'!$A:$A,0)-1,MATCH(AM178,'Daten KEA'!$A$424:$ADO$424,0)-1))+IF(ISERROR($AK178*INDEX('Energiefaktoren Ecoinvent'!$H:$H,MATCH('mobitool-Faktoren v2.0'!$AI178,'Energiefaktoren Ecoinvent'!$A:$A,0))),0,$AK178*INDEX('Energiefaktoren Ecoinvent'!$H:$H,MATCH('mobitool-Faktoren v2.0'!$AI178,'Energiefaktoren Ecoinvent'!$A:$A,0)))+IF(OR(AJ178="Benzin",AJ178="Diesel"),IF(ISERROR(OFFSET('Daten KEA'!$A$1,MATCH(BG$5,'Daten KEA'!$A:$A,0)-1,MATCH(AN178,'Daten KEA'!$A$424:$ADO$424,0)-1)),0,OFFSET('Daten KEA'!$A$1,MATCH(BG$5,'Daten KEA'!$A:$A,0)-1,MATCH(AN178,'Daten KEA'!$A$424:$ADO$424,0)-1))+IF(ISERROR($AL178*INDEX('Energiefaktoren Ecoinvent'!$H:$H,MATCH('mobitool-Faktoren v2.0'!$AJ178,'Energiefaktoren Ecoinvent'!$A:$A,0))),0,$AL178*INDEX('Energiefaktoren Ecoinvent'!$H:$H,MATCH('mobitool-Faktoren v2.0'!$AJ178,'Energiefaktoren Ecoinvent'!$A:$A,0))),0)</f>
        <v>9.8598672748799979E-2</v>
      </c>
      <c r="BG178" s="306">
        <f ca="1">IF(OR(AJ178="Benzin",AJ178="Diesel"),0,IF(ISERROR(OFFSET('Daten KEA'!$A$1,MATCH(BG$5,'Daten KEA'!$A:$A,0)-1,MATCH(AN178,'Daten KEA'!$A$424:$ADO$424,0)-1)),0,OFFSET('Daten KEA'!$A$1,MATCH(BG$5,'Daten KEA'!$A:$A,0)-1,MATCH(AN178,'Daten KEA'!$A$424:$ADO$424,0)-1))+IF(ISERROR($AL178*INDEX('Energiefaktoren Ecoinvent'!$H:$H,MATCH('mobitool-Faktoren v2.0'!$AJ178,'Energiefaktoren Ecoinvent'!$A:$A,0))),0,$AL178*INDEX('Energiefaktoren Ecoinvent'!$H:$H,MATCH('mobitool-Faktoren v2.0'!$AJ178,'Energiefaktoren Ecoinvent'!$A:$A,0))))</f>
        <v>0</v>
      </c>
      <c r="BH178" s="306">
        <f ca="1">IF(ISERROR(OFFSET('Daten KEA'!$A$1,MATCH(BH$5,'Daten KEA'!$A:$A,0)-1,MATCH(AO178,'Daten KEA'!$A$424:$ADO$424,0)-1)),0,OFFSET('Daten KEA'!$A$1,MATCH(BH$5,'Daten KEA'!$A:$A,0)-1,MATCH(AO178,'Daten KEA'!$A$424:$ADO$424,0)-1))-IF(ISERROR($AK178*INDEX('Energiefaktoren Ecoinvent'!$H:$H,MATCH('mobitool-Faktoren v2.0'!$AI178,'Energiefaktoren Ecoinvent'!$A:$A,0))),0,$AK178*INDEX('Energiefaktoren Ecoinvent'!$H:$H,MATCH('mobitool-Faktoren v2.0'!$AI178,'Energiefaktoren Ecoinvent'!$A:$A,0)))+IF(OR(AJ178="Benzin",AJ178="Diesel"),IF(ISERROR(OFFSET('Daten KEA'!$A$1,MATCH(BI$5,'Daten KEA'!$A:$A,0)-1,MATCH(AP178,'Daten KEA'!$A$424:$ADO$424,0)-1)),0,OFFSET('Daten KEA'!$A$1,MATCH(BI$5,'Daten KEA'!$A:$A,0)-1,MATCH(AP178,'Daten KEA'!$A$424:$ADO$424,0)-1))-IF(ISERROR($AL178*INDEX('Energiefaktoren Ecoinvent'!$H:$H,MATCH('mobitool-Faktoren v2.0'!$AJ178,'Energiefaktoren Ecoinvent'!$A:$A,0))),0,$AL178*INDEX('Energiefaktoren Ecoinvent'!$H:$H,MATCH('mobitool-Faktoren v2.0'!$AJ178,'Energiefaktoren Ecoinvent'!$A:$A,0))),0)</f>
        <v>0.28025606581954998</v>
      </c>
      <c r="BI178" s="306">
        <f ca="1">IF(OR(AJ178="Benzin",AJ178="Diesel"),0,IF(ISERROR(OFFSET('Daten KEA'!$A$1,MATCH(BI$5,'Daten KEA'!$A:$A,0)-1,MATCH(AP178,'Daten KEA'!$A$424:$ADO$424,0)-1)),0,OFFSET('Daten KEA'!$A$1,MATCH(BI$5,'Daten KEA'!$A:$A,0)-1,MATCH(AP178,'Daten KEA'!$A$424:$ADO$424,0)-1))-IF(ISERROR($AL178*INDEX('Energiefaktoren Ecoinvent'!$H:$H,MATCH('mobitool-Faktoren v2.0'!$AJ178,'Energiefaktoren Ecoinvent'!$A:$A,0))),0,$AL178*INDEX('Energiefaktoren Ecoinvent'!$H:$H,MATCH('mobitool-Faktoren v2.0'!$AJ178,'Energiefaktoren Ecoinvent'!$A:$A,0))))</f>
        <v>0</v>
      </c>
      <c r="BJ178" s="306">
        <f t="shared" ca="1" si="140"/>
        <v>0.37885473856834995</v>
      </c>
      <c r="BK178" s="306">
        <f ca="1">IF(ISERROR(OFFSET('Daten KEA'!$A$1,MATCH(BK$5,'Daten KEA'!$A:$A,0)-1,MATCH(AQ178,'Daten KEA'!$A$424:$ADO$424,0)-1)),0,OFFSET('Daten KEA'!$A$1,MATCH(BK$5,'Daten KEA'!$A:$A,0)-1,MATCH(AQ178,'Daten KEA'!$A$424:$ADO$424,0)-1))</f>
        <v>4.0092160877241998E-3</v>
      </c>
      <c r="BL178" s="306">
        <f ca="1">IF(ISERROR(OFFSET('Daten KEA'!$A$1,MATCH(BL$5,'Daten KEA'!$A:$A,0)-1,MATCH(AR178,'Daten KEA'!$A$424:$ADO$424,0)-1)),0,OFFSET('Daten KEA'!$A$1,MATCH(BL$5,'Daten KEA'!$A:$A,0)-1,MATCH(AR178,'Daten KEA'!$A$424:$ADO$424,0)-1))</f>
        <v>6.2464143159456E-3</v>
      </c>
      <c r="BM178" s="306">
        <f ca="1">IF(ISERROR(OFFSET('Daten KEA'!$A$1,MATCH(BM$5,'Daten KEA'!$A:$A,0)-1,MATCH(AS178,'Daten KEA'!$A$424:$ADO$424,0)-1)),0,OFFSET('Daten KEA'!$A$1,MATCH(BM$5,'Daten KEA'!$A:$A,0)-1,MATCH(AS178,'Daten KEA'!$A$424:$ADO$424,0)-1))</f>
        <v>8.7542013289640008E-2</v>
      </c>
      <c r="BN178" s="307">
        <f t="shared" ca="1" si="98"/>
        <v>0.47665238226165974</v>
      </c>
      <c r="BO178" s="306">
        <f ca="1">IF(ISERROR(OFFSET('Daten KEA'!$A$1,MATCH(BO$5,'Daten KEA'!$A:$A,0)-1,MATCH(AT178,'Daten KEA'!$A$424:$ADO$424,0)-1)),0,OFFSET('Daten KEA'!$A$1,MATCH(BO$5,'Daten KEA'!$A:$A,0)-1,MATCH(AT178,'Daten KEA'!$A$424:$ADO$424,0)-1))</f>
        <v>0.47665237128165999</v>
      </c>
      <c r="BP178" s="305">
        <f t="shared" ca="1" si="109"/>
        <v>0.99999997696434517</v>
      </c>
      <c r="BQ178" s="308">
        <f ca="1">IF(ISERROR(OFFSET('Daten GWP'!$A$1,MATCH(BQ$5,'Daten GWP'!$A:$A,0)-1,MATCH(AM178,'Daten GWP'!$A$424:$ADO$424,0)-1)),0,OFFSET('Daten GWP'!$A$1,MATCH(BQ$5,'Daten GWP'!$A:$A,0)-1,MATCH(AM178,'Daten GWP'!$A$424:$ADO$424,0)-1))*1000</f>
        <v>0</v>
      </c>
      <c r="BR178" s="308">
        <f ca="1">IF(ISERROR(OFFSET('Daten GWP'!$A$1,MATCH(BR$5,'Daten GWP'!$A:$A,0)-1,MATCH(AN178,'Daten GWP'!$A$424:$ADO$424,0)-1)),0,OFFSET('Daten GWP'!$A$1,MATCH(BR$5,'Daten GWP'!$A:$A,0)-1,MATCH(AN178,'Daten GWP'!$A$424:$ADO$424,0)-1))*1000</f>
        <v>0</v>
      </c>
      <c r="BS178" s="308">
        <f ca="1">IF(ISERROR(OFFSET('Daten GWP'!$A$1,MATCH(BS$5,'Daten GWP'!$A:$A,0)-1,MATCH(AO178,'Daten GWP'!$A$424:$ADO$424,0)-1)),0,OFFSET('Daten GWP'!$A$1,MATCH(BS$5,'Daten GWP'!$A:$A,0)-1,MATCH(AO178,'Daten GWP'!$A$424:$ADO$424,0)-1))*1000</f>
        <v>19.122467</v>
      </c>
      <c r="BT178" s="308">
        <f ca="1">IF(ISERROR(OFFSET('Daten GWP'!$A$1,MATCH(BT$5,'Daten GWP'!$A:$A,0)-1,MATCH(AP178,'Daten GWP'!$A$424:$ADO$424,0)-1)),0,OFFSET('Daten GWP'!$A$1,MATCH(BT$5,'Daten GWP'!$A:$A,0)-1,MATCH(AP178,'Daten GWP'!$A$424:$ADO$424,0)-1))*1000</f>
        <v>0</v>
      </c>
      <c r="BU178" s="308">
        <f t="shared" ca="1" si="110"/>
        <v>19.122467</v>
      </c>
      <c r="BV178" s="308">
        <f ca="1">IF(ISERROR(OFFSET('Daten GWP'!$A$1,MATCH(BV$5,'Daten GWP'!$A:$A,0)-1,MATCH(AQ178,'Daten GWP'!$A$424:$ADO$424,0)-1)),0,OFFSET('Daten GWP'!$A$1,MATCH(BV$5,'Daten GWP'!$A:$A,0)-1,MATCH(AQ178,'Daten GWP'!$A$424:$ADO$424,0)-1))*1000</f>
        <v>0.27607062000000004</v>
      </c>
      <c r="BW178" s="308">
        <f ca="1">IF(ISERROR(OFFSET('Daten GWP'!$A$1,MATCH(BW$5,'Daten GWP'!$A:$A,0)-1,MATCH(AR178,'Daten GWP'!$A$424:$ADO$424,0)-1)),0,OFFSET('Daten GWP'!$A$1,MATCH(BW$5,'Daten GWP'!$A:$A,0)-1,MATCH(AR178,'Daten GWP'!$A$424:$ADO$424,0)-1))*1000</f>
        <v>0.38751652000000003</v>
      </c>
      <c r="BX178" s="308">
        <f ca="1">IF(ISERROR(OFFSET('Daten GWP'!$A$1,MATCH(BX$5,'Daten GWP'!$A:$A,0)-1,MATCH(AS178,'Daten GWP'!$A$424:$ADO$424,0)-1)),0,OFFSET('Daten GWP'!$A$1,MATCH(BX$5,'Daten GWP'!$A:$A,0)-1,MATCH(AS178,'Daten GWP'!$A$424:$ADO$424,0)-1))*1000</f>
        <v>4.1455012</v>
      </c>
      <c r="BY178" s="309">
        <f t="shared" ca="1" si="99"/>
        <v>23.931555339999996</v>
      </c>
      <c r="BZ178" s="308">
        <f ca="1">IF(ISERROR(OFFSET('Daten GWP'!$A$1,MATCH(BZ$5,'Daten GWP'!$A:$A,0)-1,MATCH(AT178,'Daten GWP'!$A$424:$ADO$424,0)-1)),0,OFFSET('Daten GWP'!$A$1,MATCH(BZ$5,'Daten GWP'!$A:$A,0)-1,MATCH(AT178,'Daten GWP'!$A$424:$ADO$424,0)-1))*1000</f>
        <v>23.931554999999999</v>
      </c>
      <c r="CA178" s="305">
        <f t="shared" ca="1" si="111"/>
        <v>0.99999998579281657</v>
      </c>
      <c r="CB178" s="310">
        <f ca="1">IF(ISERROR(OFFSET('Daten Elementary'!$A$1,MATCH(CB$5,'Daten Elementary'!$A:$A,0)-1,MATCH(AM178,'Daten Elementary'!$A$424:$ADO$424,0)-1)),0,OFFSET('Daten Elementary'!$A$1,MATCH(CB$5,'Daten Elementary'!$A:$A,0)-1,MATCH(AM178,'Daten Elementary'!$A$424:$ADO$424,0)-1))*1000000</f>
        <v>0</v>
      </c>
      <c r="CC178" s="310">
        <f ca="1">IF(ISERROR(OFFSET('Daten Elementary'!$A$1,MATCH(CC$5,'Daten Elementary'!$A:$A,0)-1,MATCH(AN178,'Daten Elementary'!$A$424:$ADO$424,0)-1)),0,OFFSET('Daten Elementary'!$A$1,MATCH(CC$5,'Daten Elementary'!$A:$A,0)-1,MATCH(AN178,'Daten Elementary'!$A$424:$ADO$424,0)-1))*1000000</f>
        <v>0</v>
      </c>
      <c r="CD178" s="310">
        <f ca="1">IF(ISERROR(OFFSET('Daten Elementary'!$A$1,MATCH(CD$5,'Daten Elementary'!$A:$A,0)-1,MATCH(AO178,'Daten Elementary'!$A$424:$ADO$424,0)-1)),0,OFFSET('Daten Elementary'!$A$1,MATCH(CD$5,'Daten Elementary'!$A:$A,0)-1,MATCH(AO178,'Daten Elementary'!$A$424:$ADO$424,0)-1))*1000000</f>
        <v>4.9059407999999998</v>
      </c>
      <c r="CE178" s="310">
        <f ca="1">IF(ISERROR(OFFSET('Daten Elementary'!$A$1,MATCH(CE$5,'Daten Elementary'!$A:$A,0)-1,MATCH(AP178,'Daten Elementary'!$A$424:$ADO$424,0)-1)),0,OFFSET('Daten Elementary'!$A$1,MATCH(CE$5,'Daten Elementary'!$A:$A,0)-1,MATCH(AP178,'Daten Elementary'!$A$424:$ADO$424,0)-1))*1000000</f>
        <v>0</v>
      </c>
      <c r="CF178" s="310">
        <f ca="1">SUM(CB178:CE178)</f>
        <v>4.9059407999999998</v>
      </c>
      <c r="CG178" s="310">
        <f ca="1">IF(ISERROR(OFFSET('Daten Elementary'!$A$1,MATCH(CG$5,'Daten Elementary'!$A:$A,0)-1,MATCH(AQ178,'Daten Elementary'!$A$424:$ADO$424,0)-1)),0,OFFSET('Daten Elementary'!$A$1,MATCH(CG$5,'Daten Elementary'!$A:$A,0)-1,MATCH(AQ178,'Daten Elementary'!$A$424:$ADO$424,0)-1))*1000000</f>
        <v>0.12947064</v>
      </c>
      <c r="CH178" s="310">
        <f ca="1">IF(ISERROR(OFFSET('Daten Elementary'!$A$1,MATCH(CH$5,'Daten Elementary'!$A:$A,0)-1,MATCH(AR178,'Daten Elementary'!$A$424:$ADO$424,0)-1)),0,OFFSET('Daten Elementary'!$A$1,MATCH(CH$5,'Daten Elementary'!$A:$A,0)-1,MATCH(AR178,'Daten Elementary'!$A$424:$ADO$424,0)-1))*1000000</f>
        <v>0.60907058999999997</v>
      </c>
      <c r="CI178" s="310">
        <f ca="1">IF(ISERROR(OFFSET('Daten Elementary'!$A$1,MATCH(CI$5,'Daten Elementary'!$A:$A,0)-1,MATCH(AS178,'Daten Elementary'!$A$424:$ADO$424,0)-1)),0,OFFSET('Daten Elementary'!$A$1,MATCH(CI$5,'Daten Elementary'!$A:$A,0)-1,MATCH(AS178,'Daten Elementary'!$A$424:$ADO$424,0)-1))*1000000</f>
        <v>4.8164482999999993</v>
      </c>
      <c r="CJ178" s="311">
        <f t="shared" ca="1" si="113"/>
        <v>10.46093033</v>
      </c>
      <c r="CK178" s="310">
        <f ca="1">IF(ISERROR(OFFSET('Daten Elementary'!$A$1,MATCH(CK$5,'Daten Elementary'!$A:$A,0)-1,MATCH($AT178,'Daten Elementary'!$A$424:$ADO$424,0)-1)),0,OFFSET('Daten Elementary'!$A$1,MATCH(CK$5,'Daten Elementary'!$A:$A,0)-1,MATCH($AT178,'Daten Elementary'!$A$424:$ADO$424,0)-1))*1000000</f>
        <v>10.460930000000001</v>
      </c>
      <c r="CL178" s="305">
        <f t="shared" ca="1" si="114"/>
        <v>0.9999999684540487</v>
      </c>
      <c r="CM178" s="312">
        <f ca="1">IF(ISERROR(OFFSET('Daten Elementary'!$A$1,MATCH(CM$5,'Daten Elementary'!$A:$A,0)-1,MATCH(AM178,'Daten Elementary'!$A$424:$ADO$424,0)-1)),0,OFFSET('Daten Elementary'!$A$1,MATCH(CM$5,'Daten Elementary'!$A:$A,0)-1,MATCH(AM178,'Daten Elementary'!$A$424:$ADO$424,0)-1))*1000000</f>
        <v>0</v>
      </c>
      <c r="CN178" s="312">
        <f ca="1">IF(ISERROR(OFFSET('Daten Elementary'!$A$1,MATCH(CN$5,'Daten Elementary'!$A:$A,0)-1,MATCH(AN178,'Daten Elementary'!$A$424:$ADO$424,0)-1)),0,OFFSET('Daten Elementary'!$A$1,MATCH(CN$5,'Daten Elementary'!$A:$A,0)-1,MATCH(AN178,'Daten Elementary'!$A$424:$ADO$424,0)-1))*1000000</f>
        <v>0</v>
      </c>
      <c r="CO178" s="312">
        <f ca="1">IF(ISERROR(OFFSET('Daten Elementary'!$A$1,MATCH(CO$5,'Daten Elementary'!$A:$A,0)-1,MATCH(AO178,'Daten Elementary'!$A$424:$ADO$424,0)-1)),0,OFFSET('Daten Elementary'!$A$1,MATCH(CO$5,'Daten Elementary'!$A:$A,0)-1,MATCH(AO178,'Daten Elementary'!$A$424:$ADO$424,0)-1))*1000000</f>
        <v>3.9459991999999997</v>
      </c>
      <c r="CP178" s="312">
        <f ca="1">IF(ISERROR(OFFSET('Daten Elementary'!$A$1,MATCH(CP$5,'Daten Elementary'!$A:$A,0)-1,MATCH(AP178,'Daten Elementary'!$A$424:$ADO$424,0)-1)),0,OFFSET('Daten Elementary'!$A$1,MATCH(CP$5,'Daten Elementary'!$A:$A,0)-1,MATCH(AP178,'Daten Elementary'!$A$424:$ADO$424,0)-1))*1000000</f>
        <v>0</v>
      </c>
      <c r="CQ178" s="312">
        <f t="shared" ca="1" si="115"/>
        <v>3.9459991999999997</v>
      </c>
      <c r="CR178" s="312">
        <f ca="1">IF(ISERROR(OFFSET('Daten Elementary'!$A$1,MATCH(CR$5,'Daten Elementary'!$A:$A,0)-1,MATCH(AQ178,'Daten Elementary'!$A$424:$ADO$424,0)-1)),0,OFFSET('Daten Elementary'!$A$1,MATCH(CR$5,'Daten Elementary'!$A:$A,0)-1,MATCH(AQ178,'Daten Elementary'!$A$424:$ADO$424,0)-1))*1000000</f>
        <v>4.4795942999999998E-2</v>
      </c>
      <c r="CS178" s="312">
        <f ca="1">IF(ISERROR(OFFSET('Daten Elementary'!$A$1,MATCH(CS$5,'Daten Elementary'!$A:$A,0)-1,MATCH(AR178,'Daten Elementary'!$A$424:$ADO$424,0)-1)),0,OFFSET('Daten Elementary'!$A$1,MATCH(CS$5,'Daten Elementary'!$A:$A,0)-1,MATCH(AR178,'Daten Elementary'!$A$424:$ADO$424,0)-1))*1000000</f>
        <v>0.24396868999999999</v>
      </c>
      <c r="CT178" s="312">
        <f ca="1">IF(ISERROR(OFFSET('Daten Elementary'!$A$1,MATCH(CT$5,'Daten Elementary'!$A:$A,0)-1,MATCH(AS178,'Daten Elementary'!$A$424:$ADO$424,0)-1)),0,OFFSET('Daten Elementary'!$A$1,MATCH(CT$5,'Daten Elementary'!$A:$A,0)-1,MATCH(AS178,'Daten Elementary'!$A$424:$ADO$424,0)-1))*1000000</f>
        <v>1.8937432000000001</v>
      </c>
      <c r="CU178" s="313">
        <f t="shared" ca="1" si="116"/>
        <v>6.128507033</v>
      </c>
      <c r="CV178" s="312">
        <f ca="1">IF(ISERROR(OFFSET('Daten Elementary'!$A$1,MATCH(CV$5,'Daten Elementary'!$A:$A,0)-1,MATCH($AT178,'Daten Elementary'!$A$424:$ADO$424,0)-1)),0,OFFSET('Daten Elementary'!$A$1,MATCH(CV$5,'Daten Elementary'!$A:$A,0)-1,MATCH($AT178,'Daten Elementary'!$A$424:$ADO$424,0)-1))*1000000</f>
        <v>6.1285069999999999</v>
      </c>
      <c r="CW178" s="305">
        <f t="shared" ca="1" si="117"/>
        <v>0.99999999461532807</v>
      </c>
      <c r="CX178" s="314">
        <f ca="1">IF(ISERROR(OFFSET('Daten Elementary'!$A$1,MATCH(CX$5,'Daten Elementary'!$A:$A,0)-1,MATCH(AM178,'Daten Elementary'!$A$424:$ADO$424,0)-1)),0,OFFSET('Daten Elementary'!$A$1,MATCH(CX$5,'Daten Elementary'!$A:$A,0)-1,MATCH(AM178,'Daten Elementary'!$A$424:$ADO$424,0)-1))*1000000</f>
        <v>0</v>
      </c>
      <c r="CY178" s="314">
        <f ca="1">IF(ISERROR(OFFSET('Daten Elementary'!$A$1,MATCH(CY$5,'Daten Elementary'!$A:$A,0)-1,MATCH(AN178,'Daten Elementary'!$A$424:$ADO$424,0)-1)),0,OFFSET('Daten Elementary'!$A$1,MATCH(CY$5,'Daten Elementary'!$A:$A,0)-1,MATCH(AN178,'Daten Elementary'!$A$424:$ADO$424,0)-1))*1000000</f>
        <v>0</v>
      </c>
      <c r="CZ178" s="314">
        <f ca="1">IF(ISERROR(OFFSET('Daten Elementary'!$A$1,MATCH(CZ$5,'Daten Elementary'!$A:$A,0)-1,MATCH(AO178,'Daten Elementary'!$A$424:$ADO$424,0)-1)),0,OFFSET('Daten Elementary'!$A$1,MATCH(CZ$5,'Daten Elementary'!$A:$A,0)-1,MATCH(AO178,'Daten Elementary'!$A$424:$ADO$424,0)-1))*1000000</f>
        <v>4.8008881999999993</v>
      </c>
      <c r="DA178" s="314">
        <f ca="1">IF(ISERROR(OFFSET('Daten Elementary'!$A$1,MATCH(DA$5,'Daten Elementary'!$A:$A,0)-1,MATCH(AP178,'Daten Elementary'!$A$424:$ADO$424,0)-1)),0,OFFSET('Daten Elementary'!$A$1,MATCH(DA$5,'Daten Elementary'!$A:$A,0)-1,MATCH(AP178,'Daten Elementary'!$A$424:$ADO$424,0)-1))*1000000</f>
        <v>0</v>
      </c>
      <c r="DB178" s="314">
        <f t="shared" ca="1" si="118"/>
        <v>4.8008881999999993</v>
      </c>
      <c r="DC178" s="314">
        <f ca="1">IF(ISERROR(OFFSET('Daten Elementary'!$A$1,MATCH(DC$5,'Daten Elementary'!$A:$A,0)-1,MATCH(AQ178,'Daten Elementary'!$A$424:$ADO$424,0)-1)),0,OFFSET('Daten Elementary'!$A$1,MATCH(DC$5,'Daten Elementary'!$A:$A,0)-1,MATCH(AQ178,'Daten Elementary'!$A$424:$ADO$424,0)-1))*1000000</f>
        <v>0.15175293000000001</v>
      </c>
      <c r="DD178" s="314">
        <f ca="1">IF(ISERROR(OFFSET('Daten Elementary'!$A$1,MATCH(DD$5,'Daten Elementary'!$A:$A,0)-1,MATCH(AR178,'Daten Elementary'!$A$424:$ADO$424,0)-1)),0,OFFSET('Daten Elementary'!$A$1,MATCH(DD$5,'Daten Elementary'!$A:$A,0)-1,MATCH(AR178,'Daten Elementary'!$A$424:$ADO$424,0)-1))*1000000</f>
        <v>0.25065234999999997</v>
      </c>
      <c r="DE178" s="314">
        <f ca="1">IF(ISERROR(OFFSET('Daten Elementary'!$A$1,MATCH(DE$5,'Daten Elementary'!$A:$A,0)-1,MATCH(AS178,'Daten Elementary'!$A$424:$ADO$424,0)-1)),0,OFFSET('Daten Elementary'!$A$1,MATCH(DE$5,'Daten Elementary'!$A:$A,0)-1,MATCH(AS178,'Daten Elementary'!$A$424:$ADO$424,0)-1))*1000000</f>
        <v>3.3325667999999999</v>
      </c>
      <c r="DF178" s="315">
        <f t="shared" ca="1" si="119"/>
        <v>8.5358602799999996</v>
      </c>
      <c r="DG178" s="314">
        <f ca="1">IF(ISERROR(OFFSET('Daten Elementary'!$A$1,MATCH(DG$5,'Daten Elementary'!$A:$A,0)-1,MATCH($AT178,'Daten Elementary'!$A$424:$ADO$424,0)-1)),0,OFFSET('Daten Elementary'!$A$1,MATCH(DG$5,'Daten Elementary'!$A:$A,0)-1,MATCH($AT178,'Daten Elementary'!$A$424:$ADO$424,0)-1))*1000000</f>
        <v>8.5358602999999995</v>
      </c>
      <c r="DH178" s="305">
        <f t="shared" ca="1" si="120"/>
        <v>1.0000000023430562</v>
      </c>
      <c r="DI178" s="316">
        <f ca="1">IF(ISERROR(OFFSET('Daten Elementary'!$A$1,MATCH(DI$5,'Daten Elementary'!$A:$A,0)-1,MATCH(AM178,'Daten Elementary'!$A$424:$ADO$424,0)-1)),0,OFFSET('Daten Elementary'!$A$1,MATCH(DI$5,'Daten Elementary'!$A:$A,0)-1,MATCH(AM178,'Daten Elementary'!$A$424:$ADO$424,0)-1))*1000000</f>
        <v>0</v>
      </c>
      <c r="DJ178" s="316">
        <f ca="1">IF(ISERROR(OFFSET('Daten Elementary'!$A$1,MATCH(DJ$5,'Daten Elementary'!$A:$A,0)-1,MATCH(AN178,'Daten Elementary'!$A$424:$ADO$424,0)-1)),0,OFFSET('Daten Elementary'!$A$1,MATCH(DJ$5,'Daten Elementary'!$A:$A,0)-1,MATCH(AN178,'Daten Elementary'!$A$424:$ADO$424,0)-1))*1000000</f>
        <v>0</v>
      </c>
      <c r="DK178" s="316">
        <f ca="1">IF(ISERROR(OFFSET('Daten Elementary'!$A$1,MATCH(DK$5,'Daten Elementary'!$A:$A,0)-1,MATCH(AO178,'Daten Elementary'!$A$424:$ADO$424,0)-1)),0,OFFSET('Daten Elementary'!$A$1,MATCH(DK$5,'Daten Elementary'!$A:$A,0)-1,MATCH(AO178,'Daten Elementary'!$A$424:$ADO$424,0)-1))*1000000</f>
        <v>29.175908000000003</v>
      </c>
      <c r="DL178" s="316">
        <f ca="1">IF(ISERROR(OFFSET('Daten Elementary'!$A$1,MATCH(DL$5,'Daten Elementary'!$A:$A,0)-1,MATCH(AP178,'Daten Elementary'!$A$424:$ADO$424,0)-1)),0,OFFSET('Daten Elementary'!$A$1,MATCH(DL$5,'Daten Elementary'!$A:$A,0)-1,MATCH(AP178,'Daten Elementary'!$A$424:$ADO$424,0)-1))*1000000</f>
        <v>0</v>
      </c>
      <c r="DM178" s="316">
        <f t="shared" ca="1" si="121"/>
        <v>29.175908000000003</v>
      </c>
      <c r="DN178" s="316">
        <f ca="1">IF(ISERROR(OFFSET('Daten Elementary'!$A$1,MATCH(DN$5,'Daten Elementary'!$A:$A,0)-1,MATCH(AQ178,'Daten Elementary'!$A$424:$ADO$424,0)-1)),0,OFFSET('Daten Elementary'!$A$1,MATCH(DN$5,'Daten Elementary'!$A:$A,0)-1,MATCH(AQ178,'Daten Elementary'!$A$424:$ADO$424,0)-1))*1000000</f>
        <v>0.36657054</v>
      </c>
      <c r="DO178" s="316">
        <f ca="1">IF(ISERROR(OFFSET('Daten Elementary'!$A$1,MATCH(DO$5,'Daten Elementary'!$A:$A,0)-1,MATCH(AR178,'Daten Elementary'!$A$424:$ADO$424,0)-1)),0,OFFSET('Daten Elementary'!$A$1,MATCH(DO$5,'Daten Elementary'!$A:$A,0)-1,MATCH(AR178,'Daten Elementary'!$A$424:$ADO$424,0)-1))*1000000</f>
        <v>0.78641581999999999</v>
      </c>
      <c r="DP178" s="316">
        <f ca="1">IF(ISERROR(OFFSET('Daten Elementary'!$A$1,MATCH(DP$5,'Daten Elementary'!$A:$A,0)-1,MATCH(AS178,'Daten Elementary'!$A$424:$ADO$424,0)-1)),0,OFFSET('Daten Elementary'!$A$1,MATCH(DP$5,'Daten Elementary'!$A:$A,0)-1,MATCH(AS178,'Daten Elementary'!$A$424:$ADO$424,0)-1))*1000000</f>
        <v>17.018378999999999</v>
      </c>
      <c r="DQ178" s="317">
        <f t="shared" ca="1" si="122"/>
        <v>47.347273360000003</v>
      </c>
      <c r="DR178" s="316">
        <f ca="1">IF(ISERROR(OFFSET('Daten Elementary'!$A$1,MATCH(DR$5,'Daten Elementary'!$A:$A,0)-1,MATCH($AT178,'Daten Elementary'!$A$424:$ADO$424,0)-1)),0,OFFSET('Daten Elementary'!$A$1,MATCH(DR$5,'Daten Elementary'!$A:$A,0)-1,MATCH($AT178,'Daten Elementary'!$A$424:$ADO$424,0)-1))*1000000</f>
        <v>47.347273000000001</v>
      </c>
      <c r="DS178" s="305">
        <f t="shared" ca="1" si="123"/>
        <v>0.99999999239660542</v>
      </c>
      <c r="DT178" s="318">
        <f ca="1">IF(ISERROR(OFFSET('Daten UBP13'!$A$1,MATCH(DT$5,'Daten UBP13'!$A:$A,0)-1,MATCH(AM178,'Daten UBP13'!$A$424:$AEG$424,0)-1)),0,OFFSET('Daten UBP13'!$A$1,MATCH(DT$5,'Daten UBP13'!$A:$A,0)-1,MATCH(AM178,'Daten UBP13'!$A$424:$AEG$424,0)-1))</f>
        <v>15.000525</v>
      </c>
      <c r="DU178" s="318">
        <f ca="1">IF(ISERROR(OFFSET('Daten UBP13'!$A$1,MATCH(DU$5,'Daten UBP13'!$A:$A,0)-1,MATCH(AN178,'Daten UBP13'!$A$424:$AEG$424,0)-1)),0,OFFSET('Daten UBP13'!$A$1,MATCH(DU$5,'Daten UBP13'!$A:$A,0)-1,MATCH(AN178,'Daten UBP13'!$A$424:$AEG$424,0)-1))</f>
        <v>0</v>
      </c>
      <c r="DV178" s="318">
        <f ca="1">IF(ISERROR(OFFSET('Daten UBP13'!$A$1,MATCH(DV$5,'Daten UBP13'!$A:$A,0)-1,MATCH(AO178,'Daten UBP13'!$A$424:$AEG$424,0)-1)),0,OFFSET('Daten UBP13'!$A$1,MATCH(DV$5,'Daten UBP13'!$A:$A,0)-1,MATCH(AO178,'Daten UBP13'!$A$424:$AEG$424,0)-1))</f>
        <v>19.149377999999999</v>
      </c>
      <c r="DW178" s="318">
        <f ca="1">IF(ISERROR(OFFSET('Daten UBP13'!$A$1,MATCH(DW$5,'Daten UBP13'!$A:$A,0)-1,MATCH(AP178,'Daten UBP13'!$A$424:$AEG$424,0)-1)),0,OFFSET('Daten UBP13'!$A$1,MATCH(DW$5,'Daten UBP13'!$A:$A,0)-1,MATCH(AP178,'Daten UBP13'!$A$424:$AEG$424,0)-1))</f>
        <v>0</v>
      </c>
      <c r="DX178" s="318">
        <f t="shared" ca="1" si="124"/>
        <v>34.149902999999995</v>
      </c>
      <c r="DY178" s="318">
        <f ca="1">IF(ISERROR(OFFSET('Daten UBP13'!$A$1,MATCH(DY$5,'Daten UBP13'!$A:$A,0)-1,MATCH(AQ178,'Daten UBP13'!$A$424:$AEG$424,0)-1)),0,OFFSET('Daten UBP13'!$A$1,MATCH(DY$5,'Daten UBP13'!$A:$A,0)-1,MATCH(AQ178,'Daten UBP13'!$A$424:$AEG$424,0)-1))</f>
        <v>0.30117026000000002</v>
      </c>
      <c r="DZ178" s="318">
        <f ca="1">IF(ISERROR(OFFSET('Daten UBP13'!$A$1,MATCH(DZ$5,'Daten UBP13'!$A:$A,0)-1,MATCH(AR178,'Daten UBP13'!$A$424:$AEG$424,0)-1)),0,OFFSET('Daten UBP13'!$A$1,MATCH(DZ$5,'Daten UBP13'!$A:$A,0)-1,MATCH(AR178,'Daten UBP13'!$A$424:$AEG$424,0)-1))</f>
        <v>0.77196341000000002</v>
      </c>
      <c r="EA178" s="318">
        <f ca="1">IF(ISERROR(OFFSET('Daten UBP13'!$A$1,MATCH(EA$5,'Daten UBP13'!$A:$A,0)-1,MATCH(AS178,'Daten UBP13'!$A$424:$AEG$424,0)-1)),0,OFFSET('Daten UBP13'!$A$1,MATCH(EA$5,'Daten UBP13'!$A:$A,0)-1,MATCH(AS178,'Daten UBP13'!$A$424:$AEG$424,0)-1))</f>
        <v>9.0774691000000001</v>
      </c>
      <c r="EB178" s="319">
        <f t="shared" ca="1" si="125"/>
        <v>44.300505769999994</v>
      </c>
      <c r="EC178" s="318">
        <f ca="1">IF(ISERROR(OFFSET('Daten UBP13'!$A$1,MATCH(EC$5,'Daten UBP13'!$A:$A,0)-1,MATCH(AT178,'Daten UBP13'!$A$424:$AEG$424,0)-1)),0,OFFSET('Daten UBP13'!$A$1,MATCH(EC$5,'Daten UBP13'!$A:$A,0)-1,MATCH(AT178,'Daten UBP13'!$A$424:$AEG$424,0)-1))</f>
        <v>44.300505999999999</v>
      </c>
      <c r="ED178" s="305">
        <f t="shared" ca="1" si="126"/>
        <v>1.0000000051918145</v>
      </c>
      <c r="EE178" s="320">
        <f ca="1">IF(ISERROR(OFFSET('Daten ReCiPe'!$A$1,MATCH(EE$5,'Daten ReCiPe'!$A:$A,0)-1,MATCH(AM178,'Daten ReCiPe'!$A$424:$ADO$424,0)-1)),0,OFFSET('Daten ReCiPe'!$A$1,MATCH(EE$5,'Daten ReCiPe'!$A:$A,0)-1,MATCH(AM178,'Daten ReCiPe'!$A$424:$ADO$424,0)-1))*1000</f>
        <v>2.7693225000000002E-6</v>
      </c>
      <c r="EF178" s="320">
        <f ca="1">IF(ISERROR(OFFSET('Daten ReCiPe'!$A$1,MATCH(EF$5,'Daten ReCiPe'!$A:$A,0)-1,MATCH(AN178,'Daten ReCiPe'!$A$424:$ADO$424,0)-1)),0,OFFSET('Daten ReCiPe'!$A$1,MATCH(EF$5,'Daten ReCiPe'!$A:$A,0)-1,MATCH(AN178,'Daten ReCiPe'!$A$424:$ADO$424,0)-1))*1000</f>
        <v>0</v>
      </c>
      <c r="EG178" s="320">
        <f ca="1">IF(ISERROR(OFFSET('Daten ReCiPe'!$A$1,MATCH(EG$5,'Daten ReCiPe'!$A:$A,0)-1,MATCH(AO178,'Daten ReCiPe'!$A$424:$ADO$424,0)-1)),0,OFFSET('Daten ReCiPe'!$A$1,MATCH(EG$5,'Daten ReCiPe'!$A:$A,0)-1,MATCH(AO178,'Daten ReCiPe'!$A$424:$ADO$424,0)-1))*1000</f>
        <v>1.7345348</v>
      </c>
      <c r="EH178" s="320">
        <f ca="1">IF(ISERROR(OFFSET('Daten ReCiPe'!$A$1,MATCH(EH$5,'Daten ReCiPe'!$A:$A,0)-1,MATCH(AP178,'Daten ReCiPe'!$A$424:$ADO$424,0)-1)),0,OFFSET('Daten ReCiPe'!$A$1,MATCH(EH$5,'Daten ReCiPe'!$A:$A,0)-1,MATCH(AP178,'Daten ReCiPe'!$A$424:$ADO$424,0)-1))*1000</f>
        <v>0</v>
      </c>
      <c r="EI178" s="320">
        <f t="shared" ca="1" si="127"/>
        <v>1.7345375693225</v>
      </c>
      <c r="EJ178" s="320">
        <f ca="1">IF(ISERROR(OFFSET('Daten ReCiPe'!$A$1,MATCH(EJ$5,'Daten ReCiPe'!$A:$A,0)-1,MATCH(AQ178,'Daten ReCiPe'!$A$424:$ADO$424,0)-1)),0,OFFSET('Daten ReCiPe'!$A$1,MATCH(EJ$5,'Daten ReCiPe'!$A:$A,0)-1,MATCH(AQ178,'Daten ReCiPe'!$A$424:$ADO$424,0)-1))*1000</f>
        <v>2.8360945000000002E-2</v>
      </c>
      <c r="EK178" s="320">
        <f ca="1">IF(ISERROR(OFFSET('Daten ReCiPe'!$A$1,MATCH(EK$5,'Daten ReCiPe'!$A:$A,0)-1,MATCH(AR178,'Daten ReCiPe'!$A$424:$ADO$424,0)-1)),0,OFFSET('Daten ReCiPe'!$A$1,MATCH(EK$5,'Daten ReCiPe'!$A:$A,0)-1,MATCH(AR178,'Daten ReCiPe'!$A$424:$ADO$424,0)-1))*1000</f>
        <v>6.6570035E-2</v>
      </c>
      <c r="EL178" s="320">
        <f ca="1">IF(ISERROR(OFFSET('Daten ReCiPe'!$A$1,MATCH(EL$5,'Daten ReCiPe'!$A:$A,0)-1,MATCH(AS178,'Daten ReCiPe'!$A$424:$ADO$424,0)-1)),0,OFFSET('Daten ReCiPe'!$A$1,MATCH(EL$5,'Daten ReCiPe'!$A:$A,0)-1,MATCH(AS178,'Daten ReCiPe'!$A$424:$ADO$424,0)-1))*1000</f>
        <v>0.50306011000000006</v>
      </c>
      <c r="EM178" s="321">
        <f t="shared" ca="1" si="128"/>
        <v>2.3325286593225001</v>
      </c>
      <c r="EN178" s="320">
        <f ca="1">IF(ISERROR(OFFSET('Daten ReCiPe'!$A$1,MATCH(EN$5,'Daten ReCiPe'!$A:$A,0)-1,MATCH(AT178,'Daten ReCiPe'!$A$424:$ADO$424,0)-1)),0,OFFSET('Daten ReCiPe'!$A$1,MATCH(EN$5,'Daten ReCiPe'!$A:$A,0)-1,MATCH(AT178,'Daten ReCiPe'!$A$424:$ADO$424,0)-1))*1000</f>
        <v>2.3325287000000001</v>
      </c>
      <c r="EO178" s="305">
        <f t="shared" ca="1" si="129"/>
        <v>1.0000000174392285</v>
      </c>
      <c r="EP178" s="322">
        <f ca="1">IF(ISERROR(OFFSET('Daten Elementary'!$A$1,MATCH(EP$5,'Daten Elementary'!$A:$A,0)-1,MATCH(AM178,'Daten Elementary'!$A$424:$ADO$424,0)-1)),0,OFFSET('Daten Elementary'!$A$1,MATCH(EP$5,'Daten Elementary'!$A:$A,0)-1,MATCH(AM178,'Daten Elementary'!$A$424:$ADO$424,0)-1))*1000000</f>
        <v>0</v>
      </c>
      <c r="EQ178" s="322">
        <f ca="1">IF(ISERROR(OFFSET('Daten Elementary'!$A$1,MATCH(EQ$5,'Daten Elementary'!$A:$A,0)-1,MATCH(AN178,'Daten Elementary'!$A$424:$ADO$424,0)-1)),0,OFFSET('Daten Elementary'!$A$1,MATCH(EQ$5,'Daten Elementary'!$A:$A,0)-1,MATCH(AN178,'Daten Elementary'!$A$424:$ADO$424,0)-1))*1000000</f>
        <v>0</v>
      </c>
      <c r="ER178" s="322">
        <f ca="1">IF(ISERROR(OFFSET('Daten Elementary'!$A$1,MATCH(ER$5,'Daten Elementary'!$A:$A,0)-1,MATCH(AO178,'Daten Elementary'!$A$424:$ADO$424,0)-1)),0,OFFSET('Daten Elementary'!$A$1,MATCH(ER$5,'Daten Elementary'!$A:$A,0)-1,MATCH(AO178,'Daten Elementary'!$A$424:$ADO$424,0)-1))*1000000</f>
        <v>47.033190999999995</v>
      </c>
      <c r="ES178" s="322">
        <f ca="1">IF(ISERROR(OFFSET('Daten Elementary'!$A$1,MATCH(ES$5,'Daten Elementary'!$A:$A,0)-1,MATCH(AP178,'Daten Elementary'!$A$424:$ADO$424,0)-1)),0,OFFSET('Daten Elementary'!$A$1,MATCH(ES$5,'Daten Elementary'!$A:$A,0)-1,MATCH(AP178,'Daten Elementary'!$A$424:$ADO$424,0)-1))*1000000</f>
        <v>0</v>
      </c>
      <c r="ET178" s="322">
        <f t="shared" ca="1" si="130"/>
        <v>47.033190999999995</v>
      </c>
      <c r="EU178" s="322">
        <f ca="1">IF(ISERROR(OFFSET('Daten Elementary'!$A$1,MATCH(EU$5,'Daten Elementary'!$A:$A,0)-1,MATCH(AQ178,'Daten Elementary'!$A$424:$ADO$424,0)-1)),0,OFFSET('Daten Elementary'!$A$1,MATCH(EU$5,'Daten Elementary'!$A:$A,0)-1,MATCH(AQ178,'Daten Elementary'!$A$424:$ADO$424,0)-1))*1000000</f>
        <v>0.52676261000000002</v>
      </c>
      <c r="EV178" s="322">
        <f ca="1">IF(ISERROR(OFFSET('Daten Elementary'!$A$1,MATCH(EV$5,'Daten Elementary'!$A:$A,0)-1,MATCH(AR178,'Daten Elementary'!$A$424:$ADO$424,0)-1)),0,OFFSET('Daten Elementary'!$A$1,MATCH(EV$5,'Daten Elementary'!$A:$A,0)-1,MATCH(AR178,'Daten Elementary'!$A$424:$ADO$424,0)-1))*1000000</f>
        <v>1.2030239</v>
      </c>
      <c r="EW178" s="322">
        <f ca="1">IF(ISERROR(OFFSET('Daten Elementary'!$A$1,MATCH(EW$5,'Daten Elementary'!$A:$A,0)-1,MATCH(AS178,'Daten Elementary'!$A$424:$ADO$424,0)-1)),0,OFFSET('Daten Elementary'!$A$1,MATCH(EW$5,'Daten Elementary'!$A:$A,0)-1,MATCH(AS178,'Daten Elementary'!$A$424:$ADO$424,0)-1))*1000000</f>
        <v>6.6927021999999994</v>
      </c>
      <c r="EX178" s="323">
        <f t="shared" ca="1" si="131"/>
        <v>55.455679709999991</v>
      </c>
      <c r="EY178" s="322">
        <f ca="1">IF(ISERROR(OFFSET('Daten Elementary'!$A$1,MATCH(EY$5,'Daten Elementary'!$A:$A,0)-1,MATCH($AT178,'Daten Elementary'!$A$424:$ADO$424,0)-1)),0,OFFSET('Daten Elementary'!$A$1,MATCH(EY$5,'Daten Elementary'!$A:$A,0)-1,MATCH($AT178,'Daten Elementary'!$A$424:$ADO$424,0)-1))*1000000</f>
        <v>55.455679999999994</v>
      </c>
      <c r="EZ178" s="305">
        <f t="shared" ca="1" si="132"/>
        <v>1.0000000052294014</v>
      </c>
      <c r="FA178" s="314">
        <f ca="1">IF(ISERROR(OFFSET('Daten Elementary'!$A$1,MATCH(FA$5,'Daten Elementary'!$A:$A,0)-1,MATCH(AM178,'Daten Elementary'!$A$424:$ADO$424,0)-1)),0,OFFSET('Daten Elementary'!$A$1,MATCH(FA$5,'Daten Elementary'!$A:$A,0)-1,MATCH(AM178,'Daten Elementary'!$A$424:$ADO$424,0)-1))*1000</f>
        <v>0</v>
      </c>
      <c r="FB178" s="314">
        <f ca="1">IF(ISERROR(OFFSET('Daten Elementary'!$A$1,MATCH(FB$5,'Daten Elementary'!$A:$A,0)-1,MATCH(AN178,'Daten Elementary'!$A$424:$ADO$424,0)-1)),0,OFFSET('Daten Elementary'!$A$1,MATCH(FB$5,'Daten Elementary'!$A:$A,0)-1,MATCH(AN178,'Daten Elementary'!$A$424:$ADO$424,0)-1))*1000</f>
        <v>0</v>
      </c>
      <c r="FC178" s="314">
        <f ca="1">IF(ISERROR(OFFSET('Daten Elementary'!$A$1,MATCH(FC$5,'Daten Elementary'!$A:$A,0)-1,MATCH(AO178,'Daten Elementary'!$A$424:$ADO$424,0)-1)),0,OFFSET('Daten Elementary'!$A$1,MATCH(FC$5,'Daten Elementary'!$A:$A,0)-1,MATCH(AO178,'Daten Elementary'!$A$424:$ADO$424,0)-1))*1000</f>
        <v>17.762268000000002</v>
      </c>
      <c r="FD178" s="314">
        <f ca="1">IF(ISERROR(OFFSET('Daten Elementary'!$A$1,MATCH(FD$5,'Daten Elementary'!$A:$A,0)-1,MATCH(AP178,'Daten Elementary'!$A$424:$ADO$424,0)-1)),0,OFFSET('Daten Elementary'!$A$1,MATCH(FD$5,'Daten Elementary'!$A:$A,0)-1,MATCH(AP178,'Daten Elementary'!$A$424:$ADO$424,0)-1))*1000</f>
        <v>0</v>
      </c>
      <c r="FE178" s="314">
        <f t="shared" ca="1" si="133"/>
        <v>17.762268000000002</v>
      </c>
      <c r="FF178" s="314">
        <f ca="1">IF(ISERROR(OFFSET('Daten Elementary'!$A$1,MATCH(FF$5,'Daten Elementary'!$A:$A,0)-1,MATCH(AQ178,'Daten Elementary'!$A$424:$ADO$424,0)-1)),0,OFFSET('Daten Elementary'!$A$1,MATCH(FF$5,'Daten Elementary'!$A:$A,0)-1,MATCH(AQ178,'Daten Elementary'!$A$424:$ADO$424,0)-1))*1000</f>
        <v>0.26141551000000002</v>
      </c>
      <c r="FG178" s="314">
        <f ca="1">IF(ISERROR(OFFSET('Daten Elementary'!$A$1,MATCH(FG$5,'Daten Elementary'!$A:$A,0)-1,MATCH(AR178,'Daten Elementary'!$A$424:$ADO$424,0)-1)),0,OFFSET('Daten Elementary'!$A$1,MATCH(FG$5,'Daten Elementary'!$A:$A,0)-1,MATCH(AR178,'Daten Elementary'!$A$424:$ADO$424,0)-1))*1000</f>
        <v>0.35321434000000002</v>
      </c>
      <c r="FH178" s="314">
        <f ca="1">IF(ISERROR(OFFSET('Daten Elementary'!$A$1,MATCH(FH$5,'Daten Elementary'!$A:$A,0)-1,MATCH(AS178,'Daten Elementary'!$A$424:$ADO$424,0)-1)),0,OFFSET('Daten Elementary'!$A$1,MATCH(FH$5,'Daten Elementary'!$A:$A,0)-1,MATCH(AS178,'Daten Elementary'!$A$424:$ADO$424,0)-1))*1000</f>
        <v>3.8367538999999997</v>
      </c>
      <c r="FI178" s="315">
        <f t="shared" ca="1" si="134"/>
        <v>22.213651750000004</v>
      </c>
      <c r="FJ178" s="314">
        <f ca="1">IF(ISERROR(OFFSET('Daten Elementary'!$A$1,MATCH(FJ$5,'Daten Elementary'!$A:$A,0)-1,MATCH($AT178,'Daten Elementary'!$A$424:$ADO$424,0)-1)),0,OFFSET('Daten Elementary'!$A$1,MATCH(FJ$5,'Daten Elementary'!$A:$A,0)-1,MATCH($AT178,'Daten Elementary'!$A$424:$ADO$424,0)-1))*1000</f>
        <v>22.213652</v>
      </c>
      <c r="FK178" s="305">
        <f t="shared" ca="1" si="135"/>
        <v>1.0000000112543403</v>
      </c>
      <c r="FL178" s="314">
        <f ca="1">IF(ISERROR(OFFSET('Daten Elementary'!$A$1,MATCH(FL$5,'Daten Elementary'!$A:$A,0)-1,MATCH(AM178,'Daten Elementary'!$A$424:$ADO$424,0)-1)),0,OFFSET('Daten Elementary'!$A$1,MATCH(FL$5,'Daten Elementary'!$A:$A,0)-1,MATCH(AM178,'Daten Elementary'!$A$424:$ADO$424,0)-1))</f>
        <v>0</v>
      </c>
      <c r="FM178" s="314">
        <f ca="1">IF(ISERROR(OFFSET('Daten Elementary'!$A$1,MATCH(FM$5,'Daten Elementary'!$A:$A,0)-1,MATCH(AN178,'Daten Elementary'!$A$424:$ADO$424,0)-1)),0,OFFSET('Daten Elementary'!$A$1,MATCH(FM$5,'Daten Elementary'!$A:$A,0)-1,MATCH(AN178,'Daten Elementary'!$A$424:$ADO$424,0)-1))</f>
        <v>0</v>
      </c>
      <c r="FN178" s="314">
        <f ca="1">IF(ISERROR(OFFSET('Daten Elementary'!$A$1,MATCH(FN$5,'Daten Elementary'!$A:$A,0)-1,MATCH(AO178,'Daten Elementary'!$A$424:$ADO$424,0)-1)),0,OFFSET('Daten Elementary'!$A$1,MATCH(FN$5,'Daten Elementary'!$A:$A,0)-1,MATCH(AO178,'Daten Elementary'!$A$424:$ADO$424,0)-1))</f>
        <v>0</v>
      </c>
      <c r="FO178" s="314">
        <f ca="1">IF(ISERROR(OFFSET('Daten Elementary'!$A$1,MATCH(FO$5,'Daten Elementary'!$A:$A,0)-1,MATCH(AP178,'Daten Elementary'!$A$424:$ADO$424,0)-1)),0,OFFSET('Daten Elementary'!$A$1,MATCH(FO$5,'Daten Elementary'!$A:$A,0)-1,MATCH(AP178,'Daten Elementary'!$A$424:$ADO$424,0)-1))</f>
        <v>0</v>
      </c>
      <c r="FP178" s="314">
        <f t="shared" ca="1" si="136"/>
        <v>0</v>
      </c>
      <c r="FQ178" s="314">
        <f ca="1">IF(ISERROR(OFFSET('Daten Elementary'!$A$1,MATCH(FQ$5,'Daten Elementary'!$A:$A,0)-1,MATCH(AQ178,'Daten Elementary'!$A$424:$ADO$424,0)-1)),0,OFFSET('Daten Elementary'!$A$1,MATCH(FQ$5,'Daten Elementary'!$A:$A,0)-1,MATCH(AQ178,'Daten Elementary'!$A$424:$ADO$424,0)-1))</f>
        <v>0</v>
      </c>
      <c r="FR178" s="314">
        <f ca="1">IF(ISERROR(OFFSET('Daten Elementary'!$A$1,MATCH(FR$5,'Daten Elementary'!$A:$A,0)-1,MATCH(AR178,'Daten Elementary'!$A$424:$ADO$424,0)-1)),0,OFFSET('Daten Elementary'!$A$1,MATCH(FR$5,'Daten Elementary'!$A:$A,0)-1,MATCH(AR178,'Daten Elementary'!$A$424:$ADO$424,0)-1))</f>
        <v>0</v>
      </c>
      <c r="FS178" s="314">
        <f ca="1">IF(ISERROR(OFFSET('Daten Elementary'!$A$1,MATCH(FS$5,'Daten Elementary'!$A:$A,0)-1,MATCH(AS178,'Daten Elementary'!$A$424:$ADO$424,0)-1)),0,OFFSET('Daten Elementary'!$A$1,MATCH(FS$5,'Daten Elementary'!$A:$A,0)-1,MATCH(AS178,'Daten Elementary'!$A$424:$ADO$424,0)-1))</f>
        <v>0</v>
      </c>
      <c r="FT178" s="315">
        <f t="shared" ca="1" si="137"/>
        <v>0</v>
      </c>
      <c r="FU178" s="314">
        <f ca="1">IF(ISERROR(OFFSET('Daten Elementary'!$A$1,MATCH(FU$5,'Daten Elementary'!$A:$A,0)-1,MATCH($AT178,'Daten Elementary'!$A$424:$ADO$424,0)-1)),0,OFFSET('Daten Elementary'!$A$1,MATCH(FU$5,'Daten Elementary'!$A:$A,0)-1,MATCH($AT178,'Daten Elementary'!$A$424:$ADO$424,0)-1))</f>
        <v>0</v>
      </c>
      <c r="FV178" s="305">
        <f t="shared" ca="1" si="138"/>
        <v>0</v>
      </c>
      <c r="FW178" s="324"/>
      <c r="FX178" s="231" t="str">
        <f t="shared" si="139"/>
        <v>Zug Europa, Strommix ENTSO-E  (nur Elektrolok, ohne Rangierfahrten)</v>
      </c>
      <c r="FY178" s="231" t="str">
        <f t="shared" si="104"/>
        <v>Zug Europa</v>
      </c>
      <c r="FZ178" s="231" t="str">
        <f t="shared" si="105"/>
        <v xml:space="preserve">, Strommix ENTSO-E </v>
      </c>
      <c r="GA178" s="231" t="str">
        <f t="shared" si="106"/>
        <v xml:space="preserve"> (nur Elektrolok, ohne Rangierfahrten)</v>
      </c>
      <c r="GB178" s="231"/>
    </row>
    <row r="179" spans="1:184" ht="16.5" customHeight="1">
      <c r="A179" s="378"/>
      <c r="B179" s="370" t="s">
        <v>20</v>
      </c>
      <c r="C179" s="328" t="s">
        <v>21</v>
      </c>
      <c r="D179" s="328" t="s">
        <v>24</v>
      </c>
      <c r="E179" s="345" t="s">
        <v>389</v>
      </c>
      <c r="F179" s="86">
        <v>1</v>
      </c>
      <c r="G179" s="86">
        <v>1</v>
      </c>
      <c r="H179" s="87"/>
      <c r="I179" s="88">
        <v>1</v>
      </c>
      <c r="J179" s="88"/>
      <c r="K179" s="86">
        <v>1</v>
      </c>
      <c r="L179" s="86"/>
      <c r="M179" s="86"/>
      <c r="N179" s="82" t="s">
        <v>100</v>
      </c>
      <c r="O179" s="6">
        <f ca="1">(IF(ISERROR(INDEX(INDIRECT($D$268),MATCH($AM179,$AM$4:$AM$275,0),MATCH(O$304,INDIRECT($E$268),0))*$I179/$AD179),0,INDEX(INDIRECT($D$268),MATCH($AM179,$AM$4:$AM$275,0),MATCH(O$304,INDIRECT($E$268),0))*$I179/$AD179)+IF(ISERROR(INDEX(INDIRECT($D$268),MATCH($AN179,$AN$4:$AN$275,0),MATCH(O$305,INDIRECT($E$268),0))*$J179/$AE179),0,INDEX(INDIRECT($D$268),MATCH($AN179,$AN$4:$AN$275,0),MATCH(O$305,INDIRECT($E$268),0))*$J179/$AE179))*$AC179/$F179</f>
        <v>91.890710999999996</v>
      </c>
      <c r="P179" s="6">
        <f ca="1">(IF(ISERROR(INDEX(INDIRECT($D$268),MATCH($AO179,$AO$4:$AO$275,0),MATCH(P$304,INDIRECT($E$268),0))*$I179/$AD179),0,INDEX(INDIRECT($D$268),MATCH($AO179,$AO$4:$AO$275,0),MATCH(P$304,INDIRECT($E$268),0))*$I179/$AD179)+IF(ISERROR(INDEX(INDIRECT($D$268),MATCH($AP179,$AP$4:$AP$275,0),MATCH(P$305,INDIRECT($E$268),0))*$J179/$AE179),0,INDEX(INDIRECT($D$268),MATCH($AP179,$AP$4:$AP$275,0),MATCH(P$305,INDIRECT($E$268),0))*$J179/$AE179))*$AC179/$F179</f>
        <v>18.548727</v>
      </c>
      <c r="Q179" s="6">
        <f ca="1">INDEX(INDIRECT($D$268),MATCH($AQ179,$AQ$4:$AQ$284,0),MATCH(Q$4,INDIRECT($E$268),0))*$K179*$AC179/$F179/$AF179</f>
        <v>3.8634094000000001</v>
      </c>
      <c r="R179" s="6">
        <f ca="1">INDEX(INDIRECT($D$268),MATCH($AR179,$AR$4:$AR$284,0),MATCH(R$4,INDIRECT($E$268),0))*$K179*$AC179/$F179/$AF179</f>
        <v>7.0669946000000001</v>
      </c>
      <c r="S179" s="6">
        <f ca="1">INDEX(INDIRECT($D$268),MATCH($AS179,$AS$4:$AS$284,0),MATCH(S$4,INDIRECT($E$268),0))*$K179*$AC179/$F179/$AF179</f>
        <v>13.109921</v>
      </c>
      <c r="T179" s="7">
        <f t="shared" ca="1" si="146"/>
        <v>134.47976299999999</v>
      </c>
      <c r="U179" s="6">
        <f>IF($B$268=6,(IF(OR(AJ179="Benzin",AJ179="Diesel"),$AK179*INDEX('DIN EN 16258'!$I:$I,MATCH('mobitool-Faktoren v2.0'!$AI179,'DIN EN 16258'!$A:$A,0))*$I179/$AD179+$AL179*INDEX('DIN EN 16258'!$I:$I,MATCH('mobitool-Faktoren v2.0'!$AJ179,'DIN EN 16258'!$A:$A,0))*$I179/$AD179,IF(ISERROR($AK179*INDEX('DIN EN 16258'!$I:$I,MATCH('mobitool-Faktoren v2.0'!$AI179,'DIN EN 16258'!$A:$A,0))*$I179/$AD179),0,$AK179*INDEX('DIN EN 16258'!$I:$I,MATCH('mobitool-Faktoren v2.0'!$AI179,'DIN EN 16258'!$A:$A,0))*$I179/$AD179)+IF(ISERROR($AL179*INDEX('DIN EN 16258'!$I:$I,MATCH('mobitool-Faktoren v2.0'!$AJ179,'DIN EN 16258'!$A:$A,0))*$J179/$AE179),0,$AL179*INDEX('DIN EN 16258'!$I:$I,MATCH('mobitool-Faktoren v2.0'!$AJ179,'DIN EN 16258'!$A:$A,0))*$J179/$AE179)))*1000,
IF($B$268=1,(IF(OR(AJ179="Benzin",AJ179="Diesel"),$AK179*INDEX('DIN EN 16258'!$D:$D,MATCH('mobitool-Faktoren v2.0'!$AI179,'DIN EN 16258'!$A:$A,0))*$I179/$AD179+$AL179*INDEX('DIN EN 16258'!$D:$D,MATCH('mobitool-Faktoren v2.0'!$AJ179,'DIN EN 16258'!$A:$A,0))*$I179/$AD179,IF(ISERROR($AK179*INDEX('DIN EN 16258'!$D:$D,MATCH('mobitool-Faktoren v2.0'!$AI179,'DIN EN 16258'!$A:$A,0))*$I179/$AD179),0,$AK179*INDEX('DIN EN 16258'!$D:$D,MATCH('mobitool-Faktoren v2.0'!$AI179,'DIN EN 16258'!$A:$A,0))*$I179/$AD179)+IF(ISERROR($AL179*INDEX('DIN EN 16258'!$D:$D,MATCH('mobitool-Faktoren v2.0'!$AJ179,'DIN EN 16258'!$A:$A,0))*$J179/$AE179),0,$AL179*INDEX('DIN EN 16258'!$D:$D,MATCH('mobitool-Faktoren v2.0'!$AJ179,'DIN EN 16258'!$A:$A,0))*$J179/$AE179))),0))*$AC179/$F179</f>
        <v>91.570985329691553</v>
      </c>
      <c r="V179" s="6">
        <f>IF($B$268=6,(IF(OR(AJ179="Benzin",AJ179="Diesel"),$AK179*INDEX('DIN EN 16258'!$L:$L,MATCH('mobitool-Faktoren v2.0'!$AI179,'DIN EN 16258'!$A:$A,0))*$I179/$AD179+$AL179*INDEX('DIN EN 16258'!$L:$L,MATCH('mobitool-Faktoren v2.0'!$AJ179,'DIN EN 16258'!$A:$A,0))*$I179/$AD179,IF(ISERROR($AK179*INDEX('DIN EN 16258'!$L:$L,MATCH('mobitool-Faktoren v2.0'!$AI179,'DIN EN 16258'!$A:$A,0))*$I179/$AD179),0,$AK179*INDEX('DIN EN 16258'!$L:$L,MATCH('mobitool-Faktoren v2.0'!$AI179,'DIN EN 16258'!$A:$A,0))*$I179/$AD179)+IF(ISERROR($AL179*INDEX('DIN EN 16258'!$L:$L,MATCH('mobitool-Faktoren v2.0'!$AJ179,'DIN EN 16258'!$A:$A,0))*$J179/$AE179),0,$AL179*INDEX('DIN EN 16258'!$L:$L,MATCH('mobitool-Faktoren v2.0'!$AJ179,'DIN EN 16258'!$A:$A,0))*$J179/$AE179)))*1000,
IF($B$268=1,(IF(OR(AJ179="Benzin",AJ179="Diesel"),$AK179*INDEX('DIN EN 16258'!$F:$F,MATCH('mobitool-Faktoren v2.0'!$AI179,'DIN EN 16258'!$A:$A,0))*$I179/$AD179+$AL179*INDEX('DIN EN 16258'!$F:$F,MATCH('mobitool-Faktoren v2.0'!$AJ179,'DIN EN 16258'!$A:$A,0))*$I179/$AD179,IF(ISERROR($AK179*INDEX('DIN EN 16258'!$F:$F,MATCH('mobitool-Faktoren v2.0'!$AI179,'DIN EN 16258'!$A:$A,0))*$I179/$AD179),0,$AK179*INDEX('DIN EN 16258'!$F:$F,MATCH('mobitool-Faktoren v2.0'!$AI179,'DIN EN 16258'!$A:$A,0))*$I179/$AD179)+IF(ISERROR($AL179*INDEX('DIN EN 16258'!$F:$F,MATCH('mobitool-Faktoren v2.0'!$AJ179,'DIN EN 16258'!$A:$A,0))*$J179/$AE179),0,$AL179*INDEX('DIN EN 16258'!$F:$F,MATCH('mobitool-Faktoren v2.0'!$AJ179,'DIN EN 16258'!$A:$A,0))*$J179/$AE179))),0))*$AC179/$F179</f>
        <v>111.25446815756919</v>
      </c>
      <c r="W179" s="39" t="s">
        <v>672</v>
      </c>
      <c r="X179" s="39" t="s">
        <v>162</v>
      </c>
      <c r="Y179" s="300"/>
      <c r="Z179" s="300"/>
      <c r="AA179" s="299"/>
      <c r="AB179" s="299"/>
      <c r="AC179" s="300">
        <v>1</v>
      </c>
      <c r="AD179" s="298">
        <v>1</v>
      </c>
      <c r="AE179" s="298"/>
      <c r="AF179" s="337">
        <v>1</v>
      </c>
      <c r="AG179" s="337"/>
      <c r="AH179" s="337"/>
      <c r="AI179" s="301" t="s">
        <v>24</v>
      </c>
      <c r="AJ179" s="301"/>
      <c r="AK179" s="374">
        <f>'Kennwerte Strassentransporte'!H$62</f>
        <v>2.8526786707069023E-2</v>
      </c>
      <c r="AL179" s="374"/>
      <c r="AM179" s="202" t="s">
        <v>1097</v>
      </c>
      <c r="AN179" s="202" t="s">
        <v>81</v>
      </c>
      <c r="AO179" s="202" t="s">
        <v>1098</v>
      </c>
      <c r="AP179" s="202" t="s">
        <v>81</v>
      </c>
      <c r="AQ179" s="202" t="s">
        <v>1099</v>
      </c>
      <c r="AR179" s="202" t="s">
        <v>1100</v>
      </c>
      <c r="AS179" s="202" t="s">
        <v>1101</v>
      </c>
      <c r="AT179" s="202" t="s">
        <v>1135</v>
      </c>
      <c r="AU179" s="303">
        <f ca="1">IF(ISERROR(OFFSET('Daten KEA'!$A$1,MATCH(AU$5,'Daten KEA'!$A:$A,0)-1,MATCH(AM179,'Daten KEA'!$A$424:$ADO$424,0)-1)),0,OFFSET('Daten KEA'!$A$1,MATCH(AU$5,'Daten KEA'!$A:$A,0)-1,MATCH(AM179,'Daten KEA'!$A$424:$ADO$424,0)-1))+IF(ISERROR(AK179*INDEX('Energiefaktoren Ecoinvent'!$D:$D,MATCH('mobitool-Faktoren v2.0'!AI179,'Energiefaktoren Ecoinvent'!$A:$A,0))),0,AK179*INDEX('Energiefaktoren Ecoinvent'!$D:$D,MATCH('mobitool-Faktoren v2.0'!AI179,'Energiefaktoren Ecoinvent'!$A:$A,0)))+IF(OR(AJ179="Benzin",AJ179="Diesel"),IF(ISERROR(OFFSET('Daten KEA'!$A$1,MATCH(AV$5,'Daten KEA'!$A:$A,0)-1,MATCH(AN179,'Daten KEA'!$A$424:$ADO$424,0)-1)),0,OFFSET('Daten KEA'!$A$1,MATCH(AV$5,'Daten KEA'!$A:$A,0)-1,MATCH(AN179,'Daten KEA'!$A$424:$ADO$424,0)-1))+IF(ISERROR(AL179*INDEX('Energiefaktoren Ecoinvent'!$D:$D,MATCH('mobitool-Faktoren v2.0'!AJ179,'Energiefaktoren Ecoinvent'!$A:$A,0))),0,AL179*INDEX('Energiefaktoren Ecoinvent'!$D:$D,MATCH('mobitool-Faktoren v2.0'!AJ179,'Energiefaktoren Ecoinvent'!$A:$A,0))),0)</f>
        <v>1.2209464710625542</v>
      </c>
      <c r="AV179" s="303">
        <f ca="1">IF(OR(AJ179="Benzin",AJ179="Diesel"),0,IF(ISERROR(OFFSET('Daten KEA'!$A$1,MATCH(AV$5,'Daten KEA'!$A:$A,0)-1,MATCH(AN179,'Daten KEA'!$A$424:$ADO$424,0)-1)),0,OFFSET('Daten KEA'!$A$1,MATCH(AV$5,'Daten KEA'!$A:$A,0)-1,MATCH(AN179,'Daten KEA'!$A$424:$ADO$424,0)-1))+IF(ISERROR(AL179*INDEX('Energiefaktoren Ecoinvent'!$D:$D,MATCH('mobitool-Faktoren v2.0'!AJ179,'Energiefaktoren Ecoinvent'!$A:$A,0))),0,AL179*INDEX('Energiefaktoren Ecoinvent'!$D:$D,MATCH('mobitool-Faktoren v2.0'!AJ179,'Energiefaktoren Ecoinvent'!$A:$A,0))))</f>
        <v>0</v>
      </c>
      <c r="AW179" s="303">
        <f ca="1">IF(ISERROR(OFFSET('Daten KEA'!$A$1,MATCH(AW$5,'Daten KEA'!$A:$A,0)-1,MATCH(AO179,'Daten KEA'!$A$424:$ADO$424,0)-1)),0,OFFSET('Daten KEA'!$A$1,MATCH(AW$5,'Daten KEA'!$A:$A,0)-1,MATCH(AO179,'Daten KEA'!$A$424:$ADO$424,0)-1))-IF(ISERROR(AK179*INDEX('Energiefaktoren Ecoinvent'!$D:$D,MATCH('mobitool-Faktoren v2.0'!AI179,'Energiefaktoren Ecoinvent'!$A:$A,0))),0,AK179*INDEX('Energiefaktoren Ecoinvent'!$D:$D,MATCH('mobitool-Faktoren v2.0'!AI179,'Energiefaktoren Ecoinvent'!$A:$A,0)))+IF(OR(AJ179="Benzin",AJ179="Diesel"),IF(ISERROR(OFFSET('Daten KEA'!$A$1,MATCH(AX$5,'Daten KEA'!$A:$A,0)-1,MATCH(AP179,'Daten KEA'!$A$424:$ADO$424,0)-1)),0,OFFSET('Daten KEA'!$A$1,MATCH(AX$5,'Daten KEA'!$A:$A,0)-1,MATCH(AP179,'Daten KEA'!$A$424:$ADO$424,0)-1))-IF(ISERROR(AL179*INDEX('Energiefaktoren Ecoinvent'!$D:$D,MATCH('mobitool-Faktoren v2.0'!AJ179,'Energiefaktoren Ecoinvent'!$A:$A,0))),0,AL179*INDEX('Energiefaktoren Ecoinvent'!$D:$D,MATCH('mobitool-Faktoren v2.0'!AJ179,'Energiefaktoren Ecoinvent'!$A:$A,0))),0)</f>
        <v>0.36289632893744583</v>
      </c>
      <c r="AX179" s="303">
        <f ca="1">IF(OR(AJ179="Benzin",AJ179="Diesel"),0,IF(ISERROR(OFFSET('Daten KEA'!$A$1,MATCH(AX$5,'Daten KEA'!$A:$A,0)-1,MATCH(AP179,'Daten KEA'!$A$424:$ADO$424,0)-1)),0,OFFSET('Daten KEA'!$A$1,MATCH(AX$5,'Daten KEA'!$A:$A,0)-1,MATCH(AP179,'Daten KEA'!$A$424:$ADO$424,0)-1))-IF(ISERROR(AL179*INDEX('Energiefaktoren Ecoinvent'!$D:$D,MATCH('mobitool-Faktoren v2.0'!AJ179,'Energiefaktoren Ecoinvent'!$A:$A,0))),0,AL179*INDEX('Energiefaktoren Ecoinvent'!$D:$D,MATCH('mobitool-Faktoren v2.0'!AJ179,'Energiefaktoren Ecoinvent'!$A:$A,0))))</f>
        <v>0</v>
      </c>
      <c r="AY179" s="303">
        <f t="shared" ca="1" si="107"/>
        <v>1.5838428</v>
      </c>
      <c r="AZ179" s="303">
        <f ca="1">IF(ISERROR(OFFSET('Daten KEA'!$A$1,MATCH(AZ$5,'Daten KEA'!$A:$A,0)-1,MATCH(AQ179,'Daten KEA'!$A$424:$ADO$424,0)-1)),0,OFFSET('Daten KEA'!$A$1,MATCH(AZ$5,'Daten KEA'!$A:$A,0)-1,MATCH(AQ179,'Daten KEA'!$A$424:$ADO$424,0)-1))</f>
        <v>0.11729196</v>
      </c>
      <c r="BA179" s="303">
        <f ca="1">IF(ISERROR(OFFSET('Daten KEA'!$A$1,MATCH(BA$5,'Daten KEA'!$A:$A,0)-1,MATCH(AR179,'Daten KEA'!$A$424:$ADO$424,0)-1)),0,OFFSET('Daten KEA'!$A$1,MATCH(BA$5,'Daten KEA'!$A:$A,0)-1,MATCH(AR179,'Daten KEA'!$A$424:$ADO$424,0)-1))</f>
        <v>0.12690008</v>
      </c>
      <c r="BB179" s="303">
        <f ca="1">IF(ISERROR(OFFSET('Daten KEA'!$A$1,MATCH(BB$5,'Daten KEA'!$A:$A,0)-1,MATCH(AS179,'Daten KEA'!$A$424:$ADO$424,0)-1)),0,OFFSET('Daten KEA'!$A$1,MATCH(BB$5,'Daten KEA'!$A:$A,0)-1,MATCH(AS179,'Daten KEA'!$A$424:$ADO$424,0)-1))</f>
        <v>0.44248493999999999</v>
      </c>
      <c r="BC179" s="304">
        <f t="shared" ca="1" si="101"/>
        <v>2.2705197799999999</v>
      </c>
      <c r="BD179" s="303">
        <f ca="1">IF(ISERROR(OFFSET('Daten KEA'!$A$1,MATCH(BD$5,'Daten KEA'!$A:$A,0)-1,MATCH(AT179,'Daten KEA'!$A$424:$ADO$424,0)-1)),0,OFFSET('Daten KEA'!$A$1,MATCH(BD$5,'Daten KEA'!$A:$A,0)-1,MATCH(AT179,'Daten KEA'!$A$424:$ADO$424,0)-1))</f>
        <v>2.2705198000000002</v>
      </c>
      <c r="BE179" s="305">
        <f t="shared" ca="1" si="108"/>
        <v>1.0000000088085559</v>
      </c>
      <c r="BF179" s="306">
        <f ca="1">IF(ISERROR(OFFSET('Daten KEA'!$A$1,MATCH(BF$5,'Daten KEA'!$A:$A,0)-1,MATCH(AM179,'Daten KEA'!$A$424:$ADO$424,0)-1)),0,OFFSET('Daten KEA'!$A$1,MATCH(BF$5,'Daten KEA'!$A:$A,0)-1,MATCH(AM179,'Daten KEA'!$A$424:$ADO$424,0)-1))+IF(ISERROR($AK179*INDEX('Energiefaktoren Ecoinvent'!$H:$H,MATCH('mobitool-Faktoren v2.0'!$AI179,'Energiefaktoren Ecoinvent'!$A:$A,0))),0,$AK179*INDEX('Energiefaktoren Ecoinvent'!$H:$H,MATCH('mobitool-Faktoren v2.0'!$AI179,'Energiefaktoren Ecoinvent'!$A:$A,0)))+IF(OR(AJ179="Benzin",AJ179="Diesel"),IF(ISERROR(OFFSET('Daten KEA'!$A$1,MATCH(BG$5,'Daten KEA'!$A:$A,0)-1,MATCH(AN179,'Daten KEA'!$A$424:$ADO$424,0)-1)),0,OFFSET('Daten KEA'!$A$1,MATCH(BG$5,'Daten KEA'!$A:$A,0)-1,MATCH(AN179,'Daten KEA'!$A$424:$ADO$424,0)-1))+IF(ISERROR($AL179*INDEX('Energiefaktoren Ecoinvent'!$H:$H,MATCH('mobitool-Faktoren v2.0'!$AJ179,'Energiefaktoren Ecoinvent'!$A:$A,0))),0,$AL179*INDEX('Energiefaktoren Ecoinvent'!$H:$H,MATCH('mobitool-Faktoren v2.0'!$AJ179,'Energiefaktoren Ecoinvent'!$A:$A,0))),0)</f>
        <v>1.2209464710625542</v>
      </c>
      <c r="BG179" s="306">
        <f ca="1">IF(OR(AJ179="Benzin",AJ179="Diesel"),0,IF(ISERROR(OFFSET('Daten KEA'!$A$1,MATCH(BG$5,'Daten KEA'!$A:$A,0)-1,MATCH(AN179,'Daten KEA'!$A$424:$ADO$424,0)-1)),0,OFFSET('Daten KEA'!$A$1,MATCH(BG$5,'Daten KEA'!$A:$A,0)-1,MATCH(AN179,'Daten KEA'!$A$424:$ADO$424,0)-1))+IF(ISERROR($AL179*INDEX('Energiefaktoren Ecoinvent'!$H:$H,MATCH('mobitool-Faktoren v2.0'!$AJ179,'Energiefaktoren Ecoinvent'!$A:$A,0))),0,$AL179*INDEX('Energiefaktoren Ecoinvent'!$H:$H,MATCH('mobitool-Faktoren v2.0'!$AJ179,'Energiefaktoren Ecoinvent'!$A:$A,0))))</f>
        <v>0</v>
      </c>
      <c r="BH179" s="306">
        <f ca="1">IF(ISERROR(OFFSET('Daten KEA'!$A$1,MATCH(BH$5,'Daten KEA'!$A:$A,0)-1,MATCH(AO179,'Daten KEA'!$A$424:$ADO$424,0)-1)),0,OFFSET('Daten KEA'!$A$1,MATCH(BH$5,'Daten KEA'!$A:$A,0)-1,MATCH(AO179,'Daten KEA'!$A$424:$ADO$424,0)-1))-IF(ISERROR($AK179*INDEX('Energiefaktoren Ecoinvent'!$H:$H,MATCH('mobitool-Faktoren v2.0'!$AI179,'Energiefaktoren Ecoinvent'!$A:$A,0))),0,$AK179*INDEX('Energiefaktoren Ecoinvent'!$H:$H,MATCH('mobitool-Faktoren v2.0'!$AI179,'Energiefaktoren Ecoinvent'!$A:$A,0)))+IF(OR(AJ179="Benzin",AJ179="Diesel"),IF(ISERROR(OFFSET('Daten KEA'!$A$1,MATCH(BI$5,'Daten KEA'!$A:$A,0)-1,MATCH(AP179,'Daten KEA'!$A$424:$ADO$424,0)-1)),0,OFFSET('Daten KEA'!$A$1,MATCH(BI$5,'Daten KEA'!$A:$A,0)-1,MATCH(AP179,'Daten KEA'!$A$424:$ADO$424,0)-1))-IF(ISERROR($AL179*INDEX('Energiefaktoren Ecoinvent'!$H:$H,MATCH('mobitool-Faktoren v2.0'!$AJ179,'Energiefaktoren Ecoinvent'!$A:$A,0))),0,$AL179*INDEX('Energiefaktoren Ecoinvent'!$H:$H,MATCH('mobitool-Faktoren v2.0'!$AJ179,'Energiefaktoren Ecoinvent'!$A:$A,0))),0)</f>
        <v>0.35880343868314579</v>
      </c>
      <c r="BI179" s="306">
        <f ca="1">IF(OR(AJ179="Benzin",AJ179="Diesel"),0,IF(ISERROR(OFFSET('Daten KEA'!$A$1,MATCH(BI$5,'Daten KEA'!$A:$A,0)-1,MATCH(AP179,'Daten KEA'!$A$424:$ADO$424,0)-1)),0,OFFSET('Daten KEA'!$A$1,MATCH(BI$5,'Daten KEA'!$A:$A,0)-1,MATCH(AP179,'Daten KEA'!$A$424:$ADO$424,0)-1))-IF(ISERROR($AL179*INDEX('Energiefaktoren Ecoinvent'!$H:$H,MATCH('mobitool-Faktoren v2.0'!$AJ179,'Energiefaktoren Ecoinvent'!$A:$A,0))),0,$AL179*INDEX('Energiefaktoren Ecoinvent'!$H:$H,MATCH('mobitool-Faktoren v2.0'!$AJ179,'Energiefaktoren Ecoinvent'!$A:$A,0))))</f>
        <v>0</v>
      </c>
      <c r="BJ179" s="306">
        <f t="shared" ca="1" si="140"/>
        <v>1.5797499097457</v>
      </c>
      <c r="BK179" s="306">
        <f ca="1">IF(ISERROR(OFFSET('Daten KEA'!$A$1,MATCH(BK$5,'Daten KEA'!$A:$A,0)-1,MATCH(AQ179,'Daten KEA'!$A$424:$ADO$424,0)-1)),0,OFFSET('Daten KEA'!$A$1,MATCH(BK$5,'Daten KEA'!$A:$A,0)-1,MATCH(AQ179,'Daten KEA'!$A$424:$ADO$424,0)-1))</f>
        <v>0.11285282783424999</v>
      </c>
      <c r="BL179" s="306">
        <f ca="1">IF(ISERROR(OFFSET('Daten KEA'!$A$1,MATCH(BL$5,'Daten KEA'!$A:$A,0)-1,MATCH(AR179,'Daten KEA'!$A$424:$ADO$424,0)-1)),0,OFFSET('Daten KEA'!$A$1,MATCH(BL$5,'Daten KEA'!$A:$A,0)-1,MATCH(AR179,'Daten KEA'!$A$424:$ADO$424,0)-1))</f>
        <v>0.12086437260040001</v>
      </c>
      <c r="BM179" s="306">
        <f ca="1">IF(ISERROR(OFFSET('Daten KEA'!$A$1,MATCH(BM$5,'Daten KEA'!$A:$A,0)-1,MATCH(AS179,'Daten KEA'!$A$424:$ADO$424,0)-1)),0,OFFSET('Daten KEA'!$A$1,MATCH(BM$5,'Daten KEA'!$A:$A,0)-1,MATCH(AS179,'Daten KEA'!$A$424:$ADO$424,0)-1))</f>
        <v>0.42411994482024007</v>
      </c>
      <c r="BN179" s="307">
        <f t="shared" ca="1" si="98"/>
        <v>2.2375870550005899</v>
      </c>
      <c r="BO179" s="306">
        <f ca="1">IF(ISERROR(OFFSET('Daten KEA'!$A$1,MATCH(BO$5,'Daten KEA'!$A:$A,0)-1,MATCH(AT179,'Daten KEA'!$A$424:$ADO$424,0)-1)),0,OFFSET('Daten KEA'!$A$1,MATCH(BO$5,'Daten KEA'!$A:$A,0)-1,MATCH(AT179,'Daten KEA'!$A$424:$ADO$424,0)-1))</f>
        <v>2.2375870460005998</v>
      </c>
      <c r="BP179" s="305">
        <f t="shared" ca="1" si="109"/>
        <v>0.99999999597781453</v>
      </c>
      <c r="BQ179" s="308">
        <f ca="1">IF(ISERROR(OFFSET('Daten GWP'!$A$1,MATCH(BQ$5,'Daten GWP'!$A:$A,0)-1,MATCH(AM179,'Daten GWP'!$A$424:$ADO$424,0)-1)),0,OFFSET('Daten GWP'!$A$1,MATCH(BQ$5,'Daten GWP'!$A:$A,0)-1,MATCH(AM179,'Daten GWP'!$A$424:$ADO$424,0)-1))*1000</f>
        <v>91.890710999999996</v>
      </c>
      <c r="BR179" s="308">
        <f ca="1">IF(ISERROR(OFFSET('Daten GWP'!$A$1,MATCH(BR$5,'Daten GWP'!$A:$A,0)-1,MATCH(AN179,'Daten GWP'!$A$424:$ADO$424,0)-1)),0,OFFSET('Daten GWP'!$A$1,MATCH(BR$5,'Daten GWP'!$A:$A,0)-1,MATCH(AN179,'Daten GWP'!$A$424:$ADO$424,0)-1))*1000</f>
        <v>0</v>
      </c>
      <c r="BS179" s="308">
        <f ca="1">IF(ISERROR(OFFSET('Daten GWP'!$A$1,MATCH(BS$5,'Daten GWP'!$A:$A,0)-1,MATCH(AO179,'Daten GWP'!$A$424:$ADO$424,0)-1)),0,OFFSET('Daten GWP'!$A$1,MATCH(BS$5,'Daten GWP'!$A:$A,0)-1,MATCH(AO179,'Daten GWP'!$A$424:$ADO$424,0)-1))*1000</f>
        <v>18.548727</v>
      </c>
      <c r="BT179" s="308">
        <f ca="1">IF(ISERROR(OFFSET('Daten GWP'!$A$1,MATCH(BT$5,'Daten GWP'!$A:$A,0)-1,MATCH(AP179,'Daten GWP'!$A$424:$ADO$424,0)-1)),0,OFFSET('Daten GWP'!$A$1,MATCH(BT$5,'Daten GWP'!$A:$A,0)-1,MATCH(AP179,'Daten GWP'!$A$424:$ADO$424,0)-1))*1000</f>
        <v>0</v>
      </c>
      <c r="BU179" s="308">
        <f t="shared" ca="1" si="110"/>
        <v>110.439438</v>
      </c>
      <c r="BV179" s="308">
        <f ca="1">IF(ISERROR(OFFSET('Daten GWP'!$A$1,MATCH(BV$5,'Daten GWP'!$A:$A,0)-1,MATCH(AQ179,'Daten GWP'!$A$424:$ADO$424,0)-1)),0,OFFSET('Daten GWP'!$A$1,MATCH(BV$5,'Daten GWP'!$A:$A,0)-1,MATCH(AQ179,'Daten GWP'!$A$424:$ADO$424,0)-1))*1000</f>
        <v>3.8634094000000001</v>
      </c>
      <c r="BW179" s="308">
        <f ca="1">IF(ISERROR(OFFSET('Daten GWP'!$A$1,MATCH(BW$5,'Daten GWP'!$A:$A,0)-1,MATCH(AR179,'Daten GWP'!$A$424:$ADO$424,0)-1)),0,OFFSET('Daten GWP'!$A$1,MATCH(BW$5,'Daten GWP'!$A:$A,0)-1,MATCH(AR179,'Daten GWP'!$A$424:$ADO$424,0)-1))*1000</f>
        <v>7.0669946000000001</v>
      </c>
      <c r="BX179" s="308">
        <f ca="1">IF(ISERROR(OFFSET('Daten GWP'!$A$1,MATCH(BX$5,'Daten GWP'!$A:$A,0)-1,MATCH(AS179,'Daten GWP'!$A$424:$ADO$424,0)-1)),0,OFFSET('Daten GWP'!$A$1,MATCH(BX$5,'Daten GWP'!$A:$A,0)-1,MATCH(AS179,'Daten GWP'!$A$424:$ADO$424,0)-1))*1000</f>
        <v>13.109921</v>
      </c>
      <c r="BY179" s="309">
        <f t="shared" ca="1" si="99"/>
        <v>134.47976299999999</v>
      </c>
      <c r="BZ179" s="308">
        <f ca="1">IF(ISERROR(OFFSET('Daten GWP'!$A$1,MATCH(BZ$5,'Daten GWP'!$A:$A,0)-1,MATCH(AT179,'Daten GWP'!$A$424:$ADO$424,0)-1)),0,OFFSET('Daten GWP'!$A$1,MATCH(BZ$5,'Daten GWP'!$A:$A,0)-1,MATCH(AT179,'Daten GWP'!$A$424:$ADO$424,0)-1))*1000</f>
        <v>134.47976</v>
      </c>
      <c r="CA179" s="305">
        <f t="shared" ca="1" si="111"/>
        <v>0.99999997769181082</v>
      </c>
      <c r="CB179" s="310">
        <f ca="1">IF(ISERROR(OFFSET('Daten Elementary'!$A$1,MATCH(CB$5,'Daten Elementary'!$A:$A,0)-1,MATCH(AM179,'Daten Elementary'!$A$424:$ADO$424,0)-1)),0,OFFSET('Daten Elementary'!$A$1,MATCH(CB$5,'Daten Elementary'!$A:$A,0)-1,MATCH(AM179,'Daten Elementary'!$A$424:$ADO$424,0)-1))*1000000</f>
        <v>62.285429999999991</v>
      </c>
      <c r="CC179" s="310">
        <f ca="1">IF(ISERROR(OFFSET('Daten Elementary'!$A$1,MATCH(CC$5,'Daten Elementary'!$A:$A,0)-1,MATCH(AN179,'Daten Elementary'!$A$424:$ADO$424,0)-1)),0,OFFSET('Daten Elementary'!$A$1,MATCH(CC$5,'Daten Elementary'!$A:$A,0)-1,MATCH(AN179,'Daten Elementary'!$A$424:$ADO$424,0)-1))*1000000</f>
        <v>0</v>
      </c>
      <c r="CD179" s="310">
        <f ca="1">IF(ISERROR(OFFSET('Daten Elementary'!$A$1,MATCH(CD$5,'Daten Elementary'!$A:$A,0)-1,MATCH(AO179,'Daten Elementary'!$A$424:$ADO$424,0)-1)),0,OFFSET('Daten Elementary'!$A$1,MATCH(CD$5,'Daten Elementary'!$A:$A,0)-1,MATCH(AO179,'Daten Elementary'!$A$424:$ADO$424,0)-1))*1000000</f>
        <v>7.4129297000000003</v>
      </c>
      <c r="CE179" s="310">
        <f ca="1">IF(ISERROR(OFFSET('Daten Elementary'!$A$1,MATCH(CE$5,'Daten Elementary'!$A:$A,0)-1,MATCH(AP179,'Daten Elementary'!$A$424:$ADO$424,0)-1)),0,OFFSET('Daten Elementary'!$A$1,MATCH(CE$5,'Daten Elementary'!$A:$A,0)-1,MATCH(AP179,'Daten Elementary'!$A$424:$ADO$424,0)-1))*1000000</f>
        <v>0</v>
      </c>
      <c r="CF179" s="310">
        <f t="shared" ca="1" si="112"/>
        <v>69.698359699999997</v>
      </c>
      <c r="CG179" s="310">
        <f ca="1">IF(ISERROR(OFFSET('Daten Elementary'!$A$1,MATCH(CG$5,'Daten Elementary'!$A:$A,0)-1,MATCH(AQ179,'Daten Elementary'!$A$424:$ADO$424,0)-1)),0,OFFSET('Daten Elementary'!$A$1,MATCH(CG$5,'Daten Elementary'!$A:$A,0)-1,MATCH(AQ179,'Daten Elementary'!$A$424:$ADO$424,0)-1))*1000000</f>
        <v>1.8470307000000001</v>
      </c>
      <c r="CH179" s="310">
        <f ca="1">IF(ISERROR(OFFSET('Daten Elementary'!$A$1,MATCH(CH$5,'Daten Elementary'!$A:$A,0)-1,MATCH(AR179,'Daten Elementary'!$A$424:$ADO$424,0)-1)),0,OFFSET('Daten Elementary'!$A$1,MATCH(CH$5,'Daten Elementary'!$A:$A,0)-1,MATCH(AR179,'Daten Elementary'!$A$424:$ADO$424,0)-1))*1000000</f>
        <v>10.600453</v>
      </c>
      <c r="CI179" s="310">
        <f ca="1">IF(ISERROR(OFFSET('Daten Elementary'!$A$1,MATCH(CI$5,'Daten Elementary'!$A:$A,0)-1,MATCH(AS179,'Daten Elementary'!$A$424:$ADO$424,0)-1)),0,OFFSET('Daten Elementary'!$A$1,MATCH(CI$5,'Daten Elementary'!$A:$A,0)-1,MATCH(AS179,'Daten Elementary'!$A$424:$ADO$424,0)-1))*1000000</f>
        <v>13.863693999999999</v>
      </c>
      <c r="CJ179" s="311">
        <f t="shared" ca="1" si="113"/>
        <v>96.009537399999999</v>
      </c>
      <c r="CK179" s="310">
        <f ca="1">IF(ISERROR(OFFSET('Daten Elementary'!$A$1,MATCH(CK$5,'Daten Elementary'!$A:$A,0)-1,MATCH($AT179,'Daten Elementary'!$A$424:$ADO$424,0)-1)),0,OFFSET('Daten Elementary'!$A$1,MATCH(CK$5,'Daten Elementary'!$A:$A,0)-1,MATCH($AT179,'Daten Elementary'!$A$424:$ADO$424,0)-1))*1000000</f>
        <v>96.009537000000009</v>
      </c>
      <c r="CL179" s="305">
        <f t="shared" ca="1" si="114"/>
        <v>0.99999999583374732</v>
      </c>
      <c r="CM179" s="312">
        <f ca="1">IF(ISERROR(OFFSET('Daten Elementary'!$A$1,MATCH(CM$5,'Daten Elementary'!$A:$A,0)-1,MATCH(AM179,'Daten Elementary'!$A$424:$ADO$424,0)-1)),0,OFFSET('Daten Elementary'!$A$1,MATCH(CM$5,'Daten Elementary'!$A:$A,0)-1,MATCH(AM179,'Daten Elementary'!$A$424:$ADO$424,0)-1))*1000000</f>
        <v>35.213245000000001</v>
      </c>
      <c r="CN179" s="312">
        <f ca="1">IF(ISERROR(OFFSET('Daten Elementary'!$A$1,MATCH(CN$5,'Daten Elementary'!$A:$A,0)-1,MATCH(AN179,'Daten Elementary'!$A$424:$ADO$424,0)-1)),0,OFFSET('Daten Elementary'!$A$1,MATCH(CN$5,'Daten Elementary'!$A:$A,0)-1,MATCH(AN179,'Daten Elementary'!$A$424:$ADO$424,0)-1))*1000000</f>
        <v>0</v>
      </c>
      <c r="CO179" s="312">
        <f ca="1">IF(ISERROR(OFFSET('Daten Elementary'!$A$1,MATCH(CO$5,'Daten Elementary'!$A:$A,0)-1,MATCH(AO179,'Daten Elementary'!$A$424:$ADO$424,0)-1)),0,OFFSET('Daten Elementary'!$A$1,MATCH(CO$5,'Daten Elementary'!$A:$A,0)-1,MATCH(AO179,'Daten Elementary'!$A$424:$ADO$424,0)-1))*1000000</f>
        <v>6.0246082000000003</v>
      </c>
      <c r="CP179" s="312">
        <f ca="1">IF(ISERROR(OFFSET('Daten Elementary'!$A$1,MATCH(CP$5,'Daten Elementary'!$A:$A,0)-1,MATCH(AP179,'Daten Elementary'!$A$424:$ADO$424,0)-1)),0,OFFSET('Daten Elementary'!$A$1,MATCH(CP$5,'Daten Elementary'!$A:$A,0)-1,MATCH(AP179,'Daten Elementary'!$A$424:$ADO$424,0)-1))*1000000</f>
        <v>0</v>
      </c>
      <c r="CQ179" s="312">
        <f t="shared" ca="1" si="115"/>
        <v>41.237853200000004</v>
      </c>
      <c r="CR179" s="312">
        <f ca="1">IF(ISERROR(OFFSET('Daten Elementary'!$A$1,MATCH(CR$5,'Daten Elementary'!$A:$A,0)-1,MATCH(AQ179,'Daten Elementary'!$A$424:$ADO$424,0)-1)),0,OFFSET('Daten Elementary'!$A$1,MATCH(CR$5,'Daten Elementary'!$A:$A,0)-1,MATCH(AQ179,'Daten Elementary'!$A$424:$ADO$424,0)-1))*1000000</f>
        <v>0.96828505999999992</v>
      </c>
      <c r="CS179" s="312">
        <f ca="1">IF(ISERROR(OFFSET('Daten Elementary'!$A$1,MATCH(CS$5,'Daten Elementary'!$A:$A,0)-1,MATCH(AR179,'Daten Elementary'!$A$424:$ADO$424,0)-1)),0,OFFSET('Daten Elementary'!$A$1,MATCH(CS$5,'Daten Elementary'!$A:$A,0)-1,MATCH(AR179,'Daten Elementary'!$A$424:$ADO$424,0)-1))*1000000</f>
        <v>3.0753629999999998</v>
      </c>
      <c r="CT179" s="312">
        <f ca="1">IF(ISERROR(OFFSET('Daten Elementary'!$A$1,MATCH(CT$5,'Daten Elementary'!$A:$A,0)-1,MATCH(AS179,'Daten Elementary'!$A$424:$ADO$424,0)-1)),0,OFFSET('Daten Elementary'!$A$1,MATCH(CT$5,'Daten Elementary'!$A:$A,0)-1,MATCH(AS179,'Daten Elementary'!$A$424:$ADO$424,0)-1))*1000000</f>
        <v>7.8397360000000003</v>
      </c>
      <c r="CU179" s="313">
        <f t="shared" ca="1" si="116"/>
        <v>53.121237260000008</v>
      </c>
      <c r="CV179" s="312">
        <f ca="1">IF(ISERROR(OFFSET('Daten Elementary'!$A$1,MATCH(CV$5,'Daten Elementary'!$A:$A,0)-1,MATCH($AT179,'Daten Elementary'!$A$424:$ADO$424,0)-1)),0,OFFSET('Daten Elementary'!$A$1,MATCH(CV$5,'Daten Elementary'!$A:$A,0)-1,MATCH($AT179,'Daten Elementary'!$A$424:$ADO$424,0)-1))*1000000</f>
        <v>53.121236999999994</v>
      </c>
      <c r="CW179" s="305">
        <f t="shared" ca="1" si="117"/>
        <v>0.99999999510553539</v>
      </c>
      <c r="CX179" s="314">
        <f ca="1">IF(ISERROR(OFFSET('Daten Elementary'!$A$1,MATCH(CX$5,'Daten Elementary'!$A:$A,0)-1,MATCH(AM179,'Daten Elementary'!$A$424:$ADO$424,0)-1)),0,OFFSET('Daten Elementary'!$A$1,MATCH(CX$5,'Daten Elementary'!$A:$A,0)-1,MATCH(AM179,'Daten Elementary'!$A$424:$ADO$424,0)-1))*1000000</f>
        <v>5.8982606000000004</v>
      </c>
      <c r="CY179" s="314">
        <f ca="1">IF(ISERROR(OFFSET('Daten Elementary'!$A$1,MATCH(CY$5,'Daten Elementary'!$A:$A,0)-1,MATCH(AN179,'Daten Elementary'!$A$424:$ADO$424,0)-1)),0,OFFSET('Daten Elementary'!$A$1,MATCH(CY$5,'Daten Elementary'!$A:$A,0)-1,MATCH(AN179,'Daten Elementary'!$A$424:$ADO$424,0)-1))*1000000</f>
        <v>0</v>
      </c>
      <c r="CZ179" s="314">
        <f ca="1">IF(ISERROR(OFFSET('Daten Elementary'!$A$1,MATCH(CZ$5,'Daten Elementary'!$A:$A,0)-1,MATCH(AO179,'Daten Elementary'!$A$424:$ADO$424,0)-1)),0,OFFSET('Daten Elementary'!$A$1,MATCH(CZ$5,'Daten Elementary'!$A:$A,0)-1,MATCH(AO179,'Daten Elementary'!$A$424:$ADO$424,0)-1))*1000000</f>
        <v>64.204194000000001</v>
      </c>
      <c r="DA179" s="314">
        <f ca="1">IF(ISERROR(OFFSET('Daten Elementary'!$A$1,MATCH(DA$5,'Daten Elementary'!$A:$A,0)-1,MATCH(AP179,'Daten Elementary'!$A$424:$ADO$424,0)-1)),0,OFFSET('Daten Elementary'!$A$1,MATCH(DA$5,'Daten Elementary'!$A:$A,0)-1,MATCH(AP179,'Daten Elementary'!$A$424:$ADO$424,0)-1))*1000000</f>
        <v>0</v>
      </c>
      <c r="DB179" s="314">
        <f t="shared" ca="1" si="118"/>
        <v>70.102454600000002</v>
      </c>
      <c r="DC179" s="314">
        <f ca="1">IF(ISERROR(OFFSET('Daten Elementary'!$A$1,MATCH(DC$5,'Daten Elementary'!$A:$A,0)-1,MATCH(AQ179,'Daten Elementary'!$A$424:$ADO$424,0)-1)),0,OFFSET('Daten Elementary'!$A$1,MATCH(DC$5,'Daten Elementary'!$A:$A,0)-1,MATCH(AQ179,'Daten Elementary'!$A$424:$ADO$424,0)-1))*1000000</f>
        <v>7.0339689000000005</v>
      </c>
      <c r="DD179" s="314">
        <f ca="1">IF(ISERROR(OFFSET('Daten Elementary'!$A$1,MATCH(DD$5,'Daten Elementary'!$A:$A,0)-1,MATCH(AR179,'Daten Elementary'!$A$424:$ADO$424,0)-1)),0,OFFSET('Daten Elementary'!$A$1,MATCH(DD$5,'Daten Elementary'!$A:$A,0)-1,MATCH(AR179,'Daten Elementary'!$A$424:$ADO$424,0)-1))*1000000</f>
        <v>6.6724597000000001</v>
      </c>
      <c r="DE179" s="314">
        <f ca="1">IF(ISERROR(OFFSET('Daten Elementary'!$A$1,MATCH(DE$5,'Daten Elementary'!$A:$A,0)-1,MATCH(AS179,'Daten Elementary'!$A$424:$ADO$424,0)-1)),0,OFFSET('Daten Elementary'!$A$1,MATCH(DE$5,'Daten Elementary'!$A:$A,0)-1,MATCH(AS179,'Daten Elementary'!$A$424:$ADO$424,0)-1))*1000000</f>
        <v>71.956135000000003</v>
      </c>
      <c r="DF179" s="315">
        <f t="shared" ca="1" si="119"/>
        <v>155.76501820000001</v>
      </c>
      <c r="DG179" s="314">
        <f ca="1">IF(ISERROR(OFFSET('Daten Elementary'!$A$1,MATCH(DG$5,'Daten Elementary'!$A:$A,0)-1,MATCH($AT179,'Daten Elementary'!$A$424:$ADO$424,0)-1)),0,OFFSET('Daten Elementary'!$A$1,MATCH(DG$5,'Daten Elementary'!$A:$A,0)-1,MATCH($AT179,'Daten Elementary'!$A$424:$ADO$424,0)-1))*1000000</f>
        <v>155.76502000000002</v>
      </c>
      <c r="DH179" s="305">
        <f t="shared" ca="1" si="120"/>
        <v>1.000000011555868</v>
      </c>
      <c r="DI179" s="316">
        <f ca="1">IF(ISERROR(OFFSET('Daten Elementary'!$A$1,MATCH(DI$5,'Daten Elementary'!$A:$A,0)-1,MATCH(AM179,'Daten Elementary'!$A$424:$ADO$424,0)-1)),0,OFFSET('Daten Elementary'!$A$1,MATCH(DI$5,'Daten Elementary'!$A:$A,0)-1,MATCH(AM179,'Daten Elementary'!$A$424:$ADO$424,0)-1))*1000000</f>
        <v>250.19811000000001</v>
      </c>
      <c r="DJ179" s="316">
        <f ca="1">IF(ISERROR(OFFSET('Daten Elementary'!$A$1,MATCH(DJ$5,'Daten Elementary'!$A:$A,0)-1,MATCH(AN179,'Daten Elementary'!$A$424:$ADO$424,0)-1)),0,OFFSET('Daten Elementary'!$A$1,MATCH(DJ$5,'Daten Elementary'!$A:$A,0)-1,MATCH(AN179,'Daten Elementary'!$A$424:$ADO$424,0)-1))*1000000</f>
        <v>0</v>
      </c>
      <c r="DK179" s="316">
        <f ca="1">IF(ISERROR(OFFSET('Daten Elementary'!$A$1,MATCH(DK$5,'Daten Elementary'!$A:$A,0)-1,MATCH(AO179,'Daten Elementary'!$A$424:$ADO$424,0)-1)),0,OFFSET('Daten Elementary'!$A$1,MATCH(DK$5,'Daten Elementary'!$A:$A,0)-1,MATCH(AO179,'Daten Elementary'!$A$424:$ADO$424,0)-1))*1000000</f>
        <v>78.227213999999989</v>
      </c>
      <c r="DL179" s="316">
        <f ca="1">IF(ISERROR(OFFSET('Daten Elementary'!$A$1,MATCH(DL$5,'Daten Elementary'!$A:$A,0)-1,MATCH(AP179,'Daten Elementary'!$A$424:$ADO$424,0)-1)),0,OFFSET('Daten Elementary'!$A$1,MATCH(DL$5,'Daten Elementary'!$A:$A,0)-1,MATCH(AP179,'Daten Elementary'!$A$424:$ADO$424,0)-1))*1000000</f>
        <v>0</v>
      </c>
      <c r="DM179" s="316">
        <f t="shared" ca="1" si="121"/>
        <v>328.42532399999999</v>
      </c>
      <c r="DN179" s="316">
        <f ca="1">IF(ISERROR(OFFSET('Daten Elementary'!$A$1,MATCH(DN$5,'Daten Elementary'!$A:$A,0)-1,MATCH(AQ179,'Daten Elementary'!$A$424:$ADO$424,0)-1)),0,OFFSET('Daten Elementary'!$A$1,MATCH(DN$5,'Daten Elementary'!$A:$A,0)-1,MATCH(AQ179,'Daten Elementary'!$A$424:$ADO$424,0)-1))*1000000</f>
        <v>7.1153161999999996</v>
      </c>
      <c r="DO179" s="316">
        <f ca="1">IF(ISERROR(OFFSET('Daten Elementary'!$A$1,MATCH(DO$5,'Daten Elementary'!$A:$A,0)-1,MATCH(AR179,'Daten Elementary'!$A$424:$ADO$424,0)-1)),0,OFFSET('Daten Elementary'!$A$1,MATCH(DO$5,'Daten Elementary'!$A:$A,0)-1,MATCH(AR179,'Daten Elementary'!$A$424:$ADO$424,0)-1))*1000000</f>
        <v>14.850512999999999</v>
      </c>
      <c r="DP179" s="316">
        <f ca="1">IF(ISERROR(OFFSET('Daten Elementary'!$A$1,MATCH(DP$5,'Daten Elementary'!$A:$A,0)-1,MATCH(AS179,'Daten Elementary'!$A$424:$ADO$424,0)-1)),0,OFFSET('Daten Elementary'!$A$1,MATCH(DP$5,'Daten Elementary'!$A:$A,0)-1,MATCH(AS179,'Daten Elementary'!$A$424:$ADO$424,0)-1))*1000000</f>
        <v>80.741411999999997</v>
      </c>
      <c r="DQ179" s="317">
        <f t="shared" ca="1" si="122"/>
        <v>431.13256519999993</v>
      </c>
      <c r="DR179" s="316">
        <f ca="1">IF(ISERROR(OFFSET('Daten Elementary'!$A$1,MATCH(DR$5,'Daten Elementary'!$A:$A,0)-1,MATCH($AT179,'Daten Elementary'!$A$424:$ADO$424,0)-1)),0,OFFSET('Daten Elementary'!$A$1,MATCH(DR$5,'Daten Elementary'!$A:$A,0)-1,MATCH($AT179,'Daten Elementary'!$A$424:$ADO$424,0)-1))*1000000</f>
        <v>431.13256000000001</v>
      </c>
      <c r="DS179" s="305">
        <f t="shared" ca="1" si="123"/>
        <v>0.99999998793874478</v>
      </c>
      <c r="DT179" s="318">
        <f ca="1">IF(ISERROR(OFFSET('Daten UBP13'!$A$1,MATCH(DT$5,'Daten UBP13'!$A:$A,0)-1,MATCH(AM179,'Daten UBP13'!$A$424:$AEG$424,0)-1)),0,OFFSET('Daten UBP13'!$A$1,MATCH(DT$5,'Daten UBP13'!$A:$A,0)-1,MATCH(AM179,'Daten UBP13'!$A$424:$AEG$424,0)-1))</f>
        <v>103.43492999999999</v>
      </c>
      <c r="DU179" s="318">
        <f ca="1">IF(ISERROR(OFFSET('Daten UBP13'!$A$1,MATCH(DU$5,'Daten UBP13'!$A:$A,0)-1,MATCH(AN179,'Daten UBP13'!$A$424:$AEG$424,0)-1)),0,OFFSET('Daten UBP13'!$A$1,MATCH(DU$5,'Daten UBP13'!$A:$A,0)-1,MATCH(AN179,'Daten UBP13'!$A$424:$AEG$424,0)-1))</f>
        <v>0</v>
      </c>
      <c r="DV179" s="318">
        <f ca="1">IF(ISERROR(OFFSET('Daten UBP13'!$A$1,MATCH(DV$5,'Daten UBP13'!$A:$A,0)-1,MATCH(AO179,'Daten UBP13'!$A$424:$AEG$424,0)-1)),0,OFFSET('Daten UBP13'!$A$1,MATCH(DV$5,'Daten UBP13'!$A:$A,0)-1,MATCH(AO179,'Daten UBP13'!$A$424:$AEG$424,0)-1))</f>
        <v>38.74494</v>
      </c>
      <c r="DW179" s="318">
        <f ca="1">IF(ISERROR(OFFSET('Daten UBP13'!$A$1,MATCH(DW$5,'Daten UBP13'!$A:$A,0)-1,MATCH(AP179,'Daten UBP13'!$A$424:$AEG$424,0)-1)),0,OFFSET('Daten UBP13'!$A$1,MATCH(DW$5,'Daten UBP13'!$A:$A,0)-1,MATCH(AP179,'Daten UBP13'!$A$424:$AEG$424,0)-1))</f>
        <v>0</v>
      </c>
      <c r="DX179" s="318">
        <f t="shared" ca="1" si="124"/>
        <v>142.17986999999999</v>
      </c>
      <c r="DY179" s="318">
        <f ca="1">IF(ISERROR(OFFSET('Daten UBP13'!$A$1,MATCH(DY$5,'Daten UBP13'!$A:$A,0)-1,MATCH(AQ179,'Daten UBP13'!$A$424:$AEG$424,0)-1)),0,OFFSET('Daten UBP13'!$A$1,MATCH(DY$5,'Daten UBP13'!$A:$A,0)-1,MATCH(AQ179,'Daten UBP13'!$A$424:$AEG$424,0)-1))</f>
        <v>5.4187703000000003</v>
      </c>
      <c r="DZ179" s="318">
        <f ca="1">IF(ISERROR(OFFSET('Daten UBP13'!$A$1,MATCH(DZ$5,'Daten UBP13'!$A:$A,0)-1,MATCH(AR179,'Daten UBP13'!$A$424:$AEG$424,0)-1)),0,OFFSET('Daten UBP13'!$A$1,MATCH(DZ$5,'Daten UBP13'!$A:$A,0)-1,MATCH(AR179,'Daten UBP13'!$A$424:$AEG$424,0)-1))</f>
        <v>12.933073</v>
      </c>
      <c r="EA179" s="318">
        <f ca="1">IF(ISERROR(OFFSET('Daten UBP13'!$A$1,MATCH(EA$5,'Daten UBP13'!$A:$A,0)-1,MATCH(AS179,'Daten UBP13'!$A$424:$AEG$424,0)-1)),0,OFFSET('Daten UBP13'!$A$1,MATCH(EA$5,'Daten UBP13'!$A:$A,0)-1,MATCH(AS179,'Daten UBP13'!$A$424:$AEG$424,0)-1))</f>
        <v>27.238036000000001</v>
      </c>
      <c r="EB179" s="319">
        <f t="shared" ca="1" si="125"/>
        <v>187.7697493</v>
      </c>
      <c r="EC179" s="318">
        <f ca="1">IF(ISERROR(OFFSET('Daten UBP13'!$A$1,MATCH(EC$5,'Daten UBP13'!$A:$A,0)-1,MATCH(AT179,'Daten UBP13'!$A$424:$AEG$424,0)-1)),0,OFFSET('Daten UBP13'!$A$1,MATCH(EC$5,'Daten UBP13'!$A:$A,0)-1,MATCH(AT179,'Daten UBP13'!$A$424:$AEG$424,0)-1))</f>
        <v>187.76974999999999</v>
      </c>
      <c r="ED179" s="305">
        <f t="shared" ca="1" si="126"/>
        <v>1.0000000037279699</v>
      </c>
      <c r="EE179" s="320">
        <f ca="1">IF(ISERROR(OFFSET('Daten ReCiPe'!$A$1,MATCH(EE$5,'Daten ReCiPe'!$A:$A,0)-1,MATCH(AM179,'Daten ReCiPe'!$A$424:$ADO$424,0)-1)),0,OFFSET('Daten ReCiPe'!$A$1,MATCH(EE$5,'Daten ReCiPe'!$A:$A,0)-1,MATCH(AM179,'Daten ReCiPe'!$A$424:$ADO$424,0)-1))*1000</f>
        <v>5.6638725999999995</v>
      </c>
      <c r="EF179" s="320">
        <f ca="1">IF(ISERROR(OFFSET('Daten ReCiPe'!$A$1,MATCH(EF$5,'Daten ReCiPe'!$A:$A,0)-1,MATCH(AN179,'Daten ReCiPe'!$A$424:$ADO$424,0)-1)),0,OFFSET('Daten ReCiPe'!$A$1,MATCH(EF$5,'Daten ReCiPe'!$A:$A,0)-1,MATCH(AN179,'Daten ReCiPe'!$A$424:$ADO$424,0)-1))*1000</f>
        <v>0</v>
      </c>
      <c r="EG179" s="320">
        <f ca="1">IF(ISERROR(OFFSET('Daten ReCiPe'!$A$1,MATCH(EG$5,'Daten ReCiPe'!$A:$A,0)-1,MATCH(AO179,'Daten ReCiPe'!$A$424:$ADO$424,0)-1)),0,OFFSET('Daten ReCiPe'!$A$1,MATCH(EG$5,'Daten ReCiPe'!$A:$A,0)-1,MATCH(AO179,'Daten ReCiPe'!$A$424:$ADO$424,0)-1))*1000</f>
        <v>6.1193059000000005</v>
      </c>
      <c r="EH179" s="320">
        <f ca="1">IF(ISERROR(OFFSET('Daten ReCiPe'!$A$1,MATCH(EH$5,'Daten ReCiPe'!$A:$A,0)-1,MATCH(AP179,'Daten ReCiPe'!$A$424:$ADO$424,0)-1)),0,OFFSET('Daten ReCiPe'!$A$1,MATCH(EH$5,'Daten ReCiPe'!$A:$A,0)-1,MATCH(AP179,'Daten ReCiPe'!$A$424:$ADO$424,0)-1))*1000</f>
        <v>0</v>
      </c>
      <c r="EI179" s="320">
        <f t="shared" ca="1" si="127"/>
        <v>11.7831785</v>
      </c>
      <c r="EJ179" s="320">
        <f ca="1">IF(ISERROR(OFFSET('Daten ReCiPe'!$A$1,MATCH(EJ$5,'Daten ReCiPe'!$A:$A,0)-1,MATCH(AQ179,'Daten ReCiPe'!$A$424:$ADO$424,0)-1)),0,OFFSET('Daten ReCiPe'!$A$1,MATCH(EJ$5,'Daten ReCiPe'!$A:$A,0)-1,MATCH(AQ179,'Daten ReCiPe'!$A$424:$ADO$424,0)-1))*1000</f>
        <v>0.54667813999999992</v>
      </c>
      <c r="EK179" s="320">
        <f ca="1">IF(ISERROR(OFFSET('Daten ReCiPe'!$A$1,MATCH(EK$5,'Daten ReCiPe'!$A:$A,0)-1,MATCH(AR179,'Daten ReCiPe'!$A$424:$ADO$424,0)-1)),0,OFFSET('Daten ReCiPe'!$A$1,MATCH(EK$5,'Daten ReCiPe'!$A:$A,0)-1,MATCH(AR179,'Daten ReCiPe'!$A$424:$ADO$424,0)-1))*1000</f>
        <v>1.0160100999999999</v>
      </c>
      <c r="EL179" s="320">
        <f ca="1">IF(ISERROR(OFFSET('Daten ReCiPe'!$A$1,MATCH(EL$5,'Daten ReCiPe'!$A:$A,0)-1,MATCH(AS179,'Daten ReCiPe'!$A$424:$ADO$424,0)-1)),0,OFFSET('Daten ReCiPe'!$A$1,MATCH(EL$5,'Daten ReCiPe'!$A:$A,0)-1,MATCH(AS179,'Daten ReCiPe'!$A$424:$ADO$424,0)-1))*1000</f>
        <v>2.0866308</v>
      </c>
      <c r="EM179" s="321">
        <f t="shared" ca="1" si="128"/>
        <v>15.432497539999998</v>
      </c>
      <c r="EN179" s="320">
        <f ca="1">IF(ISERROR(OFFSET('Daten ReCiPe'!$A$1,MATCH(EN$5,'Daten ReCiPe'!$A:$A,0)-1,MATCH(AT179,'Daten ReCiPe'!$A$424:$ADO$424,0)-1)),0,OFFSET('Daten ReCiPe'!$A$1,MATCH(EN$5,'Daten ReCiPe'!$A:$A,0)-1,MATCH(AT179,'Daten ReCiPe'!$A$424:$ADO$424,0)-1))*1000</f>
        <v>15.432497999999999</v>
      </c>
      <c r="EO179" s="305">
        <f t="shared" ca="1" si="129"/>
        <v>1.0000000298072298</v>
      </c>
      <c r="EP179" s="322">
        <f ca="1">IF(ISERROR(OFFSET('Daten Elementary'!$A$1,MATCH(EP$5,'Daten Elementary'!$A:$A,0)-1,MATCH(AM179,'Daten Elementary'!$A$424:$ADO$424,0)-1)),0,OFFSET('Daten Elementary'!$A$1,MATCH(EP$5,'Daten Elementary'!$A:$A,0)-1,MATCH(AM179,'Daten Elementary'!$A$424:$ADO$424,0)-1))*1000000</f>
        <v>1.5268047</v>
      </c>
      <c r="EQ179" s="322">
        <f ca="1">IF(ISERROR(OFFSET('Daten Elementary'!$A$1,MATCH(EQ$5,'Daten Elementary'!$A:$A,0)-1,MATCH(AN179,'Daten Elementary'!$A$424:$ADO$424,0)-1)),0,OFFSET('Daten Elementary'!$A$1,MATCH(EQ$5,'Daten Elementary'!$A:$A,0)-1,MATCH(AN179,'Daten Elementary'!$A$424:$ADO$424,0)-1))*1000000</f>
        <v>0</v>
      </c>
      <c r="ER179" s="322">
        <f ca="1">IF(ISERROR(OFFSET('Daten Elementary'!$A$1,MATCH(ER$5,'Daten Elementary'!$A:$A,0)-1,MATCH(AO179,'Daten Elementary'!$A$424:$ADO$424,0)-1)),0,OFFSET('Daten Elementary'!$A$1,MATCH(ER$5,'Daten Elementary'!$A:$A,0)-1,MATCH(AO179,'Daten Elementary'!$A$424:$ADO$424,0)-1))*1000000</f>
        <v>173.92617999999999</v>
      </c>
      <c r="ES179" s="322">
        <f ca="1">IF(ISERROR(OFFSET('Daten Elementary'!$A$1,MATCH(ES$5,'Daten Elementary'!$A:$A,0)-1,MATCH(AP179,'Daten Elementary'!$A$424:$ADO$424,0)-1)),0,OFFSET('Daten Elementary'!$A$1,MATCH(ES$5,'Daten Elementary'!$A:$A,0)-1,MATCH(AP179,'Daten Elementary'!$A$424:$ADO$424,0)-1))*1000000</f>
        <v>0</v>
      </c>
      <c r="ET179" s="322">
        <f t="shared" ca="1" si="130"/>
        <v>175.4529847</v>
      </c>
      <c r="EU179" s="322">
        <f ca="1">IF(ISERROR(OFFSET('Daten Elementary'!$A$1,MATCH(EU$5,'Daten Elementary'!$A:$A,0)-1,MATCH(AQ179,'Daten Elementary'!$A$424:$ADO$424,0)-1)),0,OFFSET('Daten Elementary'!$A$1,MATCH(EU$5,'Daten Elementary'!$A:$A,0)-1,MATCH(AQ179,'Daten Elementary'!$A$424:$ADO$424,0)-1))*1000000</f>
        <v>11.395216</v>
      </c>
      <c r="EV179" s="322">
        <f ca="1">IF(ISERROR(OFFSET('Daten Elementary'!$A$1,MATCH(EV$5,'Daten Elementary'!$A:$A,0)-1,MATCH(AR179,'Daten Elementary'!$A$424:$ADO$424,0)-1)),0,OFFSET('Daten Elementary'!$A$1,MATCH(EV$5,'Daten Elementary'!$A:$A,0)-1,MATCH(AR179,'Daten Elementary'!$A$424:$ADO$424,0)-1))*1000000</f>
        <v>16.760850999999999</v>
      </c>
      <c r="EW179" s="322">
        <f ca="1">IF(ISERROR(OFFSET('Daten Elementary'!$A$1,MATCH(EW$5,'Daten Elementary'!$A:$A,0)-1,MATCH(AS179,'Daten Elementary'!$A$424:$ADO$424,0)-1)),0,OFFSET('Daten Elementary'!$A$1,MATCH(EW$5,'Daten Elementary'!$A:$A,0)-1,MATCH(AS179,'Daten Elementary'!$A$424:$ADO$424,0)-1))*1000000</f>
        <v>30.830171999999997</v>
      </c>
      <c r="EX179" s="323">
        <f t="shared" ca="1" si="131"/>
        <v>234.43922370000001</v>
      </c>
      <c r="EY179" s="322">
        <f ca="1">IF(ISERROR(OFFSET('Daten Elementary'!$A$1,MATCH(EY$5,'Daten Elementary'!$A:$A,0)-1,MATCH($AT179,'Daten Elementary'!$A$424:$ADO$424,0)-1)),0,OFFSET('Daten Elementary'!$A$1,MATCH(EY$5,'Daten Elementary'!$A:$A,0)-1,MATCH($AT179,'Daten Elementary'!$A$424:$ADO$424,0)-1))*1000000</f>
        <v>234.43923000000001</v>
      </c>
      <c r="EZ179" s="305">
        <f t="shared" ca="1" si="132"/>
        <v>1.0000000268726363</v>
      </c>
      <c r="FA179" s="314">
        <f ca="1">IF(ISERROR(OFFSET('Daten Elementary'!$A$1,MATCH(FA$5,'Daten Elementary'!$A:$A,0)-1,MATCH(AM179,'Daten Elementary'!$A$424:$ADO$424,0)-1)),0,OFFSET('Daten Elementary'!$A$1,MATCH(FA$5,'Daten Elementary'!$A:$A,0)-1,MATCH(AM179,'Daten Elementary'!$A$424:$ADO$424,0)-1))*1000</f>
        <v>90.095973000000001</v>
      </c>
      <c r="FB179" s="314">
        <f ca="1">IF(ISERROR(OFFSET('Daten Elementary'!$A$1,MATCH(FB$5,'Daten Elementary'!$A:$A,0)-1,MATCH(AN179,'Daten Elementary'!$A$424:$ADO$424,0)-1)),0,OFFSET('Daten Elementary'!$A$1,MATCH(FB$5,'Daten Elementary'!$A:$A,0)-1,MATCH(AN179,'Daten Elementary'!$A$424:$ADO$424,0)-1))*1000</f>
        <v>0</v>
      </c>
      <c r="FC179" s="314">
        <f ca="1">IF(ISERROR(OFFSET('Daten Elementary'!$A$1,MATCH(FC$5,'Daten Elementary'!$A:$A,0)-1,MATCH(AO179,'Daten Elementary'!$A$424:$ADO$424,0)-1)),0,OFFSET('Daten Elementary'!$A$1,MATCH(FC$5,'Daten Elementary'!$A:$A,0)-1,MATCH(AO179,'Daten Elementary'!$A$424:$ADO$424,0)-1))*1000</f>
        <v>15.153103</v>
      </c>
      <c r="FD179" s="314">
        <f ca="1">IF(ISERROR(OFFSET('Daten Elementary'!$A$1,MATCH(FD$5,'Daten Elementary'!$A:$A,0)-1,MATCH(AP179,'Daten Elementary'!$A$424:$ADO$424,0)-1)),0,OFFSET('Daten Elementary'!$A$1,MATCH(FD$5,'Daten Elementary'!$A:$A,0)-1,MATCH(AP179,'Daten Elementary'!$A$424:$ADO$424,0)-1))*1000</f>
        <v>0</v>
      </c>
      <c r="FE179" s="314">
        <f t="shared" ca="1" si="133"/>
        <v>105.249076</v>
      </c>
      <c r="FF179" s="314">
        <f ca="1">IF(ISERROR(OFFSET('Daten Elementary'!$A$1,MATCH(FF$5,'Daten Elementary'!$A:$A,0)-1,MATCH(AQ179,'Daten Elementary'!$A$424:$ADO$424,0)-1)),0,OFFSET('Daten Elementary'!$A$1,MATCH(FF$5,'Daten Elementary'!$A:$A,0)-1,MATCH(AQ179,'Daten Elementary'!$A$424:$ADO$424,0)-1))*1000</f>
        <v>3.5153618</v>
      </c>
      <c r="FG179" s="314">
        <f ca="1">IF(ISERROR(OFFSET('Daten Elementary'!$A$1,MATCH(FG$5,'Daten Elementary'!$A:$A,0)-1,MATCH(AR179,'Daten Elementary'!$A$424:$ADO$424,0)-1)),0,OFFSET('Daten Elementary'!$A$1,MATCH(FG$5,'Daten Elementary'!$A:$A,0)-1,MATCH(AR179,'Daten Elementary'!$A$424:$ADO$424,0)-1))*1000</f>
        <v>6.3116300000000001</v>
      </c>
      <c r="FH179" s="314">
        <f ca="1">IF(ISERROR(OFFSET('Daten Elementary'!$A$1,MATCH(FH$5,'Daten Elementary'!$A:$A,0)-1,MATCH(AS179,'Daten Elementary'!$A$424:$ADO$424,0)-1)),0,OFFSET('Daten Elementary'!$A$1,MATCH(FH$5,'Daten Elementary'!$A:$A,0)-1,MATCH(AS179,'Daten Elementary'!$A$424:$ADO$424,0)-1))*1000</f>
        <v>11.816746</v>
      </c>
      <c r="FI179" s="315">
        <f t="shared" ca="1" si="134"/>
        <v>126.89281379999998</v>
      </c>
      <c r="FJ179" s="314">
        <f ca="1">IF(ISERROR(OFFSET('Daten Elementary'!$A$1,MATCH(FJ$5,'Daten Elementary'!$A:$A,0)-1,MATCH($AT179,'Daten Elementary'!$A$424:$ADO$424,0)-1)),0,OFFSET('Daten Elementary'!$A$1,MATCH(FJ$5,'Daten Elementary'!$A:$A,0)-1,MATCH($AT179,'Daten Elementary'!$A$424:$ADO$424,0)-1))*1000</f>
        <v>126.89281</v>
      </c>
      <c r="FK179" s="305">
        <f t="shared" ca="1" si="135"/>
        <v>0.99999997005346586</v>
      </c>
      <c r="FL179" s="314">
        <f ca="1">IF(ISERROR(OFFSET('Daten Elementary'!$A$1,MATCH(FL$5,'Daten Elementary'!$A:$A,0)-1,MATCH(AM179,'Daten Elementary'!$A$424:$ADO$424,0)-1)),0,OFFSET('Daten Elementary'!$A$1,MATCH(FL$5,'Daten Elementary'!$A:$A,0)-1,MATCH(AM179,'Daten Elementary'!$A$424:$ADO$424,0)-1))</f>
        <v>0</v>
      </c>
      <c r="FM179" s="314">
        <f ca="1">IF(ISERROR(OFFSET('Daten Elementary'!$A$1,MATCH(FM$5,'Daten Elementary'!$A:$A,0)-1,MATCH(AN179,'Daten Elementary'!$A$424:$ADO$424,0)-1)),0,OFFSET('Daten Elementary'!$A$1,MATCH(FM$5,'Daten Elementary'!$A:$A,0)-1,MATCH(AN179,'Daten Elementary'!$A$424:$ADO$424,0)-1))</f>
        <v>0</v>
      </c>
      <c r="FN179" s="314">
        <f ca="1">IF(ISERROR(OFFSET('Daten Elementary'!$A$1,MATCH(FN$5,'Daten Elementary'!$A:$A,0)-1,MATCH(AO179,'Daten Elementary'!$A$424:$ADO$424,0)-1)),0,OFFSET('Daten Elementary'!$A$1,MATCH(FN$5,'Daten Elementary'!$A:$A,0)-1,MATCH(AO179,'Daten Elementary'!$A$424:$ADO$424,0)-1))</f>
        <v>0</v>
      </c>
      <c r="FO179" s="314">
        <f ca="1">IF(ISERROR(OFFSET('Daten Elementary'!$A$1,MATCH(FO$5,'Daten Elementary'!$A:$A,0)-1,MATCH(AP179,'Daten Elementary'!$A$424:$ADO$424,0)-1)),0,OFFSET('Daten Elementary'!$A$1,MATCH(FO$5,'Daten Elementary'!$A:$A,0)-1,MATCH(AP179,'Daten Elementary'!$A$424:$ADO$424,0)-1))</f>
        <v>0</v>
      </c>
      <c r="FP179" s="314">
        <f t="shared" ca="1" si="136"/>
        <v>0</v>
      </c>
      <c r="FQ179" s="314">
        <f ca="1">IF(ISERROR(OFFSET('Daten Elementary'!$A$1,MATCH(FQ$5,'Daten Elementary'!$A:$A,0)-1,MATCH(AQ179,'Daten Elementary'!$A$424:$ADO$424,0)-1)),0,OFFSET('Daten Elementary'!$A$1,MATCH(FQ$5,'Daten Elementary'!$A:$A,0)-1,MATCH(AQ179,'Daten Elementary'!$A$424:$ADO$424,0)-1))</f>
        <v>0</v>
      </c>
      <c r="FR179" s="314">
        <f ca="1">IF(ISERROR(OFFSET('Daten Elementary'!$A$1,MATCH(FR$5,'Daten Elementary'!$A:$A,0)-1,MATCH(AR179,'Daten Elementary'!$A$424:$ADO$424,0)-1)),0,OFFSET('Daten Elementary'!$A$1,MATCH(FR$5,'Daten Elementary'!$A:$A,0)-1,MATCH(AR179,'Daten Elementary'!$A$424:$ADO$424,0)-1))</f>
        <v>0</v>
      </c>
      <c r="FS179" s="314">
        <f ca="1">IF(ISERROR(OFFSET('Daten Elementary'!$A$1,MATCH(FS$5,'Daten Elementary'!$A:$A,0)-1,MATCH(AS179,'Daten Elementary'!$A$424:$ADO$424,0)-1)),0,OFFSET('Daten Elementary'!$A$1,MATCH(FS$5,'Daten Elementary'!$A:$A,0)-1,MATCH(AS179,'Daten Elementary'!$A$424:$ADO$424,0)-1))</f>
        <v>0</v>
      </c>
      <c r="FT179" s="315">
        <f t="shared" ca="1" si="137"/>
        <v>0</v>
      </c>
      <c r="FU179" s="314">
        <f ca="1">IF(ISERROR(OFFSET('Daten Elementary'!$A$1,MATCH(FU$5,'Daten Elementary'!$A:$A,0)-1,MATCH($AT179,'Daten Elementary'!$A$424:$ADO$424,0)-1)),0,OFFSET('Daten Elementary'!$A$1,MATCH(FU$5,'Daten Elementary'!$A:$A,0)-1,MATCH($AT179,'Daten Elementary'!$A$424:$ADO$424,0)-1))</f>
        <v>0</v>
      </c>
      <c r="FV179" s="305">
        <f t="shared" ca="1" si="138"/>
        <v>0</v>
      </c>
      <c r="FW179" s="324"/>
      <c r="FX179" s="231" t="str">
        <f t="shared" si="139"/>
        <v>durchschnittlicher Lastwagen, Diesel (Lastwagen-Flotte CH)</v>
      </c>
      <c r="FY179" s="231" t="str">
        <f t="shared" si="104"/>
        <v>durchschnittlicher Lastwagen</v>
      </c>
      <c r="FZ179" s="231" t="str">
        <f t="shared" si="105"/>
        <v>, Diesel</v>
      </c>
      <c r="GA179" s="231" t="str">
        <f t="shared" si="106"/>
        <v xml:space="preserve"> (Lastwagen-Flotte CH)</v>
      </c>
      <c r="GB179" s="231"/>
    </row>
    <row r="180" spans="1:184" ht="16.5" customHeight="1">
      <c r="A180" s="364"/>
      <c r="B180" s="339"/>
      <c r="C180" s="332" t="s">
        <v>21</v>
      </c>
      <c r="D180" s="332" t="s">
        <v>24</v>
      </c>
      <c r="E180" s="345" t="s">
        <v>348</v>
      </c>
      <c r="F180" s="97">
        <v>0.98502758077226149</v>
      </c>
      <c r="G180" s="83">
        <f>G185</f>
        <v>2.5</v>
      </c>
      <c r="H180" s="84">
        <f t="shared" ref="H180:H191" si="147">F180/G180</f>
        <v>0.39401103230890461</v>
      </c>
      <c r="I180" s="101">
        <v>1</v>
      </c>
      <c r="J180" s="101"/>
      <c r="K180" s="90">
        <v>1</v>
      </c>
      <c r="L180" s="86"/>
      <c r="M180" s="86"/>
      <c r="N180" s="38" t="s">
        <v>100</v>
      </c>
      <c r="O180" s="6">
        <f ca="1">(IF(ISERROR(INDEX(INDIRECT($D$268),MATCH($AM180,$AM$4:$AM$275,0),MATCH(O$304,INDIRECT($E$268),0))*$I180/$AD180),0,INDEX(INDIRECT($D$268),MATCH($AM180,$AM$4:$AM$275,0),MATCH(O$304,INDIRECT($E$268),0))*$I180/$AD180)+IF(ISERROR(INDEX(INDIRECT($D$268),MATCH($AN180,$AN$4:$AN$275,0),MATCH(O$305,INDIRECT($E$268),0))*$J180/$AE180),0,INDEX(INDIRECT($D$268),MATCH($AN180,$AN$4:$AN$275,0),MATCH(O$305,INDIRECT($E$268),0))*$J180/$AE180))*$AC180/$F180</f>
        <v>354.93056999999999</v>
      </c>
      <c r="P180" s="6">
        <f ca="1">(IF(ISERROR(INDEX(INDIRECT($D$268),MATCH($AO180,$AO$4:$AO$275,0),MATCH(P$304,INDIRECT($E$268),0))*$I180/$AD180),0,INDEX(INDIRECT($D$268),MATCH($AO180,$AO$4:$AO$275,0),MATCH(P$304,INDIRECT($E$268),0))*$I180/$AD180)+IF(ISERROR(INDEX(INDIRECT($D$268),MATCH($AP180,$AP$4:$AP$275,0),MATCH(P$305,INDIRECT($E$268),0))*$J180/$AE180),0,INDEX(INDIRECT($D$268),MATCH($AP180,$AP$4:$AP$275,0),MATCH(P$305,INDIRECT($E$268),0))*$J180/$AE180))*$AC180/$F180</f>
        <v>71.330410999999998</v>
      </c>
      <c r="Q180" s="6">
        <f ca="1">INDEX(INDIRECT($D$268),MATCH($AQ180,$AQ$4:$AQ$284,0),MATCH(Q$4,INDIRECT($E$268),0))*$K180*$AC180/$F180/$AF180</f>
        <v>20.419646999999998</v>
      </c>
      <c r="R180" s="6">
        <f ca="1">INDEX(INDIRECT($D$268),MATCH($AR180,$AR$4:$AR$284,0),MATCH(R$4,INDIRECT($E$268),0))*$K180*$AC180/$F180/$AF180</f>
        <v>35.399000999999998</v>
      </c>
      <c r="S180" s="6">
        <f ca="1">INDEX(INDIRECT($D$268),MATCH($AS180,$AS$4:$AS$284,0),MATCH(S$4,INDIRECT($E$268),0))*$K180*$AC180/$F180/$AF180</f>
        <v>35.460281000000002</v>
      </c>
      <c r="T180" s="7">
        <f t="shared" ca="1" si="146"/>
        <v>517.53990999999996</v>
      </c>
      <c r="U180" s="6">
        <f>IF($B$268=6,(IF(OR(AJ180="Benzin",AJ180="Diesel"),$AK180*INDEX('DIN EN 16258'!$I:$I,MATCH('mobitool-Faktoren v2.0'!$AI180,'DIN EN 16258'!$A:$A,0))*$I180/$AD180+$AL180*INDEX('DIN EN 16258'!$I:$I,MATCH('mobitool-Faktoren v2.0'!$AJ180,'DIN EN 16258'!$A:$A,0))*$I180/$AD180,IF(ISERROR($AK180*INDEX('DIN EN 16258'!$I:$I,MATCH('mobitool-Faktoren v2.0'!$AI180,'DIN EN 16258'!$A:$A,0))*$I180/$AD180),0,$AK180*INDEX('DIN EN 16258'!$I:$I,MATCH('mobitool-Faktoren v2.0'!$AI180,'DIN EN 16258'!$A:$A,0))*$I180/$AD180)+IF(ISERROR($AL180*INDEX('DIN EN 16258'!$I:$I,MATCH('mobitool-Faktoren v2.0'!$AJ180,'DIN EN 16258'!$A:$A,0))*$J180/$AE180),0,$AL180*INDEX('DIN EN 16258'!$I:$I,MATCH('mobitool-Faktoren v2.0'!$AJ180,'DIN EN 16258'!$A:$A,0))*$J180/$AE180)))*1000,
IF($B$268=1,(IF(OR(AJ180="Benzin",AJ180="Diesel"),$AK180*INDEX('DIN EN 16258'!$D:$D,MATCH('mobitool-Faktoren v2.0'!$AI180,'DIN EN 16258'!$A:$A,0))*$I180/$AD180+$AL180*INDEX('DIN EN 16258'!$D:$D,MATCH('mobitool-Faktoren v2.0'!$AJ180,'DIN EN 16258'!$A:$A,0))*$I180/$AD180,IF(ISERROR($AK180*INDEX('DIN EN 16258'!$D:$D,MATCH('mobitool-Faktoren v2.0'!$AI180,'DIN EN 16258'!$A:$A,0))*$I180/$AD180),0,$AK180*INDEX('DIN EN 16258'!$D:$D,MATCH('mobitool-Faktoren v2.0'!$AI180,'DIN EN 16258'!$A:$A,0))*$I180/$AD180)+IF(ISERROR($AL180*INDEX('DIN EN 16258'!$D:$D,MATCH('mobitool-Faktoren v2.0'!$AJ180,'DIN EN 16258'!$A:$A,0))*$J180/$AE180),0,$AL180*INDEX('DIN EN 16258'!$D:$D,MATCH('mobitool-Faktoren v2.0'!$AJ180,'DIN EN 16258'!$A:$A,0))*$J180/$AE180))),0))*$AC180/$F180</f>
        <v>352.1431891850703</v>
      </c>
      <c r="V180" s="6">
        <f>IF($B$268=6,(IF(OR(AJ180="Benzin",AJ180="Diesel"),$AK180*INDEX('DIN EN 16258'!$L:$L,MATCH('mobitool-Faktoren v2.0'!$AI180,'DIN EN 16258'!$A:$A,0))*$I180/$AD180+$AL180*INDEX('DIN EN 16258'!$L:$L,MATCH('mobitool-Faktoren v2.0'!$AJ180,'DIN EN 16258'!$A:$A,0))*$I180/$AD180,IF(ISERROR($AK180*INDEX('DIN EN 16258'!$L:$L,MATCH('mobitool-Faktoren v2.0'!$AI180,'DIN EN 16258'!$A:$A,0))*$I180/$AD180),0,$AK180*INDEX('DIN EN 16258'!$L:$L,MATCH('mobitool-Faktoren v2.0'!$AI180,'DIN EN 16258'!$A:$A,0))*$I180/$AD180)+IF(ISERROR($AL180*INDEX('DIN EN 16258'!$L:$L,MATCH('mobitool-Faktoren v2.0'!$AJ180,'DIN EN 16258'!$A:$A,0))*$J180/$AE180),0,$AL180*INDEX('DIN EN 16258'!$L:$L,MATCH('mobitool-Faktoren v2.0'!$AJ180,'DIN EN 16258'!$A:$A,0))*$J180/$AE180)))*1000,
IF($B$268=1,(IF(OR(AJ180="Benzin",AJ180="Diesel"),$AK180*INDEX('DIN EN 16258'!$F:$F,MATCH('mobitool-Faktoren v2.0'!$AI180,'DIN EN 16258'!$A:$A,0))*$I180/$AD180+$AL180*INDEX('DIN EN 16258'!$F:$F,MATCH('mobitool-Faktoren v2.0'!$AJ180,'DIN EN 16258'!$A:$A,0))*$I180/$AD180,IF(ISERROR($AK180*INDEX('DIN EN 16258'!$F:$F,MATCH('mobitool-Faktoren v2.0'!$AI180,'DIN EN 16258'!$A:$A,0))*$I180/$AD180),0,$AK180*INDEX('DIN EN 16258'!$F:$F,MATCH('mobitool-Faktoren v2.0'!$AI180,'DIN EN 16258'!$A:$A,0))*$I180/$AD180)+IF(ISERROR($AL180*INDEX('DIN EN 16258'!$F:$F,MATCH('mobitool-Faktoren v2.0'!$AJ180,'DIN EN 16258'!$A:$A,0))*$J180/$AE180),0,$AL180*INDEX('DIN EN 16258'!$F:$F,MATCH('mobitool-Faktoren v2.0'!$AJ180,'DIN EN 16258'!$A:$A,0))*$J180/$AE180))),0))*$AC180/$F180</f>
        <v>427.83751957064618</v>
      </c>
      <c r="W180" s="39" t="s">
        <v>672</v>
      </c>
      <c r="X180" s="39" t="s">
        <v>162</v>
      </c>
      <c r="Y180" s="300"/>
      <c r="Z180" s="300"/>
      <c r="AA180" s="299"/>
      <c r="AB180" s="299"/>
      <c r="AC180" s="300">
        <v>0.98502758077226149</v>
      </c>
      <c r="AD180" s="298">
        <v>1</v>
      </c>
      <c r="AE180" s="298"/>
      <c r="AF180" s="337">
        <v>1</v>
      </c>
      <c r="AG180" s="337"/>
      <c r="AH180" s="337"/>
      <c r="AI180" s="301" t="s">
        <v>24</v>
      </c>
      <c r="AJ180" s="301"/>
      <c r="AK180" s="374">
        <f>'Kennwerte Strassentransporte'!H$63</f>
        <v>0.10970192809503748</v>
      </c>
      <c r="AL180" s="374"/>
      <c r="AM180" s="202" t="s">
        <v>1102</v>
      </c>
      <c r="AN180" s="202" t="s">
        <v>81</v>
      </c>
      <c r="AO180" s="202" t="s">
        <v>1103</v>
      </c>
      <c r="AP180" s="202" t="s">
        <v>81</v>
      </c>
      <c r="AQ180" s="202" t="s">
        <v>1104</v>
      </c>
      <c r="AR180" s="202" t="s">
        <v>1105</v>
      </c>
      <c r="AS180" s="202" t="s">
        <v>1119</v>
      </c>
      <c r="AT180" s="202" t="s">
        <v>1136</v>
      </c>
      <c r="AU180" s="303">
        <f ca="1">IF(ISERROR(OFFSET('Daten KEA'!$A$1,MATCH(AU$5,'Daten KEA'!$A:$A,0)-1,MATCH(AM180,'Daten KEA'!$A$424:$ADO$424,0)-1)),0,OFFSET('Daten KEA'!$A$1,MATCH(AU$5,'Daten KEA'!$A:$A,0)-1,MATCH(AM180,'Daten KEA'!$A$424:$ADO$424,0)-1))+IF(ISERROR(AK180*INDEX('Energiefaktoren Ecoinvent'!$D:$D,MATCH('mobitool-Faktoren v2.0'!AI180,'Energiefaktoren Ecoinvent'!$A:$A,0))),0,AK180*INDEX('Energiefaktoren Ecoinvent'!$D:$D,MATCH('mobitool-Faktoren v2.0'!AI180,'Energiefaktoren Ecoinvent'!$A:$A,0)))+IF(OR(AJ180="Benzin",AJ180="Diesel"),IF(ISERROR(OFFSET('Daten KEA'!$A$1,MATCH(AV$5,'Daten KEA'!$A:$A,0)-1,MATCH(AN180,'Daten KEA'!$A$424:$ADO$424,0)-1)),0,OFFSET('Daten KEA'!$A$1,MATCH(AV$5,'Daten KEA'!$A:$A,0)-1,MATCH(AN180,'Daten KEA'!$A$424:$ADO$424,0)-1))+IF(ISERROR(AL180*INDEX('Energiefaktoren Ecoinvent'!$D:$D,MATCH('mobitool-Faktoren v2.0'!AJ180,'Energiefaktoren Ecoinvent'!$A:$A,0))),0,AL180*INDEX('Energiefaktoren Ecoinvent'!$D:$D,MATCH('mobitool-Faktoren v2.0'!AJ180,'Energiefaktoren Ecoinvent'!$A:$A,0))),0)</f>
        <v>4.6952425224676038</v>
      </c>
      <c r="AV180" s="303">
        <f ca="1">IF(OR(AJ180="Benzin",AJ180="Diesel"),0,IF(ISERROR(OFFSET('Daten KEA'!$A$1,MATCH(AV$5,'Daten KEA'!$A:$A,0)-1,MATCH(AN180,'Daten KEA'!$A$424:$ADO$424,0)-1)),0,OFFSET('Daten KEA'!$A$1,MATCH(AV$5,'Daten KEA'!$A:$A,0)-1,MATCH(AN180,'Daten KEA'!$A$424:$ADO$424,0)-1))+IF(ISERROR(AL180*INDEX('Energiefaktoren Ecoinvent'!$D:$D,MATCH('mobitool-Faktoren v2.0'!AJ180,'Energiefaktoren Ecoinvent'!$A:$A,0))),0,AL180*INDEX('Energiefaktoren Ecoinvent'!$D:$D,MATCH('mobitool-Faktoren v2.0'!AJ180,'Energiefaktoren Ecoinvent'!$A:$A,0))))</f>
        <v>0</v>
      </c>
      <c r="AW180" s="303">
        <f ca="1">IF(ISERROR(OFFSET('Daten KEA'!$A$1,MATCH(AW$5,'Daten KEA'!$A:$A,0)-1,MATCH(AO180,'Daten KEA'!$A$424:$ADO$424,0)-1)),0,OFFSET('Daten KEA'!$A$1,MATCH(AW$5,'Daten KEA'!$A:$A,0)-1,MATCH(AO180,'Daten KEA'!$A$424:$ADO$424,0)-1))-IF(ISERROR(AK180*INDEX('Energiefaktoren Ecoinvent'!$D:$D,MATCH('mobitool-Faktoren v2.0'!AI180,'Energiefaktoren Ecoinvent'!$A:$A,0))),0,AK180*INDEX('Energiefaktoren Ecoinvent'!$D:$D,MATCH('mobitool-Faktoren v2.0'!AI180,'Energiefaktoren Ecoinvent'!$A:$A,0)))+IF(OR(AJ180="Benzin",AJ180="Diesel"),IF(ISERROR(OFFSET('Daten KEA'!$A$1,MATCH(AX$5,'Daten KEA'!$A:$A,0)-1,MATCH(AP180,'Daten KEA'!$A$424:$ADO$424,0)-1)),0,OFFSET('Daten KEA'!$A$1,MATCH(AX$5,'Daten KEA'!$A:$A,0)-1,MATCH(AP180,'Daten KEA'!$A$424:$ADO$424,0)-1))-IF(ISERROR(AL180*INDEX('Energiefaktoren Ecoinvent'!$D:$D,MATCH('mobitool-Faktoren v2.0'!AJ180,'Energiefaktoren Ecoinvent'!$A:$A,0))),0,AL180*INDEX('Energiefaktoren Ecoinvent'!$D:$D,MATCH('mobitool-Faktoren v2.0'!AJ180,'Energiefaktoren Ecoinvent'!$A:$A,0))),0)</f>
        <v>1.3955345775323966</v>
      </c>
      <c r="AX180" s="303">
        <f ca="1">IF(OR(AJ180="Benzin",AJ180="Diesel"),0,IF(ISERROR(OFFSET('Daten KEA'!$A$1,MATCH(AX$5,'Daten KEA'!$A:$A,0)-1,MATCH(AP180,'Daten KEA'!$A$424:$ADO$424,0)-1)),0,OFFSET('Daten KEA'!$A$1,MATCH(AX$5,'Daten KEA'!$A:$A,0)-1,MATCH(AP180,'Daten KEA'!$A$424:$ADO$424,0)-1))-IF(ISERROR(AL180*INDEX('Energiefaktoren Ecoinvent'!$D:$D,MATCH('mobitool-Faktoren v2.0'!AJ180,'Energiefaktoren Ecoinvent'!$A:$A,0))),0,AL180*INDEX('Energiefaktoren Ecoinvent'!$D:$D,MATCH('mobitool-Faktoren v2.0'!AJ180,'Energiefaktoren Ecoinvent'!$A:$A,0))))</f>
        <v>0</v>
      </c>
      <c r="AY180" s="303">
        <f t="shared" ca="1" si="107"/>
        <v>6.0907771000000004</v>
      </c>
      <c r="AZ180" s="303">
        <f ca="1">IF(ISERROR(OFFSET('Daten KEA'!$A$1,MATCH(AZ$5,'Daten KEA'!$A:$A,0)-1,MATCH(AQ180,'Daten KEA'!$A$424:$ADO$424,0)-1)),0,OFFSET('Daten KEA'!$A$1,MATCH(AZ$5,'Daten KEA'!$A:$A,0)-1,MATCH(AQ180,'Daten KEA'!$A$424:$ADO$424,0)-1))</f>
        <v>0.59241564999999996</v>
      </c>
      <c r="BA180" s="303">
        <f ca="1">IF(ISERROR(OFFSET('Daten KEA'!$A$1,MATCH(BA$5,'Daten KEA'!$A:$A,0)-1,MATCH(AR180,'Daten KEA'!$A$424:$ADO$424,0)-1)),0,OFFSET('Daten KEA'!$A$1,MATCH(BA$5,'Daten KEA'!$A:$A,0)-1,MATCH(AR180,'Daten KEA'!$A$424:$ADO$424,0)-1))</f>
        <v>0.63513832000000003</v>
      </c>
      <c r="BB180" s="303">
        <f ca="1">IF(ISERROR(OFFSET('Daten KEA'!$A$1,MATCH(BB$5,'Daten KEA'!$A:$A,0)-1,MATCH(AS180,'Daten KEA'!$A$424:$ADO$424,0)-1)),0,OFFSET('Daten KEA'!$A$1,MATCH(BB$5,'Daten KEA'!$A:$A,0)-1,MATCH(AS180,'Daten KEA'!$A$424:$ADO$424,0)-1))</f>
        <v>1.4819416999999999</v>
      </c>
      <c r="BC180" s="304">
        <f t="shared" ca="1" si="101"/>
        <v>8.8002727699999994</v>
      </c>
      <c r="BD180" s="303">
        <f ca="1">IF(ISERROR(OFFSET('Daten KEA'!$A$1,MATCH(BD$5,'Daten KEA'!$A:$A,0)-1,MATCH(AT180,'Daten KEA'!$A$424:$ADO$424,0)-1)),0,OFFSET('Daten KEA'!$A$1,MATCH(BD$5,'Daten KEA'!$A:$A,0)-1,MATCH(AT180,'Daten KEA'!$A$424:$ADO$424,0)-1))</f>
        <v>8.8002725999999996</v>
      </c>
      <c r="BE180" s="305">
        <f t="shared" ca="1" si="108"/>
        <v>0.99999998068241702</v>
      </c>
      <c r="BF180" s="306">
        <f ca="1">IF(ISERROR(OFFSET('Daten KEA'!$A$1,MATCH(BF$5,'Daten KEA'!$A:$A,0)-1,MATCH(AM180,'Daten KEA'!$A$424:$ADO$424,0)-1)),0,OFFSET('Daten KEA'!$A$1,MATCH(BF$5,'Daten KEA'!$A:$A,0)-1,MATCH(AM180,'Daten KEA'!$A$424:$ADO$424,0)-1))+IF(ISERROR($AK180*INDEX('Energiefaktoren Ecoinvent'!$H:$H,MATCH('mobitool-Faktoren v2.0'!$AI180,'Energiefaktoren Ecoinvent'!$A:$A,0))),0,$AK180*INDEX('Energiefaktoren Ecoinvent'!$H:$H,MATCH('mobitool-Faktoren v2.0'!$AI180,'Energiefaktoren Ecoinvent'!$A:$A,0)))+IF(OR(AJ180="Benzin",AJ180="Diesel"),IF(ISERROR(OFFSET('Daten KEA'!$A$1,MATCH(BG$5,'Daten KEA'!$A:$A,0)-1,MATCH(AN180,'Daten KEA'!$A$424:$ADO$424,0)-1)),0,OFFSET('Daten KEA'!$A$1,MATCH(BG$5,'Daten KEA'!$A:$A,0)-1,MATCH(AN180,'Daten KEA'!$A$424:$ADO$424,0)-1))+IF(ISERROR($AL180*INDEX('Energiefaktoren Ecoinvent'!$H:$H,MATCH('mobitool-Faktoren v2.0'!$AJ180,'Energiefaktoren Ecoinvent'!$A:$A,0))),0,$AL180*INDEX('Energiefaktoren Ecoinvent'!$H:$H,MATCH('mobitool-Faktoren v2.0'!$AJ180,'Energiefaktoren Ecoinvent'!$A:$A,0))),0)</f>
        <v>4.6952425224676038</v>
      </c>
      <c r="BG180" s="306">
        <f ca="1">IF(OR(AJ180="Benzin",AJ180="Diesel"),0,IF(ISERROR(OFFSET('Daten KEA'!$A$1,MATCH(BG$5,'Daten KEA'!$A:$A,0)-1,MATCH(AN180,'Daten KEA'!$A$424:$ADO$424,0)-1)),0,OFFSET('Daten KEA'!$A$1,MATCH(BG$5,'Daten KEA'!$A:$A,0)-1,MATCH(AN180,'Daten KEA'!$A$424:$ADO$424,0)-1))+IF(ISERROR($AL180*INDEX('Energiefaktoren Ecoinvent'!$H:$H,MATCH('mobitool-Faktoren v2.0'!$AJ180,'Energiefaktoren Ecoinvent'!$A:$A,0))),0,$AL180*INDEX('Energiefaktoren Ecoinvent'!$H:$H,MATCH('mobitool-Faktoren v2.0'!$AJ180,'Energiefaktoren Ecoinvent'!$A:$A,0))))</f>
        <v>0</v>
      </c>
      <c r="BH180" s="306">
        <f ca="1">IF(ISERROR(OFFSET('Daten KEA'!$A$1,MATCH(BH$5,'Daten KEA'!$A:$A,0)-1,MATCH(AO180,'Daten KEA'!$A$424:$ADO$424,0)-1)),0,OFFSET('Daten KEA'!$A$1,MATCH(BH$5,'Daten KEA'!$A:$A,0)-1,MATCH(AO180,'Daten KEA'!$A$424:$ADO$424,0)-1))-IF(ISERROR($AK180*INDEX('Energiefaktoren Ecoinvent'!$H:$H,MATCH('mobitool-Faktoren v2.0'!$AI180,'Energiefaktoren Ecoinvent'!$A:$A,0))),0,$AK180*INDEX('Energiefaktoren Ecoinvent'!$H:$H,MATCH('mobitool-Faktoren v2.0'!$AI180,'Energiefaktoren Ecoinvent'!$A:$A,0)))+IF(OR(AJ180="Benzin",AJ180="Diesel"),IF(ISERROR(OFFSET('Daten KEA'!$A$1,MATCH(BI$5,'Daten KEA'!$A:$A,0)-1,MATCH(AP180,'Daten KEA'!$A$424:$ADO$424,0)-1)),0,OFFSET('Daten KEA'!$A$1,MATCH(BI$5,'Daten KEA'!$A:$A,0)-1,MATCH(AP180,'Daten KEA'!$A$424:$ADO$424,0)-1))-IF(ISERROR($AL180*INDEX('Energiefaktoren Ecoinvent'!$H:$H,MATCH('mobitool-Faktoren v2.0'!$AJ180,'Energiefaktoren Ecoinvent'!$A:$A,0))),0,$AL180*INDEX('Energiefaktoren Ecoinvent'!$H:$H,MATCH('mobitool-Faktoren v2.0'!$AJ180,'Energiefaktoren Ecoinvent'!$A:$A,0))),0)</f>
        <v>1.3797949179050963</v>
      </c>
      <c r="BI180" s="306">
        <f ca="1">IF(OR(AJ180="Benzin",AJ180="Diesel"),0,IF(ISERROR(OFFSET('Daten KEA'!$A$1,MATCH(BI$5,'Daten KEA'!$A:$A,0)-1,MATCH(AP180,'Daten KEA'!$A$424:$ADO$424,0)-1)),0,OFFSET('Daten KEA'!$A$1,MATCH(BI$5,'Daten KEA'!$A:$A,0)-1,MATCH(AP180,'Daten KEA'!$A$424:$ADO$424,0)-1))-IF(ISERROR($AL180*INDEX('Energiefaktoren Ecoinvent'!$H:$H,MATCH('mobitool-Faktoren v2.0'!$AJ180,'Energiefaktoren Ecoinvent'!$A:$A,0))),0,$AL180*INDEX('Energiefaktoren Ecoinvent'!$H:$H,MATCH('mobitool-Faktoren v2.0'!$AJ180,'Energiefaktoren Ecoinvent'!$A:$A,0))))</f>
        <v>0</v>
      </c>
      <c r="BJ180" s="306">
        <f t="shared" ca="1" si="140"/>
        <v>6.0750374403727001</v>
      </c>
      <c r="BK180" s="306">
        <f ca="1">IF(ISERROR(OFFSET('Daten KEA'!$A$1,MATCH(BK$5,'Daten KEA'!$A:$A,0)-1,MATCH(AQ180,'Daten KEA'!$A$424:$ADO$424,0)-1)),0,OFFSET('Daten KEA'!$A$1,MATCH(BK$5,'Daten KEA'!$A:$A,0)-1,MATCH(AQ180,'Daten KEA'!$A$424:$ADO$424,0)-1))</f>
        <v>0.56639377613909991</v>
      </c>
      <c r="BL180" s="306">
        <f ca="1">IF(ISERROR(OFFSET('Daten KEA'!$A$1,MATCH(BL$5,'Daten KEA'!$A:$A,0)-1,MATCH(AR180,'Daten KEA'!$A$424:$ADO$424,0)-1)),0,OFFSET('Daten KEA'!$A$1,MATCH(BL$5,'Daten KEA'!$A:$A,0)-1,MATCH(AR180,'Daten KEA'!$A$424:$ADO$424,0)-1))</f>
        <v>0.60461105226599998</v>
      </c>
      <c r="BM180" s="306">
        <f ca="1">IF(ISERROR(OFFSET('Daten KEA'!$A$1,MATCH(BM$5,'Daten KEA'!$A:$A,0)-1,MATCH(AS180,'Daten KEA'!$A$424:$ADO$424,0)-1)),0,OFFSET('Daten KEA'!$A$1,MATCH(BM$5,'Daten KEA'!$A:$A,0)-1,MATCH(AS180,'Daten KEA'!$A$424:$ADO$424,0)-1))</f>
        <v>1.3683854166234999</v>
      </c>
      <c r="BN180" s="307">
        <f t="shared" ca="1" si="98"/>
        <v>8.6144276854012993</v>
      </c>
      <c r="BO180" s="306">
        <f ca="1">IF(ISERROR(OFFSET('Daten KEA'!$A$1,MATCH(BO$5,'Daten KEA'!$A:$A,0)-1,MATCH(AT180,'Daten KEA'!$A$424:$ADO$424,0)-1)),0,OFFSET('Daten KEA'!$A$1,MATCH(BO$5,'Daten KEA'!$A:$A,0)-1,MATCH(AT180,'Daten KEA'!$A$424:$ADO$424,0)-1))</f>
        <v>8.6144276154010004</v>
      </c>
      <c r="BP180" s="305">
        <f t="shared" ca="1" si="109"/>
        <v>0.99999999187406274</v>
      </c>
      <c r="BQ180" s="308">
        <f ca="1">IF(ISERROR(OFFSET('Daten GWP'!$A$1,MATCH(BQ$5,'Daten GWP'!$A:$A,0)-1,MATCH(AM180,'Daten GWP'!$A$424:$ADO$424,0)-1)),0,OFFSET('Daten GWP'!$A$1,MATCH(BQ$5,'Daten GWP'!$A:$A,0)-1,MATCH(AM180,'Daten GWP'!$A$424:$ADO$424,0)-1))*1000</f>
        <v>354.93056999999999</v>
      </c>
      <c r="BR180" s="308">
        <f ca="1">IF(ISERROR(OFFSET('Daten GWP'!$A$1,MATCH(BR$5,'Daten GWP'!$A:$A,0)-1,MATCH(AN180,'Daten GWP'!$A$424:$ADO$424,0)-1)),0,OFFSET('Daten GWP'!$A$1,MATCH(BR$5,'Daten GWP'!$A:$A,0)-1,MATCH(AN180,'Daten GWP'!$A$424:$ADO$424,0)-1))*1000</f>
        <v>0</v>
      </c>
      <c r="BS180" s="308">
        <f ca="1">IF(ISERROR(OFFSET('Daten GWP'!$A$1,MATCH(BS$5,'Daten GWP'!$A:$A,0)-1,MATCH(AO180,'Daten GWP'!$A$424:$ADO$424,0)-1)),0,OFFSET('Daten GWP'!$A$1,MATCH(BS$5,'Daten GWP'!$A:$A,0)-1,MATCH(AO180,'Daten GWP'!$A$424:$ADO$424,0)-1))*1000</f>
        <v>71.330410999999998</v>
      </c>
      <c r="BT180" s="308">
        <f ca="1">IF(ISERROR(OFFSET('Daten GWP'!$A$1,MATCH(BT$5,'Daten GWP'!$A:$A,0)-1,MATCH(AP180,'Daten GWP'!$A$424:$ADO$424,0)-1)),0,OFFSET('Daten GWP'!$A$1,MATCH(BT$5,'Daten GWP'!$A:$A,0)-1,MATCH(AP180,'Daten GWP'!$A$424:$ADO$424,0)-1))*1000</f>
        <v>0</v>
      </c>
      <c r="BU180" s="308">
        <f t="shared" ca="1" si="110"/>
        <v>426.26098100000002</v>
      </c>
      <c r="BV180" s="308">
        <f ca="1">IF(ISERROR(OFFSET('Daten GWP'!$A$1,MATCH(BV$5,'Daten GWP'!$A:$A,0)-1,MATCH(AQ180,'Daten GWP'!$A$424:$ADO$424,0)-1)),0,OFFSET('Daten GWP'!$A$1,MATCH(BV$5,'Daten GWP'!$A:$A,0)-1,MATCH(AQ180,'Daten GWP'!$A$424:$ADO$424,0)-1))*1000</f>
        <v>20.419646999999998</v>
      </c>
      <c r="BW180" s="308">
        <f ca="1">IF(ISERROR(OFFSET('Daten GWP'!$A$1,MATCH(BW$5,'Daten GWP'!$A:$A,0)-1,MATCH(AR180,'Daten GWP'!$A$424:$ADO$424,0)-1)),0,OFFSET('Daten GWP'!$A$1,MATCH(BW$5,'Daten GWP'!$A:$A,0)-1,MATCH(AR180,'Daten GWP'!$A$424:$ADO$424,0)-1))*1000</f>
        <v>35.399000999999998</v>
      </c>
      <c r="BX180" s="308">
        <f ca="1">IF(ISERROR(OFFSET('Daten GWP'!$A$1,MATCH(BX$5,'Daten GWP'!$A:$A,0)-1,MATCH(AS180,'Daten GWP'!$A$424:$ADO$424,0)-1)),0,OFFSET('Daten GWP'!$A$1,MATCH(BX$5,'Daten GWP'!$A:$A,0)-1,MATCH(AS180,'Daten GWP'!$A$424:$ADO$424,0)-1))*1000</f>
        <v>35.460281000000002</v>
      </c>
      <c r="BY180" s="309">
        <f t="shared" ca="1" si="99"/>
        <v>517.53990999999996</v>
      </c>
      <c r="BZ180" s="308">
        <f ca="1">IF(ISERROR(OFFSET('Daten GWP'!$A$1,MATCH(BZ$5,'Daten GWP'!$A:$A,0)-1,MATCH(AT180,'Daten GWP'!$A$424:$ADO$424,0)-1)),0,OFFSET('Daten GWP'!$A$1,MATCH(BZ$5,'Daten GWP'!$A:$A,0)-1,MATCH(AT180,'Daten GWP'!$A$424:$ADO$424,0)-1))*1000</f>
        <v>517.53990999999996</v>
      </c>
      <c r="CA180" s="305">
        <f t="shared" ca="1" si="111"/>
        <v>1</v>
      </c>
      <c r="CB180" s="310">
        <f ca="1">IF(ISERROR(OFFSET('Daten Elementary'!$A$1,MATCH(CB$5,'Daten Elementary'!$A:$A,0)-1,MATCH(AM180,'Daten Elementary'!$A$424:$ADO$424,0)-1)),0,OFFSET('Daten Elementary'!$A$1,MATCH(CB$5,'Daten Elementary'!$A:$A,0)-1,MATCH(AM180,'Daten Elementary'!$A$424:$ADO$424,0)-1))*1000000</f>
        <v>106.48674</v>
      </c>
      <c r="CC180" s="310">
        <f ca="1">IF(ISERROR(OFFSET('Daten Elementary'!$A$1,MATCH(CC$5,'Daten Elementary'!$A:$A,0)-1,MATCH(AN180,'Daten Elementary'!$A$424:$ADO$424,0)-1)),0,OFFSET('Daten Elementary'!$A$1,MATCH(CC$5,'Daten Elementary'!$A:$A,0)-1,MATCH(AN180,'Daten Elementary'!$A$424:$ADO$424,0)-1))*1000000</f>
        <v>0</v>
      </c>
      <c r="CD180" s="310">
        <f ca="1">IF(ISERROR(OFFSET('Daten Elementary'!$A$1,MATCH(CD$5,'Daten Elementary'!$A:$A,0)-1,MATCH(AO180,'Daten Elementary'!$A$424:$ADO$424,0)-1)),0,OFFSET('Daten Elementary'!$A$1,MATCH(CD$5,'Daten Elementary'!$A:$A,0)-1,MATCH(AO180,'Daten Elementary'!$A$424:$ADO$424,0)-1))*1000000</f>
        <v>28.506933</v>
      </c>
      <c r="CE180" s="310">
        <f ca="1">IF(ISERROR(OFFSET('Daten Elementary'!$A$1,MATCH(CE$5,'Daten Elementary'!$A:$A,0)-1,MATCH(AP180,'Daten Elementary'!$A$424:$ADO$424,0)-1)),0,OFFSET('Daten Elementary'!$A$1,MATCH(CE$5,'Daten Elementary'!$A:$A,0)-1,MATCH(AP180,'Daten Elementary'!$A$424:$ADO$424,0)-1))*1000000</f>
        <v>0</v>
      </c>
      <c r="CF180" s="310">
        <f t="shared" ca="1" si="112"/>
        <v>134.993673</v>
      </c>
      <c r="CG180" s="310">
        <f ca="1">IF(ISERROR(OFFSET('Daten Elementary'!$A$1,MATCH(CG$5,'Daten Elementary'!$A:$A,0)-1,MATCH(AQ180,'Daten Elementary'!$A$424:$ADO$424,0)-1)),0,OFFSET('Daten Elementary'!$A$1,MATCH(CG$5,'Daten Elementary'!$A:$A,0)-1,MATCH(AQ180,'Daten Elementary'!$A$424:$ADO$424,0)-1))*1000000</f>
        <v>8.1039878999999999</v>
      </c>
      <c r="CH180" s="310">
        <f ca="1">IF(ISERROR(OFFSET('Daten Elementary'!$A$1,MATCH(CH$5,'Daten Elementary'!$A:$A,0)-1,MATCH(AR180,'Daten Elementary'!$A$424:$ADO$424,0)-1)),0,OFFSET('Daten Elementary'!$A$1,MATCH(CH$5,'Daten Elementary'!$A:$A,0)-1,MATCH(AR180,'Daten Elementary'!$A$424:$ADO$424,0)-1))*1000000</f>
        <v>47.082352999999998</v>
      </c>
      <c r="CI180" s="310">
        <f ca="1">IF(ISERROR(OFFSET('Daten Elementary'!$A$1,MATCH(CI$5,'Daten Elementary'!$A:$A,0)-1,MATCH(AS180,'Daten Elementary'!$A$424:$ADO$424,0)-1)),0,OFFSET('Daten Elementary'!$A$1,MATCH(CI$5,'Daten Elementary'!$A:$A,0)-1,MATCH(AS180,'Daten Elementary'!$A$424:$ADO$424,0)-1))*1000000</f>
        <v>35.230381000000001</v>
      </c>
      <c r="CJ180" s="311">
        <f t="shared" ca="1" si="113"/>
        <v>225.4103949</v>
      </c>
      <c r="CK180" s="310">
        <f ca="1">IF(ISERROR(OFFSET('Daten Elementary'!$A$1,MATCH(CK$5,'Daten Elementary'!$A:$A,0)-1,MATCH($AT180,'Daten Elementary'!$A$424:$ADO$424,0)-1)),0,OFFSET('Daten Elementary'!$A$1,MATCH(CK$5,'Daten Elementary'!$A:$A,0)-1,MATCH($AT180,'Daten Elementary'!$A$424:$ADO$424,0)-1))*1000000</f>
        <v>225.41040000000001</v>
      </c>
      <c r="CL180" s="305">
        <f t="shared" ca="1" si="114"/>
        <v>1.0000000226253984</v>
      </c>
      <c r="CM180" s="312">
        <f ca="1">IF(ISERROR(OFFSET('Daten Elementary'!$A$1,MATCH(CM$5,'Daten Elementary'!$A:$A,0)-1,MATCH(AM180,'Daten Elementary'!$A$424:$ADO$424,0)-1)),0,OFFSET('Daten Elementary'!$A$1,MATCH(CM$5,'Daten Elementary'!$A:$A,0)-1,MATCH(AM180,'Daten Elementary'!$A$424:$ADO$424,0)-1))*1000000</f>
        <v>63.580830999999996</v>
      </c>
      <c r="CN180" s="312">
        <f ca="1">IF(ISERROR(OFFSET('Daten Elementary'!$A$1,MATCH(CN$5,'Daten Elementary'!$A:$A,0)-1,MATCH(AN180,'Daten Elementary'!$A$424:$ADO$424,0)-1)),0,OFFSET('Daten Elementary'!$A$1,MATCH(CN$5,'Daten Elementary'!$A:$A,0)-1,MATCH(AN180,'Daten Elementary'!$A$424:$ADO$424,0)-1))*1000000</f>
        <v>0</v>
      </c>
      <c r="CO180" s="312">
        <f ca="1">IF(ISERROR(OFFSET('Daten Elementary'!$A$1,MATCH(CO$5,'Daten Elementary'!$A:$A,0)-1,MATCH(AO180,'Daten Elementary'!$A$424:$ADO$424,0)-1)),0,OFFSET('Daten Elementary'!$A$1,MATCH(CO$5,'Daten Elementary'!$A:$A,0)-1,MATCH(AO180,'Daten Elementary'!$A$424:$ADO$424,0)-1))*1000000</f>
        <v>23.168047000000001</v>
      </c>
      <c r="CP180" s="312">
        <f ca="1">IF(ISERROR(OFFSET('Daten Elementary'!$A$1,MATCH(CP$5,'Daten Elementary'!$A:$A,0)-1,MATCH(AP180,'Daten Elementary'!$A$424:$ADO$424,0)-1)),0,OFFSET('Daten Elementary'!$A$1,MATCH(CP$5,'Daten Elementary'!$A:$A,0)-1,MATCH(AP180,'Daten Elementary'!$A$424:$ADO$424,0)-1))*1000000</f>
        <v>0</v>
      </c>
      <c r="CQ180" s="312">
        <f t="shared" ca="1" si="115"/>
        <v>86.748877999999991</v>
      </c>
      <c r="CR180" s="312">
        <f ca="1">IF(ISERROR(OFFSET('Daten Elementary'!$A$1,MATCH(CR$5,'Daten Elementary'!$A:$A,0)-1,MATCH(AQ180,'Daten Elementary'!$A$424:$ADO$424,0)-1)),0,OFFSET('Daten Elementary'!$A$1,MATCH(CR$5,'Daten Elementary'!$A:$A,0)-1,MATCH(AQ180,'Daten Elementary'!$A$424:$ADO$424,0)-1))*1000000</f>
        <v>4.1958682999999999</v>
      </c>
      <c r="CS180" s="312">
        <f ca="1">IF(ISERROR(OFFSET('Daten Elementary'!$A$1,MATCH(CS$5,'Daten Elementary'!$A:$A,0)-1,MATCH(AR180,'Daten Elementary'!$A$424:$ADO$424,0)-1)),0,OFFSET('Daten Elementary'!$A$1,MATCH(CS$5,'Daten Elementary'!$A:$A,0)-1,MATCH(AR180,'Daten Elementary'!$A$424:$ADO$424,0)-1))*1000000</f>
        <v>14.099475</v>
      </c>
      <c r="CT180" s="312">
        <f ca="1">IF(ISERROR(OFFSET('Daten Elementary'!$A$1,MATCH(CT$5,'Daten Elementary'!$A:$A,0)-1,MATCH(AS180,'Daten Elementary'!$A$424:$ADO$424,0)-1)),0,OFFSET('Daten Elementary'!$A$1,MATCH(CT$5,'Daten Elementary'!$A:$A,0)-1,MATCH(AS180,'Daten Elementary'!$A$424:$ADO$424,0)-1))*1000000</f>
        <v>19.917334999999998</v>
      </c>
      <c r="CU180" s="313">
        <f t="shared" ca="1" si="116"/>
        <v>124.96155629999998</v>
      </c>
      <c r="CV180" s="312">
        <f ca="1">IF(ISERROR(OFFSET('Daten Elementary'!$A$1,MATCH(CV$5,'Daten Elementary'!$A:$A,0)-1,MATCH($AT180,'Daten Elementary'!$A$424:$ADO$424,0)-1)),0,OFFSET('Daten Elementary'!$A$1,MATCH(CV$5,'Daten Elementary'!$A:$A,0)-1,MATCH($AT180,'Daten Elementary'!$A$424:$ADO$424,0)-1))*1000000</f>
        <v>124.96155999999999</v>
      </c>
      <c r="CW180" s="305">
        <f t="shared" ca="1" si="117"/>
        <v>1.0000000296091063</v>
      </c>
      <c r="CX180" s="314">
        <f ca="1">IF(ISERROR(OFFSET('Daten Elementary'!$A$1,MATCH(CX$5,'Daten Elementary'!$A:$A,0)-1,MATCH(AM180,'Daten Elementary'!$A$424:$ADO$424,0)-1)),0,OFFSET('Daten Elementary'!$A$1,MATCH(CX$5,'Daten Elementary'!$A:$A,0)-1,MATCH(AM180,'Daten Elementary'!$A$424:$ADO$424,0)-1))*1000000</f>
        <v>25.90259</v>
      </c>
      <c r="CY180" s="314">
        <f ca="1">IF(ISERROR(OFFSET('Daten Elementary'!$A$1,MATCH(CY$5,'Daten Elementary'!$A:$A,0)-1,MATCH(AN180,'Daten Elementary'!$A$424:$ADO$424,0)-1)),0,OFFSET('Daten Elementary'!$A$1,MATCH(CY$5,'Daten Elementary'!$A:$A,0)-1,MATCH(AN180,'Daten Elementary'!$A$424:$ADO$424,0)-1))*1000000</f>
        <v>0</v>
      </c>
      <c r="CZ180" s="314">
        <f ca="1">IF(ISERROR(OFFSET('Daten Elementary'!$A$1,MATCH(CZ$5,'Daten Elementary'!$A:$A,0)-1,MATCH(AO180,'Daten Elementary'!$A$424:$ADO$424,0)-1)),0,OFFSET('Daten Elementary'!$A$1,MATCH(CZ$5,'Daten Elementary'!$A:$A,0)-1,MATCH(AO180,'Daten Elementary'!$A$424:$ADO$424,0)-1))*1000000</f>
        <v>246.90166000000002</v>
      </c>
      <c r="DA180" s="314">
        <f ca="1">IF(ISERROR(OFFSET('Daten Elementary'!$A$1,MATCH(DA$5,'Daten Elementary'!$A:$A,0)-1,MATCH(AP180,'Daten Elementary'!$A$424:$ADO$424,0)-1)),0,OFFSET('Daten Elementary'!$A$1,MATCH(DA$5,'Daten Elementary'!$A:$A,0)-1,MATCH(AP180,'Daten Elementary'!$A$424:$ADO$424,0)-1))*1000000</f>
        <v>0</v>
      </c>
      <c r="DB180" s="314">
        <f t="shared" ca="1" si="118"/>
        <v>272.80425000000002</v>
      </c>
      <c r="DC180" s="314">
        <f ca="1">IF(ISERROR(OFFSET('Daten Elementary'!$A$1,MATCH(DC$5,'Daten Elementary'!$A:$A,0)-1,MATCH(AQ180,'Daten Elementary'!$A$424:$ADO$424,0)-1)),0,OFFSET('Daten Elementary'!$A$1,MATCH(DC$5,'Daten Elementary'!$A:$A,0)-1,MATCH(AQ180,'Daten Elementary'!$A$424:$ADO$424,0)-1))*1000000</f>
        <v>36.869721999999996</v>
      </c>
      <c r="DD180" s="314">
        <f ca="1">IF(ISERROR(OFFSET('Daten Elementary'!$A$1,MATCH(DD$5,'Daten Elementary'!$A:$A,0)-1,MATCH(AR180,'Daten Elementary'!$A$424:$ADO$424,0)-1)),0,OFFSET('Daten Elementary'!$A$1,MATCH(DD$5,'Daten Elementary'!$A:$A,0)-1,MATCH(AR180,'Daten Elementary'!$A$424:$ADO$424,0)-1))*1000000</f>
        <v>37.449930999999999</v>
      </c>
      <c r="DE180" s="314">
        <f ca="1">IF(ISERROR(OFFSET('Daten Elementary'!$A$1,MATCH(DE$5,'Daten Elementary'!$A:$A,0)-1,MATCH(AS180,'Daten Elementary'!$A$424:$ADO$424,0)-1)),0,OFFSET('Daten Elementary'!$A$1,MATCH(DE$5,'Daten Elementary'!$A:$A,0)-1,MATCH(AS180,'Daten Elementary'!$A$424:$ADO$424,0)-1))*1000000</f>
        <v>176.04149000000001</v>
      </c>
      <c r="DF180" s="315">
        <f t="shared" ca="1" si="119"/>
        <v>523.16539299999999</v>
      </c>
      <c r="DG180" s="314">
        <f ca="1">IF(ISERROR(OFFSET('Daten Elementary'!$A$1,MATCH(DG$5,'Daten Elementary'!$A:$A,0)-1,MATCH($AT180,'Daten Elementary'!$A$424:$ADO$424,0)-1)),0,OFFSET('Daten Elementary'!$A$1,MATCH(DG$5,'Daten Elementary'!$A:$A,0)-1,MATCH($AT180,'Daten Elementary'!$A$424:$ADO$424,0)-1))*1000000</f>
        <v>523.16539</v>
      </c>
      <c r="DH180" s="305">
        <f t="shared" ca="1" si="120"/>
        <v>0.99999999426567576</v>
      </c>
      <c r="DI180" s="316">
        <f ca="1">IF(ISERROR(OFFSET('Daten Elementary'!$A$1,MATCH(DI$5,'Daten Elementary'!$A:$A,0)-1,MATCH(AM180,'Daten Elementary'!$A$424:$ADO$424,0)-1)),0,OFFSET('Daten Elementary'!$A$1,MATCH(DI$5,'Daten Elementary'!$A:$A,0)-1,MATCH(AM180,'Daten Elementary'!$A$424:$ADO$424,0)-1))*1000000</f>
        <v>1056.8609000000001</v>
      </c>
      <c r="DJ180" s="316">
        <f ca="1">IF(ISERROR(OFFSET('Daten Elementary'!$A$1,MATCH(DJ$5,'Daten Elementary'!$A:$A,0)-1,MATCH(AN180,'Daten Elementary'!$A$424:$ADO$424,0)-1)),0,OFFSET('Daten Elementary'!$A$1,MATCH(DJ$5,'Daten Elementary'!$A:$A,0)-1,MATCH(AN180,'Daten Elementary'!$A$424:$ADO$424,0)-1))*1000000</f>
        <v>0</v>
      </c>
      <c r="DK180" s="316">
        <f ca="1">IF(ISERROR(OFFSET('Daten Elementary'!$A$1,MATCH(DK$5,'Daten Elementary'!$A:$A,0)-1,MATCH(AO180,'Daten Elementary'!$A$424:$ADO$424,0)-1)),0,OFFSET('Daten Elementary'!$A$1,MATCH(DK$5,'Daten Elementary'!$A:$A,0)-1,MATCH(AO180,'Daten Elementary'!$A$424:$ADO$424,0)-1))*1000000</f>
        <v>300.82816000000003</v>
      </c>
      <c r="DL180" s="316">
        <f ca="1">IF(ISERROR(OFFSET('Daten Elementary'!$A$1,MATCH(DL$5,'Daten Elementary'!$A:$A,0)-1,MATCH(AP180,'Daten Elementary'!$A$424:$ADO$424,0)-1)),0,OFFSET('Daten Elementary'!$A$1,MATCH(DL$5,'Daten Elementary'!$A:$A,0)-1,MATCH(AP180,'Daten Elementary'!$A$424:$ADO$424,0)-1))*1000000</f>
        <v>0</v>
      </c>
      <c r="DM180" s="316">
        <f t="shared" ca="1" si="121"/>
        <v>1357.6890600000002</v>
      </c>
      <c r="DN180" s="316">
        <f ca="1">IF(ISERROR(OFFSET('Daten Elementary'!$A$1,MATCH(DN$5,'Daten Elementary'!$A:$A,0)-1,MATCH(AQ180,'Daten Elementary'!$A$424:$ADO$424,0)-1)),0,OFFSET('Daten Elementary'!$A$1,MATCH(DN$5,'Daten Elementary'!$A:$A,0)-1,MATCH(AQ180,'Daten Elementary'!$A$424:$ADO$424,0)-1))*1000000</f>
        <v>36.541848000000002</v>
      </c>
      <c r="DO180" s="316">
        <f ca="1">IF(ISERROR(OFFSET('Daten Elementary'!$A$1,MATCH(DO$5,'Daten Elementary'!$A:$A,0)-1,MATCH(AR180,'Daten Elementary'!$A$424:$ADO$424,0)-1)),0,OFFSET('Daten Elementary'!$A$1,MATCH(DO$5,'Daten Elementary'!$A:$A,0)-1,MATCH(AR180,'Daten Elementary'!$A$424:$ADO$424,0)-1))*1000000</f>
        <v>74.820071999999996</v>
      </c>
      <c r="DP180" s="316">
        <f ca="1">IF(ISERROR(OFFSET('Daten Elementary'!$A$1,MATCH(DP$5,'Daten Elementary'!$A:$A,0)-1,MATCH(AS180,'Daten Elementary'!$A$424:$ADO$424,0)-1)),0,OFFSET('Daten Elementary'!$A$1,MATCH(DP$5,'Daten Elementary'!$A:$A,0)-1,MATCH(AS180,'Daten Elementary'!$A$424:$ADO$424,0)-1))*1000000</f>
        <v>197.84233999999998</v>
      </c>
      <c r="DQ180" s="317">
        <f t="shared" ca="1" si="122"/>
        <v>1666.8933200000001</v>
      </c>
      <c r="DR180" s="316">
        <f ca="1">IF(ISERROR(OFFSET('Daten Elementary'!$A$1,MATCH(DR$5,'Daten Elementary'!$A:$A,0)-1,MATCH($AT180,'Daten Elementary'!$A$424:$ADO$424,0)-1)),0,OFFSET('Daten Elementary'!$A$1,MATCH(DR$5,'Daten Elementary'!$A:$A,0)-1,MATCH($AT180,'Daten Elementary'!$A$424:$ADO$424,0)-1))*1000000</f>
        <v>1666.8933999999999</v>
      </c>
      <c r="DS180" s="305">
        <f t="shared" ca="1" si="123"/>
        <v>1.0000000479934732</v>
      </c>
      <c r="DT180" s="318">
        <f ca="1">IF(ISERROR(OFFSET('Daten UBP13'!$A$1,MATCH(DT$5,'Daten UBP13'!$A:$A,0)-1,MATCH(AM180,'Daten UBP13'!$A$424:$AEG$424,0)-1)),0,OFFSET('Daten UBP13'!$A$1,MATCH(DT$5,'Daten UBP13'!$A:$A,0)-1,MATCH(AM180,'Daten UBP13'!$A$424:$AEG$424,0)-1))</f>
        <v>460.61872</v>
      </c>
      <c r="DU180" s="318">
        <f ca="1">IF(ISERROR(OFFSET('Daten UBP13'!$A$1,MATCH(DU$5,'Daten UBP13'!$A:$A,0)-1,MATCH(AN180,'Daten UBP13'!$A$424:$AEG$424,0)-1)),0,OFFSET('Daten UBP13'!$A$1,MATCH(DU$5,'Daten UBP13'!$A:$A,0)-1,MATCH(AN180,'Daten UBP13'!$A$424:$AEG$424,0)-1))</f>
        <v>0</v>
      </c>
      <c r="DV180" s="318">
        <f ca="1">IF(ISERROR(OFFSET('Daten UBP13'!$A$1,MATCH(DV$5,'Daten UBP13'!$A:$A,0)-1,MATCH(AO180,'Daten UBP13'!$A$424:$AEG$424,0)-1)),0,OFFSET('Daten UBP13'!$A$1,MATCH(DV$5,'Daten UBP13'!$A:$A,0)-1,MATCH(AO180,'Daten UBP13'!$A$424:$AEG$424,0)-1))</f>
        <v>148.99634</v>
      </c>
      <c r="DW180" s="318">
        <f ca="1">IF(ISERROR(OFFSET('Daten UBP13'!$A$1,MATCH(DW$5,'Daten UBP13'!$A:$A,0)-1,MATCH(AP180,'Daten UBP13'!$A$424:$AEG$424,0)-1)),0,OFFSET('Daten UBP13'!$A$1,MATCH(DW$5,'Daten UBP13'!$A:$A,0)-1,MATCH(AP180,'Daten UBP13'!$A$424:$AEG$424,0)-1))</f>
        <v>0</v>
      </c>
      <c r="DX180" s="318">
        <f t="shared" ca="1" si="124"/>
        <v>609.61505999999997</v>
      </c>
      <c r="DY180" s="318">
        <f ca="1">IF(ISERROR(OFFSET('Daten UBP13'!$A$1,MATCH(DY$5,'Daten UBP13'!$A:$A,0)-1,MATCH(AQ180,'Daten UBP13'!$A$424:$AEG$424,0)-1)),0,OFFSET('Daten UBP13'!$A$1,MATCH(DY$5,'Daten UBP13'!$A:$A,0)-1,MATCH(AQ180,'Daten UBP13'!$A$424:$AEG$424,0)-1))</f>
        <v>29.132532999999999</v>
      </c>
      <c r="DZ180" s="318">
        <f ca="1">IF(ISERROR(OFFSET('Daten UBP13'!$A$1,MATCH(DZ$5,'Daten UBP13'!$A:$A,0)-1,MATCH(AR180,'Daten UBP13'!$A$424:$AEG$424,0)-1)),0,OFFSET('Daten UBP13'!$A$1,MATCH(DZ$5,'Daten UBP13'!$A:$A,0)-1,MATCH(AR180,'Daten UBP13'!$A$424:$AEG$424,0)-1))</f>
        <v>61.570196000000003</v>
      </c>
      <c r="EA180" s="318">
        <f ca="1">IF(ISERROR(OFFSET('Daten UBP13'!$A$1,MATCH(EA$5,'Daten UBP13'!$A:$A,0)-1,MATCH(AS180,'Daten UBP13'!$A$424:$AEG$424,0)-1)),0,OFFSET('Daten UBP13'!$A$1,MATCH(EA$5,'Daten UBP13'!$A:$A,0)-1,MATCH(AS180,'Daten UBP13'!$A$424:$AEG$424,0)-1))</f>
        <v>79.839161000000004</v>
      </c>
      <c r="EB180" s="319">
        <f t="shared" ca="1" si="125"/>
        <v>780.15694999999994</v>
      </c>
      <c r="EC180" s="318">
        <f ca="1">IF(ISERROR(OFFSET('Daten UBP13'!$A$1,MATCH(EC$5,'Daten UBP13'!$A:$A,0)-1,MATCH(AT180,'Daten UBP13'!$A$424:$AEG$424,0)-1)),0,OFFSET('Daten UBP13'!$A$1,MATCH(EC$5,'Daten UBP13'!$A:$A,0)-1,MATCH(AT180,'Daten UBP13'!$A$424:$AEG$424,0)-1))</f>
        <v>780.15695000000005</v>
      </c>
      <c r="ED180" s="305">
        <f t="shared" ca="1" si="126"/>
        <v>1.0000000000000002</v>
      </c>
      <c r="EE180" s="320">
        <f ca="1">IF(ISERROR(OFFSET('Daten ReCiPe'!$A$1,MATCH(EE$5,'Daten ReCiPe'!$A:$A,0)-1,MATCH(AM180,'Daten ReCiPe'!$A$424:$ADO$424,0)-1)),0,OFFSET('Daten ReCiPe'!$A$1,MATCH(EE$5,'Daten ReCiPe'!$A:$A,0)-1,MATCH(AM180,'Daten ReCiPe'!$A$424:$ADO$424,0)-1))*1000</f>
        <v>19.507088</v>
      </c>
      <c r="EF180" s="320">
        <f ca="1">IF(ISERROR(OFFSET('Daten ReCiPe'!$A$1,MATCH(EF$5,'Daten ReCiPe'!$A:$A,0)-1,MATCH(AN180,'Daten ReCiPe'!$A$424:$ADO$424,0)-1)),0,OFFSET('Daten ReCiPe'!$A$1,MATCH(EF$5,'Daten ReCiPe'!$A:$A,0)-1,MATCH(AN180,'Daten ReCiPe'!$A$424:$ADO$424,0)-1))*1000</f>
        <v>0</v>
      </c>
      <c r="EG180" s="320">
        <f ca="1">IF(ISERROR(OFFSET('Daten ReCiPe'!$A$1,MATCH(EG$5,'Daten ReCiPe'!$A:$A,0)-1,MATCH(AO180,'Daten ReCiPe'!$A$424:$ADO$424,0)-1)),0,OFFSET('Daten ReCiPe'!$A$1,MATCH(EG$5,'Daten ReCiPe'!$A:$A,0)-1,MATCH(AO180,'Daten ReCiPe'!$A$424:$ADO$424,0)-1))*1000</f>
        <v>23.532214</v>
      </c>
      <c r="EH180" s="320">
        <f ca="1">IF(ISERROR(OFFSET('Daten ReCiPe'!$A$1,MATCH(EH$5,'Daten ReCiPe'!$A:$A,0)-1,MATCH(AP180,'Daten ReCiPe'!$A$424:$ADO$424,0)-1)),0,OFFSET('Daten ReCiPe'!$A$1,MATCH(EH$5,'Daten ReCiPe'!$A:$A,0)-1,MATCH(AP180,'Daten ReCiPe'!$A$424:$ADO$424,0)-1))*1000</f>
        <v>0</v>
      </c>
      <c r="EI180" s="320">
        <f t="shared" ca="1" si="127"/>
        <v>43.039301999999999</v>
      </c>
      <c r="EJ180" s="320">
        <f ca="1">IF(ISERROR(OFFSET('Daten ReCiPe'!$A$1,MATCH(EJ$5,'Daten ReCiPe'!$A:$A,0)-1,MATCH(AQ180,'Daten ReCiPe'!$A$424:$ADO$424,0)-1)),0,OFFSET('Daten ReCiPe'!$A$1,MATCH(EJ$5,'Daten ReCiPe'!$A:$A,0)-1,MATCH(AQ180,'Daten ReCiPe'!$A$424:$ADO$424,0)-1))*1000</f>
        <v>2.7368914000000002</v>
      </c>
      <c r="EK180" s="320">
        <f ca="1">IF(ISERROR(OFFSET('Daten ReCiPe'!$A$1,MATCH(EK$5,'Daten ReCiPe'!$A:$A,0)-1,MATCH(AR180,'Daten ReCiPe'!$A$424:$ADO$424,0)-1)),0,OFFSET('Daten ReCiPe'!$A$1,MATCH(EK$5,'Daten ReCiPe'!$A:$A,0)-1,MATCH(AR180,'Daten ReCiPe'!$A$424:$ADO$424,0)-1))*1000</f>
        <v>4.8626347999999995</v>
      </c>
      <c r="EL180" s="320">
        <f ca="1">IF(ISERROR(OFFSET('Daten ReCiPe'!$A$1,MATCH(EL$5,'Daten ReCiPe'!$A:$A,0)-1,MATCH(AS180,'Daten ReCiPe'!$A$424:$ADO$424,0)-1)),0,OFFSET('Daten ReCiPe'!$A$1,MATCH(EL$5,'Daten ReCiPe'!$A:$A,0)-1,MATCH(AS180,'Daten ReCiPe'!$A$424:$ADO$424,0)-1))*1000</f>
        <v>5.4294047000000001</v>
      </c>
      <c r="EM180" s="321">
        <f t="shared" ca="1" si="128"/>
        <v>56.068232899999998</v>
      </c>
      <c r="EN180" s="320">
        <f ca="1">IF(ISERROR(OFFSET('Daten ReCiPe'!$A$1,MATCH(EN$5,'Daten ReCiPe'!$A:$A,0)-1,MATCH(AT180,'Daten ReCiPe'!$A$424:$ADO$424,0)-1)),0,OFFSET('Daten ReCiPe'!$A$1,MATCH(EN$5,'Daten ReCiPe'!$A:$A,0)-1,MATCH(AT180,'Daten ReCiPe'!$A$424:$ADO$424,0)-1))*1000</f>
        <v>56.068232000000002</v>
      </c>
      <c r="EO180" s="305">
        <f t="shared" ca="1" si="129"/>
        <v>0.99999998394812983</v>
      </c>
      <c r="EP180" s="322">
        <f ca="1">IF(ISERROR(OFFSET('Daten Elementary'!$A$1,MATCH(EP$5,'Daten Elementary'!$A:$A,0)-1,MATCH(AM180,'Daten Elementary'!$A$424:$ADO$424,0)-1)),0,OFFSET('Daten Elementary'!$A$1,MATCH(EP$5,'Daten Elementary'!$A:$A,0)-1,MATCH(AM180,'Daten Elementary'!$A$424:$ADO$424,0)-1))*1000000</f>
        <v>3.4600826000000002</v>
      </c>
      <c r="EQ180" s="322">
        <f ca="1">IF(ISERROR(OFFSET('Daten Elementary'!$A$1,MATCH(EQ$5,'Daten Elementary'!$A:$A,0)-1,MATCH(AN180,'Daten Elementary'!$A$424:$ADO$424,0)-1)),0,OFFSET('Daten Elementary'!$A$1,MATCH(EQ$5,'Daten Elementary'!$A:$A,0)-1,MATCH(AN180,'Daten Elementary'!$A$424:$ADO$424,0)-1))*1000000</f>
        <v>0</v>
      </c>
      <c r="ER180" s="322">
        <f ca="1">IF(ISERROR(OFFSET('Daten Elementary'!$A$1,MATCH(ER$5,'Daten Elementary'!$A:$A,0)-1,MATCH(AO180,'Daten Elementary'!$A$424:$ADO$424,0)-1)),0,OFFSET('Daten Elementary'!$A$1,MATCH(ER$5,'Daten Elementary'!$A:$A,0)-1,MATCH(AO180,'Daten Elementary'!$A$424:$ADO$424,0)-1))*1000000</f>
        <v>668.84515999999996</v>
      </c>
      <c r="ES180" s="322">
        <f ca="1">IF(ISERROR(OFFSET('Daten Elementary'!$A$1,MATCH(ES$5,'Daten Elementary'!$A:$A,0)-1,MATCH(AP180,'Daten Elementary'!$A$424:$ADO$424,0)-1)),0,OFFSET('Daten Elementary'!$A$1,MATCH(ES$5,'Daten Elementary'!$A:$A,0)-1,MATCH(AP180,'Daten Elementary'!$A$424:$ADO$424,0)-1))*1000000</f>
        <v>0</v>
      </c>
      <c r="ET180" s="322">
        <f t="shared" ca="1" si="130"/>
        <v>672.30524259999993</v>
      </c>
      <c r="EU180" s="322">
        <f ca="1">IF(ISERROR(OFFSET('Daten Elementary'!$A$1,MATCH(EU$5,'Daten Elementary'!$A:$A,0)-1,MATCH(AQ180,'Daten Elementary'!$A$424:$ADO$424,0)-1)),0,OFFSET('Daten Elementary'!$A$1,MATCH(EU$5,'Daten Elementary'!$A:$A,0)-1,MATCH(AQ180,'Daten Elementary'!$A$424:$ADO$424,0)-1))*1000000</f>
        <v>63.306517999999997</v>
      </c>
      <c r="EV180" s="322">
        <f ca="1">IF(ISERROR(OFFSET('Daten Elementary'!$A$1,MATCH(EV$5,'Daten Elementary'!$A:$A,0)-1,MATCH(AR180,'Daten Elementary'!$A$424:$ADO$424,0)-1)),0,OFFSET('Daten Elementary'!$A$1,MATCH(EV$5,'Daten Elementary'!$A:$A,0)-1,MATCH(AR180,'Daten Elementary'!$A$424:$ADO$424,0)-1))*1000000</f>
        <v>80.192819999999998</v>
      </c>
      <c r="EW180" s="322">
        <f ca="1">IF(ISERROR(OFFSET('Daten Elementary'!$A$1,MATCH(EW$5,'Daten Elementary'!$A:$A,0)-1,MATCH(AS180,'Daten Elementary'!$A$424:$ADO$424,0)-1)),0,OFFSET('Daten Elementary'!$A$1,MATCH(EW$5,'Daten Elementary'!$A:$A,0)-1,MATCH(AS180,'Daten Elementary'!$A$424:$ADO$424,0)-1))*1000000</f>
        <v>83.690341000000004</v>
      </c>
      <c r="EX180" s="323">
        <f t="shared" ca="1" si="131"/>
        <v>899.49492159999988</v>
      </c>
      <c r="EY180" s="322">
        <f ca="1">IF(ISERROR(OFFSET('Daten Elementary'!$A$1,MATCH(EY$5,'Daten Elementary'!$A:$A,0)-1,MATCH($AT180,'Daten Elementary'!$A$424:$ADO$424,0)-1)),0,OFFSET('Daten Elementary'!$A$1,MATCH(EY$5,'Daten Elementary'!$A:$A,0)-1,MATCH($AT180,'Daten Elementary'!$A$424:$ADO$424,0)-1))*1000000</f>
        <v>899.49491</v>
      </c>
      <c r="EZ180" s="305">
        <f t="shared" ca="1" si="132"/>
        <v>0.99999998710387394</v>
      </c>
      <c r="FA180" s="314">
        <f ca="1">IF(ISERROR(OFFSET('Daten Elementary'!$A$1,MATCH(FA$5,'Daten Elementary'!$A:$A,0)-1,MATCH(AM180,'Daten Elementary'!$A$424:$ADO$424,0)-1)),0,OFFSET('Daten Elementary'!$A$1,MATCH(FA$5,'Daten Elementary'!$A:$A,0)-1,MATCH(AM180,'Daten Elementary'!$A$424:$ADO$424,0)-1))*1000</f>
        <v>348.36212999999998</v>
      </c>
      <c r="FB180" s="314">
        <f ca="1">IF(ISERROR(OFFSET('Daten Elementary'!$A$1,MATCH(FB$5,'Daten Elementary'!$A:$A,0)-1,MATCH(AN180,'Daten Elementary'!$A$424:$ADO$424,0)-1)),0,OFFSET('Daten Elementary'!$A$1,MATCH(FB$5,'Daten Elementary'!$A:$A,0)-1,MATCH(AN180,'Daten Elementary'!$A$424:$ADO$424,0)-1))*1000</f>
        <v>0</v>
      </c>
      <c r="FC180" s="314">
        <f ca="1">IF(ISERROR(OFFSET('Daten Elementary'!$A$1,MATCH(FC$5,'Daten Elementary'!$A:$A,0)-1,MATCH(AO180,'Daten Elementary'!$A$424:$ADO$424,0)-1)),0,OFFSET('Daten Elementary'!$A$1,MATCH(FC$5,'Daten Elementary'!$A:$A,0)-1,MATCH(AO180,'Daten Elementary'!$A$424:$ADO$424,0)-1))*1000</f>
        <v>58.272303999999998</v>
      </c>
      <c r="FD180" s="314">
        <f ca="1">IF(ISERROR(OFFSET('Daten Elementary'!$A$1,MATCH(FD$5,'Daten Elementary'!$A:$A,0)-1,MATCH(AP180,'Daten Elementary'!$A$424:$ADO$424,0)-1)),0,OFFSET('Daten Elementary'!$A$1,MATCH(FD$5,'Daten Elementary'!$A:$A,0)-1,MATCH(AP180,'Daten Elementary'!$A$424:$ADO$424,0)-1))*1000</f>
        <v>0</v>
      </c>
      <c r="FE180" s="314">
        <f t="shared" ca="1" si="133"/>
        <v>406.634434</v>
      </c>
      <c r="FF180" s="314">
        <f ca="1">IF(ISERROR(OFFSET('Daten Elementary'!$A$1,MATCH(FF$5,'Daten Elementary'!$A:$A,0)-1,MATCH(AQ180,'Daten Elementary'!$A$424:$ADO$424,0)-1)),0,OFFSET('Daten Elementary'!$A$1,MATCH(FF$5,'Daten Elementary'!$A:$A,0)-1,MATCH(AQ180,'Daten Elementary'!$A$424:$ADO$424,0)-1))*1000</f>
        <v>18.800631000000003</v>
      </c>
      <c r="FG180" s="314">
        <f ca="1">IF(ISERROR(OFFSET('Daten Elementary'!$A$1,MATCH(FG$5,'Daten Elementary'!$A:$A,0)-1,MATCH(AR180,'Daten Elementary'!$A$424:$ADO$424,0)-1)),0,OFFSET('Daten Elementary'!$A$1,MATCH(FG$5,'Daten Elementary'!$A:$A,0)-1,MATCH(AR180,'Daten Elementary'!$A$424:$ADO$424,0)-1))*1000</f>
        <v>31.760179999999998</v>
      </c>
      <c r="FH180" s="314">
        <f ca="1">IF(ISERROR(OFFSET('Daten Elementary'!$A$1,MATCH(FH$5,'Daten Elementary'!$A:$A,0)-1,MATCH(AS180,'Daten Elementary'!$A$424:$ADO$424,0)-1)),0,OFFSET('Daten Elementary'!$A$1,MATCH(FH$5,'Daten Elementary'!$A:$A,0)-1,MATCH(AS180,'Daten Elementary'!$A$424:$ADO$424,0)-1))*1000</f>
        <v>31.941414000000002</v>
      </c>
      <c r="FI180" s="315">
        <f t="shared" ca="1" si="134"/>
        <v>489.13665900000001</v>
      </c>
      <c r="FJ180" s="314">
        <f ca="1">IF(ISERROR(OFFSET('Daten Elementary'!$A$1,MATCH(FJ$5,'Daten Elementary'!$A:$A,0)-1,MATCH($AT180,'Daten Elementary'!$A$424:$ADO$424,0)-1)),0,OFFSET('Daten Elementary'!$A$1,MATCH(FJ$5,'Daten Elementary'!$A:$A,0)-1,MATCH($AT180,'Daten Elementary'!$A$424:$ADO$424,0)-1))*1000</f>
        <v>489.13666000000001</v>
      </c>
      <c r="FK180" s="305">
        <f t="shared" ca="1" si="135"/>
        <v>1.0000000020444184</v>
      </c>
      <c r="FL180" s="314">
        <f ca="1">IF(ISERROR(OFFSET('Daten Elementary'!$A$1,MATCH(FL$5,'Daten Elementary'!$A:$A,0)-1,MATCH(AM180,'Daten Elementary'!$A$424:$ADO$424,0)-1)),0,OFFSET('Daten Elementary'!$A$1,MATCH(FL$5,'Daten Elementary'!$A:$A,0)-1,MATCH(AM180,'Daten Elementary'!$A$424:$ADO$424,0)-1))</f>
        <v>0</v>
      </c>
      <c r="FM180" s="314">
        <f ca="1">IF(ISERROR(OFFSET('Daten Elementary'!$A$1,MATCH(FM$5,'Daten Elementary'!$A:$A,0)-1,MATCH(AN180,'Daten Elementary'!$A$424:$ADO$424,0)-1)),0,OFFSET('Daten Elementary'!$A$1,MATCH(FM$5,'Daten Elementary'!$A:$A,0)-1,MATCH(AN180,'Daten Elementary'!$A$424:$ADO$424,0)-1))</f>
        <v>0</v>
      </c>
      <c r="FN180" s="314">
        <f ca="1">IF(ISERROR(OFFSET('Daten Elementary'!$A$1,MATCH(FN$5,'Daten Elementary'!$A:$A,0)-1,MATCH(AO180,'Daten Elementary'!$A$424:$ADO$424,0)-1)),0,OFFSET('Daten Elementary'!$A$1,MATCH(FN$5,'Daten Elementary'!$A:$A,0)-1,MATCH(AO180,'Daten Elementary'!$A$424:$ADO$424,0)-1))</f>
        <v>0</v>
      </c>
      <c r="FO180" s="314">
        <f ca="1">IF(ISERROR(OFFSET('Daten Elementary'!$A$1,MATCH(FO$5,'Daten Elementary'!$A:$A,0)-1,MATCH(AP180,'Daten Elementary'!$A$424:$ADO$424,0)-1)),0,OFFSET('Daten Elementary'!$A$1,MATCH(FO$5,'Daten Elementary'!$A:$A,0)-1,MATCH(AP180,'Daten Elementary'!$A$424:$ADO$424,0)-1))</f>
        <v>0</v>
      </c>
      <c r="FP180" s="314">
        <f t="shared" ca="1" si="136"/>
        <v>0</v>
      </c>
      <c r="FQ180" s="314">
        <f ca="1">IF(ISERROR(OFFSET('Daten Elementary'!$A$1,MATCH(FQ$5,'Daten Elementary'!$A:$A,0)-1,MATCH(AQ180,'Daten Elementary'!$A$424:$ADO$424,0)-1)),0,OFFSET('Daten Elementary'!$A$1,MATCH(FQ$5,'Daten Elementary'!$A:$A,0)-1,MATCH(AQ180,'Daten Elementary'!$A$424:$ADO$424,0)-1))</f>
        <v>0</v>
      </c>
      <c r="FR180" s="314">
        <f ca="1">IF(ISERROR(OFFSET('Daten Elementary'!$A$1,MATCH(FR$5,'Daten Elementary'!$A:$A,0)-1,MATCH(AR180,'Daten Elementary'!$A$424:$ADO$424,0)-1)),0,OFFSET('Daten Elementary'!$A$1,MATCH(FR$5,'Daten Elementary'!$A:$A,0)-1,MATCH(AR180,'Daten Elementary'!$A$424:$ADO$424,0)-1))</f>
        <v>0</v>
      </c>
      <c r="FS180" s="314">
        <f ca="1">IF(ISERROR(OFFSET('Daten Elementary'!$A$1,MATCH(FS$5,'Daten Elementary'!$A:$A,0)-1,MATCH(AS180,'Daten Elementary'!$A$424:$ADO$424,0)-1)),0,OFFSET('Daten Elementary'!$A$1,MATCH(FS$5,'Daten Elementary'!$A:$A,0)-1,MATCH(AS180,'Daten Elementary'!$A$424:$ADO$424,0)-1))</f>
        <v>0</v>
      </c>
      <c r="FT180" s="315">
        <f t="shared" ca="1" si="137"/>
        <v>0</v>
      </c>
      <c r="FU180" s="314">
        <f ca="1">IF(ISERROR(OFFSET('Daten Elementary'!$A$1,MATCH(FU$5,'Daten Elementary'!$A:$A,0)-1,MATCH($AT180,'Daten Elementary'!$A$424:$ADO$424,0)-1)),0,OFFSET('Daten Elementary'!$A$1,MATCH(FU$5,'Daten Elementary'!$A:$A,0)-1,MATCH($AT180,'Daten Elementary'!$A$424:$ADO$424,0)-1))</f>
        <v>0</v>
      </c>
      <c r="FV180" s="305">
        <f t="shared" ca="1" si="138"/>
        <v>0</v>
      </c>
      <c r="FW180" s="324"/>
      <c r="FX180" s="231" t="str">
        <f t="shared" si="139"/>
        <v>durchschnittlicher Lastwagen, Diesel (Durchschnitt 3.5t-7.5t)</v>
      </c>
      <c r="FY180" s="231" t="str">
        <f t="shared" si="104"/>
        <v>durchschnittlicher Lastwagen</v>
      </c>
      <c r="FZ180" s="231" t="str">
        <f t="shared" si="105"/>
        <v>, Diesel</v>
      </c>
      <c r="GA180" s="231" t="str">
        <f t="shared" si="106"/>
        <v xml:space="preserve"> (Durchschnitt 3.5t-7.5t)</v>
      </c>
      <c r="GB180" s="231"/>
    </row>
    <row r="181" spans="1:184" ht="16.5" customHeight="1">
      <c r="A181" s="364"/>
      <c r="B181" s="339"/>
      <c r="C181" s="332" t="s">
        <v>21</v>
      </c>
      <c r="D181" s="332" t="s">
        <v>24</v>
      </c>
      <c r="E181" s="345" t="s">
        <v>349</v>
      </c>
      <c r="F181" s="97">
        <v>3.2892572857048878</v>
      </c>
      <c r="G181" s="83">
        <f>G189</f>
        <v>6.9</v>
      </c>
      <c r="H181" s="84">
        <f>F181/G181</f>
        <v>0.4767039544499837</v>
      </c>
      <c r="I181" s="101">
        <v>1</v>
      </c>
      <c r="J181" s="101"/>
      <c r="K181" s="90">
        <v>1</v>
      </c>
      <c r="L181" s="86"/>
      <c r="M181" s="86"/>
      <c r="N181" s="38" t="s">
        <v>100</v>
      </c>
      <c r="O181" s="6">
        <f ca="1">(IF(ISERROR(INDEX(INDIRECT($D$268),MATCH($AM181,$AM$4:$AM$275,0),MATCH(O$304,INDIRECT($E$268),0))*$I181/$AD181),0,INDEX(INDIRECT($D$268),MATCH($AM181,$AM$4:$AM$275,0),MATCH(O$304,INDIRECT($E$268),0))*$I181/$AD181)+IF(ISERROR(INDEX(INDIRECT($D$268),MATCH($AN181,$AN$4:$AN$275,0),MATCH(O$305,INDIRECT($E$268),0))*$J181/$AE181),0,INDEX(INDIRECT($D$268),MATCH($AN181,$AN$4:$AN$275,0),MATCH(O$305,INDIRECT($E$268),0))*$J181/$AE181))*$AC181/$F181</f>
        <v>152.88057000000001</v>
      </c>
      <c r="P181" s="6">
        <f ca="1">(IF(ISERROR(INDEX(INDIRECT($D$268),MATCH($AO181,$AO$4:$AO$275,0),MATCH(P$304,INDIRECT($E$268),0))*$I181/$AD181),0,INDEX(INDIRECT($D$268),MATCH($AO181,$AO$4:$AO$275,0),MATCH(P$304,INDIRECT($E$268),0))*$I181/$AD181)+IF(ISERROR(INDEX(INDIRECT($D$268),MATCH($AP181,$AP$4:$AP$275,0),MATCH(P$305,INDIRECT($E$268),0))*$J181/$AE181),0,INDEX(INDIRECT($D$268),MATCH($AP181,$AP$4:$AP$275,0),MATCH(P$305,INDIRECT($E$268),0))*$J181/$AE181))*$AC181/$F181</f>
        <v>30.857138000000003</v>
      </c>
      <c r="Q181" s="6">
        <f ca="1">INDEX(INDIRECT($D$268),MATCH($AQ181,$AQ$4:$AQ$284,0),MATCH(Q$4,INDIRECT($E$268),0))*$K181*$AC181/$F181/$AF181</f>
        <v>6.1150755000000006</v>
      </c>
      <c r="R181" s="6">
        <f ca="1">INDEX(INDIRECT($D$268),MATCH($AR181,$AR$4:$AR$284,0),MATCH(R$4,INDIRECT($E$268),0))*$K181*$AC181/$F181/$AF181</f>
        <v>10.600946</v>
      </c>
      <c r="S181" s="6">
        <f ca="1">INDEX(INDIRECT($D$268),MATCH($AS181,$AS$4:$AS$284,0),MATCH(S$4,INDIRECT($E$268),0))*$K181*$AC181/$F181/$AF181</f>
        <v>17.590305000000001</v>
      </c>
      <c r="T181" s="7">
        <f t="shared" ca="1" si="146"/>
        <v>218.04403450000001</v>
      </c>
      <c r="U181" s="6">
        <f>IF($B$268=6,(IF(OR(AJ181="Benzin",AJ181="Diesel"),$AK181*INDEX('DIN EN 16258'!$I:$I,MATCH('mobitool-Faktoren v2.0'!$AI181,'DIN EN 16258'!$A:$A,0))*$I181/$AD181+$AL181*INDEX('DIN EN 16258'!$I:$I,MATCH('mobitool-Faktoren v2.0'!$AJ181,'DIN EN 16258'!$A:$A,0))*$I181/$AD181,IF(ISERROR($AK181*INDEX('DIN EN 16258'!$I:$I,MATCH('mobitool-Faktoren v2.0'!$AI181,'DIN EN 16258'!$A:$A,0))*$I181/$AD181),0,$AK181*INDEX('DIN EN 16258'!$I:$I,MATCH('mobitool-Faktoren v2.0'!$AI181,'DIN EN 16258'!$A:$A,0))*$I181/$AD181)+IF(ISERROR($AL181*INDEX('DIN EN 16258'!$I:$I,MATCH('mobitool-Faktoren v2.0'!$AJ181,'DIN EN 16258'!$A:$A,0))*$J181/$AE181),0,$AL181*INDEX('DIN EN 16258'!$I:$I,MATCH('mobitool-Faktoren v2.0'!$AJ181,'DIN EN 16258'!$A:$A,0))*$J181/$AE181)))*1000,
IF($B$268=1,(IF(OR(AJ181="Benzin",AJ181="Diesel"),$AK181*INDEX('DIN EN 16258'!$D:$D,MATCH('mobitool-Faktoren v2.0'!$AI181,'DIN EN 16258'!$A:$A,0))*$I181/$AD181+$AL181*INDEX('DIN EN 16258'!$D:$D,MATCH('mobitool-Faktoren v2.0'!$AJ181,'DIN EN 16258'!$A:$A,0))*$I181/$AD181,IF(ISERROR($AK181*INDEX('DIN EN 16258'!$D:$D,MATCH('mobitool-Faktoren v2.0'!$AI181,'DIN EN 16258'!$A:$A,0))*$I181/$AD181),0,$AK181*INDEX('DIN EN 16258'!$D:$D,MATCH('mobitool-Faktoren v2.0'!$AI181,'DIN EN 16258'!$A:$A,0))*$I181/$AD181)+IF(ISERROR($AL181*INDEX('DIN EN 16258'!$D:$D,MATCH('mobitool-Faktoren v2.0'!$AJ181,'DIN EN 16258'!$A:$A,0))*$J181/$AE181),0,$AL181*INDEX('DIN EN 16258'!$D:$D,MATCH('mobitool-Faktoren v2.0'!$AJ181,'DIN EN 16258'!$A:$A,0))*$J181/$AE181))),0))*$AC181/$F181</f>
        <v>152.33410595002812</v>
      </c>
      <c r="V181" s="6">
        <f>IF($B$268=6,(IF(OR(AJ181="Benzin",AJ181="Diesel"),$AK181*INDEX('DIN EN 16258'!$L:$L,MATCH('mobitool-Faktoren v2.0'!$AI181,'DIN EN 16258'!$A:$A,0))*$I181/$AD181+$AL181*INDEX('DIN EN 16258'!$L:$L,MATCH('mobitool-Faktoren v2.0'!$AJ181,'DIN EN 16258'!$A:$A,0))*$I181/$AD181,IF(ISERROR($AK181*INDEX('DIN EN 16258'!$L:$L,MATCH('mobitool-Faktoren v2.0'!$AI181,'DIN EN 16258'!$A:$A,0))*$I181/$AD181),0,$AK181*INDEX('DIN EN 16258'!$L:$L,MATCH('mobitool-Faktoren v2.0'!$AI181,'DIN EN 16258'!$A:$A,0))*$I181/$AD181)+IF(ISERROR($AL181*INDEX('DIN EN 16258'!$L:$L,MATCH('mobitool-Faktoren v2.0'!$AJ181,'DIN EN 16258'!$A:$A,0))*$J181/$AE181),0,$AL181*INDEX('DIN EN 16258'!$L:$L,MATCH('mobitool-Faktoren v2.0'!$AJ181,'DIN EN 16258'!$A:$A,0))*$J181/$AE181)))*1000,
IF($B$268=1,(IF(OR(AJ181="Benzin",AJ181="Diesel"),$AK181*INDEX('DIN EN 16258'!$F:$F,MATCH('mobitool-Faktoren v2.0'!$AI181,'DIN EN 16258'!$A:$A,0))*$I181/$AD181+$AL181*INDEX('DIN EN 16258'!$F:$F,MATCH('mobitool-Faktoren v2.0'!$AJ181,'DIN EN 16258'!$A:$A,0))*$I181/$AD181,IF(ISERROR($AK181*INDEX('DIN EN 16258'!$F:$F,MATCH('mobitool-Faktoren v2.0'!$AI181,'DIN EN 16258'!$A:$A,0))*$I181/$AD181),0,$AK181*INDEX('DIN EN 16258'!$F:$F,MATCH('mobitool-Faktoren v2.0'!$AI181,'DIN EN 16258'!$A:$A,0))*$I181/$AD181)+IF(ISERROR($AL181*INDEX('DIN EN 16258'!$F:$F,MATCH('mobitool-Faktoren v2.0'!$AJ181,'DIN EN 16258'!$A:$A,0))*$J181/$AE181),0,$AL181*INDEX('DIN EN 16258'!$F:$F,MATCH('mobitool-Faktoren v2.0'!$AJ181,'DIN EN 16258'!$A:$A,0))*$J181/$AE181))),0))*$AC181/$F181</f>
        <v>185.07882031311831</v>
      </c>
      <c r="W181" s="39" t="s">
        <v>672</v>
      </c>
      <c r="X181" s="39" t="s">
        <v>162</v>
      </c>
      <c r="Y181" s="300"/>
      <c r="Z181" s="300"/>
      <c r="AA181" s="299"/>
      <c r="AB181" s="299"/>
      <c r="AC181" s="300">
        <v>3.2892572857048878</v>
      </c>
      <c r="AD181" s="298">
        <v>1</v>
      </c>
      <c r="AE181" s="298"/>
      <c r="AF181" s="337">
        <v>1</v>
      </c>
      <c r="AG181" s="337"/>
      <c r="AH181" s="337"/>
      <c r="AI181" s="301" t="s">
        <v>24</v>
      </c>
      <c r="AJ181" s="301"/>
      <c r="AK181" s="374">
        <f>'Kennwerte Strassentransporte'!H$64</f>
        <v>4.745610777259443E-2</v>
      </c>
      <c r="AL181" s="374"/>
      <c r="AM181" s="202" t="s">
        <v>1120</v>
      </c>
      <c r="AN181" s="202" t="s">
        <v>81</v>
      </c>
      <c r="AO181" s="202" t="s">
        <v>1121</v>
      </c>
      <c r="AP181" s="202" t="s">
        <v>81</v>
      </c>
      <c r="AQ181" s="202" t="s">
        <v>1122</v>
      </c>
      <c r="AR181" s="202" t="s">
        <v>1123</v>
      </c>
      <c r="AS181" s="202" t="s">
        <v>1124</v>
      </c>
      <c r="AT181" s="202" t="s">
        <v>1137</v>
      </c>
      <c r="AU181" s="303">
        <f ca="1">IF(ISERROR(OFFSET('Daten KEA'!$A$1,MATCH(AU$5,'Daten KEA'!$A:$A,0)-1,MATCH(AM181,'Daten KEA'!$A$424:$ADO$424,0)-1)),0,OFFSET('Daten KEA'!$A$1,MATCH(AU$5,'Daten KEA'!$A:$A,0)-1,MATCH(AM181,'Daten KEA'!$A$424:$ADO$424,0)-1))+IF(ISERROR(AK181*INDEX('Energiefaktoren Ecoinvent'!$D:$D,MATCH('mobitool-Faktoren v2.0'!AI181,'Energiefaktoren Ecoinvent'!$A:$A,0))),0,AK181*INDEX('Energiefaktoren Ecoinvent'!$D:$D,MATCH('mobitool-Faktoren v2.0'!AI181,'Energiefaktoren Ecoinvent'!$A:$A,0)))+IF(OR(AJ181="Benzin",AJ181="Diesel"),IF(ISERROR(OFFSET('Daten KEA'!$A$1,MATCH(AV$5,'Daten KEA'!$A:$A,0)-1,MATCH(AN181,'Daten KEA'!$A$424:$ADO$424,0)-1)),0,OFFSET('Daten KEA'!$A$1,MATCH(AV$5,'Daten KEA'!$A:$A,0)-1,MATCH(AN181,'Daten KEA'!$A$424:$ADO$424,0)-1))+IF(ISERROR(AL181*INDEX('Energiefaktoren Ecoinvent'!$D:$D,MATCH('mobitool-Faktoren v2.0'!AJ181,'Energiefaktoren Ecoinvent'!$A:$A,0))),0,AL181*INDEX('Energiefaktoren Ecoinvent'!$D:$D,MATCH('mobitool-Faktoren v2.0'!AJ181,'Energiefaktoren Ecoinvent'!$A:$A,0))),0)</f>
        <v>2.0311214126670416</v>
      </c>
      <c r="AV181" s="303">
        <f ca="1">IF(OR(AJ181="Benzin",AJ181="Diesel"),0,IF(ISERROR(OFFSET('Daten KEA'!$A$1,MATCH(AV$5,'Daten KEA'!$A:$A,0)-1,MATCH(AN181,'Daten KEA'!$A$424:$ADO$424,0)-1)),0,OFFSET('Daten KEA'!$A$1,MATCH(AV$5,'Daten KEA'!$A:$A,0)-1,MATCH(AN181,'Daten KEA'!$A$424:$ADO$424,0)-1))+IF(ISERROR(AL181*INDEX('Energiefaktoren Ecoinvent'!$D:$D,MATCH('mobitool-Faktoren v2.0'!AJ181,'Energiefaktoren Ecoinvent'!$A:$A,0))),0,AL181*INDEX('Energiefaktoren Ecoinvent'!$D:$D,MATCH('mobitool-Faktoren v2.0'!AJ181,'Energiefaktoren Ecoinvent'!$A:$A,0))))</f>
        <v>0</v>
      </c>
      <c r="AW181" s="303">
        <f ca="1">IF(ISERROR(OFFSET('Daten KEA'!$A$1,MATCH(AW$5,'Daten KEA'!$A:$A,0)-1,MATCH(AO181,'Daten KEA'!$A$424:$ADO$424,0)-1)),0,OFFSET('Daten KEA'!$A$1,MATCH(AW$5,'Daten KEA'!$A:$A,0)-1,MATCH(AO181,'Daten KEA'!$A$424:$ADO$424,0)-1))-IF(ISERROR(AK181*INDEX('Energiefaktoren Ecoinvent'!$D:$D,MATCH('mobitool-Faktoren v2.0'!AI181,'Energiefaktoren Ecoinvent'!$A:$A,0))),0,AK181*INDEX('Energiefaktoren Ecoinvent'!$D:$D,MATCH('mobitool-Faktoren v2.0'!AI181,'Energiefaktoren Ecoinvent'!$A:$A,0)))+IF(OR(AJ181="Benzin",AJ181="Diesel"),IF(ISERROR(OFFSET('Daten KEA'!$A$1,MATCH(AX$5,'Daten KEA'!$A:$A,0)-1,MATCH(AP181,'Daten KEA'!$A$424:$ADO$424,0)-1)),0,OFFSET('Daten KEA'!$A$1,MATCH(AX$5,'Daten KEA'!$A:$A,0)-1,MATCH(AP181,'Daten KEA'!$A$424:$ADO$424,0)-1))-IF(ISERROR(AL181*INDEX('Energiefaktoren Ecoinvent'!$D:$D,MATCH('mobitool-Faktoren v2.0'!AJ181,'Energiefaktoren Ecoinvent'!$A:$A,0))),0,AL181*INDEX('Energiefaktoren Ecoinvent'!$D:$D,MATCH('mobitool-Faktoren v2.0'!AJ181,'Energiefaktoren Ecoinvent'!$A:$A,0))),0)</f>
        <v>0.60371478733295847</v>
      </c>
      <c r="AX181" s="303">
        <f ca="1">IF(OR(AJ181="Benzin",AJ181="Diesel"),0,IF(ISERROR(OFFSET('Daten KEA'!$A$1,MATCH(AX$5,'Daten KEA'!$A:$A,0)-1,MATCH(AP181,'Daten KEA'!$A$424:$ADO$424,0)-1)),0,OFFSET('Daten KEA'!$A$1,MATCH(AX$5,'Daten KEA'!$A:$A,0)-1,MATCH(AP181,'Daten KEA'!$A$424:$ADO$424,0)-1))-IF(ISERROR(AL181*INDEX('Energiefaktoren Ecoinvent'!$D:$D,MATCH('mobitool-Faktoren v2.0'!AJ181,'Energiefaktoren Ecoinvent'!$A:$A,0))),0,AL181*INDEX('Energiefaktoren Ecoinvent'!$D:$D,MATCH('mobitool-Faktoren v2.0'!AJ181,'Energiefaktoren Ecoinvent'!$A:$A,0))))</f>
        <v>0</v>
      </c>
      <c r="AY181" s="303">
        <f t="shared" ca="1" si="107"/>
        <v>2.6348362000000001</v>
      </c>
      <c r="AZ181" s="303">
        <f ca="1">IF(ISERROR(OFFSET('Daten KEA'!$A$1,MATCH(AZ$5,'Daten KEA'!$A:$A,0)-1,MATCH(AQ181,'Daten KEA'!$A$424:$ADO$424,0)-1)),0,OFFSET('Daten KEA'!$A$1,MATCH(AZ$5,'Daten KEA'!$A:$A,0)-1,MATCH(AQ181,'Daten KEA'!$A$424:$ADO$424,0)-1))</f>
        <v>0.17741082</v>
      </c>
      <c r="BA181" s="303">
        <f ca="1">IF(ISERROR(OFFSET('Daten KEA'!$A$1,MATCH(BA$5,'Daten KEA'!$A:$A,0)-1,MATCH(AR181,'Daten KEA'!$A$424:$ADO$424,0)-1)),0,OFFSET('Daten KEA'!$A$1,MATCH(BA$5,'Daten KEA'!$A:$A,0)-1,MATCH(AR181,'Daten KEA'!$A$424:$ADO$424,0)-1))</f>
        <v>0.19020498999999999</v>
      </c>
      <c r="BB181" s="303">
        <f ca="1">IF(ISERROR(OFFSET('Daten KEA'!$A$1,MATCH(BB$5,'Daten KEA'!$A:$A,0)-1,MATCH(AS181,'Daten KEA'!$A$424:$ADO$424,0)-1)),0,OFFSET('Daten KEA'!$A$1,MATCH(BB$5,'Daten KEA'!$A:$A,0)-1,MATCH(AS181,'Daten KEA'!$A$424:$ADO$424,0)-1))</f>
        <v>0.65153486000000005</v>
      </c>
      <c r="BC181" s="304">
        <f t="shared" ca="1" si="101"/>
        <v>3.6539868699999998</v>
      </c>
      <c r="BD181" s="303">
        <f ca="1">IF(ISERROR(OFFSET('Daten KEA'!$A$1,MATCH(BD$5,'Daten KEA'!$A:$A,0)-1,MATCH(AT181,'Daten KEA'!$A$424:$ADO$424,0)-1)),0,OFFSET('Daten KEA'!$A$1,MATCH(BD$5,'Daten KEA'!$A:$A,0)-1,MATCH(AT181,'Daten KEA'!$A$424:$ADO$424,0)-1))</f>
        <v>3.6539868000000002</v>
      </c>
      <c r="BE181" s="305">
        <f t="shared" ca="1" si="108"/>
        <v>0.99999998084284314</v>
      </c>
      <c r="BF181" s="306">
        <f ca="1">IF(ISERROR(OFFSET('Daten KEA'!$A$1,MATCH(BF$5,'Daten KEA'!$A:$A,0)-1,MATCH(AM181,'Daten KEA'!$A$424:$ADO$424,0)-1)),0,OFFSET('Daten KEA'!$A$1,MATCH(BF$5,'Daten KEA'!$A:$A,0)-1,MATCH(AM181,'Daten KEA'!$A$424:$ADO$424,0)-1))+IF(ISERROR($AK181*INDEX('Energiefaktoren Ecoinvent'!$H:$H,MATCH('mobitool-Faktoren v2.0'!$AI181,'Energiefaktoren Ecoinvent'!$A:$A,0))),0,$AK181*INDEX('Energiefaktoren Ecoinvent'!$H:$H,MATCH('mobitool-Faktoren v2.0'!$AI181,'Energiefaktoren Ecoinvent'!$A:$A,0)))+IF(OR(AJ181="Benzin",AJ181="Diesel"),IF(ISERROR(OFFSET('Daten KEA'!$A$1,MATCH(BG$5,'Daten KEA'!$A:$A,0)-1,MATCH(AN181,'Daten KEA'!$A$424:$ADO$424,0)-1)),0,OFFSET('Daten KEA'!$A$1,MATCH(BG$5,'Daten KEA'!$A:$A,0)-1,MATCH(AN181,'Daten KEA'!$A$424:$ADO$424,0)-1))+IF(ISERROR($AL181*INDEX('Energiefaktoren Ecoinvent'!$H:$H,MATCH('mobitool-Faktoren v2.0'!$AJ181,'Energiefaktoren Ecoinvent'!$A:$A,0))),0,$AL181*INDEX('Energiefaktoren Ecoinvent'!$H:$H,MATCH('mobitool-Faktoren v2.0'!$AJ181,'Energiefaktoren Ecoinvent'!$A:$A,0))),0)</f>
        <v>2.0311214126670416</v>
      </c>
      <c r="BG181" s="306">
        <f ca="1">IF(OR(AJ181="Benzin",AJ181="Diesel"),0,IF(ISERROR(OFFSET('Daten KEA'!$A$1,MATCH(BG$5,'Daten KEA'!$A:$A,0)-1,MATCH(AN181,'Daten KEA'!$A$424:$ADO$424,0)-1)),0,OFFSET('Daten KEA'!$A$1,MATCH(BG$5,'Daten KEA'!$A:$A,0)-1,MATCH(AN181,'Daten KEA'!$A$424:$ADO$424,0)-1))+IF(ISERROR($AL181*INDEX('Energiefaktoren Ecoinvent'!$H:$H,MATCH('mobitool-Faktoren v2.0'!$AJ181,'Energiefaktoren Ecoinvent'!$A:$A,0))),0,$AL181*INDEX('Energiefaktoren Ecoinvent'!$H:$H,MATCH('mobitool-Faktoren v2.0'!$AJ181,'Energiefaktoren Ecoinvent'!$A:$A,0))))</f>
        <v>0</v>
      </c>
      <c r="BH181" s="306">
        <f ca="1">IF(ISERROR(OFFSET('Daten KEA'!$A$1,MATCH(BH$5,'Daten KEA'!$A:$A,0)-1,MATCH(AO181,'Daten KEA'!$A$424:$ADO$424,0)-1)),0,OFFSET('Daten KEA'!$A$1,MATCH(BH$5,'Daten KEA'!$A:$A,0)-1,MATCH(AO181,'Daten KEA'!$A$424:$ADO$424,0)-1))-IF(ISERROR($AK181*INDEX('Energiefaktoren Ecoinvent'!$H:$H,MATCH('mobitool-Faktoren v2.0'!$AI181,'Energiefaktoren Ecoinvent'!$A:$A,0))),0,$AK181*INDEX('Energiefaktoren Ecoinvent'!$H:$H,MATCH('mobitool-Faktoren v2.0'!$AI181,'Energiefaktoren Ecoinvent'!$A:$A,0)))+IF(OR(AJ181="Benzin",AJ181="Diesel"),IF(ISERROR(OFFSET('Daten KEA'!$A$1,MATCH(BI$5,'Daten KEA'!$A:$A,0)-1,MATCH(AP181,'Daten KEA'!$A$424:$ADO$424,0)-1)),0,OFFSET('Daten KEA'!$A$1,MATCH(BI$5,'Daten KEA'!$A:$A,0)-1,MATCH(AP181,'Daten KEA'!$A$424:$ADO$424,0)-1))-IF(ISERROR($AL181*INDEX('Energiefaktoren Ecoinvent'!$H:$H,MATCH('mobitool-Faktoren v2.0'!$AJ181,'Energiefaktoren Ecoinvent'!$A:$A,0))),0,$AL181*INDEX('Energiefaktoren Ecoinvent'!$H:$H,MATCH('mobitool-Faktoren v2.0'!$AJ181,'Energiefaktoren Ecoinvent'!$A:$A,0))),0)</f>
        <v>0.59690591373495838</v>
      </c>
      <c r="BI181" s="306">
        <f ca="1">IF(OR(AJ181="Benzin",AJ181="Diesel"),0,IF(ISERROR(OFFSET('Daten KEA'!$A$1,MATCH(BI$5,'Daten KEA'!$A:$A,0)-1,MATCH(AP181,'Daten KEA'!$A$424:$ADO$424,0)-1)),0,OFFSET('Daten KEA'!$A$1,MATCH(BI$5,'Daten KEA'!$A:$A,0)-1,MATCH(AP181,'Daten KEA'!$A$424:$ADO$424,0)-1))-IF(ISERROR($AL181*INDEX('Energiefaktoren Ecoinvent'!$H:$H,MATCH('mobitool-Faktoren v2.0'!$AJ181,'Energiefaktoren Ecoinvent'!$A:$A,0))),0,$AL181*INDEX('Energiefaktoren Ecoinvent'!$H:$H,MATCH('mobitool-Faktoren v2.0'!$AJ181,'Energiefaktoren Ecoinvent'!$A:$A,0))))</f>
        <v>0</v>
      </c>
      <c r="BJ181" s="306">
        <f t="shared" ca="1" si="140"/>
        <v>2.628027326402</v>
      </c>
      <c r="BK181" s="306">
        <f ca="1">IF(ISERROR(OFFSET('Daten KEA'!$A$1,MATCH(BK$5,'Daten KEA'!$A:$A,0)-1,MATCH(AQ181,'Daten KEA'!$A$424:$ADO$424,0)-1)),0,OFFSET('Daten KEA'!$A$1,MATCH(BK$5,'Daten KEA'!$A:$A,0)-1,MATCH(AQ181,'Daten KEA'!$A$424:$ADO$424,0)-1))</f>
        <v>0.16961804392096</v>
      </c>
      <c r="BL181" s="306">
        <f ca="1">IF(ISERROR(OFFSET('Daten KEA'!$A$1,MATCH(BL$5,'Daten KEA'!$A:$A,0)-1,MATCH(AR181,'Daten KEA'!$A$424:$ADO$424,0)-1)),0,OFFSET('Daten KEA'!$A$1,MATCH(BL$5,'Daten KEA'!$A:$A,0)-1,MATCH(AR181,'Daten KEA'!$A$424:$ADO$424,0)-1))</f>
        <v>0.18106297628229998</v>
      </c>
      <c r="BM181" s="306">
        <f ca="1">IF(ISERROR(OFFSET('Daten KEA'!$A$1,MATCH(BM$5,'Daten KEA'!$A:$A,0)-1,MATCH(AS181,'Daten KEA'!$A$424:$ADO$424,0)-1)),0,OFFSET('Daten KEA'!$A$1,MATCH(BM$5,'Daten KEA'!$A:$A,0)-1,MATCH(AS181,'Daten KEA'!$A$424:$ADO$424,0)-1))</f>
        <v>0.61393556882235001</v>
      </c>
      <c r="BN181" s="307">
        <f t="shared" ca="1" si="98"/>
        <v>3.59264391542761</v>
      </c>
      <c r="BO181" s="306">
        <f ca="1">IF(ISERROR(OFFSET('Daten KEA'!$A$1,MATCH(BO$5,'Daten KEA'!$A:$A,0)-1,MATCH(AT181,'Daten KEA'!$A$424:$ADO$424,0)-1)),0,OFFSET('Daten KEA'!$A$1,MATCH(BO$5,'Daten KEA'!$A:$A,0)-1,MATCH(AT181,'Daten KEA'!$A$424:$ADO$424,0)-1))</f>
        <v>3.5926438304269999</v>
      </c>
      <c r="BP181" s="305">
        <f t="shared" ca="1" si="109"/>
        <v>0.99999997634037441</v>
      </c>
      <c r="BQ181" s="308">
        <f ca="1">IF(ISERROR(OFFSET('Daten GWP'!$A$1,MATCH(BQ$5,'Daten GWP'!$A:$A,0)-1,MATCH(AM181,'Daten GWP'!$A$424:$ADO$424,0)-1)),0,OFFSET('Daten GWP'!$A$1,MATCH(BQ$5,'Daten GWP'!$A:$A,0)-1,MATCH(AM181,'Daten GWP'!$A$424:$ADO$424,0)-1))*1000</f>
        <v>152.88057000000001</v>
      </c>
      <c r="BR181" s="308">
        <f ca="1">IF(ISERROR(OFFSET('Daten GWP'!$A$1,MATCH(BR$5,'Daten GWP'!$A:$A,0)-1,MATCH(AN181,'Daten GWP'!$A$424:$ADO$424,0)-1)),0,OFFSET('Daten GWP'!$A$1,MATCH(BR$5,'Daten GWP'!$A:$A,0)-1,MATCH(AN181,'Daten GWP'!$A$424:$ADO$424,0)-1))*1000</f>
        <v>0</v>
      </c>
      <c r="BS181" s="308">
        <f ca="1">IF(ISERROR(OFFSET('Daten GWP'!$A$1,MATCH(BS$5,'Daten GWP'!$A:$A,0)-1,MATCH(AO181,'Daten GWP'!$A$424:$ADO$424,0)-1)),0,OFFSET('Daten GWP'!$A$1,MATCH(BS$5,'Daten GWP'!$A:$A,0)-1,MATCH(AO181,'Daten GWP'!$A$424:$ADO$424,0)-1))*1000</f>
        <v>30.857137999999999</v>
      </c>
      <c r="BT181" s="308">
        <f ca="1">IF(ISERROR(OFFSET('Daten GWP'!$A$1,MATCH(BT$5,'Daten GWP'!$A:$A,0)-1,MATCH(AP181,'Daten GWP'!$A$424:$ADO$424,0)-1)),0,OFFSET('Daten GWP'!$A$1,MATCH(BT$5,'Daten GWP'!$A:$A,0)-1,MATCH(AP181,'Daten GWP'!$A$424:$ADO$424,0)-1))*1000</f>
        <v>0</v>
      </c>
      <c r="BU181" s="308">
        <f t="shared" ca="1" si="110"/>
        <v>183.737708</v>
      </c>
      <c r="BV181" s="308">
        <f ca="1">IF(ISERROR(OFFSET('Daten GWP'!$A$1,MATCH(BV$5,'Daten GWP'!$A:$A,0)-1,MATCH(AQ181,'Daten GWP'!$A$424:$ADO$424,0)-1)),0,OFFSET('Daten GWP'!$A$1,MATCH(BV$5,'Daten GWP'!$A:$A,0)-1,MATCH(AQ181,'Daten GWP'!$A$424:$ADO$424,0)-1))*1000</f>
        <v>6.1150754999999997</v>
      </c>
      <c r="BW181" s="308">
        <f ca="1">IF(ISERROR(OFFSET('Daten GWP'!$A$1,MATCH(BW$5,'Daten GWP'!$A:$A,0)-1,MATCH(AR181,'Daten GWP'!$A$424:$ADO$424,0)-1)),0,OFFSET('Daten GWP'!$A$1,MATCH(BW$5,'Daten GWP'!$A:$A,0)-1,MATCH(AR181,'Daten GWP'!$A$424:$ADO$424,0)-1))*1000</f>
        <v>10.600946</v>
      </c>
      <c r="BX181" s="308">
        <f ca="1">IF(ISERROR(OFFSET('Daten GWP'!$A$1,MATCH(BX$5,'Daten GWP'!$A:$A,0)-1,MATCH(AS181,'Daten GWP'!$A$424:$ADO$424,0)-1)),0,OFFSET('Daten GWP'!$A$1,MATCH(BX$5,'Daten GWP'!$A:$A,0)-1,MATCH(AS181,'Daten GWP'!$A$424:$ADO$424,0)-1))*1000</f>
        <v>17.590305000000001</v>
      </c>
      <c r="BY181" s="309">
        <f t="shared" ca="1" si="99"/>
        <v>218.04403449999998</v>
      </c>
      <c r="BZ181" s="308">
        <f ca="1">IF(ISERROR(OFFSET('Daten GWP'!$A$1,MATCH(BZ$5,'Daten GWP'!$A:$A,0)-1,MATCH(AT181,'Daten GWP'!$A$424:$ADO$424,0)-1)),0,OFFSET('Daten GWP'!$A$1,MATCH(BZ$5,'Daten GWP'!$A:$A,0)-1,MATCH(AT181,'Daten GWP'!$A$424:$ADO$424,0)-1))*1000</f>
        <v>218.04402999999999</v>
      </c>
      <c r="CA181" s="305">
        <f t="shared" ca="1" si="111"/>
        <v>0.99999997936196694</v>
      </c>
      <c r="CB181" s="310">
        <f ca="1">IF(ISERROR(OFFSET('Daten Elementary'!$A$1,MATCH(CB$5,'Daten Elementary'!$A:$A,0)-1,MATCH(AM181,'Daten Elementary'!$A$424:$ADO$424,0)-1)),0,OFFSET('Daten Elementary'!$A$1,MATCH(CB$5,'Daten Elementary'!$A:$A,0)-1,MATCH(AM181,'Daten Elementary'!$A$424:$ADO$424,0)-1))*1000000</f>
        <v>36.849634000000002</v>
      </c>
      <c r="CC181" s="310">
        <f ca="1">IF(ISERROR(OFFSET('Daten Elementary'!$A$1,MATCH(CC$5,'Daten Elementary'!$A:$A,0)-1,MATCH(AN181,'Daten Elementary'!$A$424:$ADO$424,0)-1)),0,OFFSET('Daten Elementary'!$A$1,MATCH(CC$5,'Daten Elementary'!$A:$A,0)-1,MATCH(AN181,'Daten Elementary'!$A$424:$ADO$424,0)-1))*1000000</f>
        <v>0</v>
      </c>
      <c r="CD181" s="310">
        <f ca="1">IF(ISERROR(OFFSET('Daten Elementary'!$A$1,MATCH(CD$5,'Daten Elementary'!$A:$A,0)-1,MATCH(AO181,'Daten Elementary'!$A$424:$ADO$424,0)-1)),0,OFFSET('Daten Elementary'!$A$1,MATCH(CD$5,'Daten Elementary'!$A:$A,0)-1,MATCH(AO181,'Daten Elementary'!$A$424:$ADO$424,0)-1))*1000000</f>
        <v>12.331940000000001</v>
      </c>
      <c r="CE181" s="310">
        <f ca="1">IF(ISERROR(OFFSET('Daten Elementary'!$A$1,MATCH(CE$5,'Daten Elementary'!$A:$A,0)-1,MATCH(AP181,'Daten Elementary'!$A$424:$ADO$424,0)-1)),0,OFFSET('Daten Elementary'!$A$1,MATCH(CE$5,'Daten Elementary'!$A:$A,0)-1,MATCH(AP181,'Daten Elementary'!$A$424:$ADO$424,0)-1))*1000000</f>
        <v>0</v>
      </c>
      <c r="CF181" s="310">
        <f t="shared" ca="1" si="112"/>
        <v>49.181574000000005</v>
      </c>
      <c r="CG181" s="310">
        <f ca="1">IF(ISERROR(OFFSET('Daten Elementary'!$A$1,MATCH(CG$5,'Daten Elementary'!$A:$A,0)-1,MATCH(AQ181,'Daten Elementary'!$A$424:$ADO$424,0)-1)),0,OFFSET('Daten Elementary'!$A$1,MATCH(CG$5,'Daten Elementary'!$A:$A,0)-1,MATCH(AQ181,'Daten Elementary'!$A$424:$ADO$424,0)-1))*1000000</f>
        <v>2.4269026999999999</v>
      </c>
      <c r="CH181" s="310">
        <f ca="1">IF(ISERROR(OFFSET('Daten Elementary'!$A$1,MATCH(CH$5,'Daten Elementary'!$A:$A,0)-1,MATCH(AR181,'Daten Elementary'!$A$424:$ADO$424,0)-1)),0,OFFSET('Daten Elementary'!$A$1,MATCH(CH$5,'Daten Elementary'!$A:$A,0)-1,MATCH(AR181,'Daten Elementary'!$A$424:$ADO$424,0)-1))*1000000</f>
        <v>14.099761000000001</v>
      </c>
      <c r="CI181" s="310">
        <f ca="1">IF(ISERROR(OFFSET('Daten Elementary'!$A$1,MATCH(CI$5,'Daten Elementary'!$A:$A,0)-1,MATCH(AS181,'Daten Elementary'!$A$424:$ADO$424,0)-1)),0,OFFSET('Daten Elementary'!$A$1,MATCH(CI$5,'Daten Elementary'!$A:$A,0)-1,MATCH(AS181,'Daten Elementary'!$A$424:$ADO$424,0)-1))*1000000</f>
        <v>18.141487000000001</v>
      </c>
      <c r="CJ181" s="311">
        <f t="shared" ca="1" si="113"/>
        <v>83.84972470000001</v>
      </c>
      <c r="CK181" s="310">
        <f ca="1">IF(ISERROR(OFFSET('Daten Elementary'!$A$1,MATCH(CK$5,'Daten Elementary'!$A:$A,0)-1,MATCH($AT181,'Daten Elementary'!$A$424:$ADO$424,0)-1)),0,OFFSET('Daten Elementary'!$A$1,MATCH(CK$5,'Daten Elementary'!$A:$A,0)-1,MATCH($AT181,'Daten Elementary'!$A$424:$ADO$424,0)-1))*1000000</f>
        <v>83.849725000000007</v>
      </c>
      <c r="CL181" s="305">
        <f t="shared" ca="1" si="114"/>
        <v>1.0000000035778291</v>
      </c>
      <c r="CM181" s="312">
        <f ca="1">IF(ISERROR(OFFSET('Daten Elementary'!$A$1,MATCH(CM$5,'Daten Elementary'!$A:$A,0)-1,MATCH(AM181,'Daten Elementary'!$A$424:$ADO$424,0)-1)),0,OFFSET('Daten Elementary'!$A$1,MATCH(CM$5,'Daten Elementary'!$A:$A,0)-1,MATCH(AM181,'Daten Elementary'!$A$424:$ADO$424,0)-1))*1000000</f>
        <v>23.317658999999999</v>
      </c>
      <c r="CN181" s="312">
        <f ca="1">IF(ISERROR(OFFSET('Daten Elementary'!$A$1,MATCH(CN$5,'Daten Elementary'!$A:$A,0)-1,MATCH(AN181,'Daten Elementary'!$A$424:$ADO$424,0)-1)),0,OFFSET('Daten Elementary'!$A$1,MATCH(CN$5,'Daten Elementary'!$A:$A,0)-1,MATCH(AN181,'Daten Elementary'!$A$424:$ADO$424,0)-1))*1000000</f>
        <v>0</v>
      </c>
      <c r="CO181" s="312">
        <f ca="1">IF(ISERROR(OFFSET('Daten Elementary'!$A$1,MATCH(CO$5,'Daten Elementary'!$A:$A,0)-1,MATCH(AO181,'Daten Elementary'!$A$424:$ADO$424,0)-1)),0,OFFSET('Daten Elementary'!$A$1,MATCH(CO$5,'Daten Elementary'!$A:$A,0)-1,MATCH(AO181,'Daten Elementary'!$A$424:$ADO$424,0)-1))*1000000</f>
        <v>10.022368</v>
      </c>
      <c r="CP181" s="312">
        <f ca="1">IF(ISERROR(OFFSET('Daten Elementary'!$A$1,MATCH(CP$5,'Daten Elementary'!$A:$A,0)-1,MATCH(AP181,'Daten Elementary'!$A$424:$ADO$424,0)-1)),0,OFFSET('Daten Elementary'!$A$1,MATCH(CP$5,'Daten Elementary'!$A:$A,0)-1,MATCH(AP181,'Daten Elementary'!$A$424:$ADO$424,0)-1))*1000000</f>
        <v>0</v>
      </c>
      <c r="CQ181" s="312">
        <f t="shared" ca="1" si="115"/>
        <v>33.340026999999999</v>
      </c>
      <c r="CR181" s="312">
        <f ca="1">IF(ISERROR(OFFSET('Daten Elementary'!$A$1,MATCH(CR$5,'Daten Elementary'!$A:$A,0)-1,MATCH(AQ181,'Daten Elementary'!$A$424:$ADO$424,0)-1)),0,OFFSET('Daten Elementary'!$A$1,MATCH(CR$5,'Daten Elementary'!$A:$A,0)-1,MATCH(AQ181,'Daten Elementary'!$A$424:$ADO$424,0)-1))*1000000</f>
        <v>1.2565374</v>
      </c>
      <c r="CS181" s="312">
        <f ca="1">IF(ISERROR(OFFSET('Daten Elementary'!$A$1,MATCH(CS$5,'Daten Elementary'!$A:$A,0)-1,MATCH(AR181,'Daten Elementary'!$A$424:$ADO$424,0)-1)),0,OFFSET('Daten Elementary'!$A$1,MATCH(CS$5,'Daten Elementary'!$A:$A,0)-1,MATCH(AR181,'Daten Elementary'!$A$424:$ADO$424,0)-1))*1000000</f>
        <v>4.2223724000000002</v>
      </c>
      <c r="CT181" s="312">
        <f ca="1">IF(ISERROR(OFFSET('Daten Elementary'!$A$1,MATCH(CT$5,'Daten Elementary'!$A:$A,0)-1,MATCH(AS181,'Daten Elementary'!$A$424:$ADO$424,0)-1)),0,OFFSET('Daten Elementary'!$A$1,MATCH(CT$5,'Daten Elementary'!$A:$A,0)-1,MATCH(AS181,'Daten Elementary'!$A$424:$ADO$424,0)-1))*1000000</f>
        <v>10.257761</v>
      </c>
      <c r="CU181" s="313">
        <f t="shared" ca="1" si="116"/>
        <v>49.076697799999998</v>
      </c>
      <c r="CV181" s="312">
        <f ca="1">IF(ISERROR(OFFSET('Daten Elementary'!$A$1,MATCH(CV$5,'Daten Elementary'!$A:$A,0)-1,MATCH($AT181,'Daten Elementary'!$A$424:$ADO$424,0)-1)),0,OFFSET('Daten Elementary'!$A$1,MATCH(CV$5,'Daten Elementary'!$A:$A,0)-1,MATCH($AT181,'Daten Elementary'!$A$424:$ADO$424,0)-1))*1000000</f>
        <v>49.076698</v>
      </c>
      <c r="CW181" s="305">
        <f t="shared" ca="1" si="117"/>
        <v>1.0000000040752539</v>
      </c>
      <c r="CX181" s="314">
        <f ca="1">IF(ISERROR(OFFSET('Daten Elementary'!$A$1,MATCH(CX$5,'Daten Elementary'!$A:$A,0)-1,MATCH(AM181,'Daten Elementary'!$A$424:$ADO$424,0)-1)),0,OFFSET('Daten Elementary'!$A$1,MATCH(CX$5,'Daten Elementary'!$A:$A,0)-1,MATCH(AM181,'Daten Elementary'!$A$424:$ADO$424,0)-1))*1000000</f>
        <v>14.034685</v>
      </c>
      <c r="CY181" s="314">
        <f ca="1">IF(ISERROR(OFFSET('Daten Elementary'!$A$1,MATCH(CY$5,'Daten Elementary'!$A:$A,0)-1,MATCH(AN181,'Daten Elementary'!$A$424:$ADO$424,0)-1)),0,OFFSET('Daten Elementary'!$A$1,MATCH(CY$5,'Daten Elementary'!$A:$A,0)-1,MATCH(AN181,'Daten Elementary'!$A$424:$ADO$424,0)-1))*1000000</f>
        <v>0</v>
      </c>
      <c r="CZ181" s="314">
        <f ca="1">IF(ISERROR(OFFSET('Daten Elementary'!$A$1,MATCH(CZ$5,'Daten Elementary'!$A:$A,0)-1,MATCH(AO181,'Daten Elementary'!$A$424:$ADO$424,0)-1)),0,OFFSET('Daten Elementary'!$A$1,MATCH(CZ$5,'Daten Elementary'!$A:$A,0)-1,MATCH(AO181,'Daten Elementary'!$A$424:$ADO$424,0)-1))*1000000</f>
        <v>106.80828000000001</v>
      </c>
      <c r="DA181" s="314">
        <f ca="1">IF(ISERROR(OFFSET('Daten Elementary'!$A$1,MATCH(DA$5,'Daten Elementary'!$A:$A,0)-1,MATCH(AP181,'Daten Elementary'!$A$424:$ADO$424,0)-1)),0,OFFSET('Daten Elementary'!$A$1,MATCH(DA$5,'Daten Elementary'!$A:$A,0)-1,MATCH(AP181,'Daten Elementary'!$A$424:$ADO$424,0)-1))*1000000</f>
        <v>0</v>
      </c>
      <c r="DB181" s="314">
        <f t="shared" ca="1" si="118"/>
        <v>120.84296500000001</v>
      </c>
      <c r="DC181" s="314">
        <f ca="1">IF(ISERROR(OFFSET('Daten Elementary'!$A$1,MATCH(DC$5,'Daten Elementary'!$A:$A,0)-1,MATCH(AQ181,'Daten Elementary'!$A$424:$ADO$424,0)-1)),0,OFFSET('Daten Elementary'!$A$1,MATCH(DC$5,'Daten Elementary'!$A:$A,0)-1,MATCH(AQ181,'Daten Elementary'!$A$424:$ADO$424,0)-1))*1000000</f>
        <v>11.041382</v>
      </c>
      <c r="DD181" s="314">
        <f ca="1">IF(ISERROR(OFFSET('Daten Elementary'!$A$1,MATCH(DD$5,'Daten Elementary'!$A:$A,0)-1,MATCH(AR181,'Daten Elementary'!$A$424:$ADO$424,0)-1)),0,OFFSET('Daten Elementary'!$A$1,MATCH(DD$5,'Daten Elementary'!$A:$A,0)-1,MATCH(AR181,'Daten Elementary'!$A$424:$ADO$424,0)-1))*1000000</f>
        <v>11.215138</v>
      </c>
      <c r="DE181" s="314">
        <f ca="1">IF(ISERROR(OFFSET('Daten Elementary'!$A$1,MATCH(DE$5,'Daten Elementary'!$A:$A,0)-1,MATCH(AS181,'Daten Elementary'!$A$424:$ADO$424,0)-1)),0,OFFSET('Daten Elementary'!$A$1,MATCH(DE$5,'Daten Elementary'!$A:$A,0)-1,MATCH(AS181,'Daten Elementary'!$A$424:$ADO$424,0)-1))*1000000</f>
        <v>92.776961</v>
      </c>
      <c r="DF181" s="315">
        <f t="shared" ca="1" si="119"/>
        <v>235.87644600000002</v>
      </c>
      <c r="DG181" s="314">
        <f ca="1">IF(ISERROR(OFFSET('Daten Elementary'!$A$1,MATCH(DG$5,'Daten Elementary'!$A:$A,0)-1,MATCH($AT181,'Daten Elementary'!$A$424:$ADO$424,0)-1)),0,OFFSET('Daten Elementary'!$A$1,MATCH(DG$5,'Daten Elementary'!$A:$A,0)-1,MATCH($AT181,'Daten Elementary'!$A$424:$ADO$424,0)-1))*1000000</f>
        <v>235.87645000000001</v>
      </c>
      <c r="DH181" s="305">
        <f t="shared" ca="1" si="120"/>
        <v>1.0000000169580305</v>
      </c>
      <c r="DI181" s="316">
        <f ca="1">IF(ISERROR(OFFSET('Daten Elementary'!$A$1,MATCH(DI$5,'Daten Elementary'!$A:$A,0)-1,MATCH(AM181,'Daten Elementary'!$A$424:$ADO$424,0)-1)),0,OFFSET('Daten Elementary'!$A$1,MATCH(DI$5,'Daten Elementary'!$A:$A,0)-1,MATCH(AM181,'Daten Elementary'!$A$424:$ADO$424,0)-1))*1000000</f>
        <v>509.73746</v>
      </c>
      <c r="DJ181" s="316">
        <f ca="1">IF(ISERROR(OFFSET('Daten Elementary'!$A$1,MATCH(DJ$5,'Daten Elementary'!$A:$A,0)-1,MATCH(AN181,'Daten Elementary'!$A$424:$ADO$424,0)-1)),0,OFFSET('Daten Elementary'!$A$1,MATCH(DJ$5,'Daten Elementary'!$A:$A,0)-1,MATCH(AN181,'Daten Elementary'!$A$424:$ADO$424,0)-1))*1000000</f>
        <v>0</v>
      </c>
      <c r="DK181" s="316">
        <f ca="1">IF(ISERROR(OFFSET('Daten Elementary'!$A$1,MATCH(DK$5,'Daten Elementary'!$A:$A,0)-1,MATCH(AO181,'Daten Elementary'!$A$424:$ADO$424,0)-1)),0,OFFSET('Daten Elementary'!$A$1,MATCH(DK$5,'Daten Elementary'!$A:$A,0)-1,MATCH(AO181,'Daten Elementary'!$A$424:$ADO$424,0)-1))*1000000</f>
        <v>130.13658000000001</v>
      </c>
      <c r="DL181" s="316">
        <f ca="1">IF(ISERROR(OFFSET('Daten Elementary'!$A$1,MATCH(DL$5,'Daten Elementary'!$A:$A,0)-1,MATCH(AP181,'Daten Elementary'!$A$424:$ADO$424,0)-1)),0,OFFSET('Daten Elementary'!$A$1,MATCH(DL$5,'Daten Elementary'!$A:$A,0)-1,MATCH(AP181,'Daten Elementary'!$A$424:$ADO$424,0)-1))*1000000</f>
        <v>0</v>
      </c>
      <c r="DM181" s="316">
        <f t="shared" ca="1" si="121"/>
        <v>639.87404000000004</v>
      </c>
      <c r="DN181" s="316">
        <f ca="1">IF(ISERROR(OFFSET('Daten Elementary'!$A$1,MATCH(DN$5,'Daten Elementary'!$A:$A,0)-1,MATCH(AQ181,'Daten Elementary'!$A$424:$ADO$424,0)-1)),0,OFFSET('Daten Elementary'!$A$1,MATCH(DN$5,'Daten Elementary'!$A:$A,0)-1,MATCH(AQ181,'Daten Elementary'!$A$424:$ADO$424,0)-1))*1000000</f>
        <v>10.943194</v>
      </c>
      <c r="DO181" s="316">
        <f ca="1">IF(ISERROR(OFFSET('Daten Elementary'!$A$1,MATCH(DO$5,'Daten Elementary'!$A:$A,0)-1,MATCH(AR181,'Daten Elementary'!$A$424:$ADO$424,0)-1)),0,OFFSET('Daten Elementary'!$A$1,MATCH(DO$5,'Daten Elementary'!$A:$A,0)-1,MATCH(AR181,'Daten Elementary'!$A$424:$ADO$424,0)-1))*1000000</f>
        <v>22.406381</v>
      </c>
      <c r="DP181" s="316">
        <f ca="1">IF(ISERROR(OFFSET('Daten Elementary'!$A$1,MATCH(DP$5,'Daten Elementary'!$A:$A,0)-1,MATCH(AS181,'Daten Elementary'!$A$424:$ADO$424,0)-1)),0,OFFSET('Daten Elementary'!$A$1,MATCH(DP$5,'Daten Elementary'!$A:$A,0)-1,MATCH(AS181,'Daten Elementary'!$A$424:$ADO$424,0)-1))*1000000</f>
        <v>104.16669</v>
      </c>
      <c r="DQ181" s="317">
        <f t="shared" ca="1" si="122"/>
        <v>777.39030500000001</v>
      </c>
      <c r="DR181" s="316">
        <f ca="1">IF(ISERROR(OFFSET('Daten Elementary'!$A$1,MATCH(DR$5,'Daten Elementary'!$A:$A,0)-1,MATCH($AT181,'Daten Elementary'!$A$424:$ADO$424,0)-1)),0,OFFSET('Daten Elementary'!$A$1,MATCH(DR$5,'Daten Elementary'!$A:$A,0)-1,MATCH($AT181,'Daten Elementary'!$A$424:$ADO$424,0)-1))*1000000</f>
        <v>777.39030000000002</v>
      </c>
      <c r="DS181" s="305">
        <f t="shared" ca="1" si="123"/>
        <v>0.99999999356822444</v>
      </c>
      <c r="DT181" s="318">
        <f ca="1">IF(ISERROR(OFFSET('Daten UBP13'!$A$1,MATCH(DT$5,'Daten UBP13'!$A:$A,0)-1,MATCH(AM181,'Daten UBP13'!$A$424:$AEG$424,0)-1)),0,OFFSET('Daten UBP13'!$A$1,MATCH(DT$5,'Daten UBP13'!$A:$A,0)-1,MATCH(AM181,'Daten UBP13'!$A$424:$AEG$424,0)-1))</f>
        <v>168.38865000000001</v>
      </c>
      <c r="DU181" s="318">
        <f ca="1">IF(ISERROR(OFFSET('Daten UBP13'!$A$1,MATCH(DU$5,'Daten UBP13'!$A:$A,0)-1,MATCH(AN181,'Daten UBP13'!$A$424:$AEG$424,0)-1)),0,OFFSET('Daten UBP13'!$A$1,MATCH(DU$5,'Daten UBP13'!$A:$A,0)-1,MATCH(AN181,'Daten UBP13'!$A$424:$AEG$424,0)-1))</f>
        <v>0</v>
      </c>
      <c r="DV181" s="318">
        <f ca="1">IF(ISERROR(OFFSET('Daten UBP13'!$A$1,MATCH(DV$5,'Daten UBP13'!$A:$A,0)-1,MATCH(AO181,'Daten UBP13'!$A$424:$AEG$424,0)-1)),0,OFFSET('Daten UBP13'!$A$1,MATCH(DV$5,'Daten UBP13'!$A:$A,0)-1,MATCH(AO181,'Daten UBP13'!$A$424:$AEG$424,0)-1))</f>
        <v>64.454986000000005</v>
      </c>
      <c r="DW181" s="318">
        <f ca="1">IF(ISERROR(OFFSET('Daten UBP13'!$A$1,MATCH(DW$5,'Daten UBP13'!$A:$A,0)-1,MATCH(AP181,'Daten UBP13'!$A$424:$AEG$424,0)-1)),0,OFFSET('Daten UBP13'!$A$1,MATCH(DW$5,'Daten UBP13'!$A:$A,0)-1,MATCH(AP181,'Daten UBP13'!$A$424:$AEG$424,0)-1))</f>
        <v>0</v>
      </c>
      <c r="DX181" s="318">
        <f t="shared" ca="1" si="124"/>
        <v>232.843636</v>
      </c>
      <c r="DY181" s="318">
        <f ca="1">IF(ISERROR(OFFSET('Daten UBP13'!$A$1,MATCH(DY$5,'Daten UBP13'!$A:$A,0)-1,MATCH(AQ181,'Daten UBP13'!$A$424:$AEG$424,0)-1)),0,OFFSET('Daten UBP13'!$A$1,MATCH(DY$5,'Daten UBP13'!$A:$A,0)-1,MATCH(AQ181,'Daten UBP13'!$A$424:$AEG$424,0)-1))</f>
        <v>8.7243248999999992</v>
      </c>
      <c r="DZ181" s="318">
        <f ca="1">IF(ISERROR(OFFSET('Daten UBP13'!$A$1,MATCH(DZ$5,'Daten UBP13'!$A:$A,0)-1,MATCH(AR181,'Daten UBP13'!$A$424:$AEG$424,0)-1)),0,OFFSET('Daten UBP13'!$A$1,MATCH(DZ$5,'Daten UBP13'!$A:$A,0)-1,MATCH(AR181,'Daten UBP13'!$A$424:$AEG$424,0)-1))</f>
        <v>18.438438999999999</v>
      </c>
      <c r="EA181" s="318">
        <f ca="1">IF(ISERROR(OFFSET('Daten UBP13'!$A$1,MATCH(EA$5,'Daten UBP13'!$A:$A,0)-1,MATCH(AS181,'Daten UBP13'!$A$424:$AEG$424,0)-1)),0,OFFSET('Daten UBP13'!$A$1,MATCH(EA$5,'Daten UBP13'!$A:$A,0)-1,MATCH(AS181,'Daten UBP13'!$A$424:$AEG$424,0)-1))</f>
        <v>37.797213999999997</v>
      </c>
      <c r="EB181" s="319">
        <f t="shared" ca="1" si="125"/>
        <v>297.80361390000002</v>
      </c>
      <c r="EC181" s="318">
        <f ca="1">IF(ISERROR(OFFSET('Daten UBP13'!$A$1,MATCH(EC$5,'Daten UBP13'!$A:$A,0)-1,MATCH(AT181,'Daten UBP13'!$A$424:$AEG$424,0)-1)),0,OFFSET('Daten UBP13'!$A$1,MATCH(EC$5,'Daten UBP13'!$A:$A,0)-1,MATCH(AT181,'Daten UBP13'!$A$424:$AEG$424,0)-1))</f>
        <v>297.80360999999999</v>
      </c>
      <c r="ED181" s="305">
        <f t="shared" ca="1" si="126"/>
        <v>0.99999998690412129</v>
      </c>
      <c r="EE181" s="320">
        <f ca="1">IF(ISERROR(OFFSET('Daten ReCiPe'!$A$1,MATCH(EE$5,'Daten ReCiPe'!$A:$A,0)-1,MATCH(AM181,'Daten ReCiPe'!$A$424:$ADO$424,0)-1)),0,OFFSET('Daten ReCiPe'!$A$1,MATCH(EE$5,'Daten ReCiPe'!$A:$A,0)-1,MATCH(AM181,'Daten ReCiPe'!$A$424:$ADO$424,0)-1))*1000</f>
        <v>8.3106211999999999</v>
      </c>
      <c r="EF181" s="320">
        <f ca="1">IF(ISERROR(OFFSET('Daten ReCiPe'!$A$1,MATCH(EF$5,'Daten ReCiPe'!$A:$A,0)-1,MATCH(AN181,'Daten ReCiPe'!$A$424:$ADO$424,0)-1)),0,OFFSET('Daten ReCiPe'!$A$1,MATCH(EF$5,'Daten ReCiPe'!$A:$A,0)-1,MATCH(AN181,'Daten ReCiPe'!$A$424:$ADO$424,0)-1))*1000</f>
        <v>0</v>
      </c>
      <c r="EG181" s="320">
        <f ca="1">IF(ISERROR(OFFSET('Daten ReCiPe'!$A$1,MATCH(EG$5,'Daten ReCiPe'!$A:$A,0)-1,MATCH(AO181,'Daten ReCiPe'!$A$424:$ADO$424,0)-1)),0,OFFSET('Daten ReCiPe'!$A$1,MATCH(EG$5,'Daten ReCiPe'!$A:$A,0)-1,MATCH(AO181,'Daten ReCiPe'!$A$424:$ADO$424,0)-1))*1000</f>
        <v>10.179904000000001</v>
      </c>
      <c r="EH181" s="320">
        <f ca="1">IF(ISERROR(OFFSET('Daten ReCiPe'!$A$1,MATCH(EH$5,'Daten ReCiPe'!$A:$A,0)-1,MATCH(AP181,'Daten ReCiPe'!$A$424:$ADO$424,0)-1)),0,OFFSET('Daten ReCiPe'!$A$1,MATCH(EH$5,'Daten ReCiPe'!$A:$A,0)-1,MATCH(AP181,'Daten ReCiPe'!$A$424:$ADO$424,0)-1))*1000</f>
        <v>0</v>
      </c>
      <c r="EI181" s="320">
        <f t="shared" ca="1" si="127"/>
        <v>18.4905252</v>
      </c>
      <c r="EJ181" s="320">
        <f ca="1">IF(ISERROR(OFFSET('Daten ReCiPe'!$A$1,MATCH(EJ$5,'Daten ReCiPe'!$A:$A,0)-1,MATCH(AQ181,'Daten ReCiPe'!$A$424:$ADO$424,0)-1)),0,OFFSET('Daten ReCiPe'!$A$1,MATCH(EJ$5,'Daten ReCiPe'!$A:$A,0)-1,MATCH(AQ181,'Daten ReCiPe'!$A$424:$ADO$424,0)-1))*1000</f>
        <v>0.81961735999999996</v>
      </c>
      <c r="EK181" s="320">
        <f ca="1">IF(ISERROR(OFFSET('Daten ReCiPe'!$A$1,MATCH(EK$5,'Daten ReCiPe'!$A:$A,0)-1,MATCH(AR181,'Daten ReCiPe'!$A$424:$ADO$424,0)-1)),0,OFFSET('Daten ReCiPe'!$A$1,MATCH(EK$5,'Daten ReCiPe'!$A:$A,0)-1,MATCH(AR181,'Daten ReCiPe'!$A$424:$ADO$424,0)-1))*1000</f>
        <v>1.4562142</v>
      </c>
      <c r="EL181" s="320">
        <f ca="1">IF(ISERROR(OFFSET('Daten ReCiPe'!$A$1,MATCH(EL$5,'Daten ReCiPe'!$A:$A,0)-1,MATCH(AS181,'Daten ReCiPe'!$A$424:$ADO$424,0)-1)),0,OFFSET('Daten ReCiPe'!$A$1,MATCH(EL$5,'Daten ReCiPe'!$A:$A,0)-1,MATCH(AS181,'Daten ReCiPe'!$A$424:$ADO$424,0)-1))*1000</f>
        <v>2.7562169000000001</v>
      </c>
      <c r="EM181" s="321">
        <f t="shared" ca="1" si="128"/>
        <v>23.522573659999999</v>
      </c>
      <c r="EN181" s="320">
        <f ca="1">IF(ISERROR(OFFSET('Daten ReCiPe'!$A$1,MATCH(EN$5,'Daten ReCiPe'!$A:$A,0)-1,MATCH(AT181,'Daten ReCiPe'!$A$424:$ADO$424,0)-1)),0,OFFSET('Daten ReCiPe'!$A$1,MATCH(EN$5,'Daten ReCiPe'!$A:$A,0)-1,MATCH(AT181,'Daten ReCiPe'!$A$424:$ADO$424,0)-1))*1000</f>
        <v>23.522574000000002</v>
      </c>
      <c r="EO181" s="305">
        <f t="shared" ca="1" si="129"/>
        <v>1.0000000144542007</v>
      </c>
      <c r="EP181" s="322">
        <f ca="1">IF(ISERROR(OFFSET('Daten Elementary'!$A$1,MATCH(EP$5,'Daten Elementary'!$A:$A,0)-1,MATCH(AM181,'Daten Elementary'!$A$424:$ADO$424,0)-1)),0,OFFSET('Daten Elementary'!$A$1,MATCH(EP$5,'Daten Elementary'!$A:$A,0)-1,MATCH(AM181,'Daten Elementary'!$A$424:$ADO$424,0)-1))*1000000</f>
        <v>1.2823891999999999</v>
      </c>
      <c r="EQ181" s="322">
        <f ca="1">IF(ISERROR(OFFSET('Daten Elementary'!$A$1,MATCH(EQ$5,'Daten Elementary'!$A:$A,0)-1,MATCH(AN181,'Daten Elementary'!$A$424:$ADO$424,0)-1)),0,OFFSET('Daten Elementary'!$A$1,MATCH(EQ$5,'Daten Elementary'!$A:$A,0)-1,MATCH(AN181,'Daten Elementary'!$A$424:$ADO$424,0)-1))*1000000</f>
        <v>0</v>
      </c>
      <c r="ER181" s="322">
        <f ca="1">IF(ISERROR(OFFSET('Daten Elementary'!$A$1,MATCH(ER$5,'Daten Elementary'!$A:$A,0)-1,MATCH(AO181,'Daten Elementary'!$A$424:$ADO$424,0)-1)),0,OFFSET('Daten Elementary'!$A$1,MATCH(ER$5,'Daten Elementary'!$A:$A,0)-1,MATCH(AO181,'Daten Elementary'!$A$424:$ADO$424,0)-1))*1000000</f>
        <v>289.33867999999995</v>
      </c>
      <c r="ES181" s="322">
        <f ca="1">IF(ISERROR(OFFSET('Daten Elementary'!$A$1,MATCH(ES$5,'Daten Elementary'!$A:$A,0)-1,MATCH(AP181,'Daten Elementary'!$A$424:$ADO$424,0)-1)),0,OFFSET('Daten Elementary'!$A$1,MATCH(ES$5,'Daten Elementary'!$A:$A,0)-1,MATCH(AP181,'Daten Elementary'!$A$424:$ADO$424,0)-1))*1000000</f>
        <v>0</v>
      </c>
      <c r="ET181" s="322">
        <f t="shared" ca="1" si="130"/>
        <v>290.62106919999997</v>
      </c>
      <c r="EU181" s="322">
        <f ca="1">IF(ISERROR(OFFSET('Daten Elementary'!$A$1,MATCH(EU$5,'Daten Elementary'!$A:$A,0)-1,MATCH(AQ181,'Daten Elementary'!$A$424:$ADO$424,0)-1)),0,OFFSET('Daten Elementary'!$A$1,MATCH(EU$5,'Daten Elementary'!$A:$A,0)-1,MATCH(AQ181,'Daten Elementary'!$A$424:$ADO$424,0)-1))*1000000</f>
        <v>18.958414000000001</v>
      </c>
      <c r="EV181" s="322">
        <f ca="1">IF(ISERROR(OFFSET('Daten Elementary'!$A$1,MATCH(EV$5,'Daten Elementary'!$A:$A,0)-1,MATCH(AR181,'Daten Elementary'!$A$424:$ADO$424,0)-1)),0,OFFSET('Daten Elementary'!$A$1,MATCH(EV$5,'Daten Elementary'!$A:$A,0)-1,MATCH(AR181,'Daten Elementary'!$A$424:$ADO$424,0)-1))*1000000</f>
        <v>24.015359</v>
      </c>
      <c r="EW181" s="322">
        <f ca="1">IF(ISERROR(OFFSET('Daten Elementary'!$A$1,MATCH(EW$5,'Daten Elementary'!$A:$A,0)-1,MATCH(AS181,'Daten Elementary'!$A$424:$ADO$424,0)-1)),0,OFFSET('Daten Elementary'!$A$1,MATCH(EW$5,'Daten Elementary'!$A:$A,0)-1,MATCH(AS181,'Daten Elementary'!$A$424:$ADO$424,0)-1))*1000000</f>
        <v>41.427309000000001</v>
      </c>
      <c r="EX181" s="323">
        <f t="shared" ca="1" si="131"/>
        <v>375.02215119999994</v>
      </c>
      <c r="EY181" s="322">
        <f ca="1">IF(ISERROR(OFFSET('Daten Elementary'!$A$1,MATCH(EY$5,'Daten Elementary'!$A:$A,0)-1,MATCH($AT181,'Daten Elementary'!$A$424:$ADO$424,0)-1)),0,OFFSET('Daten Elementary'!$A$1,MATCH(EY$5,'Daten Elementary'!$A:$A,0)-1,MATCH($AT181,'Daten Elementary'!$A$424:$ADO$424,0)-1))*1000000</f>
        <v>375.02215000000001</v>
      </c>
      <c r="EZ181" s="305">
        <f t="shared" ca="1" si="132"/>
        <v>0.99999999680018925</v>
      </c>
      <c r="FA181" s="314">
        <f ca="1">IF(ISERROR(OFFSET('Daten Elementary'!$A$1,MATCH(FA$5,'Daten Elementary'!$A:$A,0)-1,MATCH(AM181,'Daten Elementary'!$A$424:$ADO$424,0)-1)),0,OFFSET('Daten Elementary'!$A$1,MATCH(FA$5,'Daten Elementary'!$A:$A,0)-1,MATCH(AM181,'Daten Elementary'!$A$424:$ADO$424,0)-1))*1000</f>
        <v>150.04497000000001</v>
      </c>
      <c r="FB181" s="314">
        <f ca="1">IF(ISERROR(OFFSET('Daten Elementary'!$A$1,MATCH(FB$5,'Daten Elementary'!$A:$A,0)-1,MATCH(AN181,'Daten Elementary'!$A$424:$ADO$424,0)-1)),0,OFFSET('Daten Elementary'!$A$1,MATCH(FB$5,'Daten Elementary'!$A:$A,0)-1,MATCH(AN181,'Daten Elementary'!$A$424:$ADO$424,0)-1))*1000</f>
        <v>0</v>
      </c>
      <c r="FC181" s="314">
        <f ca="1">IF(ISERROR(OFFSET('Daten Elementary'!$A$1,MATCH(FC$5,'Daten Elementary'!$A:$A,0)-1,MATCH(AO181,'Daten Elementary'!$A$424:$ADO$424,0)-1)),0,OFFSET('Daten Elementary'!$A$1,MATCH(FC$5,'Daten Elementary'!$A:$A,0)-1,MATCH(AO181,'Daten Elementary'!$A$424:$ADO$424,0)-1))*1000</f>
        <v>25.208273999999999</v>
      </c>
      <c r="FD181" s="314">
        <f ca="1">IF(ISERROR(OFFSET('Daten Elementary'!$A$1,MATCH(FD$5,'Daten Elementary'!$A:$A,0)-1,MATCH(AP181,'Daten Elementary'!$A$424:$ADO$424,0)-1)),0,OFFSET('Daten Elementary'!$A$1,MATCH(FD$5,'Daten Elementary'!$A:$A,0)-1,MATCH(AP181,'Daten Elementary'!$A$424:$ADO$424,0)-1))*1000</f>
        <v>0</v>
      </c>
      <c r="FE181" s="314">
        <f t="shared" ca="1" si="133"/>
        <v>175.253244</v>
      </c>
      <c r="FF181" s="314">
        <f ca="1">IF(ISERROR(OFFSET('Daten Elementary'!$A$1,MATCH(FF$5,'Daten Elementary'!$A:$A,0)-1,MATCH(AQ181,'Daten Elementary'!$A$424:$ADO$424,0)-1)),0,OFFSET('Daten Elementary'!$A$1,MATCH(FF$5,'Daten Elementary'!$A:$A,0)-1,MATCH(AQ181,'Daten Elementary'!$A$424:$ADO$424,0)-1))*1000</f>
        <v>5.6302282999999997</v>
      </c>
      <c r="FG181" s="314">
        <f ca="1">IF(ISERROR(OFFSET('Daten Elementary'!$A$1,MATCH(FG$5,'Daten Elementary'!$A:$A,0)-1,MATCH(AR181,'Daten Elementary'!$A$424:$ADO$424,0)-1)),0,OFFSET('Daten Elementary'!$A$1,MATCH(FG$5,'Daten Elementary'!$A:$A,0)-1,MATCH(AR181,'Daten Elementary'!$A$424:$ADO$424,0)-1))*1000</f>
        <v>9.5112268999999987</v>
      </c>
      <c r="FH181" s="314">
        <f ca="1">IF(ISERROR(OFFSET('Daten Elementary'!$A$1,MATCH(FH$5,'Daten Elementary'!$A:$A,0)-1,MATCH(AS181,'Daten Elementary'!$A$424:$ADO$424,0)-1)),0,OFFSET('Daten Elementary'!$A$1,MATCH(FH$5,'Daten Elementary'!$A:$A,0)-1,MATCH(AS181,'Daten Elementary'!$A$424:$ADO$424,0)-1))*1000</f>
        <v>15.850915000000001</v>
      </c>
      <c r="FI181" s="315">
        <f t="shared" ca="1" si="134"/>
        <v>206.24561419999998</v>
      </c>
      <c r="FJ181" s="314">
        <f ca="1">IF(ISERROR(OFFSET('Daten Elementary'!$A$1,MATCH(FJ$5,'Daten Elementary'!$A:$A,0)-1,MATCH($AT181,'Daten Elementary'!$A$424:$ADO$424,0)-1)),0,OFFSET('Daten Elementary'!$A$1,MATCH(FJ$5,'Daten Elementary'!$A:$A,0)-1,MATCH($AT181,'Daten Elementary'!$A$424:$ADO$424,0)-1))*1000</f>
        <v>206.24562</v>
      </c>
      <c r="FK181" s="305">
        <f t="shared" ca="1" si="135"/>
        <v>1.0000000281218102</v>
      </c>
      <c r="FL181" s="314">
        <f ca="1">IF(ISERROR(OFFSET('Daten Elementary'!$A$1,MATCH(FL$5,'Daten Elementary'!$A:$A,0)-1,MATCH(AM181,'Daten Elementary'!$A$424:$ADO$424,0)-1)),0,OFFSET('Daten Elementary'!$A$1,MATCH(FL$5,'Daten Elementary'!$A:$A,0)-1,MATCH(AM181,'Daten Elementary'!$A$424:$ADO$424,0)-1))</f>
        <v>0</v>
      </c>
      <c r="FM181" s="314">
        <f ca="1">IF(ISERROR(OFFSET('Daten Elementary'!$A$1,MATCH(FM$5,'Daten Elementary'!$A:$A,0)-1,MATCH(AN181,'Daten Elementary'!$A$424:$ADO$424,0)-1)),0,OFFSET('Daten Elementary'!$A$1,MATCH(FM$5,'Daten Elementary'!$A:$A,0)-1,MATCH(AN181,'Daten Elementary'!$A$424:$ADO$424,0)-1))</f>
        <v>0</v>
      </c>
      <c r="FN181" s="314">
        <f ca="1">IF(ISERROR(OFFSET('Daten Elementary'!$A$1,MATCH(FN$5,'Daten Elementary'!$A:$A,0)-1,MATCH(AO181,'Daten Elementary'!$A$424:$ADO$424,0)-1)),0,OFFSET('Daten Elementary'!$A$1,MATCH(FN$5,'Daten Elementary'!$A:$A,0)-1,MATCH(AO181,'Daten Elementary'!$A$424:$ADO$424,0)-1))</f>
        <v>0</v>
      </c>
      <c r="FO181" s="314">
        <f ca="1">IF(ISERROR(OFFSET('Daten Elementary'!$A$1,MATCH(FO$5,'Daten Elementary'!$A:$A,0)-1,MATCH(AP181,'Daten Elementary'!$A$424:$ADO$424,0)-1)),0,OFFSET('Daten Elementary'!$A$1,MATCH(FO$5,'Daten Elementary'!$A:$A,0)-1,MATCH(AP181,'Daten Elementary'!$A$424:$ADO$424,0)-1))</f>
        <v>0</v>
      </c>
      <c r="FP181" s="314">
        <f t="shared" ca="1" si="136"/>
        <v>0</v>
      </c>
      <c r="FQ181" s="314">
        <f ca="1">IF(ISERROR(OFFSET('Daten Elementary'!$A$1,MATCH(FQ$5,'Daten Elementary'!$A:$A,0)-1,MATCH(AQ181,'Daten Elementary'!$A$424:$ADO$424,0)-1)),0,OFFSET('Daten Elementary'!$A$1,MATCH(FQ$5,'Daten Elementary'!$A:$A,0)-1,MATCH(AQ181,'Daten Elementary'!$A$424:$ADO$424,0)-1))</f>
        <v>0</v>
      </c>
      <c r="FR181" s="314">
        <f ca="1">IF(ISERROR(OFFSET('Daten Elementary'!$A$1,MATCH(FR$5,'Daten Elementary'!$A:$A,0)-1,MATCH(AR181,'Daten Elementary'!$A$424:$ADO$424,0)-1)),0,OFFSET('Daten Elementary'!$A$1,MATCH(FR$5,'Daten Elementary'!$A:$A,0)-1,MATCH(AR181,'Daten Elementary'!$A$424:$ADO$424,0)-1))</f>
        <v>0</v>
      </c>
      <c r="FS181" s="314">
        <f ca="1">IF(ISERROR(OFFSET('Daten Elementary'!$A$1,MATCH(FS$5,'Daten Elementary'!$A:$A,0)-1,MATCH(AS181,'Daten Elementary'!$A$424:$ADO$424,0)-1)),0,OFFSET('Daten Elementary'!$A$1,MATCH(FS$5,'Daten Elementary'!$A:$A,0)-1,MATCH(AS181,'Daten Elementary'!$A$424:$ADO$424,0)-1))</f>
        <v>0</v>
      </c>
      <c r="FT181" s="315">
        <f t="shared" ca="1" si="137"/>
        <v>0</v>
      </c>
      <c r="FU181" s="314">
        <f ca="1">IF(ISERROR(OFFSET('Daten Elementary'!$A$1,MATCH(FU$5,'Daten Elementary'!$A:$A,0)-1,MATCH($AT181,'Daten Elementary'!$A$424:$ADO$424,0)-1)),0,OFFSET('Daten Elementary'!$A$1,MATCH(FU$5,'Daten Elementary'!$A:$A,0)-1,MATCH($AT181,'Daten Elementary'!$A$424:$ADO$424,0)-1))</f>
        <v>0</v>
      </c>
      <c r="FV181" s="305">
        <f t="shared" ca="1" si="138"/>
        <v>0</v>
      </c>
      <c r="FW181" s="324"/>
      <c r="FX181" s="231" t="str">
        <f t="shared" si="139"/>
        <v>durchschnittlicher Lastwagen, Diesel (Durchschnitt 7.5t-16t)</v>
      </c>
      <c r="FY181" s="231" t="str">
        <f t="shared" si="104"/>
        <v>durchschnittlicher Lastwagen</v>
      </c>
      <c r="FZ181" s="231" t="str">
        <f t="shared" si="105"/>
        <v>, Diesel</v>
      </c>
      <c r="GA181" s="231" t="str">
        <f t="shared" si="106"/>
        <v xml:space="preserve"> (Durchschnitt 7.5t-16t)</v>
      </c>
      <c r="GB181" s="231"/>
    </row>
    <row r="182" spans="1:184" ht="16.5" customHeight="1">
      <c r="A182" s="364"/>
      <c r="B182" s="339"/>
      <c r="C182" s="332" t="s">
        <v>21</v>
      </c>
      <c r="D182" s="332" t="s">
        <v>24</v>
      </c>
      <c r="E182" s="345" t="s">
        <v>350</v>
      </c>
      <c r="F182" s="97">
        <v>5.7870370370370363</v>
      </c>
      <c r="G182" s="83">
        <f>G193</f>
        <v>12.3</v>
      </c>
      <c r="H182" s="84">
        <f t="shared" si="147"/>
        <v>0.47049081601927123</v>
      </c>
      <c r="I182" s="101">
        <v>1</v>
      </c>
      <c r="J182" s="101"/>
      <c r="K182" s="90">
        <v>1</v>
      </c>
      <c r="L182" s="86"/>
      <c r="M182" s="86"/>
      <c r="N182" s="38" t="s">
        <v>100</v>
      </c>
      <c r="O182" s="6">
        <f ca="1">(IF(ISERROR(INDEX(INDIRECT($D$268),MATCH($AM182,$AM$4:$AM$275,0),MATCH(O$304,INDIRECT($E$268),0))*$I182/$AD182),0,INDEX(INDIRECT($D$268),MATCH($AM182,$AM$4:$AM$275,0),MATCH(O$304,INDIRECT($E$268),0))*$I182/$AD182)+IF(ISERROR(INDEX(INDIRECT($D$268),MATCH($AN182,$AN$4:$AN$275,0),MATCH(O$305,INDIRECT($E$268),0))*$J182/$AE182),0,INDEX(INDIRECT($D$268),MATCH($AN182,$AN$4:$AN$275,0),MATCH(O$305,INDIRECT($E$268),0))*$J182/$AE182))*$AC182/$F182</f>
        <v>119.27849999999998</v>
      </c>
      <c r="P182" s="6">
        <f ca="1">(IF(ISERROR(INDEX(INDIRECT($D$268),MATCH($AO182,$AO$4:$AO$275,0),MATCH(P$304,INDIRECT($E$268),0))*$I182/$AD182),0,INDEX(INDIRECT($D$268),MATCH($AO182,$AO$4:$AO$275,0),MATCH(P$304,INDIRECT($E$268),0))*$I182/$AD182)+IF(ISERROR(INDEX(INDIRECT($D$268),MATCH($AP182,$AP$4:$AP$275,0),MATCH(P$305,INDIRECT($E$268),0))*$J182/$AE182),0,INDEX(INDIRECT($D$268),MATCH($AP182,$AP$4:$AP$275,0),MATCH(P$305,INDIRECT($E$268),0))*$J182/$AE182))*$AC182/$F182</f>
        <v>24.298046999999997</v>
      </c>
      <c r="Q182" s="6">
        <f ca="1">INDEX(INDIRECT($D$268),MATCH($AQ182,$AQ$4:$AQ$284,0),MATCH(Q$4,INDIRECT($E$268),0))*$K182*$AC182/$F182/$AF182</f>
        <v>4.5970930999999995</v>
      </c>
      <c r="R182" s="6">
        <f ca="1">INDEX(INDIRECT($D$268),MATCH($AR182,$AR$4:$AR$284,0),MATCH(R$4,INDIRECT($E$268),0))*$K182*$AC182/$F182/$AF182</f>
        <v>8.6669195000000006</v>
      </c>
      <c r="S182" s="6">
        <f ca="1">INDEX(INDIRECT($D$268),MATCH($AS182,$AS$4:$AS$284,0),MATCH(S$4,INDIRECT($E$268),0))*$K182*$AC182/$F182/$AF182</f>
        <v>14.111621</v>
      </c>
      <c r="T182" s="7">
        <f t="shared" ca="1" si="146"/>
        <v>170.95218059999996</v>
      </c>
      <c r="U182" s="6">
        <f>IF($B$268=6,(IF(OR(AJ182="Benzin",AJ182="Diesel"),$AK182*INDEX('DIN EN 16258'!$I:$I,MATCH('mobitool-Faktoren v2.0'!$AI182,'DIN EN 16258'!$A:$A,0))*$I182/$AD182+$AL182*INDEX('DIN EN 16258'!$I:$I,MATCH('mobitool-Faktoren v2.0'!$AJ182,'DIN EN 16258'!$A:$A,0))*$I182/$AD182,IF(ISERROR($AK182*INDEX('DIN EN 16258'!$I:$I,MATCH('mobitool-Faktoren v2.0'!$AI182,'DIN EN 16258'!$A:$A,0))*$I182/$AD182),0,$AK182*INDEX('DIN EN 16258'!$I:$I,MATCH('mobitool-Faktoren v2.0'!$AI182,'DIN EN 16258'!$A:$A,0))*$I182/$AD182)+IF(ISERROR($AL182*INDEX('DIN EN 16258'!$I:$I,MATCH('mobitool-Faktoren v2.0'!$AJ182,'DIN EN 16258'!$A:$A,0))*$J182/$AE182),0,$AL182*INDEX('DIN EN 16258'!$I:$I,MATCH('mobitool-Faktoren v2.0'!$AJ182,'DIN EN 16258'!$A:$A,0))*$J182/$AE182)))*1000,
IF($B$268=1,(IF(OR(AJ182="Benzin",AJ182="Diesel"),$AK182*INDEX('DIN EN 16258'!$D:$D,MATCH('mobitool-Faktoren v2.0'!$AI182,'DIN EN 16258'!$A:$A,0))*$I182/$AD182+$AL182*INDEX('DIN EN 16258'!$D:$D,MATCH('mobitool-Faktoren v2.0'!$AJ182,'DIN EN 16258'!$A:$A,0))*$I182/$AD182,IF(ISERROR($AK182*INDEX('DIN EN 16258'!$D:$D,MATCH('mobitool-Faktoren v2.0'!$AI182,'DIN EN 16258'!$A:$A,0))*$I182/$AD182),0,$AK182*INDEX('DIN EN 16258'!$D:$D,MATCH('mobitool-Faktoren v2.0'!$AI182,'DIN EN 16258'!$A:$A,0))*$I182/$AD182)+IF(ISERROR($AL182*INDEX('DIN EN 16258'!$D:$D,MATCH('mobitool-Faktoren v2.0'!$AJ182,'DIN EN 16258'!$A:$A,0))*$J182/$AE182),0,$AL182*INDEX('DIN EN 16258'!$D:$D,MATCH('mobitool-Faktoren v2.0'!$AJ182,'DIN EN 16258'!$A:$A,0))*$J182/$AE182))),0))*$AC182/$F182</f>
        <v>119.95457569635747</v>
      </c>
      <c r="V182" s="6">
        <f>IF($B$268=6,(IF(OR(AJ182="Benzin",AJ182="Diesel"),$AK182*INDEX('DIN EN 16258'!$L:$L,MATCH('mobitool-Faktoren v2.0'!$AI182,'DIN EN 16258'!$A:$A,0))*$I182/$AD182+$AL182*INDEX('DIN EN 16258'!$L:$L,MATCH('mobitool-Faktoren v2.0'!$AJ182,'DIN EN 16258'!$A:$A,0))*$I182/$AD182,IF(ISERROR($AK182*INDEX('DIN EN 16258'!$L:$L,MATCH('mobitool-Faktoren v2.0'!$AI182,'DIN EN 16258'!$A:$A,0))*$I182/$AD182),0,$AK182*INDEX('DIN EN 16258'!$L:$L,MATCH('mobitool-Faktoren v2.0'!$AI182,'DIN EN 16258'!$A:$A,0))*$I182/$AD182)+IF(ISERROR($AL182*INDEX('DIN EN 16258'!$L:$L,MATCH('mobitool-Faktoren v2.0'!$AJ182,'DIN EN 16258'!$A:$A,0))*$J182/$AE182),0,$AL182*INDEX('DIN EN 16258'!$L:$L,MATCH('mobitool-Faktoren v2.0'!$AJ182,'DIN EN 16258'!$A:$A,0))*$J182/$AE182)))*1000,
IF($B$268=1,(IF(OR(AJ182="Benzin",AJ182="Diesel"),$AK182*INDEX('DIN EN 16258'!$F:$F,MATCH('mobitool-Faktoren v2.0'!$AI182,'DIN EN 16258'!$A:$A,0))*$I182/$AD182+$AL182*INDEX('DIN EN 16258'!$F:$F,MATCH('mobitool-Faktoren v2.0'!$AJ182,'DIN EN 16258'!$A:$A,0))*$I182/$AD182,IF(ISERROR($AK182*INDEX('DIN EN 16258'!$F:$F,MATCH('mobitool-Faktoren v2.0'!$AI182,'DIN EN 16258'!$A:$A,0))*$I182/$AD182),0,$AK182*INDEX('DIN EN 16258'!$F:$F,MATCH('mobitool-Faktoren v2.0'!$AI182,'DIN EN 16258'!$A:$A,0))*$I182/$AD182)+IF(ISERROR($AL182*INDEX('DIN EN 16258'!$F:$F,MATCH('mobitool-Faktoren v2.0'!$AJ182,'DIN EN 16258'!$A:$A,0))*$J182/$AE182),0,$AL182*INDEX('DIN EN 16258'!$F:$F,MATCH('mobitool-Faktoren v2.0'!$AJ182,'DIN EN 16258'!$A:$A,0))*$J182/$AE182))),0))*$AC182/$F182</f>
        <v>145.73920411706982</v>
      </c>
      <c r="W182" s="39" t="s">
        <v>672</v>
      </c>
      <c r="X182" s="39" t="s">
        <v>162</v>
      </c>
      <c r="Y182" s="300"/>
      <c r="Z182" s="300"/>
      <c r="AA182" s="299"/>
      <c r="AB182" s="299"/>
      <c r="AC182" s="300">
        <v>5.7870370370370363</v>
      </c>
      <c r="AD182" s="298">
        <v>1</v>
      </c>
      <c r="AE182" s="298"/>
      <c r="AF182" s="337">
        <v>1</v>
      </c>
      <c r="AG182" s="337"/>
      <c r="AH182" s="337"/>
      <c r="AI182" s="301" t="s">
        <v>24</v>
      </c>
      <c r="AJ182" s="301"/>
      <c r="AK182" s="374">
        <f>'Kennwerte Strassentransporte'!H$65</f>
        <v>3.7369026696684571E-2</v>
      </c>
      <c r="AL182" s="374"/>
      <c r="AM182" s="202" t="s">
        <v>1125</v>
      </c>
      <c r="AN182" s="202" t="s">
        <v>81</v>
      </c>
      <c r="AO182" s="202" t="s">
        <v>1126</v>
      </c>
      <c r="AP182" s="202" t="s">
        <v>81</v>
      </c>
      <c r="AQ182" s="202" t="s">
        <v>1127</v>
      </c>
      <c r="AR182" s="202" t="s">
        <v>1128</v>
      </c>
      <c r="AS182" s="202" t="s">
        <v>1129</v>
      </c>
      <c r="AT182" s="202" t="s">
        <v>1138</v>
      </c>
      <c r="AU182" s="303">
        <f ca="1">IF(ISERROR(OFFSET('Daten KEA'!$A$1,MATCH(AU$5,'Daten KEA'!$A:$A,0)-1,MATCH(AM182,'Daten KEA'!$A$424:$ADO$424,0)-1)),0,OFFSET('Daten KEA'!$A$1,MATCH(AU$5,'Daten KEA'!$A:$A,0)-1,MATCH(AM182,'Daten KEA'!$A$424:$ADO$424,0)-1))+IF(ISERROR(AK182*INDEX('Energiefaktoren Ecoinvent'!$D:$D,MATCH('mobitool-Faktoren v2.0'!AI182,'Energiefaktoren Ecoinvent'!$A:$A,0))),0,AK182*INDEX('Energiefaktoren Ecoinvent'!$D:$D,MATCH('mobitool-Faktoren v2.0'!AI182,'Energiefaktoren Ecoinvent'!$A:$A,0)))+IF(OR(AJ182="Benzin",AJ182="Diesel"),IF(ISERROR(OFFSET('Daten KEA'!$A$1,MATCH(AV$5,'Daten KEA'!$A:$A,0)-1,MATCH(AN182,'Daten KEA'!$A$424:$ADO$424,0)-1)),0,OFFSET('Daten KEA'!$A$1,MATCH(AV$5,'Daten KEA'!$A:$A,0)-1,MATCH(AN182,'Daten KEA'!$A$424:$ADO$424,0)-1))+IF(ISERROR(AL182*INDEX('Energiefaktoren Ecoinvent'!$D:$D,MATCH('mobitool-Faktoren v2.0'!AJ182,'Energiefaktoren Ecoinvent'!$A:$A,0))),0,AL182*INDEX('Energiefaktoren Ecoinvent'!$D:$D,MATCH('mobitool-Faktoren v2.0'!AJ182,'Energiefaktoren Ecoinvent'!$A:$A,0))),0)</f>
        <v>1.5993943426180994</v>
      </c>
      <c r="AV182" s="303">
        <f ca="1">IF(OR(AJ182="Benzin",AJ182="Diesel"),0,IF(ISERROR(OFFSET('Daten KEA'!$A$1,MATCH(AV$5,'Daten KEA'!$A:$A,0)-1,MATCH(AN182,'Daten KEA'!$A$424:$ADO$424,0)-1)),0,OFFSET('Daten KEA'!$A$1,MATCH(AV$5,'Daten KEA'!$A:$A,0)-1,MATCH(AN182,'Daten KEA'!$A$424:$ADO$424,0)-1))+IF(ISERROR(AL182*INDEX('Energiefaktoren Ecoinvent'!$D:$D,MATCH('mobitool-Faktoren v2.0'!AJ182,'Energiefaktoren Ecoinvent'!$A:$A,0))),0,AL182*INDEX('Energiefaktoren Ecoinvent'!$D:$D,MATCH('mobitool-Faktoren v2.0'!AJ182,'Energiefaktoren Ecoinvent'!$A:$A,0))))</f>
        <v>0</v>
      </c>
      <c r="AW182" s="303">
        <f ca="1">IF(ISERROR(OFFSET('Daten KEA'!$A$1,MATCH(AW$5,'Daten KEA'!$A:$A,0)-1,MATCH(AO182,'Daten KEA'!$A$424:$ADO$424,0)-1)),0,OFFSET('Daten KEA'!$A$1,MATCH(AW$5,'Daten KEA'!$A:$A,0)-1,MATCH(AO182,'Daten KEA'!$A$424:$ADO$424,0)-1))-IF(ISERROR(AK182*INDEX('Energiefaktoren Ecoinvent'!$D:$D,MATCH('mobitool-Faktoren v2.0'!AI182,'Energiefaktoren Ecoinvent'!$A:$A,0))),0,AK182*INDEX('Energiefaktoren Ecoinvent'!$D:$D,MATCH('mobitool-Faktoren v2.0'!AI182,'Energiefaktoren Ecoinvent'!$A:$A,0)))+IF(OR(AJ182="Benzin",AJ182="Diesel"),IF(ISERROR(OFFSET('Daten KEA'!$A$1,MATCH(AX$5,'Daten KEA'!$A:$A,0)-1,MATCH(AP182,'Daten KEA'!$A$424:$ADO$424,0)-1)),0,OFFSET('Daten KEA'!$A$1,MATCH(AX$5,'Daten KEA'!$A:$A,0)-1,MATCH(AP182,'Daten KEA'!$A$424:$ADO$424,0)-1))-IF(ISERROR(AL182*INDEX('Energiefaktoren Ecoinvent'!$D:$D,MATCH('mobitool-Faktoren v2.0'!AJ182,'Energiefaktoren Ecoinvent'!$A:$A,0))),0,AL182*INDEX('Energiefaktoren Ecoinvent'!$D:$D,MATCH('mobitool-Faktoren v2.0'!AJ182,'Energiefaktoren Ecoinvent'!$A:$A,0))),0)</f>
        <v>0.47537275738190043</v>
      </c>
      <c r="AX182" s="303">
        <f ca="1">IF(OR(AJ182="Benzin",AJ182="Diesel"),0,IF(ISERROR(OFFSET('Daten KEA'!$A$1,MATCH(AX$5,'Daten KEA'!$A:$A,0)-1,MATCH(AP182,'Daten KEA'!$A$424:$ADO$424,0)-1)),0,OFFSET('Daten KEA'!$A$1,MATCH(AX$5,'Daten KEA'!$A:$A,0)-1,MATCH(AP182,'Daten KEA'!$A$424:$ADO$424,0)-1))-IF(ISERROR(AL182*INDEX('Energiefaktoren Ecoinvent'!$D:$D,MATCH('mobitool-Faktoren v2.0'!AJ182,'Energiefaktoren Ecoinvent'!$A:$A,0))),0,AL182*INDEX('Energiefaktoren Ecoinvent'!$D:$D,MATCH('mobitool-Faktoren v2.0'!AJ182,'Energiefaktoren Ecoinvent'!$A:$A,0))))</f>
        <v>0</v>
      </c>
      <c r="AY182" s="303">
        <f t="shared" ca="1" si="107"/>
        <v>2.0747670999999999</v>
      </c>
      <c r="AZ182" s="303">
        <f ca="1">IF(ISERROR(OFFSET('Daten KEA'!$A$1,MATCH(AZ$5,'Daten KEA'!$A:$A,0)-1,MATCH(AQ182,'Daten KEA'!$A$424:$ADO$424,0)-1)),0,OFFSET('Daten KEA'!$A$1,MATCH(AZ$5,'Daten KEA'!$A:$A,0)-1,MATCH(AQ182,'Daten KEA'!$A$424:$ADO$424,0)-1))</f>
        <v>0.13525582</v>
      </c>
      <c r="BA182" s="303">
        <f ca="1">IF(ISERROR(OFFSET('Daten KEA'!$A$1,MATCH(BA$5,'Daten KEA'!$A:$A,0)-1,MATCH(AR182,'Daten KEA'!$A$424:$ADO$424,0)-1)),0,OFFSET('Daten KEA'!$A$1,MATCH(BA$5,'Daten KEA'!$A:$A,0)-1,MATCH(AR182,'Daten KEA'!$A$424:$ADO$424,0)-1))</f>
        <v>0.15496392</v>
      </c>
      <c r="BB182" s="303">
        <f ca="1">IF(ISERROR(OFFSET('Daten KEA'!$A$1,MATCH(BB$5,'Daten KEA'!$A:$A,0)-1,MATCH(AS182,'Daten KEA'!$A$424:$ADO$424,0)-1)),0,OFFSET('Daten KEA'!$A$1,MATCH(BB$5,'Daten KEA'!$A:$A,0)-1,MATCH(AS182,'Daten KEA'!$A$424:$ADO$424,0)-1))</f>
        <v>0.49285974999999999</v>
      </c>
      <c r="BC182" s="304">
        <f t="shared" ca="1" si="101"/>
        <v>2.8578465899999999</v>
      </c>
      <c r="BD182" s="303">
        <f ca="1">IF(ISERROR(OFFSET('Daten KEA'!$A$1,MATCH(BD$5,'Daten KEA'!$A:$A,0)-1,MATCH(AT182,'Daten KEA'!$A$424:$ADO$424,0)-1)),0,OFFSET('Daten KEA'!$A$1,MATCH(BD$5,'Daten KEA'!$A:$A,0)-1,MATCH(AT182,'Daten KEA'!$A$424:$ADO$424,0)-1))</f>
        <v>2.8578465</v>
      </c>
      <c r="BE182" s="305">
        <f t="shared" ca="1" si="108"/>
        <v>0.99999996850775674</v>
      </c>
      <c r="BF182" s="306">
        <f ca="1">IF(ISERROR(OFFSET('Daten KEA'!$A$1,MATCH(BF$5,'Daten KEA'!$A:$A,0)-1,MATCH(AM182,'Daten KEA'!$A$424:$ADO$424,0)-1)),0,OFFSET('Daten KEA'!$A$1,MATCH(BF$5,'Daten KEA'!$A:$A,0)-1,MATCH(AM182,'Daten KEA'!$A$424:$ADO$424,0)-1))+IF(ISERROR($AK182*INDEX('Energiefaktoren Ecoinvent'!$H:$H,MATCH('mobitool-Faktoren v2.0'!$AI182,'Energiefaktoren Ecoinvent'!$A:$A,0))),0,$AK182*INDEX('Energiefaktoren Ecoinvent'!$H:$H,MATCH('mobitool-Faktoren v2.0'!$AI182,'Energiefaktoren Ecoinvent'!$A:$A,0)))+IF(OR(AJ182="Benzin",AJ182="Diesel"),IF(ISERROR(OFFSET('Daten KEA'!$A$1,MATCH(BG$5,'Daten KEA'!$A:$A,0)-1,MATCH(AN182,'Daten KEA'!$A$424:$ADO$424,0)-1)),0,OFFSET('Daten KEA'!$A$1,MATCH(BG$5,'Daten KEA'!$A:$A,0)-1,MATCH(AN182,'Daten KEA'!$A$424:$ADO$424,0)-1))+IF(ISERROR($AL182*INDEX('Energiefaktoren Ecoinvent'!$H:$H,MATCH('mobitool-Faktoren v2.0'!$AJ182,'Energiefaktoren Ecoinvent'!$A:$A,0))),0,$AL182*INDEX('Energiefaktoren Ecoinvent'!$H:$H,MATCH('mobitool-Faktoren v2.0'!$AJ182,'Energiefaktoren Ecoinvent'!$A:$A,0))),0)</f>
        <v>1.5993943426180994</v>
      </c>
      <c r="BG182" s="306">
        <f ca="1">IF(OR(AJ182="Benzin",AJ182="Diesel"),0,IF(ISERROR(OFFSET('Daten KEA'!$A$1,MATCH(BG$5,'Daten KEA'!$A:$A,0)-1,MATCH(AN182,'Daten KEA'!$A$424:$ADO$424,0)-1)),0,OFFSET('Daten KEA'!$A$1,MATCH(BG$5,'Daten KEA'!$A:$A,0)-1,MATCH(AN182,'Daten KEA'!$A$424:$ADO$424,0)-1))+IF(ISERROR($AL182*INDEX('Energiefaktoren Ecoinvent'!$H:$H,MATCH('mobitool-Faktoren v2.0'!$AJ182,'Energiefaktoren Ecoinvent'!$A:$A,0))),0,$AL182*INDEX('Energiefaktoren Ecoinvent'!$H:$H,MATCH('mobitool-Faktoren v2.0'!$AJ182,'Energiefaktoren Ecoinvent'!$A:$A,0))))</f>
        <v>0</v>
      </c>
      <c r="BH182" s="306">
        <f ca="1">IF(ISERROR(OFFSET('Daten KEA'!$A$1,MATCH(BH$5,'Daten KEA'!$A:$A,0)-1,MATCH(AO182,'Daten KEA'!$A$424:$ADO$424,0)-1)),0,OFFSET('Daten KEA'!$A$1,MATCH(BH$5,'Daten KEA'!$A:$A,0)-1,MATCH(AO182,'Daten KEA'!$A$424:$ADO$424,0)-1))-IF(ISERROR($AK182*INDEX('Energiefaktoren Ecoinvent'!$H:$H,MATCH('mobitool-Faktoren v2.0'!$AI182,'Energiefaktoren Ecoinvent'!$A:$A,0))),0,$AK182*INDEX('Energiefaktoren Ecoinvent'!$H:$H,MATCH('mobitool-Faktoren v2.0'!$AI182,'Energiefaktoren Ecoinvent'!$A:$A,0)))+IF(OR(AJ182="Benzin",AJ182="Diesel"),IF(ISERROR(OFFSET('Daten KEA'!$A$1,MATCH(BI$5,'Daten KEA'!$A:$A,0)-1,MATCH(AP182,'Daten KEA'!$A$424:$ADO$424,0)-1)),0,OFFSET('Daten KEA'!$A$1,MATCH(BI$5,'Daten KEA'!$A:$A,0)-1,MATCH(AP182,'Daten KEA'!$A$424:$ADO$424,0)-1))-IF(ISERROR($AL182*INDEX('Energiefaktoren Ecoinvent'!$H:$H,MATCH('mobitool-Faktoren v2.0'!$AJ182,'Energiefaktoren Ecoinvent'!$A:$A,0))),0,$AL182*INDEX('Energiefaktoren Ecoinvent'!$H:$H,MATCH('mobitool-Faktoren v2.0'!$AJ182,'Energiefaktoren Ecoinvent'!$A:$A,0))),0)</f>
        <v>0.47001120800610074</v>
      </c>
      <c r="BI182" s="306">
        <f ca="1">IF(OR(AJ182="Benzin",AJ182="Diesel"),0,IF(ISERROR(OFFSET('Daten KEA'!$A$1,MATCH(BI$5,'Daten KEA'!$A:$A,0)-1,MATCH(AP182,'Daten KEA'!$A$424:$ADO$424,0)-1)),0,OFFSET('Daten KEA'!$A$1,MATCH(BI$5,'Daten KEA'!$A:$A,0)-1,MATCH(AP182,'Daten KEA'!$A$424:$ADO$424,0)-1))-IF(ISERROR($AL182*INDEX('Energiefaktoren Ecoinvent'!$H:$H,MATCH('mobitool-Faktoren v2.0'!$AJ182,'Energiefaktoren Ecoinvent'!$A:$A,0))),0,$AL182*INDEX('Energiefaktoren Ecoinvent'!$H:$H,MATCH('mobitool-Faktoren v2.0'!$AJ182,'Energiefaktoren Ecoinvent'!$A:$A,0))))</f>
        <v>0</v>
      </c>
      <c r="BJ182" s="306">
        <f t="shared" ca="1" si="140"/>
        <v>2.0694055506242002</v>
      </c>
      <c r="BK182" s="306">
        <f ca="1">IF(ISERROR(OFFSET('Daten KEA'!$A$1,MATCH(BK$5,'Daten KEA'!$A:$A,0)-1,MATCH(AQ182,'Daten KEA'!$A$424:$ADO$424,0)-1)),0,OFFSET('Daten KEA'!$A$1,MATCH(BK$5,'Daten KEA'!$A:$A,0)-1,MATCH(AQ182,'Daten KEA'!$A$424:$ADO$424,0)-1))</f>
        <v>0.12982126306308001</v>
      </c>
      <c r="BL182" s="306">
        <f ca="1">IF(ISERROR(OFFSET('Daten KEA'!$A$1,MATCH(BL$5,'Daten KEA'!$A:$A,0)-1,MATCH(AR182,'Daten KEA'!$A$424:$ADO$424,0)-1)),0,OFFSET('Daten KEA'!$A$1,MATCH(BL$5,'Daten KEA'!$A:$A,0)-1,MATCH(AR182,'Daten KEA'!$A$424:$ADO$424,0)-1))</f>
        <v>0.1476308708754</v>
      </c>
      <c r="BM182" s="306">
        <f ca="1">IF(ISERROR(OFFSET('Daten KEA'!$A$1,MATCH(BM$5,'Daten KEA'!$A:$A,0)-1,MATCH(AS182,'Daten KEA'!$A$424:$ADO$424,0)-1)),0,OFFSET('Daten KEA'!$A$1,MATCH(BM$5,'Daten KEA'!$A:$A,0)-1,MATCH(AS182,'Daten KEA'!$A$424:$ADO$424,0)-1))</f>
        <v>0.46937959826053</v>
      </c>
      <c r="BN182" s="307">
        <f t="shared" ca="1" si="98"/>
        <v>2.8162372828232103</v>
      </c>
      <c r="BO182" s="306">
        <f ca="1">IF(ISERROR(OFFSET('Daten KEA'!$A$1,MATCH(BO$5,'Daten KEA'!$A:$A,0)-1,MATCH(AT182,'Daten KEA'!$A$424:$ADO$424,0)-1)),0,OFFSET('Daten KEA'!$A$1,MATCH(BO$5,'Daten KEA'!$A:$A,0)-1,MATCH(AT182,'Daten KEA'!$A$424:$ADO$424,0)-1))</f>
        <v>2.8162372438232999</v>
      </c>
      <c r="BP182" s="305">
        <f t="shared" ca="1" si="109"/>
        <v>0.99999998615176688</v>
      </c>
      <c r="BQ182" s="308">
        <f ca="1">IF(ISERROR(OFFSET('Daten GWP'!$A$1,MATCH(BQ$5,'Daten GWP'!$A:$A,0)-1,MATCH(AM182,'Daten GWP'!$A$424:$ADO$424,0)-1)),0,OFFSET('Daten GWP'!$A$1,MATCH(BQ$5,'Daten GWP'!$A:$A,0)-1,MATCH(AM182,'Daten GWP'!$A$424:$ADO$424,0)-1))*1000</f>
        <v>119.27849999999999</v>
      </c>
      <c r="BR182" s="308">
        <f ca="1">IF(ISERROR(OFFSET('Daten GWP'!$A$1,MATCH(BR$5,'Daten GWP'!$A:$A,0)-1,MATCH(AN182,'Daten GWP'!$A$424:$ADO$424,0)-1)),0,OFFSET('Daten GWP'!$A$1,MATCH(BR$5,'Daten GWP'!$A:$A,0)-1,MATCH(AN182,'Daten GWP'!$A$424:$ADO$424,0)-1))*1000</f>
        <v>0</v>
      </c>
      <c r="BS182" s="308">
        <f ca="1">IF(ISERROR(OFFSET('Daten GWP'!$A$1,MATCH(BS$5,'Daten GWP'!$A:$A,0)-1,MATCH(AO182,'Daten GWP'!$A$424:$ADO$424,0)-1)),0,OFFSET('Daten GWP'!$A$1,MATCH(BS$5,'Daten GWP'!$A:$A,0)-1,MATCH(AO182,'Daten GWP'!$A$424:$ADO$424,0)-1))*1000</f>
        <v>24.298047</v>
      </c>
      <c r="BT182" s="308">
        <f ca="1">IF(ISERROR(OFFSET('Daten GWP'!$A$1,MATCH(BT$5,'Daten GWP'!$A:$A,0)-1,MATCH(AP182,'Daten GWP'!$A$424:$ADO$424,0)-1)),0,OFFSET('Daten GWP'!$A$1,MATCH(BT$5,'Daten GWP'!$A:$A,0)-1,MATCH(AP182,'Daten GWP'!$A$424:$ADO$424,0)-1))*1000</f>
        <v>0</v>
      </c>
      <c r="BU182" s="308">
        <f t="shared" ca="1" si="110"/>
        <v>143.57654700000001</v>
      </c>
      <c r="BV182" s="308">
        <f ca="1">IF(ISERROR(OFFSET('Daten GWP'!$A$1,MATCH(BV$5,'Daten GWP'!$A:$A,0)-1,MATCH(AQ182,'Daten GWP'!$A$424:$ADO$424,0)-1)),0,OFFSET('Daten GWP'!$A$1,MATCH(BV$5,'Daten GWP'!$A:$A,0)-1,MATCH(AQ182,'Daten GWP'!$A$424:$ADO$424,0)-1))*1000</f>
        <v>4.5970930999999995</v>
      </c>
      <c r="BW182" s="308">
        <f ca="1">IF(ISERROR(OFFSET('Daten GWP'!$A$1,MATCH(BW$5,'Daten GWP'!$A:$A,0)-1,MATCH(AR182,'Daten GWP'!$A$424:$ADO$424,0)-1)),0,OFFSET('Daten GWP'!$A$1,MATCH(BW$5,'Daten GWP'!$A:$A,0)-1,MATCH(AR182,'Daten GWP'!$A$424:$ADO$424,0)-1))*1000</f>
        <v>8.6669195000000006</v>
      </c>
      <c r="BX182" s="308">
        <f ca="1">IF(ISERROR(OFFSET('Daten GWP'!$A$1,MATCH(BX$5,'Daten GWP'!$A:$A,0)-1,MATCH(AS182,'Daten GWP'!$A$424:$ADO$424,0)-1)),0,OFFSET('Daten GWP'!$A$1,MATCH(BX$5,'Daten GWP'!$A:$A,0)-1,MATCH(AS182,'Daten GWP'!$A$424:$ADO$424,0)-1))*1000</f>
        <v>14.111621</v>
      </c>
      <c r="BY182" s="309">
        <f t="shared" ca="1" si="99"/>
        <v>170.95218060000002</v>
      </c>
      <c r="BZ182" s="308">
        <f ca="1">IF(ISERROR(OFFSET('Daten GWP'!$A$1,MATCH(BZ$5,'Daten GWP'!$A:$A,0)-1,MATCH(AT182,'Daten GWP'!$A$424:$ADO$424,0)-1)),0,OFFSET('Daten GWP'!$A$1,MATCH(BZ$5,'Daten GWP'!$A:$A,0)-1,MATCH(AT182,'Daten GWP'!$A$424:$ADO$424,0)-1))*1000</f>
        <v>170.95218</v>
      </c>
      <c r="CA182" s="305">
        <f t="shared" ca="1" si="111"/>
        <v>0.99999999649024651</v>
      </c>
      <c r="CB182" s="310">
        <f ca="1">IF(ISERROR(OFFSET('Daten Elementary'!$A$1,MATCH(CB$5,'Daten Elementary'!$A:$A,0)-1,MATCH(AM182,'Daten Elementary'!$A$424:$ADO$424,0)-1)),0,OFFSET('Daten Elementary'!$A$1,MATCH(CB$5,'Daten Elementary'!$A:$A,0)-1,MATCH(AM182,'Daten Elementary'!$A$424:$ADO$424,0)-1))*1000000</f>
        <v>92.858009999999993</v>
      </c>
      <c r="CC182" s="310">
        <f ca="1">IF(ISERROR(OFFSET('Daten Elementary'!$A$1,MATCH(CC$5,'Daten Elementary'!$A:$A,0)-1,MATCH(AN182,'Daten Elementary'!$A$424:$ADO$424,0)-1)),0,OFFSET('Daten Elementary'!$A$1,MATCH(CC$5,'Daten Elementary'!$A:$A,0)-1,MATCH(AN182,'Daten Elementary'!$A$424:$ADO$424,0)-1))*1000000</f>
        <v>0</v>
      </c>
      <c r="CD182" s="310">
        <f ca="1">IF(ISERROR(OFFSET('Daten Elementary'!$A$1,MATCH(CD$5,'Daten Elementary'!$A:$A,0)-1,MATCH(AO182,'Daten Elementary'!$A$424:$ADO$424,0)-1)),0,OFFSET('Daten Elementary'!$A$1,MATCH(CD$5,'Daten Elementary'!$A:$A,0)-1,MATCH(AO182,'Daten Elementary'!$A$424:$ADO$424,0)-1))*1000000</f>
        <v>9.7106241000000004</v>
      </c>
      <c r="CE182" s="310">
        <f ca="1">IF(ISERROR(OFFSET('Daten Elementary'!$A$1,MATCH(CE$5,'Daten Elementary'!$A:$A,0)-1,MATCH(AP182,'Daten Elementary'!$A$424:$ADO$424,0)-1)),0,OFFSET('Daten Elementary'!$A$1,MATCH(CE$5,'Daten Elementary'!$A:$A,0)-1,MATCH(AP182,'Daten Elementary'!$A$424:$ADO$424,0)-1))*1000000</f>
        <v>0</v>
      </c>
      <c r="CF182" s="310">
        <f t="shared" ca="1" si="112"/>
        <v>102.5686341</v>
      </c>
      <c r="CG182" s="310">
        <f ca="1">IF(ISERROR(OFFSET('Daten Elementary'!$A$1,MATCH(CG$5,'Daten Elementary'!$A:$A,0)-1,MATCH(AQ182,'Daten Elementary'!$A$424:$ADO$424,0)-1)),0,OFFSET('Daten Elementary'!$A$1,MATCH(CG$5,'Daten Elementary'!$A:$A,0)-1,MATCH(AQ182,'Daten Elementary'!$A$424:$ADO$424,0)-1))*1000000</f>
        <v>2.2407318000000003</v>
      </c>
      <c r="CH182" s="310">
        <f ca="1">IF(ISERROR(OFFSET('Daten Elementary'!$A$1,MATCH(CH$5,'Daten Elementary'!$A:$A,0)-1,MATCH(AR182,'Daten Elementary'!$A$424:$ADO$424,0)-1)),0,OFFSET('Daten Elementary'!$A$1,MATCH(CH$5,'Daten Elementary'!$A:$A,0)-1,MATCH(AR182,'Daten Elementary'!$A$424:$ADO$424,0)-1))*1000000</f>
        <v>12.861844999999999</v>
      </c>
      <c r="CI182" s="310">
        <f ca="1">IF(ISERROR(OFFSET('Daten Elementary'!$A$1,MATCH(CI$5,'Daten Elementary'!$A:$A,0)-1,MATCH(AS182,'Daten Elementary'!$A$424:$ADO$424,0)-1)),0,OFFSET('Daten Elementary'!$A$1,MATCH(CI$5,'Daten Elementary'!$A:$A,0)-1,MATCH(AS182,'Daten Elementary'!$A$424:$ADO$424,0)-1))*1000000</f>
        <v>14.791161000000001</v>
      </c>
      <c r="CJ182" s="311">
        <f t="shared" ca="1" si="113"/>
        <v>132.46237189999999</v>
      </c>
      <c r="CK182" s="310">
        <f ca="1">IF(ISERROR(OFFSET('Daten Elementary'!$A$1,MATCH(CK$5,'Daten Elementary'!$A:$A,0)-1,MATCH($AT182,'Daten Elementary'!$A$424:$ADO$424,0)-1)),0,OFFSET('Daten Elementary'!$A$1,MATCH(CK$5,'Daten Elementary'!$A:$A,0)-1,MATCH($AT182,'Daten Elementary'!$A$424:$ADO$424,0)-1))*1000000</f>
        <v>132.46236999999999</v>
      </c>
      <c r="CL182" s="305">
        <f t="shared" ca="1" si="114"/>
        <v>0.99999998565630399</v>
      </c>
      <c r="CM182" s="312">
        <f ca="1">IF(ISERROR(OFFSET('Daten Elementary'!$A$1,MATCH(CM$5,'Daten Elementary'!$A:$A,0)-1,MATCH(AM182,'Daten Elementary'!$A$424:$ADO$424,0)-1)),0,OFFSET('Daten Elementary'!$A$1,MATCH(CM$5,'Daten Elementary'!$A:$A,0)-1,MATCH(AM182,'Daten Elementary'!$A$424:$ADO$424,0)-1))*1000000</f>
        <v>52.378223000000006</v>
      </c>
      <c r="CN182" s="312">
        <f ca="1">IF(ISERROR(OFFSET('Daten Elementary'!$A$1,MATCH(CN$5,'Daten Elementary'!$A:$A,0)-1,MATCH(AN182,'Daten Elementary'!$A$424:$ADO$424,0)-1)),0,OFFSET('Daten Elementary'!$A$1,MATCH(CN$5,'Daten Elementary'!$A:$A,0)-1,MATCH(AN182,'Daten Elementary'!$A$424:$ADO$424,0)-1))*1000000</f>
        <v>0</v>
      </c>
      <c r="CO182" s="312">
        <f ca="1">IF(ISERROR(OFFSET('Daten Elementary'!$A$1,MATCH(CO$5,'Daten Elementary'!$A:$A,0)-1,MATCH(AO182,'Daten Elementary'!$A$424:$ADO$424,0)-1)),0,OFFSET('Daten Elementary'!$A$1,MATCH(CO$5,'Daten Elementary'!$A:$A,0)-1,MATCH(AO182,'Daten Elementary'!$A$424:$ADO$424,0)-1))*1000000</f>
        <v>7.891981799999999</v>
      </c>
      <c r="CP182" s="312">
        <f ca="1">IF(ISERROR(OFFSET('Daten Elementary'!$A$1,MATCH(CP$5,'Daten Elementary'!$A:$A,0)-1,MATCH(AP182,'Daten Elementary'!$A$424:$ADO$424,0)-1)),0,OFFSET('Daten Elementary'!$A$1,MATCH(CP$5,'Daten Elementary'!$A:$A,0)-1,MATCH(AP182,'Daten Elementary'!$A$424:$ADO$424,0)-1))*1000000</f>
        <v>0</v>
      </c>
      <c r="CQ182" s="312">
        <f t="shared" ca="1" si="115"/>
        <v>60.270204800000002</v>
      </c>
      <c r="CR182" s="312">
        <f ca="1">IF(ISERROR(OFFSET('Daten Elementary'!$A$1,MATCH(CR$5,'Daten Elementary'!$A:$A,0)-1,MATCH(AQ182,'Daten Elementary'!$A$424:$ADO$424,0)-1)),0,OFFSET('Daten Elementary'!$A$1,MATCH(CR$5,'Daten Elementary'!$A:$A,0)-1,MATCH(AQ182,'Daten Elementary'!$A$424:$ADO$424,0)-1))*1000000</f>
        <v>1.1101976</v>
      </c>
      <c r="CS182" s="312">
        <f ca="1">IF(ISERROR(OFFSET('Daten Elementary'!$A$1,MATCH(CS$5,'Daten Elementary'!$A:$A,0)-1,MATCH(AR182,'Daten Elementary'!$A$424:$ADO$424,0)-1)),0,OFFSET('Daten Elementary'!$A$1,MATCH(CS$5,'Daten Elementary'!$A:$A,0)-1,MATCH(AR182,'Daten Elementary'!$A$424:$ADO$424,0)-1))*1000000</f>
        <v>3.7217341999999998</v>
      </c>
      <c r="CT182" s="312">
        <f ca="1">IF(ISERROR(OFFSET('Daten Elementary'!$A$1,MATCH(CT$5,'Daten Elementary'!$A:$A,0)-1,MATCH(AS182,'Daten Elementary'!$A$424:$ADO$424,0)-1)),0,OFFSET('Daten Elementary'!$A$1,MATCH(CT$5,'Daten Elementary'!$A:$A,0)-1,MATCH(AS182,'Daten Elementary'!$A$424:$ADO$424,0)-1))*1000000</f>
        <v>8.3639168000000002</v>
      </c>
      <c r="CU182" s="313">
        <f t="shared" ca="1" si="116"/>
        <v>73.466053399999993</v>
      </c>
      <c r="CV182" s="312">
        <f ca="1">IF(ISERROR(OFFSET('Daten Elementary'!$A$1,MATCH(CV$5,'Daten Elementary'!$A:$A,0)-1,MATCH($AT182,'Daten Elementary'!$A$424:$ADO$424,0)-1)),0,OFFSET('Daten Elementary'!$A$1,MATCH(CV$5,'Daten Elementary'!$A:$A,0)-1,MATCH($AT182,'Daten Elementary'!$A$424:$ADO$424,0)-1))*1000000</f>
        <v>73.466053000000002</v>
      </c>
      <c r="CW182" s="305">
        <f t="shared" ca="1" si="117"/>
        <v>0.99999999455530864</v>
      </c>
      <c r="CX182" s="314">
        <f ca="1">IF(ISERROR(OFFSET('Daten Elementary'!$A$1,MATCH(CX$5,'Daten Elementary'!$A:$A,0)-1,MATCH(AM182,'Daten Elementary'!$A$424:$ADO$424,0)-1)),0,OFFSET('Daten Elementary'!$A$1,MATCH(CX$5,'Daten Elementary'!$A:$A,0)-1,MATCH(AM182,'Daten Elementary'!$A$424:$ADO$424,0)-1))*1000000</f>
        <v>8.8161524</v>
      </c>
      <c r="CY182" s="314">
        <f ca="1">IF(ISERROR(OFFSET('Daten Elementary'!$A$1,MATCH(CY$5,'Daten Elementary'!$A:$A,0)-1,MATCH(AN182,'Daten Elementary'!$A$424:$ADO$424,0)-1)),0,OFFSET('Daten Elementary'!$A$1,MATCH(CY$5,'Daten Elementary'!$A:$A,0)-1,MATCH(AN182,'Daten Elementary'!$A$424:$ADO$424,0)-1))*1000000</f>
        <v>0</v>
      </c>
      <c r="CZ182" s="314">
        <f ca="1">IF(ISERROR(OFFSET('Daten Elementary'!$A$1,MATCH(CZ$5,'Daten Elementary'!$A:$A,0)-1,MATCH(AO182,'Daten Elementary'!$A$424:$ADO$424,0)-1)),0,OFFSET('Daten Elementary'!$A$1,MATCH(CZ$5,'Daten Elementary'!$A:$A,0)-1,MATCH(AO182,'Daten Elementary'!$A$424:$ADO$424,0)-1))*1000000</f>
        <v>84.104776999999999</v>
      </c>
      <c r="DA182" s="314">
        <f ca="1">IF(ISERROR(OFFSET('Daten Elementary'!$A$1,MATCH(DA$5,'Daten Elementary'!$A:$A,0)-1,MATCH(AP182,'Daten Elementary'!$A$424:$ADO$424,0)-1)),0,OFFSET('Daten Elementary'!$A$1,MATCH(DA$5,'Daten Elementary'!$A:$A,0)-1,MATCH(AP182,'Daten Elementary'!$A$424:$ADO$424,0)-1))*1000000</f>
        <v>0</v>
      </c>
      <c r="DB182" s="314">
        <f t="shared" ca="1" si="118"/>
        <v>92.920929400000006</v>
      </c>
      <c r="DC182" s="314">
        <f ca="1">IF(ISERROR(OFFSET('Daten Elementary'!$A$1,MATCH(DC$5,'Daten Elementary'!$A:$A,0)-1,MATCH(AQ182,'Daten Elementary'!$A$424:$ADO$424,0)-1)),0,OFFSET('Daten Elementary'!$A$1,MATCH(DC$5,'Daten Elementary'!$A:$A,0)-1,MATCH(AQ182,'Daten Elementary'!$A$424:$ADO$424,0)-1))*1000000</f>
        <v>8.0342639000000009</v>
      </c>
      <c r="DD182" s="314">
        <f ca="1">IF(ISERROR(OFFSET('Daten Elementary'!$A$1,MATCH(DD$5,'Daten Elementary'!$A:$A,0)-1,MATCH(AR182,'Daten Elementary'!$A$424:$ADO$424,0)-1)),0,OFFSET('Daten Elementary'!$A$1,MATCH(DD$5,'Daten Elementary'!$A:$A,0)-1,MATCH(AR182,'Daten Elementary'!$A$424:$ADO$424,0)-1))*1000000</f>
        <v>8.3289699000000006</v>
      </c>
      <c r="DE182" s="314">
        <f ca="1">IF(ISERROR(OFFSET('Daten Elementary'!$A$1,MATCH(DE$5,'Daten Elementary'!$A:$A,0)-1,MATCH(AS182,'Daten Elementary'!$A$424:$ADO$424,0)-1)),0,OFFSET('Daten Elementary'!$A$1,MATCH(DE$5,'Daten Elementary'!$A:$A,0)-1,MATCH(AS182,'Daten Elementary'!$A$424:$ADO$424,0)-1))*1000000</f>
        <v>76.374032999999997</v>
      </c>
      <c r="DF182" s="315">
        <f t="shared" ca="1" si="119"/>
        <v>185.65819620000002</v>
      </c>
      <c r="DG182" s="314">
        <f ca="1">IF(ISERROR(OFFSET('Daten Elementary'!$A$1,MATCH(DG$5,'Daten Elementary'!$A:$A,0)-1,MATCH($AT182,'Daten Elementary'!$A$424:$ADO$424,0)-1)),0,OFFSET('Daten Elementary'!$A$1,MATCH(DG$5,'Daten Elementary'!$A:$A,0)-1,MATCH($AT182,'Daten Elementary'!$A$424:$ADO$424,0)-1))*1000000</f>
        <v>185.65818999999999</v>
      </c>
      <c r="DH182" s="305">
        <f t="shared" ca="1" si="120"/>
        <v>0.99999996660529855</v>
      </c>
      <c r="DI182" s="316">
        <f ca="1">IF(ISERROR(OFFSET('Daten Elementary'!$A$1,MATCH(DI$5,'Daten Elementary'!$A:$A,0)-1,MATCH(AM182,'Daten Elementary'!$A$424:$ADO$424,0)-1)),0,OFFSET('Daten Elementary'!$A$1,MATCH(DI$5,'Daten Elementary'!$A:$A,0)-1,MATCH(AM182,'Daten Elementary'!$A$424:$ADO$424,0)-1))*1000000</f>
        <v>364.14732000000004</v>
      </c>
      <c r="DJ182" s="316">
        <f ca="1">IF(ISERROR(OFFSET('Daten Elementary'!$A$1,MATCH(DJ$5,'Daten Elementary'!$A:$A,0)-1,MATCH(AN182,'Daten Elementary'!$A$424:$ADO$424,0)-1)),0,OFFSET('Daten Elementary'!$A$1,MATCH(DJ$5,'Daten Elementary'!$A:$A,0)-1,MATCH(AN182,'Daten Elementary'!$A$424:$ADO$424,0)-1))*1000000</f>
        <v>0</v>
      </c>
      <c r="DK182" s="316">
        <f ca="1">IF(ISERROR(OFFSET('Daten Elementary'!$A$1,MATCH(DK$5,'Daten Elementary'!$A:$A,0)-1,MATCH(AO182,'Daten Elementary'!$A$424:$ADO$424,0)-1)),0,OFFSET('Daten Elementary'!$A$1,MATCH(DK$5,'Daten Elementary'!$A:$A,0)-1,MATCH(AO182,'Daten Elementary'!$A$424:$ADO$424,0)-1))*1000000</f>
        <v>102.47434000000001</v>
      </c>
      <c r="DL182" s="316">
        <f ca="1">IF(ISERROR(OFFSET('Daten Elementary'!$A$1,MATCH(DL$5,'Daten Elementary'!$A:$A,0)-1,MATCH(AP182,'Daten Elementary'!$A$424:$ADO$424,0)-1)),0,OFFSET('Daten Elementary'!$A$1,MATCH(DL$5,'Daten Elementary'!$A:$A,0)-1,MATCH(AP182,'Daten Elementary'!$A$424:$ADO$424,0)-1))*1000000</f>
        <v>0</v>
      </c>
      <c r="DM182" s="316">
        <f t="shared" ca="1" si="121"/>
        <v>466.62166000000002</v>
      </c>
      <c r="DN182" s="316">
        <f ca="1">IF(ISERROR(OFFSET('Daten Elementary'!$A$1,MATCH(DN$5,'Daten Elementary'!$A:$A,0)-1,MATCH(AQ182,'Daten Elementary'!$A$424:$ADO$424,0)-1)),0,OFFSET('Daten Elementary'!$A$1,MATCH(DN$5,'Daten Elementary'!$A:$A,0)-1,MATCH(AQ182,'Daten Elementary'!$A$424:$ADO$424,0)-1))*1000000</f>
        <v>8.3643645000000006</v>
      </c>
      <c r="DO182" s="316">
        <f ca="1">IF(ISERROR(OFFSET('Daten Elementary'!$A$1,MATCH(DO$5,'Daten Elementary'!$A:$A,0)-1,MATCH(AR182,'Daten Elementary'!$A$424:$ADO$424,0)-1)),0,OFFSET('Daten Elementary'!$A$1,MATCH(DO$5,'Daten Elementary'!$A:$A,0)-1,MATCH(AR182,'Daten Elementary'!$A$424:$ADO$424,0)-1))*1000000</f>
        <v>18.264913</v>
      </c>
      <c r="DP182" s="316">
        <f ca="1">IF(ISERROR(OFFSET('Daten Elementary'!$A$1,MATCH(DP$5,'Daten Elementary'!$A:$A,0)-1,MATCH(AS182,'Daten Elementary'!$A$424:$ADO$424,0)-1)),0,OFFSET('Daten Elementary'!$A$1,MATCH(DP$5,'Daten Elementary'!$A:$A,0)-1,MATCH(AS182,'Daten Elementary'!$A$424:$ADO$424,0)-1))*1000000</f>
        <v>85.716571999999999</v>
      </c>
      <c r="DQ182" s="317">
        <f t="shared" ca="1" si="122"/>
        <v>578.96750950000001</v>
      </c>
      <c r="DR182" s="316">
        <f ca="1">IF(ISERROR(OFFSET('Daten Elementary'!$A$1,MATCH(DR$5,'Daten Elementary'!$A:$A,0)-1,MATCH($AT182,'Daten Elementary'!$A$424:$ADO$424,0)-1)),0,OFFSET('Daten Elementary'!$A$1,MATCH(DR$5,'Daten Elementary'!$A:$A,0)-1,MATCH($AT182,'Daten Elementary'!$A$424:$ADO$424,0)-1))*1000000</f>
        <v>578.96749999999997</v>
      </c>
      <c r="DS182" s="305">
        <f t="shared" ca="1" si="123"/>
        <v>0.9999999835914799</v>
      </c>
      <c r="DT182" s="318">
        <f ca="1">IF(ISERROR(OFFSET('Daten UBP13'!$A$1,MATCH(DT$5,'Daten UBP13'!$A:$A,0)-1,MATCH(AM182,'Daten UBP13'!$A$424:$AEG$424,0)-1)),0,OFFSET('Daten UBP13'!$A$1,MATCH(DT$5,'Daten UBP13'!$A:$A,0)-1,MATCH(AM182,'Daten UBP13'!$A$424:$AEG$424,0)-1))</f>
        <v>143.14660000000001</v>
      </c>
      <c r="DU182" s="318">
        <f ca="1">IF(ISERROR(OFFSET('Daten UBP13'!$A$1,MATCH(DU$5,'Daten UBP13'!$A:$A,0)-1,MATCH(AN182,'Daten UBP13'!$A$424:$AEG$424,0)-1)),0,OFFSET('Daten UBP13'!$A$1,MATCH(DU$5,'Daten UBP13'!$A:$A,0)-1,MATCH(AN182,'Daten UBP13'!$A$424:$AEG$424,0)-1))</f>
        <v>0</v>
      </c>
      <c r="DV182" s="318">
        <f ca="1">IF(ISERROR(OFFSET('Daten UBP13'!$A$1,MATCH(DV$5,'Daten UBP13'!$A:$A,0)-1,MATCH(AO182,'Daten UBP13'!$A$424:$AEG$424,0)-1)),0,OFFSET('Daten UBP13'!$A$1,MATCH(DV$5,'Daten UBP13'!$A:$A,0)-1,MATCH(AO182,'Daten UBP13'!$A$424:$AEG$424,0)-1))</f>
        <v>50.754230999999997</v>
      </c>
      <c r="DW182" s="318">
        <f ca="1">IF(ISERROR(OFFSET('Daten UBP13'!$A$1,MATCH(DW$5,'Daten UBP13'!$A:$A,0)-1,MATCH(AP182,'Daten UBP13'!$A$424:$AEG$424,0)-1)),0,OFFSET('Daten UBP13'!$A$1,MATCH(DW$5,'Daten UBP13'!$A:$A,0)-1,MATCH(AP182,'Daten UBP13'!$A$424:$AEG$424,0)-1))</f>
        <v>0</v>
      </c>
      <c r="DX182" s="318">
        <f t="shared" ca="1" si="124"/>
        <v>193.90083100000001</v>
      </c>
      <c r="DY182" s="318">
        <f ca="1">IF(ISERROR(OFFSET('Daten UBP13'!$A$1,MATCH(DY$5,'Daten UBP13'!$A:$A,0)-1,MATCH(AQ182,'Daten UBP13'!$A$424:$AEG$424,0)-1)),0,OFFSET('Daten UBP13'!$A$1,MATCH(DY$5,'Daten UBP13'!$A:$A,0)-1,MATCH(AQ182,'Daten UBP13'!$A$424:$AEG$424,0)-1))</f>
        <v>6.535857</v>
      </c>
      <c r="DZ182" s="318">
        <f ca="1">IF(ISERROR(OFFSET('Daten UBP13'!$A$1,MATCH(DZ$5,'Daten UBP13'!$A:$A,0)-1,MATCH(AR182,'Daten UBP13'!$A$424:$AEG$424,0)-1)),0,OFFSET('Daten UBP13'!$A$1,MATCH(DZ$5,'Daten UBP13'!$A:$A,0)-1,MATCH(AR182,'Daten UBP13'!$A$424:$AEG$424,0)-1))</f>
        <v>15.622964</v>
      </c>
      <c r="EA182" s="318">
        <f ca="1">IF(ISERROR(OFFSET('Daten UBP13'!$A$1,MATCH(EA$5,'Daten UBP13'!$A:$A,0)-1,MATCH(AS182,'Daten UBP13'!$A$424:$AEG$424,0)-1)),0,OFFSET('Daten UBP13'!$A$1,MATCH(EA$5,'Daten UBP13'!$A:$A,0)-1,MATCH(AS182,'Daten UBP13'!$A$424:$AEG$424,0)-1))</f>
        <v>29.677434999999999</v>
      </c>
      <c r="EB182" s="319">
        <f t="shared" ca="1" si="125"/>
        <v>245.737087</v>
      </c>
      <c r="EC182" s="318">
        <f ca="1">IF(ISERROR(OFFSET('Daten UBP13'!$A$1,MATCH(EC$5,'Daten UBP13'!$A:$A,0)-1,MATCH(AT182,'Daten UBP13'!$A$424:$AEG$424,0)-1)),0,OFFSET('Daten UBP13'!$A$1,MATCH(EC$5,'Daten UBP13'!$A:$A,0)-1,MATCH(AT182,'Daten UBP13'!$A$424:$AEG$424,0)-1))</f>
        <v>245.73707999999999</v>
      </c>
      <c r="ED182" s="305">
        <f t="shared" ca="1" si="126"/>
        <v>0.99999997151427122</v>
      </c>
      <c r="EE182" s="320">
        <f ca="1">IF(ISERROR(OFFSET('Daten ReCiPe'!$A$1,MATCH(EE$5,'Daten ReCiPe'!$A:$A,0)-1,MATCH(AM182,'Daten ReCiPe'!$A$424:$ADO$424,0)-1)),0,OFFSET('Daten ReCiPe'!$A$1,MATCH(EE$5,'Daten ReCiPe'!$A:$A,0)-1,MATCH(AM182,'Daten ReCiPe'!$A$424:$ADO$424,0)-1))*1000</f>
        <v>7.6395789999999995</v>
      </c>
      <c r="EF182" s="320">
        <f ca="1">IF(ISERROR(OFFSET('Daten ReCiPe'!$A$1,MATCH(EF$5,'Daten ReCiPe'!$A:$A,0)-1,MATCH(AN182,'Daten ReCiPe'!$A$424:$ADO$424,0)-1)),0,OFFSET('Daten ReCiPe'!$A$1,MATCH(EF$5,'Daten ReCiPe'!$A:$A,0)-1,MATCH(AN182,'Daten ReCiPe'!$A$424:$ADO$424,0)-1))*1000</f>
        <v>0</v>
      </c>
      <c r="EG182" s="320">
        <f ca="1">IF(ISERROR(OFFSET('Daten ReCiPe'!$A$1,MATCH(EG$5,'Daten ReCiPe'!$A:$A,0)-1,MATCH(AO182,'Daten ReCiPe'!$A$424:$ADO$424,0)-1)),0,OFFSET('Daten ReCiPe'!$A$1,MATCH(EG$5,'Daten ReCiPe'!$A:$A,0)-1,MATCH(AO182,'Daten ReCiPe'!$A$424:$ADO$424,0)-1))*1000</f>
        <v>8.016031700000001</v>
      </c>
      <c r="EH182" s="320">
        <f ca="1">IF(ISERROR(OFFSET('Daten ReCiPe'!$A$1,MATCH(EH$5,'Daten ReCiPe'!$A:$A,0)-1,MATCH(AP182,'Daten ReCiPe'!$A$424:$ADO$424,0)-1)),0,OFFSET('Daten ReCiPe'!$A$1,MATCH(EH$5,'Daten ReCiPe'!$A:$A,0)-1,MATCH(AP182,'Daten ReCiPe'!$A$424:$ADO$424,0)-1))*1000</f>
        <v>0</v>
      </c>
      <c r="EI182" s="320">
        <f t="shared" ca="1" si="127"/>
        <v>15.6556107</v>
      </c>
      <c r="EJ182" s="320">
        <f ca="1">IF(ISERROR(OFFSET('Daten ReCiPe'!$A$1,MATCH(EJ$5,'Daten ReCiPe'!$A:$A,0)-1,MATCH(AQ182,'Daten ReCiPe'!$A$424:$ADO$424,0)-1)),0,OFFSET('Daten ReCiPe'!$A$1,MATCH(EJ$5,'Daten ReCiPe'!$A:$A,0)-1,MATCH(AQ182,'Daten ReCiPe'!$A$424:$ADO$424,0)-1))*1000</f>
        <v>0.63680073000000004</v>
      </c>
      <c r="EK182" s="320">
        <f ca="1">IF(ISERROR(OFFSET('Daten ReCiPe'!$A$1,MATCH(EK$5,'Daten ReCiPe'!$A:$A,0)-1,MATCH(AR182,'Daten ReCiPe'!$A$424:$ADO$424,0)-1)),0,OFFSET('Daten ReCiPe'!$A$1,MATCH(EK$5,'Daten ReCiPe'!$A:$A,0)-1,MATCH(AR182,'Daten ReCiPe'!$A$424:$ADO$424,0)-1))*1000</f>
        <v>1.2350021</v>
      </c>
      <c r="EL182" s="320">
        <f ca="1">IF(ISERROR(OFFSET('Daten ReCiPe'!$A$1,MATCH(EL$5,'Daten ReCiPe'!$A:$A,0)-1,MATCH(AS182,'Daten ReCiPe'!$A$424:$ADO$424,0)-1)),0,OFFSET('Daten ReCiPe'!$A$1,MATCH(EL$5,'Daten ReCiPe'!$A:$A,0)-1,MATCH(AS182,'Daten ReCiPe'!$A$424:$ADO$424,0)-1))*1000</f>
        <v>2.2335959000000001</v>
      </c>
      <c r="EM182" s="321">
        <f t="shared" ca="1" si="128"/>
        <v>19.761009430000001</v>
      </c>
      <c r="EN182" s="320">
        <f ca="1">IF(ISERROR(OFFSET('Daten ReCiPe'!$A$1,MATCH(EN$5,'Daten ReCiPe'!$A:$A,0)-1,MATCH(AT182,'Daten ReCiPe'!$A$424:$ADO$424,0)-1)),0,OFFSET('Daten ReCiPe'!$A$1,MATCH(EN$5,'Daten ReCiPe'!$A:$A,0)-1,MATCH(AT182,'Daten ReCiPe'!$A$424:$ADO$424,0)-1))*1000</f>
        <v>19.761008999999998</v>
      </c>
      <c r="EO182" s="305">
        <f t="shared" ca="1" si="129"/>
        <v>0.99999997823997777</v>
      </c>
      <c r="EP182" s="322">
        <f ca="1">IF(ISERROR(OFFSET('Daten Elementary'!$A$1,MATCH(EP$5,'Daten Elementary'!$A:$A,0)-1,MATCH(AM182,'Daten Elementary'!$A$424:$ADO$424,0)-1)),0,OFFSET('Daten Elementary'!$A$1,MATCH(EP$5,'Daten Elementary'!$A:$A,0)-1,MATCH(AM182,'Daten Elementary'!$A$424:$ADO$424,0)-1))*1000000</f>
        <v>2.1878696</v>
      </c>
      <c r="EQ182" s="322">
        <f ca="1">IF(ISERROR(OFFSET('Daten Elementary'!$A$1,MATCH(EQ$5,'Daten Elementary'!$A:$A,0)-1,MATCH(AN182,'Daten Elementary'!$A$424:$ADO$424,0)-1)),0,OFFSET('Daten Elementary'!$A$1,MATCH(EQ$5,'Daten Elementary'!$A:$A,0)-1,MATCH(AN182,'Daten Elementary'!$A$424:$ADO$424,0)-1))*1000000</f>
        <v>0</v>
      </c>
      <c r="ER182" s="322">
        <f ca="1">IF(ISERROR(OFFSET('Daten Elementary'!$A$1,MATCH(ER$5,'Daten Elementary'!$A:$A,0)-1,MATCH(AO182,'Daten Elementary'!$A$424:$ADO$424,0)-1)),0,OFFSET('Daten Elementary'!$A$1,MATCH(ER$5,'Daten Elementary'!$A:$A,0)-1,MATCH(AO182,'Daten Elementary'!$A$424:$ADO$424,0)-1))*1000000</f>
        <v>227.83593999999999</v>
      </c>
      <c r="ES182" s="322">
        <f ca="1">IF(ISERROR(OFFSET('Daten Elementary'!$A$1,MATCH(ES$5,'Daten Elementary'!$A:$A,0)-1,MATCH(AP182,'Daten Elementary'!$A$424:$ADO$424,0)-1)),0,OFFSET('Daten Elementary'!$A$1,MATCH(ES$5,'Daten Elementary'!$A:$A,0)-1,MATCH(AP182,'Daten Elementary'!$A$424:$ADO$424,0)-1))*1000000</f>
        <v>0</v>
      </c>
      <c r="ET182" s="322">
        <f t="shared" ca="1" si="130"/>
        <v>230.02380959999999</v>
      </c>
      <c r="EU182" s="322">
        <f ca="1">IF(ISERROR(OFFSET('Daten Elementary'!$A$1,MATCH(EU$5,'Daten Elementary'!$A:$A,0)-1,MATCH(AQ182,'Daten Elementary'!$A$424:$ADO$424,0)-1)),0,OFFSET('Daten Elementary'!$A$1,MATCH(EU$5,'Daten Elementary'!$A:$A,0)-1,MATCH(AQ182,'Daten Elementary'!$A$424:$ADO$424,0)-1))*1000000</f>
        <v>13.588623</v>
      </c>
      <c r="EV182" s="322">
        <f ca="1">IF(ISERROR(OFFSET('Daten Elementary'!$A$1,MATCH(EV$5,'Daten Elementary'!$A:$A,0)-1,MATCH(AR182,'Daten Elementary'!$A$424:$ADO$424,0)-1)),0,OFFSET('Daten Elementary'!$A$1,MATCH(EV$5,'Daten Elementary'!$A:$A,0)-1,MATCH(AR182,'Daten Elementary'!$A$424:$ADO$424,0)-1))*1000000</f>
        <v>20.237488000000003</v>
      </c>
      <c r="EW182" s="322">
        <f ca="1">IF(ISERROR(OFFSET('Daten Elementary'!$A$1,MATCH(EW$5,'Daten Elementary'!$A:$A,0)-1,MATCH(AS182,'Daten Elementary'!$A$424:$ADO$424,0)-1)),0,OFFSET('Daten Elementary'!$A$1,MATCH(EW$5,'Daten Elementary'!$A:$A,0)-1,MATCH(AS182,'Daten Elementary'!$A$424:$ADO$424,0)-1))*1000000</f>
        <v>33.203244999999995</v>
      </c>
      <c r="EX182" s="323">
        <f t="shared" ca="1" si="131"/>
        <v>297.0531656</v>
      </c>
      <c r="EY182" s="322">
        <f ca="1">IF(ISERROR(OFFSET('Daten Elementary'!$A$1,MATCH(EY$5,'Daten Elementary'!$A:$A,0)-1,MATCH($AT182,'Daten Elementary'!$A$424:$ADO$424,0)-1)),0,OFFSET('Daten Elementary'!$A$1,MATCH(EY$5,'Daten Elementary'!$A:$A,0)-1,MATCH($AT182,'Daten Elementary'!$A$424:$ADO$424,0)-1))*1000000</f>
        <v>297.05315999999999</v>
      </c>
      <c r="EZ182" s="305">
        <f t="shared" ca="1" si="132"/>
        <v>0.9999999811481558</v>
      </c>
      <c r="FA182" s="314">
        <f ca="1">IF(ISERROR(OFFSET('Daten Elementary'!$A$1,MATCH(FA$5,'Daten Elementary'!$A:$A,0)-1,MATCH(AM182,'Daten Elementary'!$A$424:$ADO$424,0)-1)),0,OFFSET('Daten Elementary'!$A$1,MATCH(FA$5,'Daten Elementary'!$A:$A,0)-1,MATCH(AM182,'Daten Elementary'!$A$424:$ADO$424,0)-1))*1000</f>
        <v>117.07451</v>
      </c>
      <c r="FB182" s="314">
        <f ca="1">IF(ISERROR(OFFSET('Daten Elementary'!$A$1,MATCH(FB$5,'Daten Elementary'!$A:$A,0)-1,MATCH(AN182,'Daten Elementary'!$A$424:$ADO$424,0)-1)),0,OFFSET('Daten Elementary'!$A$1,MATCH(FB$5,'Daten Elementary'!$A:$A,0)-1,MATCH(AN182,'Daten Elementary'!$A$424:$ADO$424,0)-1))*1000</f>
        <v>0</v>
      </c>
      <c r="FC182" s="314">
        <f ca="1">IF(ISERROR(OFFSET('Daten Elementary'!$A$1,MATCH(FC$5,'Daten Elementary'!$A:$A,0)-1,MATCH(AO182,'Daten Elementary'!$A$424:$ADO$424,0)-1)),0,OFFSET('Daten Elementary'!$A$1,MATCH(FC$5,'Daten Elementary'!$A:$A,0)-1,MATCH(AO182,'Daten Elementary'!$A$424:$ADO$424,0)-1))*1000</f>
        <v>19.849922999999997</v>
      </c>
      <c r="FD182" s="314">
        <f ca="1">IF(ISERROR(OFFSET('Daten Elementary'!$A$1,MATCH(FD$5,'Daten Elementary'!$A:$A,0)-1,MATCH(AP182,'Daten Elementary'!$A$424:$ADO$424,0)-1)),0,OFFSET('Daten Elementary'!$A$1,MATCH(FD$5,'Daten Elementary'!$A:$A,0)-1,MATCH(AP182,'Daten Elementary'!$A$424:$ADO$424,0)-1))*1000</f>
        <v>0</v>
      </c>
      <c r="FE182" s="314">
        <f t="shared" ca="1" si="133"/>
        <v>136.92443299999999</v>
      </c>
      <c r="FF182" s="314">
        <f ca="1">IF(ISERROR(OFFSET('Daten Elementary'!$A$1,MATCH(FF$5,'Daten Elementary'!$A:$A,0)-1,MATCH(AQ182,'Daten Elementary'!$A$424:$ADO$424,0)-1)),0,OFFSET('Daten Elementary'!$A$1,MATCH(FF$5,'Daten Elementary'!$A:$A,0)-1,MATCH(AQ182,'Daten Elementary'!$A$424:$ADO$424,0)-1))*1000</f>
        <v>4.1987468999999997</v>
      </c>
      <c r="FG182" s="314">
        <f ca="1">IF(ISERROR(OFFSET('Daten Elementary'!$A$1,MATCH(FG$5,'Daten Elementary'!$A:$A,0)-1,MATCH(AR182,'Daten Elementary'!$A$424:$ADO$424,0)-1)),0,OFFSET('Daten Elementary'!$A$1,MATCH(FG$5,'Daten Elementary'!$A:$A,0)-1,MATCH(AR182,'Daten Elementary'!$A$424:$ADO$424,0)-1))*1000</f>
        <v>7.7453345000000002</v>
      </c>
      <c r="FH182" s="314">
        <f ca="1">IF(ISERROR(OFFSET('Daten Elementary'!$A$1,MATCH(FH$5,'Daten Elementary'!$A:$A,0)-1,MATCH(AS182,'Daten Elementary'!$A$424:$ADO$424,0)-1)),0,OFFSET('Daten Elementary'!$A$1,MATCH(FH$5,'Daten Elementary'!$A:$A,0)-1,MATCH(AS182,'Daten Elementary'!$A$424:$ADO$424,0)-1))*1000</f>
        <v>12.718415999999999</v>
      </c>
      <c r="FI182" s="315">
        <f t="shared" ca="1" si="134"/>
        <v>161.5869304</v>
      </c>
      <c r="FJ182" s="314">
        <f ca="1">IF(ISERROR(OFFSET('Daten Elementary'!$A$1,MATCH(FJ$5,'Daten Elementary'!$A:$A,0)-1,MATCH($AT182,'Daten Elementary'!$A$424:$ADO$424,0)-1)),0,OFFSET('Daten Elementary'!$A$1,MATCH(FJ$5,'Daten Elementary'!$A:$A,0)-1,MATCH($AT182,'Daten Elementary'!$A$424:$ADO$424,0)-1))*1000</f>
        <v>161.58693</v>
      </c>
      <c r="FK182" s="305">
        <f t="shared" ca="1" si="135"/>
        <v>0.99999999752455226</v>
      </c>
      <c r="FL182" s="314">
        <f ca="1">IF(ISERROR(OFFSET('Daten Elementary'!$A$1,MATCH(FL$5,'Daten Elementary'!$A:$A,0)-1,MATCH(AM182,'Daten Elementary'!$A$424:$ADO$424,0)-1)),0,OFFSET('Daten Elementary'!$A$1,MATCH(FL$5,'Daten Elementary'!$A:$A,0)-1,MATCH(AM182,'Daten Elementary'!$A$424:$ADO$424,0)-1))</f>
        <v>0</v>
      </c>
      <c r="FM182" s="314">
        <f ca="1">IF(ISERROR(OFFSET('Daten Elementary'!$A$1,MATCH(FM$5,'Daten Elementary'!$A:$A,0)-1,MATCH(AN182,'Daten Elementary'!$A$424:$ADO$424,0)-1)),0,OFFSET('Daten Elementary'!$A$1,MATCH(FM$5,'Daten Elementary'!$A:$A,0)-1,MATCH(AN182,'Daten Elementary'!$A$424:$ADO$424,0)-1))</f>
        <v>0</v>
      </c>
      <c r="FN182" s="314">
        <f ca="1">IF(ISERROR(OFFSET('Daten Elementary'!$A$1,MATCH(FN$5,'Daten Elementary'!$A:$A,0)-1,MATCH(AO182,'Daten Elementary'!$A$424:$ADO$424,0)-1)),0,OFFSET('Daten Elementary'!$A$1,MATCH(FN$5,'Daten Elementary'!$A:$A,0)-1,MATCH(AO182,'Daten Elementary'!$A$424:$ADO$424,0)-1))</f>
        <v>0</v>
      </c>
      <c r="FO182" s="314">
        <f ca="1">IF(ISERROR(OFFSET('Daten Elementary'!$A$1,MATCH(FO$5,'Daten Elementary'!$A:$A,0)-1,MATCH(AP182,'Daten Elementary'!$A$424:$ADO$424,0)-1)),0,OFFSET('Daten Elementary'!$A$1,MATCH(FO$5,'Daten Elementary'!$A:$A,0)-1,MATCH(AP182,'Daten Elementary'!$A$424:$ADO$424,0)-1))</f>
        <v>0</v>
      </c>
      <c r="FP182" s="314">
        <f t="shared" ca="1" si="136"/>
        <v>0</v>
      </c>
      <c r="FQ182" s="314">
        <f ca="1">IF(ISERROR(OFFSET('Daten Elementary'!$A$1,MATCH(FQ$5,'Daten Elementary'!$A:$A,0)-1,MATCH(AQ182,'Daten Elementary'!$A$424:$ADO$424,0)-1)),0,OFFSET('Daten Elementary'!$A$1,MATCH(FQ$5,'Daten Elementary'!$A:$A,0)-1,MATCH(AQ182,'Daten Elementary'!$A$424:$ADO$424,0)-1))</f>
        <v>0</v>
      </c>
      <c r="FR182" s="314">
        <f ca="1">IF(ISERROR(OFFSET('Daten Elementary'!$A$1,MATCH(FR$5,'Daten Elementary'!$A:$A,0)-1,MATCH(AR182,'Daten Elementary'!$A$424:$ADO$424,0)-1)),0,OFFSET('Daten Elementary'!$A$1,MATCH(FR$5,'Daten Elementary'!$A:$A,0)-1,MATCH(AR182,'Daten Elementary'!$A$424:$ADO$424,0)-1))</f>
        <v>0</v>
      </c>
      <c r="FS182" s="314">
        <f ca="1">IF(ISERROR(OFFSET('Daten Elementary'!$A$1,MATCH(FS$5,'Daten Elementary'!$A:$A,0)-1,MATCH(AS182,'Daten Elementary'!$A$424:$ADO$424,0)-1)),0,OFFSET('Daten Elementary'!$A$1,MATCH(FS$5,'Daten Elementary'!$A:$A,0)-1,MATCH(AS182,'Daten Elementary'!$A$424:$ADO$424,0)-1))</f>
        <v>0</v>
      </c>
      <c r="FT182" s="315">
        <f t="shared" ca="1" si="137"/>
        <v>0</v>
      </c>
      <c r="FU182" s="314">
        <f ca="1">IF(ISERROR(OFFSET('Daten Elementary'!$A$1,MATCH(FU$5,'Daten Elementary'!$A:$A,0)-1,MATCH($AT182,'Daten Elementary'!$A$424:$ADO$424,0)-1)),0,OFFSET('Daten Elementary'!$A$1,MATCH(FU$5,'Daten Elementary'!$A:$A,0)-1,MATCH($AT182,'Daten Elementary'!$A$424:$ADO$424,0)-1))</f>
        <v>0</v>
      </c>
      <c r="FV182" s="305">
        <f t="shared" ca="1" si="138"/>
        <v>0</v>
      </c>
      <c r="FW182" s="324"/>
      <c r="FX182" s="231" t="str">
        <f t="shared" si="139"/>
        <v>durchschnittlicher Lastwagen, Diesel (Durchschnitt 16t-32t)</v>
      </c>
      <c r="FY182" s="231" t="str">
        <f t="shared" si="104"/>
        <v>durchschnittlicher Lastwagen</v>
      </c>
      <c r="FZ182" s="231" t="str">
        <f t="shared" si="105"/>
        <v>, Diesel</v>
      </c>
      <c r="GA182" s="231" t="str">
        <f t="shared" si="106"/>
        <v xml:space="preserve"> (Durchschnitt 16t-32t)</v>
      </c>
      <c r="GB182" s="231"/>
    </row>
    <row r="183" spans="1:184" ht="16.5" customHeight="1">
      <c r="A183" s="364"/>
      <c r="B183" s="339"/>
      <c r="C183" s="334" t="s">
        <v>21</v>
      </c>
      <c r="D183" s="334" t="s">
        <v>24</v>
      </c>
      <c r="E183" s="327" t="s">
        <v>351</v>
      </c>
      <c r="F183" s="97">
        <v>11.61</v>
      </c>
      <c r="G183" s="83">
        <f>G198</f>
        <v>23</v>
      </c>
      <c r="H183" s="84">
        <f t="shared" si="147"/>
        <v>0.50478260869565217</v>
      </c>
      <c r="I183" s="101">
        <v>1</v>
      </c>
      <c r="J183" s="101"/>
      <c r="K183" s="90">
        <v>1</v>
      </c>
      <c r="L183" s="86"/>
      <c r="M183" s="86"/>
      <c r="N183" s="38" t="s">
        <v>100</v>
      </c>
      <c r="O183" s="6">
        <f ca="1">(IF(ISERROR(INDEX(INDIRECT($D$268),MATCH($AM183,$AM$4:$AM$275,0),MATCH(O$304,INDIRECT($E$268),0))*$I183/$AD183),0,INDEX(INDIRECT($D$268),MATCH($AM183,$AM$4:$AM$275,0),MATCH(O$304,INDIRECT($E$268),0))*$I183/$AD183)+IF(ISERROR(INDEX(INDIRECT($D$268),MATCH($AN183,$AN$4:$AN$275,0),MATCH(O$305,INDIRECT($E$268),0))*$J183/$AE183),0,INDEX(INDIRECT($D$268),MATCH($AN183,$AN$4:$AN$275,0),MATCH(O$305,INDIRECT($E$268),0))*$J183/$AE183))*$AC183/$F183</f>
        <v>73.684373999999991</v>
      </c>
      <c r="P183" s="6">
        <f ca="1">(IF(ISERROR(INDEX(INDIRECT($D$268),MATCH($AO183,$AO$4:$AO$275,0),MATCH(P$304,INDIRECT($E$268),0))*$I183/$AD183),0,INDEX(INDIRECT($D$268),MATCH($AO183,$AO$4:$AO$275,0),MATCH(P$304,INDIRECT($E$268),0))*$I183/$AD183)+IF(ISERROR(INDEX(INDIRECT($D$268),MATCH($AP183,$AP$4:$AP$275,0),MATCH(P$305,INDIRECT($E$268),0))*$J183/$AE183),0,INDEX(INDIRECT($D$268),MATCH($AP183,$AP$4:$AP$275,0),MATCH(P$305,INDIRECT($E$268),0))*$J183/$AE183))*$AC183/$F183</f>
        <v>14.761675</v>
      </c>
      <c r="Q183" s="6">
        <f ca="1">INDEX(INDIRECT($D$268),MATCH($AQ183,$AQ$4:$AQ$284,0),MATCH(Q$4,INDIRECT($E$268),0))*$K183*$AC183/$F183/$AF183</f>
        <v>3.3046527000000001</v>
      </c>
      <c r="R183" s="6">
        <f ca="1">INDEX(INDIRECT($D$268),MATCH($AR183,$AR$4:$AR$284,0),MATCH(R$4,INDIRECT($E$268),0))*$K183*$AC183/$F183/$AF183</f>
        <v>5.9497548999999985</v>
      </c>
      <c r="S183" s="6">
        <f ca="1">INDEX(INDIRECT($D$268),MATCH($AS183,$AS$4:$AS$284,0),MATCH(S$4,INDIRECT($E$268),0))*$K183*$AC183/$F183/$AF183</f>
        <v>12.278466</v>
      </c>
      <c r="T183" s="7">
        <f t="shared" ca="1" si="146"/>
        <v>109.97892259999999</v>
      </c>
      <c r="U183" s="6">
        <f>IF($B$268=6,(IF(OR(AJ183="Benzin",AJ183="Diesel"),$AK183*INDEX('DIN EN 16258'!$I:$I,MATCH('mobitool-Faktoren v2.0'!$AI183,'DIN EN 16258'!$A:$A,0))*$I183/$AD183+$AL183*INDEX('DIN EN 16258'!$I:$I,MATCH('mobitool-Faktoren v2.0'!$AJ183,'DIN EN 16258'!$A:$A,0))*$I183/$AD183,IF(ISERROR($AK183*INDEX('DIN EN 16258'!$I:$I,MATCH('mobitool-Faktoren v2.0'!$AI183,'DIN EN 16258'!$A:$A,0))*$I183/$AD183),0,$AK183*INDEX('DIN EN 16258'!$I:$I,MATCH('mobitool-Faktoren v2.0'!$AI183,'DIN EN 16258'!$A:$A,0))*$I183/$AD183)+IF(ISERROR($AL183*INDEX('DIN EN 16258'!$I:$I,MATCH('mobitool-Faktoren v2.0'!$AJ183,'DIN EN 16258'!$A:$A,0))*$J183/$AE183),0,$AL183*INDEX('DIN EN 16258'!$I:$I,MATCH('mobitool-Faktoren v2.0'!$AJ183,'DIN EN 16258'!$A:$A,0))*$J183/$AE183)))*1000,
IF($B$268=1,(IF(OR(AJ183="Benzin",AJ183="Diesel"),$AK183*INDEX('DIN EN 16258'!$D:$D,MATCH('mobitool-Faktoren v2.0'!$AI183,'DIN EN 16258'!$A:$A,0))*$I183/$AD183+$AL183*INDEX('DIN EN 16258'!$D:$D,MATCH('mobitool-Faktoren v2.0'!$AJ183,'DIN EN 16258'!$A:$A,0))*$I183/$AD183,IF(ISERROR($AK183*INDEX('DIN EN 16258'!$D:$D,MATCH('mobitool-Faktoren v2.0'!$AI183,'DIN EN 16258'!$A:$A,0))*$I183/$AD183),0,$AK183*INDEX('DIN EN 16258'!$D:$D,MATCH('mobitool-Faktoren v2.0'!$AI183,'DIN EN 16258'!$A:$A,0))*$I183/$AD183)+IF(ISERROR($AL183*INDEX('DIN EN 16258'!$D:$D,MATCH('mobitool-Faktoren v2.0'!$AJ183,'DIN EN 16258'!$A:$A,0))*$J183/$AE183),0,$AL183*INDEX('DIN EN 16258'!$D:$D,MATCH('mobitool-Faktoren v2.0'!$AJ183,'DIN EN 16258'!$A:$A,0))*$J183/$AE183))),0))*$AC183/$F183</f>
        <v>72.874905173986221</v>
      </c>
      <c r="V183" s="6">
        <f>IF($B$268=6,(IF(OR(AJ183="Benzin",AJ183="Diesel"),$AK183*INDEX('DIN EN 16258'!$L:$L,MATCH('mobitool-Faktoren v2.0'!$AI183,'DIN EN 16258'!$A:$A,0))*$I183/$AD183+$AL183*INDEX('DIN EN 16258'!$L:$L,MATCH('mobitool-Faktoren v2.0'!$AJ183,'DIN EN 16258'!$A:$A,0))*$I183/$AD183,IF(ISERROR($AK183*INDEX('DIN EN 16258'!$L:$L,MATCH('mobitool-Faktoren v2.0'!$AI183,'DIN EN 16258'!$A:$A,0))*$I183/$AD183),0,$AK183*INDEX('DIN EN 16258'!$L:$L,MATCH('mobitool-Faktoren v2.0'!$AI183,'DIN EN 16258'!$A:$A,0))*$I183/$AD183)+IF(ISERROR($AL183*INDEX('DIN EN 16258'!$L:$L,MATCH('mobitool-Faktoren v2.0'!$AJ183,'DIN EN 16258'!$A:$A,0))*$J183/$AE183),0,$AL183*INDEX('DIN EN 16258'!$L:$L,MATCH('mobitool-Faktoren v2.0'!$AJ183,'DIN EN 16258'!$A:$A,0))*$J183/$AE183)))*1000,
IF($B$268=1,(IF(OR(AJ183="Benzin",AJ183="Diesel"),$AK183*INDEX('DIN EN 16258'!$F:$F,MATCH('mobitool-Faktoren v2.0'!$AI183,'DIN EN 16258'!$A:$A,0))*$I183/$AD183+$AL183*INDEX('DIN EN 16258'!$F:$F,MATCH('mobitool-Faktoren v2.0'!$AJ183,'DIN EN 16258'!$A:$A,0))*$I183/$AD183,IF(ISERROR($AK183*INDEX('DIN EN 16258'!$F:$F,MATCH('mobitool-Faktoren v2.0'!$AI183,'DIN EN 16258'!$A:$A,0))*$I183/$AD183),0,$AK183*INDEX('DIN EN 16258'!$F:$F,MATCH('mobitool-Faktoren v2.0'!$AI183,'DIN EN 16258'!$A:$A,0))*$I183/$AD183)+IF(ISERROR($AL183*INDEX('DIN EN 16258'!$F:$F,MATCH('mobitool-Faktoren v2.0'!$AJ183,'DIN EN 16258'!$A:$A,0))*$J183/$AE183),0,$AL183*INDEX('DIN EN 16258'!$F:$F,MATCH('mobitool-Faktoren v2.0'!$AJ183,'DIN EN 16258'!$A:$A,0))*$J183/$AE183))),0))*$AC183/$F183</f>
        <v>88.539604416992603</v>
      </c>
      <c r="W183" s="39" t="s">
        <v>672</v>
      </c>
      <c r="X183" s="39" t="s">
        <v>162</v>
      </c>
      <c r="Y183" s="300"/>
      <c r="Z183" s="300"/>
      <c r="AA183" s="299"/>
      <c r="AB183" s="299"/>
      <c r="AC183" s="300">
        <v>11.61</v>
      </c>
      <c r="AD183" s="298">
        <v>1</v>
      </c>
      <c r="AE183" s="298"/>
      <c r="AF183" s="337">
        <v>1</v>
      </c>
      <c r="AG183" s="337"/>
      <c r="AH183" s="337"/>
      <c r="AI183" s="301" t="s">
        <v>24</v>
      </c>
      <c r="AJ183" s="301"/>
      <c r="AK183" s="374">
        <f>'Kennwerte Strassentransporte'!H$66</f>
        <v>2.2702462671023743E-2</v>
      </c>
      <c r="AL183" s="374"/>
      <c r="AM183" s="202" t="s">
        <v>1130</v>
      </c>
      <c r="AN183" s="202" t="s">
        <v>81</v>
      </c>
      <c r="AO183" s="202" t="s">
        <v>1131</v>
      </c>
      <c r="AP183" s="202" t="s">
        <v>81</v>
      </c>
      <c r="AQ183" s="202" t="s">
        <v>1132</v>
      </c>
      <c r="AR183" s="202" t="s">
        <v>1133</v>
      </c>
      <c r="AS183" s="202" t="s">
        <v>1134</v>
      </c>
      <c r="AT183" s="202" t="s">
        <v>1139</v>
      </c>
      <c r="AU183" s="303">
        <f ca="1">IF(ISERROR(OFFSET('Daten KEA'!$A$1,MATCH(AU$5,'Daten KEA'!$A:$A,0)-1,MATCH(AM183,'Daten KEA'!$A$424:$ADO$424,0)-1)),0,OFFSET('Daten KEA'!$A$1,MATCH(AU$5,'Daten KEA'!$A:$A,0)-1,MATCH(AM183,'Daten KEA'!$A$424:$ADO$424,0)-1))+IF(ISERROR(AK183*INDEX('Energiefaktoren Ecoinvent'!$D:$D,MATCH('mobitool-Faktoren v2.0'!AI183,'Energiefaktoren Ecoinvent'!$A:$A,0))),0,AK183*INDEX('Energiefaktoren Ecoinvent'!$D:$D,MATCH('mobitool-Faktoren v2.0'!AI183,'Energiefaktoren Ecoinvent'!$A:$A,0)))+IF(OR(AJ183="Benzin",AJ183="Diesel"),IF(ISERROR(OFFSET('Daten KEA'!$A$1,MATCH(AV$5,'Daten KEA'!$A:$A,0)-1,MATCH(AN183,'Daten KEA'!$A$424:$ADO$424,0)-1)),0,OFFSET('Daten KEA'!$A$1,MATCH(AV$5,'Daten KEA'!$A:$A,0)-1,MATCH(AN183,'Daten KEA'!$A$424:$ADO$424,0)-1))+IF(ISERROR(AL183*INDEX('Energiefaktoren Ecoinvent'!$D:$D,MATCH('mobitool-Faktoren v2.0'!AJ183,'Energiefaktoren Ecoinvent'!$A:$A,0))),0,AL183*INDEX('Energiefaktoren Ecoinvent'!$D:$D,MATCH('mobitool-Faktoren v2.0'!AJ183,'Energiefaktoren Ecoinvent'!$A:$A,0))),0)</f>
        <v>0.97166540231981613</v>
      </c>
      <c r="AV183" s="303">
        <f ca="1">IF(OR(AJ183="Benzin",AJ183="Diesel"),0,IF(ISERROR(OFFSET('Daten KEA'!$A$1,MATCH(AV$5,'Daten KEA'!$A:$A,0)-1,MATCH(AN183,'Daten KEA'!$A$424:$ADO$424,0)-1)),0,OFFSET('Daten KEA'!$A$1,MATCH(AV$5,'Daten KEA'!$A:$A,0)-1,MATCH(AN183,'Daten KEA'!$A$424:$ADO$424,0)-1))+IF(ISERROR(AL183*INDEX('Energiefaktoren Ecoinvent'!$D:$D,MATCH('mobitool-Faktoren v2.0'!AJ183,'Energiefaktoren Ecoinvent'!$A:$A,0))),0,AL183*INDEX('Energiefaktoren Ecoinvent'!$D:$D,MATCH('mobitool-Faktoren v2.0'!AJ183,'Energiefaktoren Ecoinvent'!$A:$A,0))))</f>
        <v>0</v>
      </c>
      <c r="AW183" s="303">
        <f ca="1">IF(ISERROR(OFFSET('Daten KEA'!$A$1,MATCH(AW$5,'Daten KEA'!$A:$A,0)-1,MATCH(AO183,'Daten KEA'!$A$424:$ADO$424,0)-1)),0,OFFSET('Daten KEA'!$A$1,MATCH(AW$5,'Daten KEA'!$A:$A,0)-1,MATCH(AO183,'Daten KEA'!$A$424:$ADO$424,0)-1))-IF(ISERROR(AK183*INDEX('Energiefaktoren Ecoinvent'!$D:$D,MATCH('mobitool-Faktoren v2.0'!AI183,'Energiefaktoren Ecoinvent'!$A:$A,0))),0,AK183*INDEX('Energiefaktoren Ecoinvent'!$D:$D,MATCH('mobitool-Faktoren v2.0'!AI183,'Energiefaktoren Ecoinvent'!$A:$A,0)))+IF(OR(AJ183="Benzin",AJ183="Diesel"),IF(ISERROR(OFFSET('Daten KEA'!$A$1,MATCH(AX$5,'Daten KEA'!$A:$A,0)-1,MATCH(AP183,'Daten KEA'!$A$424:$ADO$424,0)-1)),0,OFFSET('Daten KEA'!$A$1,MATCH(AX$5,'Daten KEA'!$A:$A,0)-1,MATCH(AP183,'Daten KEA'!$A$424:$ADO$424,0)-1))-IF(ISERROR(AL183*INDEX('Energiefaktoren Ecoinvent'!$D:$D,MATCH('mobitool-Faktoren v2.0'!AJ183,'Energiefaktoren Ecoinvent'!$A:$A,0))),0,AL183*INDEX('Energiefaktoren Ecoinvent'!$D:$D,MATCH('mobitool-Faktoren v2.0'!AJ183,'Energiefaktoren Ecoinvent'!$A:$A,0))),0)</f>
        <v>0.28880779768018394</v>
      </c>
      <c r="AX183" s="303">
        <f ca="1">IF(OR(AJ183="Benzin",AJ183="Diesel"),0,IF(ISERROR(OFFSET('Daten KEA'!$A$1,MATCH(AX$5,'Daten KEA'!$A:$A,0)-1,MATCH(AP183,'Daten KEA'!$A$424:$ADO$424,0)-1)),0,OFFSET('Daten KEA'!$A$1,MATCH(AX$5,'Daten KEA'!$A:$A,0)-1,MATCH(AP183,'Daten KEA'!$A$424:$ADO$424,0)-1))-IF(ISERROR(AL183*INDEX('Energiefaktoren Ecoinvent'!$D:$D,MATCH('mobitool-Faktoren v2.0'!AJ183,'Energiefaktoren Ecoinvent'!$A:$A,0))),0,AL183*INDEX('Energiefaktoren Ecoinvent'!$D:$D,MATCH('mobitool-Faktoren v2.0'!AJ183,'Energiefaktoren Ecoinvent'!$A:$A,0))))</f>
        <v>0</v>
      </c>
      <c r="AY183" s="303">
        <f t="shared" ca="1" si="107"/>
        <v>1.2604732000000001</v>
      </c>
      <c r="AZ183" s="303">
        <f ca="1">IF(ISERROR(OFFSET('Daten KEA'!$A$1,MATCH(AZ$5,'Daten KEA'!$A:$A,0)-1,MATCH(AQ183,'Daten KEA'!$A$424:$ADO$424,0)-1)),0,OFFSET('Daten KEA'!$A$1,MATCH(AZ$5,'Daten KEA'!$A:$A,0)-1,MATCH(AQ183,'Daten KEA'!$A$424:$ADO$424,0)-1))</f>
        <v>0.10306750000000001</v>
      </c>
      <c r="BA183" s="303">
        <f ca="1">IF(ISERROR(OFFSET('Daten KEA'!$A$1,MATCH(BA$5,'Daten KEA'!$A:$A,0)-1,MATCH(AR183,'Daten KEA'!$A$424:$ADO$424,0)-1)),0,OFFSET('Daten KEA'!$A$1,MATCH(BA$5,'Daten KEA'!$A:$A,0)-1,MATCH(AR183,'Daten KEA'!$A$424:$ADO$424,0)-1))</f>
        <v>0.10718972</v>
      </c>
      <c r="BB183" s="303">
        <f ca="1">IF(ISERROR(OFFSET('Daten KEA'!$A$1,MATCH(BB$5,'Daten KEA'!$A:$A,0)-1,MATCH(AS183,'Daten KEA'!$A$424:$ADO$424,0)-1)),0,OFFSET('Daten KEA'!$A$1,MATCH(BB$5,'Daten KEA'!$A:$A,0)-1,MATCH(AS183,'Daten KEA'!$A$424:$ADO$424,0)-1))</f>
        <v>0.40183639999999998</v>
      </c>
      <c r="BC183" s="304">
        <f t="shared" ca="1" si="101"/>
        <v>1.8725668200000003</v>
      </c>
      <c r="BD183" s="303">
        <f ca="1">IF(ISERROR(OFFSET('Daten KEA'!$A$1,MATCH(BD$5,'Daten KEA'!$A:$A,0)-1,MATCH(AT183,'Daten KEA'!$A$424:$ADO$424,0)-1)),0,OFFSET('Daten KEA'!$A$1,MATCH(BD$5,'Daten KEA'!$A:$A,0)-1,MATCH(AT183,'Daten KEA'!$A$424:$ADO$424,0)-1))</f>
        <v>1.8725668</v>
      </c>
      <c r="BE183" s="305">
        <f t="shared" ca="1" si="108"/>
        <v>0.99999998931947309</v>
      </c>
      <c r="BF183" s="306">
        <f ca="1">IF(ISERROR(OFFSET('Daten KEA'!$A$1,MATCH(BF$5,'Daten KEA'!$A:$A,0)-1,MATCH(AM183,'Daten KEA'!$A$424:$ADO$424,0)-1)),0,OFFSET('Daten KEA'!$A$1,MATCH(BF$5,'Daten KEA'!$A:$A,0)-1,MATCH(AM183,'Daten KEA'!$A$424:$ADO$424,0)-1))+IF(ISERROR($AK183*INDEX('Energiefaktoren Ecoinvent'!$H:$H,MATCH('mobitool-Faktoren v2.0'!$AI183,'Energiefaktoren Ecoinvent'!$A:$A,0))),0,$AK183*INDEX('Energiefaktoren Ecoinvent'!$H:$H,MATCH('mobitool-Faktoren v2.0'!$AI183,'Energiefaktoren Ecoinvent'!$A:$A,0)))+IF(OR(AJ183="Benzin",AJ183="Diesel"),IF(ISERROR(OFFSET('Daten KEA'!$A$1,MATCH(BG$5,'Daten KEA'!$A:$A,0)-1,MATCH(AN183,'Daten KEA'!$A$424:$ADO$424,0)-1)),0,OFFSET('Daten KEA'!$A$1,MATCH(BG$5,'Daten KEA'!$A:$A,0)-1,MATCH(AN183,'Daten KEA'!$A$424:$ADO$424,0)-1))+IF(ISERROR($AL183*INDEX('Energiefaktoren Ecoinvent'!$H:$H,MATCH('mobitool-Faktoren v2.0'!$AJ183,'Energiefaktoren Ecoinvent'!$A:$A,0))),0,$AL183*INDEX('Energiefaktoren Ecoinvent'!$H:$H,MATCH('mobitool-Faktoren v2.0'!$AJ183,'Energiefaktoren Ecoinvent'!$A:$A,0))),0)</f>
        <v>0.97166540231981613</v>
      </c>
      <c r="BG183" s="306">
        <f ca="1">IF(OR(AJ183="Benzin",AJ183="Diesel"),0,IF(ISERROR(OFFSET('Daten KEA'!$A$1,MATCH(BG$5,'Daten KEA'!$A:$A,0)-1,MATCH(AN183,'Daten KEA'!$A$424:$ADO$424,0)-1)),0,OFFSET('Daten KEA'!$A$1,MATCH(BG$5,'Daten KEA'!$A:$A,0)-1,MATCH(AN183,'Daten KEA'!$A$424:$ADO$424,0)-1))+IF(ISERROR($AL183*INDEX('Energiefaktoren Ecoinvent'!$H:$H,MATCH('mobitool-Faktoren v2.0'!$AJ183,'Energiefaktoren Ecoinvent'!$A:$A,0))),0,$AL183*INDEX('Energiefaktoren Ecoinvent'!$H:$H,MATCH('mobitool-Faktoren v2.0'!$AJ183,'Energiefaktoren Ecoinvent'!$A:$A,0))))</f>
        <v>0</v>
      </c>
      <c r="BH183" s="306">
        <f ca="1">IF(ISERROR(OFFSET('Daten KEA'!$A$1,MATCH(BH$5,'Daten KEA'!$A:$A,0)-1,MATCH(AO183,'Daten KEA'!$A$424:$ADO$424,0)-1)),0,OFFSET('Daten KEA'!$A$1,MATCH(BH$5,'Daten KEA'!$A:$A,0)-1,MATCH(AO183,'Daten KEA'!$A$424:$ADO$424,0)-1))-IF(ISERROR($AK183*INDEX('Energiefaktoren Ecoinvent'!$H:$H,MATCH('mobitool-Faktoren v2.0'!$AI183,'Energiefaktoren Ecoinvent'!$A:$A,0))),0,$AK183*INDEX('Energiefaktoren Ecoinvent'!$H:$H,MATCH('mobitool-Faktoren v2.0'!$AI183,'Energiefaktoren Ecoinvent'!$A:$A,0)))+IF(OR(AJ183="Benzin",AJ183="Diesel"),IF(ISERROR(OFFSET('Daten KEA'!$A$1,MATCH(BI$5,'Daten KEA'!$A:$A,0)-1,MATCH(AP183,'Daten KEA'!$A$424:$ADO$424,0)-1)),0,OFFSET('Daten KEA'!$A$1,MATCH(BI$5,'Daten KEA'!$A:$A,0)-1,MATCH(AP183,'Daten KEA'!$A$424:$ADO$424,0)-1))-IF(ISERROR($AL183*INDEX('Energiefaktoren Ecoinvent'!$H:$H,MATCH('mobitool-Faktoren v2.0'!$AJ183,'Energiefaktoren Ecoinvent'!$A:$A,0))),0,$AL183*INDEX('Energiefaktoren Ecoinvent'!$H:$H,MATCH('mobitool-Faktoren v2.0'!$AJ183,'Energiefaktoren Ecoinvent'!$A:$A,0))),0)</f>
        <v>0.28555048416678375</v>
      </c>
      <c r="BI183" s="306">
        <f ca="1">IF(OR(AJ183="Benzin",AJ183="Diesel"),0,IF(ISERROR(OFFSET('Daten KEA'!$A$1,MATCH(BI$5,'Daten KEA'!$A:$A,0)-1,MATCH(AP183,'Daten KEA'!$A$424:$ADO$424,0)-1)),0,OFFSET('Daten KEA'!$A$1,MATCH(BI$5,'Daten KEA'!$A:$A,0)-1,MATCH(AP183,'Daten KEA'!$A$424:$ADO$424,0)-1))-IF(ISERROR($AL183*INDEX('Energiefaktoren Ecoinvent'!$H:$H,MATCH('mobitool-Faktoren v2.0'!$AJ183,'Energiefaktoren Ecoinvent'!$A:$A,0))),0,$AL183*INDEX('Energiefaktoren Ecoinvent'!$H:$H,MATCH('mobitool-Faktoren v2.0'!$AJ183,'Energiefaktoren Ecoinvent'!$A:$A,0))))</f>
        <v>0</v>
      </c>
      <c r="BJ183" s="306">
        <f t="shared" ca="1" si="140"/>
        <v>1.2572158864865999</v>
      </c>
      <c r="BK183" s="306">
        <f ca="1">IF(ISERROR(OFFSET('Daten KEA'!$A$1,MATCH(BK$5,'Daten KEA'!$A:$A,0)-1,MATCH(AQ183,'Daten KEA'!$A$424:$ADO$424,0)-1)),0,OFFSET('Daten KEA'!$A$1,MATCH(BK$5,'Daten KEA'!$A:$A,0)-1,MATCH(AQ183,'Daten KEA'!$A$424:$ADO$424,0)-1))</f>
        <v>9.9397523291730003E-2</v>
      </c>
      <c r="BL183" s="306">
        <f ca="1">IF(ISERROR(OFFSET('Daten KEA'!$A$1,MATCH(BL$5,'Daten KEA'!$A:$A,0)-1,MATCH(AR183,'Daten KEA'!$A$424:$ADO$424,0)-1)),0,OFFSET('Daten KEA'!$A$1,MATCH(BL$5,'Daten KEA'!$A:$A,0)-1,MATCH(AR183,'Daten KEA'!$A$424:$ADO$424,0)-1))</f>
        <v>0.1020783262203</v>
      </c>
      <c r="BM183" s="306">
        <f ca="1">IF(ISERROR(OFFSET('Daten KEA'!$A$1,MATCH(BM$5,'Daten KEA'!$A:$A,0)-1,MATCH(AS183,'Daten KEA'!$A$424:$ADO$424,0)-1)),0,OFFSET('Daten KEA'!$A$1,MATCH(BM$5,'Daten KEA'!$A:$A,0)-1,MATCH(AS183,'Daten KEA'!$A$424:$ADO$424,0)-1))</f>
        <v>0.38745623266345997</v>
      </c>
      <c r="BN183" s="307">
        <f t="shared" ca="1" si="98"/>
        <v>1.8461479686620899</v>
      </c>
      <c r="BO183" s="306">
        <f ca="1">IF(ISERROR(OFFSET('Daten KEA'!$A$1,MATCH(BO$5,'Daten KEA'!$A:$A,0)-1,MATCH(AT183,'Daten KEA'!$A$424:$ADO$424,0)-1)),0,OFFSET('Daten KEA'!$A$1,MATCH(BO$5,'Daten KEA'!$A:$A,0)-1,MATCH(AT183,'Daten KEA'!$A$424:$ADO$424,0)-1))</f>
        <v>1.8461479846621001</v>
      </c>
      <c r="BP183" s="305">
        <f t="shared" ca="1" si="109"/>
        <v>1.0000000086666998</v>
      </c>
      <c r="BQ183" s="308">
        <f ca="1">IF(ISERROR(OFFSET('Daten GWP'!$A$1,MATCH(BQ$5,'Daten GWP'!$A:$A,0)-1,MATCH(AM183,'Daten GWP'!$A$424:$ADO$424,0)-1)),0,OFFSET('Daten GWP'!$A$1,MATCH(BQ$5,'Daten GWP'!$A:$A,0)-1,MATCH(AM183,'Daten GWP'!$A$424:$ADO$424,0)-1))*1000</f>
        <v>73.684373999999991</v>
      </c>
      <c r="BR183" s="308">
        <f ca="1">IF(ISERROR(OFFSET('Daten GWP'!$A$1,MATCH(BR$5,'Daten GWP'!$A:$A,0)-1,MATCH(AN183,'Daten GWP'!$A$424:$ADO$424,0)-1)),0,OFFSET('Daten GWP'!$A$1,MATCH(BR$5,'Daten GWP'!$A:$A,0)-1,MATCH(AN183,'Daten GWP'!$A$424:$ADO$424,0)-1))*1000</f>
        <v>0</v>
      </c>
      <c r="BS183" s="308">
        <f ca="1">IF(ISERROR(OFFSET('Daten GWP'!$A$1,MATCH(BS$5,'Daten GWP'!$A:$A,0)-1,MATCH(AO183,'Daten GWP'!$A$424:$ADO$424,0)-1)),0,OFFSET('Daten GWP'!$A$1,MATCH(BS$5,'Daten GWP'!$A:$A,0)-1,MATCH(AO183,'Daten GWP'!$A$424:$ADO$424,0)-1))*1000</f>
        <v>14.761675</v>
      </c>
      <c r="BT183" s="308">
        <f ca="1">IF(ISERROR(OFFSET('Daten GWP'!$A$1,MATCH(BT$5,'Daten GWP'!$A:$A,0)-1,MATCH(AP183,'Daten GWP'!$A$424:$ADO$424,0)-1)),0,OFFSET('Daten GWP'!$A$1,MATCH(BT$5,'Daten GWP'!$A:$A,0)-1,MATCH(AP183,'Daten GWP'!$A$424:$ADO$424,0)-1))*1000</f>
        <v>0</v>
      </c>
      <c r="BU183" s="308">
        <f t="shared" ca="1" si="110"/>
        <v>88.446048999999988</v>
      </c>
      <c r="BV183" s="308">
        <f ca="1">IF(ISERROR(OFFSET('Daten GWP'!$A$1,MATCH(BV$5,'Daten GWP'!$A:$A,0)-1,MATCH(AQ183,'Daten GWP'!$A$424:$ADO$424,0)-1)),0,OFFSET('Daten GWP'!$A$1,MATCH(BV$5,'Daten GWP'!$A:$A,0)-1,MATCH(AQ183,'Daten GWP'!$A$424:$ADO$424,0)-1))*1000</f>
        <v>3.3046527000000001</v>
      </c>
      <c r="BW183" s="308">
        <f ca="1">IF(ISERROR(OFFSET('Daten GWP'!$A$1,MATCH(BW$5,'Daten GWP'!$A:$A,0)-1,MATCH(AR183,'Daten GWP'!$A$424:$ADO$424,0)-1)),0,OFFSET('Daten GWP'!$A$1,MATCH(BW$5,'Daten GWP'!$A:$A,0)-1,MATCH(AR183,'Daten GWP'!$A$424:$ADO$424,0)-1))*1000</f>
        <v>5.9497548999999994</v>
      </c>
      <c r="BX183" s="308">
        <f ca="1">IF(ISERROR(OFFSET('Daten GWP'!$A$1,MATCH(BX$5,'Daten GWP'!$A:$A,0)-1,MATCH(AS183,'Daten GWP'!$A$424:$ADO$424,0)-1)),0,OFFSET('Daten GWP'!$A$1,MATCH(BX$5,'Daten GWP'!$A:$A,0)-1,MATCH(AS183,'Daten GWP'!$A$424:$ADO$424,0)-1))*1000</f>
        <v>12.278466</v>
      </c>
      <c r="BY183" s="309">
        <f t="shared" ca="1" si="99"/>
        <v>109.97892259999999</v>
      </c>
      <c r="BZ183" s="308">
        <f ca="1">IF(ISERROR(OFFSET('Daten GWP'!$A$1,MATCH(BZ$5,'Daten GWP'!$A:$A,0)-1,MATCH(AT183,'Daten GWP'!$A$424:$ADO$424,0)-1)),0,OFFSET('Daten GWP'!$A$1,MATCH(BZ$5,'Daten GWP'!$A:$A,0)-1,MATCH(AT183,'Daten GWP'!$A$424:$ADO$424,0)-1))*1000</f>
        <v>109.97891999999999</v>
      </c>
      <c r="CA183" s="305">
        <f t="shared" ca="1" si="111"/>
        <v>0.99999997635910642</v>
      </c>
      <c r="CB183" s="310">
        <f ca="1">IF(ISERROR(OFFSET('Daten Elementary'!$A$1,MATCH(CB$5,'Daten Elementary'!$A:$A,0)-1,MATCH(AM183,'Daten Elementary'!$A$424:$ADO$424,0)-1)),0,OFFSET('Daten Elementary'!$A$1,MATCH(CB$5,'Daten Elementary'!$A:$A,0)-1,MATCH(AM183,'Daten Elementary'!$A$424:$ADO$424,0)-1))*1000000</f>
        <v>47.656258999999999</v>
      </c>
      <c r="CC183" s="310">
        <f ca="1">IF(ISERROR(OFFSET('Daten Elementary'!$A$1,MATCH(CC$5,'Daten Elementary'!$A:$A,0)-1,MATCH(AN183,'Daten Elementary'!$A$424:$ADO$424,0)-1)),0,OFFSET('Daten Elementary'!$A$1,MATCH(CC$5,'Daten Elementary'!$A:$A,0)-1,MATCH(AN183,'Daten Elementary'!$A$424:$ADO$424,0)-1))*1000000</f>
        <v>0</v>
      </c>
      <c r="CD183" s="310">
        <f ca="1">IF(ISERROR(OFFSET('Daten Elementary'!$A$1,MATCH(CD$5,'Daten Elementary'!$A:$A,0)-1,MATCH(AO183,'Daten Elementary'!$A$424:$ADO$424,0)-1)),0,OFFSET('Daten Elementary'!$A$1,MATCH(CD$5,'Daten Elementary'!$A:$A,0)-1,MATCH(AO183,'Daten Elementary'!$A$424:$ADO$424,0)-1))*1000000</f>
        <v>5.8994483000000004</v>
      </c>
      <c r="CE183" s="310">
        <f ca="1">IF(ISERROR(OFFSET('Daten Elementary'!$A$1,MATCH(CE$5,'Daten Elementary'!$A:$A,0)-1,MATCH(AP183,'Daten Elementary'!$A$424:$ADO$424,0)-1)),0,OFFSET('Daten Elementary'!$A$1,MATCH(CE$5,'Daten Elementary'!$A:$A,0)-1,MATCH(AP183,'Daten Elementary'!$A$424:$ADO$424,0)-1))*1000000</f>
        <v>0</v>
      </c>
      <c r="CF183" s="310">
        <f t="shared" ca="1" si="112"/>
        <v>53.555707300000002</v>
      </c>
      <c r="CG183" s="310">
        <f ca="1">IF(ISERROR(OFFSET('Daten Elementary'!$A$1,MATCH(CG$5,'Daten Elementary'!$A:$A,0)-1,MATCH(AQ183,'Daten Elementary'!$A$424:$ADO$424,0)-1)),0,OFFSET('Daten Elementary'!$A$1,MATCH(CG$5,'Daten Elementary'!$A:$A,0)-1,MATCH(AQ183,'Daten Elementary'!$A$424:$ADO$424,0)-1))*1000000</f>
        <v>1.5895030999999999</v>
      </c>
      <c r="CH183" s="310">
        <f ca="1">IF(ISERROR(OFFSET('Daten Elementary'!$A$1,MATCH(CH$5,'Daten Elementary'!$A:$A,0)-1,MATCH(AR183,'Daten Elementary'!$A$424:$ADO$424,0)-1)),0,OFFSET('Daten Elementary'!$A$1,MATCH(CH$5,'Daten Elementary'!$A:$A,0)-1,MATCH(AR183,'Daten Elementary'!$A$424:$ADO$424,0)-1))*1000000</f>
        <v>9.1105725</v>
      </c>
      <c r="CI183" s="310">
        <f ca="1">IF(ISERROR(OFFSET('Daten Elementary'!$A$1,MATCH(CI$5,'Daten Elementary'!$A:$A,0)-1,MATCH(AS183,'Daten Elementary'!$A$424:$ADO$424,0)-1)),0,OFFSET('Daten Elementary'!$A$1,MATCH(CI$5,'Daten Elementary'!$A:$A,0)-1,MATCH(AS183,'Daten Elementary'!$A$424:$ADO$424,0)-1))*1000000</f>
        <v>13.084588999999999</v>
      </c>
      <c r="CJ183" s="311">
        <f t="shared" ca="1" si="113"/>
        <v>77.340371899999994</v>
      </c>
      <c r="CK183" s="310">
        <f ca="1">IF(ISERROR(OFFSET('Daten Elementary'!$A$1,MATCH(CK$5,'Daten Elementary'!$A:$A,0)-1,MATCH($AT183,'Daten Elementary'!$A$424:$ADO$424,0)-1)),0,OFFSET('Daten Elementary'!$A$1,MATCH(CK$5,'Daten Elementary'!$A:$A,0)-1,MATCH($AT183,'Daten Elementary'!$A$424:$ADO$424,0)-1))*1000000</f>
        <v>77.34037099999999</v>
      </c>
      <c r="CL183" s="305">
        <f t="shared" ca="1" si="114"/>
        <v>0.99999998836312809</v>
      </c>
      <c r="CM183" s="312">
        <f ca="1">IF(ISERROR(OFFSET('Daten Elementary'!$A$1,MATCH(CM$5,'Daten Elementary'!$A:$A,0)-1,MATCH(AM183,'Daten Elementary'!$A$424:$ADO$424,0)-1)),0,OFFSET('Daten Elementary'!$A$1,MATCH(CM$5,'Daten Elementary'!$A:$A,0)-1,MATCH(AM183,'Daten Elementary'!$A$424:$ADO$424,0)-1))*1000000</f>
        <v>26.866395000000001</v>
      </c>
      <c r="CN183" s="312">
        <f ca="1">IF(ISERROR(OFFSET('Daten Elementary'!$A$1,MATCH(CN$5,'Daten Elementary'!$A:$A,0)-1,MATCH(AN183,'Daten Elementary'!$A$424:$ADO$424,0)-1)),0,OFFSET('Daten Elementary'!$A$1,MATCH(CN$5,'Daten Elementary'!$A:$A,0)-1,MATCH(AN183,'Daten Elementary'!$A$424:$ADO$424,0)-1))*1000000</f>
        <v>0</v>
      </c>
      <c r="CO183" s="312">
        <f ca="1">IF(ISERROR(OFFSET('Daten Elementary'!$A$1,MATCH(CO$5,'Daten Elementary'!$A:$A,0)-1,MATCH(AO183,'Daten Elementary'!$A$424:$ADO$424,0)-1)),0,OFFSET('Daten Elementary'!$A$1,MATCH(CO$5,'Daten Elementary'!$A:$A,0)-1,MATCH(AO183,'Daten Elementary'!$A$424:$ADO$424,0)-1))*1000000</f>
        <v>4.7945773999999997</v>
      </c>
      <c r="CP183" s="312">
        <f ca="1">IF(ISERROR(OFFSET('Daten Elementary'!$A$1,MATCH(CP$5,'Daten Elementary'!$A:$A,0)-1,MATCH(AP183,'Daten Elementary'!$A$424:$ADO$424,0)-1)),0,OFFSET('Daten Elementary'!$A$1,MATCH(CP$5,'Daten Elementary'!$A:$A,0)-1,MATCH(AP183,'Daten Elementary'!$A$424:$ADO$424,0)-1))*1000000</f>
        <v>0</v>
      </c>
      <c r="CQ183" s="312">
        <f t="shared" ca="1" si="115"/>
        <v>31.660972399999999</v>
      </c>
      <c r="CR183" s="312">
        <f ca="1">IF(ISERROR(OFFSET('Daten Elementary'!$A$1,MATCH(CR$5,'Daten Elementary'!$A:$A,0)-1,MATCH(AQ183,'Daten Elementary'!$A$424:$ADO$424,0)-1)),0,OFFSET('Daten Elementary'!$A$1,MATCH(CR$5,'Daten Elementary'!$A:$A,0)-1,MATCH(AQ183,'Daten Elementary'!$A$424:$ADO$424,0)-1))*1000000</f>
        <v>0.86739940000000004</v>
      </c>
      <c r="CS183" s="312">
        <f ca="1">IF(ISERROR(OFFSET('Daten Elementary'!$A$1,MATCH(CS$5,'Daten Elementary'!$A:$A,0)-1,MATCH(AR183,'Daten Elementary'!$A$424:$ADO$424,0)-1)),0,OFFSET('Daten Elementary'!$A$1,MATCH(CS$5,'Daten Elementary'!$A:$A,0)-1,MATCH(AR183,'Daten Elementary'!$A$424:$ADO$424,0)-1))*1000000</f>
        <v>2.6397019999999998</v>
      </c>
      <c r="CT183" s="312">
        <f ca="1">IF(ISERROR(OFFSET('Daten Elementary'!$A$1,MATCH(CT$5,'Daten Elementary'!$A:$A,0)-1,MATCH(AS183,'Daten Elementary'!$A$424:$ADO$424,0)-1)),0,OFFSET('Daten Elementary'!$A$1,MATCH(CT$5,'Daten Elementary'!$A:$A,0)-1,MATCH(AS183,'Daten Elementary'!$A$424:$ADO$424,0)-1))*1000000</f>
        <v>7.3993817000000002</v>
      </c>
      <c r="CU183" s="313">
        <f t="shared" ca="1" si="116"/>
        <v>42.567455500000001</v>
      </c>
      <c r="CV183" s="312">
        <f ca="1">IF(ISERROR(OFFSET('Daten Elementary'!$A$1,MATCH(CV$5,'Daten Elementary'!$A:$A,0)-1,MATCH($AT183,'Daten Elementary'!$A$424:$ADO$424,0)-1)),0,OFFSET('Daten Elementary'!$A$1,MATCH(CV$5,'Daten Elementary'!$A:$A,0)-1,MATCH($AT183,'Daten Elementary'!$A$424:$ADO$424,0)-1))*1000000</f>
        <v>42.567456</v>
      </c>
      <c r="CW183" s="305">
        <f t="shared" ca="1" si="117"/>
        <v>1.0000000117460626</v>
      </c>
      <c r="CX183" s="314">
        <f ca="1">IF(ISERROR(OFFSET('Daten Elementary'!$A$1,MATCH(CX$5,'Daten Elementary'!$A:$A,0)-1,MATCH(AM183,'Daten Elementary'!$A$424:$ADO$424,0)-1)),0,OFFSET('Daten Elementary'!$A$1,MATCH(CX$5,'Daten Elementary'!$A:$A,0)-1,MATCH(AM183,'Daten Elementary'!$A$424:$ADO$424,0)-1))*1000000</f>
        <v>3.9114597999999998</v>
      </c>
      <c r="CY183" s="314">
        <f ca="1">IF(ISERROR(OFFSET('Daten Elementary'!$A$1,MATCH(CY$5,'Daten Elementary'!$A:$A,0)-1,MATCH(AN183,'Daten Elementary'!$A$424:$ADO$424,0)-1)),0,OFFSET('Daten Elementary'!$A$1,MATCH(CY$5,'Daten Elementary'!$A:$A,0)-1,MATCH(AN183,'Daten Elementary'!$A$424:$ADO$424,0)-1))*1000000</f>
        <v>0</v>
      </c>
      <c r="CZ183" s="314">
        <f ca="1">IF(ISERROR(OFFSET('Daten Elementary'!$A$1,MATCH(CZ$5,'Daten Elementary'!$A:$A,0)-1,MATCH(AO183,'Daten Elementary'!$A$424:$ADO$424,0)-1)),0,OFFSET('Daten Elementary'!$A$1,MATCH(CZ$5,'Daten Elementary'!$A:$A,0)-1,MATCH(AO183,'Daten Elementary'!$A$424:$ADO$424,0)-1))*1000000</f>
        <v>51.095767000000002</v>
      </c>
      <c r="DA183" s="314">
        <f ca="1">IF(ISERROR(OFFSET('Daten Elementary'!$A$1,MATCH(DA$5,'Daten Elementary'!$A:$A,0)-1,MATCH(AP183,'Daten Elementary'!$A$424:$ADO$424,0)-1)),0,OFFSET('Daten Elementary'!$A$1,MATCH(DA$5,'Daten Elementary'!$A:$A,0)-1,MATCH(AP183,'Daten Elementary'!$A$424:$ADO$424,0)-1))*1000000</f>
        <v>0</v>
      </c>
      <c r="DB183" s="314">
        <f t="shared" ca="1" si="118"/>
        <v>55.007226800000005</v>
      </c>
      <c r="DC183" s="314">
        <f ca="1">IF(ISERROR(OFFSET('Daten Elementary'!$A$1,MATCH(DC$5,'Daten Elementary'!$A:$A,0)-1,MATCH(AQ183,'Daten Elementary'!$A$424:$ADO$424,0)-1)),0,OFFSET('Daten Elementary'!$A$1,MATCH(DC$5,'Daten Elementary'!$A:$A,0)-1,MATCH(AQ183,'Daten Elementary'!$A$424:$ADO$424,0)-1))*1000000</f>
        <v>6.1948420000000004</v>
      </c>
      <c r="DD183" s="314">
        <f ca="1">IF(ISERROR(OFFSET('Daten Elementary'!$A$1,MATCH(DD$5,'Daten Elementary'!$A:$A,0)-1,MATCH(AR183,'Daten Elementary'!$A$424:$ADO$424,0)-1)),0,OFFSET('Daten Elementary'!$A$1,MATCH(DD$5,'Daten Elementary'!$A:$A,0)-1,MATCH(AR183,'Daten Elementary'!$A$424:$ADO$424,0)-1))*1000000</f>
        <v>5.4657757999999994</v>
      </c>
      <c r="DE183" s="314">
        <f ca="1">IF(ISERROR(OFFSET('Daten Elementary'!$A$1,MATCH(DE$5,'Daten Elementary'!$A:$A,0)-1,MATCH(AS183,'Daten Elementary'!$A$424:$ADO$424,0)-1)),0,OFFSET('Daten Elementary'!$A$1,MATCH(DE$5,'Daten Elementary'!$A:$A,0)-1,MATCH(AS183,'Daten Elementary'!$A$424:$ADO$424,0)-1))*1000000</f>
        <v>68.213148000000004</v>
      </c>
      <c r="DF183" s="315">
        <f t="shared" ca="1" si="119"/>
        <v>134.88099260000001</v>
      </c>
      <c r="DG183" s="314">
        <f ca="1">IF(ISERROR(OFFSET('Daten Elementary'!$A$1,MATCH(DG$5,'Daten Elementary'!$A:$A,0)-1,MATCH($AT183,'Daten Elementary'!$A$424:$ADO$424,0)-1)),0,OFFSET('Daten Elementary'!$A$1,MATCH(DG$5,'Daten Elementary'!$A:$A,0)-1,MATCH($AT183,'Daten Elementary'!$A$424:$ADO$424,0)-1))*1000000</f>
        <v>134.88099</v>
      </c>
      <c r="DH183" s="305">
        <f t="shared" ca="1" si="120"/>
        <v>0.99999998072374785</v>
      </c>
      <c r="DI183" s="316">
        <f ca="1">IF(ISERROR(OFFSET('Daten Elementary'!$A$1,MATCH(DI$5,'Daten Elementary'!$A:$A,0)-1,MATCH(AM183,'Daten Elementary'!$A$424:$ADO$424,0)-1)),0,OFFSET('Daten Elementary'!$A$1,MATCH(DI$5,'Daten Elementary'!$A:$A,0)-1,MATCH(AM183,'Daten Elementary'!$A$424:$ADO$424,0)-1))*1000000</f>
        <v>175.38385</v>
      </c>
      <c r="DJ183" s="316">
        <f ca="1">IF(ISERROR(OFFSET('Daten Elementary'!$A$1,MATCH(DJ$5,'Daten Elementary'!$A:$A,0)-1,MATCH(AN183,'Daten Elementary'!$A$424:$ADO$424,0)-1)),0,OFFSET('Daten Elementary'!$A$1,MATCH(DJ$5,'Daten Elementary'!$A:$A,0)-1,MATCH(AN183,'Daten Elementary'!$A$424:$ADO$424,0)-1))*1000000</f>
        <v>0</v>
      </c>
      <c r="DK183" s="316">
        <f ca="1">IF(ISERROR(OFFSET('Daten Elementary'!$A$1,MATCH(DK$5,'Daten Elementary'!$A:$A,0)-1,MATCH(AO183,'Daten Elementary'!$A$424:$ADO$424,0)-1)),0,OFFSET('Daten Elementary'!$A$1,MATCH(DK$5,'Daten Elementary'!$A:$A,0)-1,MATCH(AO183,'Daten Elementary'!$A$424:$ADO$424,0)-1))*1000000</f>
        <v>62.255738000000001</v>
      </c>
      <c r="DL183" s="316">
        <f ca="1">IF(ISERROR(OFFSET('Daten Elementary'!$A$1,MATCH(DL$5,'Daten Elementary'!$A:$A,0)-1,MATCH(AP183,'Daten Elementary'!$A$424:$ADO$424,0)-1)),0,OFFSET('Daten Elementary'!$A$1,MATCH(DL$5,'Daten Elementary'!$A:$A,0)-1,MATCH(AP183,'Daten Elementary'!$A$424:$ADO$424,0)-1))*1000000</f>
        <v>0</v>
      </c>
      <c r="DM183" s="316">
        <f t="shared" ca="1" si="121"/>
        <v>237.639588</v>
      </c>
      <c r="DN183" s="316">
        <f ca="1">IF(ISERROR(OFFSET('Daten Elementary'!$A$1,MATCH(DN$5,'Daten Elementary'!$A:$A,0)-1,MATCH(AQ183,'Daten Elementary'!$A$424:$ADO$424,0)-1)),0,OFFSET('Daten Elementary'!$A$1,MATCH(DN$5,'Daten Elementary'!$A:$A,0)-1,MATCH(AQ183,'Daten Elementary'!$A$424:$ADO$424,0)-1))*1000000</f>
        <v>6.1590674000000005</v>
      </c>
      <c r="DO183" s="316">
        <f ca="1">IF(ISERROR(OFFSET('Daten Elementary'!$A$1,MATCH(DO$5,'Daten Elementary'!$A:$A,0)-1,MATCH(AR183,'Daten Elementary'!$A$424:$ADO$424,0)-1)),0,OFFSET('Daten Elementary'!$A$1,MATCH(DO$5,'Daten Elementary'!$A:$A,0)-1,MATCH(AR183,'Daten Elementary'!$A$424:$ADO$424,0)-1))*1000000</f>
        <v>12.467613</v>
      </c>
      <c r="DP183" s="316">
        <f ca="1">IF(ISERROR(OFFSET('Daten Elementary'!$A$1,MATCH(DP$5,'Daten Elementary'!$A:$A,0)-1,MATCH(AS183,'Daten Elementary'!$A$424:$ADO$424,0)-1)),0,OFFSET('Daten Elementary'!$A$1,MATCH(DP$5,'Daten Elementary'!$A:$A,0)-1,MATCH(AS183,'Daten Elementary'!$A$424:$ADO$424,0)-1))*1000000</f>
        <v>76.527856999999997</v>
      </c>
      <c r="DQ183" s="317">
        <f t="shared" ca="1" si="122"/>
        <v>332.79412539999998</v>
      </c>
      <c r="DR183" s="316">
        <f ca="1">IF(ISERROR(OFFSET('Daten Elementary'!$A$1,MATCH(DR$5,'Daten Elementary'!$A:$A,0)-1,MATCH($AT183,'Daten Elementary'!$A$424:$ADO$424,0)-1)),0,OFFSET('Daten Elementary'!$A$1,MATCH(DR$5,'Daten Elementary'!$A:$A,0)-1,MATCH($AT183,'Daten Elementary'!$A$424:$ADO$424,0)-1))*1000000</f>
        <v>332.79413</v>
      </c>
      <c r="DS183" s="305">
        <f t="shared" ca="1" si="123"/>
        <v>1.0000000138223595</v>
      </c>
      <c r="DT183" s="318">
        <f ca="1">IF(ISERROR(OFFSET('Daten UBP13'!$A$1,MATCH(DT$5,'Daten UBP13'!$A:$A,0)-1,MATCH(AM183,'Daten UBP13'!$A$424:$AEG$424,0)-1)),0,OFFSET('Daten UBP13'!$A$1,MATCH(DT$5,'Daten UBP13'!$A:$A,0)-1,MATCH(AM183,'Daten UBP13'!$A$424:$AEG$424,0)-1))</f>
        <v>78.302520000000001</v>
      </c>
      <c r="DU183" s="318">
        <f ca="1">IF(ISERROR(OFFSET('Daten UBP13'!$A$1,MATCH(DU$5,'Daten UBP13'!$A:$A,0)-1,MATCH(AN183,'Daten UBP13'!$A$424:$AEG$424,0)-1)),0,OFFSET('Daten UBP13'!$A$1,MATCH(DU$5,'Daten UBP13'!$A:$A,0)-1,MATCH(AN183,'Daten UBP13'!$A$424:$AEG$424,0)-1))</f>
        <v>0</v>
      </c>
      <c r="DV183" s="318">
        <f ca="1">IF(ISERROR(OFFSET('Daten UBP13'!$A$1,MATCH(DV$5,'Daten UBP13'!$A:$A,0)-1,MATCH(AO183,'Daten UBP13'!$A$424:$AEG$424,0)-1)),0,OFFSET('Daten UBP13'!$A$1,MATCH(DV$5,'Daten UBP13'!$A:$A,0)-1,MATCH(AO183,'Daten UBP13'!$A$424:$AEG$424,0)-1))</f>
        <v>30.834472000000002</v>
      </c>
      <c r="DW183" s="318">
        <f ca="1">IF(ISERROR(OFFSET('Daten UBP13'!$A$1,MATCH(DW$5,'Daten UBP13'!$A:$A,0)-1,MATCH(AP183,'Daten UBP13'!$A$424:$AEG$424,0)-1)),0,OFFSET('Daten UBP13'!$A$1,MATCH(DW$5,'Daten UBP13'!$A:$A,0)-1,MATCH(AP183,'Daten UBP13'!$A$424:$AEG$424,0)-1))</f>
        <v>0</v>
      </c>
      <c r="DX183" s="318">
        <f t="shared" ca="1" si="124"/>
        <v>109.13699200000001</v>
      </c>
      <c r="DY183" s="318">
        <f ca="1">IF(ISERROR(OFFSET('Daten UBP13'!$A$1,MATCH(DY$5,'Daten UBP13'!$A:$A,0)-1,MATCH(AQ183,'Daten UBP13'!$A$424:$AEG$424,0)-1)),0,OFFSET('Daten UBP13'!$A$1,MATCH(DY$5,'Daten UBP13'!$A:$A,0)-1,MATCH(AQ183,'Daten UBP13'!$A$424:$AEG$424,0)-1))</f>
        <v>4.5804567</v>
      </c>
      <c r="DZ183" s="318">
        <f ca="1">IF(ISERROR(OFFSET('Daten UBP13'!$A$1,MATCH(DZ$5,'Daten UBP13'!$A:$A,0)-1,MATCH(AR183,'Daten UBP13'!$A$424:$AEG$424,0)-1)),0,OFFSET('Daten UBP13'!$A$1,MATCH(DZ$5,'Daten UBP13'!$A:$A,0)-1,MATCH(AR183,'Daten UBP13'!$A$424:$AEG$424,0)-1))</f>
        <v>11.072051</v>
      </c>
      <c r="EA183" s="318">
        <f ca="1">IF(ISERROR(OFFSET('Daten UBP13'!$A$1,MATCH(EA$5,'Daten UBP13'!$A:$A,0)-1,MATCH(AS183,'Daten UBP13'!$A$424:$AEG$424,0)-1)),0,OFFSET('Daten UBP13'!$A$1,MATCH(EA$5,'Daten UBP13'!$A:$A,0)-1,MATCH(AS183,'Daten UBP13'!$A$424:$AEG$424,0)-1))</f>
        <v>25.238416000000001</v>
      </c>
      <c r="EB183" s="319">
        <f t="shared" ca="1" si="125"/>
        <v>150.02791569999999</v>
      </c>
      <c r="EC183" s="318">
        <f ca="1">IF(ISERROR(OFFSET('Daten UBP13'!$A$1,MATCH(EC$5,'Daten UBP13'!$A:$A,0)-1,MATCH(AT183,'Daten UBP13'!$A$424:$AEG$424,0)-1)),0,OFFSET('Daten UBP13'!$A$1,MATCH(EC$5,'Daten UBP13'!$A:$A,0)-1,MATCH(AT183,'Daten UBP13'!$A$424:$AEG$424,0)-1))</f>
        <v>150.02791999999999</v>
      </c>
      <c r="ED183" s="305">
        <f t="shared" ca="1" si="126"/>
        <v>1.0000000286613326</v>
      </c>
      <c r="EE183" s="320">
        <f ca="1">IF(ISERROR(OFFSET('Daten ReCiPe'!$A$1,MATCH(EE$5,'Daten ReCiPe'!$A:$A,0)-1,MATCH(AM183,'Daten ReCiPe'!$A$424:$ADO$424,0)-1)),0,OFFSET('Daten ReCiPe'!$A$1,MATCH(EE$5,'Daten ReCiPe'!$A:$A,0)-1,MATCH(AM183,'Daten ReCiPe'!$A$424:$ADO$424,0)-1))*1000</f>
        <v>4.4591754000000003</v>
      </c>
      <c r="EF183" s="320">
        <f ca="1">IF(ISERROR(OFFSET('Daten ReCiPe'!$A$1,MATCH(EF$5,'Daten ReCiPe'!$A:$A,0)-1,MATCH(AN183,'Daten ReCiPe'!$A$424:$ADO$424,0)-1)),0,OFFSET('Daten ReCiPe'!$A$1,MATCH(EF$5,'Daten ReCiPe'!$A:$A,0)-1,MATCH(AN183,'Daten ReCiPe'!$A$424:$ADO$424,0)-1))*1000</f>
        <v>0</v>
      </c>
      <c r="EG183" s="320">
        <f ca="1">IF(ISERROR(OFFSET('Daten ReCiPe'!$A$1,MATCH(EG$5,'Daten ReCiPe'!$A:$A,0)-1,MATCH(AO183,'Daten ReCiPe'!$A$424:$ADO$424,0)-1)),0,OFFSET('Daten ReCiPe'!$A$1,MATCH(EG$5,'Daten ReCiPe'!$A:$A,0)-1,MATCH(AO183,'Daten ReCiPe'!$A$424:$ADO$424,0)-1))*1000</f>
        <v>4.8699409000000005</v>
      </c>
      <c r="EH183" s="320">
        <f ca="1">IF(ISERROR(OFFSET('Daten ReCiPe'!$A$1,MATCH(EH$5,'Daten ReCiPe'!$A:$A,0)-1,MATCH(AP183,'Daten ReCiPe'!$A$424:$ADO$424,0)-1)),0,OFFSET('Daten ReCiPe'!$A$1,MATCH(EH$5,'Daten ReCiPe'!$A:$A,0)-1,MATCH(AP183,'Daten ReCiPe'!$A$424:$ADO$424,0)-1))*1000</f>
        <v>0</v>
      </c>
      <c r="EI183" s="320">
        <f t="shared" ca="1" si="127"/>
        <v>9.3291163000000008</v>
      </c>
      <c r="EJ183" s="320">
        <f ca="1">IF(ISERROR(OFFSET('Daten ReCiPe'!$A$1,MATCH(EJ$5,'Daten ReCiPe'!$A:$A,0)-1,MATCH(AQ183,'Daten ReCiPe'!$A$424:$ADO$424,0)-1)),0,OFFSET('Daten ReCiPe'!$A$1,MATCH(EJ$5,'Daten ReCiPe'!$A:$A,0)-1,MATCH(AQ183,'Daten ReCiPe'!$A$424:$ADO$424,0)-1))*1000</f>
        <v>0.47755846000000002</v>
      </c>
      <c r="EK183" s="320">
        <f ca="1">IF(ISERROR(OFFSET('Daten ReCiPe'!$A$1,MATCH(EK$5,'Daten ReCiPe'!$A:$A,0)-1,MATCH(AR183,'Daten ReCiPe'!$A$424:$ADO$424,0)-1)),0,OFFSET('Daten ReCiPe'!$A$1,MATCH(EK$5,'Daten ReCiPe'!$A:$A,0)-1,MATCH(AR183,'Daten ReCiPe'!$A$424:$ADO$424,0)-1))*1000</f>
        <v>0.86537591000000003</v>
      </c>
      <c r="EL183" s="320">
        <f ca="1">IF(ISERROR(OFFSET('Daten ReCiPe'!$A$1,MATCH(EL$5,'Daten ReCiPe'!$A:$A,0)-1,MATCH(AS183,'Daten ReCiPe'!$A$424:$ADO$424,0)-1)),0,OFFSET('Daten ReCiPe'!$A$1,MATCH(EL$5,'Daten ReCiPe'!$A:$A,0)-1,MATCH(AS183,'Daten ReCiPe'!$A$424:$ADO$424,0)-1))*1000</f>
        <v>1.9637666999999999</v>
      </c>
      <c r="EM183" s="321">
        <f t="shared" ca="1" si="128"/>
        <v>12.635817370000002</v>
      </c>
      <c r="EN183" s="320">
        <f ca="1">IF(ISERROR(OFFSET('Daten ReCiPe'!$A$1,MATCH(EN$5,'Daten ReCiPe'!$A:$A,0)-1,MATCH(AT183,'Daten ReCiPe'!$A$424:$ADO$424,0)-1)),0,OFFSET('Daten ReCiPe'!$A$1,MATCH(EN$5,'Daten ReCiPe'!$A:$A,0)-1,MATCH(AT183,'Daten ReCiPe'!$A$424:$ADO$424,0)-1))*1000</f>
        <v>12.635817000000001</v>
      </c>
      <c r="EO183" s="305">
        <f t="shared" ca="1" si="129"/>
        <v>0.9999999707181586</v>
      </c>
      <c r="EP183" s="322">
        <f ca="1">IF(ISERROR(OFFSET('Daten Elementary'!$A$1,MATCH(EP$5,'Daten Elementary'!$A:$A,0)-1,MATCH(AM183,'Daten Elementary'!$A$424:$ADO$424,0)-1)),0,OFFSET('Daten Elementary'!$A$1,MATCH(EP$5,'Daten Elementary'!$A:$A,0)-1,MATCH(AM183,'Daten Elementary'!$A$424:$ADO$424,0)-1))*1000000</f>
        <v>1.1911841000000001</v>
      </c>
      <c r="EQ183" s="322">
        <f ca="1">IF(ISERROR(OFFSET('Daten Elementary'!$A$1,MATCH(EQ$5,'Daten Elementary'!$A:$A,0)-1,MATCH(AN183,'Daten Elementary'!$A$424:$ADO$424,0)-1)),0,OFFSET('Daten Elementary'!$A$1,MATCH(EQ$5,'Daten Elementary'!$A:$A,0)-1,MATCH(AN183,'Daten Elementary'!$A$424:$ADO$424,0)-1))*1000000</f>
        <v>0</v>
      </c>
      <c r="ER183" s="322">
        <f ca="1">IF(ISERROR(OFFSET('Daten Elementary'!$A$1,MATCH(ER$5,'Daten Elementary'!$A:$A,0)-1,MATCH(AO183,'Daten Elementary'!$A$424:$ADO$424,0)-1)),0,OFFSET('Daten Elementary'!$A$1,MATCH(ER$5,'Daten Elementary'!$A:$A,0)-1,MATCH(AO183,'Daten Elementary'!$A$424:$ADO$424,0)-1))*1000000</f>
        <v>138.41605999999999</v>
      </c>
      <c r="ES183" s="322">
        <f ca="1">IF(ISERROR(OFFSET('Daten Elementary'!$A$1,MATCH(ES$5,'Daten Elementary'!$A:$A,0)-1,MATCH(AP183,'Daten Elementary'!$A$424:$ADO$424,0)-1)),0,OFFSET('Daten Elementary'!$A$1,MATCH(ES$5,'Daten Elementary'!$A:$A,0)-1,MATCH(AP183,'Daten Elementary'!$A$424:$ADO$424,0)-1))*1000000</f>
        <v>0</v>
      </c>
      <c r="ET183" s="322">
        <f t="shared" ca="1" si="130"/>
        <v>139.60724409999997</v>
      </c>
      <c r="EU183" s="322">
        <f ca="1">IF(ISERROR(OFFSET('Daten Elementary'!$A$1,MATCH(EU$5,'Daten Elementary'!$A:$A,0)-1,MATCH(AQ183,'Daten Elementary'!$A$424:$ADO$424,0)-1)),0,OFFSET('Daten Elementary'!$A$1,MATCH(EU$5,'Daten Elementary'!$A:$A,0)-1,MATCH(AQ183,'Daten Elementary'!$A$424:$ADO$424,0)-1))*1000000</f>
        <v>9.673289200000001</v>
      </c>
      <c r="EV183" s="322">
        <f ca="1">IF(ISERROR(OFFSET('Daten Elementary'!$A$1,MATCH(EV$5,'Daten Elementary'!$A:$A,0)-1,MATCH(AR183,'Daten Elementary'!$A$424:$ADO$424,0)-1)),0,OFFSET('Daten Elementary'!$A$1,MATCH(EV$5,'Daten Elementary'!$A:$A,0)-1,MATCH(AR183,'Daten Elementary'!$A$424:$ADO$424,0)-1))*1000000</f>
        <v>14.346208000000001</v>
      </c>
      <c r="EW183" s="322">
        <f ca="1">IF(ISERROR(OFFSET('Daten Elementary'!$A$1,MATCH(EW$5,'Daten Elementary'!$A:$A,0)-1,MATCH(AS183,'Daten Elementary'!$A$424:$ADO$424,0)-1)),0,OFFSET('Daten Elementary'!$A$1,MATCH(EW$5,'Daten Elementary'!$A:$A,0)-1,MATCH(AS183,'Daten Elementary'!$A$424:$ADO$424,0)-1))*1000000</f>
        <v>28.861643000000001</v>
      </c>
      <c r="EX183" s="323">
        <f t="shared" ca="1" si="131"/>
        <v>192.48838429999995</v>
      </c>
      <c r="EY183" s="322">
        <f ca="1">IF(ISERROR(OFFSET('Daten Elementary'!$A$1,MATCH(EY$5,'Daten Elementary'!$A:$A,0)-1,MATCH($AT183,'Daten Elementary'!$A$424:$ADO$424,0)-1)),0,OFFSET('Daten Elementary'!$A$1,MATCH(EY$5,'Daten Elementary'!$A:$A,0)-1,MATCH($AT183,'Daten Elementary'!$A$424:$ADO$424,0)-1))*1000000</f>
        <v>192.48839000000001</v>
      </c>
      <c r="EZ183" s="305">
        <f t="shared" ca="1" si="132"/>
        <v>1.0000000296121767</v>
      </c>
      <c r="FA183" s="314">
        <f ca="1">IF(ISERROR(OFFSET('Daten Elementary'!$A$1,MATCH(FA$5,'Daten Elementary'!$A:$A,0)-1,MATCH(AM183,'Daten Elementary'!$A$424:$ADO$424,0)-1)),0,OFFSET('Daten Elementary'!$A$1,MATCH(FA$5,'Daten Elementary'!$A:$A,0)-1,MATCH(AM183,'Daten Elementary'!$A$424:$ADO$424,0)-1))*1000</f>
        <v>72.171693999999988</v>
      </c>
      <c r="FB183" s="314">
        <f ca="1">IF(ISERROR(OFFSET('Daten Elementary'!$A$1,MATCH(FB$5,'Daten Elementary'!$A:$A,0)-1,MATCH(AN183,'Daten Elementary'!$A$424:$ADO$424,0)-1)),0,OFFSET('Daten Elementary'!$A$1,MATCH(FB$5,'Daten Elementary'!$A:$A,0)-1,MATCH(AN183,'Daten Elementary'!$A$424:$ADO$424,0)-1))*1000</f>
        <v>0</v>
      </c>
      <c r="FC183" s="314">
        <f ca="1">IF(ISERROR(OFFSET('Daten Elementary'!$A$1,MATCH(FC$5,'Daten Elementary'!$A:$A,0)-1,MATCH(AO183,'Daten Elementary'!$A$424:$ADO$424,0)-1)),0,OFFSET('Daten Elementary'!$A$1,MATCH(FC$5,'Daten Elementary'!$A:$A,0)-1,MATCH(AO183,'Daten Elementary'!$A$424:$ADO$424,0)-1))*1000</f>
        <v>12.059327999999999</v>
      </c>
      <c r="FD183" s="314">
        <f ca="1">IF(ISERROR(OFFSET('Daten Elementary'!$A$1,MATCH(FD$5,'Daten Elementary'!$A:$A,0)-1,MATCH(AP183,'Daten Elementary'!$A$424:$ADO$424,0)-1)),0,OFFSET('Daten Elementary'!$A$1,MATCH(FD$5,'Daten Elementary'!$A:$A,0)-1,MATCH(AP183,'Daten Elementary'!$A$424:$ADO$424,0)-1))*1000</f>
        <v>0</v>
      </c>
      <c r="FE183" s="314">
        <f t="shared" ca="1" si="133"/>
        <v>84.231021999999982</v>
      </c>
      <c r="FF183" s="314">
        <f ca="1">IF(ISERROR(OFFSET('Daten Elementary'!$A$1,MATCH(FF$5,'Daten Elementary'!$A:$A,0)-1,MATCH(AQ183,'Daten Elementary'!$A$424:$ADO$424,0)-1)),0,OFFSET('Daten Elementary'!$A$1,MATCH(FF$5,'Daten Elementary'!$A:$A,0)-1,MATCH(AQ183,'Daten Elementary'!$A$424:$ADO$424,0)-1))*1000</f>
        <v>2.9946183999999998</v>
      </c>
      <c r="FG183" s="314">
        <f ca="1">IF(ISERROR(OFFSET('Daten Elementary'!$A$1,MATCH(FG$5,'Daten Elementary'!$A:$A,0)-1,MATCH(AR183,'Daten Elementary'!$A$424:$ADO$424,0)-1)),0,OFFSET('Daten Elementary'!$A$1,MATCH(FG$5,'Daten Elementary'!$A:$A,0)-1,MATCH(AR183,'Daten Elementary'!$A$424:$ADO$424,0)-1))*1000</f>
        <v>5.3085827999999999</v>
      </c>
      <c r="FH183" s="314">
        <f ca="1">IF(ISERROR(OFFSET('Daten Elementary'!$A$1,MATCH(FH$5,'Daten Elementary'!$A:$A,0)-1,MATCH(AS183,'Daten Elementary'!$A$424:$ADO$424,0)-1)),0,OFFSET('Daten Elementary'!$A$1,MATCH(FH$5,'Daten Elementary'!$A:$A,0)-1,MATCH(AS183,'Daten Elementary'!$A$424:$ADO$424,0)-1))*1000</f>
        <v>11.068235</v>
      </c>
      <c r="FI183" s="315">
        <f t="shared" ca="1" si="134"/>
        <v>103.60245819999997</v>
      </c>
      <c r="FJ183" s="314">
        <f ca="1">IF(ISERROR(OFFSET('Daten Elementary'!$A$1,MATCH(FJ$5,'Daten Elementary'!$A:$A,0)-1,MATCH($AT183,'Daten Elementary'!$A$424:$ADO$424,0)-1)),0,OFFSET('Daten Elementary'!$A$1,MATCH(FJ$5,'Daten Elementary'!$A:$A,0)-1,MATCH($AT183,'Daten Elementary'!$A$424:$ADO$424,0)-1))*1000</f>
        <v>103.60245999999999</v>
      </c>
      <c r="FK183" s="305">
        <f t="shared" ca="1" si="135"/>
        <v>1.0000000173741053</v>
      </c>
      <c r="FL183" s="314">
        <f ca="1">IF(ISERROR(OFFSET('Daten Elementary'!$A$1,MATCH(FL$5,'Daten Elementary'!$A:$A,0)-1,MATCH(AM183,'Daten Elementary'!$A$424:$ADO$424,0)-1)),0,OFFSET('Daten Elementary'!$A$1,MATCH(FL$5,'Daten Elementary'!$A:$A,0)-1,MATCH(AM183,'Daten Elementary'!$A$424:$ADO$424,0)-1))</f>
        <v>0</v>
      </c>
      <c r="FM183" s="314">
        <f ca="1">IF(ISERROR(OFFSET('Daten Elementary'!$A$1,MATCH(FM$5,'Daten Elementary'!$A:$A,0)-1,MATCH(AN183,'Daten Elementary'!$A$424:$ADO$424,0)-1)),0,OFFSET('Daten Elementary'!$A$1,MATCH(FM$5,'Daten Elementary'!$A:$A,0)-1,MATCH(AN183,'Daten Elementary'!$A$424:$ADO$424,0)-1))</f>
        <v>0</v>
      </c>
      <c r="FN183" s="314">
        <f ca="1">IF(ISERROR(OFFSET('Daten Elementary'!$A$1,MATCH(FN$5,'Daten Elementary'!$A:$A,0)-1,MATCH(AO183,'Daten Elementary'!$A$424:$ADO$424,0)-1)),0,OFFSET('Daten Elementary'!$A$1,MATCH(FN$5,'Daten Elementary'!$A:$A,0)-1,MATCH(AO183,'Daten Elementary'!$A$424:$ADO$424,0)-1))</f>
        <v>0</v>
      </c>
      <c r="FO183" s="314">
        <f ca="1">IF(ISERROR(OFFSET('Daten Elementary'!$A$1,MATCH(FO$5,'Daten Elementary'!$A:$A,0)-1,MATCH(AP183,'Daten Elementary'!$A$424:$ADO$424,0)-1)),0,OFFSET('Daten Elementary'!$A$1,MATCH(FO$5,'Daten Elementary'!$A:$A,0)-1,MATCH(AP183,'Daten Elementary'!$A$424:$ADO$424,0)-1))</f>
        <v>0</v>
      </c>
      <c r="FP183" s="314">
        <f t="shared" ca="1" si="136"/>
        <v>0</v>
      </c>
      <c r="FQ183" s="314">
        <f ca="1">IF(ISERROR(OFFSET('Daten Elementary'!$A$1,MATCH(FQ$5,'Daten Elementary'!$A:$A,0)-1,MATCH(AQ183,'Daten Elementary'!$A$424:$ADO$424,0)-1)),0,OFFSET('Daten Elementary'!$A$1,MATCH(FQ$5,'Daten Elementary'!$A:$A,0)-1,MATCH(AQ183,'Daten Elementary'!$A$424:$ADO$424,0)-1))</f>
        <v>0</v>
      </c>
      <c r="FR183" s="314">
        <f ca="1">IF(ISERROR(OFFSET('Daten Elementary'!$A$1,MATCH(FR$5,'Daten Elementary'!$A:$A,0)-1,MATCH(AR183,'Daten Elementary'!$A$424:$ADO$424,0)-1)),0,OFFSET('Daten Elementary'!$A$1,MATCH(FR$5,'Daten Elementary'!$A:$A,0)-1,MATCH(AR183,'Daten Elementary'!$A$424:$ADO$424,0)-1))</f>
        <v>0</v>
      </c>
      <c r="FS183" s="314">
        <f ca="1">IF(ISERROR(OFFSET('Daten Elementary'!$A$1,MATCH(FS$5,'Daten Elementary'!$A:$A,0)-1,MATCH(AS183,'Daten Elementary'!$A$424:$ADO$424,0)-1)),0,OFFSET('Daten Elementary'!$A$1,MATCH(FS$5,'Daten Elementary'!$A:$A,0)-1,MATCH(AS183,'Daten Elementary'!$A$424:$ADO$424,0)-1))</f>
        <v>0</v>
      </c>
      <c r="FT183" s="315">
        <f t="shared" ca="1" si="137"/>
        <v>0</v>
      </c>
      <c r="FU183" s="314">
        <f ca="1">IF(ISERROR(OFFSET('Daten Elementary'!$A$1,MATCH(FU$5,'Daten Elementary'!$A:$A,0)-1,MATCH($AT183,'Daten Elementary'!$A$424:$ADO$424,0)-1)),0,OFFSET('Daten Elementary'!$A$1,MATCH(FU$5,'Daten Elementary'!$A:$A,0)-1,MATCH($AT183,'Daten Elementary'!$A$424:$ADO$424,0)-1))</f>
        <v>0</v>
      </c>
      <c r="FV183" s="305">
        <f t="shared" ca="1" si="138"/>
        <v>0</v>
      </c>
      <c r="FW183" s="324"/>
      <c r="FX183" s="231" t="str">
        <f t="shared" si="139"/>
        <v>durchschnittlicher Lastwagen, Diesel (Durchschnitt 32t-40t)</v>
      </c>
      <c r="FY183" s="231" t="str">
        <f t="shared" si="104"/>
        <v>durchschnittlicher Lastwagen</v>
      </c>
      <c r="FZ183" s="231" t="str">
        <f t="shared" si="105"/>
        <v>, Diesel</v>
      </c>
      <c r="GA183" s="231" t="str">
        <f t="shared" si="106"/>
        <v xml:space="preserve"> (Durchschnitt 32t-40t)</v>
      </c>
      <c r="GB183" s="231"/>
    </row>
    <row r="184" spans="1:184" ht="16.5" customHeight="1">
      <c r="A184" s="364"/>
      <c r="B184" s="339"/>
      <c r="C184" s="343" t="s">
        <v>23</v>
      </c>
      <c r="D184" s="343" t="s">
        <v>147</v>
      </c>
      <c r="E184" s="345" t="s">
        <v>22</v>
      </c>
      <c r="F184" s="97">
        <v>0.22802571070234115</v>
      </c>
      <c r="G184" s="34">
        <v>1.35</v>
      </c>
      <c r="H184" s="84">
        <f t="shared" si="147"/>
        <v>0.16890793385358602</v>
      </c>
      <c r="I184" s="101">
        <v>8.9867430012243208</v>
      </c>
      <c r="J184" s="101"/>
      <c r="K184" s="90">
        <v>1</v>
      </c>
      <c r="L184" s="86"/>
      <c r="M184" s="86"/>
      <c r="N184" s="38" t="s">
        <v>100</v>
      </c>
      <c r="O184" s="6">
        <f ca="1">(IF(ISERROR(INDEX(INDIRECT($D$268),MATCH($AM184,$AM$4:$AM$275,0),MATCH(O$304,INDIRECT($E$268),0))*$I184/$AD184),0,INDEX(INDIRECT($D$268),MATCH($AM184,$AM$4:$AM$275,0),MATCH(O$304,INDIRECT($E$268),0))*$I184/$AD184)+IF(ISERROR(INDEX(INDIRECT($D$268),MATCH($AN184,$AN$4:$AN$275,0),MATCH(O$305,INDIRECT($E$268),0))*$J184/$AE184),0,INDEX(INDIRECT($D$268),MATCH($AN184,$AN$4:$AN$275,0),MATCH(O$305,INDIRECT($E$268),0))*$J184/$AE184))*$AC184/$F184</f>
        <v>1061.3243471435828</v>
      </c>
      <c r="P184" s="6">
        <f ca="1">(IF(ISERROR(INDEX(INDIRECT($D$268),MATCH($AO184,$AO$4:$AO$275,0),MATCH(P$304,INDIRECT($E$268),0))*$I184/$AD184),0,INDEX(INDIRECT($D$268),MATCH($AO184,$AO$4:$AO$275,0),MATCH(P$304,INDIRECT($E$268),0))*$I184/$AD184)+IF(ISERROR(INDEX(INDIRECT($D$268),MATCH($AP184,$AP$4:$AP$275,0),MATCH(P$305,INDIRECT($E$268),0))*$J184/$AE184),0,INDEX(INDIRECT($D$268),MATCH($AP184,$AP$4:$AP$275,0),MATCH(P$305,INDIRECT($E$268),0))*$J184/$AE184))*$AC184/$F184</f>
        <v>214.43467358662485</v>
      </c>
      <c r="Q184" s="6">
        <f ca="1">INDEX(INDIRECT($D$268),MATCH($AQ184,$AQ$4:$AQ$284,0),MATCH(Q$4,INDIRECT($E$268),0))*$K184*$AC184/$F184/$AF184</f>
        <v>89.238695757984246</v>
      </c>
      <c r="R184" s="6">
        <f ca="1">INDEX(INDIRECT($D$268),MATCH($AR184,$AR$4:$AR$284,0),MATCH(R$4,INDIRECT($E$268),0))*$K184*$AC184/$F184/$AF184</f>
        <v>226.60270769324828</v>
      </c>
      <c r="S184" s="6">
        <f ca="1">INDEX(INDIRECT($D$268),MATCH($AS184,$AS$4:$AS$284,0),MATCH(S$4,INDIRECT($E$268),0))*$K184*$AC184/$F184/$AF184</f>
        <v>77.13612379376417</v>
      </c>
      <c r="T184" s="7">
        <f t="shared" ca="1" si="146"/>
        <v>1668.7365479752043</v>
      </c>
      <c r="U184" s="6">
        <f>IF($B$268=6,(IF(OR(AJ184="Benzin",AJ184="Diesel"),$AK184*INDEX('DIN EN 16258'!$I:$I,MATCH('mobitool-Faktoren v2.0'!$AI184,'DIN EN 16258'!$A:$A,0))*$I184/$AD184+$AL184*INDEX('DIN EN 16258'!$I:$I,MATCH('mobitool-Faktoren v2.0'!$AJ184,'DIN EN 16258'!$A:$A,0))*$I184/$AD184,IF(ISERROR($AK184*INDEX('DIN EN 16258'!$I:$I,MATCH('mobitool-Faktoren v2.0'!$AI184,'DIN EN 16258'!$A:$A,0))*$I184/$AD184),0,$AK184*INDEX('DIN EN 16258'!$I:$I,MATCH('mobitool-Faktoren v2.0'!$AI184,'DIN EN 16258'!$A:$A,0))*$I184/$AD184)+IF(ISERROR($AL184*INDEX('DIN EN 16258'!$I:$I,MATCH('mobitool-Faktoren v2.0'!$AJ184,'DIN EN 16258'!$A:$A,0))*$J184/$AE184),0,$AL184*INDEX('DIN EN 16258'!$I:$I,MATCH('mobitool-Faktoren v2.0'!$AJ184,'DIN EN 16258'!$A:$A,0))*$J184/$AE184)))*1000,
IF($B$268=1,(IF(OR(AJ184="Benzin",AJ184="Diesel"),$AK184*INDEX('DIN EN 16258'!$D:$D,MATCH('mobitool-Faktoren v2.0'!$AI184,'DIN EN 16258'!$A:$A,0))*$I184/$AD184+$AL184*INDEX('DIN EN 16258'!$D:$D,MATCH('mobitool-Faktoren v2.0'!$AJ184,'DIN EN 16258'!$A:$A,0))*$I184/$AD184,IF(ISERROR($AK184*INDEX('DIN EN 16258'!$D:$D,MATCH('mobitool-Faktoren v2.0'!$AI184,'DIN EN 16258'!$A:$A,0))*$I184/$AD184),0,$AK184*INDEX('DIN EN 16258'!$D:$D,MATCH('mobitool-Faktoren v2.0'!$AI184,'DIN EN 16258'!$A:$A,0))*$I184/$AD184)+IF(ISERROR($AL184*INDEX('DIN EN 16258'!$D:$D,MATCH('mobitool-Faktoren v2.0'!$AJ184,'DIN EN 16258'!$A:$A,0))*$J184/$AE184),0,$AL184*INDEX('DIN EN 16258'!$D:$D,MATCH('mobitool-Faktoren v2.0'!$AJ184,'DIN EN 16258'!$A:$A,0))*$J184/$AE184))),0))*$AC184/$F184</f>
        <v>1046.5980902336482</v>
      </c>
      <c r="V184" s="6">
        <f>IF($B$268=6,(IF(OR(AJ184="Benzin",AJ184="Diesel"),$AK184*INDEX('DIN EN 16258'!$L:$L,MATCH('mobitool-Faktoren v2.0'!$AI184,'DIN EN 16258'!$A:$A,0))*$I184/$AD184+$AL184*INDEX('DIN EN 16258'!$L:$L,MATCH('mobitool-Faktoren v2.0'!$AJ184,'DIN EN 16258'!$A:$A,0))*$I184/$AD184,IF(ISERROR($AK184*INDEX('DIN EN 16258'!$L:$L,MATCH('mobitool-Faktoren v2.0'!$AI184,'DIN EN 16258'!$A:$A,0))*$I184/$AD184),0,$AK184*INDEX('DIN EN 16258'!$L:$L,MATCH('mobitool-Faktoren v2.0'!$AI184,'DIN EN 16258'!$A:$A,0))*$I184/$AD184)+IF(ISERROR($AL184*INDEX('DIN EN 16258'!$L:$L,MATCH('mobitool-Faktoren v2.0'!$AJ184,'DIN EN 16258'!$A:$A,0))*$J184/$AE184),0,$AL184*INDEX('DIN EN 16258'!$L:$L,MATCH('mobitool-Faktoren v2.0'!$AJ184,'DIN EN 16258'!$A:$A,0))*$J184/$AE184)))*1000,
IF($B$268=1,(IF(OR(AJ184="Benzin",AJ184="Diesel"),$AK184*INDEX('DIN EN 16258'!$F:$F,MATCH('mobitool-Faktoren v2.0'!$AI184,'DIN EN 16258'!$A:$A,0))*$I184/$AD184+$AL184*INDEX('DIN EN 16258'!$F:$F,MATCH('mobitool-Faktoren v2.0'!$AJ184,'DIN EN 16258'!$A:$A,0))*$I184/$AD184,IF(ISERROR($AK184*INDEX('DIN EN 16258'!$F:$F,MATCH('mobitool-Faktoren v2.0'!$AI184,'DIN EN 16258'!$A:$A,0))*$I184/$AD184),0,$AK184*INDEX('DIN EN 16258'!$F:$F,MATCH('mobitool-Faktoren v2.0'!$AI184,'DIN EN 16258'!$A:$A,0))*$I184/$AD184)+IF(ISERROR($AL184*INDEX('DIN EN 16258'!$F:$F,MATCH('mobitool-Faktoren v2.0'!$AJ184,'DIN EN 16258'!$A:$A,0))*$J184/$AE184),0,$AL184*INDEX('DIN EN 16258'!$F:$F,MATCH('mobitool-Faktoren v2.0'!$AJ184,'DIN EN 16258'!$A:$A,0))*$J184/$AE184))),0))*$AC184/$F184</f>
        <v>1267.426940762304</v>
      </c>
      <c r="W184" s="39" t="s">
        <v>672</v>
      </c>
      <c r="X184" s="39" t="s">
        <v>162</v>
      </c>
      <c r="Y184" s="300"/>
      <c r="Z184" s="300"/>
      <c r="AA184" s="299"/>
      <c r="AB184" s="299"/>
      <c r="AC184" s="300">
        <v>0.22803665722999725</v>
      </c>
      <c r="AD184" s="298">
        <v>8.9867430012243208</v>
      </c>
      <c r="AE184" s="298"/>
      <c r="AF184" s="337">
        <v>1</v>
      </c>
      <c r="AG184" s="337"/>
      <c r="AH184" s="337"/>
      <c r="AI184" s="301" t="s">
        <v>24</v>
      </c>
      <c r="AJ184" s="301" t="s">
        <v>34</v>
      </c>
      <c r="AK184" s="374">
        <v>0.27871000000000001</v>
      </c>
      <c r="AL184" s="374">
        <v>4.6734999999999999E-2</v>
      </c>
      <c r="AM184" s="202" t="s">
        <v>1091</v>
      </c>
      <c r="AN184" s="202" t="s">
        <v>81</v>
      </c>
      <c r="AO184" s="202" t="s">
        <v>1092</v>
      </c>
      <c r="AP184" s="202" t="s">
        <v>81</v>
      </c>
      <c r="AQ184" s="202" t="s">
        <v>1093</v>
      </c>
      <c r="AR184" s="202" t="s">
        <v>1094</v>
      </c>
      <c r="AS184" s="202" t="s">
        <v>1095</v>
      </c>
      <c r="AT184" s="202" t="s">
        <v>1096</v>
      </c>
      <c r="AU184" s="303">
        <f ca="1">IF(ISERROR(OFFSET('Daten KEA'!$A$1,MATCH(AU$5,'Daten KEA'!$A:$A,0)-1,MATCH(AM184,'Daten KEA'!$A$424:$ADO$424,0)-1)),0,OFFSET('Daten KEA'!$A$1,MATCH(AU$5,'Daten KEA'!$A:$A,0)-1,MATCH(AM184,'Daten KEA'!$A$424:$ADO$424,0)-1))+IF(ISERROR(AK184*INDEX('Energiefaktoren Ecoinvent'!$D:$D,MATCH('mobitool-Faktoren v2.0'!AI184,'Energiefaktoren Ecoinvent'!$A:$A,0))),0,AK184*INDEX('Energiefaktoren Ecoinvent'!$D:$D,MATCH('mobitool-Faktoren v2.0'!AI184,'Energiefaktoren Ecoinvent'!$A:$A,0)))+IF(OR(AJ184="Benzin",AJ184="Diesel"),IF(ISERROR(OFFSET('Daten KEA'!$A$1,MATCH(AV$5,'Daten KEA'!$A:$A,0)-1,MATCH(AN184,'Daten KEA'!$A$424:$ADO$424,0)-1)),0,OFFSET('Daten KEA'!$A$1,MATCH(AV$5,'Daten KEA'!$A:$A,0)-1,MATCH(AN184,'Daten KEA'!$A$424:$ADO$424,0)-1))+IF(ISERROR(AL184*INDEX('Energiefaktoren Ecoinvent'!$D:$D,MATCH('mobitool-Faktoren v2.0'!AJ184,'Energiefaktoren Ecoinvent'!$A:$A,0))),0,AL184*INDEX('Energiefaktoren Ecoinvent'!$D:$D,MATCH('mobitool-Faktoren v2.0'!AJ184,'Energiefaktoren Ecoinvent'!$A:$A,0))),0)</f>
        <v>13.915025499999999</v>
      </c>
      <c r="AV184" s="303">
        <f ca="1">IF(OR(AJ184="Benzin",AJ184="Diesel"),0,IF(ISERROR(OFFSET('Daten KEA'!$A$1,MATCH(AV$5,'Daten KEA'!$A:$A,0)-1,MATCH(AN184,'Daten KEA'!$A$424:$ADO$424,0)-1)),0,OFFSET('Daten KEA'!$A$1,MATCH(AV$5,'Daten KEA'!$A:$A,0)-1,MATCH(AN184,'Daten KEA'!$A$424:$ADO$424,0)-1))+IF(ISERROR(AL184*INDEX('Energiefaktoren Ecoinvent'!$D:$D,MATCH('mobitool-Faktoren v2.0'!AJ184,'Energiefaktoren Ecoinvent'!$A:$A,0))),0,AL184*INDEX('Energiefaktoren Ecoinvent'!$D:$D,MATCH('mobitool-Faktoren v2.0'!AJ184,'Energiefaktoren Ecoinvent'!$A:$A,0))))</f>
        <v>0</v>
      </c>
      <c r="AW184" s="303">
        <f ca="1">IF(ISERROR(OFFSET('Daten KEA'!$A$1,MATCH(AW$5,'Daten KEA'!$A:$A,0)-1,MATCH(AO184,'Daten KEA'!$A$424:$ADO$424,0)-1)),0,OFFSET('Daten KEA'!$A$1,MATCH(AW$5,'Daten KEA'!$A:$A,0)-1,MATCH(AO184,'Daten KEA'!$A$424:$ADO$424,0)-1))-IF(ISERROR(AK184*INDEX('Energiefaktoren Ecoinvent'!$D:$D,MATCH('mobitool-Faktoren v2.0'!AI184,'Energiefaktoren Ecoinvent'!$A:$A,0))),0,AK184*INDEX('Energiefaktoren Ecoinvent'!$D:$D,MATCH('mobitool-Faktoren v2.0'!AI184,'Energiefaktoren Ecoinvent'!$A:$A,0)))+IF(OR(AJ184="Benzin",AJ184="Diesel"),IF(ISERROR(OFFSET('Daten KEA'!$A$1,MATCH(AX$5,'Daten KEA'!$A:$A,0)-1,MATCH(AP184,'Daten KEA'!$A$424:$ADO$424,0)-1)),0,OFFSET('Daten KEA'!$A$1,MATCH(AX$5,'Daten KEA'!$A:$A,0)-1,MATCH(AP184,'Daten KEA'!$A$424:$ADO$424,0)-1))-IF(ISERROR(AL184*INDEX('Energiefaktoren Ecoinvent'!$D:$D,MATCH('mobitool-Faktoren v2.0'!AJ184,'Energiefaktoren Ecoinvent'!$A:$A,0))),0,AL184*INDEX('Energiefaktoren Ecoinvent'!$D:$D,MATCH('mobitool-Faktoren v2.0'!AJ184,'Energiefaktoren Ecoinvent'!$A:$A,0))),0)</f>
        <v>4.0835245000000029</v>
      </c>
      <c r="AX184" s="303">
        <f ca="1">IF(OR(AJ184="Benzin",AJ184="Diesel"),0,IF(ISERROR(OFFSET('Daten KEA'!$A$1,MATCH(AX$5,'Daten KEA'!$A:$A,0)-1,MATCH(AP184,'Daten KEA'!$A$424:$ADO$424,0)-1)),0,OFFSET('Daten KEA'!$A$1,MATCH(AX$5,'Daten KEA'!$A:$A,0)-1,MATCH(AP184,'Daten KEA'!$A$424:$ADO$424,0)-1))-IF(ISERROR(AL184*INDEX('Energiefaktoren Ecoinvent'!$D:$D,MATCH('mobitool-Faktoren v2.0'!AJ184,'Energiefaktoren Ecoinvent'!$A:$A,0))),0,AL184*INDEX('Energiefaktoren Ecoinvent'!$D:$D,MATCH('mobitool-Faktoren v2.0'!AJ184,'Energiefaktoren Ecoinvent'!$A:$A,0))))</f>
        <v>0</v>
      </c>
      <c r="AY184" s="303">
        <f t="shared" ca="1" si="107"/>
        <v>17.998550000000002</v>
      </c>
      <c r="AZ184" s="303">
        <f ca="1">IF(ISERROR(OFFSET('Daten KEA'!$A$1,MATCH(AZ$5,'Daten KEA'!$A:$A,0)-1,MATCH(AQ184,'Daten KEA'!$A$424:$ADO$424,0)-1)),0,OFFSET('Daten KEA'!$A$1,MATCH(AZ$5,'Daten KEA'!$A:$A,0)-1,MATCH(AQ184,'Daten KEA'!$A$424:$ADO$424,0)-1))</f>
        <v>2.1065488000000001</v>
      </c>
      <c r="BA184" s="303">
        <f ca="1">IF(ISERROR(OFFSET('Daten KEA'!$A$1,MATCH(BA$5,'Daten KEA'!$A:$A,0)-1,MATCH(AR184,'Daten KEA'!$A$424:$ADO$424,0)-1)),0,OFFSET('Daten KEA'!$A$1,MATCH(BA$5,'Daten KEA'!$A:$A,0)-1,MATCH(AR184,'Daten KEA'!$A$424:$ADO$424,0)-1))</f>
        <v>3.6317465000000002</v>
      </c>
      <c r="BB184" s="303">
        <f ca="1">IF(ISERROR(OFFSET('Daten KEA'!$A$1,MATCH(BB$5,'Daten KEA'!$A:$A,0)-1,MATCH(AS184,'Daten KEA'!$A$424:$ADO$424,0)-1)),0,OFFSET('Daten KEA'!$A$1,MATCH(BB$5,'Daten KEA'!$A:$A,0)-1,MATCH(AS184,'Daten KEA'!$A$424:$ADO$424,0)-1))</f>
        <v>4.1240810999999997</v>
      </c>
      <c r="BC184" s="304">
        <f t="shared" ca="1" si="101"/>
        <v>27.860926399999997</v>
      </c>
      <c r="BD184" s="303">
        <f ca="1">IF(ISERROR(OFFSET('Daten KEA'!$A$1,MATCH(BD$5,'Daten KEA'!$A:$A,0)-1,MATCH(AT184,'Daten KEA'!$A$424:$ADO$424,0)-1)),0,OFFSET('Daten KEA'!$A$1,MATCH(BD$5,'Daten KEA'!$A:$A,0)-1,MATCH(AT184,'Daten KEA'!$A$424:$ADO$424,0)-1))</f>
        <v>27.860925999999999</v>
      </c>
      <c r="BE184" s="305">
        <f t="shared" ca="1" si="108"/>
        <v>0.99999998564297565</v>
      </c>
      <c r="BF184" s="306">
        <f ca="1">IF(ISERROR(OFFSET('Daten KEA'!$A$1,MATCH(BF$5,'Daten KEA'!$A:$A,0)-1,MATCH(AM184,'Daten KEA'!$A$424:$ADO$424,0)-1)),0,OFFSET('Daten KEA'!$A$1,MATCH(BF$5,'Daten KEA'!$A:$A,0)-1,MATCH(AM184,'Daten KEA'!$A$424:$ADO$424,0)-1))+IF(ISERROR($AK184*INDEX('Energiefaktoren Ecoinvent'!$H:$H,MATCH('mobitool-Faktoren v2.0'!$AI184,'Energiefaktoren Ecoinvent'!$A:$A,0))),0,$AK184*INDEX('Energiefaktoren Ecoinvent'!$H:$H,MATCH('mobitool-Faktoren v2.0'!$AI184,'Energiefaktoren Ecoinvent'!$A:$A,0)))+IF(OR(AJ184="Benzin",AJ184="Diesel"),IF(ISERROR(OFFSET('Daten KEA'!$A$1,MATCH(BG$5,'Daten KEA'!$A:$A,0)-1,MATCH(AN184,'Daten KEA'!$A$424:$ADO$424,0)-1)),0,OFFSET('Daten KEA'!$A$1,MATCH(BG$5,'Daten KEA'!$A:$A,0)-1,MATCH(AN184,'Daten KEA'!$A$424:$ADO$424,0)-1))+IF(ISERROR($AL184*INDEX('Energiefaktoren Ecoinvent'!$H:$H,MATCH('mobitool-Faktoren v2.0'!$AJ184,'Energiefaktoren Ecoinvent'!$A:$A,0))),0,$AL184*INDEX('Energiefaktoren Ecoinvent'!$H:$H,MATCH('mobitool-Faktoren v2.0'!$AJ184,'Energiefaktoren Ecoinvent'!$A:$A,0))),0)</f>
        <v>13.915025499999999</v>
      </c>
      <c r="BG184" s="306">
        <f ca="1">IF(OR(AJ184="Benzin",AJ184="Diesel"),0,IF(ISERROR(OFFSET('Daten KEA'!$A$1,MATCH(BG$5,'Daten KEA'!$A:$A,0)-1,MATCH(AN184,'Daten KEA'!$A$424:$ADO$424,0)-1)),0,OFFSET('Daten KEA'!$A$1,MATCH(BG$5,'Daten KEA'!$A:$A,0)-1,MATCH(AN184,'Daten KEA'!$A$424:$ADO$424,0)-1))+IF(ISERROR($AL184*INDEX('Energiefaktoren Ecoinvent'!$H:$H,MATCH('mobitool-Faktoren v2.0'!$AJ184,'Energiefaktoren Ecoinvent'!$A:$A,0))),0,$AL184*INDEX('Energiefaktoren Ecoinvent'!$H:$H,MATCH('mobitool-Faktoren v2.0'!$AJ184,'Energiefaktoren Ecoinvent'!$A:$A,0))))</f>
        <v>0</v>
      </c>
      <c r="BH184" s="306">
        <f ca="1">IF(ISERROR(OFFSET('Daten KEA'!$A$1,MATCH(BH$5,'Daten KEA'!$A:$A,0)-1,MATCH(AO184,'Daten KEA'!$A$424:$ADO$424,0)-1)),0,OFFSET('Daten KEA'!$A$1,MATCH(BH$5,'Daten KEA'!$A:$A,0)-1,MATCH(AO184,'Daten KEA'!$A$424:$ADO$424,0)-1))-IF(ISERROR($AK184*INDEX('Energiefaktoren Ecoinvent'!$H:$H,MATCH('mobitool-Faktoren v2.0'!$AI184,'Energiefaktoren Ecoinvent'!$A:$A,0))),0,$AK184*INDEX('Energiefaktoren Ecoinvent'!$H:$H,MATCH('mobitool-Faktoren v2.0'!$AI184,'Energiefaktoren Ecoinvent'!$A:$A,0)))+IF(OR(AJ184="Benzin",AJ184="Diesel"),IF(ISERROR(OFFSET('Daten KEA'!$A$1,MATCH(BI$5,'Daten KEA'!$A:$A,0)-1,MATCH(AP184,'Daten KEA'!$A$424:$ADO$424,0)-1)),0,OFFSET('Daten KEA'!$A$1,MATCH(BI$5,'Daten KEA'!$A:$A,0)-1,MATCH(AP184,'Daten KEA'!$A$424:$ADO$424,0)-1))-IF(ISERROR($AL184*INDEX('Energiefaktoren Ecoinvent'!$H:$H,MATCH('mobitool-Faktoren v2.0'!$AJ184,'Energiefaktoren Ecoinvent'!$A:$A,0))),0,$AL184*INDEX('Energiefaktoren Ecoinvent'!$H:$H,MATCH('mobitool-Faktoren v2.0'!$AJ184,'Energiefaktoren Ecoinvent'!$A:$A,0))),0)</f>
        <v>4.0357445525050046</v>
      </c>
      <c r="BI184" s="306">
        <f ca="1">IF(OR(AJ184="Benzin",AJ184="Diesel"),0,IF(ISERROR(OFFSET('Daten KEA'!$A$1,MATCH(BI$5,'Daten KEA'!$A:$A,0)-1,MATCH(AP184,'Daten KEA'!$A$424:$ADO$424,0)-1)),0,OFFSET('Daten KEA'!$A$1,MATCH(BI$5,'Daten KEA'!$A:$A,0)-1,MATCH(AP184,'Daten KEA'!$A$424:$ADO$424,0)-1))-IF(ISERROR($AL184*INDEX('Energiefaktoren Ecoinvent'!$H:$H,MATCH('mobitool-Faktoren v2.0'!$AJ184,'Energiefaktoren Ecoinvent'!$A:$A,0))),0,$AL184*INDEX('Energiefaktoren Ecoinvent'!$H:$H,MATCH('mobitool-Faktoren v2.0'!$AJ184,'Energiefaktoren Ecoinvent'!$A:$A,0))))</f>
        <v>0</v>
      </c>
      <c r="BJ184" s="306">
        <f t="shared" ca="1" si="140"/>
        <v>17.950770052505003</v>
      </c>
      <c r="BK184" s="306">
        <f ca="1">IF(ISERROR(OFFSET('Daten KEA'!$A$1,MATCH(BK$5,'Daten KEA'!$A:$A,0)-1,MATCH(AQ184,'Daten KEA'!$A$424:$ADO$424,0)-1)),0,OFFSET('Daten KEA'!$A$1,MATCH(BK$5,'Daten KEA'!$A:$A,0)-1,MATCH(AQ184,'Daten KEA'!$A$424:$ADO$424,0)-1))</f>
        <v>1.9395153431299099</v>
      </c>
      <c r="BL184" s="306">
        <f ca="1">IF(ISERROR(OFFSET('Daten KEA'!$A$1,MATCH(BL$5,'Daten KEA'!$A:$A,0)-1,MATCH(AR184,'Daten KEA'!$A$424:$ADO$424,0)-1)),0,OFFSET('Daten KEA'!$A$1,MATCH(BL$5,'Daten KEA'!$A:$A,0)-1,MATCH(AR184,'Daten KEA'!$A$424:$ADO$424,0)-1))</f>
        <v>3.3186943916803999</v>
      </c>
      <c r="BM184" s="306">
        <f ca="1">IF(ISERROR(OFFSET('Daten KEA'!$A$1,MATCH(BM$5,'Daten KEA'!$A:$A,0)-1,MATCH(AS184,'Daten KEA'!$A$424:$ADO$424,0)-1)),0,OFFSET('Daten KEA'!$A$1,MATCH(BM$5,'Daten KEA'!$A:$A,0)-1,MATCH(AS184,'Daten KEA'!$A$424:$ADO$424,0)-1))</f>
        <v>3.6752739320079999</v>
      </c>
      <c r="BN184" s="307">
        <f t="shared" ref="BN184:BN221" ca="1" si="148">BJ184+BK184+BL184+BM184</f>
        <v>26.884253719323311</v>
      </c>
      <c r="BO184" s="306">
        <f ca="1">IF(ISERROR(OFFSET('Daten KEA'!$A$1,MATCH(BO$5,'Daten KEA'!$A:$A,0)-1,MATCH(AT184,'Daten KEA'!$A$424:$ADO$424,0)-1)),0,OFFSET('Daten KEA'!$A$1,MATCH(BO$5,'Daten KEA'!$A:$A,0)-1,MATCH(AT184,'Daten KEA'!$A$424:$ADO$424,0)-1))</f>
        <v>26.884253529323001</v>
      </c>
      <c r="BP184" s="305">
        <f t="shared" ca="1" si="109"/>
        <v>0.99999999293265451</v>
      </c>
      <c r="BQ184" s="308">
        <f ca="1">IF(ISERROR(OFFSET('Daten GWP'!$A$1,MATCH(BQ$5,'Daten GWP'!$A:$A,0)-1,MATCH(AM184,'Daten GWP'!$A$424:$ADO$424,0)-1)),0,OFFSET('Daten GWP'!$A$1,MATCH(BQ$5,'Daten GWP'!$A:$A,0)-1,MATCH(AM184,'Daten GWP'!$A$424:$ADO$424,0)-1))*1000</f>
        <v>1061.2733999999998</v>
      </c>
      <c r="BR184" s="308">
        <f ca="1">IF(ISERROR(OFFSET('Daten GWP'!$A$1,MATCH(BR$5,'Daten GWP'!$A:$A,0)-1,MATCH(AN184,'Daten GWP'!$A$424:$ADO$424,0)-1)),0,OFFSET('Daten GWP'!$A$1,MATCH(BR$5,'Daten GWP'!$A:$A,0)-1,MATCH(AN184,'Daten GWP'!$A$424:$ADO$424,0)-1))*1000</f>
        <v>0</v>
      </c>
      <c r="BS184" s="308">
        <f ca="1">IF(ISERROR(OFFSET('Daten GWP'!$A$1,MATCH(BS$5,'Daten GWP'!$A:$A,0)-1,MATCH(AO184,'Daten GWP'!$A$424:$ADO$424,0)-1)),0,OFFSET('Daten GWP'!$A$1,MATCH(BS$5,'Daten GWP'!$A:$A,0)-1,MATCH(AO184,'Daten GWP'!$A$424:$ADO$424,0)-1))*1000</f>
        <v>214.42437999999999</v>
      </c>
      <c r="BT184" s="308">
        <f ca="1">IF(ISERROR(OFFSET('Daten GWP'!$A$1,MATCH(BT$5,'Daten GWP'!$A:$A,0)-1,MATCH(AP184,'Daten GWP'!$A$424:$ADO$424,0)-1)),0,OFFSET('Daten GWP'!$A$1,MATCH(BT$5,'Daten GWP'!$A:$A,0)-1,MATCH(AP184,'Daten GWP'!$A$424:$ADO$424,0)-1))*1000</f>
        <v>0</v>
      </c>
      <c r="BU184" s="308">
        <f t="shared" ca="1" si="110"/>
        <v>1275.6977799999997</v>
      </c>
      <c r="BV184" s="308">
        <f ca="1">IF(ISERROR(OFFSET('Daten GWP'!$A$1,MATCH(BV$5,'Daten GWP'!$A:$A,0)-1,MATCH(AQ184,'Daten GWP'!$A$424:$ADO$424,0)-1)),0,OFFSET('Daten GWP'!$A$1,MATCH(BV$5,'Daten GWP'!$A:$A,0)-1,MATCH(AQ184,'Daten GWP'!$A$424:$ADO$424,0)-1))*1000</f>
        <v>89.234412000000006</v>
      </c>
      <c r="BW184" s="308">
        <f ca="1">IF(ISERROR(OFFSET('Daten GWP'!$A$1,MATCH(BW$5,'Daten GWP'!$A:$A,0)-1,MATCH(AR184,'Daten GWP'!$A$424:$ADO$424,0)-1)),0,OFFSET('Daten GWP'!$A$1,MATCH(BW$5,'Daten GWP'!$A:$A,0)-1,MATCH(AR184,'Daten GWP'!$A$424:$ADO$424,0)-1))*1000</f>
        <v>226.59182999999999</v>
      </c>
      <c r="BX184" s="308">
        <f ca="1">IF(ISERROR(OFFSET('Daten GWP'!$A$1,MATCH(BX$5,'Daten GWP'!$A:$A,0)-1,MATCH(AS184,'Daten GWP'!$A$424:$ADO$424,0)-1)),0,OFFSET('Daten GWP'!$A$1,MATCH(BX$5,'Daten GWP'!$A:$A,0)-1,MATCH(AS184,'Daten GWP'!$A$424:$ADO$424,0)-1))*1000</f>
        <v>77.132421000000008</v>
      </c>
      <c r="BY184" s="309">
        <f t="shared" ref="BY184:BY222" ca="1" si="149">BU184+BV184+BW184+BX184</f>
        <v>1668.6564429999999</v>
      </c>
      <c r="BZ184" s="308">
        <f ca="1">IF(ISERROR(OFFSET('Daten GWP'!$A$1,MATCH(BZ$5,'Daten GWP'!$A:$A,0)-1,MATCH(AT184,'Daten GWP'!$A$424:$ADO$424,0)-1)),0,OFFSET('Daten GWP'!$A$1,MATCH(BZ$5,'Daten GWP'!$A:$A,0)-1,MATCH(AT184,'Daten GWP'!$A$424:$ADO$424,0)-1))*1000</f>
        <v>1668.6563999999998</v>
      </c>
      <c r="CA184" s="305">
        <f t="shared" ca="1" si="111"/>
        <v>0.99999997423076503</v>
      </c>
      <c r="CB184" s="310">
        <f ca="1">IF(ISERROR(OFFSET('Daten Elementary'!$A$1,MATCH(CB$5,'Daten Elementary'!$A:$A,0)-1,MATCH(AM184,'Daten Elementary'!$A$424:$ADO$424,0)-1)),0,OFFSET('Daten Elementary'!$A$1,MATCH(CB$5,'Daten Elementary'!$A:$A,0)-1,MATCH(AM184,'Daten Elementary'!$A$424:$ADO$424,0)-1))*1000000</f>
        <v>298.01566000000003</v>
      </c>
      <c r="CC184" s="310">
        <f ca="1">IF(ISERROR(OFFSET('Daten Elementary'!$A$1,MATCH(CC$5,'Daten Elementary'!$A:$A,0)-1,MATCH(AN184,'Daten Elementary'!$A$424:$ADO$424,0)-1)),0,OFFSET('Daten Elementary'!$A$1,MATCH(CC$5,'Daten Elementary'!$A:$A,0)-1,MATCH(AN184,'Daten Elementary'!$A$424:$ADO$424,0)-1))*1000000</f>
        <v>0</v>
      </c>
      <c r="CD184" s="310">
        <f ca="1">IF(ISERROR(OFFSET('Daten Elementary'!$A$1,MATCH(CD$5,'Daten Elementary'!$A:$A,0)-1,MATCH(AO184,'Daten Elementary'!$A$424:$ADO$424,0)-1)),0,OFFSET('Daten Elementary'!$A$1,MATCH(CD$5,'Daten Elementary'!$A:$A,0)-1,MATCH(AO184,'Daten Elementary'!$A$424:$ADO$424,0)-1))*1000000</f>
        <v>76.511662999999999</v>
      </c>
      <c r="CE184" s="310">
        <f ca="1">IF(ISERROR(OFFSET('Daten Elementary'!$A$1,MATCH(CE$5,'Daten Elementary'!$A:$A,0)-1,MATCH(AP184,'Daten Elementary'!$A$424:$ADO$424,0)-1)),0,OFFSET('Daten Elementary'!$A$1,MATCH(CE$5,'Daten Elementary'!$A:$A,0)-1,MATCH(AP184,'Daten Elementary'!$A$424:$ADO$424,0)-1))*1000000</f>
        <v>0</v>
      </c>
      <c r="CF184" s="310">
        <f t="shared" ca="1" si="112"/>
        <v>374.52732300000002</v>
      </c>
      <c r="CG184" s="310">
        <f ca="1">IF(ISERROR(OFFSET('Daten Elementary'!$A$1,MATCH(CG$5,'Daten Elementary'!$A:$A,0)-1,MATCH(AQ184,'Daten Elementary'!$A$424:$ADO$424,0)-1)),0,OFFSET('Daten Elementary'!$A$1,MATCH(CG$5,'Daten Elementary'!$A:$A,0)-1,MATCH(AQ184,'Daten Elementary'!$A$424:$ADO$424,0)-1))*1000000</f>
        <v>27.100932</v>
      </c>
      <c r="CH184" s="310">
        <f ca="1">IF(ISERROR(OFFSET('Daten Elementary'!$A$1,MATCH(CH$5,'Daten Elementary'!$A:$A,0)-1,MATCH(AR184,'Daten Elementary'!$A$424:$ADO$424,0)-1)),0,OFFSET('Daten Elementary'!$A$1,MATCH(CH$5,'Daten Elementary'!$A:$A,0)-1,MATCH(AR184,'Daten Elementary'!$A$424:$ADO$424,0)-1))*1000000</f>
        <v>224.31181999999998</v>
      </c>
      <c r="CI184" s="310">
        <f ca="1">IF(ISERROR(OFFSET('Daten Elementary'!$A$1,MATCH(CI$5,'Daten Elementary'!$A:$A,0)-1,MATCH(AS184,'Daten Elementary'!$A$424:$ADO$424,0)-1)),0,OFFSET('Daten Elementary'!$A$1,MATCH(CI$5,'Daten Elementary'!$A:$A,0)-1,MATCH(AS184,'Daten Elementary'!$A$424:$ADO$424,0)-1))*1000000</f>
        <v>69.465419000000011</v>
      </c>
      <c r="CJ184" s="311">
        <f t="shared" ca="1" si="113"/>
        <v>695.40549399999998</v>
      </c>
      <c r="CK184" s="310">
        <f ca="1">IF(ISERROR(OFFSET('Daten Elementary'!$A$1,MATCH(CK$5,'Daten Elementary'!$A:$A,0)-1,MATCH($AT184,'Daten Elementary'!$A$424:$ADO$424,0)-1)),0,OFFSET('Daten Elementary'!$A$1,MATCH(CK$5,'Daten Elementary'!$A:$A,0)-1,MATCH($AT184,'Daten Elementary'!$A$424:$ADO$424,0)-1))*1000000</f>
        <v>695.40548999999999</v>
      </c>
      <c r="CL184" s="305">
        <f t="shared" ca="1" si="114"/>
        <v>0.99999999424796038</v>
      </c>
      <c r="CM184" s="312">
        <f ca="1">IF(ISERROR(OFFSET('Daten Elementary'!$A$1,MATCH(CM$5,'Daten Elementary'!$A:$A,0)-1,MATCH(AM184,'Daten Elementary'!$A$424:$ADO$424,0)-1)),0,OFFSET('Daten Elementary'!$A$1,MATCH(CM$5,'Daten Elementary'!$A:$A,0)-1,MATCH(AM184,'Daten Elementary'!$A$424:$ADO$424,0)-1))*1000000</f>
        <v>234.48672999999999</v>
      </c>
      <c r="CN184" s="312">
        <f ca="1">IF(ISERROR(OFFSET('Daten Elementary'!$A$1,MATCH(CN$5,'Daten Elementary'!$A:$A,0)-1,MATCH(AN184,'Daten Elementary'!$A$424:$ADO$424,0)-1)),0,OFFSET('Daten Elementary'!$A$1,MATCH(CN$5,'Daten Elementary'!$A:$A,0)-1,MATCH(AN184,'Daten Elementary'!$A$424:$ADO$424,0)-1))*1000000</f>
        <v>0</v>
      </c>
      <c r="CO184" s="312">
        <f ca="1">IF(ISERROR(OFFSET('Daten Elementary'!$A$1,MATCH(CO$5,'Daten Elementary'!$A:$A,0)-1,MATCH(AO184,'Daten Elementary'!$A$424:$ADO$424,0)-1)),0,OFFSET('Daten Elementary'!$A$1,MATCH(CO$5,'Daten Elementary'!$A:$A,0)-1,MATCH(AO184,'Daten Elementary'!$A$424:$ADO$424,0)-1))*1000000</f>
        <v>61.384164000000006</v>
      </c>
      <c r="CP184" s="312">
        <f ca="1">IF(ISERROR(OFFSET('Daten Elementary'!$A$1,MATCH(CP$5,'Daten Elementary'!$A:$A,0)-1,MATCH(AP184,'Daten Elementary'!$A$424:$ADO$424,0)-1)),0,OFFSET('Daten Elementary'!$A$1,MATCH(CP$5,'Daten Elementary'!$A:$A,0)-1,MATCH(AP184,'Daten Elementary'!$A$424:$ADO$424,0)-1))*1000000</f>
        <v>0</v>
      </c>
      <c r="CQ184" s="312">
        <f t="shared" ca="1" si="115"/>
        <v>295.87089400000002</v>
      </c>
      <c r="CR184" s="312">
        <f ca="1">IF(ISERROR(OFFSET('Daten Elementary'!$A$1,MATCH(CR$5,'Daten Elementary'!$A:$A,0)-1,MATCH(AQ184,'Daten Elementary'!$A$424:$ADO$424,0)-1)),0,OFFSET('Daten Elementary'!$A$1,MATCH(CR$5,'Daten Elementary'!$A:$A,0)-1,MATCH(AQ184,'Daten Elementary'!$A$424:$ADO$424,0)-1))*1000000</f>
        <v>20.356307999999999</v>
      </c>
      <c r="CS184" s="312">
        <f ca="1">IF(ISERROR(OFFSET('Daten Elementary'!$A$1,MATCH(CS$5,'Daten Elementary'!$A:$A,0)-1,MATCH(AR184,'Daten Elementary'!$A$424:$ADO$424,0)-1)),0,OFFSET('Daten Elementary'!$A$1,MATCH(CS$5,'Daten Elementary'!$A:$A,0)-1,MATCH(AR184,'Daten Elementary'!$A$424:$ADO$424,0)-1))*1000000</f>
        <v>83.294184999999999</v>
      </c>
      <c r="CT184" s="312">
        <f ca="1">IF(ISERROR(OFFSET('Daten Elementary'!$A$1,MATCH(CT$5,'Daten Elementary'!$A:$A,0)-1,MATCH(AS184,'Daten Elementary'!$A$424:$ADO$424,0)-1)),0,OFFSET('Daten Elementary'!$A$1,MATCH(CT$5,'Daten Elementary'!$A:$A,0)-1,MATCH(AS184,'Daten Elementary'!$A$424:$ADO$424,0)-1))*1000000</f>
        <v>39.255212</v>
      </c>
      <c r="CU184" s="313">
        <f t="shared" ca="1" si="116"/>
        <v>438.77659900000003</v>
      </c>
      <c r="CV184" s="312">
        <f ca="1">IF(ISERROR(OFFSET('Daten Elementary'!$A$1,MATCH(CV$5,'Daten Elementary'!$A:$A,0)-1,MATCH($AT184,'Daten Elementary'!$A$424:$ADO$424,0)-1)),0,OFFSET('Daten Elementary'!$A$1,MATCH(CV$5,'Daten Elementary'!$A:$A,0)-1,MATCH($AT184,'Daten Elementary'!$A$424:$ADO$424,0)-1))*1000000</f>
        <v>438.77659999999997</v>
      </c>
      <c r="CW184" s="305">
        <f t="shared" ca="1" si="117"/>
        <v>1.000000002279064</v>
      </c>
      <c r="CX184" s="314">
        <f ca="1">IF(ISERROR(OFFSET('Daten Elementary'!$A$1,MATCH(CX$5,'Daten Elementary'!$A:$A,0)-1,MATCH(AM184,'Daten Elementary'!$A$424:$ADO$424,0)-1)),0,OFFSET('Daten Elementary'!$A$1,MATCH(CX$5,'Daten Elementary'!$A:$A,0)-1,MATCH(AM184,'Daten Elementary'!$A$424:$ADO$424,0)-1))*1000000</f>
        <v>262.56972999999999</v>
      </c>
      <c r="CY184" s="314">
        <f ca="1">IF(ISERROR(OFFSET('Daten Elementary'!$A$1,MATCH(CY$5,'Daten Elementary'!$A:$A,0)-1,MATCH(AN184,'Daten Elementary'!$A$424:$ADO$424,0)-1)),0,OFFSET('Daten Elementary'!$A$1,MATCH(CY$5,'Daten Elementary'!$A:$A,0)-1,MATCH(AN184,'Daten Elementary'!$A$424:$ADO$424,0)-1))*1000000</f>
        <v>0</v>
      </c>
      <c r="CZ184" s="314">
        <f ca="1">IF(ISERROR(OFFSET('Daten Elementary'!$A$1,MATCH(CZ$5,'Daten Elementary'!$A:$A,0)-1,MATCH(AO184,'Daten Elementary'!$A$424:$ADO$424,0)-1)),0,OFFSET('Daten Elementary'!$A$1,MATCH(CZ$5,'Daten Elementary'!$A:$A,0)-1,MATCH(AO184,'Daten Elementary'!$A$424:$ADO$424,0)-1))*1000000</f>
        <v>858.84631000000002</v>
      </c>
      <c r="DA184" s="314">
        <f ca="1">IF(ISERROR(OFFSET('Daten Elementary'!$A$1,MATCH(DA$5,'Daten Elementary'!$A:$A,0)-1,MATCH(AP184,'Daten Elementary'!$A$424:$ADO$424,0)-1)),0,OFFSET('Daten Elementary'!$A$1,MATCH(DA$5,'Daten Elementary'!$A:$A,0)-1,MATCH(AP184,'Daten Elementary'!$A$424:$ADO$424,0)-1))*1000000</f>
        <v>0</v>
      </c>
      <c r="DB184" s="314">
        <f t="shared" ca="1" si="118"/>
        <v>1121.4160400000001</v>
      </c>
      <c r="DC184" s="314">
        <f ca="1">IF(ISERROR(OFFSET('Daten Elementary'!$A$1,MATCH(DC$5,'Daten Elementary'!$A:$A,0)-1,MATCH(AQ184,'Daten Elementary'!$A$424:$ADO$424,0)-1)),0,OFFSET('Daten Elementary'!$A$1,MATCH(DC$5,'Daten Elementary'!$A:$A,0)-1,MATCH(AQ184,'Daten Elementary'!$A$424:$ADO$424,0)-1))*1000000</f>
        <v>40.283541</v>
      </c>
      <c r="DD184" s="314">
        <f ca="1">IF(ISERROR(OFFSET('Daten Elementary'!$A$1,MATCH(DD$5,'Daten Elementary'!$A:$A,0)-1,MATCH(AR184,'Daten Elementary'!$A$424:$ADO$424,0)-1)),0,OFFSET('Daten Elementary'!$A$1,MATCH(DD$5,'Daten Elementary'!$A:$A,0)-1,MATCH(AR184,'Daten Elementary'!$A$424:$ADO$424,0)-1))*1000000</f>
        <v>357.40266000000003</v>
      </c>
      <c r="DE184" s="314">
        <f ca="1">IF(ISERROR(OFFSET('Daten Elementary'!$A$1,MATCH(DE$5,'Daten Elementary'!$A:$A,0)-1,MATCH(AS184,'Daten Elementary'!$A$424:$ADO$424,0)-1)),0,OFFSET('Daten Elementary'!$A$1,MATCH(DE$5,'Daten Elementary'!$A:$A,0)-1,MATCH(AS184,'Daten Elementary'!$A$424:$ADO$424,0)-1))*1000000</f>
        <v>324.20038999999997</v>
      </c>
      <c r="DF184" s="315">
        <f t="shared" ca="1" si="119"/>
        <v>1843.302631</v>
      </c>
      <c r="DG184" s="314">
        <f ca="1">IF(ISERROR(OFFSET('Daten Elementary'!$A$1,MATCH(DG$5,'Daten Elementary'!$A:$A,0)-1,MATCH($AT184,'Daten Elementary'!$A$424:$ADO$424,0)-1)),0,OFFSET('Daten Elementary'!$A$1,MATCH(DG$5,'Daten Elementary'!$A:$A,0)-1,MATCH($AT184,'Daten Elementary'!$A$424:$ADO$424,0)-1))*1000000</f>
        <v>1843.3026</v>
      </c>
      <c r="DH184" s="305">
        <f t="shared" ca="1" si="120"/>
        <v>0.99999998318236005</v>
      </c>
      <c r="DI184" s="316">
        <f ca="1">IF(ISERROR(OFFSET('Daten Elementary'!$A$1,MATCH(DI$5,'Daten Elementary'!$A:$A,0)-1,MATCH(AM184,'Daten Elementary'!$A$424:$ADO$424,0)-1)),0,OFFSET('Daten Elementary'!$A$1,MATCH(DI$5,'Daten Elementary'!$A:$A,0)-1,MATCH(AM184,'Daten Elementary'!$A$424:$ADO$424,0)-1))*1000000</f>
        <v>4138.8999999999996</v>
      </c>
      <c r="DJ184" s="316">
        <f ca="1">IF(ISERROR(OFFSET('Daten Elementary'!$A$1,MATCH(DJ$5,'Daten Elementary'!$A:$A,0)-1,MATCH(AN184,'Daten Elementary'!$A$424:$ADO$424,0)-1)),0,OFFSET('Daten Elementary'!$A$1,MATCH(DJ$5,'Daten Elementary'!$A:$A,0)-1,MATCH(AN184,'Daten Elementary'!$A$424:$ADO$424,0)-1))*1000000</f>
        <v>0</v>
      </c>
      <c r="DK184" s="316">
        <f ca="1">IF(ISERROR(OFFSET('Daten Elementary'!$A$1,MATCH(DK$5,'Daten Elementary'!$A:$A,0)-1,MATCH(AO184,'Daten Elementary'!$A$424:$ADO$424,0)-1)),0,OFFSET('Daten Elementary'!$A$1,MATCH(DK$5,'Daten Elementary'!$A:$A,0)-1,MATCH(AO184,'Daten Elementary'!$A$424:$ADO$424,0)-1))*1000000</f>
        <v>901.38043000000005</v>
      </c>
      <c r="DL184" s="316">
        <f ca="1">IF(ISERROR(OFFSET('Daten Elementary'!$A$1,MATCH(DL$5,'Daten Elementary'!$A:$A,0)-1,MATCH(AP184,'Daten Elementary'!$A$424:$ADO$424,0)-1)),0,OFFSET('Daten Elementary'!$A$1,MATCH(DL$5,'Daten Elementary'!$A:$A,0)-1,MATCH(AP184,'Daten Elementary'!$A$424:$ADO$424,0)-1))*1000000</f>
        <v>0</v>
      </c>
      <c r="DM184" s="316">
        <f t="shared" ca="1" si="121"/>
        <v>5040.2804299999998</v>
      </c>
      <c r="DN184" s="316">
        <f ca="1">IF(ISERROR(OFFSET('Daten Elementary'!$A$1,MATCH(DN$5,'Daten Elementary'!$A:$A,0)-1,MATCH(AQ184,'Daten Elementary'!$A$424:$ADO$424,0)-1)),0,OFFSET('Daten Elementary'!$A$1,MATCH(DN$5,'Daten Elementary'!$A:$A,0)-1,MATCH(AQ184,'Daten Elementary'!$A$424:$ADO$424,0)-1))*1000000</f>
        <v>142.43555000000001</v>
      </c>
      <c r="DO184" s="316">
        <f ca="1">IF(ISERROR(OFFSET('Daten Elementary'!$A$1,MATCH(DO$5,'Daten Elementary'!$A:$A,0)-1,MATCH(AR184,'Daten Elementary'!$A$424:$ADO$424,0)-1)),0,OFFSET('Daten Elementary'!$A$1,MATCH(DO$5,'Daten Elementary'!$A:$A,0)-1,MATCH(AR184,'Daten Elementary'!$A$424:$ADO$424,0)-1))*1000000</f>
        <v>411.20194999999995</v>
      </c>
      <c r="DP184" s="316">
        <f ca="1">IF(ISERROR(OFFSET('Daten Elementary'!$A$1,MATCH(DP$5,'Daten Elementary'!$A:$A,0)-1,MATCH(AS184,'Daten Elementary'!$A$424:$ADO$424,0)-1)),0,OFFSET('Daten Elementary'!$A$1,MATCH(DP$5,'Daten Elementary'!$A:$A,0)-1,MATCH(AS184,'Daten Elementary'!$A$424:$ADO$424,0)-1))*1000000</f>
        <v>365.42337000000003</v>
      </c>
      <c r="DQ184" s="317">
        <f t="shared" ca="1" si="122"/>
        <v>5959.3413</v>
      </c>
      <c r="DR184" s="316">
        <f ca="1">IF(ISERROR(OFFSET('Daten Elementary'!$A$1,MATCH(DR$5,'Daten Elementary'!$A:$A,0)-1,MATCH($AT184,'Daten Elementary'!$A$424:$ADO$424,0)-1)),0,OFFSET('Daten Elementary'!$A$1,MATCH(DR$5,'Daten Elementary'!$A:$A,0)-1,MATCH($AT184,'Daten Elementary'!$A$424:$ADO$424,0)-1))*1000000</f>
        <v>5959.3413</v>
      </c>
      <c r="DS184" s="305">
        <f t="shared" ca="1" si="123"/>
        <v>1</v>
      </c>
      <c r="DT184" s="318">
        <f ca="1">IF(ISERROR(OFFSET('Daten UBP13'!$A$1,MATCH(DT$5,'Daten UBP13'!$A:$A,0)-1,MATCH(AM184,'Daten UBP13'!$A$424:$AEG$424,0)-1)),0,OFFSET('Daten UBP13'!$A$1,MATCH(DT$5,'Daten UBP13'!$A:$A,0)-1,MATCH(AM184,'Daten UBP13'!$A$424:$AEG$424,0)-1))</f>
        <v>837.83684000000005</v>
      </c>
      <c r="DU184" s="318">
        <f ca="1">IF(ISERROR(OFFSET('Daten UBP13'!$A$1,MATCH(DU$5,'Daten UBP13'!$A:$A,0)-1,MATCH(AN184,'Daten UBP13'!$A$424:$AEG$424,0)-1)),0,OFFSET('Daten UBP13'!$A$1,MATCH(DU$5,'Daten UBP13'!$A:$A,0)-1,MATCH(AN184,'Daten UBP13'!$A$424:$AEG$424,0)-1))</f>
        <v>0</v>
      </c>
      <c r="DV184" s="318">
        <f ca="1">IF(ISERROR(OFFSET('Daten UBP13'!$A$1,MATCH(DV$5,'Daten UBP13'!$A:$A,0)-1,MATCH(AO184,'Daten UBP13'!$A$424:$AEG$424,0)-1)),0,OFFSET('Daten UBP13'!$A$1,MATCH(DV$5,'Daten UBP13'!$A:$A,0)-1,MATCH(AO184,'Daten UBP13'!$A$424:$AEG$424,0)-1))</f>
        <v>410.85271</v>
      </c>
      <c r="DW184" s="318">
        <f ca="1">IF(ISERROR(OFFSET('Daten UBP13'!$A$1,MATCH(DW$5,'Daten UBP13'!$A:$A,0)-1,MATCH(AP184,'Daten UBP13'!$A$424:$AEG$424,0)-1)),0,OFFSET('Daten UBP13'!$A$1,MATCH(DW$5,'Daten UBP13'!$A:$A,0)-1,MATCH(AP184,'Daten UBP13'!$A$424:$AEG$424,0)-1))</f>
        <v>0</v>
      </c>
      <c r="DX184" s="318">
        <f t="shared" ca="1" si="124"/>
        <v>1248.6895500000001</v>
      </c>
      <c r="DY184" s="318">
        <f ca="1">IF(ISERROR(OFFSET('Daten UBP13'!$A$1,MATCH(DY$5,'Daten UBP13'!$A:$A,0)-1,MATCH(AQ184,'Daten UBP13'!$A$424:$AEG$424,0)-1)),0,OFFSET('Daten UBP13'!$A$1,MATCH(DY$5,'Daten UBP13'!$A:$A,0)-1,MATCH(AQ184,'Daten UBP13'!$A$424:$AEG$424,0)-1))</f>
        <v>97.676045999999999</v>
      </c>
      <c r="DZ184" s="318">
        <f ca="1">IF(ISERROR(OFFSET('Daten UBP13'!$A$1,MATCH(DZ$5,'Daten UBP13'!$A:$A,0)-1,MATCH(AR184,'Daten UBP13'!$A$424:$AEG$424,0)-1)),0,OFFSET('Daten UBP13'!$A$1,MATCH(DZ$5,'Daten UBP13'!$A:$A,0)-1,MATCH(AR184,'Daten UBP13'!$A$424:$AEG$424,0)-1))</f>
        <v>401.46292999999997</v>
      </c>
      <c r="EA184" s="318">
        <f ca="1">IF(ISERROR(OFFSET('Daten UBP13'!$A$1,MATCH(EA$5,'Daten UBP13'!$A:$A,0)-1,MATCH(AS184,'Daten UBP13'!$A$424:$AEG$424,0)-1)),0,OFFSET('Daten UBP13'!$A$1,MATCH(EA$5,'Daten UBP13'!$A:$A,0)-1,MATCH(AS184,'Daten UBP13'!$A$424:$AEG$424,0)-1))</f>
        <v>193.13811000000001</v>
      </c>
      <c r="EB184" s="319">
        <f t="shared" ca="1" si="125"/>
        <v>1940.9666360000001</v>
      </c>
      <c r="EC184" s="318">
        <f ca="1">IF(ISERROR(OFFSET('Daten UBP13'!$A$1,MATCH(EC$5,'Daten UBP13'!$A:$A,0)-1,MATCH(AT184,'Daten UBP13'!$A$424:$AEG$424,0)-1)),0,OFFSET('Daten UBP13'!$A$1,MATCH(EC$5,'Daten UBP13'!$A:$A,0)-1,MATCH(AT184,'Daten UBP13'!$A$424:$AEG$424,0)-1))</f>
        <v>1940.9666</v>
      </c>
      <c r="ED184" s="305">
        <f t="shared" ca="1" si="126"/>
        <v>0.99999998145254043</v>
      </c>
      <c r="EE184" s="320">
        <f ca="1">IF(ISERROR(OFFSET('Daten ReCiPe'!$A$1,MATCH(EE$5,'Daten ReCiPe'!$A:$A,0)-1,MATCH(AM184,'Daten ReCiPe'!$A$424:$ADO$424,0)-1)),0,OFFSET('Daten ReCiPe'!$A$1,MATCH(EE$5,'Daten ReCiPe'!$A:$A,0)-1,MATCH(AM184,'Daten ReCiPe'!$A$424:$ADO$424,0)-1))*1000</f>
        <v>58.060977999999999</v>
      </c>
      <c r="EF184" s="320">
        <f ca="1">IF(ISERROR(OFFSET('Daten ReCiPe'!$A$1,MATCH(EF$5,'Daten ReCiPe'!$A:$A,0)-1,MATCH(AN184,'Daten ReCiPe'!$A$424:$ADO$424,0)-1)),0,OFFSET('Daten ReCiPe'!$A$1,MATCH(EF$5,'Daten ReCiPe'!$A:$A,0)-1,MATCH(AN184,'Daten ReCiPe'!$A$424:$ADO$424,0)-1))*1000</f>
        <v>0</v>
      </c>
      <c r="EG184" s="320">
        <f ca="1">IF(ISERROR(OFFSET('Daten ReCiPe'!$A$1,MATCH(EG$5,'Daten ReCiPe'!$A:$A,0)-1,MATCH(AO184,'Daten ReCiPe'!$A$424:$ADO$424,0)-1)),0,OFFSET('Daten ReCiPe'!$A$1,MATCH(EG$5,'Daten ReCiPe'!$A:$A,0)-1,MATCH(AO184,'Daten ReCiPe'!$A$424:$ADO$424,0)-1))*1000</f>
        <v>68.759838999999999</v>
      </c>
      <c r="EH184" s="320">
        <f ca="1">IF(ISERROR(OFFSET('Daten ReCiPe'!$A$1,MATCH(EH$5,'Daten ReCiPe'!$A:$A,0)-1,MATCH(AP184,'Daten ReCiPe'!$A$424:$ADO$424,0)-1)),0,OFFSET('Daten ReCiPe'!$A$1,MATCH(EH$5,'Daten ReCiPe'!$A:$A,0)-1,MATCH(AP184,'Daten ReCiPe'!$A$424:$ADO$424,0)-1))*1000</f>
        <v>0</v>
      </c>
      <c r="EI184" s="320">
        <f t="shared" ca="1" si="127"/>
        <v>126.82081700000001</v>
      </c>
      <c r="EJ184" s="320">
        <f ca="1">IF(ISERROR(OFFSET('Daten ReCiPe'!$A$1,MATCH(EJ$5,'Daten ReCiPe'!$A:$A,0)-1,MATCH(AQ184,'Daten ReCiPe'!$A$424:$ADO$424,0)-1)),0,OFFSET('Daten ReCiPe'!$A$1,MATCH(EJ$5,'Daten ReCiPe'!$A:$A,0)-1,MATCH(AQ184,'Daten ReCiPe'!$A$424:$ADO$424,0)-1))*1000</f>
        <v>9.1621345999999999</v>
      </c>
      <c r="EK184" s="320">
        <f ca="1">IF(ISERROR(OFFSET('Daten ReCiPe'!$A$1,MATCH(EK$5,'Daten ReCiPe'!$A:$A,0)-1,MATCH(AR184,'Daten ReCiPe'!$A$424:$ADO$424,0)-1)),0,OFFSET('Daten ReCiPe'!$A$1,MATCH(EK$5,'Daten ReCiPe'!$A:$A,0)-1,MATCH(AR184,'Daten ReCiPe'!$A$424:$ADO$424,0)-1))*1000</f>
        <v>28.729517000000001</v>
      </c>
      <c r="EL184" s="320">
        <f ca="1">IF(ISERROR(OFFSET('Daten ReCiPe'!$A$1,MATCH(EL$5,'Daten ReCiPe'!$A:$A,0)-1,MATCH(AS184,'Daten ReCiPe'!$A$424:$ADO$424,0)-1)),0,OFFSET('Daten ReCiPe'!$A$1,MATCH(EL$5,'Daten ReCiPe'!$A:$A,0)-1,MATCH(AS184,'Daten ReCiPe'!$A$424:$ADO$424,0)-1))*1000</f>
        <v>11.131988</v>
      </c>
      <c r="EM184" s="321">
        <f t="shared" ca="1" si="128"/>
        <v>175.84445660000003</v>
      </c>
      <c r="EN184" s="320">
        <f ca="1">IF(ISERROR(OFFSET('Daten ReCiPe'!$A$1,MATCH(EN$5,'Daten ReCiPe'!$A:$A,0)-1,MATCH(AT184,'Daten ReCiPe'!$A$424:$ADO$424,0)-1)),0,OFFSET('Daten ReCiPe'!$A$1,MATCH(EN$5,'Daten ReCiPe'!$A:$A,0)-1,MATCH(AT184,'Daten ReCiPe'!$A$424:$ADO$424,0)-1))*1000</f>
        <v>175.84446</v>
      </c>
      <c r="EO184" s="305">
        <f t="shared" ca="1" si="129"/>
        <v>1.0000000193352696</v>
      </c>
      <c r="EP184" s="322">
        <f ca="1">IF(ISERROR(OFFSET('Daten Elementary'!$A$1,MATCH(EP$5,'Daten Elementary'!$A:$A,0)-1,MATCH(AM184,'Daten Elementary'!$A$424:$ADO$424,0)-1)),0,OFFSET('Daten Elementary'!$A$1,MATCH(EP$5,'Daten Elementary'!$A:$A,0)-1,MATCH(AM184,'Daten Elementary'!$A$424:$ADO$424,0)-1))*1000000</f>
        <v>8.2625852000000002</v>
      </c>
      <c r="EQ184" s="322">
        <f ca="1">IF(ISERROR(OFFSET('Daten Elementary'!$A$1,MATCH(EQ$5,'Daten Elementary'!$A:$A,0)-1,MATCH(AN184,'Daten Elementary'!$A$424:$ADO$424,0)-1)),0,OFFSET('Daten Elementary'!$A$1,MATCH(EQ$5,'Daten Elementary'!$A:$A,0)-1,MATCH(AN184,'Daten Elementary'!$A$424:$ADO$424,0)-1))*1000000</f>
        <v>0</v>
      </c>
      <c r="ER184" s="322">
        <f ca="1">IF(ISERROR(OFFSET('Daten Elementary'!$A$1,MATCH(ER$5,'Daten Elementary'!$A:$A,0)-1,MATCH(AO184,'Daten Elementary'!$A$424:$ADO$424,0)-1)),0,OFFSET('Daten Elementary'!$A$1,MATCH(ER$5,'Daten Elementary'!$A:$A,0)-1,MATCH(AO184,'Daten Elementary'!$A$424:$ADO$424,0)-1))*1000000</f>
        <v>1533.7317</v>
      </c>
      <c r="ES184" s="322">
        <f ca="1">IF(ISERROR(OFFSET('Daten Elementary'!$A$1,MATCH(ES$5,'Daten Elementary'!$A:$A,0)-1,MATCH(AP184,'Daten Elementary'!$A$424:$ADO$424,0)-1)),0,OFFSET('Daten Elementary'!$A$1,MATCH(ES$5,'Daten Elementary'!$A:$A,0)-1,MATCH(AP184,'Daten Elementary'!$A$424:$ADO$424,0)-1))*1000000</f>
        <v>0</v>
      </c>
      <c r="ET184" s="322">
        <f t="shared" ca="1" si="130"/>
        <v>1541.9942852000001</v>
      </c>
      <c r="EU184" s="322">
        <f ca="1">IF(ISERROR(OFFSET('Daten Elementary'!$A$1,MATCH(EU$5,'Daten Elementary'!$A:$A,0)-1,MATCH(AQ184,'Daten Elementary'!$A$424:$ADO$424,0)-1)),0,OFFSET('Daten Elementary'!$A$1,MATCH(EU$5,'Daten Elementary'!$A:$A,0)-1,MATCH(AQ184,'Daten Elementary'!$A$424:$ADO$424,0)-1))*1000000</f>
        <v>229.82989000000001</v>
      </c>
      <c r="EV184" s="322">
        <f ca="1">IF(ISERROR(OFFSET('Daten Elementary'!$A$1,MATCH(EV$5,'Daten Elementary'!$A:$A,0)-1,MATCH(AR184,'Daten Elementary'!$A$424:$ADO$424,0)-1)),0,OFFSET('Daten Elementary'!$A$1,MATCH(EV$5,'Daten Elementary'!$A:$A,0)-1,MATCH(AR184,'Daten Elementary'!$A$424:$ADO$424,0)-1))*1000000</f>
        <v>699.82257000000004</v>
      </c>
      <c r="EW184" s="322">
        <f ca="1">IF(ISERROR(OFFSET('Daten Elementary'!$A$1,MATCH(EW$5,'Daten Elementary'!$A:$A,0)-1,MATCH(AS184,'Daten Elementary'!$A$424:$ADO$424,0)-1)),0,OFFSET('Daten Elementary'!$A$1,MATCH(EW$5,'Daten Elementary'!$A:$A,0)-1,MATCH(AS184,'Daten Elementary'!$A$424:$ADO$424,0)-1))*1000000</f>
        <v>182.98768999999999</v>
      </c>
      <c r="EX184" s="323">
        <f t="shared" ca="1" si="131"/>
        <v>2654.6344352000001</v>
      </c>
      <c r="EY184" s="322">
        <f ca="1">IF(ISERROR(OFFSET('Daten Elementary'!$A$1,MATCH(EY$5,'Daten Elementary'!$A:$A,0)-1,MATCH($AT184,'Daten Elementary'!$A$424:$ADO$424,0)-1)),0,OFFSET('Daten Elementary'!$A$1,MATCH(EY$5,'Daten Elementary'!$A:$A,0)-1,MATCH($AT184,'Daten Elementary'!$A$424:$ADO$424,0)-1))*1000000</f>
        <v>2654.6343999999999</v>
      </c>
      <c r="EZ184" s="305">
        <f t="shared" ca="1" si="132"/>
        <v>0.99999998674017043</v>
      </c>
      <c r="FA184" s="314">
        <f ca="1">IF(ISERROR(OFFSET('Daten Elementary'!$A$1,MATCH(FA$5,'Daten Elementary'!$A:$A,0)-1,MATCH(AM184,'Daten Elementary'!$A$424:$ADO$424,0)-1)),0,OFFSET('Daten Elementary'!$A$1,MATCH(FA$5,'Daten Elementary'!$A:$A,0)-1,MATCH(AM184,'Daten Elementary'!$A$424:$ADO$424,0)-1))*1000</f>
        <v>1025.0999999999999</v>
      </c>
      <c r="FB184" s="314">
        <f ca="1">IF(ISERROR(OFFSET('Daten Elementary'!$A$1,MATCH(FB$5,'Daten Elementary'!$A:$A,0)-1,MATCH(AN184,'Daten Elementary'!$A$424:$ADO$424,0)-1)),0,OFFSET('Daten Elementary'!$A$1,MATCH(FB$5,'Daten Elementary'!$A:$A,0)-1,MATCH(AN184,'Daten Elementary'!$A$424:$ADO$424,0)-1))*1000</f>
        <v>0</v>
      </c>
      <c r="FC184" s="314">
        <f ca="1">IF(ISERROR(OFFSET('Daten Elementary'!$A$1,MATCH(FC$5,'Daten Elementary'!$A:$A,0)-1,MATCH(AO184,'Daten Elementary'!$A$424:$ADO$424,0)-1)),0,OFFSET('Daten Elementary'!$A$1,MATCH(FC$5,'Daten Elementary'!$A:$A,0)-1,MATCH(AO184,'Daten Elementary'!$A$424:$ADO$424,0)-1))*1000</f>
        <v>170.48888000000002</v>
      </c>
      <c r="FD184" s="314">
        <f ca="1">IF(ISERROR(OFFSET('Daten Elementary'!$A$1,MATCH(FD$5,'Daten Elementary'!$A:$A,0)-1,MATCH(AP184,'Daten Elementary'!$A$424:$ADO$424,0)-1)),0,OFFSET('Daten Elementary'!$A$1,MATCH(FD$5,'Daten Elementary'!$A:$A,0)-1,MATCH(AP184,'Daten Elementary'!$A$424:$ADO$424,0)-1))*1000</f>
        <v>0</v>
      </c>
      <c r="FE184" s="314">
        <f t="shared" ca="1" si="133"/>
        <v>1195.58888</v>
      </c>
      <c r="FF184" s="314">
        <f ca="1">IF(ISERROR(OFFSET('Daten Elementary'!$A$1,MATCH(FF$5,'Daten Elementary'!$A:$A,0)-1,MATCH(AQ184,'Daten Elementary'!$A$424:$ADO$424,0)-1)),0,OFFSET('Daten Elementary'!$A$1,MATCH(FF$5,'Daten Elementary'!$A:$A,0)-1,MATCH(AQ184,'Daten Elementary'!$A$424:$ADO$424,0)-1))*1000</f>
        <v>82.215928999999988</v>
      </c>
      <c r="FG184" s="314">
        <f ca="1">IF(ISERROR(OFFSET('Daten Elementary'!$A$1,MATCH(FG$5,'Daten Elementary'!$A:$A,0)-1,MATCH(AR184,'Daten Elementary'!$A$424:$ADO$424,0)-1)),0,OFFSET('Daten Elementary'!$A$1,MATCH(FG$5,'Daten Elementary'!$A:$A,0)-1,MATCH(AR184,'Daten Elementary'!$A$424:$ADO$424,0)-1))*1000</f>
        <v>202.55655999999999</v>
      </c>
      <c r="FH184" s="314">
        <f ca="1">IF(ISERROR(OFFSET('Daten Elementary'!$A$1,MATCH(FH$5,'Daten Elementary'!$A:$A,0)-1,MATCH(AS184,'Daten Elementary'!$A$424:$ADO$424,0)-1)),0,OFFSET('Daten Elementary'!$A$1,MATCH(FH$5,'Daten Elementary'!$A:$A,0)-1,MATCH(AS184,'Daten Elementary'!$A$424:$ADO$424,0)-1))*1000</f>
        <v>69.411820000000006</v>
      </c>
      <c r="FI184" s="315">
        <f t="shared" ca="1" si="134"/>
        <v>1549.773189</v>
      </c>
      <c r="FJ184" s="314">
        <f ca="1">IF(ISERROR(OFFSET('Daten Elementary'!$A$1,MATCH(FJ$5,'Daten Elementary'!$A:$A,0)-1,MATCH($AT184,'Daten Elementary'!$A$424:$ADO$424,0)-1)),0,OFFSET('Daten Elementary'!$A$1,MATCH(FJ$5,'Daten Elementary'!$A:$A,0)-1,MATCH($AT184,'Daten Elementary'!$A$424:$ADO$424,0)-1))*1000</f>
        <v>1549.7731999999999</v>
      </c>
      <c r="FK184" s="305">
        <f t="shared" ca="1" si="135"/>
        <v>1.0000000070978128</v>
      </c>
      <c r="FL184" s="314">
        <f ca="1">IF(ISERROR(OFFSET('Daten Elementary'!$A$1,MATCH(FL$5,'Daten Elementary'!$A:$A,0)-1,MATCH(AM184,'Daten Elementary'!$A$424:$ADO$424,0)-1)),0,OFFSET('Daten Elementary'!$A$1,MATCH(FL$5,'Daten Elementary'!$A:$A,0)-1,MATCH(AM184,'Daten Elementary'!$A$424:$ADO$424,0)-1))</f>
        <v>0</v>
      </c>
      <c r="FM184" s="314">
        <f ca="1">IF(ISERROR(OFFSET('Daten Elementary'!$A$1,MATCH(FM$5,'Daten Elementary'!$A:$A,0)-1,MATCH(AN184,'Daten Elementary'!$A$424:$ADO$424,0)-1)),0,OFFSET('Daten Elementary'!$A$1,MATCH(FM$5,'Daten Elementary'!$A:$A,0)-1,MATCH(AN184,'Daten Elementary'!$A$424:$ADO$424,0)-1))</f>
        <v>0</v>
      </c>
      <c r="FN184" s="314">
        <f ca="1">IF(ISERROR(OFFSET('Daten Elementary'!$A$1,MATCH(FN$5,'Daten Elementary'!$A:$A,0)-1,MATCH(AO184,'Daten Elementary'!$A$424:$ADO$424,0)-1)),0,OFFSET('Daten Elementary'!$A$1,MATCH(FN$5,'Daten Elementary'!$A:$A,0)-1,MATCH(AO184,'Daten Elementary'!$A$424:$ADO$424,0)-1))</f>
        <v>0</v>
      </c>
      <c r="FO184" s="314">
        <f ca="1">IF(ISERROR(OFFSET('Daten Elementary'!$A$1,MATCH(FO$5,'Daten Elementary'!$A:$A,0)-1,MATCH(AP184,'Daten Elementary'!$A$424:$ADO$424,0)-1)),0,OFFSET('Daten Elementary'!$A$1,MATCH(FO$5,'Daten Elementary'!$A:$A,0)-1,MATCH(AP184,'Daten Elementary'!$A$424:$ADO$424,0)-1))</f>
        <v>0</v>
      </c>
      <c r="FP184" s="314">
        <f t="shared" ca="1" si="136"/>
        <v>0</v>
      </c>
      <c r="FQ184" s="314">
        <f ca="1">IF(ISERROR(OFFSET('Daten Elementary'!$A$1,MATCH(FQ$5,'Daten Elementary'!$A:$A,0)-1,MATCH(AQ184,'Daten Elementary'!$A$424:$ADO$424,0)-1)),0,OFFSET('Daten Elementary'!$A$1,MATCH(FQ$5,'Daten Elementary'!$A:$A,0)-1,MATCH(AQ184,'Daten Elementary'!$A$424:$ADO$424,0)-1))</f>
        <v>0</v>
      </c>
      <c r="FR184" s="314">
        <f ca="1">IF(ISERROR(OFFSET('Daten Elementary'!$A$1,MATCH(FR$5,'Daten Elementary'!$A:$A,0)-1,MATCH(AR184,'Daten Elementary'!$A$424:$ADO$424,0)-1)),0,OFFSET('Daten Elementary'!$A$1,MATCH(FR$5,'Daten Elementary'!$A:$A,0)-1,MATCH(AR184,'Daten Elementary'!$A$424:$ADO$424,0)-1))</f>
        <v>0</v>
      </c>
      <c r="FS184" s="314">
        <f ca="1">IF(ISERROR(OFFSET('Daten Elementary'!$A$1,MATCH(FS$5,'Daten Elementary'!$A:$A,0)-1,MATCH(AS184,'Daten Elementary'!$A$424:$ADO$424,0)-1)),0,OFFSET('Daten Elementary'!$A$1,MATCH(FS$5,'Daten Elementary'!$A:$A,0)-1,MATCH(AS184,'Daten Elementary'!$A$424:$ADO$424,0)-1))</f>
        <v>0</v>
      </c>
      <c r="FT184" s="315">
        <f t="shared" ca="1" si="137"/>
        <v>0</v>
      </c>
      <c r="FU184" s="314">
        <f ca="1">IF(ISERROR(OFFSET('Daten Elementary'!$A$1,MATCH(FU$5,'Daten Elementary'!$A:$A,0)-1,MATCH($AT184,'Daten Elementary'!$A$424:$ADO$424,0)-1)),0,OFFSET('Daten Elementary'!$A$1,MATCH(FU$5,'Daten Elementary'!$A:$A,0)-1,MATCH($AT184,'Daten Elementary'!$A$424:$ADO$424,0)-1))</f>
        <v>0</v>
      </c>
      <c r="FV184" s="305">
        <f t="shared" ca="1" si="138"/>
        <v>0</v>
      </c>
      <c r="FW184" s="324"/>
      <c r="FX184" s="231" t="str">
        <f t="shared" si="139"/>
        <v>Kleintransporter (&lt;3.5t), Diesel/Benzin (durchschnittliche Flotte)</v>
      </c>
      <c r="FY184" s="231" t="str">
        <f t="shared" si="104"/>
        <v>Kleintransporter (&lt;3.5t)</v>
      </c>
      <c r="FZ184" s="231" t="str">
        <f t="shared" si="105"/>
        <v>, Diesel/Benzin</v>
      </c>
      <c r="GA184" s="231" t="str">
        <f t="shared" si="106"/>
        <v xml:space="preserve"> (durchschnittliche Flotte)</v>
      </c>
      <c r="GB184" s="231"/>
    </row>
    <row r="185" spans="1:184" ht="16.5" customHeight="1">
      <c r="A185" s="364"/>
      <c r="B185" s="339"/>
      <c r="C185" s="342" t="s">
        <v>146</v>
      </c>
      <c r="D185" s="342" t="s">
        <v>24</v>
      </c>
      <c r="E185" s="345" t="s">
        <v>25</v>
      </c>
      <c r="F185" s="97">
        <v>0.98502758077226149</v>
      </c>
      <c r="G185" s="34">
        <v>2.5</v>
      </c>
      <c r="H185" s="84">
        <f t="shared" si="147"/>
        <v>0.39401103230890461</v>
      </c>
      <c r="I185" s="101">
        <v>1</v>
      </c>
      <c r="J185" s="101"/>
      <c r="K185" s="90">
        <v>1</v>
      </c>
      <c r="L185" s="86"/>
      <c r="M185" s="86"/>
      <c r="N185" s="38" t="s">
        <v>100</v>
      </c>
      <c r="O185" s="6">
        <f ca="1">(IF(ISERROR(INDEX(INDIRECT($D$268),MATCH($AM185,$AM$4:$AM$275,0),MATCH(O$304,INDIRECT($E$268),0))*$I185/$AD185),0,INDEX(INDIRECT($D$268),MATCH($AM185,$AM$4:$AM$275,0),MATCH(O$304,INDIRECT($E$268),0))*$I185/$AD185)+IF(ISERROR(INDEX(INDIRECT($D$268),MATCH($AN185,$AN$4:$AN$275,0),MATCH(O$305,INDIRECT($E$268),0))*$J185/$AE185),0,INDEX(INDIRECT($D$268),MATCH($AN185,$AN$4:$AN$275,0),MATCH(O$305,INDIRECT($E$268),0))*$J185/$AE185))*$AC185/$F185</f>
        <v>356.82839000000001</v>
      </c>
      <c r="P185" s="6">
        <f ca="1">(IF(ISERROR(INDEX(INDIRECT($D$268),MATCH($AO185,$AO$4:$AO$275,0),MATCH(P$304,INDIRECT($E$268),0))*$I185/$AD185),0,INDEX(INDIRECT($D$268),MATCH($AO185,$AO$4:$AO$275,0),MATCH(P$304,INDIRECT($E$268),0))*$I185/$AD185)+IF(ISERROR(INDEX(INDIRECT($D$268),MATCH($AP185,$AP$4:$AP$275,0),MATCH(P$305,INDIRECT($E$268),0))*$J185/$AE185),0,INDEX(INDIRECT($D$268),MATCH($AP185,$AP$4:$AP$275,0),MATCH(P$305,INDIRECT($E$268),0))*$J185/$AE185))*$AC185/$F185</f>
        <v>72.284981999999999</v>
      </c>
      <c r="Q185" s="6">
        <f ca="1">INDEX(INDIRECT($D$268),MATCH($AQ185,$AQ$4:$AQ$284,0),MATCH(Q$4,INDIRECT($E$268),0))*$K185*$AC185/$F185/$AF185</f>
        <v>20.419646999999998</v>
      </c>
      <c r="R185" s="6">
        <f ca="1">INDEX(INDIRECT($D$268),MATCH($AR185,$AR$4:$AR$284,0),MATCH(R$4,INDIRECT($E$268),0))*$K185*$AC185/$F185/$AF185</f>
        <v>35.399000999999998</v>
      </c>
      <c r="S185" s="6">
        <f ca="1">INDEX(INDIRECT($D$268),MATCH($AS185,$AS$4:$AS$284,0),MATCH(S$4,INDIRECT($E$268),0))*$K185*$AC185/$F185/$AF185</f>
        <v>35.460281000000002</v>
      </c>
      <c r="T185" s="7">
        <f t="shared" ca="1" si="146"/>
        <v>520.39230100000009</v>
      </c>
      <c r="U185" s="6">
        <f>IF($B$268=6,(IF(OR(AJ185="Benzin",AJ185="Diesel"),$AK185*INDEX('DIN EN 16258'!$I:$I,MATCH('mobitool-Faktoren v2.0'!$AI185,'DIN EN 16258'!$A:$A,0))*$I185/$AD185+$AL185*INDEX('DIN EN 16258'!$I:$I,MATCH('mobitool-Faktoren v2.0'!$AJ185,'DIN EN 16258'!$A:$A,0))*$I185/$AD185,IF(ISERROR($AK185*INDEX('DIN EN 16258'!$I:$I,MATCH('mobitool-Faktoren v2.0'!$AI185,'DIN EN 16258'!$A:$A,0))*$I185/$AD185),0,$AK185*INDEX('DIN EN 16258'!$I:$I,MATCH('mobitool-Faktoren v2.0'!$AI185,'DIN EN 16258'!$A:$A,0))*$I185/$AD185)+IF(ISERROR($AL185*INDEX('DIN EN 16258'!$I:$I,MATCH('mobitool-Faktoren v2.0'!$AJ185,'DIN EN 16258'!$A:$A,0))*$J185/$AE185),0,$AL185*INDEX('DIN EN 16258'!$I:$I,MATCH('mobitool-Faktoren v2.0'!$AJ185,'DIN EN 16258'!$A:$A,0))*$J185/$AE185)))*1000,
IF($B$268=1,(IF(OR(AJ185="Benzin",AJ185="Diesel"),$AK185*INDEX('DIN EN 16258'!$D:$D,MATCH('mobitool-Faktoren v2.0'!$AI185,'DIN EN 16258'!$A:$A,0))*$I185/$AD185+$AL185*INDEX('DIN EN 16258'!$D:$D,MATCH('mobitool-Faktoren v2.0'!$AJ185,'DIN EN 16258'!$A:$A,0))*$I185/$AD185,IF(ISERROR($AK185*INDEX('DIN EN 16258'!$D:$D,MATCH('mobitool-Faktoren v2.0'!$AI185,'DIN EN 16258'!$A:$A,0))*$I185/$AD185),0,$AK185*INDEX('DIN EN 16258'!$D:$D,MATCH('mobitool-Faktoren v2.0'!$AI185,'DIN EN 16258'!$A:$A,0))*$I185/$AD185)+IF(ISERROR($AL185*INDEX('DIN EN 16258'!$D:$D,MATCH('mobitool-Faktoren v2.0'!$AJ185,'DIN EN 16258'!$A:$A,0))*$J185/$AE185),0,$AL185*INDEX('DIN EN 16258'!$D:$D,MATCH('mobitool-Faktoren v2.0'!$AJ185,'DIN EN 16258'!$A:$A,0))*$J185/$AE185))),0))*$AC185/$F185</f>
        <v>356.85570000000001</v>
      </c>
      <c r="V185" s="6">
        <f>IF($B$268=6,(IF(OR(AJ185="Benzin",AJ185="Diesel"),$AK185*INDEX('DIN EN 16258'!$L:$L,MATCH('mobitool-Faktoren v2.0'!$AI185,'DIN EN 16258'!$A:$A,0))*$I185/$AD185+$AL185*INDEX('DIN EN 16258'!$L:$L,MATCH('mobitool-Faktoren v2.0'!$AJ185,'DIN EN 16258'!$A:$A,0))*$I185/$AD185,IF(ISERROR($AK185*INDEX('DIN EN 16258'!$L:$L,MATCH('mobitool-Faktoren v2.0'!$AI185,'DIN EN 16258'!$A:$A,0))*$I185/$AD185),0,$AK185*INDEX('DIN EN 16258'!$L:$L,MATCH('mobitool-Faktoren v2.0'!$AI185,'DIN EN 16258'!$A:$A,0))*$I185/$AD185)+IF(ISERROR($AL185*INDEX('DIN EN 16258'!$L:$L,MATCH('mobitool-Faktoren v2.0'!$AJ185,'DIN EN 16258'!$A:$A,0))*$J185/$AE185),0,$AL185*INDEX('DIN EN 16258'!$L:$L,MATCH('mobitool-Faktoren v2.0'!$AJ185,'DIN EN 16258'!$A:$A,0))*$J185/$AE185)))*1000,
IF($B$268=1,(IF(OR(AJ185="Benzin",AJ185="Diesel"),$AK185*INDEX('DIN EN 16258'!$F:$F,MATCH('mobitool-Faktoren v2.0'!$AI185,'DIN EN 16258'!$A:$A,0))*$I185/$AD185+$AL185*INDEX('DIN EN 16258'!$F:$F,MATCH('mobitool-Faktoren v2.0'!$AJ185,'DIN EN 16258'!$A:$A,0))*$I185/$AD185,IF(ISERROR($AK185*INDEX('DIN EN 16258'!$F:$F,MATCH('mobitool-Faktoren v2.0'!$AI185,'DIN EN 16258'!$A:$A,0))*$I185/$AD185),0,$AK185*INDEX('DIN EN 16258'!$F:$F,MATCH('mobitool-Faktoren v2.0'!$AI185,'DIN EN 16258'!$A:$A,0))*$I185/$AD185)+IF(ISERROR($AL185*INDEX('DIN EN 16258'!$F:$F,MATCH('mobitool-Faktoren v2.0'!$AJ185,'DIN EN 16258'!$A:$A,0))*$J185/$AE185),0,$AL185*INDEX('DIN EN 16258'!$F:$F,MATCH('mobitool-Faktoren v2.0'!$AJ185,'DIN EN 16258'!$A:$A,0))*$J185/$AE185))),0))*$AC185/$F185</f>
        <v>433.56300000000005</v>
      </c>
      <c r="W185" s="6" t="s">
        <v>2379</v>
      </c>
      <c r="X185" s="39" t="s">
        <v>162</v>
      </c>
      <c r="Y185" s="300"/>
      <c r="Z185" s="300"/>
      <c r="AA185" s="299"/>
      <c r="AB185" s="299"/>
      <c r="AC185" s="300">
        <v>0.98502758077226149</v>
      </c>
      <c r="AD185" s="298">
        <v>1</v>
      </c>
      <c r="AE185" s="298"/>
      <c r="AF185" s="337">
        <v>1</v>
      </c>
      <c r="AG185" s="337"/>
      <c r="AH185" s="337"/>
      <c r="AI185" s="301" t="s">
        <v>24</v>
      </c>
      <c r="AJ185" s="301"/>
      <c r="AK185" s="374">
        <f>'Kennwerte Strassentransporte'!H$67</f>
        <v>0.11117</v>
      </c>
      <c r="AL185" s="374"/>
      <c r="AM185" s="202" t="s">
        <v>1140</v>
      </c>
      <c r="AN185" s="202" t="s">
        <v>81</v>
      </c>
      <c r="AO185" s="202" t="s">
        <v>1141</v>
      </c>
      <c r="AP185" s="202" t="s">
        <v>81</v>
      </c>
      <c r="AQ185" s="202" t="s">
        <v>1142</v>
      </c>
      <c r="AR185" s="202" t="s">
        <v>1143</v>
      </c>
      <c r="AS185" s="202" t="s">
        <v>1144</v>
      </c>
      <c r="AT185" s="202" t="s">
        <v>1160</v>
      </c>
      <c r="AU185" s="303">
        <f ca="1">IF(ISERROR(OFFSET('Daten KEA'!$A$1,MATCH(AU$5,'Daten KEA'!$A:$A,0)-1,MATCH(AM185,'Daten KEA'!$A$424:$ADO$424,0)-1)),0,OFFSET('Daten KEA'!$A$1,MATCH(AU$5,'Daten KEA'!$A:$A,0)-1,MATCH(AM185,'Daten KEA'!$A$424:$ADO$424,0)-1))+IF(ISERROR(AK185*INDEX('Energiefaktoren Ecoinvent'!$D:$D,MATCH('mobitool-Faktoren v2.0'!AI185,'Energiefaktoren Ecoinvent'!$A:$A,0))),0,AK185*INDEX('Energiefaktoren Ecoinvent'!$D:$D,MATCH('mobitool-Faktoren v2.0'!AI185,'Energiefaktoren Ecoinvent'!$A:$A,0)))+IF(OR(AJ185="Benzin",AJ185="Diesel"),IF(ISERROR(OFFSET('Daten KEA'!$A$1,MATCH(AV$5,'Daten KEA'!$A:$A,0)-1,MATCH(AN185,'Daten KEA'!$A$424:$ADO$424,0)-1)),0,OFFSET('Daten KEA'!$A$1,MATCH(AV$5,'Daten KEA'!$A:$A,0)-1,MATCH(AN185,'Daten KEA'!$A$424:$ADO$424,0)-1))+IF(ISERROR(AL185*INDEX('Energiefaktoren Ecoinvent'!$D:$D,MATCH('mobitool-Faktoren v2.0'!AJ185,'Energiefaktoren Ecoinvent'!$A:$A,0))),0,AL185*INDEX('Energiefaktoren Ecoinvent'!$D:$D,MATCH('mobitool-Faktoren v2.0'!AJ185,'Energiefaktoren Ecoinvent'!$A:$A,0))),0)</f>
        <v>4.758076</v>
      </c>
      <c r="AV185" s="303">
        <f ca="1">IF(OR(AJ185="Benzin",AJ185="Diesel"),0,IF(ISERROR(OFFSET('Daten KEA'!$A$1,MATCH(AV$5,'Daten KEA'!$A:$A,0)-1,MATCH(AN185,'Daten KEA'!$A$424:$ADO$424,0)-1)),0,OFFSET('Daten KEA'!$A$1,MATCH(AV$5,'Daten KEA'!$A:$A,0)-1,MATCH(AN185,'Daten KEA'!$A$424:$ADO$424,0)-1))+IF(ISERROR(AL185*INDEX('Energiefaktoren Ecoinvent'!$D:$D,MATCH('mobitool-Faktoren v2.0'!AJ185,'Energiefaktoren Ecoinvent'!$A:$A,0))),0,AL185*INDEX('Energiefaktoren Ecoinvent'!$D:$D,MATCH('mobitool-Faktoren v2.0'!AJ185,'Energiefaktoren Ecoinvent'!$A:$A,0))))</f>
        <v>0</v>
      </c>
      <c r="AW185" s="303">
        <f ca="1">IF(ISERROR(OFFSET('Daten KEA'!$A$1,MATCH(AW$5,'Daten KEA'!$A:$A,0)-1,MATCH(AO185,'Daten KEA'!$A$424:$ADO$424,0)-1)),0,OFFSET('Daten KEA'!$A$1,MATCH(AW$5,'Daten KEA'!$A:$A,0)-1,MATCH(AO185,'Daten KEA'!$A$424:$ADO$424,0)-1))-IF(ISERROR(AK185*INDEX('Energiefaktoren Ecoinvent'!$D:$D,MATCH('mobitool-Faktoren v2.0'!AI185,'Energiefaktoren Ecoinvent'!$A:$A,0))),0,AK185*INDEX('Energiefaktoren Ecoinvent'!$D:$D,MATCH('mobitool-Faktoren v2.0'!AI185,'Energiefaktoren Ecoinvent'!$A:$A,0)))+IF(OR(AJ185="Benzin",AJ185="Diesel"),IF(ISERROR(OFFSET('Daten KEA'!$A$1,MATCH(AX$5,'Daten KEA'!$A:$A,0)-1,MATCH(AP185,'Daten KEA'!$A$424:$ADO$424,0)-1)),0,OFFSET('Daten KEA'!$A$1,MATCH(AX$5,'Daten KEA'!$A:$A,0)-1,MATCH(AP185,'Daten KEA'!$A$424:$ADO$424,0)-1))-IF(ISERROR(AL185*INDEX('Energiefaktoren Ecoinvent'!$D:$D,MATCH('mobitool-Faktoren v2.0'!AJ185,'Energiefaktoren Ecoinvent'!$A:$A,0))),0,AL185*INDEX('Energiefaktoren Ecoinvent'!$D:$D,MATCH('mobitool-Faktoren v2.0'!AJ185,'Energiefaktoren Ecoinvent'!$A:$A,0))),0)</f>
        <v>1.4142102000000003</v>
      </c>
      <c r="AX185" s="303">
        <f ca="1">IF(OR(AJ185="Benzin",AJ185="Diesel"),0,IF(ISERROR(OFFSET('Daten KEA'!$A$1,MATCH(AX$5,'Daten KEA'!$A:$A,0)-1,MATCH(AP185,'Daten KEA'!$A$424:$ADO$424,0)-1)),0,OFFSET('Daten KEA'!$A$1,MATCH(AX$5,'Daten KEA'!$A:$A,0)-1,MATCH(AP185,'Daten KEA'!$A$424:$ADO$424,0)-1))-IF(ISERROR(AL185*INDEX('Energiefaktoren Ecoinvent'!$D:$D,MATCH('mobitool-Faktoren v2.0'!AJ185,'Energiefaktoren Ecoinvent'!$A:$A,0))),0,AL185*INDEX('Energiefaktoren Ecoinvent'!$D:$D,MATCH('mobitool-Faktoren v2.0'!AJ185,'Energiefaktoren Ecoinvent'!$A:$A,0))))</f>
        <v>0</v>
      </c>
      <c r="AY185" s="303">
        <f t="shared" ca="1" si="107"/>
        <v>6.1722862000000003</v>
      </c>
      <c r="AZ185" s="303">
        <f ca="1">IF(ISERROR(OFFSET('Daten KEA'!$A$1,MATCH(AZ$5,'Daten KEA'!$A:$A,0)-1,MATCH(AQ185,'Daten KEA'!$A$424:$ADO$424,0)-1)),0,OFFSET('Daten KEA'!$A$1,MATCH(AZ$5,'Daten KEA'!$A:$A,0)-1,MATCH(AQ185,'Daten KEA'!$A$424:$ADO$424,0)-1))</f>
        <v>0.59241564999999996</v>
      </c>
      <c r="BA185" s="303">
        <f ca="1">IF(ISERROR(OFFSET('Daten KEA'!$A$1,MATCH(BA$5,'Daten KEA'!$A:$A,0)-1,MATCH(AR185,'Daten KEA'!$A$424:$ADO$424,0)-1)),0,OFFSET('Daten KEA'!$A$1,MATCH(BA$5,'Daten KEA'!$A:$A,0)-1,MATCH(AR185,'Daten KEA'!$A$424:$ADO$424,0)-1))</f>
        <v>0.63513830999999998</v>
      </c>
      <c r="BB185" s="303">
        <f ca="1">IF(ISERROR(OFFSET('Daten KEA'!$A$1,MATCH(BB$5,'Daten KEA'!$A:$A,0)-1,MATCH(AS185,'Daten KEA'!$A$424:$ADO$424,0)-1)),0,OFFSET('Daten KEA'!$A$1,MATCH(BB$5,'Daten KEA'!$A:$A,0)-1,MATCH(AS185,'Daten KEA'!$A$424:$ADO$424,0)-1))</f>
        <v>1.4819416000000001</v>
      </c>
      <c r="BC185" s="304">
        <f t="shared" ca="1" si="101"/>
        <v>8.8817817600000009</v>
      </c>
      <c r="BD185" s="303">
        <f ca="1">IF(ISERROR(OFFSET('Daten KEA'!$A$1,MATCH(BD$5,'Daten KEA'!$A:$A,0)-1,MATCH(AT185,'Daten KEA'!$A$424:$ADO$424,0)-1)),0,OFFSET('Daten KEA'!$A$1,MATCH(BD$5,'Daten KEA'!$A:$A,0)-1,MATCH(AT185,'Daten KEA'!$A$424:$ADO$424,0)-1))</f>
        <v>8.8817819</v>
      </c>
      <c r="BE185" s="305">
        <f t="shared" ca="1" si="108"/>
        <v>1.000000015762603</v>
      </c>
      <c r="BF185" s="306">
        <f ca="1">IF(ISERROR(OFFSET('Daten KEA'!$A$1,MATCH(BF$5,'Daten KEA'!$A:$A,0)-1,MATCH(AM185,'Daten KEA'!$A$424:$ADO$424,0)-1)),0,OFFSET('Daten KEA'!$A$1,MATCH(BF$5,'Daten KEA'!$A:$A,0)-1,MATCH(AM185,'Daten KEA'!$A$424:$ADO$424,0)-1))+IF(ISERROR($AK185*INDEX('Energiefaktoren Ecoinvent'!$H:$H,MATCH('mobitool-Faktoren v2.0'!$AI185,'Energiefaktoren Ecoinvent'!$A:$A,0))),0,$AK185*INDEX('Energiefaktoren Ecoinvent'!$H:$H,MATCH('mobitool-Faktoren v2.0'!$AI185,'Energiefaktoren Ecoinvent'!$A:$A,0)))+IF(OR(AJ185="Benzin",AJ185="Diesel"),IF(ISERROR(OFFSET('Daten KEA'!$A$1,MATCH(BG$5,'Daten KEA'!$A:$A,0)-1,MATCH(AN185,'Daten KEA'!$A$424:$ADO$424,0)-1)),0,OFFSET('Daten KEA'!$A$1,MATCH(BG$5,'Daten KEA'!$A:$A,0)-1,MATCH(AN185,'Daten KEA'!$A$424:$ADO$424,0)-1))+IF(ISERROR($AL185*INDEX('Energiefaktoren Ecoinvent'!$H:$H,MATCH('mobitool-Faktoren v2.0'!$AJ185,'Energiefaktoren Ecoinvent'!$A:$A,0))),0,$AL185*INDEX('Energiefaktoren Ecoinvent'!$H:$H,MATCH('mobitool-Faktoren v2.0'!$AJ185,'Energiefaktoren Ecoinvent'!$A:$A,0))),0)</f>
        <v>4.758076</v>
      </c>
      <c r="BG185" s="306">
        <f ca="1">IF(OR(AJ185="Benzin",AJ185="Diesel"),0,IF(ISERROR(OFFSET('Daten KEA'!$A$1,MATCH(BG$5,'Daten KEA'!$A:$A,0)-1,MATCH(AN185,'Daten KEA'!$A$424:$ADO$424,0)-1)),0,OFFSET('Daten KEA'!$A$1,MATCH(BG$5,'Daten KEA'!$A:$A,0)-1,MATCH(AN185,'Daten KEA'!$A$424:$ADO$424,0)-1))+IF(ISERROR($AL185*INDEX('Energiefaktoren Ecoinvent'!$H:$H,MATCH('mobitool-Faktoren v2.0'!$AJ185,'Energiefaktoren Ecoinvent'!$A:$A,0))),0,$AL185*INDEX('Energiefaktoren Ecoinvent'!$H:$H,MATCH('mobitool-Faktoren v2.0'!$AJ185,'Energiefaktoren Ecoinvent'!$A:$A,0))))</f>
        <v>0</v>
      </c>
      <c r="BH185" s="306">
        <f ca="1">IF(ISERROR(OFFSET('Daten KEA'!$A$1,MATCH(BH$5,'Daten KEA'!$A:$A,0)-1,MATCH(AO185,'Daten KEA'!$A$424:$ADO$424,0)-1)),0,OFFSET('Daten KEA'!$A$1,MATCH(BH$5,'Daten KEA'!$A:$A,0)-1,MATCH(AO185,'Daten KEA'!$A$424:$ADO$424,0)-1))-IF(ISERROR($AK185*INDEX('Energiefaktoren Ecoinvent'!$H:$H,MATCH('mobitool-Faktoren v2.0'!$AI185,'Energiefaktoren Ecoinvent'!$A:$A,0))),0,$AK185*INDEX('Energiefaktoren Ecoinvent'!$H:$H,MATCH('mobitool-Faktoren v2.0'!$AI185,'Energiefaktoren Ecoinvent'!$A:$A,0)))+IF(OR(AJ185="Benzin",AJ185="Diesel"),IF(ISERROR(OFFSET('Daten KEA'!$A$1,MATCH(BI$5,'Daten KEA'!$A:$A,0)-1,MATCH(AP185,'Daten KEA'!$A$424:$ADO$424,0)-1)),0,OFFSET('Daten KEA'!$A$1,MATCH(BI$5,'Daten KEA'!$A:$A,0)-1,MATCH(AP185,'Daten KEA'!$A$424:$ADO$424,0)-1))-IF(ISERROR($AL185*INDEX('Energiefaktoren Ecoinvent'!$H:$H,MATCH('mobitool-Faktoren v2.0'!$AJ185,'Energiefaktoren Ecoinvent'!$A:$A,0))),0,$AL185*INDEX('Energiefaktoren Ecoinvent'!$H:$H,MATCH('mobitool-Faktoren v2.0'!$AJ185,'Energiefaktoren Ecoinvent'!$A:$A,0))),0)</f>
        <v>1.3982598772085009</v>
      </c>
      <c r="BI185" s="306">
        <f ca="1">IF(OR(AJ185="Benzin",AJ185="Diesel"),0,IF(ISERROR(OFFSET('Daten KEA'!$A$1,MATCH(BI$5,'Daten KEA'!$A:$A,0)-1,MATCH(AP185,'Daten KEA'!$A$424:$ADO$424,0)-1)),0,OFFSET('Daten KEA'!$A$1,MATCH(BI$5,'Daten KEA'!$A:$A,0)-1,MATCH(AP185,'Daten KEA'!$A$424:$ADO$424,0)-1))-IF(ISERROR($AL185*INDEX('Energiefaktoren Ecoinvent'!$H:$H,MATCH('mobitool-Faktoren v2.0'!$AJ185,'Energiefaktoren Ecoinvent'!$A:$A,0))),0,$AL185*INDEX('Energiefaktoren Ecoinvent'!$H:$H,MATCH('mobitool-Faktoren v2.0'!$AJ185,'Energiefaktoren Ecoinvent'!$A:$A,0))))</f>
        <v>0</v>
      </c>
      <c r="BJ185" s="306">
        <f t="shared" ca="1" si="140"/>
        <v>6.1563358772085008</v>
      </c>
      <c r="BK185" s="306">
        <f ca="1">IF(ISERROR(OFFSET('Daten KEA'!$A$1,MATCH(BK$5,'Daten KEA'!$A:$A,0)-1,MATCH(AQ185,'Daten KEA'!$A$424:$ADO$424,0)-1)),0,OFFSET('Daten KEA'!$A$1,MATCH(BK$5,'Daten KEA'!$A:$A,0)-1,MATCH(AQ185,'Daten KEA'!$A$424:$ADO$424,0)-1))</f>
        <v>0.56639376613909997</v>
      </c>
      <c r="BL185" s="306">
        <f ca="1">IF(ISERROR(OFFSET('Daten KEA'!$A$1,MATCH(BL$5,'Daten KEA'!$A:$A,0)-1,MATCH(AR185,'Daten KEA'!$A$424:$ADO$424,0)-1)),0,OFFSET('Daten KEA'!$A$1,MATCH(BL$5,'Daten KEA'!$A:$A,0)-1,MATCH(AR185,'Daten KEA'!$A$424:$ADO$424,0)-1))</f>
        <v>0.60461104126599996</v>
      </c>
      <c r="BM185" s="306">
        <f ca="1">IF(ISERROR(OFFSET('Daten KEA'!$A$1,MATCH(BM$5,'Daten KEA'!$A:$A,0)-1,MATCH(AS185,'Daten KEA'!$A$424:$ADO$424,0)-1)),0,OFFSET('Daten KEA'!$A$1,MATCH(BM$5,'Daten KEA'!$A:$A,0)-1,MATCH(AS185,'Daten KEA'!$A$424:$ADO$424,0)-1))</f>
        <v>1.3683854166234999</v>
      </c>
      <c r="BN185" s="307">
        <f t="shared" ca="1" si="148"/>
        <v>8.695726101237101</v>
      </c>
      <c r="BO185" s="306">
        <f ca="1">IF(ISERROR(OFFSET('Daten KEA'!$A$1,MATCH(BO$5,'Daten KEA'!$A:$A,0)-1,MATCH(AT185,'Daten KEA'!$A$424:$ADO$424,0)-1)),0,OFFSET('Daten KEA'!$A$1,MATCH(BO$5,'Daten KEA'!$A:$A,0)-1,MATCH(AT185,'Daten KEA'!$A$424:$ADO$424,0)-1))</f>
        <v>8.6957262402379989</v>
      </c>
      <c r="BP185" s="305">
        <f t="shared" ca="1" si="109"/>
        <v>1.0000000159849673</v>
      </c>
      <c r="BQ185" s="308">
        <f ca="1">IF(ISERROR(OFFSET('Daten GWP'!$A$1,MATCH(BQ$5,'Daten GWP'!$A:$A,0)-1,MATCH(AM185,'Daten GWP'!$A$424:$ADO$424,0)-1)),0,OFFSET('Daten GWP'!$A$1,MATCH(BQ$5,'Daten GWP'!$A:$A,0)-1,MATCH(AM185,'Daten GWP'!$A$424:$ADO$424,0)-1))*1000</f>
        <v>356.82839000000001</v>
      </c>
      <c r="BR185" s="308">
        <f ca="1">IF(ISERROR(OFFSET('Daten GWP'!$A$1,MATCH(BR$5,'Daten GWP'!$A:$A,0)-1,MATCH(AN185,'Daten GWP'!$A$424:$ADO$424,0)-1)),0,OFFSET('Daten GWP'!$A$1,MATCH(BR$5,'Daten GWP'!$A:$A,0)-1,MATCH(AN185,'Daten GWP'!$A$424:$ADO$424,0)-1))*1000</f>
        <v>0</v>
      </c>
      <c r="BS185" s="308">
        <f ca="1">IF(ISERROR(OFFSET('Daten GWP'!$A$1,MATCH(BS$5,'Daten GWP'!$A:$A,0)-1,MATCH(AO185,'Daten GWP'!$A$424:$ADO$424,0)-1)),0,OFFSET('Daten GWP'!$A$1,MATCH(BS$5,'Daten GWP'!$A:$A,0)-1,MATCH(AO185,'Daten GWP'!$A$424:$ADO$424,0)-1))*1000</f>
        <v>72.284981999999999</v>
      </c>
      <c r="BT185" s="308">
        <f ca="1">IF(ISERROR(OFFSET('Daten GWP'!$A$1,MATCH(BT$5,'Daten GWP'!$A:$A,0)-1,MATCH(AP185,'Daten GWP'!$A$424:$ADO$424,0)-1)),0,OFFSET('Daten GWP'!$A$1,MATCH(BT$5,'Daten GWP'!$A:$A,0)-1,MATCH(AP185,'Daten GWP'!$A$424:$ADO$424,0)-1))*1000</f>
        <v>0</v>
      </c>
      <c r="BU185" s="308">
        <f t="shared" ca="1" si="110"/>
        <v>429.11337200000003</v>
      </c>
      <c r="BV185" s="308">
        <f ca="1">IF(ISERROR(OFFSET('Daten GWP'!$A$1,MATCH(BV$5,'Daten GWP'!$A:$A,0)-1,MATCH(AQ185,'Daten GWP'!$A$424:$ADO$424,0)-1)),0,OFFSET('Daten GWP'!$A$1,MATCH(BV$5,'Daten GWP'!$A:$A,0)-1,MATCH(AQ185,'Daten GWP'!$A$424:$ADO$424,0)-1))*1000</f>
        <v>20.419646999999998</v>
      </c>
      <c r="BW185" s="308">
        <f ca="1">IF(ISERROR(OFFSET('Daten GWP'!$A$1,MATCH(BW$5,'Daten GWP'!$A:$A,0)-1,MATCH(AR185,'Daten GWP'!$A$424:$ADO$424,0)-1)),0,OFFSET('Daten GWP'!$A$1,MATCH(BW$5,'Daten GWP'!$A:$A,0)-1,MATCH(AR185,'Daten GWP'!$A$424:$ADO$424,0)-1))*1000</f>
        <v>35.399000999999998</v>
      </c>
      <c r="BX185" s="308">
        <f ca="1">IF(ISERROR(OFFSET('Daten GWP'!$A$1,MATCH(BX$5,'Daten GWP'!$A:$A,0)-1,MATCH(AS185,'Daten GWP'!$A$424:$ADO$424,0)-1)),0,OFFSET('Daten GWP'!$A$1,MATCH(BX$5,'Daten GWP'!$A:$A,0)-1,MATCH(AS185,'Daten GWP'!$A$424:$ADO$424,0)-1))*1000</f>
        <v>35.460281000000002</v>
      </c>
      <c r="BY185" s="309">
        <f t="shared" ca="1" si="149"/>
        <v>520.39230099999997</v>
      </c>
      <c r="BZ185" s="308">
        <f ca="1">IF(ISERROR(OFFSET('Daten GWP'!$A$1,MATCH(BZ$5,'Daten GWP'!$A:$A,0)-1,MATCH(AT185,'Daten GWP'!$A$424:$ADO$424,0)-1)),0,OFFSET('Daten GWP'!$A$1,MATCH(BZ$5,'Daten GWP'!$A:$A,0)-1,MATCH(AT185,'Daten GWP'!$A$424:$ADO$424,0)-1))*1000</f>
        <v>520.39229999999998</v>
      </c>
      <c r="CA185" s="305">
        <f t="shared" ca="1" si="111"/>
        <v>0.99999999807837281</v>
      </c>
      <c r="CB185" s="310">
        <f ca="1">IF(ISERROR(OFFSET('Daten Elementary'!$A$1,MATCH(CB$5,'Daten Elementary'!$A:$A,0)-1,MATCH(AM185,'Daten Elementary'!$A$424:$ADO$424,0)-1)),0,OFFSET('Daten Elementary'!$A$1,MATCH(CB$5,'Daten Elementary'!$A:$A,0)-1,MATCH(AM185,'Daten Elementary'!$A$424:$ADO$424,0)-1))*1000000</f>
        <v>140.39362</v>
      </c>
      <c r="CC185" s="310">
        <f ca="1">IF(ISERROR(OFFSET('Daten Elementary'!$A$1,MATCH(CC$5,'Daten Elementary'!$A:$A,0)-1,MATCH(AN185,'Daten Elementary'!$A$424:$ADO$424,0)-1)),0,OFFSET('Daten Elementary'!$A$1,MATCH(CC$5,'Daten Elementary'!$A:$A,0)-1,MATCH(AN185,'Daten Elementary'!$A$424:$ADO$424,0)-1))*1000000</f>
        <v>0</v>
      </c>
      <c r="CD185" s="310">
        <f ca="1">IF(ISERROR(OFFSET('Daten Elementary'!$A$1,MATCH(CD$5,'Daten Elementary'!$A:$A,0)-1,MATCH(AO185,'Daten Elementary'!$A$424:$ADO$424,0)-1)),0,OFFSET('Daten Elementary'!$A$1,MATCH(CD$5,'Daten Elementary'!$A:$A,0)-1,MATCH(AO185,'Daten Elementary'!$A$424:$ADO$424,0)-1))*1000000</f>
        <v>28.888423999999997</v>
      </c>
      <c r="CE185" s="310">
        <f ca="1">IF(ISERROR(OFFSET('Daten Elementary'!$A$1,MATCH(CE$5,'Daten Elementary'!$A:$A,0)-1,MATCH(AP185,'Daten Elementary'!$A$424:$ADO$424,0)-1)),0,OFFSET('Daten Elementary'!$A$1,MATCH(CE$5,'Daten Elementary'!$A:$A,0)-1,MATCH(AP185,'Daten Elementary'!$A$424:$ADO$424,0)-1))*1000000</f>
        <v>0</v>
      </c>
      <c r="CF185" s="310">
        <f t="shared" ca="1" si="112"/>
        <v>169.28204399999998</v>
      </c>
      <c r="CG185" s="310">
        <f ca="1">IF(ISERROR(OFFSET('Daten Elementary'!$A$1,MATCH(CG$5,'Daten Elementary'!$A:$A,0)-1,MATCH(AQ185,'Daten Elementary'!$A$424:$ADO$424,0)-1)),0,OFFSET('Daten Elementary'!$A$1,MATCH(CG$5,'Daten Elementary'!$A:$A,0)-1,MATCH(AQ185,'Daten Elementary'!$A$424:$ADO$424,0)-1))*1000000</f>
        <v>8.1039878999999999</v>
      </c>
      <c r="CH185" s="310">
        <f ca="1">IF(ISERROR(OFFSET('Daten Elementary'!$A$1,MATCH(CH$5,'Daten Elementary'!$A:$A,0)-1,MATCH(AR185,'Daten Elementary'!$A$424:$ADO$424,0)-1)),0,OFFSET('Daten Elementary'!$A$1,MATCH(CH$5,'Daten Elementary'!$A:$A,0)-1,MATCH(AR185,'Daten Elementary'!$A$424:$ADO$424,0)-1))*1000000</f>
        <v>47.082352999999998</v>
      </c>
      <c r="CI185" s="310">
        <f ca="1">IF(ISERROR(OFFSET('Daten Elementary'!$A$1,MATCH(CI$5,'Daten Elementary'!$A:$A,0)-1,MATCH(AS185,'Daten Elementary'!$A$424:$ADO$424,0)-1)),0,OFFSET('Daten Elementary'!$A$1,MATCH(CI$5,'Daten Elementary'!$A:$A,0)-1,MATCH(AS185,'Daten Elementary'!$A$424:$ADO$424,0)-1))*1000000</f>
        <v>35.230381000000001</v>
      </c>
      <c r="CJ185" s="311">
        <f t="shared" ca="1" si="113"/>
        <v>259.69876590000001</v>
      </c>
      <c r="CK185" s="310">
        <f ca="1">IF(ISERROR(OFFSET('Daten Elementary'!$A$1,MATCH(CK$5,'Daten Elementary'!$A:$A,0)-1,MATCH($AT185,'Daten Elementary'!$A$424:$ADO$424,0)-1)),0,OFFSET('Daten Elementary'!$A$1,MATCH(CK$5,'Daten Elementary'!$A:$A,0)-1,MATCH($AT185,'Daten Elementary'!$A$424:$ADO$424,0)-1))*1000000</f>
        <v>259.69877000000002</v>
      </c>
      <c r="CL185" s="305">
        <f t="shared" ca="1" si="114"/>
        <v>1.0000000157875222</v>
      </c>
      <c r="CM185" s="312">
        <f ca="1">IF(ISERROR(OFFSET('Daten Elementary'!$A$1,MATCH(CM$5,'Daten Elementary'!$A:$A,0)-1,MATCH(AM185,'Daten Elementary'!$A$424:$ADO$424,0)-1)),0,OFFSET('Daten Elementary'!$A$1,MATCH(CM$5,'Daten Elementary'!$A:$A,0)-1,MATCH(AM185,'Daten Elementary'!$A$424:$ADO$424,0)-1))*1000000</f>
        <v>97.487714999999994</v>
      </c>
      <c r="CN185" s="312">
        <f ca="1">IF(ISERROR(OFFSET('Daten Elementary'!$A$1,MATCH(CN$5,'Daten Elementary'!$A:$A,0)-1,MATCH(AN185,'Daten Elementary'!$A$424:$ADO$424,0)-1)),0,OFFSET('Daten Elementary'!$A$1,MATCH(CN$5,'Daten Elementary'!$A:$A,0)-1,MATCH(AN185,'Daten Elementary'!$A$424:$ADO$424,0)-1))*1000000</f>
        <v>0</v>
      </c>
      <c r="CO185" s="312">
        <f ca="1">IF(ISERROR(OFFSET('Daten Elementary'!$A$1,MATCH(CO$5,'Daten Elementary'!$A:$A,0)-1,MATCH(AO185,'Daten Elementary'!$A$424:$ADO$424,0)-1)),0,OFFSET('Daten Elementary'!$A$1,MATCH(CO$5,'Daten Elementary'!$A:$A,0)-1,MATCH(AO185,'Daten Elementary'!$A$424:$ADO$424,0)-1))*1000000</f>
        <v>23.478090999999999</v>
      </c>
      <c r="CP185" s="312">
        <f ca="1">IF(ISERROR(OFFSET('Daten Elementary'!$A$1,MATCH(CP$5,'Daten Elementary'!$A:$A,0)-1,MATCH(AP185,'Daten Elementary'!$A$424:$ADO$424,0)-1)),0,OFFSET('Daten Elementary'!$A$1,MATCH(CP$5,'Daten Elementary'!$A:$A,0)-1,MATCH(AP185,'Daten Elementary'!$A$424:$ADO$424,0)-1))*1000000</f>
        <v>0</v>
      </c>
      <c r="CQ185" s="312">
        <f t="shared" ca="1" si="115"/>
        <v>120.96580599999999</v>
      </c>
      <c r="CR185" s="312">
        <f ca="1">IF(ISERROR(OFFSET('Daten Elementary'!$A$1,MATCH(CR$5,'Daten Elementary'!$A:$A,0)-1,MATCH(AQ185,'Daten Elementary'!$A$424:$ADO$424,0)-1)),0,OFFSET('Daten Elementary'!$A$1,MATCH(CR$5,'Daten Elementary'!$A:$A,0)-1,MATCH(AQ185,'Daten Elementary'!$A$424:$ADO$424,0)-1))*1000000</f>
        <v>4.1958681999999996</v>
      </c>
      <c r="CS185" s="312">
        <f ca="1">IF(ISERROR(OFFSET('Daten Elementary'!$A$1,MATCH(CS$5,'Daten Elementary'!$A:$A,0)-1,MATCH(AR185,'Daten Elementary'!$A$424:$ADO$424,0)-1)),0,OFFSET('Daten Elementary'!$A$1,MATCH(CS$5,'Daten Elementary'!$A:$A,0)-1,MATCH(AR185,'Daten Elementary'!$A$424:$ADO$424,0)-1))*1000000</f>
        <v>14.099475</v>
      </c>
      <c r="CT185" s="312">
        <f ca="1">IF(ISERROR(OFFSET('Daten Elementary'!$A$1,MATCH(CT$5,'Daten Elementary'!$A:$A,0)-1,MATCH(AS185,'Daten Elementary'!$A$424:$ADO$424,0)-1)),0,OFFSET('Daten Elementary'!$A$1,MATCH(CT$5,'Daten Elementary'!$A:$A,0)-1,MATCH(AS185,'Daten Elementary'!$A$424:$ADO$424,0)-1))*1000000</f>
        <v>19.917334999999998</v>
      </c>
      <c r="CU185" s="313">
        <f t="shared" ca="1" si="116"/>
        <v>159.17848420000001</v>
      </c>
      <c r="CV185" s="312">
        <f ca="1">IF(ISERROR(OFFSET('Daten Elementary'!$A$1,MATCH(CV$5,'Daten Elementary'!$A:$A,0)-1,MATCH($AT185,'Daten Elementary'!$A$424:$ADO$424,0)-1)),0,OFFSET('Daten Elementary'!$A$1,MATCH(CV$5,'Daten Elementary'!$A:$A,0)-1,MATCH($AT185,'Daten Elementary'!$A$424:$ADO$424,0)-1))*1000000</f>
        <v>159.17848000000001</v>
      </c>
      <c r="CW185" s="305">
        <f t="shared" ca="1" si="117"/>
        <v>0.99999997361452442</v>
      </c>
      <c r="CX185" s="314">
        <f ca="1">IF(ISERROR(OFFSET('Daten Elementary'!$A$1,MATCH(CX$5,'Daten Elementary'!$A:$A,0)-1,MATCH(AM185,'Daten Elementary'!$A$424:$ADO$424,0)-1)),0,OFFSET('Daten Elementary'!$A$1,MATCH(CX$5,'Daten Elementary'!$A:$A,0)-1,MATCH(AM185,'Daten Elementary'!$A$424:$ADO$424,0)-1))*1000000</f>
        <v>94.888531</v>
      </c>
      <c r="CY185" s="314">
        <f ca="1">IF(ISERROR(OFFSET('Daten Elementary'!$A$1,MATCH(CY$5,'Daten Elementary'!$A:$A,0)-1,MATCH(AN185,'Daten Elementary'!$A$424:$ADO$424,0)-1)),0,OFFSET('Daten Elementary'!$A$1,MATCH(CY$5,'Daten Elementary'!$A:$A,0)-1,MATCH(AN185,'Daten Elementary'!$A$424:$ADO$424,0)-1))*1000000</f>
        <v>0</v>
      </c>
      <c r="CZ185" s="314">
        <f ca="1">IF(ISERROR(OFFSET('Daten Elementary'!$A$1,MATCH(CZ$5,'Daten Elementary'!$A:$A,0)-1,MATCH(AO185,'Daten Elementary'!$A$424:$ADO$424,0)-1)),0,OFFSET('Daten Elementary'!$A$1,MATCH(CZ$5,'Daten Elementary'!$A:$A,0)-1,MATCH(AO185,'Daten Elementary'!$A$424:$ADO$424,0)-1))*1000000</f>
        <v>250.20579999999998</v>
      </c>
      <c r="DA185" s="314">
        <f ca="1">IF(ISERROR(OFFSET('Daten Elementary'!$A$1,MATCH(DA$5,'Daten Elementary'!$A:$A,0)-1,MATCH(AP185,'Daten Elementary'!$A$424:$ADO$424,0)-1)),0,OFFSET('Daten Elementary'!$A$1,MATCH(DA$5,'Daten Elementary'!$A:$A,0)-1,MATCH(AP185,'Daten Elementary'!$A$424:$ADO$424,0)-1))*1000000</f>
        <v>0</v>
      </c>
      <c r="DB185" s="314">
        <f t="shared" ca="1" si="118"/>
        <v>345.09433100000001</v>
      </c>
      <c r="DC185" s="314">
        <f ca="1">IF(ISERROR(OFFSET('Daten Elementary'!$A$1,MATCH(DC$5,'Daten Elementary'!$A:$A,0)-1,MATCH(AQ185,'Daten Elementary'!$A$424:$ADO$424,0)-1)),0,OFFSET('Daten Elementary'!$A$1,MATCH(DC$5,'Daten Elementary'!$A:$A,0)-1,MATCH(AQ185,'Daten Elementary'!$A$424:$ADO$424,0)-1))*1000000</f>
        <v>36.869721999999996</v>
      </c>
      <c r="DD185" s="314">
        <f ca="1">IF(ISERROR(OFFSET('Daten Elementary'!$A$1,MATCH(DD$5,'Daten Elementary'!$A:$A,0)-1,MATCH(AR185,'Daten Elementary'!$A$424:$ADO$424,0)-1)),0,OFFSET('Daten Elementary'!$A$1,MATCH(DD$5,'Daten Elementary'!$A:$A,0)-1,MATCH(AR185,'Daten Elementary'!$A$424:$ADO$424,0)-1))*1000000</f>
        <v>37.449930999999999</v>
      </c>
      <c r="DE185" s="314">
        <f ca="1">IF(ISERROR(OFFSET('Daten Elementary'!$A$1,MATCH(DE$5,'Daten Elementary'!$A:$A,0)-1,MATCH(AS185,'Daten Elementary'!$A$424:$ADO$424,0)-1)),0,OFFSET('Daten Elementary'!$A$1,MATCH(DE$5,'Daten Elementary'!$A:$A,0)-1,MATCH(AS185,'Daten Elementary'!$A$424:$ADO$424,0)-1))*1000000</f>
        <v>176.04149000000001</v>
      </c>
      <c r="DF185" s="315">
        <f t="shared" ca="1" si="119"/>
        <v>595.45547400000009</v>
      </c>
      <c r="DG185" s="314">
        <f ca="1">IF(ISERROR(OFFSET('Daten Elementary'!$A$1,MATCH(DG$5,'Daten Elementary'!$A:$A,0)-1,MATCH($AT185,'Daten Elementary'!$A$424:$ADO$424,0)-1)),0,OFFSET('Daten Elementary'!$A$1,MATCH(DG$5,'Daten Elementary'!$A:$A,0)-1,MATCH($AT185,'Daten Elementary'!$A$424:$ADO$424,0)-1))*1000000</f>
        <v>595.45546999999999</v>
      </c>
      <c r="DH185" s="305">
        <f t="shared" ca="1" si="120"/>
        <v>0.99999999328245304</v>
      </c>
      <c r="DI185" s="316">
        <f ca="1">IF(ISERROR(OFFSET('Daten Elementary'!$A$1,MATCH(DI$5,'Daten Elementary'!$A:$A,0)-1,MATCH(AM185,'Daten Elementary'!$A$424:$ADO$424,0)-1)),0,OFFSET('Daten Elementary'!$A$1,MATCH(DI$5,'Daten Elementary'!$A:$A,0)-1,MATCH(AM185,'Daten Elementary'!$A$424:$ADO$424,0)-1))*1000000</f>
        <v>2509.8000000000002</v>
      </c>
      <c r="DJ185" s="316">
        <f ca="1">IF(ISERROR(OFFSET('Daten Elementary'!$A$1,MATCH(DJ$5,'Daten Elementary'!$A:$A,0)-1,MATCH(AN185,'Daten Elementary'!$A$424:$ADO$424,0)-1)),0,OFFSET('Daten Elementary'!$A$1,MATCH(DJ$5,'Daten Elementary'!$A:$A,0)-1,MATCH(AN185,'Daten Elementary'!$A$424:$ADO$424,0)-1))*1000000</f>
        <v>0</v>
      </c>
      <c r="DK185" s="316">
        <f ca="1">IF(ISERROR(OFFSET('Daten Elementary'!$A$1,MATCH(DK$5,'Daten Elementary'!$A:$A,0)-1,MATCH(AO185,'Daten Elementary'!$A$424:$ADO$424,0)-1)),0,OFFSET('Daten Elementary'!$A$1,MATCH(DK$5,'Daten Elementary'!$A:$A,0)-1,MATCH(AO185,'Daten Elementary'!$A$424:$ADO$424,0)-1))*1000000</f>
        <v>304.85395</v>
      </c>
      <c r="DL185" s="316">
        <f ca="1">IF(ISERROR(OFFSET('Daten Elementary'!$A$1,MATCH(DL$5,'Daten Elementary'!$A:$A,0)-1,MATCH(AP185,'Daten Elementary'!$A$424:$ADO$424,0)-1)),0,OFFSET('Daten Elementary'!$A$1,MATCH(DL$5,'Daten Elementary'!$A:$A,0)-1,MATCH(AP185,'Daten Elementary'!$A$424:$ADO$424,0)-1))*1000000</f>
        <v>0</v>
      </c>
      <c r="DM185" s="316">
        <f t="shared" ca="1" si="121"/>
        <v>2814.6539500000003</v>
      </c>
      <c r="DN185" s="316">
        <f ca="1">IF(ISERROR(OFFSET('Daten Elementary'!$A$1,MATCH(DN$5,'Daten Elementary'!$A:$A,0)-1,MATCH(AQ185,'Daten Elementary'!$A$424:$ADO$424,0)-1)),0,OFFSET('Daten Elementary'!$A$1,MATCH(DN$5,'Daten Elementary'!$A:$A,0)-1,MATCH(AQ185,'Daten Elementary'!$A$424:$ADO$424,0)-1))*1000000</f>
        <v>36.541848000000002</v>
      </c>
      <c r="DO185" s="316">
        <f ca="1">IF(ISERROR(OFFSET('Daten Elementary'!$A$1,MATCH(DO$5,'Daten Elementary'!$A:$A,0)-1,MATCH(AR185,'Daten Elementary'!$A$424:$ADO$424,0)-1)),0,OFFSET('Daten Elementary'!$A$1,MATCH(DO$5,'Daten Elementary'!$A:$A,0)-1,MATCH(AR185,'Daten Elementary'!$A$424:$ADO$424,0)-1))*1000000</f>
        <v>74.820071000000013</v>
      </c>
      <c r="DP185" s="316">
        <f ca="1">IF(ISERROR(OFFSET('Daten Elementary'!$A$1,MATCH(DP$5,'Daten Elementary'!$A:$A,0)-1,MATCH(AS185,'Daten Elementary'!$A$424:$ADO$424,0)-1)),0,OFFSET('Daten Elementary'!$A$1,MATCH(DP$5,'Daten Elementary'!$A:$A,0)-1,MATCH(AS185,'Daten Elementary'!$A$424:$ADO$424,0)-1))*1000000</f>
        <v>197.84233999999998</v>
      </c>
      <c r="DQ185" s="317">
        <f t="shared" ca="1" si="122"/>
        <v>3123.8582090000004</v>
      </c>
      <c r="DR185" s="316">
        <f ca="1">IF(ISERROR(OFFSET('Daten Elementary'!$A$1,MATCH(DR$5,'Daten Elementary'!$A:$A,0)-1,MATCH($AT185,'Daten Elementary'!$A$424:$ADO$424,0)-1)),0,OFFSET('Daten Elementary'!$A$1,MATCH(DR$5,'Daten Elementary'!$A:$A,0)-1,MATCH($AT185,'Daten Elementary'!$A$424:$ADO$424,0)-1))*1000000</f>
        <v>3123.8581999999997</v>
      </c>
      <c r="DS185" s="305">
        <f t="shared" ca="1" si="123"/>
        <v>0.99999999711894705</v>
      </c>
      <c r="DT185" s="318">
        <f ca="1">IF(ISERROR(OFFSET('Daten UBP13'!$A$1,MATCH(DT$5,'Daten UBP13'!$A:$A,0)-1,MATCH(AM185,'Daten UBP13'!$A$424:$AEG$424,0)-1)),0,OFFSET('Daten UBP13'!$A$1,MATCH(DT$5,'Daten UBP13'!$A:$A,0)-1,MATCH(AM185,'Daten UBP13'!$A$424:$AEG$424,0)-1))</f>
        <v>523.72618</v>
      </c>
      <c r="DU185" s="318">
        <f ca="1">IF(ISERROR(OFFSET('Daten UBP13'!$A$1,MATCH(DU$5,'Daten UBP13'!$A:$A,0)-1,MATCH(AN185,'Daten UBP13'!$A$424:$AEG$424,0)-1)),0,OFFSET('Daten UBP13'!$A$1,MATCH(DU$5,'Daten UBP13'!$A:$A,0)-1,MATCH(AN185,'Daten UBP13'!$A$424:$AEG$424,0)-1))</f>
        <v>0</v>
      </c>
      <c r="DV185" s="318">
        <f ca="1">IF(ISERROR(OFFSET('Daten UBP13'!$A$1,MATCH(DV$5,'Daten UBP13'!$A:$A,0)-1,MATCH(AO185,'Daten UBP13'!$A$424:$AEG$424,0)-1)),0,OFFSET('Daten UBP13'!$A$1,MATCH(DV$5,'Daten UBP13'!$A:$A,0)-1,MATCH(AO185,'Daten UBP13'!$A$424:$AEG$424,0)-1))</f>
        <v>150.99027000000001</v>
      </c>
      <c r="DW185" s="318">
        <f ca="1">IF(ISERROR(OFFSET('Daten UBP13'!$A$1,MATCH(DW$5,'Daten UBP13'!$A:$A,0)-1,MATCH(AP185,'Daten UBP13'!$A$424:$AEG$424,0)-1)),0,OFFSET('Daten UBP13'!$A$1,MATCH(DW$5,'Daten UBP13'!$A:$A,0)-1,MATCH(AP185,'Daten UBP13'!$A$424:$AEG$424,0)-1))</f>
        <v>0</v>
      </c>
      <c r="DX185" s="318">
        <f t="shared" ca="1" si="124"/>
        <v>674.71645000000001</v>
      </c>
      <c r="DY185" s="318">
        <f ca="1">IF(ISERROR(OFFSET('Daten UBP13'!$A$1,MATCH(DY$5,'Daten UBP13'!$A:$A,0)-1,MATCH(AQ185,'Daten UBP13'!$A$424:$AEG$424,0)-1)),0,OFFSET('Daten UBP13'!$A$1,MATCH(DY$5,'Daten UBP13'!$A:$A,0)-1,MATCH(AQ185,'Daten UBP13'!$A$424:$AEG$424,0)-1))</f>
        <v>29.132532999999999</v>
      </c>
      <c r="DZ185" s="318">
        <f ca="1">IF(ISERROR(OFFSET('Daten UBP13'!$A$1,MATCH(DZ$5,'Daten UBP13'!$A:$A,0)-1,MATCH(AR185,'Daten UBP13'!$A$424:$AEG$424,0)-1)),0,OFFSET('Daten UBP13'!$A$1,MATCH(DZ$5,'Daten UBP13'!$A:$A,0)-1,MATCH(AR185,'Daten UBP13'!$A$424:$AEG$424,0)-1))</f>
        <v>61.570194999999998</v>
      </c>
      <c r="EA185" s="318">
        <f ca="1">IF(ISERROR(OFFSET('Daten UBP13'!$A$1,MATCH(EA$5,'Daten UBP13'!$A:$A,0)-1,MATCH(AS185,'Daten UBP13'!$A$424:$AEG$424,0)-1)),0,OFFSET('Daten UBP13'!$A$1,MATCH(EA$5,'Daten UBP13'!$A:$A,0)-1,MATCH(AS185,'Daten UBP13'!$A$424:$AEG$424,0)-1))</f>
        <v>79.839161000000004</v>
      </c>
      <c r="EB185" s="319">
        <f t="shared" ca="1" si="125"/>
        <v>845.25833899999998</v>
      </c>
      <c r="EC185" s="318">
        <f ca="1">IF(ISERROR(OFFSET('Daten UBP13'!$A$1,MATCH(EC$5,'Daten UBP13'!$A:$A,0)-1,MATCH(AT185,'Daten UBP13'!$A$424:$AEG$424,0)-1)),0,OFFSET('Daten UBP13'!$A$1,MATCH(EC$5,'Daten UBP13'!$A:$A,0)-1,MATCH(AT185,'Daten UBP13'!$A$424:$AEG$424,0)-1))</f>
        <v>845.25833999999998</v>
      </c>
      <c r="ED185" s="305">
        <f t="shared" ca="1" si="126"/>
        <v>1.0000000011830703</v>
      </c>
      <c r="EE185" s="320">
        <f ca="1">IF(ISERROR(OFFSET('Daten ReCiPe'!$A$1,MATCH(EE$5,'Daten ReCiPe'!$A:$A,0)-1,MATCH(AM185,'Daten ReCiPe'!$A$424:$ADO$424,0)-1)),0,OFFSET('Daten ReCiPe'!$A$1,MATCH(EE$5,'Daten ReCiPe'!$A:$A,0)-1,MATCH(AM185,'Daten ReCiPe'!$A$424:$ADO$424,0)-1))*1000</f>
        <v>22.438285</v>
      </c>
      <c r="EF185" s="320">
        <f ca="1">IF(ISERROR(OFFSET('Daten ReCiPe'!$A$1,MATCH(EF$5,'Daten ReCiPe'!$A:$A,0)-1,MATCH(AN185,'Daten ReCiPe'!$A$424:$ADO$424,0)-1)),0,OFFSET('Daten ReCiPe'!$A$1,MATCH(EF$5,'Daten ReCiPe'!$A:$A,0)-1,MATCH(AN185,'Daten ReCiPe'!$A$424:$ADO$424,0)-1))*1000</f>
        <v>0</v>
      </c>
      <c r="EG185" s="320">
        <f ca="1">IF(ISERROR(OFFSET('Daten ReCiPe'!$A$1,MATCH(EG$5,'Daten ReCiPe'!$A:$A,0)-1,MATCH(AO185,'Daten ReCiPe'!$A$424:$ADO$424,0)-1)),0,OFFSET('Daten ReCiPe'!$A$1,MATCH(EG$5,'Daten ReCiPe'!$A:$A,0)-1,MATCH(AO185,'Daten ReCiPe'!$A$424:$ADO$424,0)-1))*1000</f>
        <v>23.847131000000001</v>
      </c>
      <c r="EH185" s="320">
        <f ca="1">IF(ISERROR(OFFSET('Daten ReCiPe'!$A$1,MATCH(EH$5,'Daten ReCiPe'!$A:$A,0)-1,MATCH(AP185,'Daten ReCiPe'!$A$424:$ADO$424,0)-1)),0,OFFSET('Daten ReCiPe'!$A$1,MATCH(EH$5,'Daten ReCiPe'!$A:$A,0)-1,MATCH(AP185,'Daten ReCiPe'!$A$424:$ADO$424,0)-1))*1000</f>
        <v>0</v>
      </c>
      <c r="EI185" s="320">
        <f t="shared" ca="1" si="127"/>
        <v>46.285415999999998</v>
      </c>
      <c r="EJ185" s="320">
        <f ca="1">IF(ISERROR(OFFSET('Daten ReCiPe'!$A$1,MATCH(EJ$5,'Daten ReCiPe'!$A:$A,0)-1,MATCH(AQ185,'Daten ReCiPe'!$A$424:$ADO$424,0)-1)),0,OFFSET('Daten ReCiPe'!$A$1,MATCH(EJ$5,'Daten ReCiPe'!$A:$A,0)-1,MATCH(AQ185,'Daten ReCiPe'!$A$424:$ADO$424,0)-1))*1000</f>
        <v>2.7368914000000002</v>
      </c>
      <c r="EK185" s="320">
        <f ca="1">IF(ISERROR(OFFSET('Daten ReCiPe'!$A$1,MATCH(EK$5,'Daten ReCiPe'!$A:$A,0)-1,MATCH(AR185,'Daten ReCiPe'!$A$424:$ADO$424,0)-1)),0,OFFSET('Daten ReCiPe'!$A$1,MATCH(EK$5,'Daten ReCiPe'!$A:$A,0)-1,MATCH(AR185,'Daten ReCiPe'!$A$424:$ADO$424,0)-1))*1000</f>
        <v>4.8626347999999995</v>
      </c>
      <c r="EL185" s="320">
        <f ca="1">IF(ISERROR(OFFSET('Daten ReCiPe'!$A$1,MATCH(EL$5,'Daten ReCiPe'!$A:$A,0)-1,MATCH(AS185,'Daten ReCiPe'!$A$424:$ADO$424,0)-1)),0,OFFSET('Daten ReCiPe'!$A$1,MATCH(EL$5,'Daten ReCiPe'!$A:$A,0)-1,MATCH(AS185,'Daten ReCiPe'!$A$424:$ADO$424,0)-1))*1000</f>
        <v>5.4294047000000001</v>
      </c>
      <c r="EM185" s="321">
        <f t="shared" ca="1" si="128"/>
        <v>59.314346899999997</v>
      </c>
      <c r="EN185" s="320">
        <f ca="1">IF(ISERROR(OFFSET('Daten ReCiPe'!$A$1,MATCH(EN$5,'Daten ReCiPe'!$A:$A,0)-1,MATCH(AT185,'Daten ReCiPe'!$A$424:$ADO$424,0)-1)),0,OFFSET('Daten ReCiPe'!$A$1,MATCH(EN$5,'Daten ReCiPe'!$A:$A,0)-1,MATCH(AT185,'Daten ReCiPe'!$A$424:$ADO$424,0)-1))*1000</f>
        <v>59.314347000000005</v>
      </c>
      <c r="EO185" s="305">
        <f t="shared" ca="1" si="129"/>
        <v>1.0000000016859329</v>
      </c>
      <c r="EP185" s="322">
        <f ca="1">IF(ISERROR(OFFSET('Daten Elementary'!$A$1,MATCH(EP$5,'Daten Elementary'!$A:$A,0)-1,MATCH(AM185,'Daten Elementary'!$A$424:$ADO$424,0)-1)),0,OFFSET('Daten Elementary'!$A$1,MATCH(EP$5,'Daten Elementary'!$A:$A,0)-1,MATCH(AM185,'Daten Elementary'!$A$424:$ADO$424,0)-1))*1000000</f>
        <v>3.4840309</v>
      </c>
      <c r="EQ185" s="322">
        <f ca="1">IF(ISERROR(OFFSET('Daten Elementary'!$A$1,MATCH(EQ$5,'Daten Elementary'!$A:$A,0)-1,MATCH(AN185,'Daten Elementary'!$A$424:$ADO$424,0)-1)),0,OFFSET('Daten Elementary'!$A$1,MATCH(EQ$5,'Daten Elementary'!$A:$A,0)-1,MATCH(AN185,'Daten Elementary'!$A$424:$ADO$424,0)-1))*1000000</f>
        <v>0</v>
      </c>
      <c r="ER185" s="322">
        <f ca="1">IF(ISERROR(OFFSET('Daten Elementary'!$A$1,MATCH(ER$5,'Daten Elementary'!$A:$A,0)-1,MATCH(AO185,'Daten Elementary'!$A$424:$ADO$424,0)-1)),0,OFFSET('Daten Elementary'!$A$1,MATCH(ER$5,'Daten Elementary'!$A:$A,0)-1,MATCH(AO185,'Daten Elementary'!$A$424:$ADO$424,0)-1))*1000000</f>
        <v>677.79589999999996</v>
      </c>
      <c r="ES185" s="322">
        <f ca="1">IF(ISERROR(OFFSET('Daten Elementary'!$A$1,MATCH(ES$5,'Daten Elementary'!$A:$A,0)-1,MATCH(AP185,'Daten Elementary'!$A$424:$ADO$424,0)-1)),0,OFFSET('Daten Elementary'!$A$1,MATCH(ES$5,'Daten Elementary'!$A:$A,0)-1,MATCH(AP185,'Daten Elementary'!$A$424:$ADO$424,0)-1))*1000000</f>
        <v>0</v>
      </c>
      <c r="ET185" s="322">
        <f t="shared" ca="1" si="130"/>
        <v>681.27993089999995</v>
      </c>
      <c r="EU185" s="322">
        <f ca="1">IF(ISERROR(OFFSET('Daten Elementary'!$A$1,MATCH(EU$5,'Daten Elementary'!$A:$A,0)-1,MATCH(AQ185,'Daten Elementary'!$A$424:$ADO$424,0)-1)),0,OFFSET('Daten Elementary'!$A$1,MATCH(EU$5,'Daten Elementary'!$A:$A,0)-1,MATCH(AQ185,'Daten Elementary'!$A$424:$ADO$424,0)-1))*1000000</f>
        <v>63.306516999999999</v>
      </c>
      <c r="EV185" s="322">
        <f ca="1">IF(ISERROR(OFFSET('Daten Elementary'!$A$1,MATCH(EV$5,'Daten Elementary'!$A:$A,0)-1,MATCH(AR185,'Daten Elementary'!$A$424:$ADO$424,0)-1)),0,OFFSET('Daten Elementary'!$A$1,MATCH(EV$5,'Daten Elementary'!$A:$A,0)-1,MATCH(AR185,'Daten Elementary'!$A$424:$ADO$424,0)-1))*1000000</f>
        <v>80.192819999999998</v>
      </c>
      <c r="EW185" s="322">
        <f ca="1">IF(ISERROR(OFFSET('Daten Elementary'!$A$1,MATCH(EW$5,'Daten Elementary'!$A:$A,0)-1,MATCH(AS185,'Daten Elementary'!$A$424:$ADO$424,0)-1)),0,OFFSET('Daten Elementary'!$A$1,MATCH(EW$5,'Daten Elementary'!$A:$A,0)-1,MATCH(AS185,'Daten Elementary'!$A$424:$ADO$424,0)-1))*1000000</f>
        <v>83.690341000000004</v>
      </c>
      <c r="EX185" s="323">
        <f t="shared" ca="1" si="131"/>
        <v>908.46960889999991</v>
      </c>
      <c r="EY185" s="322">
        <f ca="1">IF(ISERROR(OFFSET('Daten Elementary'!$A$1,MATCH(EY$5,'Daten Elementary'!$A:$A,0)-1,MATCH($AT185,'Daten Elementary'!$A$424:$ADO$424,0)-1)),0,OFFSET('Daten Elementary'!$A$1,MATCH(EY$5,'Daten Elementary'!$A:$A,0)-1,MATCH($AT185,'Daten Elementary'!$A$424:$ADO$424,0)-1))*1000000</f>
        <v>908.46961999999996</v>
      </c>
      <c r="EZ185" s="305">
        <f t="shared" ca="1" si="132"/>
        <v>1.0000000122183506</v>
      </c>
      <c r="FA185" s="314">
        <f ca="1">IF(ISERROR(OFFSET('Daten Elementary'!$A$1,MATCH(FA$5,'Daten Elementary'!$A:$A,0)-1,MATCH(AM185,'Daten Elementary'!$A$424:$ADO$424,0)-1)),0,OFFSET('Daten Elementary'!$A$1,MATCH(FA$5,'Daten Elementary'!$A:$A,0)-1,MATCH(AM185,'Daten Elementary'!$A$424:$ADO$424,0)-1))*1000</f>
        <v>353.08</v>
      </c>
      <c r="FB185" s="314">
        <f ca="1">IF(ISERROR(OFFSET('Daten Elementary'!$A$1,MATCH(FB$5,'Daten Elementary'!$A:$A,0)-1,MATCH(AN185,'Daten Elementary'!$A$424:$ADO$424,0)-1)),0,OFFSET('Daten Elementary'!$A$1,MATCH(FB$5,'Daten Elementary'!$A:$A,0)-1,MATCH(AN185,'Daten Elementary'!$A$424:$ADO$424,0)-1))*1000</f>
        <v>0</v>
      </c>
      <c r="FC185" s="314">
        <f ca="1">IF(ISERROR(OFFSET('Daten Elementary'!$A$1,MATCH(FC$5,'Daten Elementary'!$A:$A,0)-1,MATCH(AO185,'Daten Elementary'!$A$424:$ADO$424,0)-1)),0,OFFSET('Daten Elementary'!$A$1,MATCH(FC$5,'Daten Elementary'!$A:$A,0)-1,MATCH(AO185,'Daten Elementary'!$A$424:$ADO$424,0)-1))*1000</f>
        <v>59.052127000000006</v>
      </c>
      <c r="FD185" s="314">
        <f ca="1">IF(ISERROR(OFFSET('Daten Elementary'!$A$1,MATCH(FD$5,'Daten Elementary'!$A:$A,0)-1,MATCH(AP185,'Daten Elementary'!$A$424:$ADO$424,0)-1)),0,OFFSET('Daten Elementary'!$A$1,MATCH(FD$5,'Daten Elementary'!$A:$A,0)-1,MATCH(AP185,'Daten Elementary'!$A$424:$ADO$424,0)-1))*1000</f>
        <v>0</v>
      </c>
      <c r="FE185" s="314">
        <f t="shared" ca="1" si="133"/>
        <v>412.13212699999997</v>
      </c>
      <c r="FF185" s="314">
        <f ca="1">IF(ISERROR(OFFSET('Daten Elementary'!$A$1,MATCH(FF$5,'Daten Elementary'!$A:$A,0)-1,MATCH(AQ185,'Daten Elementary'!$A$424:$ADO$424,0)-1)),0,OFFSET('Daten Elementary'!$A$1,MATCH(FF$5,'Daten Elementary'!$A:$A,0)-1,MATCH(AQ185,'Daten Elementary'!$A$424:$ADO$424,0)-1))*1000</f>
        <v>18.800631000000003</v>
      </c>
      <c r="FG185" s="314">
        <f ca="1">IF(ISERROR(OFFSET('Daten Elementary'!$A$1,MATCH(FG$5,'Daten Elementary'!$A:$A,0)-1,MATCH(AR185,'Daten Elementary'!$A$424:$ADO$424,0)-1)),0,OFFSET('Daten Elementary'!$A$1,MATCH(FG$5,'Daten Elementary'!$A:$A,0)-1,MATCH(AR185,'Daten Elementary'!$A$424:$ADO$424,0)-1))*1000</f>
        <v>31.760179999999998</v>
      </c>
      <c r="FH185" s="314">
        <f ca="1">IF(ISERROR(OFFSET('Daten Elementary'!$A$1,MATCH(FH$5,'Daten Elementary'!$A:$A,0)-1,MATCH(AS185,'Daten Elementary'!$A$424:$ADO$424,0)-1)),0,OFFSET('Daten Elementary'!$A$1,MATCH(FH$5,'Daten Elementary'!$A:$A,0)-1,MATCH(AS185,'Daten Elementary'!$A$424:$ADO$424,0)-1))*1000</f>
        <v>31.941413000000001</v>
      </c>
      <c r="FI185" s="315">
        <f t="shared" ca="1" si="134"/>
        <v>494.63435099999998</v>
      </c>
      <c r="FJ185" s="314">
        <f ca="1">IF(ISERROR(OFFSET('Daten Elementary'!$A$1,MATCH(FJ$5,'Daten Elementary'!$A:$A,0)-1,MATCH($AT185,'Daten Elementary'!$A$424:$ADO$424,0)-1)),0,OFFSET('Daten Elementary'!$A$1,MATCH(FJ$5,'Daten Elementary'!$A:$A,0)-1,MATCH($AT185,'Daten Elementary'!$A$424:$ADO$424,0)-1))*1000</f>
        <v>494.63434999999998</v>
      </c>
      <c r="FK185" s="305">
        <f t="shared" ca="1" si="135"/>
        <v>0.99999999797830463</v>
      </c>
      <c r="FL185" s="314">
        <f ca="1">IF(ISERROR(OFFSET('Daten Elementary'!$A$1,MATCH(FL$5,'Daten Elementary'!$A:$A,0)-1,MATCH(AM185,'Daten Elementary'!$A$424:$ADO$424,0)-1)),0,OFFSET('Daten Elementary'!$A$1,MATCH(FL$5,'Daten Elementary'!$A:$A,0)-1,MATCH(AM185,'Daten Elementary'!$A$424:$ADO$424,0)-1))</f>
        <v>0</v>
      </c>
      <c r="FM185" s="314">
        <f ca="1">IF(ISERROR(OFFSET('Daten Elementary'!$A$1,MATCH(FM$5,'Daten Elementary'!$A:$A,0)-1,MATCH(AN185,'Daten Elementary'!$A$424:$ADO$424,0)-1)),0,OFFSET('Daten Elementary'!$A$1,MATCH(FM$5,'Daten Elementary'!$A:$A,0)-1,MATCH(AN185,'Daten Elementary'!$A$424:$ADO$424,0)-1))</f>
        <v>0</v>
      </c>
      <c r="FN185" s="314">
        <f ca="1">IF(ISERROR(OFFSET('Daten Elementary'!$A$1,MATCH(FN$5,'Daten Elementary'!$A:$A,0)-1,MATCH(AO185,'Daten Elementary'!$A$424:$ADO$424,0)-1)),0,OFFSET('Daten Elementary'!$A$1,MATCH(FN$5,'Daten Elementary'!$A:$A,0)-1,MATCH(AO185,'Daten Elementary'!$A$424:$ADO$424,0)-1))</f>
        <v>0</v>
      </c>
      <c r="FO185" s="314">
        <f ca="1">IF(ISERROR(OFFSET('Daten Elementary'!$A$1,MATCH(FO$5,'Daten Elementary'!$A:$A,0)-1,MATCH(AP185,'Daten Elementary'!$A$424:$ADO$424,0)-1)),0,OFFSET('Daten Elementary'!$A$1,MATCH(FO$5,'Daten Elementary'!$A:$A,0)-1,MATCH(AP185,'Daten Elementary'!$A$424:$ADO$424,0)-1))</f>
        <v>0</v>
      </c>
      <c r="FP185" s="314">
        <f t="shared" ca="1" si="136"/>
        <v>0</v>
      </c>
      <c r="FQ185" s="314">
        <f ca="1">IF(ISERROR(OFFSET('Daten Elementary'!$A$1,MATCH(FQ$5,'Daten Elementary'!$A:$A,0)-1,MATCH(AQ185,'Daten Elementary'!$A$424:$ADO$424,0)-1)),0,OFFSET('Daten Elementary'!$A$1,MATCH(FQ$5,'Daten Elementary'!$A:$A,0)-1,MATCH(AQ185,'Daten Elementary'!$A$424:$ADO$424,0)-1))</f>
        <v>0</v>
      </c>
      <c r="FR185" s="314">
        <f ca="1">IF(ISERROR(OFFSET('Daten Elementary'!$A$1,MATCH(FR$5,'Daten Elementary'!$A:$A,0)-1,MATCH(AR185,'Daten Elementary'!$A$424:$ADO$424,0)-1)),0,OFFSET('Daten Elementary'!$A$1,MATCH(FR$5,'Daten Elementary'!$A:$A,0)-1,MATCH(AR185,'Daten Elementary'!$A$424:$ADO$424,0)-1))</f>
        <v>0</v>
      </c>
      <c r="FS185" s="314">
        <f ca="1">IF(ISERROR(OFFSET('Daten Elementary'!$A$1,MATCH(FS$5,'Daten Elementary'!$A:$A,0)-1,MATCH(AS185,'Daten Elementary'!$A$424:$ADO$424,0)-1)),0,OFFSET('Daten Elementary'!$A$1,MATCH(FS$5,'Daten Elementary'!$A:$A,0)-1,MATCH(AS185,'Daten Elementary'!$A$424:$ADO$424,0)-1))</f>
        <v>0</v>
      </c>
      <c r="FT185" s="315">
        <f t="shared" ca="1" si="137"/>
        <v>0</v>
      </c>
      <c r="FU185" s="314">
        <f ca="1">IF(ISERROR(OFFSET('Daten Elementary'!$A$1,MATCH(FU$5,'Daten Elementary'!$A:$A,0)-1,MATCH($AT185,'Daten Elementary'!$A$424:$ADO$424,0)-1)),0,OFFSET('Daten Elementary'!$A$1,MATCH(FU$5,'Daten Elementary'!$A:$A,0)-1,MATCH($AT185,'Daten Elementary'!$A$424:$ADO$424,0)-1))</f>
        <v>0</v>
      </c>
      <c r="FV185" s="305">
        <f t="shared" ca="1" si="138"/>
        <v>0</v>
      </c>
      <c r="FW185" s="324"/>
      <c r="FX185" s="231" t="str">
        <f t="shared" si="139"/>
        <v>Lastwagen (3.5t-7.5t), Diesel (EURO 3)</v>
      </c>
      <c r="FY185" s="231" t="str">
        <f t="shared" si="104"/>
        <v>Lastwagen (3.5t-7.5t)</v>
      </c>
      <c r="FZ185" s="231" t="str">
        <f t="shared" si="105"/>
        <v>, Diesel</v>
      </c>
      <c r="GA185" s="231" t="str">
        <f t="shared" si="106"/>
        <v xml:space="preserve"> (EURO 3)</v>
      </c>
      <c r="GB185" s="231"/>
    </row>
    <row r="186" spans="1:184" ht="16.5" customHeight="1">
      <c r="A186" s="364"/>
      <c r="B186" s="339"/>
      <c r="C186" s="332" t="s">
        <v>146</v>
      </c>
      <c r="D186" s="332" t="s">
        <v>24</v>
      </c>
      <c r="E186" s="345" t="s">
        <v>26</v>
      </c>
      <c r="F186" s="97">
        <v>0.98502758077226149</v>
      </c>
      <c r="G186" s="34">
        <v>2.5</v>
      </c>
      <c r="H186" s="84">
        <f t="shared" si="147"/>
        <v>0.39401103230890461</v>
      </c>
      <c r="I186" s="101">
        <v>1</v>
      </c>
      <c r="J186" s="101"/>
      <c r="K186" s="90">
        <v>1</v>
      </c>
      <c r="L186" s="86"/>
      <c r="M186" s="86"/>
      <c r="N186" s="38" t="s">
        <v>100</v>
      </c>
      <c r="O186" s="6">
        <f ca="1">(IF(ISERROR(INDEX(INDIRECT($D$268),MATCH($AM186,$AM$4:$AM$275,0),MATCH(O$304,INDIRECT($E$268),0))*$I186/$AD186),0,INDEX(INDIRECT($D$268),MATCH($AM186,$AM$4:$AM$275,0),MATCH(O$304,INDIRECT($E$268),0))*$I186/$AD186)+IF(ISERROR(INDEX(INDIRECT($D$268),MATCH($AN186,$AN$4:$AN$275,0),MATCH(O$305,INDIRECT($E$268),0))*$J186/$AE186),0,INDEX(INDIRECT($D$268),MATCH($AN186,$AN$4:$AN$275,0),MATCH(O$305,INDIRECT($E$268),0))*$J186/$AE186))*$AC186/$F186</f>
        <v>352.60214000000002</v>
      </c>
      <c r="P186" s="6">
        <f ca="1">(IF(ISERROR(INDEX(INDIRECT($D$268),MATCH($AO186,$AO$4:$AO$275,0),MATCH(P$304,INDIRECT($E$268),0))*$I186/$AD186),0,INDEX(INDIRECT($D$268),MATCH($AO186,$AO$4:$AO$275,0),MATCH(P$304,INDIRECT($E$268),0))*$I186/$AD186)+IF(ISERROR(INDEX(INDIRECT($D$268),MATCH($AP186,$AP$4:$AP$275,0),MATCH(P$305,INDIRECT($E$268),0))*$J186/$AE186),0,INDEX(INDIRECT($D$268),MATCH($AP186,$AP$4:$AP$275,0),MATCH(P$305,INDIRECT($E$268),0))*$J186/$AE186))*$AC186/$F186</f>
        <v>71.238126999999992</v>
      </c>
      <c r="Q186" s="6">
        <f ca="1">INDEX(INDIRECT($D$268),MATCH($AQ186,$AQ$4:$AQ$284,0),MATCH(Q$4,INDIRECT($E$268),0))*$K186*$AC186/$F186/$AF186</f>
        <v>20.419646999999998</v>
      </c>
      <c r="R186" s="6">
        <f ca="1">INDEX(INDIRECT($D$268),MATCH($AR186,$AR$4:$AR$284,0),MATCH(R$4,INDIRECT($E$268),0))*$K186*$AC186/$F186/$AF186</f>
        <v>35.399000999999998</v>
      </c>
      <c r="S186" s="6">
        <f ca="1">INDEX(INDIRECT($D$268),MATCH($AS186,$AS$4:$AS$284,0),MATCH(S$4,INDIRECT($E$268),0))*$K186*$AC186/$F186/$AF186</f>
        <v>35.460281000000002</v>
      </c>
      <c r="T186" s="7">
        <f t="shared" ca="1" si="146"/>
        <v>515.11919599999999</v>
      </c>
      <c r="U186" s="6">
        <f>IF($B$268=6,(IF(OR(AJ186="Benzin",AJ186="Diesel"),$AK186*INDEX('DIN EN 16258'!$I:$I,MATCH('mobitool-Faktoren v2.0'!$AI186,'DIN EN 16258'!$A:$A,0))*$I186/$AD186+$AL186*INDEX('DIN EN 16258'!$I:$I,MATCH('mobitool-Faktoren v2.0'!$AJ186,'DIN EN 16258'!$A:$A,0))*$I186/$AD186,IF(ISERROR($AK186*INDEX('DIN EN 16258'!$I:$I,MATCH('mobitool-Faktoren v2.0'!$AI186,'DIN EN 16258'!$A:$A,0))*$I186/$AD186),0,$AK186*INDEX('DIN EN 16258'!$I:$I,MATCH('mobitool-Faktoren v2.0'!$AI186,'DIN EN 16258'!$A:$A,0))*$I186/$AD186)+IF(ISERROR($AL186*INDEX('DIN EN 16258'!$I:$I,MATCH('mobitool-Faktoren v2.0'!$AJ186,'DIN EN 16258'!$A:$A,0))*$J186/$AE186),0,$AL186*INDEX('DIN EN 16258'!$I:$I,MATCH('mobitool-Faktoren v2.0'!$AJ186,'DIN EN 16258'!$A:$A,0))*$J186/$AE186)))*1000,
IF($B$268=1,(IF(OR(AJ186="Benzin",AJ186="Diesel"),$AK186*INDEX('DIN EN 16258'!$D:$D,MATCH('mobitool-Faktoren v2.0'!$AI186,'DIN EN 16258'!$A:$A,0))*$I186/$AD186+$AL186*INDEX('DIN EN 16258'!$D:$D,MATCH('mobitool-Faktoren v2.0'!$AJ186,'DIN EN 16258'!$A:$A,0))*$I186/$AD186,IF(ISERROR($AK186*INDEX('DIN EN 16258'!$D:$D,MATCH('mobitool-Faktoren v2.0'!$AI186,'DIN EN 16258'!$A:$A,0))*$I186/$AD186),0,$AK186*INDEX('DIN EN 16258'!$D:$D,MATCH('mobitool-Faktoren v2.0'!$AI186,'DIN EN 16258'!$A:$A,0))*$I186/$AD186)+IF(ISERROR($AL186*INDEX('DIN EN 16258'!$D:$D,MATCH('mobitool-Faktoren v2.0'!$AJ186,'DIN EN 16258'!$A:$A,0))*$J186/$AE186),0,$AL186*INDEX('DIN EN 16258'!$D:$D,MATCH('mobitool-Faktoren v2.0'!$AJ186,'DIN EN 16258'!$A:$A,0))*$J186/$AE186))),0))*$AC186/$F186</f>
        <v>351.68759999999997</v>
      </c>
      <c r="V186" s="6">
        <f>IF($B$268=6,(IF(OR(AJ186="Benzin",AJ186="Diesel"),$AK186*INDEX('DIN EN 16258'!$L:$L,MATCH('mobitool-Faktoren v2.0'!$AI186,'DIN EN 16258'!$A:$A,0))*$I186/$AD186+$AL186*INDEX('DIN EN 16258'!$L:$L,MATCH('mobitool-Faktoren v2.0'!$AJ186,'DIN EN 16258'!$A:$A,0))*$I186/$AD186,IF(ISERROR($AK186*INDEX('DIN EN 16258'!$L:$L,MATCH('mobitool-Faktoren v2.0'!$AI186,'DIN EN 16258'!$A:$A,0))*$I186/$AD186),0,$AK186*INDEX('DIN EN 16258'!$L:$L,MATCH('mobitool-Faktoren v2.0'!$AI186,'DIN EN 16258'!$A:$A,0))*$I186/$AD186)+IF(ISERROR($AL186*INDEX('DIN EN 16258'!$L:$L,MATCH('mobitool-Faktoren v2.0'!$AJ186,'DIN EN 16258'!$A:$A,0))*$J186/$AE186),0,$AL186*INDEX('DIN EN 16258'!$L:$L,MATCH('mobitool-Faktoren v2.0'!$AJ186,'DIN EN 16258'!$A:$A,0))*$J186/$AE186)))*1000,
IF($B$268=1,(IF(OR(AJ186="Benzin",AJ186="Diesel"),$AK186*INDEX('DIN EN 16258'!$F:$F,MATCH('mobitool-Faktoren v2.0'!$AI186,'DIN EN 16258'!$A:$A,0))*$I186/$AD186+$AL186*INDEX('DIN EN 16258'!$F:$F,MATCH('mobitool-Faktoren v2.0'!$AJ186,'DIN EN 16258'!$A:$A,0))*$I186/$AD186,IF(ISERROR($AK186*INDEX('DIN EN 16258'!$F:$F,MATCH('mobitool-Faktoren v2.0'!$AI186,'DIN EN 16258'!$A:$A,0))*$I186/$AD186),0,$AK186*INDEX('DIN EN 16258'!$F:$F,MATCH('mobitool-Faktoren v2.0'!$AI186,'DIN EN 16258'!$A:$A,0))*$I186/$AD186)+IF(ISERROR($AL186*INDEX('DIN EN 16258'!$F:$F,MATCH('mobitool-Faktoren v2.0'!$AJ186,'DIN EN 16258'!$A:$A,0))*$J186/$AE186),0,$AL186*INDEX('DIN EN 16258'!$F:$F,MATCH('mobitool-Faktoren v2.0'!$AJ186,'DIN EN 16258'!$A:$A,0))*$J186/$AE186))),0))*$AC186/$F186</f>
        <v>427.28399999999999</v>
      </c>
      <c r="W186" s="6" t="s">
        <v>2379</v>
      </c>
      <c r="X186" s="39" t="s">
        <v>162</v>
      </c>
      <c r="Y186" s="300"/>
      <c r="Z186" s="300"/>
      <c r="AA186" s="299"/>
      <c r="AB186" s="299"/>
      <c r="AC186" s="300">
        <v>0.98502758077226149</v>
      </c>
      <c r="AD186" s="298">
        <v>1</v>
      </c>
      <c r="AE186" s="298"/>
      <c r="AF186" s="337">
        <v>1</v>
      </c>
      <c r="AG186" s="337"/>
      <c r="AH186" s="337"/>
      <c r="AI186" s="301" t="s">
        <v>24</v>
      </c>
      <c r="AJ186" s="301"/>
      <c r="AK186" s="374">
        <f>'Kennwerte Strassentransporte'!H$68</f>
        <v>0.10956</v>
      </c>
      <c r="AL186" s="374"/>
      <c r="AM186" s="202" t="s">
        <v>1145</v>
      </c>
      <c r="AN186" s="202" t="s">
        <v>81</v>
      </c>
      <c r="AO186" s="202" t="s">
        <v>1146</v>
      </c>
      <c r="AP186" s="202" t="s">
        <v>81</v>
      </c>
      <c r="AQ186" s="202" t="s">
        <v>1147</v>
      </c>
      <c r="AR186" s="202" t="s">
        <v>1148</v>
      </c>
      <c r="AS186" s="202" t="s">
        <v>1149</v>
      </c>
      <c r="AT186" s="202" t="s">
        <v>1161</v>
      </c>
      <c r="AU186" s="303">
        <f ca="1">IF(ISERROR(OFFSET('Daten KEA'!$A$1,MATCH(AU$5,'Daten KEA'!$A:$A,0)-1,MATCH(AM186,'Daten KEA'!$A$424:$ADO$424,0)-1)),0,OFFSET('Daten KEA'!$A$1,MATCH(AU$5,'Daten KEA'!$A:$A,0)-1,MATCH(AM186,'Daten KEA'!$A$424:$ADO$424,0)-1))+IF(ISERROR(AK186*INDEX('Energiefaktoren Ecoinvent'!$D:$D,MATCH('mobitool-Faktoren v2.0'!AI186,'Energiefaktoren Ecoinvent'!$A:$A,0))),0,AK186*INDEX('Energiefaktoren Ecoinvent'!$D:$D,MATCH('mobitool-Faktoren v2.0'!AI186,'Energiefaktoren Ecoinvent'!$A:$A,0)))+IF(OR(AJ186="Benzin",AJ186="Diesel"),IF(ISERROR(OFFSET('Daten KEA'!$A$1,MATCH(AV$5,'Daten KEA'!$A:$A,0)-1,MATCH(AN186,'Daten KEA'!$A$424:$ADO$424,0)-1)),0,OFFSET('Daten KEA'!$A$1,MATCH(AV$5,'Daten KEA'!$A:$A,0)-1,MATCH(AN186,'Daten KEA'!$A$424:$ADO$424,0)-1))+IF(ISERROR(AL186*INDEX('Energiefaktoren Ecoinvent'!$D:$D,MATCH('mobitool-Faktoren v2.0'!AJ186,'Energiefaktoren Ecoinvent'!$A:$A,0))),0,AL186*INDEX('Energiefaktoren Ecoinvent'!$D:$D,MATCH('mobitool-Faktoren v2.0'!AJ186,'Energiefaktoren Ecoinvent'!$A:$A,0))),0)</f>
        <v>4.6891679999999996</v>
      </c>
      <c r="AV186" s="303">
        <f ca="1">IF(OR(AJ186="Benzin",AJ186="Diesel"),0,IF(ISERROR(OFFSET('Daten KEA'!$A$1,MATCH(AV$5,'Daten KEA'!$A:$A,0)-1,MATCH(AN186,'Daten KEA'!$A$424:$ADO$424,0)-1)),0,OFFSET('Daten KEA'!$A$1,MATCH(AV$5,'Daten KEA'!$A:$A,0)-1,MATCH(AN186,'Daten KEA'!$A$424:$ADO$424,0)-1))+IF(ISERROR(AL186*INDEX('Energiefaktoren Ecoinvent'!$D:$D,MATCH('mobitool-Faktoren v2.0'!AJ186,'Energiefaktoren Ecoinvent'!$A:$A,0))),0,AL186*INDEX('Energiefaktoren Ecoinvent'!$D:$D,MATCH('mobitool-Faktoren v2.0'!AJ186,'Energiefaktoren Ecoinvent'!$A:$A,0))))</f>
        <v>0</v>
      </c>
      <c r="AW186" s="303">
        <f ca="1">IF(ISERROR(OFFSET('Daten KEA'!$A$1,MATCH(AW$5,'Daten KEA'!$A:$A,0)-1,MATCH(AO186,'Daten KEA'!$A$424:$ADO$424,0)-1)),0,OFFSET('Daten KEA'!$A$1,MATCH(AW$5,'Daten KEA'!$A:$A,0)-1,MATCH(AO186,'Daten KEA'!$A$424:$ADO$424,0)-1))-IF(ISERROR(AK186*INDEX('Energiefaktoren Ecoinvent'!$D:$D,MATCH('mobitool-Faktoren v2.0'!AI186,'Energiefaktoren Ecoinvent'!$A:$A,0))),0,AK186*INDEX('Energiefaktoren Ecoinvent'!$D:$D,MATCH('mobitool-Faktoren v2.0'!AI186,'Energiefaktoren Ecoinvent'!$A:$A,0)))+IF(OR(AJ186="Benzin",AJ186="Diesel"),IF(ISERROR(OFFSET('Daten KEA'!$A$1,MATCH(AX$5,'Daten KEA'!$A:$A,0)-1,MATCH(AP186,'Daten KEA'!$A$424:$ADO$424,0)-1)),0,OFFSET('Daten KEA'!$A$1,MATCH(AX$5,'Daten KEA'!$A:$A,0)-1,MATCH(AP186,'Daten KEA'!$A$424:$ADO$424,0)-1))-IF(ISERROR(AL186*INDEX('Energiefaktoren Ecoinvent'!$D:$D,MATCH('mobitool-Faktoren v2.0'!AJ186,'Energiefaktoren Ecoinvent'!$A:$A,0))),0,AL186*INDEX('Energiefaktoren Ecoinvent'!$D:$D,MATCH('mobitool-Faktoren v2.0'!AJ186,'Energiefaktoren Ecoinvent'!$A:$A,0))),0)</f>
        <v>1.3937291000000007</v>
      </c>
      <c r="AX186" s="303">
        <f ca="1">IF(OR(AJ186="Benzin",AJ186="Diesel"),0,IF(ISERROR(OFFSET('Daten KEA'!$A$1,MATCH(AX$5,'Daten KEA'!$A:$A,0)-1,MATCH(AP186,'Daten KEA'!$A$424:$ADO$424,0)-1)),0,OFFSET('Daten KEA'!$A$1,MATCH(AX$5,'Daten KEA'!$A:$A,0)-1,MATCH(AP186,'Daten KEA'!$A$424:$ADO$424,0)-1))-IF(ISERROR(AL186*INDEX('Energiefaktoren Ecoinvent'!$D:$D,MATCH('mobitool-Faktoren v2.0'!AJ186,'Energiefaktoren Ecoinvent'!$A:$A,0))),0,AL186*INDEX('Energiefaktoren Ecoinvent'!$D:$D,MATCH('mobitool-Faktoren v2.0'!AJ186,'Energiefaktoren Ecoinvent'!$A:$A,0))))</f>
        <v>0</v>
      </c>
      <c r="AY186" s="303">
        <f t="shared" ca="1" si="107"/>
        <v>6.0828971000000003</v>
      </c>
      <c r="AZ186" s="303">
        <f ca="1">IF(ISERROR(OFFSET('Daten KEA'!$A$1,MATCH(AZ$5,'Daten KEA'!$A:$A,0)-1,MATCH(AQ186,'Daten KEA'!$A$424:$ADO$424,0)-1)),0,OFFSET('Daten KEA'!$A$1,MATCH(AZ$5,'Daten KEA'!$A:$A,0)-1,MATCH(AQ186,'Daten KEA'!$A$424:$ADO$424,0)-1))</f>
        <v>0.59241564999999996</v>
      </c>
      <c r="BA186" s="303">
        <f ca="1">IF(ISERROR(OFFSET('Daten KEA'!$A$1,MATCH(BA$5,'Daten KEA'!$A:$A,0)-1,MATCH(AR186,'Daten KEA'!$A$424:$ADO$424,0)-1)),0,OFFSET('Daten KEA'!$A$1,MATCH(BA$5,'Daten KEA'!$A:$A,0)-1,MATCH(AR186,'Daten KEA'!$A$424:$ADO$424,0)-1))</f>
        <v>0.63513830999999998</v>
      </c>
      <c r="BB186" s="303">
        <f ca="1">IF(ISERROR(OFFSET('Daten KEA'!$A$1,MATCH(BB$5,'Daten KEA'!$A:$A,0)-1,MATCH(AS186,'Daten KEA'!$A$424:$ADO$424,0)-1)),0,OFFSET('Daten KEA'!$A$1,MATCH(BB$5,'Daten KEA'!$A:$A,0)-1,MATCH(AS186,'Daten KEA'!$A$424:$ADO$424,0)-1))</f>
        <v>1.4819416000000001</v>
      </c>
      <c r="BC186" s="304">
        <f t="shared" ca="1" si="101"/>
        <v>8.7923926600000009</v>
      </c>
      <c r="BD186" s="303">
        <f ca="1">IF(ISERROR(OFFSET('Daten KEA'!$A$1,MATCH(BD$5,'Daten KEA'!$A:$A,0)-1,MATCH(AT186,'Daten KEA'!$A$424:$ADO$424,0)-1)),0,OFFSET('Daten KEA'!$A$1,MATCH(BD$5,'Daten KEA'!$A:$A,0)-1,MATCH(AT186,'Daten KEA'!$A$424:$ADO$424,0)-1))</f>
        <v>8.7923928</v>
      </c>
      <c r="BE186" s="305">
        <f t="shared" ca="1" si="108"/>
        <v>1.0000000159228557</v>
      </c>
      <c r="BF186" s="306">
        <f ca="1">IF(ISERROR(OFFSET('Daten KEA'!$A$1,MATCH(BF$5,'Daten KEA'!$A:$A,0)-1,MATCH(AM186,'Daten KEA'!$A$424:$ADO$424,0)-1)),0,OFFSET('Daten KEA'!$A$1,MATCH(BF$5,'Daten KEA'!$A:$A,0)-1,MATCH(AM186,'Daten KEA'!$A$424:$ADO$424,0)-1))+IF(ISERROR($AK186*INDEX('Energiefaktoren Ecoinvent'!$H:$H,MATCH('mobitool-Faktoren v2.0'!$AI186,'Energiefaktoren Ecoinvent'!$A:$A,0))),0,$AK186*INDEX('Energiefaktoren Ecoinvent'!$H:$H,MATCH('mobitool-Faktoren v2.0'!$AI186,'Energiefaktoren Ecoinvent'!$A:$A,0)))+IF(OR(AJ186="Benzin",AJ186="Diesel"),IF(ISERROR(OFFSET('Daten KEA'!$A$1,MATCH(BG$5,'Daten KEA'!$A:$A,0)-1,MATCH(AN186,'Daten KEA'!$A$424:$ADO$424,0)-1)),0,OFFSET('Daten KEA'!$A$1,MATCH(BG$5,'Daten KEA'!$A:$A,0)-1,MATCH(AN186,'Daten KEA'!$A$424:$ADO$424,0)-1))+IF(ISERROR($AL186*INDEX('Energiefaktoren Ecoinvent'!$H:$H,MATCH('mobitool-Faktoren v2.0'!$AJ186,'Energiefaktoren Ecoinvent'!$A:$A,0))),0,$AL186*INDEX('Energiefaktoren Ecoinvent'!$H:$H,MATCH('mobitool-Faktoren v2.0'!$AJ186,'Energiefaktoren Ecoinvent'!$A:$A,0))),0)</f>
        <v>4.6891679999999996</v>
      </c>
      <c r="BG186" s="306">
        <f ca="1">IF(OR(AJ186="Benzin",AJ186="Diesel"),0,IF(ISERROR(OFFSET('Daten KEA'!$A$1,MATCH(BG$5,'Daten KEA'!$A:$A,0)-1,MATCH(AN186,'Daten KEA'!$A$424:$ADO$424,0)-1)),0,OFFSET('Daten KEA'!$A$1,MATCH(BG$5,'Daten KEA'!$A:$A,0)-1,MATCH(AN186,'Daten KEA'!$A$424:$ADO$424,0)-1))+IF(ISERROR($AL186*INDEX('Energiefaktoren Ecoinvent'!$H:$H,MATCH('mobitool-Faktoren v2.0'!$AJ186,'Energiefaktoren Ecoinvent'!$A:$A,0))),0,$AL186*INDEX('Energiefaktoren Ecoinvent'!$H:$H,MATCH('mobitool-Faktoren v2.0'!$AJ186,'Energiefaktoren Ecoinvent'!$A:$A,0))))</f>
        <v>0</v>
      </c>
      <c r="BH186" s="306">
        <f ca="1">IF(ISERROR(OFFSET('Daten KEA'!$A$1,MATCH(BH$5,'Daten KEA'!$A:$A,0)-1,MATCH(AO186,'Daten KEA'!$A$424:$ADO$424,0)-1)),0,OFFSET('Daten KEA'!$A$1,MATCH(BH$5,'Daten KEA'!$A:$A,0)-1,MATCH(AO186,'Daten KEA'!$A$424:$ADO$424,0)-1))-IF(ISERROR($AK186*INDEX('Energiefaktoren Ecoinvent'!$H:$H,MATCH('mobitool-Faktoren v2.0'!$AI186,'Energiefaktoren Ecoinvent'!$A:$A,0))),0,$AK186*INDEX('Energiefaktoren Ecoinvent'!$H:$H,MATCH('mobitool-Faktoren v2.0'!$AI186,'Energiefaktoren Ecoinvent'!$A:$A,0)))+IF(OR(AJ186="Benzin",AJ186="Diesel"),IF(ISERROR(OFFSET('Daten KEA'!$A$1,MATCH(BI$5,'Daten KEA'!$A:$A,0)-1,MATCH(AP186,'Daten KEA'!$A$424:$ADO$424,0)-1)),0,OFFSET('Daten KEA'!$A$1,MATCH(BI$5,'Daten KEA'!$A:$A,0)-1,MATCH(AP186,'Daten KEA'!$A$424:$ADO$424,0)-1))-IF(ISERROR($AL186*INDEX('Energiefaktoren Ecoinvent'!$H:$H,MATCH('mobitool-Faktoren v2.0'!$AJ186,'Energiefaktoren Ecoinvent'!$A:$A,0))),0,$AL186*INDEX('Energiefaktoren Ecoinvent'!$H:$H,MATCH('mobitool-Faktoren v2.0'!$AJ186,'Energiefaktoren Ecoinvent'!$A:$A,0))),0)</f>
        <v>1.3780098273040995</v>
      </c>
      <c r="BI186" s="306">
        <f ca="1">IF(OR(AJ186="Benzin",AJ186="Diesel"),0,IF(ISERROR(OFFSET('Daten KEA'!$A$1,MATCH(BI$5,'Daten KEA'!$A:$A,0)-1,MATCH(AP186,'Daten KEA'!$A$424:$ADO$424,0)-1)),0,OFFSET('Daten KEA'!$A$1,MATCH(BI$5,'Daten KEA'!$A:$A,0)-1,MATCH(AP186,'Daten KEA'!$A$424:$ADO$424,0)-1))-IF(ISERROR($AL186*INDEX('Energiefaktoren Ecoinvent'!$H:$H,MATCH('mobitool-Faktoren v2.0'!$AJ186,'Energiefaktoren Ecoinvent'!$A:$A,0))),0,$AL186*INDEX('Energiefaktoren Ecoinvent'!$H:$H,MATCH('mobitool-Faktoren v2.0'!$AJ186,'Energiefaktoren Ecoinvent'!$A:$A,0))))</f>
        <v>0</v>
      </c>
      <c r="BJ186" s="306">
        <f t="shared" ca="1" si="140"/>
        <v>6.067177827304099</v>
      </c>
      <c r="BK186" s="306">
        <f ca="1">IF(ISERROR(OFFSET('Daten KEA'!$A$1,MATCH(BK$5,'Daten KEA'!$A:$A,0)-1,MATCH(AQ186,'Daten KEA'!$A$424:$ADO$424,0)-1)),0,OFFSET('Daten KEA'!$A$1,MATCH(BK$5,'Daten KEA'!$A:$A,0)-1,MATCH(AQ186,'Daten KEA'!$A$424:$ADO$424,0)-1))</f>
        <v>0.56639376613909997</v>
      </c>
      <c r="BL186" s="306">
        <f ca="1">IF(ISERROR(OFFSET('Daten KEA'!$A$1,MATCH(BL$5,'Daten KEA'!$A:$A,0)-1,MATCH(AR186,'Daten KEA'!$A$424:$ADO$424,0)-1)),0,OFFSET('Daten KEA'!$A$1,MATCH(BL$5,'Daten KEA'!$A:$A,0)-1,MATCH(AR186,'Daten KEA'!$A$424:$ADO$424,0)-1))</f>
        <v>0.60461104126599996</v>
      </c>
      <c r="BM186" s="306">
        <f ca="1">IF(ISERROR(OFFSET('Daten KEA'!$A$1,MATCH(BM$5,'Daten KEA'!$A:$A,0)-1,MATCH(AS186,'Daten KEA'!$A$424:$ADO$424,0)-1)),0,OFFSET('Daten KEA'!$A$1,MATCH(BM$5,'Daten KEA'!$A:$A,0)-1,MATCH(AS186,'Daten KEA'!$A$424:$ADO$424,0)-1))</f>
        <v>1.3683854166234999</v>
      </c>
      <c r="BN186" s="307">
        <f t="shared" ca="1" si="148"/>
        <v>8.6065680513326992</v>
      </c>
      <c r="BO186" s="306">
        <f ca="1">IF(ISERROR(OFFSET('Daten KEA'!$A$1,MATCH(BO$5,'Daten KEA'!$A:$A,0)-1,MATCH(AT186,'Daten KEA'!$A$424:$ADO$424,0)-1)),0,OFFSET('Daten KEA'!$A$1,MATCH(BO$5,'Daten KEA'!$A:$A,0)-1,MATCH(AT186,'Daten KEA'!$A$424:$ADO$424,0)-1))</f>
        <v>8.6065681933330005</v>
      </c>
      <c r="BP186" s="305">
        <f t="shared" ca="1" si="109"/>
        <v>1.0000000164990621</v>
      </c>
      <c r="BQ186" s="308">
        <f ca="1">IF(ISERROR(OFFSET('Daten GWP'!$A$1,MATCH(BQ$5,'Daten GWP'!$A:$A,0)-1,MATCH(AM186,'Daten GWP'!$A$424:$ADO$424,0)-1)),0,OFFSET('Daten GWP'!$A$1,MATCH(BQ$5,'Daten GWP'!$A:$A,0)-1,MATCH(AM186,'Daten GWP'!$A$424:$ADO$424,0)-1))*1000</f>
        <v>352.60214000000002</v>
      </c>
      <c r="BR186" s="308">
        <f ca="1">IF(ISERROR(OFFSET('Daten GWP'!$A$1,MATCH(BR$5,'Daten GWP'!$A:$A,0)-1,MATCH(AN186,'Daten GWP'!$A$424:$ADO$424,0)-1)),0,OFFSET('Daten GWP'!$A$1,MATCH(BR$5,'Daten GWP'!$A:$A,0)-1,MATCH(AN186,'Daten GWP'!$A$424:$ADO$424,0)-1))*1000</f>
        <v>0</v>
      </c>
      <c r="BS186" s="308">
        <f ca="1">IF(ISERROR(OFFSET('Daten GWP'!$A$1,MATCH(BS$5,'Daten GWP'!$A:$A,0)-1,MATCH(AO186,'Daten GWP'!$A$424:$ADO$424,0)-1)),0,OFFSET('Daten GWP'!$A$1,MATCH(BS$5,'Daten GWP'!$A:$A,0)-1,MATCH(AO186,'Daten GWP'!$A$424:$ADO$424,0)-1))*1000</f>
        <v>71.238126999999992</v>
      </c>
      <c r="BT186" s="308">
        <f ca="1">IF(ISERROR(OFFSET('Daten GWP'!$A$1,MATCH(BT$5,'Daten GWP'!$A:$A,0)-1,MATCH(AP186,'Daten GWP'!$A$424:$ADO$424,0)-1)),0,OFFSET('Daten GWP'!$A$1,MATCH(BT$5,'Daten GWP'!$A:$A,0)-1,MATCH(AP186,'Daten GWP'!$A$424:$ADO$424,0)-1))*1000</f>
        <v>0</v>
      </c>
      <c r="BU186" s="308">
        <f t="shared" ca="1" si="110"/>
        <v>423.84026700000004</v>
      </c>
      <c r="BV186" s="308">
        <f ca="1">IF(ISERROR(OFFSET('Daten GWP'!$A$1,MATCH(BV$5,'Daten GWP'!$A:$A,0)-1,MATCH(AQ186,'Daten GWP'!$A$424:$ADO$424,0)-1)),0,OFFSET('Daten GWP'!$A$1,MATCH(BV$5,'Daten GWP'!$A:$A,0)-1,MATCH(AQ186,'Daten GWP'!$A$424:$ADO$424,0)-1))*1000</f>
        <v>20.419646999999998</v>
      </c>
      <c r="BW186" s="308">
        <f ca="1">IF(ISERROR(OFFSET('Daten GWP'!$A$1,MATCH(BW$5,'Daten GWP'!$A:$A,0)-1,MATCH(AR186,'Daten GWP'!$A$424:$ADO$424,0)-1)),0,OFFSET('Daten GWP'!$A$1,MATCH(BW$5,'Daten GWP'!$A:$A,0)-1,MATCH(AR186,'Daten GWP'!$A$424:$ADO$424,0)-1))*1000</f>
        <v>35.399000999999998</v>
      </c>
      <c r="BX186" s="308">
        <f ca="1">IF(ISERROR(OFFSET('Daten GWP'!$A$1,MATCH(BX$5,'Daten GWP'!$A:$A,0)-1,MATCH(AS186,'Daten GWP'!$A$424:$ADO$424,0)-1)),0,OFFSET('Daten GWP'!$A$1,MATCH(BX$5,'Daten GWP'!$A:$A,0)-1,MATCH(AS186,'Daten GWP'!$A$424:$ADO$424,0)-1))*1000</f>
        <v>35.460281000000002</v>
      </c>
      <c r="BY186" s="309">
        <f t="shared" ca="1" si="149"/>
        <v>515.11919599999999</v>
      </c>
      <c r="BZ186" s="308">
        <f ca="1">IF(ISERROR(OFFSET('Daten GWP'!$A$1,MATCH(BZ$5,'Daten GWP'!$A:$A,0)-1,MATCH(AT186,'Daten GWP'!$A$424:$ADO$424,0)-1)),0,OFFSET('Daten GWP'!$A$1,MATCH(BZ$5,'Daten GWP'!$A:$A,0)-1,MATCH(AT186,'Daten GWP'!$A$424:$ADO$424,0)-1))*1000</f>
        <v>515.11919999999998</v>
      </c>
      <c r="CA186" s="305">
        <f t="shared" ca="1" si="111"/>
        <v>1.0000000077651929</v>
      </c>
      <c r="CB186" s="310">
        <f ca="1">IF(ISERROR(OFFSET('Daten Elementary'!$A$1,MATCH(CB$5,'Daten Elementary'!$A:$A,0)-1,MATCH(AM186,'Daten Elementary'!$A$424:$ADO$424,0)-1)),0,OFFSET('Daten Elementary'!$A$1,MATCH(CB$5,'Daten Elementary'!$A:$A,0)-1,MATCH(AM186,'Daten Elementary'!$A$424:$ADO$424,0)-1))*1000000</f>
        <v>101.14252999999999</v>
      </c>
      <c r="CC186" s="310">
        <f ca="1">IF(ISERROR(OFFSET('Daten Elementary'!$A$1,MATCH(CC$5,'Daten Elementary'!$A:$A,0)-1,MATCH(AN186,'Daten Elementary'!$A$424:$ADO$424,0)-1)),0,OFFSET('Daten Elementary'!$A$1,MATCH(CC$5,'Daten Elementary'!$A:$A,0)-1,MATCH(AN186,'Daten Elementary'!$A$424:$ADO$424,0)-1))*1000000</f>
        <v>0</v>
      </c>
      <c r="CD186" s="310">
        <f ca="1">IF(ISERROR(OFFSET('Daten Elementary'!$A$1,MATCH(CD$5,'Daten Elementary'!$A:$A,0)-1,MATCH(AO186,'Daten Elementary'!$A$424:$ADO$424,0)-1)),0,OFFSET('Daten Elementary'!$A$1,MATCH(CD$5,'Daten Elementary'!$A:$A,0)-1,MATCH(AO186,'Daten Elementary'!$A$424:$ADO$424,0)-1))*1000000</f>
        <v>28.470051999999999</v>
      </c>
      <c r="CE186" s="310">
        <f ca="1">IF(ISERROR(OFFSET('Daten Elementary'!$A$1,MATCH(CE$5,'Daten Elementary'!$A:$A,0)-1,MATCH(AP186,'Daten Elementary'!$A$424:$ADO$424,0)-1)),0,OFFSET('Daten Elementary'!$A$1,MATCH(CE$5,'Daten Elementary'!$A:$A,0)-1,MATCH(AP186,'Daten Elementary'!$A$424:$ADO$424,0)-1))*1000000</f>
        <v>0</v>
      </c>
      <c r="CF186" s="310">
        <f t="shared" ca="1" si="112"/>
        <v>129.612582</v>
      </c>
      <c r="CG186" s="310">
        <f ca="1">IF(ISERROR(OFFSET('Daten Elementary'!$A$1,MATCH(CG$5,'Daten Elementary'!$A:$A,0)-1,MATCH(AQ186,'Daten Elementary'!$A$424:$ADO$424,0)-1)),0,OFFSET('Daten Elementary'!$A$1,MATCH(CG$5,'Daten Elementary'!$A:$A,0)-1,MATCH(AQ186,'Daten Elementary'!$A$424:$ADO$424,0)-1))*1000000</f>
        <v>8.1039878999999999</v>
      </c>
      <c r="CH186" s="310">
        <f ca="1">IF(ISERROR(OFFSET('Daten Elementary'!$A$1,MATCH(CH$5,'Daten Elementary'!$A:$A,0)-1,MATCH(AR186,'Daten Elementary'!$A$424:$ADO$424,0)-1)),0,OFFSET('Daten Elementary'!$A$1,MATCH(CH$5,'Daten Elementary'!$A:$A,0)-1,MATCH(AR186,'Daten Elementary'!$A$424:$ADO$424,0)-1))*1000000</f>
        <v>47.082352999999998</v>
      </c>
      <c r="CI186" s="310">
        <f ca="1">IF(ISERROR(OFFSET('Daten Elementary'!$A$1,MATCH(CI$5,'Daten Elementary'!$A:$A,0)-1,MATCH(AS186,'Daten Elementary'!$A$424:$ADO$424,0)-1)),0,OFFSET('Daten Elementary'!$A$1,MATCH(CI$5,'Daten Elementary'!$A:$A,0)-1,MATCH(AS186,'Daten Elementary'!$A$424:$ADO$424,0)-1))*1000000</f>
        <v>35.230381000000001</v>
      </c>
      <c r="CJ186" s="311">
        <f t="shared" ca="1" si="113"/>
        <v>220.02930389999997</v>
      </c>
      <c r="CK186" s="310">
        <f ca="1">IF(ISERROR(OFFSET('Daten Elementary'!$A$1,MATCH(CK$5,'Daten Elementary'!$A:$A,0)-1,MATCH($AT186,'Daten Elementary'!$A$424:$ADO$424,0)-1)),0,OFFSET('Daten Elementary'!$A$1,MATCH(CK$5,'Daten Elementary'!$A:$A,0)-1,MATCH($AT186,'Daten Elementary'!$A$424:$ADO$424,0)-1))*1000000</f>
        <v>220.02930000000001</v>
      </c>
      <c r="CL186" s="305">
        <f t="shared" ca="1" si="114"/>
        <v>0.99999998227508835</v>
      </c>
      <c r="CM186" s="312">
        <f ca="1">IF(ISERROR(OFFSET('Daten Elementary'!$A$1,MATCH(CM$5,'Daten Elementary'!$A:$A,0)-1,MATCH(AM186,'Daten Elementary'!$A$424:$ADO$424,0)-1)),0,OFFSET('Daten Elementary'!$A$1,MATCH(CM$5,'Daten Elementary'!$A:$A,0)-1,MATCH(AM186,'Daten Elementary'!$A$424:$ADO$424,0)-1))*1000000</f>
        <v>58.236615</v>
      </c>
      <c r="CN186" s="312">
        <f ca="1">IF(ISERROR(OFFSET('Daten Elementary'!$A$1,MATCH(CN$5,'Daten Elementary'!$A:$A,0)-1,MATCH(AN186,'Daten Elementary'!$A$424:$ADO$424,0)-1)),0,OFFSET('Daten Elementary'!$A$1,MATCH(CN$5,'Daten Elementary'!$A:$A,0)-1,MATCH(AN186,'Daten Elementary'!$A$424:$ADO$424,0)-1))*1000000</f>
        <v>0</v>
      </c>
      <c r="CO186" s="312">
        <f ca="1">IF(ISERROR(OFFSET('Daten Elementary'!$A$1,MATCH(CO$5,'Daten Elementary'!$A:$A,0)-1,MATCH(AO186,'Daten Elementary'!$A$424:$ADO$424,0)-1)),0,OFFSET('Daten Elementary'!$A$1,MATCH(CO$5,'Daten Elementary'!$A:$A,0)-1,MATCH(AO186,'Daten Elementary'!$A$424:$ADO$424,0)-1))*1000000</f>
        <v>23.138074</v>
      </c>
      <c r="CP186" s="312">
        <f ca="1">IF(ISERROR(OFFSET('Daten Elementary'!$A$1,MATCH(CP$5,'Daten Elementary'!$A:$A,0)-1,MATCH(AP186,'Daten Elementary'!$A$424:$ADO$424,0)-1)),0,OFFSET('Daten Elementary'!$A$1,MATCH(CP$5,'Daten Elementary'!$A:$A,0)-1,MATCH(AP186,'Daten Elementary'!$A$424:$ADO$424,0)-1))*1000000</f>
        <v>0</v>
      </c>
      <c r="CQ186" s="312">
        <f t="shared" ca="1" si="115"/>
        <v>81.374689000000004</v>
      </c>
      <c r="CR186" s="312">
        <f ca="1">IF(ISERROR(OFFSET('Daten Elementary'!$A$1,MATCH(CR$5,'Daten Elementary'!$A:$A,0)-1,MATCH(AQ186,'Daten Elementary'!$A$424:$ADO$424,0)-1)),0,OFFSET('Daten Elementary'!$A$1,MATCH(CR$5,'Daten Elementary'!$A:$A,0)-1,MATCH(AQ186,'Daten Elementary'!$A$424:$ADO$424,0)-1))*1000000</f>
        <v>4.1958681999999996</v>
      </c>
      <c r="CS186" s="312">
        <f ca="1">IF(ISERROR(OFFSET('Daten Elementary'!$A$1,MATCH(CS$5,'Daten Elementary'!$A:$A,0)-1,MATCH(AR186,'Daten Elementary'!$A$424:$ADO$424,0)-1)),0,OFFSET('Daten Elementary'!$A$1,MATCH(CS$5,'Daten Elementary'!$A:$A,0)-1,MATCH(AR186,'Daten Elementary'!$A$424:$ADO$424,0)-1))*1000000</f>
        <v>14.099475</v>
      </c>
      <c r="CT186" s="312">
        <f ca="1">IF(ISERROR(OFFSET('Daten Elementary'!$A$1,MATCH(CT$5,'Daten Elementary'!$A:$A,0)-1,MATCH(AS186,'Daten Elementary'!$A$424:$ADO$424,0)-1)),0,OFFSET('Daten Elementary'!$A$1,MATCH(CT$5,'Daten Elementary'!$A:$A,0)-1,MATCH(AS186,'Daten Elementary'!$A$424:$ADO$424,0)-1))*1000000</f>
        <v>19.917334999999998</v>
      </c>
      <c r="CU186" s="313">
        <f t="shared" ca="1" si="116"/>
        <v>119.58736719999999</v>
      </c>
      <c r="CV186" s="312">
        <f ca="1">IF(ISERROR(OFFSET('Daten Elementary'!$A$1,MATCH(CV$5,'Daten Elementary'!$A:$A,0)-1,MATCH($AT186,'Daten Elementary'!$A$424:$ADO$424,0)-1)),0,OFFSET('Daten Elementary'!$A$1,MATCH(CV$5,'Daten Elementary'!$A:$A,0)-1,MATCH($AT186,'Daten Elementary'!$A$424:$ADO$424,0)-1))*1000000</f>
        <v>119.58737000000001</v>
      </c>
      <c r="CW186" s="305">
        <f t="shared" ca="1" si="117"/>
        <v>1.0000000234138444</v>
      </c>
      <c r="CX186" s="314">
        <f ca="1">IF(ISERROR(OFFSET('Daten Elementary'!$A$1,MATCH(CX$5,'Daten Elementary'!$A:$A,0)-1,MATCH(AM186,'Daten Elementary'!$A$424:$ADO$424,0)-1)),0,OFFSET('Daten Elementary'!$A$1,MATCH(CX$5,'Daten Elementary'!$A:$A,0)-1,MATCH(AM186,'Daten Elementary'!$A$424:$ADO$424,0)-1))*1000000</f>
        <v>12.440369</v>
      </c>
      <c r="CY186" s="314">
        <f ca="1">IF(ISERROR(OFFSET('Daten Elementary'!$A$1,MATCH(CY$5,'Daten Elementary'!$A:$A,0)-1,MATCH(AN186,'Daten Elementary'!$A$424:$ADO$424,0)-1)),0,OFFSET('Daten Elementary'!$A$1,MATCH(CY$5,'Daten Elementary'!$A:$A,0)-1,MATCH(AN186,'Daten Elementary'!$A$424:$ADO$424,0)-1))*1000000</f>
        <v>0</v>
      </c>
      <c r="CZ186" s="314">
        <f ca="1">IF(ISERROR(OFFSET('Daten Elementary'!$A$1,MATCH(CZ$5,'Daten Elementary'!$A:$A,0)-1,MATCH(AO186,'Daten Elementary'!$A$424:$ADO$424,0)-1)),0,OFFSET('Daten Elementary'!$A$1,MATCH(CZ$5,'Daten Elementary'!$A:$A,0)-1,MATCH(AO186,'Daten Elementary'!$A$424:$ADO$424,0)-1))*1000000</f>
        <v>246.58223000000001</v>
      </c>
      <c r="DA186" s="314">
        <f ca="1">IF(ISERROR(OFFSET('Daten Elementary'!$A$1,MATCH(DA$5,'Daten Elementary'!$A:$A,0)-1,MATCH(AP186,'Daten Elementary'!$A$424:$ADO$424,0)-1)),0,OFFSET('Daten Elementary'!$A$1,MATCH(DA$5,'Daten Elementary'!$A:$A,0)-1,MATCH(AP186,'Daten Elementary'!$A$424:$ADO$424,0)-1))*1000000</f>
        <v>0</v>
      </c>
      <c r="DB186" s="314">
        <f t="shared" ca="1" si="118"/>
        <v>259.02259900000001</v>
      </c>
      <c r="DC186" s="314">
        <f ca="1">IF(ISERROR(OFFSET('Daten Elementary'!$A$1,MATCH(DC$5,'Daten Elementary'!$A:$A,0)-1,MATCH(AQ186,'Daten Elementary'!$A$424:$ADO$424,0)-1)),0,OFFSET('Daten Elementary'!$A$1,MATCH(DC$5,'Daten Elementary'!$A:$A,0)-1,MATCH(AQ186,'Daten Elementary'!$A$424:$ADO$424,0)-1))*1000000</f>
        <v>36.869721999999996</v>
      </c>
      <c r="DD186" s="314">
        <f ca="1">IF(ISERROR(OFFSET('Daten Elementary'!$A$1,MATCH(DD$5,'Daten Elementary'!$A:$A,0)-1,MATCH(AR186,'Daten Elementary'!$A$424:$ADO$424,0)-1)),0,OFFSET('Daten Elementary'!$A$1,MATCH(DD$5,'Daten Elementary'!$A:$A,0)-1,MATCH(AR186,'Daten Elementary'!$A$424:$ADO$424,0)-1))*1000000</f>
        <v>37.449930999999999</v>
      </c>
      <c r="DE186" s="314">
        <f ca="1">IF(ISERROR(OFFSET('Daten Elementary'!$A$1,MATCH(DE$5,'Daten Elementary'!$A:$A,0)-1,MATCH(AS186,'Daten Elementary'!$A$424:$ADO$424,0)-1)),0,OFFSET('Daten Elementary'!$A$1,MATCH(DE$5,'Daten Elementary'!$A:$A,0)-1,MATCH(AS186,'Daten Elementary'!$A$424:$ADO$424,0)-1))*1000000</f>
        <v>176.04149000000001</v>
      </c>
      <c r="DF186" s="315">
        <f t="shared" ca="1" si="119"/>
        <v>509.38374200000004</v>
      </c>
      <c r="DG186" s="314">
        <f ca="1">IF(ISERROR(OFFSET('Daten Elementary'!$A$1,MATCH(DG$5,'Daten Elementary'!$A:$A,0)-1,MATCH($AT186,'Daten Elementary'!$A$424:$ADO$424,0)-1)),0,OFFSET('Daten Elementary'!$A$1,MATCH(DG$5,'Daten Elementary'!$A:$A,0)-1,MATCH($AT186,'Daten Elementary'!$A$424:$ADO$424,0)-1))*1000000</f>
        <v>509.38375000000002</v>
      </c>
      <c r="DH186" s="305">
        <f t="shared" ca="1" si="120"/>
        <v>1.000000015705252</v>
      </c>
      <c r="DI186" s="316">
        <f ca="1">IF(ISERROR(OFFSET('Daten Elementary'!$A$1,MATCH(DI$5,'Daten Elementary'!$A:$A,0)-1,MATCH(AM186,'Daten Elementary'!$A$424:$ADO$424,0)-1)),0,OFFSET('Daten Elementary'!$A$1,MATCH(DI$5,'Daten Elementary'!$A:$A,0)-1,MATCH(AM186,'Daten Elementary'!$A$424:$ADO$424,0)-1))*1000000</f>
        <v>1430.5</v>
      </c>
      <c r="DJ186" s="316">
        <f ca="1">IF(ISERROR(OFFSET('Daten Elementary'!$A$1,MATCH(DJ$5,'Daten Elementary'!$A:$A,0)-1,MATCH(AN186,'Daten Elementary'!$A$424:$ADO$424,0)-1)),0,OFFSET('Daten Elementary'!$A$1,MATCH(DJ$5,'Daten Elementary'!$A:$A,0)-1,MATCH(AN186,'Daten Elementary'!$A$424:$ADO$424,0)-1))*1000000</f>
        <v>0</v>
      </c>
      <c r="DK186" s="316">
        <f ca="1">IF(ISERROR(OFFSET('Daten Elementary'!$A$1,MATCH(DK$5,'Daten Elementary'!$A:$A,0)-1,MATCH(AO186,'Daten Elementary'!$A$424:$ADO$424,0)-1)),0,OFFSET('Daten Elementary'!$A$1,MATCH(DK$5,'Daten Elementary'!$A:$A,0)-1,MATCH(AO186,'Daten Elementary'!$A$424:$ADO$424,0)-1))*1000000</f>
        <v>300.43896000000001</v>
      </c>
      <c r="DL186" s="316">
        <f ca="1">IF(ISERROR(OFFSET('Daten Elementary'!$A$1,MATCH(DL$5,'Daten Elementary'!$A:$A,0)-1,MATCH(AP186,'Daten Elementary'!$A$424:$ADO$424,0)-1)),0,OFFSET('Daten Elementary'!$A$1,MATCH(DL$5,'Daten Elementary'!$A:$A,0)-1,MATCH(AP186,'Daten Elementary'!$A$424:$ADO$424,0)-1))*1000000</f>
        <v>0</v>
      </c>
      <c r="DM186" s="316">
        <f t="shared" ca="1" si="121"/>
        <v>1730.93896</v>
      </c>
      <c r="DN186" s="316">
        <f ca="1">IF(ISERROR(OFFSET('Daten Elementary'!$A$1,MATCH(DN$5,'Daten Elementary'!$A:$A,0)-1,MATCH(AQ186,'Daten Elementary'!$A$424:$ADO$424,0)-1)),0,OFFSET('Daten Elementary'!$A$1,MATCH(DN$5,'Daten Elementary'!$A:$A,0)-1,MATCH(AQ186,'Daten Elementary'!$A$424:$ADO$424,0)-1))*1000000</f>
        <v>36.541848000000002</v>
      </c>
      <c r="DO186" s="316">
        <f ca="1">IF(ISERROR(OFFSET('Daten Elementary'!$A$1,MATCH(DO$5,'Daten Elementary'!$A:$A,0)-1,MATCH(AR186,'Daten Elementary'!$A$424:$ADO$424,0)-1)),0,OFFSET('Daten Elementary'!$A$1,MATCH(DO$5,'Daten Elementary'!$A:$A,0)-1,MATCH(AR186,'Daten Elementary'!$A$424:$ADO$424,0)-1))*1000000</f>
        <v>74.820071000000013</v>
      </c>
      <c r="DP186" s="316">
        <f ca="1">IF(ISERROR(OFFSET('Daten Elementary'!$A$1,MATCH(DP$5,'Daten Elementary'!$A:$A,0)-1,MATCH(AS186,'Daten Elementary'!$A$424:$ADO$424,0)-1)),0,OFFSET('Daten Elementary'!$A$1,MATCH(DP$5,'Daten Elementary'!$A:$A,0)-1,MATCH(AS186,'Daten Elementary'!$A$424:$ADO$424,0)-1))*1000000</f>
        <v>197.84233999999998</v>
      </c>
      <c r="DQ186" s="317">
        <f t="shared" ca="1" si="122"/>
        <v>2040.143219</v>
      </c>
      <c r="DR186" s="316">
        <f ca="1">IF(ISERROR(OFFSET('Daten Elementary'!$A$1,MATCH(DR$5,'Daten Elementary'!$A:$A,0)-1,MATCH($AT186,'Daten Elementary'!$A$424:$ADO$424,0)-1)),0,OFFSET('Daten Elementary'!$A$1,MATCH(DR$5,'Daten Elementary'!$A:$A,0)-1,MATCH($AT186,'Daten Elementary'!$A$424:$ADO$424,0)-1))*1000000</f>
        <v>2040.1432</v>
      </c>
      <c r="DS186" s="305">
        <f t="shared" ca="1" si="123"/>
        <v>0.99999999068692835</v>
      </c>
      <c r="DT186" s="318">
        <f ca="1">IF(ISERROR(OFFSET('Daten UBP13'!$A$1,MATCH(DT$5,'Daten UBP13'!$A:$A,0)-1,MATCH(AM186,'Daten UBP13'!$A$424:$AEG$424,0)-1)),0,OFFSET('Daten UBP13'!$A$1,MATCH(DT$5,'Daten UBP13'!$A:$A,0)-1,MATCH(AM186,'Daten UBP13'!$A$424:$AEG$424,0)-1))</f>
        <v>473.04307</v>
      </c>
      <c r="DU186" s="318">
        <f ca="1">IF(ISERROR(OFFSET('Daten UBP13'!$A$1,MATCH(DU$5,'Daten UBP13'!$A:$A,0)-1,MATCH(AN186,'Daten UBP13'!$A$424:$AEG$424,0)-1)),0,OFFSET('Daten UBP13'!$A$1,MATCH(DU$5,'Daten UBP13'!$A:$A,0)-1,MATCH(AN186,'Daten UBP13'!$A$424:$AEG$424,0)-1))</f>
        <v>0</v>
      </c>
      <c r="DV186" s="318">
        <f ca="1">IF(ISERROR(OFFSET('Daten UBP13'!$A$1,MATCH(DV$5,'Daten UBP13'!$A:$A,0)-1,MATCH(AO186,'Daten UBP13'!$A$424:$AEG$424,0)-1)),0,OFFSET('Daten UBP13'!$A$1,MATCH(DV$5,'Daten UBP13'!$A:$A,0)-1,MATCH(AO186,'Daten UBP13'!$A$424:$AEG$424,0)-1))</f>
        <v>148.80358000000001</v>
      </c>
      <c r="DW186" s="318">
        <f ca="1">IF(ISERROR(OFFSET('Daten UBP13'!$A$1,MATCH(DW$5,'Daten UBP13'!$A:$A,0)-1,MATCH(AP186,'Daten UBP13'!$A$424:$AEG$424,0)-1)),0,OFFSET('Daten UBP13'!$A$1,MATCH(DW$5,'Daten UBP13'!$A:$A,0)-1,MATCH(AP186,'Daten UBP13'!$A$424:$AEG$424,0)-1))</f>
        <v>0</v>
      </c>
      <c r="DX186" s="318">
        <f t="shared" ca="1" si="124"/>
        <v>621.84664999999995</v>
      </c>
      <c r="DY186" s="318">
        <f ca="1">IF(ISERROR(OFFSET('Daten UBP13'!$A$1,MATCH(DY$5,'Daten UBP13'!$A:$A,0)-1,MATCH(AQ186,'Daten UBP13'!$A$424:$AEG$424,0)-1)),0,OFFSET('Daten UBP13'!$A$1,MATCH(DY$5,'Daten UBP13'!$A:$A,0)-1,MATCH(AQ186,'Daten UBP13'!$A$424:$AEG$424,0)-1))</f>
        <v>29.132532999999999</v>
      </c>
      <c r="DZ186" s="318">
        <f ca="1">IF(ISERROR(OFFSET('Daten UBP13'!$A$1,MATCH(DZ$5,'Daten UBP13'!$A:$A,0)-1,MATCH(AR186,'Daten UBP13'!$A$424:$AEG$424,0)-1)),0,OFFSET('Daten UBP13'!$A$1,MATCH(DZ$5,'Daten UBP13'!$A:$A,0)-1,MATCH(AR186,'Daten UBP13'!$A$424:$AEG$424,0)-1))</f>
        <v>61.570194999999998</v>
      </c>
      <c r="EA186" s="318">
        <f ca="1">IF(ISERROR(OFFSET('Daten UBP13'!$A$1,MATCH(EA$5,'Daten UBP13'!$A:$A,0)-1,MATCH(AS186,'Daten UBP13'!$A$424:$AEG$424,0)-1)),0,OFFSET('Daten UBP13'!$A$1,MATCH(EA$5,'Daten UBP13'!$A:$A,0)-1,MATCH(AS186,'Daten UBP13'!$A$424:$AEG$424,0)-1))</f>
        <v>79.839161000000004</v>
      </c>
      <c r="EB186" s="319">
        <f t="shared" ca="1" si="125"/>
        <v>792.38853899999992</v>
      </c>
      <c r="EC186" s="318">
        <f ca="1">IF(ISERROR(OFFSET('Daten UBP13'!$A$1,MATCH(EC$5,'Daten UBP13'!$A:$A,0)-1,MATCH(AT186,'Daten UBP13'!$A$424:$AEG$424,0)-1)),0,OFFSET('Daten UBP13'!$A$1,MATCH(EC$5,'Daten UBP13'!$A:$A,0)-1,MATCH(AT186,'Daten UBP13'!$A$424:$AEG$424,0)-1))</f>
        <v>792.38854000000003</v>
      </c>
      <c r="ED186" s="305">
        <f t="shared" ca="1" si="126"/>
        <v>1.0000000012620074</v>
      </c>
      <c r="EE186" s="320">
        <f ca="1">IF(ISERROR(OFFSET('Daten ReCiPe'!$A$1,MATCH(EE$5,'Daten ReCiPe'!$A:$A,0)-1,MATCH(AM186,'Daten ReCiPe'!$A$424:$ADO$424,0)-1)),0,OFFSET('Daten ReCiPe'!$A$1,MATCH(EE$5,'Daten ReCiPe'!$A:$A,0)-1,MATCH(AM186,'Daten ReCiPe'!$A$424:$ADO$424,0)-1))*1000</f>
        <v>19.944555999999999</v>
      </c>
      <c r="EF186" s="320">
        <f ca="1">IF(ISERROR(OFFSET('Daten ReCiPe'!$A$1,MATCH(EF$5,'Daten ReCiPe'!$A:$A,0)-1,MATCH(AN186,'Daten ReCiPe'!$A$424:$ADO$424,0)-1)),0,OFFSET('Daten ReCiPe'!$A$1,MATCH(EF$5,'Daten ReCiPe'!$A:$A,0)-1,MATCH(AN186,'Daten ReCiPe'!$A$424:$ADO$424,0)-1))*1000</f>
        <v>0</v>
      </c>
      <c r="EG186" s="320">
        <f ca="1">IF(ISERROR(OFFSET('Daten ReCiPe'!$A$1,MATCH(EG$5,'Daten ReCiPe'!$A:$A,0)-1,MATCH(AO186,'Daten ReCiPe'!$A$424:$ADO$424,0)-1)),0,OFFSET('Daten ReCiPe'!$A$1,MATCH(EG$5,'Daten ReCiPe'!$A:$A,0)-1,MATCH(AO186,'Daten ReCiPe'!$A$424:$ADO$424,0)-1))*1000</f>
        <v>23.501768999999999</v>
      </c>
      <c r="EH186" s="320">
        <f ca="1">IF(ISERROR(OFFSET('Daten ReCiPe'!$A$1,MATCH(EH$5,'Daten ReCiPe'!$A:$A,0)-1,MATCH(AP186,'Daten ReCiPe'!$A$424:$ADO$424,0)-1)),0,OFFSET('Daten ReCiPe'!$A$1,MATCH(EH$5,'Daten ReCiPe'!$A:$A,0)-1,MATCH(AP186,'Daten ReCiPe'!$A$424:$ADO$424,0)-1))*1000</f>
        <v>0</v>
      </c>
      <c r="EI186" s="320">
        <f t="shared" ca="1" si="127"/>
        <v>43.446325000000002</v>
      </c>
      <c r="EJ186" s="320">
        <f ca="1">IF(ISERROR(OFFSET('Daten ReCiPe'!$A$1,MATCH(EJ$5,'Daten ReCiPe'!$A:$A,0)-1,MATCH(AQ186,'Daten ReCiPe'!$A$424:$ADO$424,0)-1)),0,OFFSET('Daten ReCiPe'!$A$1,MATCH(EJ$5,'Daten ReCiPe'!$A:$A,0)-1,MATCH(AQ186,'Daten ReCiPe'!$A$424:$ADO$424,0)-1))*1000</f>
        <v>2.7368914000000002</v>
      </c>
      <c r="EK186" s="320">
        <f ca="1">IF(ISERROR(OFFSET('Daten ReCiPe'!$A$1,MATCH(EK$5,'Daten ReCiPe'!$A:$A,0)-1,MATCH(AR186,'Daten ReCiPe'!$A$424:$ADO$424,0)-1)),0,OFFSET('Daten ReCiPe'!$A$1,MATCH(EK$5,'Daten ReCiPe'!$A:$A,0)-1,MATCH(AR186,'Daten ReCiPe'!$A$424:$ADO$424,0)-1))*1000</f>
        <v>4.8626347999999995</v>
      </c>
      <c r="EL186" s="320">
        <f ca="1">IF(ISERROR(OFFSET('Daten ReCiPe'!$A$1,MATCH(EL$5,'Daten ReCiPe'!$A:$A,0)-1,MATCH(AS186,'Daten ReCiPe'!$A$424:$ADO$424,0)-1)),0,OFFSET('Daten ReCiPe'!$A$1,MATCH(EL$5,'Daten ReCiPe'!$A:$A,0)-1,MATCH(AS186,'Daten ReCiPe'!$A$424:$ADO$424,0)-1))*1000</f>
        <v>5.4294047000000001</v>
      </c>
      <c r="EM186" s="321">
        <f t="shared" ca="1" si="128"/>
        <v>56.475255900000001</v>
      </c>
      <c r="EN186" s="320">
        <f ca="1">IF(ISERROR(OFFSET('Daten ReCiPe'!$A$1,MATCH(EN$5,'Daten ReCiPe'!$A:$A,0)-1,MATCH(AT186,'Daten ReCiPe'!$A$424:$ADO$424,0)-1)),0,OFFSET('Daten ReCiPe'!$A$1,MATCH(EN$5,'Daten ReCiPe'!$A:$A,0)-1,MATCH(AT186,'Daten ReCiPe'!$A$424:$ADO$424,0)-1))*1000</f>
        <v>56.475256000000002</v>
      </c>
      <c r="EO186" s="305">
        <f t="shared" ca="1" si="129"/>
        <v>1.0000000017706869</v>
      </c>
      <c r="EP186" s="322">
        <f ca="1">IF(ISERROR(OFFSET('Daten Elementary'!$A$1,MATCH(EP$5,'Daten Elementary'!$A:$A,0)-1,MATCH(AM186,'Daten Elementary'!$A$424:$ADO$424,0)-1)),0,OFFSET('Daten Elementary'!$A$1,MATCH(EP$5,'Daten Elementary'!$A:$A,0)-1,MATCH(AM186,'Daten Elementary'!$A$424:$ADO$424,0)-1))*1000000</f>
        <v>3.4577308999999996</v>
      </c>
      <c r="EQ186" s="322">
        <f ca="1">IF(ISERROR(OFFSET('Daten Elementary'!$A$1,MATCH(EQ$5,'Daten Elementary'!$A:$A,0)-1,MATCH(AN186,'Daten Elementary'!$A$424:$ADO$424,0)-1)),0,OFFSET('Daten Elementary'!$A$1,MATCH(EQ$5,'Daten Elementary'!$A:$A,0)-1,MATCH(AN186,'Daten Elementary'!$A$424:$ADO$424,0)-1))*1000000</f>
        <v>0</v>
      </c>
      <c r="ER186" s="322">
        <f ca="1">IF(ISERROR(OFFSET('Daten Elementary'!$A$1,MATCH(ER$5,'Daten Elementary'!$A:$A,0)-1,MATCH(AO186,'Daten Elementary'!$A$424:$ADO$424,0)-1)),0,OFFSET('Daten Elementary'!$A$1,MATCH(ER$5,'Daten Elementary'!$A:$A,0)-1,MATCH(AO186,'Daten Elementary'!$A$424:$ADO$424,0)-1))*1000000</f>
        <v>667.97983999999997</v>
      </c>
      <c r="ES186" s="322">
        <f ca="1">IF(ISERROR(OFFSET('Daten Elementary'!$A$1,MATCH(ES$5,'Daten Elementary'!$A:$A,0)-1,MATCH(AP186,'Daten Elementary'!$A$424:$ADO$424,0)-1)),0,OFFSET('Daten Elementary'!$A$1,MATCH(ES$5,'Daten Elementary'!$A:$A,0)-1,MATCH(AP186,'Daten Elementary'!$A$424:$ADO$424,0)-1))*1000000</f>
        <v>0</v>
      </c>
      <c r="ET186" s="322">
        <f t="shared" ca="1" si="130"/>
        <v>671.43757089999997</v>
      </c>
      <c r="EU186" s="322">
        <f ca="1">IF(ISERROR(OFFSET('Daten Elementary'!$A$1,MATCH(EU$5,'Daten Elementary'!$A:$A,0)-1,MATCH(AQ186,'Daten Elementary'!$A$424:$ADO$424,0)-1)),0,OFFSET('Daten Elementary'!$A$1,MATCH(EU$5,'Daten Elementary'!$A:$A,0)-1,MATCH(AQ186,'Daten Elementary'!$A$424:$ADO$424,0)-1))*1000000</f>
        <v>63.306516999999999</v>
      </c>
      <c r="EV186" s="322">
        <f ca="1">IF(ISERROR(OFFSET('Daten Elementary'!$A$1,MATCH(EV$5,'Daten Elementary'!$A:$A,0)-1,MATCH(AR186,'Daten Elementary'!$A$424:$ADO$424,0)-1)),0,OFFSET('Daten Elementary'!$A$1,MATCH(EV$5,'Daten Elementary'!$A:$A,0)-1,MATCH(AR186,'Daten Elementary'!$A$424:$ADO$424,0)-1))*1000000</f>
        <v>80.192819999999998</v>
      </c>
      <c r="EW186" s="322">
        <f ca="1">IF(ISERROR(OFFSET('Daten Elementary'!$A$1,MATCH(EW$5,'Daten Elementary'!$A:$A,0)-1,MATCH(AS186,'Daten Elementary'!$A$424:$ADO$424,0)-1)),0,OFFSET('Daten Elementary'!$A$1,MATCH(EW$5,'Daten Elementary'!$A:$A,0)-1,MATCH(AS186,'Daten Elementary'!$A$424:$ADO$424,0)-1))*1000000</f>
        <v>83.690341000000004</v>
      </c>
      <c r="EX186" s="323">
        <f t="shared" ca="1" si="131"/>
        <v>898.62724889999993</v>
      </c>
      <c r="EY186" s="322">
        <f ca="1">IF(ISERROR(OFFSET('Daten Elementary'!$A$1,MATCH(EY$5,'Daten Elementary'!$A:$A,0)-1,MATCH($AT186,'Daten Elementary'!$A$424:$ADO$424,0)-1)),0,OFFSET('Daten Elementary'!$A$1,MATCH(EY$5,'Daten Elementary'!$A:$A,0)-1,MATCH($AT186,'Daten Elementary'!$A$424:$ADO$424,0)-1))*1000000</f>
        <v>898.62725999999998</v>
      </c>
      <c r="EZ186" s="305">
        <f t="shared" ca="1" si="132"/>
        <v>1.000000012352174</v>
      </c>
      <c r="FA186" s="314">
        <f ca="1">IF(ISERROR(OFFSET('Daten Elementary'!$A$1,MATCH(FA$5,'Daten Elementary'!$A:$A,0)-1,MATCH(AM186,'Daten Elementary'!$A$424:$ADO$424,0)-1)),0,OFFSET('Daten Elementary'!$A$1,MATCH(FA$5,'Daten Elementary'!$A:$A,0)-1,MATCH(AM186,'Daten Elementary'!$A$424:$ADO$424,0)-1))*1000</f>
        <v>347.9</v>
      </c>
      <c r="FB186" s="314">
        <f ca="1">IF(ISERROR(OFFSET('Daten Elementary'!$A$1,MATCH(FB$5,'Daten Elementary'!$A:$A,0)-1,MATCH(AN186,'Daten Elementary'!$A$424:$ADO$424,0)-1)),0,OFFSET('Daten Elementary'!$A$1,MATCH(FB$5,'Daten Elementary'!$A:$A,0)-1,MATCH(AN186,'Daten Elementary'!$A$424:$ADO$424,0)-1))*1000</f>
        <v>0</v>
      </c>
      <c r="FC186" s="314">
        <f ca="1">IF(ISERROR(OFFSET('Daten Elementary'!$A$1,MATCH(FC$5,'Daten Elementary'!$A:$A,0)-1,MATCH(AO186,'Daten Elementary'!$A$424:$ADO$424,0)-1)),0,OFFSET('Daten Elementary'!$A$1,MATCH(FC$5,'Daten Elementary'!$A:$A,0)-1,MATCH(AO186,'Daten Elementary'!$A$424:$ADO$424,0)-1))*1000</f>
        <v>58.196915000000004</v>
      </c>
      <c r="FD186" s="314">
        <f ca="1">IF(ISERROR(OFFSET('Daten Elementary'!$A$1,MATCH(FD$5,'Daten Elementary'!$A:$A,0)-1,MATCH(AP186,'Daten Elementary'!$A$424:$ADO$424,0)-1)),0,OFFSET('Daten Elementary'!$A$1,MATCH(FD$5,'Daten Elementary'!$A:$A,0)-1,MATCH(AP186,'Daten Elementary'!$A$424:$ADO$424,0)-1))*1000</f>
        <v>0</v>
      </c>
      <c r="FE186" s="314">
        <f t="shared" ca="1" si="133"/>
        <v>406.09691499999997</v>
      </c>
      <c r="FF186" s="314">
        <f ca="1">IF(ISERROR(OFFSET('Daten Elementary'!$A$1,MATCH(FF$5,'Daten Elementary'!$A:$A,0)-1,MATCH(AQ186,'Daten Elementary'!$A$424:$ADO$424,0)-1)),0,OFFSET('Daten Elementary'!$A$1,MATCH(FF$5,'Daten Elementary'!$A:$A,0)-1,MATCH(AQ186,'Daten Elementary'!$A$424:$ADO$424,0)-1))*1000</f>
        <v>18.800631000000003</v>
      </c>
      <c r="FG186" s="314">
        <f ca="1">IF(ISERROR(OFFSET('Daten Elementary'!$A$1,MATCH(FG$5,'Daten Elementary'!$A:$A,0)-1,MATCH(AR186,'Daten Elementary'!$A$424:$ADO$424,0)-1)),0,OFFSET('Daten Elementary'!$A$1,MATCH(FG$5,'Daten Elementary'!$A:$A,0)-1,MATCH(AR186,'Daten Elementary'!$A$424:$ADO$424,0)-1))*1000</f>
        <v>31.760179999999998</v>
      </c>
      <c r="FH186" s="314">
        <f ca="1">IF(ISERROR(OFFSET('Daten Elementary'!$A$1,MATCH(FH$5,'Daten Elementary'!$A:$A,0)-1,MATCH(AS186,'Daten Elementary'!$A$424:$ADO$424,0)-1)),0,OFFSET('Daten Elementary'!$A$1,MATCH(FH$5,'Daten Elementary'!$A:$A,0)-1,MATCH(AS186,'Daten Elementary'!$A$424:$ADO$424,0)-1))*1000</f>
        <v>31.941413000000001</v>
      </c>
      <c r="FI186" s="315">
        <f t="shared" ca="1" si="134"/>
        <v>488.59913899999998</v>
      </c>
      <c r="FJ186" s="314">
        <f ca="1">IF(ISERROR(OFFSET('Daten Elementary'!$A$1,MATCH(FJ$5,'Daten Elementary'!$A:$A,0)-1,MATCH($AT186,'Daten Elementary'!$A$424:$ADO$424,0)-1)),0,OFFSET('Daten Elementary'!$A$1,MATCH(FJ$5,'Daten Elementary'!$A:$A,0)-1,MATCH($AT186,'Daten Elementary'!$A$424:$ADO$424,0)-1))*1000</f>
        <v>488.59913999999998</v>
      </c>
      <c r="FK186" s="305">
        <f t="shared" ca="1" si="135"/>
        <v>1.0000000020466675</v>
      </c>
      <c r="FL186" s="314">
        <f ca="1">IF(ISERROR(OFFSET('Daten Elementary'!$A$1,MATCH(FL$5,'Daten Elementary'!$A:$A,0)-1,MATCH(AM186,'Daten Elementary'!$A$424:$ADO$424,0)-1)),0,OFFSET('Daten Elementary'!$A$1,MATCH(FL$5,'Daten Elementary'!$A:$A,0)-1,MATCH(AM186,'Daten Elementary'!$A$424:$ADO$424,0)-1))</f>
        <v>0</v>
      </c>
      <c r="FM186" s="314">
        <f ca="1">IF(ISERROR(OFFSET('Daten Elementary'!$A$1,MATCH(FM$5,'Daten Elementary'!$A:$A,0)-1,MATCH(AN186,'Daten Elementary'!$A$424:$ADO$424,0)-1)),0,OFFSET('Daten Elementary'!$A$1,MATCH(FM$5,'Daten Elementary'!$A:$A,0)-1,MATCH(AN186,'Daten Elementary'!$A$424:$ADO$424,0)-1))</f>
        <v>0</v>
      </c>
      <c r="FN186" s="314">
        <f ca="1">IF(ISERROR(OFFSET('Daten Elementary'!$A$1,MATCH(FN$5,'Daten Elementary'!$A:$A,0)-1,MATCH(AO186,'Daten Elementary'!$A$424:$ADO$424,0)-1)),0,OFFSET('Daten Elementary'!$A$1,MATCH(FN$5,'Daten Elementary'!$A:$A,0)-1,MATCH(AO186,'Daten Elementary'!$A$424:$ADO$424,0)-1))</f>
        <v>0</v>
      </c>
      <c r="FO186" s="314">
        <f ca="1">IF(ISERROR(OFFSET('Daten Elementary'!$A$1,MATCH(FO$5,'Daten Elementary'!$A:$A,0)-1,MATCH(AP186,'Daten Elementary'!$A$424:$ADO$424,0)-1)),0,OFFSET('Daten Elementary'!$A$1,MATCH(FO$5,'Daten Elementary'!$A:$A,0)-1,MATCH(AP186,'Daten Elementary'!$A$424:$ADO$424,0)-1))</f>
        <v>0</v>
      </c>
      <c r="FP186" s="314">
        <f t="shared" ca="1" si="136"/>
        <v>0</v>
      </c>
      <c r="FQ186" s="314">
        <f ca="1">IF(ISERROR(OFFSET('Daten Elementary'!$A$1,MATCH(FQ$5,'Daten Elementary'!$A:$A,0)-1,MATCH(AQ186,'Daten Elementary'!$A$424:$ADO$424,0)-1)),0,OFFSET('Daten Elementary'!$A$1,MATCH(FQ$5,'Daten Elementary'!$A:$A,0)-1,MATCH(AQ186,'Daten Elementary'!$A$424:$ADO$424,0)-1))</f>
        <v>0</v>
      </c>
      <c r="FR186" s="314">
        <f ca="1">IF(ISERROR(OFFSET('Daten Elementary'!$A$1,MATCH(FR$5,'Daten Elementary'!$A:$A,0)-1,MATCH(AR186,'Daten Elementary'!$A$424:$ADO$424,0)-1)),0,OFFSET('Daten Elementary'!$A$1,MATCH(FR$5,'Daten Elementary'!$A:$A,0)-1,MATCH(AR186,'Daten Elementary'!$A$424:$ADO$424,0)-1))</f>
        <v>0</v>
      </c>
      <c r="FS186" s="314">
        <f ca="1">IF(ISERROR(OFFSET('Daten Elementary'!$A$1,MATCH(FS$5,'Daten Elementary'!$A:$A,0)-1,MATCH(AS186,'Daten Elementary'!$A$424:$ADO$424,0)-1)),0,OFFSET('Daten Elementary'!$A$1,MATCH(FS$5,'Daten Elementary'!$A:$A,0)-1,MATCH(AS186,'Daten Elementary'!$A$424:$ADO$424,0)-1))</f>
        <v>0</v>
      </c>
      <c r="FT186" s="315">
        <f t="shared" ca="1" si="137"/>
        <v>0</v>
      </c>
      <c r="FU186" s="314">
        <f ca="1">IF(ISERROR(OFFSET('Daten Elementary'!$A$1,MATCH(FU$5,'Daten Elementary'!$A:$A,0)-1,MATCH($AT186,'Daten Elementary'!$A$424:$ADO$424,0)-1)),0,OFFSET('Daten Elementary'!$A$1,MATCH(FU$5,'Daten Elementary'!$A:$A,0)-1,MATCH($AT186,'Daten Elementary'!$A$424:$ADO$424,0)-1))</f>
        <v>0</v>
      </c>
      <c r="FV186" s="305">
        <f t="shared" ca="1" si="138"/>
        <v>0</v>
      </c>
      <c r="FW186" s="324"/>
      <c r="FX186" s="231" t="str">
        <f t="shared" si="139"/>
        <v>Lastwagen (3.5t-7.5t), Diesel (EURO 4)</v>
      </c>
      <c r="FY186" s="231" t="str">
        <f t="shared" si="104"/>
        <v>Lastwagen (3.5t-7.5t)</v>
      </c>
      <c r="FZ186" s="231" t="str">
        <f t="shared" si="105"/>
        <v>, Diesel</v>
      </c>
      <c r="GA186" s="231" t="str">
        <f t="shared" si="106"/>
        <v xml:space="preserve"> (EURO 4)</v>
      </c>
      <c r="GB186" s="231"/>
    </row>
    <row r="187" spans="1:184" ht="16.5" customHeight="1">
      <c r="A187" s="364"/>
      <c r="B187" s="339"/>
      <c r="C187" s="332" t="s">
        <v>146</v>
      </c>
      <c r="D187" s="332" t="s">
        <v>24</v>
      </c>
      <c r="E187" s="345" t="s">
        <v>27</v>
      </c>
      <c r="F187" s="97">
        <v>0.98502758077226149</v>
      </c>
      <c r="G187" s="34">
        <v>2.5</v>
      </c>
      <c r="H187" s="84">
        <f t="shared" si="147"/>
        <v>0.39401103230890461</v>
      </c>
      <c r="I187" s="101">
        <v>1</v>
      </c>
      <c r="J187" s="101"/>
      <c r="K187" s="90">
        <v>1</v>
      </c>
      <c r="L187" s="86"/>
      <c r="M187" s="86"/>
      <c r="N187" s="38" t="s">
        <v>100</v>
      </c>
      <c r="O187" s="6">
        <f ca="1">(IF(ISERROR(INDEX(INDIRECT($D$268),MATCH($AM187,$AM$4:$AM$275,0),MATCH(O$304,INDIRECT($E$268),0))*$I187/$AD187),0,INDEX(INDIRECT($D$268),MATCH($AM187,$AM$4:$AM$275,0),MATCH(O$304,INDIRECT($E$268),0))*$I187/$AD187)+IF(ISERROR(INDEX(INDIRECT($D$268),MATCH($AN187,$AN$4:$AN$275,0),MATCH(O$305,INDIRECT($E$268),0))*$J187/$AE187),0,INDEX(INDIRECT($D$268),MATCH($AN187,$AN$4:$AN$275,0),MATCH(O$305,INDIRECT($E$268),0))*$J187/$AE187))*$AC187/$F187</f>
        <v>354.84187000000003</v>
      </c>
      <c r="P187" s="6">
        <f ca="1">(IF(ISERROR(INDEX(INDIRECT($D$268),MATCH($AO187,$AO$4:$AO$275,0),MATCH(P$304,INDIRECT($E$268),0))*$I187/$AD187),0,INDEX(INDIRECT($D$268),MATCH($AO187,$AO$4:$AO$275,0),MATCH(P$304,INDIRECT($E$268),0))*$I187/$AD187)+IF(ISERROR(INDEX(INDIRECT($D$268),MATCH($AP187,$AP$4:$AP$275,0),MATCH(P$305,INDIRECT($E$268),0))*$J187/$AE187),0,INDEX(INDIRECT($D$268),MATCH($AP187,$AP$4:$AP$275,0),MATCH(P$305,INDIRECT($E$268),0))*$J187/$AE187))*$AC187/$F187</f>
        <v>71.069069999999996</v>
      </c>
      <c r="Q187" s="6">
        <f ca="1">INDEX(INDIRECT($D$268),MATCH($AQ187,$AQ$4:$AQ$284,0),MATCH(Q$4,INDIRECT($E$268),0))*$K187*$AC187/$F187/$AF187</f>
        <v>20.419646999999998</v>
      </c>
      <c r="R187" s="6">
        <f ca="1">INDEX(INDIRECT($D$268),MATCH($AR187,$AR$4:$AR$284,0),MATCH(R$4,INDIRECT($E$268),0))*$K187*$AC187/$F187/$AF187</f>
        <v>35.399000999999998</v>
      </c>
      <c r="S187" s="6">
        <f ca="1">INDEX(INDIRECT($D$268),MATCH($AS187,$AS$4:$AS$284,0),MATCH(S$4,INDIRECT($E$268),0))*$K187*$AC187/$F187/$AF187</f>
        <v>35.460281000000002</v>
      </c>
      <c r="T187" s="7">
        <f t="shared" ca="1" si="146"/>
        <v>517.18986900000004</v>
      </c>
      <c r="U187" s="6">
        <f>IF($B$268=6,(IF(OR(AJ187="Benzin",AJ187="Diesel"),$AK187*INDEX('DIN EN 16258'!$I:$I,MATCH('mobitool-Faktoren v2.0'!$AI187,'DIN EN 16258'!$A:$A,0))*$I187/$AD187+$AL187*INDEX('DIN EN 16258'!$I:$I,MATCH('mobitool-Faktoren v2.0'!$AJ187,'DIN EN 16258'!$A:$A,0))*$I187/$AD187,IF(ISERROR($AK187*INDEX('DIN EN 16258'!$I:$I,MATCH('mobitool-Faktoren v2.0'!$AI187,'DIN EN 16258'!$A:$A,0))*$I187/$AD187),0,$AK187*INDEX('DIN EN 16258'!$I:$I,MATCH('mobitool-Faktoren v2.0'!$AI187,'DIN EN 16258'!$A:$A,0))*$I187/$AD187)+IF(ISERROR($AL187*INDEX('DIN EN 16258'!$I:$I,MATCH('mobitool-Faktoren v2.0'!$AJ187,'DIN EN 16258'!$A:$A,0))*$J187/$AE187),0,$AL187*INDEX('DIN EN 16258'!$I:$I,MATCH('mobitool-Faktoren v2.0'!$AJ187,'DIN EN 16258'!$A:$A,0))*$J187/$AE187)))*1000,
IF($B$268=1,(IF(OR(AJ187="Benzin",AJ187="Diesel"),$AK187*INDEX('DIN EN 16258'!$D:$D,MATCH('mobitool-Faktoren v2.0'!$AI187,'DIN EN 16258'!$A:$A,0))*$I187/$AD187+$AL187*INDEX('DIN EN 16258'!$D:$D,MATCH('mobitool-Faktoren v2.0'!$AJ187,'DIN EN 16258'!$A:$A,0))*$I187/$AD187,IF(ISERROR($AK187*INDEX('DIN EN 16258'!$D:$D,MATCH('mobitool-Faktoren v2.0'!$AI187,'DIN EN 16258'!$A:$A,0))*$I187/$AD187),0,$AK187*INDEX('DIN EN 16258'!$D:$D,MATCH('mobitool-Faktoren v2.0'!$AI187,'DIN EN 16258'!$A:$A,0))*$I187/$AD187)+IF(ISERROR($AL187*INDEX('DIN EN 16258'!$D:$D,MATCH('mobitool-Faktoren v2.0'!$AJ187,'DIN EN 16258'!$A:$A,0))*$J187/$AE187),0,$AL187*INDEX('DIN EN 16258'!$D:$D,MATCH('mobitool-Faktoren v2.0'!$AJ187,'DIN EN 16258'!$A:$A,0))*$J187/$AE187))),0))*$AC187/$F187</f>
        <v>350.85299999999995</v>
      </c>
      <c r="V187" s="6">
        <f>IF($B$268=6,(IF(OR(AJ187="Benzin",AJ187="Diesel"),$AK187*INDEX('DIN EN 16258'!$L:$L,MATCH('mobitool-Faktoren v2.0'!$AI187,'DIN EN 16258'!$A:$A,0))*$I187/$AD187+$AL187*INDEX('DIN EN 16258'!$L:$L,MATCH('mobitool-Faktoren v2.0'!$AJ187,'DIN EN 16258'!$A:$A,0))*$I187/$AD187,IF(ISERROR($AK187*INDEX('DIN EN 16258'!$L:$L,MATCH('mobitool-Faktoren v2.0'!$AI187,'DIN EN 16258'!$A:$A,0))*$I187/$AD187),0,$AK187*INDEX('DIN EN 16258'!$L:$L,MATCH('mobitool-Faktoren v2.0'!$AI187,'DIN EN 16258'!$A:$A,0))*$I187/$AD187)+IF(ISERROR($AL187*INDEX('DIN EN 16258'!$L:$L,MATCH('mobitool-Faktoren v2.0'!$AJ187,'DIN EN 16258'!$A:$A,0))*$J187/$AE187),0,$AL187*INDEX('DIN EN 16258'!$L:$L,MATCH('mobitool-Faktoren v2.0'!$AJ187,'DIN EN 16258'!$A:$A,0))*$J187/$AE187)))*1000,
IF($B$268=1,(IF(OR(AJ187="Benzin",AJ187="Diesel"),$AK187*INDEX('DIN EN 16258'!$F:$F,MATCH('mobitool-Faktoren v2.0'!$AI187,'DIN EN 16258'!$A:$A,0))*$I187/$AD187+$AL187*INDEX('DIN EN 16258'!$F:$F,MATCH('mobitool-Faktoren v2.0'!$AJ187,'DIN EN 16258'!$A:$A,0))*$I187/$AD187,IF(ISERROR($AK187*INDEX('DIN EN 16258'!$F:$F,MATCH('mobitool-Faktoren v2.0'!$AI187,'DIN EN 16258'!$A:$A,0))*$I187/$AD187),0,$AK187*INDEX('DIN EN 16258'!$F:$F,MATCH('mobitool-Faktoren v2.0'!$AI187,'DIN EN 16258'!$A:$A,0))*$I187/$AD187)+IF(ISERROR($AL187*INDEX('DIN EN 16258'!$F:$F,MATCH('mobitool-Faktoren v2.0'!$AJ187,'DIN EN 16258'!$A:$A,0))*$J187/$AE187),0,$AL187*INDEX('DIN EN 16258'!$F:$F,MATCH('mobitool-Faktoren v2.0'!$AJ187,'DIN EN 16258'!$A:$A,0))*$J187/$AE187))),0))*$AC187/$F187</f>
        <v>426.27</v>
      </c>
      <c r="W187" s="6" t="s">
        <v>2379</v>
      </c>
      <c r="X187" s="39" t="s">
        <v>162</v>
      </c>
      <c r="Y187" s="300"/>
      <c r="Z187" s="300"/>
      <c r="AA187" s="299"/>
      <c r="AB187" s="299"/>
      <c r="AC187" s="300">
        <v>0.98502758077226149</v>
      </c>
      <c r="AD187" s="298">
        <v>1</v>
      </c>
      <c r="AE187" s="298"/>
      <c r="AF187" s="337">
        <v>1</v>
      </c>
      <c r="AG187" s="337"/>
      <c r="AH187" s="337"/>
      <c r="AI187" s="301" t="s">
        <v>24</v>
      </c>
      <c r="AJ187" s="301"/>
      <c r="AK187" s="374">
        <f>'Kennwerte Strassentransporte'!H$69</f>
        <v>0.10929999999999999</v>
      </c>
      <c r="AL187" s="374"/>
      <c r="AM187" s="202" t="s">
        <v>1150</v>
      </c>
      <c r="AN187" s="202" t="s">
        <v>81</v>
      </c>
      <c r="AO187" s="202" t="s">
        <v>1151</v>
      </c>
      <c r="AP187" s="202" t="s">
        <v>81</v>
      </c>
      <c r="AQ187" s="202" t="s">
        <v>1152</v>
      </c>
      <c r="AR187" s="202" t="s">
        <v>1153</v>
      </c>
      <c r="AS187" s="202" t="s">
        <v>1154</v>
      </c>
      <c r="AT187" s="202" t="s">
        <v>1162</v>
      </c>
      <c r="AU187" s="303">
        <f ca="1">IF(ISERROR(OFFSET('Daten KEA'!$A$1,MATCH(AU$5,'Daten KEA'!$A:$A,0)-1,MATCH(AM187,'Daten KEA'!$A$424:$ADO$424,0)-1)),0,OFFSET('Daten KEA'!$A$1,MATCH(AU$5,'Daten KEA'!$A:$A,0)-1,MATCH(AM187,'Daten KEA'!$A$424:$ADO$424,0)-1))+IF(ISERROR(AK187*INDEX('Energiefaktoren Ecoinvent'!$D:$D,MATCH('mobitool-Faktoren v2.0'!AI187,'Energiefaktoren Ecoinvent'!$A:$A,0))),0,AK187*INDEX('Energiefaktoren Ecoinvent'!$D:$D,MATCH('mobitool-Faktoren v2.0'!AI187,'Energiefaktoren Ecoinvent'!$A:$A,0)))+IF(OR(AJ187="Benzin",AJ187="Diesel"),IF(ISERROR(OFFSET('Daten KEA'!$A$1,MATCH(AV$5,'Daten KEA'!$A:$A,0)-1,MATCH(AN187,'Daten KEA'!$A$424:$ADO$424,0)-1)),0,OFFSET('Daten KEA'!$A$1,MATCH(AV$5,'Daten KEA'!$A:$A,0)-1,MATCH(AN187,'Daten KEA'!$A$424:$ADO$424,0)-1))+IF(ISERROR(AL187*INDEX('Energiefaktoren Ecoinvent'!$D:$D,MATCH('mobitool-Faktoren v2.0'!AJ187,'Energiefaktoren Ecoinvent'!$A:$A,0))),0,AL187*INDEX('Energiefaktoren Ecoinvent'!$D:$D,MATCH('mobitool-Faktoren v2.0'!AJ187,'Energiefaktoren Ecoinvent'!$A:$A,0))),0)</f>
        <v>4.6780399999999993</v>
      </c>
      <c r="AV187" s="303">
        <f ca="1">IF(OR(AJ187="Benzin",AJ187="Diesel"),0,IF(ISERROR(OFFSET('Daten KEA'!$A$1,MATCH(AV$5,'Daten KEA'!$A:$A,0)-1,MATCH(AN187,'Daten KEA'!$A$424:$ADO$424,0)-1)),0,OFFSET('Daten KEA'!$A$1,MATCH(AV$5,'Daten KEA'!$A:$A,0)-1,MATCH(AN187,'Daten KEA'!$A$424:$ADO$424,0)-1))+IF(ISERROR(AL187*INDEX('Energiefaktoren Ecoinvent'!$D:$D,MATCH('mobitool-Faktoren v2.0'!AJ187,'Energiefaktoren Ecoinvent'!$A:$A,0))),0,AL187*INDEX('Energiefaktoren Ecoinvent'!$D:$D,MATCH('mobitool-Faktoren v2.0'!AJ187,'Energiefaktoren Ecoinvent'!$A:$A,0))))</f>
        <v>0</v>
      </c>
      <c r="AW187" s="303">
        <f ca="1">IF(ISERROR(OFFSET('Daten KEA'!$A$1,MATCH(AW$5,'Daten KEA'!$A:$A,0)-1,MATCH(AO187,'Daten KEA'!$A$424:$ADO$424,0)-1)),0,OFFSET('Daten KEA'!$A$1,MATCH(AW$5,'Daten KEA'!$A:$A,0)-1,MATCH(AO187,'Daten KEA'!$A$424:$ADO$424,0)-1))-IF(ISERROR(AK187*INDEX('Energiefaktoren Ecoinvent'!$D:$D,MATCH('mobitool-Faktoren v2.0'!AI187,'Energiefaktoren Ecoinvent'!$A:$A,0))),0,AK187*INDEX('Energiefaktoren Ecoinvent'!$D:$D,MATCH('mobitool-Faktoren v2.0'!AI187,'Energiefaktoren Ecoinvent'!$A:$A,0)))+IF(OR(AJ187="Benzin",AJ187="Diesel"),IF(ISERROR(OFFSET('Daten KEA'!$A$1,MATCH(AX$5,'Daten KEA'!$A:$A,0)-1,MATCH(AP187,'Daten KEA'!$A$424:$ADO$424,0)-1)),0,OFFSET('Daten KEA'!$A$1,MATCH(AX$5,'Daten KEA'!$A:$A,0)-1,MATCH(AP187,'Daten KEA'!$A$424:$ADO$424,0)-1))-IF(ISERROR(AL187*INDEX('Energiefaktoren Ecoinvent'!$D:$D,MATCH('mobitool-Faktoren v2.0'!AJ187,'Energiefaktoren Ecoinvent'!$A:$A,0))),0,AL187*INDEX('Energiefaktoren Ecoinvent'!$D:$D,MATCH('mobitool-Faktoren v2.0'!AJ187,'Energiefaktoren Ecoinvent'!$A:$A,0))),0)</f>
        <v>1.3904216000000007</v>
      </c>
      <c r="AX187" s="303">
        <f ca="1">IF(OR(AJ187="Benzin",AJ187="Diesel"),0,IF(ISERROR(OFFSET('Daten KEA'!$A$1,MATCH(AX$5,'Daten KEA'!$A:$A,0)-1,MATCH(AP187,'Daten KEA'!$A$424:$ADO$424,0)-1)),0,OFFSET('Daten KEA'!$A$1,MATCH(AX$5,'Daten KEA'!$A:$A,0)-1,MATCH(AP187,'Daten KEA'!$A$424:$ADO$424,0)-1))-IF(ISERROR(AL187*INDEX('Energiefaktoren Ecoinvent'!$D:$D,MATCH('mobitool-Faktoren v2.0'!AJ187,'Energiefaktoren Ecoinvent'!$A:$A,0))),0,AL187*INDEX('Energiefaktoren Ecoinvent'!$D:$D,MATCH('mobitool-Faktoren v2.0'!AJ187,'Energiefaktoren Ecoinvent'!$A:$A,0))))</f>
        <v>0</v>
      </c>
      <c r="AY187" s="303">
        <f t="shared" ca="1" si="107"/>
        <v>6.0684616</v>
      </c>
      <c r="AZ187" s="303">
        <f ca="1">IF(ISERROR(OFFSET('Daten KEA'!$A$1,MATCH(AZ$5,'Daten KEA'!$A:$A,0)-1,MATCH(AQ187,'Daten KEA'!$A$424:$ADO$424,0)-1)),0,OFFSET('Daten KEA'!$A$1,MATCH(AZ$5,'Daten KEA'!$A:$A,0)-1,MATCH(AQ187,'Daten KEA'!$A$424:$ADO$424,0)-1))</f>
        <v>0.59241564999999996</v>
      </c>
      <c r="BA187" s="303">
        <f ca="1">IF(ISERROR(OFFSET('Daten KEA'!$A$1,MATCH(BA$5,'Daten KEA'!$A:$A,0)-1,MATCH(AR187,'Daten KEA'!$A$424:$ADO$424,0)-1)),0,OFFSET('Daten KEA'!$A$1,MATCH(BA$5,'Daten KEA'!$A:$A,0)-1,MATCH(AR187,'Daten KEA'!$A$424:$ADO$424,0)-1))</f>
        <v>0.63513830999999998</v>
      </c>
      <c r="BB187" s="303">
        <f ca="1">IF(ISERROR(OFFSET('Daten KEA'!$A$1,MATCH(BB$5,'Daten KEA'!$A:$A,0)-1,MATCH(AS187,'Daten KEA'!$A$424:$ADO$424,0)-1)),0,OFFSET('Daten KEA'!$A$1,MATCH(BB$5,'Daten KEA'!$A:$A,0)-1,MATCH(AS187,'Daten KEA'!$A$424:$ADO$424,0)-1))</f>
        <v>1.4819416000000001</v>
      </c>
      <c r="BC187" s="304">
        <f t="shared" ca="1" si="101"/>
        <v>8.7779571600000015</v>
      </c>
      <c r="BD187" s="303">
        <f ca="1">IF(ISERROR(OFFSET('Daten KEA'!$A$1,MATCH(BD$5,'Daten KEA'!$A:$A,0)-1,MATCH(AT187,'Daten KEA'!$A$424:$ADO$424,0)-1)),0,OFFSET('Daten KEA'!$A$1,MATCH(BD$5,'Daten KEA'!$A:$A,0)-1,MATCH(AT187,'Daten KEA'!$A$424:$ADO$424,0)-1))</f>
        <v>8.7779573000000006</v>
      </c>
      <c r="BE187" s="305">
        <f t="shared" ca="1" si="108"/>
        <v>1.000000015949041</v>
      </c>
      <c r="BF187" s="306">
        <f ca="1">IF(ISERROR(OFFSET('Daten KEA'!$A$1,MATCH(BF$5,'Daten KEA'!$A:$A,0)-1,MATCH(AM187,'Daten KEA'!$A$424:$ADO$424,0)-1)),0,OFFSET('Daten KEA'!$A$1,MATCH(BF$5,'Daten KEA'!$A:$A,0)-1,MATCH(AM187,'Daten KEA'!$A$424:$ADO$424,0)-1))+IF(ISERROR($AK187*INDEX('Energiefaktoren Ecoinvent'!$H:$H,MATCH('mobitool-Faktoren v2.0'!$AI187,'Energiefaktoren Ecoinvent'!$A:$A,0))),0,$AK187*INDEX('Energiefaktoren Ecoinvent'!$H:$H,MATCH('mobitool-Faktoren v2.0'!$AI187,'Energiefaktoren Ecoinvent'!$A:$A,0)))+IF(OR(AJ187="Benzin",AJ187="Diesel"),IF(ISERROR(OFFSET('Daten KEA'!$A$1,MATCH(BG$5,'Daten KEA'!$A:$A,0)-1,MATCH(AN187,'Daten KEA'!$A$424:$ADO$424,0)-1)),0,OFFSET('Daten KEA'!$A$1,MATCH(BG$5,'Daten KEA'!$A:$A,0)-1,MATCH(AN187,'Daten KEA'!$A$424:$ADO$424,0)-1))+IF(ISERROR($AL187*INDEX('Energiefaktoren Ecoinvent'!$H:$H,MATCH('mobitool-Faktoren v2.0'!$AJ187,'Energiefaktoren Ecoinvent'!$A:$A,0))),0,$AL187*INDEX('Energiefaktoren Ecoinvent'!$H:$H,MATCH('mobitool-Faktoren v2.0'!$AJ187,'Energiefaktoren Ecoinvent'!$A:$A,0))),0)</f>
        <v>4.6780399999999993</v>
      </c>
      <c r="BG187" s="306">
        <f ca="1">IF(OR(AJ187="Benzin",AJ187="Diesel"),0,IF(ISERROR(OFFSET('Daten KEA'!$A$1,MATCH(BG$5,'Daten KEA'!$A:$A,0)-1,MATCH(AN187,'Daten KEA'!$A$424:$ADO$424,0)-1)),0,OFFSET('Daten KEA'!$A$1,MATCH(BG$5,'Daten KEA'!$A:$A,0)-1,MATCH(AN187,'Daten KEA'!$A$424:$ADO$424,0)-1))+IF(ISERROR($AL187*INDEX('Energiefaktoren Ecoinvent'!$H:$H,MATCH('mobitool-Faktoren v2.0'!$AJ187,'Energiefaktoren Ecoinvent'!$A:$A,0))),0,$AL187*INDEX('Energiefaktoren Ecoinvent'!$H:$H,MATCH('mobitool-Faktoren v2.0'!$AJ187,'Energiefaktoren Ecoinvent'!$A:$A,0))))</f>
        <v>0</v>
      </c>
      <c r="BH187" s="306">
        <f ca="1">IF(ISERROR(OFFSET('Daten KEA'!$A$1,MATCH(BH$5,'Daten KEA'!$A:$A,0)-1,MATCH(AO187,'Daten KEA'!$A$424:$ADO$424,0)-1)),0,OFFSET('Daten KEA'!$A$1,MATCH(BH$5,'Daten KEA'!$A:$A,0)-1,MATCH(AO187,'Daten KEA'!$A$424:$ADO$424,0)-1))-IF(ISERROR($AK187*INDEX('Energiefaktoren Ecoinvent'!$H:$H,MATCH('mobitool-Faktoren v2.0'!$AI187,'Energiefaktoren Ecoinvent'!$A:$A,0))),0,$AK187*INDEX('Energiefaktoren Ecoinvent'!$H:$H,MATCH('mobitool-Faktoren v2.0'!$AI187,'Energiefaktoren Ecoinvent'!$A:$A,0)))+IF(OR(AJ187="Benzin",AJ187="Diesel"),IF(ISERROR(OFFSET('Daten KEA'!$A$1,MATCH(BI$5,'Daten KEA'!$A:$A,0)-1,MATCH(AP187,'Daten KEA'!$A$424:$ADO$424,0)-1)),0,OFFSET('Daten KEA'!$A$1,MATCH(BI$5,'Daten KEA'!$A:$A,0)-1,MATCH(AP187,'Daten KEA'!$A$424:$ADO$424,0)-1))-IF(ISERROR($AL187*INDEX('Energiefaktoren Ecoinvent'!$H:$H,MATCH('mobitool-Faktoren v2.0'!$AJ187,'Energiefaktoren Ecoinvent'!$A:$A,0))),0,$AL187*INDEX('Energiefaktoren Ecoinvent'!$H:$H,MATCH('mobitool-Faktoren v2.0'!$AJ187,'Energiefaktoren Ecoinvent'!$A:$A,0))),0)</f>
        <v>1.3747396321953005</v>
      </c>
      <c r="BI187" s="306">
        <f ca="1">IF(OR(AJ187="Benzin",AJ187="Diesel"),0,IF(ISERROR(OFFSET('Daten KEA'!$A$1,MATCH(BI$5,'Daten KEA'!$A:$A,0)-1,MATCH(AP187,'Daten KEA'!$A$424:$ADO$424,0)-1)),0,OFFSET('Daten KEA'!$A$1,MATCH(BI$5,'Daten KEA'!$A:$A,0)-1,MATCH(AP187,'Daten KEA'!$A$424:$ADO$424,0)-1))-IF(ISERROR($AL187*INDEX('Energiefaktoren Ecoinvent'!$H:$H,MATCH('mobitool-Faktoren v2.0'!$AJ187,'Energiefaktoren Ecoinvent'!$A:$A,0))),0,$AL187*INDEX('Energiefaktoren Ecoinvent'!$H:$H,MATCH('mobitool-Faktoren v2.0'!$AJ187,'Energiefaktoren Ecoinvent'!$A:$A,0))))</f>
        <v>0</v>
      </c>
      <c r="BJ187" s="306">
        <f t="shared" ca="1" si="140"/>
        <v>6.0527796321952998</v>
      </c>
      <c r="BK187" s="306">
        <f ca="1">IF(ISERROR(OFFSET('Daten KEA'!$A$1,MATCH(BK$5,'Daten KEA'!$A:$A,0)-1,MATCH(AQ187,'Daten KEA'!$A$424:$ADO$424,0)-1)),0,OFFSET('Daten KEA'!$A$1,MATCH(BK$5,'Daten KEA'!$A:$A,0)-1,MATCH(AQ187,'Daten KEA'!$A$424:$ADO$424,0)-1))</f>
        <v>0.56639376613909997</v>
      </c>
      <c r="BL187" s="306">
        <f ca="1">IF(ISERROR(OFFSET('Daten KEA'!$A$1,MATCH(BL$5,'Daten KEA'!$A:$A,0)-1,MATCH(AR187,'Daten KEA'!$A$424:$ADO$424,0)-1)),0,OFFSET('Daten KEA'!$A$1,MATCH(BL$5,'Daten KEA'!$A:$A,0)-1,MATCH(AR187,'Daten KEA'!$A$424:$ADO$424,0)-1))</f>
        <v>0.60461104126599996</v>
      </c>
      <c r="BM187" s="306">
        <f ca="1">IF(ISERROR(OFFSET('Daten KEA'!$A$1,MATCH(BM$5,'Daten KEA'!$A:$A,0)-1,MATCH(AS187,'Daten KEA'!$A$424:$ADO$424,0)-1)),0,OFFSET('Daten KEA'!$A$1,MATCH(BM$5,'Daten KEA'!$A:$A,0)-1,MATCH(AS187,'Daten KEA'!$A$424:$ADO$424,0)-1))</f>
        <v>1.3683854166234999</v>
      </c>
      <c r="BN187" s="307">
        <f t="shared" ca="1" si="148"/>
        <v>8.5921698562238991</v>
      </c>
      <c r="BO187" s="306">
        <f ca="1">IF(ISERROR(OFFSET('Daten KEA'!$A$1,MATCH(BO$5,'Daten KEA'!$A:$A,0)-1,MATCH(AT187,'Daten KEA'!$A$424:$ADO$424,0)-1)),0,OFFSET('Daten KEA'!$A$1,MATCH(BO$5,'Daten KEA'!$A:$A,0)-1,MATCH(AT187,'Daten KEA'!$A$424:$ADO$424,0)-1))</f>
        <v>8.5921700012239999</v>
      </c>
      <c r="BP187" s="305">
        <f t="shared" ca="1" si="109"/>
        <v>1.0000000168758421</v>
      </c>
      <c r="BQ187" s="308">
        <f ca="1">IF(ISERROR(OFFSET('Daten GWP'!$A$1,MATCH(BQ$5,'Daten GWP'!$A:$A,0)-1,MATCH(AM187,'Daten GWP'!$A$424:$ADO$424,0)-1)),0,OFFSET('Daten GWP'!$A$1,MATCH(BQ$5,'Daten GWP'!$A:$A,0)-1,MATCH(AM187,'Daten GWP'!$A$424:$ADO$424,0)-1))*1000</f>
        <v>354.84187000000003</v>
      </c>
      <c r="BR187" s="308">
        <f ca="1">IF(ISERROR(OFFSET('Daten GWP'!$A$1,MATCH(BR$5,'Daten GWP'!$A:$A,0)-1,MATCH(AN187,'Daten GWP'!$A$424:$ADO$424,0)-1)),0,OFFSET('Daten GWP'!$A$1,MATCH(BR$5,'Daten GWP'!$A:$A,0)-1,MATCH(AN187,'Daten GWP'!$A$424:$ADO$424,0)-1))*1000</f>
        <v>0</v>
      </c>
      <c r="BS187" s="308">
        <f ca="1">IF(ISERROR(OFFSET('Daten GWP'!$A$1,MATCH(BS$5,'Daten GWP'!$A:$A,0)-1,MATCH(AO187,'Daten GWP'!$A$424:$ADO$424,0)-1)),0,OFFSET('Daten GWP'!$A$1,MATCH(BS$5,'Daten GWP'!$A:$A,0)-1,MATCH(AO187,'Daten GWP'!$A$424:$ADO$424,0)-1))*1000</f>
        <v>71.069069999999996</v>
      </c>
      <c r="BT187" s="308">
        <f ca="1">IF(ISERROR(OFFSET('Daten GWP'!$A$1,MATCH(BT$5,'Daten GWP'!$A:$A,0)-1,MATCH(AP187,'Daten GWP'!$A$424:$ADO$424,0)-1)),0,OFFSET('Daten GWP'!$A$1,MATCH(BT$5,'Daten GWP'!$A:$A,0)-1,MATCH(AP187,'Daten GWP'!$A$424:$ADO$424,0)-1))*1000</f>
        <v>0</v>
      </c>
      <c r="BU187" s="308">
        <f t="shared" ca="1" si="110"/>
        <v>425.91094000000004</v>
      </c>
      <c r="BV187" s="308">
        <f ca="1">IF(ISERROR(OFFSET('Daten GWP'!$A$1,MATCH(BV$5,'Daten GWP'!$A:$A,0)-1,MATCH(AQ187,'Daten GWP'!$A$424:$ADO$424,0)-1)),0,OFFSET('Daten GWP'!$A$1,MATCH(BV$5,'Daten GWP'!$A:$A,0)-1,MATCH(AQ187,'Daten GWP'!$A$424:$ADO$424,0)-1))*1000</f>
        <v>20.419646999999998</v>
      </c>
      <c r="BW187" s="308">
        <f ca="1">IF(ISERROR(OFFSET('Daten GWP'!$A$1,MATCH(BW$5,'Daten GWP'!$A:$A,0)-1,MATCH(AR187,'Daten GWP'!$A$424:$ADO$424,0)-1)),0,OFFSET('Daten GWP'!$A$1,MATCH(BW$5,'Daten GWP'!$A:$A,0)-1,MATCH(AR187,'Daten GWP'!$A$424:$ADO$424,0)-1))*1000</f>
        <v>35.399000999999998</v>
      </c>
      <c r="BX187" s="308">
        <f ca="1">IF(ISERROR(OFFSET('Daten GWP'!$A$1,MATCH(BX$5,'Daten GWP'!$A:$A,0)-1,MATCH(AS187,'Daten GWP'!$A$424:$ADO$424,0)-1)),0,OFFSET('Daten GWP'!$A$1,MATCH(BX$5,'Daten GWP'!$A:$A,0)-1,MATCH(AS187,'Daten GWP'!$A$424:$ADO$424,0)-1))*1000</f>
        <v>35.460281000000002</v>
      </c>
      <c r="BY187" s="309">
        <f t="shared" ca="1" si="149"/>
        <v>517.18986900000004</v>
      </c>
      <c r="BZ187" s="308">
        <f ca="1">IF(ISERROR(OFFSET('Daten GWP'!$A$1,MATCH(BZ$5,'Daten GWP'!$A:$A,0)-1,MATCH(AT187,'Daten GWP'!$A$424:$ADO$424,0)-1)),0,OFFSET('Daten GWP'!$A$1,MATCH(BZ$5,'Daten GWP'!$A:$A,0)-1,MATCH(AT187,'Daten GWP'!$A$424:$ADO$424,0)-1))*1000</f>
        <v>517.18987000000004</v>
      </c>
      <c r="CA187" s="305">
        <f t="shared" ca="1" si="111"/>
        <v>1.0000000019335258</v>
      </c>
      <c r="CB187" s="310">
        <f ca="1">IF(ISERROR(OFFSET('Daten Elementary'!$A$1,MATCH(CB$5,'Daten Elementary'!$A:$A,0)-1,MATCH(AM187,'Daten Elementary'!$A$424:$ADO$424,0)-1)),0,OFFSET('Daten Elementary'!$A$1,MATCH(CB$5,'Daten Elementary'!$A:$A,0)-1,MATCH(AM187,'Daten Elementary'!$A$424:$ADO$424,0)-1))*1000000</f>
        <v>101.19663</v>
      </c>
      <c r="CC187" s="310">
        <f ca="1">IF(ISERROR(OFFSET('Daten Elementary'!$A$1,MATCH(CC$5,'Daten Elementary'!$A:$A,0)-1,MATCH(AN187,'Daten Elementary'!$A$424:$ADO$424,0)-1)),0,OFFSET('Daten Elementary'!$A$1,MATCH(CC$5,'Daten Elementary'!$A:$A,0)-1,MATCH(AN187,'Daten Elementary'!$A$424:$ADO$424,0)-1))*1000000</f>
        <v>0</v>
      </c>
      <c r="CD187" s="310">
        <f ca="1">IF(ISERROR(OFFSET('Daten Elementary'!$A$1,MATCH(CD$5,'Daten Elementary'!$A:$A,0)-1,MATCH(AO187,'Daten Elementary'!$A$424:$ADO$424,0)-1)),0,OFFSET('Daten Elementary'!$A$1,MATCH(CD$5,'Daten Elementary'!$A:$A,0)-1,MATCH(AO187,'Daten Elementary'!$A$424:$ADO$424,0)-1))*1000000</f>
        <v>28.402489000000003</v>
      </c>
      <c r="CE187" s="310">
        <f ca="1">IF(ISERROR(OFFSET('Daten Elementary'!$A$1,MATCH(CE$5,'Daten Elementary'!$A:$A,0)-1,MATCH(AP187,'Daten Elementary'!$A$424:$ADO$424,0)-1)),0,OFFSET('Daten Elementary'!$A$1,MATCH(CE$5,'Daten Elementary'!$A:$A,0)-1,MATCH(AP187,'Daten Elementary'!$A$424:$ADO$424,0)-1))*1000000</f>
        <v>0</v>
      </c>
      <c r="CF187" s="310">
        <f t="shared" ca="1" si="112"/>
        <v>129.599119</v>
      </c>
      <c r="CG187" s="310">
        <f ca="1">IF(ISERROR(OFFSET('Daten Elementary'!$A$1,MATCH(CG$5,'Daten Elementary'!$A:$A,0)-1,MATCH(AQ187,'Daten Elementary'!$A$424:$ADO$424,0)-1)),0,OFFSET('Daten Elementary'!$A$1,MATCH(CG$5,'Daten Elementary'!$A:$A,0)-1,MATCH(AQ187,'Daten Elementary'!$A$424:$ADO$424,0)-1))*1000000</f>
        <v>8.1039878999999999</v>
      </c>
      <c r="CH187" s="310">
        <f ca="1">IF(ISERROR(OFFSET('Daten Elementary'!$A$1,MATCH(CH$5,'Daten Elementary'!$A:$A,0)-1,MATCH(AR187,'Daten Elementary'!$A$424:$ADO$424,0)-1)),0,OFFSET('Daten Elementary'!$A$1,MATCH(CH$5,'Daten Elementary'!$A:$A,0)-1,MATCH(AR187,'Daten Elementary'!$A$424:$ADO$424,0)-1))*1000000</f>
        <v>47.082352999999998</v>
      </c>
      <c r="CI187" s="310">
        <f ca="1">IF(ISERROR(OFFSET('Daten Elementary'!$A$1,MATCH(CI$5,'Daten Elementary'!$A:$A,0)-1,MATCH(AS187,'Daten Elementary'!$A$424:$ADO$424,0)-1)),0,OFFSET('Daten Elementary'!$A$1,MATCH(CI$5,'Daten Elementary'!$A:$A,0)-1,MATCH(AS187,'Daten Elementary'!$A$424:$ADO$424,0)-1))*1000000</f>
        <v>35.230381000000001</v>
      </c>
      <c r="CJ187" s="311">
        <f t="shared" ca="1" si="113"/>
        <v>220.01584089999997</v>
      </c>
      <c r="CK187" s="310">
        <f ca="1">IF(ISERROR(OFFSET('Daten Elementary'!$A$1,MATCH(CK$5,'Daten Elementary'!$A:$A,0)-1,MATCH($AT187,'Daten Elementary'!$A$424:$ADO$424,0)-1)),0,OFFSET('Daten Elementary'!$A$1,MATCH(CK$5,'Daten Elementary'!$A:$A,0)-1,MATCH($AT187,'Daten Elementary'!$A$424:$ADO$424,0)-1))*1000000</f>
        <v>220.01584</v>
      </c>
      <c r="CL187" s="305">
        <f t="shared" ca="1" si="114"/>
        <v>0.9999999959093856</v>
      </c>
      <c r="CM187" s="312">
        <f ca="1">IF(ISERROR(OFFSET('Daten Elementary'!$A$1,MATCH(CM$5,'Daten Elementary'!$A:$A,0)-1,MATCH(AM187,'Daten Elementary'!$A$424:$ADO$424,0)-1)),0,OFFSET('Daten Elementary'!$A$1,MATCH(CM$5,'Daten Elementary'!$A:$A,0)-1,MATCH(AM187,'Daten Elementary'!$A$424:$ADO$424,0)-1))*1000000</f>
        <v>58.290714999999999</v>
      </c>
      <c r="CN187" s="312">
        <f ca="1">IF(ISERROR(OFFSET('Daten Elementary'!$A$1,MATCH(CN$5,'Daten Elementary'!$A:$A,0)-1,MATCH(AN187,'Daten Elementary'!$A$424:$ADO$424,0)-1)),0,OFFSET('Daten Elementary'!$A$1,MATCH(CN$5,'Daten Elementary'!$A:$A,0)-1,MATCH(AN187,'Daten Elementary'!$A$424:$ADO$424,0)-1))*1000000</f>
        <v>0</v>
      </c>
      <c r="CO187" s="312">
        <f ca="1">IF(ISERROR(OFFSET('Daten Elementary'!$A$1,MATCH(CO$5,'Daten Elementary'!$A:$A,0)-1,MATCH(AO187,'Daten Elementary'!$A$424:$ADO$424,0)-1)),0,OFFSET('Daten Elementary'!$A$1,MATCH(CO$5,'Daten Elementary'!$A:$A,0)-1,MATCH(AO187,'Daten Elementary'!$A$424:$ADO$424,0)-1))*1000000</f>
        <v>23.083164</v>
      </c>
      <c r="CP187" s="312">
        <f ca="1">IF(ISERROR(OFFSET('Daten Elementary'!$A$1,MATCH(CP$5,'Daten Elementary'!$A:$A,0)-1,MATCH(AP187,'Daten Elementary'!$A$424:$ADO$424,0)-1)),0,OFFSET('Daten Elementary'!$A$1,MATCH(CP$5,'Daten Elementary'!$A:$A,0)-1,MATCH(AP187,'Daten Elementary'!$A$424:$ADO$424,0)-1))*1000000</f>
        <v>0</v>
      </c>
      <c r="CQ187" s="312">
        <f t="shared" ca="1" si="115"/>
        <v>81.373879000000002</v>
      </c>
      <c r="CR187" s="312">
        <f ca="1">IF(ISERROR(OFFSET('Daten Elementary'!$A$1,MATCH(CR$5,'Daten Elementary'!$A:$A,0)-1,MATCH(AQ187,'Daten Elementary'!$A$424:$ADO$424,0)-1)),0,OFFSET('Daten Elementary'!$A$1,MATCH(CR$5,'Daten Elementary'!$A:$A,0)-1,MATCH(AQ187,'Daten Elementary'!$A$424:$ADO$424,0)-1))*1000000</f>
        <v>4.1958681999999996</v>
      </c>
      <c r="CS187" s="312">
        <f ca="1">IF(ISERROR(OFFSET('Daten Elementary'!$A$1,MATCH(CS$5,'Daten Elementary'!$A:$A,0)-1,MATCH(AR187,'Daten Elementary'!$A$424:$ADO$424,0)-1)),0,OFFSET('Daten Elementary'!$A$1,MATCH(CS$5,'Daten Elementary'!$A:$A,0)-1,MATCH(AR187,'Daten Elementary'!$A$424:$ADO$424,0)-1))*1000000</f>
        <v>14.099475</v>
      </c>
      <c r="CT187" s="312">
        <f ca="1">IF(ISERROR(OFFSET('Daten Elementary'!$A$1,MATCH(CT$5,'Daten Elementary'!$A:$A,0)-1,MATCH(AS187,'Daten Elementary'!$A$424:$ADO$424,0)-1)),0,OFFSET('Daten Elementary'!$A$1,MATCH(CT$5,'Daten Elementary'!$A:$A,0)-1,MATCH(AS187,'Daten Elementary'!$A$424:$ADO$424,0)-1))*1000000</f>
        <v>19.917334999999998</v>
      </c>
      <c r="CU187" s="313">
        <f t="shared" ca="1" si="116"/>
        <v>119.58655719999999</v>
      </c>
      <c r="CV187" s="312">
        <f ca="1">IF(ISERROR(OFFSET('Daten Elementary'!$A$1,MATCH(CV$5,'Daten Elementary'!$A:$A,0)-1,MATCH($AT187,'Daten Elementary'!$A$424:$ADO$424,0)-1)),0,OFFSET('Daten Elementary'!$A$1,MATCH(CV$5,'Daten Elementary'!$A:$A,0)-1,MATCH($AT187,'Daten Elementary'!$A$424:$ADO$424,0)-1))*1000000</f>
        <v>119.58656000000001</v>
      </c>
      <c r="CW187" s="305">
        <f t="shared" ca="1" si="117"/>
        <v>1.0000000234140032</v>
      </c>
      <c r="CX187" s="314">
        <f ca="1">IF(ISERROR(OFFSET('Daten Elementary'!$A$1,MATCH(CX$5,'Daten Elementary'!$A:$A,0)-1,MATCH(AM187,'Daten Elementary'!$A$424:$ADO$424,0)-1)),0,OFFSET('Daten Elementary'!$A$1,MATCH(CX$5,'Daten Elementary'!$A:$A,0)-1,MATCH(AM187,'Daten Elementary'!$A$424:$ADO$424,0)-1))*1000000</f>
        <v>12.472115000000001</v>
      </c>
      <c r="CY187" s="314">
        <f ca="1">IF(ISERROR(OFFSET('Daten Elementary'!$A$1,MATCH(CY$5,'Daten Elementary'!$A:$A,0)-1,MATCH(AN187,'Daten Elementary'!$A$424:$ADO$424,0)-1)),0,OFFSET('Daten Elementary'!$A$1,MATCH(CY$5,'Daten Elementary'!$A:$A,0)-1,MATCH(AN187,'Daten Elementary'!$A$424:$ADO$424,0)-1))*1000000</f>
        <v>0</v>
      </c>
      <c r="CZ187" s="314">
        <f ca="1">IF(ISERROR(OFFSET('Daten Elementary'!$A$1,MATCH(CZ$5,'Daten Elementary'!$A:$A,0)-1,MATCH(AO187,'Daten Elementary'!$A$424:$ADO$424,0)-1)),0,OFFSET('Daten Elementary'!$A$1,MATCH(CZ$5,'Daten Elementary'!$A:$A,0)-1,MATCH(AO187,'Daten Elementary'!$A$424:$ADO$424,0)-1))*1000000</f>
        <v>245.99706</v>
      </c>
      <c r="DA187" s="314">
        <f ca="1">IF(ISERROR(OFFSET('Daten Elementary'!$A$1,MATCH(DA$5,'Daten Elementary'!$A:$A,0)-1,MATCH(AP187,'Daten Elementary'!$A$424:$ADO$424,0)-1)),0,OFFSET('Daten Elementary'!$A$1,MATCH(DA$5,'Daten Elementary'!$A:$A,0)-1,MATCH(AP187,'Daten Elementary'!$A$424:$ADO$424,0)-1))*1000000</f>
        <v>0</v>
      </c>
      <c r="DB187" s="314">
        <f t="shared" ca="1" si="118"/>
        <v>258.46917500000001</v>
      </c>
      <c r="DC187" s="314">
        <f ca="1">IF(ISERROR(OFFSET('Daten Elementary'!$A$1,MATCH(DC$5,'Daten Elementary'!$A:$A,0)-1,MATCH(AQ187,'Daten Elementary'!$A$424:$ADO$424,0)-1)),0,OFFSET('Daten Elementary'!$A$1,MATCH(DC$5,'Daten Elementary'!$A:$A,0)-1,MATCH(AQ187,'Daten Elementary'!$A$424:$ADO$424,0)-1))*1000000</f>
        <v>36.869721999999996</v>
      </c>
      <c r="DD187" s="314">
        <f ca="1">IF(ISERROR(OFFSET('Daten Elementary'!$A$1,MATCH(DD$5,'Daten Elementary'!$A:$A,0)-1,MATCH(AR187,'Daten Elementary'!$A$424:$ADO$424,0)-1)),0,OFFSET('Daten Elementary'!$A$1,MATCH(DD$5,'Daten Elementary'!$A:$A,0)-1,MATCH(AR187,'Daten Elementary'!$A$424:$ADO$424,0)-1))*1000000</f>
        <v>37.449930999999999</v>
      </c>
      <c r="DE187" s="314">
        <f ca="1">IF(ISERROR(OFFSET('Daten Elementary'!$A$1,MATCH(DE$5,'Daten Elementary'!$A:$A,0)-1,MATCH(AS187,'Daten Elementary'!$A$424:$ADO$424,0)-1)),0,OFFSET('Daten Elementary'!$A$1,MATCH(DE$5,'Daten Elementary'!$A:$A,0)-1,MATCH(AS187,'Daten Elementary'!$A$424:$ADO$424,0)-1))*1000000</f>
        <v>176.04149000000001</v>
      </c>
      <c r="DF187" s="315">
        <f t="shared" ca="1" si="119"/>
        <v>508.83031799999998</v>
      </c>
      <c r="DG187" s="314">
        <f ca="1">IF(ISERROR(OFFSET('Daten Elementary'!$A$1,MATCH(DG$5,'Daten Elementary'!$A:$A,0)-1,MATCH($AT187,'Daten Elementary'!$A$424:$ADO$424,0)-1)),0,OFFSET('Daten Elementary'!$A$1,MATCH(DG$5,'Daten Elementary'!$A:$A,0)-1,MATCH($AT187,'Daten Elementary'!$A$424:$ADO$424,0)-1))*1000000</f>
        <v>508.83031999999997</v>
      </c>
      <c r="DH187" s="305">
        <f t="shared" ca="1" si="120"/>
        <v>1.0000000039305834</v>
      </c>
      <c r="DI187" s="316">
        <f ca="1">IF(ISERROR(OFFSET('Daten Elementary'!$A$1,MATCH(DI$5,'Daten Elementary'!$A:$A,0)-1,MATCH(AM187,'Daten Elementary'!$A$424:$ADO$424,0)-1)),0,OFFSET('Daten Elementary'!$A$1,MATCH(DI$5,'Daten Elementary'!$A:$A,0)-1,MATCH(AM187,'Daten Elementary'!$A$424:$ADO$424,0)-1))*1000000</f>
        <v>829.24</v>
      </c>
      <c r="DJ187" s="316">
        <f ca="1">IF(ISERROR(OFFSET('Daten Elementary'!$A$1,MATCH(DJ$5,'Daten Elementary'!$A:$A,0)-1,MATCH(AN187,'Daten Elementary'!$A$424:$ADO$424,0)-1)),0,OFFSET('Daten Elementary'!$A$1,MATCH(DJ$5,'Daten Elementary'!$A:$A,0)-1,MATCH(AN187,'Daten Elementary'!$A$424:$ADO$424,0)-1))*1000000</f>
        <v>0</v>
      </c>
      <c r="DK187" s="316">
        <f ca="1">IF(ISERROR(OFFSET('Daten Elementary'!$A$1,MATCH(DK$5,'Daten Elementary'!$A:$A,0)-1,MATCH(AO187,'Daten Elementary'!$A$424:$ADO$424,0)-1)),0,OFFSET('Daten Elementary'!$A$1,MATCH(DK$5,'Daten Elementary'!$A:$A,0)-1,MATCH(AO187,'Daten Elementary'!$A$424:$ADO$424,0)-1))*1000000</f>
        <v>299.72598000000005</v>
      </c>
      <c r="DL187" s="316">
        <f ca="1">IF(ISERROR(OFFSET('Daten Elementary'!$A$1,MATCH(DL$5,'Daten Elementary'!$A:$A,0)-1,MATCH(AP187,'Daten Elementary'!$A$424:$ADO$424,0)-1)),0,OFFSET('Daten Elementary'!$A$1,MATCH(DL$5,'Daten Elementary'!$A:$A,0)-1,MATCH(AP187,'Daten Elementary'!$A$424:$ADO$424,0)-1))*1000000</f>
        <v>0</v>
      </c>
      <c r="DM187" s="316">
        <f t="shared" ca="1" si="121"/>
        <v>1128.9659799999999</v>
      </c>
      <c r="DN187" s="316">
        <f ca="1">IF(ISERROR(OFFSET('Daten Elementary'!$A$1,MATCH(DN$5,'Daten Elementary'!$A:$A,0)-1,MATCH(AQ187,'Daten Elementary'!$A$424:$ADO$424,0)-1)),0,OFFSET('Daten Elementary'!$A$1,MATCH(DN$5,'Daten Elementary'!$A:$A,0)-1,MATCH(AQ187,'Daten Elementary'!$A$424:$ADO$424,0)-1))*1000000</f>
        <v>36.541848000000002</v>
      </c>
      <c r="DO187" s="316">
        <f ca="1">IF(ISERROR(OFFSET('Daten Elementary'!$A$1,MATCH(DO$5,'Daten Elementary'!$A:$A,0)-1,MATCH(AR187,'Daten Elementary'!$A$424:$ADO$424,0)-1)),0,OFFSET('Daten Elementary'!$A$1,MATCH(DO$5,'Daten Elementary'!$A:$A,0)-1,MATCH(AR187,'Daten Elementary'!$A$424:$ADO$424,0)-1))*1000000</f>
        <v>74.820071000000013</v>
      </c>
      <c r="DP187" s="316">
        <f ca="1">IF(ISERROR(OFFSET('Daten Elementary'!$A$1,MATCH(DP$5,'Daten Elementary'!$A:$A,0)-1,MATCH(AS187,'Daten Elementary'!$A$424:$ADO$424,0)-1)),0,OFFSET('Daten Elementary'!$A$1,MATCH(DP$5,'Daten Elementary'!$A:$A,0)-1,MATCH(AS187,'Daten Elementary'!$A$424:$ADO$424,0)-1))*1000000</f>
        <v>197.84233999999998</v>
      </c>
      <c r="DQ187" s="317">
        <f t="shared" ca="1" si="122"/>
        <v>1438.170239</v>
      </c>
      <c r="DR187" s="316">
        <f ca="1">IF(ISERROR(OFFSET('Daten Elementary'!$A$1,MATCH(DR$5,'Daten Elementary'!$A:$A,0)-1,MATCH($AT187,'Daten Elementary'!$A$424:$ADO$424,0)-1)),0,OFFSET('Daten Elementary'!$A$1,MATCH(DR$5,'Daten Elementary'!$A:$A,0)-1,MATCH($AT187,'Daten Elementary'!$A$424:$ADO$424,0)-1))*1000000</f>
        <v>1438.1702</v>
      </c>
      <c r="DS187" s="305">
        <f t="shared" ca="1" si="123"/>
        <v>0.99999997288220899</v>
      </c>
      <c r="DT187" s="318">
        <f ca="1">IF(ISERROR(OFFSET('Daten UBP13'!$A$1,MATCH(DT$5,'Daten UBP13'!$A:$A,0)-1,MATCH(AM187,'Daten UBP13'!$A$424:$AEG$424,0)-1)),0,OFFSET('Daten UBP13'!$A$1,MATCH(DT$5,'Daten UBP13'!$A:$A,0)-1,MATCH(AM187,'Daten UBP13'!$A$424:$AEG$424,0)-1))</f>
        <v>450.8374</v>
      </c>
      <c r="DU187" s="318">
        <f ca="1">IF(ISERROR(OFFSET('Daten UBP13'!$A$1,MATCH(DU$5,'Daten UBP13'!$A:$A,0)-1,MATCH(AN187,'Daten UBP13'!$A$424:$AEG$424,0)-1)),0,OFFSET('Daten UBP13'!$A$1,MATCH(DU$5,'Daten UBP13'!$A:$A,0)-1,MATCH(AN187,'Daten UBP13'!$A$424:$AEG$424,0)-1))</f>
        <v>0</v>
      </c>
      <c r="DV187" s="318">
        <f ca="1">IF(ISERROR(OFFSET('Daten UBP13'!$A$1,MATCH(DV$5,'Daten UBP13'!$A:$A,0)-1,MATCH(AO187,'Daten UBP13'!$A$424:$AEG$424,0)-1)),0,OFFSET('Daten UBP13'!$A$1,MATCH(DV$5,'Daten UBP13'!$A:$A,0)-1,MATCH(AO187,'Daten UBP13'!$A$424:$AEG$424,0)-1))</f>
        <v>148.45044999999999</v>
      </c>
      <c r="DW187" s="318">
        <f ca="1">IF(ISERROR(OFFSET('Daten UBP13'!$A$1,MATCH(DW$5,'Daten UBP13'!$A:$A,0)-1,MATCH(AP187,'Daten UBP13'!$A$424:$AEG$424,0)-1)),0,OFFSET('Daten UBP13'!$A$1,MATCH(DW$5,'Daten UBP13'!$A:$A,0)-1,MATCH(AP187,'Daten UBP13'!$A$424:$AEG$424,0)-1))</f>
        <v>0</v>
      </c>
      <c r="DX187" s="318">
        <f t="shared" ca="1" si="124"/>
        <v>599.28784999999993</v>
      </c>
      <c r="DY187" s="318">
        <f ca="1">IF(ISERROR(OFFSET('Daten UBP13'!$A$1,MATCH(DY$5,'Daten UBP13'!$A:$A,0)-1,MATCH(AQ187,'Daten UBP13'!$A$424:$AEG$424,0)-1)),0,OFFSET('Daten UBP13'!$A$1,MATCH(DY$5,'Daten UBP13'!$A:$A,0)-1,MATCH(AQ187,'Daten UBP13'!$A$424:$AEG$424,0)-1))</f>
        <v>29.132532999999999</v>
      </c>
      <c r="DZ187" s="318">
        <f ca="1">IF(ISERROR(OFFSET('Daten UBP13'!$A$1,MATCH(DZ$5,'Daten UBP13'!$A:$A,0)-1,MATCH(AR187,'Daten UBP13'!$A$424:$AEG$424,0)-1)),0,OFFSET('Daten UBP13'!$A$1,MATCH(DZ$5,'Daten UBP13'!$A:$A,0)-1,MATCH(AR187,'Daten UBP13'!$A$424:$AEG$424,0)-1))</f>
        <v>61.570194999999998</v>
      </c>
      <c r="EA187" s="318">
        <f ca="1">IF(ISERROR(OFFSET('Daten UBP13'!$A$1,MATCH(EA$5,'Daten UBP13'!$A:$A,0)-1,MATCH(AS187,'Daten UBP13'!$A$424:$AEG$424,0)-1)),0,OFFSET('Daten UBP13'!$A$1,MATCH(EA$5,'Daten UBP13'!$A:$A,0)-1,MATCH(AS187,'Daten UBP13'!$A$424:$AEG$424,0)-1))</f>
        <v>79.839161000000004</v>
      </c>
      <c r="EB187" s="319">
        <f t="shared" ca="1" si="125"/>
        <v>769.8297389999999</v>
      </c>
      <c r="EC187" s="318">
        <f ca="1">IF(ISERROR(OFFSET('Daten UBP13'!$A$1,MATCH(EC$5,'Daten UBP13'!$A:$A,0)-1,MATCH(AT187,'Daten UBP13'!$A$424:$AEG$424,0)-1)),0,OFFSET('Daten UBP13'!$A$1,MATCH(EC$5,'Daten UBP13'!$A:$A,0)-1,MATCH(AT187,'Daten UBP13'!$A$424:$AEG$424,0)-1))</f>
        <v>769.82974000000002</v>
      </c>
      <c r="ED187" s="305">
        <f t="shared" ca="1" si="126"/>
        <v>1.0000000012989887</v>
      </c>
      <c r="EE187" s="320">
        <f ca="1">IF(ISERROR(OFFSET('Daten ReCiPe'!$A$1,MATCH(EE$5,'Daten ReCiPe'!$A:$A,0)-1,MATCH(AM187,'Daten ReCiPe'!$A$424:$ADO$424,0)-1)),0,OFFSET('Daten ReCiPe'!$A$1,MATCH(EE$5,'Daten ReCiPe'!$A:$A,0)-1,MATCH(AM187,'Daten ReCiPe'!$A$424:$ADO$424,0)-1))*1000</f>
        <v>19.05153</v>
      </c>
      <c r="EF187" s="320">
        <f ca="1">IF(ISERROR(OFFSET('Daten ReCiPe'!$A$1,MATCH(EF$5,'Daten ReCiPe'!$A:$A,0)-1,MATCH(AN187,'Daten ReCiPe'!$A$424:$ADO$424,0)-1)),0,OFFSET('Daten ReCiPe'!$A$1,MATCH(EF$5,'Daten ReCiPe'!$A:$A,0)-1,MATCH(AN187,'Daten ReCiPe'!$A$424:$ADO$424,0)-1))*1000</f>
        <v>0</v>
      </c>
      <c r="EG187" s="320">
        <f ca="1">IF(ISERROR(OFFSET('Daten ReCiPe'!$A$1,MATCH(EG$5,'Daten ReCiPe'!$A:$A,0)-1,MATCH(AO187,'Daten ReCiPe'!$A$424:$ADO$424,0)-1)),0,OFFSET('Daten ReCiPe'!$A$1,MATCH(EG$5,'Daten ReCiPe'!$A:$A,0)-1,MATCH(AO187,'Daten ReCiPe'!$A$424:$ADO$424,0)-1))*1000</f>
        <v>23.445996000000001</v>
      </c>
      <c r="EH187" s="320">
        <f ca="1">IF(ISERROR(OFFSET('Daten ReCiPe'!$A$1,MATCH(EH$5,'Daten ReCiPe'!$A:$A,0)-1,MATCH(AP187,'Daten ReCiPe'!$A$424:$ADO$424,0)-1)),0,OFFSET('Daten ReCiPe'!$A$1,MATCH(EH$5,'Daten ReCiPe'!$A:$A,0)-1,MATCH(AP187,'Daten ReCiPe'!$A$424:$ADO$424,0)-1))*1000</f>
        <v>0</v>
      </c>
      <c r="EI187" s="320">
        <f t="shared" ca="1" si="127"/>
        <v>42.497526000000001</v>
      </c>
      <c r="EJ187" s="320">
        <f ca="1">IF(ISERROR(OFFSET('Daten ReCiPe'!$A$1,MATCH(EJ$5,'Daten ReCiPe'!$A:$A,0)-1,MATCH(AQ187,'Daten ReCiPe'!$A$424:$ADO$424,0)-1)),0,OFFSET('Daten ReCiPe'!$A$1,MATCH(EJ$5,'Daten ReCiPe'!$A:$A,0)-1,MATCH(AQ187,'Daten ReCiPe'!$A$424:$ADO$424,0)-1))*1000</f>
        <v>2.7368914000000002</v>
      </c>
      <c r="EK187" s="320">
        <f ca="1">IF(ISERROR(OFFSET('Daten ReCiPe'!$A$1,MATCH(EK$5,'Daten ReCiPe'!$A:$A,0)-1,MATCH(AR187,'Daten ReCiPe'!$A$424:$ADO$424,0)-1)),0,OFFSET('Daten ReCiPe'!$A$1,MATCH(EK$5,'Daten ReCiPe'!$A:$A,0)-1,MATCH(AR187,'Daten ReCiPe'!$A$424:$ADO$424,0)-1))*1000</f>
        <v>4.8626347999999995</v>
      </c>
      <c r="EL187" s="320">
        <f ca="1">IF(ISERROR(OFFSET('Daten ReCiPe'!$A$1,MATCH(EL$5,'Daten ReCiPe'!$A:$A,0)-1,MATCH(AS187,'Daten ReCiPe'!$A$424:$ADO$424,0)-1)),0,OFFSET('Daten ReCiPe'!$A$1,MATCH(EL$5,'Daten ReCiPe'!$A:$A,0)-1,MATCH(AS187,'Daten ReCiPe'!$A$424:$ADO$424,0)-1))*1000</f>
        <v>5.4294047000000001</v>
      </c>
      <c r="EM187" s="321">
        <f t="shared" ca="1" si="128"/>
        <v>55.526456899999999</v>
      </c>
      <c r="EN187" s="320">
        <f ca="1">IF(ISERROR(OFFSET('Daten ReCiPe'!$A$1,MATCH(EN$5,'Daten ReCiPe'!$A:$A,0)-1,MATCH(AT187,'Daten ReCiPe'!$A$424:$ADO$424,0)-1)),0,OFFSET('Daten ReCiPe'!$A$1,MATCH(EN$5,'Daten ReCiPe'!$A:$A,0)-1,MATCH(AT187,'Daten ReCiPe'!$A$424:$ADO$424,0)-1))*1000</f>
        <v>55.526457999999998</v>
      </c>
      <c r="EO187" s="305">
        <f t="shared" ca="1" si="129"/>
        <v>1.0000000198103762</v>
      </c>
      <c r="EP187" s="322">
        <f ca="1">IF(ISERROR(OFFSET('Daten Elementary'!$A$1,MATCH(EP$5,'Daten Elementary'!$A:$A,0)-1,MATCH(AM187,'Daten Elementary'!$A$424:$ADO$424,0)-1)),0,OFFSET('Daten Elementary'!$A$1,MATCH(EP$5,'Daten Elementary'!$A:$A,0)-1,MATCH(AM187,'Daten Elementary'!$A$424:$ADO$424,0)-1))*1000000</f>
        <v>3.4535309000000001</v>
      </c>
      <c r="EQ187" s="322">
        <f ca="1">IF(ISERROR(OFFSET('Daten Elementary'!$A$1,MATCH(EQ$5,'Daten Elementary'!$A:$A,0)-1,MATCH(AN187,'Daten Elementary'!$A$424:$ADO$424,0)-1)),0,OFFSET('Daten Elementary'!$A$1,MATCH(EQ$5,'Daten Elementary'!$A:$A,0)-1,MATCH(AN187,'Daten Elementary'!$A$424:$ADO$424,0)-1))*1000000</f>
        <v>0</v>
      </c>
      <c r="ER187" s="322">
        <f ca="1">IF(ISERROR(OFFSET('Daten Elementary'!$A$1,MATCH(ER$5,'Daten Elementary'!$A:$A,0)-1,MATCH(AO187,'Daten Elementary'!$A$424:$ADO$424,0)-1)),0,OFFSET('Daten Elementary'!$A$1,MATCH(ER$5,'Daten Elementary'!$A:$A,0)-1,MATCH(AO187,'Daten Elementary'!$A$424:$ADO$424,0)-1))*1000000</f>
        <v>666.39463999999998</v>
      </c>
      <c r="ES187" s="322">
        <f ca="1">IF(ISERROR(OFFSET('Daten Elementary'!$A$1,MATCH(ES$5,'Daten Elementary'!$A:$A,0)-1,MATCH(AP187,'Daten Elementary'!$A$424:$ADO$424,0)-1)),0,OFFSET('Daten Elementary'!$A$1,MATCH(ES$5,'Daten Elementary'!$A:$A,0)-1,MATCH(AP187,'Daten Elementary'!$A$424:$ADO$424,0)-1))*1000000</f>
        <v>0</v>
      </c>
      <c r="ET187" s="322">
        <f t="shared" ca="1" si="130"/>
        <v>669.84817090000001</v>
      </c>
      <c r="EU187" s="322">
        <f ca="1">IF(ISERROR(OFFSET('Daten Elementary'!$A$1,MATCH(EU$5,'Daten Elementary'!$A:$A,0)-1,MATCH(AQ187,'Daten Elementary'!$A$424:$ADO$424,0)-1)),0,OFFSET('Daten Elementary'!$A$1,MATCH(EU$5,'Daten Elementary'!$A:$A,0)-1,MATCH(AQ187,'Daten Elementary'!$A$424:$ADO$424,0)-1))*1000000</f>
        <v>63.306516999999999</v>
      </c>
      <c r="EV187" s="322">
        <f ca="1">IF(ISERROR(OFFSET('Daten Elementary'!$A$1,MATCH(EV$5,'Daten Elementary'!$A:$A,0)-1,MATCH(AR187,'Daten Elementary'!$A$424:$ADO$424,0)-1)),0,OFFSET('Daten Elementary'!$A$1,MATCH(EV$5,'Daten Elementary'!$A:$A,0)-1,MATCH(AR187,'Daten Elementary'!$A$424:$ADO$424,0)-1))*1000000</f>
        <v>80.192819999999998</v>
      </c>
      <c r="EW187" s="322">
        <f ca="1">IF(ISERROR(OFFSET('Daten Elementary'!$A$1,MATCH(EW$5,'Daten Elementary'!$A:$A,0)-1,MATCH(AS187,'Daten Elementary'!$A$424:$ADO$424,0)-1)),0,OFFSET('Daten Elementary'!$A$1,MATCH(EW$5,'Daten Elementary'!$A:$A,0)-1,MATCH(AS187,'Daten Elementary'!$A$424:$ADO$424,0)-1))*1000000</f>
        <v>83.690341000000004</v>
      </c>
      <c r="EX187" s="323">
        <f t="shared" ca="1" si="131"/>
        <v>897.03784889999997</v>
      </c>
      <c r="EY187" s="322">
        <f ca="1">IF(ISERROR(OFFSET('Daten Elementary'!$A$1,MATCH(EY$5,'Daten Elementary'!$A:$A,0)-1,MATCH($AT187,'Daten Elementary'!$A$424:$ADO$424,0)-1)),0,OFFSET('Daten Elementary'!$A$1,MATCH(EY$5,'Daten Elementary'!$A:$A,0)-1,MATCH($AT187,'Daten Elementary'!$A$424:$ADO$424,0)-1))*1000000</f>
        <v>897.03786000000002</v>
      </c>
      <c r="EZ187" s="305">
        <f t="shared" ca="1" si="132"/>
        <v>1.0000000123740598</v>
      </c>
      <c r="FA187" s="314">
        <f ca="1">IF(ISERROR(OFFSET('Daten Elementary'!$A$1,MATCH(FA$5,'Daten Elementary'!$A:$A,0)-1,MATCH(AM187,'Daten Elementary'!$A$424:$ADO$424,0)-1)),0,OFFSET('Daten Elementary'!$A$1,MATCH(FA$5,'Daten Elementary'!$A:$A,0)-1,MATCH(AM187,'Daten Elementary'!$A$424:$ADO$424,0)-1))*1000</f>
        <v>347.07</v>
      </c>
      <c r="FB187" s="314">
        <f ca="1">IF(ISERROR(OFFSET('Daten Elementary'!$A$1,MATCH(FB$5,'Daten Elementary'!$A:$A,0)-1,MATCH(AN187,'Daten Elementary'!$A$424:$ADO$424,0)-1)),0,OFFSET('Daten Elementary'!$A$1,MATCH(FB$5,'Daten Elementary'!$A:$A,0)-1,MATCH(AN187,'Daten Elementary'!$A$424:$ADO$424,0)-1))*1000</f>
        <v>0</v>
      </c>
      <c r="FC187" s="314">
        <f ca="1">IF(ISERROR(OFFSET('Daten Elementary'!$A$1,MATCH(FC$5,'Daten Elementary'!$A:$A,0)-1,MATCH(AO187,'Daten Elementary'!$A$424:$ADO$424,0)-1)),0,OFFSET('Daten Elementary'!$A$1,MATCH(FC$5,'Daten Elementary'!$A:$A,0)-1,MATCH(AO187,'Daten Elementary'!$A$424:$ADO$424,0)-1))*1000</f>
        <v>58.058805999999997</v>
      </c>
      <c r="FD187" s="314">
        <f ca="1">IF(ISERROR(OFFSET('Daten Elementary'!$A$1,MATCH(FD$5,'Daten Elementary'!$A:$A,0)-1,MATCH(AP187,'Daten Elementary'!$A$424:$ADO$424,0)-1)),0,OFFSET('Daten Elementary'!$A$1,MATCH(FD$5,'Daten Elementary'!$A:$A,0)-1,MATCH(AP187,'Daten Elementary'!$A$424:$ADO$424,0)-1))*1000</f>
        <v>0</v>
      </c>
      <c r="FE187" s="314">
        <f t="shared" ca="1" si="133"/>
        <v>405.128806</v>
      </c>
      <c r="FF187" s="314">
        <f ca="1">IF(ISERROR(OFFSET('Daten Elementary'!$A$1,MATCH(FF$5,'Daten Elementary'!$A:$A,0)-1,MATCH(AQ187,'Daten Elementary'!$A$424:$ADO$424,0)-1)),0,OFFSET('Daten Elementary'!$A$1,MATCH(FF$5,'Daten Elementary'!$A:$A,0)-1,MATCH(AQ187,'Daten Elementary'!$A$424:$ADO$424,0)-1))*1000</f>
        <v>18.800631000000003</v>
      </c>
      <c r="FG187" s="314">
        <f ca="1">IF(ISERROR(OFFSET('Daten Elementary'!$A$1,MATCH(FG$5,'Daten Elementary'!$A:$A,0)-1,MATCH(AR187,'Daten Elementary'!$A$424:$ADO$424,0)-1)),0,OFFSET('Daten Elementary'!$A$1,MATCH(FG$5,'Daten Elementary'!$A:$A,0)-1,MATCH(AR187,'Daten Elementary'!$A$424:$ADO$424,0)-1))*1000</f>
        <v>31.760179999999998</v>
      </c>
      <c r="FH187" s="314">
        <f ca="1">IF(ISERROR(OFFSET('Daten Elementary'!$A$1,MATCH(FH$5,'Daten Elementary'!$A:$A,0)-1,MATCH(AS187,'Daten Elementary'!$A$424:$ADO$424,0)-1)),0,OFFSET('Daten Elementary'!$A$1,MATCH(FH$5,'Daten Elementary'!$A:$A,0)-1,MATCH(AS187,'Daten Elementary'!$A$424:$ADO$424,0)-1))*1000</f>
        <v>31.941413000000001</v>
      </c>
      <c r="FI187" s="315">
        <f t="shared" ca="1" si="134"/>
        <v>487.63103000000001</v>
      </c>
      <c r="FJ187" s="314">
        <f ca="1">IF(ISERROR(OFFSET('Daten Elementary'!$A$1,MATCH(FJ$5,'Daten Elementary'!$A:$A,0)-1,MATCH($AT187,'Daten Elementary'!$A$424:$ADO$424,0)-1)),0,OFFSET('Daten Elementary'!$A$1,MATCH(FJ$5,'Daten Elementary'!$A:$A,0)-1,MATCH($AT187,'Daten Elementary'!$A$424:$ADO$424,0)-1))*1000</f>
        <v>487.63103000000001</v>
      </c>
      <c r="FK187" s="305">
        <f t="shared" ca="1" si="135"/>
        <v>1</v>
      </c>
      <c r="FL187" s="314">
        <f ca="1">IF(ISERROR(OFFSET('Daten Elementary'!$A$1,MATCH(FL$5,'Daten Elementary'!$A:$A,0)-1,MATCH(AM187,'Daten Elementary'!$A$424:$ADO$424,0)-1)),0,OFFSET('Daten Elementary'!$A$1,MATCH(FL$5,'Daten Elementary'!$A:$A,0)-1,MATCH(AM187,'Daten Elementary'!$A$424:$ADO$424,0)-1))</f>
        <v>0</v>
      </c>
      <c r="FM187" s="314">
        <f ca="1">IF(ISERROR(OFFSET('Daten Elementary'!$A$1,MATCH(FM$5,'Daten Elementary'!$A:$A,0)-1,MATCH(AN187,'Daten Elementary'!$A$424:$ADO$424,0)-1)),0,OFFSET('Daten Elementary'!$A$1,MATCH(FM$5,'Daten Elementary'!$A:$A,0)-1,MATCH(AN187,'Daten Elementary'!$A$424:$ADO$424,0)-1))</f>
        <v>0</v>
      </c>
      <c r="FN187" s="314">
        <f ca="1">IF(ISERROR(OFFSET('Daten Elementary'!$A$1,MATCH(FN$5,'Daten Elementary'!$A:$A,0)-1,MATCH(AO187,'Daten Elementary'!$A$424:$ADO$424,0)-1)),0,OFFSET('Daten Elementary'!$A$1,MATCH(FN$5,'Daten Elementary'!$A:$A,0)-1,MATCH(AO187,'Daten Elementary'!$A$424:$ADO$424,0)-1))</f>
        <v>0</v>
      </c>
      <c r="FO187" s="314">
        <f ca="1">IF(ISERROR(OFFSET('Daten Elementary'!$A$1,MATCH(FO$5,'Daten Elementary'!$A:$A,0)-1,MATCH(AP187,'Daten Elementary'!$A$424:$ADO$424,0)-1)),0,OFFSET('Daten Elementary'!$A$1,MATCH(FO$5,'Daten Elementary'!$A:$A,0)-1,MATCH(AP187,'Daten Elementary'!$A$424:$ADO$424,0)-1))</f>
        <v>0</v>
      </c>
      <c r="FP187" s="314">
        <f t="shared" ca="1" si="136"/>
        <v>0</v>
      </c>
      <c r="FQ187" s="314">
        <f ca="1">IF(ISERROR(OFFSET('Daten Elementary'!$A$1,MATCH(FQ$5,'Daten Elementary'!$A:$A,0)-1,MATCH(AQ187,'Daten Elementary'!$A$424:$ADO$424,0)-1)),0,OFFSET('Daten Elementary'!$A$1,MATCH(FQ$5,'Daten Elementary'!$A:$A,0)-1,MATCH(AQ187,'Daten Elementary'!$A$424:$ADO$424,0)-1))</f>
        <v>0</v>
      </c>
      <c r="FR187" s="314">
        <f ca="1">IF(ISERROR(OFFSET('Daten Elementary'!$A$1,MATCH(FR$5,'Daten Elementary'!$A:$A,0)-1,MATCH(AR187,'Daten Elementary'!$A$424:$ADO$424,0)-1)),0,OFFSET('Daten Elementary'!$A$1,MATCH(FR$5,'Daten Elementary'!$A:$A,0)-1,MATCH(AR187,'Daten Elementary'!$A$424:$ADO$424,0)-1))</f>
        <v>0</v>
      </c>
      <c r="FS187" s="314">
        <f ca="1">IF(ISERROR(OFFSET('Daten Elementary'!$A$1,MATCH(FS$5,'Daten Elementary'!$A:$A,0)-1,MATCH(AS187,'Daten Elementary'!$A$424:$ADO$424,0)-1)),0,OFFSET('Daten Elementary'!$A$1,MATCH(FS$5,'Daten Elementary'!$A:$A,0)-1,MATCH(AS187,'Daten Elementary'!$A$424:$ADO$424,0)-1))</f>
        <v>0</v>
      </c>
      <c r="FT187" s="315">
        <f t="shared" ca="1" si="137"/>
        <v>0</v>
      </c>
      <c r="FU187" s="314">
        <f ca="1">IF(ISERROR(OFFSET('Daten Elementary'!$A$1,MATCH(FU$5,'Daten Elementary'!$A:$A,0)-1,MATCH($AT187,'Daten Elementary'!$A$424:$ADO$424,0)-1)),0,OFFSET('Daten Elementary'!$A$1,MATCH(FU$5,'Daten Elementary'!$A:$A,0)-1,MATCH($AT187,'Daten Elementary'!$A$424:$ADO$424,0)-1))</f>
        <v>0</v>
      </c>
      <c r="FV187" s="305">
        <f t="shared" ca="1" si="138"/>
        <v>0</v>
      </c>
      <c r="FW187" s="324"/>
      <c r="FX187" s="231" t="str">
        <f t="shared" si="139"/>
        <v>Lastwagen (3.5t-7.5t), Diesel (EURO 5)</v>
      </c>
      <c r="FY187" s="231" t="str">
        <f t="shared" si="104"/>
        <v>Lastwagen (3.5t-7.5t)</v>
      </c>
      <c r="FZ187" s="231" t="str">
        <f t="shared" si="105"/>
        <v>, Diesel</v>
      </c>
      <c r="GA187" s="231" t="str">
        <f t="shared" si="106"/>
        <v xml:space="preserve"> (EURO 5)</v>
      </c>
      <c r="GB187" s="231"/>
    </row>
    <row r="188" spans="1:184" ht="16.5" customHeight="1">
      <c r="A188" s="364"/>
      <c r="B188" s="339"/>
      <c r="C188" s="334" t="s">
        <v>146</v>
      </c>
      <c r="D188" s="334" t="s">
        <v>24</v>
      </c>
      <c r="E188" s="345" t="s">
        <v>320</v>
      </c>
      <c r="F188" s="97">
        <v>0.98502758077226149</v>
      </c>
      <c r="G188" s="34">
        <v>2.5</v>
      </c>
      <c r="H188" s="84">
        <f>F188/G188</f>
        <v>0.39401103230890461</v>
      </c>
      <c r="I188" s="101">
        <v>1</v>
      </c>
      <c r="J188" s="101"/>
      <c r="K188" s="90">
        <v>1</v>
      </c>
      <c r="L188" s="86"/>
      <c r="M188" s="86"/>
      <c r="N188" s="38" t="s">
        <v>100</v>
      </c>
      <c r="O188" s="6">
        <f ca="1">(IF(ISERROR(INDEX(INDIRECT($D$268),MATCH($AM188,$AM$4:$AM$275,0),MATCH(O$304,INDIRECT($E$268),0))*$I188/$AD188),0,INDEX(INDIRECT($D$268),MATCH($AM188,$AM$4:$AM$275,0),MATCH(O$304,INDIRECT($E$268),0))*$I188/$AD188)+IF(ISERROR(INDEX(INDIRECT($D$268),MATCH($AN188,$AN$4:$AN$275,0),MATCH(O$305,INDIRECT($E$268),0))*$J188/$AE188),0,INDEX(INDIRECT($D$268),MATCH($AN188,$AN$4:$AN$275,0),MATCH(O$305,INDIRECT($E$268),0))*$J188/$AE188))*$AC188/$F188</f>
        <v>355.00427999999999</v>
      </c>
      <c r="P188" s="6">
        <f ca="1">(IF(ISERROR(INDEX(INDIRECT($D$268),MATCH($AO188,$AO$4:$AO$275,0),MATCH(P$304,INDIRECT($E$268),0))*$I188/$AD188),0,INDEX(INDIRECT($D$268),MATCH($AO188,$AO$4:$AO$275,0),MATCH(P$304,INDIRECT($E$268),0))*$I188/$AD188)+IF(ISERROR(INDEX(INDIRECT($D$268),MATCH($AP188,$AP$4:$AP$275,0),MATCH(P$305,INDIRECT($E$268),0))*$J188/$AE188),0,INDEX(INDIRECT($D$268),MATCH($AP188,$AP$4:$AP$275,0),MATCH(P$305,INDIRECT($E$268),0))*$J188/$AE188))*$AC188/$F188</f>
        <v>71.264136000000008</v>
      </c>
      <c r="Q188" s="6">
        <f ca="1">INDEX(INDIRECT($D$268),MATCH($AQ188,$AQ$4:$AQ$284,0),MATCH(Q$4,INDIRECT($E$268),0))*$K188*$AC188/$F188/$AF188</f>
        <v>20.419646999999998</v>
      </c>
      <c r="R188" s="6">
        <f ca="1">INDEX(INDIRECT($D$268),MATCH($AR188,$AR$4:$AR$284,0),MATCH(R$4,INDIRECT($E$268),0))*$K188*$AC188/$F188/$AF188</f>
        <v>35.399000999999998</v>
      </c>
      <c r="S188" s="6">
        <f ca="1">INDEX(INDIRECT($D$268),MATCH($AS188,$AS$4:$AS$284,0),MATCH(S$4,INDIRECT($E$268),0))*$K188*$AC188/$F188/$AF188</f>
        <v>35.460281000000002</v>
      </c>
      <c r="T188" s="7">
        <f t="shared" ca="1" si="146"/>
        <v>517.54734499999995</v>
      </c>
      <c r="U188" s="6">
        <f>IF($B$268=6,(IF(OR(AJ188="Benzin",AJ188="Diesel"),$AK188*INDEX('DIN EN 16258'!$I:$I,MATCH('mobitool-Faktoren v2.0'!$AI188,'DIN EN 16258'!$A:$A,0))*$I188/$AD188+$AL188*INDEX('DIN EN 16258'!$I:$I,MATCH('mobitool-Faktoren v2.0'!$AJ188,'DIN EN 16258'!$A:$A,0))*$I188/$AD188,IF(ISERROR($AK188*INDEX('DIN EN 16258'!$I:$I,MATCH('mobitool-Faktoren v2.0'!$AI188,'DIN EN 16258'!$A:$A,0))*$I188/$AD188),0,$AK188*INDEX('DIN EN 16258'!$I:$I,MATCH('mobitool-Faktoren v2.0'!$AI188,'DIN EN 16258'!$A:$A,0))*$I188/$AD188)+IF(ISERROR($AL188*INDEX('DIN EN 16258'!$I:$I,MATCH('mobitool-Faktoren v2.0'!$AJ188,'DIN EN 16258'!$A:$A,0))*$J188/$AE188),0,$AL188*INDEX('DIN EN 16258'!$I:$I,MATCH('mobitool-Faktoren v2.0'!$AJ188,'DIN EN 16258'!$A:$A,0))*$J188/$AE188)))*1000,
IF($B$268=1,(IF(OR(AJ188="Benzin",AJ188="Diesel"),$AK188*INDEX('DIN EN 16258'!$D:$D,MATCH('mobitool-Faktoren v2.0'!$AI188,'DIN EN 16258'!$A:$A,0))*$I188/$AD188+$AL188*INDEX('DIN EN 16258'!$D:$D,MATCH('mobitool-Faktoren v2.0'!$AJ188,'DIN EN 16258'!$A:$A,0))*$I188/$AD188,IF(ISERROR($AK188*INDEX('DIN EN 16258'!$D:$D,MATCH('mobitool-Faktoren v2.0'!$AI188,'DIN EN 16258'!$A:$A,0))*$I188/$AD188),0,$AK188*INDEX('DIN EN 16258'!$D:$D,MATCH('mobitool-Faktoren v2.0'!$AI188,'DIN EN 16258'!$A:$A,0))*$I188/$AD188)+IF(ISERROR($AL188*INDEX('DIN EN 16258'!$D:$D,MATCH('mobitool-Faktoren v2.0'!$AJ188,'DIN EN 16258'!$A:$A,0))*$J188/$AE188),0,$AL188*INDEX('DIN EN 16258'!$D:$D,MATCH('mobitool-Faktoren v2.0'!$AJ188,'DIN EN 16258'!$A:$A,0))*$J188/$AE188))),0))*$AC188/$F188</f>
        <v>351.81600000000003</v>
      </c>
      <c r="V188" s="6">
        <f>IF($B$268=6,(IF(OR(AJ188="Benzin",AJ188="Diesel"),$AK188*INDEX('DIN EN 16258'!$L:$L,MATCH('mobitool-Faktoren v2.0'!$AI188,'DIN EN 16258'!$A:$A,0))*$I188/$AD188+$AL188*INDEX('DIN EN 16258'!$L:$L,MATCH('mobitool-Faktoren v2.0'!$AJ188,'DIN EN 16258'!$A:$A,0))*$I188/$AD188,IF(ISERROR($AK188*INDEX('DIN EN 16258'!$L:$L,MATCH('mobitool-Faktoren v2.0'!$AI188,'DIN EN 16258'!$A:$A,0))*$I188/$AD188),0,$AK188*INDEX('DIN EN 16258'!$L:$L,MATCH('mobitool-Faktoren v2.0'!$AI188,'DIN EN 16258'!$A:$A,0))*$I188/$AD188)+IF(ISERROR($AL188*INDEX('DIN EN 16258'!$L:$L,MATCH('mobitool-Faktoren v2.0'!$AJ188,'DIN EN 16258'!$A:$A,0))*$J188/$AE188),0,$AL188*INDEX('DIN EN 16258'!$L:$L,MATCH('mobitool-Faktoren v2.0'!$AJ188,'DIN EN 16258'!$A:$A,0))*$J188/$AE188)))*1000,
IF($B$268=1,(IF(OR(AJ188="Benzin",AJ188="Diesel"),$AK188*INDEX('DIN EN 16258'!$F:$F,MATCH('mobitool-Faktoren v2.0'!$AI188,'DIN EN 16258'!$A:$A,0))*$I188/$AD188+$AL188*INDEX('DIN EN 16258'!$F:$F,MATCH('mobitool-Faktoren v2.0'!$AJ188,'DIN EN 16258'!$A:$A,0))*$I188/$AD188,IF(ISERROR($AK188*INDEX('DIN EN 16258'!$F:$F,MATCH('mobitool-Faktoren v2.0'!$AI188,'DIN EN 16258'!$A:$A,0))*$I188/$AD188),0,$AK188*INDEX('DIN EN 16258'!$F:$F,MATCH('mobitool-Faktoren v2.0'!$AI188,'DIN EN 16258'!$A:$A,0))*$I188/$AD188)+IF(ISERROR($AL188*INDEX('DIN EN 16258'!$F:$F,MATCH('mobitool-Faktoren v2.0'!$AJ188,'DIN EN 16258'!$A:$A,0))*$J188/$AE188),0,$AL188*INDEX('DIN EN 16258'!$F:$F,MATCH('mobitool-Faktoren v2.0'!$AJ188,'DIN EN 16258'!$A:$A,0))*$J188/$AE188))),0))*$AC188/$F188</f>
        <v>427.44</v>
      </c>
      <c r="W188" s="6" t="s">
        <v>2379</v>
      </c>
      <c r="X188" s="39" t="s">
        <v>162</v>
      </c>
      <c r="Y188" s="300"/>
      <c r="Z188" s="300"/>
      <c r="AA188" s="299"/>
      <c r="AB188" s="299"/>
      <c r="AC188" s="300">
        <v>0.98502758077226149</v>
      </c>
      <c r="AD188" s="298">
        <v>1</v>
      </c>
      <c r="AE188" s="298"/>
      <c r="AF188" s="337">
        <v>1</v>
      </c>
      <c r="AG188" s="337"/>
      <c r="AH188" s="337"/>
      <c r="AI188" s="301" t="s">
        <v>24</v>
      </c>
      <c r="AJ188" s="301"/>
      <c r="AK188" s="374">
        <f>'Kennwerte Strassentransporte'!H$70</f>
        <v>0.1096</v>
      </c>
      <c r="AL188" s="374"/>
      <c r="AM188" s="202" t="s">
        <v>1155</v>
      </c>
      <c r="AN188" s="202" t="s">
        <v>81</v>
      </c>
      <c r="AO188" s="202" t="s">
        <v>1156</v>
      </c>
      <c r="AP188" s="202" t="s">
        <v>81</v>
      </c>
      <c r="AQ188" s="202" t="s">
        <v>1157</v>
      </c>
      <c r="AR188" s="202" t="s">
        <v>1158</v>
      </c>
      <c r="AS188" s="202" t="s">
        <v>1159</v>
      </c>
      <c r="AT188" s="202" t="s">
        <v>1163</v>
      </c>
      <c r="AU188" s="303">
        <f ca="1">IF(ISERROR(OFFSET('Daten KEA'!$A$1,MATCH(AU$5,'Daten KEA'!$A:$A,0)-1,MATCH(AM188,'Daten KEA'!$A$424:$ADO$424,0)-1)),0,OFFSET('Daten KEA'!$A$1,MATCH(AU$5,'Daten KEA'!$A:$A,0)-1,MATCH(AM188,'Daten KEA'!$A$424:$ADO$424,0)-1))+IF(ISERROR(AK188*INDEX('Energiefaktoren Ecoinvent'!$D:$D,MATCH('mobitool-Faktoren v2.0'!AI188,'Energiefaktoren Ecoinvent'!$A:$A,0))),0,AK188*INDEX('Energiefaktoren Ecoinvent'!$D:$D,MATCH('mobitool-Faktoren v2.0'!AI188,'Energiefaktoren Ecoinvent'!$A:$A,0)))+IF(OR(AJ188="Benzin",AJ188="Diesel"),IF(ISERROR(OFFSET('Daten KEA'!$A$1,MATCH(AV$5,'Daten KEA'!$A:$A,0)-1,MATCH(AN188,'Daten KEA'!$A$424:$ADO$424,0)-1)),0,OFFSET('Daten KEA'!$A$1,MATCH(AV$5,'Daten KEA'!$A:$A,0)-1,MATCH(AN188,'Daten KEA'!$A$424:$ADO$424,0)-1))+IF(ISERROR(AL188*INDEX('Energiefaktoren Ecoinvent'!$D:$D,MATCH('mobitool-Faktoren v2.0'!AJ188,'Energiefaktoren Ecoinvent'!$A:$A,0))),0,AL188*INDEX('Energiefaktoren Ecoinvent'!$D:$D,MATCH('mobitool-Faktoren v2.0'!AJ188,'Energiefaktoren Ecoinvent'!$A:$A,0))),0)</f>
        <v>4.6908799999999999</v>
      </c>
      <c r="AV188" s="303">
        <f ca="1">IF(OR(AJ188="Benzin",AJ188="Diesel"),0,IF(ISERROR(OFFSET('Daten KEA'!$A$1,MATCH(AV$5,'Daten KEA'!$A:$A,0)-1,MATCH(AN188,'Daten KEA'!$A$424:$ADO$424,0)-1)),0,OFFSET('Daten KEA'!$A$1,MATCH(AV$5,'Daten KEA'!$A:$A,0)-1,MATCH(AN188,'Daten KEA'!$A$424:$ADO$424,0)-1))+IF(ISERROR(AL188*INDEX('Energiefaktoren Ecoinvent'!$D:$D,MATCH('mobitool-Faktoren v2.0'!AJ188,'Energiefaktoren Ecoinvent'!$A:$A,0))),0,AL188*INDEX('Energiefaktoren Ecoinvent'!$D:$D,MATCH('mobitool-Faktoren v2.0'!AJ188,'Energiefaktoren Ecoinvent'!$A:$A,0))))</f>
        <v>0</v>
      </c>
      <c r="AW188" s="303">
        <f ca="1">IF(ISERROR(OFFSET('Daten KEA'!$A$1,MATCH(AW$5,'Daten KEA'!$A:$A,0)-1,MATCH(AO188,'Daten KEA'!$A$424:$ADO$424,0)-1)),0,OFFSET('Daten KEA'!$A$1,MATCH(AW$5,'Daten KEA'!$A:$A,0)-1,MATCH(AO188,'Daten KEA'!$A$424:$ADO$424,0)-1))-IF(ISERROR(AK188*INDEX('Energiefaktoren Ecoinvent'!$D:$D,MATCH('mobitool-Faktoren v2.0'!AI188,'Energiefaktoren Ecoinvent'!$A:$A,0))),0,AK188*INDEX('Energiefaktoren Ecoinvent'!$D:$D,MATCH('mobitool-Faktoren v2.0'!AI188,'Energiefaktoren Ecoinvent'!$A:$A,0)))+IF(OR(AJ188="Benzin",AJ188="Diesel"),IF(ISERROR(OFFSET('Daten KEA'!$A$1,MATCH(AX$5,'Daten KEA'!$A:$A,0)-1,MATCH(AP188,'Daten KEA'!$A$424:$ADO$424,0)-1)),0,OFFSET('Daten KEA'!$A$1,MATCH(AX$5,'Daten KEA'!$A:$A,0)-1,MATCH(AP188,'Daten KEA'!$A$424:$ADO$424,0)-1))-IF(ISERROR(AL188*INDEX('Energiefaktoren Ecoinvent'!$D:$D,MATCH('mobitool-Faktoren v2.0'!AJ188,'Energiefaktoren Ecoinvent'!$A:$A,0))),0,AL188*INDEX('Energiefaktoren Ecoinvent'!$D:$D,MATCH('mobitool-Faktoren v2.0'!AJ188,'Energiefaktoren Ecoinvent'!$A:$A,0))),0)</f>
        <v>1.3942379999999996</v>
      </c>
      <c r="AX188" s="303">
        <f ca="1">IF(OR(AJ188="Benzin",AJ188="Diesel"),0,IF(ISERROR(OFFSET('Daten KEA'!$A$1,MATCH(AX$5,'Daten KEA'!$A:$A,0)-1,MATCH(AP188,'Daten KEA'!$A$424:$ADO$424,0)-1)),0,OFFSET('Daten KEA'!$A$1,MATCH(AX$5,'Daten KEA'!$A:$A,0)-1,MATCH(AP188,'Daten KEA'!$A$424:$ADO$424,0)-1))-IF(ISERROR(AL188*INDEX('Energiefaktoren Ecoinvent'!$D:$D,MATCH('mobitool-Faktoren v2.0'!AJ188,'Energiefaktoren Ecoinvent'!$A:$A,0))),0,AL188*INDEX('Energiefaktoren Ecoinvent'!$D:$D,MATCH('mobitool-Faktoren v2.0'!AJ188,'Energiefaktoren Ecoinvent'!$A:$A,0))))</f>
        <v>0</v>
      </c>
      <c r="AY188" s="303">
        <f t="shared" ca="1" si="107"/>
        <v>6.0851179999999996</v>
      </c>
      <c r="AZ188" s="303">
        <f ca="1">IF(ISERROR(OFFSET('Daten KEA'!$A$1,MATCH(AZ$5,'Daten KEA'!$A:$A,0)-1,MATCH(AQ188,'Daten KEA'!$A$424:$ADO$424,0)-1)),0,OFFSET('Daten KEA'!$A$1,MATCH(AZ$5,'Daten KEA'!$A:$A,0)-1,MATCH(AQ188,'Daten KEA'!$A$424:$ADO$424,0)-1))</f>
        <v>0.59241564999999996</v>
      </c>
      <c r="BA188" s="303">
        <f ca="1">IF(ISERROR(OFFSET('Daten KEA'!$A$1,MATCH(BA$5,'Daten KEA'!$A:$A,0)-1,MATCH(AR188,'Daten KEA'!$A$424:$ADO$424,0)-1)),0,OFFSET('Daten KEA'!$A$1,MATCH(BA$5,'Daten KEA'!$A:$A,0)-1,MATCH(AR188,'Daten KEA'!$A$424:$ADO$424,0)-1))</f>
        <v>0.63513830999999998</v>
      </c>
      <c r="BB188" s="303">
        <f ca="1">IF(ISERROR(OFFSET('Daten KEA'!$A$1,MATCH(BB$5,'Daten KEA'!$A:$A,0)-1,MATCH(AS188,'Daten KEA'!$A$424:$ADO$424,0)-1)),0,OFFSET('Daten KEA'!$A$1,MATCH(BB$5,'Daten KEA'!$A:$A,0)-1,MATCH(AS188,'Daten KEA'!$A$424:$ADO$424,0)-1))</f>
        <v>1.4819416000000001</v>
      </c>
      <c r="BC188" s="304">
        <f t="shared" ca="1" si="101"/>
        <v>8.7946135600000002</v>
      </c>
      <c r="BD188" s="303">
        <f ca="1">IF(ISERROR(OFFSET('Daten KEA'!$A$1,MATCH(BD$5,'Daten KEA'!$A:$A,0)-1,MATCH(AT188,'Daten KEA'!$A$424:$ADO$424,0)-1)),0,OFFSET('Daten KEA'!$A$1,MATCH(BD$5,'Daten KEA'!$A:$A,0)-1,MATCH(AT188,'Daten KEA'!$A$424:$ADO$424,0)-1))</f>
        <v>8.7946136999999993</v>
      </c>
      <c r="BE188" s="305">
        <f t="shared" ca="1" si="108"/>
        <v>1.0000000159188347</v>
      </c>
      <c r="BF188" s="306">
        <f ca="1">IF(ISERROR(OFFSET('Daten KEA'!$A$1,MATCH(BF$5,'Daten KEA'!$A:$A,0)-1,MATCH(AM188,'Daten KEA'!$A$424:$ADO$424,0)-1)),0,OFFSET('Daten KEA'!$A$1,MATCH(BF$5,'Daten KEA'!$A:$A,0)-1,MATCH(AM188,'Daten KEA'!$A$424:$ADO$424,0)-1))+IF(ISERROR($AK188*INDEX('Energiefaktoren Ecoinvent'!$H:$H,MATCH('mobitool-Faktoren v2.0'!$AI188,'Energiefaktoren Ecoinvent'!$A:$A,0))),0,$AK188*INDEX('Energiefaktoren Ecoinvent'!$H:$H,MATCH('mobitool-Faktoren v2.0'!$AI188,'Energiefaktoren Ecoinvent'!$A:$A,0)))+IF(OR(AJ188="Benzin",AJ188="Diesel"),IF(ISERROR(OFFSET('Daten KEA'!$A$1,MATCH(BG$5,'Daten KEA'!$A:$A,0)-1,MATCH(AN188,'Daten KEA'!$A$424:$ADO$424,0)-1)),0,OFFSET('Daten KEA'!$A$1,MATCH(BG$5,'Daten KEA'!$A:$A,0)-1,MATCH(AN188,'Daten KEA'!$A$424:$ADO$424,0)-1))+IF(ISERROR($AL188*INDEX('Energiefaktoren Ecoinvent'!$H:$H,MATCH('mobitool-Faktoren v2.0'!$AJ188,'Energiefaktoren Ecoinvent'!$A:$A,0))),0,$AL188*INDEX('Energiefaktoren Ecoinvent'!$H:$H,MATCH('mobitool-Faktoren v2.0'!$AJ188,'Energiefaktoren Ecoinvent'!$A:$A,0))),0)</f>
        <v>4.6908799999999999</v>
      </c>
      <c r="BG188" s="306">
        <f ca="1">IF(OR(AJ188="Benzin",AJ188="Diesel"),0,IF(ISERROR(OFFSET('Daten KEA'!$A$1,MATCH(BG$5,'Daten KEA'!$A:$A,0)-1,MATCH(AN188,'Daten KEA'!$A$424:$ADO$424,0)-1)),0,OFFSET('Daten KEA'!$A$1,MATCH(BG$5,'Daten KEA'!$A:$A,0)-1,MATCH(AN188,'Daten KEA'!$A$424:$ADO$424,0)-1))+IF(ISERROR($AL188*INDEX('Energiefaktoren Ecoinvent'!$H:$H,MATCH('mobitool-Faktoren v2.0'!$AJ188,'Energiefaktoren Ecoinvent'!$A:$A,0))),0,$AL188*INDEX('Energiefaktoren Ecoinvent'!$H:$H,MATCH('mobitool-Faktoren v2.0'!$AJ188,'Energiefaktoren Ecoinvent'!$A:$A,0))))</f>
        <v>0</v>
      </c>
      <c r="BH188" s="306">
        <f ca="1">IF(ISERROR(OFFSET('Daten KEA'!$A$1,MATCH(BH$5,'Daten KEA'!$A:$A,0)-1,MATCH(AO188,'Daten KEA'!$A$424:$ADO$424,0)-1)),0,OFFSET('Daten KEA'!$A$1,MATCH(BH$5,'Daten KEA'!$A:$A,0)-1,MATCH(AO188,'Daten KEA'!$A$424:$ADO$424,0)-1))-IF(ISERROR($AK188*INDEX('Energiefaktoren Ecoinvent'!$H:$H,MATCH('mobitool-Faktoren v2.0'!$AI188,'Energiefaktoren Ecoinvent'!$A:$A,0))),0,$AK188*INDEX('Energiefaktoren Ecoinvent'!$H:$H,MATCH('mobitool-Faktoren v2.0'!$AI188,'Energiefaktoren Ecoinvent'!$A:$A,0)))+IF(OR(AJ188="Benzin",AJ188="Diesel"),IF(ISERROR(OFFSET('Daten KEA'!$A$1,MATCH(BI$5,'Daten KEA'!$A:$A,0)-1,MATCH(AP188,'Daten KEA'!$A$424:$ADO$424,0)-1)),0,OFFSET('Daten KEA'!$A$1,MATCH(BI$5,'Daten KEA'!$A:$A,0)-1,MATCH(AP188,'Daten KEA'!$A$424:$ADO$424,0)-1))-IF(ISERROR($AL188*INDEX('Energiefaktoren Ecoinvent'!$H:$H,MATCH('mobitool-Faktoren v2.0'!$AJ188,'Energiefaktoren Ecoinvent'!$A:$A,0))),0,$AL188*INDEX('Energiefaktoren Ecoinvent'!$H:$H,MATCH('mobitool-Faktoren v2.0'!$AJ188,'Energiefaktoren Ecoinvent'!$A:$A,0))),0)</f>
        <v>1.3785129337053998</v>
      </c>
      <c r="BI188" s="306">
        <f ca="1">IF(OR(AJ188="Benzin",AJ188="Diesel"),0,IF(ISERROR(OFFSET('Daten KEA'!$A$1,MATCH(BI$5,'Daten KEA'!$A:$A,0)-1,MATCH(AP188,'Daten KEA'!$A$424:$ADO$424,0)-1)),0,OFFSET('Daten KEA'!$A$1,MATCH(BI$5,'Daten KEA'!$A:$A,0)-1,MATCH(AP188,'Daten KEA'!$A$424:$ADO$424,0)-1))-IF(ISERROR($AL188*INDEX('Energiefaktoren Ecoinvent'!$H:$H,MATCH('mobitool-Faktoren v2.0'!$AJ188,'Energiefaktoren Ecoinvent'!$A:$A,0))),0,$AL188*INDEX('Energiefaktoren Ecoinvent'!$H:$H,MATCH('mobitool-Faktoren v2.0'!$AJ188,'Energiefaktoren Ecoinvent'!$A:$A,0))))</f>
        <v>0</v>
      </c>
      <c r="BJ188" s="306">
        <f t="shared" ca="1" si="140"/>
        <v>6.0693929337053998</v>
      </c>
      <c r="BK188" s="306">
        <f ca="1">IF(ISERROR(OFFSET('Daten KEA'!$A$1,MATCH(BK$5,'Daten KEA'!$A:$A,0)-1,MATCH(AQ188,'Daten KEA'!$A$424:$ADO$424,0)-1)),0,OFFSET('Daten KEA'!$A$1,MATCH(BK$5,'Daten KEA'!$A:$A,0)-1,MATCH(AQ188,'Daten KEA'!$A$424:$ADO$424,0)-1))</f>
        <v>0.56639376613909997</v>
      </c>
      <c r="BL188" s="306">
        <f ca="1">IF(ISERROR(OFFSET('Daten KEA'!$A$1,MATCH(BL$5,'Daten KEA'!$A:$A,0)-1,MATCH(AR188,'Daten KEA'!$A$424:$ADO$424,0)-1)),0,OFFSET('Daten KEA'!$A$1,MATCH(BL$5,'Daten KEA'!$A:$A,0)-1,MATCH(AR188,'Daten KEA'!$A$424:$ADO$424,0)-1))</f>
        <v>0.60461104126599996</v>
      </c>
      <c r="BM188" s="306">
        <f ca="1">IF(ISERROR(OFFSET('Daten KEA'!$A$1,MATCH(BM$5,'Daten KEA'!$A:$A,0)-1,MATCH(AS188,'Daten KEA'!$A$424:$ADO$424,0)-1)),0,OFFSET('Daten KEA'!$A$1,MATCH(BM$5,'Daten KEA'!$A:$A,0)-1,MATCH(AS188,'Daten KEA'!$A$424:$ADO$424,0)-1))</f>
        <v>1.3683854166234999</v>
      </c>
      <c r="BN188" s="307">
        <f t="shared" ca="1" si="148"/>
        <v>8.608783157733999</v>
      </c>
      <c r="BO188" s="306">
        <f ca="1">IF(ISERROR(OFFSET('Daten KEA'!$A$1,MATCH(BO$5,'Daten KEA'!$A:$A,0)-1,MATCH(AT188,'Daten KEA'!$A$424:$ADO$424,0)-1)),0,OFFSET('Daten KEA'!$A$1,MATCH(BO$5,'Daten KEA'!$A:$A,0)-1,MATCH(AT188,'Daten KEA'!$A$424:$ADO$424,0)-1))</f>
        <v>8.6087832967339999</v>
      </c>
      <c r="BP188" s="305">
        <f t="shared" ca="1" si="109"/>
        <v>1.0000000161463005</v>
      </c>
      <c r="BQ188" s="308">
        <f ca="1">IF(ISERROR(OFFSET('Daten GWP'!$A$1,MATCH(BQ$5,'Daten GWP'!$A:$A,0)-1,MATCH(AM188,'Daten GWP'!$A$424:$ADO$424,0)-1)),0,OFFSET('Daten GWP'!$A$1,MATCH(BQ$5,'Daten GWP'!$A:$A,0)-1,MATCH(AM188,'Daten GWP'!$A$424:$ADO$424,0)-1))*1000</f>
        <v>355.00427999999999</v>
      </c>
      <c r="BR188" s="308">
        <f ca="1">IF(ISERROR(OFFSET('Daten GWP'!$A$1,MATCH(BR$5,'Daten GWP'!$A:$A,0)-1,MATCH(AN188,'Daten GWP'!$A$424:$ADO$424,0)-1)),0,OFFSET('Daten GWP'!$A$1,MATCH(BR$5,'Daten GWP'!$A:$A,0)-1,MATCH(AN188,'Daten GWP'!$A$424:$ADO$424,0)-1))*1000</f>
        <v>0</v>
      </c>
      <c r="BS188" s="308">
        <f ca="1">IF(ISERROR(OFFSET('Daten GWP'!$A$1,MATCH(BS$5,'Daten GWP'!$A:$A,0)-1,MATCH(AO188,'Daten GWP'!$A$424:$ADO$424,0)-1)),0,OFFSET('Daten GWP'!$A$1,MATCH(BS$5,'Daten GWP'!$A:$A,0)-1,MATCH(AO188,'Daten GWP'!$A$424:$ADO$424,0)-1))*1000</f>
        <v>71.264136000000008</v>
      </c>
      <c r="BT188" s="308">
        <f ca="1">IF(ISERROR(OFFSET('Daten GWP'!$A$1,MATCH(BT$5,'Daten GWP'!$A:$A,0)-1,MATCH(AP188,'Daten GWP'!$A$424:$ADO$424,0)-1)),0,OFFSET('Daten GWP'!$A$1,MATCH(BT$5,'Daten GWP'!$A:$A,0)-1,MATCH(AP188,'Daten GWP'!$A$424:$ADO$424,0)-1))*1000</f>
        <v>0</v>
      </c>
      <c r="BU188" s="308">
        <f t="shared" ca="1" si="110"/>
        <v>426.268416</v>
      </c>
      <c r="BV188" s="308">
        <f ca="1">IF(ISERROR(OFFSET('Daten GWP'!$A$1,MATCH(BV$5,'Daten GWP'!$A:$A,0)-1,MATCH(AQ188,'Daten GWP'!$A$424:$ADO$424,0)-1)),0,OFFSET('Daten GWP'!$A$1,MATCH(BV$5,'Daten GWP'!$A:$A,0)-1,MATCH(AQ188,'Daten GWP'!$A$424:$ADO$424,0)-1))*1000</f>
        <v>20.419646999999998</v>
      </c>
      <c r="BW188" s="308">
        <f ca="1">IF(ISERROR(OFFSET('Daten GWP'!$A$1,MATCH(BW$5,'Daten GWP'!$A:$A,0)-1,MATCH(AR188,'Daten GWP'!$A$424:$ADO$424,0)-1)),0,OFFSET('Daten GWP'!$A$1,MATCH(BW$5,'Daten GWP'!$A:$A,0)-1,MATCH(AR188,'Daten GWP'!$A$424:$ADO$424,0)-1))*1000</f>
        <v>35.399000999999998</v>
      </c>
      <c r="BX188" s="308">
        <f ca="1">IF(ISERROR(OFFSET('Daten GWP'!$A$1,MATCH(BX$5,'Daten GWP'!$A:$A,0)-1,MATCH(AS188,'Daten GWP'!$A$424:$ADO$424,0)-1)),0,OFFSET('Daten GWP'!$A$1,MATCH(BX$5,'Daten GWP'!$A:$A,0)-1,MATCH(AS188,'Daten GWP'!$A$424:$ADO$424,0)-1))*1000</f>
        <v>35.460281000000002</v>
      </c>
      <c r="BY188" s="309">
        <f t="shared" ca="1" si="149"/>
        <v>517.54734499999995</v>
      </c>
      <c r="BZ188" s="308">
        <f ca="1">IF(ISERROR(OFFSET('Daten GWP'!$A$1,MATCH(BZ$5,'Daten GWP'!$A:$A,0)-1,MATCH(AT188,'Daten GWP'!$A$424:$ADO$424,0)-1)),0,OFFSET('Daten GWP'!$A$1,MATCH(BZ$5,'Daten GWP'!$A:$A,0)-1,MATCH(AT188,'Daten GWP'!$A$424:$ADO$424,0)-1))*1000</f>
        <v>517.54734000000008</v>
      </c>
      <c r="CA188" s="305">
        <f t="shared" ca="1" si="111"/>
        <v>0.99999999033904841</v>
      </c>
      <c r="CB188" s="310">
        <f ca="1">IF(ISERROR(OFFSET('Daten Elementary'!$A$1,MATCH(CB$5,'Daten Elementary'!$A:$A,0)-1,MATCH(AM188,'Daten Elementary'!$A$424:$ADO$424,0)-1)),0,OFFSET('Daten Elementary'!$A$1,MATCH(CB$5,'Daten Elementary'!$A:$A,0)-1,MATCH(AM188,'Daten Elementary'!$A$424:$ADO$424,0)-1))*1000000</f>
        <v>94.128825000000006</v>
      </c>
      <c r="CC188" s="310">
        <f ca="1">IF(ISERROR(OFFSET('Daten Elementary'!$A$1,MATCH(CC$5,'Daten Elementary'!$A:$A,0)-1,MATCH(AN188,'Daten Elementary'!$A$424:$ADO$424,0)-1)),0,OFFSET('Daten Elementary'!$A$1,MATCH(CC$5,'Daten Elementary'!$A:$A,0)-1,MATCH(AN188,'Daten Elementary'!$A$424:$ADO$424,0)-1))*1000000</f>
        <v>0</v>
      </c>
      <c r="CD188" s="310">
        <f ca="1">IF(ISERROR(OFFSET('Daten Elementary'!$A$1,MATCH(CD$5,'Daten Elementary'!$A:$A,0)-1,MATCH(AO188,'Daten Elementary'!$A$424:$ADO$424,0)-1)),0,OFFSET('Daten Elementary'!$A$1,MATCH(CD$5,'Daten Elementary'!$A:$A,0)-1,MATCH(AO188,'Daten Elementary'!$A$424:$ADO$424,0)-1))*1000000</f>
        <v>28.480447000000002</v>
      </c>
      <c r="CE188" s="310">
        <f ca="1">IF(ISERROR(OFFSET('Daten Elementary'!$A$1,MATCH(CE$5,'Daten Elementary'!$A:$A,0)-1,MATCH(AP188,'Daten Elementary'!$A$424:$ADO$424,0)-1)),0,OFFSET('Daten Elementary'!$A$1,MATCH(CE$5,'Daten Elementary'!$A:$A,0)-1,MATCH(AP188,'Daten Elementary'!$A$424:$ADO$424,0)-1))*1000000</f>
        <v>0</v>
      </c>
      <c r="CF188" s="310">
        <f t="shared" ca="1" si="112"/>
        <v>122.609272</v>
      </c>
      <c r="CG188" s="310">
        <f ca="1">IF(ISERROR(OFFSET('Daten Elementary'!$A$1,MATCH(CG$5,'Daten Elementary'!$A:$A,0)-1,MATCH(AQ188,'Daten Elementary'!$A$424:$ADO$424,0)-1)),0,OFFSET('Daten Elementary'!$A$1,MATCH(CG$5,'Daten Elementary'!$A:$A,0)-1,MATCH(AQ188,'Daten Elementary'!$A$424:$ADO$424,0)-1))*1000000</f>
        <v>8.1039878999999999</v>
      </c>
      <c r="CH188" s="310">
        <f ca="1">IF(ISERROR(OFFSET('Daten Elementary'!$A$1,MATCH(CH$5,'Daten Elementary'!$A:$A,0)-1,MATCH(AR188,'Daten Elementary'!$A$424:$ADO$424,0)-1)),0,OFFSET('Daten Elementary'!$A$1,MATCH(CH$5,'Daten Elementary'!$A:$A,0)-1,MATCH(AR188,'Daten Elementary'!$A$424:$ADO$424,0)-1))*1000000</f>
        <v>47.082352999999998</v>
      </c>
      <c r="CI188" s="310">
        <f ca="1">IF(ISERROR(OFFSET('Daten Elementary'!$A$1,MATCH(CI$5,'Daten Elementary'!$A:$A,0)-1,MATCH(AS188,'Daten Elementary'!$A$424:$ADO$424,0)-1)),0,OFFSET('Daten Elementary'!$A$1,MATCH(CI$5,'Daten Elementary'!$A:$A,0)-1,MATCH(AS188,'Daten Elementary'!$A$424:$ADO$424,0)-1))*1000000</f>
        <v>35.230381000000001</v>
      </c>
      <c r="CJ188" s="311">
        <f t="shared" ca="1" si="113"/>
        <v>213.02599389999997</v>
      </c>
      <c r="CK188" s="310">
        <f ca="1">IF(ISERROR(OFFSET('Daten Elementary'!$A$1,MATCH(CK$5,'Daten Elementary'!$A:$A,0)-1,MATCH($AT188,'Daten Elementary'!$A$424:$ADO$424,0)-1)),0,OFFSET('Daten Elementary'!$A$1,MATCH(CK$5,'Daten Elementary'!$A:$A,0)-1,MATCH($AT188,'Daten Elementary'!$A$424:$ADO$424,0)-1))*1000000</f>
        <v>213.02598999999998</v>
      </c>
      <c r="CL188" s="305">
        <f t="shared" ca="1" si="114"/>
        <v>0.99999998169237503</v>
      </c>
      <c r="CM188" s="312">
        <f ca="1">IF(ISERROR(OFFSET('Daten Elementary'!$A$1,MATCH(CM$5,'Daten Elementary'!$A:$A,0)-1,MATCH(AM188,'Daten Elementary'!$A$424:$ADO$424,0)-1)),0,OFFSET('Daten Elementary'!$A$1,MATCH(CM$5,'Daten Elementary'!$A:$A,0)-1,MATCH(AM188,'Daten Elementary'!$A$424:$ADO$424,0)-1))*1000000</f>
        <v>51.222915</v>
      </c>
      <c r="CN188" s="312">
        <f ca="1">IF(ISERROR(OFFSET('Daten Elementary'!$A$1,MATCH(CN$5,'Daten Elementary'!$A:$A,0)-1,MATCH(AN188,'Daten Elementary'!$A$424:$ADO$424,0)-1)),0,OFFSET('Daten Elementary'!$A$1,MATCH(CN$5,'Daten Elementary'!$A:$A,0)-1,MATCH(AN188,'Daten Elementary'!$A$424:$ADO$424,0)-1))*1000000</f>
        <v>0</v>
      </c>
      <c r="CO188" s="312">
        <f ca="1">IF(ISERROR(OFFSET('Daten Elementary'!$A$1,MATCH(CO$5,'Daten Elementary'!$A:$A,0)-1,MATCH(AO188,'Daten Elementary'!$A$424:$ADO$424,0)-1)),0,OFFSET('Daten Elementary'!$A$1,MATCH(CO$5,'Daten Elementary'!$A:$A,0)-1,MATCH(AO188,'Daten Elementary'!$A$424:$ADO$424,0)-1))*1000000</f>
        <v>23.146521</v>
      </c>
      <c r="CP188" s="312">
        <f ca="1">IF(ISERROR(OFFSET('Daten Elementary'!$A$1,MATCH(CP$5,'Daten Elementary'!$A:$A,0)-1,MATCH(AP188,'Daten Elementary'!$A$424:$ADO$424,0)-1)),0,OFFSET('Daten Elementary'!$A$1,MATCH(CP$5,'Daten Elementary'!$A:$A,0)-1,MATCH(AP188,'Daten Elementary'!$A$424:$ADO$424,0)-1))*1000000</f>
        <v>0</v>
      </c>
      <c r="CQ188" s="312">
        <f t="shared" ca="1" si="115"/>
        <v>74.369436000000007</v>
      </c>
      <c r="CR188" s="312">
        <f ca="1">IF(ISERROR(OFFSET('Daten Elementary'!$A$1,MATCH(CR$5,'Daten Elementary'!$A:$A,0)-1,MATCH(AQ188,'Daten Elementary'!$A$424:$ADO$424,0)-1)),0,OFFSET('Daten Elementary'!$A$1,MATCH(CR$5,'Daten Elementary'!$A:$A,0)-1,MATCH(AQ188,'Daten Elementary'!$A$424:$ADO$424,0)-1))*1000000</f>
        <v>4.1958681999999996</v>
      </c>
      <c r="CS188" s="312">
        <f ca="1">IF(ISERROR(OFFSET('Daten Elementary'!$A$1,MATCH(CS$5,'Daten Elementary'!$A:$A,0)-1,MATCH(AR188,'Daten Elementary'!$A$424:$ADO$424,0)-1)),0,OFFSET('Daten Elementary'!$A$1,MATCH(CS$5,'Daten Elementary'!$A:$A,0)-1,MATCH(AR188,'Daten Elementary'!$A$424:$ADO$424,0)-1))*1000000</f>
        <v>14.099475</v>
      </c>
      <c r="CT188" s="312">
        <f ca="1">IF(ISERROR(OFFSET('Daten Elementary'!$A$1,MATCH(CT$5,'Daten Elementary'!$A:$A,0)-1,MATCH(AS188,'Daten Elementary'!$A$424:$ADO$424,0)-1)),0,OFFSET('Daten Elementary'!$A$1,MATCH(CT$5,'Daten Elementary'!$A:$A,0)-1,MATCH(AS188,'Daten Elementary'!$A$424:$ADO$424,0)-1))*1000000</f>
        <v>19.917334999999998</v>
      </c>
      <c r="CU188" s="313">
        <f t="shared" ca="1" si="116"/>
        <v>112.58211420000001</v>
      </c>
      <c r="CV188" s="312">
        <f ca="1">IF(ISERROR(OFFSET('Daten Elementary'!$A$1,MATCH(CV$5,'Daten Elementary'!$A:$A,0)-1,MATCH($AT188,'Daten Elementary'!$A$424:$ADO$424,0)-1)),0,OFFSET('Daten Elementary'!$A$1,MATCH(CV$5,'Daten Elementary'!$A:$A,0)-1,MATCH($AT188,'Daten Elementary'!$A$424:$ADO$424,0)-1))*1000000</f>
        <v>112.58211</v>
      </c>
      <c r="CW188" s="305">
        <f t="shared" ca="1" si="117"/>
        <v>0.99999996269389646</v>
      </c>
      <c r="CX188" s="314">
        <f ca="1">IF(ISERROR(OFFSET('Daten Elementary'!$A$1,MATCH(CX$5,'Daten Elementary'!$A:$A,0)-1,MATCH(AM188,'Daten Elementary'!$A$424:$ADO$424,0)-1)),0,OFFSET('Daten Elementary'!$A$1,MATCH(CX$5,'Daten Elementary'!$A:$A,0)-1,MATCH(AM188,'Daten Elementary'!$A$424:$ADO$424,0)-1))*1000000</f>
        <v>10.096429000000001</v>
      </c>
      <c r="CY188" s="314">
        <f ca="1">IF(ISERROR(OFFSET('Daten Elementary'!$A$1,MATCH(CY$5,'Daten Elementary'!$A:$A,0)-1,MATCH(AN188,'Daten Elementary'!$A$424:$ADO$424,0)-1)),0,OFFSET('Daten Elementary'!$A$1,MATCH(CY$5,'Daten Elementary'!$A:$A,0)-1,MATCH(AN188,'Daten Elementary'!$A$424:$ADO$424,0)-1))*1000000</f>
        <v>0</v>
      </c>
      <c r="CZ188" s="314">
        <f ca="1">IF(ISERROR(OFFSET('Daten Elementary'!$A$1,MATCH(CZ$5,'Daten Elementary'!$A:$A,0)-1,MATCH(AO188,'Daten Elementary'!$A$424:$ADO$424,0)-1)),0,OFFSET('Daten Elementary'!$A$1,MATCH(CZ$5,'Daten Elementary'!$A:$A,0)-1,MATCH(AO188,'Daten Elementary'!$A$424:$ADO$424,0)-1))*1000000</f>
        <v>246.67226000000002</v>
      </c>
      <c r="DA188" s="314">
        <f ca="1">IF(ISERROR(OFFSET('Daten Elementary'!$A$1,MATCH(DA$5,'Daten Elementary'!$A:$A,0)-1,MATCH(AP188,'Daten Elementary'!$A$424:$ADO$424,0)-1)),0,OFFSET('Daten Elementary'!$A$1,MATCH(DA$5,'Daten Elementary'!$A:$A,0)-1,MATCH(AP188,'Daten Elementary'!$A$424:$ADO$424,0)-1))*1000000</f>
        <v>0</v>
      </c>
      <c r="DB188" s="314">
        <f t="shared" ca="1" si="118"/>
        <v>256.76868899999999</v>
      </c>
      <c r="DC188" s="314">
        <f ca="1">IF(ISERROR(OFFSET('Daten Elementary'!$A$1,MATCH(DC$5,'Daten Elementary'!$A:$A,0)-1,MATCH(AQ188,'Daten Elementary'!$A$424:$ADO$424,0)-1)),0,OFFSET('Daten Elementary'!$A$1,MATCH(DC$5,'Daten Elementary'!$A:$A,0)-1,MATCH(AQ188,'Daten Elementary'!$A$424:$ADO$424,0)-1))*1000000</f>
        <v>36.869721999999996</v>
      </c>
      <c r="DD188" s="314">
        <f ca="1">IF(ISERROR(OFFSET('Daten Elementary'!$A$1,MATCH(DD$5,'Daten Elementary'!$A:$A,0)-1,MATCH(AR188,'Daten Elementary'!$A$424:$ADO$424,0)-1)),0,OFFSET('Daten Elementary'!$A$1,MATCH(DD$5,'Daten Elementary'!$A:$A,0)-1,MATCH(AR188,'Daten Elementary'!$A$424:$ADO$424,0)-1))*1000000</f>
        <v>37.449930999999999</v>
      </c>
      <c r="DE188" s="314">
        <f ca="1">IF(ISERROR(OFFSET('Daten Elementary'!$A$1,MATCH(DE$5,'Daten Elementary'!$A:$A,0)-1,MATCH(AS188,'Daten Elementary'!$A$424:$ADO$424,0)-1)),0,OFFSET('Daten Elementary'!$A$1,MATCH(DE$5,'Daten Elementary'!$A:$A,0)-1,MATCH(AS188,'Daten Elementary'!$A$424:$ADO$424,0)-1))*1000000</f>
        <v>176.04149000000001</v>
      </c>
      <c r="DF188" s="315">
        <f t="shared" ca="1" si="119"/>
        <v>507.12983200000002</v>
      </c>
      <c r="DG188" s="314">
        <f ca="1">IF(ISERROR(OFFSET('Daten Elementary'!$A$1,MATCH(DG$5,'Daten Elementary'!$A:$A,0)-1,MATCH($AT188,'Daten Elementary'!$A$424:$ADO$424,0)-1)),0,OFFSET('Daten Elementary'!$A$1,MATCH(DG$5,'Daten Elementary'!$A:$A,0)-1,MATCH($AT188,'Daten Elementary'!$A$424:$ADO$424,0)-1))*1000000</f>
        <v>507.12982999999997</v>
      </c>
      <c r="DH188" s="305">
        <f t="shared" ca="1" si="120"/>
        <v>0.99999999605623668</v>
      </c>
      <c r="DI188" s="316">
        <f ca="1">IF(ISERROR(OFFSET('Daten Elementary'!$A$1,MATCH(DI$5,'Daten Elementary'!$A:$A,0)-1,MATCH(AM188,'Daten Elementary'!$A$424:$ADO$424,0)-1)),0,OFFSET('Daten Elementary'!$A$1,MATCH(DI$5,'Daten Elementary'!$A:$A,0)-1,MATCH(AM188,'Daten Elementary'!$A$424:$ADO$424,0)-1))*1000000</f>
        <v>127.05999999999999</v>
      </c>
      <c r="DJ188" s="316">
        <f ca="1">IF(ISERROR(OFFSET('Daten Elementary'!$A$1,MATCH(DJ$5,'Daten Elementary'!$A:$A,0)-1,MATCH(AN188,'Daten Elementary'!$A$424:$ADO$424,0)-1)),0,OFFSET('Daten Elementary'!$A$1,MATCH(DJ$5,'Daten Elementary'!$A:$A,0)-1,MATCH(AN188,'Daten Elementary'!$A$424:$ADO$424,0)-1))*1000000</f>
        <v>0</v>
      </c>
      <c r="DK188" s="316">
        <f ca="1">IF(ISERROR(OFFSET('Daten Elementary'!$A$1,MATCH(DK$5,'Daten Elementary'!$A:$A,0)-1,MATCH(AO188,'Daten Elementary'!$A$424:$ADO$424,0)-1)),0,OFFSET('Daten Elementary'!$A$1,MATCH(DK$5,'Daten Elementary'!$A:$A,0)-1,MATCH(AO188,'Daten Elementary'!$A$424:$ADO$424,0)-1))*1000000</f>
        <v>300.54865000000001</v>
      </c>
      <c r="DL188" s="316">
        <f ca="1">IF(ISERROR(OFFSET('Daten Elementary'!$A$1,MATCH(DL$5,'Daten Elementary'!$A:$A,0)-1,MATCH(AP188,'Daten Elementary'!$A$424:$ADO$424,0)-1)),0,OFFSET('Daten Elementary'!$A$1,MATCH(DL$5,'Daten Elementary'!$A:$A,0)-1,MATCH(AP188,'Daten Elementary'!$A$424:$ADO$424,0)-1))*1000000</f>
        <v>0</v>
      </c>
      <c r="DM188" s="316">
        <f t="shared" ca="1" si="121"/>
        <v>427.60865000000001</v>
      </c>
      <c r="DN188" s="316">
        <f ca="1">IF(ISERROR(OFFSET('Daten Elementary'!$A$1,MATCH(DN$5,'Daten Elementary'!$A:$A,0)-1,MATCH(AQ188,'Daten Elementary'!$A$424:$ADO$424,0)-1)),0,OFFSET('Daten Elementary'!$A$1,MATCH(DN$5,'Daten Elementary'!$A:$A,0)-1,MATCH(AQ188,'Daten Elementary'!$A$424:$ADO$424,0)-1))*1000000</f>
        <v>36.541848000000002</v>
      </c>
      <c r="DO188" s="316">
        <f ca="1">IF(ISERROR(OFFSET('Daten Elementary'!$A$1,MATCH(DO$5,'Daten Elementary'!$A:$A,0)-1,MATCH(AR188,'Daten Elementary'!$A$424:$ADO$424,0)-1)),0,OFFSET('Daten Elementary'!$A$1,MATCH(DO$5,'Daten Elementary'!$A:$A,0)-1,MATCH(AR188,'Daten Elementary'!$A$424:$ADO$424,0)-1))*1000000</f>
        <v>74.820071000000013</v>
      </c>
      <c r="DP188" s="316">
        <f ca="1">IF(ISERROR(OFFSET('Daten Elementary'!$A$1,MATCH(DP$5,'Daten Elementary'!$A:$A,0)-1,MATCH(AS188,'Daten Elementary'!$A$424:$ADO$424,0)-1)),0,OFFSET('Daten Elementary'!$A$1,MATCH(DP$5,'Daten Elementary'!$A:$A,0)-1,MATCH(AS188,'Daten Elementary'!$A$424:$ADO$424,0)-1))*1000000</f>
        <v>197.84233999999998</v>
      </c>
      <c r="DQ188" s="317">
        <f t="shared" ca="1" si="122"/>
        <v>736.81290899999999</v>
      </c>
      <c r="DR188" s="316">
        <f ca="1">IF(ISERROR(OFFSET('Daten Elementary'!$A$1,MATCH(DR$5,'Daten Elementary'!$A:$A,0)-1,MATCH($AT188,'Daten Elementary'!$A$424:$ADO$424,0)-1)),0,OFFSET('Daten Elementary'!$A$1,MATCH(DR$5,'Daten Elementary'!$A:$A,0)-1,MATCH($AT188,'Daten Elementary'!$A$424:$ADO$424,0)-1))*1000000</f>
        <v>736.81290999999999</v>
      </c>
      <c r="DS188" s="305">
        <f t="shared" ca="1" si="123"/>
        <v>1.0000000013571966</v>
      </c>
      <c r="DT188" s="318">
        <f ca="1">IF(ISERROR(OFFSET('Daten UBP13'!$A$1,MATCH(DT$5,'Daten UBP13'!$A:$A,0)-1,MATCH(AM188,'Daten UBP13'!$A$424:$AEG$424,0)-1)),0,OFFSET('Daten UBP13'!$A$1,MATCH(DT$5,'Daten UBP13'!$A:$A,0)-1,MATCH(AM188,'Daten UBP13'!$A$424:$AEG$424,0)-1))</f>
        <v>422.47690999999998</v>
      </c>
      <c r="DU188" s="318">
        <f ca="1">IF(ISERROR(OFFSET('Daten UBP13'!$A$1,MATCH(DU$5,'Daten UBP13'!$A:$A,0)-1,MATCH(AN188,'Daten UBP13'!$A$424:$AEG$424,0)-1)),0,OFFSET('Daten UBP13'!$A$1,MATCH(DU$5,'Daten UBP13'!$A:$A,0)-1,MATCH(AN188,'Daten UBP13'!$A$424:$AEG$424,0)-1))</f>
        <v>0</v>
      </c>
      <c r="DV188" s="318">
        <f ca="1">IF(ISERROR(OFFSET('Daten UBP13'!$A$1,MATCH(DV$5,'Daten UBP13'!$A:$A,0)-1,MATCH(AO188,'Daten UBP13'!$A$424:$AEG$424,0)-1)),0,OFFSET('Daten UBP13'!$A$1,MATCH(DV$5,'Daten UBP13'!$A:$A,0)-1,MATCH(AO188,'Daten UBP13'!$A$424:$AEG$424,0)-1))</f>
        <v>148.85791</v>
      </c>
      <c r="DW188" s="318">
        <f ca="1">IF(ISERROR(OFFSET('Daten UBP13'!$A$1,MATCH(DW$5,'Daten UBP13'!$A:$A,0)-1,MATCH(AP188,'Daten UBP13'!$A$424:$AEG$424,0)-1)),0,OFFSET('Daten UBP13'!$A$1,MATCH(DW$5,'Daten UBP13'!$A:$A,0)-1,MATCH(AP188,'Daten UBP13'!$A$424:$AEG$424,0)-1))</f>
        <v>0</v>
      </c>
      <c r="DX188" s="318">
        <f t="shared" ca="1" si="124"/>
        <v>571.33482000000004</v>
      </c>
      <c r="DY188" s="318">
        <f ca="1">IF(ISERROR(OFFSET('Daten UBP13'!$A$1,MATCH(DY$5,'Daten UBP13'!$A:$A,0)-1,MATCH(AQ188,'Daten UBP13'!$A$424:$AEG$424,0)-1)),0,OFFSET('Daten UBP13'!$A$1,MATCH(DY$5,'Daten UBP13'!$A:$A,0)-1,MATCH(AQ188,'Daten UBP13'!$A$424:$AEG$424,0)-1))</f>
        <v>29.132532999999999</v>
      </c>
      <c r="DZ188" s="318">
        <f ca="1">IF(ISERROR(OFFSET('Daten UBP13'!$A$1,MATCH(DZ$5,'Daten UBP13'!$A:$A,0)-1,MATCH(AR188,'Daten UBP13'!$A$424:$AEG$424,0)-1)),0,OFFSET('Daten UBP13'!$A$1,MATCH(DZ$5,'Daten UBP13'!$A:$A,0)-1,MATCH(AR188,'Daten UBP13'!$A$424:$AEG$424,0)-1))</f>
        <v>61.570194999999998</v>
      </c>
      <c r="EA188" s="318">
        <f ca="1">IF(ISERROR(OFFSET('Daten UBP13'!$A$1,MATCH(EA$5,'Daten UBP13'!$A:$A,0)-1,MATCH(AS188,'Daten UBP13'!$A$424:$AEG$424,0)-1)),0,OFFSET('Daten UBP13'!$A$1,MATCH(EA$5,'Daten UBP13'!$A:$A,0)-1,MATCH(AS188,'Daten UBP13'!$A$424:$AEG$424,0)-1))</f>
        <v>79.839161000000004</v>
      </c>
      <c r="EB188" s="319">
        <f t="shared" ca="1" si="125"/>
        <v>741.87670900000001</v>
      </c>
      <c r="EC188" s="318">
        <f ca="1">IF(ISERROR(OFFSET('Daten UBP13'!$A$1,MATCH(EC$5,'Daten UBP13'!$A:$A,0)-1,MATCH(AT188,'Daten UBP13'!$A$424:$AEG$424,0)-1)),0,OFFSET('Daten UBP13'!$A$1,MATCH(EC$5,'Daten UBP13'!$A:$A,0)-1,MATCH(AT188,'Daten UBP13'!$A$424:$AEG$424,0)-1))</f>
        <v>741.87671</v>
      </c>
      <c r="ED188" s="305">
        <f t="shared" ca="1" si="126"/>
        <v>1.0000000013479329</v>
      </c>
      <c r="EE188" s="320">
        <f ca="1">IF(ISERROR(OFFSET('Daten ReCiPe'!$A$1,MATCH(EE$5,'Daten ReCiPe'!$A:$A,0)-1,MATCH(AM188,'Daten ReCiPe'!$A$424:$ADO$424,0)-1)),0,OFFSET('Daten ReCiPe'!$A$1,MATCH(EE$5,'Daten ReCiPe'!$A:$A,0)-1,MATCH(AM188,'Daten ReCiPe'!$A$424:$ADO$424,0)-1))*1000</f>
        <v>17.832359999999998</v>
      </c>
      <c r="EF188" s="320">
        <f ca="1">IF(ISERROR(OFFSET('Daten ReCiPe'!$A$1,MATCH(EF$5,'Daten ReCiPe'!$A:$A,0)-1,MATCH(AN188,'Daten ReCiPe'!$A$424:$ADO$424,0)-1)),0,OFFSET('Daten ReCiPe'!$A$1,MATCH(EF$5,'Daten ReCiPe'!$A:$A,0)-1,MATCH(AN188,'Daten ReCiPe'!$A$424:$ADO$424,0)-1))*1000</f>
        <v>0</v>
      </c>
      <c r="EG188" s="320">
        <f ca="1">IF(ISERROR(OFFSET('Daten ReCiPe'!$A$1,MATCH(EG$5,'Daten ReCiPe'!$A:$A,0)-1,MATCH(AO188,'Daten ReCiPe'!$A$424:$ADO$424,0)-1)),0,OFFSET('Daten ReCiPe'!$A$1,MATCH(EG$5,'Daten ReCiPe'!$A:$A,0)-1,MATCH(AO188,'Daten ReCiPe'!$A$424:$ADO$424,0)-1))*1000</f>
        <v>23.510349000000001</v>
      </c>
      <c r="EH188" s="320">
        <f ca="1">IF(ISERROR(OFFSET('Daten ReCiPe'!$A$1,MATCH(EH$5,'Daten ReCiPe'!$A:$A,0)-1,MATCH(AP188,'Daten ReCiPe'!$A$424:$ADO$424,0)-1)),0,OFFSET('Daten ReCiPe'!$A$1,MATCH(EH$5,'Daten ReCiPe'!$A:$A,0)-1,MATCH(AP188,'Daten ReCiPe'!$A$424:$ADO$424,0)-1))*1000</f>
        <v>0</v>
      </c>
      <c r="EI188" s="320">
        <f t="shared" ca="1" si="127"/>
        <v>41.342708999999999</v>
      </c>
      <c r="EJ188" s="320">
        <f ca="1">IF(ISERROR(OFFSET('Daten ReCiPe'!$A$1,MATCH(EJ$5,'Daten ReCiPe'!$A:$A,0)-1,MATCH(AQ188,'Daten ReCiPe'!$A$424:$ADO$424,0)-1)),0,OFFSET('Daten ReCiPe'!$A$1,MATCH(EJ$5,'Daten ReCiPe'!$A:$A,0)-1,MATCH(AQ188,'Daten ReCiPe'!$A$424:$ADO$424,0)-1))*1000</f>
        <v>2.7368914000000002</v>
      </c>
      <c r="EK188" s="320">
        <f ca="1">IF(ISERROR(OFFSET('Daten ReCiPe'!$A$1,MATCH(EK$5,'Daten ReCiPe'!$A:$A,0)-1,MATCH(AR188,'Daten ReCiPe'!$A$424:$ADO$424,0)-1)),0,OFFSET('Daten ReCiPe'!$A$1,MATCH(EK$5,'Daten ReCiPe'!$A:$A,0)-1,MATCH(AR188,'Daten ReCiPe'!$A$424:$ADO$424,0)-1))*1000</f>
        <v>4.8626347999999995</v>
      </c>
      <c r="EL188" s="320">
        <f ca="1">IF(ISERROR(OFFSET('Daten ReCiPe'!$A$1,MATCH(EL$5,'Daten ReCiPe'!$A:$A,0)-1,MATCH(AS188,'Daten ReCiPe'!$A$424:$ADO$424,0)-1)),0,OFFSET('Daten ReCiPe'!$A$1,MATCH(EL$5,'Daten ReCiPe'!$A:$A,0)-1,MATCH(AS188,'Daten ReCiPe'!$A$424:$ADO$424,0)-1))*1000</f>
        <v>5.4294047000000001</v>
      </c>
      <c r="EM188" s="321">
        <f t="shared" ca="1" si="128"/>
        <v>54.371639899999998</v>
      </c>
      <c r="EN188" s="320">
        <f ca="1">IF(ISERROR(OFFSET('Daten ReCiPe'!$A$1,MATCH(EN$5,'Daten ReCiPe'!$A:$A,0)-1,MATCH(AT188,'Daten ReCiPe'!$A$424:$ADO$424,0)-1)),0,OFFSET('Daten ReCiPe'!$A$1,MATCH(EN$5,'Daten ReCiPe'!$A:$A,0)-1,MATCH(AT188,'Daten ReCiPe'!$A$424:$ADO$424,0)-1))*1000</f>
        <v>54.371639999999999</v>
      </c>
      <c r="EO188" s="305">
        <f t="shared" ca="1" si="129"/>
        <v>1.0000000018391941</v>
      </c>
      <c r="EP188" s="322">
        <f ca="1">IF(ISERROR(OFFSET('Daten Elementary'!$A$1,MATCH(EP$5,'Daten Elementary'!$A:$A,0)-1,MATCH(AM188,'Daten Elementary'!$A$424:$ADO$424,0)-1)),0,OFFSET('Daten Elementary'!$A$1,MATCH(EP$5,'Daten Elementary'!$A:$A,0)-1,MATCH(AM188,'Daten Elementary'!$A$424:$ADO$424,0)-1))*1000000</f>
        <v>3.4584309000000002</v>
      </c>
      <c r="EQ188" s="322">
        <f ca="1">IF(ISERROR(OFFSET('Daten Elementary'!$A$1,MATCH(EQ$5,'Daten Elementary'!$A:$A,0)-1,MATCH(AN188,'Daten Elementary'!$A$424:$ADO$424,0)-1)),0,OFFSET('Daten Elementary'!$A$1,MATCH(EQ$5,'Daten Elementary'!$A:$A,0)-1,MATCH(AN188,'Daten Elementary'!$A$424:$ADO$424,0)-1))*1000000</f>
        <v>0</v>
      </c>
      <c r="ER188" s="322">
        <f ca="1">IF(ISERROR(OFFSET('Daten Elementary'!$A$1,MATCH(ER$5,'Daten Elementary'!$A:$A,0)-1,MATCH(AO188,'Daten Elementary'!$A$424:$ADO$424,0)-1)),0,OFFSET('Daten Elementary'!$A$1,MATCH(ER$5,'Daten Elementary'!$A:$A,0)-1,MATCH(AO188,'Daten Elementary'!$A$424:$ADO$424,0)-1))*1000000</f>
        <v>668.22371999999996</v>
      </c>
      <c r="ES188" s="322">
        <f ca="1">IF(ISERROR(OFFSET('Daten Elementary'!$A$1,MATCH(ES$5,'Daten Elementary'!$A:$A,0)-1,MATCH(AP188,'Daten Elementary'!$A$424:$ADO$424,0)-1)),0,OFFSET('Daten Elementary'!$A$1,MATCH(ES$5,'Daten Elementary'!$A:$A,0)-1,MATCH(AP188,'Daten Elementary'!$A$424:$ADO$424,0)-1))*1000000</f>
        <v>0</v>
      </c>
      <c r="ET188" s="322">
        <f t="shared" ca="1" si="130"/>
        <v>671.68215090000001</v>
      </c>
      <c r="EU188" s="322">
        <f ca="1">IF(ISERROR(OFFSET('Daten Elementary'!$A$1,MATCH(EU$5,'Daten Elementary'!$A:$A,0)-1,MATCH(AQ188,'Daten Elementary'!$A$424:$ADO$424,0)-1)),0,OFFSET('Daten Elementary'!$A$1,MATCH(EU$5,'Daten Elementary'!$A:$A,0)-1,MATCH(AQ188,'Daten Elementary'!$A$424:$ADO$424,0)-1))*1000000</f>
        <v>63.306516999999999</v>
      </c>
      <c r="EV188" s="322">
        <f ca="1">IF(ISERROR(OFFSET('Daten Elementary'!$A$1,MATCH(EV$5,'Daten Elementary'!$A:$A,0)-1,MATCH(AR188,'Daten Elementary'!$A$424:$ADO$424,0)-1)),0,OFFSET('Daten Elementary'!$A$1,MATCH(EV$5,'Daten Elementary'!$A:$A,0)-1,MATCH(AR188,'Daten Elementary'!$A$424:$ADO$424,0)-1))*1000000</f>
        <v>80.192819999999998</v>
      </c>
      <c r="EW188" s="322">
        <f ca="1">IF(ISERROR(OFFSET('Daten Elementary'!$A$1,MATCH(EW$5,'Daten Elementary'!$A:$A,0)-1,MATCH(AS188,'Daten Elementary'!$A$424:$ADO$424,0)-1)),0,OFFSET('Daten Elementary'!$A$1,MATCH(EW$5,'Daten Elementary'!$A:$A,0)-1,MATCH(AS188,'Daten Elementary'!$A$424:$ADO$424,0)-1))*1000000</f>
        <v>83.690341000000004</v>
      </c>
      <c r="EX188" s="323">
        <f t="shared" ca="1" si="131"/>
        <v>898.87182889999997</v>
      </c>
      <c r="EY188" s="322">
        <f ca="1">IF(ISERROR(OFFSET('Daten Elementary'!$A$1,MATCH(EY$5,'Daten Elementary'!$A:$A,0)-1,MATCH($AT188,'Daten Elementary'!$A$424:$ADO$424,0)-1)),0,OFFSET('Daten Elementary'!$A$1,MATCH(EY$5,'Daten Elementary'!$A:$A,0)-1,MATCH($AT188,'Daten Elementary'!$A$424:$ADO$424,0)-1))*1000000</f>
        <v>898.87184000000002</v>
      </c>
      <c r="EZ188" s="305">
        <f t="shared" ca="1" si="132"/>
        <v>1.0000000123488129</v>
      </c>
      <c r="FA188" s="314">
        <f ca="1">IF(ISERROR(OFFSET('Daten Elementary'!$A$1,MATCH(FA$5,'Daten Elementary'!$A:$A,0)-1,MATCH(AM188,'Daten Elementary'!$A$424:$ADO$424,0)-1)),0,OFFSET('Daten Elementary'!$A$1,MATCH(FA$5,'Daten Elementary'!$A:$A,0)-1,MATCH(AM188,'Daten Elementary'!$A$424:$ADO$424,0)-1))*1000</f>
        <v>348.04</v>
      </c>
      <c r="FB188" s="314">
        <f ca="1">IF(ISERROR(OFFSET('Daten Elementary'!$A$1,MATCH(FB$5,'Daten Elementary'!$A:$A,0)-1,MATCH(AN188,'Daten Elementary'!$A$424:$ADO$424,0)-1)),0,OFFSET('Daten Elementary'!$A$1,MATCH(FB$5,'Daten Elementary'!$A:$A,0)-1,MATCH(AN188,'Daten Elementary'!$A$424:$ADO$424,0)-1))*1000</f>
        <v>0</v>
      </c>
      <c r="FC188" s="314">
        <f ca="1">IF(ISERROR(OFFSET('Daten Elementary'!$A$1,MATCH(FC$5,'Daten Elementary'!$A:$A,0)-1,MATCH(AO188,'Daten Elementary'!$A$424:$ADO$424,0)-1)),0,OFFSET('Daten Elementary'!$A$1,MATCH(FC$5,'Daten Elementary'!$A:$A,0)-1,MATCH(AO188,'Daten Elementary'!$A$424:$ADO$424,0)-1))*1000</f>
        <v>58.218162</v>
      </c>
      <c r="FD188" s="314">
        <f ca="1">IF(ISERROR(OFFSET('Daten Elementary'!$A$1,MATCH(FD$5,'Daten Elementary'!$A:$A,0)-1,MATCH(AP188,'Daten Elementary'!$A$424:$ADO$424,0)-1)),0,OFFSET('Daten Elementary'!$A$1,MATCH(FD$5,'Daten Elementary'!$A:$A,0)-1,MATCH(AP188,'Daten Elementary'!$A$424:$ADO$424,0)-1))*1000</f>
        <v>0</v>
      </c>
      <c r="FE188" s="314">
        <f t="shared" ca="1" si="133"/>
        <v>406.25816200000003</v>
      </c>
      <c r="FF188" s="314">
        <f ca="1">IF(ISERROR(OFFSET('Daten Elementary'!$A$1,MATCH(FF$5,'Daten Elementary'!$A:$A,0)-1,MATCH(AQ188,'Daten Elementary'!$A$424:$ADO$424,0)-1)),0,OFFSET('Daten Elementary'!$A$1,MATCH(FF$5,'Daten Elementary'!$A:$A,0)-1,MATCH(AQ188,'Daten Elementary'!$A$424:$ADO$424,0)-1))*1000</f>
        <v>18.800631000000003</v>
      </c>
      <c r="FG188" s="314">
        <f ca="1">IF(ISERROR(OFFSET('Daten Elementary'!$A$1,MATCH(FG$5,'Daten Elementary'!$A:$A,0)-1,MATCH(AR188,'Daten Elementary'!$A$424:$ADO$424,0)-1)),0,OFFSET('Daten Elementary'!$A$1,MATCH(FG$5,'Daten Elementary'!$A:$A,0)-1,MATCH(AR188,'Daten Elementary'!$A$424:$ADO$424,0)-1))*1000</f>
        <v>31.760179999999998</v>
      </c>
      <c r="FH188" s="314">
        <f ca="1">IF(ISERROR(OFFSET('Daten Elementary'!$A$1,MATCH(FH$5,'Daten Elementary'!$A:$A,0)-1,MATCH(AS188,'Daten Elementary'!$A$424:$ADO$424,0)-1)),0,OFFSET('Daten Elementary'!$A$1,MATCH(FH$5,'Daten Elementary'!$A:$A,0)-1,MATCH(AS188,'Daten Elementary'!$A$424:$ADO$424,0)-1))*1000</f>
        <v>31.941413000000001</v>
      </c>
      <c r="FI188" s="315">
        <f t="shared" ca="1" si="134"/>
        <v>488.76038600000004</v>
      </c>
      <c r="FJ188" s="314">
        <f ca="1">IF(ISERROR(OFFSET('Daten Elementary'!$A$1,MATCH(FJ$5,'Daten Elementary'!$A:$A,0)-1,MATCH($AT188,'Daten Elementary'!$A$424:$ADO$424,0)-1)),0,OFFSET('Daten Elementary'!$A$1,MATCH(FJ$5,'Daten Elementary'!$A:$A,0)-1,MATCH($AT188,'Daten Elementary'!$A$424:$ADO$424,0)-1))*1000</f>
        <v>488.76038999999997</v>
      </c>
      <c r="FK188" s="305">
        <f t="shared" ca="1" si="135"/>
        <v>1.0000000081839693</v>
      </c>
      <c r="FL188" s="314">
        <f ca="1">IF(ISERROR(OFFSET('Daten Elementary'!$A$1,MATCH(FL$5,'Daten Elementary'!$A:$A,0)-1,MATCH(AM188,'Daten Elementary'!$A$424:$ADO$424,0)-1)),0,OFFSET('Daten Elementary'!$A$1,MATCH(FL$5,'Daten Elementary'!$A:$A,0)-1,MATCH(AM188,'Daten Elementary'!$A$424:$ADO$424,0)-1))</f>
        <v>0</v>
      </c>
      <c r="FM188" s="314">
        <f ca="1">IF(ISERROR(OFFSET('Daten Elementary'!$A$1,MATCH(FM$5,'Daten Elementary'!$A:$A,0)-1,MATCH(AN188,'Daten Elementary'!$A$424:$ADO$424,0)-1)),0,OFFSET('Daten Elementary'!$A$1,MATCH(FM$5,'Daten Elementary'!$A:$A,0)-1,MATCH(AN188,'Daten Elementary'!$A$424:$ADO$424,0)-1))</f>
        <v>0</v>
      </c>
      <c r="FN188" s="314">
        <f ca="1">IF(ISERROR(OFFSET('Daten Elementary'!$A$1,MATCH(FN$5,'Daten Elementary'!$A:$A,0)-1,MATCH(AO188,'Daten Elementary'!$A$424:$ADO$424,0)-1)),0,OFFSET('Daten Elementary'!$A$1,MATCH(FN$5,'Daten Elementary'!$A:$A,0)-1,MATCH(AO188,'Daten Elementary'!$A$424:$ADO$424,0)-1))</f>
        <v>0</v>
      </c>
      <c r="FO188" s="314">
        <f ca="1">IF(ISERROR(OFFSET('Daten Elementary'!$A$1,MATCH(FO$5,'Daten Elementary'!$A:$A,0)-1,MATCH(AP188,'Daten Elementary'!$A$424:$ADO$424,0)-1)),0,OFFSET('Daten Elementary'!$A$1,MATCH(FO$5,'Daten Elementary'!$A:$A,0)-1,MATCH(AP188,'Daten Elementary'!$A$424:$ADO$424,0)-1))</f>
        <v>0</v>
      </c>
      <c r="FP188" s="314">
        <f t="shared" ca="1" si="136"/>
        <v>0</v>
      </c>
      <c r="FQ188" s="314">
        <f ca="1">IF(ISERROR(OFFSET('Daten Elementary'!$A$1,MATCH(FQ$5,'Daten Elementary'!$A:$A,0)-1,MATCH(AQ188,'Daten Elementary'!$A$424:$ADO$424,0)-1)),0,OFFSET('Daten Elementary'!$A$1,MATCH(FQ$5,'Daten Elementary'!$A:$A,0)-1,MATCH(AQ188,'Daten Elementary'!$A$424:$ADO$424,0)-1))</f>
        <v>0</v>
      </c>
      <c r="FR188" s="314">
        <f ca="1">IF(ISERROR(OFFSET('Daten Elementary'!$A$1,MATCH(FR$5,'Daten Elementary'!$A:$A,0)-1,MATCH(AR188,'Daten Elementary'!$A$424:$ADO$424,0)-1)),0,OFFSET('Daten Elementary'!$A$1,MATCH(FR$5,'Daten Elementary'!$A:$A,0)-1,MATCH(AR188,'Daten Elementary'!$A$424:$ADO$424,0)-1))</f>
        <v>0</v>
      </c>
      <c r="FS188" s="314">
        <f ca="1">IF(ISERROR(OFFSET('Daten Elementary'!$A$1,MATCH(FS$5,'Daten Elementary'!$A:$A,0)-1,MATCH(AS188,'Daten Elementary'!$A$424:$ADO$424,0)-1)),0,OFFSET('Daten Elementary'!$A$1,MATCH(FS$5,'Daten Elementary'!$A:$A,0)-1,MATCH(AS188,'Daten Elementary'!$A$424:$ADO$424,0)-1))</f>
        <v>0</v>
      </c>
      <c r="FT188" s="315">
        <f t="shared" ca="1" si="137"/>
        <v>0</v>
      </c>
      <c r="FU188" s="314">
        <f ca="1">IF(ISERROR(OFFSET('Daten Elementary'!$A$1,MATCH(FU$5,'Daten Elementary'!$A:$A,0)-1,MATCH($AT188,'Daten Elementary'!$A$424:$ADO$424,0)-1)),0,OFFSET('Daten Elementary'!$A$1,MATCH(FU$5,'Daten Elementary'!$A:$A,0)-1,MATCH($AT188,'Daten Elementary'!$A$424:$ADO$424,0)-1))</f>
        <v>0</v>
      </c>
      <c r="FV188" s="305">
        <f t="shared" ca="1" si="138"/>
        <v>0</v>
      </c>
      <c r="FW188" s="324"/>
      <c r="FX188" s="231" t="str">
        <f t="shared" si="139"/>
        <v>Lastwagen (3.5t-7.5t), Diesel (EURO 6)</v>
      </c>
      <c r="FY188" s="231" t="str">
        <f t="shared" si="104"/>
        <v>Lastwagen (3.5t-7.5t)</v>
      </c>
      <c r="FZ188" s="231" t="str">
        <f t="shared" si="105"/>
        <v>, Diesel</v>
      </c>
      <c r="GA188" s="231" t="str">
        <f t="shared" si="106"/>
        <v xml:space="preserve"> (EURO 6)</v>
      </c>
      <c r="GB188" s="231"/>
    </row>
    <row r="189" spans="1:184" ht="16.5" customHeight="1">
      <c r="A189" s="364"/>
      <c r="B189" s="339"/>
      <c r="C189" s="342" t="s">
        <v>391</v>
      </c>
      <c r="D189" s="342" t="s">
        <v>24</v>
      </c>
      <c r="E189" s="345" t="s">
        <v>25</v>
      </c>
      <c r="F189" s="97">
        <v>3.2892572857048878</v>
      </c>
      <c r="G189" s="34">
        <v>6.9</v>
      </c>
      <c r="H189" s="84">
        <f t="shared" si="147"/>
        <v>0.4767039544499837</v>
      </c>
      <c r="I189" s="101">
        <v>1</v>
      </c>
      <c r="J189" s="101"/>
      <c r="K189" s="90">
        <v>1</v>
      </c>
      <c r="L189" s="86"/>
      <c r="M189" s="86"/>
      <c r="N189" s="38" t="s">
        <v>100</v>
      </c>
      <c r="O189" s="6">
        <f ca="1">(IF(ISERROR(INDEX(INDIRECT($D$268),MATCH($AM189,$AM$4:$AM$275,0),MATCH(O$304,INDIRECT($E$268),0))*$I189/$AD189),0,INDEX(INDIRECT($D$268),MATCH($AM189,$AM$4:$AM$275,0),MATCH(O$304,INDIRECT($E$268),0))*$I189/$AD189)+IF(ISERROR(INDEX(INDIRECT($D$268),MATCH($AN189,$AN$4:$AN$275,0),MATCH(O$305,INDIRECT($E$268),0))*$J189/$AE189),0,INDEX(INDIRECT($D$268),MATCH($AN189,$AN$4:$AN$275,0),MATCH(O$305,INDIRECT($E$268),0))*$J189/$AE189))*$AC189/$F189</f>
        <v>153.32521</v>
      </c>
      <c r="P189" s="6">
        <f ca="1">(IF(ISERROR(INDEX(INDIRECT($D$268),MATCH($AO189,$AO$4:$AO$275,0),MATCH(P$304,INDIRECT($E$268),0))*$I189/$AD189),0,INDEX(INDIRECT($D$268),MATCH($AO189,$AO$4:$AO$275,0),MATCH(P$304,INDIRECT($E$268),0))*$I189/$AD189)+IF(ISERROR(INDEX(INDIRECT($D$268),MATCH($AP189,$AP$4:$AP$275,0),MATCH(P$305,INDIRECT($E$268),0))*$J189/$AE189),0,INDEX(INDIRECT($D$268),MATCH($AP189,$AP$4:$AP$275,0),MATCH(P$305,INDIRECT($E$268),0))*$J189/$AE189))*$AC189/$F189</f>
        <v>31.259336999999999</v>
      </c>
      <c r="Q189" s="6">
        <f ca="1">INDEX(INDIRECT($D$268),MATCH($AQ189,$AQ$4:$AQ$284,0),MATCH(Q$4,INDIRECT($E$268),0))*$K189*$AC189/$F189/$AF189</f>
        <v>6.1150327000000004</v>
      </c>
      <c r="R189" s="6">
        <f ca="1">INDEX(INDIRECT($D$268),MATCH($AR189,$AR$4:$AR$284,0),MATCH(R$4,INDIRECT($E$268),0))*$K189*$AC189/$F189/$AF189</f>
        <v>10.600871</v>
      </c>
      <c r="S189" s="6">
        <f ca="1">INDEX(INDIRECT($D$268),MATCH($AS189,$AS$4:$AS$284,0),MATCH(S$4,INDIRECT($E$268),0))*$K189*$AC189/$F189/$AF189</f>
        <v>17.590181999999999</v>
      </c>
      <c r="T189" s="7">
        <f t="shared" ca="1" si="146"/>
        <v>218.8906327</v>
      </c>
      <c r="U189" s="6">
        <f>IF($B$268=6,(IF(OR(AJ189="Benzin",AJ189="Diesel"),$AK189*INDEX('DIN EN 16258'!$I:$I,MATCH('mobitool-Faktoren v2.0'!$AI189,'DIN EN 16258'!$A:$A,0))*$I189/$AD189+$AL189*INDEX('DIN EN 16258'!$I:$I,MATCH('mobitool-Faktoren v2.0'!$AJ189,'DIN EN 16258'!$A:$A,0))*$I189/$AD189,IF(ISERROR($AK189*INDEX('DIN EN 16258'!$I:$I,MATCH('mobitool-Faktoren v2.0'!$AI189,'DIN EN 16258'!$A:$A,0))*$I189/$AD189),0,$AK189*INDEX('DIN EN 16258'!$I:$I,MATCH('mobitool-Faktoren v2.0'!$AI189,'DIN EN 16258'!$A:$A,0))*$I189/$AD189)+IF(ISERROR($AL189*INDEX('DIN EN 16258'!$I:$I,MATCH('mobitool-Faktoren v2.0'!$AJ189,'DIN EN 16258'!$A:$A,0))*$J189/$AE189),0,$AL189*INDEX('DIN EN 16258'!$I:$I,MATCH('mobitool-Faktoren v2.0'!$AJ189,'DIN EN 16258'!$A:$A,0))*$J189/$AE189)))*1000,
IF($B$268=1,(IF(OR(AJ189="Benzin",AJ189="Diesel"),$AK189*INDEX('DIN EN 16258'!$D:$D,MATCH('mobitool-Faktoren v2.0'!$AI189,'DIN EN 16258'!$A:$A,0))*$I189/$AD189+$AL189*INDEX('DIN EN 16258'!$D:$D,MATCH('mobitool-Faktoren v2.0'!$AJ189,'DIN EN 16258'!$A:$A,0))*$I189/$AD189,IF(ISERROR($AK189*INDEX('DIN EN 16258'!$D:$D,MATCH('mobitool-Faktoren v2.0'!$AI189,'DIN EN 16258'!$A:$A,0))*$I189/$AD189),0,$AK189*INDEX('DIN EN 16258'!$D:$D,MATCH('mobitool-Faktoren v2.0'!$AI189,'DIN EN 16258'!$A:$A,0))*$I189/$AD189)+IF(ISERROR($AL189*INDEX('DIN EN 16258'!$D:$D,MATCH('mobitool-Faktoren v2.0'!$AJ189,'DIN EN 16258'!$A:$A,0))*$J189/$AE189),0,$AL189*INDEX('DIN EN 16258'!$D:$D,MATCH('mobitool-Faktoren v2.0'!$AJ189,'DIN EN 16258'!$A:$A,0))*$J189/$AE189))),0))*$AC189/$F189</f>
        <v>154.32075</v>
      </c>
      <c r="V189" s="6">
        <f>IF($B$268=6,(IF(OR(AJ189="Benzin",AJ189="Diesel"),$AK189*INDEX('DIN EN 16258'!$L:$L,MATCH('mobitool-Faktoren v2.0'!$AI189,'DIN EN 16258'!$A:$A,0))*$I189/$AD189+$AL189*INDEX('DIN EN 16258'!$L:$L,MATCH('mobitool-Faktoren v2.0'!$AJ189,'DIN EN 16258'!$A:$A,0))*$I189/$AD189,IF(ISERROR($AK189*INDEX('DIN EN 16258'!$L:$L,MATCH('mobitool-Faktoren v2.0'!$AI189,'DIN EN 16258'!$A:$A,0))*$I189/$AD189),0,$AK189*INDEX('DIN EN 16258'!$L:$L,MATCH('mobitool-Faktoren v2.0'!$AI189,'DIN EN 16258'!$A:$A,0))*$I189/$AD189)+IF(ISERROR($AL189*INDEX('DIN EN 16258'!$L:$L,MATCH('mobitool-Faktoren v2.0'!$AJ189,'DIN EN 16258'!$A:$A,0))*$J189/$AE189),0,$AL189*INDEX('DIN EN 16258'!$L:$L,MATCH('mobitool-Faktoren v2.0'!$AJ189,'DIN EN 16258'!$A:$A,0))*$J189/$AE189)))*1000,
IF($B$268=1,(IF(OR(AJ189="Benzin",AJ189="Diesel"),$AK189*INDEX('DIN EN 16258'!$F:$F,MATCH('mobitool-Faktoren v2.0'!$AI189,'DIN EN 16258'!$A:$A,0))*$I189/$AD189+$AL189*INDEX('DIN EN 16258'!$F:$F,MATCH('mobitool-Faktoren v2.0'!$AJ189,'DIN EN 16258'!$A:$A,0))*$I189/$AD189,IF(ISERROR($AK189*INDEX('DIN EN 16258'!$F:$F,MATCH('mobitool-Faktoren v2.0'!$AI189,'DIN EN 16258'!$A:$A,0))*$I189/$AD189),0,$AK189*INDEX('DIN EN 16258'!$F:$F,MATCH('mobitool-Faktoren v2.0'!$AI189,'DIN EN 16258'!$A:$A,0))*$I189/$AD189)+IF(ISERROR($AL189*INDEX('DIN EN 16258'!$F:$F,MATCH('mobitool-Faktoren v2.0'!$AJ189,'DIN EN 16258'!$A:$A,0))*$J189/$AE189),0,$AL189*INDEX('DIN EN 16258'!$F:$F,MATCH('mobitool-Faktoren v2.0'!$AJ189,'DIN EN 16258'!$A:$A,0))*$J189/$AE189))),0))*$AC189/$F189</f>
        <v>187.49250000000004</v>
      </c>
      <c r="W189" s="6" t="s">
        <v>2379</v>
      </c>
      <c r="X189" s="39" t="s">
        <v>162</v>
      </c>
      <c r="Y189" s="300"/>
      <c r="Z189" s="300"/>
      <c r="AA189" s="299"/>
      <c r="AB189" s="299"/>
      <c r="AC189" s="300">
        <v>3.2892572857048878</v>
      </c>
      <c r="AD189" s="298">
        <v>1</v>
      </c>
      <c r="AE189" s="298"/>
      <c r="AF189" s="337">
        <v>1</v>
      </c>
      <c r="AG189" s="337"/>
      <c r="AH189" s="337"/>
      <c r="AI189" s="301" t="s">
        <v>24</v>
      </c>
      <c r="AJ189" s="301"/>
      <c r="AK189" s="374">
        <f>'Kennwerte Strassentransporte'!H$71</f>
        <v>4.8075E-2</v>
      </c>
      <c r="AL189" s="374"/>
      <c r="AM189" s="202" t="s">
        <v>1164</v>
      </c>
      <c r="AN189" s="202" t="s">
        <v>81</v>
      </c>
      <c r="AO189" s="202" t="s">
        <v>1165</v>
      </c>
      <c r="AP189" s="202" t="s">
        <v>81</v>
      </c>
      <c r="AQ189" s="202" t="s">
        <v>1166</v>
      </c>
      <c r="AR189" s="202" t="s">
        <v>1167</v>
      </c>
      <c r="AS189" s="202" t="s">
        <v>1168</v>
      </c>
      <c r="AT189" s="202" t="s">
        <v>1183</v>
      </c>
      <c r="AU189" s="303">
        <f ca="1">IF(ISERROR(OFFSET('Daten KEA'!$A$1,MATCH(AU$5,'Daten KEA'!$A:$A,0)-1,MATCH(AM189,'Daten KEA'!$A$424:$ADO$424,0)-1)),0,OFFSET('Daten KEA'!$A$1,MATCH(AU$5,'Daten KEA'!$A:$A,0)-1,MATCH(AM189,'Daten KEA'!$A$424:$ADO$424,0)-1))+IF(ISERROR(AK189*INDEX('Energiefaktoren Ecoinvent'!$D:$D,MATCH('mobitool-Faktoren v2.0'!AI189,'Energiefaktoren Ecoinvent'!$A:$A,0))),0,AK189*INDEX('Energiefaktoren Ecoinvent'!$D:$D,MATCH('mobitool-Faktoren v2.0'!AI189,'Energiefaktoren Ecoinvent'!$A:$A,0)))+IF(OR(AJ189="Benzin",AJ189="Diesel"),IF(ISERROR(OFFSET('Daten KEA'!$A$1,MATCH(AV$5,'Daten KEA'!$A:$A,0)-1,MATCH(AN189,'Daten KEA'!$A$424:$ADO$424,0)-1)),0,OFFSET('Daten KEA'!$A$1,MATCH(AV$5,'Daten KEA'!$A:$A,0)-1,MATCH(AN189,'Daten KEA'!$A$424:$ADO$424,0)-1))+IF(ISERROR(AL189*INDEX('Energiefaktoren Ecoinvent'!$D:$D,MATCH('mobitool-Faktoren v2.0'!AJ189,'Energiefaktoren Ecoinvent'!$A:$A,0))),0,AL189*INDEX('Energiefaktoren Ecoinvent'!$D:$D,MATCH('mobitool-Faktoren v2.0'!AJ189,'Energiefaktoren Ecoinvent'!$A:$A,0))),0)</f>
        <v>2.0576099999999999</v>
      </c>
      <c r="AV189" s="303">
        <f ca="1">IF(OR(AJ189="Benzin",AJ189="Diesel"),0,IF(ISERROR(OFFSET('Daten KEA'!$A$1,MATCH(AV$5,'Daten KEA'!$A:$A,0)-1,MATCH(AN189,'Daten KEA'!$A$424:$ADO$424,0)-1)),0,OFFSET('Daten KEA'!$A$1,MATCH(AV$5,'Daten KEA'!$A:$A,0)-1,MATCH(AN189,'Daten KEA'!$A$424:$ADO$424,0)-1))+IF(ISERROR(AL189*INDEX('Energiefaktoren Ecoinvent'!$D:$D,MATCH('mobitool-Faktoren v2.0'!AJ189,'Energiefaktoren Ecoinvent'!$A:$A,0))),0,AL189*INDEX('Energiefaktoren Ecoinvent'!$D:$D,MATCH('mobitool-Faktoren v2.0'!AJ189,'Energiefaktoren Ecoinvent'!$A:$A,0))))</f>
        <v>0</v>
      </c>
      <c r="AW189" s="303">
        <f ca="1">IF(ISERROR(OFFSET('Daten KEA'!$A$1,MATCH(AW$5,'Daten KEA'!$A:$A,0)-1,MATCH(AO189,'Daten KEA'!$A$424:$ADO$424,0)-1)),0,OFFSET('Daten KEA'!$A$1,MATCH(AW$5,'Daten KEA'!$A:$A,0)-1,MATCH(AO189,'Daten KEA'!$A$424:$ADO$424,0)-1))-IF(ISERROR(AK189*INDEX('Energiefaktoren Ecoinvent'!$D:$D,MATCH('mobitool-Faktoren v2.0'!AI189,'Energiefaktoren Ecoinvent'!$A:$A,0))),0,AK189*INDEX('Energiefaktoren Ecoinvent'!$D:$D,MATCH('mobitool-Faktoren v2.0'!AI189,'Energiefaktoren Ecoinvent'!$A:$A,0)))+IF(OR(AJ189="Benzin",AJ189="Diesel"),IF(ISERROR(OFFSET('Daten KEA'!$A$1,MATCH(AX$5,'Daten KEA'!$A:$A,0)-1,MATCH(AP189,'Daten KEA'!$A$424:$ADO$424,0)-1)),0,OFFSET('Daten KEA'!$A$1,MATCH(AX$5,'Daten KEA'!$A:$A,0)-1,MATCH(AP189,'Daten KEA'!$A$424:$ADO$424,0)-1))-IF(ISERROR(AL189*INDEX('Energiefaktoren Ecoinvent'!$D:$D,MATCH('mobitool-Faktoren v2.0'!AJ189,'Energiefaktoren Ecoinvent'!$A:$A,0))),0,AL189*INDEX('Energiefaktoren Ecoinvent'!$D:$D,MATCH('mobitool-Faktoren v2.0'!AJ189,'Energiefaktoren Ecoinvent'!$A:$A,0))),0)</f>
        <v>0.6115693000000002</v>
      </c>
      <c r="AX189" s="303">
        <f ca="1">IF(OR(AJ189="Benzin",AJ189="Diesel"),0,IF(ISERROR(OFFSET('Daten KEA'!$A$1,MATCH(AX$5,'Daten KEA'!$A:$A,0)-1,MATCH(AP189,'Daten KEA'!$A$424:$ADO$424,0)-1)),0,OFFSET('Daten KEA'!$A$1,MATCH(AX$5,'Daten KEA'!$A:$A,0)-1,MATCH(AP189,'Daten KEA'!$A$424:$ADO$424,0)-1))-IF(ISERROR(AL189*INDEX('Energiefaktoren Ecoinvent'!$D:$D,MATCH('mobitool-Faktoren v2.0'!AJ189,'Energiefaktoren Ecoinvent'!$A:$A,0))),0,AL189*INDEX('Energiefaktoren Ecoinvent'!$D:$D,MATCH('mobitool-Faktoren v2.0'!AJ189,'Energiefaktoren Ecoinvent'!$A:$A,0))))</f>
        <v>0</v>
      </c>
      <c r="AY189" s="303">
        <f t="shared" ca="1" si="107"/>
        <v>2.6691793000000001</v>
      </c>
      <c r="AZ189" s="303">
        <f ca="1">IF(ISERROR(OFFSET('Daten KEA'!$A$1,MATCH(AZ$5,'Daten KEA'!$A:$A,0)-1,MATCH(AQ189,'Daten KEA'!$A$424:$ADO$424,0)-1)),0,OFFSET('Daten KEA'!$A$1,MATCH(AZ$5,'Daten KEA'!$A:$A,0)-1,MATCH(AQ189,'Daten KEA'!$A$424:$ADO$424,0)-1))</f>
        <v>0.17740958000000001</v>
      </c>
      <c r="BA189" s="303">
        <f ca="1">IF(ISERROR(OFFSET('Daten KEA'!$A$1,MATCH(BA$5,'Daten KEA'!$A:$A,0)-1,MATCH(AR189,'Daten KEA'!$A$424:$ADO$424,0)-1)),0,OFFSET('Daten KEA'!$A$1,MATCH(BA$5,'Daten KEA'!$A:$A,0)-1,MATCH(AR189,'Daten KEA'!$A$424:$ADO$424,0)-1))</f>
        <v>0.19020365</v>
      </c>
      <c r="BB189" s="303">
        <f ca="1">IF(ISERROR(OFFSET('Daten KEA'!$A$1,MATCH(BB$5,'Daten KEA'!$A:$A,0)-1,MATCH(AS189,'Daten KEA'!$A$424:$ADO$424,0)-1)),0,OFFSET('Daten KEA'!$A$1,MATCH(BB$5,'Daten KEA'!$A:$A,0)-1,MATCH(AS189,'Daten KEA'!$A$424:$ADO$424,0)-1))</f>
        <v>0.65153030999999995</v>
      </c>
      <c r="BC189" s="304">
        <f t="shared" ca="1" si="101"/>
        <v>3.6883228400000001</v>
      </c>
      <c r="BD189" s="303">
        <f ca="1">IF(ISERROR(OFFSET('Daten KEA'!$A$1,MATCH(BD$5,'Daten KEA'!$A:$A,0)-1,MATCH(AT189,'Daten KEA'!$A$424:$ADO$424,0)-1)),0,OFFSET('Daten KEA'!$A$1,MATCH(BD$5,'Daten KEA'!$A:$A,0)-1,MATCH(AT189,'Daten KEA'!$A$424:$ADO$424,0)-1))</f>
        <v>3.6883227999999999</v>
      </c>
      <c r="BE189" s="305">
        <f t="shared" ca="1" si="108"/>
        <v>0.99999998915496235</v>
      </c>
      <c r="BF189" s="306">
        <f ca="1">IF(ISERROR(OFFSET('Daten KEA'!$A$1,MATCH(BF$5,'Daten KEA'!$A:$A,0)-1,MATCH(AM189,'Daten KEA'!$A$424:$ADO$424,0)-1)),0,OFFSET('Daten KEA'!$A$1,MATCH(BF$5,'Daten KEA'!$A:$A,0)-1,MATCH(AM189,'Daten KEA'!$A$424:$ADO$424,0)-1))+IF(ISERROR($AK189*INDEX('Energiefaktoren Ecoinvent'!$H:$H,MATCH('mobitool-Faktoren v2.0'!$AI189,'Energiefaktoren Ecoinvent'!$A:$A,0))),0,$AK189*INDEX('Energiefaktoren Ecoinvent'!$H:$H,MATCH('mobitool-Faktoren v2.0'!$AI189,'Energiefaktoren Ecoinvent'!$A:$A,0)))+IF(OR(AJ189="Benzin",AJ189="Diesel"),IF(ISERROR(OFFSET('Daten KEA'!$A$1,MATCH(BG$5,'Daten KEA'!$A:$A,0)-1,MATCH(AN189,'Daten KEA'!$A$424:$ADO$424,0)-1)),0,OFFSET('Daten KEA'!$A$1,MATCH(BG$5,'Daten KEA'!$A:$A,0)-1,MATCH(AN189,'Daten KEA'!$A$424:$ADO$424,0)-1))+IF(ISERROR($AL189*INDEX('Energiefaktoren Ecoinvent'!$H:$H,MATCH('mobitool-Faktoren v2.0'!$AJ189,'Energiefaktoren Ecoinvent'!$A:$A,0))),0,$AL189*INDEX('Energiefaktoren Ecoinvent'!$H:$H,MATCH('mobitool-Faktoren v2.0'!$AJ189,'Energiefaktoren Ecoinvent'!$A:$A,0))),0)</f>
        <v>2.0576099999999999</v>
      </c>
      <c r="BG189" s="306">
        <f ca="1">IF(OR(AJ189="Benzin",AJ189="Diesel"),0,IF(ISERROR(OFFSET('Daten KEA'!$A$1,MATCH(BG$5,'Daten KEA'!$A:$A,0)-1,MATCH(AN189,'Daten KEA'!$A$424:$ADO$424,0)-1)),0,OFFSET('Daten KEA'!$A$1,MATCH(BG$5,'Daten KEA'!$A:$A,0)-1,MATCH(AN189,'Daten KEA'!$A$424:$ADO$424,0)-1))+IF(ISERROR($AL189*INDEX('Energiefaktoren Ecoinvent'!$H:$H,MATCH('mobitool-Faktoren v2.0'!$AJ189,'Energiefaktoren Ecoinvent'!$A:$A,0))),0,$AL189*INDEX('Energiefaktoren Ecoinvent'!$H:$H,MATCH('mobitool-Faktoren v2.0'!$AJ189,'Energiefaktoren Ecoinvent'!$A:$A,0))))</f>
        <v>0</v>
      </c>
      <c r="BH189" s="306">
        <f ca="1">IF(ISERROR(OFFSET('Daten KEA'!$A$1,MATCH(BH$5,'Daten KEA'!$A:$A,0)-1,MATCH(AO189,'Daten KEA'!$A$424:$ADO$424,0)-1)),0,OFFSET('Daten KEA'!$A$1,MATCH(BH$5,'Daten KEA'!$A:$A,0)-1,MATCH(AO189,'Daten KEA'!$A$424:$ADO$424,0)-1))-IF(ISERROR($AK189*INDEX('Energiefaktoren Ecoinvent'!$H:$H,MATCH('mobitool-Faktoren v2.0'!$AI189,'Energiefaktoren Ecoinvent'!$A:$A,0))),0,$AK189*INDEX('Energiefaktoren Ecoinvent'!$H:$H,MATCH('mobitool-Faktoren v2.0'!$AI189,'Energiefaktoren Ecoinvent'!$A:$A,0)))+IF(OR(AJ189="Benzin",AJ189="Diesel"),IF(ISERROR(OFFSET('Daten KEA'!$A$1,MATCH(BI$5,'Daten KEA'!$A:$A,0)-1,MATCH(AP189,'Daten KEA'!$A$424:$ADO$424,0)-1)),0,OFFSET('Daten KEA'!$A$1,MATCH(BI$5,'Daten KEA'!$A:$A,0)-1,MATCH(AP189,'Daten KEA'!$A$424:$ADO$424,0)-1))-IF(ISERROR($AL189*INDEX('Energiefaktoren Ecoinvent'!$H:$H,MATCH('mobitool-Faktoren v2.0'!$AJ189,'Energiefaktoren Ecoinvent'!$A:$A,0))),0,$AL189*INDEX('Energiefaktoren Ecoinvent'!$H:$H,MATCH('mobitool-Faktoren v2.0'!$AJ189,'Energiefaktoren Ecoinvent'!$A:$A,0))),0)</f>
        <v>0.60467158000039989</v>
      </c>
      <c r="BI189" s="306">
        <f ca="1">IF(OR(AJ189="Benzin",AJ189="Diesel"),0,IF(ISERROR(OFFSET('Daten KEA'!$A$1,MATCH(BI$5,'Daten KEA'!$A:$A,0)-1,MATCH(AP189,'Daten KEA'!$A$424:$ADO$424,0)-1)),0,OFFSET('Daten KEA'!$A$1,MATCH(BI$5,'Daten KEA'!$A:$A,0)-1,MATCH(AP189,'Daten KEA'!$A$424:$ADO$424,0)-1))-IF(ISERROR($AL189*INDEX('Energiefaktoren Ecoinvent'!$H:$H,MATCH('mobitool-Faktoren v2.0'!$AJ189,'Energiefaktoren Ecoinvent'!$A:$A,0))),0,$AL189*INDEX('Energiefaktoren Ecoinvent'!$H:$H,MATCH('mobitool-Faktoren v2.0'!$AJ189,'Energiefaktoren Ecoinvent'!$A:$A,0))))</f>
        <v>0</v>
      </c>
      <c r="BJ189" s="306">
        <f t="shared" ca="1" si="140"/>
        <v>2.6622815800003998</v>
      </c>
      <c r="BK189" s="306">
        <f ca="1">IF(ISERROR(OFFSET('Daten KEA'!$A$1,MATCH(BK$5,'Daten KEA'!$A:$A,0)-1,MATCH(AQ189,'Daten KEA'!$A$424:$ADO$424,0)-1)),0,OFFSET('Daten KEA'!$A$1,MATCH(BK$5,'Daten KEA'!$A:$A,0)-1,MATCH(AQ189,'Daten KEA'!$A$424:$ADO$424,0)-1))</f>
        <v>0.16961685591771999</v>
      </c>
      <c r="BL189" s="306">
        <f ca="1">IF(ISERROR(OFFSET('Daten KEA'!$A$1,MATCH(BL$5,'Daten KEA'!$A:$A,0)-1,MATCH(AR189,'Daten KEA'!$A$424:$ADO$424,0)-1)),0,OFFSET('Daten KEA'!$A$1,MATCH(BL$5,'Daten KEA'!$A:$A,0)-1,MATCH(AR189,'Daten KEA'!$A$424:$ADO$424,0)-1))</f>
        <v>0.18106171224629999</v>
      </c>
      <c r="BM189" s="306">
        <f ca="1">IF(ISERROR(OFFSET('Daten KEA'!$A$1,MATCH(BM$5,'Daten KEA'!$A:$A,0)-1,MATCH(AS189,'Daten KEA'!$A$424:$ADO$424,0)-1)),0,OFFSET('Daten KEA'!$A$1,MATCH(BM$5,'Daten KEA'!$A:$A,0)-1,MATCH(AS189,'Daten KEA'!$A$424:$ADO$424,0)-1))</f>
        <v>0.61393127881731002</v>
      </c>
      <c r="BN189" s="307">
        <f t="shared" ca="1" si="148"/>
        <v>3.6268914269817296</v>
      </c>
      <c r="BO189" s="306">
        <f ca="1">IF(ISERROR(OFFSET('Daten KEA'!$A$1,MATCH(BO$5,'Daten KEA'!$A:$A,0)-1,MATCH(AT189,'Daten KEA'!$A$424:$ADO$424,0)-1)),0,OFFSET('Daten KEA'!$A$1,MATCH(BO$5,'Daten KEA'!$A:$A,0)-1,MATCH(AT189,'Daten KEA'!$A$424:$ADO$424,0)-1))</f>
        <v>3.6268915029820001</v>
      </c>
      <c r="BP189" s="305">
        <f t="shared" ca="1" si="109"/>
        <v>1.0000000209546582</v>
      </c>
      <c r="BQ189" s="308">
        <f ca="1">IF(ISERROR(OFFSET('Daten GWP'!$A$1,MATCH(BQ$5,'Daten GWP'!$A:$A,0)-1,MATCH(AM189,'Daten GWP'!$A$424:$ADO$424,0)-1)),0,OFFSET('Daten GWP'!$A$1,MATCH(BQ$5,'Daten GWP'!$A:$A,0)-1,MATCH(AM189,'Daten GWP'!$A$424:$ADO$424,0)-1))*1000</f>
        <v>153.32521</v>
      </c>
      <c r="BR189" s="308">
        <f ca="1">IF(ISERROR(OFFSET('Daten GWP'!$A$1,MATCH(BR$5,'Daten GWP'!$A:$A,0)-1,MATCH(AN189,'Daten GWP'!$A$424:$ADO$424,0)-1)),0,OFFSET('Daten GWP'!$A$1,MATCH(BR$5,'Daten GWP'!$A:$A,0)-1,MATCH(AN189,'Daten GWP'!$A$424:$ADO$424,0)-1))*1000</f>
        <v>0</v>
      </c>
      <c r="BS189" s="308">
        <f ca="1">IF(ISERROR(OFFSET('Daten GWP'!$A$1,MATCH(BS$5,'Daten GWP'!$A:$A,0)-1,MATCH(AO189,'Daten GWP'!$A$424:$ADO$424,0)-1)),0,OFFSET('Daten GWP'!$A$1,MATCH(BS$5,'Daten GWP'!$A:$A,0)-1,MATCH(AO189,'Daten GWP'!$A$424:$ADO$424,0)-1))*1000</f>
        <v>31.259336999999999</v>
      </c>
      <c r="BT189" s="308">
        <f ca="1">IF(ISERROR(OFFSET('Daten GWP'!$A$1,MATCH(BT$5,'Daten GWP'!$A:$A,0)-1,MATCH(AP189,'Daten GWP'!$A$424:$ADO$424,0)-1)),0,OFFSET('Daten GWP'!$A$1,MATCH(BT$5,'Daten GWP'!$A:$A,0)-1,MATCH(AP189,'Daten GWP'!$A$424:$ADO$424,0)-1))*1000</f>
        <v>0</v>
      </c>
      <c r="BU189" s="308">
        <f t="shared" ca="1" si="110"/>
        <v>184.58454699999999</v>
      </c>
      <c r="BV189" s="308">
        <f ca="1">IF(ISERROR(OFFSET('Daten GWP'!$A$1,MATCH(BV$5,'Daten GWP'!$A:$A,0)-1,MATCH(AQ189,'Daten GWP'!$A$424:$ADO$424,0)-1)),0,OFFSET('Daten GWP'!$A$1,MATCH(BV$5,'Daten GWP'!$A:$A,0)-1,MATCH(AQ189,'Daten GWP'!$A$424:$ADO$424,0)-1))*1000</f>
        <v>6.1150327000000004</v>
      </c>
      <c r="BW189" s="308">
        <f ca="1">IF(ISERROR(OFFSET('Daten GWP'!$A$1,MATCH(BW$5,'Daten GWP'!$A:$A,0)-1,MATCH(AR189,'Daten GWP'!$A$424:$ADO$424,0)-1)),0,OFFSET('Daten GWP'!$A$1,MATCH(BW$5,'Daten GWP'!$A:$A,0)-1,MATCH(AR189,'Daten GWP'!$A$424:$ADO$424,0)-1))*1000</f>
        <v>10.600871</v>
      </c>
      <c r="BX189" s="308">
        <f ca="1">IF(ISERROR(OFFSET('Daten GWP'!$A$1,MATCH(BX$5,'Daten GWP'!$A:$A,0)-1,MATCH(AS189,'Daten GWP'!$A$424:$ADO$424,0)-1)),0,OFFSET('Daten GWP'!$A$1,MATCH(BX$5,'Daten GWP'!$A:$A,0)-1,MATCH(AS189,'Daten GWP'!$A$424:$ADO$424,0)-1))*1000</f>
        <v>17.590181999999999</v>
      </c>
      <c r="BY189" s="309">
        <f t="shared" ca="1" si="149"/>
        <v>218.8906327</v>
      </c>
      <c r="BZ189" s="308">
        <f ca="1">IF(ISERROR(OFFSET('Daten GWP'!$A$1,MATCH(BZ$5,'Daten GWP'!$A:$A,0)-1,MATCH(AT189,'Daten GWP'!$A$424:$ADO$424,0)-1)),0,OFFSET('Daten GWP'!$A$1,MATCH(BZ$5,'Daten GWP'!$A:$A,0)-1,MATCH(AT189,'Daten GWP'!$A$424:$ADO$424,0)-1))*1000</f>
        <v>218.89063999999999</v>
      </c>
      <c r="CA189" s="305">
        <f t="shared" ca="1" si="111"/>
        <v>1.0000000333499881</v>
      </c>
      <c r="CB189" s="310">
        <f ca="1">IF(ISERROR(OFFSET('Daten Elementary'!$A$1,MATCH(CB$5,'Daten Elementary'!$A:$A,0)-1,MATCH(AM189,'Daten Elementary'!$A$424:$ADO$424,0)-1)),0,OFFSET('Daten Elementary'!$A$1,MATCH(CB$5,'Daten Elementary'!$A:$A,0)-1,MATCH(AM189,'Daten Elementary'!$A$424:$ADO$424,0)-1))*1000000</f>
        <v>52.141919999999999</v>
      </c>
      <c r="CC189" s="310">
        <f ca="1">IF(ISERROR(OFFSET('Daten Elementary'!$A$1,MATCH(CC$5,'Daten Elementary'!$A:$A,0)-1,MATCH(AN189,'Daten Elementary'!$A$424:$ADO$424,0)-1)),0,OFFSET('Daten Elementary'!$A$1,MATCH(CC$5,'Daten Elementary'!$A:$A,0)-1,MATCH(AN189,'Daten Elementary'!$A$424:$ADO$424,0)-1))*1000000</f>
        <v>0</v>
      </c>
      <c r="CD189" s="310">
        <f ca="1">IF(ISERROR(OFFSET('Daten Elementary'!$A$1,MATCH(CD$5,'Daten Elementary'!$A:$A,0)-1,MATCH(AO189,'Daten Elementary'!$A$424:$ADO$424,0)-1)),0,OFFSET('Daten Elementary'!$A$1,MATCH(CD$5,'Daten Elementary'!$A:$A,0)-1,MATCH(AO189,'Daten Elementary'!$A$424:$ADO$424,0)-1))*1000000</f>
        <v>12.492678</v>
      </c>
      <c r="CE189" s="310">
        <f ca="1">IF(ISERROR(OFFSET('Daten Elementary'!$A$1,MATCH(CE$5,'Daten Elementary'!$A:$A,0)-1,MATCH(AP189,'Daten Elementary'!$A$424:$ADO$424,0)-1)),0,OFFSET('Daten Elementary'!$A$1,MATCH(CE$5,'Daten Elementary'!$A:$A,0)-1,MATCH(AP189,'Daten Elementary'!$A$424:$ADO$424,0)-1))*1000000</f>
        <v>0</v>
      </c>
      <c r="CF189" s="310">
        <f t="shared" ca="1" si="112"/>
        <v>64.634597999999997</v>
      </c>
      <c r="CG189" s="310">
        <f ca="1">IF(ISERROR(OFFSET('Daten Elementary'!$A$1,MATCH(CG$5,'Daten Elementary'!$A:$A,0)-1,MATCH(AQ189,'Daten Elementary'!$A$424:$ADO$424,0)-1)),0,OFFSET('Daten Elementary'!$A$1,MATCH(CG$5,'Daten Elementary'!$A:$A,0)-1,MATCH(AQ189,'Daten Elementary'!$A$424:$ADO$424,0)-1))*1000000</f>
        <v>2.4268856999999997</v>
      </c>
      <c r="CH189" s="310">
        <f ca="1">IF(ISERROR(OFFSET('Daten Elementary'!$A$1,MATCH(CH$5,'Daten Elementary'!$A:$A,0)-1,MATCH(AR189,'Daten Elementary'!$A$424:$ADO$424,0)-1)),0,OFFSET('Daten Elementary'!$A$1,MATCH(CH$5,'Daten Elementary'!$A:$A,0)-1,MATCH(AR189,'Daten Elementary'!$A$424:$ADO$424,0)-1))*1000000</f>
        <v>14.099661999999999</v>
      </c>
      <c r="CI189" s="310">
        <f ca="1">IF(ISERROR(OFFSET('Daten Elementary'!$A$1,MATCH(CI$5,'Daten Elementary'!$A:$A,0)-1,MATCH(AS189,'Daten Elementary'!$A$424:$ADO$424,0)-1)),0,OFFSET('Daten Elementary'!$A$1,MATCH(CI$5,'Daten Elementary'!$A:$A,0)-1,MATCH(AS189,'Daten Elementary'!$A$424:$ADO$424,0)-1))*1000000</f>
        <v>18.141359999999999</v>
      </c>
      <c r="CJ189" s="311">
        <f t="shared" ca="1" si="113"/>
        <v>99.302505699999983</v>
      </c>
      <c r="CK189" s="310">
        <f ca="1">IF(ISERROR(OFFSET('Daten Elementary'!$A$1,MATCH(CK$5,'Daten Elementary'!$A:$A,0)-1,MATCH($AT189,'Daten Elementary'!$A$424:$ADO$424,0)-1)),0,OFFSET('Daten Elementary'!$A$1,MATCH(CK$5,'Daten Elementary'!$A:$A,0)-1,MATCH($AT189,'Daten Elementary'!$A$424:$ADO$424,0)-1))*1000000</f>
        <v>99.302506000000008</v>
      </c>
      <c r="CL189" s="305">
        <f t="shared" ca="1" si="114"/>
        <v>1.0000000030210721</v>
      </c>
      <c r="CM189" s="312">
        <f ca="1">IF(ISERROR(OFFSET('Daten Elementary'!$A$1,MATCH(CM$5,'Daten Elementary'!$A:$A,0)-1,MATCH(AM189,'Daten Elementary'!$A$424:$ADO$424,0)-1)),0,OFFSET('Daten Elementary'!$A$1,MATCH(CM$5,'Daten Elementary'!$A:$A,0)-1,MATCH(AM189,'Daten Elementary'!$A$424:$ADO$424,0)-1))*1000000</f>
        <v>38.610039999999998</v>
      </c>
      <c r="CN189" s="312">
        <f ca="1">IF(ISERROR(OFFSET('Daten Elementary'!$A$1,MATCH(CN$5,'Daten Elementary'!$A:$A,0)-1,MATCH(AN189,'Daten Elementary'!$A$424:$ADO$424,0)-1)),0,OFFSET('Daten Elementary'!$A$1,MATCH(CN$5,'Daten Elementary'!$A:$A,0)-1,MATCH(AN189,'Daten Elementary'!$A$424:$ADO$424,0)-1))*1000000</f>
        <v>0</v>
      </c>
      <c r="CO189" s="312">
        <f ca="1">IF(ISERROR(OFFSET('Daten Elementary'!$A$1,MATCH(CO$5,'Daten Elementary'!$A:$A,0)-1,MATCH(AO189,'Daten Elementary'!$A$424:$ADO$424,0)-1)),0,OFFSET('Daten Elementary'!$A$1,MATCH(CO$5,'Daten Elementary'!$A:$A,0)-1,MATCH(AO189,'Daten Elementary'!$A$424:$ADO$424,0)-1))*1000000</f>
        <v>10.153001999999999</v>
      </c>
      <c r="CP189" s="312">
        <f ca="1">IF(ISERROR(OFFSET('Daten Elementary'!$A$1,MATCH(CP$5,'Daten Elementary'!$A:$A,0)-1,MATCH(AP189,'Daten Elementary'!$A$424:$ADO$424,0)-1)),0,OFFSET('Daten Elementary'!$A$1,MATCH(CP$5,'Daten Elementary'!$A:$A,0)-1,MATCH(AP189,'Daten Elementary'!$A$424:$ADO$424,0)-1))*1000000</f>
        <v>0</v>
      </c>
      <c r="CQ189" s="312">
        <f t="shared" ca="1" si="115"/>
        <v>48.763041999999999</v>
      </c>
      <c r="CR189" s="312">
        <f ca="1">IF(ISERROR(OFFSET('Daten Elementary'!$A$1,MATCH(CR$5,'Daten Elementary'!$A:$A,0)-1,MATCH(AQ189,'Daten Elementary'!$A$424:$ADO$424,0)-1)),0,OFFSET('Daten Elementary'!$A$1,MATCH(CR$5,'Daten Elementary'!$A:$A,0)-1,MATCH(AQ189,'Daten Elementary'!$A$424:$ADO$424,0)-1))*1000000</f>
        <v>1.2565286</v>
      </c>
      <c r="CS189" s="312">
        <f ca="1">IF(ISERROR(OFFSET('Daten Elementary'!$A$1,MATCH(CS$5,'Daten Elementary'!$A:$A,0)-1,MATCH(AR189,'Daten Elementary'!$A$424:$ADO$424,0)-1)),0,OFFSET('Daten Elementary'!$A$1,MATCH(CS$5,'Daten Elementary'!$A:$A,0)-1,MATCH(AR189,'Daten Elementary'!$A$424:$ADO$424,0)-1))*1000000</f>
        <v>4.2223427999999998</v>
      </c>
      <c r="CT189" s="312">
        <f ca="1">IF(ISERROR(OFFSET('Daten Elementary'!$A$1,MATCH(CT$5,'Daten Elementary'!$A:$A,0)-1,MATCH(AS189,'Daten Elementary'!$A$424:$ADO$424,0)-1)),0,OFFSET('Daten Elementary'!$A$1,MATCH(CT$5,'Daten Elementary'!$A:$A,0)-1,MATCH(AS189,'Daten Elementary'!$A$424:$ADO$424,0)-1))*1000000</f>
        <v>10.257688999999999</v>
      </c>
      <c r="CU189" s="313">
        <f t="shared" ca="1" si="116"/>
        <v>64.499602400000001</v>
      </c>
      <c r="CV189" s="312">
        <f ca="1">IF(ISERROR(OFFSET('Daten Elementary'!$A$1,MATCH(CV$5,'Daten Elementary'!$A:$A,0)-1,MATCH($AT189,'Daten Elementary'!$A$424:$ADO$424,0)-1)),0,OFFSET('Daten Elementary'!$A$1,MATCH(CV$5,'Daten Elementary'!$A:$A,0)-1,MATCH($AT189,'Daten Elementary'!$A$424:$ADO$424,0)-1))*1000000</f>
        <v>64.499602999999993</v>
      </c>
      <c r="CW189" s="305">
        <f t="shared" ca="1" si="117"/>
        <v>1.0000000093023829</v>
      </c>
      <c r="CX189" s="314">
        <f ca="1">IF(ISERROR(OFFSET('Daten Elementary'!$A$1,MATCH(CX$5,'Daten Elementary'!$A:$A,0)-1,MATCH(AM189,'Daten Elementary'!$A$424:$ADO$424,0)-1)),0,OFFSET('Daten Elementary'!$A$1,MATCH(CX$5,'Daten Elementary'!$A:$A,0)-1,MATCH(AM189,'Daten Elementary'!$A$424:$ADO$424,0)-1))*1000000</f>
        <v>45.166846999999997</v>
      </c>
      <c r="CY189" s="314">
        <f ca="1">IF(ISERROR(OFFSET('Daten Elementary'!$A$1,MATCH(CY$5,'Daten Elementary'!$A:$A,0)-1,MATCH(AN189,'Daten Elementary'!$A$424:$ADO$424,0)-1)),0,OFFSET('Daten Elementary'!$A$1,MATCH(CY$5,'Daten Elementary'!$A:$A,0)-1,MATCH(AN189,'Daten Elementary'!$A$424:$ADO$424,0)-1))*1000000</f>
        <v>0</v>
      </c>
      <c r="CZ189" s="314">
        <f ca="1">IF(ISERROR(OFFSET('Daten Elementary'!$A$1,MATCH(CZ$5,'Daten Elementary'!$A:$A,0)-1,MATCH(AO189,'Daten Elementary'!$A$424:$ADO$424,0)-1)),0,OFFSET('Daten Elementary'!$A$1,MATCH(CZ$5,'Daten Elementary'!$A:$A,0)-1,MATCH(AO189,'Daten Elementary'!$A$424:$ADO$424,0)-1))*1000000</f>
        <v>108.20045</v>
      </c>
      <c r="DA189" s="314">
        <f ca="1">IF(ISERROR(OFFSET('Daten Elementary'!$A$1,MATCH(DA$5,'Daten Elementary'!$A:$A,0)-1,MATCH(AP189,'Daten Elementary'!$A$424:$ADO$424,0)-1)),0,OFFSET('Daten Elementary'!$A$1,MATCH(DA$5,'Daten Elementary'!$A:$A,0)-1,MATCH(AP189,'Daten Elementary'!$A$424:$ADO$424,0)-1))*1000000</f>
        <v>0</v>
      </c>
      <c r="DB189" s="314">
        <f t="shared" ca="1" si="118"/>
        <v>153.36729700000001</v>
      </c>
      <c r="DC189" s="314">
        <f ca="1">IF(ISERROR(OFFSET('Daten Elementary'!$A$1,MATCH(DC$5,'Daten Elementary'!$A:$A,0)-1,MATCH(AQ189,'Daten Elementary'!$A$424:$ADO$424,0)-1)),0,OFFSET('Daten Elementary'!$A$1,MATCH(DC$5,'Daten Elementary'!$A:$A,0)-1,MATCH(AQ189,'Daten Elementary'!$A$424:$ADO$424,0)-1))*1000000</f>
        <v>11.041305000000001</v>
      </c>
      <c r="DD189" s="314">
        <f ca="1">IF(ISERROR(OFFSET('Daten Elementary'!$A$1,MATCH(DD$5,'Daten Elementary'!$A:$A,0)-1,MATCH(AR189,'Daten Elementary'!$A$424:$ADO$424,0)-1)),0,OFFSET('Daten Elementary'!$A$1,MATCH(DD$5,'Daten Elementary'!$A:$A,0)-1,MATCH(AR189,'Daten Elementary'!$A$424:$ADO$424,0)-1))*1000000</f>
        <v>11.215059999999999</v>
      </c>
      <c r="DE189" s="314">
        <f ca="1">IF(ISERROR(OFFSET('Daten Elementary'!$A$1,MATCH(DE$5,'Daten Elementary'!$A:$A,0)-1,MATCH(AS189,'Daten Elementary'!$A$424:$ADO$424,0)-1)),0,OFFSET('Daten Elementary'!$A$1,MATCH(DE$5,'Daten Elementary'!$A:$A,0)-1,MATCH(AS189,'Daten Elementary'!$A$424:$ADO$424,0)-1))*1000000</f>
        <v>92.776310999999993</v>
      </c>
      <c r="DF189" s="315">
        <f t="shared" ca="1" si="119"/>
        <v>268.39997299999999</v>
      </c>
      <c r="DG189" s="314">
        <f ca="1">IF(ISERROR(OFFSET('Daten Elementary'!$A$1,MATCH(DG$5,'Daten Elementary'!$A:$A,0)-1,MATCH($AT189,'Daten Elementary'!$A$424:$ADO$424,0)-1)),0,OFFSET('Daten Elementary'!$A$1,MATCH(DG$5,'Daten Elementary'!$A:$A,0)-1,MATCH($AT189,'Daten Elementary'!$A$424:$ADO$424,0)-1))*1000000</f>
        <v>268.39997</v>
      </c>
      <c r="DH189" s="305">
        <f t="shared" ca="1" si="120"/>
        <v>0.99999998882265162</v>
      </c>
      <c r="DI189" s="316">
        <f ca="1">IF(ISERROR(OFFSET('Daten Elementary'!$A$1,MATCH(DI$5,'Daten Elementary'!$A:$A,0)-1,MATCH(AM189,'Daten Elementary'!$A$424:$ADO$424,0)-1)),0,OFFSET('Daten Elementary'!$A$1,MATCH(DI$5,'Daten Elementary'!$A:$A,0)-1,MATCH(AM189,'Daten Elementary'!$A$424:$ADO$424,0)-1))*1000000</f>
        <v>1136</v>
      </c>
      <c r="DJ189" s="316">
        <f ca="1">IF(ISERROR(OFFSET('Daten Elementary'!$A$1,MATCH(DJ$5,'Daten Elementary'!$A:$A,0)-1,MATCH(AN189,'Daten Elementary'!$A$424:$ADO$424,0)-1)),0,OFFSET('Daten Elementary'!$A$1,MATCH(DJ$5,'Daten Elementary'!$A:$A,0)-1,MATCH(AN189,'Daten Elementary'!$A$424:$ADO$424,0)-1))*1000000</f>
        <v>0</v>
      </c>
      <c r="DK189" s="316">
        <f ca="1">IF(ISERROR(OFFSET('Daten Elementary'!$A$1,MATCH(DK$5,'Daten Elementary'!$A:$A,0)-1,MATCH(AO189,'Daten Elementary'!$A$424:$ADO$424,0)-1)),0,OFFSET('Daten Elementary'!$A$1,MATCH(DK$5,'Daten Elementary'!$A:$A,0)-1,MATCH(AO189,'Daten Elementary'!$A$424:$ADO$424,0)-1))*1000000</f>
        <v>131.83281000000002</v>
      </c>
      <c r="DL189" s="316">
        <f ca="1">IF(ISERROR(OFFSET('Daten Elementary'!$A$1,MATCH(DL$5,'Daten Elementary'!$A:$A,0)-1,MATCH(AP189,'Daten Elementary'!$A$424:$ADO$424,0)-1)),0,OFFSET('Daten Elementary'!$A$1,MATCH(DL$5,'Daten Elementary'!$A:$A,0)-1,MATCH(AP189,'Daten Elementary'!$A$424:$ADO$424,0)-1))*1000000</f>
        <v>0</v>
      </c>
      <c r="DM189" s="316">
        <f t="shared" ca="1" si="121"/>
        <v>1267.8328100000001</v>
      </c>
      <c r="DN189" s="316">
        <f ca="1">IF(ISERROR(OFFSET('Daten Elementary'!$A$1,MATCH(DN$5,'Daten Elementary'!$A:$A,0)-1,MATCH(AQ189,'Daten Elementary'!$A$424:$ADO$424,0)-1)),0,OFFSET('Daten Elementary'!$A$1,MATCH(DN$5,'Daten Elementary'!$A:$A,0)-1,MATCH(AQ189,'Daten Elementary'!$A$424:$ADO$424,0)-1))*1000000</f>
        <v>10.943117000000001</v>
      </c>
      <c r="DO189" s="316">
        <f ca="1">IF(ISERROR(OFFSET('Daten Elementary'!$A$1,MATCH(DO$5,'Daten Elementary'!$A:$A,0)-1,MATCH(AR189,'Daten Elementary'!$A$424:$ADO$424,0)-1)),0,OFFSET('Daten Elementary'!$A$1,MATCH(DO$5,'Daten Elementary'!$A:$A,0)-1,MATCH(AR189,'Daten Elementary'!$A$424:$ADO$424,0)-1))*1000000</f>
        <v>22.406224000000002</v>
      </c>
      <c r="DP189" s="316">
        <f ca="1">IF(ISERROR(OFFSET('Daten Elementary'!$A$1,MATCH(DP$5,'Daten Elementary'!$A:$A,0)-1,MATCH(AS189,'Daten Elementary'!$A$424:$ADO$424,0)-1)),0,OFFSET('Daten Elementary'!$A$1,MATCH(DP$5,'Daten Elementary'!$A:$A,0)-1,MATCH(AS189,'Daten Elementary'!$A$424:$ADO$424,0)-1))*1000000</f>
        <v>104.16596</v>
      </c>
      <c r="DQ189" s="317">
        <f t="shared" ca="1" si="122"/>
        <v>1405.3481110000002</v>
      </c>
      <c r="DR189" s="316">
        <f ca="1">IF(ISERROR(OFFSET('Daten Elementary'!$A$1,MATCH(DR$5,'Daten Elementary'!$A:$A,0)-1,MATCH($AT189,'Daten Elementary'!$A$424:$ADO$424,0)-1)),0,OFFSET('Daten Elementary'!$A$1,MATCH(DR$5,'Daten Elementary'!$A:$A,0)-1,MATCH($AT189,'Daten Elementary'!$A$424:$ADO$424,0)-1))*1000000</f>
        <v>1405.3481000000002</v>
      </c>
      <c r="DS189" s="305">
        <f t="shared" ca="1" si="123"/>
        <v>0.99999999217275781</v>
      </c>
      <c r="DT189" s="318">
        <f ca="1">IF(ISERROR(OFFSET('Daten UBP13'!$A$1,MATCH(DT$5,'Daten UBP13'!$A:$A,0)-1,MATCH(AM189,'Daten UBP13'!$A$424:$AEG$424,0)-1)),0,OFFSET('Daten UBP13'!$A$1,MATCH(DT$5,'Daten UBP13'!$A:$A,0)-1,MATCH(AM189,'Daten UBP13'!$A$424:$AEG$424,0)-1))</f>
        <v>195.51510999999999</v>
      </c>
      <c r="DU189" s="318">
        <f ca="1">IF(ISERROR(OFFSET('Daten UBP13'!$A$1,MATCH(DU$5,'Daten UBP13'!$A:$A,0)-1,MATCH(AN189,'Daten UBP13'!$A$424:$AEG$424,0)-1)),0,OFFSET('Daten UBP13'!$A$1,MATCH(DU$5,'Daten UBP13'!$A:$A,0)-1,MATCH(AN189,'Daten UBP13'!$A$424:$AEG$424,0)-1))</f>
        <v>0</v>
      </c>
      <c r="DV189" s="318">
        <f ca="1">IF(ISERROR(OFFSET('Daten UBP13'!$A$1,MATCH(DV$5,'Daten UBP13'!$A:$A,0)-1,MATCH(AO189,'Daten UBP13'!$A$424:$AEG$424,0)-1)),0,OFFSET('Daten UBP13'!$A$1,MATCH(DV$5,'Daten UBP13'!$A:$A,0)-1,MATCH(AO189,'Daten UBP13'!$A$424:$AEG$424,0)-1))</f>
        <v>65.295107999999999</v>
      </c>
      <c r="DW189" s="318">
        <f ca="1">IF(ISERROR(OFFSET('Daten UBP13'!$A$1,MATCH(DW$5,'Daten UBP13'!$A:$A,0)-1,MATCH(AP189,'Daten UBP13'!$A$424:$AEG$424,0)-1)),0,OFFSET('Daten UBP13'!$A$1,MATCH(DW$5,'Daten UBP13'!$A:$A,0)-1,MATCH(AP189,'Daten UBP13'!$A$424:$AEG$424,0)-1))</f>
        <v>0</v>
      </c>
      <c r="DX189" s="318">
        <f t="shared" ca="1" si="124"/>
        <v>260.81021799999996</v>
      </c>
      <c r="DY189" s="318">
        <f ca="1">IF(ISERROR(OFFSET('Daten UBP13'!$A$1,MATCH(DY$5,'Daten UBP13'!$A:$A,0)-1,MATCH(AQ189,'Daten UBP13'!$A$424:$AEG$424,0)-1)),0,OFFSET('Daten UBP13'!$A$1,MATCH(DY$5,'Daten UBP13'!$A:$A,0)-1,MATCH(AQ189,'Daten UBP13'!$A$424:$AEG$424,0)-1))</f>
        <v>8.7242636999999998</v>
      </c>
      <c r="DZ189" s="318">
        <f ca="1">IF(ISERROR(OFFSET('Daten UBP13'!$A$1,MATCH(DZ$5,'Daten UBP13'!$A:$A,0)-1,MATCH(AR189,'Daten UBP13'!$A$424:$AEG$424,0)-1)),0,OFFSET('Daten UBP13'!$A$1,MATCH(DZ$5,'Daten UBP13'!$A:$A,0)-1,MATCH(AR189,'Daten UBP13'!$A$424:$AEG$424,0)-1))</f>
        <v>18.438309</v>
      </c>
      <c r="EA189" s="318">
        <f ca="1">IF(ISERROR(OFFSET('Daten UBP13'!$A$1,MATCH(EA$5,'Daten UBP13'!$A:$A,0)-1,MATCH(AS189,'Daten UBP13'!$A$424:$AEG$424,0)-1)),0,OFFSET('Daten UBP13'!$A$1,MATCH(EA$5,'Daten UBP13'!$A:$A,0)-1,MATCH(AS189,'Daten UBP13'!$A$424:$AEG$424,0)-1))</f>
        <v>37.796948999999998</v>
      </c>
      <c r="EB189" s="319">
        <f t="shared" ca="1" si="125"/>
        <v>325.76973969999995</v>
      </c>
      <c r="EC189" s="318">
        <f ca="1">IF(ISERROR(OFFSET('Daten UBP13'!$A$1,MATCH(EC$5,'Daten UBP13'!$A:$A,0)-1,MATCH(AT189,'Daten UBP13'!$A$424:$AEG$424,0)-1)),0,OFFSET('Daten UBP13'!$A$1,MATCH(EC$5,'Daten UBP13'!$A:$A,0)-1,MATCH(AT189,'Daten UBP13'!$A$424:$AEG$424,0)-1))</f>
        <v>325.76974000000001</v>
      </c>
      <c r="ED189" s="305">
        <f t="shared" ca="1" si="126"/>
        <v>1.000000000920896</v>
      </c>
      <c r="EE189" s="320">
        <f ca="1">IF(ISERROR(OFFSET('Daten ReCiPe'!$A$1,MATCH(EE$5,'Daten ReCiPe'!$A:$A,0)-1,MATCH(AM189,'Daten ReCiPe'!$A$424:$ADO$424,0)-1)),0,OFFSET('Daten ReCiPe'!$A$1,MATCH(EE$5,'Daten ReCiPe'!$A:$A,0)-1,MATCH(AM189,'Daten ReCiPe'!$A$424:$ADO$424,0)-1))*1000</f>
        <v>9.5645317999999993</v>
      </c>
      <c r="EF189" s="320">
        <f ca="1">IF(ISERROR(OFFSET('Daten ReCiPe'!$A$1,MATCH(EF$5,'Daten ReCiPe'!$A:$A,0)-1,MATCH(AN189,'Daten ReCiPe'!$A$424:$ADO$424,0)-1)),0,OFFSET('Daten ReCiPe'!$A$1,MATCH(EF$5,'Daten ReCiPe'!$A:$A,0)-1,MATCH(AN189,'Daten ReCiPe'!$A$424:$ADO$424,0)-1))*1000</f>
        <v>0</v>
      </c>
      <c r="EG189" s="320">
        <f ca="1">IF(ISERROR(OFFSET('Daten ReCiPe'!$A$1,MATCH(EG$5,'Daten ReCiPe'!$A:$A,0)-1,MATCH(AO189,'Daten ReCiPe'!$A$424:$ADO$424,0)-1)),0,OFFSET('Daten ReCiPe'!$A$1,MATCH(EG$5,'Daten ReCiPe'!$A:$A,0)-1,MATCH(AO189,'Daten ReCiPe'!$A$424:$ADO$424,0)-1))*1000</f>
        <v>10.312592</v>
      </c>
      <c r="EH189" s="320">
        <f ca="1">IF(ISERROR(OFFSET('Daten ReCiPe'!$A$1,MATCH(EH$5,'Daten ReCiPe'!$A:$A,0)-1,MATCH(AP189,'Daten ReCiPe'!$A$424:$ADO$424,0)-1)),0,OFFSET('Daten ReCiPe'!$A$1,MATCH(EH$5,'Daten ReCiPe'!$A:$A,0)-1,MATCH(AP189,'Daten ReCiPe'!$A$424:$ADO$424,0)-1))*1000</f>
        <v>0</v>
      </c>
      <c r="EI189" s="320">
        <f t="shared" ca="1" si="127"/>
        <v>19.8771238</v>
      </c>
      <c r="EJ189" s="320">
        <f ca="1">IF(ISERROR(OFFSET('Daten ReCiPe'!$A$1,MATCH(EJ$5,'Daten ReCiPe'!$A:$A,0)-1,MATCH(AQ189,'Daten ReCiPe'!$A$424:$ADO$424,0)-1)),0,OFFSET('Daten ReCiPe'!$A$1,MATCH(EJ$5,'Daten ReCiPe'!$A:$A,0)-1,MATCH(AQ189,'Daten ReCiPe'!$A$424:$ADO$424,0)-1))*1000</f>
        <v>0.8196116200000001</v>
      </c>
      <c r="EK189" s="320">
        <f ca="1">IF(ISERROR(OFFSET('Daten ReCiPe'!$A$1,MATCH(EK$5,'Daten ReCiPe'!$A:$A,0)-1,MATCH(AR189,'Daten ReCiPe'!$A$424:$ADO$424,0)-1)),0,OFFSET('Daten ReCiPe'!$A$1,MATCH(EK$5,'Daten ReCiPe'!$A:$A,0)-1,MATCH(AR189,'Daten ReCiPe'!$A$424:$ADO$424,0)-1))*1000</f>
        <v>1.4562040000000001</v>
      </c>
      <c r="EL189" s="320">
        <f ca="1">IF(ISERROR(OFFSET('Daten ReCiPe'!$A$1,MATCH(EL$5,'Daten ReCiPe'!$A:$A,0)-1,MATCH(AS189,'Daten ReCiPe'!$A$424:$ADO$424,0)-1)),0,OFFSET('Daten ReCiPe'!$A$1,MATCH(EL$5,'Daten ReCiPe'!$A:$A,0)-1,MATCH(AS189,'Daten ReCiPe'!$A$424:$ADO$424,0)-1))*1000</f>
        <v>2.7561976000000001</v>
      </c>
      <c r="EM189" s="321">
        <f t="shared" ca="1" si="128"/>
        <v>24.909137019999999</v>
      </c>
      <c r="EN189" s="320">
        <f ca="1">IF(ISERROR(OFFSET('Daten ReCiPe'!$A$1,MATCH(EN$5,'Daten ReCiPe'!$A:$A,0)-1,MATCH(AT189,'Daten ReCiPe'!$A$424:$ADO$424,0)-1)),0,OFFSET('Daten ReCiPe'!$A$1,MATCH(EN$5,'Daten ReCiPe'!$A:$A,0)-1,MATCH(AT189,'Daten ReCiPe'!$A$424:$ADO$424,0)-1))*1000</f>
        <v>24.909137000000001</v>
      </c>
      <c r="EO189" s="305">
        <f t="shared" ca="1" si="129"/>
        <v>0.99999999919708182</v>
      </c>
      <c r="EP189" s="322">
        <f ca="1">IF(ISERROR(OFFSET('Daten Elementary'!$A$1,MATCH(EP$5,'Daten Elementary'!$A:$A,0)-1,MATCH(AM189,'Daten Elementary'!$A$424:$ADO$424,0)-1)),0,OFFSET('Daten Elementary'!$A$1,MATCH(EP$5,'Daten Elementary'!$A:$A,0)-1,MATCH(AM189,'Daten Elementary'!$A$424:$ADO$424,0)-1))*1000000</f>
        <v>1.2938816</v>
      </c>
      <c r="EQ189" s="322">
        <f ca="1">IF(ISERROR(OFFSET('Daten Elementary'!$A$1,MATCH(EQ$5,'Daten Elementary'!$A:$A,0)-1,MATCH(AN189,'Daten Elementary'!$A$424:$ADO$424,0)-1)),0,OFFSET('Daten Elementary'!$A$1,MATCH(EQ$5,'Daten Elementary'!$A:$A,0)-1,MATCH(AN189,'Daten Elementary'!$A$424:$ADO$424,0)-1))*1000000</f>
        <v>0</v>
      </c>
      <c r="ER189" s="322">
        <f ca="1">IF(ISERROR(OFFSET('Daten Elementary'!$A$1,MATCH(ER$5,'Daten Elementary'!$A:$A,0)-1,MATCH(AO189,'Daten Elementary'!$A$424:$ADO$424,0)-1)),0,OFFSET('Daten Elementary'!$A$1,MATCH(ER$5,'Daten Elementary'!$A:$A,0)-1,MATCH(AO189,'Daten Elementary'!$A$424:$ADO$424,0)-1))*1000000</f>
        <v>293.10998999999998</v>
      </c>
      <c r="ES189" s="322">
        <f ca="1">IF(ISERROR(OFFSET('Daten Elementary'!$A$1,MATCH(ES$5,'Daten Elementary'!$A:$A,0)-1,MATCH(AP189,'Daten Elementary'!$A$424:$ADO$424,0)-1)),0,OFFSET('Daten Elementary'!$A$1,MATCH(ES$5,'Daten Elementary'!$A:$A,0)-1,MATCH(AP189,'Daten Elementary'!$A$424:$ADO$424,0)-1))*1000000</f>
        <v>0</v>
      </c>
      <c r="ET189" s="322">
        <f t="shared" ca="1" si="130"/>
        <v>294.4038716</v>
      </c>
      <c r="EU189" s="322">
        <f ca="1">IF(ISERROR(OFFSET('Daten Elementary'!$A$1,MATCH(EU$5,'Daten Elementary'!$A:$A,0)-1,MATCH(AQ189,'Daten Elementary'!$A$424:$ADO$424,0)-1)),0,OFFSET('Daten Elementary'!$A$1,MATCH(EU$5,'Daten Elementary'!$A:$A,0)-1,MATCH(AQ189,'Daten Elementary'!$A$424:$ADO$424,0)-1))*1000000</f>
        <v>18.958281999999997</v>
      </c>
      <c r="EV189" s="322">
        <f ca="1">IF(ISERROR(OFFSET('Daten Elementary'!$A$1,MATCH(EV$5,'Daten Elementary'!$A:$A,0)-1,MATCH(AR189,'Daten Elementary'!$A$424:$ADO$424,0)-1)),0,OFFSET('Daten Elementary'!$A$1,MATCH(EV$5,'Daten Elementary'!$A:$A,0)-1,MATCH(AR189,'Daten Elementary'!$A$424:$ADO$424,0)-1))*1000000</f>
        <v>24.015190999999998</v>
      </c>
      <c r="EW189" s="322">
        <f ca="1">IF(ISERROR(OFFSET('Daten Elementary'!$A$1,MATCH(EW$5,'Daten Elementary'!$A:$A,0)-1,MATCH(AS189,'Daten Elementary'!$A$424:$ADO$424,0)-1)),0,OFFSET('Daten Elementary'!$A$1,MATCH(EW$5,'Daten Elementary'!$A:$A,0)-1,MATCH(AS189,'Daten Elementary'!$A$424:$ADO$424,0)-1))*1000000</f>
        <v>41.427019000000001</v>
      </c>
      <c r="EX189" s="323">
        <f t="shared" ca="1" si="131"/>
        <v>378.80436359999999</v>
      </c>
      <c r="EY189" s="322">
        <f ca="1">IF(ISERROR(OFFSET('Daten Elementary'!$A$1,MATCH(EY$5,'Daten Elementary'!$A:$A,0)-1,MATCH($AT189,'Daten Elementary'!$A$424:$ADO$424,0)-1)),0,OFFSET('Daten Elementary'!$A$1,MATCH(EY$5,'Daten Elementary'!$A:$A,0)-1,MATCH($AT189,'Daten Elementary'!$A$424:$ADO$424,0)-1))*1000000</f>
        <v>378.80437000000001</v>
      </c>
      <c r="EZ189" s="305">
        <f t="shared" ca="1" si="132"/>
        <v>1.0000000168952647</v>
      </c>
      <c r="FA189" s="314">
        <f ca="1">IF(ISERROR(OFFSET('Daten Elementary'!$A$1,MATCH(FA$5,'Daten Elementary'!$A:$A,0)-1,MATCH(AM189,'Daten Elementary'!$A$424:$ADO$424,0)-1)),0,OFFSET('Daten Elementary'!$A$1,MATCH(FA$5,'Daten Elementary'!$A:$A,0)-1,MATCH(AM189,'Daten Elementary'!$A$424:$ADO$424,0)-1))*1000</f>
        <v>151.96</v>
      </c>
      <c r="FB189" s="314">
        <f ca="1">IF(ISERROR(OFFSET('Daten Elementary'!$A$1,MATCH(FB$5,'Daten Elementary'!$A:$A,0)-1,MATCH(AN189,'Daten Elementary'!$A$424:$ADO$424,0)-1)),0,OFFSET('Daten Elementary'!$A$1,MATCH(FB$5,'Daten Elementary'!$A:$A,0)-1,MATCH(AN189,'Daten Elementary'!$A$424:$ADO$424,0)-1))*1000</f>
        <v>0</v>
      </c>
      <c r="FC189" s="314">
        <f ca="1">IF(ISERROR(OFFSET('Daten Elementary'!$A$1,MATCH(FC$5,'Daten Elementary'!$A:$A,0)-1,MATCH(AO189,'Daten Elementary'!$A$424:$ADO$424,0)-1)),0,OFFSET('Daten Elementary'!$A$1,MATCH(FC$5,'Daten Elementary'!$A:$A,0)-1,MATCH(AO189,'Daten Elementary'!$A$424:$ADO$424,0)-1))*1000</f>
        <v>25.536843999999999</v>
      </c>
      <c r="FD189" s="314">
        <f ca="1">IF(ISERROR(OFFSET('Daten Elementary'!$A$1,MATCH(FD$5,'Daten Elementary'!$A:$A,0)-1,MATCH(AP189,'Daten Elementary'!$A$424:$ADO$424,0)-1)),0,OFFSET('Daten Elementary'!$A$1,MATCH(FD$5,'Daten Elementary'!$A:$A,0)-1,MATCH(AP189,'Daten Elementary'!$A$424:$ADO$424,0)-1))*1000</f>
        <v>0</v>
      </c>
      <c r="FE189" s="314">
        <f t="shared" ca="1" si="133"/>
        <v>177.49684400000001</v>
      </c>
      <c r="FF189" s="314">
        <f ca="1">IF(ISERROR(OFFSET('Daten Elementary'!$A$1,MATCH(FF$5,'Daten Elementary'!$A:$A,0)-1,MATCH(AQ189,'Daten Elementary'!$A$424:$ADO$424,0)-1)),0,OFFSET('Daten Elementary'!$A$1,MATCH(FF$5,'Daten Elementary'!$A:$A,0)-1,MATCH(AQ189,'Daten Elementary'!$A$424:$ADO$424,0)-1))*1000</f>
        <v>5.6301889000000003</v>
      </c>
      <c r="FG189" s="314">
        <f ca="1">IF(ISERROR(OFFSET('Daten Elementary'!$A$1,MATCH(FG$5,'Daten Elementary'!$A:$A,0)-1,MATCH(AR189,'Daten Elementary'!$A$424:$ADO$424,0)-1)),0,OFFSET('Daten Elementary'!$A$1,MATCH(FG$5,'Daten Elementary'!$A:$A,0)-1,MATCH(AR189,'Daten Elementary'!$A$424:$ADO$424,0)-1))*1000</f>
        <v>9.5111603000000002</v>
      </c>
      <c r="FH189" s="314">
        <f ca="1">IF(ISERROR(OFFSET('Daten Elementary'!$A$1,MATCH(FH$5,'Daten Elementary'!$A:$A,0)-1,MATCH(AS189,'Daten Elementary'!$A$424:$ADO$424,0)-1)),0,OFFSET('Daten Elementary'!$A$1,MATCH(FH$5,'Daten Elementary'!$A:$A,0)-1,MATCH(AS189,'Daten Elementary'!$A$424:$ADO$424,0)-1))*1000</f>
        <v>15.850804</v>
      </c>
      <c r="FI189" s="315">
        <f t="shared" ca="1" si="134"/>
        <v>208.48899720000003</v>
      </c>
      <c r="FJ189" s="314">
        <f ca="1">IF(ISERROR(OFFSET('Daten Elementary'!$A$1,MATCH(FJ$5,'Daten Elementary'!$A:$A,0)-1,MATCH($AT189,'Daten Elementary'!$A$424:$ADO$424,0)-1)),0,OFFSET('Daten Elementary'!$A$1,MATCH(FJ$5,'Daten Elementary'!$A:$A,0)-1,MATCH($AT189,'Daten Elementary'!$A$424:$ADO$424,0)-1))*1000</f>
        <v>208.489</v>
      </c>
      <c r="FK189" s="305">
        <f t="shared" ca="1" si="135"/>
        <v>1.0000000134299651</v>
      </c>
      <c r="FL189" s="314">
        <f ca="1">IF(ISERROR(OFFSET('Daten Elementary'!$A$1,MATCH(FL$5,'Daten Elementary'!$A:$A,0)-1,MATCH(AM189,'Daten Elementary'!$A$424:$ADO$424,0)-1)),0,OFFSET('Daten Elementary'!$A$1,MATCH(FL$5,'Daten Elementary'!$A:$A,0)-1,MATCH(AM189,'Daten Elementary'!$A$424:$ADO$424,0)-1))</f>
        <v>0</v>
      </c>
      <c r="FM189" s="314">
        <f ca="1">IF(ISERROR(OFFSET('Daten Elementary'!$A$1,MATCH(FM$5,'Daten Elementary'!$A:$A,0)-1,MATCH(AN189,'Daten Elementary'!$A$424:$ADO$424,0)-1)),0,OFFSET('Daten Elementary'!$A$1,MATCH(FM$5,'Daten Elementary'!$A:$A,0)-1,MATCH(AN189,'Daten Elementary'!$A$424:$ADO$424,0)-1))</f>
        <v>0</v>
      </c>
      <c r="FN189" s="314">
        <f ca="1">IF(ISERROR(OFFSET('Daten Elementary'!$A$1,MATCH(FN$5,'Daten Elementary'!$A:$A,0)-1,MATCH(AO189,'Daten Elementary'!$A$424:$ADO$424,0)-1)),0,OFFSET('Daten Elementary'!$A$1,MATCH(FN$5,'Daten Elementary'!$A:$A,0)-1,MATCH(AO189,'Daten Elementary'!$A$424:$ADO$424,0)-1))</f>
        <v>0</v>
      </c>
      <c r="FO189" s="314">
        <f ca="1">IF(ISERROR(OFFSET('Daten Elementary'!$A$1,MATCH(FO$5,'Daten Elementary'!$A:$A,0)-1,MATCH(AP189,'Daten Elementary'!$A$424:$ADO$424,0)-1)),0,OFFSET('Daten Elementary'!$A$1,MATCH(FO$5,'Daten Elementary'!$A:$A,0)-1,MATCH(AP189,'Daten Elementary'!$A$424:$ADO$424,0)-1))</f>
        <v>0</v>
      </c>
      <c r="FP189" s="314">
        <f t="shared" ca="1" si="136"/>
        <v>0</v>
      </c>
      <c r="FQ189" s="314">
        <f ca="1">IF(ISERROR(OFFSET('Daten Elementary'!$A$1,MATCH(FQ$5,'Daten Elementary'!$A:$A,0)-1,MATCH(AQ189,'Daten Elementary'!$A$424:$ADO$424,0)-1)),0,OFFSET('Daten Elementary'!$A$1,MATCH(FQ$5,'Daten Elementary'!$A:$A,0)-1,MATCH(AQ189,'Daten Elementary'!$A$424:$ADO$424,0)-1))</f>
        <v>0</v>
      </c>
      <c r="FR189" s="314">
        <f ca="1">IF(ISERROR(OFFSET('Daten Elementary'!$A$1,MATCH(FR$5,'Daten Elementary'!$A:$A,0)-1,MATCH(AR189,'Daten Elementary'!$A$424:$ADO$424,0)-1)),0,OFFSET('Daten Elementary'!$A$1,MATCH(FR$5,'Daten Elementary'!$A:$A,0)-1,MATCH(AR189,'Daten Elementary'!$A$424:$ADO$424,0)-1))</f>
        <v>0</v>
      </c>
      <c r="FS189" s="314">
        <f ca="1">IF(ISERROR(OFFSET('Daten Elementary'!$A$1,MATCH(FS$5,'Daten Elementary'!$A:$A,0)-1,MATCH(AS189,'Daten Elementary'!$A$424:$ADO$424,0)-1)),0,OFFSET('Daten Elementary'!$A$1,MATCH(FS$5,'Daten Elementary'!$A:$A,0)-1,MATCH(AS189,'Daten Elementary'!$A$424:$ADO$424,0)-1))</f>
        <v>0</v>
      </c>
      <c r="FT189" s="315">
        <f t="shared" ca="1" si="137"/>
        <v>0</v>
      </c>
      <c r="FU189" s="314">
        <f ca="1">IF(ISERROR(OFFSET('Daten Elementary'!$A$1,MATCH(FU$5,'Daten Elementary'!$A:$A,0)-1,MATCH($AT189,'Daten Elementary'!$A$424:$ADO$424,0)-1)),0,OFFSET('Daten Elementary'!$A$1,MATCH(FU$5,'Daten Elementary'!$A:$A,0)-1,MATCH($AT189,'Daten Elementary'!$A$424:$ADO$424,0)-1))</f>
        <v>0</v>
      </c>
      <c r="FV189" s="305">
        <f t="shared" ca="1" si="138"/>
        <v>0</v>
      </c>
      <c r="FW189" s="324"/>
      <c r="FX189" s="231" t="str">
        <f t="shared" si="139"/>
        <v>Lastwagen (7.5t-16t), Diesel (EURO 3)</v>
      </c>
      <c r="FY189" s="231" t="str">
        <f t="shared" si="104"/>
        <v>Lastwagen (7.5t-16t)</v>
      </c>
      <c r="FZ189" s="231" t="str">
        <f t="shared" si="105"/>
        <v>, Diesel</v>
      </c>
      <c r="GA189" s="231" t="str">
        <f t="shared" si="106"/>
        <v xml:space="preserve"> (EURO 3)</v>
      </c>
      <c r="GB189" s="231"/>
    </row>
    <row r="190" spans="1:184" ht="16.5" customHeight="1">
      <c r="A190" s="364"/>
      <c r="B190" s="339"/>
      <c r="C190" s="332" t="s">
        <v>391</v>
      </c>
      <c r="D190" s="332" t="s">
        <v>24</v>
      </c>
      <c r="E190" s="345" t="s">
        <v>26</v>
      </c>
      <c r="F190" s="97">
        <v>3.2892572857048878</v>
      </c>
      <c r="G190" s="34">
        <v>6.9</v>
      </c>
      <c r="H190" s="84">
        <f t="shared" si="147"/>
        <v>0.4767039544499837</v>
      </c>
      <c r="I190" s="101">
        <v>1</v>
      </c>
      <c r="J190" s="101"/>
      <c r="K190" s="90">
        <v>1</v>
      </c>
      <c r="L190" s="86"/>
      <c r="M190" s="86"/>
      <c r="N190" s="38" t="s">
        <v>100</v>
      </c>
      <c r="O190" s="6">
        <f ca="1">(IF(ISERROR(INDEX(INDIRECT($D$268),MATCH($AM190,$AM$4:$AM$275,0),MATCH(O$304,INDIRECT($E$268),0))*$I190/$AD190),0,INDEX(INDIRECT($D$268),MATCH($AM190,$AM$4:$AM$275,0),MATCH(O$304,INDIRECT($E$268),0))*$I190/$AD190)+IF(ISERROR(INDEX(INDIRECT($D$268),MATCH($AN190,$AN$4:$AN$275,0),MATCH(O$305,INDIRECT($E$268),0))*$J190/$AE190),0,INDEX(INDIRECT($D$268),MATCH($AN190,$AN$4:$AN$275,0),MATCH(O$305,INDIRECT($E$268),0))*$J190/$AE190))*$AC190/$F190</f>
        <v>151.58324999999999</v>
      </c>
      <c r="P190" s="6">
        <f ca="1">(IF(ISERROR(INDEX(INDIRECT($D$268),MATCH($AO190,$AO$4:$AO$275,0),MATCH(P$304,INDIRECT($E$268),0))*$I190/$AD190),0,INDEX(INDIRECT($D$268),MATCH($AO190,$AO$4:$AO$275,0),MATCH(P$304,INDIRECT($E$268),0))*$I190/$AD190)+IF(ISERROR(INDEX(INDIRECT($D$268),MATCH($AP190,$AP$4:$AP$275,0),MATCH(P$305,INDIRECT($E$268),0))*$J190/$AE190),0,INDEX(INDIRECT($D$268),MATCH($AP190,$AP$4:$AP$275,0),MATCH(P$305,INDIRECT($E$268),0))*$J190/$AE190))*$AC190/$F190</f>
        <v>30.776224000000003</v>
      </c>
      <c r="Q190" s="6">
        <f ca="1">INDEX(INDIRECT($D$268),MATCH($AQ190,$AQ$4:$AQ$284,0),MATCH(Q$4,INDIRECT($E$268),0))*$K190*$AC190/$F190/$AF190</f>
        <v>6.1150327000000004</v>
      </c>
      <c r="R190" s="6">
        <f ca="1">INDEX(INDIRECT($D$268),MATCH($AR190,$AR$4:$AR$284,0),MATCH(R$4,INDIRECT($E$268),0))*$K190*$AC190/$F190/$AF190</f>
        <v>10.600871</v>
      </c>
      <c r="S190" s="6">
        <f ca="1">INDEX(INDIRECT($D$268),MATCH($AS190,$AS$4:$AS$284,0),MATCH(S$4,INDIRECT($E$268),0))*$K190*$AC190/$F190/$AF190</f>
        <v>17.590181999999999</v>
      </c>
      <c r="T190" s="7">
        <f t="shared" ca="1" si="146"/>
        <v>216.66555969999999</v>
      </c>
      <c r="U190" s="6">
        <f>IF($B$268=6,(IF(OR(AJ190="Benzin",AJ190="Diesel"),$AK190*INDEX('DIN EN 16258'!$I:$I,MATCH('mobitool-Faktoren v2.0'!$AI190,'DIN EN 16258'!$A:$A,0))*$I190/$AD190+$AL190*INDEX('DIN EN 16258'!$I:$I,MATCH('mobitool-Faktoren v2.0'!$AJ190,'DIN EN 16258'!$A:$A,0))*$I190/$AD190,IF(ISERROR($AK190*INDEX('DIN EN 16258'!$I:$I,MATCH('mobitool-Faktoren v2.0'!$AI190,'DIN EN 16258'!$A:$A,0))*$I190/$AD190),0,$AK190*INDEX('DIN EN 16258'!$I:$I,MATCH('mobitool-Faktoren v2.0'!$AI190,'DIN EN 16258'!$A:$A,0))*$I190/$AD190)+IF(ISERROR($AL190*INDEX('DIN EN 16258'!$I:$I,MATCH('mobitool-Faktoren v2.0'!$AJ190,'DIN EN 16258'!$A:$A,0))*$J190/$AE190),0,$AL190*INDEX('DIN EN 16258'!$I:$I,MATCH('mobitool-Faktoren v2.0'!$AJ190,'DIN EN 16258'!$A:$A,0))*$J190/$AE190)))*1000,
IF($B$268=1,(IF(OR(AJ190="Benzin",AJ190="Diesel"),$AK190*INDEX('DIN EN 16258'!$D:$D,MATCH('mobitool-Faktoren v2.0'!$AI190,'DIN EN 16258'!$A:$A,0))*$I190/$AD190+$AL190*INDEX('DIN EN 16258'!$D:$D,MATCH('mobitool-Faktoren v2.0'!$AJ190,'DIN EN 16258'!$A:$A,0))*$I190/$AD190,IF(ISERROR($AK190*INDEX('DIN EN 16258'!$D:$D,MATCH('mobitool-Faktoren v2.0'!$AI190,'DIN EN 16258'!$A:$A,0))*$I190/$AD190),0,$AK190*INDEX('DIN EN 16258'!$D:$D,MATCH('mobitool-Faktoren v2.0'!$AI190,'DIN EN 16258'!$A:$A,0))*$I190/$AD190)+IF(ISERROR($AL190*INDEX('DIN EN 16258'!$D:$D,MATCH('mobitool-Faktoren v2.0'!$AJ190,'DIN EN 16258'!$A:$A,0))*$J190/$AE190),0,$AL190*INDEX('DIN EN 16258'!$D:$D,MATCH('mobitool-Faktoren v2.0'!$AJ190,'DIN EN 16258'!$A:$A,0))*$J190/$AE190))),0))*$AC190/$F190</f>
        <v>151.93572</v>
      </c>
      <c r="V190" s="6">
        <f>IF($B$268=6,(IF(OR(AJ190="Benzin",AJ190="Diesel"),$AK190*INDEX('DIN EN 16258'!$L:$L,MATCH('mobitool-Faktoren v2.0'!$AI190,'DIN EN 16258'!$A:$A,0))*$I190/$AD190+$AL190*INDEX('DIN EN 16258'!$L:$L,MATCH('mobitool-Faktoren v2.0'!$AJ190,'DIN EN 16258'!$A:$A,0))*$I190/$AD190,IF(ISERROR($AK190*INDEX('DIN EN 16258'!$L:$L,MATCH('mobitool-Faktoren v2.0'!$AI190,'DIN EN 16258'!$A:$A,0))*$I190/$AD190),0,$AK190*INDEX('DIN EN 16258'!$L:$L,MATCH('mobitool-Faktoren v2.0'!$AI190,'DIN EN 16258'!$A:$A,0))*$I190/$AD190)+IF(ISERROR($AL190*INDEX('DIN EN 16258'!$L:$L,MATCH('mobitool-Faktoren v2.0'!$AJ190,'DIN EN 16258'!$A:$A,0))*$J190/$AE190),0,$AL190*INDEX('DIN EN 16258'!$L:$L,MATCH('mobitool-Faktoren v2.0'!$AJ190,'DIN EN 16258'!$A:$A,0))*$J190/$AE190)))*1000,
IF($B$268=1,(IF(OR(AJ190="Benzin",AJ190="Diesel"),$AK190*INDEX('DIN EN 16258'!$F:$F,MATCH('mobitool-Faktoren v2.0'!$AI190,'DIN EN 16258'!$A:$A,0))*$I190/$AD190+$AL190*INDEX('DIN EN 16258'!$F:$F,MATCH('mobitool-Faktoren v2.0'!$AJ190,'DIN EN 16258'!$A:$A,0))*$I190/$AD190,IF(ISERROR($AK190*INDEX('DIN EN 16258'!$F:$F,MATCH('mobitool-Faktoren v2.0'!$AI190,'DIN EN 16258'!$A:$A,0))*$I190/$AD190),0,$AK190*INDEX('DIN EN 16258'!$F:$F,MATCH('mobitool-Faktoren v2.0'!$AI190,'DIN EN 16258'!$A:$A,0))*$I190/$AD190)+IF(ISERROR($AL190*INDEX('DIN EN 16258'!$F:$F,MATCH('mobitool-Faktoren v2.0'!$AJ190,'DIN EN 16258'!$A:$A,0))*$J190/$AE190),0,$AL190*INDEX('DIN EN 16258'!$F:$F,MATCH('mobitool-Faktoren v2.0'!$AJ190,'DIN EN 16258'!$A:$A,0))*$J190/$AE190))),0))*$AC190/$F190</f>
        <v>184.59479999999999</v>
      </c>
      <c r="W190" s="6" t="s">
        <v>2379</v>
      </c>
      <c r="X190" s="39" t="s">
        <v>162</v>
      </c>
      <c r="Y190" s="300"/>
      <c r="Z190" s="300"/>
      <c r="AA190" s="299"/>
      <c r="AB190" s="299"/>
      <c r="AC190" s="300">
        <v>3.2892572857048878</v>
      </c>
      <c r="AD190" s="298">
        <v>1</v>
      </c>
      <c r="AE190" s="298"/>
      <c r="AF190" s="337">
        <v>1</v>
      </c>
      <c r="AG190" s="337"/>
      <c r="AH190" s="337"/>
      <c r="AI190" s="301" t="s">
        <v>24</v>
      </c>
      <c r="AJ190" s="301"/>
      <c r="AK190" s="374">
        <f>'Kennwerte Strassentransporte'!H$72</f>
        <v>4.7331999999999999E-2</v>
      </c>
      <c r="AL190" s="374"/>
      <c r="AM190" s="202" t="s">
        <v>1169</v>
      </c>
      <c r="AN190" s="202" t="s">
        <v>81</v>
      </c>
      <c r="AO190" s="202" t="s">
        <v>1982</v>
      </c>
      <c r="AP190" s="202" t="s">
        <v>81</v>
      </c>
      <c r="AQ190" s="202" t="s">
        <v>1170</v>
      </c>
      <c r="AR190" s="202" t="s">
        <v>1171</v>
      </c>
      <c r="AS190" s="202" t="s">
        <v>1172</v>
      </c>
      <c r="AT190" s="202" t="s">
        <v>1184</v>
      </c>
      <c r="AU190" s="303">
        <f ca="1">IF(ISERROR(OFFSET('Daten KEA'!$A$1,MATCH(AU$5,'Daten KEA'!$A:$A,0)-1,MATCH(AM190,'Daten KEA'!$A$424:$ADO$424,0)-1)),0,OFFSET('Daten KEA'!$A$1,MATCH(AU$5,'Daten KEA'!$A:$A,0)-1,MATCH(AM190,'Daten KEA'!$A$424:$ADO$424,0)-1))+IF(ISERROR(AK190*INDEX('Energiefaktoren Ecoinvent'!$D:$D,MATCH('mobitool-Faktoren v2.0'!AI190,'Energiefaktoren Ecoinvent'!$A:$A,0))),0,AK190*INDEX('Energiefaktoren Ecoinvent'!$D:$D,MATCH('mobitool-Faktoren v2.0'!AI190,'Energiefaktoren Ecoinvent'!$A:$A,0)))+IF(OR(AJ190="Benzin",AJ190="Diesel"),IF(ISERROR(OFFSET('Daten KEA'!$A$1,MATCH(AV$5,'Daten KEA'!$A:$A,0)-1,MATCH(AN190,'Daten KEA'!$A$424:$ADO$424,0)-1)),0,OFFSET('Daten KEA'!$A$1,MATCH(AV$5,'Daten KEA'!$A:$A,0)-1,MATCH(AN190,'Daten KEA'!$A$424:$ADO$424,0)-1))+IF(ISERROR(AL190*INDEX('Energiefaktoren Ecoinvent'!$D:$D,MATCH('mobitool-Faktoren v2.0'!AJ190,'Energiefaktoren Ecoinvent'!$A:$A,0))),0,AL190*INDEX('Energiefaktoren Ecoinvent'!$D:$D,MATCH('mobitool-Faktoren v2.0'!AJ190,'Energiefaktoren Ecoinvent'!$A:$A,0))),0)</f>
        <v>2.0258095999999997</v>
      </c>
      <c r="AV190" s="303">
        <f ca="1">IF(OR(AJ190="Benzin",AJ190="Diesel"),0,IF(ISERROR(OFFSET('Daten KEA'!$A$1,MATCH(AV$5,'Daten KEA'!$A:$A,0)-1,MATCH(AN190,'Daten KEA'!$A$424:$ADO$424,0)-1)),0,OFFSET('Daten KEA'!$A$1,MATCH(AV$5,'Daten KEA'!$A:$A,0)-1,MATCH(AN190,'Daten KEA'!$A$424:$ADO$424,0)-1))+IF(ISERROR(AL190*INDEX('Energiefaktoren Ecoinvent'!$D:$D,MATCH('mobitool-Faktoren v2.0'!AJ190,'Energiefaktoren Ecoinvent'!$A:$A,0))),0,AL190*INDEX('Energiefaktoren Ecoinvent'!$D:$D,MATCH('mobitool-Faktoren v2.0'!AJ190,'Energiefaktoren Ecoinvent'!$A:$A,0))))</f>
        <v>0</v>
      </c>
      <c r="AW190" s="303">
        <f ca="1">IF(ISERROR(OFFSET('Daten KEA'!$A$1,MATCH(AW$5,'Daten KEA'!$A:$A,0)-1,MATCH(AO190,'Daten KEA'!$A$424:$ADO$424,0)-1)),0,OFFSET('Daten KEA'!$A$1,MATCH(AW$5,'Daten KEA'!$A:$A,0)-1,MATCH(AO190,'Daten KEA'!$A$424:$ADO$424,0)-1))-IF(ISERROR(AK190*INDEX('Energiefaktoren Ecoinvent'!$D:$D,MATCH('mobitool-Faktoren v2.0'!AI190,'Energiefaktoren Ecoinvent'!$A:$A,0))),0,AK190*INDEX('Energiefaktoren Ecoinvent'!$D:$D,MATCH('mobitool-Faktoren v2.0'!AI190,'Energiefaktoren Ecoinvent'!$A:$A,0)))+IF(OR(AJ190="Benzin",AJ190="Diesel"),IF(ISERROR(OFFSET('Daten KEA'!$A$1,MATCH(AX$5,'Daten KEA'!$A:$A,0)-1,MATCH(AP190,'Daten KEA'!$A$424:$ADO$424,0)-1)),0,OFFSET('Daten KEA'!$A$1,MATCH(AX$5,'Daten KEA'!$A:$A,0)-1,MATCH(AP190,'Daten KEA'!$A$424:$ADO$424,0)-1))-IF(ISERROR(AL190*INDEX('Energiefaktoren Ecoinvent'!$D:$D,MATCH('mobitool-Faktoren v2.0'!AJ190,'Energiefaktoren Ecoinvent'!$A:$A,0))),0,AL190*INDEX('Energiefaktoren Ecoinvent'!$D:$D,MATCH('mobitool-Faktoren v2.0'!AJ190,'Energiefaktoren Ecoinvent'!$A:$A,0))),0)</f>
        <v>0.60211740000000047</v>
      </c>
      <c r="AX190" s="303">
        <f ca="1">IF(OR(AJ190="Benzin",AJ190="Diesel"),0,IF(ISERROR(OFFSET('Daten KEA'!$A$1,MATCH(AX$5,'Daten KEA'!$A:$A,0)-1,MATCH(AP190,'Daten KEA'!$A$424:$ADO$424,0)-1)),0,OFFSET('Daten KEA'!$A$1,MATCH(AX$5,'Daten KEA'!$A:$A,0)-1,MATCH(AP190,'Daten KEA'!$A$424:$ADO$424,0)-1))-IF(ISERROR(AL190*INDEX('Energiefaktoren Ecoinvent'!$D:$D,MATCH('mobitool-Faktoren v2.0'!AJ190,'Energiefaktoren Ecoinvent'!$A:$A,0))),0,AL190*INDEX('Energiefaktoren Ecoinvent'!$D:$D,MATCH('mobitool-Faktoren v2.0'!AJ190,'Energiefaktoren Ecoinvent'!$A:$A,0))))</f>
        <v>0</v>
      </c>
      <c r="AY190" s="303">
        <f t="shared" ca="1" si="107"/>
        <v>2.6279270000000001</v>
      </c>
      <c r="AZ190" s="303">
        <f ca="1">IF(ISERROR(OFFSET('Daten KEA'!$A$1,MATCH(AZ$5,'Daten KEA'!$A:$A,0)-1,MATCH(AQ190,'Daten KEA'!$A$424:$ADO$424,0)-1)),0,OFFSET('Daten KEA'!$A$1,MATCH(AZ$5,'Daten KEA'!$A:$A,0)-1,MATCH(AQ190,'Daten KEA'!$A$424:$ADO$424,0)-1))</f>
        <v>0.17740958000000001</v>
      </c>
      <c r="BA190" s="303">
        <f ca="1">IF(ISERROR(OFFSET('Daten KEA'!$A$1,MATCH(BA$5,'Daten KEA'!$A:$A,0)-1,MATCH(AR190,'Daten KEA'!$A$424:$ADO$424,0)-1)),0,OFFSET('Daten KEA'!$A$1,MATCH(BA$5,'Daten KEA'!$A:$A,0)-1,MATCH(AR190,'Daten KEA'!$A$424:$ADO$424,0)-1))</f>
        <v>0.19020365</v>
      </c>
      <c r="BB190" s="303">
        <f ca="1">IF(ISERROR(OFFSET('Daten KEA'!$A$1,MATCH(BB$5,'Daten KEA'!$A:$A,0)-1,MATCH(AS190,'Daten KEA'!$A$424:$ADO$424,0)-1)),0,OFFSET('Daten KEA'!$A$1,MATCH(BB$5,'Daten KEA'!$A:$A,0)-1,MATCH(AS190,'Daten KEA'!$A$424:$ADO$424,0)-1))</f>
        <v>0.65153030999999995</v>
      </c>
      <c r="BC190" s="304">
        <f t="shared" ca="1" si="101"/>
        <v>3.6470705400000001</v>
      </c>
      <c r="BD190" s="303">
        <f ca="1">IF(ISERROR(OFFSET('Daten KEA'!$A$1,MATCH(BD$5,'Daten KEA'!$A:$A,0)-1,MATCH(AT190,'Daten KEA'!$A$424:$ADO$424,0)-1)),0,OFFSET('Daten KEA'!$A$1,MATCH(BD$5,'Daten KEA'!$A:$A,0)-1,MATCH(AT190,'Daten KEA'!$A$424:$ADO$424,0)-1))</f>
        <v>3.6470706000000002</v>
      </c>
      <c r="BE190" s="305">
        <f t="shared" ca="1" si="108"/>
        <v>1.0000000164515601</v>
      </c>
      <c r="BF190" s="306">
        <f ca="1">IF(ISERROR(OFFSET('Daten KEA'!$A$1,MATCH(BF$5,'Daten KEA'!$A:$A,0)-1,MATCH(AM190,'Daten KEA'!$A$424:$ADO$424,0)-1)),0,OFFSET('Daten KEA'!$A$1,MATCH(BF$5,'Daten KEA'!$A:$A,0)-1,MATCH(AM190,'Daten KEA'!$A$424:$ADO$424,0)-1))+IF(ISERROR($AK190*INDEX('Energiefaktoren Ecoinvent'!$H:$H,MATCH('mobitool-Faktoren v2.0'!$AI190,'Energiefaktoren Ecoinvent'!$A:$A,0))),0,$AK190*INDEX('Energiefaktoren Ecoinvent'!$H:$H,MATCH('mobitool-Faktoren v2.0'!$AI190,'Energiefaktoren Ecoinvent'!$A:$A,0)))+IF(OR(AJ190="Benzin",AJ190="Diesel"),IF(ISERROR(OFFSET('Daten KEA'!$A$1,MATCH(BG$5,'Daten KEA'!$A:$A,0)-1,MATCH(AN190,'Daten KEA'!$A$424:$ADO$424,0)-1)),0,OFFSET('Daten KEA'!$A$1,MATCH(BG$5,'Daten KEA'!$A:$A,0)-1,MATCH(AN190,'Daten KEA'!$A$424:$ADO$424,0)-1))+IF(ISERROR($AL190*INDEX('Energiefaktoren Ecoinvent'!$H:$H,MATCH('mobitool-Faktoren v2.0'!$AJ190,'Energiefaktoren Ecoinvent'!$A:$A,0))),0,$AL190*INDEX('Energiefaktoren Ecoinvent'!$H:$H,MATCH('mobitool-Faktoren v2.0'!$AJ190,'Energiefaktoren Ecoinvent'!$A:$A,0))),0)</f>
        <v>2.0258095999999997</v>
      </c>
      <c r="BG190" s="306">
        <f ca="1">IF(OR(AJ190="Benzin",AJ190="Diesel"),0,IF(ISERROR(OFFSET('Daten KEA'!$A$1,MATCH(BG$5,'Daten KEA'!$A:$A,0)-1,MATCH(AN190,'Daten KEA'!$A$424:$ADO$424,0)-1)),0,OFFSET('Daten KEA'!$A$1,MATCH(BG$5,'Daten KEA'!$A:$A,0)-1,MATCH(AN190,'Daten KEA'!$A$424:$ADO$424,0)-1))+IF(ISERROR($AL190*INDEX('Energiefaktoren Ecoinvent'!$H:$H,MATCH('mobitool-Faktoren v2.0'!$AJ190,'Energiefaktoren Ecoinvent'!$A:$A,0))),0,$AL190*INDEX('Energiefaktoren Ecoinvent'!$H:$H,MATCH('mobitool-Faktoren v2.0'!$AJ190,'Energiefaktoren Ecoinvent'!$A:$A,0))))</f>
        <v>0</v>
      </c>
      <c r="BH190" s="306">
        <f ca="1">IF(ISERROR(OFFSET('Daten KEA'!$A$1,MATCH(BH$5,'Daten KEA'!$A:$A,0)-1,MATCH(AO190,'Daten KEA'!$A$424:$ADO$424,0)-1)),0,OFFSET('Daten KEA'!$A$1,MATCH(BH$5,'Daten KEA'!$A:$A,0)-1,MATCH(AO190,'Daten KEA'!$A$424:$ADO$424,0)-1))-IF(ISERROR($AK190*INDEX('Energiefaktoren Ecoinvent'!$H:$H,MATCH('mobitool-Faktoren v2.0'!$AI190,'Energiefaktoren Ecoinvent'!$A:$A,0))),0,$AK190*INDEX('Energiefaktoren Ecoinvent'!$H:$H,MATCH('mobitool-Faktoren v2.0'!$AI190,'Energiefaktoren Ecoinvent'!$A:$A,0)))+IF(OR(AJ190="Benzin",AJ190="Diesel"),IF(ISERROR(OFFSET('Daten KEA'!$A$1,MATCH(BI$5,'Daten KEA'!$A:$A,0)-1,MATCH(AP190,'Daten KEA'!$A$424:$ADO$424,0)-1)),0,OFFSET('Daten KEA'!$A$1,MATCH(BI$5,'Daten KEA'!$A:$A,0)-1,MATCH(AP190,'Daten KEA'!$A$424:$ADO$424,0)-1))-IF(ISERROR($AL190*INDEX('Energiefaktoren Ecoinvent'!$H:$H,MATCH('mobitool-Faktoren v2.0'!$AJ190,'Energiefaktoren Ecoinvent'!$A:$A,0))),0,$AL190*INDEX('Energiefaktoren Ecoinvent'!$H:$H,MATCH('mobitool-Faktoren v2.0'!$AJ190,'Energiefaktoren Ecoinvent'!$A:$A,0))),0)</f>
        <v>0.59532644082020036</v>
      </c>
      <c r="BI190" s="306">
        <f ca="1">IF(OR(AJ190="Benzin",AJ190="Diesel"),0,IF(ISERROR(OFFSET('Daten KEA'!$A$1,MATCH(BI$5,'Daten KEA'!$A:$A,0)-1,MATCH(AP190,'Daten KEA'!$A$424:$ADO$424,0)-1)),0,OFFSET('Daten KEA'!$A$1,MATCH(BI$5,'Daten KEA'!$A:$A,0)-1,MATCH(AP190,'Daten KEA'!$A$424:$ADO$424,0)-1))-IF(ISERROR($AL190*INDEX('Energiefaktoren Ecoinvent'!$H:$H,MATCH('mobitool-Faktoren v2.0'!$AJ190,'Energiefaktoren Ecoinvent'!$A:$A,0))),0,$AL190*INDEX('Energiefaktoren Ecoinvent'!$H:$H,MATCH('mobitool-Faktoren v2.0'!$AJ190,'Energiefaktoren Ecoinvent'!$A:$A,0))))</f>
        <v>0</v>
      </c>
      <c r="BJ190" s="306">
        <f t="shared" ca="1" si="140"/>
        <v>2.6211360408202</v>
      </c>
      <c r="BK190" s="306">
        <f ca="1">IF(ISERROR(OFFSET('Daten KEA'!$A$1,MATCH(BK$5,'Daten KEA'!$A:$A,0)-1,MATCH(AQ190,'Daten KEA'!$A$424:$ADO$424,0)-1)),0,OFFSET('Daten KEA'!$A$1,MATCH(BK$5,'Daten KEA'!$A:$A,0)-1,MATCH(AQ190,'Daten KEA'!$A$424:$ADO$424,0)-1))</f>
        <v>0.16961685591771999</v>
      </c>
      <c r="BL190" s="306">
        <f ca="1">IF(ISERROR(OFFSET('Daten KEA'!$A$1,MATCH(BL$5,'Daten KEA'!$A:$A,0)-1,MATCH(AR190,'Daten KEA'!$A$424:$ADO$424,0)-1)),0,OFFSET('Daten KEA'!$A$1,MATCH(BL$5,'Daten KEA'!$A:$A,0)-1,MATCH(AR190,'Daten KEA'!$A$424:$ADO$424,0)-1))</f>
        <v>0.18106171224629999</v>
      </c>
      <c r="BM190" s="306">
        <f ca="1">IF(ISERROR(OFFSET('Daten KEA'!$A$1,MATCH(BM$5,'Daten KEA'!$A:$A,0)-1,MATCH(AS190,'Daten KEA'!$A$424:$ADO$424,0)-1)),0,OFFSET('Daten KEA'!$A$1,MATCH(BM$5,'Daten KEA'!$A:$A,0)-1,MATCH(AS190,'Daten KEA'!$A$424:$ADO$424,0)-1))</f>
        <v>0.61393127881731002</v>
      </c>
      <c r="BN190" s="307">
        <f t="shared" ca="1" si="148"/>
        <v>3.5857458878015298</v>
      </c>
      <c r="BO190" s="306">
        <f ca="1">IF(ISERROR(OFFSET('Daten KEA'!$A$1,MATCH(BO$5,'Daten KEA'!$A:$A,0)-1,MATCH(AT190,'Daten KEA'!$A$424:$ADO$424,0)-1)),0,OFFSET('Daten KEA'!$A$1,MATCH(BO$5,'Daten KEA'!$A:$A,0)-1,MATCH(AT190,'Daten KEA'!$A$424:$ADO$424,0)-1))</f>
        <v>3.5857458598019996</v>
      </c>
      <c r="BP190" s="305">
        <f t="shared" ca="1" si="109"/>
        <v>0.99999999219143487</v>
      </c>
      <c r="BQ190" s="308">
        <f ca="1">IF(ISERROR(OFFSET('Daten GWP'!$A$1,MATCH(BQ$5,'Daten GWP'!$A:$A,0)-1,MATCH(AM190,'Daten GWP'!$A$424:$ADO$424,0)-1)),0,OFFSET('Daten GWP'!$A$1,MATCH(BQ$5,'Daten GWP'!$A:$A,0)-1,MATCH(AM190,'Daten GWP'!$A$424:$ADO$424,0)-1))*1000</f>
        <v>151.58324999999999</v>
      </c>
      <c r="BR190" s="308">
        <f ca="1">IF(ISERROR(OFFSET('Daten GWP'!$A$1,MATCH(BR$5,'Daten GWP'!$A:$A,0)-1,MATCH(AN190,'Daten GWP'!$A$424:$ADO$424,0)-1)),0,OFFSET('Daten GWP'!$A$1,MATCH(BR$5,'Daten GWP'!$A:$A,0)-1,MATCH(AN190,'Daten GWP'!$A$424:$ADO$424,0)-1))*1000</f>
        <v>0</v>
      </c>
      <c r="BS190" s="308">
        <f ca="1">IF(ISERROR(OFFSET('Daten GWP'!$A$1,MATCH(BS$5,'Daten GWP'!$A:$A,0)-1,MATCH(AO190,'Daten GWP'!$A$424:$ADO$424,0)-1)),0,OFFSET('Daten GWP'!$A$1,MATCH(BS$5,'Daten GWP'!$A:$A,0)-1,MATCH(AO190,'Daten GWP'!$A$424:$ADO$424,0)-1))*1000</f>
        <v>30.776224000000003</v>
      </c>
      <c r="BT190" s="308">
        <f ca="1">IF(ISERROR(OFFSET('Daten GWP'!$A$1,MATCH(BT$5,'Daten GWP'!$A:$A,0)-1,MATCH(AP190,'Daten GWP'!$A$424:$ADO$424,0)-1)),0,OFFSET('Daten GWP'!$A$1,MATCH(BT$5,'Daten GWP'!$A:$A,0)-1,MATCH(AP190,'Daten GWP'!$A$424:$ADO$424,0)-1))*1000</f>
        <v>0</v>
      </c>
      <c r="BU190" s="308">
        <f t="shared" ca="1" si="110"/>
        <v>182.35947400000001</v>
      </c>
      <c r="BV190" s="308">
        <f ca="1">IF(ISERROR(OFFSET('Daten GWP'!$A$1,MATCH(BV$5,'Daten GWP'!$A:$A,0)-1,MATCH(AQ190,'Daten GWP'!$A$424:$ADO$424,0)-1)),0,OFFSET('Daten GWP'!$A$1,MATCH(BV$5,'Daten GWP'!$A:$A,0)-1,MATCH(AQ190,'Daten GWP'!$A$424:$ADO$424,0)-1))*1000</f>
        <v>6.1150327000000004</v>
      </c>
      <c r="BW190" s="308">
        <f ca="1">IF(ISERROR(OFFSET('Daten GWP'!$A$1,MATCH(BW$5,'Daten GWP'!$A:$A,0)-1,MATCH(AR190,'Daten GWP'!$A$424:$ADO$424,0)-1)),0,OFFSET('Daten GWP'!$A$1,MATCH(BW$5,'Daten GWP'!$A:$A,0)-1,MATCH(AR190,'Daten GWP'!$A$424:$ADO$424,0)-1))*1000</f>
        <v>10.600871</v>
      </c>
      <c r="BX190" s="308">
        <f ca="1">IF(ISERROR(OFFSET('Daten GWP'!$A$1,MATCH(BX$5,'Daten GWP'!$A:$A,0)-1,MATCH(AS190,'Daten GWP'!$A$424:$ADO$424,0)-1)),0,OFFSET('Daten GWP'!$A$1,MATCH(BX$5,'Daten GWP'!$A:$A,0)-1,MATCH(AS190,'Daten GWP'!$A$424:$ADO$424,0)-1))*1000</f>
        <v>17.590181999999999</v>
      </c>
      <c r="BY190" s="309">
        <f t="shared" ca="1" si="149"/>
        <v>216.66555970000002</v>
      </c>
      <c r="BZ190" s="308">
        <f ca="1">IF(ISERROR(OFFSET('Daten GWP'!$A$1,MATCH(BZ$5,'Daten GWP'!$A:$A,0)-1,MATCH(AT190,'Daten GWP'!$A$424:$ADO$424,0)-1)),0,OFFSET('Daten GWP'!$A$1,MATCH(BZ$5,'Daten GWP'!$A:$A,0)-1,MATCH(AT190,'Daten GWP'!$A$424:$ADO$424,0)-1))*1000</f>
        <v>216.66556</v>
      </c>
      <c r="CA190" s="305">
        <f t="shared" ca="1" si="111"/>
        <v>1.0000000013846224</v>
      </c>
      <c r="CB190" s="310">
        <f ca="1">IF(ISERROR(OFFSET('Daten Elementary'!$A$1,MATCH(CB$5,'Daten Elementary'!$A:$A,0)-1,MATCH(AM190,'Daten Elementary'!$A$424:$ADO$424,0)-1)),0,OFFSET('Daten Elementary'!$A$1,MATCH(CB$5,'Daten Elementary'!$A:$A,0)-1,MATCH(AM190,'Daten Elementary'!$A$424:$ADO$424,0)-1))*1000000</f>
        <v>33.34872</v>
      </c>
      <c r="CC190" s="310">
        <f ca="1">IF(ISERROR(OFFSET('Daten Elementary'!$A$1,MATCH(CC$5,'Daten Elementary'!$A:$A,0)-1,MATCH(AN190,'Daten Elementary'!$A$424:$ADO$424,0)-1)),0,OFFSET('Daten Elementary'!$A$1,MATCH(CC$5,'Daten Elementary'!$A:$A,0)-1,MATCH(AN190,'Daten Elementary'!$A$424:$ADO$424,0)-1))*1000000</f>
        <v>0</v>
      </c>
      <c r="CD190" s="310">
        <f ca="1">IF(ISERROR(OFFSET('Daten Elementary'!$A$1,MATCH(CD$5,'Daten Elementary'!$A:$A,0)-1,MATCH(AO190,'Daten Elementary'!$A$424:$ADO$424,0)-1)),0,OFFSET('Daten Elementary'!$A$1,MATCH(CD$5,'Daten Elementary'!$A:$A,0)-1,MATCH(AO190,'Daten Elementary'!$A$424:$ADO$424,0)-1))*1000000</f>
        <v>12.299602999999999</v>
      </c>
      <c r="CE190" s="310">
        <f ca="1">IF(ISERROR(OFFSET('Daten Elementary'!$A$1,MATCH(CE$5,'Daten Elementary'!$A:$A,0)-1,MATCH(AP190,'Daten Elementary'!$A$424:$ADO$424,0)-1)),0,OFFSET('Daten Elementary'!$A$1,MATCH(CE$5,'Daten Elementary'!$A:$A,0)-1,MATCH(AP190,'Daten Elementary'!$A$424:$ADO$424,0)-1))*1000000</f>
        <v>0</v>
      </c>
      <c r="CF190" s="310">
        <f t="shared" ca="1" si="112"/>
        <v>45.648322999999998</v>
      </c>
      <c r="CG190" s="310">
        <f ca="1">IF(ISERROR(OFFSET('Daten Elementary'!$A$1,MATCH(CG$5,'Daten Elementary'!$A:$A,0)-1,MATCH(AQ190,'Daten Elementary'!$A$424:$ADO$424,0)-1)),0,OFFSET('Daten Elementary'!$A$1,MATCH(CG$5,'Daten Elementary'!$A:$A,0)-1,MATCH(AQ190,'Daten Elementary'!$A$424:$ADO$424,0)-1))*1000000</f>
        <v>2.4268856999999997</v>
      </c>
      <c r="CH190" s="310">
        <f ca="1">IF(ISERROR(OFFSET('Daten Elementary'!$A$1,MATCH(CH$5,'Daten Elementary'!$A:$A,0)-1,MATCH(AR190,'Daten Elementary'!$A$424:$ADO$424,0)-1)),0,OFFSET('Daten Elementary'!$A$1,MATCH(CH$5,'Daten Elementary'!$A:$A,0)-1,MATCH(AR190,'Daten Elementary'!$A$424:$ADO$424,0)-1))*1000000</f>
        <v>14.099661999999999</v>
      </c>
      <c r="CI190" s="310">
        <f ca="1">IF(ISERROR(OFFSET('Daten Elementary'!$A$1,MATCH(CI$5,'Daten Elementary'!$A:$A,0)-1,MATCH(AS190,'Daten Elementary'!$A$424:$ADO$424,0)-1)),0,OFFSET('Daten Elementary'!$A$1,MATCH(CI$5,'Daten Elementary'!$A:$A,0)-1,MATCH(AS190,'Daten Elementary'!$A$424:$ADO$424,0)-1))*1000000</f>
        <v>18.141359999999999</v>
      </c>
      <c r="CJ190" s="311">
        <f t="shared" ca="1" si="113"/>
        <v>80.316230700000006</v>
      </c>
      <c r="CK190" s="310">
        <f ca="1">IF(ISERROR(OFFSET('Daten Elementary'!$A$1,MATCH(CK$5,'Daten Elementary'!$A:$A,0)-1,MATCH($AT190,'Daten Elementary'!$A$424:$ADO$424,0)-1)),0,OFFSET('Daten Elementary'!$A$1,MATCH(CK$5,'Daten Elementary'!$A:$A,0)-1,MATCH($AT190,'Daten Elementary'!$A$424:$ADO$424,0)-1))*1000000</f>
        <v>80.316231999999999</v>
      </c>
      <c r="CL190" s="305">
        <f t="shared" ca="1" si="114"/>
        <v>1.0000000161860185</v>
      </c>
      <c r="CM190" s="312">
        <f ca="1">IF(ISERROR(OFFSET('Daten Elementary'!$A$1,MATCH(CM$5,'Daten Elementary'!$A:$A,0)-1,MATCH(AM190,'Daten Elementary'!$A$424:$ADO$424,0)-1)),0,OFFSET('Daten Elementary'!$A$1,MATCH(CM$5,'Daten Elementary'!$A:$A,0)-1,MATCH(AM190,'Daten Elementary'!$A$424:$ADO$424,0)-1))*1000000</f>
        <v>19.816839999999999</v>
      </c>
      <c r="CN190" s="312">
        <f ca="1">IF(ISERROR(OFFSET('Daten Elementary'!$A$1,MATCH(CN$5,'Daten Elementary'!$A:$A,0)-1,MATCH(AN190,'Daten Elementary'!$A$424:$ADO$424,0)-1)),0,OFFSET('Daten Elementary'!$A$1,MATCH(CN$5,'Daten Elementary'!$A:$A,0)-1,MATCH(AN190,'Daten Elementary'!$A$424:$ADO$424,0)-1))*1000000</f>
        <v>0</v>
      </c>
      <c r="CO190" s="312">
        <f ca="1">IF(ISERROR(OFFSET('Daten Elementary'!$A$1,MATCH(CO$5,'Daten Elementary'!$A:$A,0)-1,MATCH(AO190,'Daten Elementary'!$A$424:$ADO$424,0)-1)),0,OFFSET('Daten Elementary'!$A$1,MATCH(CO$5,'Daten Elementary'!$A:$A,0)-1,MATCH(AO190,'Daten Elementary'!$A$424:$ADO$424,0)-1))*1000000</f>
        <v>9.9960871000000004</v>
      </c>
      <c r="CP190" s="312">
        <f ca="1">IF(ISERROR(OFFSET('Daten Elementary'!$A$1,MATCH(CP$5,'Daten Elementary'!$A:$A,0)-1,MATCH(AP190,'Daten Elementary'!$A$424:$ADO$424,0)-1)),0,OFFSET('Daten Elementary'!$A$1,MATCH(CP$5,'Daten Elementary'!$A:$A,0)-1,MATCH(AP190,'Daten Elementary'!$A$424:$ADO$424,0)-1))*1000000</f>
        <v>0</v>
      </c>
      <c r="CQ190" s="312">
        <f t="shared" ca="1" si="115"/>
        <v>29.8129271</v>
      </c>
      <c r="CR190" s="312">
        <f ca="1">IF(ISERROR(OFFSET('Daten Elementary'!$A$1,MATCH(CR$5,'Daten Elementary'!$A:$A,0)-1,MATCH(AQ190,'Daten Elementary'!$A$424:$ADO$424,0)-1)),0,OFFSET('Daten Elementary'!$A$1,MATCH(CR$5,'Daten Elementary'!$A:$A,0)-1,MATCH(AQ190,'Daten Elementary'!$A$424:$ADO$424,0)-1))*1000000</f>
        <v>1.2565286</v>
      </c>
      <c r="CS190" s="312">
        <f ca="1">IF(ISERROR(OFFSET('Daten Elementary'!$A$1,MATCH(CS$5,'Daten Elementary'!$A:$A,0)-1,MATCH(AR190,'Daten Elementary'!$A$424:$ADO$424,0)-1)),0,OFFSET('Daten Elementary'!$A$1,MATCH(CS$5,'Daten Elementary'!$A:$A,0)-1,MATCH(AR190,'Daten Elementary'!$A$424:$ADO$424,0)-1))*1000000</f>
        <v>4.2223427999999998</v>
      </c>
      <c r="CT190" s="312">
        <f ca="1">IF(ISERROR(OFFSET('Daten Elementary'!$A$1,MATCH(CT$5,'Daten Elementary'!$A:$A,0)-1,MATCH(AS190,'Daten Elementary'!$A$424:$ADO$424,0)-1)),0,OFFSET('Daten Elementary'!$A$1,MATCH(CT$5,'Daten Elementary'!$A:$A,0)-1,MATCH(AS190,'Daten Elementary'!$A$424:$ADO$424,0)-1))*1000000</f>
        <v>10.257688999999999</v>
      </c>
      <c r="CU190" s="313">
        <f t="shared" ca="1" si="116"/>
        <v>45.549487499999998</v>
      </c>
      <c r="CV190" s="312">
        <f ca="1">IF(ISERROR(OFFSET('Daten Elementary'!$A$1,MATCH(CV$5,'Daten Elementary'!$A:$A,0)-1,MATCH($AT190,'Daten Elementary'!$A$424:$ADO$424,0)-1)),0,OFFSET('Daten Elementary'!$A$1,MATCH(CV$5,'Daten Elementary'!$A:$A,0)-1,MATCH($AT190,'Daten Elementary'!$A$424:$ADO$424,0)-1))*1000000</f>
        <v>45.549488000000004</v>
      </c>
      <c r="CW190" s="305">
        <f t="shared" ca="1" si="117"/>
        <v>1.0000000109770721</v>
      </c>
      <c r="CX190" s="314">
        <f ca="1">IF(ISERROR(OFFSET('Daten Elementary'!$A$1,MATCH(CX$5,'Daten Elementary'!$A:$A,0)-1,MATCH(AM190,'Daten Elementary'!$A$424:$ADO$424,0)-1)),0,OFFSET('Daten Elementary'!$A$1,MATCH(CX$5,'Daten Elementary'!$A:$A,0)-1,MATCH(AM190,'Daten Elementary'!$A$424:$ADO$424,0)-1))*1000000</f>
        <v>5.4760698999999997</v>
      </c>
      <c r="CY190" s="314">
        <f ca="1">IF(ISERROR(OFFSET('Daten Elementary'!$A$1,MATCH(CY$5,'Daten Elementary'!$A:$A,0)-1,MATCH(AN190,'Daten Elementary'!$A$424:$ADO$424,0)-1)),0,OFFSET('Daten Elementary'!$A$1,MATCH(CY$5,'Daten Elementary'!$A:$A,0)-1,MATCH(AN190,'Daten Elementary'!$A$424:$ADO$424,0)-1))*1000000</f>
        <v>0</v>
      </c>
      <c r="CZ190" s="314">
        <f ca="1">IF(ISERROR(OFFSET('Daten Elementary'!$A$1,MATCH(CZ$5,'Daten Elementary'!$A:$A,0)-1,MATCH(AO190,'Daten Elementary'!$A$424:$ADO$424,0)-1)),0,OFFSET('Daten Elementary'!$A$1,MATCH(CZ$5,'Daten Elementary'!$A:$A,0)-1,MATCH(AO190,'Daten Elementary'!$A$424:$ADO$424,0)-1))*1000000</f>
        <v>106.52821</v>
      </c>
      <c r="DA190" s="314">
        <f ca="1">IF(ISERROR(OFFSET('Daten Elementary'!$A$1,MATCH(DA$5,'Daten Elementary'!$A:$A,0)-1,MATCH(AP190,'Daten Elementary'!$A$424:$ADO$424,0)-1)),0,OFFSET('Daten Elementary'!$A$1,MATCH(DA$5,'Daten Elementary'!$A:$A,0)-1,MATCH(AP190,'Daten Elementary'!$A$424:$ADO$424,0)-1))*1000000</f>
        <v>0</v>
      </c>
      <c r="DB190" s="314">
        <f t="shared" ca="1" si="118"/>
        <v>112.0042799</v>
      </c>
      <c r="DC190" s="314">
        <f ca="1">IF(ISERROR(OFFSET('Daten Elementary'!$A$1,MATCH(DC$5,'Daten Elementary'!$A:$A,0)-1,MATCH(AQ190,'Daten Elementary'!$A$424:$ADO$424,0)-1)),0,OFFSET('Daten Elementary'!$A$1,MATCH(DC$5,'Daten Elementary'!$A:$A,0)-1,MATCH(AQ190,'Daten Elementary'!$A$424:$ADO$424,0)-1))*1000000</f>
        <v>11.041305000000001</v>
      </c>
      <c r="DD190" s="314">
        <f ca="1">IF(ISERROR(OFFSET('Daten Elementary'!$A$1,MATCH(DD$5,'Daten Elementary'!$A:$A,0)-1,MATCH(AR190,'Daten Elementary'!$A$424:$ADO$424,0)-1)),0,OFFSET('Daten Elementary'!$A$1,MATCH(DD$5,'Daten Elementary'!$A:$A,0)-1,MATCH(AR190,'Daten Elementary'!$A$424:$ADO$424,0)-1))*1000000</f>
        <v>11.215059999999999</v>
      </c>
      <c r="DE190" s="314">
        <f ca="1">IF(ISERROR(OFFSET('Daten Elementary'!$A$1,MATCH(DE$5,'Daten Elementary'!$A:$A,0)-1,MATCH(AS190,'Daten Elementary'!$A$424:$ADO$424,0)-1)),0,OFFSET('Daten Elementary'!$A$1,MATCH(DE$5,'Daten Elementary'!$A:$A,0)-1,MATCH(AS190,'Daten Elementary'!$A$424:$ADO$424,0)-1))*1000000</f>
        <v>92.776310999999993</v>
      </c>
      <c r="DF190" s="315">
        <f t="shared" ca="1" si="119"/>
        <v>227.03695589999998</v>
      </c>
      <c r="DG190" s="314">
        <f ca="1">IF(ISERROR(OFFSET('Daten Elementary'!$A$1,MATCH(DG$5,'Daten Elementary'!$A:$A,0)-1,MATCH($AT190,'Daten Elementary'!$A$424:$ADO$424,0)-1)),0,OFFSET('Daten Elementary'!$A$1,MATCH(DG$5,'Daten Elementary'!$A:$A,0)-1,MATCH($AT190,'Daten Elementary'!$A$424:$ADO$424,0)-1))*1000000</f>
        <v>227.03695000000002</v>
      </c>
      <c r="DH190" s="305">
        <f t="shared" ca="1" si="120"/>
        <v>0.99999997401304141</v>
      </c>
      <c r="DI190" s="316">
        <f ca="1">IF(ISERROR(OFFSET('Daten Elementary'!$A$1,MATCH(DI$5,'Daten Elementary'!$A:$A,0)-1,MATCH(AM190,'Daten Elementary'!$A$424:$ADO$424,0)-1)),0,OFFSET('Daten Elementary'!$A$1,MATCH(DI$5,'Daten Elementary'!$A:$A,0)-1,MATCH(AM190,'Daten Elementary'!$A$424:$ADO$424,0)-1))*1000000</f>
        <v>647.24</v>
      </c>
      <c r="DJ190" s="316">
        <f ca="1">IF(ISERROR(OFFSET('Daten Elementary'!$A$1,MATCH(DJ$5,'Daten Elementary'!$A:$A,0)-1,MATCH(AN190,'Daten Elementary'!$A$424:$ADO$424,0)-1)),0,OFFSET('Daten Elementary'!$A$1,MATCH(DJ$5,'Daten Elementary'!$A:$A,0)-1,MATCH(AN190,'Daten Elementary'!$A$424:$ADO$424,0)-1))*1000000</f>
        <v>0</v>
      </c>
      <c r="DK190" s="316">
        <f ca="1">IF(ISERROR(OFFSET('Daten Elementary'!$A$1,MATCH(DK$5,'Daten Elementary'!$A:$A,0)-1,MATCH(AO190,'Daten Elementary'!$A$424:$ADO$424,0)-1)),0,OFFSET('Daten Elementary'!$A$1,MATCH(DK$5,'Daten Elementary'!$A:$A,0)-1,MATCH(AO190,'Daten Elementary'!$A$424:$ADO$424,0)-1))*1000000</f>
        <v>129.79533000000001</v>
      </c>
      <c r="DL190" s="316">
        <f ca="1">IF(ISERROR(OFFSET('Daten Elementary'!$A$1,MATCH(DL$5,'Daten Elementary'!$A:$A,0)-1,MATCH(AP190,'Daten Elementary'!$A$424:$ADO$424,0)-1)),0,OFFSET('Daten Elementary'!$A$1,MATCH(DL$5,'Daten Elementary'!$A:$A,0)-1,MATCH(AP190,'Daten Elementary'!$A$424:$ADO$424,0)-1))*1000000</f>
        <v>0</v>
      </c>
      <c r="DM190" s="316">
        <f t="shared" ca="1" si="121"/>
        <v>777.03533000000004</v>
      </c>
      <c r="DN190" s="316">
        <f ca="1">IF(ISERROR(OFFSET('Daten Elementary'!$A$1,MATCH(DN$5,'Daten Elementary'!$A:$A,0)-1,MATCH(AQ190,'Daten Elementary'!$A$424:$ADO$424,0)-1)),0,OFFSET('Daten Elementary'!$A$1,MATCH(DN$5,'Daten Elementary'!$A:$A,0)-1,MATCH(AQ190,'Daten Elementary'!$A$424:$ADO$424,0)-1))*1000000</f>
        <v>10.943117000000001</v>
      </c>
      <c r="DO190" s="316">
        <f ca="1">IF(ISERROR(OFFSET('Daten Elementary'!$A$1,MATCH(DO$5,'Daten Elementary'!$A:$A,0)-1,MATCH(AR190,'Daten Elementary'!$A$424:$ADO$424,0)-1)),0,OFFSET('Daten Elementary'!$A$1,MATCH(DO$5,'Daten Elementary'!$A:$A,0)-1,MATCH(AR190,'Daten Elementary'!$A$424:$ADO$424,0)-1))*1000000</f>
        <v>22.406224000000002</v>
      </c>
      <c r="DP190" s="316">
        <f ca="1">IF(ISERROR(OFFSET('Daten Elementary'!$A$1,MATCH(DP$5,'Daten Elementary'!$A:$A,0)-1,MATCH(AS190,'Daten Elementary'!$A$424:$ADO$424,0)-1)),0,OFFSET('Daten Elementary'!$A$1,MATCH(DP$5,'Daten Elementary'!$A:$A,0)-1,MATCH(AS190,'Daten Elementary'!$A$424:$ADO$424,0)-1))*1000000</f>
        <v>104.16596</v>
      </c>
      <c r="DQ190" s="317">
        <f t="shared" ca="1" si="122"/>
        <v>914.55063100000007</v>
      </c>
      <c r="DR190" s="316">
        <f ca="1">IF(ISERROR(OFFSET('Daten Elementary'!$A$1,MATCH(DR$5,'Daten Elementary'!$A:$A,0)-1,MATCH($AT190,'Daten Elementary'!$A$424:$ADO$424,0)-1)),0,OFFSET('Daten Elementary'!$A$1,MATCH(DR$5,'Daten Elementary'!$A:$A,0)-1,MATCH($AT190,'Daten Elementary'!$A$424:$ADO$424,0)-1))*1000000</f>
        <v>914.55062999999996</v>
      </c>
      <c r="DS190" s="305">
        <f t="shared" ca="1" si="123"/>
        <v>0.99999999890656666</v>
      </c>
      <c r="DT190" s="318">
        <f ca="1">IF(ISERROR(OFFSET('Daten UBP13'!$A$1,MATCH(DT$5,'Daten UBP13'!$A:$A,0)-1,MATCH(AM190,'Daten UBP13'!$A$424:$AEG$424,0)-1)),0,OFFSET('Daten UBP13'!$A$1,MATCH(DT$5,'Daten UBP13'!$A:$A,0)-1,MATCH(AM190,'Daten UBP13'!$A$424:$AEG$424,0)-1))</f>
        <v>172.4699</v>
      </c>
      <c r="DU190" s="318">
        <f ca="1">IF(ISERROR(OFFSET('Daten UBP13'!$A$1,MATCH(DU$5,'Daten UBP13'!$A:$A,0)-1,MATCH(AN190,'Daten UBP13'!$A$424:$AEG$424,0)-1)),0,OFFSET('Daten UBP13'!$A$1,MATCH(DU$5,'Daten UBP13'!$A:$A,0)-1,MATCH(AN190,'Daten UBP13'!$A$424:$AEG$424,0)-1))</f>
        <v>0</v>
      </c>
      <c r="DV190" s="318">
        <f ca="1">IF(ISERROR(OFFSET('Daten UBP13'!$A$1,MATCH(DV$5,'Daten UBP13'!$A:$A,0)-1,MATCH(AO190,'Daten UBP13'!$A$424:$AEG$424,0)-1)),0,OFFSET('Daten UBP13'!$A$1,MATCH(DV$5,'Daten UBP13'!$A:$A,0)-1,MATCH(AO190,'Daten UBP13'!$A$424:$AEG$424,0)-1))</f>
        <v>64.285971000000004</v>
      </c>
      <c r="DW190" s="318">
        <f ca="1">IF(ISERROR(OFFSET('Daten UBP13'!$A$1,MATCH(DW$5,'Daten UBP13'!$A:$A,0)-1,MATCH(AP190,'Daten UBP13'!$A$424:$AEG$424,0)-1)),0,OFFSET('Daten UBP13'!$A$1,MATCH(DW$5,'Daten UBP13'!$A:$A,0)-1,MATCH(AP190,'Daten UBP13'!$A$424:$AEG$424,0)-1))</f>
        <v>0</v>
      </c>
      <c r="DX190" s="318">
        <f t="shared" ca="1" si="124"/>
        <v>236.75587100000001</v>
      </c>
      <c r="DY190" s="318">
        <f ca="1">IF(ISERROR(OFFSET('Daten UBP13'!$A$1,MATCH(DY$5,'Daten UBP13'!$A:$A,0)-1,MATCH(AQ190,'Daten UBP13'!$A$424:$AEG$424,0)-1)),0,OFFSET('Daten UBP13'!$A$1,MATCH(DY$5,'Daten UBP13'!$A:$A,0)-1,MATCH(AQ190,'Daten UBP13'!$A$424:$AEG$424,0)-1))</f>
        <v>8.7242636999999998</v>
      </c>
      <c r="DZ190" s="318">
        <f ca="1">IF(ISERROR(OFFSET('Daten UBP13'!$A$1,MATCH(DZ$5,'Daten UBP13'!$A:$A,0)-1,MATCH(AR190,'Daten UBP13'!$A$424:$AEG$424,0)-1)),0,OFFSET('Daten UBP13'!$A$1,MATCH(DZ$5,'Daten UBP13'!$A:$A,0)-1,MATCH(AR190,'Daten UBP13'!$A$424:$AEG$424,0)-1))</f>
        <v>18.438309</v>
      </c>
      <c r="EA190" s="318">
        <f ca="1">IF(ISERROR(OFFSET('Daten UBP13'!$A$1,MATCH(EA$5,'Daten UBP13'!$A:$A,0)-1,MATCH(AS190,'Daten UBP13'!$A$424:$AEG$424,0)-1)),0,OFFSET('Daten UBP13'!$A$1,MATCH(EA$5,'Daten UBP13'!$A:$A,0)-1,MATCH(AS190,'Daten UBP13'!$A$424:$AEG$424,0)-1))</f>
        <v>37.796948999999998</v>
      </c>
      <c r="EB190" s="319">
        <f t="shared" ca="1" si="125"/>
        <v>301.7153927</v>
      </c>
      <c r="EC190" s="318">
        <f ca="1">IF(ISERROR(OFFSET('Daten UBP13'!$A$1,MATCH(EC$5,'Daten UBP13'!$A:$A,0)-1,MATCH(AT190,'Daten UBP13'!$A$424:$AEG$424,0)-1)),0,OFFSET('Daten UBP13'!$A$1,MATCH(EC$5,'Daten UBP13'!$A:$A,0)-1,MATCH(AT190,'Daten UBP13'!$A$424:$AEG$424,0)-1))</f>
        <v>301.71539000000001</v>
      </c>
      <c r="ED190" s="305">
        <f t="shared" ca="1" si="126"/>
        <v>0.99999999105116921</v>
      </c>
      <c r="EE190" s="320">
        <f ca="1">IF(ISERROR(OFFSET('Daten ReCiPe'!$A$1,MATCH(EE$5,'Daten ReCiPe'!$A:$A,0)-1,MATCH(AM190,'Daten ReCiPe'!$A$424:$ADO$424,0)-1)),0,OFFSET('Daten ReCiPe'!$A$1,MATCH(EE$5,'Daten ReCiPe'!$A:$A,0)-1,MATCH(AM190,'Daten ReCiPe'!$A$424:$ADO$424,0)-1))*1000</f>
        <v>8.429760700000001</v>
      </c>
      <c r="EF190" s="320">
        <f ca="1">IF(ISERROR(OFFSET('Daten ReCiPe'!$A$1,MATCH(EF$5,'Daten ReCiPe'!$A:$A,0)-1,MATCH(AN190,'Daten ReCiPe'!$A$424:$ADO$424,0)-1)),0,OFFSET('Daten ReCiPe'!$A$1,MATCH(EF$5,'Daten ReCiPe'!$A:$A,0)-1,MATCH(AN190,'Daten ReCiPe'!$A$424:$ADO$424,0)-1))*1000</f>
        <v>0</v>
      </c>
      <c r="EG190" s="320">
        <f ca="1">IF(ISERROR(OFFSET('Daten ReCiPe'!$A$1,MATCH(EG$5,'Daten ReCiPe'!$A:$A,0)-1,MATCH(AO190,'Daten ReCiPe'!$A$424:$ADO$424,0)-1)),0,OFFSET('Daten ReCiPe'!$A$1,MATCH(EG$5,'Daten ReCiPe'!$A:$A,0)-1,MATCH(AO190,'Daten ReCiPe'!$A$424:$ADO$424,0)-1))*1000</f>
        <v>10.15321</v>
      </c>
      <c r="EH190" s="320">
        <f ca="1">IF(ISERROR(OFFSET('Daten ReCiPe'!$A$1,MATCH(EH$5,'Daten ReCiPe'!$A:$A,0)-1,MATCH(AP190,'Daten ReCiPe'!$A$424:$ADO$424,0)-1)),0,OFFSET('Daten ReCiPe'!$A$1,MATCH(EH$5,'Daten ReCiPe'!$A:$A,0)-1,MATCH(AP190,'Daten ReCiPe'!$A$424:$ADO$424,0)-1))*1000</f>
        <v>0</v>
      </c>
      <c r="EI190" s="320">
        <f t="shared" ca="1" si="127"/>
        <v>18.582970700000001</v>
      </c>
      <c r="EJ190" s="320">
        <f ca="1">IF(ISERROR(OFFSET('Daten ReCiPe'!$A$1,MATCH(EJ$5,'Daten ReCiPe'!$A:$A,0)-1,MATCH(AQ190,'Daten ReCiPe'!$A$424:$ADO$424,0)-1)),0,OFFSET('Daten ReCiPe'!$A$1,MATCH(EJ$5,'Daten ReCiPe'!$A:$A,0)-1,MATCH(AQ190,'Daten ReCiPe'!$A$424:$ADO$424,0)-1))*1000</f>
        <v>0.8196116200000001</v>
      </c>
      <c r="EK190" s="320">
        <f ca="1">IF(ISERROR(OFFSET('Daten ReCiPe'!$A$1,MATCH(EK$5,'Daten ReCiPe'!$A:$A,0)-1,MATCH(AR190,'Daten ReCiPe'!$A$424:$ADO$424,0)-1)),0,OFFSET('Daten ReCiPe'!$A$1,MATCH(EK$5,'Daten ReCiPe'!$A:$A,0)-1,MATCH(AR190,'Daten ReCiPe'!$A$424:$ADO$424,0)-1))*1000</f>
        <v>1.4562040000000001</v>
      </c>
      <c r="EL190" s="320">
        <f ca="1">IF(ISERROR(OFFSET('Daten ReCiPe'!$A$1,MATCH(EL$5,'Daten ReCiPe'!$A:$A,0)-1,MATCH(AS190,'Daten ReCiPe'!$A$424:$ADO$424,0)-1)),0,OFFSET('Daten ReCiPe'!$A$1,MATCH(EL$5,'Daten ReCiPe'!$A:$A,0)-1,MATCH(AS190,'Daten ReCiPe'!$A$424:$ADO$424,0)-1))*1000</f>
        <v>2.7561976000000001</v>
      </c>
      <c r="EM190" s="321">
        <f t="shared" ca="1" si="128"/>
        <v>23.61498392</v>
      </c>
      <c r="EN190" s="320">
        <f ca="1">IF(ISERROR(OFFSET('Daten ReCiPe'!$A$1,MATCH(EN$5,'Daten ReCiPe'!$A:$A,0)-1,MATCH(AT190,'Daten ReCiPe'!$A$424:$ADO$424,0)-1)),0,OFFSET('Daten ReCiPe'!$A$1,MATCH(EN$5,'Daten ReCiPe'!$A:$A,0)-1,MATCH(AT190,'Daten ReCiPe'!$A$424:$ADO$424,0)-1))*1000</f>
        <v>23.614984</v>
      </c>
      <c r="EO190" s="305">
        <f t="shared" ca="1" si="129"/>
        <v>1.0000000033876797</v>
      </c>
      <c r="EP190" s="322">
        <f ca="1">IF(ISERROR(OFFSET('Daten Elementary'!$A$1,MATCH(EP$5,'Daten Elementary'!$A:$A,0)-1,MATCH(AM190,'Daten Elementary'!$A$424:$ADO$424,0)-1)),0,OFFSET('Daten Elementary'!$A$1,MATCH(EP$5,'Daten Elementary'!$A:$A,0)-1,MATCH(AM190,'Daten Elementary'!$A$424:$ADO$424,0)-1))*1000000</f>
        <v>1.2797415999999999</v>
      </c>
      <c r="EQ190" s="322">
        <f ca="1">IF(ISERROR(OFFSET('Daten Elementary'!$A$1,MATCH(EQ$5,'Daten Elementary'!$A:$A,0)-1,MATCH(AN190,'Daten Elementary'!$A$424:$ADO$424,0)-1)),0,OFFSET('Daten Elementary'!$A$1,MATCH(EQ$5,'Daten Elementary'!$A:$A,0)-1,MATCH(AN190,'Daten Elementary'!$A$424:$ADO$424,0)-1))*1000000</f>
        <v>0</v>
      </c>
      <c r="ER190" s="322">
        <f ca="1">IF(ISERROR(OFFSET('Daten Elementary'!$A$1,MATCH(ER$5,'Daten Elementary'!$A:$A,0)-1,MATCH(AO190,'Daten Elementary'!$A$424:$ADO$424,0)-1)),0,OFFSET('Daten Elementary'!$A$1,MATCH(ER$5,'Daten Elementary'!$A:$A,0)-1,MATCH(AO190,'Daten Elementary'!$A$424:$ADO$424,0)-1))*1000000</f>
        <v>288.57997</v>
      </c>
      <c r="ES190" s="322">
        <f ca="1">IF(ISERROR(OFFSET('Daten Elementary'!$A$1,MATCH(ES$5,'Daten Elementary'!$A:$A,0)-1,MATCH(AP190,'Daten Elementary'!$A$424:$ADO$424,0)-1)),0,OFFSET('Daten Elementary'!$A$1,MATCH(ES$5,'Daten Elementary'!$A:$A,0)-1,MATCH(AP190,'Daten Elementary'!$A$424:$ADO$424,0)-1))*1000000</f>
        <v>0</v>
      </c>
      <c r="ET190" s="322">
        <f t="shared" ca="1" si="130"/>
        <v>289.85971160000003</v>
      </c>
      <c r="EU190" s="322">
        <f ca="1">IF(ISERROR(OFFSET('Daten Elementary'!$A$1,MATCH(EU$5,'Daten Elementary'!$A:$A,0)-1,MATCH(AQ190,'Daten Elementary'!$A$424:$ADO$424,0)-1)),0,OFFSET('Daten Elementary'!$A$1,MATCH(EU$5,'Daten Elementary'!$A:$A,0)-1,MATCH(AQ190,'Daten Elementary'!$A$424:$ADO$424,0)-1))*1000000</f>
        <v>18.958281999999997</v>
      </c>
      <c r="EV190" s="322">
        <f ca="1">IF(ISERROR(OFFSET('Daten Elementary'!$A$1,MATCH(EV$5,'Daten Elementary'!$A:$A,0)-1,MATCH(AR190,'Daten Elementary'!$A$424:$ADO$424,0)-1)),0,OFFSET('Daten Elementary'!$A$1,MATCH(EV$5,'Daten Elementary'!$A:$A,0)-1,MATCH(AR190,'Daten Elementary'!$A$424:$ADO$424,0)-1))*1000000</f>
        <v>24.015190999999998</v>
      </c>
      <c r="EW190" s="322">
        <f ca="1">IF(ISERROR(OFFSET('Daten Elementary'!$A$1,MATCH(EW$5,'Daten Elementary'!$A:$A,0)-1,MATCH(AS190,'Daten Elementary'!$A$424:$ADO$424,0)-1)),0,OFFSET('Daten Elementary'!$A$1,MATCH(EW$5,'Daten Elementary'!$A:$A,0)-1,MATCH(AS190,'Daten Elementary'!$A$424:$ADO$424,0)-1))*1000000</f>
        <v>41.427019000000001</v>
      </c>
      <c r="EX190" s="323">
        <f t="shared" ca="1" si="131"/>
        <v>374.26020360000007</v>
      </c>
      <c r="EY190" s="322">
        <f ca="1">IF(ISERROR(OFFSET('Daten Elementary'!$A$1,MATCH(EY$5,'Daten Elementary'!$A:$A,0)-1,MATCH($AT190,'Daten Elementary'!$A$424:$ADO$424,0)-1)),0,OFFSET('Daten Elementary'!$A$1,MATCH(EY$5,'Daten Elementary'!$A:$A,0)-1,MATCH($AT190,'Daten Elementary'!$A$424:$ADO$424,0)-1))*1000000</f>
        <v>374.26020999999997</v>
      </c>
      <c r="EZ190" s="305">
        <f t="shared" ca="1" si="132"/>
        <v>1.000000017100402</v>
      </c>
      <c r="FA190" s="314">
        <f ca="1">IF(ISERROR(OFFSET('Daten Elementary'!$A$1,MATCH(FA$5,'Daten Elementary'!$A:$A,0)-1,MATCH(AM190,'Daten Elementary'!$A$424:$ADO$424,0)-1)),0,OFFSET('Daten Elementary'!$A$1,MATCH(FA$5,'Daten Elementary'!$A:$A,0)-1,MATCH(AM190,'Daten Elementary'!$A$424:$ADO$424,0)-1))*1000</f>
        <v>149.72</v>
      </c>
      <c r="FB190" s="314">
        <f ca="1">IF(ISERROR(OFFSET('Daten Elementary'!$A$1,MATCH(FB$5,'Daten Elementary'!$A:$A,0)-1,MATCH(AN190,'Daten Elementary'!$A$424:$ADO$424,0)-1)),0,OFFSET('Daten Elementary'!$A$1,MATCH(FB$5,'Daten Elementary'!$A:$A,0)-1,MATCH(AN190,'Daten Elementary'!$A$424:$ADO$424,0)-1))*1000</f>
        <v>0</v>
      </c>
      <c r="FC190" s="314">
        <f ca="1">IF(ISERROR(OFFSET('Daten Elementary'!$A$1,MATCH(FC$5,'Daten Elementary'!$A:$A,0)-1,MATCH(AO190,'Daten Elementary'!$A$424:$ADO$424,0)-1)),0,OFFSET('Daten Elementary'!$A$1,MATCH(FC$5,'Daten Elementary'!$A:$A,0)-1,MATCH(AO190,'Daten Elementary'!$A$424:$ADO$424,0)-1))*1000</f>
        <v>25.142172000000002</v>
      </c>
      <c r="FD190" s="314">
        <f ca="1">IF(ISERROR(OFFSET('Daten Elementary'!$A$1,MATCH(FD$5,'Daten Elementary'!$A:$A,0)-1,MATCH(AP190,'Daten Elementary'!$A$424:$ADO$424,0)-1)),0,OFFSET('Daten Elementary'!$A$1,MATCH(FD$5,'Daten Elementary'!$A:$A,0)-1,MATCH(AP190,'Daten Elementary'!$A$424:$ADO$424,0)-1))*1000</f>
        <v>0</v>
      </c>
      <c r="FE190" s="314">
        <f t="shared" ca="1" si="133"/>
        <v>174.86217199999999</v>
      </c>
      <c r="FF190" s="314">
        <f ca="1">IF(ISERROR(OFFSET('Daten Elementary'!$A$1,MATCH(FF$5,'Daten Elementary'!$A:$A,0)-1,MATCH(AQ190,'Daten Elementary'!$A$424:$ADO$424,0)-1)),0,OFFSET('Daten Elementary'!$A$1,MATCH(FF$5,'Daten Elementary'!$A:$A,0)-1,MATCH(AQ190,'Daten Elementary'!$A$424:$ADO$424,0)-1))*1000</f>
        <v>5.6301889000000003</v>
      </c>
      <c r="FG190" s="314">
        <f ca="1">IF(ISERROR(OFFSET('Daten Elementary'!$A$1,MATCH(FG$5,'Daten Elementary'!$A:$A,0)-1,MATCH(AR190,'Daten Elementary'!$A$424:$ADO$424,0)-1)),0,OFFSET('Daten Elementary'!$A$1,MATCH(FG$5,'Daten Elementary'!$A:$A,0)-1,MATCH(AR190,'Daten Elementary'!$A$424:$ADO$424,0)-1))*1000</f>
        <v>9.5111603000000002</v>
      </c>
      <c r="FH190" s="314">
        <f ca="1">IF(ISERROR(OFFSET('Daten Elementary'!$A$1,MATCH(FH$5,'Daten Elementary'!$A:$A,0)-1,MATCH(AS190,'Daten Elementary'!$A$424:$ADO$424,0)-1)),0,OFFSET('Daten Elementary'!$A$1,MATCH(FH$5,'Daten Elementary'!$A:$A,0)-1,MATCH(AS190,'Daten Elementary'!$A$424:$ADO$424,0)-1))*1000</f>
        <v>15.850804</v>
      </c>
      <c r="FI190" s="315">
        <f t="shared" ca="1" si="134"/>
        <v>205.85432520000001</v>
      </c>
      <c r="FJ190" s="314">
        <f ca="1">IF(ISERROR(OFFSET('Daten Elementary'!$A$1,MATCH(FJ$5,'Daten Elementary'!$A:$A,0)-1,MATCH($AT190,'Daten Elementary'!$A$424:$ADO$424,0)-1)),0,OFFSET('Daten Elementary'!$A$1,MATCH(FJ$5,'Daten Elementary'!$A:$A,0)-1,MATCH($AT190,'Daten Elementary'!$A$424:$ADO$424,0)-1))*1000</f>
        <v>205.85433</v>
      </c>
      <c r="FK190" s="305">
        <f t="shared" ca="1" si="135"/>
        <v>1.00000002331746</v>
      </c>
      <c r="FL190" s="314">
        <f ca="1">IF(ISERROR(OFFSET('Daten Elementary'!$A$1,MATCH(FL$5,'Daten Elementary'!$A:$A,0)-1,MATCH(AM190,'Daten Elementary'!$A$424:$ADO$424,0)-1)),0,OFFSET('Daten Elementary'!$A$1,MATCH(FL$5,'Daten Elementary'!$A:$A,0)-1,MATCH(AM190,'Daten Elementary'!$A$424:$ADO$424,0)-1))</f>
        <v>0</v>
      </c>
      <c r="FM190" s="314">
        <f ca="1">IF(ISERROR(OFFSET('Daten Elementary'!$A$1,MATCH(FM$5,'Daten Elementary'!$A:$A,0)-1,MATCH(AN190,'Daten Elementary'!$A$424:$ADO$424,0)-1)),0,OFFSET('Daten Elementary'!$A$1,MATCH(FM$5,'Daten Elementary'!$A:$A,0)-1,MATCH(AN190,'Daten Elementary'!$A$424:$ADO$424,0)-1))</f>
        <v>0</v>
      </c>
      <c r="FN190" s="314">
        <f ca="1">IF(ISERROR(OFFSET('Daten Elementary'!$A$1,MATCH(FN$5,'Daten Elementary'!$A:$A,0)-1,MATCH(AO190,'Daten Elementary'!$A$424:$ADO$424,0)-1)),0,OFFSET('Daten Elementary'!$A$1,MATCH(FN$5,'Daten Elementary'!$A:$A,0)-1,MATCH(AO190,'Daten Elementary'!$A$424:$ADO$424,0)-1))</f>
        <v>0</v>
      </c>
      <c r="FO190" s="314">
        <f ca="1">IF(ISERROR(OFFSET('Daten Elementary'!$A$1,MATCH(FO$5,'Daten Elementary'!$A:$A,0)-1,MATCH(AP190,'Daten Elementary'!$A$424:$ADO$424,0)-1)),0,OFFSET('Daten Elementary'!$A$1,MATCH(FO$5,'Daten Elementary'!$A:$A,0)-1,MATCH(AP190,'Daten Elementary'!$A$424:$ADO$424,0)-1))</f>
        <v>0</v>
      </c>
      <c r="FP190" s="314">
        <f t="shared" ca="1" si="136"/>
        <v>0</v>
      </c>
      <c r="FQ190" s="314">
        <f ca="1">IF(ISERROR(OFFSET('Daten Elementary'!$A$1,MATCH(FQ$5,'Daten Elementary'!$A:$A,0)-1,MATCH(AQ190,'Daten Elementary'!$A$424:$ADO$424,0)-1)),0,OFFSET('Daten Elementary'!$A$1,MATCH(FQ$5,'Daten Elementary'!$A:$A,0)-1,MATCH(AQ190,'Daten Elementary'!$A$424:$ADO$424,0)-1))</f>
        <v>0</v>
      </c>
      <c r="FR190" s="314">
        <f ca="1">IF(ISERROR(OFFSET('Daten Elementary'!$A$1,MATCH(FR$5,'Daten Elementary'!$A:$A,0)-1,MATCH(AR190,'Daten Elementary'!$A$424:$ADO$424,0)-1)),0,OFFSET('Daten Elementary'!$A$1,MATCH(FR$5,'Daten Elementary'!$A:$A,0)-1,MATCH(AR190,'Daten Elementary'!$A$424:$ADO$424,0)-1))</f>
        <v>0</v>
      </c>
      <c r="FS190" s="314">
        <f ca="1">IF(ISERROR(OFFSET('Daten Elementary'!$A$1,MATCH(FS$5,'Daten Elementary'!$A:$A,0)-1,MATCH(AS190,'Daten Elementary'!$A$424:$ADO$424,0)-1)),0,OFFSET('Daten Elementary'!$A$1,MATCH(FS$5,'Daten Elementary'!$A:$A,0)-1,MATCH(AS190,'Daten Elementary'!$A$424:$ADO$424,0)-1))</f>
        <v>0</v>
      </c>
      <c r="FT190" s="315">
        <f t="shared" ca="1" si="137"/>
        <v>0</v>
      </c>
      <c r="FU190" s="314">
        <f ca="1">IF(ISERROR(OFFSET('Daten Elementary'!$A$1,MATCH(FU$5,'Daten Elementary'!$A:$A,0)-1,MATCH($AT190,'Daten Elementary'!$A$424:$ADO$424,0)-1)),0,OFFSET('Daten Elementary'!$A$1,MATCH(FU$5,'Daten Elementary'!$A:$A,0)-1,MATCH($AT190,'Daten Elementary'!$A$424:$ADO$424,0)-1))</f>
        <v>0</v>
      </c>
      <c r="FV190" s="305">
        <f t="shared" ca="1" si="138"/>
        <v>0</v>
      </c>
      <c r="FW190" s="324"/>
      <c r="FX190" s="231" t="str">
        <f t="shared" si="139"/>
        <v>Lastwagen (7.5t-16t), Diesel (EURO 4)</v>
      </c>
      <c r="FY190" s="231" t="str">
        <f t="shared" si="104"/>
        <v>Lastwagen (7.5t-16t)</v>
      </c>
      <c r="FZ190" s="231" t="str">
        <f t="shared" si="105"/>
        <v>, Diesel</v>
      </c>
      <c r="GA190" s="231" t="str">
        <f t="shared" si="106"/>
        <v xml:space="preserve"> (EURO 4)</v>
      </c>
      <c r="GB190" s="231"/>
    </row>
    <row r="191" spans="1:184" ht="16.5" customHeight="1">
      <c r="A191" s="364"/>
      <c r="B191" s="339"/>
      <c r="C191" s="332" t="s">
        <v>391</v>
      </c>
      <c r="D191" s="332" t="s">
        <v>24</v>
      </c>
      <c r="E191" s="345" t="s">
        <v>27</v>
      </c>
      <c r="F191" s="97">
        <v>3.2892572857048878</v>
      </c>
      <c r="G191" s="34">
        <v>6.9</v>
      </c>
      <c r="H191" s="84">
        <f t="shared" si="147"/>
        <v>0.4767039544499837</v>
      </c>
      <c r="I191" s="101">
        <v>1</v>
      </c>
      <c r="J191" s="101"/>
      <c r="K191" s="90">
        <v>1</v>
      </c>
      <c r="L191" s="86"/>
      <c r="M191" s="86"/>
      <c r="N191" s="38" t="s">
        <v>100</v>
      </c>
      <c r="O191" s="6">
        <f ca="1">(IF(ISERROR(INDEX(INDIRECT($D$268),MATCH($AM191,$AM$4:$AM$275,0),MATCH(O$304,INDIRECT($E$268),0))*$I191/$AD191),0,INDEX(INDIRECT($D$268),MATCH($AM191,$AM$4:$AM$275,0),MATCH(O$304,INDIRECT($E$268),0))*$I191/$AD191)+IF(ISERROR(INDEX(INDIRECT($D$268),MATCH($AN191,$AN$4:$AN$275,0),MATCH(O$305,INDIRECT($E$268),0))*$J191/$AE191),0,INDEX(INDIRECT($D$268),MATCH($AN191,$AN$4:$AN$275,0),MATCH(O$305,INDIRECT($E$268),0))*$J191/$AE191))*$AC191/$F191</f>
        <v>153.10362999999998</v>
      </c>
      <c r="P191" s="6">
        <f ca="1">(IF(ISERROR(INDEX(INDIRECT($D$268),MATCH($AO191,$AO$4:$AO$275,0),MATCH(P$304,INDIRECT($E$268),0))*$I191/$AD191),0,INDEX(INDIRECT($D$268),MATCH($AO191,$AO$4:$AO$275,0),MATCH(P$304,INDIRECT($E$268),0))*$I191/$AD191)+IF(ISERROR(INDEX(INDIRECT($D$268),MATCH($AP191,$AP$4:$AP$275,0),MATCH(P$305,INDIRECT($E$268),0))*$J191/$AE191),0,INDEX(INDIRECT($D$268),MATCH($AP191,$AP$4:$AP$275,0),MATCH(P$305,INDIRECT($E$268),0))*$J191/$AE191))*$AC191/$F191</f>
        <v>30.756716999999998</v>
      </c>
      <c r="Q191" s="6">
        <f ca="1">INDEX(INDIRECT($D$268),MATCH($AQ191,$AQ$4:$AQ$284,0),MATCH(Q$4,INDIRECT($E$268),0))*$K191*$AC191/$F191/$AF191</f>
        <v>6.1150327000000004</v>
      </c>
      <c r="R191" s="6">
        <f ca="1">INDEX(INDIRECT($D$268),MATCH($AR191,$AR$4:$AR$284,0),MATCH(R$4,INDIRECT($E$268),0))*$K191*$AC191/$F191/$AF191</f>
        <v>10.600871</v>
      </c>
      <c r="S191" s="6">
        <f ca="1">INDEX(INDIRECT($D$268),MATCH($AS191,$AS$4:$AS$284,0),MATCH(S$4,INDIRECT($E$268),0))*$K191*$AC191/$F191/$AF191</f>
        <v>17.590181999999999</v>
      </c>
      <c r="T191" s="7">
        <f t="shared" ca="1" si="146"/>
        <v>218.16643269999997</v>
      </c>
      <c r="U191" s="6">
        <f>IF($B$268=6,(IF(OR(AJ191="Benzin",AJ191="Diesel"),$AK191*INDEX('DIN EN 16258'!$I:$I,MATCH('mobitool-Faktoren v2.0'!$AI191,'DIN EN 16258'!$A:$A,0))*$I191/$AD191+$AL191*INDEX('DIN EN 16258'!$I:$I,MATCH('mobitool-Faktoren v2.0'!$AJ191,'DIN EN 16258'!$A:$A,0))*$I191/$AD191,IF(ISERROR($AK191*INDEX('DIN EN 16258'!$I:$I,MATCH('mobitool-Faktoren v2.0'!$AI191,'DIN EN 16258'!$A:$A,0))*$I191/$AD191),0,$AK191*INDEX('DIN EN 16258'!$I:$I,MATCH('mobitool-Faktoren v2.0'!$AI191,'DIN EN 16258'!$A:$A,0))*$I191/$AD191)+IF(ISERROR($AL191*INDEX('DIN EN 16258'!$I:$I,MATCH('mobitool-Faktoren v2.0'!$AJ191,'DIN EN 16258'!$A:$A,0))*$J191/$AE191),0,$AL191*INDEX('DIN EN 16258'!$I:$I,MATCH('mobitool-Faktoren v2.0'!$AJ191,'DIN EN 16258'!$A:$A,0))*$J191/$AE191)))*1000,
IF($B$268=1,(IF(OR(AJ191="Benzin",AJ191="Diesel"),$AK191*INDEX('DIN EN 16258'!$D:$D,MATCH('mobitool-Faktoren v2.0'!$AI191,'DIN EN 16258'!$A:$A,0))*$I191/$AD191+$AL191*INDEX('DIN EN 16258'!$D:$D,MATCH('mobitool-Faktoren v2.0'!$AJ191,'DIN EN 16258'!$A:$A,0))*$I191/$AD191,IF(ISERROR($AK191*INDEX('DIN EN 16258'!$D:$D,MATCH('mobitool-Faktoren v2.0'!$AI191,'DIN EN 16258'!$A:$A,0))*$I191/$AD191),0,$AK191*INDEX('DIN EN 16258'!$D:$D,MATCH('mobitool-Faktoren v2.0'!$AI191,'DIN EN 16258'!$A:$A,0))*$I191/$AD191)+IF(ISERROR($AL191*INDEX('DIN EN 16258'!$D:$D,MATCH('mobitool-Faktoren v2.0'!$AJ191,'DIN EN 16258'!$A:$A,0))*$J191/$AE191),0,$AL191*INDEX('DIN EN 16258'!$D:$D,MATCH('mobitool-Faktoren v2.0'!$AJ191,'DIN EN 16258'!$A:$A,0))*$J191/$AE191))),0))*$AC191/$F191</f>
        <v>151.83941999999996</v>
      </c>
      <c r="V191" s="6">
        <f>IF($B$268=6,(IF(OR(AJ191="Benzin",AJ191="Diesel"),$AK191*INDEX('DIN EN 16258'!$L:$L,MATCH('mobitool-Faktoren v2.0'!$AI191,'DIN EN 16258'!$A:$A,0))*$I191/$AD191+$AL191*INDEX('DIN EN 16258'!$L:$L,MATCH('mobitool-Faktoren v2.0'!$AJ191,'DIN EN 16258'!$A:$A,0))*$I191/$AD191,IF(ISERROR($AK191*INDEX('DIN EN 16258'!$L:$L,MATCH('mobitool-Faktoren v2.0'!$AI191,'DIN EN 16258'!$A:$A,0))*$I191/$AD191),0,$AK191*INDEX('DIN EN 16258'!$L:$L,MATCH('mobitool-Faktoren v2.0'!$AI191,'DIN EN 16258'!$A:$A,0))*$I191/$AD191)+IF(ISERROR($AL191*INDEX('DIN EN 16258'!$L:$L,MATCH('mobitool-Faktoren v2.0'!$AJ191,'DIN EN 16258'!$A:$A,0))*$J191/$AE191),0,$AL191*INDEX('DIN EN 16258'!$L:$L,MATCH('mobitool-Faktoren v2.0'!$AJ191,'DIN EN 16258'!$A:$A,0))*$J191/$AE191)))*1000,
IF($B$268=1,(IF(OR(AJ191="Benzin",AJ191="Diesel"),$AK191*INDEX('DIN EN 16258'!$F:$F,MATCH('mobitool-Faktoren v2.0'!$AI191,'DIN EN 16258'!$A:$A,0))*$I191/$AD191+$AL191*INDEX('DIN EN 16258'!$F:$F,MATCH('mobitool-Faktoren v2.0'!$AJ191,'DIN EN 16258'!$A:$A,0))*$I191/$AD191,IF(ISERROR($AK191*INDEX('DIN EN 16258'!$F:$F,MATCH('mobitool-Faktoren v2.0'!$AI191,'DIN EN 16258'!$A:$A,0))*$I191/$AD191),0,$AK191*INDEX('DIN EN 16258'!$F:$F,MATCH('mobitool-Faktoren v2.0'!$AI191,'DIN EN 16258'!$A:$A,0))*$I191/$AD191)+IF(ISERROR($AL191*INDEX('DIN EN 16258'!$F:$F,MATCH('mobitool-Faktoren v2.0'!$AJ191,'DIN EN 16258'!$A:$A,0))*$J191/$AE191),0,$AL191*INDEX('DIN EN 16258'!$F:$F,MATCH('mobitool-Faktoren v2.0'!$AJ191,'DIN EN 16258'!$A:$A,0))*$J191/$AE191))),0))*$AC191/$F191</f>
        <v>184.47779999999997</v>
      </c>
      <c r="W191" s="6" t="s">
        <v>2379</v>
      </c>
      <c r="X191" s="39" t="s">
        <v>162</v>
      </c>
      <c r="Y191" s="300"/>
      <c r="Z191" s="300"/>
      <c r="AA191" s="299"/>
      <c r="AB191" s="299"/>
      <c r="AC191" s="300">
        <v>3.2892572857048878</v>
      </c>
      <c r="AD191" s="298">
        <v>1</v>
      </c>
      <c r="AE191" s="298"/>
      <c r="AF191" s="337">
        <v>1</v>
      </c>
      <c r="AG191" s="337"/>
      <c r="AH191" s="337"/>
      <c r="AI191" s="301" t="s">
        <v>24</v>
      </c>
      <c r="AJ191" s="301"/>
      <c r="AK191" s="374">
        <f>'Kennwerte Strassentransporte'!H$73</f>
        <v>4.7301999999999997E-2</v>
      </c>
      <c r="AL191" s="374"/>
      <c r="AM191" s="202" t="s">
        <v>1173</v>
      </c>
      <c r="AN191" s="202" t="s">
        <v>81</v>
      </c>
      <c r="AO191" s="202" t="s">
        <v>1174</v>
      </c>
      <c r="AP191" s="202" t="s">
        <v>81</v>
      </c>
      <c r="AQ191" s="202" t="s">
        <v>1175</v>
      </c>
      <c r="AR191" s="202" t="s">
        <v>1176</v>
      </c>
      <c r="AS191" s="202" t="s">
        <v>1177</v>
      </c>
      <c r="AT191" s="202" t="s">
        <v>1185</v>
      </c>
      <c r="AU191" s="303">
        <f ca="1">IF(ISERROR(OFFSET('Daten KEA'!$A$1,MATCH(AU$5,'Daten KEA'!$A:$A,0)-1,MATCH(AM191,'Daten KEA'!$A$424:$ADO$424,0)-1)),0,OFFSET('Daten KEA'!$A$1,MATCH(AU$5,'Daten KEA'!$A:$A,0)-1,MATCH(AM191,'Daten KEA'!$A$424:$ADO$424,0)-1))+IF(ISERROR(AK191*INDEX('Energiefaktoren Ecoinvent'!$D:$D,MATCH('mobitool-Faktoren v2.0'!AI191,'Energiefaktoren Ecoinvent'!$A:$A,0))),0,AK191*INDEX('Energiefaktoren Ecoinvent'!$D:$D,MATCH('mobitool-Faktoren v2.0'!AI191,'Energiefaktoren Ecoinvent'!$A:$A,0)))+IF(OR(AJ191="Benzin",AJ191="Diesel"),IF(ISERROR(OFFSET('Daten KEA'!$A$1,MATCH(AV$5,'Daten KEA'!$A:$A,0)-1,MATCH(AN191,'Daten KEA'!$A$424:$ADO$424,0)-1)),0,OFFSET('Daten KEA'!$A$1,MATCH(AV$5,'Daten KEA'!$A:$A,0)-1,MATCH(AN191,'Daten KEA'!$A$424:$ADO$424,0)-1))+IF(ISERROR(AL191*INDEX('Energiefaktoren Ecoinvent'!$D:$D,MATCH('mobitool-Faktoren v2.0'!AJ191,'Energiefaktoren Ecoinvent'!$A:$A,0))),0,AL191*INDEX('Energiefaktoren Ecoinvent'!$D:$D,MATCH('mobitool-Faktoren v2.0'!AJ191,'Energiefaktoren Ecoinvent'!$A:$A,0))),0)</f>
        <v>2.0245255999999996</v>
      </c>
      <c r="AV191" s="303">
        <f ca="1">IF(OR(AJ191="Benzin",AJ191="Diesel"),0,IF(ISERROR(OFFSET('Daten KEA'!$A$1,MATCH(AV$5,'Daten KEA'!$A:$A,0)-1,MATCH(AN191,'Daten KEA'!$A$424:$ADO$424,0)-1)),0,OFFSET('Daten KEA'!$A$1,MATCH(AV$5,'Daten KEA'!$A:$A,0)-1,MATCH(AN191,'Daten KEA'!$A$424:$ADO$424,0)-1))+IF(ISERROR(AL191*INDEX('Energiefaktoren Ecoinvent'!$D:$D,MATCH('mobitool-Faktoren v2.0'!AJ191,'Energiefaktoren Ecoinvent'!$A:$A,0))),0,AL191*INDEX('Energiefaktoren Ecoinvent'!$D:$D,MATCH('mobitool-Faktoren v2.0'!AJ191,'Energiefaktoren Ecoinvent'!$A:$A,0))))</f>
        <v>0</v>
      </c>
      <c r="AW191" s="303">
        <f ca="1">IF(ISERROR(OFFSET('Daten KEA'!$A$1,MATCH(AW$5,'Daten KEA'!$A:$A,0)-1,MATCH(AO191,'Daten KEA'!$A$424:$ADO$424,0)-1)),0,OFFSET('Daten KEA'!$A$1,MATCH(AW$5,'Daten KEA'!$A:$A,0)-1,MATCH(AO191,'Daten KEA'!$A$424:$ADO$424,0)-1))-IF(ISERROR(AK191*INDEX('Energiefaktoren Ecoinvent'!$D:$D,MATCH('mobitool-Faktoren v2.0'!AI191,'Energiefaktoren Ecoinvent'!$A:$A,0))),0,AK191*INDEX('Energiefaktoren Ecoinvent'!$D:$D,MATCH('mobitool-Faktoren v2.0'!AI191,'Energiefaktoren Ecoinvent'!$A:$A,0)))+IF(OR(AJ191="Benzin",AJ191="Diesel"),IF(ISERROR(OFFSET('Daten KEA'!$A$1,MATCH(AX$5,'Daten KEA'!$A:$A,0)-1,MATCH(AP191,'Daten KEA'!$A$424:$ADO$424,0)-1)),0,OFFSET('Daten KEA'!$A$1,MATCH(AX$5,'Daten KEA'!$A:$A,0)-1,MATCH(AP191,'Daten KEA'!$A$424:$ADO$424,0)-1))-IF(ISERROR(AL191*INDEX('Energiefaktoren Ecoinvent'!$D:$D,MATCH('mobitool-Faktoren v2.0'!AJ191,'Energiefaktoren Ecoinvent'!$A:$A,0))),0,AL191*INDEX('Energiefaktoren Ecoinvent'!$D:$D,MATCH('mobitool-Faktoren v2.0'!AJ191,'Energiefaktoren Ecoinvent'!$A:$A,0))),0)</f>
        <v>0.6017358000000006</v>
      </c>
      <c r="AX191" s="303">
        <f ca="1">IF(OR(AJ191="Benzin",AJ191="Diesel"),0,IF(ISERROR(OFFSET('Daten KEA'!$A$1,MATCH(AX$5,'Daten KEA'!$A:$A,0)-1,MATCH(AP191,'Daten KEA'!$A$424:$ADO$424,0)-1)),0,OFFSET('Daten KEA'!$A$1,MATCH(AX$5,'Daten KEA'!$A:$A,0)-1,MATCH(AP191,'Daten KEA'!$A$424:$ADO$424,0)-1))-IF(ISERROR(AL191*INDEX('Energiefaktoren Ecoinvent'!$D:$D,MATCH('mobitool-Faktoren v2.0'!AJ191,'Energiefaktoren Ecoinvent'!$A:$A,0))),0,AL191*INDEX('Energiefaktoren Ecoinvent'!$D:$D,MATCH('mobitool-Faktoren v2.0'!AJ191,'Energiefaktoren Ecoinvent'!$A:$A,0))))</f>
        <v>0</v>
      </c>
      <c r="AY191" s="303">
        <f t="shared" ca="1" si="107"/>
        <v>2.6262614000000002</v>
      </c>
      <c r="AZ191" s="303">
        <f ca="1">IF(ISERROR(OFFSET('Daten KEA'!$A$1,MATCH(AZ$5,'Daten KEA'!$A:$A,0)-1,MATCH(AQ191,'Daten KEA'!$A$424:$ADO$424,0)-1)),0,OFFSET('Daten KEA'!$A$1,MATCH(AZ$5,'Daten KEA'!$A:$A,0)-1,MATCH(AQ191,'Daten KEA'!$A$424:$ADO$424,0)-1))</f>
        <v>0.17740958000000001</v>
      </c>
      <c r="BA191" s="303">
        <f ca="1">IF(ISERROR(OFFSET('Daten KEA'!$A$1,MATCH(BA$5,'Daten KEA'!$A:$A,0)-1,MATCH(AR191,'Daten KEA'!$A$424:$ADO$424,0)-1)),0,OFFSET('Daten KEA'!$A$1,MATCH(BA$5,'Daten KEA'!$A:$A,0)-1,MATCH(AR191,'Daten KEA'!$A$424:$ADO$424,0)-1))</f>
        <v>0.19020365</v>
      </c>
      <c r="BB191" s="303">
        <f ca="1">IF(ISERROR(OFFSET('Daten KEA'!$A$1,MATCH(BB$5,'Daten KEA'!$A:$A,0)-1,MATCH(AS191,'Daten KEA'!$A$424:$ADO$424,0)-1)),0,OFFSET('Daten KEA'!$A$1,MATCH(BB$5,'Daten KEA'!$A:$A,0)-1,MATCH(AS191,'Daten KEA'!$A$424:$ADO$424,0)-1))</f>
        <v>0.65153030999999995</v>
      </c>
      <c r="BC191" s="304">
        <f t="shared" ca="1" si="101"/>
        <v>3.6454049400000001</v>
      </c>
      <c r="BD191" s="303">
        <f ca="1">IF(ISERROR(OFFSET('Daten KEA'!$A$1,MATCH(BD$5,'Daten KEA'!$A:$A,0)-1,MATCH(AT191,'Daten KEA'!$A$424:$ADO$424,0)-1)),0,OFFSET('Daten KEA'!$A$1,MATCH(BD$5,'Daten KEA'!$A:$A,0)-1,MATCH(AT191,'Daten KEA'!$A$424:$ADO$424,0)-1))</f>
        <v>3.6454049999999998</v>
      </c>
      <c r="BE191" s="305">
        <f t="shared" ca="1" si="108"/>
        <v>1.0000000164590768</v>
      </c>
      <c r="BF191" s="306">
        <f ca="1">IF(ISERROR(OFFSET('Daten KEA'!$A$1,MATCH(BF$5,'Daten KEA'!$A:$A,0)-1,MATCH(AM191,'Daten KEA'!$A$424:$ADO$424,0)-1)),0,OFFSET('Daten KEA'!$A$1,MATCH(BF$5,'Daten KEA'!$A:$A,0)-1,MATCH(AM191,'Daten KEA'!$A$424:$ADO$424,0)-1))+IF(ISERROR($AK191*INDEX('Energiefaktoren Ecoinvent'!$H:$H,MATCH('mobitool-Faktoren v2.0'!$AI191,'Energiefaktoren Ecoinvent'!$A:$A,0))),0,$AK191*INDEX('Energiefaktoren Ecoinvent'!$H:$H,MATCH('mobitool-Faktoren v2.0'!$AI191,'Energiefaktoren Ecoinvent'!$A:$A,0)))+IF(OR(AJ191="Benzin",AJ191="Diesel"),IF(ISERROR(OFFSET('Daten KEA'!$A$1,MATCH(BG$5,'Daten KEA'!$A:$A,0)-1,MATCH(AN191,'Daten KEA'!$A$424:$ADO$424,0)-1)),0,OFFSET('Daten KEA'!$A$1,MATCH(BG$5,'Daten KEA'!$A:$A,0)-1,MATCH(AN191,'Daten KEA'!$A$424:$ADO$424,0)-1))+IF(ISERROR($AL191*INDEX('Energiefaktoren Ecoinvent'!$H:$H,MATCH('mobitool-Faktoren v2.0'!$AJ191,'Energiefaktoren Ecoinvent'!$A:$A,0))),0,$AL191*INDEX('Energiefaktoren Ecoinvent'!$H:$H,MATCH('mobitool-Faktoren v2.0'!$AJ191,'Energiefaktoren Ecoinvent'!$A:$A,0))),0)</f>
        <v>2.0245255999999996</v>
      </c>
      <c r="BG191" s="306">
        <f ca="1">IF(OR(AJ191="Benzin",AJ191="Diesel"),0,IF(ISERROR(OFFSET('Daten KEA'!$A$1,MATCH(BG$5,'Daten KEA'!$A:$A,0)-1,MATCH(AN191,'Daten KEA'!$A$424:$ADO$424,0)-1)),0,OFFSET('Daten KEA'!$A$1,MATCH(BG$5,'Daten KEA'!$A:$A,0)-1,MATCH(AN191,'Daten KEA'!$A$424:$ADO$424,0)-1))+IF(ISERROR($AL191*INDEX('Energiefaktoren Ecoinvent'!$H:$H,MATCH('mobitool-Faktoren v2.0'!$AJ191,'Energiefaktoren Ecoinvent'!$A:$A,0))),0,$AL191*INDEX('Energiefaktoren Ecoinvent'!$H:$H,MATCH('mobitool-Faktoren v2.0'!$AJ191,'Energiefaktoren Ecoinvent'!$A:$A,0))))</f>
        <v>0</v>
      </c>
      <c r="BH191" s="306">
        <f ca="1">IF(ISERROR(OFFSET('Daten KEA'!$A$1,MATCH(BH$5,'Daten KEA'!$A:$A,0)-1,MATCH(AO191,'Daten KEA'!$A$424:$ADO$424,0)-1)),0,OFFSET('Daten KEA'!$A$1,MATCH(BH$5,'Daten KEA'!$A:$A,0)-1,MATCH(AO191,'Daten KEA'!$A$424:$ADO$424,0)-1))-IF(ISERROR($AK191*INDEX('Energiefaktoren Ecoinvent'!$H:$H,MATCH('mobitool-Faktoren v2.0'!$AI191,'Energiefaktoren Ecoinvent'!$A:$A,0))),0,$AK191*INDEX('Energiefaktoren Ecoinvent'!$H:$H,MATCH('mobitool-Faktoren v2.0'!$AI191,'Energiefaktoren Ecoinvent'!$A:$A,0)))+IF(OR(AJ191="Benzin",AJ191="Diesel"),IF(ISERROR(OFFSET('Daten KEA'!$A$1,MATCH(BI$5,'Daten KEA'!$A:$A,0)-1,MATCH(AP191,'Daten KEA'!$A$424:$ADO$424,0)-1)),0,OFFSET('Daten KEA'!$A$1,MATCH(BI$5,'Daten KEA'!$A:$A,0)-1,MATCH(AP191,'Daten KEA'!$A$424:$ADO$424,0)-1))-IF(ISERROR($AL191*INDEX('Energiefaktoren Ecoinvent'!$H:$H,MATCH('mobitool-Faktoren v2.0'!$AJ191,'Energiefaktoren Ecoinvent'!$A:$A,0))),0,$AL191*INDEX('Energiefaktoren Ecoinvent'!$H:$H,MATCH('mobitool-Faktoren v2.0'!$AJ191,'Energiefaktoren Ecoinvent'!$A:$A,0))),0)</f>
        <v>0.59494911026920017</v>
      </c>
      <c r="BI191" s="306">
        <f ca="1">IF(OR(AJ191="Benzin",AJ191="Diesel"),0,IF(ISERROR(OFFSET('Daten KEA'!$A$1,MATCH(BI$5,'Daten KEA'!$A:$A,0)-1,MATCH(AP191,'Daten KEA'!$A$424:$ADO$424,0)-1)),0,OFFSET('Daten KEA'!$A$1,MATCH(BI$5,'Daten KEA'!$A:$A,0)-1,MATCH(AP191,'Daten KEA'!$A$424:$ADO$424,0)-1))-IF(ISERROR($AL191*INDEX('Energiefaktoren Ecoinvent'!$H:$H,MATCH('mobitool-Faktoren v2.0'!$AJ191,'Energiefaktoren Ecoinvent'!$A:$A,0))),0,$AL191*INDEX('Energiefaktoren Ecoinvent'!$H:$H,MATCH('mobitool-Faktoren v2.0'!$AJ191,'Energiefaktoren Ecoinvent'!$A:$A,0))))</f>
        <v>0</v>
      </c>
      <c r="BJ191" s="306">
        <f t="shared" ca="1" si="140"/>
        <v>2.6194747102691998</v>
      </c>
      <c r="BK191" s="306">
        <f ca="1">IF(ISERROR(OFFSET('Daten KEA'!$A$1,MATCH(BK$5,'Daten KEA'!$A:$A,0)-1,MATCH(AQ191,'Daten KEA'!$A$424:$ADO$424,0)-1)),0,OFFSET('Daten KEA'!$A$1,MATCH(BK$5,'Daten KEA'!$A:$A,0)-1,MATCH(AQ191,'Daten KEA'!$A$424:$ADO$424,0)-1))</f>
        <v>0.16961685591771999</v>
      </c>
      <c r="BL191" s="306">
        <f ca="1">IF(ISERROR(OFFSET('Daten KEA'!$A$1,MATCH(BL$5,'Daten KEA'!$A:$A,0)-1,MATCH(AR191,'Daten KEA'!$A$424:$ADO$424,0)-1)),0,OFFSET('Daten KEA'!$A$1,MATCH(BL$5,'Daten KEA'!$A:$A,0)-1,MATCH(AR191,'Daten KEA'!$A$424:$ADO$424,0)-1))</f>
        <v>0.18106171224629999</v>
      </c>
      <c r="BM191" s="306">
        <f ca="1">IF(ISERROR(OFFSET('Daten KEA'!$A$1,MATCH(BM$5,'Daten KEA'!$A:$A,0)-1,MATCH(AS191,'Daten KEA'!$A$424:$ADO$424,0)-1)),0,OFFSET('Daten KEA'!$A$1,MATCH(BM$5,'Daten KEA'!$A:$A,0)-1,MATCH(AS191,'Daten KEA'!$A$424:$ADO$424,0)-1))</f>
        <v>0.61393127881731002</v>
      </c>
      <c r="BN191" s="307">
        <f t="shared" ca="1" si="148"/>
        <v>3.5840845572505295</v>
      </c>
      <c r="BO191" s="306">
        <f ca="1">IF(ISERROR(OFFSET('Daten KEA'!$A$1,MATCH(BO$5,'Daten KEA'!$A:$A,0)-1,MATCH(AT191,'Daten KEA'!$A$424:$ADO$424,0)-1)),0,OFFSET('Daten KEA'!$A$1,MATCH(BO$5,'Daten KEA'!$A:$A,0)-1,MATCH(AT191,'Daten KEA'!$A$424:$ADO$424,0)-1))</f>
        <v>3.584084537251</v>
      </c>
      <c r="BP191" s="305">
        <f t="shared" ca="1" si="109"/>
        <v>0.99999999441990572</v>
      </c>
      <c r="BQ191" s="308">
        <f ca="1">IF(ISERROR(OFFSET('Daten GWP'!$A$1,MATCH(BQ$5,'Daten GWP'!$A:$A,0)-1,MATCH(AM191,'Daten GWP'!$A$424:$ADO$424,0)-1)),0,OFFSET('Daten GWP'!$A$1,MATCH(BQ$5,'Daten GWP'!$A:$A,0)-1,MATCH(AM191,'Daten GWP'!$A$424:$ADO$424,0)-1))*1000</f>
        <v>153.10362999999998</v>
      </c>
      <c r="BR191" s="308">
        <f ca="1">IF(ISERROR(OFFSET('Daten GWP'!$A$1,MATCH(BR$5,'Daten GWP'!$A:$A,0)-1,MATCH(AN191,'Daten GWP'!$A$424:$ADO$424,0)-1)),0,OFFSET('Daten GWP'!$A$1,MATCH(BR$5,'Daten GWP'!$A:$A,0)-1,MATCH(AN191,'Daten GWP'!$A$424:$ADO$424,0)-1))*1000</f>
        <v>0</v>
      </c>
      <c r="BS191" s="308">
        <f ca="1">IF(ISERROR(OFFSET('Daten GWP'!$A$1,MATCH(BS$5,'Daten GWP'!$A:$A,0)-1,MATCH(AO191,'Daten GWP'!$A$424:$ADO$424,0)-1)),0,OFFSET('Daten GWP'!$A$1,MATCH(BS$5,'Daten GWP'!$A:$A,0)-1,MATCH(AO191,'Daten GWP'!$A$424:$ADO$424,0)-1))*1000</f>
        <v>30.756716999999998</v>
      </c>
      <c r="BT191" s="308">
        <f ca="1">IF(ISERROR(OFFSET('Daten GWP'!$A$1,MATCH(BT$5,'Daten GWP'!$A:$A,0)-1,MATCH(AP191,'Daten GWP'!$A$424:$ADO$424,0)-1)),0,OFFSET('Daten GWP'!$A$1,MATCH(BT$5,'Daten GWP'!$A:$A,0)-1,MATCH(AP191,'Daten GWP'!$A$424:$ADO$424,0)-1))*1000</f>
        <v>0</v>
      </c>
      <c r="BU191" s="308">
        <f t="shared" ca="1" si="110"/>
        <v>183.86034699999999</v>
      </c>
      <c r="BV191" s="308">
        <f ca="1">IF(ISERROR(OFFSET('Daten GWP'!$A$1,MATCH(BV$5,'Daten GWP'!$A:$A,0)-1,MATCH(AQ191,'Daten GWP'!$A$424:$ADO$424,0)-1)),0,OFFSET('Daten GWP'!$A$1,MATCH(BV$5,'Daten GWP'!$A:$A,0)-1,MATCH(AQ191,'Daten GWP'!$A$424:$ADO$424,0)-1))*1000</f>
        <v>6.1150327000000004</v>
      </c>
      <c r="BW191" s="308">
        <f ca="1">IF(ISERROR(OFFSET('Daten GWP'!$A$1,MATCH(BW$5,'Daten GWP'!$A:$A,0)-1,MATCH(AR191,'Daten GWP'!$A$424:$ADO$424,0)-1)),0,OFFSET('Daten GWP'!$A$1,MATCH(BW$5,'Daten GWP'!$A:$A,0)-1,MATCH(AR191,'Daten GWP'!$A$424:$ADO$424,0)-1))*1000</f>
        <v>10.600871</v>
      </c>
      <c r="BX191" s="308">
        <f ca="1">IF(ISERROR(OFFSET('Daten GWP'!$A$1,MATCH(BX$5,'Daten GWP'!$A:$A,0)-1,MATCH(AS191,'Daten GWP'!$A$424:$ADO$424,0)-1)),0,OFFSET('Daten GWP'!$A$1,MATCH(BX$5,'Daten GWP'!$A:$A,0)-1,MATCH(AS191,'Daten GWP'!$A$424:$ADO$424,0)-1))*1000</f>
        <v>17.590181999999999</v>
      </c>
      <c r="BY191" s="309">
        <f t="shared" ca="1" si="149"/>
        <v>218.1664327</v>
      </c>
      <c r="BZ191" s="308">
        <f ca="1">IF(ISERROR(OFFSET('Daten GWP'!$A$1,MATCH(BZ$5,'Daten GWP'!$A:$A,0)-1,MATCH(AT191,'Daten GWP'!$A$424:$ADO$424,0)-1)),0,OFFSET('Daten GWP'!$A$1,MATCH(BZ$5,'Daten GWP'!$A:$A,0)-1,MATCH(AT191,'Daten GWP'!$A$424:$ADO$424,0)-1))*1000</f>
        <v>218.16642999999999</v>
      </c>
      <c r="CA191" s="305">
        <f t="shared" ca="1" si="111"/>
        <v>0.99999998762412723</v>
      </c>
      <c r="CB191" s="310">
        <f ca="1">IF(ISERROR(OFFSET('Daten Elementary'!$A$1,MATCH(CB$5,'Daten Elementary'!$A:$A,0)-1,MATCH(AM191,'Daten Elementary'!$A$424:$ADO$424,0)-1)),0,OFFSET('Daten Elementary'!$A$1,MATCH(CB$5,'Daten Elementary'!$A:$A,0)-1,MATCH(AM191,'Daten Elementary'!$A$424:$ADO$424,0)-1))*1000000</f>
        <v>33.388120000000001</v>
      </c>
      <c r="CC191" s="310">
        <f ca="1">IF(ISERROR(OFFSET('Daten Elementary'!$A$1,MATCH(CC$5,'Daten Elementary'!$A:$A,0)-1,MATCH(AN191,'Daten Elementary'!$A$424:$ADO$424,0)-1)),0,OFFSET('Daten Elementary'!$A$1,MATCH(CC$5,'Daten Elementary'!$A:$A,0)-1,MATCH(AN191,'Daten Elementary'!$A$424:$ADO$424,0)-1))*1000000</f>
        <v>0</v>
      </c>
      <c r="CD191" s="310">
        <f ca="1">IF(ISERROR(OFFSET('Daten Elementary'!$A$1,MATCH(CD$5,'Daten Elementary'!$A:$A,0)-1,MATCH(AO191,'Daten Elementary'!$A$424:$ADO$424,0)-1)),0,OFFSET('Daten Elementary'!$A$1,MATCH(CD$5,'Daten Elementary'!$A:$A,0)-1,MATCH(AO191,'Daten Elementary'!$A$424:$ADO$424,0)-1))*1000000</f>
        <v>12.291807</v>
      </c>
      <c r="CE191" s="310">
        <f ca="1">IF(ISERROR(OFFSET('Daten Elementary'!$A$1,MATCH(CE$5,'Daten Elementary'!$A:$A,0)-1,MATCH(AP191,'Daten Elementary'!$A$424:$ADO$424,0)-1)),0,OFFSET('Daten Elementary'!$A$1,MATCH(CE$5,'Daten Elementary'!$A:$A,0)-1,MATCH(AP191,'Daten Elementary'!$A$424:$ADO$424,0)-1))*1000000</f>
        <v>0</v>
      </c>
      <c r="CF191" s="310">
        <f t="shared" ca="1" si="112"/>
        <v>45.679926999999999</v>
      </c>
      <c r="CG191" s="310">
        <f ca="1">IF(ISERROR(OFFSET('Daten Elementary'!$A$1,MATCH(CG$5,'Daten Elementary'!$A:$A,0)-1,MATCH(AQ191,'Daten Elementary'!$A$424:$ADO$424,0)-1)),0,OFFSET('Daten Elementary'!$A$1,MATCH(CG$5,'Daten Elementary'!$A:$A,0)-1,MATCH(AQ191,'Daten Elementary'!$A$424:$ADO$424,0)-1))*1000000</f>
        <v>2.4268856999999997</v>
      </c>
      <c r="CH191" s="310">
        <f ca="1">IF(ISERROR(OFFSET('Daten Elementary'!$A$1,MATCH(CH$5,'Daten Elementary'!$A:$A,0)-1,MATCH(AR191,'Daten Elementary'!$A$424:$ADO$424,0)-1)),0,OFFSET('Daten Elementary'!$A$1,MATCH(CH$5,'Daten Elementary'!$A:$A,0)-1,MATCH(AR191,'Daten Elementary'!$A$424:$ADO$424,0)-1))*1000000</f>
        <v>14.099661999999999</v>
      </c>
      <c r="CI191" s="310">
        <f ca="1">IF(ISERROR(OFFSET('Daten Elementary'!$A$1,MATCH(CI$5,'Daten Elementary'!$A:$A,0)-1,MATCH(AS191,'Daten Elementary'!$A$424:$ADO$424,0)-1)),0,OFFSET('Daten Elementary'!$A$1,MATCH(CI$5,'Daten Elementary'!$A:$A,0)-1,MATCH(AS191,'Daten Elementary'!$A$424:$ADO$424,0)-1))*1000000</f>
        <v>18.141359999999999</v>
      </c>
      <c r="CJ191" s="311">
        <f t="shared" ca="1" si="113"/>
        <v>80.347834699999993</v>
      </c>
      <c r="CK191" s="310">
        <f ca="1">IF(ISERROR(OFFSET('Daten Elementary'!$A$1,MATCH(CK$5,'Daten Elementary'!$A:$A,0)-1,MATCH($AT191,'Daten Elementary'!$A$424:$ADO$424,0)-1)),0,OFFSET('Daten Elementary'!$A$1,MATCH(CK$5,'Daten Elementary'!$A:$A,0)-1,MATCH($AT191,'Daten Elementary'!$A$424:$ADO$424,0)-1))*1000000</f>
        <v>80.347836000000001</v>
      </c>
      <c r="CL191" s="305">
        <f t="shared" ca="1" si="114"/>
        <v>1.0000000161796521</v>
      </c>
      <c r="CM191" s="312">
        <f ca="1">IF(ISERROR(OFFSET('Daten Elementary'!$A$1,MATCH(CM$5,'Daten Elementary'!$A:$A,0)-1,MATCH(AM191,'Daten Elementary'!$A$424:$ADO$424,0)-1)),0,OFFSET('Daten Elementary'!$A$1,MATCH(CM$5,'Daten Elementary'!$A:$A,0)-1,MATCH(AM191,'Daten Elementary'!$A$424:$ADO$424,0)-1))*1000000</f>
        <v>19.85624</v>
      </c>
      <c r="CN191" s="312">
        <f ca="1">IF(ISERROR(OFFSET('Daten Elementary'!$A$1,MATCH(CN$5,'Daten Elementary'!$A:$A,0)-1,MATCH(AN191,'Daten Elementary'!$A$424:$ADO$424,0)-1)),0,OFFSET('Daten Elementary'!$A$1,MATCH(CN$5,'Daten Elementary'!$A:$A,0)-1,MATCH(AN191,'Daten Elementary'!$A$424:$ADO$424,0)-1))*1000000</f>
        <v>0</v>
      </c>
      <c r="CO191" s="312">
        <f ca="1">IF(ISERROR(OFFSET('Daten Elementary'!$A$1,MATCH(CO$5,'Daten Elementary'!$A:$A,0)-1,MATCH(AO191,'Daten Elementary'!$A$424:$ADO$424,0)-1)),0,OFFSET('Daten Elementary'!$A$1,MATCH(CO$5,'Daten Elementary'!$A:$A,0)-1,MATCH(AO191,'Daten Elementary'!$A$424:$ADO$424,0)-1))*1000000</f>
        <v>9.9897513999999994</v>
      </c>
      <c r="CP191" s="312">
        <f ca="1">IF(ISERROR(OFFSET('Daten Elementary'!$A$1,MATCH(CP$5,'Daten Elementary'!$A:$A,0)-1,MATCH(AP191,'Daten Elementary'!$A$424:$ADO$424,0)-1)),0,OFFSET('Daten Elementary'!$A$1,MATCH(CP$5,'Daten Elementary'!$A:$A,0)-1,MATCH(AP191,'Daten Elementary'!$A$424:$ADO$424,0)-1))*1000000</f>
        <v>0</v>
      </c>
      <c r="CQ191" s="312">
        <f t="shared" ca="1" si="115"/>
        <v>29.845991399999999</v>
      </c>
      <c r="CR191" s="312">
        <f ca="1">IF(ISERROR(OFFSET('Daten Elementary'!$A$1,MATCH(CR$5,'Daten Elementary'!$A:$A,0)-1,MATCH(AQ191,'Daten Elementary'!$A$424:$ADO$424,0)-1)),0,OFFSET('Daten Elementary'!$A$1,MATCH(CR$5,'Daten Elementary'!$A:$A,0)-1,MATCH(AQ191,'Daten Elementary'!$A$424:$ADO$424,0)-1))*1000000</f>
        <v>1.2565286</v>
      </c>
      <c r="CS191" s="312">
        <f ca="1">IF(ISERROR(OFFSET('Daten Elementary'!$A$1,MATCH(CS$5,'Daten Elementary'!$A:$A,0)-1,MATCH(AR191,'Daten Elementary'!$A$424:$ADO$424,0)-1)),0,OFFSET('Daten Elementary'!$A$1,MATCH(CS$5,'Daten Elementary'!$A:$A,0)-1,MATCH(AR191,'Daten Elementary'!$A$424:$ADO$424,0)-1))*1000000</f>
        <v>4.2223427999999998</v>
      </c>
      <c r="CT191" s="312">
        <f ca="1">IF(ISERROR(OFFSET('Daten Elementary'!$A$1,MATCH(CT$5,'Daten Elementary'!$A:$A,0)-1,MATCH(AS191,'Daten Elementary'!$A$424:$ADO$424,0)-1)),0,OFFSET('Daten Elementary'!$A$1,MATCH(CT$5,'Daten Elementary'!$A:$A,0)-1,MATCH(AS191,'Daten Elementary'!$A$424:$ADO$424,0)-1))*1000000</f>
        <v>10.257688999999999</v>
      </c>
      <c r="CU191" s="313">
        <f t="shared" ca="1" si="116"/>
        <v>45.582551799999997</v>
      </c>
      <c r="CV191" s="312">
        <f ca="1">IF(ISERROR(OFFSET('Daten Elementary'!$A$1,MATCH(CV$5,'Daten Elementary'!$A:$A,0)-1,MATCH($AT191,'Daten Elementary'!$A$424:$ADO$424,0)-1)),0,OFFSET('Daten Elementary'!$A$1,MATCH(CV$5,'Daten Elementary'!$A:$A,0)-1,MATCH($AT191,'Daten Elementary'!$A$424:$ADO$424,0)-1))*1000000</f>
        <v>45.582552</v>
      </c>
      <c r="CW191" s="305">
        <f t="shared" ca="1" si="117"/>
        <v>1.0000000043876438</v>
      </c>
      <c r="CX191" s="314">
        <f ca="1">IF(ISERROR(OFFSET('Daten Elementary'!$A$1,MATCH(CX$5,'Daten Elementary'!$A:$A,0)-1,MATCH(AM191,'Daten Elementary'!$A$424:$ADO$424,0)-1)),0,OFFSET('Daten Elementary'!$A$1,MATCH(CX$5,'Daten Elementary'!$A:$A,0)-1,MATCH(AM191,'Daten Elementary'!$A$424:$ADO$424,0)-1))*1000000</f>
        <v>5.5036361000000005</v>
      </c>
      <c r="CY191" s="314">
        <f ca="1">IF(ISERROR(OFFSET('Daten Elementary'!$A$1,MATCH(CY$5,'Daten Elementary'!$A:$A,0)-1,MATCH(AN191,'Daten Elementary'!$A$424:$ADO$424,0)-1)),0,OFFSET('Daten Elementary'!$A$1,MATCH(CY$5,'Daten Elementary'!$A:$A,0)-1,MATCH(AN191,'Daten Elementary'!$A$424:$ADO$424,0)-1))*1000000</f>
        <v>0</v>
      </c>
      <c r="CZ191" s="314">
        <f ca="1">IF(ISERROR(OFFSET('Daten Elementary'!$A$1,MATCH(CZ$5,'Daten Elementary'!$A:$A,0)-1,MATCH(AO191,'Daten Elementary'!$A$424:$ADO$424,0)-1)),0,OFFSET('Daten Elementary'!$A$1,MATCH(CZ$5,'Daten Elementary'!$A:$A,0)-1,MATCH(AO191,'Daten Elementary'!$A$424:$ADO$424,0)-1))*1000000</f>
        <v>106.46069</v>
      </c>
      <c r="DA191" s="314">
        <f ca="1">IF(ISERROR(OFFSET('Daten Elementary'!$A$1,MATCH(DA$5,'Daten Elementary'!$A:$A,0)-1,MATCH(AP191,'Daten Elementary'!$A$424:$ADO$424,0)-1)),0,OFFSET('Daten Elementary'!$A$1,MATCH(DA$5,'Daten Elementary'!$A:$A,0)-1,MATCH(AP191,'Daten Elementary'!$A$424:$ADO$424,0)-1))*1000000</f>
        <v>0</v>
      </c>
      <c r="DB191" s="314">
        <f t="shared" ca="1" si="118"/>
        <v>111.96432609999999</v>
      </c>
      <c r="DC191" s="314">
        <f ca="1">IF(ISERROR(OFFSET('Daten Elementary'!$A$1,MATCH(DC$5,'Daten Elementary'!$A:$A,0)-1,MATCH(AQ191,'Daten Elementary'!$A$424:$ADO$424,0)-1)),0,OFFSET('Daten Elementary'!$A$1,MATCH(DC$5,'Daten Elementary'!$A:$A,0)-1,MATCH(AQ191,'Daten Elementary'!$A$424:$ADO$424,0)-1))*1000000</f>
        <v>11.041305000000001</v>
      </c>
      <c r="DD191" s="314">
        <f ca="1">IF(ISERROR(OFFSET('Daten Elementary'!$A$1,MATCH(DD$5,'Daten Elementary'!$A:$A,0)-1,MATCH(AR191,'Daten Elementary'!$A$424:$ADO$424,0)-1)),0,OFFSET('Daten Elementary'!$A$1,MATCH(DD$5,'Daten Elementary'!$A:$A,0)-1,MATCH(AR191,'Daten Elementary'!$A$424:$ADO$424,0)-1))*1000000</f>
        <v>11.215059999999999</v>
      </c>
      <c r="DE191" s="314">
        <f ca="1">IF(ISERROR(OFFSET('Daten Elementary'!$A$1,MATCH(DE$5,'Daten Elementary'!$A:$A,0)-1,MATCH(AS191,'Daten Elementary'!$A$424:$ADO$424,0)-1)),0,OFFSET('Daten Elementary'!$A$1,MATCH(DE$5,'Daten Elementary'!$A:$A,0)-1,MATCH(AS191,'Daten Elementary'!$A$424:$ADO$424,0)-1))*1000000</f>
        <v>92.776310999999993</v>
      </c>
      <c r="DF191" s="315">
        <f t="shared" ca="1" si="119"/>
        <v>226.99700209999997</v>
      </c>
      <c r="DG191" s="314">
        <f ca="1">IF(ISERROR(OFFSET('Daten Elementary'!$A$1,MATCH(DG$5,'Daten Elementary'!$A:$A,0)-1,MATCH($AT191,'Daten Elementary'!$A$424:$ADO$424,0)-1)),0,OFFSET('Daten Elementary'!$A$1,MATCH(DG$5,'Daten Elementary'!$A:$A,0)-1,MATCH($AT191,'Daten Elementary'!$A$424:$ADO$424,0)-1))*1000000</f>
        <v>226.99699999999999</v>
      </c>
      <c r="DH191" s="305">
        <f t="shared" ca="1" si="120"/>
        <v>0.99999999074877655</v>
      </c>
      <c r="DI191" s="316">
        <f ca="1">IF(ISERROR(OFFSET('Daten Elementary'!$A$1,MATCH(DI$5,'Daten Elementary'!$A:$A,0)-1,MATCH(AM191,'Daten Elementary'!$A$424:$ADO$424,0)-1)),0,OFFSET('Daten Elementary'!$A$1,MATCH(DI$5,'Daten Elementary'!$A:$A,0)-1,MATCH(AM191,'Daten Elementary'!$A$424:$ADO$424,0)-1))*1000000</f>
        <v>398.17</v>
      </c>
      <c r="DJ191" s="316">
        <f ca="1">IF(ISERROR(OFFSET('Daten Elementary'!$A$1,MATCH(DJ$5,'Daten Elementary'!$A:$A,0)-1,MATCH(AN191,'Daten Elementary'!$A$424:$ADO$424,0)-1)),0,OFFSET('Daten Elementary'!$A$1,MATCH(DJ$5,'Daten Elementary'!$A:$A,0)-1,MATCH(AN191,'Daten Elementary'!$A$424:$ADO$424,0)-1))*1000000</f>
        <v>0</v>
      </c>
      <c r="DK191" s="316">
        <f ca="1">IF(ISERROR(OFFSET('Daten Elementary'!$A$1,MATCH(DK$5,'Daten Elementary'!$A:$A,0)-1,MATCH(AO191,'Daten Elementary'!$A$424:$ADO$424,0)-1)),0,OFFSET('Daten Elementary'!$A$1,MATCH(DK$5,'Daten Elementary'!$A:$A,0)-1,MATCH(AO191,'Daten Elementary'!$A$424:$ADO$424,0)-1))*1000000</f>
        <v>129.71306999999999</v>
      </c>
      <c r="DL191" s="316">
        <f ca="1">IF(ISERROR(OFFSET('Daten Elementary'!$A$1,MATCH(DL$5,'Daten Elementary'!$A:$A,0)-1,MATCH(AP191,'Daten Elementary'!$A$424:$ADO$424,0)-1)),0,OFFSET('Daten Elementary'!$A$1,MATCH(DL$5,'Daten Elementary'!$A:$A,0)-1,MATCH(AP191,'Daten Elementary'!$A$424:$ADO$424,0)-1))*1000000</f>
        <v>0</v>
      </c>
      <c r="DM191" s="316">
        <f t="shared" ca="1" si="121"/>
        <v>527.88306999999998</v>
      </c>
      <c r="DN191" s="316">
        <f ca="1">IF(ISERROR(OFFSET('Daten Elementary'!$A$1,MATCH(DN$5,'Daten Elementary'!$A:$A,0)-1,MATCH(AQ191,'Daten Elementary'!$A$424:$ADO$424,0)-1)),0,OFFSET('Daten Elementary'!$A$1,MATCH(DN$5,'Daten Elementary'!$A:$A,0)-1,MATCH(AQ191,'Daten Elementary'!$A$424:$ADO$424,0)-1))*1000000</f>
        <v>10.943117000000001</v>
      </c>
      <c r="DO191" s="316">
        <f ca="1">IF(ISERROR(OFFSET('Daten Elementary'!$A$1,MATCH(DO$5,'Daten Elementary'!$A:$A,0)-1,MATCH(AR191,'Daten Elementary'!$A$424:$ADO$424,0)-1)),0,OFFSET('Daten Elementary'!$A$1,MATCH(DO$5,'Daten Elementary'!$A:$A,0)-1,MATCH(AR191,'Daten Elementary'!$A$424:$ADO$424,0)-1))*1000000</f>
        <v>22.406224000000002</v>
      </c>
      <c r="DP191" s="316">
        <f ca="1">IF(ISERROR(OFFSET('Daten Elementary'!$A$1,MATCH(DP$5,'Daten Elementary'!$A:$A,0)-1,MATCH(AS191,'Daten Elementary'!$A$424:$ADO$424,0)-1)),0,OFFSET('Daten Elementary'!$A$1,MATCH(DP$5,'Daten Elementary'!$A:$A,0)-1,MATCH(AS191,'Daten Elementary'!$A$424:$ADO$424,0)-1))*1000000</f>
        <v>104.16596</v>
      </c>
      <c r="DQ191" s="317">
        <f t="shared" ca="1" si="122"/>
        <v>665.398371</v>
      </c>
      <c r="DR191" s="316">
        <f ca="1">IF(ISERROR(OFFSET('Daten Elementary'!$A$1,MATCH(DR$5,'Daten Elementary'!$A:$A,0)-1,MATCH($AT191,'Daten Elementary'!$A$424:$ADO$424,0)-1)),0,OFFSET('Daten Elementary'!$A$1,MATCH(DR$5,'Daten Elementary'!$A:$A,0)-1,MATCH($AT191,'Daten Elementary'!$A$424:$ADO$424,0)-1))*1000000</f>
        <v>665.39837</v>
      </c>
      <c r="DS191" s="305">
        <f t="shared" ca="1" si="123"/>
        <v>0.99999999849714094</v>
      </c>
      <c r="DT191" s="318">
        <f ca="1">IF(ISERROR(OFFSET('Daten UBP13'!$A$1,MATCH(DT$5,'Daten UBP13'!$A:$A,0)-1,MATCH(AM191,'Daten UBP13'!$A$424:$AEG$424,0)-1)),0,OFFSET('Daten UBP13'!$A$1,MATCH(DT$5,'Daten UBP13'!$A:$A,0)-1,MATCH(AM191,'Daten UBP13'!$A$424:$AEG$424,0)-1))</f>
        <v>163.57157000000001</v>
      </c>
      <c r="DU191" s="318">
        <f ca="1">IF(ISERROR(OFFSET('Daten UBP13'!$A$1,MATCH(DU$5,'Daten UBP13'!$A:$A,0)-1,MATCH(AN191,'Daten UBP13'!$A$424:$AEG$424,0)-1)),0,OFFSET('Daten UBP13'!$A$1,MATCH(DU$5,'Daten UBP13'!$A:$A,0)-1,MATCH(AN191,'Daten UBP13'!$A$424:$AEG$424,0)-1))</f>
        <v>0</v>
      </c>
      <c r="DV191" s="318">
        <f ca="1">IF(ISERROR(OFFSET('Daten UBP13'!$A$1,MATCH(DV$5,'Daten UBP13'!$A:$A,0)-1,MATCH(AO191,'Daten UBP13'!$A$424:$AEG$424,0)-1)),0,OFFSET('Daten UBP13'!$A$1,MATCH(DV$5,'Daten UBP13'!$A:$A,0)-1,MATCH(AO191,'Daten UBP13'!$A$424:$AEG$424,0)-1))</f>
        <v>64.245225000000005</v>
      </c>
      <c r="DW191" s="318">
        <f ca="1">IF(ISERROR(OFFSET('Daten UBP13'!$A$1,MATCH(DW$5,'Daten UBP13'!$A:$A,0)-1,MATCH(AP191,'Daten UBP13'!$A$424:$AEG$424,0)-1)),0,OFFSET('Daten UBP13'!$A$1,MATCH(DW$5,'Daten UBP13'!$A:$A,0)-1,MATCH(AP191,'Daten UBP13'!$A$424:$AEG$424,0)-1))</f>
        <v>0</v>
      </c>
      <c r="DX191" s="318">
        <f t="shared" ca="1" si="124"/>
        <v>227.81679500000001</v>
      </c>
      <c r="DY191" s="318">
        <f ca="1">IF(ISERROR(OFFSET('Daten UBP13'!$A$1,MATCH(DY$5,'Daten UBP13'!$A:$A,0)-1,MATCH(AQ191,'Daten UBP13'!$A$424:$AEG$424,0)-1)),0,OFFSET('Daten UBP13'!$A$1,MATCH(DY$5,'Daten UBP13'!$A:$A,0)-1,MATCH(AQ191,'Daten UBP13'!$A$424:$AEG$424,0)-1))</f>
        <v>8.7242636999999998</v>
      </c>
      <c r="DZ191" s="318">
        <f ca="1">IF(ISERROR(OFFSET('Daten UBP13'!$A$1,MATCH(DZ$5,'Daten UBP13'!$A:$A,0)-1,MATCH(AR191,'Daten UBP13'!$A$424:$AEG$424,0)-1)),0,OFFSET('Daten UBP13'!$A$1,MATCH(DZ$5,'Daten UBP13'!$A:$A,0)-1,MATCH(AR191,'Daten UBP13'!$A$424:$AEG$424,0)-1))</f>
        <v>18.438309</v>
      </c>
      <c r="EA191" s="318">
        <f ca="1">IF(ISERROR(OFFSET('Daten UBP13'!$A$1,MATCH(EA$5,'Daten UBP13'!$A:$A,0)-1,MATCH(AS191,'Daten UBP13'!$A$424:$AEG$424,0)-1)),0,OFFSET('Daten UBP13'!$A$1,MATCH(EA$5,'Daten UBP13'!$A:$A,0)-1,MATCH(AS191,'Daten UBP13'!$A$424:$AEG$424,0)-1))</f>
        <v>37.796948999999998</v>
      </c>
      <c r="EB191" s="319">
        <f t="shared" ca="1" si="125"/>
        <v>292.7763167</v>
      </c>
      <c r="EC191" s="318">
        <f ca="1">IF(ISERROR(OFFSET('Daten UBP13'!$A$1,MATCH(EC$5,'Daten UBP13'!$A:$A,0)-1,MATCH(AT191,'Daten UBP13'!$A$424:$AEG$424,0)-1)),0,OFFSET('Daten UBP13'!$A$1,MATCH(EC$5,'Daten UBP13'!$A:$A,0)-1,MATCH(AT191,'Daten UBP13'!$A$424:$AEG$424,0)-1))</f>
        <v>292.77632</v>
      </c>
      <c r="ED191" s="305">
        <f t="shared" ca="1" si="126"/>
        <v>1.0000000112714036</v>
      </c>
      <c r="EE191" s="320">
        <f ca="1">IF(ISERROR(OFFSET('Daten ReCiPe'!$A$1,MATCH(EE$5,'Daten ReCiPe'!$A:$A,0)-1,MATCH(AM191,'Daten ReCiPe'!$A$424:$ADO$424,0)-1)),0,OFFSET('Daten ReCiPe'!$A$1,MATCH(EE$5,'Daten ReCiPe'!$A:$A,0)-1,MATCH(AM191,'Daten ReCiPe'!$A$424:$ADO$424,0)-1))*1000</f>
        <v>8.0883257999999998</v>
      </c>
      <c r="EF191" s="320">
        <f ca="1">IF(ISERROR(OFFSET('Daten ReCiPe'!$A$1,MATCH(EF$5,'Daten ReCiPe'!$A:$A,0)-1,MATCH(AN191,'Daten ReCiPe'!$A$424:$ADO$424,0)-1)),0,OFFSET('Daten ReCiPe'!$A$1,MATCH(EF$5,'Daten ReCiPe'!$A:$A,0)-1,MATCH(AN191,'Daten ReCiPe'!$A$424:$ADO$424,0)-1))*1000</f>
        <v>0</v>
      </c>
      <c r="EG191" s="320">
        <f ca="1">IF(ISERROR(OFFSET('Daten ReCiPe'!$A$1,MATCH(EG$5,'Daten ReCiPe'!$A:$A,0)-1,MATCH(AO191,'Daten ReCiPe'!$A$424:$ADO$424,0)-1)),0,OFFSET('Daten ReCiPe'!$A$1,MATCH(EG$5,'Daten ReCiPe'!$A:$A,0)-1,MATCH(AO191,'Daten ReCiPe'!$A$424:$ADO$424,0)-1))*1000</f>
        <v>10.146775</v>
      </c>
      <c r="EH191" s="320">
        <f ca="1">IF(ISERROR(OFFSET('Daten ReCiPe'!$A$1,MATCH(EH$5,'Daten ReCiPe'!$A:$A,0)-1,MATCH(AP191,'Daten ReCiPe'!$A$424:$ADO$424,0)-1)),0,OFFSET('Daten ReCiPe'!$A$1,MATCH(EH$5,'Daten ReCiPe'!$A:$A,0)-1,MATCH(AP191,'Daten ReCiPe'!$A$424:$ADO$424,0)-1))*1000</f>
        <v>0</v>
      </c>
      <c r="EI191" s="320">
        <f t="shared" ca="1" si="127"/>
        <v>18.235100799999998</v>
      </c>
      <c r="EJ191" s="320">
        <f ca="1">IF(ISERROR(OFFSET('Daten ReCiPe'!$A$1,MATCH(EJ$5,'Daten ReCiPe'!$A:$A,0)-1,MATCH(AQ191,'Daten ReCiPe'!$A$424:$ADO$424,0)-1)),0,OFFSET('Daten ReCiPe'!$A$1,MATCH(EJ$5,'Daten ReCiPe'!$A:$A,0)-1,MATCH(AQ191,'Daten ReCiPe'!$A$424:$ADO$424,0)-1))*1000</f>
        <v>0.8196116200000001</v>
      </c>
      <c r="EK191" s="320">
        <f ca="1">IF(ISERROR(OFFSET('Daten ReCiPe'!$A$1,MATCH(EK$5,'Daten ReCiPe'!$A:$A,0)-1,MATCH(AR191,'Daten ReCiPe'!$A$424:$ADO$424,0)-1)),0,OFFSET('Daten ReCiPe'!$A$1,MATCH(EK$5,'Daten ReCiPe'!$A:$A,0)-1,MATCH(AR191,'Daten ReCiPe'!$A$424:$ADO$424,0)-1))*1000</f>
        <v>1.4562040000000001</v>
      </c>
      <c r="EL191" s="320">
        <f ca="1">IF(ISERROR(OFFSET('Daten ReCiPe'!$A$1,MATCH(EL$5,'Daten ReCiPe'!$A:$A,0)-1,MATCH(AS191,'Daten ReCiPe'!$A$424:$ADO$424,0)-1)),0,OFFSET('Daten ReCiPe'!$A$1,MATCH(EL$5,'Daten ReCiPe'!$A:$A,0)-1,MATCH(AS191,'Daten ReCiPe'!$A$424:$ADO$424,0)-1))*1000</f>
        <v>2.7561976000000001</v>
      </c>
      <c r="EM191" s="321">
        <f t="shared" ca="1" si="128"/>
        <v>23.267114019999998</v>
      </c>
      <c r="EN191" s="320">
        <f ca="1">IF(ISERROR(OFFSET('Daten ReCiPe'!$A$1,MATCH(EN$5,'Daten ReCiPe'!$A:$A,0)-1,MATCH(AT191,'Daten ReCiPe'!$A$424:$ADO$424,0)-1)),0,OFFSET('Daten ReCiPe'!$A$1,MATCH(EN$5,'Daten ReCiPe'!$A:$A,0)-1,MATCH(AT191,'Daten ReCiPe'!$A$424:$ADO$424,0)-1))*1000</f>
        <v>23.267113999999999</v>
      </c>
      <c r="EO191" s="305">
        <f t="shared" ca="1" si="129"/>
        <v>0.99999999914041771</v>
      </c>
      <c r="EP191" s="322">
        <f ca="1">IF(ISERROR(OFFSET('Daten Elementary'!$A$1,MATCH(EP$5,'Daten Elementary'!$A:$A,0)-1,MATCH(AM191,'Daten Elementary'!$A$424:$ADO$424,0)-1)),0,OFFSET('Daten Elementary'!$A$1,MATCH(EP$5,'Daten Elementary'!$A:$A,0)-1,MATCH(AM191,'Daten Elementary'!$A$424:$ADO$424,0)-1))*1000000</f>
        <v>1.2791916000000001</v>
      </c>
      <c r="EQ191" s="322">
        <f ca="1">IF(ISERROR(OFFSET('Daten Elementary'!$A$1,MATCH(EQ$5,'Daten Elementary'!$A:$A,0)-1,MATCH(AN191,'Daten Elementary'!$A$424:$ADO$424,0)-1)),0,OFFSET('Daten Elementary'!$A$1,MATCH(EQ$5,'Daten Elementary'!$A:$A,0)-1,MATCH(AN191,'Daten Elementary'!$A$424:$ADO$424,0)-1))*1000000</f>
        <v>0</v>
      </c>
      <c r="ER191" s="322">
        <f ca="1">IF(ISERROR(OFFSET('Daten Elementary'!$A$1,MATCH(ER$5,'Daten Elementary'!$A:$A,0)-1,MATCH(AO191,'Daten Elementary'!$A$424:$ADO$424,0)-1)),0,OFFSET('Daten Elementary'!$A$1,MATCH(ER$5,'Daten Elementary'!$A:$A,0)-1,MATCH(AO191,'Daten Elementary'!$A$424:$ADO$424,0)-1))*1000000</f>
        <v>288.39707000000004</v>
      </c>
      <c r="ES191" s="322">
        <f ca="1">IF(ISERROR(OFFSET('Daten Elementary'!$A$1,MATCH(ES$5,'Daten Elementary'!$A:$A,0)-1,MATCH(AP191,'Daten Elementary'!$A$424:$ADO$424,0)-1)),0,OFFSET('Daten Elementary'!$A$1,MATCH(ES$5,'Daten Elementary'!$A:$A,0)-1,MATCH(AP191,'Daten Elementary'!$A$424:$ADO$424,0)-1))*1000000</f>
        <v>0</v>
      </c>
      <c r="ET191" s="322">
        <f t="shared" ca="1" si="130"/>
        <v>289.67626160000003</v>
      </c>
      <c r="EU191" s="322">
        <f ca="1">IF(ISERROR(OFFSET('Daten Elementary'!$A$1,MATCH(EU$5,'Daten Elementary'!$A:$A,0)-1,MATCH(AQ191,'Daten Elementary'!$A$424:$ADO$424,0)-1)),0,OFFSET('Daten Elementary'!$A$1,MATCH(EU$5,'Daten Elementary'!$A:$A,0)-1,MATCH(AQ191,'Daten Elementary'!$A$424:$ADO$424,0)-1))*1000000</f>
        <v>18.958281999999997</v>
      </c>
      <c r="EV191" s="322">
        <f ca="1">IF(ISERROR(OFFSET('Daten Elementary'!$A$1,MATCH(EV$5,'Daten Elementary'!$A:$A,0)-1,MATCH(AR191,'Daten Elementary'!$A$424:$ADO$424,0)-1)),0,OFFSET('Daten Elementary'!$A$1,MATCH(EV$5,'Daten Elementary'!$A:$A,0)-1,MATCH(AR191,'Daten Elementary'!$A$424:$ADO$424,0)-1))*1000000</f>
        <v>24.015190999999998</v>
      </c>
      <c r="EW191" s="322">
        <f ca="1">IF(ISERROR(OFFSET('Daten Elementary'!$A$1,MATCH(EW$5,'Daten Elementary'!$A:$A,0)-1,MATCH(AS191,'Daten Elementary'!$A$424:$ADO$424,0)-1)),0,OFFSET('Daten Elementary'!$A$1,MATCH(EW$5,'Daten Elementary'!$A:$A,0)-1,MATCH(AS191,'Daten Elementary'!$A$424:$ADO$424,0)-1))*1000000</f>
        <v>41.427019000000001</v>
      </c>
      <c r="EX191" s="323">
        <f t="shared" ca="1" si="131"/>
        <v>374.07675360000007</v>
      </c>
      <c r="EY191" s="322">
        <f ca="1">IF(ISERROR(OFFSET('Daten Elementary'!$A$1,MATCH(EY$5,'Daten Elementary'!$A:$A,0)-1,MATCH($AT191,'Daten Elementary'!$A$424:$ADO$424,0)-1)),0,OFFSET('Daten Elementary'!$A$1,MATCH(EY$5,'Daten Elementary'!$A:$A,0)-1,MATCH($AT191,'Daten Elementary'!$A$424:$ADO$424,0)-1))*1000000</f>
        <v>374.07675</v>
      </c>
      <c r="EZ191" s="305">
        <f t="shared" ca="1" si="132"/>
        <v>0.99999999037630638</v>
      </c>
      <c r="FA191" s="314">
        <f ca="1">IF(ISERROR(OFFSET('Daten Elementary'!$A$1,MATCH(FA$5,'Daten Elementary'!$A:$A,0)-1,MATCH(AM191,'Daten Elementary'!$A$424:$ADO$424,0)-1)),0,OFFSET('Daten Elementary'!$A$1,MATCH(FA$5,'Daten Elementary'!$A:$A,0)-1,MATCH(AM191,'Daten Elementary'!$A$424:$ADO$424,0)-1))*1000</f>
        <v>149.62</v>
      </c>
      <c r="FB191" s="314">
        <f ca="1">IF(ISERROR(OFFSET('Daten Elementary'!$A$1,MATCH(FB$5,'Daten Elementary'!$A:$A,0)-1,MATCH(AN191,'Daten Elementary'!$A$424:$ADO$424,0)-1)),0,OFFSET('Daten Elementary'!$A$1,MATCH(FB$5,'Daten Elementary'!$A:$A,0)-1,MATCH(AN191,'Daten Elementary'!$A$424:$ADO$424,0)-1))*1000</f>
        <v>0</v>
      </c>
      <c r="FC191" s="314">
        <f ca="1">IF(ISERROR(OFFSET('Daten Elementary'!$A$1,MATCH(FC$5,'Daten Elementary'!$A:$A,0)-1,MATCH(AO191,'Daten Elementary'!$A$424:$ADO$424,0)-1)),0,OFFSET('Daten Elementary'!$A$1,MATCH(FC$5,'Daten Elementary'!$A:$A,0)-1,MATCH(AO191,'Daten Elementary'!$A$424:$ADO$424,0)-1))*1000</f>
        <v>25.126235999999999</v>
      </c>
      <c r="FD191" s="314">
        <f ca="1">IF(ISERROR(OFFSET('Daten Elementary'!$A$1,MATCH(FD$5,'Daten Elementary'!$A:$A,0)-1,MATCH(AP191,'Daten Elementary'!$A$424:$ADO$424,0)-1)),0,OFFSET('Daten Elementary'!$A$1,MATCH(FD$5,'Daten Elementary'!$A:$A,0)-1,MATCH(AP191,'Daten Elementary'!$A$424:$ADO$424,0)-1))*1000</f>
        <v>0</v>
      </c>
      <c r="FE191" s="314">
        <f t="shared" ca="1" si="133"/>
        <v>174.74623600000001</v>
      </c>
      <c r="FF191" s="314">
        <f ca="1">IF(ISERROR(OFFSET('Daten Elementary'!$A$1,MATCH(FF$5,'Daten Elementary'!$A:$A,0)-1,MATCH(AQ191,'Daten Elementary'!$A$424:$ADO$424,0)-1)),0,OFFSET('Daten Elementary'!$A$1,MATCH(FF$5,'Daten Elementary'!$A:$A,0)-1,MATCH(AQ191,'Daten Elementary'!$A$424:$ADO$424,0)-1))*1000</f>
        <v>5.6301889000000003</v>
      </c>
      <c r="FG191" s="314">
        <f ca="1">IF(ISERROR(OFFSET('Daten Elementary'!$A$1,MATCH(FG$5,'Daten Elementary'!$A:$A,0)-1,MATCH(AR191,'Daten Elementary'!$A$424:$ADO$424,0)-1)),0,OFFSET('Daten Elementary'!$A$1,MATCH(FG$5,'Daten Elementary'!$A:$A,0)-1,MATCH(AR191,'Daten Elementary'!$A$424:$ADO$424,0)-1))*1000</f>
        <v>9.5111603000000002</v>
      </c>
      <c r="FH191" s="314">
        <f ca="1">IF(ISERROR(OFFSET('Daten Elementary'!$A$1,MATCH(FH$5,'Daten Elementary'!$A:$A,0)-1,MATCH(AS191,'Daten Elementary'!$A$424:$ADO$424,0)-1)),0,OFFSET('Daten Elementary'!$A$1,MATCH(FH$5,'Daten Elementary'!$A:$A,0)-1,MATCH(AS191,'Daten Elementary'!$A$424:$ADO$424,0)-1))*1000</f>
        <v>15.850804</v>
      </c>
      <c r="FI191" s="315">
        <f t="shared" ca="1" si="134"/>
        <v>205.73838920000003</v>
      </c>
      <c r="FJ191" s="314">
        <f ca="1">IF(ISERROR(OFFSET('Daten Elementary'!$A$1,MATCH(FJ$5,'Daten Elementary'!$A:$A,0)-1,MATCH($AT191,'Daten Elementary'!$A$424:$ADO$424,0)-1)),0,OFFSET('Daten Elementary'!$A$1,MATCH(FJ$5,'Daten Elementary'!$A:$A,0)-1,MATCH($AT191,'Daten Elementary'!$A$424:$ADO$424,0)-1))*1000</f>
        <v>205.73838999999998</v>
      </c>
      <c r="FK191" s="305">
        <f t="shared" ca="1" si="135"/>
        <v>1.0000000038884331</v>
      </c>
      <c r="FL191" s="314">
        <f ca="1">IF(ISERROR(OFFSET('Daten Elementary'!$A$1,MATCH(FL$5,'Daten Elementary'!$A:$A,0)-1,MATCH(AM191,'Daten Elementary'!$A$424:$ADO$424,0)-1)),0,OFFSET('Daten Elementary'!$A$1,MATCH(FL$5,'Daten Elementary'!$A:$A,0)-1,MATCH(AM191,'Daten Elementary'!$A$424:$ADO$424,0)-1))</f>
        <v>0</v>
      </c>
      <c r="FM191" s="314">
        <f ca="1">IF(ISERROR(OFFSET('Daten Elementary'!$A$1,MATCH(FM$5,'Daten Elementary'!$A:$A,0)-1,MATCH(AN191,'Daten Elementary'!$A$424:$ADO$424,0)-1)),0,OFFSET('Daten Elementary'!$A$1,MATCH(FM$5,'Daten Elementary'!$A:$A,0)-1,MATCH(AN191,'Daten Elementary'!$A$424:$ADO$424,0)-1))</f>
        <v>0</v>
      </c>
      <c r="FN191" s="314">
        <f ca="1">IF(ISERROR(OFFSET('Daten Elementary'!$A$1,MATCH(FN$5,'Daten Elementary'!$A:$A,0)-1,MATCH(AO191,'Daten Elementary'!$A$424:$ADO$424,0)-1)),0,OFFSET('Daten Elementary'!$A$1,MATCH(FN$5,'Daten Elementary'!$A:$A,0)-1,MATCH(AO191,'Daten Elementary'!$A$424:$ADO$424,0)-1))</f>
        <v>0</v>
      </c>
      <c r="FO191" s="314">
        <f ca="1">IF(ISERROR(OFFSET('Daten Elementary'!$A$1,MATCH(FO$5,'Daten Elementary'!$A:$A,0)-1,MATCH(AP191,'Daten Elementary'!$A$424:$ADO$424,0)-1)),0,OFFSET('Daten Elementary'!$A$1,MATCH(FO$5,'Daten Elementary'!$A:$A,0)-1,MATCH(AP191,'Daten Elementary'!$A$424:$ADO$424,0)-1))</f>
        <v>0</v>
      </c>
      <c r="FP191" s="314">
        <f t="shared" ca="1" si="136"/>
        <v>0</v>
      </c>
      <c r="FQ191" s="314">
        <f ca="1">IF(ISERROR(OFFSET('Daten Elementary'!$A$1,MATCH(FQ$5,'Daten Elementary'!$A:$A,0)-1,MATCH(AQ191,'Daten Elementary'!$A$424:$ADO$424,0)-1)),0,OFFSET('Daten Elementary'!$A$1,MATCH(FQ$5,'Daten Elementary'!$A:$A,0)-1,MATCH(AQ191,'Daten Elementary'!$A$424:$ADO$424,0)-1))</f>
        <v>0</v>
      </c>
      <c r="FR191" s="314">
        <f ca="1">IF(ISERROR(OFFSET('Daten Elementary'!$A$1,MATCH(FR$5,'Daten Elementary'!$A:$A,0)-1,MATCH(AR191,'Daten Elementary'!$A$424:$ADO$424,0)-1)),0,OFFSET('Daten Elementary'!$A$1,MATCH(FR$5,'Daten Elementary'!$A:$A,0)-1,MATCH(AR191,'Daten Elementary'!$A$424:$ADO$424,0)-1))</f>
        <v>0</v>
      </c>
      <c r="FS191" s="314">
        <f ca="1">IF(ISERROR(OFFSET('Daten Elementary'!$A$1,MATCH(FS$5,'Daten Elementary'!$A:$A,0)-1,MATCH(AS191,'Daten Elementary'!$A$424:$ADO$424,0)-1)),0,OFFSET('Daten Elementary'!$A$1,MATCH(FS$5,'Daten Elementary'!$A:$A,0)-1,MATCH(AS191,'Daten Elementary'!$A$424:$ADO$424,0)-1))</f>
        <v>0</v>
      </c>
      <c r="FT191" s="315">
        <f t="shared" ca="1" si="137"/>
        <v>0</v>
      </c>
      <c r="FU191" s="314">
        <f ca="1">IF(ISERROR(OFFSET('Daten Elementary'!$A$1,MATCH(FU$5,'Daten Elementary'!$A:$A,0)-1,MATCH($AT191,'Daten Elementary'!$A$424:$ADO$424,0)-1)),0,OFFSET('Daten Elementary'!$A$1,MATCH(FU$5,'Daten Elementary'!$A:$A,0)-1,MATCH($AT191,'Daten Elementary'!$A$424:$ADO$424,0)-1))</f>
        <v>0</v>
      </c>
      <c r="FV191" s="305">
        <f t="shared" ca="1" si="138"/>
        <v>0</v>
      </c>
      <c r="FW191" s="324"/>
      <c r="FX191" s="231" t="str">
        <f t="shared" si="139"/>
        <v>Lastwagen (7.5t-16t), Diesel (EURO 5)</v>
      </c>
      <c r="FY191" s="231" t="str">
        <f t="shared" si="104"/>
        <v>Lastwagen (7.5t-16t)</v>
      </c>
      <c r="FZ191" s="231" t="str">
        <f t="shared" si="105"/>
        <v>, Diesel</v>
      </c>
      <c r="GA191" s="231" t="str">
        <f t="shared" si="106"/>
        <v xml:space="preserve"> (EURO 5)</v>
      </c>
      <c r="GB191" s="231"/>
    </row>
    <row r="192" spans="1:184" ht="16.5" customHeight="1">
      <c r="A192" s="364"/>
      <c r="B192" s="339"/>
      <c r="C192" s="334" t="s">
        <v>391</v>
      </c>
      <c r="D192" s="334" t="s">
        <v>24</v>
      </c>
      <c r="E192" s="345" t="s">
        <v>320</v>
      </c>
      <c r="F192" s="97">
        <v>3.2892572857048878</v>
      </c>
      <c r="G192" s="34">
        <v>6.9</v>
      </c>
      <c r="H192" s="84">
        <f>F192/G192</f>
        <v>0.4767039544499837</v>
      </c>
      <c r="I192" s="101">
        <v>1</v>
      </c>
      <c r="J192" s="101"/>
      <c r="K192" s="90">
        <v>1</v>
      </c>
      <c r="L192" s="86"/>
      <c r="M192" s="86"/>
      <c r="N192" s="38" t="s">
        <v>100</v>
      </c>
      <c r="O192" s="6">
        <f ca="1">(IF(ISERROR(INDEX(INDIRECT($D$268),MATCH($AM192,$AM$4:$AM$275,0),MATCH(O$304,INDIRECT($E$268),0))*$I192/$AD192),0,INDEX(INDIRECT($D$268),MATCH($AM192,$AM$4:$AM$275,0),MATCH(O$304,INDIRECT($E$268),0))*$I192/$AD192)+IF(ISERROR(INDEX(INDIRECT($D$268),MATCH($AN192,$AN$4:$AN$275,0),MATCH(O$305,INDIRECT($E$268),0))*$J192/$AE192),0,INDEX(INDIRECT($D$268),MATCH($AN192,$AN$4:$AN$275,0),MATCH(O$305,INDIRECT($E$268),0))*$J192/$AE192))*$AC192/$F192</f>
        <v>152.07799</v>
      </c>
      <c r="P192" s="6">
        <f ca="1">(IF(ISERROR(INDEX(INDIRECT($D$268),MATCH($AO192,$AO$4:$AO$275,0),MATCH(P$304,INDIRECT($E$268),0))*$I192/$AD192),0,INDEX(INDIRECT($D$268),MATCH($AO192,$AO$4:$AO$275,0),MATCH(P$304,INDIRECT($E$268),0))*$I192/$AD192)+IF(ISERROR(INDEX(INDIRECT($D$268),MATCH($AP192,$AP$4:$AP$275,0),MATCH(P$305,INDIRECT($E$268),0))*$J192/$AE192),0,INDEX(INDIRECT($D$268),MATCH($AP192,$AP$4:$AP$275,0),MATCH(P$305,INDIRECT($E$268),0))*$J192/$AE192))*$AC192/$F192</f>
        <v>30.695596000000002</v>
      </c>
      <c r="Q192" s="6">
        <f ca="1">INDEX(INDIRECT($D$268),MATCH($AQ192,$AQ$4:$AQ$284,0),MATCH(Q$4,INDIRECT($E$268),0))*$K192*$AC192/$F192/$AF192</f>
        <v>6.1150327000000004</v>
      </c>
      <c r="R192" s="6">
        <f ca="1">INDEX(INDIRECT($D$268),MATCH($AR192,$AR$4:$AR$284,0),MATCH(R$4,INDIRECT($E$268),0))*$K192*$AC192/$F192/$AF192</f>
        <v>10.600871</v>
      </c>
      <c r="S192" s="6">
        <f ca="1">INDEX(INDIRECT($D$268),MATCH($AS192,$AS$4:$AS$284,0),MATCH(S$4,INDIRECT($E$268),0))*$K192*$AC192/$F192/$AF192</f>
        <v>17.590181999999999</v>
      </c>
      <c r="T192" s="7">
        <f t="shared" ca="1" si="146"/>
        <v>217.07967170000001</v>
      </c>
      <c r="U192" s="6">
        <f>IF($B$268=6,(IF(OR(AJ192="Benzin",AJ192="Diesel"),$AK192*INDEX('DIN EN 16258'!$I:$I,MATCH('mobitool-Faktoren v2.0'!$AI192,'DIN EN 16258'!$A:$A,0))*$I192/$AD192+$AL192*INDEX('DIN EN 16258'!$I:$I,MATCH('mobitool-Faktoren v2.0'!$AJ192,'DIN EN 16258'!$A:$A,0))*$I192/$AD192,IF(ISERROR($AK192*INDEX('DIN EN 16258'!$I:$I,MATCH('mobitool-Faktoren v2.0'!$AI192,'DIN EN 16258'!$A:$A,0))*$I192/$AD192),0,$AK192*INDEX('DIN EN 16258'!$I:$I,MATCH('mobitool-Faktoren v2.0'!$AI192,'DIN EN 16258'!$A:$A,0))*$I192/$AD192)+IF(ISERROR($AL192*INDEX('DIN EN 16258'!$I:$I,MATCH('mobitool-Faktoren v2.0'!$AJ192,'DIN EN 16258'!$A:$A,0))*$J192/$AE192),0,$AL192*INDEX('DIN EN 16258'!$I:$I,MATCH('mobitool-Faktoren v2.0'!$AJ192,'DIN EN 16258'!$A:$A,0))*$J192/$AE192)))*1000,
IF($B$268=1,(IF(OR(AJ192="Benzin",AJ192="Diesel"),$AK192*INDEX('DIN EN 16258'!$D:$D,MATCH('mobitool-Faktoren v2.0'!$AI192,'DIN EN 16258'!$A:$A,0))*$I192/$AD192+$AL192*INDEX('DIN EN 16258'!$D:$D,MATCH('mobitool-Faktoren v2.0'!$AJ192,'DIN EN 16258'!$A:$A,0))*$I192/$AD192,IF(ISERROR($AK192*INDEX('DIN EN 16258'!$D:$D,MATCH('mobitool-Faktoren v2.0'!$AI192,'DIN EN 16258'!$A:$A,0))*$I192/$AD192),0,$AK192*INDEX('DIN EN 16258'!$D:$D,MATCH('mobitool-Faktoren v2.0'!$AI192,'DIN EN 16258'!$A:$A,0))*$I192/$AD192)+IF(ISERROR($AL192*INDEX('DIN EN 16258'!$D:$D,MATCH('mobitool-Faktoren v2.0'!$AJ192,'DIN EN 16258'!$A:$A,0))*$J192/$AE192),0,$AL192*INDEX('DIN EN 16258'!$D:$D,MATCH('mobitool-Faktoren v2.0'!$AJ192,'DIN EN 16258'!$A:$A,0))*$J192/$AE192))),0))*$AC192/$F192</f>
        <v>151.53767999999999</v>
      </c>
      <c r="V192" s="6">
        <f>IF($B$268=6,(IF(OR(AJ192="Benzin",AJ192="Diesel"),$AK192*INDEX('DIN EN 16258'!$L:$L,MATCH('mobitool-Faktoren v2.0'!$AI192,'DIN EN 16258'!$A:$A,0))*$I192/$AD192+$AL192*INDEX('DIN EN 16258'!$L:$L,MATCH('mobitool-Faktoren v2.0'!$AJ192,'DIN EN 16258'!$A:$A,0))*$I192/$AD192,IF(ISERROR($AK192*INDEX('DIN EN 16258'!$L:$L,MATCH('mobitool-Faktoren v2.0'!$AI192,'DIN EN 16258'!$A:$A,0))*$I192/$AD192),0,$AK192*INDEX('DIN EN 16258'!$L:$L,MATCH('mobitool-Faktoren v2.0'!$AI192,'DIN EN 16258'!$A:$A,0))*$I192/$AD192)+IF(ISERROR($AL192*INDEX('DIN EN 16258'!$L:$L,MATCH('mobitool-Faktoren v2.0'!$AJ192,'DIN EN 16258'!$A:$A,0))*$J192/$AE192),0,$AL192*INDEX('DIN EN 16258'!$L:$L,MATCH('mobitool-Faktoren v2.0'!$AJ192,'DIN EN 16258'!$A:$A,0))*$J192/$AE192)))*1000,
IF($B$268=1,(IF(OR(AJ192="Benzin",AJ192="Diesel"),$AK192*INDEX('DIN EN 16258'!$F:$F,MATCH('mobitool-Faktoren v2.0'!$AI192,'DIN EN 16258'!$A:$A,0))*$I192/$AD192+$AL192*INDEX('DIN EN 16258'!$F:$F,MATCH('mobitool-Faktoren v2.0'!$AJ192,'DIN EN 16258'!$A:$A,0))*$I192/$AD192,IF(ISERROR($AK192*INDEX('DIN EN 16258'!$F:$F,MATCH('mobitool-Faktoren v2.0'!$AI192,'DIN EN 16258'!$A:$A,0))*$I192/$AD192),0,$AK192*INDEX('DIN EN 16258'!$F:$F,MATCH('mobitool-Faktoren v2.0'!$AI192,'DIN EN 16258'!$A:$A,0))*$I192/$AD192)+IF(ISERROR($AL192*INDEX('DIN EN 16258'!$F:$F,MATCH('mobitool-Faktoren v2.0'!$AJ192,'DIN EN 16258'!$A:$A,0))*$J192/$AE192),0,$AL192*INDEX('DIN EN 16258'!$F:$F,MATCH('mobitool-Faktoren v2.0'!$AJ192,'DIN EN 16258'!$A:$A,0))*$J192/$AE192))),0))*$AC192/$F192</f>
        <v>184.1112</v>
      </c>
      <c r="W192" s="6" t="s">
        <v>2379</v>
      </c>
      <c r="X192" s="39" t="s">
        <v>162</v>
      </c>
      <c r="Y192" s="300"/>
      <c r="Z192" s="300"/>
      <c r="AA192" s="299"/>
      <c r="AB192" s="299"/>
      <c r="AC192" s="300">
        <v>3.2892572857048878</v>
      </c>
      <c r="AD192" s="298">
        <v>1</v>
      </c>
      <c r="AE192" s="298"/>
      <c r="AF192" s="337">
        <v>1</v>
      </c>
      <c r="AG192" s="337"/>
      <c r="AH192" s="337"/>
      <c r="AI192" s="301" t="s">
        <v>24</v>
      </c>
      <c r="AJ192" s="301"/>
      <c r="AK192" s="374">
        <f>'Kennwerte Strassentransporte'!H$74</f>
        <v>4.7208E-2</v>
      </c>
      <c r="AL192" s="374"/>
      <c r="AM192" s="202" t="s">
        <v>1178</v>
      </c>
      <c r="AN192" s="202" t="s">
        <v>81</v>
      </c>
      <c r="AO192" s="202" t="s">
        <v>1179</v>
      </c>
      <c r="AP192" s="202" t="s">
        <v>81</v>
      </c>
      <c r="AQ192" s="202" t="s">
        <v>1180</v>
      </c>
      <c r="AR192" s="202" t="s">
        <v>1181</v>
      </c>
      <c r="AS192" s="202" t="s">
        <v>1182</v>
      </c>
      <c r="AT192" s="202" t="s">
        <v>1186</v>
      </c>
      <c r="AU192" s="303">
        <f ca="1">IF(ISERROR(OFFSET('Daten KEA'!$A$1,MATCH(AU$5,'Daten KEA'!$A:$A,0)-1,MATCH(AM192,'Daten KEA'!$A$424:$ADO$424,0)-1)),0,OFFSET('Daten KEA'!$A$1,MATCH(AU$5,'Daten KEA'!$A:$A,0)-1,MATCH(AM192,'Daten KEA'!$A$424:$ADO$424,0)-1))+IF(ISERROR(AK192*INDEX('Energiefaktoren Ecoinvent'!$D:$D,MATCH('mobitool-Faktoren v2.0'!AI192,'Energiefaktoren Ecoinvent'!$A:$A,0))),0,AK192*INDEX('Energiefaktoren Ecoinvent'!$D:$D,MATCH('mobitool-Faktoren v2.0'!AI192,'Energiefaktoren Ecoinvent'!$A:$A,0)))+IF(OR(AJ192="Benzin",AJ192="Diesel"),IF(ISERROR(OFFSET('Daten KEA'!$A$1,MATCH(AV$5,'Daten KEA'!$A:$A,0)-1,MATCH(AN192,'Daten KEA'!$A$424:$ADO$424,0)-1)),0,OFFSET('Daten KEA'!$A$1,MATCH(AV$5,'Daten KEA'!$A:$A,0)-1,MATCH(AN192,'Daten KEA'!$A$424:$ADO$424,0)-1))+IF(ISERROR(AL192*INDEX('Energiefaktoren Ecoinvent'!$D:$D,MATCH('mobitool-Faktoren v2.0'!AJ192,'Energiefaktoren Ecoinvent'!$A:$A,0))),0,AL192*INDEX('Energiefaktoren Ecoinvent'!$D:$D,MATCH('mobitool-Faktoren v2.0'!AJ192,'Energiefaktoren Ecoinvent'!$A:$A,0))),0)</f>
        <v>2.0205023999999998</v>
      </c>
      <c r="AV192" s="303">
        <f ca="1">IF(OR(AJ192="Benzin",AJ192="Diesel"),0,IF(ISERROR(OFFSET('Daten KEA'!$A$1,MATCH(AV$5,'Daten KEA'!$A:$A,0)-1,MATCH(AN192,'Daten KEA'!$A$424:$ADO$424,0)-1)),0,OFFSET('Daten KEA'!$A$1,MATCH(AV$5,'Daten KEA'!$A:$A,0)-1,MATCH(AN192,'Daten KEA'!$A$424:$ADO$424,0)-1))+IF(ISERROR(AL192*INDEX('Energiefaktoren Ecoinvent'!$D:$D,MATCH('mobitool-Faktoren v2.0'!AJ192,'Energiefaktoren Ecoinvent'!$A:$A,0))),0,AL192*INDEX('Energiefaktoren Ecoinvent'!$D:$D,MATCH('mobitool-Faktoren v2.0'!AJ192,'Energiefaktoren Ecoinvent'!$A:$A,0))))</f>
        <v>0</v>
      </c>
      <c r="AW192" s="303">
        <f ca="1">IF(ISERROR(OFFSET('Daten KEA'!$A$1,MATCH(AW$5,'Daten KEA'!$A:$A,0)-1,MATCH(AO192,'Daten KEA'!$A$424:$ADO$424,0)-1)),0,OFFSET('Daten KEA'!$A$1,MATCH(AW$5,'Daten KEA'!$A:$A,0)-1,MATCH(AO192,'Daten KEA'!$A$424:$ADO$424,0)-1))-IF(ISERROR(AK192*INDEX('Energiefaktoren Ecoinvent'!$D:$D,MATCH('mobitool-Faktoren v2.0'!AI192,'Energiefaktoren Ecoinvent'!$A:$A,0))),0,AK192*INDEX('Energiefaktoren Ecoinvent'!$D:$D,MATCH('mobitool-Faktoren v2.0'!AI192,'Energiefaktoren Ecoinvent'!$A:$A,0)))+IF(OR(AJ192="Benzin",AJ192="Diesel"),IF(ISERROR(OFFSET('Daten KEA'!$A$1,MATCH(AX$5,'Daten KEA'!$A:$A,0)-1,MATCH(AP192,'Daten KEA'!$A$424:$ADO$424,0)-1)),0,OFFSET('Daten KEA'!$A$1,MATCH(AX$5,'Daten KEA'!$A:$A,0)-1,MATCH(AP192,'Daten KEA'!$A$424:$ADO$424,0)-1))-IF(ISERROR(AL192*INDEX('Energiefaktoren Ecoinvent'!$D:$D,MATCH('mobitool-Faktoren v2.0'!AJ192,'Energiefaktoren Ecoinvent'!$A:$A,0))),0,AL192*INDEX('Energiefaktoren Ecoinvent'!$D:$D,MATCH('mobitool-Faktoren v2.0'!AJ192,'Energiefaktoren Ecoinvent'!$A:$A,0))),0)</f>
        <v>0.60054000000000007</v>
      </c>
      <c r="AX192" s="303">
        <f ca="1">IF(OR(AJ192="Benzin",AJ192="Diesel"),0,IF(ISERROR(OFFSET('Daten KEA'!$A$1,MATCH(AX$5,'Daten KEA'!$A:$A,0)-1,MATCH(AP192,'Daten KEA'!$A$424:$ADO$424,0)-1)),0,OFFSET('Daten KEA'!$A$1,MATCH(AX$5,'Daten KEA'!$A:$A,0)-1,MATCH(AP192,'Daten KEA'!$A$424:$ADO$424,0)-1))-IF(ISERROR(AL192*INDEX('Energiefaktoren Ecoinvent'!$D:$D,MATCH('mobitool-Faktoren v2.0'!AJ192,'Energiefaktoren Ecoinvent'!$A:$A,0))),0,AL192*INDEX('Energiefaktoren Ecoinvent'!$D:$D,MATCH('mobitool-Faktoren v2.0'!AJ192,'Energiefaktoren Ecoinvent'!$A:$A,0))))</f>
        <v>0</v>
      </c>
      <c r="AY192" s="303">
        <f t="shared" ca="1" si="107"/>
        <v>2.6210423999999999</v>
      </c>
      <c r="AZ192" s="303">
        <f ca="1">IF(ISERROR(OFFSET('Daten KEA'!$A$1,MATCH(AZ$5,'Daten KEA'!$A:$A,0)-1,MATCH(AQ192,'Daten KEA'!$A$424:$ADO$424,0)-1)),0,OFFSET('Daten KEA'!$A$1,MATCH(AZ$5,'Daten KEA'!$A:$A,0)-1,MATCH(AQ192,'Daten KEA'!$A$424:$ADO$424,0)-1))</f>
        <v>0.17740958000000001</v>
      </c>
      <c r="BA192" s="303">
        <f ca="1">IF(ISERROR(OFFSET('Daten KEA'!$A$1,MATCH(BA$5,'Daten KEA'!$A:$A,0)-1,MATCH(AR192,'Daten KEA'!$A$424:$ADO$424,0)-1)),0,OFFSET('Daten KEA'!$A$1,MATCH(BA$5,'Daten KEA'!$A:$A,0)-1,MATCH(AR192,'Daten KEA'!$A$424:$ADO$424,0)-1))</f>
        <v>0.19020365</v>
      </c>
      <c r="BB192" s="303">
        <f ca="1">IF(ISERROR(OFFSET('Daten KEA'!$A$1,MATCH(BB$5,'Daten KEA'!$A:$A,0)-1,MATCH(AS192,'Daten KEA'!$A$424:$ADO$424,0)-1)),0,OFFSET('Daten KEA'!$A$1,MATCH(BB$5,'Daten KEA'!$A:$A,0)-1,MATCH(AS192,'Daten KEA'!$A$424:$ADO$424,0)-1))</f>
        <v>0.65153030999999995</v>
      </c>
      <c r="BC192" s="304">
        <f t="shared" ca="1" si="101"/>
        <v>3.6401859399999998</v>
      </c>
      <c r="BD192" s="303">
        <f ca="1">IF(ISERROR(OFFSET('Daten KEA'!$A$1,MATCH(BD$5,'Daten KEA'!$A:$A,0)-1,MATCH(AT192,'Daten KEA'!$A$424:$ADO$424,0)-1)),0,OFFSET('Daten KEA'!$A$1,MATCH(BD$5,'Daten KEA'!$A:$A,0)-1,MATCH(AT192,'Daten KEA'!$A$424:$ADO$424,0)-1))</f>
        <v>3.6401859999999999</v>
      </c>
      <c r="BE192" s="305">
        <f t="shared" ca="1" si="108"/>
        <v>1.0000000164826746</v>
      </c>
      <c r="BF192" s="306">
        <f ca="1">IF(ISERROR(OFFSET('Daten KEA'!$A$1,MATCH(BF$5,'Daten KEA'!$A:$A,0)-1,MATCH(AM192,'Daten KEA'!$A$424:$ADO$424,0)-1)),0,OFFSET('Daten KEA'!$A$1,MATCH(BF$5,'Daten KEA'!$A:$A,0)-1,MATCH(AM192,'Daten KEA'!$A$424:$ADO$424,0)-1))+IF(ISERROR($AK192*INDEX('Energiefaktoren Ecoinvent'!$H:$H,MATCH('mobitool-Faktoren v2.0'!$AI192,'Energiefaktoren Ecoinvent'!$A:$A,0))),0,$AK192*INDEX('Energiefaktoren Ecoinvent'!$H:$H,MATCH('mobitool-Faktoren v2.0'!$AI192,'Energiefaktoren Ecoinvent'!$A:$A,0)))+IF(OR(AJ192="Benzin",AJ192="Diesel"),IF(ISERROR(OFFSET('Daten KEA'!$A$1,MATCH(BG$5,'Daten KEA'!$A:$A,0)-1,MATCH(AN192,'Daten KEA'!$A$424:$ADO$424,0)-1)),0,OFFSET('Daten KEA'!$A$1,MATCH(BG$5,'Daten KEA'!$A:$A,0)-1,MATCH(AN192,'Daten KEA'!$A$424:$ADO$424,0)-1))+IF(ISERROR($AL192*INDEX('Energiefaktoren Ecoinvent'!$H:$H,MATCH('mobitool-Faktoren v2.0'!$AJ192,'Energiefaktoren Ecoinvent'!$A:$A,0))),0,$AL192*INDEX('Energiefaktoren Ecoinvent'!$H:$H,MATCH('mobitool-Faktoren v2.0'!$AJ192,'Energiefaktoren Ecoinvent'!$A:$A,0))),0)</f>
        <v>2.0205023999999998</v>
      </c>
      <c r="BG192" s="306">
        <f ca="1">IF(OR(AJ192="Benzin",AJ192="Diesel"),0,IF(ISERROR(OFFSET('Daten KEA'!$A$1,MATCH(BG$5,'Daten KEA'!$A:$A,0)-1,MATCH(AN192,'Daten KEA'!$A$424:$ADO$424,0)-1)),0,OFFSET('Daten KEA'!$A$1,MATCH(BG$5,'Daten KEA'!$A:$A,0)-1,MATCH(AN192,'Daten KEA'!$A$424:$ADO$424,0)-1))+IF(ISERROR($AL192*INDEX('Energiefaktoren Ecoinvent'!$H:$H,MATCH('mobitool-Faktoren v2.0'!$AJ192,'Energiefaktoren Ecoinvent'!$A:$A,0))),0,$AL192*INDEX('Energiefaktoren Ecoinvent'!$H:$H,MATCH('mobitool-Faktoren v2.0'!$AJ192,'Energiefaktoren Ecoinvent'!$A:$A,0))))</f>
        <v>0</v>
      </c>
      <c r="BH192" s="306">
        <f ca="1">IF(ISERROR(OFFSET('Daten KEA'!$A$1,MATCH(BH$5,'Daten KEA'!$A:$A,0)-1,MATCH(AO192,'Daten KEA'!$A$424:$ADO$424,0)-1)),0,OFFSET('Daten KEA'!$A$1,MATCH(BH$5,'Daten KEA'!$A:$A,0)-1,MATCH(AO192,'Daten KEA'!$A$424:$ADO$424,0)-1))-IF(ISERROR($AK192*INDEX('Energiefaktoren Ecoinvent'!$H:$H,MATCH('mobitool-Faktoren v2.0'!$AI192,'Energiefaktoren Ecoinvent'!$A:$A,0))),0,$AK192*INDEX('Energiefaktoren Ecoinvent'!$H:$H,MATCH('mobitool-Faktoren v2.0'!$AI192,'Energiefaktoren Ecoinvent'!$A:$A,0)))+IF(OR(AJ192="Benzin",AJ192="Diesel"),IF(ISERROR(OFFSET('Daten KEA'!$A$1,MATCH(BI$5,'Daten KEA'!$A:$A,0)-1,MATCH(AP192,'Daten KEA'!$A$424:$ADO$424,0)-1)),0,OFFSET('Daten KEA'!$A$1,MATCH(BI$5,'Daten KEA'!$A:$A,0)-1,MATCH(AP192,'Daten KEA'!$A$424:$ADO$424,0)-1))-IF(ISERROR($AL192*INDEX('Energiefaktoren Ecoinvent'!$H:$H,MATCH('mobitool-Faktoren v2.0'!$AJ192,'Energiefaktoren Ecoinvent'!$A:$A,0))),0,$AL192*INDEX('Energiefaktoren Ecoinvent'!$H:$H,MATCH('mobitool-Faktoren v2.0'!$AJ192,'Energiefaktoren Ecoinvent'!$A:$A,0))),0)</f>
        <v>0.59376676927600025</v>
      </c>
      <c r="BI192" s="306">
        <f ca="1">IF(OR(AJ192="Benzin",AJ192="Diesel"),0,IF(ISERROR(OFFSET('Daten KEA'!$A$1,MATCH(BI$5,'Daten KEA'!$A:$A,0)-1,MATCH(AP192,'Daten KEA'!$A$424:$ADO$424,0)-1)),0,OFFSET('Daten KEA'!$A$1,MATCH(BI$5,'Daten KEA'!$A:$A,0)-1,MATCH(AP192,'Daten KEA'!$A$424:$ADO$424,0)-1))-IF(ISERROR($AL192*INDEX('Energiefaktoren Ecoinvent'!$H:$H,MATCH('mobitool-Faktoren v2.0'!$AJ192,'Energiefaktoren Ecoinvent'!$A:$A,0))),0,$AL192*INDEX('Energiefaktoren Ecoinvent'!$H:$H,MATCH('mobitool-Faktoren v2.0'!$AJ192,'Energiefaktoren Ecoinvent'!$A:$A,0))))</f>
        <v>0</v>
      </c>
      <c r="BJ192" s="306">
        <f t="shared" ca="1" si="140"/>
        <v>2.6142691692760001</v>
      </c>
      <c r="BK192" s="306">
        <f ca="1">IF(ISERROR(OFFSET('Daten KEA'!$A$1,MATCH(BK$5,'Daten KEA'!$A:$A,0)-1,MATCH(AQ192,'Daten KEA'!$A$424:$ADO$424,0)-1)),0,OFFSET('Daten KEA'!$A$1,MATCH(BK$5,'Daten KEA'!$A:$A,0)-1,MATCH(AQ192,'Daten KEA'!$A$424:$ADO$424,0)-1))</f>
        <v>0.16961685591771999</v>
      </c>
      <c r="BL192" s="306">
        <f ca="1">IF(ISERROR(OFFSET('Daten KEA'!$A$1,MATCH(BL$5,'Daten KEA'!$A:$A,0)-1,MATCH(AR192,'Daten KEA'!$A$424:$ADO$424,0)-1)),0,OFFSET('Daten KEA'!$A$1,MATCH(BL$5,'Daten KEA'!$A:$A,0)-1,MATCH(AR192,'Daten KEA'!$A$424:$ADO$424,0)-1))</f>
        <v>0.18106171224629999</v>
      </c>
      <c r="BM192" s="306">
        <f ca="1">IF(ISERROR(OFFSET('Daten KEA'!$A$1,MATCH(BM$5,'Daten KEA'!$A:$A,0)-1,MATCH(AS192,'Daten KEA'!$A$424:$ADO$424,0)-1)),0,OFFSET('Daten KEA'!$A$1,MATCH(BM$5,'Daten KEA'!$A:$A,0)-1,MATCH(AS192,'Daten KEA'!$A$424:$ADO$424,0)-1))</f>
        <v>0.61393127881731002</v>
      </c>
      <c r="BN192" s="307">
        <f t="shared" ca="1" si="148"/>
        <v>3.5788790162573298</v>
      </c>
      <c r="BO192" s="306">
        <f ca="1">IF(ISERROR(OFFSET('Daten KEA'!$A$1,MATCH(BO$5,'Daten KEA'!$A:$A,0)-1,MATCH(AT192,'Daten KEA'!$A$424:$ADO$424,0)-1)),0,OFFSET('Daten KEA'!$A$1,MATCH(BO$5,'Daten KEA'!$A:$A,0)-1,MATCH(AT192,'Daten KEA'!$A$424:$ADO$424,0)-1))</f>
        <v>3.5788790892569997</v>
      </c>
      <c r="BP192" s="305">
        <f t="shared" ca="1" si="109"/>
        <v>1.000000020397356</v>
      </c>
      <c r="BQ192" s="308">
        <f ca="1">IF(ISERROR(OFFSET('Daten GWP'!$A$1,MATCH(BQ$5,'Daten GWP'!$A:$A,0)-1,MATCH(AM192,'Daten GWP'!$A$424:$ADO$424,0)-1)),0,OFFSET('Daten GWP'!$A$1,MATCH(BQ$5,'Daten GWP'!$A:$A,0)-1,MATCH(AM192,'Daten GWP'!$A$424:$ADO$424,0)-1))*1000</f>
        <v>152.07799</v>
      </c>
      <c r="BR192" s="308">
        <f ca="1">IF(ISERROR(OFFSET('Daten GWP'!$A$1,MATCH(BR$5,'Daten GWP'!$A:$A,0)-1,MATCH(AN192,'Daten GWP'!$A$424:$ADO$424,0)-1)),0,OFFSET('Daten GWP'!$A$1,MATCH(BR$5,'Daten GWP'!$A:$A,0)-1,MATCH(AN192,'Daten GWP'!$A$424:$ADO$424,0)-1))*1000</f>
        <v>0</v>
      </c>
      <c r="BS192" s="308">
        <f ca="1">IF(ISERROR(OFFSET('Daten GWP'!$A$1,MATCH(BS$5,'Daten GWP'!$A:$A,0)-1,MATCH(AO192,'Daten GWP'!$A$424:$ADO$424,0)-1)),0,OFFSET('Daten GWP'!$A$1,MATCH(BS$5,'Daten GWP'!$A:$A,0)-1,MATCH(AO192,'Daten GWP'!$A$424:$ADO$424,0)-1))*1000</f>
        <v>30.695595999999998</v>
      </c>
      <c r="BT192" s="308">
        <f ca="1">IF(ISERROR(OFFSET('Daten GWP'!$A$1,MATCH(BT$5,'Daten GWP'!$A:$A,0)-1,MATCH(AP192,'Daten GWP'!$A$424:$ADO$424,0)-1)),0,OFFSET('Daten GWP'!$A$1,MATCH(BT$5,'Daten GWP'!$A:$A,0)-1,MATCH(AP192,'Daten GWP'!$A$424:$ADO$424,0)-1))*1000</f>
        <v>0</v>
      </c>
      <c r="BU192" s="308">
        <f t="shared" ca="1" si="110"/>
        <v>182.77358599999999</v>
      </c>
      <c r="BV192" s="308">
        <f ca="1">IF(ISERROR(OFFSET('Daten GWP'!$A$1,MATCH(BV$5,'Daten GWP'!$A:$A,0)-1,MATCH(AQ192,'Daten GWP'!$A$424:$ADO$424,0)-1)),0,OFFSET('Daten GWP'!$A$1,MATCH(BV$5,'Daten GWP'!$A:$A,0)-1,MATCH(AQ192,'Daten GWP'!$A$424:$ADO$424,0)-1))*1000</f>
        <v>6.1150327000000004</v>
      </c>
      <c r="BW192" s="308">
        <f ca="1">IF(ISERROR(OFFSET('Daten GWP'!$A$1,MATCH(BW$5,'Daten GWP'!$A:$A,0)-1,MATCH(AR192,'Daten GWP'!$A$424:$ADO$424,0)-1)),0,OFFSET('Daten GWP'!$A$1,MATCH(BW$5,'Daten GWP'!$A:$A,0)-1,MATCH(AR192,'Daten GWP'!$A$424:$ADO$424,0)-1))*1000</f>
        <v>10.600871</v>
      </c>
      <c r="BX192" s="308">
        <f ca="1">IF(ISERROR(OFFSET('Daten GWP'!$A$1,MATCH(BX$5,'Daten GWP'!$A:$A,0)-1,MATCH(AS192,'Daten GWP'!$A$424:$ADO$424,0)-1)),0,OFFSET('Daten GWP'!$A$1,MATCH(BX$5,'Daten GWP'!$A:$A,0)-1,MATCH(AS192,'Daten GWP'!$A$424:$ADO$424,0)-1))*1000</f>
        <v>17.590181999999999</v>
      </c>
      <c r="BY192" s="309">
        <f t="shared" ca="1" si="149"/>
        <v>217.07967170000001</v>
      </c>
      <c r="BZ192" s="308">
        <f ca="1">IF(ISERROR(OFFSET('Daten GWP'!$A$1,MATCH(BZ$5,'Daten GWP'!$A:$A,0)-1,MATCH(AT192,'Daten GWP'!$A$424:$ADO$424,0)-1)),0,OFFSET('Daten GWP'!$A$1,MATCH(BZ$5,'Daten GWP'!$A:$A,0)-1,MATCH(AT192,'Daten GWP'!$A$424:$ADO$424,0)-1))*1000</f>
        <v>217.07968</v>
      </c>
      <c r="CA192" s="305">
        <f t="shared" ca="1" si="111"/>
        <v>1.00000003823481</v>
      </c>
      <c r="CB192" s="310">
        <f ca="1">IF(ISERROR(OFFSET('Daten Elementary'!$A$1,MATCH(CB$5,'Daten Elementary'!$A:$A,0)-1,MATCH(AM192,'Daten Elementary'!$A$424:$ADO$424,0)-1)),0,OFFSET('Daten Elementary'!$A$1,MATCH(CB$5,'Daten Elementary'!$A:$A,0)-1,MATCH(AM192,'Daten Elementary'!$A$424:$ADO$424,0)-1))*1000000</f>
        <v>29.857990000000001</v>
      </c>
      <c r="CC192" s="310">
        <f ca="1">IF(ISERROR(OFFSET('Daten Elementary'!$A$1,MATCH(CC$5,'Daten Elementary'!$A:$A,0)-1,MATCH(AN192,'Daten Elementary'!$A$424:$ADO$424,0)-1)),0,OFFSET('Daten Elementary'!$A$1,MATCH(CC$5,'Daten Elementary'!$A:$A,0)-1,MATCH(AN192,'Daten Elementary'!$A$424:$ADO$424,0)-1))*1000000</f>
        <v>0</v>
      </c>
      <c r="CD192" s="310">
        <f ca="1">IF(ISERROR(OFFSET('Daten Elementary'!$A$1,MATCH(CD$5,'Daten Elementary'!$A:$A,0)-1,MATCH(AO192,'Daten Elementary'!$A$424:$ADO$424,0)-1)),0,OFFSET('Daten Elementary'!$A$1,MATCH(CD$5,'Daten Elementary'!$A:$A,0)-1,MATCH(AO192,'Daten Elementary'!$A$424:$ADO$424,0)-1))*1000000</f>
        <v>12.267381</v>
      </c>
      <c r="CE192" s="310">
        <f ca="1">IF(ISERROR(OFFSET('Daten Elementary'!$A$1,MATCH(CE$5,'Daten Elementary'!$A:$A,0)-1,MATCH(AP192,'Daten Elementary'!$A$424:$ADO$424,0)-1)),0,OFFSET('Daten Elementary'!$A$1,MATCH(CE$5,'Daten Elementary'!$A:$A,0)-1,MATCH(AP192,'Daten Elementary'!$A$424:$ADO$424,0)-1))*1000000</f>
        <v>0</v>
      </c>
      <c r="CF192" s="310">
        <f t="shared" ca="1" si="112"/>
        <v>42.125371000000001</v>
      </c>
      <c r="CG192" s="310">
        <f ca="1">IF(ISERROR(OFFSET('Daten Elementary'!$A$1,MATCH(CG$5,'Daten Elementary'!$A:$A,0)-1,MATCH(AQ192,'Daten Elementary'!$A$424:$ADO$424,0)-1)),0,OFFSET('Daten Elementary'!$A$1,MATCH(CG$5,'Daten Elementary'!$A:$A,0)-1,MATCH(AQ192,'Daten Elementary'!$A$424:$ADO$424,0)-1))*1000000</f>
        <v>2.4268856999999997</v>
      </c>
      <c r="CH192" s="310">
        <f ca="1">IF(ISERROR(OFFSET('Daten Elementary'!$A$1,MATCH(CH$5,'Daten Elementary'!$A:$A,0)-1,MATCH(AR192,'Daten Elementary'!$A$424:$ADO$424,0)-1)),0,OFFSET('Daten Elementary'!$A$1,MATCH(CH$5,'Daten Elementary'!$A:$A,0)-1,MATCH(AR192,'Daten Elementary'!$A$424:$ADO$424,0)-1))*1000000</f>
        <v>14.099661999999999</v>
      </c>
      <c r="CI192" s="310">
        <f ca="1">IF(ISERROR(OFFSET('Daten Elementary'!$A$1,MATCH(CI$5,'Daten Elementary'!$A:$A,0)-1,MATCH(AS192,'Daten Elementary'!$A$424:$ADO$424,0)-1)),0,OFFSET('Daten Elementary'!$A$1,MATCH(CI$5,'Daten Elementary'!$A:$A,0)-1,MATCH(AS192,'Daten Elementary'!$A$424:$ADO$424,0)-1))*1000000</f>
        <v>18.141359999999999</v>
      </c>
      <c r="CJ192" s="311">
        <f t="shared" ca="1" si="113"/>
        <v>76.793278700000002</v>
      </c>
      <c r="CK192" s="310">
        <f ca="1">IF(ISERROR(OFFSET('Daten Elementary'!$A$1,MATCH(CK$5,'Daten Elementary'!$A:$A,0)-1,MATCH($AT192,'Daten Elementary'!$A$424:$ADO$424,0)-1)),0,OFFSET('Daten Elementary'!$A$1,MATCH(CK$5,'Daten Elementary'!$A:$A,0)-1,MATCH($AT192,'Daten Elementary'!$A$424:$ADO$424,0)-1))*1000000</f>
        <v>76.793278999999998</v>
      </c>
      <c r="CL192" s="305">
        <f t="shared" ca="1" si="114"/>
        <v>1.0000000039065919</v>
      </c>
      <c r="CM192" s="312">
        <f ca="1">IF(ISERROR(OFFSET('Daten Elementary'!$A$1,MATCH(CM$5,'Daten Elementary'!$A:$A,0)-1,MATCH(AM192,'Daten Elementary'!$A$424:$ADO$424,0)-1)),0,OFFSET('Daten Elementary'!$A$1,MATCH(CM$5,'Daten Elementary'!$A:$A,0)-1,MATCH(AM192,'Daten Elementary'!$A$424:$ADO$424,0)-1))*1000000</f>
        <v>16.32611</v>
      </c>
      <c r="CN192" s="312">
        <f ca="1">IF(ISERROR(OFFSET('Daten Elementary'!$A$1,MATCH(CN$5,'Daten Elementary'!$A:$A,0)-1,MATCH(AN192,'Daten Elementary'!$A$424:$ADO$424,0)-1)),0,OFFSET('Daten Elementary'!$A$1,MATCH(CN$5,'Daten Elementary'!$A:$A,0)-1,MATCH(AN192,'Daten Elementary'!$A$424:$ADO$424,0)-1))*1000000</f>
        <v>0</v>
      </c>
      <c r="CO192" s="312">
        <f ca="1">IF(ISERROR(OFFSET('Daten Elementary'!$A$1,MATCH(CO$5,'Daten Elementary'!$A:$A,0)-1,MATCH(AO192,'Daten Elementary'!$A$424:$ADO$424,0)-1)),0,OFFSET('Daten Elementary'!$A$1,MATCH(CO$5,'Daten Elementary'!$A:$A,0)-1,MATCH(AO192,'Daten Elementary'!$A$424:$ADO$424,0)-1))*1000000</f>
        <v>9.9698995000000004</v>
      </c>
      <c r="CP192" s="312">
        <f ca="1">IF(ISERROR(OFFSET('Daten Elementary'!$A$1,MATCH(CP$5,'Daten Elementary'!$A:$A,0)-1,MATCH(AP192,'Daten Elementary'!$A$424:$ADO$424,0)-1)),0,OFFSET('Daten Elementary'!$A$1,MATCH(CP$5,'Daten Elementary'!$A:$A,0)-1,MATCH(AP192,'Daten Elementary'!$A$424:$ADO$424,0)-1))*1000000</f>
        <v>0</v>
      </c>
      <c r="CQ192" s="312">
        <f t="shared" ca="1" si="115"/>
        <v>26.2960095</v>
      </c>
      <c r="CR192" s="312">
        <f ca="1">IF(ISERROR(OFFSET('Daten Elementary'!$A$1,MATCH(CR$5,'Daten Elementary'!$A:$A,0)-1,MATCH(AQ192,'Daten Elementary'!$A$424:$ADO$424,0)-1)),0,OFFSET('Daten Elementary'!$A$1,MATCH(CR$5,'Daten Elementary'!$A:$A,0)-1,MATCH(AQ192,'Daten Elementary'!$A$424:$ADO$424,0)-1))*1000000</f>
        <v>1.2565286</v>
      </c>
      <c r="CS192" s="312">
        <f ca="1">IF(ISERROR(OFFSET('Daten Elementary'!$A$1,MATCH(CS$5,'Daten Elementary'!$A:$A,0)-1,MATCH(AR192,'Daten Elementary'!$A$424:$ADO$424,0)-1)),0,OFFSET('Daten Elementary'!$A$1,MATCH(CS$5,'Daten Elementary'!$A:$A,0)-1,MATCH(AR192,'Daten Elementary'!$A$424:$ADO$424,0)-1))*1000000</f>
        <v>4.2223427999999998</v>
      </c>
      <c r="CT192" s="312">
        <f ca="1">IF(ISERROR(OFFSET('Daten Elementary'!$A$1,MATCH(CT$5,'Daten Elementary'!$A:$A,0)-1,MATCH(AS192,'Daten Elementary'!$A$424:$ADO$424,0)-1)),0,OFFSET('Daten Elementary'!$A$1,MATCH(CT$5,'Daten Elementary'!$A:$A,0)-1,MATCH(AS192,'Daten Elementary'!$A$424:$ADO$424,0)-1))*1000000</f>
        <v>10.257688999999999</v>
      </c>
      <c r="CU192" s="313">
        <f t="shared" ca="1" si="116"/>
        <v>42.032569899999999</v>
      </c>
      <c r="CV192" s="312">
        <f ca="1">IF(ISERROR(OFFSET('Daten Elementary'!$A$1,MATCH(CV$5,'Daten Elementary'!$A:$A,0)-1,MATCH($AT192,'Daten Elementary'!$A$424:$ADO$424,0)-1)),0,OFFSET('Daten Elementary'!$A$1,MATCH(CV$5,'Daten Elementary'!$A:$A,0)-1,MATCH($AT192,'Daten Elementary'!$A$424:$ADO$424,0)-1))*1000000</f>
        <v>42.03257</v>
      </c>
      <c r="CW192" s="305">
        <f t="shared" ca="1" si="117"/>
        <v>1.0000000023791076</v>
      </c>
      <c r="CX192" s="314">
        <f ca="1">IF(ISERROR(OFFSET('Daten Elementary'!$A$1,MATCH(CX$5,'Daten Elementary'!$A:$A,0)-1,MATCH(AM192,'Daten Elementary'!$A$424:$ADO$424,0)-1)),0,OFFSET('Daten Elementary'!$A$1,MATCH(CX$5,'Daten Elementary'!$A:$A,0)-1,MATCH(AM192,'Daten Elementary'!$A$424:$ADO$424,0)-1))*1000000</f>
        <v>4.3616935999999997</v>
      </c>
      <c r="CY192" s="314">
        <f ca="1">IF(ISERROR(OFFSET('Daten Elementary'!$A$1,MATCH(CY$5,'Daten Elementary'!$A:$A,0)-1,MATCH(AN192,'Daten Elementary'!$A$424:$ADO$424,0)-1)),0,OFFSET('Daten Elementary'!$A$1,MATCH(CY$5,'Daten Elementary'!$A:$A,0)-1,MATCH(AN192,'Daten Elementary'!$A$424:$ADO$424,0)-1))*1000000</f>
        <v>0</v>
      </c>
      <c r="CZ192" s="314">
        <f ca="1">IF(ISERROR(OFFSET('Daten Elementary'!$A$1,MATCH(CZ$5,'Daten Elementary'!$A:$A,0)-1,MATCH(AO192,'Daten Elementary'!$A$424:$ADO$424,0)-1)),0,OFFSET('Daten Elementary'!$A$1,MATCH(CZ$5,'Daten Elementary'!$A:$A,0)-1,MATCH(AO192,'Daten Elementary'!$A$424:$ADO$424,0)-1))*1000000</f>
        <v>106.24912</v>
      </c>
      <c r="DA192" s="314">
        <f ca="1">IF(ISERROR(OFFSET('Daten Elementary'!$A$1,MATCH(DA$5,'Daten Elementary'!$A:$A,0)-1,MATCH(AP192,'Daten Elementary'!$A$424:$ADO$424,0)-1)),0,OFFSET('Daten Elementary'!$A$1,MATCH(DA$5,'Daten Elementary'!$A:$A,0)-1,MATCH(AP192,'Daten Elementary'!$A$424:$ADO$424,0)-1))*1000000</f>
        <v>0</v>
      </c>
      <c r="DB192" s="314">
        <f t="shared" ca="1" si="118"/>
        <v>110.6108136</v>
      </c>
      <c r="DC192" s="314">
        <f ca="1">IF(ISERROR(OFFSET('Daten Elementary'!$A$1,MATCH(DC$5,'Daten Elementary'!$A:$A,0)-1,MATCH(AQ192,'Daten Elementary'!$A$424:$ADO$424,0)-1)),0,OFFSET('Daten Elementary'!$A$1,MATCH(DC$5,'Daten Elementary'!$A:$A,0)-1,MATCH(AQ192,'Daten Elementary'!$A$424:$ADO$424,0)-1))*1000000</f>
        <v>11.041305000000001</v>
      </c>
      <c r="DD192" s="314">
        <f ca="1">IF(ISERROR(OFFSET('Daten Elementary'!$A$1,MATCH(DD$5,'Daten Elementary'!$A:$A,0)-1,MATCH(AR192,'Daten Elementary'!$A$424:$ADO$424,0)-1)),0,OFFSET('Daten Elementary'!$A$1,MATCH(DD$5,'Daten Elementary'!$A:$A,0)-1,MATCH(AR192,'Daten Elementary'!$A$424:$ADO$424,0)-1))*1000000</f>
        <v>11.215059999999999</v>
      </c>
      <c r="DE192" s="314">
        <f ca="1">IF(ISERROR(OFFSET('Daten Elementary'!$A$1,MATCH(DE$5,'Daten Elementary'!$A:$A,0)-1,MATCH(AS192,'Daten Elementary'!$A$424:$ADO$424,0)-1)),0,OFFSET('Daten Elementary'!$A$1,MATCH(DE$5,'Daten Elementary'!$A:$A,0)-1,MATCH(AS192,'Daten Elementary'!$A$424:$ADO$424,0)-1))*1000000</f>
        <v>92.776310999999993</v>
      </c>
      <c r="DF192" s="315">
        <f t="shared" ca="1" si="119"/>
        <v>225.64348959999998</v>
      </c>
      <c r="DG192" s="314">
        <f ca="1">IF(ISERROR(OFFSET('Daten Elementary'!$A$1,MATCH(DG$5,'Daten Elementary'!$A:$A,0)-1,MATCH($AT192,'Daten Elementary'!$A$424:$ADO$424,0)-1)),0,OFFSET('Daten Elementary'!$A$1,MATCH(DG$5,'Daten Elementary'!$A:$A,0)-1,MATCH($AT192,'Daten Elementary'!$A$424:$ADO$424,0)-1))*1000000</f>
        <v>225.64349999999999</v>
      </c>
      <c r="DH192" s="305">
        <f t="shared" ca="1" si="120"/>
        <v>1.0000000460904059</v>
      </c>
      <c r="DI192" s="316">
        <f ca="1">IF(ISERROR(OFFSET('Daten Elementary'!$A$1,MATCH(DI$5,'Daten Elementary'!$A:$A,0)-1,MATCH(AM192,'Daten Elementary'!$A$424:$ADO$424,0)-1)),0,OFFSET('Daten Elementary'!$A$1,MATCH(DI$5,'Daten Elementary'!$A:$A,0)-1,MATCH(AM192,'Daten Elementary'!$A$424:$ADO$424,0)-1))*1000000</f>
        <v>63.829000000000001</v>
      </c>
      <c r="DJ192" s="316">
        <f ca="1">IF(ISERROR(OFFSET('Daten Elementary'!$A$1,MATCH(DJ$5,'Daten Elementary'!$A:$A,0)-1,MATCH(AN192,'Daten Elementary'!$A$424:$ADO$424,0)-1)),0,OFFSET('Daten Elementary'!$A$1,MATCH(DJ$5,'Daten Elementary'!$A:$A,0)-1,MATCH(AN192,'Daten Elementary'!$A$424:$ADO$424,0)-1))*1000000</f>
        <v>0</v>
      </c>
      <c r="DK192" s="316">
        <f ca="1">IF(ISERROR(OFFSET('Daten Elementary'!$A$1,MATCH(DK$5,'Daten Elementary'!$A:$A,0)-1,MATCH(AO192,'Daten Elementary'!$A$424:$ADO$424,0)-1)),0,OFFSET('Daten Elementary'!$A$1,MATCH(DK$5,'Daten Elementary'!$A:$A,0)-1,MATCH(AO192,'Daten Elementary'!$A$424:$ADO$424,0)-1))*1000000</f>
        <v>129.45529999999999</v>
      </c>
      <c r="DL192" s="316">
        <f ca="1">IF(ISERROR(OFFSET('Daten Elementary'!$A$1,MATCH(DL$5,'Daten Elementary'!$A:$A,0)-1,MATCH(AP192,'Daten Elementary'!$A$424:$ADO$424,0)-1)),0,OFFSET('Daten Elementary'!$A$1,MATCH(DL$5,'Daten Elementary'!$A:$A,0)-1,MATCH(AP192,'Daten Elementary'!$A$424:$ADO$424,0)-1))*1000000</f>
        <v>0</v>
      </c>
      <c r="DM192" s="316">
        <f t="shared" ca="1" si="121"/>
        <v>193.2843</v>
      </c>
      <c r="DN192" s="316">
        <f ca="1">IF(ISERROR(OFFSET('Daten Elementary'!$A$1,MATCH(DN$5,'Daten Elementary'!$A:$A,0)-1,MATCH(AQ192,'Daten Elementary'!$A$424:$ADO$424,0)-1)),0,OFFSET('Daten Elementary'!$A$1,MATCH(DN$5,'Daten Elementary'!$A:$A,0)-1,MATCH(AQ192,'Daten Elementary'!$A$424:$ADO$424,0)-1))*1000000</f>
        <v>10.943117000000001</v>
      </c>
      <c r="DO192" s="316">
        <f ca="1">IF(ISERROR(OFFSET('Daten Elementary'!$A$1,MATCH(DO$5,'Daten Elementary'!$A:$A,0)-1,MATCH(AR192,'Daten Elementary'!$A$424:$ADO$424,0)-1)),0,OFFSET('Daten Elementary'!$A$1,MATCH(DO$5,'Daten Elementary'!$A:$A,0)-1,MATCH(AR192,'Daten Elementary'!$A$424:$ADO$424,0)-1))*1000000</f>
        <v>22.406224000000002</v>
      </c>
      <c r="DP192" s="316">
        <f ca="1">IF(ISERROR(OFFSET('Daten Elementary'!$A$1,MATCH(DP$5,'Daten Elementary'!$A:$A,0)-1,MATCH(AS192,'Daten Elementary'!$A$424:$ADO$424,0)-1)),0,OFFSET('Daten Elementary'!$A$1,MATCH(DP$5,'Daten Elementary'!$A:$A,0)-1,MATCH(AS192,'Daten Elementary'!$A$424:$ADO$424,0)-1))*1000000</f>
        <v>104.16596</v>
      </c>
      <c r="DQ192" s="317">
        <f t="shared" ca="1" si="122"/>
        <v>330.799601</v>
      </c>
      <c r="DR192" s="316">
        <f ca="1">IF(ISERROR(OFFSET('Daten Elementary'!$A$1,MATCH(DR$5,'Daten Elementary'!$A:$A,0)-1,MATCH($AT192,'Daten Elementary'!$A$424:$ADO$424,0)-1)),0,OFFSET('Daten Elementary'!$A$1,MATCH(DR$5,'Daten Elementary'!$A:$A,0)-1,MATCH($AT192,'Daten Elementary'!$A$424:$ADO$424,0)-1))*1000000</f>
        <v>330.7996</v>
      </c>
      <c r="DS192" s="305">
        <f t="shared" ca="1" si="123"/>
        <v>0.9999999969770218</v>
      </c>
      <c r="DT192" s="318">
        <f ca="1">IF(ISERROR(OFFSET('Daten UBP13'!$A$1,MATCH(DT$5,'Daten UBP13'!$A:$A,0)-1,MATCH(AM192,'Daten UBP13'!$A$424:$AEG$424,0)-1)),0,OFFSET('Daten UBP13'!$A$1,MATCH(DT$5,'Daten UBP13'!$A:$A,0)-1,MATCH(AM192,'Daten UBP13'!$A$424:$AEG$424,0)-1))</f>
        <v>149.52336</v>
      </c>
      <c r="DU192" s="318">
        <f ca="1">IF(ISERROR(OFFSET('Daten UBP13'!$A$1,MATCH(DU$5,'Daten UBP13'!$A:$A,0)-1,MATCH(AN192,'Daten UBP13'!$A$424:$AEG$424,0)-1)),0,OFFSET('Daten UBP13'!$A$1,MATCH(DU$5,'Daten UBP13'!$A:$A,0)-1,MATCH(AN192,'Daten UBP13'!$A$424:$AEG$424,0)-1))</f>
        <v>0</v>
      </c>
      <c r="DV192" s="318">
        <f ca="1">IF(ISERROR(OFFSET('Daten UBP13'!$A$1,MATCH(DV$5,'Daten UBP13'!$A:$A,0)-1,MATCH(AO192,'Daten UBP13'!$A$424:$AEG$424,0)-1)),0,OFFSET('Daten UBP13'!$A$1,MATCH(DV$5,'Daten UBP13'!$A:$A,0)-1,MATCH(AO192,'Daten UBP13'!$A$424:$AEG$424,0)-1))</f>
        <v>64.117554999999996</v>
      </c>
      <c r="DW192" s="318">
        <f ca="1">IF(ISERROR(OFFSET('Daten UBP13'!$A$1,MATCH(DW$5,'Daten UBP13'!$A:$A,0)-1,MATCH(AP192,'Daten UBP13'!$A$424:$AEG$424,0)-1)),0,OFFSET('Daten UBP13'!$A$1,MATCH(DW$5,'Daten UBP13'!$A:$A,0)-1,MATCH(AP192,'Daten UBP13'!$A$424:$AEG$424,0)-1))</f>
        <v>0</v>
      </c>
      <c r="DX192" s="318">
        <f t="shared" ca="1" si="124"/>
        <v>213.64091500000001</v>
      </c>
      <c r="DY192" s="318">
        <f ca="1">IF(ISERROR(OFFSET('Daten UBP13'!$A$1,MATCH(DY$5,'Daten UBP13'!$A:$A,0)-1,MATCH(AQ192,'Daten UBP13'!$A$424:$AEG$424,0)-1)),0,OFFSET('Daten UBP13'!$A$1,MATCH(DY$5,'Daten UBP13'!$A:$A,0)-1,MATCH(AQ192,'Daten UBP13'!$A$424:$AEG$424,0)-1))</f>
        <v>8.7242636999999998</v>
      </c>
      <c r="DZ192" s="318">
        <f ca="1">IF(ISERROR(OFFSET('Daten UBP13'!$A$1,MATCH(DZ$5,'Daten UBP13'!$A:$A,0)-1,MATCH(AR192,'Daten UBP13'!$A$424:$AEG$424,0)-1)),0,OFFSET('Daten UBP13'!$A$1,MATCH(DZ$5,'Daten UBP13'!$A:$A,0)-1,MATCH(AR192,'Daten UBP13'!$A$424:$AEG$424,0)-1))</f>
        <v>18.438309</v>
      </c>
      <c r="EA192" s="318">
        <f ca="1">IF(ISERROR(OFFSET('Daten UBP13'!$A$1,MATCH(EA$5,'Daten UBP13'!$A:$A,0)-1,MATCH(AS192,'Daten UBP13'!$A$424:$AEG$424,0)-1)),0,OFFSET('Daten UBP13'!$A$1,MATCH(EA$5,'Daten UBP13'!$A:$A,0)-1,MATCH(AS192,'Daten UBP13'!$A$424:$AEG$424,0)-1))</f>
        <v>37.796948999999998</v>
      </c>
      <c r="EB192" s="319">
        <f t="shared" ca="1" si="125"/>
        <v>278.60043669999999</v>
      </c>
      <c r="EC192" s="318">
        <f ca="1">IF(ISERROR(OFFSET('Daten UBP13'!$A$1,MATCH(EC$5,'Daten UBP13'!$A:$A,0)-1,MATCH(AT192,'Daten UBP13'!$A$424:$AEG$424,0)-1)),0,OFFSET('Daten UBP13'!$A$1,MATCH(EC$5,'Daten UBP13'!$A:$A,0)-1,MATCH(AT192,'Daten UBP13'!$A$424:$AEG$424,0)-1))</f>
        <v>278.60043999999999</v>
      </c>
      <c r="ED192" s="305">
        <f t="shared" ca="1" si="126"/>
        <v>1.0000000118449204</v>
      </c>
      <c r="EE192" s="320">
        <f ca="1">IF(ISERROR(OFFSET('Daten ReCiPe'!$A$1,MATCH(EE$5,'Daten ReCiPe'!$A:$A,0)-1,MATCH(AM192,'Daten ReCiPe'!$A$424:$ADO$424,0)-1)),0,OFFSET('Daten ReCiPe'!$A$1,MATCH(EE$5,'Daten ReCiPe'!$A:$A,0)-1,MATCH(AM192,'Daten ReCiPe'!$A$424:$ADO$424,0)-1))*1000</f>
        <v>7.4559811999999992</v>
      </c>
      <c r="EF192" s="320">
        <f ca="1">IF(ISERROR(OFFSET('Daten ReCiPe'!$A$1,MATCH(EF$5,'Daten ReCiPe'!$A:$A,0)-1,MATCH(AN192,'Daten ReCiPe'!$A$424:$ADO$424,0)-1)),0,OFFSET('Daten ReCiPe'!$A$1,MATCH(EF$5,'Daten ReCiPe'!$A:$A,0)-1,MATCH(AN192,'Daten ReCiPe'!$A$424:$ADO$424,0)-1))*1000</f>
        <v>0</v>
      </c>
      <c r="EG192" s="320">
        <f ca="1">IF(ISERROR(OFFSET('Daten ReCiPe'!$A$1,MATCH(EG$5,'Daten ReCiPe'!$A:$A,0)-1,MATCH(AO192,'Daten ReCiPe'!$A$424:$ADO$424,0)-1)),0,OFFSET('Daten ReCiPe'!$A$1,MATCH(EG$5,'Daten ReCiPe'!$A:$A,0)-1,MATCH(AO192,'Daten ReCiPe'!$A$424:$ADO$424,0)-1))*1000</f>
        <v>10.126611</v>
      </c>
      <c r="EH192" s="320">
        <f ca="1">IF(ISERROR(OFFSET('Daten ReCiPe'!$A$1,MATCH(EH$5,'Daten ReCiPe'!$A:$A,0)-1,MATCH(AP192,'Daten ReCiPe'!$A$424:$ADO$424,0)-1)),0,OFFSET('Daten ReCiPe'!$A$1,MATCH(EH$5,'Daten ReCiPe'!$A:$A,0)-1,MATCH(AP192,'Daten ReCiPe'!$A$424:$ADO$424,0)-1))*1000</f>
        <v>0</v>
      </c>
      <c r="EI192" s="320">
        <f t="shared" ca="1" si="127"/>
        <v>17.582592200000001</v>
      </c>
      <c r="EJ192" s="320">
        <f ca="1">IF(ISERROR(OFFSET('Daten ReCiPe'!$A$1,MATCH(EJ$5,'Daten ReCiPe'!$A:$A,0)-1,MATCH(AQ192,'Daten ReCiPe'!$A$424:$ADO$424,0)-1)),0,OFFSET('Daten ReCiPe'!$A$1,MATCH(EJ$5,'Daten ReCiPe'!$A:$A,0)-1,MATCH(AQ192,'Daten ReCiPe'!$A$424:$ADO$424,0)-1))*1000</f>
        <v>0.8196116200000001</v>
      </c>
      <c r="EK192" s="320">
        <f ca="1">IF(ISERROR(OFFSET('Daten ReCiPe'!$A$1,MATCH(EK$5,'Daten ReCiPe'!$A:$A,0)-1,MATCH(AR192,'Daten ReCiPe'!$A$424:$ADO$424,0)-1)),0,OFFSET('Daten ReCiPe'!$A$1,MATCH(EK$5,'Daten ReCiPe'!$A:$A,0)-1,MATCH(AR192,'Daten ReCiPe'!$A$424:$ADO$424,0)-1))*1000</f>
        <v>1.4562040000000001</v>
      </c>
      <c r="EL192" s="320">
        <f ca="1">IF(ISERROR(OFFSET('Daten ReCiPe'!$A$1,MATCH(EL$5,'Daten ReCiPe'!$A:$A,0)-1,MATCH(AS192,'Daten ReCiPe'!$A$424:$ADO$424,0)-1)),0,OFFSET('Daten ReCiPe'!$A$1,MATCH(EL$5,'Daten ReCiPe'!$A:$A,0)-1,MATCH(AS192,'Daten ReCiPe'!$A$424:$ADO$424,0)-1))*1000</f>
        <v>2.7561976000000001</v>
      </c>
      <c r="EM192" s="321">
        <f t="shared" ca="1" si="128"/>
        <v>22.61460542</v>
      </c>
      <c r="EN192" s="320">
        <f ca="1">IF(ISERROR(OFFSET('Daten ReCiPe'!$A$1,MATCH(EN$5,'Daten ReCiPe'!$A:$A,0)-1,MATCH(AT192,'Daten ReCiPe'!$A$424:$ADO$424,0)-1)),0,OFFSET('Daten ReCiPe'!$A$1,MATCH(EN$5,'Daten ReCiPe'!$A:$A,0)-1,MATCH(AT192,'Daten ReCiPe'!$A$424:$ADO$424,0)-1))*1000</f>
        <v>22.614605999999998</v>
      </c>
      <c r="EO192" s="305">
        <f t="shared" ca="1" si="129"/>
        <v>1.0000000256471422</v>
      </c>
      <c r="EP192" s="322">
        <f ca="1">IF(ISERROR(OFFSET('Daten Elementary'!$A$1,MATCH(EP$5,'Daten Elementary'!$A:$A,0)-1,MATCH(AM192,'Daten Elementary'!$A$424:$ADO$424,0)-1)),0,OFFSET('Daten Elementary'!$A$1,MATCH(EP$5,'Daten Elementary'!$A:$A,0)-1,MATCH(AM192,'Daten Elementary'!$A$424:$ADO$424,0)-1))*1000000</f>
        <v>1.2787716</v>
      </c>
      <c r="EQ192" s="322">
        <f ca="1">IF(ISERROR(OFFSET('Daten Elementary'!$A$1,MATCH(EQ$5,'Daten Elementary'!$A:$A,0)-1,MATCH(AN192,'Daten Elementary'!$A$424:$ADO$424,0)-1)),0,OFFSET('Daten Elementary'!$A$1,MATCH(EQ$5,'Daten Elementary'!$A:$A,0)-1,MATCH(AN192,'Daten Elementary'!$A$424:$ADO$424,0)-1))*1000000</f>
        <v>0</v>
      </c>
      <c r="ER192" s="322">
        <f ca="1">IF(ISERROR(OFFSET('Daten Elementary'!$A$1,MATCH(ER$5,'Daten Elementary'!$A:$A,0)-1,MATCH(AO192,'Daten Elementary'!$A$424:$ADO$424,0)-1)),0,OFFSET('Daten Elementary'!$A$1,MATCH(ER$5,'Daten Elementary'!$A:$A,0)-1,MATCH(AO192,'Daten Elementary'!$A$424:$ADO$424,0)-1))*1000000</f>
        <v>287.82394999999997</v>
      </c>
      <c r="ES192" s="322">
        <f ca="1">IF(ISERROR(OFFSET('Daten Elementary'!$A$1,MATCH(ES$5,'Daten Elementary'!$A:$A,0)-1,MATCH(AP192,'Daten Elementary'!$A$424:$ADO$424,0)-1)),0,OFFSET('Daten Elementary'!$A$1,MATCH(ES$5,'Daten Elementary'!$A:$A,0)-1,MATCH(AP192,'Daten Elementary'!$A$424:$ADO$424,0)-1))*1000000</f>
        <v>0</v>
      </c>
      <c r="ET192" s="322">
        <f t="shared" ca="1" si="130"/>
        <v>289.1027216</v>
      </c>
      <c r="EU192" s="322">
        <f ca="1">IF(ISERROR(OFFSET('Daten Elementary'!$A$1,MATCH(EU$5,'Daten Elementary'!$A:$A,0)-1,MATCH(AQ192,'Daten Elementary'!$A$424:$ADO$424,0)-1)),0,OFFSET('Daten Elementary'!$A$1,MATCH(EU$5,'Daten Elementary'!$A:$A,0)-1,MATCH(AQ192,'Daten Elementary'!$A$424:$ADO$424,0)-1))*1000000</f>
        <v>18.958281999999997</v>
      </c>
      <c r="EV192" s="322">
        <f ca="1">IF(ISERROR(OFFSET('Daten Elementary'!$A$1,MATCH(EV$5,'Daten Elementary'!$A:$A,0)-1,MATCH(AR192,'Daten Elementary'!$A$424:$ADO$424,0)-1)),0,OFFSET('Daten Elementary'!$A$1,MATCH(EV$5,'Daten Elementary'!$A:$A,0)-1,MATCH(AR192,'Daten Elementary'!$A$424:$ADO$424,0)-1))*1000000</f>
        <v>24.015190999999998</v>
      </c>
      <c r="EW192" s="322">
        <f ca="1">IF(ISERROR(OFFSET('Daten Elementary'!$A$1,MATCH(EW$5,'Daten Elementary'!$A:$A,0)-1,MATCH(AS192,'Daten Elementary'!$A$424:$ADO$424,0)-1)),0,OFFSET('Daten Elementary'!$A$1,MATCH(EW$5,'Daten Elementary'!$A:$A,0)-1,MATCH(AS192,'Daten Elementary'!$A$424:$ADO$424,0)-1))*1000000</f>
        <v>41.427019000000001</v>
      </c>
      <c r="EX192" s="323">
        <f t="shared" ca="1" si="131"/>
        <v>373.50321359999998</v>
      </c>
      <c r="EY192" s="322">
        <f ca="1">IF(ISERROR(OFFSET('Daten Elementary'!$A$1,MATCH(EY$5,'Daten Elementary'!$A:$A,0)-1,MATCH($AT192,'Daten Elementary'!$A$424:$ADO$424,0)-1)),0,OFFSET('Daten Elementary'!$A$1,MATCH(EY$5,'Daten Elementary'!$A:$A,0)-1,MATCH($AT192,'Daten Elementary'!$A$424:$ADO$424,0)-1))*1000000</f>
        <v>373.50322</v>
      </c>
      <c r="EZ192" s="305">
        <f t="shared" ca="1" si="132"/>
        <v>1.00000001713506</v>
      </c>
      <c r="FA192" s="314">
        <f ca="1">IF(ISERROR(OFFSET('Daten Elementary'!$A$1,MATCH(FA$5,'Daten Elementary'!$A:$A,0)-1,MATCH(AM192,'Daten Elementary'!$A$424:$ADO$424,0)-1)),0,OFFSET('Daten Elementary'!$A$1,MATCH(FA$5,'Daten Elementary'!$A:$A,0)-1,MATCH(AM192,'Daten Elementary'!$A$424:$ADO$424,0)-1))*1000</f>
        <v>149.10999999999999</v>
      </c>
      <c r="FB192" s="314">
        <f ca="1">IF(ISERROR(OFFSET('Daten Elementary'!$A$1,MATCH(FB$5,'Daten Elementary'!$A:$A,0)-1,MATCH(AN192,'Daten Elementary'!$A$424:$ADO$424,0)-1)),0,OFFSET('Daten Elementary'!$A$1,MATCH(FB$5,'Daten Elementary'!$A:$A,0)-1,MATCH(AN192,'Daten Elementary'!$A$424:$ADO$424,0)-1))*1000</f>
        <v>0</v>
      </c>
      <c r="FC192" s="314">
        <f ca="1">IF(ISERROR(OFFSET('Daten Elementary'!$A$1,MATCH(FC$5,'Daten Elementary'!$A:$A,0)-1,MATCH(AO192,'Daten Elementary'!$A$424:$ADO$424,0)-1)),0,OFFSET('Daten Elementary'!$A$1,MATCH(FC$5,'Daten Elementary'!$A:$A,0)-1,MATCH(AO192,'Daten Elementary'!$A$424:$ADO$424,0)-1))*1000</f>
        <v>25.076305000000001</v>
      </c>
      <c r="FD192" s="314">
        <f ca="1">IF(ISERROR(OFFSET('Daten Elementary'!$A$1,MATCH(FD$5,'Daten Elementary'!$A:$A,0)-1,MATCH(AP192,'Daten Elementary'!$A$424:$ADO$424,0)-1)),0,OFFSET('Daten Elementary'!$A$1,MATCH(FD$5,'Daten Elementary'!$A:$A,0)-1,MATCH(AP192,'Daten Elementary'!$A$424:$ADO$424,0)-1))*1000</f>
        <v>0</v>
      </c>
      <c r="FE192" s="314">
        <f t="shared" ca="1" si="133"/>
        <v>174.18630499999998</v>
      </c>
      <c r="FF192" s="314">
        <f ca="1">IF(ISERROR(OFFSET('Daten Elementary'!$A$1,MATCH(FF$5,'Daten Elementary'!$A:$A,0)-1,MATCH(AQ192,'Daten Elementary'!$A$424:$ADO$424,0)-1)),0,OFFSET('Daten Elementary'!$A$1,MATCH(FF$5,'Daten Elementary'!$A:$A,0)-1,MATCH(AQ192,'Daten Elementary'!$A$424:$ADO$424,0)-1))*1000</f>
        <v>5.6301889000000003</v>
      </c>
      <c r="FG192" s="314">
        <f ca="1">IF(ISERROR(OFFSET('Daten Elementary'!$A$1,MATCH(FG$5,'Daten Elementary'!$A:$A,0)-1,MATCH(AR192,'Daten Elementary'!$A$424:$ADO$424,0)-1)),0,OFFSET('Daten Elementary'!$A$1,MATCH(FG$5,'Daten Elementary'!$A:$A,0)-1,MATCH(AR192,'Daten Elementary'!$A$424:$ADO$424,0)-1))*1000</f>
        <v>9.5111603000000002</v>
      </c>
      <c r="FH192" s="314">
        <f ca="1">IF(ISERROR(OFFSET('Daten Elementary'!$A$1,MATCH(FH$5,'Daten Elementary'!$A:$A,0)-1,MATCH(AS192,'Daten Elementary'!$A$424:$ADO$424,0)-1)),0,OFFSET('Daten Elementary'!$A$1,MATCH(FH$5,'Daten Elementary'!$A:$A,0)-1,MATCH(AS192,'Daten Elementary'!$A$424:$ADO$424,0)-1))*1000</f>
        <v>15.850804</v>
      </c>
      <c r="FI192" s="315">
        <f t="shared" ca="1" si="134"/>
        <v>205.17845819999999</v>
      </c>
      <c r="FJ192" s="314">
        <f ca="1">IF(ISERROR(OFFSET('Daten Elementary'!$A$1,MATCH(FJ$5,'Daten Elementary'!$A:$A,0)-1,MATCH($AT192,'Daten Elementary'!$A$424:$ADO$424,0)-1)),0,OFFSET('Daten Elementary'!$A$1,MATCH(FJ$5,'Daten Elementary'!$A:$A,0)-1,MATCH($AT192,'Daten Elementary'!$A$424:$ADO$424,0)-1))*1000</f>
        <v>205.17846</v>
      </c>
      <c r="FK192" s="305">
        <f t="shared" ca="1" si="135"/>
        <v>1.0000000087728509</v>
      </c>
      <c r="FL192" s="314">
        <f ca="1">IF(ISERROR(OFFSET('Daten Elementary'!$A$1,MATCH(FL$5,'Daten Elementary'!$A:$A,0)-1,MATCH(AM192,'Daten Elementary'!$A$424:$ADO$424,0)-1)),0,OFFSET('Daten Elementary'!$A$1,MATCH(FL$5,'Daten Elementary'!$A:$A,0)-1,MATCH(AM192,'Daten Elementary'!$A$424:$ADO$424,0)-1))</f>
        <v>0</v>
      </c>
      <c r="FM192" s="314">
        <f ca="1">IF(ISERROR(OFFSET('Daten Elementary'!$A$1,MATCH(FM$5,'Daten Elementary'!$A:$A,0)-1,MATCH(AN192,'Daten Elementary'!$A$424:$ADO$424,0)-1)),0,OFFSET('Daten Elementary'!$A$1,MATCH(FM$5,'Daten Elementary'!$A:$A,0)-1,MATCH(AN192,'Daten Elementary'!$A$424:$ADO$424,0)-1))</f>
        <v>0</v>
      </c>
      <c r="FN192" s="314">
        <f ca="1">IF(ISERROR(OFFSET('Daten Elementary'!$A$1,MATCH(FN$5,'Daten Elementary'!$A:$A,0)-1,MATCH(AO192,'Daten Elementary'!$A$424:$ADO$424,0)-1)),0,OFFSET('Daten Elementary'!$A$1,MATCH(FN$5,'Daten Elementary'!$A:$A,0)-1,MATCH(AO192,'Daten Elementary'!$A$424:$ADO$424,0)-1))</f>
        <v>0</v>
      </c>
      <c r="FO192" s="314">
        <f ca="1">IF(ISERROR(OFFSET('Daten Elementary'!$A$1,MATCH(FO$5,'Daten Elementary'!$A:$A,0)-1,MATCH(AP192,'Daten Elementary'!$A$424:$ADO$424,0)-1)),0,OFFSET('Daten Elementary'!$A$1,MATCH(FO$5,'Daten Elementary'!$A:$A,0)-1,MATCH(AP192,'Daten Elementary'!$A$424:$ADO$424,0)-1))</f>
        <v>0</v>
      </c>
      <c r="FP192" s="314">
        <f t="shared" ca="1" si="136"/>
        <v>0</v>
      </c>
      <c r="FQ192" s="314">
        <f ca="1">IF(ISERROR(OFFSET('Daten Elementary'!$A$1,MATCH(FQ$5,'Daten Elementary'!$A:$A,0)-1,MATCH(AQ192,'Daten Elementary'!$A$424:$ADO$424,0)-1)),0,OFFSET('Daten Elementary'!$A$1,MATCH(FQ$5,'Daten Elementary'!$A:$A,0)-1,MATCH(AQ192,'Daten Elementary'!$A$424:$ADO$424,0)-1))</f>
        <v>0</v>
      </c>
      <c r="FR192" s="314">
        <f ca="1">IF(ISERROR(OFFSET('Daten Elementary'!$A$1,MATCH(FR$5,'Daten Elementary'!$A:$A,0)-1,MATCH(AR192,'Daten Elementary'!$A$424:$ADO$424,0)-1)),0,OFFSET('Daten Elementary'!$A$1,MATCH(FR$5,'Daten Elementary'!$A:$A,0)-1,MATCH(AR192,'Daten Elementary'!$A$424:$ADO$424,0)-1))</f>
        <v>0</v>
      </c>
      <c r="FS192" s="314">
        <f ca="1">IF(ISERROR(OFFSET('Daten Elementary'!$A$1,MATCH(FS$5,'Daten Elementary'!$A:$A,0)-1,MATCH(AS192,'Daten Elementary'!$A$424:$ADO$424,0)-1)),0,OFFSET('Daten Elementary'!$A$1,MATCH(FS$5,'Daten Elementary'!$A:$A,0)-1,MATCH(AS192,'Daten Elementary'!$A$424:$ADO$424,0)-1))</f>
        <v>0</v>
      </c>
      <c r="FT192" s="315">
        <f t="shared" ca="1" si="137"/>
        <v>0</v>
      </c>
      <c r="FU192" s="314">
        <f ca="1">IF(ISERROR(OFFSET('Daten Elementary'!$A$1,MATCH(FU$5,'Daten Elementary'!$A:$A,0)-1,MATCH($AT192,'Daten Elementary'!$A$424:$ADO$424,0)-1)),0,OFFSET('Daten Elementary'!$A$1,MATCH(FU$5,'Daten Elementary'!$A:$A,0)-1,MATCH($AT192,'Daten Elementary'!$A$424:$ADO$424,0)-1))</f>
        <v>0</v>
      </c>
      <c r="FV192" s="305">
        <f t="shared" ca="1" si="138"/>
        <v>0</v>
      </c>
      <c r="FW192" s="324"/>
      <c r="FX192" s="231" t="str">
        <f t="shared" si="139"/>
        <v>Lastwagen (7.5t-16t), Diesel (EURO 6)</v>
      </c>
      <c r="FY192" s="231" t="str">
        <f t="shared" si="104"/>
        <v>Lastwagen (7.5t-16t)</v>
      </c>
      <c r="FZ192" s="231" t="str">
        <f t="shared" si="105"/>
        <v>, Diesel</v>
      </c>
      <c r="GA192" s="231" t="str">
        <f t="shared" si="106"/>
        <v xml:space="preserve"> (EURO 6)</v>
      </c>
      <c r="GB192" s="231"/>
    </row>
    <row r="193" spans="1:184" ht="16.5" customHeight="1">
      <c r="A193" s="364"/>
      <c r="B193" s="339"/>
      <c r="C193" s="342" t="s">
        <v>392</v>
      </c>
      <c r="D193" s="342" t="s">
        <v>24</v>
      </c>
      <c r="E193" s="345" t="s">
        <v>25</v>
      </c>
      <c r="F193" s="97">
        <v>5.7870370370370363</v>
      </c>
      <c r="G193" s="34">
        <v>12.3</v>
      </c>
      <c r="H193" s="84">
        <f t="shared" ref="H193:H200" si="150">F193/G193</f>
        <v>0.47049081601927123</v>
      </c>
      <c r="I193" s="101">
        <v>1</v>
      </c>
      <c r="J193" s="101"/>
      <c r="K193" s="90">
        <v>1</v>
      </c>
      <c r="L193" s="86"/>
      <c r="M193" s="86"/>
      <c r="N193" s="38" t="s">
        <v>100</v>
      </c>
      <c r="O193" s="6">
        <f ca="1">(IF(ISERROR(INDEX(INDIRECT($D$268),MATCH($AM193,$AM$4:$AM$275,0),MATCH(O$304,INDIRECT($E$268),0))*$I193/$AD193),0,INDEX(INDIRECT($D$268),MATCH($AM193,$AM$4:$AM$275,0),MATCH(O$304,INDIRECT($E$268),0))*$I193/$AD193)+IF(ISERROR(INDEX(INDIRECT($D$268),MATCH($AN193,$AN$4:$AN$275,0),MATCH(O$305,INDIRECT($E$268),0))*$J193/$AE193),0,INDEX(INDIRECT($D$268),MATCH($AN193,$AN$4:$AN$275,0),MATCH(O$305,INDIRECT($E$268),0))*$J193/$AE193))*$AC193/$F193</f>
        <v>119.63117</v>
      </c>
      <c r="P193" s="6">
        <f ca="1">(IF(ISERROR(INDEX(INDIRECT($D$268),MATCH($AO193,$AO$4:$AO$275,0),MATCH(P$304,INDIRECT($E$268),0))*$I193/$AD193),0,INDEX(INDIRECT($D$268),MATCH($AO193,$AO$4:$AO$275,0),MATCH(P$304,INDIRECT($E$268),0))*$I193/$AD193)+IF(ISERROR(INDEX(INDIRECT($D$268),MATCH($AP193,$AP$4:$AP$275,0),MATCH(P$305,INDIRECT($E$268),0))*$J193/$AE193),0,INDEX(INDIRECT($D$268),MATCH($AP193,$AP$4:$AP$275,0),MATCH(P$305,INDIRECT($E$268),0))*$J193/$AE193))*$AC193/$F193</f>
        <v>24.610185000000001</v>
      </c>
      <c r="Q193" s="6">
        <f ca="1">INDEX(INDIRECT($D$268),MATCH($AQ193,$AQ$4:$AQ$284,0),MATCH(Q$4,INDIRECT($E$268),0))*$K193*$AC193/$F193/$AF193</f>
        <v>4.5971023000000004</v>
      </c>
      <c r="R193" s="6">
        <f ca="1">INDEX(INDIRECT($D$268),MATCH($AR193,$AR$4:$AR$284,0),MATCH(R$4,INDIRECT($E$268),0))*$K193*$AC193/$F193/$AF193</f>
        <v>8.6669368999999996</v>
      </c>
      <c r="S193" s="6">
        <f ca="1">INDEX(INDIRECT($D$268),MATCH($AS193,$AS$4:$AS$284,0),MATCH(S$4,INDIRECT($E$268),0))*$K193*$AC193/$F193/$AF193</f>
        <v>14.111649</v>
      </c>
      <c r="T193" s="7">
        <f t="shared" ca="1" si="146"/>
        <v>171.61704320000001</v>
      </c>
      <c r="U193" s="6">
        <f>IF($B$268=6,(IF(OR(AJ193="Benzin",AJ193="Diesel"),$AK193*INDEX('DIN EN 16258'!$I:$I,MATCH('mobitool-Faktoren v2.0'!$AI193,'DIN EN 16258'!$A:$A,0))*$I193/$AD193+$AL193*INDEX('DIN EN 16258'!$I:$I,MATCH('mobitool-Faktoren v2.0'!$AJ193,'DIN EN 16258'!$A:$A,0))*$I193/$AD193,IF(ISERROR($AK193*INDEX('DIN EN 16258'!$I:$I,MATCH('mobitool-Faktoren v2.0'!$AI193,'DIN EN 16258'!$A:$A,0))*$I193/$AD193),0,$AK193*INDEX('DIN EN 16258'!$I:$I,MATCH('mobitool-Faktoren v2.0'!$AI193,'DIN EN 16258'!$A:$A,0))*$I193/$AD193)+IF(ISERROR($AL193*INDEX('DIN EN 16258'!$I:$I,MATCH('mobitool-Faktoren v2.0'!$AJ193,'DIN EN 16258'!$A:$A,0))*$J193/$AE193),0,$AL193*INDEX('DIN EN 16258'!$I:$I,MATCH('mobitool-Faktoren v2.0'!$AJ193,'DIN EN 16258'!$A:$A,0))*$J193/$AE193)))*1000,
IF($B$268=1,(IF(OR(AJ193="Benzin",AJ193="Diesel"),$AK193*INDEX('DIN EN 16258'!$D:$D,MATCH('mobitool-Faktoren v2.0'!$AI193,'DIN EN 16258'!$A:$A,0))*$I193/$AD193+$AL193*INDEX('DIN EN 16258'!$D:$D,MATCH('mobitool-Faktoren v2.0'!$AJ193,'DIN EN 16258'!$A:$A,0))*$I193/$AD193,IF(ISERROR($AK193*INDEX('DIN EN 16258'!$D:$D,MATCH('mobitool-Faktoren v2.0'!$AI193,'DIN EN 16258'!$A:$A,0))*$I193/$AD193),0,$AK193*INDEX('DIN EN 16258'!$D:$D,MATCH('mobitool-Faktoren v2.0'!$AI193,'DIN EN 16258'!$A:$A,0))*$I193/$AD193)+IF(ISERROR($AL193*INDEX('DIN EN 16258'!$D:$D,MATCH('mobitool-Faktoren v2.0'!$AJ193,'DIN EN 16258'!$A:$A,0))*$J193/$AE193),0,$AL193*INDEX('DIN EN 16258'!$D:$D,MATCH('mobitool-Faktoren v2.0'!$AJ193,'DIN EN 16258'!$A:$A,0))*$J193/$AE193))),0))*$AC193/$F193</f>
        <v>121.49529000000001</v>
      </c>
      <c r="V193" s="6">
        <f>IF($B$268=6,(IF(OR(AJ193="Benzin",AJ193="Diesel"),$AK193*INDEX('DIN EN 16258'!$L:$L,MATCH('mobitool-Faktoren v2.0'!$AI193,'DIN EN 16258'!$A:$A,0))*$I193/$AD193+$AL193*INDEX('DIN EN 16258'!$L:$L,MATCH('mobitool-Faktoren v2.0'!$AJ193,'DIN EN 16258'!$A:$A,0))*$I193/$AD193,IF(ISERROR($AK193*INDEX('DIN EN 16258'!$L:$L,MATCH('mobitool-Faktoren v2.0'!$AI193,'DIN EN 16258'!$A:$A,0))*$I193/$AD193),0,$AK193*INDEX('DIN EN 16258'!$L:$L,MATCH('mobitool-Faktoren v2.0'!$AI193,'DIN EN 16258'!$A:$A,0))*$I193/$AD193)+IF(ISERROR($AL193*INDEX('DIN EN 16258'!$L:$L,MATCH('mobitool-Faktoren v2.0'!$AJ193,'DIN EN 16258'!$A:$A,0))*$J193/$AE193),0,$AL193*INDEX('DIN EN 16258'!$L:$L,MATCH('mobitool-Faktoren v2.0'!$AJ193,'DIN EN 16258'!$A:$A,0))*$J193/$AE193)))*1000,
IF($B$268=1,(IF(OR(AJ193="Benzin",AJ193="Diesel"),$AK193*INDEX('DIN EN 16258'!$F:$F,MATCH('mobitool-Faktoren v2.0'!$AI193,'DIN EN 16258'!$A:$A,0))*$I193/$AD193+$AL193*INDEX('DIN EN 16258'!$F:$F,MATCH('mobitool-Faktoren v2.0'!$AJ193,'DIN EN 16258'!$A:$A,0))*$I193/$AD193,IF(ISERROR($AK193*INDEX('DIN EN 16258'!$F:$F,MATCH('mobitool-Faktoren v2.0'!$AI193,'DIN EN 16258'!$A:$A,0))*$I193/$AD193),0,$AK193*INDEX('DIN EN 16258'!$F:$F,MATCH('mobitool-Faktoren v2.0'!$AI193,'DIN EN 16258'!$A:$A,0))*$I193/$AD193)+IF(ISERROR($AL193*INDEX('DIN EN 16258'!$F:$F,MATCH('mobitool-Faktoren v2.0'!$AJ193,'DIN EN 16258'!$A:$A,0))*$J193/$AE193),0,$AL193*INDEX('DIN EN 16258'!$F:$F,MATCH('mobitool-Faktoren v2.0'!$AJ193,'DIN EN 16258'!$A:$A,0))*$J193/$AE193))),0))*$AC193/$F193</f>
        <v>147.61109999999999</v>
      </c>
      <c r="W193" s="6" t="s">
        <v>2379</v>
      </c>
      <c r="X193" s="39" t="s">
        <v>162</v>
      </c>
      <c r="Y193" s="300"/>
      <c r="Z193" s="300"/>
      <c r="AA193" s="299"/>
      <c r="AB193" s="299"/>
      <c r="AC193" s="300">
        <v>5.7870370370370363</v>
      </c>
      <c r="AD193" s="298">
        <v>1</v>
      </c>
      <c r="AE193" s="298"/>
      <c r="AF193" s="337">
        <v>1</v>
      </c>
      <c r="AG193" s="337"/>
      <c r="AH193" s="337"/>
      <c r="AI193" s="301" t="s">
        <v>24</v>
      </c>
      <c r="AJ193" s="301"/>
      <c r="AK193" s="374">
        <f>'Kennwerte Strassentransporte'!H$75</f>
        <v>3.7849000000000001E-2</v>
      </c>
      <c r="AL193" s="374"/>
      <c r="AM193" s="202" t="s">
        <v>1187</v>
      </c>
      <c r="AN193" s="202" t="s">
        <v>81</v>
      </c>
      <c r="AO193" s="202" t="s">
        <v>1188</v>
      </c>
      <c r="AP193" s="202" t="s">
        <v>81</v>
      </c>
      <c r="AQ193" s="202" t="s">
        <v>1189</v>
      </c>
      <c r="AR193" s="202" t="s">
        <v>1190</v>
      </c>
      <c r="AS193" s="202" t="s">
        <v>1191</v>
      </c>
      <c r="AT193" s="202" t="s">
        <v>1207</v>
      </c>
      <c r="AU193" s="303">
        <f ca="1">IF(ISERROR(OFFSET('Daten KEA'!$A$1,MATCH(AU$5,'Daten KEA'!$A:$A,0)-1,MATCH(AM193,'Daten KEA'!$A$424:$ADO$424,0)-1)),0,OFFSET('Daten KEA'!$A$1,MATCH(AU$5,'Daten KEA'!$A:$A,0)-1,MATCH(AM193,'Daten KEA'!$A$424:$ADO$424,0)-1))+IF(ISERROR(AK193*INDEX('Energiefaktoren Ecoinvent'!$D:$D,MATCH('mobitool-Faktoren v2.0'!AI193,'Energiefaktoren Ecoinvent'!$A:$A,0))),0,AK193*INDEX('Energiefaktoren Ecoinvent'!$D:$D,MATCH('mobitool-Faktoren v2.0'!AI193,'Energiefaktoren Ecoinvent'!$A:$A,0)))+IF(OR(AJ193="Benzin",AJ193="Diesel"),IF(ISERROR(OFFSET('Daten KEA'!$A$1,MATCH(AV$5,'Daten KEA'!$A:$A,0)-1,MATCH(AN193,'Daten KEA'!$A$424:$ADO$424,0)-1)),0,OFFSET('Daten KEA'!$A$1,MATCH(AV$5,'Daten KEA'!$A:$A,0)-1,MATCH(AN193,'Daten KEA'!$A$424:$ADO$424,0)-1))+IF(ISERROR(AL193*INDEX('Energiefaktoren Ecoinvent'!$D:$D,MATCH('mobitool-Faktoren v2.0'!AJ193,'Energiefaktoren Ecoinvent'!$A:$A,0))),0,AL193*INDEX('Energiefaktoren Ecoinvent'!$D:$D,MATCH('mobitool-Faktoren v2.0'!AJ193,'Energiefaktoren Ecoinvent'!$A:$A,0))),0)</f>
        <v>1.6199371999999999</v>
      </c>
      <c r="AV193" s="303">
        <f ca="1">IF(OR(AJ193="Benzin",AJ193="Diesel"),0,IF(ISERROR(OFFSET('Daten KEA'!$A$1,MATCH(AV$5,'Daten KEA'!$A:$A,0)-1,MATCH(AN193,'Daten KEA'!$A$424:$ADO$424,0)-1)),0,OFFSET('Daten KEA'!$A$1,MATCH(AV$5,'Daten KEA'!$A:$A,0)-1,MATCH(AN193,'Daten KEA'!$A$424:$ADO$424,0)-1))+IF(ISERROR(AL193*INDEX('Energiefaktoren Ecoinvent'!$D:$D,MATCH('mobitool-Faktoren v2.0'!AJ193,'Energiefaktoren Ecoinvent'!$A:$A,0))),0,AL193*INDEX('Energiefaktoren Ecoinvent'!$D:$D,MATCH('mobitool-Faktoren v2.0'!AJ193,'Energiefaktoren Ecoinvent'!$A:$A,0))))</f>
        <v>0</v>
      </c>
      <c r="AW193" s="303">
        <f ca="1">IF(ISERROR(OFFSET('Daten KEA'!$A$1,MATCH(AW$5,'Daten KEA'!$A:$A,0)-1,MATCH(AO193,'Daten KEA'!$A$424:$ADO$424,0)-1)),0,OFFSET('Daten KEA'!$A$1,MATCH(AW$5,'Daten KEA'!$A:$A,0)-1,MATCH(AO193,'Daten KEA'!$A$424:$ADO$424,0)-1))-IF(ISERROR(AK193*INDEX('Energiefaktoren Ecoinvent'!$D:$D,MATCH('mobitool-Faktoren v2.0'!AI193,'Energiefaktoren Ecoinvent'!$A:$A,0))),0,AK193*INDEX('Energiefaktoren Ecoinvent'!$D:$D,MATCH('mobitool-Faktoren v2.0'!AI193,'Energiefaktoren Ecoinvent'!$A:$A,0)))+IF(OR(AJ193="Benzin",AJ193="Diesel"),IF(ISERROR(OFFSET('Daten KEA'!$A$1,MATCH(AX$5,'Daten KEA'!$A:$A,0)-1,MATCH(AP193,'Daten KEA'!$A$424:$ADO$424,0)-1)),0,OFFSET('Daten KEA'!$A$1,MATCH(AX$5,'Daten KEA'!$A:$A,0)-1,MATCH(AP193,'Daten KEA'!$A$424:$ADO$424,0)-1))-IF(ISERROR(AL193*INDEX('Energiefaktoren Ecoinvent'!$D:$D,MATCH('mobitool-Faktoren v2.0'!AJ193,'Energiefaktoren Ecoinvent'!$A:$A,0))),0,AL193*INDEX('Energiefaktoren Ecoinvent'!$D:$D,MATCH('mobitool-Faktoren v2.0'!AJ193,'Energiefaktoren Ecoinvent'!$A:$A,0))),0)</f>
        <v>0.48148280000000021</v>
      </c>
      <c r="AX193" s="303">
        <f ca="1">IF(OR(AJ193="Benzin",AJ193="Diesel"),0,IF(ISERROR(OFFSET('Daten KEA'!$A$1,MATCH(AX$5,'Daten KEA'!$A:$A,0)-1,MATCH(AP193,'Daten KEA'!$A$424:$ADO$424,0)-1)),0,OFFSET('Daten KEA'!$A$1,MATCH(AX$5,'Daten KEA'!$A:$A,0)-1,MATCH(AP193,'Daten KEA'!$A$424:$ADO$424,0)-1))-IF(ISERROR(AL193*INDEX('Energiefaktoren Ecoinvent'!$D:$D,MATCH('mobitool-Faktoren v2.0'!AJ193,'Energiefaktoren Ecoinvent'!$A:$A,0))),0,AL193*INDEX('Energiefaktoren Ecoinvent'!$D:$D,MATCH('mobitool-Faktoren v2.0'!AJ193,'Energiefaktoren Ecoinvent'!$A:$A,0))))</f>
        <v>0</v>
      </c>
      <c r="AY193" s="303">
        <f t="shared" ca="1" si="107"/>
        <v>2.1014200000000001</v>
      </c>
      <c r="AZ193" s="303">
        <f ca="1">IF(ISERROR(OFFSET('Daten KEA'!$A$1,MATCH(AZ$5,'Daten KEA'!$A:$A,0)-1,MATCH(AQ193,'Daten KEA'!$A$424:$ADO$424,0)-1)),0,OFFSET('Daten KEA'!$A$1,MATCH(AZ$5,'Daten KEA'!$A:$A,0)-1,MATCH(AQ193,'Daten KEA'!$A$424:$ADO$424,0)-1))</f>
        <v>0.13525609</v>
      </c>
      <c r="BA193" s="303">
        <f ca="1">IF(ISERROR(OFFSET('Daten KEA'!$A$1,MATCH(BA$5,'Daten KEA'!$A:$A,0)-1,MATCH(AR193,'Daten KEA'!$A$424:$ADO$424,0)-1)),0,OFFSET('Daten KEA'!$A$1,MATCH(BA$5,'Daten KEA'!$A:$A,0)-1,MATCH(AR193,'Daten KEA'!$A$424:$ADO$424,0)-1))</f>
        <v>0.15496423000000001</v>
      </c>
      <c r="BB193" s="303">
        <f ca="1">IF(ISERROR(OFFSET('Daten KEA'!$A$1,MATCH(BB$5,'Daten KEA'!$A:$A,0)-1,MATCH(AS193,'Daten KEA'!$A$424:$ADO$424,0)-1)),0,OFFSET('Daten KEA'!$A$1,MATCH(BB$5,'Daten KEA'!$A:$A,0)-1,MATCH(AS193,'Daten KEA'!$A$424:$ADO$424,0)-1))</f>
        <v>0.49286074000000002</v>
      </c>
      <c r="BC193" s="304">
        <f t="shared" ref="BC193:BC222" ca="1" si="151">AY193+AZ193+BA193+BB193</f>
        <v>2.8845010599999998</v>
      </c>
      <c r="BD193" s="303">
        <f ca="1">IF(ISERROR(OFFSET('Daten KEA'!$A$1,MATCH(BD$5,'Daten KEA'!$A:$A,0)-1,MATCH(AT193,'Daten KEA'!$A$424:$ADO$424,0)-1)),0,OFFSET('Daten KEA'!$A$1,MATCH(BD$5,'Daten KEA'!$A:$A,0)-1,MATCH(AT193,'Daten KEA'!$A$424:$ADO$424,0)-1))</f>
        <v>2.8845011</v>
      </c>
      <c r="BE193" s="305">
        <f t="shared" ca="1" si="108"/>
        <v>1.0000000138672163</v>
      </c>
      <c r="BF193" s="306">
        <f ca="1">IF(ISERROR(OFFSET('Daten KEA'!$A$1,MATCH(BF$5,'Daten KEA'!$A:$A,0)-1,MATCH(AM193,'Daten KEA'!$A$424:$ADO$424,0)-1)),0,OFFSET('Daten KEA'!$A$1,MATCH(BF$5,'Daten KEA'!$A:$A,0)-1,MATCH(AM193,'Daten KEA'!$A$424:$ADO$424,0)-1))+IF(ISERROR($AK193*INDEX('Energiefaktoren Ecoinvent'!$H:$H,MATCH('mobitool-Faktoren v2.0'!$AI193,'Energiefaktoren Ecoinvent'!$A:$A,0))),0,$AK193*INDEX('Energiefaktoren Ecoinvent'!$H:$H,MATCH('mobitool-Faktoren v2.0'!$AI193,'Energiefaktoren Ecoinvent'!$A:$A,0)))+IF(OR(AJ193="Benzin",AJ193="Diesel"),IF(ISERROR(OFFSET('Daten KEA'!$A$1,MATCH(BG$5,'Daten KEA'!$A:$A,0)-1,MATCH(AN193,'Daten KEA'!$A$424:$ADO$424,0)-1)),0,OFFSET('Daten KEA'!$A$1,MATCH(BG$5,'Daten KEA'!$A:$A,0)-1,MATCH(AN193,'Daten KEA'!$A$424:$ADO$424,0)-1))+IF(ISERROR($AL193*INDEX('Energiefaktoren Ecoinvent'!$H:$H,MATCH('mobitool-Faktoren v2.0'!$AJ193,'Energiefaktoren Ecoinvent'!$A:$A,0))),0,$AL193*INDEX('Energiefaktoren Ecoinvent'!$H:$H,MATCH('mobitool-Faktoren v2.0'!$AJ193,'Energiefaktoren Ecoinvent'!$A:$A,0))),0)</f>
        <v>1.6199371999999999</v>
      </c>
      <c r="BG193" s="306">
        <f ca="1">IF(OR(AJ193="Benzin",AJ193="Diesel"),0,IF(ISERROR(OFFSET('Daten KEA'!$A$1,MATCH(BG$5,'Daten KEA'!$A:$A,0)-1,MATCH(AN193,'Daten KEA'!$A$424:$ADO$424,0)-1)),0,OFFSET('Daten KEA'!$A$1,MATCH(BG$5,'Daten KEA'!$A:$A,0)-1,MATCH(AN193,'Daten KEA'!$A$424:$ADO$424,0)-1))+IF(ISERROR($AL193*INDEX('Energiefaktoren Ecoinvent'!$H:$H,MATCH('mobitool-Faktoren v2.0'!$AJ193,'Energiefaktoren Ecoinvent'!$A:$A,0))),0,$AL193*INDEX('Energiefaktoren Ecoinvent'!$H:$H,MATCH('mobitool-Faktoren v2.0'!$AJ193,'Energiefaktoren Ecoinvent'!$A:$A,0))))</f>
        <v>0</v>
      </c>
      <c r="BH193" s="306">
        <f ca="1">IF(ISERROR(OFFSET('Daten KEA'!$A$1,MATCH(BH$5,'Daten KEA'!$A:$A,0)-1,MATCH(AO193,'Daten KEA'!$A$424:$ADO$424,0)-1)),0,OFFSET('Daten KEA'!$A$1,MATCH(BH$5,'Daten KEA'!$A:$A,0)-1,MATCH(AO193,'Daten KEA'!$A$424:$ADO$424,0)-1))-IF(ISERROR($AK193*INDEX('Energiefaktoren Ecoinvent'!$H:$H,MATCH('mobitool-Faktoren v2.0'!$AI193,'Energiefaktoren Ecoinvent'!$A:$A,0))),0,$AK193*INDEX('Energiefaktoren Ecoinvent'!$H:$H,MATCH('mobitool-Faktoren v2.0'!$AI193,'Energiefaktoren Ecoinvent'!$A:$A,0)))+IF(OR(AJ193="Benzin",AJ193="Diesel"),IF(ISERROR(OFFSET('Daten KEA'!$A$1,MATCH(BI$5,'Daten KEA'!$A:$A,0)-1,MATCH(AP193,'Daten KEA'!$A$424:$ADO$424,0)-1)),0,OFFSET('Daten KEA'!$A$1,MATCH(BI$5,'Daten KEA'!$A:$A,0)-1,MATCH(AP193,'Daten KEA'!$A$424:$ADO$424,0)-1))-IF(ISERROR($AL193*INDEX('Energiefaktoren Ecoinvent'!$H:$H,MATCH('mobitool-Faktoren v2.0'!$AJ193,'Energiefaktoren Ecoinvent'!$A:$A,0))),0,$AL193*INDEX('Energiefaktoren Ecoinvent'!$H:$H,MATCH('mobitool-Faktoren v2.0'!$AJ193,'Energiefaktoren Ecoinvent'!$A:$A,0))),0)</f>
        <v>0.47605235744460073</v>
      </c>
      <c r="BI193" s="306">
        <f ca="1">IF(OR(AJ193="Benzin",AJ193="Diesel"),0,IF(ISERROR(OFFSET('Daten KEA'!$A$1,MATCH(BI$5,'Daten KEA'!$A:$A,0)-1,MATCH(AP193,'Daten KEA'!$A$424:$ADO$424,0)-1)),0,OFFSET('Daten KEA'!$A$1,MATCH(BI$5,'Daten KEA'!$A:$A,0)-1,MATCH(AP193,'Daten KEA'!$A$424:$ADO$424,0)-1))-IF(ISERROR($AL193*INDEX('Energiefaktoren Ecoinvent'!$H:$H,MATCH('mobitool-Faktoren v2.0'!$AJ193,'Energiefaktoren Ecoinvent'!$A:$A,0))),0,$AL193*INDEX('Energiefaktoren Ecoinvent'!$H:$H,MATCH('mobitool-Faktoren v2.0'!$AJ193,'Energiefaktoren Ecoinvent'!$A:$A,0))))</f>
        <v>0</v>
      </c>
      <c r="BJ193" s="306">
        <f t="shared" ca="1" si="140"/>
        <v>2.0959895574446006</v>
      </c>
      <c r="BK193" s="306">
        <f ca="1">IF(ISERROR(OFFSET('Daten KEA'!$A$1,MATCH(BK$5,'Daten KEA'!$A:$A,0)-1,MATCH(AQ193,'Daten KEA'!$A$424:$ADO$424,0)-1)),0,OFFSET('Daten KEA'!$A$1,MATCH(BK$5,'Daten KEA'!$A:$A,0)-1,MATCH(AQ193,'Daten KEA'!$A$424:$ADO$424,0)-1))</f>
        <v>0.12982152906364</v>
      </c>
      <c r="BL193" s="306">
        <f ca="1">IF(ISERROR(OFFSET('Daten KEA'!$A$1,MATCH(BL$5,'Daten KEA'!$A:$A,0)-1,MATCH(AR193,'Daten KEA'!$A$424:$ADO$424,0)-1)),0,OFFSET('Daten KEA'!$A$1,MATCH(BL$5,'Daten KEA'!$A:$A,0)-1,MATCH(AR193,'Daten KEA'!$A$424:$ADO$424,0)-1))</f>
        <v>0.14763116588590003</v>
      </c>
      <c r="BM193" s="306">
        <f ca="1">IF(ISERROR(OFFSET('Daten KEA'!$A$1,MATCH(BM$5,'Daten KEA'!$A:$A,0)-1,MATCH(AS193,'Daten KEA'!$A$424:$ADO$424,0)-1)),0,OFFSET('Daten KEA'!$A$1,MATCH(BM$5,'Daten KEA'!$A:$A,0)-1,MATCH(AS193,'Daten KEA'!$A$424:$ADO$424,0)-1))</f>
        <v>0.46938053626171999</v>
      </c>
      <c r="BN193" s="307">
        <f t="shared" ca="1" si="148"/>
        <v>2.842822788655861</v>
      </c>
      <c r="BO193" s="306">
        <f ca="1">IF(ISERROR(OFFSET('Daten KEA'!$A$1,MATCH(BO$5,'Daten KEA'!$A:$A,0)-1,MATCH(AT193,'Daten KEA'!$A$424:$ADO$424,0)-1)),0,OFFSET('Daten KEA'!$A$1,MATCH(BO$5,'Daten KEA'!$A:$A,0)-1,MATCH(AT193,'Daten KEA'!$A$424:$ADO$424,0)-1))</f>
        <v>2.8428228146558996</v>
      </c>
      <c r="BP193" s="305">
        <f t="shared" ca="1" si="109"/>
        <v>1.0000000091458527</v>
      </c>
      <c r="BQ193" s="308">
        <f ca="1">IF(ISERROR(OFFSET('Daten GWP'!$A$1,MATCH(BQ$5,'Daten GWP'!$A:$A,0)-1,MATCH(AM193,'Daten GWP'!$A$424:$ADO$424,0)-1)),0,OFFSET('Daten GWP'!$A$1,MATCH(BQ$5,'Daten GWP'!$A:$A,0)-1,MATCH(AM193,'Daten GWP'!$A$424:$ADO$424,0)-1))*1000</f>
        <v>119.63117</v>
      </c>
      <c r="BR193" s="308">
        <f ca="1">IF(ISERROR(OFFSET('Daten GWP'!$A$1,MATCH(BR$5,'Daten GWP'!$A:$A,0)-1,MATCH(AN193,'Daten GWP'!$A$424:$ADO$424,0)-1)),0,OFFSET('Daten GWP'!$A$1,MATCH(BR$5,'Daten GWP'!$A:$A,0)-1,MATCH(AN193,'Daten GWP'!$A$424:$ADO$424,0)-1))*1000</f>
        <v>0</v>
      </c>
      <c r="BS193" s="308">
        <f ca="1">IF(ISERROR(OFFSET('Daten GWP'!$A$1,MATCH(BS$5,'Daten GWP'!$A:$A,0)-1,MATCH(AO193,'Daten GWP'!$A$424:$ADO$424,0)-1)),0,OFFSET('Daten GWP'!$A$1,MATCH(BS$5,'Daten GWP'!$A:$A,0)-1,MATCH(AO193,'Daten GWP'!$A$424:$ADO$424,0)-1))*1000</f>
        <v>24.610185000000001</v>
      </c>
      <c r="BT193" s="308">
        <f ca="1">IF(ISERROR(OFFSET('Daten GWP'!$A$1,MATCH(BT$5,'Daten GWP'!$A:$A,0)-1,MATCH(AP193,'Daten GWP'!$A$424:$ADO$424,0)-1)),0,OFFSET('Daten GWP'!$A$1,MATCH(BT$5,'Daten GWP'!$A:$A,0)-1,MATCH(AP193,'Daten GWP'!$A$424:$ADO$424,0)-1))*1000</f>
        <v>0</v>
      </c>
      <c r="BU193" s="308">
        <f t="shared" ca="1" si="110"/>
        <v>144.241355</v>
      </c>
      <c r="BV193" s="308">
        <f ca="1">IF(ISERROR(OFFSET('Daten GWP'!$A$1,MATCH(BV$5,'Daten GWP'!$A:$A,0)-1,MATCH(AQ193,'Daten GWP'!$A$424:$ADO$424,0)-1)),0,OFFSET('Daten GWP'!$A$1,MATCH(BV$5,'Daten GWP'!$A:$A,0)-1,MATCH(AQ193,'Daten GWP'!$A$424:$ADO$424,0)-1))*1000</f>
        <v>4.5971023000000004</v>
      </c>
      <c r="BW193" s="308">
        <f ca="1">IF(ISERROR(OFFSET('Daten GWP'!$A$1,MATCH(BW$5,'Daten GWP'!$A:$A,0)-1,MATCH(AR193,'Daten GWP'!$A$424:$ADO$424,0)-1)),0,OFFSET('Daten GWP'!$A$1,MATCH(BW$5,'Daten GWP'!$A:$A,0)-1,MATCH(AR193,'Daten GWP'!$A$424:$ADO$424,0)-1))*1000</f>
        <v>8.6669368999999996</v>
      </c>
      <c r="BX193" s="308">
        <f ca="1">IF(ISERROR(OFFSET('Daten GWP'!$A$1,MATCH(BX$5,'Daten GWP'!$A:$A,0)-1,MATCH(AS193,'Daten GWP'!$A$424:$ADO$424,0)-1)),0,OFFSET('Daten GWP'!$A$1,MATCH(BX$5,'Daten GWP'!$A:$A,0)-1,MATCH(AS193,'Daten GWP'!$A$424:$ADO$424,0)-1))*1000</f>
        <v>14.111649</v>
      </c>
      <c r="BY193" s="309">
        <f t="shared" ca="1" si="149"/>
        <v>171.61704319999998</v>
      </c>
      <c r="BZ193" s="308">
        <f ca="1">IF(ISERROR(OFFSET('Daten GWP'!$A$1,MATCH(BZ$5,'Daten GWP'!$A:$A,0)-1,MATCH(AT193,'Daten GWP'!$A$424:$ADO$424,0)-1)),0,OFFSET('Daten GWP'!$A$1,MATCH(BZ$5,'Daten GWP'!$A:$A,0)-1,MATCH(AT193,'Daten GWP'!$A$424:$ADO$424,0)-1))*1000</f>
        <v>171.61705000000001</v>
      </c>
      <c r="CA193" s="305">
        <f t="shared" ca="1" si="111"/>
        <v>1.0000000396231044</v>
      </c>
      <c r="CB193" s="310">
        <f ca="1">IF(ISERROR(OFFSET('Daten Elementary'!$A$1,MATCH(CB$5,'Daten Elementary'!$A:$A,0)-1,MATCH(AM193,'Daten Elementary'!$A$424:$ADO$424,0)-1)),0,OFFSET('Daten Elementary'!$A$1,MATCH(CB$5,'Daten Elementary'!$A:$A,0)-1,MATCH(AM193,'Daten Elementary'!$A$424:$ADO$424,0)-1))*1000000</f>
        <v>109.47812999999999</v>
      </c>
      <c r="CC193" s="310">
        <f ca="1">IF(ISERROR(OFFSET('Daten Elementary'!$A$1,MATCH(CC$5,'Daten Elementary'!$A:$A,0)-1,MATCH(AN193,'Daten Elementary'!$A$424:$ADO$424,0)-1)),0,OFFSET('Daten Elementary'!$A$1,MATCH(CC$5,'Daten Elementary'!$A:$A,0)-1,MATCH(AN193,'Daten Elementary'!$A$424:$ADO$424,0)-1))*1000000</f>
        <v>0</v>
      </c>
      <c r="CD193" s="310">
        <f ca="1">IF(ISERROR(OFFSET('Daten Elementary'!$A$1,MATCH(CD$5,'Daten Elementary'!$A:$A,0)-1,MATCH(AO193,'Daten Elementary'!$A$424:$ADO$424,0)-1)),0,OFFSET('Daten Elementary'!$A$1,MATCH(CD$5,'Daten Elementary'!$A:$A,0)-1,MATCH(AO193,'Daten Elementary'!$A$424:$ADO$424,0)-1))*1000000</f>
        <v>9.8353688999999989</v>
      </c>
      <c r="CE193" s="310">
        <f ca="1">IF(ISERROR(OFFSET('Daten Elementary'!$A$1,MATCH(CE$5,'Daten Elementary'!$A:$A,0)-1,MATCH(AP193,'Daten Elementary'!$A$424:$ADO$424,0)-1)),0,OFFSET('Daten Elementary'!$A$1,MATCH(CE$5,'Daten Elementary'!$A:$A,0)-1,MATCH(AP193,'Daten Elementary'!$A$424:$ADO$424,0)-1))*1000000</f>
        <v>0</v>
      </c>
      <c r="CF193" s="310">
        <f t="shared" ca="1" si="112"/>
        <v>119.31349889999998</v>
      </c>
      <c r="CG193" s="310">
        <f ca="1">IF(ISERROR(OFFSET('Daten Elementary'!$A$1,MATCH(CG$5,'Daten Elementary'!$A:$A,0)-1,MATCH(AQ193,'Daten Elementary'!$A$424:$ADO$424,0)-1)),0,OFFSET('Daten Elementary'!$A$1,MATCH(CG$5,'Daten Elementary'!$A:$A,0)-1,MATCH(AQ193,'Daten Elementary'!$A$424:$ADO$424,0)-1))*1000000</f>
        <v>2.2407362000000002</v>
      </c>
      <c r="CH193" s="310">
        <f ca="1">IF(ISERROR(OFFSET('Daten Elementary'!$A$1,MATCH(CH$5,'Daten Elementary'!$A:$A,0)-1,MATCH(AR193,'Daten Elementary'!$A$424:$ADO$424,0)-1)),0,OFFSET('Daten Elementary'!$A$1,MATCH(CH$5,'Daten Elementary'!$A:$A,0)-1,MATCH(AR193,'Daten Elementary'!$A$424:$ADO$424,0)-1))*1000000</f>
        <v>12.861871000000001</v>
      </c>
      <c r="CI193" s="310">
        <f ca="1">IF(ISERROR(OFFSET('Daten Elementary'!$A$1,MATCH(CI$5,'Daten Elementary'!$A:$A,0)-1,MATCH(AS193,'Daten Elementary'!$A$424:$ADO$424,0)-1)),0,OFFSET('Daten Elementary'!$A$1,MATCH(CI$5,'Daten Elementary'!$A:$A,0)-1,MATCH(AS193,'Daten Elementary'!$A$424:$ADO$424,0)-1))*1000000</f>
        <v>14.791191</v>
      </c>
      <c r="CJ193" s="311">
        <f t="shared" ca="1" si="113"/>
        <v>149.20729709999998</v>
      </c>
      <c r="CK193" s="310">
        <f ca="1">IF(ISERROR(OFFSET('Daten Elementary'!$A$1,MATCH(CK$5,'Daten Elementary'!$A:$A,0)-1,MATCH($AT193,'Daten Elementary'!$A$424:$ADO$424,0)-1)),0,OFFSET('Daten Elementary'!$A$1,MATCH(CK$5,'Daten Elementary'!$A:$A,0)-1,MATCH($AT193,'Daten Elementary'!$A$424:$ADO$424,0)-1))*1000000</f>
        <v>149.2073</v>
      </c>
      <c r="CL193" s="305">
        <f t="shared" ca="1" si="114"/>
        <v>1.000000019436047</v>
      </c>
      <c r="CM193" s="312">
        <f ca="1">IF(ISERROR(OFFSET('Daten Elementary'!$A$1,MATCH(CM$5,'Daten Elementary'!$A:$A,0)-1,MATCH(AM193,'Daten Elementary'!$A$424:$ADO$424,0)-1)),0,OFFSET('Daten Elementary'!$A$1,MATCH(CM$5,'Daten Elementary'!$A:$A,0)-1,MATCH(AM193,'Daten Elementary'!$A$424:$ADO$424,0)-1))*1000000</f>
        <v>68.998260999999999</v>
      </c>
      <c r="CN193" s="312">
        <f ca="1">IF(ISERROR(OFFSET('Daten Elementary'!$A$1,MATCH(CN$5,'Daten Elementary'!$A:$A,0)-1,MATCH(AN193,'Daten Elementary'!$A$424:$ADO$424,0)-1)),0,OFFSET('Daten Elementary'!$A$1,MATCH(CN$5,'Daten Elementary'!$A:$A,0)-1,MATCH(AN193,'Daten Elementary'!$A$424:$ADO$424,0)-1))*1000000</f>
        <v>0</v>
      </c>
      <c r="CO193" s="312">
        <f ca="1">IF(ISERROR(OFFSET('Daten Elementary'!$A$1,MATCH(CO$5,'Daten Elementary'!$A:$A,0)-1,MATCH(AO193,'Daten Elementary'!$A$424:$ADO$424,0)-1)),0,OFFSET('Daten Elementary'!$A$1,MATCH(CO$5,'Daten Elementary'!$A:$A,0)-1,MATCH(AO193,'Daten Elementary'!$A$424:$ADO$424,0)-1))*1000000</f>
        <v>7.9933639000000003</v>
      </c>
      <c r="CP193" s="312">
        <f ca="1">IF(ISERROR(OFFSET('Daten Elementary'!$A$1,MATCH(CP$5,'Daten Elementary'!$A:$A,0)-1,MATCH(AP193,'Daten Elementary'!$A$424:$ADO$424,0)-1)),0,OFFSET('Daten Elementary'!$A$1,MATCH(CP$5,'Daten Elementary'!$A:$A,0)-1,MATCH(AP193,'Daten Elementary'!$A$424:$ADO$424,0)-1))*1000000</f>
        <v>0</v>
      </c>
      <c r="CQ193" s="312">
        <f t="shared" ca="1" si="115"/>
        <v>76.991624900000005</v>
      </c>
      <c r="CR193" s="312">
        <f ca="1">IF(ISERROR(OFFSET('Daten Elementary'!$A$1,MATCH(CR$5,'Daten Elementary'!$A:$A,0)-1,MATCH(AQ193,'Daten Elementary'!$A$424:$ADO$424,0)-1)),0,OFFSET('Daten Elementary'!$A$1,MATCH(CR$5,'Daten Elementary'!$A:$A,0)-1,MATCH(AQ193,'Daten Elementary'!$A$424:$ADO$424,0)-1))*1000000</f>
        <v>1.1101998000000002</v>
      </c>
      <c r="CS193" s="312">
        <f ca="1">IF(ISERROR(OFFSET('Daten Elementary'!$A$1,MATCH(CS$5,'Daten Elementary'!$A:$A,0)-1,MATCH(AR193,'Daten Elementary'!$A$424:$ADO$424,0)-1)),0,OFFSET('Daten Elementary'!$A$1,MATCH(CS$5,'Daten Elementary'!$A:$A,0)-1,MATCH(AR193,'Daten Elementary'!$A$424:$ADO$424,0)-1))*1000000</f>
        <v>3.7217416000000001</v>
      </c>
      <c r="CT193" s="312">
        <f ca="1">IF(ISERROR(OFFSET('Daten Elementary'!$A$1,MATCH(CT$5,'Daten Elementary'!$A:$A,0)-1,MATCH(AS193,'Daten Elementary'!$A$424:$ADO$424,0)-1)),0,OFFSET('Daten Elementary'!$A$1,MATCH(CT$5,'Daten Elementary'!$A:$A,0)-1,MATCH(AS193,'Daten Elementary'!$A$424:$ADO$424,0)-1))*1000000</f>
        <v>8.3639334999999999</v>
      </c>
      <c r="CU193" s="313">
        <f t="shared" ca="1" si="116"/>
        <v>90.187499800000012</v>
      </c>
      <c r="CV193" s="312">
        <f ca="1">IF(ISERROR(OFFSET('Daten Elementary'!$A$1,MATCH(CV$5,'Daten Elementary'!$A:$A,0)-1,MATCH($AT193,'Daten Elementary'!$A$424:$ADO$424,0)-1)),0,OFFSET('Daten Elementary'!$A$1,MATCH(CV$5,'Daten Elementary'!$A:$A,0)-1,MATCH($AT193,'Daten Elementary'!$A$424:$ADO$424,0)-1))*1000000</f>
        <v>90.1875</v>
      </c>
      <c r="CW193" s="305">
        <f t="shared" ca="1" si="117"/>
        <v>1.0000000022176021</v>
      </c>
      <c r="CX193" s="314">
        <f ca="1">IF(ISERROR(OFFSET('Daten Elementary'!$A$1,MATCH(CX$5,'Daten Elementary'!$A:$A,0)-1,MATCH(AM193,'Daten Elementary'!$A$424:$ADO$424,0)-1)),0,OFFSET('Daten Elementary'!$A$1,MATCH(CX$5,'Daten Elementary'!$A:$A,0)-1,MATCH(AM193,'Daten Elementary'!$A$424:$ADO$424,0)-1))*1000000</f>
        <v>40.526781999999997</v>
      </c>
      <c r="CY193" s="314">
        <f ca="1">IF(ISERROR(OFFSET('Daten Elementary'!$A$1,MATCH(CY$5,'Daten Elementary'!$A:$A,0)-1,MATCH(AN193,'Daten Elementary'!$A$424:$ADO$424,0)-1)),0,OFFSET('Daten Elementary'!$A$1,MATCH(CY$5,'Daten Elementary'!$A:$A,0)-1,MATCH(AN193,'Daten Elementary'!$A$424:$ADO$424,0)-1))*1000000</f>
        <v>0</v>
      </c>
      <c r="CZ193" s="314">
        <f ca="1">IF(ISERROR(OFFSET('Daten Elementary'!$A$1,MATCH(CZ$5,'Daten Elementary'!$A:$A,0)-1,MATCH(AO193,'Daten Elementary'!$A$424:$ADO$424,0)-1)),0,OFFSET('Daten Elementary'!$A$1,MATCH(CZ$5,'Daten Elementary'!$A:$A,0)-1,MATCH(AO193,'Daten Elementary'!$A$424:$ADO$424,0)-1))*1000000</f>
        <v>85.185203999999999</v>
      </c>
      <c r="DA193" s="314">
        <f ca="1">IF(ISERROR(OFFSET('Daten Elementary'!$A$1,MATCH(DA$5,'Daten Elementary'!$A:$A,0)-1,MATCH(AP193,'Daten Elementary'!$A$424:$ADO$424,0)-1)),0,OFFSET('Daten Elementary'!$A$1,MATCH(DA$5,'Daten Elementary'!$A:$A,0)-1,MATCH(AP193,'Daten Elementary'!$A$424:$ADO$424,0)-1))*1000000</f>
        <v>0</v>
      </c>
      <c r="DB193" s="314">
        <f t="shared" ca="1" si="118"/>
        <v>125.711986</v>
      </c>
      <c r="DC193" s="314">
        <f ca="1">IF(ISERROR(OFFSET('Daten Elementary'!$A$1,MATCH(DC$5,'Daten Elementary'!$A:$A,0)-1,MATCH(AQ193,'Daten Elementary'!$A$424:$ADO$424,0)-1)),0,OFFSET('Daten Elementary'!$A$1,MATCH(DC$5,'Daten Elementary'!$A:$A,0)-1,MATCH(AQ193,'Daten Elementary'!$A$424:$ADO$424,0)-1))*1000000</f>
        <v>8.0342800000000008</v>
      </c>
      <c r="DD193" s="314">
        <f ca="1">IF(ISERROR(OFFSET('Daten Elementary'!$A$1,MATCH(DD$5,'Daten Elementary'!$A:$A,0)-1,MATCH(AR193,'Daten Elementary'!$A$424:$ADO$424,0)-1)),0,OFFSET('Daten Elementary'!$A$1,MATCH(DD$5,'Daten Elementary'!$A:$A,0)-1,MATCH(AR193,'Daten Elementary'!$A$424:$ADO$424,0)-1))*1000000</f>
        <v>8.328986500000001</v>
      </c>
      <c r="DE193" s="314">
        <f ca="1">IF(ISERROR(OFFSET('Daten Elementary'!$A$1,MATCH(DE$5,'Daten Elementary'!$A:$A,0)-1,MATCH(AS193,'Daten Elementary'!$A$424:$ADO$424,0)-1)),0,OFFSET('Daten Elementary'!$A$1,MATCH(DE$5,'Daten Elementary'!$A:$A,0)-1,MATCH(AS193,'Daten Elementary'!$A$424:$ADO$424,0)-1))*1000000</f>
        <v>76.374185999999995</v>
      </c>
      <c r="DF193" s="315">
        <f t="shared" ca="1" si="119"/>
        <v>218.44943849999999</v>
      </c>
      <c r="DG193" s="314">
        <f ca="1">IF(ISERROR(OFFSET('Daten Elementary'!$A$1,MATCH(DG$5,'Daten Elementary'!$A:$A,0)-1,MATCH($AT193,'Daten Elementary'!$A$424:$ADO$424,0)-1)),0,OFFSET('Daten Elementary'!$A$1,MATCH(DG$5,'Daten Elementary'!$A:$A,0)-1,MATCH($AT193,'Daten Elementary'!$A$424:$ADO$424,0)-1))*1000000</f>
        <v>218.44944000000001</v>
      </c>
      <c r="DH193" s="305">
        <f t="shared" ca="1" si="120"/>
        <v>1.0000000068665775</v>
      </c>
      <c r="DI193" s="316">
        <f ca="1">IF(ISERROR(OFFSET('Daten Elementary'!$A$1,MATCH(DI$5,'Daten Elementary'!$A:$A,0)-1,MATCH(AM193,'Daten Elementary'!$A$424:$ADO$424,0)-1)),0,OFFSET('Daten Elementary'!$A$1,MATCH(DI$5,'Daten Elementary'!$A:$A,0)-1,MATCH(AM193,'Daten Elementary'!$A$424:$ADO$424,0)-1))*1000000</f>
        <v>946.11</v>
      </c>
      <c r="DJ193" s="316">
        <f ca="1">IF(ISERROR(OFFSET('Daten Elementary'!$A$1,MATCH(DJ$5,'Daten Elementary'!$A:$A,0)-1,MATCH(AN193,'Daten Elementary'!$A$424:$ADO$424,0)-1)),0,OFFSET('Daten Elementary'!$A$1,MATCH(DJ$5,'Daten Elementary'!$A:$A,0)-1,MATCH(AN193,'Daten Elementary'!$A$424:$ADO$424,0)-1))*1000000</f>
        <v>0</v>
      </c>
      <c r="DK193" s="316">
        <f ca="1">IF(ISERROR(OFFSET('Daten Elementary'!$A$1,MATCH(DK$5,'Daten Elementary'!$A:$A,0)-1,MATCH(AO193,'Daten Elementary'!$A$424:$ADO$424,0)-1)),0,OFFSET('Daten Elementary'!$A$1,MATCH(DK$5,'Daten Elementary'!$A:$A,0)-1,MATCH(AO193,'Daten Elementary'!$A$424:$ADO$424,0)-1))*1000000</f>
        <v>103.79075</v>
      </c>
      <c r="DL193" s="316">
        <f ca="1">IF(ISERROR(OFFSET('Daten Elementary'!$A$1,MATCH(DL$5,'Daten Elementary'!$A:$A,0)-1,MATCH(AP193,'Daten Elementary'!$A$424:$ADO$424,0)-1)),0,OFFSET('Daten Elementary'!$A$1,MATCH(DL$5,'Daten Elementary'!$A:$A,0)-1,MATCH(AP193,'Daten Elementary'!$A$424:$ADO$424,0)-1))*1000000</f>
        <v>0</v>
      </c>
      <c r="DM193" s="316">
        <f t="shared" ca="1" si="121"/>
        <v>1049.90075</v>
      </c>
      <c r="DN193" s="316">
        <f ca="1">IF(ISERROR(OFFSET('Daten Elementary'!$A$1,MATCH(DN$5,'Daten Elementary'!$A:$A,0)-1,MATCH(AQ193,'Daten Elementary'!$A$424:$ADO$424,0)-1)),0,OFFSET('Daten Elementary'!$A$1,MATCH(DN$5,'Daten Elementary'!$A:$A,0)-1,MATCH(AQ193,'Daten Elementary'!$A$424:$ADO$424,0)-1))*1000000</f>
        <v>8.3643812000000004</v>
      </c>
      <c r="DO193" s="316">
        <f ca="1">IF(ISERROR(OFFSET('Daten Elementary'!$A$1,MATCH(DO$5,'Daten Elementary'!$A:$A,0)-1,MATCH(AR193,'Daten Elementary'!$A$424:$ADO$424,0)-1)),0,OFFSET('Daten Elementary'!$A$1,MATCH(DO$5,'Daten Elementary'!$A:$A,0)-1,MATCH(AR193,'Daten Elementary'!$A$424:$ADO$424,0)-1))*1000000</f>
        <v>18.264948999999998</v>
      </c>
      <c r="DP193" s="316">
        <f ca="1">IF(ISERROR(OFFSET('Daten Elementary'!$A$1,MATCH(DP$5,'Daten Elementary'!$A:$A,0)-1,MATCH(AS193,'Daten Elementary'!$A$424:$ADO$424,0)-1)),0,OFFSET('Daten Elementary'!$A$1,MATCH(DP$5,'Daten Elementary'!$A:$A,0)-1,MATCH(AS193,'Daten Elementary'!$A$424:$ADO$424,0)-1))*1000000</f>
        <v>85.716743000000008</v>
      </c>
      <c r="DQ193" s="317">
        <f t="shared" ca="1" si="122"/>
        <v>1162.2468231999999</v>
      </c>
      <c r="DR193" s="316">
        <f ca="1">IF(ISERROR(OFFSET('Daten Elementary'!$A$1,MATCH(DR$5,'Daten Elementary'!$A:$A,0)-1,MATCH($AT193,'Daten Elementary'!$A$424:$ADO$424,0)-1)),0,OFFSET('Daten Elementary'!$A$1,MATCH(DR$5,'Daten Elementary'!$A:$A,0)-1,MATCH($AT193,'Daten Elementary'!$A$424:$ADO$424,0)-1))*1000000</f>
        <v>1162.2468000000001</v>
      </c>
      <c r="DS193" s="305">
        <f t="shared" ca="1" si="123"/>
        <v>0.99999998003866364</v>
      </c>
      <c r="DT193" s="318">
        <f ca="1">IF(ISERROR(OFFSET('Daten UBP13'!$A$1,MATCH(DT$5,'Daten UBP13'!$A:$A,0)-1,MATCH(AM193,'Daten UBP13'!$A$424:$AEG$424,0)-1)),0,OFFSET('Daten UBP13'!$A$1,MATCH(DT$5,'Daten UBP13'!$A:$A,0)-1,MATCH(AM193,'Daten UBP13'!$A$424:$AEG$424,0)-1))</f>
        <v>168.7107</v>
      </c>
      <c r="DU193" s="318">
        <f ca="1">IF(ISERROR(OFFSET('Daten UBP13'!$A$1,MATCH(DU$5,'Daten UBP13'!$A:$A,0)-1,MATCH(AN193,'Daten UBP13'!$A$424:$AEG$424,0)-1)),0,OFFSET('Daten UBP13'!$A$1,MATCH(DU$5,'Daten UBP13'!$A:$A,0)-1,MATCH(AN193,'Daten UBP13'!$A$424:$AEG$424,0)-1))</f>
        <v>0</v>
      </c>
      <c r="DV193" s="318">
        <f ca="1">IF(ISERROR(OFFSET('Daten UBP13'!$A$1,MATCH(DV$5,'Daten UBP13'!$A:$A,0)-1,MATCH(AO193,'Daten UBP13'!$A$424:$AEG$424,0)-1)),0,OFFSET('Daten UBP13'!$A$1,MATCH(DV$5,'Daten UBP13'!$A:$A,0)-1,MATCH(AO193,'Daten UBP13'!$A$424:$AEG$424,0)-1))</f>
        <v>51.406230999999998</v>
      </c>
      <c r="DW193" s="318">
        <f ca="1">IF(ISERROR(OFFSET('Daten UBP13'!$A$1,MATCH(DW$5,'Daten UBP13'!$A:$A,0)-1,MATCH(AP193,'Daten UBP13'!$A$424:$AEG$424,0)-1)),0,OFFSET('Daten UBP13'!$A$1,MATCH(DW$5,'Daten UBP13'!$A:$A,0)-1,MATCH(AP193,'Daten UBP13'!$A$424:$AEG$424,0)-1))</f>
        <v>0</v>
      </c>
      <c r="DX193" s="318">
        <f t="shared" ca="1" si="124"/>
        <v>220.11693099999999</v>
      </c>
      <c r="DY193" s="318">
        <f ca="1">IF(ISERROR(OFFSET('Daten UBP13'!$A$1,MATCH(DY$5,'Daten UBP13'!$A:$A,0)-1,MATCH(AQ193,'Daten UBP13'!$A$424:$AEG$424,0)-1)),0,OFFSET('Daten UBP13'!$A$1,MATCH(DY$5,'Daten UBP13'!$A:$A,0)-1,MATCH(AQ193,'Daten UBP13'!$A$424:$AEG$424,0)-1))</f>
        <v>6.5358701000000003</v>
      </c>
      <c r="DZ193" s="318">
        <f ca="1">IF(ISERROR(OFFSET('Daten UBP13'!$A$1,MATCH(DZ$5,'Daten UBP13'!$A:$A,0)-1,MATCH(AR193,'Daten UBP13'!$A$424:$AEG$424,0)-1)),0,OFFSET('Daten UBP13'!$A$1,MATCH(DZ$5,'Daten UBP13'!$A:$A,0)-1,MATCH(AR193,'Daten UBP13'!$A$424:$AEG$424,0)-1))</f>
        <v>15.622995</v>
      </c>
      <c r="EA193" s="318">
        <f ca="1">IF(ISERROR(OFFSET('Daten UBP13'!$A$1,MATCH(EA$5,'Daten UBP13'!$A:$A,0)-1,MATCH(AS193,'Daten UBP13'!$A$424:$AEG$424,0)-1)),0,OFFSET('Daten UBP13'!$A$1,MATCH(EA$5,'Daten UBP13'!$A:$A,0)-1,MATCH(AS193,'Daten UBP13'!$A$424:$AEG$424,0)-1))</f>
        <v>29.677493999999999</v>
      </c>
      <c r="EB193" s="319">
        <f t="shared" ca="1" si="125"/>
        <v>271.9532901</v>
      </c>
      <c r="EC193" s="318">
        <f ca="1">IF(ISERROR(OFFSET('Daten UBP13'!$A$1,MATCH(EC$5,'Daten UBP13'!$A:$A,0)-1,MATCH(AT193,'Daten UBP13'!$A$424:$AEG$424,0)-1)),0,OFFSET('Daten UBP13'!$A$1,MATCH(EC$5,'Daten UBP13'!$A:$A,0)-1,MATCH(AT193,'Daten UBP13'!$A$424:$AEG$424,0)-1))</f>
        <v>271.95328999999998</v>
      </c>
      <c r="ED193" s="305">
        <f t="shared" ca="1" si="126"/>
        <v>0.99999999963228969</v>
      </c>
      <c r="EE193" s="320">
        <f ca="1">IF(ISERROR(OFFSET('Daten ReCiPe'!$A$1,MATCH(EE$5,'Daten ReCiPe'!$A:$A,0)-1,MATCH(AM193,'Daten ReCiPe'!$A$424:$ADO$424,0)-1)),0,OFFSET('Daten ReCiPe'!$A$1,MATCH(EE$5,'Daten ReCiPe'!$A:$A,0)-1,MATCH(AM193,'Daten ReCiPe'!$A$424:$ADO$424,0)-1))*1000</f>
        <v>8.8283007999999992</v>
      </c>
      <c r="EF193" s="320">
        <f ca="1">IF(ISERROR(OFFSET('Daten ReCiPe'!$A$1,MATCH(EF$5,'Daten ReCiPe'!$A:$A,0)-1,MATCH(AN193,'Daten ReCiPe'!$A$424:$ADO$424,0)-1)),0,OFFSET('Daten ReCiPe'!$A$1,MATCH(EF$5,'Daten ReCiPe'!$A:$A,0)-1,MATCH(AN193,'Daten ReCiPe'!$A$424:$ADO$424,0)-1))*1000</f>
        <v>0</v>
      </c>
      <c r="EG193" s="320">
        <f ca="1">IF(ISERROR(OFFSET('Daten ReCiPe'!$A$1,MATCH(EG$5,'Daten ReCiPe'!$A:$A,0)-1,MATCH(AO193,'Daten ReCiPe'!$A$424:$ADO$424,0)-1)),0,OFFSET('Daten ReCiPe'!$A$1,MATCH(EG$5,'Daten ReCiPe'!$A:$A,0)-1,MATCH(AO193,'Daten ReCiPe'!$A$424:$ADO$424,0)-1))*1000</f>
        <v>8.1190073999999992</v>
      </c>
      <c r="EH193" s="320">
        <f ca="1">IF(ISERROR(OFFSET('Daten ReCiPe'!$A$1,MATCH(EH$5,'Daten ReCiPe'!$A:$A,0)-1,MATCH(AP193,'Daten ReCiPe'!$A$424:$ADO$424,0)-1)),0,OFFSET('Daten ReCiPe'!$A$1,MATCH(EH$5,'Daten ReCiPe'!$A:$A,0)-1,MATCH(AP193,'Daten ReCiPe'!$A$424:$ADO$424,0)-1))*1000</f>
        <v>0</v>
      </c>
      <c r="EI193" s="320">
        <f t="shared" ca="1" si="127"/>
        <v>16.947308199999998</v>
      </c>
      <c r="EJ193" s="320">
        <f ca="1">IF(ISERROR(OFFSET('Daten ReCiPe'!$A$1,MATCH(EJ$5,'Daten ReCiPe'!$A:$A,0)-1,MATCH(AQ193,'Daten ReCiPe'!$A$424:$ADO$424,0)-1)),0,OFFSET('Daten ReCiPe'!$A$1,MATCH(EJ$5,'Daten ReCiPe'!$A:$A,0)-1,MATCH(AQ193,'Daten ReCiPe'!$A$424:$ADO$424,0)-1))*1000</f>
        <v>0.63680199999999998</v>
      </c>
      <c r="EK193" s="320">
        <f ca="1">IF(ISERROR(OFFSET('Daten ReCiPe'!$A$1,MATCH(EK$5,'Daten ReCiPe'!$A:$A,0)-1,MATCH(AR193,'Daten ReCiPe'!$A$424:$ADO$424,0)-1)),0,OFFSET('Daten ReCiPe'!$A$1,MATCH(EK$5,'Daten ReCiPe'!$A:$A,0)-1,MATCH(AR193,'Daten ReCiPe'!$A$424:$ADO$424,0)-1))*1000</f>
        <v>1.2350046000000001</v>
      </c>
      <c r="EL193" s="320">
        <f ca="1">IF(ISERROR(OFFSET('Daten ReCiPe'!$A$1,MATCH(EL$5,'Daten ReCiPe'!$A:$A,0)-1,MATCH(AS193,'Daten ReCiPe'!$A$424:$ADO$424,0)-1)),0,OFFSET('Daten ReCiPe'!$A$1,MATCH(EL$5,'Daten ReCiPe'!$A:$A,0)-1,MATCH(AS193,'Daten ReCiPe'!$A$424:$ADO$424,0)-1))*1000</f>
        <v>2.2336003</v>
      </c>
      <c r="EM193" s="321">
        <f t="shared" ca="1" si="128"/>
        <v>21.052715099999997</v>
      </c>
      <c r="EN193" s="320">
        <f ca="1">IF(ISERROR(OFFSET('Daten ReCiPe'!$A$1,MATCH(EN$5,'Daten ReCiPe'!$A:$A,0)-1,MATCH(AT193,'Daten ReCiPe'!$A$424:$ADO$424,0)-1)),0,OFFSET('Daten ReCiPe'!$A$1,MATCH(EN$5,'Daten ReCiPe'!$A:$A,0)-1,MATCH(AT193,'Daten ReCiPe'!$A$424:$ADO$424,0)-1))*1000</f>
        <v>21.052714999999999</v>
      </c>
      <c r="EO193" s="305">
        <f t="shared" ca="1" si="129"/>
        <v>0.99999999525001892</v>
      </c>
      <c r="EP193" s="322">
        <f ca="1">IF(ISERROR(OFFSET('Daten Elementary'!$A$1,MATCH(EP$5,'Daten Elementary'!$A:$A,0)-1,MATCH(AM193,'Daten Elementary'!$A$424:$ADO$424,0)-1)),0,OFFSET('Daten Elementary'!$A$1,MATCH(EP$5,'Daten Elementary'!$A:$A,0)-1,MATCH(AM193,'Daten Elementary'!$A$424:$ADO$424,0)-1))*1000000</f>
        <v>2.1983416</v>
      </c>
      <c r="EQ193" s="322">
        <f ca="1">IF(ISERROR(OFFSET('Daten Elementary'!$A$1,MATCH(EQ$5,'Daten Elementary'!$A:$A,0)-1,MATCH(AN193,'Daten Elementary'!$A$424:$ADO$424,0)-1)),0,OFFSET('Daten Elementary'!$A$1,MATCH(EQ$5,'Daten Elementary'!$A:$A,0)-1,MATCH(AN193,'Daten Elementary'!$A$424:$ADO$424,0)-1))*1000000</f>
        <v>0</v>
      </c>
      <c r="ER193" s="322">
        <f ca="1">IF(ISERROR(OFFSET('Daten Elementary'!$A$1,MATCH(ER$5,'Daten Elementary'!$A:$A,0)-1,MATCH(AO193,'Daten Elementary'!$A$424:$ADO$424,0)-1)),0,OFFSET('Daten Elementary'!$A$1,MATCH(ER$5,'Daten Elementary'!$A:$A,0)-1,MATCH(AO193,'Daten Elementary'!$A$424:$ADO$424,0)-1))*1000000</f>
        <v>230.76277000000002</v>
      </c>
      <c r="ES193" s="322">
        <f ca="1">IF(ISERROR(OFFSET('Daten Elementary'!$A$1,MATCH(ES$5,'Daten Elementary'!$A:$A,0)-1,MATCH(AP193,'Daten Elementary'!$A$424:$ADO$424,0)-1)),0,OFFSET('Daten Elementary'!$A$1,MATCH(ES$5,'Daten Elementary'!$A:$A,0)-1,MATCH(AP193,'Daten Elementary'!$A$424:$ADO$424,0)-1))*1000000</f>
        <v>0</v>
      </c>
      <c r="ET193" s="322">
        <f t="shared" ca="1" si="130"/>
        <v>232.96111160000001</v>
      </c>
      <c r="EU193" s="322">
        <f ca="1">IF(ISERROR(OFFSET('Daten Elementary'!$A$1,MATCH(EU$5,'Daten Elementary'!$A:$A,0)-1,MATCH(AQ193,'Daten Elementary'!$A$424:$ADO$424,0)-1)),0,OFFSET('Daten Elementary'!$A$1,MATCH(EU$5,'Daten Elementary'!$A:$A,0)-1,MATCH(AQ193,'Daten Elementary'!$A$424:$ADO$424,0)-1))*1000000</f>
        <v>13.588650000000001</v>
      </c>
      <c r="EV193" s="322">
        <f ca="1">IF(ISERROR(OFFSET('Daten Elementary'!$A$1,MATCH(EV$5,'Daten Elementary'!$A:$A,0)-1,MATCH(AR193,'Daten Elementary'!$A$424:$ADO$424,0)-1)),0,OFFSET('Daten Elementary'!$A$1,MATCH(EV$5,'Daten Elementary'!$A:$A,0)-1,MATCH(AR193,'Daten Elementary'!$A$424:$ADO$424,0)-1))*1000000</f>
        <v>20.237528999999999</v>
      </c>
      <c r="EW193" s="322">
        <f ca="1">IF(ISERROR(OFFSET('Daten Elementary'!$A$1,MATCH(EW$5,'Daten Elementary'!$A:$A,0)-1,MATCH(AS193,'Daten Elementary'!$A$424:$ADO$424,0)-1)),0,OFFSET('Daten Elementary'!$A$1,MATCH(EW$5,'Daten Elementary'!$A:$A,0)-1,MATCH(AS193,'Daten Elementary'!$A$424:$ADO$424,0)-1))*1000000</f>
        <v>33.203310999999999</v>
      </c>
      <c r="EX193" s="323">
        <f t="shared" ca="1" si="131"/>
        <v>299.99060159999999</v>
      </c>
      <c r="EY193" s="322">
        <f ca="1">IF(ISERROR(OFFSET('Daten Elementary'!$A$1,MATCH(EY$5,'Daten Elementary'!$A:$A,0)-1,MATCH($AT193,'Daten Elementary'!$A$424:$ADO$424,0)-1)),0,OFFSET('Daten Elementary'!$A$1,MATCH(EY$5,'Daten Elementary'!$A:$A,0)-1,MATCH($AT193,'Daten Elementary'!$A$424:$ADO$424,0)-1))*1000000</f>
        <v>299.99061</v>
      </c>
      <c r="EZ193" s="305">
        <f t="shared" ca="1" si="132"/>
        <v>1.0000000280008772</v>
      </c>
      <c r="FA193" s="314">
        <f ca="1">IF(ISERROR(OFFSET('Daten Elementary'!$A$1,MATCH(FA$5,'Daten Elementary'!$A:$A,0)-1,MATCH(AM193,'Daten Elementary'!$A$424:$ADO$424,0)-1)),0,OFFSET('Daten Elementary'!$A$1,MATCH(FA$5,'Daten Elementary'!$A:$A,0)-1,MATCH(AM193,'Daten Elementary'!$A$424:$ADO$424,0)-1))*1000</f>
        <v>118.69</v>
      </c>
      <c r="FB193" s="314">
        <f ca="1">IF(ISERROR(OFFSET('Daten Elementary'!$A$1,MATCH(FB$5,'Daten Elementary'!$A:$A,0)-1,MATCH(AN193,'Daten Elementary'!$A$424:$ADO$424,0)-1)),0,OFFSET('Daten Elementary'!$A$1,MATCH(FB$5,'Daten Elementary'!$A:$A,0)-1,MATCH(AN193,'Daten Elementary'!$A$424:$ADO$424,0)-1))*1000</f>
        <v>0</v>
      </c>
      <c r="FC193" s="314">
        <f ca="1">IF(ISERROR(OFFSET('Daten Elementary'!$A$1,MATCH(FC$5,'Daten Elementary'!$A:$A,0)-1,MATCH(AO193,'Daten Elementary'!$A$424:$ADO$424,0)-1)),0,OFFSET('Daten Elementary'!$A$1,MATCH(FC$5,'Daten Elementary'!$A:$A,0)-1,MATCH(AO193,'Daten Elementary'!$A$424:$ADO$424,0)-1))*1000</f>
        <v>20.10492</v>
      </c>
      <c r="FD193" s="314">
        <f ca="1">IF(ISERROR(OFFSET('Daten Elementary'!$A$1,MATCH(FD$5,'Daten Elementary'!$A:$A,0)-1,MATCH(AP193,'Daten Elementary'!$A$424:$ADO$424,0)-1)),0,OFFSET('Daten Elementary'!$A$1,MATCH(FD$5,'Daten Elementary'!$A:$A,0)-1,MATCH(AP193,'Daten Elementary'!$A$424:$ADO$424,0)-1))*1000</f>
        <v>0</v>
      </c>
      <c r="FE193" s="314">
        <f t="shared" ca="1" si="133"/>
        <v>138.79491999999999</v>
      </c>
      <c r="FF193" s="314">
        <f ca="1">IF(ISERROR(OFFSET('Daten Elementary'!$A$1,MATCH(FF$5,'Daten Elementary'!$A:$A,0)-1,MATCH(AQ193,'Daten Elementary'!$A$424:$ADO$424,0)-1)),0,OFFSET('Daten Elementary'!$A$1,MATCH(FF$5,'Daten Elementary'!$A:$A,0)-1,MATCH(AQ193,'Daten Elementary'!$A$424:$ADO$424,0)-1))*1000</f>
        <v>4.1987553000000002</v>
      </c>
      <c r="FG193" s="314">
        <f ca="1">IF(ISERROR(OFFSET('Daten Elementary'!$A$1,MATCH(FG$5,'Daten Elementary'!$A:$A,0)-1,MATCH(AR193,'Daten Elementary'!$A$424:$ADO$424,0)-1)),0,OFFSET('Daten Elementary'!$A$1,MATCH(FG$5,'Daten Elementary'!$A:$A,0)-1,MATCH(AR193,'Daten Elementary'!$A$424:$ADO$424,0)-1))*1000</f>
        <v>7.7453498999999999</v>
      </c>
      <c r="FH193" s="314">
        <f ca="1">IF(ISERROR(OFFSET('Daten Elementary'!$A$1,MATCH(FH$5,'Daten Elementary'!$A:$A,0)-1,MATCH(AS193,'Daten Elementary'!$A$424:$ADO$424,0)-1)),0,OFFSET('Daten Elementary'!$A$1,MATCH(FH$5,'Daten Elementary'!$A:$A,0)-1,MATCH(AS193,'Daten Elementary'!$A$424:$ADO$424,0)-1))*1000</f>
        <v>12.718441</v>
      </c>
      <c r="FI193" s="315">
        <f t="shared" ca="1" si="134"/>
        <v>163.4574662</v>
      </c>
      <c r="FJ193" s="314">
        <f ca="1">IF(ISERROR(OFFSET('Daten Elementary'!$A$1,MATCH(FJ$5,'Daten Elementary'!$A:$A,0)-1,MATCH($AT193,'Daten Elementary'!$A$424:$ADO$424,0)-1)),0,OFFSET('Daten Elementary'!$A$1,MATCH(FJ$5,'Daten Elementary'!$A:$A,0)-1,MATCH($AT193,'Daten Elementary'!$A$424:$ADO$424,0)-1))*1000</f>
        <v>163.45747</v>
      </c>
      <c r="FK193" s="305">
        <f t="shared" ca="1" si="135"/>
        <v>1.000000023247638</v>
      </c>
      <c r="FL193" s="314">
        <f ca="1">IF(ISERROR(OFFSET('Daten Elementary'!$A$1,MATCH(FL$5,'Daten Elementary'!$A:$A,0)-1,MATCH(AM193,'Daten Elementary'!$A$424:$ADO$424,0)-1)),0,OFFSET('Daten Elementary'!$A$1,MATCH(FL$5,'Daten Elementary'!$A:$A,0)-1,MATCH(AM193,'Daten Elementary'!$A$424:$ADO$424,0)-1))</f>
        <v>0</v>
      </c>
      <c r="FM193" s="314">
        <f ca="1">IF(ISERROR(OFFSET('Daten Elementary'!$A$1,MATCH(FM$5,'Daten Elementary'!$A:$A,0)-1,MATCH(AN193,'Daten Elementary'!$A$424:$ADO$424,0)-1)),0,OFFSET('Daten Elementary'!$A$1,MATCH(FM$5,'Daten Elementary'!$A:$A,0)-1,MATCH(AN193,'Daten Elementary'!$A$424:$ADO$424,0)-1))</f>
        <v>0</v>
      </c>
      <c r="FN193" s="314">
        <f ca="1">IF(ISERROR(OFFSET('Daten Elementary'!$A$1,MATCH(FN$5,'Daten Elementary'!$A:$A,0)-1,MATCH(AO193,'Daten Elementary'!$A$424:$ADO$424,0)-1)),0,OFFSET('Daten Elementary'!$A$1,MATCH(FN$5,'Daten Elementary'!$A:$A,0)-1,MATCH(AO193,'Daten Elementary'!$A$424:$ADO$424,0)-1))</f>
        <v>0</v>
      </c>
      <c r="FO193" s="314">
        <f ca="1">IF(ISERROR(OFFSET('Daten Elementary'!$A$1,MATCH(FO$5,'Daten Elementary'!$A:$A,0)-1,MATCH(AP193,'Daten Elementary'!$A$424:$ADO$424,0)-1)),0,OFFSET('Daten Elementary'!$A$1,MATCH(FO$5,'Daten Elementary'!$A:$A,0)-1,MATCH(AP193,'Daten Elementary'!$A$424:$ADO$424,0)-1))</f>
        <v>0</v>
      </c>
      <c r="FP193" s="314">
        <f t="shared" ca="1" si="136"/>
        <v>0</v>
      </c>
      <c r="FQ193" s="314">
        <f ca="1">IF(ISERROR(OFFSET('Daten Elementary'!$A$1,MATCH(FQ$5,'Daten Elementary'!$A:$A,0)-1,MATCH(AQ193,'Daten Elementary'!$A$424:$ADO$424,0)-1)),0,OFFSET('Daten Elementary'!$A$1,MATCH(FQ$5,'Daten Elementary'!$A:$A,0)-1,MATCH(AQ193,'Daten Elementary'!$A$424:$ADO$424,0)-1))</f>
        <v>0</v>
      </c>
      <c r="FR193" s="314">
        <f ca="1">IF(ISERROR(OFFSET('Daten Elementary'!$A$1,MATCH(FR$5,'Daten Elementary'!$A:$A,0)-1,MATCH(AR193,'Daten Elementary'!$A$424:$ADO$424,0)-1)),0,OFFSET('Daten Elementary'!$A$1,MATCH(FR$5,'Daten Elementary'!$A:$A,0)-1,MATCH(AR193,'Daten Elementary'!$A$424:$ADO$424,0)-1))</f>
        <v>0</v>
      </c>
      <c r="FS193" s="314">
        <f ca="1">IF(ISERROR(OFFSET('Daten Elementary'!$A$1,MATCH(FS$5,'Daten Elementary'!$A:$A,0)-1,MATCH(AS193,'Daten Elementary'!$A$424:$ADO$424,0)-1)),0,OFFSET('Daten Elementary'!$A$1,MATCH(FS$5,'Daten Elementary'!$A:$A,0)-1,MATCH(AS193,'Daten Elementary'!$A$424:$ADO$424,0)-1))</f>
        <v>0</v>
      </c>
      <c r="FT193" s="315">
        <f t="shared" ca="1" si="137"/>
        <v>0</v>
      </c>
      <c r="FU193" s="314">
        <f ca="1">IF(ISERROR(OFFSET('Daten Elementary'!$A$1,MATCH(FU$5,'Daten Elementary'!$A:$A,0)-1,MATCH($AT193,'Daten Elementary'!$A$424:$ADO$424,0)-1)),0,OFFSET('Daten Elementary'!$A$1,MATCH(FU$5,'Daten Elementary'!$A:$A,0)-1,MATCH($AT193,'Daten Elementary'!$A$424:$ADO$424,0)-1))</f>
        <v>0</v>
      </c>
      <c r="FV193" s="305">
        <f t="shared" ca="1" si="138"/>
        <v>0</v>
      </c>
      <c r="FW193" s="324"/>
      <c r="FX193" s="231" t="str">
        <f t="shared" si="139"/>
        <v>Lastwagen (16t-32t), Diesel (EURO 3)</v>
      </c>
      <c r="FY193" s="231" t="str">
        <f t="shared" si="104"/>
        <v>Lastwagen (16t-32t)</v>
      </c>
      <c r="FZ193" s="231" t="str">
        <f t="shared" si="105"/>
        <v>, Diesel</v>
      </c>
      <c r="GA193" s="231" t="str">
        <f t="shared" si="106"/>
        <v xml:space="preserve"> (EURO 3)</v>
      </c>
      <c r="GB193" s="231"/>
    </row>
    <row r="194" spans="1:184" ht="16.5" customHeight="1">
      <c r="A194" s="364"/>
      <c r="B194" s="339"/>
      <c r="C194" s="332" t="s">
        <v>392</v>
      </c>
      <c r="D194" s="332" t="s">
        <v>24</v>
      </c>
      <c r="E194" s="345" t="s">
        <v>26</v>
      </c>
      <c r="F194" s="97">
        <v>5.7870370370370363</v>
      </c>
      <c r="G194" s="34">
        <v>12.3</v>
      </c>
      <c r="H194" s="84">
        <f t="shared" si="150"/>
        <v>0.47049081601927123</v>
      </c>
      <c r="I194" s="101">
        <v>1</v>
      </c>
      <c r="J194" s="101"/>
      <c r="K194" s="90">
        <v>1</v>
      </c>
      <c r="L194" s="86"/>
      <c r="M194" s="86"/>
      <c r="N194" s="38" t="s">
        <v>100</v>
      </c>
      <c r="O194" s="6">
        <f ca="1">(IF(ISERROR(INDEX(INDIRECT($D$268),MATCH($AM194,$AM$4:$AM$275,0),MATCH(O$304,INDIRECT($E$268),0))*$I194/$AD194),0,INDEX(INDIRECT($D$268),MATCH($AM194,$AM$4:$AM$275,0),MATCH(O$304,INDIRECT($E$268),0))*$I194/$AD194)+IF(ISERROR(INDEX(INDIRECT($D$268),MATCH($AN194,$AN$4:$AN$275,0),MATCH(O$305,INDIRECT($E$268),0))*$J194/$AE194),0,INDEX(INDIRECT($D$268),MATCH($AN194,$AN$4:$AN$275,0),MATCH(O$305,INDIRECT($E$268),0))*$J194/$AE194))*$AC194/$F194</f>
        <v>118.59504</v>
      </c>
      <c r="P194" s="6">
        <f ca="1">(IF(ISERROR(INDEX(INDIRECT($D$268),MATCH($AO194,$AO$4:$AO$275,0),MATCH(P$304,INDIRECT($E$268),0))*$I194/$AD194),0,INDEX(INDIRECT($D$268),MATCH($AO194,$AO$4:$AO$275,0),MATCH(P$304,INDIRECT($E$268),0))*$I194/$AD194)+IF(ISERROR(INDEX(INDIRECT($D$268),MATCH($AP194,$AP$4:$AP$275,0),MATCH(P$305,INDIRECT($E$268),0))*$J194/$AE194),0,INDEX(INDIRECT($D$268),MATCH($AP194,$AP$4:$AP$275,0),MATCH(P$305,INDIRECT($E$268),0))*$J194/$AE194))*$AC194/$F194</f>
        <v>24.346195999999996</v>
      </c>
      <c r="Q194" s="6">
        <f ca="1">INDEX(INDIRECT($D$268),MATCH($AQ194,$AQ$4:$AQ$284,0),MATCH(Q$4,INDIRECT($E$268),0))*$K194*$AC194/$F194/$AF194</f>
        <v>4.5971023000000004</v>
      </c>
      <c r="R194" s="6">
        <f ca="1">INDEX(INDIRECT($D$268),MATCH($AR194,$AR$4:$AR$284,0),MATCH(R$4,INDIRECT($E$268),0))*$K194*$AC194/$F194/$AF194</f>
        <v>8.6669368999999996</v>
      </c>
      <c r="S194" s="6">
        <f ca="1">INDEX(INDIRECT($D$268),MATCH($AS194,$AS$4:$AS$284,0),MATCH(S$4,INDIRECT($E$268),0))*$K194*$AC194/$F194/$AF194</f>
        <v>14.111649</v>
      </c>
      <c r="T194" s="7">
        <f t="shared" ca="1" si="146"/>
        <v>170.31692419999999</v>
      </c>
      <c r="U194" s="6">
        <f>IF($B$268=6,(IF(OR(AJ194="Benzin",AJ194="Diesel"),$AK194*INDEX('DIN EN 16258'!$I:$I,MATCH('mobitool-Faktoren v2.0'!$AI194,'DIN EN 16258'!$A:$A,0))*$I194/$AD194+$AL194*INDEX('DIN EN 16258'!$I:$I,MATCH('mobitool-Faktoren v2.0'!$AJ194,'DIN EN 16258'!$A:$A,0))*$I194/$AD194,IF(ISERROR($AK194*INDEX('DIN EN 16258'!$I:$I,MATCH('mobitool-Faktoren v2.0'!$AI194,'DIN EN 16258'!$A:$A,0))*$I194/$AD194),0,$AK194*INDEX('DIN EN 16258'!$I:$I,MATCH('mobitool-Faktoren v2.0'!$AI194,'DIN EN 16258'!$A:$A,0))*$I194/$AD194)+IF(ISERROR($AL194*INDEX('DIN EN 16258'!$I:$I,MATCH('mobitool-Faktoren v2.0'!$AJ194,'DIN EN 16258'!$A:$A,0))*$J194/$AE194),0,$AL194*INDEX('DIN EN 16258'!$I:$I,MATCH('mobitool-Faktoren v2.0'!$AJ194,'DIN EN 16258'!$A:$A,0))*$J194/$AE194)))*1000,
IF($B$268=1,(IF(OR(AJ194="Benzin",AJ194="Diesel"),$AK194*INDEX('DIN EN 16258'!$D:$D,MATCH('mobitool-Faktoren v2.0'!$AI194,'DIN EN 16258'!$A:$A,0))*$I194/$AD194+$AL194*INDEX('DIN EN 16258'!$D:$D,MATCH('mobitool-Faktoren v2.0'!$AJ194,'DIN EN 16258'!$A:$A,0))*$I194/$AD194,IF(ISERROR($AK194*INDEX('DIN EN 16258'!$D:$D,MATCH('mobitool-Faktoren v2.0'!$AI194,'DIN EN 16258'!$A:$A,0))*$I194/$AD194),0,$AK194*INDEX('DIN EN 16258'!$D:$D,MATCH('mobitool-Faktoren v2.0'!$AI194,'DIN EN 16258'!$A:$A,0))*$I194/$AD194)+IF(ISERROR($AL194*INDEX('DIN EN 16258'!$D:$D,MATCH('mobitool-Faktoren v2.0'!$AJ194,'DIN EN 16258'!$A:$A,0))*$J194/$AE194),0,$AL194*INDEX('DIN EN 16258'!$D:$D,MATCH('mobitool-Faktoren v2.0'!$AJ194,'DIN EN 16258'!$A:$A,0))*$J194/$AE194))),0))*$AC194/$F194</f>
        <v>120.19202999999999</v>
      </c>
      <c r="V194" s="6">
        <f>IF($B$268=6,(IF(OR(AJ194="Benzin",AJ194="Diesel"),$AK194*INDEX('DIN EN 16258'!$L:$L,MATCH('mobitool-Faktoren v2.0'!$AI194,'DIN EN 16258'!$A:$A,0))*$I194/$AD194+$AL194*INDEX('DIN EN 16258'!$L:$L,MATCH('mobitool-Faktoren v2.0'!$AJ194,'DIN EN 16258'!$A:$A,0))*$I194/$AD194,IF(ISERROR($AK194*INDEX('DIN EN 16258'!$L:$L,MATCH('mobitool-Faktoren v2.0'!$AI194,'DIN EN 16258'!$A:$A,0))*$I194/$AD194),0,$AK194*INDEX('DIN EN 16258'!$L:$L,MATCH('mobitool-Faktoren v2.0'!$AI194,'DIN EN 16258'!$A:$A,0))*$I194/$AD194)+IF(ISERROR($AL194*INDEX('DIN EN 16258'!$L:$L,MATCH('mobitool-Faktoren v2.0'!$AJ194,'DIN EN 16258'!$A:$A,0))*$J194/$AE194),0,$AL194*INDEX('DIN EN 16258'!$L:$L,MATCH('mobitool-Faktoren v2.0'!$AJ194,'DIN EN 16258'!$A:$A,0))*$J194/$AE194)))*1000,
IF($B$268=1,(IF(OR(AJ194="Benzin",AJ194="Diesel"),$AK194*INDEX('DIN EN 16258'!$F:$F,MATCH('mobitool-Faktoren v2.0'!$AI194,'DIN EN 16258'!$A:$A,0))*$I194/$AD194+$AL194*INDEX('DIN EN 16258'!$F:$F,MATCH('mobitool-Faktoren v2.0'!$AJ194,'DIN EN 16258'!$A:$A,0))*$I194/$AD194,IF(ISERROR($AK194*INDEX('DIN EN 16258'!$F:$F,MATCH('mobitool-Faktoren v2.0'!$AI194,'DIN EN 16258'!$A:$A,0))*$I194/$AD194),0,$AK194*INDEX('DIN EN 16258'!$F:$F,MATCH('mobitool-Faktoren v2.0'!$AI194,'DIN EN 16258'!$A:$A,0))*$I194/$AD194)+IF(ISERROR($AL194*INDEX('DIN EN 16258'!$F:$F,MATCH('mobitool-Faktoren v2.0'!$AJ194,'DIN EN 16258'!$A:$A,0))*$J194/$AE194),0,$AL194*INDEX('DIN EN 16258'!$F:$F,MATCH('mobitool-Faktoren v2.0'!$AJ194,'DIN EN 16258'!$A:$A,0))*$J194/$AE194))),0))*$AC194/$F194</f>
        <v>146.02769999999998</v>
      </c>
      <c r="W194" s="6" t="s">
        <v>2379</v>
      </c>
      <c r="X194" s="39" t="s">
        <v>162</v>
      </c>
      <c r="Y194" s="300"/>
      <c r="Z194" s="300"/>
      <c r="AA194" s="299"/>
      <c r="AB194" s="299"/>
      <c r="AC194" s="300">
        <v>5.7870370370370363</v>
      </c>
      <c r="AD194" s="298">
        <v>1</v>
      </c>
      <c r="AE194" s="298"/>
      <c r="AF194" s="337">
        <v>1</v>
      </c>
      <c r="AG194" s="337"/>
      <c r="AH194" s="337"/>
      <c r="AI194" s="301" t="s">
        <v>24</v>
      </c>
      <c r="AJ194" s="301"/>
      <c r="AK194" s="374">
        <f>'Kennwerte Strassentransporte'!H$76</f>
        <v>3.7442999999999997E-2</v>
      </c>
      <c r="AL194" s="374"/>
      <c r="AM194" s="202" t="s">
        <v>1192</v>
      </c>
      <c r="AN194" s="202" t="s">
        <v>81</v>
      </c>
      <c r="AO194" s="202" t="s">
        <v>1193</v>
      </c>
      <c r="AP194" s="202" t="s">
        <v>81</v>
      </c>
      <c r="AQ194" s="202" t="s">
        <v>1194</v>
      </c>
      <c r="AR194" s="202" t="s">
        <v>1195</v>
      </c>
      <c r="AS194" s="202" t="s">
        <v>1196</v>
      </c>
      <c r="AT194" s="202" t="s">
        <v>1208</v>
      </c>
      <c r="AU194" s="303">
        <f ca="1">IF(ISERROR(OFFSET('Daten KEA'!$A$1,MATCH(AU$5,'Daten KEA'!$A:$A,0)-1,MATCH(AM194,'Daten KEA'!$A$424:$ADO$424,0)-1)),0,OFFSET('Daten KEA'!$A$1,MATCH(AU$5,'Daten KEA'!$A:$A,0)-1,MATCH(AM194,'Daten KEA'!$A$424:$ADO$424,0)-1))+IF(ISERROR(AK194*INDEX('Energiefaktoren Ecoinvent'!$D:$D,MATCH('mobitool-Faktoren v2.0'!AI194,'Energiefaktoren Ecoinvent'!$A:$A,0))),0,AK194*INDEX('Energiefaktoren Ecoinvent'!$D:$D,MATCH('mobitool-Faktoren v2.0'!AI194,'Energiefaktoren Ecoinvent'!$A:$A,0)))+IF(OR(AJ194="Benzin",AJ194="Diesel"),IF(ISERROR(OFFSET('Daten KEA'!$A$1,MATCH(AV$5,'Daten KEA'!$A:$A,0)-1,MATCH(AN194,'Daten KEA'!$A$424:$ADO$424,0)-1)),0,OFFSET('Daten KEA'!$A$1,MATCH(AV$5,'Daten KEA'!$A:$A,0)-1,MATCH(AN194,'Daten KEA'!$A$424:$ADO$424,0)-1))+IF(ISERROR(AL194*INDEX('Energiefaktoren Ecoinvent'!$D:$D,MATCH('mobitool-Faktoren v2.0'!AJ194,'Energiefaktoren Ecoinvent'!$A:$A,0))),0,AL194*INDEX('Energiefaktoren Ecoinvent'!$D:$D,MATCH('mobitool-Faktoren v2.0'!AJ194,'Energiefaktoren Ecoinvent'!$A:$A,0))),0)</f>
        <v>1.6025603999999998</v>
      </c>
      <c r="AV194" s="303">
        <f ca="1">IF(OR(AJ194="Benzin",AJ194="Diesel"),0,IF(ISERROR(OFFSET('Daten KEA'!$A$1,MATCH(AV$5,'Daten KEA'!$A:$A,0)-1,MATCH(AN194,'Daten KEA'!$A$424:$ADO$424,0)-1)),0,OFFSET('Daten KEA'!$A$1,MATCH(AV$5,'Daten KEA'!$A:$A,0)-1,MATCH(AN194,'Daten KEA'!$A$424:$ADO$424,0)-1))+IF(ISERROR(AL194*INDEX('Energiefaktoren Ecoinvent'!$D:$D,MATCH('mobitool-Faktoren v2.0'!AJ194,'Energiefaktoren Ecoinvent'!$A:$A,0))),0,AL194*INDEX('Energiefaktoren Ecoinvent'!$D:$D,MATCH('mobitool-Faktoren v2.0'!AJ194,'Energiefaktoren Ecoinvent'!$A:$A,0))))</f>
        <v>0</v>
      </c>
      <c r="AW194" s="303">
        <f ca="1">IF(ISERROR(OFFSET('Daten KEA'!$A$1,MATCH(AW$5,'Daten KEA'!$A:$A,0)-1,MATCH(AO194,'Daten KEA'!$A$424:$ADO$424,0)-1)),0,OFFSET('Daten KEA'!$A$1,MATCH(AW$5,'Daten KEA'!$A:$A,0)-1,MATCH(AO194,'Daten KEA'!$A$424:$ADO$424,0)-1))-IF(ISERROR(AK194*INDEX('Energiefaktoren Ecoinvent'!$D:$D,MATCH('mobitool-Faktoren v2.0'!AI194,'Energiefaktoren Ecoinvent'!$A:$A,0))),0,AK194*INDEX('Energiefaktoren Ecoinvent'!$D:$D,MATCH('mobitool-Faktoren v2.0'!AI194,'Energiefaktoren Ecoinvent'!$A:$A,0)))+IF(OR(AJ194="Benzin",AJ194="Diesel"),IF(ISERROR(OFFSET('Daten KEA'!$A$1,MATCH(AX$5,'Daten KEA'!$A:$A,0)-1,MATCH(AP194,'Daten KEA'!$A$424:$ADO$424,0)-1)),0,OFFSET('Daten KEA'!$A$1,MATCH(AX$5,'Daten KEA'!$A:$A,0)-1,MATCH(AP194,'Daten KEA'!$A$424:$ADO$424,0)-1))-IF(ISERROR(AL194*INDEX('Energiefaktoren Ecoinvent'!$D:$D,MATCH('mobitool-Faktoren v2.0'!AJ194,'Energiefaktoren Ecoinvent'!$A:$A,0))),0,AL194*INDEX('Energiefaktoren Ecoinvent'!$D:$D,MATCH('mobitool-Faktoren v2.0'!AJ194,'Energiefaktoren Ecoinvent'!$A:$A,0))),0)</f>
        <v>0.47631800000000002</v>
      </c>
      <c r="AX194" s="303">
        <f ca="1">IF(OR(AJ194="Benzin",AJ194="Diesel"),0,IF(ISERROR(OFFSET('Daten KEA'!$A$1,MATCH(AX$5,'Daten KEA'!$A:$A,0)-1,MATCH(AP194,'Daten KEA'!$A$424:$ADO$424,0)-1)),0,OFFSET('Daten KEA'!$A$1,MATCH(AX$5,'Daten KEA'!$A:$A,0)-1,MATCH(AP194,'Daten KEA'!$A$424:$ADO$424,0)-1))-IF(ISERROR(AL194*INDEX('Energiefaktoren Ecoinvent'!$D:$D,MATCH('mobitool-Faktoren v2.0'!AJ194,'Energiefaktoren Ecoinvent'!$A:$A,0))),0,AL194*INDEX('Energiefaktoren Ecoinvent'!$D:$D,MATCH('mobitool-Faktoren v2.0'!AJ194,'Energiefaktoren Ecoinvent'!$A:$A,0))))</f>
        <v>0</v>
      </c>
      <c r="AY194" s="303">
        <f t="shared" ca="1" si="107"/>
        <v>2.0788783999999998</v>
      </c>
      <c r="AZ194" s="303">
        <f ca="1">IF(ISERROR(OFFSET('Daten KEA'!$A$1,MATCH(AZ$5,'Daten KEA'!$A:$A,0)-1,MATCH(AQ194,'Daten KEA'!$A$424:$ADO$424,0)-1)),0,OFFSET('Daten KEA'!$A$1,MATCH(AZ$5,'Daten KEA'!$A:$A,0)-1,MATCH(AQ194,'Daten KEA'!$A$424:$ADO$424,0)-1))</f>
        <v>0.13525609</v>
      </c>
      <c r="BA194" s="303">
        <f ca="1">IF(ISERROR(OFFSET('Daten KEA'!$A$1,MATCH(BA$5,'Daten KEA'!$A:$A,0)-1,MATCH(AR194,'Daten KEA'!$A$424:$ADO$424,0)-1)),0,OFFSET('Daten KEA'!$A$1,MATCH(BA$5,'Daten KEA'!$A:$A,0)-1,MATCH(AR194,'Daten KEA'!$A$424:$ADO$424,0)-1))</f>
        <v>0.15496423000000001</v>
      </c>
      <c r="BB194" s="303">
        <f ca="1">IF(ISERROR(OFFSET('Daten KEA'!$A$1,MATCH(BB$5,'Daten KEA'!$A:$A,0)-1,MATCH(AS194,'Daten KEA'!$A$424:$ADO$424,0)-1)),0,OFFSET('Daten KEA'!$A$1,MATCH(BB$5,'Daten KEA'!$A:$A,0)-1,MATCH(AS194,'Daten KEA'!$A$424:$ADO$424,0)-1))</f>
        <v>0.49286074000000002</v>
      </c>
      <c r="BC194" s="304">
        <f t="shared" ca="1" si="151"/>
        <v>2.8619594599999996</v>
      </c>
      <c r="BD194" s="303">
        <f ca="1">IF(ISERROR(OFFSET('Daten KEA'!$A$1,MATCH(BD$5,'Daten KEA'!$A:$A,0)-1,MATCH(AT194,'Daten KEA'!$A$424:$ADO$424,0)-1)),0,OFFSET('Daten KEA'!$A$1,MATCH(BD$5,'Daten KEA'!$A:$A,0)-1,MATCH(AT194,'Daten KEA'!$A$424:$ADO$424,0)-1))</f>
        <v>2.8619595000000002</v>
      </c>
      <c r="BE194" s="305">
        <f t="shared" ca="1" si="108"/>
        <v>1.0000000139764387</v>
      </c>
      <c r="BF194" s="306">
        <f ca="1">IF(ISERROR(OFFSET('Daten KEA'!$A$1,MATCH(BF$5,'Daten KEA'!$A:$A,0)-1,MATCH(AM194,'Daten KEA'!$A$424:$ADO$424,0)-1)),0,OFFSET('Daten KEA'!$A$1,MATCH(BF$5,'Daten KEA'!$A:$A,0)-1,MATCH(AM194,'Daten KEA'!$A$424:$ADO$424,0)-1))+IF(ISERROR($AK194*INDEX('Energiefaktoren Ecoinvent'!$H:$H,MATCH('mobitool-Faktoren v2.0'!$AI194,'Energiefaktoren Ecoinvent'!$A:$A,0))),0,$AK194*INDEX('Energiefaktoren Ecoinvent'!$H:$H,MATCH('mobitool-Faktoren v2.0'!$AI194,'Energiefaktoren Ecoinvent'!$A:$A,0)))+IF(OR(AJ194="Benzin",AJ194="Diesel"),IF(ISERROR(OFFSET('Daten KEA'!$A$1,MATCH(BG$5,'Daten KEA'!$A:$A,0)-1,MATCH(AN194,'Daten KEA'!$A$424:$ADO$424,0)-1)),0,OFFSET('Daten KEA'!$A$1,MATCH(BG$5,'Daten KEA'!$A:$A,0)-1,MATCH(AN194,'Daten KEA'!$A$424:$ADO$424,0)-1))+IF(ISERROR($AL194*INDEX('Energiefaktoren Ecoinvent'!$H:$H,MATCH('mobitool-Faktoren v2.0'!$AJ194,'Energiefaktoren Ecoinvent'!$A:$A,0))),0,$AL194*INDEX('Energiefaktoren Ecoinvent'!$H:$H,MATCH('mobitool-Faktoren v2.0'!$AJ194,'Energiefaktoren Ecoinvent'!$A:$A,0))),0)</f>
        <v>1.6025603999999998</v>
      </c>
      <c r="BG194" s="306">
        <f ca="1">IF(OR(AJ194="Benzin",AJ194="Diesel"),0,IF(ISERROR(OFFSET('Daten KEA'!$A$1,MATCH(BG$5,'Daten KEA'!$A:$A,0)-1,MATCH(AN194,'Daten KEA'!$A$424:$ADO$424,0)-1)),0,OFFSET('Daten KEA'!$A$1,MATCH(BG$5,'Daten KEA'!$A:$A,0)-1,MATCH(AN194,'Daten KEA'!$A$424:$ADO$424,0)-1))+IF(ISERROR($AL194*INDEX('Energiefaktoren Ecoinvent'!$H:$H,MATCH('mobitool-Faktoren v2.0'!$AJ194,'Energiefaktoren Ecoinvent'!$A:$A,0))),0,$AL194*INDEX('Energiefaktoren Ecoinvent'!$H:$H,MATCH('mobitool-Faktoren v2.0'!$AJ194,'Energiefaktoren Ecoinvent'!$A:$A,0))))</f>
        <v>0</v>
      </c>
      <c r="BH194" s="306">
        <f ca="1">IF(ISERROR(OFFSET('Daten KEA'!$A$1,MATCH(BH$5,'Daten KEA'!$A:$A,0)-1,MATCH(AO194,'Daten KEA'!$A$424:$ADO$424,0)-1)),0,OFFSET('Daten KEA'!$A$1,MATCH(BH$5,'Daten KEA'!$A:$A,0)-1,MATCH(AO194,'Daten KEA'!$A$424:$ADO$424,0)-1))-IF(ISERROR($AK194*INDEX('Energiefaktoren Ecoinvent'!$H:$H,MATCH('mobitool-Faktoren v2.0'!$AI194,'Energiefaktoren Ecoinvent'!$A:$A,0))),0,$AK194*INDEX('Energiefaktoren Ecoinvent'!$H:$H,MATCH('mobitool-Faktoren v2.0'!$AI194,'Energiefaktoren Ecoinvent'!$A:$A,0)))+IF(OR(AJ194="Benzin",AJ194="Diesel"),IF(ISERROR(OFFSET('Daten KEA'!$A$1,MATCH(BI$5,'Daten KEA'!$A:$A,0)-1,MATCH(AP194,'Daten KEA'!$A$424:$ADO$424,0)-1)),0,OFFSET('Daten KEA'!$A$1,MATCH(BI$5,'Daten KEA'!$A:$A,0)-1,MATCH(AP194,'Daten KEA'!$A$424:$ADO$424,0)-1))-IF(ISERROR($AL194*INDEX('Energiefaktoren Ecoinvent'!$H:$H,MATCH('mobitool-Faktoren v2.0'!$AJ194,'Energiefaktoren Ecoinvent'!$A:$A,0))),0,$AL194*INDEX('Energiefaktoren Ecoinvent'!$H:$H,MATCH('mobitool-Faktoren v2.0'!$AJ194,'Energiefaktoren Ecoinvent'!$A:$A,0))),0)</f>
        <v>0.47094576292089974</v>
      </c>
      <c r="BI194" s="306">
        <f ca="1">IF(OR(AJ194="Benzin",AJ194="Diesel"),0,IF(ISERROR(OFFSET('Daten KEA'!$A$1,MATCH(BI$5,'Daten KEA'!$A:$A,0)-1,MATCH(AP194,'Daten KEA'!$A$424:$ADO$424,0)-1)),0,OFFSET('Daten KEA'!$A$1,MATCH(BI$5,'Daten KEA'!$A:$A,0)-1,MATCH(AP194,'Daten KEA'!$A$424:$ADO$424,0)-1))-IF(ISERROR($AL194*INDEX('Energiefaktoren Ecoinvent'!$H:$H,MATCH('mobitool-Faktoren v2.0'!$AJ194,'Energiefaktoren Ecoinvent'!$A:$A,0))),0,$AL194*INDEX('Energiefaktoren Ecoinvent'!$H:$H,MATCH('mobitool-Faktoren v2.0'!$AJ194,'Energiefaktoren Ecoinvent'!$A:$A,0))))</f>
        <v>0</v>
      </c>
      <c r="BJ194" s="306">
        <f t="shared" ca="1" si="140"/>
        <v>2.0735061629208995</v>
      </c>
      <c r="BK194" s="306">
        <f ca="1">IF(ISERROR(OFFSET('Daten KEA'!$A$1,MATCH(BK$5,'Daten KEA'!$A:$A,0)-1,MATCH(AQ194,'Daten KEA'!$A$424:$ADO$424,0)-1)),0,OFFSET('Daten KEA'!$A$1,MATCH(BK$5,'Daten KEA'!$A:$A,0)-1,MATCH(AQ194,'Daten KEA'!$A$424:$ADO$424,0)-1))</f>
        <v>0.12982152906364</v>
      </c>
      <c r="BL194" s="306">
        <f ca="1">IF(ISERROR(OFFSET('Daten KEA'!$A$1,MATCH(BL$5,'Daten KEA'!$A:$A,0)-1,MATCH(AR194,'Daten KEA'!$A$424:$ADO$424,0)-1)),0,OFFSET('Daten KEA'!$A$1,MATCH(BL$5,'Daten KEA'!$A:$A,0)-1,MATCH(AR194,'Daten KEA'!$A$424:$ADO$424,0)-1))</f>
        <v>0.14763116588590003</v>
      </c>
      <c r="BM194" s="306">
        <f ca="1">IF(ISERROR(OFFSET('Daten KEA'!$A$1,MATCH(BM$5,'Daten KEA'!$A:$A,0)-1,MATCH(AS194,'Daten KEA'!$A$424:$ADO$424,0)-1)),0,OFFSET('Daten KEA'!$A$1,MATCH(BM$5,'Daten KEA'!$A:$A,0)-1,MATCH(AS194,'Daten KEA'!$A$424:$ADO$424,0)-1))</f>
        <v>0.46938053626171999</v>
      </c>
      <c r="BN194" s="307">
        <f t="shared" ca="1" si="148"/>
        <v>2.8203393941321599</v>
      </c>
      <c r="BO194" s="306">
        <f ca="1">IF(ISERROR(OFFSET('Daten KEA'!$A$1,MATCH(BO$5,'Daten KEA'!$A:$A,0)-1,MATCH(AT194,'Daten KEA'!$A$424:$ADO$424,0)-1)),0,OFFSET('Daten KEA'!$A$1,MATCH(BO$5,'Daten KEA'!$A:$A,0)-1,MATCH(AT194,'Daten KEA'!$A$424:$ADO$424,0)-1))</f>
        <v>2.8203395201322001</v>
      </c>
      <c r="BP194" s="305">
        <f t="shared" ca="1" si="109"/>
        <v>1.0000000446754884</v>
      </c>
      <c r="BQ194" s="308">
        <f ca="1">IF(ISERROR(OFFSET('Daten GWP'!$A$1,MATCH(BQ$5,'Daten GWP'!$A:$A,0)-1,MATCH(AM194,'Daten GWP'!$A$424:$ADO$424,0)-1)),0,OFFSET('Daten GWP'!$A$1,MATCH(BQ$5,'Daten GWP'!$A:$A,0)-1,MATCH(AM194,'Daten GWP'!$A$424:$ADO$424,0)-1))*1000</f>
        <v>118.59504</v>
      </c>
      <c r="BR194" s="308">
        <f ca="1">IF(ISERROR(OFFSET('Daten GWP'!$A$1,MATCH(BR$5,'Daten GWP'!$A:$A,0)-1,MATCH(AN194,'Daten GWP'!$A$424:$ADO$424,0)-1)),0,OFFSET('Daten GWP'!$A$1,MATCH(BR$5,'Daten GWP'!$A:$A,0)-1,MATCH(AN194,'Daten GWP'!$A$424:$ADO$424,0)-1))*1000</f>
        <v>0</v>
      </c>
      <c r="BS194" s="308">
        <f ca="1">IF(ISERROR(OFFSET('Daten GWP'!$A$1,MATCH(BS$5,'Daten GWP'!$A:$A,0)-1,MATCH(AO194,'Daten GWP'!$A$424:$ADO$424,0)-1)),0,OFFSET('Daten GWP'!$A$1,MATCH(BS$5,'Daten GWP'!$A:$A,0)-1,MATCH(AO194,'Daten GWP'!$A$424:$ADO$424,0)-1))*1000</f>
        <v>24.346195999999999</v>
      </c>
      <c r="BT194" s="308">
        <f ca="1">IF(ISERROR(OFFSET('Daten GWP'!$A$1,MATCH(BT$5,'Daten GWP'!$A:$A,0)-1,MATCH(AP194,'Daten GWP'!$A$424:$ADO$424,0)-1)),0,OFFSET('Daten GWP'!$A$1,MATCH(BT$5,'Daten GWP'!$A:$A,0)-1,MATCH(AP194,'Daten GWP'!$A$424:$ADO$424,0)-1))*1000</f>
        <v>0</v>
      </c>
      <c r="BU194" s="308">
        <f t="shared" ca="1" si="110"/>
        <v>142.941236</v>
      </c>
      <c r="BV194" s="308">
        <f ca="1">IF(ISERROR(OFFSET('Daten GWP'!$A$1,MATCH(BV$5,'Daten GWP'!$A:$A,0)-1,MATCH(AQ194,'Daten GWP'!$A$424:$ADO$424,0)-1)),0,OFFSET('Daten GWP'!$A$1,MATCH(BV$5,'Daten GWP'!$A:$A,0)-1,MATCH(AQ194,'Daten GWP'!$A$424:$ADO$424,0)-1))*1000</f>
        <v>4.5971023000000004</v>
      </c>
      <c r="BW194" s="308">
        <f ca="1">IF(ISERROR(OFFSET('Daten GWP'!$A$1,MATCH(BW$5,'Daten GWP'!$A:$A,0)-1,MATCH(AR194,'Daten GWP'!$A$424:$ADO$424,0)-1)),0,OFFSET('Daten GWP'!$A$1,MATCH(BW$5,'Daten GWP'!$A:$A,0)-1,MATCH(AR194,'Daten GWP'!$A$424:$ADO$424,0)-1))*1000</f>
        <v>8.6669368999999996</v>
      </c>
      <c r="BX194" s="308">
        <f ca="1">IF(ISERROR(OFFSET('Daten GWP'!$A$1,MATCH(BX$5,'Daten GWP'!$A:$A,0)-1,MATCH(AS194,'Daten GWP'!$A$424:$ADO$424,0)-1)),0,OFFSET('Daten GWP'!$A$1,MATCH(BX$5,'Daten GWP'!$A:$A,0)-1,MATCH(AS194,'Daten GWP'!$A$424:$ADO$424,0)-1))*1000</f>
        <v>14.111649</v>
      </c>
      <c r="BY194" s="309">
        <f t="shared" ca="1" si="149"/>
        <v>170.31692419999999</v>
      </c>
      <c r="BZ194" s="308">
        <f ca="1">IF(ISERROR(OFFSET('Daten GWP'!$A$1,MATCH(BZ$5,'Daten GWP'!$A:$A,0)-1,MATCH(AT194,'Daten GWP'!$A$424:$ADO$424,0)-1)),0,OFFSET('Daten GWP'!$A$1,MATCH(BZ$5,'Daten GWP'!$A:$A,0)-1,MATCH(AT194,'Daten GWP'!$A$424:$ADO$424,0)-1))*1000</f>
        <v>170.31693000000001</v>
      </c>
      <c r="CA194" s="305">
        <f t="shared" ca="1" si="111"/>
        <v>1.0000000340541615</v>
      </c>
      <c r="CB194" s="310">
        <f ca="1">IF(ISERROR(OFFSET('Daten Elementary'!$A$1,MATCH(CB$5,'Daten Elementary'!$A:$A,0)-1,MATCH(AM194,'Daten Elementary'!$A$424:$ADO$424,0)-1)),0,OFFSET('Daten Elementary'!$A$1,MATCH(CB$5,'Daten Elementary'!$A:$A,0)-1,MATCH(AM194,'Daten Elementary'!$A$424:$ADO$424,0)-1))*1000000</f>
        <v>91.099829</v>
      </c>
      <c r="CC194" s="310">
        <f ca="1">IF(ISERROR(OFFSET('Daten Elementary'!$A$1,MATCH(CC$5,'Daten Elementary'!$A:$A,0)-1,MATCH(AN194,'Daten Elementary'!$A$424:$ADO$424,0)-1)),0,OFFSET('Daten Elementary'!$A$1,MATCH(CC$5,'Daten Elementary'!$A:$A,0)-1,MATCH(AN194,'Daten Elementary'!$A$424:$ADO$424,0)-1))*1000000</f>
        <v>0</v>
      </c>
      <c r="CD194" s="310">
        <f ca="1">IF(ISERROR(OFFSET('Daten Elementary'!$A$1,MATCH(CD$5,'Daten Elementary'!$A:$A,0)-1,MATCH(AO194,'Daten Elementary'!$A$424:$ADO$424,0)-1)),0,OFFSET('Daten Elementary'!$A$1,MATCH(CD$5,'Daten Elementary'!$A:$A,0)-1,MATCH(AO194,'Daten Elementary'!$A$424:$ADO$424,0)-1))*1000000</f>
        <v>9.7298665</v>
      </c>
      <c r="CE194" s="310">
        <f ca="1">IF(ISERROR(OFFSET('Daten Elementary'!$A$1,MATCH(CE$5,'Daten Elementary'!$A:$A,0)-1,MATCH(AP194,'Daten Elementary'!$A$424:$ADO$424,0)-1)),0,OFFSET('Daten Elementary'!$A$1,MATCH(CE$5,'Daten Elementary'!$A:$A,0)-1,MATCH(AP194,'Daten Elementary'!$A$424:$ADO$424,0)-1))*1000000</f>
        <v>0</v>
      </c>
      <c r="CF194" s="310">
        <f t="shared" ca="1" si="112"/>
        <v>100.8296955</v>
      </c>
      <c r="CG194" s="310">
        <f ca="1">IF(ISERROR(OFFSET('Daten Elementary'!$A$1,MATCH(CG$5,'Daten Elementary'!$A:$A,0)-1,MATCH(AQ194,'Daten Elementary'!$A$424:$ADO$424,0)-1)),0,OFFSET('Daten Elementary'!$A$1,MATCH(CG$5,'Daten Elementary'!$A:$A,0)-1,MATCH(AQ194,'Daten Elementary'!$A$424:$ADO$424,0)-1))*1000000</f>
        <v>2.2407362000000002</v>
      </c>
      <c r="CH194" s="310">
        <f ca="1">IF(ISERROR(OFFSET('Daten Elementary'!$A$1,MATCH(CH$5,'Daten Elementary'!$A:$A,0)-1,MATCH(AR194,'Daten Elementary'!$A$424:$ADO$424,0)-1)),0,OFFSET('Daten Elementary'!$A$1,MATCH(CH$5,'Daten Elementary'!$A:$A,0)-1,MATCH(AR194,'Daten Elementary'!$A$424:$ADO$424,0)-1))*1000000</f>
        <v>12.861871000000001</v>
      </c>
      <c r="CI194" s="310">
        <f ca="1">IF(ISERROR(OFFSET('Daten Elementary'!$A$1,MATCH(CI$5,'Daten Elementary'!$A:$A,0)-1,MATCH(AS194,'Daten Elementary'!$A$424:$ADO$424,0)-1)),0,OFFSET('Daten Elementary'!$A$1,MATCH(CI$5,'Daten Elementary'!$A:$A,0)-1,MATCH(AS194,'Daten Elementary'!$A$424:$ADO$424,0)-1))*1000000</f>
        <v>14.791191</v>
      </c>
      <c r="CJ194" s="311">
        <f t="shared" ca="1" si="113"/>
        <v>130.72349370000001</v>
      </c>
      <c r="CK194" s="310">
        <f ca="1">IF(ISERROR(OFFSET('Daten Elementary'!$A$1,MATCH(CK$5,'Daten Elementary'!$A:$A,0)-1,MATCH($AT194,'Daten Elementary'!$A$424:$ADO$424,0)-1)),0,OFFSET('Daten Elementary'!$A$1,MATCH(CK$5,'Daten Elementary'!$A:$A,0)-1,MATCH($AT194,'Daten Elementary'!$A$424:$ADO$424,0)-1))*1000000</f>
        <v>130.72349</v>
      </c>
      <c r="CL194" s="305">
        <f t="shared" ca="1" si="114"/>
        <v>0.99999997169598287</v>
      </c>
      <c r="CM194" s="312">
        <f ca="1">IF(ISERROR(OFFSET('Daten Elementary'!$A$1,MATCH(CM$5,'Daten Elementary'!$A:$A,0)-1,MATCH(AM194,'Daten Elementary'!$A$424:$ADO$424,0)-1)),0,OFFSET('Daten Elementary'!$A$1,MATCH(CM$5,'Daten Elementary'!$A:$A,0)-1,MATCH(AM194,'Daten Elementary'!$A$424:$ADO$424,0)-1))*1000000</f>
        <v>50.619960999999996</v>
      </c>
      <c r="CN194" s="312">
        <f ca="1">IF(ISERROR(OFFSET('Daten Elementary'!$A$1,MATCH(CN$5,'Daten Elementary'!$A:$A,0)-1,MATCH(AN194,'Daten Elementary'!$A$424:$ADO$424,0)-1)),0,OFFSET('Daten Elementary'!$A$1,MATCH(CN$5,'Daten Elementary'!$A:$A,0)-1,MATCH(AN194,'Daten Elementary'!$A$424:$ADO$424,0)-1))*1000000</f>
        <v>0</v>
      </c>
      <c r="CO194" s="312">
        <f ca="1">IF(ISERROR(OFFSET('Daten Elementary'!$A$1,MATCH(CO$5,'Daten Elementary'!$A:$A,0)-1,MATCH(AO194,'Daten Elementary'!$A$424:$ADO$424,0)-1)),0,OFFSET('Daten Elementary'!$A$1,MATCH(CO$5,'Daten Elementary'!$A:$A,0)-1,MATCH(AO194,'Daten Elementary'!$A$424:$ADO$424,0)-1))*1000000</f>
        <v>7.9076203999999999</v>
      </c>
      <c r="CP194" s="312">
        <f ca="1">IF(ISERROR(OFFSET('Daten Elementary'!$A$1,MATCH(CP$5,'Daten Elementary'!$A:$A,0)-1,MATCH(AP194,'Daten Elementary'!$A$424:$ADO$424,0)-1)),0,OFFSET('Daten Elementary'!$A$1,MATCH(CP$5,'Daten Elementary'!$A:$A,0)-1,MATCH(AP194,'Daten Elementary'!$A$424:$ADO$424,0)-1))*1000000</f>
        <v>0</v>
      </c>
      <c r="CQ194" s="312">
        <f t="shared" ca="1" si="115"/>
        <v>58.527581399999995</v>
      </c>
      <c r="CR194" s="312">
        <f ca="1">IF(ISERROR(OFFSET('Daten Elementary'!$A$1,MATCH(CR$5,'Daten Elementary'!$A:$A,0)-1,MATCH(AQ194,'Daten Elementary'!$A$424:$ADO$424,0)-1)),0,OFFSET('Daten Elementary'!$A$1,MATCH(CR$5,'Daten Elementary'!$A:$A,0)-1,MATCH(AQ194,'Daten Elementary'!$A$424:$ADO$424,0)-1))*1000000</f>
        <v>1.1101998000000002</v>
      </c>
      <c r="CS194" s="312">
        <f ca="1">IF(ISERROR(OFFSET('Daten Elementary'!$A$1,MATCH(CS$5,'Daten Elementary'!$A:$A,0)-1,MATCH(AR194,'Daten Elementary'!$A$424:$ADO$424,0)-1)),0,OFFSET('Daten Elementary'!$A$1,MATCH(CS$5,'Daten Elementary'!$A:$A,0)-1,MATCH(AR194,'Daten Elementary'!$A$424:$ADO$424,0)-1))*1000000</f>
        <v>3.7217416000000001</v>
      </c>
      <c r="CT194" s="312">
        <f ca="1">IF(ISERROR(OFFSET('Daten Elementary'!$A$1,MATCH(CT$5,'Daten Elementary'!$A:$A,0)-1,MATCH(AS194,'Daten Elementary'!$A$424:$ADO$424,0)-1)),0,OFFSET('Daten Elementary'!$A$1,MATCH(CT$5,'Daten Elementary'!$A:$A,0)-1,MATCH(AS194,'Daten Elementary'!$A$424:$ADO$424,0)-1))*1000000</f>
        <v>8.3639334999999999</v>
      </c>
      <c r="CU194" s="313">
        <f t="shared" ca="1" si="116"/>
        <v>71.723456299999995</v>
      </c>
      <c r="CV194" s="312">
        <f ca="1">IF(ISERROR(OFFSET('Daten Elementary'!$A$1,MATCH(CV$5,'Daten Elementary'!$A:$A,0)-1,MATCH($AT194,'Daten Elementary'!$A$424:$ADO$424,0)-1)),0,OFFSET('Daten Elementary'!$A$1,MATCH(CV$5,'Daten Elementary'!$A:$A,0)-1,MATCH($AT194,'Daten Elementary'!$A$424:$ADO$424,0)-1))*1000000</f>
        <v>71.723456999999996</v>
      </c>
      <c r="CW194" s="305">
        <f t="shared" ca="1" si="117"/>
        <v>1.0000000097597082</v>
      </c>
      <c r="CX194" s="314">
        <f ca="1">IF(ISERROR(OFFSET('Daten Elementary'!$A$1,MATCH(CX$5,'Daten Elementary'!$A:$A,0)-1,MATCH(AM194,'Daten Elementary'!$A$424:$ADO$424,0)-1)),0,OFFSET('Daten Elementary'!$A$1,MATCH(CX$5,'Daten Elementary'!$A:$A,0)-1,MATCH(AM194,'Daten Elementary'!$A$424:$ADO$424,0)-1))*1000000</f>
        <v>4.4477596999999998</v>
      </c>
      <c r="CY194" s="314">
        <f ca="1">IF(ISERROR(OFFSET('Daten Elementary'!$A$1,MATCH(CY$5,'Daten Elementary'!$A:$A,0)-1,MATCH(AN194,'Daten Elementary'!$A$424:$ADO$424,0)-1)),0,OFFSET('Daten Elementary'!$A$1,MATCH(CY$5,'Daten Elementary'!$A:$A,0)-1,MATCH(AN194,'Daten Elementary'!$A$424:$ADO$424,0)-1))*1000000</f>
        <v>0</v>
      </c>
      <c r="CZ194" s="314">
        <f ca="1">IF(ISERROR(OFFSET('Daten Elementary'!$A$1,MATCH(CZ$5,'Daten Elementary'!$A:$A,0)-1,MATCH(AO194,'Daten Elementary'!$A$424:$ADO$424,0)-1)),0,OFFSET('Daten Elementary'!$A$1,MATCH(CZ$5,'Daten Elementary'!$A:$A,0)-1,MATCH(AO194,'Daten Elementary'!$A$424:$ADO$424,0)-1))*1000000</f>
        <v>84.271436999999992</v>
      </c>
      <c r="DA194" s="314">
        <f ca="1">IF(ISERROR(OFFSET('Daten Elementary'!$A$1,MATCH(DA$5,'Daten Elementary'!$A:$A,0)-1,MATCH(AP194,'Daten Elementary'!$A$424:$ADO$424,0)-1)),0,OFFSET('Daten Elementary'!$A$1,MATCH(DA$5,'Daten Elementary'!$A:$A,0)-1,MATCH(AP194,'Daten Elementary'!$A$424:$ADO$424,0)-1))*1000000</f>
        <v>0</v>
      </c>
      <c r="DB194" s="314">
        <f t="shared" ca="1" si="118"/>
        <v>88.719196699999998</v>
      </c>
      <c r="DC194" s="314">
        <f ca="1">IF(ISERROR(OFFSET('Daten Elementary'!$A$1,MATCH(DC$5,'Daten Elementary'!$A:$A,0)-1,MATCH(AQ194,'Daten Elementary'!$A$424:$ADO$424,0)-1)),0,OFFSET('Daten Elementary'!$A$1,MATCH(DC$5,'Daten Elementary'!$A:$A,0)-1,MATCH(AQ194,'Daten Elementary'!$A$424:$ADO$424,0)-1))*1000000</f>
        <v>8.0342800000000008</v>
      </c>
      <c r="DD194" s="314">
        <f ca="1">IF(ISERROR(OFFSET('Daten Elementary'!$A$1,MATCH(DD$5,'Daten Elementary'!$A:$A,0)-1,MATCH(AR194,'Daten Elementary'!$A$424:$ADO$424,0)-1)),0,OFFSET('Daten Elementary'!$A$1,MATCH(DD$5,'Daten Elementary'!$A:$A,0)-1,MATCH(AR194,'Daten Elementary'!$A$424:$ADO$424,0)-1))*1000000</f>
        <v>8.328986500000001</v>
      </c>
      <c r="DE194" s="314">
        <f ca="1">IF(ISERROR(OFFSET('Daten Elementary'!$A$1,MATCH(DE$5,'Daten Elementary'!$A:$A,0)-1,MATCH(AS194,'Daten Elementary'!$A$424:$ADO$424,0)-1)),0,OFFSET('Daten Elementary'!$A$1,MATCH(DE$5,'Daten Elementary'!$A:$A,0)-1,MATCH(AS194,'Daten Elementary'!$A$424:$ADO$424,0)-1))*1000000</f>
        <v>76.374185999999995</v>
      </c>
      <c r="DF194" s="315">
        <f t="shared" ca="1" si="119"/>
        <v>181.45664919999999</v>
      </c>
      <c r="DG194" s="314">
        <f ca="1">IF(ISERROR(OFFSET('Daten Elementary'!$A$1,MATCH(DG$5,'Daten Elementary'!$A:$A,0)-1,MATCH($AT194,'Daten Elementary'!$A$424:$ADO$424,0)-1)),0,OFFSET('Daten Elementary'!$A$1,MATCH(DG$5,'Daten Elementary'!$A:$A,0)-1,MATCH($AT194,'Daten Elementary'!$A$424:$ADO$424,0)-1))*1000000</f>
        <v>181.45665</v>
      </c>
      <c r="DH194" s="305">
        <f t="shared" ca="1" si="120"/>
        <v>1.0000000044087665</v>
      </c>
      <c r="DI194" s="316">
        <f ca="1">IF(ISERROR(OFFSET('Daten Elementary'!$A$1,MATCH(DI$5,'Daten Elementary'!$A:$A,0)-1,MATCH(AM194,'Daten Elementary'!$A$424:$ADO$424,0)-1)),0,OFFSET('Daten Elementary'!$A$1,MATCH(DI$5,'Daten Elementary'!$A:$A,0)-1,MATCH(AM194,'Daten Elementary'!$A$424:$ADO$424,0)-1))*1000000</f>
        <v>547.83999999999992</v>
      </c>
      <c r="DJ194" s="316">
        <f ca="1">IF(ISERROR(OFFSET('Daten Elementary'!$A$1,MATCH(DJ$5,'Daten Elementary'!$A:$A,0)-1,MATCH(AN194,'Daten Elementary'!$A$424:$ADO$424,0)-1)),0,OFFSET('Daten Elementary'!$A$1,MATCH(DJ$5,'Daten Elementary'!$A:$A,0)-1,MATCH(AN194,'Daten Elementary'!$A$424:$ADO$424,0)-1))*1000000</f>
        <v>0</v>
      </c>
      <c r="DK194" s="316">
        <f ca="1">IF(ISERROR(OFFSET('Daten Elementary'!$A$1,MATCH(DK$5,'Daten Elementary'!$A:$A,0)-1,MATCH(AO194,'Daten Elementary'!$A$424:$ADO$424,0)-1)),0,OFFSET('Daten Elementary'!$A$1,MATCH(DK$5,'Daten Elementary'!$A:$A,0)-1,MATCH(AO194,'Daten Elementary'!$A$424:$ADO$424,0)-1))*1000000</f>
        <v>102.67739999999999</v>
      </c>
      <c r="DL194" s="316">
        <f ca="1">IF(ISERROR(OFFSET('Daten Elementary'!$A$1,MATCH(DL$5,'Daten Elementary'!$A:$A,0)-1,MATCH(AP194,'Daten Elementary'!$A$424:$ADO$424,0)-1)),0,OFFSET('Daten Elementary'!$A$1,MATCH(DL$5,'Daten Elementary'!$A:$A,0)-1,MATCH(AP194,'Daten Elementary'!$A$424:$ADO$424,0)-1))*1000000</f>
        <v>0</v>
      </c>
      <c r="DM194" s="316">
        <f t="shared" ca="1" si="121"/>
        <v>650.51739999999995</v>
      </c>
      <c r="DN194" s="316">
        <f ca="1">IF(ISERROR(OFFSET('Daten Elementary'!$A$1,MATCH(DN$5,'Daten Elementary'!$A:$A,0)-1,MATCH(AQ194,'Daten Elementary'!$A$424:$ADO$424,0)-1)),0,OFFSET('Daten Elementary'!$A$1,MATCH(DN$5,'Daten Elementary'!$A:$A,0)-1,MATCH(AQ194,'Daten Elementary'!$A$424:$ADO$424,0)-1))*1000000</f>
        <v>8.3643812000000004</v>
      </c>
      <c r="DO194" s="316">
        <f ca="1">IF(ISERROR(OFFSET('Daten Elementary'!$A$1,MATCH(DO$5,'Daten Elementary'!$A:$A,0)-1,MATCH(AR194,'Daten Elementary'!$A$424:$ADO$424,0)-1)),0,OFFSET('Daten Elementary'!$A$1,MATCH(DO$5,'Daten Elementary'!$A:$A,0)-1,MATCH(AR194,'Daten Elementary'!$A$424:$ADO$424,0)-1))*1000000</f>
        <v>18.264948999999998</v>
      </c>
      <c r="DP194" s="316">
        <f ca="1">IF(ISERROR(OFFSET('Daten Elementary'!$A$1,MATCH(DP$5,'Daten Elementary'!$A:$A,0)-1,MATCH(AS194,'Daten Elementary'!$A$424:$ADO$424,0)-1)),0,OFFSET('Daten Elementary'!$A$1,MATCH(DP$5,'Daten Elementary'!$A:$A,0)-1,MATCH(AS194,'Daten Elementary'!$A$424:$ADO$424,0)-1))*1000000</f>
        <v>85.716743000000008</v>
      </c>
      <c r="DQ194" s="317">
        <f t="shared" ca="1" si="122"/>
        <v>762.86347320000004</v>
      </c>
      <c r="DR194" s="316">
        <f ca="1">IF(ISERROR(OFFSET('Daten Elementary'!$A$1,MATCH(DR$5,'Daten Elementary'!$A:$A,0)-1,MATCH($AT194,'Daten Elementary'!$A$424:$ADO$424,0)-1)),0,OFFSET('Daten Elementary'!$A$1,MATCH(DR$5,'Daten Elementary'!$A:$A,0)-1,MATCH($AT194,'Daten Elementary'!$A$424:$ADO$424,0)-1))*1000000</f>
        <v>762.8634800000001</v>
      </c>
      <c r="DS194" s="305">
        <f t="shared" ca="1" si="123"/>
        <v>1.0000000089137837</v>
      </c>
      <c r="DT194" s="318">
        <f ca="1">IF(ISERROR(OFFSET('Daten UBP13'!$A$1,MATCH(DT$5,'Daten UBP13'!$A:$A,0)-1,MATCH(AM194,'Daten UBP13'!$A$424:$AEG$424,0)-1)),0,OFFSET('Daten UBP13'!$A$1,MATCH(DT$5,'Daten UBP13'!$A:$A,0)-1,MATCH(AM194,'Daten UBP13'!$A$424:$AEG$424,0)-1))</f>
        <v>149.62488999999999</v>
      </c>
      <c r="DU194" s="318">
        <f ca="1">IF(ISERROR(OFFSET('Daten UBP13'!$A$1,MATCH(DU$5,'Daten UBP13'!$A:$A,0)-1,MATCH(AN194,'Daten UBP13'!$A$424:$AEG$424,0)-1)),0,OFFSET('Daten UBP13'!$A$1,MATCH(DU$5,'Daten UBP13'!$A:$A,0)-1,MATCH(AN194,'Daten UBP13'!$A$424:$AEG$424,0)-1))</f>
        <v>0</v>
      </c>
      <c r="DV194" s="318">
        <f ca="1">IF(ISERROR(OFFSET('Daten UBP13'!$A$1,MATCH(DV$5,'Daten UBP13'!$A:$A,0)-1,MATCH(AO194,'Daten UBP13'!$A$424:$AEG$424,0)-1)),0,OFFSET('Daten UBP13'!$A$1,MATCH(DV$5,'Daten UBP13'!$A:$A,0)-1,MATCH(AO194,'Daten UBP13'!$A$424:$AEG$424,0)-1))</f>
        <v>50.854804999999999</v>
      </c>
      <c r="DW194" s="318">
        <f ca="1">IF(ISERROR(OFFSET('Daten UBP13'!$A$1,MATCH(DW$5,'Daten UBP13'!$A:$A,0)-1,MATCH(AP194,'Daten UBP13'!$A$424:$AEG$424,0)-1)),0,OFFSET('Daten UBP13'!$A$1,MATCH(DW$5,'Daten UBP13'!$A:$A,0)-1,MATCH(AP194,'Daten UBP13'!$A$424:$AEG$424,0)-1))</f>
        <v>0</v>
      </c>
      <c r="DX194" s="318">
        <f t="shared" ca="1" si="124"/>
        <v>200.47969499999999</v>
      </c>
      <c r="DY194" s="318">
        <f ca="1">IF(ISERROR(OFFSET('Daten UBP13'!$A$1,MATCH(DY$5,'Daten UBP13'!$A:$A,0)-1,MATCH(AQ194,'Daten UBP13'!$A$424:$AEG$424,0)-1)),0,OFFSET('Daten UBP13'!$A$1,MATCH(DY$5,'Daten UBP13'!$A:$A,0)-1,MATCH(AQ194,'Daten UBP13'!$A$424:$AEG$424,0)-1))</f>
        <v>6.5358701000000003</v>
      </c>
      <c r="DZ194" s="318">
        <f ca="1">IF(ISERROR(OFFSET('Daten UBP13'!$A$1,MATCH(DZ$5,'Daten UBP13'!$A:$A,0)-1,MATCH(AR194,'Daten UBP13'!$A$424:$AEG$424,0)-1)),0,OFFSET('Daten UBP13'!$A$1,MATCH(DZ$5,'Daten UBP13'!$A:$A,0)-1,MATCH(AR194,'Daten UBP13'!$A$424:$AEG$424,0)-1))</f>
        <v>15.622995</v>
      </c>
      <c r="EA194" s="318">
        <f ca="1">IF(ISERROR(OFFSET('Daten UBP13'!$A$1,MATCH(EA$5,'Daten UBP13'!$A:$A,0)-1,MATCH(AS194,'Daten UBP13'!$A$424:$AEG$424,0)-1)),0,OFFSET('Daten UBP13'!$A$1,MATCH(EA$5,'Daten UBP13'!$A:$A,0)-1,MATCH(AS194,'Daten UBP13'!$A$424:$AEG$424,0)-1))</f>
        <v>29.677493999999999</v>
      </c>
      <c r="EB194" s="319">
        <f t="shared" ca="1" si="125"/>
        <v>252.3160541</v>
      </c>
      <c r="EC194" s="318">
        <f ca="1">IF(ISERROR(OFFSET('Daten UBP13'!$A$1,MATCH(EC$5,'Daten UBP13'!$A:$A,0)-1,MATCH(AT194,'Daten UBP13'!$A$424:$AEG$424,0)-1)),0,OFFSET('Daten UBP13'!$A$1,MATCH(EC$5,'Daten UBP13'!$A:$A,0)-1,MATCH(AT194,'Daten UBP13'!$A$424:$AEG$424,0)-1))</f>
        <v>252.31604999999999</v>
      </c>
      <c r="ED194" s="305">
        <f t="shared" ca="1" si="126"/>
        <v>0.99999998375053845</v>
      </c>
      <c r="EE194" s="320">
        <f ca="1">IF(ISERROR(OFFSET('Daten ReCiPe'!$A$1,MATCH(EE$5,'Daten ReCiPe'!$A:$A,0)-1,MATCH(AM194,'Daten ReCiPe'!$A$424:$ADO$424,0)-1)),0,OFFSET('Daten ReCiPe'!$A$1,MATCH(EE$5,'Daten ReCiPe'!$A:$A,0)-1,MATCH(AM194,'Daten ReCiPe'!$A$424:$ADO$424,0)-1))*1000</f>
        <v>7.8877837</v>
      </c>
      <c r="EF194" s="320">
        <f ca="1">IF(ISERROR(OFFSET('Daten ReCiPe'!$A$1,MATCH(EF$5,'Daten ReCiPe'!$A:$A,0)-1,MATCH(AN194,'Daten ReCiPe'!$A$424:$ADO$424,0)-1)),0,OFFSET('Daten ReCiPe'!$A$1,MATCH(EF$5,'Daten ReCiPe'!$A:$A,0)-1,MATCH(AN194,'Daten ReCiPe'!$A$424:$ADO$424,0)-1))*1000</f>
        <v>0</v>
      </c>
      <c r="EG194" s="320">
        <f ca="1">IF(ISERROR(OFFSET('Daten ReCiPe'!$A$1,MATCH(EG$5,'Daten ReCiPe'!$A:$A,0)-1,MATCH(AO194,'Daten ReCiPe'!$A$424:$ADO$424,0)-1)),0,OFFSET('Daten ReCiPe'!$A$1,MATCH(EG$5,'Daten ReCiPe'!$A:$A,0)-1,MATCH(AO194,'Daten ReCiPe'!$A$424:$ADO$424,0)-1))*1000</f>
        <v>8.0319161000000001</v>
      </c>
      <c r="EH194" s="320">
        <f ca="1">IF(ISERROR(OFFSET('Daten ReCiPe'!$A$1,MATCH(EH$5,'Daten ReCiPe'!$A:$A,0)-1,MATCH(AP194,'Daten ReCiPe'!$A$424:$ADO$424,0)-1)),0,OFFSET('Daten ReCiPe'!$A$1,MATCH(EH$5,'Daten ReCiPe'!$A:$A,0)-1,MATCH(AP194,'Daten ReCiPe'!$A$424:$ADO$424,0)-1))*1000</f>
        <v>0</v>
      </c>
      <c r="EI194" s="320">
        <f t="shared" ca="1" si="127"/>
        <v>15.9196998</v>
      </c>
      <c r="EJ194" s="320">
        <f ca="1">IF(ISERROR(OFFSET('Daten ReCiPe'!$A$1,MATCH(EJ$5,'Daten ReCiPe'!$A:$A,0)-1,MATCH(AQ194,'Daten ReCiPe'!$A$424:$ADO$424,0)-1)),0,OFFSET('Daten ReCiPe'!$A$1,MATCH(EJ$5,'Daten ReCiPe'!$A:$A,0)-1,MATCH(AQ194,'Daten ReCiPe'!$A$424:$ADO$424,0)-1))*1000</f>
        <v>0.63680199999999998</v>
      </c>
      <c r="EK194" s="320">
        <f ca="1">IF(ISERROR(OFFSET('Daten ReCiPe'!$A$1,MATCH(EK$5,'Daten ReCiPe'!$A:$A,0)-1,MATCH(AR194,'Daten ReCiPe'!$A$424:$ADO$424,0)-1)),0,OFFSET('Daten ReCiPe'!$A$1,MATCH(EK$5,'Daten ReCiPe'!$A:$A,0)-1,MATCH(AR194,'Daten ReCiPe'!$A$424:$ADO$424,0)-1))*1000</f>
        <v>1.2350046000000001</v>
      </c>
      <c r="EL194" s="320">
        <f ca="1">IF(ISERROR(OFFSET('Daten ReCiPe'!$A$1,MATCH(EL$5,'Daten ReCiPe'!$A:$A,0)-1,MATCH(AS194,'Daten ReCiPe'!$A$424:$ADO$424,0)-1)),0,OFFSET('Daten ReCiPe'!$A$1,MATCH(EL$5,'Daten ReCiPe'!$A:$A,0)-1,MATCH(AS194,'Daten ReCiPe'!$A$424:$ADO$424,0)-1))*1000</f>
        <v>2.2336003</v>
      </c>
      <c r="EM194" s="321">
        <f t="shared" ca="1" si="128"/>
        <v>20.025106699999998</v>
      </c>
      <c r="EN194" s="320">
        <f ca="1">IF(ISERROR(OFFSET('Daten ReCiPe'!$A$1,MATCH(EN$5,'Daten ReCiPe'!$A:$A,0)-1,MATCH(AT194,'Daten ReCiPe'!$A$424:$ADO$424,0)-1)),0,OFFSET('Daten ReCiPe'!$A$1,MATCH(EN$5,'Daten ReCiPe'!$A:$A,0)-1,MATCH(AT194,'Daten ReCiPe'!$A$424:$ADO$424,0)-1))*1000</f>
        <v>20.025107000000002</v>
      </c>
      <c r="EO194" s="305">
        <f t="shared" ca="1" si="129"/>
        <v>1.0000000149811938</v>
      </c>
      <c r="EP194" s="322">
        <f ca="1">IF(ISERROR(OFFSET('Daten Elementary'!$A$1,MATCH(EP$5,'Daten Elementary'!$A:$A,0)-1,MATCH(AM194,'Daten Elementary'!$A$424:$ADO$424,0)-1)),0,OFFSET('Daten Elementary'!$A$1,MATCH(EP$5,'Daten Elementary'!$A:$A,0)-1,MATCH(AM194,'Daten Elementary'!$A$424:$ADO$424,0)-1))*1000000</f>
        <v>2.1879215999999997</v>
      </c>
      <c r="EQ194" s="322">
        <f ca="1">IF(ISERROR(OFFSET('Daten Elementary'!$A$1,MATCH(EQ$5,'Daten Elementary'!$A:$A,0)-1,MATCH(AN194,'Daten Elementary'!$A$424:$ADO$424,0)-1)),0,OFFSET('Daten Elementary'!$A$1,MATCH(EQ$5,'Daten Elementary'!$A:$A,0)-1,MATCH(AN194,'Daten Elementary'!$A$424:$ADO$424,0)-1))*1000000</f>
        <v>0</v>
      </c>
      <c r="ER194" s="322">
        <f ca="1">IF(ISERROR(OFFSET('Daten Elementary'!$A$1,MATCH(ER$5,'Daten Elementary'!$A:$A,0)-1,MATCH(AO194,'Daten Elementary'!$A$424:$ADO$424,0)-1)),0,OFFSET('Daten Elementary'!$A$1,MATCH(ER$5,'Daten Elementary'!$A:$A,0)-1,MATCH(AO194,'Daten Elementary'!$A$424:$ADO$424,0)-1))*1000000</f>
        <v>228.28742</v>
      </c>
      <c r="ES194" s="322">
        <f ca="1">IF(ISERROR(OFFSET('Daten Elementary'!$A$1,MATCH(ES$5,'Daten Elementary'!$A:$A,0)-1,MATCH(AP194,'Daten Elementary'!$A$424:$ADO$424,0)-1)),0,OFFSET('Daten Elementary'!$A$1,MATCH(ES$5,'Daten Elementary'!$A:$A,0)-1,MATCH(AP194,'Daten Elementary'!$A$424:$ADO$424,0)-1))*1000000</f>
        <v>0</v>
      </c>
      <c r="ET194" s="322">
        <f t="shared" ca="1" si="130"/>
        <v>230.47534160000001</v>
      </c>
      <c r="EU194" s="322">
        <f ca="1">IF(ISERROR(OFFSET('Daten Elementary'!$A$1,MATCH(EU$5,'Daten Elementary'!$A:$A,0)-1,MATCH(AQ194,'Daten Elementary'!$A$424:$ADO$424,0)-1)),0,OFFSET('Daten Elementary'!$A$1,MATCH(EU$5,'Daten Elementary'!$A:$A,0)-1,MATCH(AQ194,'Daten Elementary'!$A$424:$ADO$424,0)-1))*1000000</f>
        <v>13.588650000000001</v>
      </c>
      <c r="EV194" s="322">
        <f ca="1">IF(ISERROR(OFFSET('Daten Elementary'!$A$1,MATCH(EV$5,'Daten Elementary'!$A:$A,0)-1,MATCH(AR194,'Daten Elementary'!$A$424:$ADO$424,0)-1)),0,OFFSET('Daten Elementary'!$A$1,MATCH(EV$5,'Daten Elementary'!$A:$A,0)-1,MATCH(AR194,'Daten Elementary'!$A$424:$ADO$424,0)-1))*1000000</f>
        <v>20.237528999999999</v>
      </c>
      <c r="EW194" s="322">
        <f ca="1">IF(ISERROR(OFFSET('Daten Elementary'!$A$1,MATCH(EW$5,'Daten Elementary'!$A:$A,0)-1,MATCH(AS194,'Daten Elementary'!$A$424:$ADO$424,0)-1)),0,OFFSET('Daten Elementary'!$A$1,MATCH(EW$5,'Daten Elementary'!$A:$A,0)-1,MATCH(AS194,'Daten Elementary'!$A$424:$ADO$424,0)-1))*1000000</f>
        <v>33.203310999999999</v>
      </c>
      <c r="EX194" s="323">
        <f t="shared" ca="1" si="131"/>
        <v>297.50483159999999</v>
      </c>
      <c r="EY194" s="322">
        <f ca="1">IF(ISERROR(OFFSET('Daten Elementary'!$A$1,MATCH(EY$5,'Daten Elementary'!$A:$A,0)-1,MATCH($AT194,'Daten Elementary'!$A$424:$ADO$424,0)-1)),0,OFFSET('Daten Elementary'!$A$1,MATCH(EY$5,'Daten Elementary'!$A:$A,0)-1,MATCH($AT194,'Daten Elementary'!$A$424:$ADO$424,0)-1))*1000000</f>
        <v>297.50483000000003</v>
      </c>
      <c r="EZ194" s="305">
        <f t="shared" ca="1" si="132"/>
        <v>0.99999999462193623</v>
      </c>
      <c r="FA194" s="314">
        <f ca="1">IF(ISERROR(OFFSET('Daten Elementary'!$A$1,MATCH(FA$5,'Daten Elementary'!$A:$A,0)-1,MATCH(AM194,'Daten Elementary'!$A$424:$ADO$424,0)-1)),0,OFFSET('Daten Elementary'!$A$1,MATCH(FA$5,'Daten Elementary'!$A:$A,0)-1,MATCH(AM194,'Daten Elementary'!$A$424:$ADO$424,0)-1))*1000</f>
        <v>117.3</v>
      </c>
      <c r="FB194" s="314">
        <f ca="1">IF(ISERROR(OFFSET('Daten Elementary'!$A$1,MATCH(FB$5,'Daten Elementary'!$A:$A,0)-1,MATCH(AN194,'Daten Elementary'!$A$424:$ADO$424,0)-1)),0,OFFSET('Daten Elementary'!$A$1,MATCH(FB$5,'Daten Elementary'!$A:$A,0)-1,MATCH(AN194,'Daten Elementary'!$A$424:$ADO$424,0)-1))*1000</f>
        <v>0</v>
      </c>
      <c r="FC194" s="314">
        <f ca="1">IF(ISERROR(OFFSET('Daten Elementary'!$A$1,MATCH(FC$5,'Daten Elementary'!$A:$A,0)-1,MATCH(AO194,'Daten Elementary'!$A$424:$ADO$424,0)-1)),0,OFFSET('Daten Elementary'!$A$1,MATCH(FC$5,'Daten Elementary'!$A:$A,0)-1,MATCH(AO194,'Daten Elementary'!$A$424:$ADO$424,0)-1))*1000</f>
        <v>19.889258000000002</v>
      </c>
      <c r="FD194" s="314">
        <f ca="1">IF(ISERROR(OFFSET('Daten Elementary'!$A$1,MATCH(FD$5,'Daten Elementary'!$A:$A,0)-1,MATCH(AP194,'Daten Elementary'!$A$424:$ADO$424,0)-1)),0,OFFSET('Daten Elementary'!$A$1,MATCH(FD$5,'Daten Elementary'!$A:$A,0)-1,MATCH(AP194,'Daten Elementary'!$A$424:$ADO$424,0)-1))*1000</f>
        <v>0</v>
      </c>
      <c r="FE194" s="314">
        <f t="shared" ca="1" si="133"/>
        <v>137.189258</v>
      </c>
      <c r="FF194" s="314">
        <f ca="1">IF(ISERROR(OFFSET('Daten Elementary'!$A$1,MATCH(FF$5,'Daten Elementary'!$A:$A,0)-1,MATCH(AQ194,'Daten Elementary'!$A$424:$ADO$424,0)-1)),0,OFFSET('Daten Elementary'!$A$1,MATCH(FF$5,'Daten Elementary'!$A:$A,0)-1,MATCH(AQ194,'Daten Elementary'!$A$424:$ADO$424,0)-1))*1000</f>
        <v>4.1987553000000002</v>
      </c>
      <c r="FG194" s="314">
        <f ca="1">IF(ISERROR(OFFSET('Daten Elementary'!$A$1,MATCH(FG$5,'Daten Elementary'!$A:$A,0)-1,MATCH(AR194,'Daten Elementary'!$A$424:$ADO$424,0)-1)),0,OFFSET('Daten Elementary'!$A$1,MATCH(FG$5,'Daten Elementary'!$A:$A,0)-1,MATCH(AR194,'Daten Elementary'!$A$424:$ADO$424,0)-1))*1000</f>
        <v>7.7453498999999999</v>
      </c>
      <c r="FH194" s="314">
        <f ca="1">IF(ISERROR(OFFSET('Daten Elementary'!$A$1,MATCH(FH$5,'Daten Elementary'!$A:$A,0)-1,MATCH(AS194,'Daten Elementary'!$A$424:$ADO$424,0)-1)),0,OFFSET('Daten Elementary'!$A$1,MATCH(FH$5,'Daten Elementary'!$A:$A,0)-1,MATCH(AS194,'Daten Elementary'!$A$424:$ADO$424,0)-1))*1000</f>
        <v>12.718441</v>
      </c>
      <c r="FI194" s="315">
        <f t="shared" ca="1" si="134"/>
        <v>161.8518042</v>
      </c>
      <c r="FJ194" s="314">
        <f ca="1">IF(ISERROR(OFFSET('Daten Elementary'!$A$1,MATCH(FJ$5,'Daten Elementary'!$A:$A,0)-1,MATCH($AT194,'Daten Elementary'!$A$424:$ADO$424,0)-1)),0,OFFSET('Daten Elementary'!$A$1,MATCH(FJ$5,'Daten Elementary'!$A:$A,0)-1,MATCH($AT194,'Daten Elementary'!$A$424:$ADO$424,0)-1))*1000</f>
        <v>161.8518</v>
      </c>
      <c r="FK194" s="305">
        <f t="shared" ca="1" si="135"/>
        <v>0.99999997405033558</v>
      </c>
      <c r="FL194" s="314">
        <f ca="1">IF(ISERROR(OFFSET('Daten Elementary'!$A$1,MATCH(FL$5,'Daten Elementary'!$A:$A,0)-1,MATCH(AM194,'Daten Elementary'!$A$424:$ADO$424,0)-1)),0,OFFSET('Daten Elementary'!$A$1,MATCH(FL$5,'Daten Elementary'!$A:$A,0)-1,MATCH(AM194,'Daten Elementary'!$A$424:$ADO$424,0)-1))</f>
        <v>0</v>
      </c>
      <c r="FM194" s="314">
        <f ca="1">IF(ISERROR(OFFSET('Daten Elementary'!$A$1,MATCH(FM$5,'Daten Elementary'!$A:$A,0)-1,MATCH(AN194,'Daten Elementary'!$A$424:$ADO$424,0)-1)),0,OFFSET('Daten Elementary'!$A$1,MATCH(FM$5,'Daten Elementary'!$A:$A,0)-1,MATCH(AN194,'Daten Elementary'!$A$424:$ADO$424,0)-1))</f>
        <v>0</v>
      </c>
      <c r="FN194" s="314">
        <f ca="1">IF(ISERROR(OFFSET('Daten Elementary'!$A$1,MATCH(FN$5,'Daten Elementary'!$A:$A,0)-1,MATCH(AO194,'Daten Elementary'!$A$424:$ADO$424,0)-1)),0,OFFSET('Daten Elementary'!$A$1,MATCH(FN$5,'Daten Elementary'!$A:$A,0)-1,MATCH(AO194,'Daten Elementary'!$A$424:$ADO$424,0)-1))</f>
        <v>0</v>
      </c>
      <c r="FO194" s="314">
        <f ca="1">IF(ISERROR(OFFSET('Daten Elementary'!$A$1,MATCH(FO$5,'Daten Elementary'!$A:$A,0)-1,MATCH(AP194,'Daten Elementary'!$A$424:$ADO$424,0)-1)),0,OFFSET('Daten Elementary'!$A$1,MATCH(FO$5,'Daten Elementary'!$A:$A,0)-1,MATCH(AP194,'Daten Elementary'!$A$424:$ADO$424,0)-1))</f>
        <v>0</v>
      </c>
      <c r="FP194" s="314">
        <f t="shared" ca="1" si="136"/>
        <v>0</v>
      </c>
      <c r="FQ194" s="314">
        <f ca="1">IF(ISERROR(OFFSET('Daten Elementary'!$A$1,MATCH(FQ$5,'Daten Elementary'!$A:$A,0)-1,MATCH(AQ194,'Daten Elementary'!$A$424:$ADO$424,0)-1)),0,OFFSET('Daten Elementary'!$A$1,MATCH(FQ$5,'Daten Elementary'!$A:$A,0)-1,MATCH(AQ194,'Daten Elementary'!$A$424:$ADO$424,0)-1))</f>
        <v>0</v>
      </c>
      <c r="FR194" s="314">
        <f ca="1">IF(ISERROR(OFFSET('Daten Elementary'!$A$1,MATCH(FR$5,'Daten Elementary'!$A:$A,0)-1,MATCH(AR194,'Daten Elementary'!$A$424:$ADO$424,0)-1)),0,OFFSET('Daten Elementary'!$A$1,MATCH(FR$5,'Daten Elementary'!$A:$A,0)-1,MATCH(AR194,'Daten Elementary'!$A$424:$ADO$424,0)-1))</f>
        <v>0</v>
      </c>
      <c r="FS194" s="314">
        <f ca="1">IF(ISERROR(OFFSET('Daten Elementary'!$A$1,MATCH(FS$5,'Daten Elementary'!$A:$A,0)-1,MATCH(AS194,'Daten Elementary'!$A$424:$ADO$424,0)-1)),0,OFFSET('Daten Elementary'!$A$1,MATCH(FS$5,'Daten Elementary'!$A:$A,0)-1,MATCH(AS194,'Daten Elementary'!$A$424:$ADO$424,0)-1))</f>
        <v>0</v>
      </c>
      <c r="FT194" s="315">
        <f t="shared" ca="1" si="137"/>
        <v>0</v>
      </c>
      <c r="FU194" s="314">
        <f ca="1">IF(ISERROR(OFFSET('Daten Elementary'!$A$1,MATCH(FU$5,'Daten Elementary'!$A:$A,0)-1,MATCH($AT194,'Daten Elementary'!$A$424:$ADO$424,0)-1)),0,OFFSET('Daten Elementary'!$A$1,MATCH(FU$5,'Daten Elementary'!$A:$A,0)-1,MATCH($AT194,'Daten Elementary'!$A$424:$ADO$424,0)-1))</f>
        <v>0</v>
      </c>
      <c r="FV194" s="305">
        <f t="shared" ca="1" si="138"/>
        <v>0</v>
      </c>
      <c r="FW194" s="324"/>
      <c r="FX194" s="231" t="str">
        <f t="shared" si="139"/>
        <v>Lastwagen (16t-32t), Diesel (EURO 4)</v>
      </c>
      <c r="FY194" s="231" t="str">
        <f t="shared" si="104"/>
        <v>Lastwagen (16t-32t)</v>
      </c>
      <c r="FZ194" s="231" t="str">
        <f t="shared" si="105"/>
        <v>, Diesel</v>
      </c>
      <c r="GA194" s="231" t="str">
        <f t="shared" si="106"/>
        <v xml:space="preserve"> (EURO 4)</v>
      </c>
      <c r="GB194" s="231"/>
    </row>
    <row r="195" spans="1:184" ht="16.5" customHeight="1">
      <c r="A195" s="364"/>
      <c r="B195" s="339"/>
      <c r="C195" s="332" t="s">
        <v>392</v>
      </c>
      <c r="D195" s="332" t="s">
        <v>24</v>
      </c>
      <c r="E195" s="345" t="s">
        <v>27</v>
      </c>
      <c r="F195" s="97">
        <v>5.7870370370370363</v>
      </c>
      <c r="G195" s="34">
        <v>12.3</v>
      </c>
      <c r="H195" s="84">
        <f t="shared" si="150"/>
        <v>0.47049081601927123</v>
      </c>
      <c r="I195" s="101">
        <v>1</v>
      </c>
      <c r="J195" s="101"/>
      <c r="K195" s="90">
        <v>1</v>
      </c>
      <c r="L195" s="86"/>
      <c r="M195" s="86"/>
      <c r="N195" s="38" t="s">
        <v>100</v>
      </c>
      <c r="O195" s="6">
        <f ca="1">(IF(ISERROR(INDEX(INDIRECT($D$268),MATCH($AM195,$AM$4:$AM$275,0),MATCH(O$304,INDIRECT($E$268),0))*$I195/$AD195),0,INDEX(INDIRECT($D$268),MATCH($AM195,$AM$4:$AM$275,0),MATCH(O$304,INDIRECT($E$268),0))*$I195/$AD195)+IF(ISERROR(INDEX(INDIRECT($D$268),MATCH($AN195,$AN$4:$AN$275,0),MATCH(O$305,INDIRECT($E$268),0))*$J195/$AE195),0,INDEX(INDIRECT($D$268),MATCH($AN195,$AN$4:$AN$275,0),MATCH(O$305,INDIRECT($E$268),0))*$J195/$AE195))*$AC195/$F195</f>
        <v>119.84851</v>
      </c>
      <c r="P195" s="6">
        <f ca="1">(IF(ISERROR(INDEX(INDIRECT($D$268),MATCH($AO195,$AO$4:$AO$275,0),MATCH(P$304,INDIRECT($E$268),0))*$I195/$AD195),0,INDEX(INDIRECT($D$268),MATCH($AO195,$AO$4:$AO$275,0),MATCH(P$304,INDIRECT($E$268),0))*$I195/$AD195)+IF(ISERROR(INDEX(INDIRECT($D$268),MATCH($AP195,$AP$4:$AP$275,0),MATCH(P$305,INDIRECT($E$268),0))*$J195/$AE195),0,INDEX(INDIRECT($D$268),MATCH($AP195,$AP$4:$AP$275,0),MATCH(P$305,INDIRECT($E$268),0))*$J195/$AE195))*$AC195/$F195</f>
        <v>24.363101</v>
      </c>
      <c r="Q195" s="6">
        <f ca="1">INDEX(INDIRECT($D$268),MATCH($AQ195,$AQ$4:$AQ$284,0),MATCH(Q$4,INDIRECT($E$268),0))*$K195*$AC195/$F195/$AF195</f>
        <v>4.5971023000000004</v>
      </c>
      <c r="R195" s="6">
        <f ca="1">INDEX(INDIRECT($D$268),MATCH($AR195,$AR$4:$AR$284,0),MATCH(R$4,INDIRECT($E$268),0))*$K195*$AC195/$F195/$AF195</f>
        <v>8.6669368999999996</v>
      </c>
      <c r="S195" s="6">
        <f ca="1">INDEX(INDIRECT($D$268),MATCH($AS195,$AS$4:$AS$284,0),MATCH(S$4,INDIRECT($E$268),0))*$K195*$AC195/$F195/$AF195</f>
        <v>14.111649</v>
      </c>
      <c r="T195" s="7">
        <f t="shared" ca="1" si="146"/>
        <v>171.58729920000002</v>
      </c>
      <c r="U195" s="6">
        <f>IF($B$268=6,(IF(OR(AJ195="Benzin",AJ195="Diesel"),$AK195*INDEX('DIN EN 16258'!$I:$I,MATCH('mobitool-Faktoren v2.0'!$AI195,'DIN EN 16258'!$A:$A,0))*$I195/$AD195+$AL195*INDEX('DIN EN 16258'!$I:$I,MATCH('mobitool-Faktoren v2.0'!$AJ195,'DIN EN 16258'!$A:$A,0))*$I195/$AD195,IF(ISERROR($AK195*INDEX('DIN EN 16258'!$I:$I,MATCH('mobitool-Faktoren v2.0'!$AI195,'DIN EN 16258'!$A:$A,0))*$I195/$AD195),0,$AK195*INDEX('DIN EN 16258'!$I:$I,MATCH('mobitool-Faktoren v2.0'!$AI195,'DIN EN 16258'!$A:$A,0))*$I195/$AD195)+IF(ISERROR($AL195*INDEX('DIN EN 16258'!$I:$I,MATCH('mobitool-Faktoren v2.0'!$AJ195,'DIN EN 16258'!$A:$A,0))*$J195/$AE195),0,$AL195*INDEX('DIN EN 16258'!$I:$I,MATCH('mobitool-Faktoren v2.0'!$AJ195,'DIN EN 16258'!$A:$A,0))*$J195/$AE195)))*1000,
IF($B$268=1,(IF(OR(AJ195="Benzin",AJ195="Diesel"),$AK195*INDEX('DIN EN 16258'!$D:$D,MATCH('mobitool-Faktoren v2.0'!$AI195,'DIN EN 16258'!$A:$A,0))*$I195/$AD195+$AL195*INDEX('DIN EN 16258'!$D:$D,MATCH('mobitool-Faktoren v2.0'!$AJ195,'DIN EN 16258'!$A:$A,0))*$I195/$AD195,IF(ISERROR($AK195*INDEX('DIN EN 16258'!$D:$D,MATCH('mobitool-Faktoren v2.0'!$AI195,'DIN EN 16258'!$A:$A,0))*$I195/$AD195),0,$AK195*INDEX('DIN EN 16258'!$D:$D,MATCH('mobitool-Faktoren v2.0'!$AI195,'DIN EN 16258'!$A:$A,0))*$I195/$AD195)+IF(ISERROR($AL195*INDEX('DIN EN 16258'!$D:$D,MATCH('mobitool-Faktoren v2.0'!$AJ195,'DIN EN 16258'!$A:$A,0))*$J195/$AE195),0,$AL195*INDEX('DIN EN 16258'!$D:$D,MATCH('mobitool-Faktoren v2.0'!$AJ195,'DIN EN 16258'!$A:$A,0))*$J195/$AE195))),0))*$AC195/$F195</f>
        <v>120.27549000000002</v>
      </c>
      <c r="V195" s="6">
        <f>IF($B$268=6,(IF(OR(AJ195="Benzin",AJ195="Diesel"),$AK195*INDEX('DIN EN 16258'!$L:$L,MATCH('mobitool-Faktoren v2.0'!$AI195,'DIN EN 16258'!$A:$A,0))*$I195/$AD195+$AL195*INDEX('DIN EN 16258'!$L:$L,MATCH('mobitool-Faktoren v2.0'!$AJ195,'DIN EN 16258'!$A:$A,0))*$I195/$AD195,IF(ISERROR($AK195*INDEX('DIN EN 16258'!$L:$L,MATCH('mobitool-Faktoren v2.0'!$AI195,'DIN EN 16258'!$A:$A,0))*$I195/$AD195),0,$AK195*INDEX('DIN EN 16258'!$L:$L,MATCH('mobitool-Faktoren v2.0'!$AI195,'DIN EN 16258'!$A:$A,0))*$I195/$AD195)+IF(ISERROR($AL195*INDEX('DIN EN 16258'!$L:$L,MATCH('mobitool-Faktoren v2.0'!$AJ195,'DIN EN 16258'!$A:$A,0))*$J195/$AE195),0,$AL195*INDEX('DIN EN 16258'!$L:$L,MATCH('mobitool-Faktoren v2.0'!$AJ195,'DIN EN 16258'!$A:$A,0))*$J195/$AE195)))*1000,
IF($B$268=1,(IF(OR(AJ195="Benzin",AJ195="Diesel"),$AK195*INDEX('DIN EN 16258'!$F:$F,MATCH('mobitool-Faktoren v2.0'!$AI195,'DIN EN 16258'!$A:$A,0))*$I195/$AD195+$AL195*INDEX('DIN EN 16258'!$F:$F,MATCH('mobitool-Faktoren v2.0'!$AJ195,'DIN EN 16258'!$A:$A,0))*$I195/$AD195,IF(ISERROR($AK195*INDEX('DIN EN 16258'!$F:$F,MATCH('mobitool-Faktoren v2.0'!$AI195,'DIN EN 16258'!$A:$A,0))*$I195/$AD195),0,$AK195*INDEX('DIN EN 16258'!$F:$F,MATCH('mobitool-Faktoren v2.0'!$AI195,'DIN EN 16258'!$A:$A,0))*$I195/$AD195)+IF(ISERROR($AL195*INDEX('DIN EN 16258'!$F:$F,MATCH('mobitool-Faktoren v2.0'!$AJ195,'DIN EN 16258'!$A:$A,0))*$J195/$AE195),0,$AL195*INDEX('DIN EN 16258'!$F:$F,MATCH('mobitool-Faktoren v2.0'!$AJ195,'DIN EN 16258'!$A:$A,0))*$J195/$AE195))),0))*$AC195/$F195</f>
        <v>146.12910000000002</v>
      </c>
      <c r="W195" s="6" t="s">
        <v>2379</v>
      </c>
      <c r="X195" s="39" t="s">
        <v>162</v>
      </c>
      <c r="Y195" s="300"/>
      <c r="Z195" s="300"/>
      <c r="AA195" s="299"/>
      <c r="AB195" s="299"/>
      <c r="AC195" s="300">
        <v>5.7870370370370363</v>
      </c>
      <c r="AD195" s="298">
        <v>1</v>
      </c>
      <c r="AE195" s="298"/>
      <c r="AF195" s="337">
        <v>1</v>
      </c>
      <c r="AG195" s="337"/>
      <c r="AH195" s="337"/>
      <c r="AI195" s="301" t="s">
        <v>24</v>
      </c>
      <c r="AJ195" s="301"/>
      <c r="AK195" s="374">
        <f>'Kennwerte Strassentransporte'!H$77</f>
        <v>3.7469000000000002E-2</v>
      </c>
      <c r="AL195" s="374"/>
      <c r="AM195" s="202" t="s">
        <v>1197</v>
      </c>
      <c r="AN195" s="202" t="s">
        <v>81</v>
      </c>
      <c r="AO195" s="202" t="s">
        <v>1198</v>
      </c>
      <c r="AP195" s="202" t="s">
        <v>81</v>
      </c>
      <c r="AQ195" s="202" t="s">
        <v>1199</v>
      </c>
      <c r="AR195" s="202" t="s">
        <v>1200</v>
      </c>
      <c r="AS195" s="202" t="s">
        <v>1201</v>
      </c>
      <c r="AT195" s="202" t="s">
        <v>1209</v>
      </c>
      <c r="AU195" s="303">
        <f ca="1">IF(ISERROR(OFFSET('Daten KEA'!$A$1,MATCH(AU$5,'Daten KEA'!$A:$A,0)-1,MATCH(AM195,'Daten KEA'!$A$424:$ADO$424,0)-1)),0,OFFSET('Daten KEA'!$A$1,MATCH(AU$5,'Daten KEA'!$A:$A,0)-1,MATCH(AM195,'Daten KEA'!$A$424:$ADO$424,0)-1))+IF(ISERROR(AK195*INDEX('Energiefaktoren Ecoinvent'!$D:$D,MATCH('mobitool-Faktoren v2.0'!AI195,'Energiefaktoren Ecoinvent'!$A:$A,0))),0,AK195*INDEX('Energiefaktoren Ecoinvent'!$D:$D,MATCH('mobitool-Faktoren v2.0'!AI195,'Energiefaktoren Ecoinvent'!$A:$A,0)))+IF(OR(AJ195="Benzin",AJ195="Diesel"),IF(ISERROR(OFFSET('Daten KEA'!$A$1,MATCH(AV$5,'Daten KEA'!$A:$A,0)-1,MATCH(AN195,'Daten KEA'!$A$424:$ADO$424,0)-1)),0,OFFSET('Daten KEA'!$A$1,MATCH(AV$5,'Daten KEA'!$A:$A,0)-1,MATCH(AN195,'Daten KEA'!$A$424:$ADO$424,0)-1))+IF(ISERROR(AL195*INDEX('Energiefaktoren Ecoinvent'!$D:$D,MATCH('mobitool-Faktoren v2.0'!AJ195,'Energiefaktoren Ecoinvent'!$A:$A,0))),0,AL195*INDEX('Energiefaktoren Ecoinvent'!$D:$D,MATCH('mobitool-Faktoren v2.0'!AJ195,'Energiefaktoren Ecoinvent'!$A:$A,0))),0)</f>
        <v>1.6036732</v>
      </c>
      <c r="AV195" s="303">
        <f ca="1">IF(OR(AJ195="Benzin",AJ195="Diesel"),0,IF(ISERROR(OFFSET('Daten KEA'!$A$1,MATCH(AV$5,'Daten KEA'!$A:$A,0)-1,MATCH(AN195,'Daten KEA'!$A$424:$ADO$424,0)-1)),0,OFFSET('Daten KEA'!$A$1,MATCH(AV$5,'Daten KEA'!$A:$A,0)-1,MATCH(AN195,'Daten KEA'!$A$424:$ADO$424,0)-1))+IF(ISERROR(AL195*INDEX('Energiefaktoren Ecoinvent'!$D:$D,MATCH('mobitool-Faktoren v2.0'!AJ195,'Energiefaktoren Ecoinvent'!$A:$A,0))),0,AL195*INDEX('Energiefaktoren Ecoinvent'!$D:$D,MATCH('mobitool-Faktoren v2.0'!AJ195,'Energiefaktoren Ecoinvent'!$A:$A,0))))</f>
        <v>0</v>
      </c>
      <c r="AW195" s="303">
        <f ca="1">IF(ISERROR(OFFSET('Daten KEA'!$A$1,MATCH(AW$5,'Daten KEA'!$A:$A,0)-1,MATCH(AO195,'Daten KEA'!$A$424:$ADO$424,0)-1)),0,OFFSET('Daten KEA'!$A$1,MATCH(AW$5,'Daten KEA'!$A:$A,0)-1,MATCH(AO195,'Daten KEA'!$A$424:$ADO$424,0)-1))-IF(ISERROR(AK195*INDEX('Energiefaktoren Ecoinvent'!$D:$D,MATCH('mobitool-Faktoren v2.0'!AI195,'Energiefaktoren Ecoinvent'!$A:$A,0))),0,AK195*INDEX('Energiefaktoren Ecoinvent'!$D:$D,MATCH('mobitool-Faktoren v2.0'!AI195,'Energiefaktoren Ecoinvent'!$A:$A,0)))+IF(OR(AJ195="Benzin",AJ195="Diesel"),IF(ISERROR(OFFSET('Daten KEA'!$A$1,MATCH(AX$5,'Daten KEA'!$A:$A,0)-1,MATCH(AP195,'Daten KEA'!$A$424:$ADO$424,0)-1)),0,OFFSET('Daten KEA'!$A$1,MATCH(AX$5,'Daten KEA'!$A:$A,0)-1,MATCH(AP195,'Daten KEA'!$A$424:$ADO$424,0)-1))-IF(ISERROR(AL195*INDEX('Energiefaktoren Ecoinvent'!$D:$D,MATCH('mobitool-Faktoren v2.0'!AJ195,'Energiefaktoren Ecoinvent'!$A:$A,0))),0,AL195*INDEX('Energiefaktoren Ecoinvent'!$D:$D,MATCH('mobitool-Faktoren v2.0'!AJ195,'Energiefaktoren Ecoinvent'!$A:$A,0))),0)</f>
        <v>0.47664869999999993</v>
      </c>
      <c r="AX195" s="303">
        <f ca="1">IF(OR(AJ195="Benzin",AJ195="Diesel"),0,IF(ISERROR(OFFSET('Daten KEA'!$A$1,MATCH(AX$5,'Daten KEA'!$A:$A,0)-1,MATCH(AP195,'Daten KEA'!$A$424:$ADO$424,0)-1)),0,OFFSET('Daten KEA'!$A$1,MATCH(AX$5,'Daten KEA'!$A:$A,0)-1,MATCH(AP195,'Daten KEA'!$A$424:$ADO$424,0)-1))-IF(ISERROR(AL195*INDEX('Energiefaktoren Ecoinvent'!$D:$D,MATCH('mobitool-Faktoren v2.0'!AJ195,'Energiefaktoren Ecoinvent'!$A:$A,0))),0,AL195*INDEX('Energiefaktoren Ecoinvent'!$D:$D,MATCH('mobitool-Faktoren v2.0'!AJ195,'Energiefaktoren Ecoinvent'!$A:$A,0))))</f>
        <v>0</v>
      </c>
      <c r="AY195" s="303">
        <f t="shared" ca="1" si="107"/>
        <v>2.0803218999999999</v>
      </c>
      <c r="AZ195" s="303">
        <f ca="1">IF(ISERROR(OFFSET('Daten KEA'!$A$1,MATCH(AZ$5,'Daten KEA'!$A:$A,0)-1,MATCH(AQ195,'Daten KEA'!$A$424:$ADO$424,0)-1)),0,OFFSET('Daten KEA'!$A$1,MATCH(AZ$5,'Daten KEA'!$A:$A,0)-1,MATCH(AQ195,'Daten KEA'!$A$424:$ADO$424,0)-1))</f>
        <v>0.13525609</v>
      </c>
      <c r="BA195" s="303">
        <f ca="1">IF(ISERROR(OFFSET('Daten KEA'!$A$1,MATCH(BA$5,'Daten KEA'!$A:$A,0)-1,MATCH(AR195,'Daten KEA'!$A$424:$ADO$424,0)-1)),0,OFFSET('Daten KEA'!$A$1,MATCH(BA$5,'Daten KEA'!$A:$A,0)-1,MATCH(AR195,'Daten KEA'!$A$424:$ADO$424,0)-1))</f>
        <v>0.15496423000000001</v>
      </c>
      <c r="BB195" s="303">
        <f ca="1">IF(ISERROR(OFFSET('Daten KEA'!$A$1,MATCH(BB$5,'Daten KEA'!$A:$A,0)-1,MATCH(AS195,'Daten KEA'!$A$424:$ADO$424,0)-1)),0,OFFSET('Daten KEA'!$A$1,MATCH(BB$5,'Daten KEA'!$A:$A,0)-1,MATCH(AS195,'Daten KEA'!$A$424:$ADO$424,0)-1))</f>
        <v>0.49286074000000002</v>
      </c>
      <c r="BC195" s="304">
        <f t="shared" ca="1" si="151"/>
        <v>2.8634029600000002</v>
      </c>
      <c r="BD195" s="303">
        <f ca="1">IF(ISERROR(OFFSET('Daten KEA'!$A$1,MATCH(BD$5,'Daten KEA'!$A:$A,0)-1,MATCH(AT195,'Daten KEA'!$A$424:$ADO$424,0)-1)),0,OFFSET('Daten KEA'!$A$1,MATCH(BD$5,'Daten KEA'!$A:$A,0)-1,MATCH(AT195,'Daten KEA'!$A$424:$ADO$424,0)-1))</f>
        <v>2.8634029999999999</v>
      </c>
      <c r="BE195" s="305">
        <f t="shared" ca="1" si="108"/>
        <v>1.0000000139693925</v>
      </c>
      <c r="BF195" s="306">
        <f ca="1">IF(ISERROR(OFFSET('Daten KEA'!$A$1,MATCH(BF$5,'Daten KEA'!$A:$A,0)-1,MATCH(AM195,'Daten KEA'!$A$424:$ADO$424,0)-1)),0,OFFSET('Daten KEA'!$A$1,MATCH(BF$5,'Daten KEA'!$A:$A,0)-1,MATCH(AM195,'Daten KEA'!$A$424:$ADO$424,0)-1))+IF(ISERROR($AK195*INDEX('Energiefaktoren Ecoinvent'!$H:$H,MATCH('mobitool-Faktoren v2.0'!$AI195,'Energiefaktoren Ecoinvent'!$A:$A,0))),0,$AK195*INDEX('Energiefaktoren Ecoinvent'!$H:$H,MATCH('mobitool-Faktoren v2.0'!$AI195,'Energiefaktoren Ecoinvent'!$A:$A,0)))+IF(OR(AJ195="Benzin",AJ195="Diesel"),IF(ISERROR(OFFSET('Daten KEA'!$A$1,MATCH(BG$5,'Daten KEA'!$A:$A,0)-1,MATCH(AN195,'Daten KEA'!$A$424:$ADO$424,0)-1)),0,OFFSET('Daten KEA'!$A$1,MATCH(BG$5,'Daten KEA'!$A:$A,0)-1,MATCH(AN195,'Daten KEA'!$A$424:$ADO$424,0)-1))+IF(ISERROR($AL195*INDEX('Energiefaktoren Ecoinvent'!$H:$H,MATCH('mobitool-Faktoren v2.0'!$AJ195,'Energiefaktoren Ecoinvent'!$A:$A,0))),0,$AL195*INDEX('Energiefaktoren Ecoinvent'!$H:$H,MATCH('mobitool-Faktoren v2.0'!$AJ195,'Energiefaktoren Ecoinvent'!$A:$A,0))),0)</f>
        <v>1.6036732</v>
      </c>
      <c r="BG195" s="306">
        <f ca="1">IF(OR(AJ195="Benzin",AJ195="Diesel"),0,IF(ISERROR(OFFSET('Daten KEA'!$A$1,MATCH(BG$5,'Daten KEA'!$A:$A,0)-1,MATCH(AN195,'Daten KEA'!$A$424:$ADO$424,0)-1)),0,OFFSET('Daten KEA'!$A$1,MATCH(BG$5,'Daten KEA'!$A:$A,0)-1,MATCH(AN195,'Daten KEA'!$A$424:$ADO$424,0)-1))+IF(ISERROR($AL195*INDEX('Energiefaktoren Ecoinvent'!$H:$H,MATCH('mobitool-Faktoren v2.0'!$AJ195,'Energiefaktoren Ecoinvent'!$A:$A,0))),0,$AL195*INDEX('Energiefaktoren Ecoinvent'!$H:$H,MATCH('mobitool-Faktoren v2.0'!$AJ195,'Energiefaktoren Ecoinvent'!$A:$A,0))))</f>
        <v>0</v>
      </c>
      <c r="BH195" s="306">
        <f ca="1">IF(ISERROR(OFFSET('Daten KEA'!$A$1,MATCH(BH$5,'Daten KEA'!$A:$A,0)-1,MATCH(AO195,'Daten KEA'!$A$424:$ADO$424,0)-1)),0,OFFSET('Daten KEA'!$A$1,MATCH(BH$5,'Daten KEA'!$A:$A,0)-1,MATCH(AO195,'Daten KEA'!$A$424:$ADO$424,0)-1))-IF(ISERROR($AK195*INDEX('Energiefaktoren Ecoinvent'!$H:$H,MATCH('mobitool-Faktoren v2.0'!$AI195,'Energiefaktoren Ecoinvent'!$A:$A,0))),0,$AK195*INDEX('Energiefaktoren Ecoinvent'!$H:$H,MATCH('mobitool-Faktoren v2.0'!$AI195,'Energiefaktoren Ecoinvent'!$A:$A,0)))+IF(OR(AJ195="Benzin",AJ195="Diesel"),IF(ISERROR(OFFSET('Daten KEA'!$A$1,MATCH(BI$5,'Daten KEA'!$A:$A,0)-1,MATCH(AP195,'Daten KEA'!$A$424:$ADO$424,0)-1)),0,OFFSET('Daten KEA'!$A$1,MATCH(BI$5,'Daten KEA'!$A:$A,0)-1,MATCH(AP195,'Daten KEA'!$A$424:$ADO$424,0)-1))-IF(ISERROR($AL195*INDEX('Energiefaktoren Ecoinvent'!$H:$H,MATCH('mobitool-Faktoren v2.0'!$AJ195,'Energiefaktoren Ecoinvent'!$A:$A,0))),0,$AL195*INDEX('Energiefaktoren Ecoinvent'!$H:$H,MATCH('mobitool-Faktoren v2.0'!$AJ195,'Energiefaktoren Ecoinvent'!$A:$A,0))),0)</f>
        <v>0.47127284213179998</v>
      </c>
      <c r="BI195" s="306">
        <f ca="1">IF(OR(AJ195="Benzin",AJ195="Diesel"),0,IF(ISERROR(OFFSET('Daten KEA'!$A$1,MATCH(BI$5,'Daten KEA'!$A:$A,0)-1,MATCH(AP195,'Daten KEA'!$A$424:$ADO$424,0)-1)),0,OFFSET('Daten KEA'!$A$1,MATCH(BI$5,'Daten KEA'!$A:$A,0)-1,MATCH(AP195,'Daten KEA'!$A$424:$ADO$424,0)-1))-IF(ISERROR($AL195*INDEX('Energiefaktoren Ecoinvent'!$H:$H,MATCH('mobitool-Faktoren v2.0'!$AJ195,'Energiefaktoren Ecoinvent'!$A:$A,0))),0,$AL195*INDEX('Energiefaktoren Ecoinvent'!$H:$H,MATCH('mobitool-Faktoren v2.0'!$AJ195,'Energiefaktoren Ecoinvent'!$A:$A,0))))</f>
        <v>0</v>
      </c>
      <c r="BJ195" s="306">
        <f t="shared" ca="1" si="140"/>
        <v>2.0749460421318</v>
      </c>
      <c r="BK195" s="306">
        <f ca="1">IF(ISERROR(OFFSET('Daten KEA'!$A$1,MATCH(BK$5,'Daten KEA'!$A:$A,0)-1,MATCH(AQ195,'Daten KEA'!$A$424:$ADO$424,0)-1)),0,OFFSET('Daten KEA'!$A$1,MATCH(BK$5,'Daten KEA'!$A:$A,0)-1,MATCH(AQ195,'Daten KEA'!$A$424:$ADO$424,0)-1))</f>
        <v>0.12982152906364</v>
      </c>
      <c r="BL195" s="306">
        <f ca="1">IF(ISERROR(OFFSET('Daten KEA'!$A$1,MATCH(BL$5,'Daten KEA'!$A:$A,0)-1,MATCH(AR195,'Daten KEA'!$A$424:$ADO$424,0)-1)),0,OFFSET('Daten KEA'!$A$1,MATCH(BL$5,'Daten KEA'!$A:$A,0)-1,MATCH(AR195,'Daten KEA'!$A$424:$ADO$424,0)-1))</f>
        <v>0.14763116588590003</v>
      </c>
      <c r="BM195" s="306">
        <f ca="1">IF(ISERROR(OFFSET('Daten KEA'!$A$1,MATCH(BM$5,'Daten KEA'!$A:$A,0)-1,MATCH(AS195,'Daten KEA'!$A$424:$ADO$424,0)-1)),0,OFFSET('Daten KEA'!$A$1,MATCH(BM$5,'Daten KEA'!$A:$A,0)-1,MATCH(AS195,'Daten KEA'!$A$424:$ADO$424,0)-1))</f>
        <v>0.46938053626171999</v>
      </c>
      <c r="BN195" s="307">
        <f t="shared" ca="1" si="148"/>
        <v>2.8217792733430604</v>
      </c>
      <c r="BO195" s="306">
        <f ca="1">IF(ISERROR(OFFSET('Daten KEA'!$A$1,MATCH(BO$5,'Daten KEA'!$A:$A,0)-1,MATCH(AT195,'Daten KEA'!$A$424:$ADO$424,0)-1)),0,OFFSET('Daten KEA'!$A$1,MATCH(BO$5,'Daten KEA'!$A:$A,0)-1,MATCH(AT195,'Daten KEA'!$A$424:$ADO$424,0)-1))</f>
        <v>2.8217793023430997</v>
      </c>
      <c r="BP195" s="305">
        <f t="shared" ca="1" si="109"/>
        <v>1.0000000102772175</v>
      </c>
      <c r="BQ195" s="308">
        <f ca="1">IF(ISERROR(OFFSET('Daten GWP'!$A$1,MATCH(BQ$5,'Daten GWP'!$A:$A,0)-1,MATCH(AM195,'Daten GWP'!$A$424:$ADO$424,0)-1)),0,OFFSET('Daten GWP'!$A$1,MATCH(BQ$5,'Daten GWP'!$A:$A,0)-1,MATCH(AM195,'Daten GWP'!$A$424:$ADO$424,0)-1))*1000</f>
        <v>119.84851</v>
      </c>
      <c r="BR195" s="308">
        <f ca="1">IF(ISERROR(OFFSET('Daten GWP'!$A$1,MATCH(BR$5,'Daten GWP'!$A:$A,0)-1,MATCH(AN195,'Daten GWP'!$A$424:$ADO$424,0)-1)),0,OFFSET('Daten GWP'!$A$1,MATCH(BR$5,'Daten GWP'!$A:$A,0)-1,MATCH(AN195,'Daten GWP'!$A$424:$ADO$424,0)-1))*1000</f>
        <v>0</v>
      </c>
      <c r="BS195" s="308">
        <f ca="1">IF(ISERROR(OFFSET('Daten GWP'!$A$1,MATCH(BS$5,'Daten GWP'!$A:$A,0)-1,MATCH(AO195,'Daten GWP'!$A$424:$ADO$424,0)-1)),0,OFFSET('Daten GWP'!$A$1,MATCH(BS$5,'Daten GWP'!$A:$A,0)-1,MATCH(AO195,'Daten GWP'!$A$424:$ADO$424,0)-1))*1000</f>
        <v>24.363101</v>
      </c>
      <c r="BT195" s="308">
        <f ca="1">IF(ISERROR(OFFSET('Daten GWP'!$A$1,MATCH(BT$5,'Daten GWP'!$A:$A,0)-1,MATCH(AP195,'Daten GWP'!$A$424:$ADO$424,0)-1)),0,OFFSET('Daten GWP'!$A$1,MATCH(BT$5,'Daten GWP'!$A:$A,0)-1,MATCH(AP195,'Daten GWP'!$A$424:$ADO$424,0)-1))*1000</f>
        <v>0</v>
      </c>
      <c r="BU195" s="308">
        <f t="shared" ca="1" si="110"/>
        <v>144.211611</v>
      </c>
      <c r="BV195" s="308">
        <f ca="1">IF(ISERROR(OFFSET('Daten GWP'!$A$1,MATCH(BV$5,'Daten GWP'!$A:$A,0)-1,MATCH(AQ195,'Daten GWP'!$A$424:$ADO$424,0)-1)),0,OFFSET('Daten GWP'!$A$1,MATCH(BV$5,'Daten GWP'!$A:$A,0)-1,MATCH(AQ195,'Daten GWP'!$A$424:$ADO$424,0)-1))*1000</f>
        <v>4.5971023000000004</v>
      </c>
      <c r="BW195" s="308">
        <f ca="1">IF(ISERROR(OFFSET('Daten GWP'!$A$1,MATCH(BW$5,'Daten GWP'!$A:$A,0)-1,MATCH(AR195,'Daten GWP'!$A$424:$ADO$424,0)-1)),0,OFFSET('Daten GWP'!$A$1,MATCH(BW$5,'Daten GWP'!$A:$A,0)-1,MATCH(AR195,'Daten GWP'!$A$424:$ADO$424,0)-1))*1000</f>
        <v>8.6669368999999996</v>
      </c>
      <c r="BX195" s="308">
        <f ca="1">IF(ISERROR(OFFSET('Daten GWP'!$A$1,MATCH(BX$5,'Daten GWP'!$A:$A,0)-1,MATCH(AS195,'Daten GWP'!$A$424:$ADO$424,0)-1)),0,OFFSET('Daten GWP'!$A$1,MATCH(BX$5,'Daten GWP'!$A:$A,0)-1,MATCH(AS195,'Daten GWP'!$A$424:$ADO$424,0)-1))*1000</f>
        <v>14.111649</v>
      </c>
      <c r="BY195" s="309">
        <f t="shared" ca="1" si="149"/>
        <v>171.58729919999999</v>
      </c>
      <c r="BZ195" s="308">
        <f ca="1">IF(ISERROR(OFFSET('Daten GWP'!$A$1,MATCH(BZ$5,'Daten GWP'!$A:$A,0)-1,MATCH(AT195,'Daten GWP'!$A$424:$ADO$424,0)-1)),0,OFFSET('Daten GWP'!$A$1,MATCH(BZ$5,'Daten GWP'!$A:$A,0)-1,MATCH(AT195,'Daten GWP'!$A$424:$ADO$424,0)-1))*1000</f>
        <v>171.5873</v>
      </c>
      <c r="CA195" s="305">
        <f t="shared" ca="1" si="111"/>
        <v>1.0000000046623498</v>
      </c>
      <c r="CB195" s="310">
        <f ca="1">IF(ISERROR(OFFSET('Daten Elementary'!$A$1,MATCH(CB$5,'Daten Elementary'!$A:$A,0)-1,MATCH(AM195,'Daten Elementary'!$A$424:$ADO$424,0)-1)),0,OFFSET('Daten Elementary'!$A$1,MATCH(CB$5,'Daten Elementary'!$A:$A,0)-1,MATCH(AM195,'Daten Elementary'!$A$424:$ADO$424,0)-1))*1000000</f>
        <v>91.121229</v>
      </c>
      <c r="CC195" s="310">
        <f ca="1">IF(ISERROR(OFFSET('Daten Elementary'!$A$1,MATCH(CC$5,'Daten Elementary'!$A:$A,0)-1,MATCH(AN195,'Daten Elementary'!$A$424:$ADO$424,0)-1)),0,OFFSET('Daten Elementary'!$A$1,MATCH(CC$5,'Daten Elementary'!$A:$A,0)-1,MATCH(AN195,'Daten Elementary'!$A$424:$ADO$424,0)-1))*1000000</f>
        <v>0</v>
      </c>
      <c r="CD195" s="310">
        <f ca="1">IF(ISERROR(OFFSET('Daten Elementary'!$A$1,MATCH(CD$5,'Daten Elementary'!$A:$A,0)-1,MATCH(AO195,'Daten Elementary'!$A$424:$ADO$424,0)-1)),0,OFFSET('Daten Elementary'!$A$1,MATCH(CD$5,'Daten Elementary'!$A:$A,0)-1,MATCH(AO195,'Daten Elementary'!$A$424:$ADO$424,0)-1))*1000000</f>
        <v>9.736622800000001</v>
      </c>
      <c r="CE195" s="310">
        <f ca="1">IF(ISERROR(OFFSET('Daten Elementary'!$A$1,MATCH(CE$5,'Daten Elementary'!$A:$A,0)-1,MATCH(AP195,'Daten Elementary'!$A$424:$ADO$424,0)-1)),0,OFFSET('Daten Elementary'!$A$1,MATCH(CE$5,'Daten Elementary'!$A:$A,0)-1,MATCH(AP195,'Daten Elementary'!$A$424:$ADO$424,0)-1))*1000000</f>
        <v>0</v>
      </c>
      <c r="CF195" s="310">
        <f t="shared" ca="1" si="112"/>
        <v>100.85785180000001</v>
      </c>
      <c r="CG195" s="310">
        <f ca="1">IF(ISERROR(OFFSET('Daten Elementary'!$A$1,MATCH(CG$5,'Daten Elementary'!$A:$A,0)-1,MATCH(AQ195,'Daten Elementary'!$A$424:$ADO$424,0)-1)),0,OFFSET('Daten Elementary'!$A$1,MATCH(CG$5,'Daten Elementary'!$A:$A,0)-1,MATCH(AQ195,'Daten Elementary'!$A$424:$ADO$424,0)-1))*1000000</f>
        <v>2.2407362000000002</v>
      </c>
      <c r="CH195" s="310">
        <f ca="1">IF(ISERROR(OFFSET('Daten Elementary'!$A$1,MATCH(CH$5,'Daten Elementary'!$A:$A,0)-1,MATCH(AR195,'Daten Elementary'!$A$424:$ADO$424,0)-1)),0,OFFSET('Daten Elementary'!$A$1,MATCH(CH$5,'Daten Elementary'!$A:$A,0)-1,MATCH(AR195,'Daten Elementary'!$A$424:$ADO$424,0)-1))*1000000</f>
        <v>12.861871000000001</v>
      </c>
      <c r="CI195" s="310">
        <f ca="1">IF(ISERROR(OFFSET('Daten Elementary'!$A$1,MATCH(CI$5,'Daten Elementary'!$A:$A,0)-1,MATCH(AS195,'Daten Elementary'!$A$424:$ADO$424,0)-1)),0,OFFSET('Daten Elementary'!$A$1,MATCH(CI$5,'Daten Elementary'!$A:$A,0)-1,MATCH(AS195,'Daten Elementary'!$A$424:$ADO$424,0)-1))*1000000</f>
        <v>14.791191</v>
      </c>
      <c r="CJ195" s="311">
        <f t="shared" ca="1" si="113"/>
        <v>130.75165000000001</v>
      </c>
      <c r="CK195" s="310">
        <f ca="1">IF(ISERROR(OFFSET('Daten Elementary'!$A$1,MATCH(CK$5,'Daten Elementary'!$A:$A,0)-1,MATCH($AT195,'Daten Elementary'!$A$424:$ADO$424,0)-1)),0,OFFSET('Daten Elementary'!$A$1,MATCH(CK$5,'Daten Elementary'!$A:$A,0)-1,MATCH($AT195,'Daten Elementary'!$A$424:$ADO$424,0)-1))*1000000</f>
        <v>130.75165000000001</v>
      </c>
      <c r="CL195" s="305">
        <f t="shared" ca="1" si="114"/>
        <v>1</v>
      </c>
      <c r="CM195" s="312">
        <f ca="1">IF(ISERROR(OFFSET('Daten Elementary'!$A$1,MATCH(CM$5,'Daten Elementary'!$A:$A,0)-1,MATCH(AM195,'Daten Elementary'!$A$424:$ADO$424,0)-1)),0,OFFSET('Daten Elementary'!$A$1,MATCH(CM$5,'Daten Elementary'!$A:$A,0)-1,MATCH(AM195,'Daten Elementary'!$A$424:$ADO$424,0)-1))*1000000</f>
        <v>50.641360999999996</v>
      </c>
      <c r="CN195" s="312">
        <f ca="1">IF(ISERROR(OFFSET('Daten Elementary'!$A$1,MATCH(CN$5,'Daten Elementary'!$A:$A,0)-1,MATCH(AN195,'Daten Elementary'!$A$424:$ADO$424,0)-1)),0,OFFSET('Daten Elementary'!$A$1,MATCH(CN$5,'Daten Elementary'!$A:$A,0)-1,MATCH(AN195,'Daten Elementary'!$A$424:$ADO$424,0)-1))*1000000</f>
        <v>0</v>
      </c>
      <c r="CO195" s="312">
        <f ca="1">IF(ISERROR(OFFSET('Daten Elementary'!$A$1,MATCH(CO$5,'Daten Elementary'!$A:$A,0)-1,MATCH(AO195,'Daten Elementary'!$A$424:$ADO$424,0)-1)),0,OFFSET('Daten Elementary'!$A$1,MATCH(CO$5,'Daten Elementary'!$A:$A,0)-1,MATCH(AO195,'Daten Elementary'!$A$424:$ADO$424,0)-1))*1000000</f>
        <v>7.9131114</v>
      </c>
      <c r="CP195" s="312">
        <f ca="1">IF(ISERROR(OFFSET('Daten Elementary'!$A$1,MATCH(CP$5,'Daten Elementary'!$A:$A,0)-1,MATCH(AP195,'Daten Elementary'!$A$424:$ADO$424,0)-1)),0,OFFSET('Daten Elementary'!$A$1,MATCH(CP$5,'Daten Elementary'!$A:$A,0)-1,MATCH(AP195,'Daten Elementary'!$A$424:$ADO$424,0)-1))*1000000</f>
        <v>0</v>
      </c>
      <c r="CQ195" s="312">
        <f t="shared" ca="1" si="115"/>
        <v>58.554472399999995</v>
      </c>
      <c r="CR195" s="312">
        <f ca="1">IF(ISERROR(OFFSET('Daten Elementary'!$A$1,MATCH(CR$5,'Daten Elementary'!$A:$A,0)-1,MATCH(AQ195,'Daten Elementary'!$A$424:$ADO$424,0)-1)),0,OFFSET('Daten Elementary'!$A$1,MATCH(CR$5,'Daten Elementary'!$A:$A,0)-1,MATCH(AQ195,'Daten Elementary'!$A$424:$ADO$424,0)-1))*1000000</f>
        <v>1.1101998000000002</v>
      </c>
      <c r="CS195" s="312">
        <f ca="1">IF(ISERROR(OFFSET('Daten Elementary'!$A$1,MATCH(CS$5,'Daten Elementary'!$A:$A,0)-1,MATCH(AR195,'Daten Elementary'!$A$424:$ADO$424,0)-1)),0,OFFSET('Daten Elementary'!$A$1,MATCH(CS$5,'Daten Elementary'!$A:$A,0)-1,MATCH(AR195,'Daten Elementary'!$A$424:$ADO$424,0)-1))*1000000</f>
        <v>3.7217416000000001</v>
      </c>
      <c r="CT195" s="312">
        <f ca="1">IF(ISERROR(OFFSET('Daten Elementary'!$A$1,MATCH(CT$5,'Daten Elementary'!$A:$A,0)-1,MATCH(AS195,'Daten Elementary'!$A$424:$ADO$424,0)-1)),0,OFFSET('Daten Elementary'!$A$1,MATCH(CT$5,'Daten Elementary'!$A:$A,0)-1,MATCH(AS195,'Daten Elementary'!$A$424:$ADO$424,0)-1))*1000000</f>
        <v>8.3639334999999999</v>
      </c>
      <c r="CU195" s="313">
        <f t="shared" ca="1" si="116"/>
        <v>71.750347300000001</v>
      </c>
      <c r="CV195" s="312">
        <f ca="1">IF(ISERROR(OFFSET('Daten Elementary'!$A$1,MATCH(CV$5,'Daten Elementary'!$A:$A,0)-1,MATCH($AT195,'Daten Elementary'!$A$424:$ADO$424,0)-1)),0,OFFSET('Daten Elementary'!$A$1,MATCH(CV$5,'Daten Elementary'!$A:$A,0)-1,MATCH($AT195,'Daten Elementary'!$A$424:$ADO$424,0)-1))*1000000</f>
        <v>71.750347000000005</v>
      </c>
      <c r="CW195" s="305">
        <f t="shared" ca="1" si="117"/>
        <v>0.99999999581883559</v>
      </c>
      <c r="CX195" s="314">
        <f ca="1">IF(ISERROR(OFFSET('Daten Elementary'!$A$1,MATCH(CX$5,'Daten Elementary'!$A:$A,0)-1,MATCH(AM195,'Daten Elementary'!$A$424:$ADO$424,0)-1)),0,OFFSET('Daten Elementary'!$A$1,MATCH(CX$5,'Daten Elementary'!$A:$A,0)-1,MATCH(AM195,'Daten Elementary'!$A$424:$ADO$424,0)-1))*1000000</f>
        <v>4.4753384999999994</v>
      </c>
      <c r="CY195" s="314">
        <f ca="1">IF(ISERROR(OFFSET('Daten Elementary'!$A$1,MATCH(CY$5,'Daten Elementary'!$A:$A,0)-1,MATCH(AN195,'Daten Elementary'!$A$424:$ADO$424,0)-1)),0,OFFSET('Daten Elementary'!$A$1,MATCH(CY$5,'Daten Elementary'!$A:$A,0)-1,MATCH(AN195,'Daten Elementary'!$A$424:$ADO$424,0)-1))*1000000</f>
        <v>0</v>
      </c>
      <c r="CZ195" s="314">
        <f ca="1">IF(ISERROR(OFFSET('Daten Elementary'!$A$1,MATCH(CZ$5,'Daten Elementary'!$A:$A,0)-1,MATCH(AO195,'Daten Elementary'!$A$424:$ADO$424,0)-1)),0,OFFSET('Daten Elementary'!$A$1,MATCH(CZ$5,'Daten Elementary'!$A:$A,0)-1,MATCH(AO195,'Daten Elementary'!$A$424:$ADO$424,0)-1))*1000000</f>
        <v>84.329954000000001</v>
      </c>
      <c r="DA195" s="314">
        <f ca="1">IF(ISERROR(OFFSET('Daten Elementary'!$A$1,MATCH(DA$5,'Daten Elementary'!$A:$A,0)-1,MATCH(AP195,'Daten Elementary'!$A$424:$ADO$424,0)-1)),0,OFFSET('Daten Elementary'!$A$1,MATCH(DA$5,'Daten Elementary'!$A:$A,0)-1,MATCH(AP195,'Daten Elementary'!$A$424:$ADO$424,0)-1))*1000000</f>
        <v>0</v>
      </c>
      <c r="DB195" s="314">
        <f t="shared" ca="1" si="118"/>
        <v>88.805292500000007</v>
      </c>
      <c r="DC195" s="314">
        <f ca="1">IF(ISERROR(OFFSET('Daten Elementary'!$A$1,MATCH(DC$5,'Daten Elementary'!$A:$A,0)-1,MATCH(AQ195,'Daten Elementary'!$A$424:$ADO$424,0)-1)),0,OFFSET('Daten Elementary'!$A$1,MATCH(DC$5,'Daten Elementary'!$A:$A,0)-1,MATCH(AQ195,'Daten Elementary'!$A$424:$ADO$424,0)-1))*1000000</f>
        <v>8.0342800000000008</v>
      </c>
      <c r="DD195" s="314">
        <f ca="1">IF(ISERROR(OFFSET('Daten Elementary'!$A$1,MATCH(DD$5,'Daten Elementary'!$A:$A,0)-1,MATCH(AR195,'Daten Elementary'!$A$424:$ADO$424,0)-1)),0,OFFSET('Daten Elementary'!$A$1,MATCH(DD$5,'Daten Elementary'!$A:$A,0)-1,MATCH(AR195,'Daten Elementary'!$A$424:$ADO$424,0)-1))*1000000</f>
        <v>8.328986500000001</v>
      </c>
      <c r="DE195" s="314">
        <f ca="1">IF(ISERROR(OFFSET('Daten Elementary'!$A$1,MATCH(DE$5,'Daten Elementary'!$A:$A,0)-1,MATCH(AS195,'Daten Elementary'!$A$424:$ADO$424,0)-1)),0,OFFSET('Daten Elementary'!$A$1,MATCH(DE$5,'Daten Elementary'!$A:$A,0)-1,MATCH(AS195,'Daten Elementary'!$A$424:$ADO$424,0)-1))*1000000</f>
        <v>76.374185999999995</v>
      </c>
      <c r="DF195" s="315">
        <f t="shared" ca="1" si="119"/>
        <v>181.542745</v>
      </c>
      <c r="DG195" s="314">
        <f ca="1">IF(ISERROR(OFFSET('Daten Elementary'!$A$1,MATCH(DG$5,'Daten Elementary'!$A:$A,0)-1,MATCH($AT195,'Daten Elementary'!$A$424:$ADO$424,0)-1)),0,OFFSET('Daten Elementary'!$A$1,MATCH(DG$5,'Daten Elementary'!$A:$A,0)-1,MATCH($AT195,'Daten Elementary'!$A$424:$ADO$424,0)-1))*1000000</f>
        <v>181.54274999999998</v>
      </c>
      <c r="DH195" s="305">
        <f t="shared" ca="1" si="120"/>
        <v>1.0000000275417229</v>
      </c>
      <c r="DI195" s="316">
        <f ca="1">IF(ISERROR(OFFSET('Daten Elementary'!$A$1,MATCH(DI$5,'Daten Elementary'!$A:$A,0)-1,MATCH(AM195,'Daten Elementary'!$A$424:$ADO$424,0)-1)),0,OFFSET('Daten Elementary'!$A$1,MATCH(DI$5,'Daten Elementary'!$A:$A,0)-1,MATCH(AM195,'Daten Elementary'!$A$424:$ADO$424,0)-1))*1000000</f>
        <v>331.26</v>
      </c>
      <c r="DJ195" s="316">
        <f ca="1">IF(ISERROR(OFFSET('Daten Elementary'!$A$1,MATCH(DJ$5,'Daten Elementary'!$A:$A,0)-1,MATCH(AN195,'Daten Elementary'!$A$424:$ADO$424,0)-1)),0,OFFSET('Daten Elementary'!$A$1,MATCH(DJ$5,'Daten Elementary'!$A:$A,0)-1,MATCH(AN195,'Daten Elementary'!$A$424:$ADO$424,0)-1))*1000000</f>
        <v>0</v>
      </c>
      <c r="DK195" s="316">
        <f ca="1">IF(ISERROR(OFFSET('Daten Elementary'!$A$1,MATCH(DK$5,'Daten Elementary'!$A:$A,0)-1,MATCH(AO195,'Daten Elementary'!$A$424:$ADO$424,0)-1)),0,OFFSET('Daten Elementary'!$A$1,MATCH(DK$5,'Daten Elementary'!$A:$A,0)-1,MATCH(AO195,'Daten Elementary'!$A$424:$ADO$424,0)-1))*1000000</f>
        <v>102.7487</v>
      </c>
      <c r="DL195" s="316">
        <f ca="1">IF(ISERROR(OFFSET('Daten Elementary'!$A$1,MATCH(DL$5,'Daten Elementary'!$A:$A,0)-1,MATCH(AP195,'Daten Elementary'!$A$424:$ADO$424,0)-1)),0,OFFSET('Daten Elementary'!$A$1,MATCH(DL$5,'Daten Elementary'!$A:$A,0)-1,MATCH(AP195,'Daten Elementary'!$A$424:$ADO$424,0)-1))*1000000</f>
        <v>0</v>
      </c>
      <c r="DM195" s="316">
        <f t="shared" ca="1" si="121"/>
        <v>434.00869999999998</v>
      </c>
      <c r="DN195" s="316">
        <f ca="1">IF(ISERROR(OFFSET('Daten Elementary'!$A$1,MATCH(DN$5,'Daten Elementary'!$A:$A,0)-1,MATCH(AQ195,'Daten Elementary'!$A$424:$ADO$424,0)-1)),0,OFFSET('Daten Elementary'!$A$1,MATCH(DN$5,'Daten Elementary'!$A:$A,0)-1,MATCH(AQ195,'Daten Elementary'!$A$424:$ADO$424,0)-1))*1000000</f>
        <v>8.3643812000000004</v>
      </c>
      <c r="DO195" s="316">
        <f ca="1">IF(ISERROR(OFFSET('Daten Elementary'!$A$1,MATCH(DO$5,'Daten Elementary'!$A:$A,0)-1,MATCH(AR195,'Daten Elementary'!$A$424:$ADO$424,0)-1)),0,OFFSET('Daten Elementary'!$A$1,MATCH(DO$5,'Daten Elementary'!$A:$A,0)-1,MATCH(AR195,'Daten Elementary'!$A$424:$ADO$424,0)-1))*1000000</f>
        <v>18.264948999999998</v>
      </c>
      <c r="DP195" s="316">
        <f ca="1">IF(ISERROR(OFFSET('Daten Elementary'!$A$1,MATCH(DP$5,'Daten Elementary'!$A:$A,0)-1,MATCH(AS195,'Daten Elementary'!$A$424:$ADO$424,0)-1)),0,OFFSET('Daten Elementary'!$A$1,MATCH(DP$5,'Daten Elementary'!$A:$A,0)-1,MATCH(AS195,'Daten Elementary'!$A$424:$ADO$424,0)-1))*1000000</f>
        <v>85.716743000000008</v>
      </c>
      <c r="DQ195" s="317">
        <f t="shared" ca="1" si="122"/>
        <v>546.35477319999995</v>
      </c>
      <c r="DR195" s="316">
        <f ca="1">IF(ISERROR(OFFSET('Daten Elementary'!$A$1,MATCH(DR$5,'Daten Elementary'!$A:$A,0)-1,MATCH($AT195,'Daten Elementary'!$A$424:$ADO$424,0)-1)),0,OFFSET('Daten Elementary'!$A$1,MATCH(DR$5,'Daten Elementary'!$A:$A,0)-1,MATCH($AT195,'Daten Elementary'!$A$424:$ADO$424,0)-1))*1000000</f>
        <v>546.35477000000003</v>
      </c>
      <c r="DS195" s="305">
        <f t="shared" ca="1" si="123"/>
        <v>0.999999994143</v>
      </c>
      <c r="DT195" s="318">
        <f ca="1">IF(ISERROR(OFFSET('Daten UBP13'!$A$1,MATCH(DT$5,'Daten UBP13'!$A:$A,0)-1,MATCH(AM195,'Daten UBP13'!$A$424:$AEG$424,0)-1)),0,OFFSET('Daten UBP13'!$A$1,MATCH(DT$5,'Daten UBP13'!$A:$A,0)-1,MATCH(AM195,'Daten UBP13'!$A$424:$AEG$424,0)-1))</f>
        <v>141.83936</v>
      </c>
      <c r="DU195" s="318">
        <f ca="1">IF(ISERROR(OFFSET('Daten UBP13'!$A$1,MATCH(DU$5,'Daten UBP13'!$A:$A,0)-1,MATCH(AN195,'Daten UBP13'!$A$424:$AEG$424,0)-1)),0,OFFSET('Daten UBP13'!$A$1,MATCH(DU$5,'Daten UBP13'!$A:$A,0)-1,MATCH(AN195,'Daten UBP13'!$A$424:$AEG$424,0)-1))</f>
        <v>0</v>
      </c>
      <c r="DV195" s="318">
        <f ca="1">IF(ISERROR(OFFSET('Daten UBP13'!$A$1,MATCH(DV$5,'Daten UBP13'!$A:$A,0)-1,MATCH(AO195,'Daten UBP13'!$A$424:$AEG$424,0)-1)),0,OFFSET('Daten UBP13'!$A$1,MATCH(DV$5,'Daten UBP13'!$A:$A,0)-1,MATCH(AO195,'Daten UBP13'!$A$424:$AEG$424,0)-1))</f>
        <v>50.890118000000001</v>
      </c>
      <c r="DW195" s="318">
        <f ca="1">IF(ISERROR(OFFSET('Daten UBP13'!$A$1,MATCH(DW$5,'Daten UBP13'!$A:$A,0)-1,MATCH(AP195,'Daten UBP13'!$A$424:$AEG$424,0)-1)),0,OFFSET('Daten UBP13'!$A$1,MATCH(DW$5,'Daten UBP13'!$A:$A,0)-1,MATCH(AP195,'Daten UBP13'!$A$424:$AEG$424,0)-1))</f>
        <v>0</v>
      </c>
      <c r="DX195" s="318">
        <f t="shared" ca="1" si="124"/>
        <v>192.729478</v>
      </c>
      <c r="DY195" s="318">
        <f ca="1">IF(ISERROR(OFFSET('Daten UBP13'!$A$1,MATCH(DY$5,'Daten UBP13'!$A:$A,0)-1,MATCH(AQ195,'Daten UBP13'!$A$424:$AEG$424,0)-1)),0,OFFSET('Daten UBP13'!$A$1,MATCH(DY$5,'Daten UBP13'!$A:$A,0)-1,MATCH(AQ195,'Daten UBP13'!$A$424:$AEG$424,0)-1))</f>
        <v>6.5358701000000003</v>
      </c>
      <c r="DZ195" s="318">
        <f ca="1">IF(ISERROR(OFFSET('Daten UBP13'!$A$1,MATCH(DZ$5,'Daten UBP13'!$A:$A,0)-1,MATCH(AR195,'Daten UBP13'!$A$424:$AEG$424,0)-1)),0,OFFSET('Daten UBP13'!$A$1,MATCH(DZ$5,'Daten UBP13'!$A:$A,0)-1,MATCH(AR195,'Daten UBP13'!$A$424:$AEG$424,0)-1))</f>
        <v>15.622995</v>
      </c>
      <c r="EA195" s="318">
        <f ca="1">IF(ISERROR(OFFSET('Daten UBP13'!$A$1,MATCH(EA$5,'Daten UBP13'!$A:$A,0)-1,MATCH(AS195,'Daten UBP13'!$A$424:$AEG$424,0)-1)),0,OFFSET('Daten UBP13'!$A$1,MATCH(EA$5,'Daten UBP13'!$A:$A,0)-1,MATCH(AS195,'Daten UBP13'!$A$424:$AEG$424,0)-1))</f>
        <v>29.677493999999999</v>
      </c>
      <c r="EB195" s="319">
        <f t="shared" ca="1" si="125"/>
        <v>244.56583710000001</v>
      </c>
      <c r="EC195" s="318">
        <f ca="1">IF(ISERROR(OFFSET('Daten UBP13'!$A$1,MATCH(EC$5,'Daten UBP13'!$A:$A,0)-1,MATCH(AT195,'Daten UBP13'!$A$424:$AEG$424,0)-1)),0,OFFSET('Daten UBP13'!$A$1,MATCH(EC$5,'Daten UBP13'!$A:$A,0)-1,MATCH(AT195,'Daten UBP13'!$A$424:$AEG$424,0)-1))</f>
        <v>244.56584000000001</v>
      </c>
      <c r="ED195" s="305">
        <f t="shared" ca="1" si="126"/>
        <v>1.0000000118577477</v>
      </c>
      <c r="EE195" s="320">
        <f ca="1">IF(ISERROR(OFFSET('Daten ReCiPe'!$A$1,MATCH(EE$5,'Daten ReCiPe'!$A:$A,0)-1,MATCH(AM195,'Daten ReCiPe'!$A$424:$ADO$424,0)-1)),0,OFFSET('Daten ReCiPe'!$A$1,MATCH(EE$5,'Daten ReCiPe'!$A:$A,0)-1,MATCH(AM195,'Daten ReCiPe'!$A$424:$ADO$424,0)-1))*1000</f>
        <v>7.5864402000000002</v>
      </c>
      <c r="EF195" s="320">
        <f ca="1">IF(ISERROR(OFFSET('Daten ReCiPe'!$A$1,MATCH(EF$5,'Daten ReCiPe'!$A:$A,0)-1,MATCH(AN195,'Daten ReCiPe'!$A$424:$ADO$424,0)-1)),0,OFFSET('Daten ReCiPe'!$A$1,MATCH(EF$5,'Daten ReCiPe'!$A:$A,0)-1,MATCH(AN195,'Daten ReCiPe'!$A$424:$ADO$424,0)-1))*1000</f>
        <v>0</v>
      </c>
      <c r="EG195" s="320">
        <f ca="1">IF(ISERROR(OFFSET('Daten ReCiPe'!$A$1,MATCH(EG$5,'Daten ReCiPe'!$A:$A,0)-1,MATCH(AO195,'Daten ReCiPe'!$A$424:$ADO$424,0)-1)),0,OFFSET('Daten ReCiPe'!$A$1,MATCH(EG$5,'Daten ReCiPe'!$A:$A,0)-1,MATCH(AO195,'Daten ReCiPe'!$A$424:$ADO$424,0)-1))*1000</f>
        <v>8.0374934000000007</v>
      </c>
      <c r="EH195" s="320">
        <f ca="1">IF(ISERROR(OFFSET('Daten ReCiPe'!$A$1,MATCH(EH$5,'Daten ReCiPe'!$A:$A,0)-1,MATCH(AP195,'Daten ReCiPe'!$A$424:$ADO$424,0)-1)),0,OFFSET('Daten ReCiPe'!$A$1,MATCH(EH$5,'Daten ReCiPe'!$A:$A,0)-1,MATCH(AP195,'Daten ReCiPe'!$A$424:$ADO$424,0)-1))*1000</f>
        <v>0</v>
      </c>
      <c r="EI195" s="320">
        <f t="shared" ca="1" si="127"/>
        <v>15.623933600000001</v>
      </c>
      <c r="EJ195" s="320">
        <f ca="1">IF(ISERROR(OFFSET('Daten ReCiPe'!$A$1,MATCH(EJ$5,'Daten ReCiPe'!$A:$A,0)-1,MATCH(AQ195,'Daten ReCiPe'!$A$424:$ADO$424,0)-1)),0,OFFSET('Daten ReCiPe'!$A$1,MATCH(EJ$5,'Daten ReCiPe'!$A:$A,0)-1,MATCH(AQ195,'Daten ReCiPe'!$A$424:$ADO$424,0)-1))*1000</f>
        <v>0.63680199999999998</v>
      </c>
      <c r="EK195" s="320">
        <f ca="1">IF(ISERROR(OFFSET('Daten ReCiPe'!$A$1,MATCH(EK$5,'Daten ReCiPe'!$A:$A,0)-1,MATCH(AR195,'Daten ReCiPe'!$A$424:$ADO$424,0)-1)),0,OFFSET('Daten ReCiPe'!$A$1,MATCH(EK$5,'Daten ReCiPe'!$A:$A,0)-1,MATCH(AR195,'Daten ReCiPe'!$A$424:$ADO$424,0)-1))*1000</f>
        <v>1.2350046000000001</v>
      </c>
      <c r="EL195" s="320">
        <f ca="1">IF(ISERROR(OFFSET('Daten ReCiPe'!$A$1,MATCH(EL$5,'Daten ReCiPe'!$A:$A,0)-1,MATCH(AS195,'Daten ReCiPe'!$A$424:$ADO$424,0)-1)),0,OFFSET('Daten ReCiPe'!$A$1,MATCH(EL$5,'Daten ReCiPe'!$A:$A,0)-1,MATCH(AS195,'Daten ReCiPe'!$A$424:$ADO$424,0)-1))*1000</f>
        <v>2.2336003</v>
      </c>
      <c r="EM195" s="321">
        <f t="shared" ca="1" si="128"/>
        <v>19.729340499999999</v>
      </c>
      <c r="EN195" s="320">
        <f ca="1">IF(ISERROR(OFFSET('Daten ReCiPe'!$A$1,MATCH(EN$5,'Daten ReCiPe'!$A:$A,0)-1,MATCH(AT195,'Daten ReCiPe'!$A$424:$ADO$424,0)-1)),0,OFFSET('Daten ReCiPe'!$A$1,MATCH(EN$5,'Daten ReCiPe'!$A:$A,0)-1,MATCH(AT195,'Daten ReCiPe'!$A$424:$ADO$424,0)-1))*1000</f>
        <v>19.729341000000002</v>
      </c>
      <c r="EO195" s="305">
        <f t="shared" ca="1" si="129"/>
        <v>1.0000000253429659</v>
      </c>
      <c r="EP195" s="322">
        <f ca="1">IF(ISERROR(OFFSET('Daten Elementary'!$A$1,MATCH(EP$5,'Daten Elementary'!$A:$A,0)-1,MATCH(AM195,'Daten Elementary'!$A$424:$ADO$424,0)-1)),0,OFFSET('Daten Elementary'!$A$1,MATCH(EP$5,'Daten Elementary'!$A:$A,0)-1,MATCH(AM195,'Daten Elementary'!$A$424:$ADO$424,0)-1))*1000000</f>
        <v>2.1883416000000002</v>
      </c>
      <c r="EQ195" s="322">
        <f ca="1">IF(ISERROR(OFFSET('Daten Elementary'!$A$1,MATCH(EQ$5,'Daten Elementary'!$A:$A,0)-1,MATCH(AN195,'Daten Elementary'!$A$424:$ADO$424,0)-1)),0,OFFSET('Daten Elementary'!$A$1,MATCH(EQ$5,'Daten Elementary'!$A:$A,0)-1,MATCH(AN195,'Daten Elementary'!$A$424:$ADO$424,0)-1))*1000000</f>
        <v>0</v>
      </c>
      <c r="ER195" s="322">
        <f ca="1">IF(ISERROR(OFFSET('Daten Elementary'!$A$1,MATCH(ER$5,'Daten Elementary'!$A:$A,0)-1,MATCH(AO195,'Daten Elementary'!$A$424:$ADO$424,0)-1)),0,OFFSET('Daten Elementary'!$A$1,MATCH(ER$5,'Daten Elementary'!$A:$A,0)-1,MATCH(AO195,'Daten Elementary'!$A$424:$ADO$424,0)-1))*1000000</f>
        <v>228.44594000000001</v>
      </c>
      <c r="ES195" s="322">
        <f ca="1">IF(ISERROR(OFFSET('Daten Elementary'!$A$1,MATCH(ES$5,'Daten Elementary'!$A:$A,0)-1,MATCH(AP195,'Daten Elementary'!$A$424:$ADO$424,0)-1)),0,OFFSET('Daten Elementary'!$A$1,MATCH(ES$5,'Daten Elementary'!$A:$A,0)-1,MATCH(AP195,'Daten Elementary'!$A$424:$ADO$424,0)-1))*1000000</f>
        <v>0</v>
      </c>
      <c r="ET195" s="322">
        <f t="shared" ca="1" si="130"/>
        <v>230.63428160000001</v>
      </c>
      <c r="EU195" s="322">
        <f ca="1">IF(ISERROR(OFFSET('Daten Elementary'!$A$1,MATCH(EU$5,'Daten Elementary'!$A:$A,0)-1,MATCH(AQ195,'Daten Elementary'!$A$424:$ADO$424,0)-1)),0,OFFSET('Daten Elementary'!$A$1,MATCH(EU$5,'Daten Elementary'!$A:$A,0)-1,MATCH(AQ195,'Daten Elementary'!$A$424:$ADO$424,0)-1))*1000000</f>
        <v>13.588650000000001</v>
      </c>
      <c r="EV195" s="322">
        <f ca="1">IF(ISERROR(OFFSET('Daten Elementary'!$A$1,MATCH(EV$5,'Daten Elementary'!$A:$A,0)-1,MATCH(AR195,'Daten Elementary'!$A$424:$ADO$424,0)-1)),0,OFFSET('Daten Elementary'!$A$1,MATCH(EV$5,'Daten Elementary'!$A:$A,0)-1,MATCH(AR195,'Daten Elementary'!$A$424:$ADO$424,0)-1))*1000000</f>
        <v>20.237528999999999</v>
      </c>
      <c r="EW195" s="322">
        <f ca="1">IF(ISERROR(OFFSET('Daten Elementary'!$A$1,MATCH(EW$5,'Daten Elementary'!$A:$A,0)-1,MATCH(AS195,'Daten Elementary'!$A$424:$ADO$424,0)-1)),0,OFFSET('Daten Elementary'!$A$1,MATCH(EW$5,'Daten Elementary'!$A:$A,0)-1,MATCH(AS195,'Daten Elementary'!$A$424:$ADO$424,0)-1))*1000000</f>
        <v>33.203310999999999</v>
      </c>
      <c r="EX195" s="323">
        <f t="shared" ca="1" si="131"/>
        <v>297.66377160000002</v>
      </c>
      <c r="EY195" s="322">
        <f ca="1">IF(ISERROR(OFFSET('Daten Elementary'!$A$1,MATCH(EY$5,'Daten Elementary'!$A:$A,0)-1,MATCH($AT195,'Daten Elementary'!$A$424:$ADO$424,0)-1)),0,OFFSET('Daten Elementary'!$A$1,MATCH(EY$5,'Daten Elementary'!$A:$A,0)-1,MATCH($AT195,'Daten Elementary'!$A$424:$ADO$424,0)-1))*1000000</f>
        <v>297.66377</v>
      </c>
      <c r="EZ195" s="305">
        <f t="shared" ca="1" si="132"/>
        <v>0.99999999462480771</v>
      </c>
      <c r="FA195" s="314">
        <f ca="1">IF(ISERROR(OFFSET('Daten Elementary'!$A$1,MATCH(FA$5,'Daten Elementary'!$A:$A,0)-1,MATCH(AM195,'Daten Elementary'!$A$424:$ADO$424,0)-1)),0,OFFSET('Daten Elementary'!$A$1,MATCH(FA$5,'Daten Elementary'!$A:$A,0)-1,MATCH(AM195,'Daten Elementary'!$A$424:$ADO$424,0)-1))*1000</f>
        <v>117.37</v>
      </c>
      <c r="FB195" s="314">
        <f ca="1">IF(ISERROR(OFFSET('Daten Elementary'!$A$1,MATCH(FB$5,'Daten Elementary'!$A:$A,0)-1,MATCH(AN195,'Daten Elementary'!$A$424:$ADO$424,0)-1)),0,OFFSET('Daten Elementary'!$A$1,MATCH(FB$5,'Daten Elementary'!$A:$A,0)-1,MATCH(AN195,'Daten Elementary'!$A$424:$ADO$424,0)-1))*1000</f>
        <v>0</v>
      </c>
      <c r="FC195" s="314">
        <f ca="1">IF(ISERROR(OFFSET('Daten Elementary'!$A$1,MATCH(FC$5,'Daten Elementary'!$A:$A,0)-1,MATCH(AO195,'Daten Elementary'!$A$424:$ADO$424,0)-1)),0,OFFSET('Daten Elementary'!$A$1,MATCH(FC$5,'Daten Elementary'!$A:$A,0)-1,MATCH(AO195,'Daten Elementary'!$A$424:$ADO$424,0)-1))*1000</f>
        <v>19.903068999999999</v>
      </c>
      <c r="FD195" s="314">
        <f ca="1">IF(ISERROR(OFFSET('Daten Elementary'!$A$1,MATCH(FD$5,'Daten Elementary'!$A:$A,0)-1,MATCH(AP195,'Daten Elementary'!$A$424:$ADO$424,0)-1)),0,OFFSET('Daten Elementary'!$A$1,MATCH(FD$5,'Daten Elementary'!$A:$A,0)-1,MATCH(AP195,'Daten Elementary'!$A$424:$ADO$424,0)-1))*1000</f>
        <v>0</v>
      </c>
      <c r="FE195" s="314">
        <f t="shared" ca="1" si="133"/>
        <v>137.27306899999999</v>
      </c>
      <c r="FF195" s="314">
        <f ca="1">IF(ISERROR(OFFSET('Daten Elementary'!$A$1,MATCH(FF$5,'Daten Elementary'!$A:$A,0)-1,MATCH(AQ195,'Daten Elementary'!$A$424:$ADO$424,0)-1)),0,OFFSET('Daten Elementary'!$A$1,MATCH(FF$5,'Daten Elementary'!$A:$A,0)-1,MATCH(AQ195,'Daten Elementary'!$A$424:$ADO$424,0)-1))*1000</f>
        <v>4.1987553000000002</v>
      </c>
      <c r="FG195" s="314">
        <f ca="1">IF(ISERROR(OFFSET('Daten Elementary'!$A$1,MATCH(FG$5,'Daten Elementary'!$A:$A,0)-1,MATCH(AR195,'Daten Elementary'!$A$424:$ADO$424,0)-1)),0,OFFSET('Daten Elementary'!$A$1,MATCH(FG$5,'Daten Elementary'!$A:$A,0)-1,MATCH(AR195,'Daten Elementary'!$A$424:$ADO$424,0)-1))*1000</f>
        <v>7.7453498999999999</v>
      </c>
      <c r="FH195" s="314">
        <f ca="1">IF(ISERROR(OFFSET('Daten Elementary'!$A$1,MATCH(FH$5,'Daten Elementary'!$A:$A,0)-1,MATCH(AS195,'Daten Elementary'!$A$424:$ADO$424,0)-1)),0,OFFSET('Daten Elementary'!$A$1,MATCH(FH$5,'Daten Elementary'!$A:$A,0)-1,MATCH(AS195,'Daten Elementary'!$A$424:$ADO$424,0)-1))*1000</f>
        <v>12.718441</v>
      </c>
      <c r="FI195" s="315">
        <f t="shared" ca="1" si="134"/>
        <v>161.9356152</v>
      </c>
      <c r="FJ195" s="314">
        <f ca="1">IF(ISERROR(OFFSET('Daten Elementary'!$A$1,MATCH(FJ$5,'Daten Elementary'!$A:$A,0)-1,MATCH($AT195,'Daten Elementary'!$A$424:$ADO$424,0)-1)),0,OFFSET('Daten Elementary'!$A$1,MATCH(FJ$5,'Daten Elementary'!$A:$A,0)-1,MATCH($AT195,'Daten Elementary'!$A$424:$ADO$424,0)-1))*1000</f>
        <v>161.93562</v>
      </c>
      <c r="FK195" s="305">
        <f t="shared" ca="1" si="135"/>
        <v>1.0000000296414102</v>
      </c>
      <c r="FL195" s="314">
        <f ca="1">IF(ISERROR(OFFSET('Daten Elementary'!$A$1,MATCH(FL$5,'Daten Elementary'!$A:$A,0)-1,MATCH(AM195,'Daten Elementary'!$A$424:$ADO$424,0)-1)),0,OFFSET('Daten Elementary'!$A$1,MATCH(FL$5,'Daten Elementary'!$A:$A,0)-1,MATCH(AM195,'Daten Elementary'!$A$424:$ADO$424,0)-1))</f>
        <v>0</v>
      </c>
      <c r="FM195" s="314">
        <f ca="1">IF(ISERROR(OFFSET('Daten Elementary'!$A$1,MATCH(FM$5,'Daten Elementary'!$A:$A,0)-1,MATCH(AN195,'Daten Elementary'!$A$424:$ADO$424,0)-1)),0,OFFSET('Daten Elementary'!$A$1,MATCH(FM$5,'Daten Elementary'!$A:$A,0)-1,MATCH(AN195,'Daten Elementary'!$A$424:$ADO$424,0)-1))</f>
        <v>0</v>
      </c>
      <c r="FN195" s="314">
        <f ca="1">IF(ISERROR(OFFSET('Daten Elementary'!$A$1,MATCH(FN$5,'Daten Elementary'!$A:$A,0)-1,MATCH(AO195,'Daten Elementary'!$A$424:$ADO$424,0)-1)),0,OFFSET('Daten Elementary'!$A$1,MATCH(FN$5,'Daten Elementary'!$A:$A,0)-1,MATCH(AO195,'Daten Elementary'!$A$424:$ADO$424,0)-1))</f>
        <v>0</v>
      </c>
      <c r="FO195" s="314">
        <f ca="1">IF(ISERROR(OFFSET('Daten Elementary'!$A$1,MATCH(FO$5,'Daten Elementary'!$A:$A,0)-1,MATCH(AP195,'Daten Elementary'!$A$424:$ADO$424,0)-1)),0,OFFSET('Daten Elementary'!$A$1,MATCH(FO$5,'Daten Elementary'!$A:$A,0)-1,MATCH(AP195,'Daten Elementary'!$A$424:$ADO$424,0)-1))</f>
        <v>0</v>
      </c>
      <c r="FP195" s="314">
        <f t="shared" ca="1" si="136"/>
        <v>0</v>
      </c>
      <c r="FQ195" s="314">
        <f ca="1">IF(ISERROR(OFFSET('Daten Elementary'!$A$1,MATCH(FQ$5,'Daten Elementary'!$A:$A,0)-1,MATCH(AQ195,'Daten Elementary'!$A$424:$ADO$424,0)-1)),0,OFFSET('Daten Elementary'!$A$1,MATCH(FQ$5,'Daten Elementary'!$A:$A,0)-1,MATCH(AQ195,'Daten Elementary'!$A$424:$ADO$424,0)-1))</f>
        <v>0</v>
      </c>
      <c r="FR195" s="314">
        <f ca="1">IF(ISERROR(OFFSET('Daten Elementary'!$A$1,MATCH(FR$5,'Daten Elementary'!$A:$A,0)-1,MATCH(AR195,'Daten Elementary'!$A$424:$ADO$424,0)-1)),0,OFFSET('Daten Elementary'!$A$1,MATCH(FR$5,'Daten Elementary'!$A:$A,0)-1,MATCH(AR195,'Daten Elementary'!$A$424:$ADO$424,0)-1))</f>
        <v>0</v>
      </c>
      <c r="FS195" s="314">
        <f ca="1">IF(ISERROR(OFFSET('Daten Elementary'!$A$1,MATCH(FS$5,'Daten Elementary'!$A:$A,0)-1,MATCH(AS195,'Daten Elementary'!$A$424:$ADO$424,0)-1)),0,OFFSET('Daten Elementary'!$A$1,MATCH(FS$5,'Daten Elementary'!$A:$A,0)-1,MATCH(AS195,'Daten Elementary'!$A$424:$ADO$424,0)-1))</f>
        <v>0</v>
      </c>
      <c r="FT195" s="315">
        <f t="shared" ca="1" si="137"/>
        <v>0</v>
      </c>
      <c r="FU195" s="314">
        <f ca="1">IF(ISERROR(OFFSET('Daten Elementary'!$A$1,MATCH(FU$5,'Daten Elementary'!$A:$A,0)-1,MATCH($AT195,'Daten Elementary'!$A$424:$ADO$424,0)-1)),0,OFFSET('Daten Elementary'!$A$1,MATCH(FU$5,'Daten Elementary'!$A:$A,0)-1,MATCH($AT195,'Daten Elementary'!$A$424:$ADO$424,0)-1))</f>
        <v>0</v>
      </c>
      <c r="FV195" s="305">
        <f t="shared" ca="1" si="138"/>
        <v>0</v>
      </c>
      <c r="FW195" s="324"/>
      <c r="FX195" s="231" t="str">
        <f t="shared" si="139"/>
        <v>Lastwagen (16t-32t), Diesel (EURO 5)</v>
      </c>
      <c r="FY195" s="231" t="str">
        <f t="shared" si="104"/>
        <v>Lastwagen (16t-32t)</v>
      </c>
      <c r="FZ195" s="231" t="str">
        <f t="shared" si="105"/>
        <v>, Diesel</v>
      </c>
      <c r="GA195" s="231" t="str">
        <f t="shared" si="106"/>
        <v xml:space="preserve"> (EURO 5)</v>
      </c>
      <c r="GB195" s="231"/>
    </row>
    <row r="196" spans="1:184" ht="16.5" customHeight="1">
      <c r="A196" s="364"/>
      <c r="B196" s="339"/>
      <c r="C196" s="332" t="s">
        <v>392</v>
      </c>
      <c r="D196" s="334" t="s">
        <v>24</v>
      </c>
      <c r="E196" s="345" t="s">
        <v>320</v>
      </c>
      <c r="F196" s="97">
        <v>5.7870370370370363</v>
      </c>
      <c r="G196" s="34">
        <v>12.3</v>
      </c>
      <c r="H196" s="84">
        <f>F196/G196</f>
        <v>0.47049081601927123</v>
      </c>
      <c r="I196" s="101">
        <v>1</v>
      </c>
      <c r="J196" s="101"/>
      <c r="K196" s="90">
        <v>1</v>
      </c>
      <c r="L196" s="86"/>
      <c r="M196" s="86"/>
      <c r="N196" s="38" t="s">
        <v>100</v>
      </c>
      <c r="O196" s="6">
        <f ca="1">(IF(ISERROR(INDEX(INDIRECT($D$268),MATCH($AM196,$AM$4:$AM$275,0),MATCH(O$304,INDIRECT($E$268),0))*$I196/$AD196),0,INDEX(INDIRECT($D$268),MATCH($AM196,$AM$4:$AM$275,0),MATCH(O$304,INDIRECT($E$268),0))*$I196/$AD196)+IF(ISERROR(INDEX(INDIRECT($D$268),MATCH($AN196,$AN$4:$AN$275,0),MATCH(O$305,INDIRECT($E$268),0))*$J196/$AE196),0,INDEX(INDIRECT($D$268),MATCH($AN196,$AN$4:$AN$275,0),MATCH(O$305,INDIRECT($E$268),0))*$J196/$AE196))*$AC196/$F196</f>
        <v>116.99545999999999</v>
      </c>
      <c r="P196" s="6">
        <f ca="1">(IF(ISERROR(INDEX(INDIRECT($D$268),MATCH($AO196,$AO$4:$AO$275,0),MATCH(P$304,INDIRECT($E$268),0))*$I196/$AD196),0,INDEX(INDIRECT($D$268),MATCH($AO196,$AO$4:$AO$275,0),MATCH(P$304,INDIRECT($E$268),0))*$I196/$AD196)+IF(ISERROR(INDEX(INDIRECT($D$268),MATCH($AP196,$AP$4:$AP$275,0),MATCH(P$305,INDIRECT($E$268),0))*$J196/$AE196),0,INDEX(INDIRECT($D$268),MATCH($AP196,$AP$4:$AP$275,0),MATCH(P$305,INDIRECT($E$268),0))*$J196/$AE196))*$AC196/$F196</f>
        <v>23.827970000000001</v>
      </c>
      <c r="Q196" s="6">
        <f ca="1">INDEX(INDIRECT($D$268),MATCH($AQ196,$AQ$4:$AQ$284,0),MATCH(Q$4,INDIRECT($E$268),0))*$K196*$AC196/$F196/$AF196</f>
        <v>4.5971023000000004</v>
      </c>
      <c r="R196" s="6">
        <f ca="1">INDEX(INDIRECT($D$268),MATCH($AR196,$AR$4:$AR$284,0),MATCH(R$4,INDIRECT($E$268),0))*$K196*$AC196/$F196/$AF196</f>
        <v>8.6669368999999996</v>
      </c>
      <c r="S196" s="6">
        <f ca="1">INDEX(INDIRECT($D$268),MATCH($AS196,$AS$4:$AS$284,0),MATCH(S$4,INDIRECT($E$268),0))*$K196*$AC196/$F196/$AF196</f>
        <v>14.111649</v>
      </c>
      <c r="T196" s="7">
        <f t="shared" ca="1" si="146"/>
        <v>168.19911819999999</v>
      </c>
      <c r="U196" s="6">
        <f>IF($B$268=6,(IF(OR(AJ196="Benzin",AJ196="Diesel"),$AK196*INDEX('DIN EN 16258'!$I:$I,MATCH('mobitool-Faktoren v2.0'!$AI196,'DIN EN 16258'!$A:$A,0))*$I196/$AD196+$AL196*INDEX('DIN EN 16258'!$I:$I,MATCH('mobitool-Faktoren v2.0'!$AJ196,'DIN EN 16258'!$A:$A,0))*$I196/$AD196,IF(ISERROR($AK196*INDEX('DIN EN 16258'!$I:$I,MATCH('mobitool-Faktoren v2.0'!$AI196,'DIN EN 16258'!$A:$A,0))*$I196/$AD196),0,$AK196*INDEX('DIN EN 16258'!$I:$I,MATCH('mobitool-Faktoren v2.0'!$AI196,'DIN EN 16258'!$A:$A,0))*$I196/$AD196)+IF(ISERROR($AL196*INDEX('DIN EN 16258'!$I:$I,MATCH('mobitool-Faktoren v2.0'!$AJ196,'DIN EN 16258'!$A:$A,0))*$J196/$AE196),0,$AL196*INDEX('DIN EN 16258'!$I:$I,MATCH('mobitool-Faktoren v2.0'!$AJ196,'DIN EN 16258'!$A:$A,0))*$J196/$AE196)))*1000,
IF($B$268=1,(IF(OR(AJ196="Benzin",AJ196="Diesel"),$AK196*INDEX('DIN EN 16258'!$D:$D,MATCH('mobitool-Faktoren v2.0'!$AI196,'DIN EN 16258'!$A:$A,0))*$I196/$AD196+$AL196*INDEX('DIN EN 16258'!$D:$D,MATCH('mobitool-Faktoren v2.0'!$AJ196,'DIN EN 16258'!$A:$A,0))*$I196/$AD196,IF(ISERROR($AK196*INDEX('DIN EN 16258'!$D:$D,MATCH('mobitool-Faktoren v2.0'!$AI196,'DIN EN 16258'!$A:$A,0))*$I196/$AD196),0,$AK196*INDEX('DIN EN 16258'!$D:$D,MATCH('mobitool-Faktoren v2.0'!$AI196,'DIN EN 16258'!$A:$A,0))*$I196/$AD196)+IF(ISERROR($AL196*INDEX('DIN EN 16258'!$D:$D,MATCH('mobitool-Faktoren v2.0'!$AJ196,'DIN EN 16258'!$A:$A,0))*$J196/$AE196),0,$AL196*INDEX('DIN EN 16258'!$D:$D,MATCH('mobitool-Faktoren v2.0'!$AJ196,'DIN EN 16258'!$A:$A,0))*$J196/$AE196))),0))*$AC196/$F196</f>
        <v>117.63365999999999</v>
      </c>
      <c r="V196" s="6">
        <f>IF($B$268=6,(IF(OR(AJ196="Benzin",AJ196="Diesel"),$AK196*INDEX('DIN EN 16258'!$L:$L,MATCH('mobitool-Faktoren v2.0'!$AI196,'DIN EN 16258'!$A:$A,0))*$I196/$AD196+$AL196*INDEX('DIN EN 16258'!$L:$L,MATCH('mobitool-Faktoren v2.0'!$AJ196,'DIN EN 16258'!$A:$A,0))*$I196/$AD196,IF(ISERROR($AK196*INDEX('DIN EN 16258'!$L:$L,MATCH('mobitool-Faktoren v2.0'!$AI196,'DIN EN 16258'!$A:$A,0))*$I196/$AD196),0,$AK196*INDEX('DIN EN 16258'!$L:$L,MATCH('mobitool-Faktoren v2.0'!$AI196,'DIN EN 16258'!$A:$A,0))*$I196/$AD196)+IF(ISERROR($AL196*INDEX('DIN EN 16258'!$L:$L,MATCH('mobitool-Faktoren v2.0'!$AJ196,'DIN EN 16258'!$A:$A,0))*$J196/$AE196),0,$AL196*INDEX('DIN EN 16258'!$L:$L,MATCH('mobitool-Faktoren v2.0'!$AJ196,'DIN EN 16258'!$A:$A,0))*$J196/$AE196)))*1000,
IF($B$268=1,(IF(OR(AJ196="Benzin",AJ196="Diesel"),$AK196*INDEX('DIN EN 16258'!$F:$F,MATCH('mobitool-Faktoren v2.0'!$AI196,'DIN EN 16258'!$A:$A,0))*$I196/$AD196+$AL196*INDEX('DIN EN 16258'!$F:$F,MATCH('mobitool-Faktoren v2.0'!$AJ196,'DIN EN 16258'!$A:$A,0))*$I196/$AD196,IF(ISERROR($AK196*INDEX('DIN EN 16258'!$F:$F,MATCH('mobitool-Faktoren v2.0'!$AI196,'DIN EN 16258'!$A:$A,0))*$I196/$AD196),0,$AK196*INDEX('DIN EN 16258'!$F:$F,MATCH('mobitool-Faktoren v2.0'!$AI196,'DIN EN 16258'!$A:$A,0))*$I196/$AD196)+IF(ISERROR($AL196*INDEX('DIN EN 16258'!$F:$F,MATCH('mobitool-Faktoren v2.0'!$AJ196,'DIN EN 16258'!$A:$A,0))*$J196/$AE196),0,$AL196*INDEX('DIN EN 16258'!$F:$F,MATCH('mobitool-Faktoren v2.0'!$AJ196,'DIN EN 16258'!$A:$A,0))*$J196/$AE196))),0))*$AC196/$F196</f>
        <v>142.9194</v>
      </c>
      <c r="W196" s="6" t="s">
        <v>2379</v>
      </c>
      <c r="X196" s="39" t="s">
        <v>162</v>
      </c>
      <c r="Y196" s="300"/>
      <c r="Z196" s="300"/>
      <c r="AA196" s="299"/>
      <c r="AB196" s="299"/>
      <c r="AC196" s="300">
        <v>5.7870370370370363</v>
      </c>
      <c r="AD196" s="298">
        <v>1</v>
      </c>
      <c r="AE196" s="298"/>
      <c r="AF196" s="337">
        <v>1</v>
      </c>
      <c r="AG196" s="337"/>
      <c r="AH196" s="337"/>
      <c r="AI196" s="301" t="s">
        <v>24</v>
      </c>
      <c r="AJ196" s="301"/>
      <c r="AK196" s="374">
        <f>'Kennwerte Strassentransporte'!H$78</f>
        <v>3.6645999999999998E-2</v>
      </c>
      <c r="AL196" s="374"/>
      <c r="AM196" s="202" t="s">
        <v>1202</v>
      </c>
      <c r="AN196" s="202" t="s">
        <v>81</v>
      </c>
      <c r="AO196" s="202" t="s">
        <v>1203</v>
      </c>
      <c r="AP196" s="202" t="s">
        <v>81</v>
      </c>
      <c r="AQ196" s="202" t="s">
        <v>1204</v>
      </c>
      <c r="AR196" s="202" t="s">
        <v>1205</v>
      </c>
      <c r="AS196" s="202" t="s">
        <v>1206</v>
      </c>
      <c r="AT196" s="202" t="s">
        <v>1210</v>
      </c>
      <c r="AU196" s="303">
        <f ca="1">IF(ISERROR(OFFSET('Daten KEA'!$A$1,MATCH(AU$5,'Daten KEA'!$A:$A,0)-1,MATCH(AM196,'Daten KEA'!$A$424:$ADO$424,0)-1)),0,OFFSET('Daten KEA'!$A$1,MATCH(AU$5,'Daten KEA'!$A:$A,0)-1,MATCH(AM196,'Daten KEA'!$A$424:$ADO$424,0)-1))+IF(ISERROR(AK196*INDEX('Energiefaktoren Ecoinvent'!$D:$D,MATCH('mobitool-Faktoren v2.0'!AI196,'Energiefaktoren Ecoinvent'!$A:$A,0))),0,AK196*INDEX('Energiefaktoren Ecoinvent'!$D:$D,MATCH('mobitool-Faktoren v2.0'!AI196,'Energiefaktoren Ecoinvent'!$A:$A,0)))+IF(OR(AJ196="Benzin",AJ196="Diesel"),IF(ISERROR(OFFSET('Daten KEA'!$A$1,MATCH(AV$5,'Daten KEA'!$A:$A,0)-1,MATCH(AN196,'Daten KEA'!$A$424:$ADO$424,0)-1)),0,OFFSET('Daten KEA'!$A$1,MATCH(AV$5,'Daten KEA'!$A:$A,0)-1,MATCH(AN196,'Daten KEA'!$A$424:$ADO$424,0)-1))+IF(ISERROR(AL196*INDEX('Energiefaktoren Ecoinvent'!$D:$D,MATCH('mobitool-Faktoren v2.0'!AJ196,'Energiefaktoren Ecoinvent'!$A:$A,0))),0,AL196*INDEX('Energiefaktoren Ecoinvent'!$D:$D,MATCH('mobitool-Faktoren v2.0'!AJ196,'Energiefaktoren Ecoinvent'!$A:$A,0))),0)</f>
        <v>1.5684487999999999</v>
      </c>
      <c r="AV196" s="303">
        <f ca="1">IF(OR(AJ196="Benzin",AJ196="Diesel"),0,IF(ISERROR(OFFSET('Daten KEA'!$A$1,MATCH(AV$5,'Daten KEA'!$A:$A,0)-1,MATCH(AN196,'Daten KEA'!$A$424:$ADO$424,0)-1)),0,OFFSET('Daten KEA'!$A$1,MATCH(AV$5,'Daten KEA'!$A:$A,0)-1,MATCH(AN196,'Daten KEA'!$A$424:$ADO$424,0)-1))+IF(ISERROR(AL196*INDEX('Energiefaktoren Ecoinvent'!$D:$D,MATCH('mobitool-Faktoren v2.0'!AJ196,'Energiefaktoren Ecoinvent'!$A:$A,0))),0,AL196*INDEX('Energiefaktoren Ecoinvent'!$D:$D,MATCH('mobitool-Faktoren v2.0'!AJ196,'Energiefaktoren Ecoinvent'!$A:$A,0))))</f>
        <v>0</v>
      </c>
      <c r="AW196" s="303">
        <f ca="1">IF(ISERROR(OFFSET('Daten KEA'!$A$1,MATCH(AW$5,'Daten KEA'!$A:$A,0)-1,MATCH(AO196,'Daten KEA'!$A$424:$ADO$424,0)-1)),0,OFFSET('Daten KEA'!$A$1,MATCH(AW$5,'Daten KEA'!$A:$A,0)-1,MATCH(AO196,'Daten KEA'!$A$424:$ADO$424,0)-1))-IF(ISERROR(AK196*INDEX('Energiefaktoren Ecoinvent'!$D:$D,MATCH('mobitool-Faktoren v2.0'!AI196,'Energiefaktoren Ecoinvent'!$A:$A,0))),0,AK196*INDEX('Energiefaktoren Ecoinvent'!$D:$D,MATCH('mobitool-Faktoren v2.0'!AI196,'Energiefaktoren Ecoinvent'!$A:$A,0)))+IF(OR(AJ196="Benzin",AJ196="Diesel"),IF(ISERROR(OFFSET('Daten KEA'!$A$1,MATCH(AX$5,'Daten KEA'!$A:$A,0)-1,MATCH(AP196,'Daten KEA'!$A$424:$ADO$424,0)-1)),0,OFFSET('Daten KEA'!$A$1,MATCH(AX$5,'Daten KEA'!$A:$A,0)-1,MATCH(AP196,'Daten KEA'!$A$424:$ADO$424,0)-1))-IF(ISERROR(AL196*INDEX('Energiefaktoren Ecoinvent'!$D:$D,MATCH('mobitool-Faktoren v2.0'!AJ196,'Energiefaktoren Ecoinvent'!$A:$A,0))),0,AL196*INDEX('Energiefaktoren Ecoinvent'!$D:$D,MATCH('mobitool-Faktoren v2.0'!AJ196,'Energiefaktoren Ecoinvent'!$A:$A,0))),0)</f>
        <v>0.46617920000000024</v>
      </c>
      <c r="AX196" s="303">
        <f ca="1">IF(OR(AJ196="Benzin",AJ196="Diesel"),0,IF(ISERROR(OFFSET('Daten KEA'!$A$1,MATCH(AX$5,'Daten KEA'!$A:$A,0)-1,MATCH(AP196,'Daten KEA'!$A$424:$ADO$424,0)-1)),0,OFFSET('Daten KEA'!$A$1,MATCH(AX$5,'Daten KEA'!$A:$A,0)-1,MATCH(AP196,'Daten KEA'!$A$424:$ADO$424,0)-1))-IF(ISERROR(AL196*INDEX('Energiefaktoren Ecoinvent'!$D:$D,MATCH('mobitool-Faktoren v2.0'!AJ196,'Energiefaktoren Ecoinvent'!$A:$A,0))),0,AL196*INDEX('Energiefaktoren Ecoinvent'!$D:$D,MATCH('mobitool-Faktoren v2.0'!AJ196,'Energiefaktoren Ecoinvent'!$A:$A,0))))</f>
        <v>0</v>
      </c>
      <c r="AY196" s="303">
        <f t="shared" ca="1" si="107"/>
        <v>2.0346280000000001</v>
      </c>
      <c r="AZ196" s="303">
        <f ca="1">IF(ISERROR(OFFSET('Daten KEA'!$A$1,MATCH(AZ$5,'Daten KEA'!$A:$A,0)-1,MATCH(AQ196,'Daten KEA'!$A$424:$ADO$424,0)-1)),0,OFFSET('Daten KEA'!$A$1,MATCH(AZ$5,'Daten KEA'!$A:$A,0)-1,MATCH(AQ196,'Daten KEA'!$A$424:$ADO$424,0)-1))</f>
        <v>0.13525609</v>
      </c>
      <c r="BA196" s="303">
        <f ca="1">IF(ISERROR(OFFSET('Daten KEA'!$A$1,MATCH(BA$5,'Daten KEA'!$A:$A,0)-1,MATCH(AR196,'Daten KEA'!$A$424:$ADO$424,0)-1)),0,OFFSET('Daten KEA'!$A$1,MATCH(BA$5,'Daten KEA'!$A:$A,0)-1,MATCH(AR196,'Daten KEA'!$A$424:$ADO$424,0)-1))</f>
        <v>0.15496423000000001</v>
      </c>
      <c r="BB196" s="303">
        <f ca="1">IF(ISERROR(OFFSET('Daten KEA'!$A$1,MATCH(BB$5,'Daten KEA'!$A:$A,0)-1,MATCH(AS196,'Daten KEA'!$A$424:$ADO$424,0)-1)),0,OFFSET('Daten KEA'!$A$1,MATCH(BB$5,'Daten KEA'!$A:$A,0)-1,MATCH(AS196,'Daten KEA'!$A$424:$ADO$424,0)-1))</f>
        <v>0.49286074000000002</v>
      </c>
      <c r="BC196" s="304">
        <f t="shared" ca="1" si="151"/>
        <v>2.8177090600000003</v>
      </c>
      <c r="BD196" s="303">
        <f ca="1">IF(ISERROR(OFFSET('Daten KEA'!$A$1,MATCH(BD$5,'Daten KEA'!$A:$A,0)-1,MATCH(AT196,'Daten KEA'!$A$424:$ADO$424,0)-1)),0,OFFSET('Daten KEA'!$A$1,MATCH(BD$5,'Daten KEA'!$A:$A,0)-1,MATCH(AT196,'Daten KEA'!$A$424:$ADO$424,0)-1))</f>
        <v>2.8177091000000001</v>
      </c>
      <c r="BE196" s="305">
        <f t="shared" ca="1" si="108"/>
        <v>1.0000000141959298</v>
      </c>
      <c r="BF196" s="306">
        <f ca="1">IF(ISERROR(OFFSET('Daten KEA'!$A$1,MATCH(BF$5,'Daten KEA'!$A:$A,0)-1,MATCH(AM196,'Daten KEA'!$A$424:$ADO$424,0)-1)),0,OFFSET('Daten KEA'!$A$1,MATCH(BF$5,'Daten KEA'!$A:$A,0)-1,MATCH(AM196,'Daten KEA'!$A$424:$ADO$424,0)-1))+IF(ISERROR($AK196*INDEX('Energiefaktoren Ecoinvent'!$H:$H,MATCH('mobitool-Faktoren v2.0'!$AI196,'Energiefaktoren Ecoinvent'!$A:$A,0))),0,$AK196*INDEX('Energiefaktoren Ecoinvent'!$H:$H,MATCH('mobitool-Faktoren v2.0'!$AI196,'Energiefaktoren Ecoinvent'!$A:$A,0)))+IF(OR(AJ196="Benzin",AJ196="Diesel"),IF(ISERROR(OFFSET('Daten KEA'!$A$1,MATCH(BG$5,'Daten KEA'!$A:$A,0)-1,MATCH(AN196,'Daten KEA'!$A$424:$ADO$424,0)-1)),0,OFFSET('Daten KEA'!$A$1,MATCH(BG$5,'Daten KEA'!$A:$A,0)-1,MATCH(AN196,'Daten KEA'!$A$424:$ADO$424,0)-1))+IF(ISERROR($AL196*INDEX('Energiefaktoren Ecoinvent'!$H:$H,MATCH('mobitool-Faktoren v2.0'!$AJ196,'Energiefaktoren Ecoinvent'!$A:$A,0))),0,$AL196*INDEX('Energiefaktoren Ecoinvent'!$H:$H,MATCH('mobitool-Faktoren v2.0'!$AJ196,'Energiefaktoren Ecoinvent'!$A:$A,0))),0)</f>
        <v>1.5684487999999999</v>
      </c>
      <c r="BG196" s="306">
        <f ca="1">IF(OR(AJ196="Benzin",AJ196="Diesel"),0,IF(ISERROR(OFFSET('Daten KEA'!$A$1,MATCH(BG$5,'Daten KEA'!$A:$A,0)-1,MATCH(AN196,'Daten KEA'!$A$424:$ADO$424,0)-1)),0,OFFSET('Daten KEA'!$A$1,MATCH(BG$5,'Daten KEA'!$A:$A,0)-1,MATCH(AN196,'Daten KEA'!$A$424:$ADO$424,0)-1))+IF(ISERROR($AL196*INDEX('Energiefaktoren Ecoinvent'!$H:$H,MATCH('mobitool-Faktoren v2.0'!$AJ196,'Energiefaktoren Ecoinvent'!$A:$A,0))),0,$AL196*INDEX('Energiefaktoren Ecoinvent'!$H:$H,MATCH('mobitool-Faktoren v2.0'!$AJ196,'Energiefaktoren Ecoinvent'!$A:$A,0))))</f>
        <v>0</v>
      </c>
      <c r="BH196" s="306">
        <f ca="1">IF(ISERROR(OFFSET('Daten KEA'!$A$1,MATCH(BH$5,'Daten KEA'!$A:$A,0)-1,MATCH(AO196,'Daten KEA'!$A$424:$ADO$424,0)-1)),0,OFFSET('Daten KEA'!$A$1,MATCH(BH$5,'Daten KEA'!$A:$A,0)-1,MATCH(AO196,'Daten KEA'!$A$424:$ADO$424,0)-1))-IF(ISERROR($AK196*INDEX('Energiefaktoren Ecoinvent'!$H:$H,MATCH('mobitool-Faktoren v2.0'!$AI196,'Energiefaktoren Ecoinvent'!$A:$A,0))),0,$AK196*INDEX('Energiefaktoren Ecoinvent'!$H:$H,MATCH('mobitool-Faktoren v2.0'!$AI196,'Energiefaktoren Ecoinvent'!$A:$A,0)))+IF(OR(AJ196="Benzin",AJ196="Diesel"),IF(ISERROR(OFFSET('Daten KEA'!$A$1,MATCH(BI$5,'Daten KEA'!$A:$A,0)-1,MATCH(AP196,'Daten KEA'!$A$424:$ADO$424,0)-1)),0,OFFSET('Daten KEA'!$A$1,MATCH(BI$5,'Daten KEA'!$A:$A,0)-1,MATCH(AP196,'Daten KEA'!$A$424:$ADO$424,0)-1))-IF(ISERROR($AL196*INDEX('Energiefaktoren Ecoinvent'!$H:$H,MATCH('mobitool-Faktoren v2.0'!$AJ196,'Energiefaktoren Ecoinvent'!$A:$A,0))),0,$AL196*INDEX('Energiefaktoren Ecoinvent'!$H:$H,MATCH('mobitool-Faktoren v2.0'!$AJ196,'Energiefaktoren Ecoinvent'!$A:$A,0))),0)</f>
        <v>0.46092138914900027</v>
      </c>
      <c r="BI196" s="306">
        <f ca="1">IF(OR(AJ196="Benzin",AJ196="Diesel"),0,IF(ISERROR(OFFSET('Daten KEA'!$A$1,MATCH(BI$5,'Daten KEA'!$A:$A,0)-1,MATCH(AP196,'Daten KEA'!$A$424:$ADO$424,0)-1)),0,OFFSET('Daten KEA'!$A$1,MATCH(BI$5,'Daten KEA'!$A:$A,0)-1,MATCH(AP196,'Daten KEA'!$A$424:$ADO$424,0)-1))-IF(ISERROR($AL196*INDEX('Energiefaktoren Ecoinvent'!$H:$H,MATCH('mobitool-Faktoren v2.0'!$AJ196,'Energiefaktoren Ecoinvent'!$A:$A,0))),0,$AL196*INDEX('Energiefaktoren Ecoinvent'!$H:$H,MATCH('mobitool-Faktoren v2.0'!$AJ196,'Energiefaktoren Ecoinvent'!$A:$A,0))))</f>
        <v>0</v>
      </c>
      <c r="BJ196" s="306">
        <f t="shared" ca="1" si="140"/>
        <v>2.0293701891490001</v>
      </c>
      <c r="BK196" s="306">
        <f ca="1">IF(ISERROR(OFFSET('Daten KEA'!$A$1,MATCH(BK$5,'Daten KEA'!$A:$A,0)-1,MATCH(AQ196,'Daten KEA'!$A$424:$ADO$424,0)-1)),0,OFFSET('Daten KEA'!$A$1,MATCH(BK$5,'Daten KEA'!$A:$A,0)-1,MATCH(AQ196,'Daten KEA'!$A$424:$ADO$424,0)-1))</f>
        <v>0.12982152906364</v>
      </c>
      <c r="BL196" s="306">
        <f ca="1">IF(ISERROR(OFFSET('Daten KEA'!$A$1,MATCH(BL$5,'Daten KEA'!$A:$A,0)-1,MATCH(AR196,'Daten KEA'!$A$424:$ADO$424,0)-1)),0,OFFSET('Daten KEA'!$A$1,MATCH(BL$5,'Daten KEA'!$A:$A,0)-1,MATCH(AR196,'Daten KEA'!$A$424:$ADO$424,0)-1))</f>
        <v>0.14763116588590003</v>
      </c>
      <c r="BM196" s="306">
        <f ca="1">IF(ISERROR(OFFSET('Daten KEA'!$A$1,MATCH(BM$5,'Daten KEA'!$A:$A,0)-1,MATCH(AS196,'Daten KEA'!$A$424:$ADO$424,0)-1)),0,OFFSET('Daten KEA'!$A$1,MATCH(BM$5,'Daten KEA'!$A:$A,0)-1,MATCH(AS196,'Daten KEA'!$A$424:$ADO$424,0)-1))</f>
        <v>0.46938053626171999</v>
      </c>
      <c r="BN196" s="307">
        <f t="shared" ca="1" si="148"/>
        <v>2.7762034203602606</v>
      </c>
      <c r="BO196" s="306">
        <f ca="1">IF(ISERROR(OFFSET('Daten KEA'!$A$1,MATCH(BO$5,'Daten KEA'!$A:$A,0)-1,MATCH(AT196,'Daten KEA'!$A$424:$ADO$424,0)-1)),0,OFFSET('Daten KEA'!$A$1,MATCH(BO$5,'Daten KEA'!$A:$A,0)-1,MATCH(AT196,'Daten KEA'!$A$424:$ADO$424,0)-1))</f>
        <v>2.7762034523603001</v>
      </c>
      <c r="BP196" s="305">
        <f t="shared" ca="1" si="109"/>
        <v>1.0000000115265471</v>
      </c>
      <c r="BQ196" s="308">
        <f ca="1">IF(ISERROR(OFFSET('Daten GWP'!$A$1,MATCH(BQ$5,'Daten GWP'!$A:$A,0)-1,MATCH(AM196,'Daten GWP'!$A$424:$ADO$424,0)-1)),0,OFFSET('Daten GWP'!$A$1,MATCH(BQ$5,'Daten GWP'!$A:$A,0)-1,MATCH(AM196,'Daten GWP'!$A$424:$ADO$424,0)-1))*1000</f>
        <v>116.99545999999999</v>
      </c>
      <c r="BR196" s="308">
        <f ca="1">IF(ISERROR(OFFSET('Daten GWP'!$A$1,MATCH(BR$5,'Daten GWP'!$A:$A,0)-1,MATCH(AN196,'Daten GWP'!$A$424:$ADO$424,0)-1)),0,OFFSET('Daten GWP'!$A$1,MATCH(BR$5,'Daten GWP'!$A:$A,0)-1,MATCH(AN196,'Daten GWP'!$A$424:$ADO$424,0)-1))*1000</f>
        <v>0</v>
      </c>
      <c r="BS196" s="308">
        <f ca="1">IF(ISERROR(OFFSET('Daten GWP'!$A$1,MATCH(BS$5,'Daten GWP'!$A:$A,0)-1,MATCH(AO196,'Daten GWP'!$A$424:$ADO$424,0)-1)),0,OFFSET('Daten GWP'!$A$1,MATCH(BS$5,'Daten GWP'!$A:$A,0)-1,MATCH(AO196,'Daten GWP'!$A$424:$ADO$424,0)-1))*1000</f>
        <v>23.827970000000001</v>
      </c>
      <c r="BT196" s="308">
        <f ca="1">IF(ISERROR(OFFSET('Daten GWP'!$A$1,MATCH(BT$5,'Daten GWP'!$A:$A,0)-1,MATCH(AP196,'Daten GWP'!$A$424:$ADO$424,0)-1)),0,OFFSET('Daten GWP'!$A$1,MATCH(BT$5,'Daten GWP'!$A:$A,0)-1,MATCH(AP196,'Daten GWP'!$A$424:$ADO$424,0)-1))*1000</f>
        <v>0</v>
      </c>
      <c r="BU196" s="308">
        <f t="shared" ca="1" si="110"/>
        <v>140.82343</v>
      </c>
      <c r="BV196" s="308">
        <f ca="1">IF(ISERROR(OFFSET('Daten GWP'!$A$1,MATCH(BV$5,'Daten GWP'!$A:$A,0)-1,MATCH(AQ196,'Daten GWP'!$A$424:$ADO$424,0)-1)),0,OFFSET('Daten GWP'!$A$1,MATCH(BV$5,'Daten GWP'!$A:$A,0)-1,MATCH(AQ196,'Daten GWP'!$A$424:$ADO$424,0)-1))*1000</f>
        <v>4.5971023000000004</v>
      </c>
      <c r="BW196" s="308">
        <f ca="1">IF(ISERROR(OFFSET('Daten GWP'!$A$1,MATCH(BW$5,'Daten GWP'!$A:$A,0)-1,MATCH(AR196,'Daten GWP'!$A$424:$ADO$424,0)-1)),0,OFFSET('Daten GWP'!$A$1,MATCH(BW$5,'Daten GWP'!$A:$A,0)-1,MATCH(AR196,'Daten GWP'!$A$424:$ADO$424,0)-1))*1000</f>
        <v>8.6669368999999996</v>
      </c>
      <c r="BX196" s="308">
        <f ca="1">IF(ISERROR(OFFSET('Daten GWP'!$A$1,MATCH(BX$5,'Daten GWP'!$A:$A,0)-1,MATCH(AS196,'Daten GWP'!$A$424:$ADO$424,0)-1)),0,OFFSET('Daten GWP'!$A$1,MATCH(BX$5,'Daten GWP'!$A:$A,0)-1,MATCH(AS196,'Daten GWP'!$A$424:$ADO$424,0)-1))*1000</f>
        <v>14.111649</v>
      </c>
      <c r="BY196" s="309">
        <f t="shared" ca="1" si="149"/>
        <v>168.19911819999999</v>
      </c>
      <c r="BZ196" s="308">
        <f ca="1">IF(ISERROR(OFFSET('Daten GWP'!$A$1,MATCH(BZ$5,'Daten GWP'!$A:$A,0)-1,MATCH(AT196,'Daten GWP'!$A$424:$ADO$424,0)-1)),0,OFFSET('Daten GWP'!$A$1,MATCH(BZ$5,'Daten GWP'!$A:$A,0)-1,MATCH(AT196,'Daten GWP'!$A$424:$ADO$424,0)-1))*1000</f>
        <v>168.19911999999999</v>
      </c>
      <c r="CA196" s="305">
        <f t="shared" ca="1" si="111"/>
        <v>1.0000000107016018</v>
      </c>
      <c r="CB196" s="310">
        <f ca="1">IF(ISERROR(OFFSET('Daten Elementary'!$A$1,MATCH(CB$5,'Daten Elementary'!$A:$A,0)-1,MATCH(AM196,'Daten Elementary'!$A$424:$ADO$424,0)-1)),0,OFFSET('Daten Elementary'!$A$1,MATCH(CB$5,'Daten Elementary'!$A:$A,0)-1,MATCH(AM196,'Daten Elementary'!$A$424:$ADO$424,0)-1))*1000000</f>
        <v>88.020229</v>
      </c>
      <c r="CC196" s="310">
        <f ca="1">IF(ISERROR(OFFSET('Daten Elementary'!$A$1,MATCH(CC$5,'Daten Elementary'!$A:$A,0)-1,MATCH(AN196,'Daten Elementary'!$A$424:$ADO$424,0)-1)),0,OFFSET('Daten Elementary'!$A$1,MATCH(CC$5,'Daten Elementary'!$A:$A,0)-1,MATCH(AN196,'Daten Elementary'!$A$424:$ADO$424,0)-1))*1000000</f>
        <v>0</v>
      </c>
      <c r="CD196" s="310">
        <f ca="1">IF(ISERROR(OFFSET('Daten Elementary'!$A$1,MATCH(CD$5,'Daten Elementary'!$A:$A,0)-1,MATCH(AO196,'Daten Elementary'!$A$424:$ADO$424,0)-1)),0,OFFSET('Daten Elementary'!$A$1,MATCH(CD$5,'Daten Elementary'!$A:$A,0)-1,MATCH(AO196,'Daten Elementary'!$A$424:$ADO$424,0)-1))*1000000</f>
        <v>9.5227596000000005</v>
      </c>
      <c r="CE196" s="310">
        <f ca="1">IF(ISERROR(OFFSET('Daten Elementary'!$A$1,MATCH(CE$5,'Daten Elementary'!$A:$A,0)-1,MATCH(AP196,'Daten Elementary'!$A$424:$ADO$424,0)-1)),0,OFFSET('Daten Elementary'!$A$1,MATCH(CE$5,'Daten Elementary'!$A:$A,0)-1,MATCH(AP196,'Daten Elementary'!$A$424:$ADO$424,0)-1))*1000000</f>
        <v>0</v>
      </c>
      <c r="CF196" s="310">
        <f t="shared" ca="1" si="112"/>
        <v>97.542988600000001</v>
      </c>
      <c r="CG196" s="310">
        <f ca="1">IF(ISERROR(OFFSET('Daten Elementary'!$A$1,MATCH(CG$5,'Daten Elementary'!$A:$A,0)-1,MATCH(AQ196,'Daten Elementary'!$A$424:$ADO$424,0)-1)),0,OFFSET('Daten Elementary'!$A$1,MATCH(CG$5,'Daten Elementary'!$A:$A,0)-1,MATCH(AQ196,'Daten Elementary'!$A$424:$ADO$424,0)-1))*1000000</f>
        <v>2.2407362000000002</v>
      </c>
      <c r="CH196" s="310">
        <f ca="1">IF(ISERROR(OFFSET('Daten Elementary'!$A$1,MATCH(CH$5,'Daten Elementary'!$A:$A,0)-1,MATCH(AR196,'Daten Elementary'!$A$424:$ADO$424,0)-1)),0,OFFSET('Daten Elementary'!$A$1,MATCH(CH$5,'Daten Elementary'!$A:$A,0)-1,MATCH(AR196,'Daten Elementary'!$A$424:$ADO$424,0)-1))*1000000</f>
        <v>12.861871000000001</v>
      </c>
      <c r="CI196" s="310">
        <f ca="1">IF(ISERROR(OFFSET('Daten Elementary'!$A$1,MATCH(CI$5,'Daten Elementary'!$A:$A,0)-1,MATCH(AS196,'Daten Elementary'!$A$424:$ADO$424,0)-1)),0,OFFSET('Daten Elementary'!$A$1,MATCH(CI$5,'Daten Elementary'!$A:$A,0)-1,MATCH(AS196,'Daten Elementary'!$A$424:$ADO$424,0)-1))*1000000</f>
        <v>14.791191</v>
      </c>
      <c r="CJ196" s="311">
        <f t="shared" ca="1" si="113"/>
        <v>127.43678679999999</v>
      </c>
      <c r="CK196" s="310">
        <f ca="1">IF(ISERROR(OFFSET('Daten Elementary'!$A$1,MATCH(CK$5,'Daten Elementary'!$A:$A,0)-1,MATCH($AT196,'Daten Elementary'!$A$424:$ADO$424,0)-1)),0,OFFSET('Daten Elementary'!$A$1,MATCH(CK$5,'Daten Elementary'!$A:$A,0)-1,MATCH($AT196,'Daten Elementary'!$A$424:$ADO$424,0)-1))*1000000</f>
        <v>127.43678999999999</v>
      </c>
      <c r="CL196" s="305">
        <f t="shared" ca="1" si="114"/>
        <v>1.0000000251104888</v>
      </c>
      <c r="CM196" s="312">
        <f ca="1">IF(ISERROR(OFFSET('Daten Elementary'!$A$1,MATCH(CM$5,'Daten Elementary'!$A:$A,0)-1,MATCH(AM196,'Daten Elementary'!$A$424:$ADO$424,0)-1)),0,OFFSET('Daten Elementary'!$A$1,MATCH(CM$5,'Daten Elementary'!$A:$A,0)-1,MATCH(AM196,'Daten Elementary'!$A$424:$ADO$424,0)-1))*1000000</f>
        <v>47.540361000000004</v>
      </c>
      <c r="CN196" s="312">
        <f ca="1">IF(ISERROR(OFFSET('Daten Elementary'!$A$1,MATCH(CN$5,'Daten Elementary'!$A:$A,0)-1,MATCH(AN196,'Daten Elementary'!$A$424:$ADO$424,0)-1)),0,OFFSET('Daten Elementary'!$A$1,MATCH(CN$5,'Daten Elementary'!$A:$A,0)-1,MATCH(AN196,'Daten Elementary'!$A$424:$ADO$424,0)-1))*1000000</f>
        <v>0</v>
      </c>
      <c r="CO196" s="312">
        <f ca="1">IF(ISERROR(OFFSET('Daten Elementary'!$A$1,MATCH(CO$5,'Daten Elementary'!$A:$A,0)-1,MATCH(AO196,'Daten Elementary'!$A$424:$ADO$424,0)-1)),0,OFFSET('Daten Elementary'!$A$1,MATCH(CO$5,'Daten Elementary'!$A:$A,0)-1,MATCH(AO196,'Daten Elementary'!$A$424:$ADO$424,0)-1))*1000000</f>
        <v>7.7393013000000002</v>
      </c>
      <c r="CP196" s="312">
        <f ca="1">IF(ISERROR(OFFSET('Daten Elementary'!$A$1,MATCH(CP$5,'Daten Elementary'!$A:$A,0)-1,MATCH(AP196,'Daten Elementary'!$A$424:$ADO$424,0)-1)),0,OFFSET('Daten Elementary'!$A$1,MATCH(CP$5,'Daten Elementary'!$A:$A,0)-1,MATCH(AP196,'Daten Elementary'!$A$424:$ADO$424,0)-1))*1000000</f>
        <v>0</v>
      </c>
      <c r="CQ196" s="312">
        <f t="shared" ca="1" si="115"/>
        <v>55.279662300000005</v>
      </c>
      <c r="CR196" s="312">
        <f ca="1">IF(ISERROR(OFFSET('Daten Elementary'!$A$1,MATCH(CR$5,'Daten Elementary'!$A:$A,0)-1,MATCH(AQ196,'Daten Elementary'!$A$424:$ADO$424,0)-1)),0,OFFSET('Daten Elementary'!$A$1,MATCH(CR$5,'Daten Elementary'!$A:$A,0)-1,MATCH(AQ196,'Daten Elementary'!$A$424:$ADO$424,0)-1))*1000000</f>
        <v>1.1101998000000002</v>
      </c>
      <c r="CS196" s="312">
        <f ca="1">IF(ISERROR(OFFSET('Daten Elementary'!$A$1,MATCH(CS$5,'Daten Elementary'!$A:$A,0)-1,MATCH(AR196,'Daten Elementary'!$A$424:$ADO$424,0)-1)),0,OFFSET('Daten Elementary'!$A$1,MATCH(CS$5,'Daten Elementary'!$A:$A,0)-1,MATCH(AR196,'Daten Elementary'!$A$424:$ADO$424,0)-1))*1000000</f>
        <v>3.7217416000000001</v>
      </c>
      <c r="CT196" s="312">
        <f ca="1">IF(ISERROR(OFFSET('Daten Elementary'!$A$1,MATCH(CT$5,'Daten Elementary'!$A:$A,0)-1,MATCH(AS196,'Daten Elementary'!$A$424:$ADO$424,0)-1)),0,OFFSET('Daten Elementary'!$A$1,MATCH(CT$5,'Daten Elementary'!$A:$A,0)-1,MATCH(AS196,'Daten Elementary'!$A$424:$ADO$424,0)-1))*1000000</f>
        <v>8.3639334999999999</v>
      </c>
      <c r="CU196" s="313">
        <f t="shared" ca="1" si="116"/>
        <v>68.475537200000005</v>
      </c>
      <c r="CV196" s="312">
        <f ca="1">IF(ISERROR(OFFSET('Daten Elementary'!$A$1,MATCH(CV$5,'Daten Elementary'!$A:$A,0)-1,MATCH($AT196,'Daten Elementary'!$A$424:$ADO$424,0)-1)),0,OFFSET('Daten Elementary'!$A$1,MATCH(CV$5,'Daten Elementary'!$A:$A,0)-1,MATCH($AT196,'Daten Elementary'!$A$424:$ADO$424,0)-1))*1000000</f>
        <v>68.475537000000003</v>
      </c>
      <c r="CW196" s="305">
        <f t="shared" ca="1" si="117"/>
        <v>0.99999999707924891</v>
      </c>
      <c r="CX196" s="314">
        <f ca="1">IF(ISERROR(OFFSET('Daten Elementary'!$A$1,MATCH(CX$5,'Daten Elementary'!$A:$A,0)-1,MATCH(AM196,'Daten Elementary'!$A$424:$ADO$424,0)-1)),0,OFFSET('Daten Elementary'!$A$1,MATCH(CX$5,'Daten Elementary'!$A:$A,0)-1,MATCH(AM196,'Daten Elementary'!$A$424:$ADO$424,0)-1))*1000000</f>
        <v>3.5988756999999998</v>
      </c>
      <c r="CY196" s="314">
        <f ca="1">IF(ISERROR(OFFSET('Daten Elementary'!$A$1,MATCH(CY$5,'Daten Elementary'!$A:$A,0)-1,MATCH(AN196,'Daten Elementary'!$A$424:$ADO$424,0)-1)),0,OFFSET('Daten Elementary'!$A$1,MATCH(CY$5,'Daten Elementary'!$A:$A,0)-1,MATCH(AN196,'Daten Elementary'!$A$424:$ADO$424,0)-1))*1000000</f>
        <v>0</v>
      </c>
      <c r="CZ196" s="314">
        <f ca="1">IF(ISERROR(OFFSET('Daten Elementary'!$A$1,MATCH(CZ$5,'Daten Elementary'!$A:$A,0)-1,MATCH(AO196,'Daten Elementary'!$A$424:$ADO$424,0)-1)),0,OFFSET('Daten Elementary'!$A$1,MATCH(CZ$5,'Daten Elementary'!$A:$A,0)-1,MATCH(AO196,'Daten Elementary'!$A$424:$ADO$424,0)-1))*1000000</f>
        <v>82.477661000000012</v>
      </c>
      <c r="DA196" s="314">
        <f ca="1">IF(ISERROR(OFFSET('Daten Elementary'!$A$1,MATCH(DA$5,'Daten Elementary'!$A:$A,0)-1,MATCH(AP196,'Daten Elementary'!$A$424:$ADO$424,0)-1)),0,OFFSET('Daten Elementary'!$A$1,MATCH(DA$5,'Daten Elementary'!$A:$A,0)-1,MATCH(AP196,'Daten Elementary'!$A$424:$ADO$424,0)-1))*1000000</f>
        <v>0</v>
      </c>
      <c r="DB196" s="314">
        <f t="shared" ca="1" si="118"/>
        <v>86.076536700000005</v>
      </c>
      <c r="DC196" s="314">
        <f ca="1">IF(ISERROR(OFFSET('Daten Elementary'!$A$1,MATCH(DC$5,'Daten Elementary'!$A:$A,0)-1,MATCH(AQ196,'Daten Elementary'!$A$424:$ADO$424,0)-1)),0,OFFSET('Daten Elementary'!$A$1,MATCH(DC$5,'Daten Elementary'!$A:$A,0)-1,MATCH(AQ196,'Daten Elementary'!$A$424:$ADO$424,0)-1))*1000000</f>
        <v>8.0342800000000008</v>
      </c>
      <c r="DD196" s="314">
        <f ca="1">IF(ISERROR(OFFSET('Daten Elementary'!$A$1,MATCH(DD$5,'Daten Elementary'!$A:$A,0)-1,MATCH(AR196,'Daten Elementary'!$A$424:$ADO$424,0)-1)),0,OFFSET('Daten Elementary'!$A$1,MATCH(DD$5,'Daten Elementary'!$A:$A,0)-1,MATCH(AR196,'Daten Elementary'!$A$424:$ADO$424,0)-1))*1000000</f>
        <v>8.328986500000001</v>
      </c>
      <c r="DE196" s="314">
        <f ca="1">IF(ISERROR(OFFSET('Daten Elementary'!$A$1,MATCH(DE$5,'Daten Elementary'!$A:$A,0)-1,MATCH(AS196,'Daten Elementary'!$A$424:$ADO$424,0)-1)),0,OFFSET('Daten Elementary'!$A$1,MATCH(DE$5,'Daten Elementary'!$A:$A,0)-1,MATCH(AS196,'Daten Elementary'!$A$424:$ADO$424,0)-1))*1000000</f>
        <v>76.374185999999995</v>
      </c>
      <c r="DF196" s="315">
        <f t="shared" ca="1" si="119"/>
        <v>178.81398919999998</v>
      </c>
      <c r="DG196" s="314">
        <f ca="1">IF(ISERROR(OFFSET('Daten Elementary'!$A$1,MATCH(DG$5,'Daten Elementary'!$A:$A,0)-1,MATCH($AT196,'Daten Elementary'!$A$424:$ADO$424,0)-1)),0,OFFSET('Daten Elementary'!$A$1,MATCH(DG$5,'Daten Elementary'!$A:$A,0)-1,MATCH($AT196,'Daten Elementary'!$A$424:$ADO$424,0)-1))*1000000</f>
        <v>178.81398999999999</v>
      </c>
      <c r="DH196" s="305">
        <f t="shared" ca="1" si="120"/>
        <v>1.000000004473923</v>
      </c>
      <c r="DI196" s="316">
        <f ca="1">IF(ISERROR(OFFSET('Daten Elementary'!$A$1,MATCH(DI$5,'Daten Elementary'!$A:$A,0)-1,MATCH(AM196,'Daten Elementary'!$A$424:$ADO$424,0)-1)),0,OFFSET('Daten Elementary'!$A$1,MATCH(DI$5,'Daten Elementary'!$A:$A,0)-1,MATCH(AM196,'Daten Elementary'!$A$424:$ADO$424,0)-1))*1000000</f>
        <v>52.243000000000002</v>
      </c>
      <c r="DJ196" s="316">
        <f ca="1">IF(ISERROR(OFFSET('Daten Elementary'!$A$1,MATCH(DJ$5,'Daten Elementary'!$A:$A,0)-1,MATCH(AN196,'Daten Elementary'!$A$424:$ADO$424,0)-1)),0,OFFSET('Daten Elementary'!$A$1,MATCH(DJ$5,'Daten Elementary'!$A:$A,0)-1,MATCH(AN196,'Daten Elementary'!$A$424:$ADO$424,0)-1))*1000000</f>
        <v>0</v>
      </c>
      <c r="DK196" s="316">
        <f ca="1">IF(ISERROR(OFFSET('Daten Elementary'!$A$1,MATCH(DK$5,'Daten Elementary'!$A:$A,0)-1,MATCH(AO196,'Daten Elementary'!$A$424:$ADO$424,0)-1)),0,OFFSET('Daten Elementary'!$A$1,MATCH(DK$5,'Daten Elementary'!$A:$A,0)-1,MATCH(AO196,'Daten Elementary'!$A$424:$ADO$424,0)-1))*1000000</f>
        <v>100.49184</v>
      </c>
      <c r="DL196" s="316">
        <f ca="1">IF(ISERROR(OFFSET('Daten Elementary'!$A$1,MATCH(DL$5,'Daten Elementary'!$A:$A,0)-1,MATCH(AP196,'Daten Elementary'!$A$424:$ADO$424,0)-1)),0,OFFSET('Daten Elementary'!$A$1,MATCH(DL$5,'Daten Elementary'!$A:$A,0)-1,MATCH(AP196,'Daten Elementary'!$A$424:$ADO$424,0)-1))*1000000</f>
        <v>0</v>
      </c>
      <c r="DM196" s="316">
        <f t="shared" ca="1" si="121"/>
        <v>152.73483999999999</v>
      </c>
      <c r="DN196" s="316">
        <f ca="1">IF(ISERROR(OFFSET('Daten Elementary'!$A$1,MATCH(DN$5,'Daten Elementary'!$A:$A,0)-1,MATCH(AQ196,'Daten Elementary'!$A$424:$ADO$424,0)-1)),0,OFFSET('Daten Elementary'!$A$1,MATCH(DN$5,'Daten Elementary'!$A:$A,0)-1,MATCH(AQ196,'Daten Elementary'!$A$424:$ADO$424,0)-1))*1000000</f>
        <v>8.3643812000000004</v>
      </c>
      <c r="DO196" s="316">
        <f ca="1">IF(ISERROR(OFFSET('Daten Elementary'!$A$1,MATCH(DO$5,'Daten Elementary'!$A:$A,0)-1,MATCH(AR196,'Daten Elementary'!$A$424:$ADO$424,0)-1)),0,OFFSET('Daten Elementary'!$A$1,MATCH(DO$5,'Daten Elementary'!$A:$A,0)-1,MATCH(AR196,'Daten Elementary'!$A$424:$ADO$424,0)-1))*1000000</f>
        <v>18.264948999999998</v>
      </c>
      <c r="DP196" s="316">
        <f ca="1">IF(ISERROR(OFFSET('Daten Elementary'!$A$1,MATCH(DP$5,'Daten Elementary'!$A:$A,0)-1,MATCH(AS196,'Daten Elementary'!$A$424:$ADO$424,0)-1)),0,OFFSET('Daten Elementary'!$A$1,MATCH(DP$5,'Daten Elementary'!$A:$A,0)-1,MATCH(AS196,'Daten Elementary'!$A$424:$ADO$424,0)-1))*1000000</f>
        <v>85.716743000000008</v>
      </c>
      <c r="DQ196" s="317">
        <f t="shared" ca="1" si="122"/>
        <v>265.0809132</v>
      </c>
      <c r="DR196" s="316">
        <f ca="1">IF(ISERROR(OFFSET('Daten Elementary'!$A$1,MATCH(DR$5,'Daten Elementary'!$A:$A,0)-1,MATCH($AT196,'Daten Elementary'!$A$424:$ADO$424,0)-1)),0,OFFSET('Daten Elementary'!$A$1,MATCH(DR$5,'Daten Elementary'!$A:$A,0)-1,MATCH($AT196,'Daten Elementary'!$A$424:$ADO$424,0)-1))*1000000</f>
        <v>265.08091999999999</v>
      </c>
      <c r="DS196" s="305">
        <f t="shared" ca="1" si="123"/>
        <v>1.0000000256525448</v>
      </c>
      <c r="DT196" s="318">
        <f ca="1">IF(ISERROR(OFFSET('Daten UBP13'!$A$1,MATCH(DT$5,'Daten UBP13'!$A:$A,0)-1,MATCH(AM196,'Daten UBP13'!$A$424:$AEG$424,0)-1)),0,OFFSET('Daten UBP13'!$A$1,MATCH(DT$5,'Daten UBP13'!$A:$A,0)-1,MATCH(AM196,'Daten UBP13'!$A$424:$AEG$424,0)-1))</f>
        <v>129.17386999999999</v>
      </c>
      <c r="DU196" s="318">
        <f ca="1">IF(ISERROR(OFFSET('Daten UBP13'!$A$1,MATCH(DU$5,'Daten UBP13'!$A:$A,0)-1,MATCH(AN196,'Daten UBP13'!$A$424:$AEG$424,0)-1)),0,OFFSET('Daten UBP13'!$A$1,MATCH(DU$5,'Daten UBP13'!$A:$A,0)-1,MATCH(AN196,'Daten UBP13'!$A$424:$AEG$424,0)-1))</f>
        <v>0</v>
      </c>
      <c r="DV196" s="318">
        <f ca="1">IF(ISERROR(OFFSET('Daten UBP13'!$A$1,MATCH(DV$5,'Daten UBP13'!$A:$A,0)-1,MATCH(AO196,'Daten UBP13'!$A$424:$AEG$424,0)-1)),0,OFFSET('Daten UBP13'!$A$1,MATCH(DV$5,'Daten UBP13'!$A:$A,0)-1,MATCH(AO196,'Daten UBP13'!$A$424:$AEG$424,0)-1))</f>
        <v>49.772325000000002</v>
      </c>
      <c r="DW196" s="318">
        <f ca="1">IF(ISERROR(OFFSET('Daten UBP13'!$A$1,MATCH(DW$5,'Daten UBP13'!$A:$A,0)-1,MATCH(AP196,'Daten UBP13'!$A$424:$AEG$424,0)-1)),0,OFFSET('Daten UBP13'!$A$1,MATCH(DW$5,'Daten UBP13'!$A:$A,0)-1,MATCH(AP196,'Daten UBP13'!$A$424:$AEG$424,0)-1))</f>
        <v>0</v>
      </c>
      <c r="DX196" s="318">
        <f t="shared" ca="1" si="124"/>
        <v>178.94619499999999</v>
      </c>
      <c r="DY196" s="318">
        <f ca="1">IF(ISERROR(OFFSET('Daten UBP13'!$A$1,MATCH(DY$5,'Daten UBP13'!$A:$A,0)-1,MATCH(AQ196,'Daten UBP13'!$A$424:$AEG$424,0)-1)),0,OFFSET('Daten UBP13'!$A$1,MATCH(DY$5,'Daten UBP13'!$A:$A,0)-1,MATCH(AQ196,'Daten UBP13'!$A$424:$AEG$424,0)-1))</f>
        <v>6.5358701000000003</v>
      </c>
      <c r="DZ196" s="318">
        <f ca="1">IF(ISERROR(OFFSET('Daten UBP13'!$A$1,MATCH(DZ$5,'Daten UBP13'!$A:$A,0)-1,MATCH(AR196,'Daten UBP13'!$A$424:$AEG$424,0)-1)),0,OFFSET('Daten UBP13'!$A$1,MATCH(DZ$5,'Daten UBP13'!$A:$A,0)-1,MATCH(AR196,'Daten UBP13'!$A$424:$AEG$424,0)-1))</f>
        <v>15.622995</v>
      </c>
      <c r="EA196" s="318">
        <f ca="1">IF(ISERROR(OFFSET('Daten UBP13'!$A$1,MATCH(EA$5,'Daten UBP13'!$A:$A,0)-1,MATCH(AS196,'Daten UBP13'!$A$424:$AEG$424,0)-1)),0,OFFSET('Daten UBP13'!$A$1,MATCH(EA$5,'Daten UBP13'!$A:$A,0)-1,MATCH(AS196,'Daten UBP13'!$A$424:$AEG$424,0)-1))</f>
        <v>29.677493999999999</v>
      </c>
      <c r="EB196" s="319">
        <f t="shared" ca="1" si="125"/>
        <v>230.7825541</v>
      </c>
      <c r="EC196" s="318">
        <f ca="1">IF(ISERROR(OFFSET('Daten UBP13'!$A$1,MATCH(EC$5,'Daten UBP13'!$A:$A,0)-1,MATCH(AT196,'Daten UBP13'!$A$424:$AEG$424,0)-1)),0,OFFSET('Daten UBP13'!$A$1,MATCH(EC$5,'Daten UBP13'!$A:$A,0)-1,MATCH(AT196,'Daten UBP13'!$A$424:$AEG$424,0)-1))</f>
        <v>230.78255999999999</v>
      </c>
      <c r="ED196" s="305">
        <f t="shared" ca="1" si="126"/>
        <v>1.0000000255651906</v>
      </c>
      <c r="EE196" s="320">
        <f ca="1">IF(ISERROR(OFFSET('Daten ReCiPe'!$A$1,MATCH(EE$5,'Daten ReCiPe'!$A:$A,0)-1,MATCH(AM196,'Daten ReCiPe'!$A$424:$ADO$424,0)-1)),0,OFFSET('Daten ReCiPe'!$A$1,MATCH(EE$5,'Daten ReCiPe'!$A:$A,0)-1,MATCH(AM196,'Daten ReCiPe'!$A$424:$ADO$424,0)-1))*1000</f>
        <v>6.9692392000000005</v>
      </c>
      <c r="EF196" s="320">
        <f ca="1">IF(ISERROR(OFFSET('Daten ReCiPe'!$A$1,MATCH(EF$5,'Daten ReCiPe'!$A:$A,0)-1,MATCH(AN196,'Daten ReCiPe'!$A$424:$ADO$424,0)-1)),0,OFFSET('Daten ReCiPe'!$A$1,MATCH(EF$5,'Daten ReCiPe'!$A:$A,0)-1,MATCH(AN196,'Daten ReCiPe'!$A$424:$ADO$424,0)-1))*1000</f>
        <v>0</v>
      </c>
      <c r="EG196" s="320">
        <f ca="1">IF(ISERROR(OFFSET('Daten ReCiPe'!$A$1,MATCH(EG$5,'Daten ReCiPe'!$A:$A,0)-1,MATCH(AO196,'Daten ReCiPe'!$A$424:$ADO$424,0)-1)),0,OFFSET('Daten ReCiPe'!$A$1,MATCH(EG$5,'Daten ReCiPe'!$A:$A,0)-1,MATCH(AO196,'Daten ReCiPe'!$A$424:$ADO$424,0)-1))*1000</f>
        <v>7.8609513</v>
      </c>
      <c r="EH196" s="320">
        <f ca="1">IF(ISERROR(OFFSET('Daten ReCiPe'!$A$1,MATCH(EH$5,'Daten ReCiPe'!$A:$A,0)-1,MATCH(AP196,'Daten ReCiPe'!$A$424:$ADO$424,0)-1)),0,OFFSET('Daten ReCiPe'!$A$1,MATCH(EH$5,'Daten ReCiPe'!$A:$A,0)-1,MATCH(AP196,'Daten ReCiPe'!$A$424:$ADO$424,0)-1))*1000</f>
        <v>0</v>
      </c>
      <c r="EI196" s="320">
        <f t="shared" ca="1" si="127"/>
        <v>14.8301905</v>
      </c>
      <c r="EJ196" s="320">
        <f ca="1">IF(ISERROR(OFFSET('Daten ReCiPe'!$A$1,MATCH(EJ$5,'Daten ReCiPe'!$A:$A,0)-1,MATCH(AQ196,'Daten ReCiPe'!$A$424:$ADO$424,0)-1)),0,OFFSET('Daten ReCiPe'!$A$1,MATCH(EJ$5,'Daten ReCiPe'!$A:$A,0)-1,MATCH(AQ196,'Daten ReCiPe'!$A$424:$ADO$424,0)-1))*1000</f>
        <v>0.63680199999999998</v>
      </c>
      <c r="EK196" s="320">
        <f ca="1">IF(ISERROR(OFFSET('Daten ReCiPe'!$A$1,MATCH(EK$5,'Daten ReCiPe'!$A:$A,0)-1,MATCH(AR196,'Daten ReCiPe'!$A$424:$ADO$424,0)-1)),0,OFFSET('Daten ReCiPe'!$A$1,MATCH(EK$5,'Daten ReCiPe'!$A:$A,0)-1,MATCH(AR196,'Daten ReCiPe'!$A$424:$ADO$424,0)-1))*1000</f>
        <v>1.2350046000000001</v>
      </c>
      <c r="EL196" s="320">
        <f ca="1">IF(ISERROR(OFFSET('Daten ReCiPe'!$A$1,MATCH(EL$5,'Daten ReCiPe'!$A:$A,0)-1,MATCH(AS196,'Daten ReCiPe'!$A$424:$ADO$424,0)-1)),0,OFFSET('Daten ReCiPe'!$A$1,MATCH(EL$5,'Daten ReCiPe'!$A:$A,0)-1,MATCH(AS196,'Daten ReCiPe'!$A$424:$ADO$424,0)-1))*1000</f>
        <v>2.2336003</v>
      </c>
      <c r="EM196" s="321">
        <f t="shared" ca="1" si="128"/>
        <v>18.935597399999999</v>
      </c>
      <c r="EN196" s="320">
        <f ca="1">IF(ISERROR(OFFSET('Daten ReCiPe'!$A$1,MATCH(EN$5,'Daten ReCiPe'!$A:$A,0)-1,MATCH(AT196,'Daten ReCiPe'!$A$424:$ADO$424,0)-1)),0,OFFSET('Daten ReCiPe'!$A$1,MATCH(EN$5,'Daten ReCiPe'!$A:$A,0)-1,MATCH(AT196,'Daten ReCiPe'!$A$424:$ADO$424,0)-1))*1000</f>
        <v>18.935598000000002</v>
      </c>
      <c r="EO196" s="305">
        <f t="shared" ca="1" si="129"/>
        <v>1.000000031686352</v>
      </c>
      <c r="EP196" s="322">
        <f ca="1">IF(ISERROR(OFFSET('Daten Elementary'!$A$1,MATCH(EP$5,'Daten Elementary'!$A:$A,0)-1,MATCH(AM196,'Daten Elementary'!$A$424:$ADO$424,0)-1)),0,OFFSET('Daten Elementary'!$A$1,MATCH(EP$5,'Daten Elementary'!$A:$A,0)-1,MATCH(AM196,'Daten Elementary'!$A$424:$ADO$424,0)-1))*1000000</f>
        <v>2.1787815999999998</v>
      </c>
      <c r="EQ196" s="322">
        <f ca="1">IF(ISERROR(OFFSET('Daten Elementary'!$A$1,MATCH(EQ$5,'Daten Elementary'!$A:$A,0)-1,MATCH(AN196,'Daten Elementary'!$A$424:$ADO$424,0)-1)),0,OFFSET('Daten Elementary'!$A$1,MATCH(EQ$5,'Daten Elementary'!$A:$A,0)-1,MATCH(AN196,'Daten Elementary'!$A$424:$ADO$424,0)-1))*1000000</f>
        <v>0</v>
      </c>
      <c r="ER196" s="322">
        <f ca="1">IF(ISERROR(OFFSET('Daten Elementary'!$A$1,MATCH(ER$5,'Daten Elementary'!$A:$A,0)-1,MATCH(AO196,'Daten Elementary'!$A$424:$ADO$424,0)-1)),0,OFFSET('Daten Elementary'!$A$1,MATCH(ER$5,'Daten Elementary'!$A:$A,0)-1,MATCH(AO196,'Daten Elementary'!$A$424:$ADO$424,0)-1))*1000000</f>
        <v>223.42815999999999</v>
      </c>
      <c r="ES196" s="322">
        <f ca="1">IF(ISERROR(OFFSET('Daten Elementary'!$A$1,MATCH(ES$5,'Daten Elementary'!$A:$A,0)-1,MATCH(AP196,'Daten Elementary'!$A$424:$ADO$424,0)-1)),0,OFFSET('Daten Elementary'!$A$1,MATCH(ES$5,'Daten Elementary'!$A:$A,0)-1,MATCH(AP196,'Daten Elementary'!$A$424:$ADO$424,0)-1))*1000000</f>
        <v>0</v>
      </c>
      <c r="ET196" s="322">
        <f t="shared" ca="1" si="130"/>
        <v>225.6069416</v>
      </c>
      <c r="EU196" s="322">
        <f ca="1">IF(ISERROR(OFFSET('Daten Elementary'!$A$1,MATCH(EU$5,'Daten Elementary'!$A:$A,0)-1,MATCH(AQ196,'Daten Elementary'!$A$424:$ADO$424,0)-1)),0,OFFSET('Daten Elementary'!$A$1,MATCH(EU$5,'Daten Elementary'!$A:$A,0)-1,MATCH(AQ196,'Daten Elementary'!$A$424:$ADO$424,0)-1))*1000000</f>
        <v>13.588650000000001</v>
      </c>
      <c r="EV196" s="322">
        <f ca="1">IF(ISERROR(OFFSET('Daten Elementary'!$A$1,MATCH(EV$5,'Daten Elementary'!$A:$A,0)-1,MATCH(AR196,'Daten Elementary'!$A$424:$ADO$424,0)-1)),0,OFFSET('Daten Elementary'!$A$1,MATCH(EV$5,'Daten Elementary'!$A:$A,0)-1,MATCH(AR196,'Daten Elementary'!$A$424:$ADO$424,0)-1))*1000000</f>
        <v>20.237528999999999</v>
      </c>
      <c r="EW196" s="322">
        <f ca="1">IF(ISERROR(OFFSET('Daten Elementary'!$A$1,MATCH(EW$5,'Daten Elementary'!$A:$A,0)-1,MATCH(AS196,'Daten Elementary'!$A$424:$ADO$424,0)-1)),0,OFFSET('Daten Elementary'!$A$1,MATCH(EW$5,'Daten Elementary'!$A:$A,0)-1,MATCH(AS196,'Daten Elementary'!$A$424:$ADO$424,0)-1))*1000000</f>
        <v>33.203310999999999</v>
      </c>
      <c r="EX196" s="323">
        <f t="shared" ca="1" si="131"/>
        <v>292.63643159999998</v>
      </c>
      <c r="EY196" s="322">
        <f ca="1">IF(ISERROR(OFFSET('Daten Elementary'!$A$1,MATCH(EY$5,'Daten Elementary'!$A:$A,0)-1,MATCH($AT196,'Daten Elementary'!$A$424:$ADO$424,0)-1)),0,OFFSET('Daten Elementary'!$A$1,MATCH(EY$5,'Daten Elementary'!$A:$A,0)-1,MATCH($AT196,'Daten Elementary'!$A$424:$ADO$424,0)-1))*1000000</f>
        <v>292.63643999999999</v>
      </c>
      <c r="EZ196" s="305">
        <f t="shared" ca="1" si="132"/>
        <v>1.0000000287045601</v>
      </c>
      <c r="FA196" s="314">
        <f ca="1">IF(ISERROR(OFFSET('Daten Elementary'!$A$1,MATCH(FA$5,'Daten Elementary'!$A:$A,0)-1,MATCH(AM196,'Daten Elementary'!$A$424:$ADO$424,0)-1)),0,OFFSET('Daten Elementary'!$A$1,MATCH(FA$5,'Daten Elementary'!$A:$A,0)-1,MATCH(AM196,'Daten Elementary'!$A$424:$ADO$424,0)-1))*1000</f>
        <v>114.8</v>
      </c>
      <c r="FB196" s="314">
        <f ca="1">IF(ISERROR(OFFSET('Daten Elementary'!$A$1,MATCH(FB$5,'Daten Elementary'!$A:$A,0)-1,MATCH(AN196,'Daten Elementary'!$A$424:$ADO$424,0)-1)),0,OFFSET('Daten Elementary'!$A$1,MATCH(FB$5,'Daten Elementary'!$A:$A,0)-1,MATCH(AN196,'Daten Elementary'!$A$424:$ADO$424,0)-1))*1000</f>
        <v>0</v>
      </c>
      <c r="FC196" s="314">
        <f ca="1">IF(ISERROR(OFFSET('Daten Elementary'!$A$1,MATCH(FC$5,'Daten Elementary'!$A:$A,0)-1,MATCH(AO196,'Daten Elementary'!$A$424:$ADO$424,0)-1)),0,OFFSET('Daten Elementary'!$A$1,MATCH(FC$5,'Daten Elementary'!$A:$A,0)-1,MATCH(AO196,'Daten Elementary'!$A$424:$ADO$424,0)-1))*1000</f>
        <v>19.465901000000002</v>
      </c>
      <c r="FD196" s="314">
        <f ca="1">IF(ISERROR(OFFSET('Daten Elementary'!$A$1,MATCH(FD$5,'Daten Elementary'!$A:$A,0)-1,MATCH(AP196,'Daten Elementary'!$A$424:$ADO$424,0)-1)),0,OFFSET('Daten Elementary'!$A$1,MATCH(FD$5,'Daten Elementary'!$A:$A,0)-1,MATCH(AP196,'Daten Elementary'!$A$424:$ADO$424,0)-1))*1000</f>
        <v>0</v>
      </c>
      <c r="FE196" s="314">
        <f t="shared" ca="1" si="133"/>
        <v>134.26590099999999</v>
      </c>
      <c r="FF196" s="314">
        <f ca="1">IF(ISERROR(OFFSET('Daten Elementary'!$A$1,MATCH(FF$5,'Daten Elementary'!$A:$A,0)-1,MATCH(AQ196,'Daten Elementary'!$A$424:$ADO$424,0)-1)),0,OFFSET('Daten Elementary'!$A$1,MATCH(FF$5,'Daten Elementary'!$A:$A,0)-1,MATCH(AQ196,'Daten Elementary'!$A$424:$ADO$424,0)-1))*1000</f>
        <v>4.1987553000000002</v>
      </c>
      <c r="FG196" s="314">
        <f ca="1">IF(ISERROR(OFFSET('Daten Elementary'!$A$1,MATCH(FG$5,'Daten Elementary'!$A:$A,0)-1,MATCH(AR196,'Daten Elementary'!$A$424:$ADO$424,0)-1)),0,OFFSET('Daten Elementary'!$A$1,MATCH(FG$5,'Daten Elementary'!$A:$A,0)-1,MATCH(AR196,'Daten Elementary'!$A$424:$ADO$424,0)-1))*1000</f>
        <v>7.7453498999999999</v>
      </c>
      <c r="FH196" s="314">
        <f ca="1">IF(ISERROR(OFFSET('Daten Elementary'!$A$1,MATCH(FH$5,'Daten Elementary'!$A:$A,0)-1,MATCH(AS196,'Daten Elementary'!$A$424:$ADO$424,0)-1)),0,OFFSET('Daten Elementary'!$A$1,MATCH(FH$5,'Daten Elementary'!$A:$A,0)-1,MATCH(AS196,'Daten Elementary'!$A$424:$ADO$424,0)-1))*1000</f>
        <v>12.718441</v>
      </c>
      <c r="FI196" s="315">
        <f t="shared" ca="1" si="134"/>
        <v>158.92844719999999</v>
      </c>
      <c r="FJ196" s="314">
        <f ca="1">IF(ISERROR(OFFSET('Daten Elementary'!$A$1,MATCH(FJ$5,'Daten Elementary'!$A:$A,0)-1,MATCH($AT196,'Daten Elementary'!$A$424:$ADO$424,0)-1)),0,OFFSET('Daten Elementary'!$A$1,MATCH(FJ$5,'Daten Elementary'!$A:$A,0)-1,MATCH($AT196,'Daten Elementary'!$A$424:$ADO$424,0)-1))*1000</f>
        <v>158.92845</v>
      </c>
      <c r="FK196" s="305">
        <f t="shared" ca="1" si="135"/>
        <v>1.0000000176179913</v>
      </c>
      <c r="FL196" s="314">
        <f ca="1">IF(ISERROR(OFFSET('Daten Elementary'!$A$1,MATCH(FL$5,'Daten Elementary'!$A:$A,0)-1,MATCH(AM196,'Daten Elementary'!$A$424:$ADO$424,0)-1)),0,OFFSET('Daten Elementary'!$A$1,MATCH(FL$5,'Daten Elementary'!$A:$A,0)-1,MATCH(AM196,'Daten Elementary'!$A$424:$ADO$424,0)-1))</f>
        <v>0</v>
      </c>
      <c r="FM196" s="314">
        <f ca="1">IF(ISERROR(OFFSET('Daten Elementary'!$A$1,MATCH(FM$5,'Daten Elementary'!$A:$A,0)-1,MATCH(AN196,'Daten Elementary'!$A$424:$ADO$424,0)-1)),0,OFFSET('Daten Elementary'!$A$1,MATCH(FM$5,'Daten Elementary'!$A:$A,0)-1,MATCH(AN196,'Daten Elementary'!$A$424:$ADO$424,0)-1))</f>
        <v>0</v>
      </c>
      <c r="FN196" s="314">
        <f ca="1">IF(ISERROR(OFFSET('Daten Elementary'!$A$1,MATCH(FN$5,'Daten Elementary'!$A:$A,0)-1,MATCH(AO196,'Daten Elementary'!$A$424:$ADO$424,0)-1)),0,OFFSET('Daten Elementary'!$A$1,MATCH(FN$5,'Daten Elementary'!$A:$A,0)-1,MATCH(AO196,'Daten Elementary'!$A$424:$ADO$424,0)-1))</f>
        <v>0</v>
      </c>
      <c r="FO196" s="314">
        <f ca="1">IF(ISERROR(OFFSET('Daten Elementary'!$A$1,MATCH(FO$5,'Daten Elementary'!$A:$A,0)-1,MATCH(AP196,'Daten Elementary'!$A$424:$ADO$424,0)-1)),0,OFFSET('Daten Elementary'!$A$1,MATCH(FO$5,'Daten Elementary'!$A:$A,0)-1,MATCH(AP196,'Daten Elementary'!$A$424:$ADO$424,0)-1))</f>
        <v>0</v>
      </c>
      <c r="FP196" s="314">
        <f t="shared" ca="1" si="136"/>
        <v>0</v>
      </c>
      <c r="FQ196" s="314">
        <f ca="1">IF(ISERROR(OFFSET('Daten Elementary'!$A$1,MATCH(FQ$5,'Daten Elementary'!$A:$A,0)-1,MATCH(AQ196,'Daten Elementary'!$A$424:$ADO$424,0)-1)),0,OFFSET('Daten Elementary'!$A$1,MATCH(FQ$5,'Daten Elementary'!$A:$A,0)-1,MATCH(AQ196,'Daten Elementary'!$A$424:$ADO$424,0)-1))</f>
        <v>0</v>
      </c>
      <c r="FR196" s="314">
        <f ca="1">IF(ISERROR(OFFSET('Daten Elementary'!$A$1,MATCH(FR$5,'Daten Elementary'!$A:$A,0)-1,MATCH(AR196,'Daten Elementary'!$A$424:$ADO$424,0)-1)),0,OFFSET('Daten Elementary'!$A$1,MATCH(FR$5,'Daten Elementary'!$A:$A,0)-1,MATCH(AR196,'Daten Elementary'!$A$424:$ADO$424,0)-1))</f>
        <v>0</v>
      </c>
      <c r="FS196" s="314">
        <f ca="1">IF(ISERROR(OFFSET('Daten Elementary'!$A$1,MATCH(FS$5,'Daten Elementary'!$A:$A,0)-1,MATCH(AS196,'Daten Elementary'!$A$424:$ADO$424,0)-1)),0,OFFSET('Daten Elementary'!$A$1,MATCH(FS$5,'Daten Elementary'!$A:$A,0)-1,MATCH(AS196,'Daten Elementary'!$A$424:$ADO$424,0)-1))</f>
        <v>0</v>
      </c>
      <c r="FT196" s="315">
        <f t="shared" ca="1" si="137"/>
        <v>0</v>
      </c>
      <c r="FU196" s="314">
        <f ca="1">IF(ISERROR(OFFSET('Daten Elementary'!$A$1,MATCH(FU$5,'Daten Elementary'!$A:$A,0)-1,MATCH($AT196,'Daten Elementary'!$A$424:$ADO$424,0)-1)),0,OFFSET('Daten Elementary'!$A$1,MATCH(FU$5,'Daten Elementary'!$A:$A,0)-1,MATCH($AT196,'Daten Elementary'!$A$424:$ADO$424,0)-1))</f>
        <v>0</v>
      </c>
      <c r="FV196" s="305">
        <f t="shared" ca="1" si="138"/>
        <v>0</v>
      </c>
      <c r="FW196" s="324"/>
      <c r="FX196" s="231" t="str">
        <f t="shared" si="139"/>
        <v>Lastwagen (16t-32t), Diesel (EURO 6)</v>
      </c>
      <c r="FY196" s="231" t="str">
        <f t="shared" si="104"/>
        <v>Lastwagen (16t-32t)</v>
      </c>
      <c r="FZ196" s="231" t="str">
        <f t="shared" si="105"/>
        <v>, Diesel</v>
      </c>
      <c r="GA196" s="231" t="str">
        <f t="shared" si="106"/>
        <v xml:space="preserve"> (EURO 6)</v>
      </c>
      <c r="GB196" s="231"/>
    </row>
    <row r="197" spans="1:184" ht="16.5" customHeight="1">
      <c r="A197" s="364"/>
      <c r="B197" s="339"/>
      <c r="C197" s="334" t="s">
        <v>392</v>
      </c>
      <c r="D197" s="343" t="s">
        <v>49</v>
      </c>
      <c r="E197" s="345" t="s">
        <v>22</v>
      </c>
      <c r="F197" s="97">
        <v>5.8139534883720936</v>
      </c>
      <c r="G197" s="34">
        <v>12.3</v>
      </c>
      <c r="H197" s="84">
        <f>F197/G197</f>
        <v>0.47267914539610512</v>
      </c>
      <c r="I197" s="101">
        <v>1</v>
      </c>
      <c r="J197" s="101"/>
      <c r="K197" s="90">
        <v>1</v>
      </c>
      <c r="L197" s="86"/>
      <c r="M197" s="86"/>
      <c r="N197" s="38" t="s">
        <v>100</v>
      </c>
      <c r="O197" s="6">
        <f ca="1">(IF(ISERROR(INDEX(INDIRECT($D$268),MATCH($AM197,$AM$4:$AM$275,0),MATCH(O$304,INDIRECT($E$268),0))*$I197/$AD197),0,INDEX(INDIRECT($D$268),MATCH($AM197,$AM$4:$AM$275,0),MATCH(O$304,INDIRECT($E$268),0))*$I197/$AD197)+IF(ISERROR(INDEX(INDIRECT($D$268),MATCH($AN197,$AN$4:$AN$275,0),MATCH(O$305,INDIRECT($E$268),0))*$J197/$AE197),0,INDEX(INDIRECT($D$268),MATCH($AN197,$AN$4:$AN$275,0),MATCH(O$305,INDIRECT($E$268),0))*$J197/$AE197))*$AC197/$F197</f>
        <v>7.7012290572240003</v>
      </c>
      <c r="P197" s="6">
        <f ca="1">(IF(ISERROR(INDEX(INDIRECT($D$268),MATCH($AO197,$AO$4:$AO$275,0),MATCH(P$304,INDIRECT($E$268),0))*$I197/$AD197),0,INDEX(INDIRECT($D$268),MATCH($AO197,$AO$4:$AO$275,0),MATCH(P$304,INDIRECT($E$268),0))*$I197/$AD197)+IF(ISERROR(INDEX(INDIRECT($D$268),MATCH($AP197,$AP$4:$AP$275,0),MATCH(P$305,INDIRECT($E$268),0))*$J197/$AE197),0,INDEX(INDIRECT($D$268),MATCH($AP197,$AP$4:$AP$275,0),MATCH(P$305,INDIRECT($E$268),0))*$J197/$AE197))*$AC197/$F197</f>
        <v>100.56856264319998</v>
      </c>
      <c r="Q197" s="6">
        <f ca="1">INDEX(INDIRECT($D$268),MATCH($AQ197,$AQ$4:$AQ$284,0),MATCH(Q$4,INDIRECT($E$268),0))*$K197*$AC197/$F197/$AF197</f>
        <v>4.6018832863919998</v>
      </c>
      <c r="R197" s="6">
        <f ca="1">INDEX(INDIRECT($D$268),MATCH($AR197,$AR$4:$AR$284,0),MATCH(R$4,INDIRECT($E$268),0))*$K197*$AC197/$F197/$AF197</f>
        <v>8.6759505143759998</v>
      </c>
      <c r="S197" s="6">
        <f ca="1">INDEX(INDIRECT($D$268),MATCH($AS197,$AS$4:$AS$284,0),MATCH(S$4,INDIRECT($E$268),0))*$K197*$AC197/$F197/$AF197</f>
        <v>14.126325114959998</v>
      </c>
      <c r="T197" s="7">
        <f t="shared" ca="1" si="146"/>
        <v>135.67395061615198</v>
      </c>
      <c r="U197" s="6">
        <f>IF($B$268=6,(IF(OR(AJ197="Benzin",AJ197="Diesel"),$AK197*INDEX('DIN EN 16258'!$I:$I,MATCH('mobitool-Faktoren v2.0'!$AI197,'DIN EN 16258'!$A:$A,0))*$I197/$AD197+$AL197*INDEX('DIN EN 16258'!$I:$I,MATCH('mobitool-Faktoren v2.0'!$AJ197,'DIN EN 16258'!$A:$A,0))*$I197/$AD197,IF(ISERROR($AK197*INDEX('DIN EN 16258'!$I:$I,MATCH('mobitool-Faktoren v2.0'!$AI197,'DIN EN 16258'!$A:$A,0))*$I197/$AD197),0,$AK197*INDEX('DIN EN 16258'!$I:$I,MATCH('mobitool-Faktoren v2.0'!$AI197,'DIN EN 16258'!$A:$A,0))*$I197/$AD197)+IF(ISERROR($AL197*INDEX('DIN EN 16258'!$I:$I,MATCH('mobitool-Faktoren v2.0'!$AJ197,'DIN EN 16258'!$A:$A,0))*$J197/$AE197),0,$AL197*INDEX('DIN EN 16258'!$I:$I,MATCH('mobitool-Faktoren v2.0'!$AJ197,'DIN EN 16258'!$A:$A,0))*$J197/$AE197)))*1000,
IF($B$268=1,(IF(OR(AJ197="Benzin",AJ197="Diesel"),$AK197*INDEX('DIN EN 16258'!$D:$D,MATCH('mobitool-Faktoren v2.0'!$AI197,'DIN EN 16258'!$A:$A,0))*$I197/$AD197+$AL197*INDEX('DIN EN 16258'!$D:$D,MATCH('mobitool-Faktoren v2.0'!$AJ197,'DIN EN 16258'!$A:$A,0))*$I197/$AD197,IF(ISERROR($AK197*INDEX('DIN EN 16258'!$D:$D,MATCH('mobitool-Faktoren v2.0'!$AI197,'DIN EN 16258'!$A:$A,0))*$I197/$AD197),0,$AK197*INDEX('DIN EN 16258'!$D:$D,MATCH('mobitool-Faktoren v2.0'!$AI197,'DIN EN 16258'!$A:$A,0))*$I197/$AD197)+IF(ISERROR($AL197*INDEX('DIN EN 16258'!$D:$D,MATCH('mobitool-Faktoren v2.0'!$AJ197,'DIN EN 16258'!$A:$A,0))*$J197/$AE197),0,$AL197*INDEX('DIN EN 16258'!$D:$D,MATCH('mobitool-Faktoren v2.0'!$AJ197,'DIN EN 16258'!$A:$A,0))*$J197/$AE197))),0))*$AC197/$F197</f>
        <v>0</v>
      </c>
      <c r="V197" s="6">
        <f>IF($B$268=6,(IF(OR(AJ197="Benzin",AJ197="Diesel"),$AK197*INDEX('DIN EN 16258'!$L:$L,MATCH('mobitool-Faktoren v2.0'!$AI197,'DIN EN 16258'!$A:$A,0))*$I197/$AD197+$AL197*INDEX('DIN EN 16258'!$L:$L,MATCH('mobitool-Faktoren v2.0'!$AJ197,'DIN EN 16258'!$A:$A,0))*$I197/$AD197,IF(ISERROR($AK197*INDEX('DIN EN 16258'!$L:$L,MATCH('mobitool-Faktoren v2.0'!$AI197,'DIN EN 16258'!$A:$A,0))*$I197/$AD197),0,$AK197*INDEX('DIN EN 16258'!$L:$L,MATCH('mobitool-Faktoren v2.0'!$AI197,'DIN EN 16258'!$A:$A,0))*$I197/$AD197)+IF(ISERROR($AL197*INDEX('DIN EN 16258'!$L:$L,MATCH('mobitool-Faktoren v2.0'!$AJ197,'DIN EN 16258'!$A:$A,0))*$J197/$AE197),0,$AL197*INDEX('DIN EN 16258'!$L:$L,MATCH('mobitool-Faktoren v2.0'!$AJ197,'DIN EN 16258'!$A:$A,0))*$J197/$AE197)))*1000,
IF($B$268=1,(IF(OR(AJ197="Benzin",AJ197="Diesel"),$AK197*INDEX('DIN EN 16258'!$F:$F,MATCH('mobitool-Faktoren v2.0'!$AI197,'DIN EN 16258'!$A:$A,0))*$I197/$AD197+$AL197*INDEX('DIN EN 16258'!$F:$F,MATCH('mobitool-Faktoren v2.0'!$AJ197,'DIN EN 16258'!$A:$A,0))*$I197/$AD197,IF(ISERROR($AK197*INDEX('DIN EN 16258'!$F:$F,MATCH('mobitool-Faktoren v2.0'!$AI197,'DIN EN 16258'!$A:$A,0))*$I197/$AD197),0,$AK197*INDEX('DIN EN 16258'!$F:$F,MATCH('mobitool-Faktoren v2.0'!$AI197,'DIN EN 16258'!$A:$A,0))*$I197/$AD197)+IF(ISERROR($AL197*INDEX('DIN EN 16258'!$F:$F,MATCH('mobitool-Faktoren v2.0'!$AJ197,'DIN EN 16258'!$A:$A,0))*$J197/$AE197),0,$AL197*INDEX('DIN EN 16258'!$F:$F,MATCH('mobitool-Faktoren v2.0'!$AJ197,'DIN EN 16258'!$A:$A,0))*$J197/$AE197))),0))*$AC197/$F197</f>
        <v>99.113050483199984</v>
      </c>
      <c r="W197" s="6" t="s">
        <v>892</v>
      </c>
      <c r="X197" s="39" t="s">
        <v>162</v>
      </c>
      <c r="Y197" s="300"/>
      <c r="Z197" s="300"/>
      <c r="AA197" s="299"/>
      <c r="AB197" s="299"/>
      <c r="AC197" s="300">
        <v>5.82</v>
      </c>
      <c r="AD197" s="298">
        <v>1</v>
      </c>
      <c r="AE197" s="298"/>
      <c r="AF197" s="337">
        <v>1</v>
      </c>
      <c r="AG197" s="337"/>
      <c r="AH197" s="337"/>
      <c r="AI197" s="373" t="s">
        <v>584</v>
      </c>
      <c r="AJ197" s="373"/>
      <c r="AK197" s="374">
        <f>0.2665*0.172</f>
        <v>4.5837999999999997E-2</v>
      </c>
      <c r="AL197" s="374"/>
      <c r="AM197" s="202" t="s">
        <v>1283</v>
      </c>
      <c r="AN197" s="202" t="s">
        <v>81</v>
      </c>
      <c r="AO197" s="202" t="s">
        <v>1284</v>
      </c>
      <c r="AP197" s="202" t="s">
        <v>81</v>
      </c>
      <c r="AQ197" s="330" t="s">
        <v>1204</v>
      </c>
      <c r="AR197" s="330" t="s">
        <v>1205</v>
      </c>
      <c r="AS197" s="330" t="s">
        <v>1206</v>
      </c>
      <c r="AT197" s="202" t="s">
        <v>1285</v>
      </c>
      <c r="AU197" s="303">
        <f ca="1">IF(ISERROR(OFFSET('Daten KEA'!$A$1,MATCH(AU$5,'Daten KEA'!$A:$A,0)-1,MATCH(AM197,'Daten KEA'!$A$424:$ADO$424,0)-1)),0,OFFSET('Daten KEA'!$A$1,MATCH(AU$5,'Daten KEA'!$A:$A,0)-1,MATCH(AM197,'Daten KEA'!$A$424:$ADO$424,0)-1))+IF(ISERROR(AK197*INDEX('Energiefaktoren Ecoinvent'!$D:$D,MATCH('mobitool-Faktoren v2.0'!AI197,'Energiefaktoren Ecoinvent'!$A:$A,0))),0,AK197*INDEX('Energiefaktoren Ecoinvent'!$D:$D,MATCH('mobitool-Faktoren v2.0'!AI197,'Energiefaktoren Ecoinvent'!$A:$A,0)))+IF(OR(AJ197="Benzin",AJ197="Diesel"),IF(ISERROR(OFFSET('Daten KEA'!$A$1,MATCH(AV$5,'Daten KEA'!$A:$A,0)-1,MATCH(AN197,'Daten KEA'!$A$424:$ADO$424,0)-1)),0,OFFSET('Daten KEA'!$A$1,MATCH(AV$5,'Daten KEA'!$A:$A,0)-1,MATCH(AN197,'Daten KEA'!$A$424:$ADO$424,0)-1))+IF(ISERROR(AL197*INDEX('Energiefaktoren Ecoinvent'!$D:$D,MATCH('mobitool-Faktoren v2.0'!AJ197,'Energiefaktoren Ecoinvent'!$A:$A,0))),0,AL197*INDEX('Energiefaktoren Ecoinvent'!$D:$D,MATCH('mobitool-Faktoren v2.0'!AJ197,'Energiefaktoren Ecoinvent'!$A:$A,0))),0)</f>
        <v>1.7051736</v>
      </c>
      <c r="AV197" s="303">
        <f ca="1">IF(OR(AJ197="Benzin",AJ197="Diesel"),0,IF(ISERROR(OFFSET('Daten KEA'!$A$1,MATCH(AV$5,'Daten KEA'!$A:$A,0)-1,MATCH(AN197,'Daten KEA'!$A$424:$ADO$424,0)-1)),0,OFFSET('Daten KEA'!$A$1,MATCH(AV$5,'Daten KEA'!$A:$A,0)-1,MATCH(AN197,'Daten KEA'!$A$424:$ADO$424,0)-1))+IF(ISERROR(AL197*INDEX('Energiefaktoren Ecoinvent'!$D:$D,MATCH('mobitool-Faktoren v2.0'!AJ197,'Energiefaktoren Ecoinvent'!$A:$A,0))),0,AL197*INDEX('Energiefaktoren Ecoinvent'!$D:$D,MATCH('mobitool-Faktoren v2.0'!AJ197,'Energiefaktoren Ecoinvent'!$A:$A,0))))</f>
        <v>0</v>
      </c>
      <c r="AW197" s="303">
        <f ca="1">IF(ISERROR(OFFSET('Daten KEA'!$A$1,MATCH(AW$5,'Daten KEA'!$A:$A,0)-1,MATCH(AO197,'Daten KEA'!$A$424:$ADO$424,0)-1)),0,OFFSET('Daten KEA'!$A$1,MATCH(AW$5,'Daten KEA'!$A:$A,0)-1,MATCH(AO197,'Daten KEA'!$A$424:$ADO$424,0)-1))-IF(ISERROR(AK197*INDEX('Energiefaktoren Ecoinvent'!$D:$D,MATCH('mobitool-Faktoren v2.0'!AI197,'Energiefaktoren Ecoinvent'!$A:$A,0))),0,AK197*INDEX('Energiefaktoren Ecoinvent'!$D:$D,MATCH('mobitool-Faktoren v2.0'!AI197,'Energiefaktoren Ecoinvent'!$A:$A,0)))+IF(OR(AJ197="Benzin",AJ197="Diesel"),IF(ISERROR(OFFSET('Daten KEA'!$A$1,MATCH(AX$5,'Daten KEA'!$A:$A,0)-1,MATCH(AP197,'Daten KEA'!$A$424:$ADO$424,0)-1)),0,OFFSET('Daten KEA'!$A$1,MATCH(AX$5,'Daten KEA'!$A:$A,0)-1,MATCH(AP197,'Daten KEA'!$A$424:$ADO$424,0)-1))-IF(ISERROR(AL197*INDEX('Energiefaktoren Ecoinvent'!$D:$D,MATCH('mobitool-Faktoren v2.0'!AJ197,'Energiefaktoren Ecoinvent'!$A:$A,0))),0,AL197*INDEX('Energiefaktoren Ecoinvent'!$D:$D,MATCH('mobitool-Faktoren v2.0'!AJ197,'Energiefaktoren Ecoinvent'!$A:$A,0))),0)</f>
        <v>1.9535915000000001</v>
      </c>
      <c r="AX197" s="303">
        <f ca="1">IF(OR(AJ197="Benzin",AJ197="Diesel"),0,IF(ISERROR(OFFSET('Daten KEA'!$A$1,MATCH(AX$5,'Daten KEA'!$A:$A,0)-1,MATCH(AP197,'Daten KEA'!$A$424:$ADO$424,0)-1)),0,OFFSET('Daten KEA'!$A$1,MATCH(AX$5,'Daten KEA'!$A:$A,0)-1,MATCH(AP197,'Daten KEA'!$A$424:$ADO$424,0)-1))-IF(ISERROR(AL197*INDEX('Energiefaktoren Ecoinvent'!$D:$D,MATCH('mobitool-Faktoren v2.0'!AJ197,'Energiefaktoren Ecoinvent'!$A:$A,0))),0,AL197*INDEX('Energiefaktoren Ecoinvent'!$D:$D,MATCH('mobitool-Faktoren v2.0'!AJ197,'Energiefaktoren Ecoinvent'!$A:$A,0))))</f>
        <v>0</v>
      </c>
      <c r="AY197" s="303">
        <f t="shared" ca="1" si="107"/>
        <v>3.6587651000000001</v>
      </c>
      <c r="AZ197" s="303">
        <f ca="1">IF(ISERROR(OFFSET('Daten KEA'!$A$1,MATCH(AZ$5,'Daten KEA'!$A:$A,0)-1,MATCH(AQ197,'Daten KEA'!$A$424:$ADO$424,0)-1)),0,OFFSET('Daten KEA'!$A$1,MATCH(AZ$5,'Daten KEA'!$A:$A,0)-1,MATCH(AQ197,'Daten KEA'!$A$424:$ADO$424,0)-1))</f>
        <v>0.13525609</v>
      </c>
      <c r="BA197" s="303">
        <f ca="1">IF(ISERROR(OFFSET('Daten KEA'!$A$1,MATCH(BA$5,'Daten KEA'!$A:$A,0)-1,MATCH(AR197,'Daten KEA'!$A$424:$ADO$424,0)-1)),0,OFFSET('Daten KEA'!$A$1,MATCH(BA$5,'Daten KEA'!$A:$A,0)-1,MATCH(AR197,'Daten KEA'!$A$424:$ADO$424,0)-1))</f>
        <v>0.15496423000000001</v>
      </c>
      <c r="BB197" s="303">
        <f ca="1">IF(ISERROR(OFFSET('Daten KEA'!$A$1,MATCH(BB$5,'Daten KEA'!$A:$A,0)-1,MATCH(AS197,'Daten KEA'!$A$424:$ADO$424,0)-1)),0,OFFSET('Daten KEA'!$A$1,MATCH(BB$5,'Daten KEA'!$A:$A,0)-1,MATCH(AS197,'Daten KEA'!$A$424:$ADO$424,0)-1))</f>
        <v>0.49286074000000002</v>
      </c>
      <c r="BC197" s="304">
        <f t="shared" ca="1" si="151"/>
        <v>4.4418461599999999</v>
      </c>
      <c r="BD197" s="303">
        <f ca="1">IF(ISERROR(OFFSET('Daten KEA'!$A$1,MATCH(BD$5,'Daten KEA'!$A:$A,0)-1,MATCH(AT197,'Daten KEA'!$A$424:$ADO$424,0)-1)),0,OFFSET('Daten KEA'!$A$1,MATCH(BD$5,'Daten KEA'!$A:$A,0)-1,MATCH(AT197,'Daten KEA'!$A$424:$ADO$424,0)-1))</f>
        <v>4.6560844000000001</v>
      </c>
      <c r="BE197" s="305">
        <f t="shared" ca="1" si="108"/>
        <v>1.0482318009861018</v>
      </c>
      <c r="BF197" s="306">
        <f ca="1">IF(ISERROR(OFFSET('Daten KEA'!$A$1,MATCH(BF$5,'Daten KEA'!$A:$A,0)-1,MATCH(AM197,'Daten KEA'!$A$424:$ADO$424,0)-1)),0,OFFSET('Daten KEA'!$A$1,MATCH(BF$5,'Daten KEA'!$A:$A,0)-1,MATCH(AM197,'Daten KEA'!$A$424:$ADO$424,0)-1))+IF(ISERROR($AK197*INDEX('Energiefaktoren Ecoinvent'!$H:$H,MATCH('mobitool-Faktoren v2.0'!$AI197,'Energiefaktoren Ecoinvent'!$A:$A,0))),0,$AK197*INDEX('Energiefaktoren Ecoinvent'!$H:$H,MATCH('mobitool-Faktoren v2.0'!$AI197,'Energiefaktoren Ecoinvent'!$A:$A,0)))+IF(OR(AJ197="Benzin",AJ197="Diesel"),IF(ISERROR(OFFSET('Daten KEA'!$A$1,MATCH(BG$5,'Daten KEA'!$A:$A,0)-1,MATCH(AN197,'Daten KEA'!$A$424:$ADO$424,0)-1)),0,OFFSET('Daten KEA'!$A$1,MATCH(BG$5,'Daten KEA'!$A:$A,0)-1,MATCH(AN197,'Daten KEA'!$A$424:$ADO$424,0)-1))+IF(ISERROR($AL197*INDEX('Energiefaktoren Ecoinvent'!$H:$H,MATCH('mobitool-Faktoren v2.0'!$AJ197,'Energiefaktoren Ecoinvent'!$A:$A,0))),0,$AL197*INDEX('Energiefaktoren Ecoinvent'!$H:$H,MATCH('mobitool-Faktoren v2.0'!$AJ197,'Energiefaktoren Ecoinvent'!$A:$A,0))),0)</f>
        <v>0</v>
      </c>
      <c r="BG197" s="306">
        <f ca="1">IF(OR(AJ197="Benzin",AJ197="Diesel"),0,IF(ISERROR(OFFSET('Daten KEA'!$A$1,MATCH(BG$5,'Daten KEA'!$A:$A,0)-1,MATCH(AN197,'Daten KEA'!$A$424:$ADO$424,0)-1)),0,OFFSET('Daten KEA'!$A$1,MATCH(BG$5,'Daten KEA'!$A:$A,0)-1,MATCH(AN197,'Daten KEA'!$A$424:$ADO$424,0)-1))+IF(ISERROR($AL197*INDEX('Energiefaktoren Ecoinvent'!$H:$H,MATCH('mobitool-Faktoren v2.0'!$AJ197,'Energiefaktoren Ecoinvent'!$A:$A,0))),0,$AL197*INDEX('Energiefaktoren Ecoinvent'!$H:$H,MATCH('mobitool-Faktoren v2.0'!$AJ197,'Energiefaktoren Ecoinvent'!$A:$A,0))))</f>
        <v>0</v>
      </c>
      <c r="BH197" s="306">
        <f ca="1">IF(ISERROR(OFFSET('Daten KEA'!$A$1,MATCH(BH$5,'Daten KEA'!$A:$A,0)-1,MATCH(AO197,'Daten KEA'!$A$424:$ADO$424,0)-1)),0,OFFSET('Daten KEA'!$A$1,MATCH(BH$5,'Daten KEA'!$A:$A,0)-1,MATCH(AO197,'Daten KEA'!$A$424:$ADO$424,0)-1))-IF(ISERROR($AK197*INDEX('Energiefaktoren Ecoinvent'!$H:$H,MATCH('mobitool-Faktoren v2.0'!$AI197,'Energiefaktoren Ecoinvent'!$A:$A,0))),0,$AK197*INDEX('Energiefaktoren Ecoinvent'!$H:$H,MATCH('mobitool-Faktoren v2.0'!$AI197,'Energiefaktoren Ecoinvent'!$A:$A,0)))+IF(OR(AJ197="Benzin",AJ197="Diesel"),IF(ISERROR(OFFSET('Daten KEA'!$A$1,MATCH(BI$5,'Daten KEA'!$A:$A,0)-1,MATCH(AP197,'Daten KEA'!$A$424:$ADO$424,0)-1)),0,OFFSET('Daten KEA'!$A$1,MATCH(BI$5,'Daten KEA'!$A:$A,0)-1,MATCH(AP197,'Daten KEA'!$A$424:$ADO$424,0)-1))-IF(ISERROR($AL197*INDEX('Energiefaktoren Ecoinvent'!$H:$H,MATCH('mobitool-Faktoren v2.0'!$AJ197,'Energiefaktoren Ecoinvent'!$A:$A,0))),0,$AL197*INDEX('Energiefaktoren Ecoinvent'!$H:$H,MATCH('mobitool-Faktoren v2.0'!$AJ197,'Energiefaktoren Ecoinvent'!$A:$A,0))),0)</f>
        <v>1.0737813715139999</v>
      </c>
      <c r="BI197" s="306">
        <f ca="1">IF(OR(AJ197="Benzin",AJ197="Diesel"),0,IF(ISERROR(OFFSET('Daten KEA'!$A$1,MATCH(BI$5,'Daten KEA'!$A:$A,0)-1,MATCH(AP197,'Daten KEA'!$A$424:$ADO$424,0)-1)),0,OFFSET('Daten KEA'!$A$1,MATCH(BI$5,'Daten KEA'!$A:$A,0)-1,MATCH(AP197,'Daten KEA'!$A$424:$ADO$424,0)-1))-IF(ISERROR($AL197*INDEX('Energiefaktoren Ecoinvent'!$H:$H,MATCH('mobitool-Faktoren v2.0'!$AJ197,'Energiefaktoren Ecoinvent'!$A:$A,0))),0,$AL197*INDEX('Energiefaktoren Ecoinvent'!$H:$H,MATCH('mobitool-Faktoren v2.0'!$AJ197,'Energiefaktoren Ecoinvent'!$A:$A,0))))</f>
        <v>0</v>
      </c>
      <c r="BJ197" s="306">
        <f t="shared" ca="1" si="140"/>
        <v>1.0737813715139999</v>
      </c>
      <c r="BK197" s="306">
        <f ca="1">IF(ISERROR(OFFSET('Daten KEA'!$A$1,MATCH(BK$5,'Daten KEA'!$A:$A,0)-1,MATCH(AQ197,'Daten KEA'!$A$424:$ADO$424,0)-1)),0,OFFSET('Daten KEA'!$A$1,MATCH(BK$5,'Daten KEA'!$A:$A,0)-1,MATCH(AQ197,'Daten KEA'!$A$424:$ADO$424,0)-1))</f>
        <v>0.12982152906364</v>
      </c>
      <c r="BL197" s="306">
        <f ca="1">IF(ISERROR(OFFSET('Daten KEA'!$A$1,MATCH(BL$5,'Daten KEA'!$A:$A,0)-1,MATCH(AR197,'Daten KEA'!$A$424:$ADO$424,0)-1)),0,OFFSET('Daten KEA'!$A$1,MATCH(BL$5,'Daten KEA'!$A:$A,0)-1,MATCH(AR197,'Daten KEA'!$A$424:$ADO$424,0)-1))</f>
        <v>0.14763116588590003</v>
      </c>
      <c r="BM197" s="306">
        <f ca="1">IF(ISERROR(OFFSET('Daten KEA'!$A$1,MATCH(BM$5,'Daten KEA'!$A:$A,0)-1,MATCH(AS197,'Daten KEA'!$A$424:$ADO$424,0)-1)),0,OFFSET('Daten KEA'!$A$1,MATCH(BM$5,'Daten KEA'!$A:$A,0)-1,MATCH(AS197,'Daten KEA'!$A$424:$ADO$424,0)-1))</f>
        <v>0.46938053626171999</v>
      </c>
      <c r="BN197" s="307">
        <f t="shared" ca="1" si="148"/>
        <v>1.8206146027252599</v>
      </c>
      <c r="BO197" s="306">
        <f ca="1">IF(ISERROR(OFFSET('Daten KEA'!$A$1,MATCH(BO$5,'Daten KEA'!$A:$A,0)-1,MATCH(AT197,'Daten KEA'!$A$424:$ADO$424,0)-1)),0,OFFSET('Daten KEA'!$A$1,MATCH(BO$5,'Daten KEA'!$A:$A,0)-1,MATCH(AT197,'Daten KEA'!$A$424:$ADO$424,0)-1))</f>
        <v>2.0301807854609999</v>
      </c>
      <c r="BP197" s="305">
        <f t="shared" ca="1" si="109"/>
        <v>1.1151073832001801</v>
      </c>
      <c r="BQ197" s="308">
        <f ca="1">IF(ISERROR(OFFSET('Daten GWP'!$A$1,MATCH(BQ$5,'Daten GWP'!$A:$A,0)-1,MATCH(AM197,'Daten GWP'!$A$424:$ADO$424,0)-1)),0,OFFSET('Daten GWP'!$A$1,MATCH(BQ$5,'Daten GWP'!$A:$A,0)-1,MATCH(AM197,'Daten GWP'!$A$424:$ADO$424,0)-1))*1000</f>
        <v>7.6932281000000007</v>
      </c>
      <c r="BR197" s="308">
        <f ca="1">IF(ISERROR(OFFSET('Daten GWP'!$A$1,MATCH(BR$5,'Daten GWP'!$A:$A,0)-1,MATCH(AN197,'Daten GWP'!$A$424:$ADO$424,0)-1)),0,OFFSET('Daten GWP'!$A$1,MATCH(BR$5,'Daten GWP'!$A:$A,0)-1,MATCH(AN197,'Daten GWP'!$A$424:$ADO$424,0)-1))*1000</f>
        <v>0</v>
      </c>
      <c r="BS197" s="308">
        <f ca="1">IF(ISERROR(OFFSET('Daten GWP'!$A$1,MATCH(BS$5,'Daten GWP'!$A:$A,0)-1,MATCH(AO197,'Daten GWP'!$A$424:$ADO$424,0)-1)),0,OFFSET('Daten GWP'!$A$1,MATCH(BS$5,'Daten GWP'!$A:$A,0)-1,MATCH(AO197,'Daten GWP'!$A$424:$ADO$424,0)-1))*1000</f>
        <v>100.46408</v>
      </c>
      <c r="BT197" s="308">
        <f ca="1">IF(ISERROR(OFFSET('Daten GWP'!$A$1,MATCH(BT$5,'Daten GWP'!$A:$A,0)-1,MATCH(AP197,'Daten GWP'!$A$424:$ADO$424,0)-1)),0,OFFSET('Daten GWP'!$A$1,MATCH(BT$5,'Daten GWP'!$A:$A,0)-1,MATCH(AP197,'Daten GWP'!$A$424:$ADO$424,0)-1))*1000</f>
        <v>0</v>
      </c>
      <c r="BU197" s="308">
        <f t="shared" ca="1" si="110"/>
        <v>108.15730809999999</v>
      </c>
      <c r="BV197" s="308">
        <f ca="1">IF(ISERROR(OFFSET('Daten GWP'!$A$1,MATCH(BV$5,'Daten GWP'!$A:$A,0)-1,MATCH(AQ197,'Daten GWP'!$A$424:$ADO$424,0)-1)),0,OFFSET('Daten GWP'!$A$1,MATCH(BV$5,'Daten GWP'!$A:$A,0)-1,MATCH(AQ197,'Daten GWP'!$A$424:$ADO$424,0)-1))*1000</f>
        <v>4.5971023000000004</v>
      </c>
      <c r="BW197" s="308">
        <f ca="1">IF(ISERROR(OFFSET('Daten GWP'!$A$1,MATCH(BW$5,'Daten GWP'!$A:$A,0)-1,MATCH(AR197,'Daten GWP'!$A$424:$ADO$424,0)-1)),0,OFFSET('Daten GWP'!$A$1,MATCH(BW$5,'Daten GWP'!$A:$A,0)-1,MATCH(AR197,'Daten GWP'!$A$424:$ADO$424,0)-1))*1000</f>
        <v>8.6669368999999996</v>
      </c>
      <c r="BX197" s="308">
        <f ca="1">IF(ISERROR(OFFSET('Daten GWP'!$A$1,MATCH(BX$5,'Daten GWP'!$A:$A,0)-1,MATCH(AS197,'Daten GWP'!$A$424:$ADO$424,0)-1)),0,OFFSET('Daten GWP'!$A$1,MATCH(BX$5,'Daten GWP'!$A:$A,0)-1,MATCH(AS197,'Daten GWP'!$A$424:$ADO$424,0)-1))*1000</f>
        <v>14.111649</v>
      </c>
      <c r="BY197" s="309">
        <f t="shared" ca="1" si="149"/>
        <v>135.53299629999998</v>
      </c>
      <c r="BZ197" s="308">
        <f ca="1">IF(ISERROR(OFFSET('Daten GWP'!$A$1,MATCH(BZ$5,'Daten GWP'!$A:$A,0)-1,MATCH(AT197,'Daten GWP'!$A$424:$ADO$424,0)-1)),0,OFFSET('Daten GWP'!$A$1,MATCH(BZ$5,'Daten GWP'!$A:$A,0)-1,MATCH(AT197,'Daten GWP'!$A$424:$ADO$424,0)-1))*1000</f>
        <v>142.50796</v>
      </c>
      <c r="CA197" s="305">
        <f t="shared" ca="1" si="111"/>
        <v>1.0514632147920722</v>
      </c>
      <c r="CB197" s="310">
        <f ca="1">IF(ISERROR(OFFSET('Daten Elementary'!$A$1,MATCH(CB$5,'Daten Elementary'!$A:$A,0)-1,MATCH(AM197,'Daten Elementary'!$A$424:$ADO$424,0)-1)),0,OFFSET('Daten Elementary'!$A$1,MATCH(CB$5,'Daten Elementary'!$A:$A,0)-1,MATCH(AM197,'Daten Elementary'!$A$424:$ADO$424,0)-1))*1000000</f>
        <v>36.708584000000002</v>
      </c>
      <c r="CC197" s="310">
        <f ca="1">IF(ISERROR(OFFSET('Daten Elementary'!$A$1,MATCH(CC$5,'Daten Elementary'!$A:$A,0)-1,MATCH(AN197,'Daten Elementary'!$A$424:$ADO$424,0)-1)),0,OFFSET('Daten Elementary'!$A$1,MATCH(CC$5,'Daten Elementary'!$A:$A,0)-1,MATCH(AN197,'Daten Elementary'!$A$424:$ADO$424,0)-1))*1000000</f>
        <v>0</v>
      </c>
      <c r="CD197" s="310">
        <f ca="1">IF(ISERROR(OFFSET('Daten Elementary'!$A$1,MATCH(CD$5,'Daten Elementary'!$A:$A,0)-1,MATCH(AO197,'Daten Elementary'!$A$424:$ADO$424,0)-1)),0,OFFSET('Daten Elementary'!$A$1,MATCH(CD$5,'Daten Elementary'!$A:$A,0)-1,MATCH(AO197,'Daten Elementary'!$A$424:$ADO$424,0)-1))*1000000</f>
        <v>34.947646000000006</v>
      </c>
      <c r="CE197" s="310">
        <f ca="1">IF(ISERROR(OFFSET('Daten Elementary'!$A$1,MATCH(CE$5,'Daten Elementary'!$A:$A,0)-1,MATCH(AP197,'Daten Elementary'!$A$424:$ADO$424,0)-1)),0,OFFSET('Daten Elementary'!$A$1,MATCH(CE$5,'Daten Elementary'!$A:$A,0)-1,MATCH(AP197,'Daten Elementary'!$A$424:$ADO$424,0)-1))*1000000</f>
        <v>0</v>
      </c>
      <c r="CF197" s="310">
        <f t="shared" ca="1" si="112"/>
        <v>71.656230000000008</v>
      </c>
      <c r="CG197" s="310">
        <f ca="1">IF(ISERROR(OFFSET('Daten Elementary'!$A$1,MATCH(CG$5,'Daten Elementary'!$A:$A,0)-1,MATCH(AQ197,'Daten Elementary'!$A$424:$ADO$424,0)-1)),0,OFFSET('Daten Elementary'!$A$1,MATCH(CG$5,'Daten Elementary'!$A:$A,0)-1,MATCH(AQ197,'Daten Elementary'!$A$424:$ADO$424,0)-1))*1000000</f>
        <v>2.2407362000000002</v>
      </c>
      <c r="CH197" s="310">
        <f ca="1">IF(ISERROR(OFFSET('Daten Elementary'!$A$1,MATCH(CH$5,'Daten Elementary'!$A:$A,0)-1,MATCH(AR197,'Daten Elementary'!$A$424:$ADO$424,0)-1)),0,OFFSET('Daten Elementary'!$A$1,MATCH(CH$5,'Daten Elementary'!$A:$A,0)-1,MATCH(AR197,'Daten Elementary'!$A$424:$ADO$424,0)-1))*1000000</f>
        <v>12.861871000000001</v>
      </c>
      <c r="CI197" s="310">
        <f ca="1">IF(ISERROR(OFFSET('Daten Elementary'!$A$1,MATCH(CI$5,'Daten Elementary'!$A:$A,0)-1,MATCH(AS197,'Daten Elementary'!$A$424:$ADO$424,0)-1)),0,OFFSET('Daten Elementary'!$A$1,MATCH(CI$5,'Daten Elementary'!$A:$A,0)-1,MATCH(AS197,'Daten Elementary'!$A$424:$ADO$424,0)-1))*1000000</f>
        <v>14.791191</v>
      </c>
      <c r="CJ197" s="311">
        <f t="shared" ca="1" si="113"/>
        <v>101.55002820000001</v>
      </c>
      <c r="CK197" s="310">
        <f ca="1">IF(ISERROR(OFFSET('Daten Elementary'!$A$1,MATCH(CK$5,'Daten Elementary'!$A:$A,0)-1,MATCH($AT197,'Daten Elementary'!$A$424:$ADO$424,0)-1)),0,OFFSET('Daten Elementary'!$A$1,MATCH(CK$5,'Daten Elementary'!$A:$A,0)-1,MATCH($AT197,'Daten Elementary'!$A$424:$ADO$424,0)-1))*1000000</f>
        <v>109.13148</v>
      </c>
      <c r="CL197" s="305">
        <f t="shared" ca="1" si="114"/>
        <v>1.0746573086623721</v>
      </c>
      <c r="CM197" s="312">
        <f ca="1">IF(ISERROR(OFFSET('Daten Elementary'!$A$1,MATCH(CM$5,'Daten Elementary'!$A:$A,0)-1,MATCH(AM197,'Daten Elementary'!$A$424:$ADO$424,0)-1)),0,OFFSET('Daten Elementary'!$A$1,MATCH(CM$5,'Daten Elementary'!$A:$A,0)-1,MATCH(AM197,'Daten Elementary'!$A$424:$ADO$424,0)-1))*1000000</f>
        <v>23.039399999999997</v>
      </c>
      <c r="CN197" s="312">
        <f ca="1">IF(ISERROR(OFFSET('Daten Elementary'!$A$1,MATCH(CN$5,'Daten Elementary'!$A:$A,0)-1,MATCH(AN197,'Daten Elementary'!$A$424:$ADO$424,0)-1)),0,OFFSET('Daten Elementary'!$A$1,MATCH(CN$5,'Daten Elementary'!$A:$A,0)-1,MATCH(AN197,'Daten Elementary'!$A$424:$ADO$424,0)-1))*1000000</f>
        <v>0</v>
      </c>
      <c r="CO197" s="312">
        <f ca="1">IF(ISERROR(OFFSET('Daten Elementary'!$A$1,MATCH(CO$5,'Daten Elementary'!$A:$A,0)-1,MATCH(AO197,'Daten Elementary'!$A$424:$ADO$424,0)-1)),0,OFFSET('Daten Elementary'!$A$1,MATCH(CO$5,'Daten Elementary'!$A:$A,0)-1,MATCH(AO197,'Daten Elementary'!$A$424:$ADO$424,0)-1))*1000000</f>
        <v>26.344881999999998</v>
      </c>
      <c r="CP197" s="312">
        <f ca="1">IF(ISERROR(OFFSET('Daten Elementary'!$A$1,MATCH(CP$5,'Daten Elementary'!$A:$A,0)-1,MATCH(AP197,'Daten Elementary'!$A$424:$ADO$424,0)-1)),0,OFFSET('Daten Elementary'!$A$1,MATCH(CP$5,'Daten Elementary'!$A:$A,0)-1,MATCH(AP197,'Daten Elementary'!$A$424:$ADO$424,0)-1))*1000000</f>
        <v>0</v>
      </c>
      <c r="CQ197" s="312">
        <f t="shared" ca="1" si="115"/>
        <v>49.384281999999999</v>
      </c>
      <c r="CR197" s="312">
        <f ca="1">IF(ISERROR(OFFSET('Daten Elementary'!$A$1,MATCH(CR$5,'Daten Elementary'!$A:$A,0)-1,MATCH(AQ197,'Daten Elementary'!$A$424:$ADO$424,0)-1)),0,OFFSET('Daten Elementary'!$A$1,MATCH(CR$5,'Daten Elementary'!$A:$A,0)-1,MATCH(AQ197,'Daten Elementary'!$A$424:$ADO$424,0)-1))*1000000</f>
        <v>1.1101998000000002</v>
      </c>
      <c r="CS197" s="312">
        <f ca="1">IF(ISERROR(OFFSET('Daten Elementary'!$A$1,MATCH(CS$5,'Daten Elementary'!$A:$A,0)-1,MATCH(AR197,'Daten Elementary'!$A$424:$ADO$424,0)-1)),0,OFFSET('Daten Elementary'!$A$1,MATCH(CS$5,'Daten Elementary'!$A:$A,0)-1,MATCH(AR197,'Daten Elementary'!$A$424:$ADO$424,0)-1))*1000000</f>
        <v>3.7217416000000001</v>
      </c>
      <c r="CT197" s="312">
        <f ca="1">IF(ISERROR(OFFSET('Daten Elementary'!$A$1,MATCH(CT$5,'Daten Elementary'!$A:$A,0)-1,MATCH(AS197,'Daten Elementary'!$A$424:$ADO$424,0)-1)),0,OFFSET('Daten Elementary'!$A$1,MATCH(CT$5,'Daten Elementary'!$A:$A,0)-1,MATCH(AS197,'Daten Elementary'!$A$424:$ADO$424,0)-1))*1000000</f>
        <v>8.3639334999999999</v>
      </c>
      <c r="CU197" s="313">
        <f t="shared" ca="1" si="116"/>
        <v>62.580156900000006</v>
      </c>
      <c r="CV197" s="312">
        <f ca="1">IF(ISERROR(OFFSET('Daten Elementary'!$A$1,MATCH(CV$5,'Daten Elementary'!$A:$A,0)-1,MATCH($AT197,'Daten Elementary'!$A$424:$ADO$424,0)-1)),0,OFFSET('Daten Elementary'!$A$1,MATCH(CV$5,'Daten Elementary'!$A:$A,0)-1,MATCH($AT197,'Daten Elementary'!$A$424:$ADO$424,0)-1))*1000000</f>
        <v>66.891233999999997</v>
      </c>
      <c r="CW197" s="305">
        <f t="shared" ca="1" si="117"/>
        <v>1.0688888828912475</v>
      </c>
      <c r="CX197" s="314">
        <f ca="1">IF(ISERROR(OFFSET('Daten Elementary'!$A$1,MATCH(CX$5,'Daten Elementary'!$A:$A,0)-1,MATCH(AM197,'Daten Elementary'!$A$424:$ADO$424,0)-1)),0,OFFSET('Daten Elementary'!$A$1,MATCH(CX$5,'Daten Elementary'!$A:$A,0)-1,MATCH(AM197,'Daten Elementary'!$A$424:$ADO$424,0)-1))*1000000</f>
        <v>28.575082000000002</v>
      </c>
      <c r="CY197" s="314">
        <f ca="1">IF(ISERROR(OFFSET('Daten Elementary'!$A$1,MATCH(CY$5,'Daten Elementary'!$A:$A,0)-1,MATCH(AN197,'Daten Elementary'!$A$424:$ADO$424,0)-1)),0,OFFSET('Daten Elementary'!$A$1,MATCH(CY$5,'Daten Elementary'!$A:$A,0)-1,MATCH(AN197,'Daten Elementary'!$A$424:$ADO$424,0)-1))*1000000</f>
        <v>0</v>
      </c>
      <c r="CZ197" s="314">
        <f ca="1">IF(ISERROR(OFFSET('Daten Elementary'!$A$1,MATCH(CZ$5,'Daten Elementary'!$A:$A,0)-1,MATCH(AO197,'Daten Elementary'!$A$424:$ADO$424,0)-1)),0,OFFSET('Daten Elementary'!$A$1,MATCH(CZ$5,'Daten Elementary'!$A:$A,0)-1,MATCH(AO197,'Daten Elementary'!$A$424:$ADO$424,0)-1))*1000000</f>
        <v>64.40633600000001</v>
      </c>
      <c r="DA197" s="314">
        <f ca="1">IF(ISERROR(OFFSET('Daten Elementary'!$A$1,MATCH(DA$5,'Daten Elementary'!$A:$A,0)-1,MATCH(AP197,'Daten Elementary'!$A$424:$ADO$424,0)-1)),0,OFFSET('Daten Elementary'!$A$1,MATCH(DA$5,'Daten Elementary'!$A:$A,0)-1,MATCH(AP197,'Daten Elementary'!$A$424:$ADO$424,0)-1))*1000000</f>
        <v>0</v>
      </c>
      <c r="DB197" s="314">
        <f t="shared" ca="1" si="118"/>
        <v>92.981418000000019</v>
      </c>
      <c r="DC197" s="314">
        <f ca="1">IF(ISERROR(OFFSET('Daten Elementary'!$A$1,MATCH(DC$5,'Daten Elementary'!$A:$A,0)-1,MATCH(AQ197,'Daten Elementary'!$A$424:$ADO$424,0)-1)),0,OFFSET('Daten Elementary'!$A$1,MATCH(DC$5,'Daten Elementary'!$A:$A,0)-1,MATCH(AQ197,'Daten Elementary'!$A$424:$ADO$424,0)-1))*1000000</f>
        <v>8.0342800000000008</v>
      </c>
      <c r="DD197" s="314">
        <f ca="1">IF(ISERROR(OFFSET('Daten Elementary'!$A$1,MATCH(DD$5,'Daten Elementary'!$A:$A,0)-1,MATCH(AR197,'Daten Elementary'!$A$424:$ADO$424,0)-1)),0,OFFSET('Daten Elementary'!$A$1,MATCH(DD$5,'Daten Elementary'!$A:$A,0)-1,MATCH(AR197,'Daten Elementary'!$A$424:$ADO$424,0)-1))*1000000</f>
        <v>8.328986500000001</v>
      </c>
      <c r="DE197" s="314">
        <f ca="1">IF(ISERROR(OFFSET('Daten Elementary'!$A$1,MATCH(DE$5,'Daten Elementary'!$A:$A,0)-1,MATCH(AS197,'Daten Elementary'!$A$424:$ADO$424,0)-1)),0,OFFSET('Daten Elementary'!$A$1,MATCH(DE$5,'Daten Elementary'!$A:$A,0)-1,MATCH(AS197,'Daten Elementary'!$A$424:$ADO$424,0)-1))*1000000</f>
        <v>76.374185999999995</v>
      </c>
      <c r="DF197" s="315">
        <f t="shared" ca="1" si="119"/>
        <v>185.71887050000001</v>
      </c>
      <c r="DG197" s="314">
        <f ca="1">IF(ISERROR(OFFSET('Daten Elementary'!$A$1,MATCH(DG$5,'Daten Elementary'!$A:$A,0)-1,MATCH($AT197,'Daten Elementary'!$A$424:$ADO$424,0)-1)),0,OFFSET('Daten Elementary'!$A$1,MATCH(DG$5,'Daten Elementary'!$A:$A,0)-1,MATCH($AT197,'Daten Elementary'!$A$424:$ADO$424,0)-1))*1000000</f>
        <v>225.99648999999999</v>
      </c>
      <c r="DH197" s="305">
        <f t="shared" ca="1" si="120"/>
        <v>1.2168741355768691</v>
      </c>
      <c r="DI197" s="316">
        <f ca="1">IF(ISERROR(OFFSET('Daten Elementary'!$A$1,MATCH(DI$5,'Daten Elementary'!$A:$A,0)-1,MATCH(AM197,'Daten Elementary'!$A$424:$ADO$424,0)-1)),0,OFFSET('Daten Elementary'!$A$1,MATCH(DI$5,'Daten Elementary'!$A:$A,0)-1,MATCH(AM197,'Daten Elementary'!$A$424:$ADO$424,0)-1))*1000000</f>
        <v>1202.6928</v>
      </c>
      <c r="DJ197" s="316">
        <f ca="1">IF(ISERROR(OFFSET('Daten Elementary'!$A$1,MATCH(DJ$5,'Daten Elementary'!$A:$A,0)-1,MATCH(AN197,'Daten Elementary'!$A$424:$ADO$424,0)-1)),0,OFFSET('Daten Elementary'!$A$1,MATCH(DJ$5,'Daten Elementary'!$A:$A,0)-1,MATCH(AN197,'Daten Elementary'!$A$424:$ADO$424,0)-1))*1000000</f>
        <v>0</v>
      </c>
      <c r="DK197" s="316">
        <f ca="1">IF(ISERROR(OFFSET('Daten Elementary'!$A$1,MATCH(DK$5,'Daten Elementary'!$A:$A,0)-1,MATCH(AO197,'Daten Elementary'!$A$424:$ADO$424,0)-1)),0,OFFSET('Daten Elementary'!$A$1,MATCH(DK$5,'Daten Elementary'!$A:$A,0)-1,MATCH(AO197,'Daten Elementary'!$A$424:$ADO$424,0)-1))*1000000</f>
        <v>321.17687000000001</v>
      </c>
      <c r="DL197" s="316">
        <f ca="1">IF(ISERROR(OFFSET('Daten Elementary'!$A$1,MATCH(DL$5,'Daten Elementary'!$A:$A,0)-1,MATCH(AP197,'Daten Elementary'!$A$424:$ADO$424,0)-1)),0,OFFSET('Daten Elementary'!$A$1,MATCH(DL$5,'Daten Elementary'!$A:$A,0)-1,MATCH(AP197,'Daten Elementary'!$A$424:$ADO$424,0)-1))*1000000</f>
        <v>0</v>
      </c>
      <c r="DM197" s="316">
        <f t="shared" ca="1" si="121"/>
        <v>1523.86967</v>
      </c>
      <c r="DN197" s="316">
        <f ca="1">IF(ISERROR(OFFSET('Daten Elementary'!$A$1,MATCH(DN$5,'Daten Elementary'!$A:$A,0)-1,MATCH(AQ197,'Daten Elementary'!$A$424:$ADO$424,0)-1)),0,OFFSET('Daten Elementary'!$A$1,MATCH(DN$5,'Daten Elementary'!$A:$A,0)-1,MATCH(AQ197,'Daten Elementary'!$A$424:$ADO$424,0)-1))*1000000</f>
        <v>8.3643812000000004</v>
      </c>
      <c r="DO197" s="316">
        <f ca="1">IF(ISERROR(OFFSET('Daten Elementary'!$A$1,MATCH(DO$5,'Daten Elementary'!$A:$A,0)-1,MATCH(AR197,'Daten Elementary'!$A$424:$ADO$424,0)-1)),0,OFFSET('Daten Elementary'!$A$1,MATCH(DO$5,'Daten Elementary'!$A:$A,0)-1,MATCH(AR197,'Daten Elementary'!$A$424:$ADO$424,0)-1))*1000000</f>
        <v>18.264948999999998</v>
      </c>
      <c r="DP197" s="316">
        <f ca="1">IF(ISERROR(OFFSET('Daten Elementary'!$A$1,MATCH(DP$5,'Daten Elementary'!$A:$A,0)-1,MATCH(AS197,'Daten Elementary'!$A$424:$ADO$424,0)-1)),0,OFFSET('Daten Elementary'!$A$1,MATCH(DP$5,'Daten Elementary'!$A:$A,0)-1,MATCH(AS197,'Daten Elementary'!$A$424:$ADO$424,0)-1))*1000000</f>
        <v>85.716743000000008</v>
      </c>
      <c r="DQ197" s="317">
        <f t="shared" ca="1" si="122"/>
        <v>1636.2157431999999</v>
      </c>
      <c r="DR197" s="316">
        <f ca="1">IF(ISERROR(OFFSET('Daten Elementary'!$A$1,MATCH(DR$5,'Daten Elementary'!$A:$A,0)-1,MATCH($AT197,'Daten Elementary'!$A$424:$ADO$424,0)-1)),0,OFFSET('Daten Elementary'!$A$1,MATCH(DR$5,'Daten Elementary'!$A:$A,0)-1,MATCH($AT197,'Daten Elementary'!$A$424:$ADO$424,0)-1))*1000000</f>
        <v>1681.3511000000001</v>
      </c>
      <c r="DS197" s="305">
        <f t="shared" ca="1" si="123"/>
        <v>1.0275852111725361</v>
      </c>
      <c r="DT197" s="318">
        <f ca="1">IF(ISERROR(OFFSET('Daten UBP13'!$A$1,MATCH(DT$5,'Daten UBP13'!$A:$A,0)-1,MATCH(AM197,'Daten UBP13'!$A$424:$AEG$424,0)-1)),0,OFFSET('Daten UBP13'!$A$1,MATCH(DT$5,'Daten UBP13'!$A:$A,0)-1,MATCH(AM197,'Daten UBP13'!$A$424:$AEG$424,0)-1))</f>
        <v>111.14897999999999</v>
      </c>
      <c r="DU197" s="318">
        <f ca="1">IF(ISERROR(OFFSET('Daten UBP13'!$A$1,MATCH(DU$5,'Daten UBP13'!$A:$A,0)-1,MATCH(AN197,'Daten UBP13'!$A$424:$AEG$424,0)-1)),0,OFFSET('Daten UBP13'!$A$1,MATCH(DU$5,'Daten UBP13'!$A:$A,0)-1,MATCH(AN197,'Daten UBP13'!$A$424:$AEG$424,0)-1))</f>
        <v>0</v>
      </c>
      <c r="DV197" s="318">
        <f ca="1">IF(ISERROR(OFFSET('Daten UBP13'!$A$1,MATCH(DV$5,'Daten UBP13'!$A:$A,0)-1,MATCH(AO197,'Daten UBP13'!$A$424:$AEG$424,0)-1)),0,OFFSET('Daten UBP13'!$A$1,MATCH(DV$5,'Daten UBP13'!$A:$A,0)-1,MATCH(AO197,'Daten UBP13'!$A$424:$AEG$424,0)-1))</f>
        <v>472.52249</v>
      </c>
      <c r="DW197" s="318">
        <f ca="1">IF(ISERROR(OFFSET('Daten UBP13'!$A$1,MATCH(DW$5,'Daten UBP13'!$A:$A,0)-1,MATCH(AP197,'Daten UBP13'!$A$424:$AEG$424,0)-1)),0,OFFSET('Daten UBP13'!$A$1,MATCH(DW$5,'Daten UBP13'!$A:$A,0)-1,MATCH(AP197,'Daten UBP13'!$A$424:$AEG$424,0)-1))</f>
        <v>0</v>
      </c>
      <c r="DX197" s="318">
        <f t="shared" ca="1" si="124"/>
        <v>583.67147</v>
      </c>
      <c r="DY197" s="318">
        <f ca="1">IF(ISERROR(OFFSET('Daten UBP13'!$A$1,MATCH(DY$5,'Daten UBP13'!$A:$A,0)-1,MATCH(AQ197,'Daten UBP13'!$A$424:$AEG$424,0)-1)),0,OFFSET('Daten UBP13'!$A$1,MATCH(DY$5,'Daten UBP13'!$A:$A,0)-1,MATCH(AQ197,'Daten UBP13'!$A$424:$AEG$424,0)-1))</f>
        <v>6.5358701000000003</v>
      </c>
      <c r="DZ197" s="318">
        <f ca="1">IF(ISERROR(OFFSET('Daten UBP13'!$A$1,MATCH(DZ$5,'Daten UBP13'!$A:$A,0)-1,MATCH(AR197,'Daten UBP13'!$A$424:$AEG$424,0)-1)),0,OFFSET('Daten UBP13'!$A$1,MATCH(DZ$5,'Daten UBP13'!$A:$A,0)-1,MATCH(AR197,'Daten UBP13'!$A$424:$AEG$424,0)-1))</f>
        <v>15.622995</v>
      </c>
      <c r="EA197" s="318">
        <f ca="1">IF(ISERROR(OFFSET('Daten UBP13'!$A$1,MATCH(EA$5,'Daten UBP13'!$A:$A,0)-1,MATCH(AS197,'Daten UBP13'!$A$424:$AEG$424,0)-1)),0,OFFSET('Daten UBP13'!$A$1,MATCH(EA$5,'Daten UBP13'!$A:$A,0)-1,MATCH(AS197,'Daten UBP13'!$A$424:$AEG$424,0)-1))</f>
        <v>29.677493999999999</v>
      </c>
      <c r="EB197" s="319">
        <f t="shared" ca="1" si="125"/>
        <v>635.50782909999998</v>
      </c>
      <c r="EC197" s="318">
        <f ca="1">IF(ISERROR(OFFSET('Daten UBP13'!$A$1,MATCH(EC$5,'Daten UBP13'!$A:$A,0)-1,MATCH(AT197,'Daten UBP13'!$A$424:$AEG$424,0)-1)),0,OFFSET('Daten UBP13'!$A$1,MATCH(EC$5,'Daten UBP13'!$A:$A,0)-1,MATCH(AT197,'Daten UBP13'!$A$424:$AEG$424,0)-1))</f>
        <v>649.54246999999998</v>
      </c>
      <c r="ED197" s="305">
        <f t="shared" ca="1" si="126"/>
        <v>1.0220841353282393</v>
      </c>
      <c r="EE197" s="320">
        <f ca="1">IF(ISERROR(OFFSET('Daten ReCiPe'!$A$1,MATCH(EE$5,'Daten ReCiPe'!$A:$A,0)-1,MATCH(AM197,'Daten ReCiPe'!$A$424:$ADO$424,0)-1)),0,OFFSET('Daten ReCiPe'!$A$1,MATCH(EE$5,'Daten ReCiPe'!$A:$A,0)-1,MATCH(AM197,'Daten ReCiPe'!$A$424:$ADO$424,0)-1))*1000</f>
        <v>2.6735562000000002</v>
      </c>
      <c r="EF197" s="320">
        <f ca="1">IF(ISERROR(OFFSET('Daten ReCiPe'!$A$1,MATCH(EF$5,'Daten ReCiPe'!$A:$A,0)-1,MATCH(AN197,'Daten ReCiPe'!$A$424:$ADO$424,0)-1)),0,OFFSET('Daten ReCiPe'!$A$1,MATCH(EF$5,'Daten ReCiPe'!$A:$A,0)-1,MATCH(AN197,'Daten ReCiPe'!$A$424:$ADO$424,0)-1))*1000</f>
        <v>0</v>
      </c>
      <c r="EG197" s="320">
        <f ca="1">IF(ISERROR(OFFSET('Daten ReCiPe'!$A$1,MATCH(EG$5,'Daten ReCiPe'!$A:$A,0)-1,MATCH(AO197,'Daten ReCiPe'!$A$424:$ADO$424,0)-1)),0,OFFSET('Daten ReCiPe'!$A$1,MATCH(EG$5,'Daten ReCiPe'!$A:$A,0)-1,MATCH(AO197,'Daten ReCiPe'!$A$424:$ADO$424,0)-1))*1000</f>
        <v>13.331910000000001</v>
      </c>
      <c r="EH197" s="320">
        <f ca="1">IF(ISERROR(OFFSET('Daten ReCiPe'!$A$1,MATCH(EH$5,'Daten ReCiPe'!$A:$A,0)-1,MATCH(AP197,'Daten ReCiPe'!$A$424:$ADO$424,0)-1)),0,OFFSET('Daten ReCiPe'!$A$1,MATCH(EH$5,'Daten ReCiPe'!$A:$A,0)-1,MATCH(AP197,'Daten ReCiPe'!$A$424:$ADO$424,0)-1))*1000</f>
        <v>0</v>
      </c>
      <c r="EI197" s="320">
        <f t="shared" ca="1" si="127"/>
        <v>16.005466200000001</v>
      </c>
      <c r="EJ197" s="320">
        <f ca="1">IF(ISERROR(OFFSET('Daten ReCiPe'!$A$1,MATCH(EJ$5,'Daten ReCiPe'!$A:$A,0)-1,MATCH(AQ197,'Daten ReCiPe'!$A$424:$ADO$424,0)-1)),0,OFFSET('Daten ReCiPe'!$A$1,MATCH(EJ$5,'Daten ReCiPe'!$A:$A,0)-1,MATCH(AQ197,'Daten ReCiPe'!$A$424:$ADO$424,0)-1))*1000</f>
        <v>0.63680199999999998</v>
      </c>
      <c r="EK197" s="320">
        <f ca="1">IF(ISERROR(OFFSET('Daten ReCiPe'!$A$1,MATCH(EK$5,'Daten ReCiPe'!$A:$A,0)-1,MATCH(AR197,'Daten ReCiPe'!$A$424:$ADO$424,0)-1)),0,OFFSET('Daten ReCiPe'!$A$1,MATCH(EK$5,'Daten ReCiPe'!$A:$A,0)-1,MATCH(AR197,'Daten ReCiPe'!$A$424:$ADO$424,0)-1))*1000</f>
        <v>1.2350046000000001</v>
      </c>
      <c r="EL197" s="320">
        <f ca="1">IF(ISERROR(OFFSET('Daten ReCiPe'!$A$1,MATCH(EL$5,'Daten ReCiPe'!$A:$A,0)-1,MATCH(AS197,'Daten ReCiPe'!$A$424:$ADO$424,0)-1)),0,OFFSET('Daten ReCiPe'!$A$1,MATCH(EL$5,'Daten ReCiPe'!$A:$A,0)-1,MATCH(AS197,'Daten ReCiPe'!$A$424:$ADO$424,0)-1))*1000</f>
        <v>2.2336003</v>
      </c>
      <c r="EM197" s="321">
        <f t="shared" ca="1" si="128"/>
        <v>20.110873099999999</v>
      </c>
      <c r="EN197" s="320">
        <f ca="1">IF(ISERROR(OFFSET('Daten ReCiPe'!$A$1,MATCH(EN$5,'Daten ReCiPe'!$A:$A,0)-1,MATCH(AT197,'Daten ReCiPe'!$A$424:$ADO$424,0)-1)),0,OFFSET('Daten ReCiPe'!$A$1,MATCH(EN$5,'Daten ReCiPe'!$A:$A,0)-1,MATCH(AT197,'Daten ReCiPe'!$A$424:$ADO$424,0)-1))*1000</f>
        <v>21.24277</v>
      </c>
      <c r="EO197" s="305">
        <f t="shared" ca="1" si="129"/>
        <v>1.0562828323947806</v>
      </c>
      <c r="EP197" s="322">
        <f ca="1">IF(ISERROR(OFFSET('Daten Elementary'!$A$1,MATCH(EP$5,'Daten Elementary'!$A:$A,0)-1,MATCH(AM197,'Daten Elementary'!$A$424:$ADO$424,0)-1)),0,OFFSET('Daten Elementary'!$A$1,MATCH(EP$5,'Daten Elementary'!$A:$A,0)-1,MATCH(AM197,'Daten Elementary'!$A$424:$ADO$424,0)-1))*1000000</f>
        <v>0</v>
      </c>
      <c r="EQ197" s="322">
        <f ca="1">IF(ISERROR(OFFSET('Daten Elementary'!$A$1,MATCH(EQ$5,'Daten Elementary'!$A:$A,0)-1,MATCH(AN197,'Daten Elementary'!$A$424:$ADO$424,0)-1)),0,OFFSET('Daten Elementary'!$A$1,MATCH(EQ$5,'Daten Elementary'!$A:$A,0)-1,MATCH(AN197,'Daten Elementary'!$A$424:$ADO$424,0)-1))*1000000</f>
        <v>0</v>
      </c>
      <c r="ER197" s="322">
        <f ca="1">IF(ISERROR(OFFSET('Daten Elementary'!$A$1,MATCH(ER$5,'Daten Elementary'!$A:$A,0)-1,MATCH(AO197,'Daten Elementary'!$A$424:$ADO$424,0)-1)),0,OFFSET('Daten Elementary'!$A$1,MATCH(ER$5,'Daten Elementary'!$A:$A,0)-1,MATCH(AO197,'Daten Elementary'!$A$424:$ADO$424,0)-1))*1000000</f>
        <v>103.38669</v>
      </c>
      <c r="ES197" s="322">
        <f ca="1">IF(ISERROR(OFFSET('Daten Elementary'!$A$1,MATCH(ES$5,'Daten Elementary'!$A:$A,0)-1,MATCH(AP197,'Daten Elementary'!$A$424:$ADO$424,0)-1)),0,OFFSET('Daten Elementary'!$A$1,MATCH(ES$5,'Daten Elementary'!$A:$A,0)-1,MATCH(AP197,'Daten Elementary'!$A$424:$ADO$424,0)-1))*1000000</f>
        <v>0</v>
      </c>
      <c r="ET197" s="322">
        <f t="shared" ca="1" si="130"/>
        <v>103.38669</v>
      </c>
      <c r="EU197" s="322">
        <f ca="1">IF(ISERROR(OFFSET('Daten Elementary'!$A$1,MATCH(EU$5,'Daten Elementary'!$A:$A,0)-1,MATCH(AQ197,'Daten Elementary'!$A$424:$ADO$424,0)-1)),0,OFFSET('Daten Elementary'!$A$1,MATCH(EU$5,'Daten Elementary'!$A:$A,0)-1,MATCH(AQ197,'Daten Elementary'!$A$424:$ADO$424,0)-1))*1000000</f>
        <v>13.588650000000001</v>
      </c>
      <c r="EV197" s="322">
        <f ca="1">IF(ISERROR(OFFSET('Daten Elementary'!$A$1,MATCH(EV$5,'Daten Elementary'!$A:$A,0)-1,MATCH(AR197,'Daten Elementary'!$A$424:$ADO$424,0)-1)),0,OFFSET('Daten Elementary'!$A$1,MATCH(EV$5,'Daten Elementary'!$A:$A,0)-1,MATCH(AR197,'Daten Elementary'!$A$424:$ADO$424,0)-1))*1000000</f>
        <v>20.237528999999999</v>
      </c>
      <c r="EW197" s="322">
        <f ca="1">IF(ISERROR(OFFSET('Daten Elementary'!$A$1,MATCH(EW$5,'Daten Elementary'!$A:$A,0)-1,MATCH(AS197,'Daten Elementary'!$A$424:$ADO$424,0)-1)),0,OFFSET('Daten Elementary'!$A$1,MATCH(EW$5,'Daten Elementary'!$A:$A,0)-1,MATCH(AS197,'Daten Elementary'!$A$424:$ADO$424,0)-1))*1000000</f>
        <v>33.203310999999999</v>
      </c>
      <c r="EX197" s="323">
        <f t="shared" ca="1" si="131"/>
        <v>170.41618</v>
      </c>
      <c r="EY197" s="322">
        <f ca="1">IF(ISERROR(OFFSET('Daten Elementary'!$A$1,MATCH(EY$5,'Daten Elementary'!$A:$A,0)-1,MATCH($AT197,'Daten Elementary'!$A$424:$ADO$424,0)-1)),0,OFFSET('Daten Elementary'!$A$1,MATCH(EY$5,'Daten Elementary'!$A:$A,0)-1,MATCH($AT197,'Daten Elementary'!$A$424:$ADO$424,0)-1))*1000000</f>
        <v>186.81856999999999</v>
      </c>
      <c r="EZ197" s="305">
        <f t="shared" ca="1" si="132"/>
        <v>1.0962490181390054</v>
      </c>
      <c r="FA197" s="314">
        <f ca="1">IF(ISERROR(OFFSET('Daten Elementary'!$A$1,MATCH(FA$5,'Daten Elementary'!$A:$A,0)-1,MATCH(AM197,'Daten Elementary'!$A$424:$ADO$424,0)-1)),0,OFFSET('Daten Elementary'!$A$1,MATCH(FA$5,'Daten Elementary'!$A:$A,0)-1,MATCH(AM197,'Daten Elementary'!$A$424:$ADO$424,0)-1))*1000</f>
        <v>6.8270239999999998</v>
      </c>
      <c r="FB197" s="314">
        <f ca="1">IF(ISERROR(OFFSET('Daten Elementary'!$A$1,MATCH(FB$5,'Daten Elementary'!$A:$A,0)-1,MATCH(AN197,'Daten Elementary'!$A$424:$ADO$424,0)-1)),0,OFFSET('Daten Elementary'!$A$1,MATCH(FB$5,'Daten Elementary'!$A:$A,0)-1,MATCH(AN197,'Daten Elementary'!$A$424:$ADO$424,0)-1))*1000</f>
        <v>0</v>
      </c>
      <c r="FC197" s="314">
        <f ca="1">IF(ISERROR(OFFSET('Daten Elementary'!$A$1,MATCH(FC$5,'Daten Elementary'!$A:$A,0)-1,MATCH(AO197,'Daten Elementary'!$A$424:$ADO$424,0)-1)),0,OFFSET('Daten Elementary'!$A$1,MATCH(FC$5,'Daten Elementary'!$A:$A,0)-1,MATCH(AO197,'Daten Elementary'!$A$424:$ADO$424,0)-1))*1000</f>
        <v>44.601507999999995</v>
      </c>
      <c r="FD197" s="314">
        <f ca="1">IF(ISERROR(OFFSET('Daten Elementary'!$A$1,MATCH(FD$5,'Daten Elementary'!$A:$A,0)-1,MATCH(AP197,'Daten Elementary'!$A$424:$ADO$424,0)-1)),0,OFFSET('Daten Elementary'!$A$1,MATCH(FD$5,'Daten Elementary'!$A:$A,0)-1,MATCH(AP197,'Daten Elementary'!$A$424:$ADO$424,0)-1))*1000</f>
        <v>0</v>
      </c>
      <c r="FE197" s="314">
        <f t="shared" ca="1" si="133"/>
        <v>51.428531999999997</v>
      </c>
      <c r="FF197" s="314">
        <f ca="1">IF(ISERROR(OFFSET('Daten Elementary'!$A$1,MATCH(FF$5,'Daten Elementary'!$A:$A,0)-1,MATCH(AQ197,'Daten Elementary'!$A$424:$ADO$424,0)-1)),0,OFFSET('Daten Elementary'!$A$1,MATCH(FF$5,'Daten Elementary'!$A:$A,0)-1,MATCH(AQ197,'Daten Elementary'!$A$424:$ADO$424,0)-1))*1000</f>
        <v>4.1987553000000002</v>
      </c>
      <c r="FG197" s="314">
        <f ca="1">IF(ISERROR(OFFSET('Daten Elementary'!$A$1,MATCH(FG$5,'Daten Elementary'!$A:$A,0)-1,MATCH(AR197,'Daten Elementary'!$A$424:$ADO$424,0)-1)),0,OFFSET('Daten Elementary'!$A$1,MATCH(FG$5,'Daten Elementary'!$A:$A,0)-1,MATCH(AR197,'Daten Elementary'!$A$424:$ADO$424,0)-1))*1000</f>
        <v>7.7453498999999999</v>
      </c>
      <c r="FH197" s="314">
        <f ca="1">IF(ISERROR(OFFSET('Daten Elementary'!$A$1,MATCH(FH$5,'Daten Elementary'!$A:$A,0)-1,MATCH(AS197,'Daten Elementary'!$A$424:$ADO$424,0)-1)),0,OFFSET('Daten Elementary'!$A$1,MATCH(FH$5,'Daten Elementary'!$A:$A,0)-1,MATCH(AS197,'Daten Elementary'!$A$424:$ADO$424,0)-1))*1000</f>
        <v>12.718441</v>
      </c>
      <c r="FI197" s="315">
        <f t="shared" ca="1" si="134"/>
        <v>76.091078199999998</v>
      </c>
      <c r="FJ197" s="314">
        <f ca="1">IF(ISERROR(OFFSET('Daten Elementary'!$A$1,MATCH(FJ$5,'Daten Elementary'!$A:$A,0)-1,MATCH($AT197,'Daten Elementary'!$A$424:$ADO$424,0)-1)),0,OFFSET('Daten Elementary'!$A$1,MATCH(FJ$5,'Daten Elementary'!$A:$A,0)-1,MATCH($AT197,'Daten Elementary'!$A$424:$ADO$424,0)-1))*1000</f>
        <v>82.40386500000001</v>
      </c>
      <c r="FK197" s="305">
        <f t="shared" ca="1" si="135"/>
        <v>1.0829635608974721</v>
      </c>
      <c r="FL197" s="314">
        <f ca="1">IF(ISERROR(OFFSET('Daten Elementary'!$A$1,MATCH(FL$5,'Daten Elementary'!$A:$A,0)-1,MATCH(AM197,'Daten Elementary'!$A$424:$ADO$424,0)-1)),0,OFFSET('Daten Elementary'!$A$1,MATCH(FL$5,'Daten Elementary'!$A:$A,0)-1,MATCH(AM197,'Daten Elementary'!$A$424:$ADO$424,0)-1))</f>
        <v>0</v>
      </c>
      <c r="FM197" s="314">
        <f ca="1">IF(ISERROR(OFFSET('Daten Elementary'!$A$1,MATCH(FM$5,'Daten Elementary'!$A:$A,0)-1,MATCH(AN197,'Daten Elementary'!$A$424:$ADO$424,0)-1)),0,OFFSET('Daten Elementary'!$A$1,MATCH(FM$5,'Daten Elementary'!$A:$A,0)-1,MATCH(AN197,'Daten Elementary'!$A$424:$ADO$424,0)-1))</f>
        <v>0</v>
      </c>
      <c r="FN197" s="314">
        <f ca="1">IF(ISERROR(OFFSET('Daten Elementary'!$A$1,MATCH(FN$5,'Daten Elementary'!$A:$A,0)-1,MATCH(AO197,'Daten Elementary'!$A$424:$ADO$424,0)-1)),0,OFFSET('Daten Elementary'!$A$1,MATCH(FN$5,'Daten Elementary'!$A:$A,0)-1,MATCH(AO197,'Daten Elementary'!$A$424:$ADO$424,0)-1))</f>
        <v>0</v>
      </c>
      <c r="FO197" s="314">
        <f ca="1">IF(ISERROR(OFFSET('Daten Elementary'!$A$1,MATCH(FO$5,'Daten Elementary'!$A:$A,0)-1,MATCH(AP197,'Daten Elementary'!$A$424:$ADO$424,0)-1)),0,OFFSET('Daten Elementary'!$A$1,MATCH(FO$5,'Daten Elementary'!$A:$A,0)-1,MATCH(AP197,'Daten Elementary'!$A$424:$ADO$424,0)-1))</f>
        <v>0</v>
      </c>
      <c r="FP197" s="314">
        <f t="shared" ca="1" si="136"/>
        <v>0</v>
      </c>
      <c r="FQ197" s="314">
        <f ca="1">IF(ISERROR(OFFSET('Daten Elementary'!$A$1,MATCH(FQ$5,'Daten Elementary'!$A:$A,0)-1,MATCH(AQ197,'Daten Elementary'!$A$424:$ADO$424,0)-1)),0,OFFSET('Daten Elementary'!$A$1,MATCH(FQ$5,'Daten Elementary'!$A:$A,0)-1,MATCH(AQ197,'Daten Elementary'!$A$424:$ADO$424,0)-1))</f>
        <v>0</v>
      </c>
      <c r="FR197" s="314">
        <f ca="1">IF(ISERROR(OFFSET('Daten Elementary'!$A$1,MATCH(FR$5,'Daten Elementary'!$A:$A,0)-1,MATCH(AR197,'Daten Elementary'!$A$424:$ADO$424,0)-1)),0,OFFSET('Daten Elementary'!$A$1,MATCH(FR$5,'Daten Elementary'!$A:$A,0)-1,MATCH(AR197,'Daten Elementary'!$A$424:$ADO$424,0)-1))</f>
        <v>0</v>
      </c>
      <c r="FS197" s="314">
        <f ca="1">IF(ISERROR(OFFSET('Daten Elementary'!$A$1,MATCH(FS$5,'Daten Elementary'!$A:$A,0)-1,MATCH(AS197,'Daten Elementary'!$A$424:$ADO$424,0)-1)),0,OFFSET('Daten Elementary'!$A$1,MATCH(FS$5,'Daten Elementary'!$A:$A,0)-1,MATCH(AS197,'Daten Elementary'!$A$424:$ADO$424,0)-1))</f>
        <v>0</v>
      </c>
      <c r="FT197" s="315">
        <f t="shared" ca="1" si="137"/>
        <v>0</v>
      </c>
      <c r="FU197" s="314">
        <f ca="1">IF(ISERROR(OFFSET('Daten Elementary'!$A$1,MATCH(FU$5,'Daten Elementary'!$A:$A,0)-1,MATCH($AT197,'Daten Elementary'!$A$424:$ADO$424,0)-1)),0,OFFSET('Daten Elementary'!$A$1,MATCH(FU$5,'Daten Elementary'!$A:$A,0)-1,MATCH($AT197,'Daten Elementary'!$A$424:$ADO$424,0)-1))</f>
        <v>0</v>
      </c>
      <c r="FV197" s="305">
        <f t="shared" ca="1" si="138"/>
        <v>0</v>
      </c>
      <c r="FW197" s="324"/>
      <c r="FX197" s="231" t="str">
        <f t="shared" si="139"/>
        <v>Lastwagen (16t-32t), Rapsmethylester (durchschnittliche Flotte)</v>
      </c>
      <c r="FY197" s="231" t="str">
        <f t="shared" si="104"/>
        <v>Lastwagen (16t-32t)</v>
      </c>
      <c r="FZ197" s="231" t="str">
        <f t="shared" si="105"/>
        <v>, Rapsmethylester</v>
      </c>
      <c r="GA197" s="231" t="str">
        <f t="shared" si="106"/>
        <v xml:space="preserve"> (durchschnittliche Flotte)</v>
      </c>
      <c r="GB197" s="231"/>
    </row>
    <row r="198" spans="1:184" ht="16.5" customHeight="1">
      <c r="A198" s="364"/>
      <c r="B198" s="339"/>
      <c r="C198" s="342" t="s">
        <v>393</v>
      </c>
      <c r="D198" s="342" t="s">
        <v>24</v>
      </c>
      <c r="E198" s="345" t="s">
        <v>25</v>
      </c>
      <c r="F198" s="97">
        <v>11.61</v>
      </c>
      <c r="G198" s="34">
        <v>23</v>
      </c>
      <c r="H198" s="84">
        <f>F198/G198</f>
        <v>0.50478260869565217</v>
      </c>
      <c r="I198" s="101">
        <v>1</v>
      </c>
      <c r="J198" s="101"/>
      <c r="K198" s="90">
        <v>1</v>
      </c>
      <c r="L198" s="86"/>
      <c r="M198" s="86"/>
      <c r="N198" s="38" t="s">
        <v>100</v>
      </c>
      <c r="O198" s="6">
        <f ca="1">(IF(ISERROR(INDEX(INDIRECT($D$268),MATCH($AM198,$AM$4:$AM$275,0),MATCH(O$304,INDIRECT($E$268),0))*$I198/$AD198),0,INDEX(INDIRECT($D$268),MATCH($AM198,$AM$4:$AM$275,0),MATCH(O$304,INDIRECT($E$268),0))*$I198/$AD198)+IF(ISERROR(INDEX(INDIRECT($D$268),MATCH($AN198,$AN$4:$AN$275,0),MATCH(O$305,INDIRECT($E$268),0))*$J198/$AE198),0,INDEX(INDIRECT($D$268),MATCH($AN198,$AN$4:$AN$275,0),MATCH(O$305,INDIRECT($E$268),0))*$J198/$AE198))*$AC198/$F198</f>
        <v>75.004273999999995</v>
      </c>
      <c r="P198" s="6">
        <f ca="1">(IF(ISERROR(INDEX(INDIRECT($D$268),MATCH($AO198,$AO$4:$AO$275,0),MATCH(P$304,INDIRECT($E$268),0))*$I198/$AD198),0,INDEX(INDIRECT($D$268),MATCH($AO198,$AO$4:$AO$275,0),MATCH(P$304,INDIRECT($E$268),0))*$I198/$AD198)+IF(ISERROR(INDEX(INDIRECT($D$268),MATCH($AP198,$AP$4:$AP$275,0),MATCH(P$305,INDIRECT($E$268),0))*$J198/$AE198),0,INDEX(INDIRECT($D$268),MATCH($AP198,$AP$4:$AP$275,0),MATCH(P$305,INDIRECT($E$268),0))*$J198/$AE198))*$AC198/$F198</f>
        <v>15.224906000000001</v>
      </c>
      <c r="Q198" s="6">
        <f ca="1">INDEX(INDIRECT($D$268),MATCH($AQ198,$AQ$4:$AQ$284,0),MATCH(Q$4,INDIRECT($E$268),0))*$K198*$AC198/$F198/$AF198</f>
        <v>3.3046362</v>
      </c>
      <c r="R198" s="6">
        <f ca="1">INDEX(INDIRECT($D$268),MATCH($AR198,$AR$4:$AR$284,0),MATCH(R$4,INDIRECT($E$268),0))*$K198*$AC198/$F198/$AF198</f>
        <v>5.9497251000000002</v>
      </c>
      <c r="S198" s="6">
        <f ca="1">INDEX(INDIRECT($D$268),MATCH($AS198,$AS$4:$AS$284,0),MATCH(S$4,INDIRECT($E$268),0))*$K198*$AC198/$F198/$AF198</f>
        <v>12.278404999999998</v>
      </c>
      <c r="T198" s="7">
        <f t="shared" ca="1" si="146"/>
        <v>111.76194629999999</v>
      </c>
      <c r="U198" s="6">
        <f>IF($B$268=6,(IF(OR(AJ198="Benzin",AJ198="Diesel"),$AK198*INDEX('DIN EN 16258'!$I:$I,MATCH('mobitool-Faktoren v2.0'!$AI198,'DIN EN 16258'!$A:$A,0))*$I198/$AD198+$AL198*INDEX('DIN EN 16258'!$I:$I,MATCH('mobitool-Faktoren v2.0'!$AJ198,'DIN EN 16258'!$A:$A,0))*$I198/$AD198,IF(ISERROR($AK198*INDEX('DIN EN 16258'!$I:$I,MATCH('mobitool-Faktoren v2.0'!$AI198,'DIN EN 16258'!$A:$A,0))*$I198/$AD198),0,$AK198*INDEX('DIN EN 16258'!$I:$I,MATCH('mobitool-Faktoren v2.0'!$AI198,'DIN EN 16258'!$A:$A,0))*$I198/$AD198)+IF(ISERROR($AL198*INDEX('DIN EN 16258'!$I:$I,MATCH('mobitool-Faktoren v2.0'!$AJ198,'DIN EN 16258'!$A:$A,0))*$J198/$AE198),0,$AL198*INDEX('DIN EN 16258'!$I:$I,MATCH('mobitool-Faktoren v2.0'!$AJ198,'DIN EN 16258'!$A:$A,0))*$J198/$AE198)))*1000,
IF($B$268=1,(IF(OR(AJ198="Benzin",AJ198="Diesel"),$AK198*INDEX('DIN EN 16258'!$D:$D,MATCH('mobitool-Faktoren v2.0'!$AI198,'DIN EN 16258'!$A:$A,0))*$I198/$AD198+$AL198*INDEX('DIN EN 16258'!$D:$D,MATCH('mobitool-Faktoren v2.0'!$AJ198,'DIN EN 16258'!$A:$A,0))*$I198/$AD198,IF(ISERROR($AK198*INDEX('DIN EN 16258'!$D:$D,MATCH('mobitool-Faktoren v2.0'!$AI198,'DIN EN 16258'!$A:$A,0))*$I198/$AD198),0,$AK198*INDEX('DIN EN 16258'!$D:$D,MATCH('mobitool-Faktoren v2.0'!$AI198,'DIN EN 16258'!$A:$A,0))*$I198/$AD198)+IF(ISERROR($AL198*INDEX('DIN EN 16258'!$D:$D,MATCH('mobitool-Faktoren v2.0'!$AJ198,'DIN EN 16258'!$A:$A,0))*$J198/$AE198),0,$AL198*INDEX('DIN EN 16258'!$D:$D,MATCH('mobitool-Faktoren v2.0'!$AJ198,'DIN EN 16258'!$A:$A,0))*$J198/$AE198))),0))*$AC198/$F198</f>
        <v>75.162149999999997</v>
      </c>
      <c r="V198" s="6">
        <f>IF($B$268=6,(IF(OR(AJ198="Benzin",AJ198="Diesel"),$AK198*INDEX('DIN EN 16258'!$L:$L,MATCH('mobitool-Faktoren v2.0'!$AI198,'DIN EN 16258'!$A:$A,0))*$I198/$AD198+$AL198*INDEX('DIN EN 16258'!$L:$L,MATCH('mobitool-Faktoren v2.0'!$AJ198,'DIN EN 16258'!$A:$A,0))*$I198/$AD198,IF(ISERROR($AK198*INDEX('DIN EN 16258'!$L:$L,MATCH('mobitool-Faktoren v2.0'!$AI198,'DIN EN 16258'!$A:$A,0))*$I198/$AD198),0,$AK198*INDEX('DIN EN 16258'!$L:$L,MATCH('mobitool-Faktoren v2.0'!$AI198,'DIN EN 16258'!$A:$A,0))*$I198/$AD198)+IF(ISERROR($AL198*INDEX('DIN EN 16258'!$L:$L,MATCH('mobitool-Faktoren v2.0'!$AJ198,'DIN EN 16258'!$A:$A,0))*$J198/$AE198),0,$AL198*INDEX('DIN EN 16258'!$L:$L,MATCH('mobitool-Faktoren v2.0'!$AJ198,'DIN EN 16258'!$A:$A,0))*$J198/$AE198)))*1000,
IF($B$268=1,(IF(OR(AJ198="Benzin",AJ198="Diesel"),$AK198*INDEX('DIN EN 16258'!$F:$F,MATCH('mobitool-Faktoren v2.0'!$AI198,'DIN EN 16258'!$A:$A,0))*$I198/$AD198+$AL198*INDEX('DIN EN 16258'!$F:$F,MATCH('mobitool-Faktoren v2.0'!$AJ198,'DIN EN 16258'!$A:$A,0))*$I198/$AD198,IF(ISERROR($AK198*INDEX('DIN EN 16258'!$F:$F,MATCH('mobitool-Faktoren v2.0'!$AI198,'DIN EN 16258'!$A:$A,0))*$I198/$AD198),0,$AK198*INDEX('DIN EN 16258'!$F:$F,MATCH('mobitool-Faktoren v2.0'!$AI198,'DIN EN 16258'!$A:$A,0))*$I198/$AD198)+IF(ISERROR($AL198*INDEX('DIN EN 16258'!$F:$F,MATCH('mobitool-Faktoren v2.0'!$AJ198,'DIN EN 16258'!$A:$A,0))*$J198/$AE198),0,$AL198*INDEX('DIN EN 16258'!$F:$F,MATCH('mobitool-Faktoren v2.0'!$AJ198,'DIN EN 16258'!$A:$A,0))*$J198/$AE198))),0))*$AC198/$F198</f>
        <v>91.318500000000014</v>
      </c>
      <c r="W198" s="39" t="s">
        <v>672</v>
      </c>
      <c r="X198" s="39" t="s">
        <v>162</v>
      </c>
      <c r="Y198" s="300"/>
      <c r="Z198" s="300"/>
      <c r="AA198" s="299"/>
      <c r="AB198" s="299"/>
      <c r="AC198" s="300">
        <v>11.61</v>
      </c>
      <c r="AD198" s="298">
        <v>1</v>
      </c>
      <c r="AE198" s="298"/>
      <c r="AF198" s="337">
        <v>1</v>
      </c>
      <c r="AG198" s="337"/>
      <c r="AH198" s="337"/>
      <c r="AI198" s="301" t="s">
        <v>24</v>
      </c>
      <c r="AJ198" s="301"/>
      <c r="AK198" s="374">
        <f>'Kennwerte Strassentransporte'!H$79</f>
        <v>2.3414999999999998E-2</v>
      </c>
      <c r="AL198" s="374"/>
      <c r="AM198" s="202" t="s">
        <v>1211</v>
      </c>
      <c r="AN198" s="202" t="s">
        <v>81</v>
      </c>
      <c r="AO198" s="202" t="s">
        <v>1212</v>
      </c>
      <c r="AP198" s="202" t="s">
        <v>81</v>
      </c>
      <c r="AQ198" s="202" t="s">
        <v>1213</v>
      </c>
      <c r="AR198" s="202" t="s">
        <v>1214</v>
      </c>
      <c r="AS198" s="202" t="s">
        <v>1215</v>
      </c>
      <c r="AT198" s="202" t="s">
        <v>1231</v>
      </c>
      <c r="AU198" s="303">
        <f ca="1">IF(ISERROR(OFFSET('Daten KEA'!$A$1,MATCH(AU$5,'Daten KEA'!$A:$A,0)-1,MATCH(AM198,'Daten KEA'!$A$424:$ADO$424,0)-1)),0,OFFSET('Daten KEA'!$A$1,MATCH(AU$5,'Daten KEA'!$A:$A,0)-1,MATCH(AM198,'Daten KEA'!$A$424:$ADO$424,0)-1))+IF(ISERROR(AK198*INDEX('Energiefaktoren Ecoinvent'!$D:$D,MATCH('mobitool-Faktoren v2.0'!AI198,'Energiefaktoren Ecoinvent'!$A:$A,0))),0,AK198*INDEX('Energiefaktoren Ecoinvent'!$D:$D,MATCH('mobitool-Faktoren v2.0'!AI198,'Energiefaktoren Ecoinvent'!$A:$A,0)))+IF(OR(AJ198="Benzin",AJ198="Diesel"),IF(ISERROR(OFFSET('Daten KEA'!$A$1,MATCH(AV$5,'Daten KEA'!$A:$A,0)-1,MATCH(AN198,'Daten KEA'!$A$424:$ADO$424,0)-1)),0,OFFSET('Daten KEA'!$A$1,MATCH(AV$5,'Daten KEA'!$A:$A,0)-1,MATCH(AN198,'Daten KEA'!$A$424:$ADO$424,0)-1))+IF(ISERROR(AL198*INDEX('Energiefaktoren Ecoinvent'!$D:$D,MATCH('mobitool-Faktoren v2.0'!AJ198,'Energiefaktoren Ecoinvent'!$A:$A,0))),0,AL198*INDEX('Energiefaktoren Ecoinvent'!$D:$D,MATCH('mobitool-Faktoren v2.0'!AJ198,'Energiefaktoren Ecoinvent'!$A:$A,0))),0)</f>
        <v>1.0021619999999998</v>
      </c>
      <c r="AV198" s="303">
        <f ca="1">IF(OR(AJ198="Benzin",AJ198="Diesel"),0,IF(ISERROR(OFFSET('Daten KEA'!$A$1,MATCH(AV$5,'Daten KEA'!$A:$A,0)-1,MATCH(AN198,'Daten KEA'!$A$424:$ADO$424,0)-1)),0,OFFSET('Daten KEA'!$A$1,MATCH(AV$5,'Daten KEA'!$A:$A,0)-1,MATCH(AN198,'Daten KEA'!$A$424:$ADO$424,0)-1))+IF(ISERROR(AL198*INDEX('Energiefaktoren Ecoinvent'!$D:$D,MATCH('mobitool-Faktoren v2.0'!AJ198,'Energiefaktoren Ecoinvent'!$A:$A,0))),0,AL198*INDEX('Energiefaktoren Ecoinvent'!$D:$D,MATCH('mobitool-Faktoren v2.0'!AJ198,'Energiefaktoren Ecoinvent'!$A:$A,0))))</f>
        <v>0</v>
      </c>
      <c r="AW198" s="303">
        <f ca="1">IF(ISERROR(OFFSET('Daten KEA'!$A$1,MATCH(AW$5,'Daten KEA'!$A:$A,0)-1,MATCH(AO198,'Daten KEA'!$A$424:$ADO$424,0)-1)),0,OFFSET('Daten KEA'!$A$1,MATCH(AW$5,'Daten KEA'!$A:$A,0)-1,MATCH(AO198,'Daten KEA'!$A$424:$ADO$424,0)-1))-IF(ISERROR(AK198*INDEX('Energiefaktoren Ecoinvent'!$D:$D,MATCH('mobitool-Faktoren v2.0'!AI198,'Energiefaktoren Ecoinvent'!$A:$A,0))),0,AK198*INDEX('Energiefaktoren Ecoinvent'!$D:$D,MATCH('mobitool-Faktoren v2.0'!AI198,'Energiefaktoren Ecoinvent'!$A:$A,0)))+IF(OR(AJ198="Benzin",AJ198="Diesel"),IF(ISERROR(OFFSET('Daten KEA'!$A$1,MATCH(AX$5,'Daten KEA'!$A:$A,0)-1,MATCH(AP198,'Daten KEA'!$A$424:$ADO$424,0)-1)),0,OFFSET('Daten KEA'!$A$1,MATCH(AX$5,'Daten KEA'!$A:$A,0)-1,MATCH(AP198,'Daten KEA'!$A$424:$ADO$424,0)-1))-IF(ISERROR(AL198*INDEX('Energiefaktoren Ecoinvent'!$D:$D,MATCH('mobitool-Faktoren v2.0'!AJ198,'Energiefaktoren Ecoinvent'!$A:$A,0))),0,AL198*INDEX('Energiefaktoren Ecoinvent'!$D:$D,MATCH('mobitool-Faktoren v2.0'!AJ198,'Energiefaktoren Ecoinvent'!$A:$A,0))),0)</f>
        <v>0.29786570000000023</v>
      </c>
      <c r="AX198" s="303">
        <f ca="1">IF(OR(AJ198="Benzin",AJ198="Diesel"),0,IF(ISERROR(OFFSET('Daten KEA'!$A$1,MATCH(AX$5,'Daten KEA'!$A:$A,0)-1,MATCH(AP198,'Daten KEA'!$A$424:$ADO$424,0)-1)),0,OFFSET('Daten KEA'!$A$1,MATCH(AX$5,'Daten KEA'!$A:$A,0)-1,MATCH(AP198,'Daten KEA'!$A$424:$ADO$424,0)-1))-IF(ISERROR(AL198*INDEX('Energiefaktoren Ecoinvent'!$D:$D,MATCH('mobitool-Faktoren v2.0'!AJ198,'Energiefaktoren Ecoinvent'!$A:$A,0))),0,AL198*INDEX('Energiefaktoren Ecoinvent'!$D:$D,MATCH('mobitool-Faktoren v2.0'!AJ198,'Energiefaktoren Ecoinvent'!$A:$A,0))))</f>
        <v>0</v>
      </c>
      <c r="AY198" s="303">
        <f t="shared" ca="1" si="107"/>
        <v>1.3000277</v>
      </c>
      <c r="AZ198" s="303">
        <f ca="1">IF(ISERROR(OFFSET('Daten KEA'!$A$1,MATCH(AZ$5,'Daten KEA'!$A:$A,0)-1,MATCH(AQ198,'Daten KEA'!$A$424:$ADO$424,0)-1)),0,OFFSET('Daten KEA'!$A$1,MATCH(AZ$5,'Daten KEA'!$A:$A,0)-1,MATCH(AQ198,'Daten KEA'!$A$424:$ADO$424,0)-1))</f>
        <v>0.10306698</v>
      </c>
      <c r="BA198" s="303">
        <f ca="1">IF(ISERROR(OFFSET('Daten KEA'!$A$1,MATCH(BA$5,'Daten KEA'!$A:$A,0)-1,MATCH(AR198,'Daten KEA'!$A$424:$ADO$424,0)-1)),0,OFFSET('Daten KEA'!$A$1,MATCH(BA$5,'Daten KEA'!$A:$A,0)-1,MATCH(AR198,'Daten KEA'!$A$424:$ADO$424,0)-1))</f>
        <v>0.10718918</v>
      </c>
      <c r="BB198" s="303">
        <f ca="1">IF(ISERROR(OFFSET('Daten KEA'!$A$1,MATCH(BB$5,'Daten KEA'!$A:$A,0)-1,MATCH(AS198,'Daten KEA'!$A$424:$ADO$424,0)-1)),0,OFFSET('Daten KEA'!$A$1,MATCH(BB$5,'Daten KEA'!$A:$A,0)-1,MATCH(AS198,'Daten KEA'!$A$424:$ADO$424,0)-1))</f>
        <v>0.40183437999999999</v>
      </c>
      <c r="BC198" s="304">
        <f t="shared" ca="1" si="151"/>
        <v>1.9121182399999999</v>
      </c>
      <c r="BD198" s="303">
        <f ca="1">IF(ISERROR(OFFSET('Daten KEA'!$A$1,MATCH(BD$5,'Daten KEA'!$A:$A,0)-1,MATCH(AT198,'Daten KEA'!$A$424:$ADO$424,0)-1)),0,OFFSET('Daten KEA'!$A$1,MATCH(BD$5,'Daten KEA'!$A:$A,0)-1,MATCH(AT198,'Daten KEA'!$A$424:$ADO$424,0)-1))</f>
        <v>1.9121182999999999</v>
      </c>
      <c r="BE198" s="305">
        <f t="shared" ca="1" si="108"/>
        <v>1.0000000313788127</v>
      </c>
      <c r="BF198" s="306">
        <f ca="1">IF(ISERROR(OFFSET('Daten KEA'!$A$1,MATCH(BF$5,'Daten KEA'!$A:$A,0)-1,MATCH(AM198,'Daten KEA'!$A$424:$ADO$424,0)-1)),0,OFFSET('Daten KEA'!$A$1,MATCH(BF$5,'Daten KEA'!$A:$A,0)-1,MATCH(AM198,'Daten KEA'!$A$424:$ADO$424,0)-1))+IF(ISERROR($AK198*INDEX('Energiefaktoren Ecoinvent'!$H:$H,MATCH('mobitool-Faktoren v2.0'!$AI198,'Energiefaktoren Ecoinvent'!$A:$A,0))),0,$AK198*INDEX('Energiefaktoren Ecoinvent'!$H:$H,MATCH('mobitool-Faktoren v2.0'!$AI198,'Energiefaktoren Ecoinvent'!$A:$A,0)))+IF(OR(AJ198="Benzin",AJ198="Diesel"),IF(ISERROR(OFFSET('Daten KEA'!$A$1,MATCH(BG$5,'Daten KEA'!$A:$A,0)-1,MATCH(AN198,'Daten KEA'!$A$424:$ADO$424,0)-1)),0,OFFSET('Daten KEA'!$A$1,MATCH(BG$5,'Daten KEA'!$A:$A,0)-1,MATCH(AN198,'Daten KEA'!$A$424:$ADO$424,0)-1))+IF(ISERROR($AL198*INDEX('Energiefaktoren Ecoinvent'!$H:$H,MATCH('mobitool-Faktoren v2.0'!$AJ198,'Energiefaktoren Ecoinvent'!$A:$A,0))),0,$AL198*INDEX('Energiefaktoren Ecoinvent'!$H:$H,MATCH('mobitool-Faktoren v2.0'!$AJ198,'Energiefaktoren Ecoinvent'!$A:$A,0))),0)</f>
        <v>1.0021619999999998</v>
      </c>
      <c r="BG198" s="306">
        <f ca="1">IF(OR(AJ198="Benzin",AJ198="Diesel"),0,IF(ISERROR(OFFSET('Daten KEA'!$A$1,MATCH(BG$5,'Daten KEA'!$A:$A,0)-1,MATCH(AN198,'Daten KEA'!$A$424:$ADO$424,0)-1)),0,OFFSET('Daten KEA'!$A$1,MATCH(BG$5,'Daten KEA'!$A:$A,0)-1,MATCH(AN198,'Daten KEA'!$A$424:$ADO$424,0)-1))+IF(ISERROR($AL198*INDEX('Energiefaktoren Ecoinvent'!$H:$H,MATCH('mobitool-Faktoren v2.0'!$AJ198,'Energiefaktoren Ecoinvent'!$A:$A,0))),0,$AL198*INDEX('Energiefaktoren Ecoinvent'!$H:$H,MATCH('mobitool-Faktoren v2.0'!$AJ198,'Energiefaktoren Ecoinvent'!$A:$A,0))))</f>
        <v>0</v>
      </c>
      <c r="BH198" s="306">
        <f ca="1">IF(ISERROR(OFFSET('Daten KEA'!$A$1,MATCH(BH$5,'Daten KEA'!$A:$A,0)-1,MATCH(AO198,'Daten KEA'!$A$424:$ADO$424,0)-1)),0,OFFSET('Daten KEA'!$A$1,MATCH(BH$5,'Daten KEA'!$A:$A,0)-1,MATCH(AO198,'Daten KEA'!$A$424:$ADO$424,0)-1))-IF(ISERROR($AK198*INDEX('Energiefaktoren Ecoinvent'!$H:$H,MATCH('mobitool-Faktoren v2.0'!$AI198,'Energiefaktoren Ecoinvent'!$A:$A,0))),0,$AK198*INDEX('Energiefaktoren Ecoinvent'!$H:$H,MATCH('mobitool-Faktoren v2.0'!$AI198,'Energiefaktoren Ecoinvent'!$A:$A,0)))+IF(OR(AJ198="Benzin",AJ198="Diesel"),IF(ISERROR(OFFSET('Daten KEA'!$A$1,MATCH(BI$5,'Daten KEA'!$A:$A,0)-1,MATCH(AP198,'Daten KEA'!$A$424:$ADO$424,0)-1)),0,OFFSET('Daten KEA'!$A$1,MATCH(BI$5,'Daten KEA'!$A:$A,0)-1,MATCH(AP198,'Daten KEA'!$A$424:$ADO$424,0)-1))-IF(ISERROR($AL198*INDEX('Energiefaktoren Ecoinvent'!$H:$H,MATCH('mobitool-Faktoren v2.0'!$AJ198,'Energiefaktoren Ecoinvent'!$A:$A,0))),0,$AL198*INDEX('Energiefaktoren Ecoinvent'!$H:$H,MATCH('mobitool-Faktoren v2.0'!$AJ198,'Energiefaktoren Ecoinvent'!$A:$A,0))),0)</f>
        <v>0.29450621506660046</v>
      </c>
      <c r="BI198" s="306">
        <f ca="1">IF(OR(AJ198="Benzin",AJ198="Diesel"),0,IF(ISERROR(OFFSET('Daten KEA'!$A$1,MATCH(BI$5,'Daten KEA'!$A:$A,0)-1,MATCH(AP198,'Daten KEA'!$A$424:$ADO$424,0)-1)),0,OFFSET('Daten KEA'!$A$1,MATCH(BI$5,'Daten KEA'!$A:$A,0)-1,MATCH(AP198,'Daten KEA'!$A$424:$ADO$424,0)-1))-IF(ISERROR($AL198*INDEX('Energiefaktoren Ecoinvent'!$H:$H,MATCH('mobitool-Faktoren v2.0'!$AJ198,'Energiefaktoren Ecoinvent'!$A:$A,0))),0,$AL198*INDEX('Energiefaktoren Ecoinvent'!$H:$H,MATCH('mobitool-Faktoren v2.0'!$AJ198,'Energiefaktoren Ecoinvent'!$A:$A,0))))</f>
        <v>0</v>
      </c>
      <c r="BJ198" s="306">
        <f t="shared" ca="1" si="140"/>
        <v>1.2966682150666002</v>
      </c>
      <c r="BK198" s="306">
        <f ca="1">IF(ISERROR(OFFSET('Daten KEA'!$A$1,MATCH(BK$5,'Daten KEA'!$A:$A,0)-1,MATCH(AQ198,'Daten KEA'!$A$424:$ADO$424,0)-1)),0,OFFSET('Daten KEA'!$A$1,MATCH(BK$5,'Daten KEA'!$A:$A,0)-1,MATCH(AQ198,'Daten KEA'!$A$424:$ADO$424,0)-1))</f>
        <v>9.9397027290919995E-2</v>
      </c>
      <c r="BL198" s="306">
        <f ca="1">IF(ISERROR(OFFSET('Daten KEA'!$A$1,MATCH(BL$5,'Daten KEA'!$A:$A,0)-1,MATCH(AR198,'Daten KEA'!$A$424:$ADO$424,0)-1)),0,OFFSET('Daten KEA'!$A$1,MATCH(BL$5,'Daten KEA'!$A:$A,0)-1,MATCH(AR198,'Daten KEA'!$A$424:$ADO$424,0)-1))</f>
        <v>0.10207781520409999</v>
      </c>
      <c r="BM198" s="306">
        <f ca="1">IF(ISERROR(OFFSET('Daten KEA'!$A$1,MATCH(BM$5,'Daten KEA'!$A:$A,0)-1,MATCH(AS198,'Daten KEA'!$A$424:$ADO$424,0)-1)),0,OFFSET('Daten KEA'!$A$1,MATCH(BM$5,'Daten KEA'!$A:$A,0)-1,MATCH(AS198,'Daten KEA'!$A$424:$ADO$424,0)-1))</f>
        <v>0.38745429666081999</v>
      </c>
      <c r="BN198" s="307">
        <f t="shared" ca="1" si="148"/>
        <v>1.88559735422244</v>
      </c>
      <c r="BO198" s="306">
        <f ca="1">IF(ISERROR(OFFSET('Daten KEA'!$A$1,MATCH(BO$5,'Daten KEA'!$A:$A,0)-1,MATCH(AT198,'Daten KEA'!$A$424:$ADO$424,0)-1)),0,OFFSET('Daten KEA'!$A$1,MATCH(BO$5,'Daten KEA'!$A:$A,0)-1,MATCH(AT198,'Daten KEA'!$A$424:$ADO$424,0)-1))</f>
        <v>1.8855973972225</v>
      </c>
      <c r="BP198" s="305">
        <f t="shared" ca="1" si="109"/>
        <v>1.0000000228044761</v>
      </c>
      <c r="BQ198" s="308">
        <f ca="1">IF(ISERROR(OFFSET('Daten GWP'!$A$1,MATCH(BQ$5,'Daten GWP'!$A:$A,0)-1,MATCH(AM198,'Daten GWP'!$A$424:$ADO$424,0)-1)),0,OFFSET('Daten GWP'!$A$1,MATCH(BQ$5,'Daten GWP'!$A:$A,0)-1,MATCH(AM198,'Daten GWP'!$A$424:$ADO$424,0)-1))*1000</f>
        <v>75.004273999999995</v>
      </c>
      <c r="BR198" s="308">
        <f ca="1">IF(ISERROR(OFFSET('Daten GWP'!$A$1,MATCH(BR$5,'Daten GWP'!$A:$A,0)-1,MATCH(AN198,'Daten GWP'!$A$424:$ADO$424,0)-1)),0,OFFSET('Daten GWP'!$A$1,MATCH(BR$5,'Daten GWP'!$A:$A,0)-1,MATCH(AN198,'Daten GWP'!$A$424:$ADO$424,0)-1))*1000</f>
        <v>0</v>
      </c>
      <c r="BS198" s="308">
        <f ca="1">IF(ISERROR(OFFSET('Daten GWP'!$A$1,MATCH(BS$5,'Daten GWP'!$A:$A,0)-1,MATCH(AO198,'Daten GWP'!$A$424:$ADO$424,0)-1)),0,OFFSET('Daten GWP'!$A$1,MATCH(BS$5,'Daten GWP'!$A:$A,0)-1,MATCH(AO198,'Daten GWP'!$A$424:$ADO$424,0)-1))*1000</f>
        <v>15.224906000000001</v>
      </c>
      <c r="BT198" s="308">
        <f ca="1">IF(ISERROR(OFFSET('Daten GWP'!$A$1,MATCH(BT$5,'Daten GWP'!$A:$A,0)-1,MATCH(AP198,'Daten GWP'!$A$424:$ADO$424,0)-1)),0,OFFSET('Daten GWP'!$A$1,MATCH(BT$5,'Daten GWP'!$A:$A,0)-1,MATCH(AP198,'Daten GWP'!$A$424:$ADO$424,0)-1))*1000</f>
        <v>0</v>
      </c>
      <c r="BU198" s="308">
        <f t="shared" ca="1" si="110"/>
        <v>90.229179999999999</v>
      </c>
      <c r="BV198" s="308">
        <f ca="1">IF(ISERROR(OFFSET('Daten GWP'!$A$1,MATCH(BV$5,'Daten GWP'!$A:$A,0)-1,MATCH(AQ198,'Daten GWP'!$A$424:$ADO$424,0)-1)),0,OFFSET('Daten GWP'!$A$1,MATCH(BV$5,'Daten GWP'!$A:$A,0)-1,MATCH(AQ198,'Daten GWP'!$A$424:$ADO$424,0)-1))*1000</f>
        <v>3.3046362</v>
      </c>
      <c r="BW198" s="308">
        <f ca="1">IF(ISERROR(OFFSET('Daten GWP'!$A$1,MATCH(BW$5,'Daten GWP'!$A:$A,0)-1,MATCH(AR198,'Daten GWP'!$A$424:$ADO$424,0)-1)),0,OFFSET('Daten GWP'!$A$1,MATCH(BW$5,'Daten GWP'!$A:$A,0)-1,MATCH(AR198,'Daten GWP'!$A$424:$ADO$424,0)-1))*1000</f>
        <v>5.9497251000000002</v>
      </c>
      <c r="BX198" s="308">
        <f ca="1">IF(ISERROR(OFFSET('Daten GWP'!$A$1,MATCH(BX$5,'Daten GWP'!$A:$A,0)-1,MATCH(AS198,'Daten GWP'!$A$424:$ADO$424,0)-1)),0,OFFSET('Daten GWP'!$A$1,MATCH(BX$5,'Daten GWP'!$A:$A,0)-1,MATCH(AS198,'Daten GWP'!$A$424:$ADO$424,0)-1))*1000</f>
        <v>12.278404999999999</v>
      </c>
      <c r="BY198" s="309">
        <f t="shared" ca="1" si="149"/>
        <v>111.76194630000001</v>
      </c>
      <c r="BZ198" s="308">
        <f ca="1">IF(ISERROR(OFFSET('Daten GWP'!$A$1,MATCH(BZ$5,'Daten GWP'!$A:$A,0)-1,MATCH(AT198,'Daten GWP'!$A$424:$ADO$424,0)-1)),0,OFFSET('Daten GWP'!$A$1,MATCH(BZ$5,'Daten GWP'!$A:$A,0)-1,MATCH(AT198,'Daten GWP'!$A$424:$ADO$424,0)-1))*1000</f>
        <v>111.76195</v>
      </c>
      <c r="CA198" s="305">
        <f t="shared" ca="1" si="111"/>
        <v>1.0000000331060805</v>
      </c>
      <c r="CB198" s="310">
        <f ca="1">IF(ISERROR(OFFSET('Daten Elementary'!$A$1,MATCH(CB$5,'Daten Elementary'!$A:$A,0)-1,MATCH(AM198,'Daten Elementary'!$A$424:$ADO$424,0)-1)),0,OFFSET('Daten Elementary'!$A$1,MATCH(CB$5,'Daten Elementary'!$A:$A,0)-1,MATCH(AM198,'Daten Elementary'!$A$424:$ADO$424,0)-1))*1000000</f>
        <v>57.88317</v>
      </c>
      <c r="CC198" s="310">
        <f ca="1">IF(ISERROR(OFFSET('Daten Elementary'!$A$1,MATCH(CC$5,'Daten Elementary'!$A:$A,0)-1,MATCH(AN198,'Daten Elementary'!$A$424:$ADO$424,0)-1)),0,OFFSET('Daten Elementary'!$A$1,MATCH(CC$5,'Daten Elementary'!$A:$A,0)-1,MATCH(AN198,'Daten Elementary'!$A$424:$ADO$424,0)-1))*1000000</f>
        <v>0</v>
      </c>
      <c r="CD198" s="310">
        <f ca="1">IF(ISERROR(OFFSET('Daten Elementary'!$A$1,MATCH(CD$5,'Daten Elementary'!$A:$A,0)-1,MATCH(AO198,'Daten Elementary'!$A$424:$ADO$424,0)-1)),0,OFFSET('Daten Elementary'!$A$1,MATCH(CD$5,'Daten Elementary'!$A:$A,0)-1,MATCH(AO198,'Daten Elementary'!$A$424:$ADO$424,0)-1))*1000000</f>
        <v>6.0845772</v>
      </c>
      <c r="CE198" s="310">
        <f ca="1">IF(ISERROR(OFFSET('Daten Elementary'!$A$1,MATCH(CE$5,'Daten Elementary'!$A:$A,0)-1,MATCH(AP198,'Daten Elementary'!$A$424:$ADO$424,0)-1)),0,OFFSET('Daten Elementary'!$A$1,MATCH(CE$5,'Daten Elementary'!$A:$A,0)-1,MATCH(AP198,'Daten Elementary'!$A$424:$ADO$424,0)-1))*1000000</f>
        <v>0</v>
      </c>
      <c r="CF198" s="310">
        <f t="shared" ca="1" si="112"/>
        <v>63.967747199999998</v>
      </c>
      <c r="CG198" s="310">
        <f ca="1">IF(ISERROR(OFFSET('Daten Elementary'!$A$1,MATCH(CG$5,'Daten Elementary'!$A:$A,0)-1,MATCH(AQ198,'Daten Elementary'!$A$424:$ADO$424,0)-1)),0,OFFSET('Daten Elementary'!$A$1,MATCH(CG$5,'Daten Elementary'!$A:$A,0)-1,MATCH(AQ198,'Daten Elementary'!$A$424:$ADO$424,0)-1))*1000000</f>
        <v>1.5894950999999999</v>
      </c>
      <c r="CH198" s="310">
        <f ca="1">IF(ISERROR(OFFSET('Daten Elementary'!$A$1,MATCH(CH$5,'Daten Elementary'!$A:$A,0)-1,MATCH(AR198,'Daten Elementary'!$A$424:$ADO$424,0)-1)),0,OFFSET('Daten Elementary'!$A$1,MATCH(CH$5,'Daten Elementary'!$A:$A,0)-1,MATCH(AR198,'Daten Elementary'!$A$424:$ADO$424,0)-1))*1000000</f>
        <v>9.1105269</v>
      </c>
      <c r="CI198" s="310">
        <f ca="1">IF(ISERROR(OFFSET('Daten Elementary'!$A$1,MATCH(CI$5,'Daten Elementary'!$A:$A,0)-1,MATCH(AS198,'Daten Elementary'!$A$424:$ADO$424,0)-1)),0,OFFSET('Daten Elementary'!$A$1,MATCH(CI$5,'Daten Elementary'!$A:$A,0)-1,MATCH(AS198,'Daten Elementary'!$A$424:$ADO$424,0)-1))*1000000</f>
        <v>13.084522999999999</v>
      </c>
      <c r="CJ198" s="311">
        <f t="shared" ca="1" si="113"/>
        <v>87.752292199999999</v>
      </c>
      <c r="CK198" s="310">
        <f ca="1">IF(ISERROR(OFFSET('Daten Elementary'!$A$1,MATCH(CK$5,'Daten Elementary'!$A:$A,0)-1,MATCH($AT198,'Daten Elementary'!$A$424:$ADO$424,0)-1)),0,OFFSET('Daten Elementary'!$A$1,MATCH(CK$5,'Daten Elementary'!$A:$A,0)-1,MATCH($AT198,'Daten Elementary'!$A$424:$ADO$424,0)-1))*1000000</f>
        <v>87.752293000000009</v>
      </c>
      <c r="CL198" s="305">
        <f t="shared" ca="1" si="114"/>
        <v>1.0000000091165711</v>
      </c>
      <c r="CM198" s="312">
        <f ca="1">IF(ISERROR(OFFSET('Daten Elementary'!$A$1,MATCH(CM$5,'Daten Elementary'!$A:$A,0)-1,MATCH(AM198,'Daten Elementary'!$A$424:$ADO$424,0)-1)),0,OFFSET('Daten Elementary'!$A$1,MATCH(CM$5,'Daten Elementary'!$A:$A,0)-1,MATCH(AM198,'Daten Elementary'!$A$424:$ADO$424,0)-1))*1000000</f>
        <v>37.093409999999999</v>
      </c>
      <c r="CN198" s="312">
        <f ca="1">IF(ISERROR(OFFSET('Daten Elementary'!$A$1,MATCH(CN$5,'Daten Elementary'!$A:$A,0)-1,MATCH(AN198,'Daten Elementary'!$A$424:$ADO$424,0)-1)),0,OFFSET('Daten Elementary'!$A$1,MATCH(CN$5,'Daten Elementary'!$A:$A,0)-1,MATCH(AN198,'Daten Elementary'!$A$424:$ADO$424,0)-1))*1000000</f>
        <v>0</v>
      </c>
      <c r="CO198" s="312">
        <f ca="1">IF(ISERROR(OFFSET('Daten Elementary'!$A$1,MATCH(CO$5,'Daten Elementary'!$A:$A,0)-1,MATCH(AO198,'Daten Elementary'!$A$424:$ADO$424,0)-1)),0,OFFSET('Daten Elementary'!$A$1,MATCH(CO$5,'Daten Elementary'!$A:$A,0)-1,MATCH(AO198,'Daten Elementary'!$A$424:$ADO$424,0)-1))*1000000</f>
        <v>4.9450346999999999</v>
      </c>
      <c r="CP198" s="312">
        <f ca="1">IF(ISERROR(OFFSET('Daten Elementary'!$A$1,MATCH(CP$5,'Daten Elementary'!$A:$A,0)-1,MATCH(AP198,'Daten Elementary'!$A$424:$ADO$424,0)-1)),0,OFFSET('Daten Elementary'!$A$1,MATCH(CP$5,'Daten Elementary'!$A:$A,0)-1,MATCH(AP198,'Daten Elementary'!$A$424:$ADO$424,0)-1))*1000000</f>
        <v>0</v>
      </c>
      <c r="CQ198" s="312">
        <f t="shared" ca="1" si="115"/>
        <v>42.038444699999999</v>
      </c>
      <c r="CR198" s="312">
        <f ca="1">IF(ISERROR(OFFSET('Daten Elementary'!$A$1,MATCH(CR$5,'Daten Elementary'!$A:$A,0)-1,MATCH(AQ198,'Daten Elementary'!$A$424:$ADO$424,0)-1)),0,OFFSET('Daten Elementary'!$A$1,MATCH(CR$5,'Daten Elementary'!$A:$A,0)-1,MATCH(AQ198,'Daten Elementary'!$A$424:$ADO$424,0)-1))*1000000</f>
        <v>0.86739506</v>
      </c>
      <c r="CS198" s="312">
        <f ca="1">IF(ISERROR(OFFSET('Daten Elementary'!$A$1,MATCH(CS$5,'Daten Elementary'!$A:$A,0)-1,MATCH(AR198,'Daten Elementary'!$A$424:$ADO$424,0)-1)),0,OFFSET('Daten Elementary'!$A$1,MATCH(CS$5,'Daten Elementary'!$A:$A,0)-1,MATCH(AR198,'Daten Elementary'!$A$424:$ADO$424,0)-1))*1000000</f>
        <v>2.6396888000000001</v>
      </c>
      <c r="CT198" s="312">
        <f ca="1">IF(ISERROR(OFFSET('Daten Elementary'!$A$1,MATCH(CT$5,'Daten Elementary'!$A:$A,0)-1,MATCH(AS198,'Daten Elementary'!$A$424:$ADO$424,0)-1)),0,OFFSET('Daten Elementary'!$A$1,MATCH(CT$5,'Daten Elementary'!$A:$A,0)-1,MATCH(AS198,'Daten Elementary'!$A$424:$ADO$424,0)-1))*1000000</f>
        <v>7.3993447000000003</v>
      </c>
      <c r="CU198" s="313">
        <f t="shared" ca="1" si="116"/>
        <v>52.944873260000001</v>
      </c>
      <c r="CV198" s="312">
        <f ca="1">IF(ISERROR(OFFSET('Daten Elementary'!$A$1,MATCH(CV$5,'Daten Elementary'!$A:$A,0)-1,MATCH($AT198,'Daten Elementary'!$A$424:$ADO$424,0)-1)),0,OFFSET('Daten Elementary'!$A$1,MATCH(CV$5,'Daten Elementary'!$A:$A,0)-1,MATCH($AT198,'Daten Elementary'!$A$424:$ADO$424,0)-1))*1000000</f>
        <v>52.944873000000001</v>
      </c>
      <c r="CW198" s="305">
        <f t="shared" ca="1" si="117"/>
        <v>0.99999999508923176</v>
      </c>
      <c r="CX198" s="314">
        <f ca="1">IF(ISERROR(OFFSET('Daten Elementary'!$A$1,MATCH(CX$5,'Daten Elementary'!$A:$A,0)-1,MATCH(AM198,'Daten Elementary'!$A$424:$ADO$424,0)-1)),0,OFFSET('Daten Elementary'!$A$1,MATCH(CX$5,'Daten Elementary'!$A:$A,0)-1,MATCH(AM198,'Daten Elementary'!$A$424:$ADO$424,0)-1))*1000000</f>
        <v>24.554907</v>
      </c>
      <c r="CY198" s="314">
        <f ca="1">IF(ISERROR(OFFSET('Daten Elementary'!$A$1,MATCH(CY$5,'Daten Elementary'!$A:$A,0)-1,MATCH(AN198,'Daten Elementary'!$A$424:$ADO$424,0)-1)),0,OFFSET('Daten Elementary'!$A$1,MATCH(CY$5,'Daten Elementary'!$A:$A,0)-1,MATCH(AN198,'Daten Elementary'!$A$424:$ADO$424,0)-1))*1000000</f>
        <v>0</v>
      </c>
      <c r="CZ198" s="314">
        <f ca="1">IF(ISERROR(OFFSET('Daten Elementary'!$A$1,MATCH(CZ$5,'Daten Elementary'!$A:$A,0)-1,MATCH(AO198,'Daten Elementary'!$A$424:$ADO$424,0)-1)),0,OFFSET('Daten Elementary'!$A$1,MATCH(CZ$5,'Daten Elementary'!$A:$A,0)-1,MATCH(AO198,'Daten Elementary'!$A$424:$ADO$424,0)-1))*1000000</f>
        <v>52.699187999999999</v>
      </c>
      <c r="DA198" s="314">
        <f ca="1">IF(ISERROR(OFFSET('Daten Elementary'!$A$1,MATCH(DA$5,'Daten Elementary'!$A:$A,0)-1,MATCH(AP198,'Daten Elementary'!$A$424:$ADO$424,0)-1)),0,OFFSET('Daten Elementary'!$A$1,MATCH(DA$5,'Daten Elementary'!$A:$A,0)-1,MATCH(AP198,'Daten Elementary'!$A$424:$ADO$424,0)-1))*1000000</f>
        <v>0</v>
      </c>
      <c r="DB198" s="314">
        <f t="shared" ca="1" si="118"/>
        <v>77.254095000000007</v>
      </c>
      <c r="DC198" s="314">
        <f ca="1">IF(ISERROR(OFFSET('Daten Elementary'!$A$1,MATCH(DC$5,'Daten Elementary'!$A:$A,0)-1,MATCH(AQ198,'Daten Elementary'!$A$424:$ADO$424,0)-1)),0,OFFSET('Daten Elementary'!$A$1,MATCH(DC$5,'Daten Elementary'!$A:$A,0)-1,MATCH(AQ198,'Daten Elementary'!$A$424:$ADO$424,0)-1))*1000000</f>
        <v>6.1948109999999996</v>
      </c>
      <c r="DD198" s="314">
        <f ca="1">IF(ISERROR(OFFSET('Daten Elementary'!$A$1,MATCH(DD$5,'Daten Elementary'!$A:$A,0)-1,MATCH(AR198,'Daten Elementary'!$A$424:$ADO$424,0)-1)),0,OFFSET('Daten Elementary'!$A$1,MATCH(DD$5,'Daten Elementary'!$A:$A,0)-1,MATCH(AR198,'Daten Elementary'!$A$424:$ADO$424,0)-1))*1000000</f>
        <v>5.4657483999999998</v>
      </c>
      <c r="DE198" s="314">
        <f ca="1">IF(ISERROR(OFFSET('Daten Elementary'!$A$1,MATCH(DE$5,'Daten Elementary'!$A:$A,0)-1,MATCH(AS198,'Daten Elementary'!$A$424:$ADO$424,0)-1)),0,OFFSET('Daten Elementary'!$A$1,MATCH(DE$5,'Daten Elementary'!$A:$A,0)-1,MATCH(AS198,'Daten Elementary'!$A$424:$ADO$424,0)-1))*1000000</f>
        <v>68.212806999999998</v>
      </c>
      <c r="DF198" s="315">
        <f t="shared" ca="1" si="119"/>
        <v>157.12746140000002</v>
      </c>
      <c r="DG198" s="314">
        <f ca="1">IF(ISERROR(OFFSET('Daten Elementary'!$A$1,MATCH(DG$5,'Daten Elementary'!$A:$A,0)-1,MATCH($AT198,'Daten Elementary'!$A$424:$ADO$424,0)-1)),0,OFFSET('Daten Elementary'!$A$1,MATCH(DG$5,'Daten Elementary'!$A:$A,0)-1,MATCH($AT198,'Daten Elementary'!$A$424:$ADO$424,0)-1))*1000000</f>
        <v>157.12745999999999</v>
      </c>
      <c r="DH198" s="305">
        <f t="shared" ca="1" si="120"/>
        <v>0.99999999109003601</v>
      </c>
      <c r="DI198" s="316">
        <f ca="1">IF(ISERROR(OFFSET('Daten Elementary'!$A$1,MATCH(DI$5,'Daten Elementary'!$A:$A,0)-1,MATCH(AM198,'Daten Elementary'!$A$424:$ADO$424,0)-1)),0,OFFSET('Daten Elementary'!$A$1,MATCH(DI$5,'Daten Elementary'!$A:$A,0)-1,MATCH(AM198,'Daten Elementary'!$A$424:$ADO$424,0)-1))*1000000</f>
        <v>595.99</v>
      </c>
      <c r="DJ198" s="316">
        <f ca="1">IF(ISERROR(OFFSET('Daten Elementary'!$A$1,MATCH(DJ$5,'Daten Elementary'!$A:$A,0)-1,MATCH(AN198,'Daten Elementary'!$A$424:$ADO$424,0)-1)),0,OFFSET('Daten Elementary'!$A$1,MATCH(DJ$5,'Daten Elementary'!$A:$A,0)-1,MATCH(AN198,'Daten Elementary'!$A$424:$ADO$424,0)-1))*1000000</f>
        <v>0</v>
      </c>
      <c r="DK198" s="316">
        <f ca="1">IF(ISERROR(OFFSET('Daten Elementary'!$A$1,MATCH(DK$5,'Daten Elementary'!$A:$A,0)-1,MATCH(AO198,'Daten Elementary'!$A$424:$ADO$424,0)-1)),0,OFFSET('Daten Elementary'!$A$1,MATCH(DK$5,'Daten Elementary'!$A:$A,0)-1,MATCH(AO198,'Daten Elementary'!$A$424:$ADO$424,0)-1))*1000000</f>
        <v>64.209367</v>
      </c>
      <c r="DL198" s="316">
        <f ca="1">IF(ISERROR(OFFSET('Daten Elementary'!$A$1,MATCH(DL$5,'Daten Elementary'!$A:$A,0)-1,MATCH(AP198,'Daten Elementary'!$A$424:$ADO$424,0)-1)),0,OFFSET('Daten Elementary'!$A$1,MATCH(DL$5,'Daten Elementary'!$A:$A,0)-1,MATCH(AP198,'Daten Elementary'!$A$424:$ADO$424,0)-1))*1000000</f>
        <v>0</v>
      </c>
      <c r="DM198" s="316">
        <f t="shared" ca="1" si="121"/>
        <v>660.19936700000005</v>
      </c>
      <c r="DN198" s="316">
        <f ca="1">IF(ISERROR(OFFSET('Daten Elementary'!$A$1,MATCH(DN$5,'Daten Elementary'!$A:$A,0)-1,MATCH(AQ198,'Daten Elementary'!$A$424:$ADO$424,0)-1)),0,OFFSET('Daten Elementary'!$A$1,MATCH(DN$5,'Daten Elementary'!$A:$A,0)-1,MATCH(AQ198,'Daten Elementary'!$A$424:$ADO$424,0)-1))*1000000</f>
        <v>6.1590365999999994</v>
      </c>
      <c r="DO198" s="316">
        <f ca="1">IF(ISERROR(OFFSET('Daten Elementary'!$A$1,MATCH(DO$5,'Daten Elementary'!$A:$A,0)-1,MATCH(AR198,'Daten Elementary'!$A$424:$ADO$424,0)-1)),0,OFFSET('Daten Elementary'!$A$1,MATCH(DO$5,'Daten Elementary'!$A:$A,0)-1,MATCH(AR198,'Daten Elementary'!$A$424:$ADO$424,0)-1))*1000000</f>
        <v>12.467551</v>
      </c>
      <c r="DP198" s="316">
        <f ca="1">IF(ISERROR(OFFSET('Daten Elementary'!$A$1,MATCH(DP$5,'Daten Elementary'!$A:$A,0)-1,MATCH(AS198,'Daten Elementary'!$A$424:$ADO$424,0)-1)),0,OFFSET('Daten Elementary'!$A$1,MATCH(DP$5,'Daten Elementary'!$A:$A,0)-1,MATCH(AS198,'Daten Elementary'!$A$424:$ADO$424,0)-1))*1000000</f>
        <v>76.527473999999998</v>
      </c>
      <c r="DQ198" s="317">
        <f t="shared" ca="1" si="122"/>
        <v>755.35342860000003</v>
      </c>
      <c r="DR198" s="316">
        <f ca="1">IF(ISERROR(OFFSET('Daten Elementary'!$A$1,MATCH(DR$5,'Daten Elementary'!$A:$A,0)-1,MATCH($AT198,'Daten Elementary'!$A$424:$ADO$424,0)-1)),0,OFFSET('Daten Elementary'!$A$1,MATCH(DR$5,'Daten Elementary'!$A:$A,0)-1,MATCH($AT198,'Daten Elementary'!$A$424:$ADO$424,0)-1))*1000000</f>
        <v>755.35343</v>
      </c>
      <c r="DS198" s="305">
        <f t="shared" ca="1" si="123"/>
        <v>1.000000001853437</v>
      </c>
      <c r="DT198" s="318">
        <f ca="1">IF(ISERROR(OFFSET('Daten UBP13'!$A$1,MATCH(DT$5,'Daten UBP13'!$A:$A,0)-1,MATCH(AM198,'Daten UBP13'!$A$424:$AEG$424,0)-1)),0,OFFSET('Daten UBP13'!$A$1,MATCH(DT$5,'Daten UBP13'!$A:$A,0)-1,MATCH(AM198,'Daten UBP13'!$A$424:$AEG$424,0)-1))</f>
        <v>96.985410999999999</v>
      </c>
      <c r="DU198" s="318">
        <f ca="1">IF(ISERROR(OFFSET('Daten UBP13'!$A$1,MATCH(DU$5,'Daten UBP13'!$A:$A,0)-1,MATCH(AN198,'Daten UBP13'!$A$424:$AEG$424,0)-1)),0,OFFSET('Daten UBP13'!$A$1,MATCH(DU$5,'Daten UBP13'!$A:$A,0)-1,MATCH(AN198,'Daten UBP13'!$A$424:$AEG$424,0)-1))</f>
        <v>0</v>
      </c>
      <c r="DV198" s="318">
        <f ca="1">IF(ISERROR(OFFSET('Daten UBP13'!$A$1,MATCH(DV$5,'Daten UBP13'!$A:$A,0)-1,MATCH(AO198,'Daten UBP13'!$A$424:$AEG$424,0)-1)),0,OFFSET('Daten UBP13'!$A$1,MATCH(DV$5,'Daten UBP13'!$A:$A,0)-1,MATCH(AO198,'Daten UBP13'!$A$424:$AEG$424,0)-1))</f>
        <v>31.802078999999999</v>
      </c>
      <c r="DW198" s="318">
        <f ca="1">IF(ISERROR(OFFSET('Daten UBP13'!$A$1,MATCH(DW$5,'Daten UBP13'!$A:$A,0)-1,MATCH(AP198,'Daten UBP13'!$A$424:$AEG$424,0)-1)),0,OFFSET('Daten UBP13'!$A$1,MATCH(DW$5,'Daten UBP13'!$A:$A,0)-1,MATCH(AP198,'Daten UBP13'!$A$424:$AEG$424,0)-1))</f>
        <v>0</v>
      </c>
      <c r="DX198" s="318">
        <f t="shared" ca="1" si="124"/>
        <v>128.78748999999999</v>
      </c>
      <c r="DY198" s="318">
        <f ca="1">IF(ISERROR(OFFSET('Daten UBP13'!$A$1,MATCH(DY$5,'Daten UBP13'!$A:$A,0)-1,MATCH(AQ198,'Daten UBP13'!$A$424:$AEG$424,0)-1)),0,OFFSET('Daten UBP13'!$A$1,MATCH(DY$5,'Daten UBP13'!$A:$A,0)-1,MATCH(AQ198,'Daten UBP13'!$A$424:$AEG$424,0)-1))</f>
        <v>4.5804337999999998</v>
      </c>
      <c r="DZ198" s="318">
        <f ca="1">IF(ISERROR(OFFSET('Daten UBP13'!$A$1,MATCH(DZ$5,'Daten UBP13'!$A:$A,0)-1,MATCH(AR198,'Daten UBP13'!$A$424:$AEG$424,0)-1)),0,OFFSET('Daten UBP13'!$A$1,MATCH(DZ$5,'Daten UBP13'!$A:$A,0)-1,MATCH(AR198,'Daten UBP13'!$A$424:$AEG$424,0)-1))</f>
        <v>11.071996</v>
      </c>
      <c r="EA198" s="318">
        <f ca="1">IF(ISERROR(OFFSET('Daten UBP13'!$A$1,MATCH(EA$5,'Daten UBP13'!$A:$A,0)-1,MATCH(AS198,'Daten UBP13'!$A$424:$AEG$424,0)-1)),0,OFFSET('Daten UBP13'!$A$1,MATCH(EA$5,'Daten UBP13'!$A:$A,0)-1,MATCH(AS198,'Daten UBP13'!$A$424:$AEG$424,0)-1))</f>
        <v>25.238289999999999</v>
      </c>
      <c r="EB198" s="319">
        <f t="shared" ca="1" si="125"/>
        <v>169.67820980000002</v>
      </c>
      <c r="EC198" s="318">
        <f ca="1">IF(ISERROR(OFFSET('Daten UBP13'!$A$1,MATCH(EC$5,'Daten UBP13'!$A:$A,0)-1,MATCH(AT198,'Daten UBP13'!$A$424:$AEG$424,0)-1)),0,OFFSET('Daten UBP13'!$A$1,MATCH(EC$5,'Daten UBP13'!$A:$A,0)-1,MATCH(AT198,'Daten UBP13'!$A$424:$AEG$424,0)-1))</f>
        <v>169.67821000000001</v>
      </c>
      <c r="ED198" s="305">
        <f t="shared" ca="1" si="126"/>
        <v>1.0000000011787016</v>
      </c>
      <c r="EE198" s="320">
        <f ca="1">IF(ISERROR(OFFSET('Daten ReCiPe'!$A$1,MATCH(EE$5,'Daten ReCiPe'!$A:$A,0)-1,MATCH(AM198,'Daten ReCiPe'!$A$424:$ADO$424,0)-1)),0,OFFSET('Daten ReCiPe'!$A$1,MATCH(EE$5,'Daten ReCiPe'!$A:$A,0)-1,MATCH(AM198,'Daten ReCiPe'!$A$424:$ADO$424,0)-1))*1000</f>
        <v>5.3437654999999999</v>
      </c>
      <c r="EF198" s="320">
        <f ca="1">IF(ISERROR(OFFSET('Daten ReCiPe'!$A$1,MATCH(EF$5,'Daten ReCiPe'!$A:$A,0)-1,MATCH(AN198,'Daten ReCiPe'!$A$424:$ADO$424,0)-1)),0,OFFSET('Daten ReCiPe'!$A$1,MATCH(EF$5,'Daten ReCiPe'!$A:$A,0)-1,MATCH(AN198,'Daten ReCiPe'!$A$424:$ADO$424,0)-1))*1000</f>
        <v>0</v>
      </c>
      <c r="EG198" s="320">
        <f ca="1">IF(ISERROR(OFFSET('Daten ReCiPe'!$A$1,MATCH(EG$5,'Daten ReCiPe'!$A:$A,0)-1,MATCH(AO198,'Daten ReCiPe'!$A$424:$ADO$424,0)-1)),0,OFFSET('Daten ReCiPe'!$A$1,MATCH(EG$5,'Daten ReCiPe'!$A:$A,0)-1,MATCH(AO198,'Daten ReCiPe'!$A$424:$ADO$424,0)-1))*1000</f>
        <v>5.0227630000000003</v>
      </c>
      <c r="EH198" s="320">
        <f ca="1">IF(ISERROR(OFFSET('Daten ReCiPe'!$A$1,MATCH(EH$5,'Daten ReCiPe'!$A:$A,0)-1,MATCH(AP198,'Daten ReCiPe'!$A$424:$ADO$424,0)-1)),0,OFFSET('Daten ReCiPe'!$A$1,MATCH(EH$5,'Daten ReCiPe'!$A:$A,0)-1,MATCH(AP198,'Daten ReCiPe'!$A$424:$ADO$424,0)-1))*1000</f>
        <v>0</v>
      </c>
      <c r="EI198" s="320">
        <f t="shared" ca="1" si="127"/>
        <v>10.366528500000001</v>
      </c>
      <c r="EJ198" s="320">
        <f ca="1">IF(ISERROR(OFFSET('Daten ReCiPe'!$A$1,MATCH(EJ$5,'Daten ReCiPe'!$A:$A,0)-1,MATCH(AQ198,'Daten ReCiPe'!$A$424:$ADO$424,0)-1)),0,OFFSET('Daten ReCiPe'!$A$1,MATCH(EJ$5,'Daten ReCiPe'!$A:$A,0)-1,MATCH(AQ198,'Daten ReCiPe'!$A$424:$ADO$424,0)-1))*1000</f>
        <v>0.47755607</v>
      </c>
      <c r="EK198" s="320">
        <f ca="1">IF(ISERROR(OFFSET('Daten ReCiPe'!$A$1,MATCH(EK$5,'Daten ReCiPe'!$A:$A,0)-1,MATCH(AR198,'Daten ReCiPe'!$A$424:$ADO$424,0)-1)),0,OFFSET('Daten ReCiPe'!$A$1,MATCH(EK$5,'Daten ReCiPe'!$A:$A,0)-1,MATCH(AR198,'Daten ReCiPe'!$A$424:$ADO$424,0)-1))*1000</f>
        <v>0.86537158000000003</v>
      </c>
      <c r="EL198" s="320">
        <f ca="1">IF(ISERROR(OFFSET('Daten ReCiPe'!$A$1,MATCH(EL$5,'Daten ReCiPe'!$A:$A,0)-1,MATCH(AS198,'Daten ReCiPe'!$A$424:$ADO$424,0)-1)),0,OFFSET('Daten ReCiPe'!$A$1,MATCH(EL$5,'Daten ReCiPe'!$A:$A,0)-1,MATCH(AS198,'Daten ReCiPe'!$A$424:$ADO$424,0)-1))*1000</f>
        <v>1.9637568999999999</v>
      </c>
      <c r="EM198" s="321">
        <f t="shared" ca="1" si="128"/>
        <v>13.673213050000001</v>
      </c>
      <c r="EN198" s="320">
        <f ca="1">IF(ISERROR(OFFSET('Daten ReCiPe'!$A$1,MATCH(EN$5,'Daten ReCiPe'!$A:$A,0)-1,MATCH(AT198,'Daten ReCiPe'!$A$424:$ADO$424,0)-1)),0,OFFSET('Daten ReCiPe'!$A$1,MATCH(EN$5,'Daten ReCiPe'!$A:$A,0)-1,MATCH(AT198,'Daten ReCiPe'!$A$424:$ADO$424,0)-1))*1000</f>
        <v>13.673213000000001</v>
      </c>
      <c r="EO198" s="305">
        <f t="shared" ca="1" si="129"/>
        <v>0.99999999634321501</v>
      </c>
      <c r="EP198" s="322">
        <f ca="1">IF(ISERROR(OFFSET('Daten Elementary'!$A$1,MATCH(EP$5,'Daten Elementary'!$A:$A,0)-1,MATCH(AM198,'Daten Elementary'!$A$424:$ADO$424,0)-1)),0,OFFSET('Daten Elementary'!$A$1,MATCH(EP$5,'Daten Elementary'!$A:$A,0)-1,MATCH(AM198,'Daten Elementary'!$A$424:$ADO$424,0)-1))*1000000</f>
        <v>1.2025933999999998</v>
      </c>
      <c r="EQ198" s="322">
        <f ca="1">IF(ISERROR(OFFSET('Daten Elementary'!$A$1,MATCH(EQ$5,'Daten Elementary'!$A:$A,0)-1,MATCH(AN198,'Daten Elementary'!$A$424:$ADO$424,0)-1)),0,OFFSET('Daten Elementary'!$A$1,MATCH(EQ$5,'Daten Elementary'!$A:$A,0)-1,MATCH(AN198,'Daten Elementary'!$A$424:$ADO$424,0)-1))*1000000</f>
        <v>0</v>
      </c>
      <c r="ER198" s="322">
        <f ca="1">IF(ISERROR(OFFSET('Daten Elementary'!$A$1,MATCH(ER$5,'Daten Elementary'!$A:$A,0)-1,MATCH(AO198,'Daten Elementary'!$A$424:$ADO$424,0)-1)),0,OFFSET('Daten Elementary'!$A$1,MATCH(ER$5,'Daten Elementary'!$A:$A,0)-1,MATCH(AO198,'Daten Elementary'!$A$424:$ADO$424,0)-1))*1000000</f>
        <v>142.75966</v>
      </c>
      <c r="ES198" s="322">
        <f ca="1">IF(ISERROR(OFFSET('Daten Elementary'!$A$1,MATCH(ES$5,'Daten Elementary'!$A:$A,0)-1,MATCH(AP198,'Daten Elementary'!$A$424:$ADO$424,0)-1)),0,OFFSET('Daten Elementary'!$A$1,MATCH(ES$5,'Daten Elementary'!$A:$A,0)-1,MATCH(AP198,'Daten Elementary'!$A$424:$ADO$424,0)-1))*1000000</f>
        <v>0</v>
      </c>
      <c r="ET198" s="322">
        <f t="shared" ca="1" si="130"/>
        <v>143.96225340000001</v>
      </c>
      <c r="EU198" s="322">
        <f ca="1">IF(ISERROR(OFFSET('Daten Elementary'!$A$1,MATCH(EU$5,'Daten Elementary'!$A:$A,0)-1,MATCH(AQ198,'Daten Elementary'!$A$424:$ADO$424,0)-1)),0,OFFSET('Daten Elementary'!$A$1,MATCH(EU$5,'Daten Elementary'!$A:$A,0)-1,MATCH(AQ198,'Daten Elementary'!$A$424:$ADO$424,0)-1))*1000000</f>
        <v>9.6732406999999991</v>
      </c>
      <c r="EV198" s="322">
        <f ca="1">IF(ISERROR(OFFSET('Daten Elementary'!$A$1,MATCH(EV$5,'Daten Elementary'!$A:$A,0)-1,MATCH(AR198,'Daten Elementary'!$A$424:$ADO$424,0)-1)),0,OFFSET('Daten Elementary'!$A$1,MATCH(EV$5,'Daten Elementary'!$A:$A,0)-1,MATCH(AR198,'Daten Elementary'!$A$424:$ADO$424,0)-1))*1000000</f>
        <v>14.346136999999999</v>
      </c>
      <c r="EW198" s="322">
        <f ca="1">IF(ISERROR(OFFSET('Daten Elementary'!$A$1,MATCH(EW$5,'Daten Elementary'!$A:$A,0)-1,MATCH(AS198,'Daten Elementary'!$A$424:$ADO$424,0)-1)),0,OFFSET('Daten Elementary'!$A$1,MATCH(EW$5,'Daten Elementary'!$A:$A,0)-1,MATCH(AS198,'Daten Elementary'!$A$424:$ADO$424,0)-1))*1000000</f>
        <v>28.861498999999998</v>
      </c>
      <c r="EX198" s="323">
        <f t="shared" ca="1" si="131"/>
        <v>196.84313010000002</v>
      </c>
      <c r="EY198" s="322">
        <f ca="1">IF(ISERROR(OFFSET('Daten Elementary'!$A$1,MATCH(EY$5,'Daten Elementary'!$A:$A,0)-1,MATCH($AT198,'Daten Elementary'!$A$424:$ADO$424,0)-1)),0,OFFSET('Daten Elementary'!$A$1,MATCH(EY$5,'Daten Elementary'!$A:$A,0)-1,MATCH($AT198,'Daten Elementary'!$A$424:$ADO$424,0)-1))*1000000</f>
        <v>196.84313</v>
      </c>
      <c r="EZ198" s="305">
        <f t="shared" ca="1" si="132"/>
        <v>0.99999999949198115</v>
      </c>
      <c r="FA198" s="314">
        <f ca="1">IF(ISERROR(OFFSET('Daten Elementary'!$A$1,MATCH(FA$5,'Daten Elementary'!$A:$A,0)-1,MATCH(AM198,'Daten Elementary'!$A$424:$ADO$424,0)-1)),0,OFFSET('Daten Elementary'!$A$1,MATCH(FA$5,'Daten Elementary'!$A:$A,0)-1,MATCH(AM198,'Daten Elementary'!$A$424:$ADO$424,0)-1))*1000</f>
        <v>74.439000000000007</v>
      </c>
      <c r="FB198" s="314">
        <f ca="1">IF(ISERROR(OFFSET('Daten Elementary'!$A$1,MATCH(FB$5,'Daten Elementary'!$A:$A,0)-1,MATCH(AN198,'Daten Elementary'!$A$424:$ADO$424,0)-1)),0,OFFSET('Daten Elementary'!$A$1,MATCH(FB$5,'Daten Elementary'!$A:$A,0)-1,MATCH(AN198,'Daten Elementary'!$A$424:$ADO$424,0)-1))*1000</f>
        <v>0</v>
      </c>
      <c r="FC198" s="314">
        <f ca="1">IF(ISERROR(OFFSET('Daten Elementary'!$A$1,MATCH(FC$5,'Daten Elementary'!$A:$A,0)-1,MATCH(AO198,'Daten Elementary'!$A$424:$ADO$424,0)-1)),0,OFFSET('Daten Elementary'!$A$1,MATCH(FC$5,'Daten Elementary'!$A:$A,0)-1,MATCH(AO198,'Daten Elementary'!$A$424:$ADO$424,0)-1))*1000</f>
        <v>12.437758000000001</v>
      </c>
      <c r="FD198" s="314">
        <f ca="1">IF(ISERROR(OFFSET('Daten Elementary'!$A$1,MATCH(FD$5,'Daten Elementary'!$A:$A,0)-1,MATCH(AP198,'Daten Elementary'!$A$424:$ADO$424,0)-1)),0,OFFSET('Daten Elementary'!$A$1,MATCH(FD$5,'Daten Elementary'!$A:$A,0)-1,MATCH(AP198,'Daten Elementary'!$A$424:$ADO$424,0)-1))*1000</f>
        <v>0</v>
      </c>
      <c r="FE198" s="314">
        <f t="shared" ca="1" si="133"/>
        <v>86.876758000000009</v>
      </c>
      <c r="FF198" s="314">
        <f ca="1">IF(ISERROR(OFFSET('Daten Elementary'!$A$1,MATCH(FF$5,'Daten Elementary'!$A:$A,0)-1,MATCH(AQ198,'Daten Elementary'!$A$424:$ADO$424,0)-1)),0,OFFSET('Daten Elementary'!$A$1,MATCH(FF$5,'Daten Elementary'!$A:$A,0)-1,MATCH(AQ198,'Daten Elementary'!$A$424:$ADO$424,0)-1))*1000</f>
        <v>2.9946033999999999</v>
      </c>
      <c r="FG198" s="314">
        <f ca="1">IF(ISERROR(OFFSET('Daten Elementary'!$A$1,MATCH(FG$5,'Daten Elementary'!$A:$A,0)-1,MATCH(AR198,'Daten Elementary'!$A$424:$ADO$424,0)-1)),0,OFFSET('Daten Elementary'!$A$1,MATCH(FG$5,'Daten Elementary'!$A:$A,0)-1,MATCH(AR198,'Daten Elementary'!$A$424:$ADO$424,0)-1))*1000</f>
        <v>5.3085563000000002</v>
      </c>
      <c r="FH198" s="314">
        <f ca="1">IF(ISERROR(OFFSET('Daten Elementary'!$A$1,MATCH(FH$5,'Daten Elementary'!$A:$A,0)-1,MATCH(AS198,'Daten Elementary'!$A$424:$ADO$424,0)-1)),0,OFFSET('Daten Elementary'!$A$1,MATCH(FH$5,'Daten Elementary'!$A:$A,0)-1,MATCH(AS198,'Daten Elementary'!$A$424:$ADO$424,0)-1))*1000</f>
        <v>11.06818</v>
      </c>
      <c r="FI198" s="315">
        <f t="shared" ca="1" si="134"/>
        <v>106.24809770000002</v>
      </c>
      <c r="FJ198" s="314">
        <f ca="1">IF(ISERROR(OFFSET('Daten Elementary'!$A$1,MATCH(FJ$5,'Daten Elementary'!$A:$A,0)-1,MATCH($AT198,'Daten Elementary'!$A$424:$ADO$424,0)-1)),0,OFFSET('Daten Elementary'!$A$1,MATCH(FJ$5,'Daten Elementary'!$A:$A,0)-1,MATCH($AT198,'Daten Elementary'!$A$424:$ADO$424,0)-1))*1000</f>
        <v>106.24809999999999</v>
      </c>
      <c r="FK198" s="305">
        <f t="shared" ca="1" si="135"/>
        <v>1.0000000216474463</v>
      </c>
      <c r="FL198" s="314">
        <f ca="1">IF(ISERROR(OFFSET('Daten Elementary'!$A$1,MATCH(FL$5,'Daten Elementary'!$A:$A,0)-1,MATCH(AM198,'Daten Elementary'!$A$424:$ADO$424,0)-1)),0,OFFSET('Daten Elementary'!$A$1,MATCH(FL$5,'Daten Elementary'!$A:$A,0)-1,MATCH(AM198,'Daten Elementary'!$A$424:$ADO$424,0)-1))</f>
        <v>0</v>
      </c>
      <c r="FM198" s="314">
        <f ca="1">IF(ISERROR(OFFSET('Daten Elementary'!$A$1,MATCH(FM$5,'Daten Elementary'!$A:$A,0)-1,MATCH(AN198,'Daten Elementary'!$A$424:$ADO$424,0)-1)),0,OFFSET('Daten Elementary'!$A$1,MATCH(FM$5,'Daten Elementary'!$A:$A,0)-1,MATCH(AN198,'Daten Elementary'!$A$424:$ADO$424,0)-1))</f>
        <v>0</v>
      </c>
      <c r="FN198" s="314">
        <f ca="1">IF(ISERROR(OFFSET('Daten Elementary'!$A$1,MATCH(FN$5,'Daten Elementary'!$A:$A,0)-1,MATCH(AO198,'Daten Elementary'!$A$424:$ADO$424,0)-1)),0,OFFSET('Daten Elementary'!$A$1,MATCH(FN$5,'Daten Elementary'!$A:$A,0)-1,MATCH(AO198,'Daten Elementary'!$A$424:$ADO$424,0)-1))</f>
        <v>0</v>
      </c>
      <c r="FO198" s="314">
        <f ca="1">IF(ISERROR(OFFSET('Daten Elementary'!$A$1,MATCH(FO$5,'Daten Elementary'!$A:$A,0)-1,MATCH(AP198,'Daten Elementary'!$A$424:$ADO$424,0)-1)),0,OFFSET('Daten Elementary'!$A$1,MATCH(FO$5,'Daten Elementary'!$A:$A,0)-1,MATCH(AP198,'Daten Elementary'!$A$424:$ADO$424,0)-1))</f>
        <v>0</v>
      </c>
      <c r="FP198" s="314">
        <f t="shared" ca="1" si="136"/>
        <v>0</v>
      </c>
      <c r="FQ198" s="314">
        <f ca="1">IF(ISERROR(OFFSET('Daten Elementary'!$A$1,MATCH(FQ$5,'Daten Elementary'!$A:$A,0)-1,MATCH(AQ198,'Daten Elementary'!$A$424:$ADO$424,0)-1)),0,OFFSET('Daten Elementary'!$A$1,MATCH(FQ$5,'Daten Elementary'!$A:$A,0)-1,MATCH(AQ198,'Daten Elementary'!$A$424:$ADO$424,0)-1))</f>
        <v>0</v>
      </c>
      <c r="FR198" s="314">
        <f ca="1">IF(ISERROR(OFFSET('Daten Elementary'!$A$1,MATCH(FR$5,'Daten Elementary'!$A:$A,0)-1,MATCH(AR198,'Daten Elementary'!$A$424:$ADO$424,0)-1)),0,OFFSET('Daten Elementary'!$A$1,MATCH(FR$5,'Daten Elementary'!$A:$A,0)-1,MATCH(AR198,'Daten Elementary'!$A$424:$ADO$424,0)-1))</f>
        <v>0</v>
      </c>
      <c r="FS198" s="314">
        <f ca="1">IF(ISERROR(OFFSET('Daten Elementary'!$A$1,MATCH(FS$5,'Daten Elementary'!$A:$A,0)-1,MATCH(AS198,'Daten Elementary'!$A$424:$ADO$424,0)-1)),0,OFFSET('Daten Elementary'!$A$1,MATCH(FS$5,'Daten Elementary'!$A:$A,0)-1,MATCH(AS198,'Daten Elementary'!$A$424:$ADO$424,0)-1))</f>
        <v>0</v>
      </c>
      <c r="FT198" s="315">
        <f t="shared" ca="1" si="137"/>
        <v>0</v>
      </c>
      <c r="FU198" s="314">
        <f ca="1">IF(ISERROR(OFFSET('Daten Elementary'!$A$1,MATCH(FU$5,'Daten Elementary'!$A:$A,0)-1,MATCH($AT198,'Daten Elementary'!$A$424:$ADO$424,0)-1)),0,OFFSET('Daten Elementary'!$A$1,MATCH(FU$5,'Daten Elementary'!$A:$A,0)-1,MATCH($AT198,'Daten Elementary'!$A$424:$ADO$424,0)-1))</f>
        <v>0</v>
      </c>
      <c r="FV198" s="305">
        <f t="shared" ca="1" si="138"/>
        <v>0</v>
      </c>
      <c r="FW198" s="324"/>
      <c r="FX198" s="231" t="str">
        <f t="shared" si="139"/>
        <v>Lastwagen (32t-40t), Diesel (EURO 3)</v>
      </c>
      <c r="FY198" s="231" t="str">
        <f t="shared" si="104"/>
        <v>Lastwagen (32t-40t)</v>
      </c>
      <c r="FZ198" s="231" t="str">
        <f t="shared" si="105"/>
        <v>, Diesel</v>
      </c>
      <c r="GA198" s="231" t="str">
        <f t="shared" si="106"/>
        <v xml:space="preserve"> (EURO 3)</v>
      </c>
      <c r="GB198" s="231"/>
    </row>
    <row r="199" spans="1:184" ht="16.5" customHeight="1">
      <c r="A199" s="364"/>
      <c r="B199" s="339"/>
      <c r="C199" s="332" t="s">
        <v>393</v>
      </c>
      <c r="D199" s="332" t="s">
        <v>24</v>
      </c>
      <c r="E199" s="345" t="s">
        <v>26</v>
      </c>
      <c r="F199" s="97">
        <v>11.61</v>
      </c>
      <c r="G199" s="34">
        <v>23</v>
      </c>
      <c r="H199" s="84">
        <f t="shared" si="150"/>
        <v>0.50478260869565217</v>
      </c>
      <c r="I199" s="101">
        <v>1</v>
      </c>
      <c r="J199" s="101"/>
      <c r="K199" s="90">
        <v>1</v>
      </c>
      <c r="L199" s="86"/>
      <c r="M199" s="86"/>
      <c r="N199" s="38" t="s">
        <v>100</v>
      </c>
      <c r="O199" s="6">
        <f ca="1">(IF(ISERROR(INDEX(INDIRECT($D$268),MATCH($AM199,$AM$4:$AM$275,0),MATCH(O$304,INDIRECT($E$268),0))*$I199/$AD199),0,INDEX(INDIRECT($D$268),MATCH($AM199,$AM$4:$AM$275,0),MATCH(O$304,INDIRECT($E$268),0))*$I199/$AD199)+IF(ISERROR(INDEX(INDIRECT($D$268),MATCH($AN199,$AN$4:$AN$275,0),MATCH(O$305,INDIRECT($E$268),0))*$J199/$AE199),0,INDEX(INDIRECT($D$268),MATCH($AN199,$AN$4:$AN$275,0),MATCH(O$305,INDIRECT($E$268),0))*$J199/$AE199))*$AC199/$F199</f>
        <v>72.844715000000008</v>
      </c>
      <c r="P199" s="6">
        <f ca="1">(IF(ISERROR(INDEX(INDIRECT($D$268),MATCH($AO199,$AO$4:$AO$275,0),MATCH(P$304,INDIRECT($E$268),0))*$I199/$AD199),0,INDEX(INDIRECT($D$268),MATCH($AO199,$AO$4:$AO$275,0),MATCH(P$304,INDIRECT($E$268),0))*$I199/$AD199)+IF(ISERROR(INDEX(INDIRECT($D$268),MATCH($AP199,$AP$4:$AP$275,0),MATCH(P$305,INDIRECT($E$268),0))*$J199/$AE199),0,INDEX(INDIRECT($D$268),MATCH($AP199,$AP$4:$AP$275,0),MATCH(P$305,INDIRECT($E$268),0))*$J199/$AE199))*$AC199/$F199</f>
        <v>14.732039999999998</v>
      </c>
      <c r="Q199" s="6">
        <f ca="1">INDEX(INDIRECT($D$268),MATCH($AQ199,$AQ$4:$AQ$284,0),MATCH(Q$4,INDIRECT($E$268),0))*$K199*$AC199/$F199/$AF199</f>
        <v>3.3046362</v>
      </c>
      <c r="R199" s="6">
        <f ca="1">INDEX(INDIRECT($D$268),MATCH($AR199,$AR$4:$AR$284,0),MATCH(R$4,INDIRECT($E$268),0))*$K199*$AC199/$F199/$AF199</f>
        <v>5.9497251000000002</v>
      </c>
      <c r="S199" s="6">
        <f ca="1">INDEX(INDIRECT($D$268),MATCH($AS199,$AS$4:$AS$284,0),MATCH(S$4,INDIRECT($E$268),0))*$K199*$AC199/$F199/$AF199</f>
        <v>12.278404999999998</v>
      </c>
      <c r="T199" s="7">
        <f t="shared" ca="1" si="146"/>
        <v>109.10952130000001</v>
      </c>
      <c r="U199" s="6">
        <f>IF($B$268=6,(IF(OR(AJ199="Benzin",AJ199="Diesel"),$AK199*INDEX('DIN EN 16258'!$I:$I,MATCH('mobitool-Faktoren v2.0'!$AI199,'DIN EN 16258'!$A:$A,0))*$I199/$AD199+$AL199*INDEX('DIN EN 16258'!$I:$I,MATCH('mobitool-Faktoren v2.0'!$AJ199,'DIN EN 16258'!$A:$A,0))*$I199/$AD199,IF(ISERROR($AK199*INDEX('DIN EN 16258'!$I:$I,MATCH('mobitool-Faktoren v2.0'!$AI199,'DIN EN 16258'!$A:$A,0))*$I199/$AD199),0,$AK199*INDEX('DIN EN 16258'!$I:$I,MATCH('mobitool-Faktoren v2.0'!$AI199,'DIN EN 16258'!$A:$A,0))*$I199/$AD199)+IF(ISERROR($AL199*INDEX('DIN EN 16258'!$I:$I,MATCH('mobitool-Faktoren v2.0'!$AJ199,'DIN EN 16258'!$A:$A,0))*$J199/$AE199),0,$AL199*INDEX('DIN EN 16258'!$I:$I,MATCH('mobitool-Faktoren v2.0'!$AJ199,'DIN EN 16258'!$A:$A,0))*$J199/$AE199)))*1000,
IF($B$268=1,(IF(OR(AJ199="Benzin",AJ199="Diesel"),$AK199*INDEX('DIN EN 16258'!$D:$D,MATCH('mobitool-Faktoren v2.0'!$AI199,'DIN EN 16258'!$A:$A,0))*$I199/$AD199+$AL199*INDEX('DIN EN 16258'!$D:$D,MATCH('mobitool-Faktoren v2.0'!$AJ199,'DIN EN 16258'!$A:$A,0))*$I199/$AD199,IF(ISERROR($AK199*INDEX('DIN EN 16258'!$D:$D,MATCH('mobitool-Faktoren v2.0'!$AI199,'DIN EN 16258'!$A:$A,0))*$I199/$AD199),0,$AK199*INDEX('DIN EN 16258'!$D:$D,MATCH('mobitool-Faktoren v2.0'!$AI199,'DIN EN 16258'!$A:$A,0))*$I199/$AD199)+IF(ISERROR($AL199*INDEX('DIN EN 16258'!$D:$D,MATCH('mobitool-Faktoren v2.0'!$AJ199,'DIN EN 16258'!$A:$A,0))*$J199/$AE199),0,$AL199*INDEX('DIN EN 16258'!$D:$D,MATCH('mobitool-Faktoren v2.0'!$AJ199,'DIN EN 16258'!$A:$A,0))*$J199/$AE199))),0))*$AC199/$F199</f>
        <v>72.728970000000004</v>
      </c>
      <c r="V199" s="6">
        <f>IF($B$268=6,(IF(OR(AJ199="Benzin",AJ199="Diesel"),$AK199*INDEX('DIN EN 16258'!$L:$L,MATCH('mobitool-Faktoren v2.0'!$AI199,'DIN EN 16258'!$A:$A,0))*$I199/$AD199+$AL199*INDEX('DIN EN 16258'!$L:$L,MATCH('mobitool-Faktoren v2.0'!$AJ199,'DIN EN 16258'!$A:$A,0))*$I199/$AD199,IF(ISERROR($AK199*INDEX('DIN EN 16258'!$L:$L,MATCH('mobitool-Faktoren v2.0'!$AI199,'DIN EN 16258'!$A:$A,0))*$I199/$AD199),0,$AK199*INDEX('DIN EN 16258'!$L:$L,MATCH('mobitool-Faktoren v2.0'!$AI199,'DIN EN 16258'!$A:$A,0))*$I199/$AD199)+IF(ISERROR($AL199*INDEX('DIN EN 16258'!$L:$L,MATCH('mobitool-Faktoren v2.0'!$AJ199,'DIN EN 16258'!$A:$A,0))*$J199/$AE199),0,$AL199*INDEX('DIN EN 16258'!$L:$L,MATCH('mobitool-Faktoren v2.0'!$AJ199,'DIN EN 16258'!$A:$A,0))*$J199/$AE199)))*1000,
IF($B$268=1,(IF(OR(AJ199="Benzin",AJ199="Diesel"),$AK199*INDEX('DIN EN 16258'!$F:$F,MATCH('mobitool-Faktoren v2.0'!$AI199,'DIN EN 16258'!$A:$A,0))*$I199/$AD199+$AL199*INDEX('DIN EN 16258'!$F:$F,MATCH('mobitool-Faktoren v2.0'!$AJ199,'DIN EN 16258'!$A:$A,0))*$I199/$AD199,IF(ISERROR($AK199*INDEX('DIN EN 16258'!$F:$F,MATCH('mobitool-Faktoren v2.0'!$AI199,'DIN EN 16258'!$A:$A,0))*$I199/$AD199),0,$AK199*INDEX('DIN EN 16258'!$F:$F,MATCH('mobitool-Faktoren v2.0'!$AI199,'DIN EN 16258'!$A:$A,0))*$I199/$AD199)+IF(ISERROR($AL199*INDEX('DIN EN 16258'!$F:$F,MATCH('mobitool-Faktoren v2.0'!$AJ199,'DIN EN 16258'!$A:$A,0))*$J199/$AE199),0,$AL199*INDEX('DIN EN 16258'!$F:$F,MATCH('mobitool-Faktoren v2.0'!$AJ199,'DIN EN 16258'!$A:$A,0))*$J199/$AE199))),0))*$AC199/$F199</f>
        <v>88.362300000000005</v>
      </c>
      <c r="W199" s="39" t="s">
        <v>672</v>
      </c>
      <c r="X199" s="39" t="s">
        <v>162</v>
      </c>
      <c r="Y199" s="300"/>
      <c r="Z199" s="300"/>
      <c r="AA199" s="299"/>
      <c r="AB199" s="299"/>
      <c r="AC199" s="300">
        <v>11.61</v>
      </c>
      <c r="AD199" s="298">
        <v>1</v>
      </c>
      <c r="AE199" s="298"/>
      <c r="AF199" s="337">
        <v>1</v>
      </c>
      <c r="AG199" s="337"/>
      <c r="AH199" s="337"/>
      <c r="AI199" s="301" t="s">
        <v>24</v>
      </c>
      <c r="AJ199" s="301"/>
      <c r="AK199" s="374">
        <f>'Kennwerte Strassentransporte'!H$80</f>
        <v>2.2657E-2</v>
      </c>
      <c r="AL199" s="374"/>
      <c r="AM199" s="202" t="s">
        <v>1216</v>
      </c>
      <c r="AN199" s="202" t="s">
        <v>81</v>
      </c>
      <c r="AO199" s="202" t="s">
        <v>1217</v>
      </c>
      <c r="AP199" s="202" t="s">
        <v>81</v>
      </c>
      <c r="AQ199" s="202" t="s">
        <v>1218</v>
      </c>
      <c r="AR199" s="202" t="s">
        <v>1219</v>
      </c>
      <c r="AS199" s="202" t="s">
        <v>1220</v>
      </c>
      <c r="AT199" s="202" t="s">
        <v>1232</v>
      </c>
      <c r="AU199" s="303">
        <f ca="1">IF(ISERROR(OFFSET('Daten KEA'!$A$1,MATCH(AU$5,'Daten KEA'!$A:$A,0)-1,MATCH(AM199,'Daten KEA'!$A$424:$ADO$424,0)-1)),0,OFFSET('Daten KEA'!$A$1,MATCH(AU$5,'Daten KEA'!$A:$A,0)-1,MATCH(AM199,'Daten KEA'!$A$424:$ADO$424,0)-1))+IF(ISERROR(AK199*INDEX('Energiefaktoren Ecoinvent'!$D:$D,MATCH('mobitool-Faktoren v2.0'!AI199,'Energiefaktoren Ecoinvent'!$A:$A,0))),0,AK199*INDEX('Energiefaktoren Ecoinvent'!$D:$D,MATCH('mobitool-Faktoren v2.0'!AI199,'Energiefaktoren Ecoinvent'!$A:$A,0)))+IF(OR(AJ199="Benzin",AJ199="Diesel"),IF(ISERROR(OFFSET('Daten KEA'!$A$1,MATCH(AV$5,'Daten KEA'!$A:$A,0)-1,MATCH(AN199,'Daten KEA'!$A$424:$ADO$424,0)-1)),0,OFFSET('Daten KEA'!$A$1,MATCH(AV$5,'Daten KEA'!$A:$A,0)-1,MATCH(AN199,'Daten KEA'!$A$424:$ADO$424,0)-1))+IF(ISERROR(AL199*INDEX('Energiefaktoren Ecoinvent'!$D:$D,MATCH('mobitool-Faktoren v2.0'!AJ199,'Energiefaktoren Ecoinvent'!$A:$A,0))),0,AL199*INDEX('Energiefaktoren Ecoinvent'!$D:$D,MATCH('mobitool-Faktoren v2.0'!AJ199,'Energiefaktoren Ecoinvent'!$A:$A,0))),0)</f>
        <v>0.9697195999999999</v>
      </c>
      <c r="AV199" s="303">
        <f ca="1">IF(OR(AJ199="Benzin",AJ199="Diesel"),0,IF(ISERROR(OFFSET('Daten KEA'!$A$1,MATCH(AV$5,'Daten KEA'!$A:$A,0)-1,MATCH(AN199,'Daten KEA'!$A$424:$ADO$424,0)-1)),0,OFFSET('Daten KEA'!$A$1,MATCH(AV$5,'Daten KEA'!$A:$A,0)-1,MATCH(AN199,'Daten KEA'!$A$424:$ADO$424,0)-1))+IF(ISERROR(AL199*INDEX('Energiefaktoren Ecoinvent'!$D:$D,MATCH('mobitool-Faktoren v2.0'!AJ199,'Energiefaktoren Ecoinvent'!$A:$A,0))),0,AL199*INDEX('Energiefaktoren Ecoinvent'!$D:$D,MATCH('mobitool-Faktoren v2.0'!AJ199,'Energiefaktoren Ecoinvent'!$A:$A,0))))</f>
        <v>0</v>
      </c>
      <c r="AW199" s="303">
        <f ca="1">IF(ISERROR(OFFSET('Daten KEA'!$A$1,MATCH(AW$5,'Daten KEA'!$A:$A,0)-1,MATCH(AO199,'Daten KEA'!$A$424:$ADO$424,0)-1)),0,OFFSET('Daten KEA'!$A$1,MATCH(AW$5,'Daten KEA'!$A:$A,0)-1,MATCH(AO199,'Daten KEA'!$A$424:$ADO$424,0)-1))-IF(ISERROR(AK199*INDEX('Energiefaktoren Ecoinvent'!$D:$D,MATCH('mobitool-Faktoren v2.0'!AI199,'Energiefaktoren Ecoinvent'!$A:$A,0))),0,AK199*INDEX('Energiefaktoren Ecoinvent'!$D:$D,MATCH('mobitool-Faktoren v2.0'!AI199,'Energiefaktoren Ecoinvent'!$A:$A,0)))+IF(OR(AJ199="Benzin",AJ199="Diesel"),IF(ISERROR(OFFSET('Daten KEA'!$A$1,MATCH(AX$5,'Daten KEA'!$A:$A,0)-1,MATCH(AP199,'Daten KEA'!$A$424:$ADO$424,0)-1)),0,OFFSET('Daten KEA'!$A$1,MATCH(AX$5,'Daten KEA'!$A:$A,0)-1,MATCH(AP199,'Daten KEA'!$A$424:$ADO$424,0)-1))-IF(ISERROR(AL199*INDEX('Energiefaktoren Ecoinvent'!$D:$D,MATCH('mobitool-Faktoren v2.0'!AJ199,'Energiefaktoren Ecoinvent'!$A:$A,0))),0,AL199*INDEX('Energiefaktoren Ecoinvent'!$D:$D,MATCH('mobitool-Faktoren v2.0'!AJ199,'Energiefaktoren Ecoinvent'!$A:$A,0))),0)</f>
        <v>0.28822310000000018</v>
      </c>
      <c r="AX199" s="303">
        <f ca="1">IF(OR(AJ199="Benzin",AJ199="Diesel"),0,IF(ISERROR(OFFSET('Daten KEA'!$A$1,MATCH(AX$5,'Daten KEA'!$A:$A,0)-1,MATCH(AP199,'Daten KEA'!$A$424:$ADO$424,0)-1)),0,OFFSET('Daten KEA'!$A$1,MATCH(AX$5,'Daten KEA'!$A:$A,0)-1,MATCH(AP199,'Daten KEA'!$A$424:$ADO$424,0)-1))-IF(ISERROR(AL199*INDEX('Energiefaktoren Ecoinvent'!$D:$D,MATCH('mobitool-Faktoren v2.0'!AJ199,'Energiefaktoren Ecoinvent'!$A:$A,0))),0,AL199*INDEX('Energiefaktoren Ecoinvent'!$D:$D,MATCH('mobitool-Faktoren v2.0'!AJ199,'Energiefaktoren Ecoinvent'!$A:$A,0))))</f>
        <v>0</v>
      </c>
      <c r="AY199" s="303">
        <f t="shared" ca="1" si="107"/>
        <v>1.2579427000000001</v>
      </c>
      <c r="AZ199" s="303">
        <f ca="1">IF(ISERROR(OFFSET('Daten KEA'!$A$1,MATCH(AZ$5,'Daten KEA'!$A:$A,0)-1,MATCH(AQ199,'Daten KEA'!$A$424:$ADO$424,0)-1)),0,OFFSET('Daten KEA'!$A$1,MATCH(AZ$5,'Daten KEA'!$A:$A,0)-1,MATCH(AQ199,'Daten KEA'!$A$424:$ADO$424,0)-1))</f>
        <v>0.10306698</v>
      </c>
      <c r="BA199" s="303">
        <f ca="1">IF(ISERROR(OFFSET('Daten KEA'!$A$1,MATCH(BA$5,'Daten KEA'!$A:$A,0)-1,MATCH(AR199,'Daten KEA'!$A$424:$ADO$424,0)-1)),0,OFFSET('Daten KEA'!$A$1,MATCH(BA$5,'Daten KEA'!$A:$A,0)-1,MATCH(AR199,'Daten KEA'!$A$424:$ADO$424,0)-1))</f>
        <v>0.10718918</v>
      </c>
      <c r="BB199" s="303">
        <f ca="1">IF(ISERROR(OFFSET('Daten KEA'!$A$1,MATCH(BB$5,'Daten KEA'!$A:$A,0)-1,MATCH(AS199,'Daten KEA'!$A$424:$ADO$424,0)-1)),0,OFFSET('Daten KEA'!$A$1,MATCH(BB$5,'Daten KEA'!$A:$A,0)-1,MATCH(AS199,'Daten KEA'!$A$424:$ADO$424,0)-1))</f>
        <v>0.40183437999999999</v>
      </c>
      <c r="BC199" s="304">
        <f t="shared" ca="1" si="151"/>
        <v>1.8700332399999999</v>
      </c>
      <c r="BD199" s="303">
        <f ca="1">IF(ISERROR(OFFSET('Daten KEA'!$A$1,MATCH(BD$5,'Daten KEA'!$A:$A,0)-1,MATCH(AT199,'Daten KEA'!$A$424:$ADO$424,0)-1)),0,OFFSET('Daten KEA'!$A$1,MATCH(BD$5,'Daten KEA'!$A:$A,0)-1,MATCH(AT199,'Daten KEA'!$A$424:$ADO$424,0)-1))</f>
        <v>1.8700333</v>
      </c>
      <c r="BE199" s="305">
        <f t="shared" ca="1" si="108"/>
        <v>1.0000000320849911</v>
      </c>
      <c r="BF199" s="306">
        <f ca="1">IF(ISERROR(OFFSET('Daten KEA'!$A$1,MATCH(BF$5,'Daten KEA'!$A:$A,0)-1,MATCH(AM199,'Daten KEA'!$A$424:$ADO$424,0)-1)),0,OFFSET('Daten KEA'!$A$1,MATCH(BF$5,'Daten KEA'!$A:$A,0)-1,MATCH(AM199,'Daten KEA'!$A$424:$ADO$424,0)-1))+IF(ISERROR($AK199*INDEX('Energiefaktoren Ecoinvent'!$H:$H,MATCH('mobitool-Faktoren v2.0'!$AI199,'Energiefaktoren Ecoinvent'!$A:$A,0))),0,$AK199*INDEX('Energiefaktoren Ecoinvent'!$H:$H,MATCH('mobitool-Faktoren v2.0'!$AI199,'Energiefaktoren Ecoinvent'!$A:$A,0)))+IF(OR(AJ199="Benzin",AJ199="Diesel"),IF(ISERROR(OFFSET('Daten KEA'!$A$1,MATCH(BG$5,'Daten KEA'!$A:$A,0)-1,MATCH(AN199,'Daten KEA'!$A$424:$ADO$424,0)-1)),0,OFFSET('Daten KEA'!$A$1,MATCH(BG$5,'Daten KEA'!$A:$A,0)-1,MATCH(AN199,'Daten KEA'!$A$424:$ADO$424,0)-1))+IF(ISERROR($AL199*INDEX('Energiefaktoren Ecoinvent'!$H:$H,MATCH('mobitool-Faktoren v2.0'!$AJ199,'Energiefaktoren Ecoinvent'!$A:$A,0))),0,$AL199*INDEX('Energiefaktoren Ecoinvent'!$H:$H,MATCH('mobitool-Faktoren v2.0'!$AJ199,'Energiefaktoren Ecoinvent'!$A:$A,0))),0)</f>
        <v>0.9697195999999999</v>
      </c>
      <c r="BG199" s="306">
        <f ca="1">IF(OR(AJ199="Benzin",AJ199="Diesel"),0,IF(ISERROR(OFFSET('Daten KEA'!$A$1,MATCH(BG$5,'Daten KEA'!$A:$A,0)-1,MATCH(AN199,'Daten KEA'!$A$424:$ADO$424,0)-1)),0,OFFSET('Daten KEA'!$A$1,MATCH(BG$5,'Daten KEA'!$A:$A,0)-1,MATCH(AN199,'Daten KEA'!$A$424:$ADO$424,0)-1))+IF(ISERROR($AL199*INDEX('Energiefaktoren Ecoinvent'!$H:$H,MATCH('mobitool-Faktoren v2.0'!$AJ199,'Energiefaktoren Ecoinvent'!$A:$A,0))),0,$AL199*INDEX('Energiefaktoren Ecoinvent'!$H:$H,MATCH('mobitool-Faktoren v2.0'!$AJ199,'Energiefaktoren Ecoinvent'!$A:$A,0))))</f>
        <v>0</v>
      </c>
      <c r="BH199" s="306">
        <f ca="1">IF(ISERROR(OFFSET('Daten KEA'!$A$1,MATCH(BH$5,'Daten KEA'!$A:$A,0)-1,MATCH(AO199,'Daten KEA'!$A$424:$ADO$424,0)-1)),0,OFFSET('Daten KEA'!$A$1,MATCH(BH$5,'Daten KEA'!$A:$A,0)-1,MATCH(AO199,'Daten KEA'!$A$424:$ADO$424,0)-1))-IF(ISERROR($AK199*INDEX('Energiefaktoren Ecoinvent'!$H:$H,MATCH('mobitool-Faktoren v2.0'!$AI199,'Energiefaktoren Ecoinvent'!$A:$A,0))),0,$AK199*INDEX('Energiefaktoren Ecoinvent'!$H:$H,MATCH('mobitool-Faktoren v2.0'!$AI199,'Energiefaktoren Ecoinvent'!$A:$A,0)))+IF(OR(AJ199="Benzin",AJ199="Diesel"),IF(ISERROR(OFFSET('Daten KEA'!$A$1,MATCH(BI$5,'Daten KEA'!$A:$A,0)-1,MATCH(AP199,'Daten KEA'!$A$424:$ADO$424,0)-1)),0,OFFSET('Daten KEA'!$A$1,MATCH(BI$5,'Daten KEA'!$A:$A,0)-1,MATCH(AP199,'Daten KEA'!$A$424:$ADO$424,0)-1))-IF(ISERROR($AL199*INDEX('Energiefaktoren Ecoinvent'!$H:$H,MATCH('mobitool-Faktoren v2.0'!$AJ199,'Energiefaktoren Ecoinvent'!$A:$A,0))),0,$AL199*INDEX('Energiefaktoren Ecoinvent'!$H:$H,MATCH('mobitool-Faktoren v2.0'!$AJ199,'Energiefaktoren Ecoinvent'!$A:$A,0))),0)</f>
        <v>0.28497236061100018</v>
      </c>
      <c r="BI199" s="306">
        <f ca="1">IF(OR(AJ199="Benzin",AJ199="Diesel"),0,IF(ISERROR(OFFSET('Daten KEA'!$A$1,MATCH(BI$5,'Daten KEA'!$A:$A,0)-1,MATCH(AP199,'Daten KEA'!$A$424:$ADO$424,0)-1)),0,OFFSET('Daten KEA'!$A$1,MATCH(BI$5,'Daten KEA'!$A:$A,0)-1,MATCH(AP199,'Daten KEA'!$A$424:$ADO$424,0)-1))-IF(ISERROR($AL199*INDEX('Energiefaktoren Ecoinvent'!$H:$H,MATCH('mobitool-Faktoren v2.0'!$AJ199,'Energiefaktoren Ecoinvent'!$A:$A,0))),0,$AL199*INDEX('Energiefaktoren Ecoinvent'!$H:$H,MATCH('mobitool-Faktoren v2.0'!$AJ199,'Energiefaktoren Ecoinvent'!$A:$A,0))))</f>
        <v>0</v>
      </c>
      <c r="BJ199" s="306">
        <f t="shared" ca="1" si="140"/>
        <v>1.2546919606110001</v>
      </c>
      <c r="BK199" s="306">
        <f ca="1">IF(ISERROR(OFFSET('Daten KEA'!$A$1,MATCH(BK$5,'Daten KEA'!$A:$A,0)-1,MATCH(AQ199,'Daten KEA'!$A$424:$ADO$424,0)-1)),0,OFFSET('Daten KEA'!$A$1,MATCH(BK$5,'Daten KEA'!$A:$A,0)-1,MATCH(AQ199,'Daten KEA'!$A$424:$ADO$424,0)-1))</f>
        <v>9.9397027290919995E-2</v>
      </c>
      <c r="BL199" s="306">
        <f ca="1">IF(ISERROR(OFFSET('Daten KEA'!$A$1,MATCH(BL$5,'Daten KEA'!$A:$A,0)-1,MATCH(AR199,'Daten KEA'!$A$424:$ADO$424,0)-1)),0,OFFSET('Daten KEA'!$A$1,MATCH(BL$5,'Daten KEA'!$A:$A,0)-1,MATCH(AR199,'Daten KEA'!$A$424:$ADO$424,0)-1))</f>
        <v>0.10207781520409999</v>
      </c>
      <c r="BM199" s="306">
        <f ca="1">IF(ISERROR(OFFSET('Daten KEA'!$A$1,MATCH(BM$5,'Daten KEA'!$A:$A,0)-1,MATCH(AS199,'Daten KEA'!$A$424:$ADO$424,0)-1)),0,OFFSET('Daten KEA'!$A$1,MATCH(BM$5,'Daten KEA'!$A:$A,0)-1,MATCH(AS199,'Daten KEA'!$A$424:$ADO$424,0)-1))</f>
        <v>0.38745429666081999</v>
      </c>
      <c r="BN199" s="307">
        <f t="shared" ca="1" si="148"/>
        <v>1.8436210997668399</v>
      </c>
      <c r="BO199" s="306">
        <f ca="1">IF(ISERROR(OFFSET('Daten KEA'!$A$1,MATCH(BO$5,'Daten KEA'!$A:$A,0)-1,MATCH(AT199,'Daten KEA'!$A$424:$ADO$424,0)-1)),0,OFFSET('Daten KEA'!$A$1,MATCH(BO$5,'Daten KEA'!$A:$A,0)-1,MATCH(AT199,'Daten KEA'!$A$424:$ADO$424,0)-1))</f>
        <v>1.8436211427669</v>
      </c>
      <c r="BP199" s="305">
        <f t="shared" ca="1" si="109"/>
        <v>1.0000000233236972</v>
      </c>
      <c r="BQ199" s="308">
        <f ca="1">IF(ISERROR(OFFSET('Daten GWP'!$A$1,MATCH(BQ$5,'Daten GWP'!$A:$A,0)-1,MATCH(AM199,'Daten GWP'!$A$424:$ADO$424,0)-1)),0,OFFSET('Daten GWP'!$A$1,MATCH(BQ$5,'Daten GWP'!$A:$A,0)-1,MATCH(AM199,'Daten GWP'!$A$424:$ADO$424,0)-1))*1000</f>
        <v>72.844715000000008</v>
      </c>
      <c r="BR199" s="308">
        <f ca="1">IF(ISERROR(OFFSET('Daten GWP'!$A$1,MATCH(BR$5,'Daten GWP'!$A:$A,0)-1,MATCH(AN199,'Daten GWP'!$A$424:$ADO$424,0)-1)),0,OFFSET('Daten GWP'!$A$1,MATCH(BR$5,'Daten GWP'!$A:$A,0)-1,MATCH(AN199,'Daten GWP'!$A$424:$ADO$424,0)-1))*1000</f>
        <v>0</v>
      </c>
      <c r="BS199" s="308">
        <f ca="1">IF(ISERROR(OFFSET('Daten GWP'!$A$1,MATCH(BS$5,'Daten GWP'!$A:$A,0)-1,MATCH(AO199,'Daten GWP'!$A$424:$ADO$424,0)-1)),0,OFFSET('Daten GWP'!$A$1,MATCH(BS$5,'Daten GWP'!$A:$A,0)-1,MATCH(AO199,'Daten GWP'!$A$424:$ADO$424,0)-1))*1000</f>
        <v>14.73204</v>
      </c>
      <c r="BT199" s="308">
        <f ca="1">IF(ISERROR(OFFSET('Daten GWP'!$A$1,MATCH(BT$5,'Daten GWP'!$A:$A,0)-1,MATCH(AP199,'Daten GWP'!$A$424:$ADO$424,0)-1)),0,OFFSET('Daten GWP'!$A$1,MATCH(BT$5,'Daten GWP'!$A:$A,0)-1,MATCH(AP199,'Daten GWP'!$A$424:$ADO$424,0)-1))*1000</f>
        <v>0</v>
      </c>
      <c r="BU199" s="308">
        <f t="shared" ca="1" si="110"/>
        <v>87.576755000000006</v>
      </c>
      <c r="BV199" s="308">
        <f ca="1">IF(ISERROR(OFFSET('Daten GWP'!$A$1,MATCH(BV$5,'Daten GWP'!$A:$A,0)-1,MATCH(AQ199,'Daten GWP'!$A$424:$ADO$424,0)-1)),0,OFFSET('Daten GWP'!$A$1,MATCH(BV$5,'Daten GWP'!$A:$A,0)-1,MATCH(AQ199,'Daten GWP'!$A$424:$ADO$424,0)-1))*1000</f>
        <v>3.3046362</v>
      </c>
      <c r="BW199" s="308">
        <f ca="1">IF(ISERROR(OFFSET('Daten GWP'!$A$1,MATCH(BW$5,'Daten GWP'!$A:$A,0)-1,MATCH(AR199,'Daten GWP'!$A$424:$ADO$424,0)-1)),0,OFFSET('Daten GWP'!$A$1,MATCH(BW$5,'Daten GWP'!$A:$A,0)-1,MATCH(AR199,'Daten GWP'!$A$424:$ADO$424,0)-1))*1000</f>
        <v>5.9497251000000002</v>
      </c>
      <c r="BX199" s="308">
        <f ca="1">IF(ISERROR(OFFSET('Daten GWP'!$A$1,MATCH(BX$5,'Daten GWP'!$A:$A,0)-1,MATCH(AS199,'Daten GWP'!$A$424:$ADO$424,0)-1)),0,OFFSET('Daten GWP'!$A$1,MATCH(BX$5,'Daten GWP'!$A:$A,0)-1,MATCH(AS199,'Daten GWP'!$A$424:$ADO$424,0)-1))*1000</f>
        <v>12.278404999999999</v>
      </c>
      <c r="BY199" s="309">
        <f t="shared" ca="1" si="149"/>
        <v>109.10952130000001</v>
      </c>
      <c r="BZ199" s="308">
        <f ca="1">IF(ISERROR(OFFSET('Daten GWP'!$A$1,MATCH(BZ$5,'Daten GWP'!$A:$A,0)-1,MATCH(AT199,'Daten GWP'!$A$424:$ADO$424,0)-1)),0,OFFSET('Daten GWP'!$A$1,MATCH(BZ$5,'Daten GWP'!$A:$A,0)-1,MATCH(AT199,'Daten GWP'!$A$424:$ADO$424,0)-1))*1000</f>
        <v>109.10952</v>
      </c>
      <c r="CA199" s="305">
        <f t="shared" ca="1" si="111"/>
        <v>0.99999998808536605</v>
      </c>
      <c r="CB199" s="310">
        <f ca="1">IF(ISERROR(OFFSET('Daten Elementary'!$A$1,MATCH(CB$5,'Daten Elementary'!$A:$A,0)-1,MATCH(AM199,'Daten Elementary'!$A$424:$ADO$424,0)-1)),0,OFFSET('Daten Elementary'!$A$1,MATCH(CB$5,'Daten Elementary'!$A:$A,0)-1,MATCH(AM199,'Daten Elementary'!$A$424:$ADO$424,0)-1))*1000000</f>
        <v>48.082969999999996</v>
      </c>
      <c r="CC199" s="310">
        <f ca="1">IF(ISERROR(OFFSET('Daten Elementary'!$A$1,MATCH(CC$5,'Daten Elementary'!$A:$A,0)-1,MATCH(AN199,'Daten Elementary'!$A$424:$ADO$424,0)-1)),0,OFFSET('Daten Elementary'!$A$1,MATCH(CC$5,'Daten Elementary'!$A:$A,0)-1,MATCH(AN199,'Daten Elementary'!$A$424:$ADO$424,0)-1))*1000000</f>
        <v>0</v>
      </c>
      <c r="CD199" s="310">
        <f ca="1">IF(ISERROR(OFFSET('Daten Elementary'!$A$1,MATCH(CD$5,'Daten Elementary'!$A:$A,0)-1,MATCH(AO199,'Daten Elementary'!$A$424:$ADO$424,0)-1)),0,OFFSET('Daten Elementary'!$A$1,MATCH(CD$5,'Daten Elementary'!$A:$A,0)-1,MATCH(AO199,'Daten Elementary'!$A$424:$ADO$424,0)-1))*1000000</f>
        <v>5.8876048000000001</v>
      </c>
      <c r="CE199" s="310">
        <f ca="1">IF(ISERROR(OFFSET('Daten Elementary'!$A$1,MATCH(CE$5,'Daten Elementary'!$A:$A,0)-1,MATCH(AP199,'Daten Elementary'!$A$424:$ADO$424,0)-1)),0,OFFSET('Daten Elementary'!$A$1,MATCH(CE$5,'Daten Elementary'!$A:$A,0)-1,MATCH(AP199,'Daten Elementary'!$A$424:$ADO$424,0)-1))*1000000</f>
        <v>0</v>
      </c>
      <c r="CF199" s="310">
        <f t="shared" ca="1" si="112"/>
        <v>53.970574799999994</v>
      </c>
      <c r="CG199" s="310">
        <f ca="1">IF(ISERROR(OFFSET('Daten Elementary'!$A$1,MATCH(CG$5,'Daten Elementary'!$A:$A,0)-1,MATCH(AQ199,'Daten Elementary'!$A$424:$ADO$424,0)-1)),0,OFFSET('Daten Elementary'!$A$1,MATCH(CG$5,'Daten Elementary'!$A:$A,0)-1,MATCH(AQ199,'Daten Elementary'!$A$424:$ADO$424,0)-1))*1000000</f>
        <v>1.5894950999999999</v>
      </c>
      <c r="CH199" s="310">
        <f ca="1">IF(ISERROR(OFFSET('Daten Elementary'!$A$1,MATCH(CH$5,'Daten Elementary'!$A:$A,0)-1,MATCH(AR199,'Daten Elementary'!$A$424:$ADO$424,0)-1)),0,OFFSET('Daten Elementary'!$A$1,MATCH(CH$5,'Daten Elementary'!$A:$A,0)-1,MATCH(AR199,'Daten Elementary'!$A$424:$ADO$424,0)-1))*1000000</f>
        <v>9.1105269</v>
      </c>
      <c r="CI199" s="310">
        <f ca="1">IF(ISERROR(OFFSET('Daten Elementary'!$A$1,MATCH(CI$5,'Daten Elementary'!$A:$A,0)-1,MATCH(AS199,'Daten Elementary'!$A$424:$ADO$424,0)-1)),0,OFFSET('Daten Elementary'!$A$1,MATCH(CI$5,'Daten Elementary'!$A:$A,0)-1,MATCH(AS199,'Daten Elementary'!$A$424:$ADO$424,0)-1))*1000000</f>
        <v>13.084522999999999</v>
      </c>
      <c r="CJ199" s="311">
        <f t="shared" ca="1" si="113"/>
        <v>77.755119800000003</v>
      </c>
      <c r="CK199" s="310">
        <f ca="1">IF(ISERROR(OFFSET('Daten Elementary'!$A$1,MATCH(CK$5,'Daten Elementary'!$A:$A,0)-1,MATCH($AT199,'Daten Elementary'!$A$424:$ADO$424,0)-1)),0,OFFSET('Daten Elementary'!$A$1,MATCH(CK$5,'Daten Elementary'!$A:$A,0)-1,MATCH($AT199,'Daten Elementary'!$A$424:$ADO$424,0)-1))*1000000</f>
        <v>77.755120000000005</v>
      </c>
      <c r="CL199" s="305">
        <f t="shared" ca="1" si="114"/>
        <v>1.000000002572178</v>
      </c>
      <c r="CM199" s="312">
        <f ca="1">IF(ISERROR(OFFSET('Daten Elementary'!$A$1,MATCH(CM$5,'Daten Elementary'!$A:$A,0)-1,MATCH(AM199,'Daten Elementary'!$A$424:$ADO$424,0)-1)),0,OFFSET('Daten Elementary'!$A$1,MATCH(CM$5,'Daten Elementary'!$A:$A,0)-1,MATCH(AM199,'Daten Elementary'!$A$424:$ADO$424,0)-1))*1000000</f>
        <v>27.293209999999998</v>
      </c>
      <c r="CN199" s="312">
        <f ca="1">IF(ISERROR(OFFSET('Daten Elementary'!$A$1,MATCH(CN$5,'Daten Elementary'!$A:$A,0)-1,MATCH(AN199,'Daten Elementary'!$A$424:$ADO$424,0)-1)),0,OFFSET('Daten Elementary'!$A$1,MATCH(CN$5,'Daten Elementary'!$A:$A,0)-1,MATCH(AN199,'Daten Elementary'!$A$424:$ADO$424,0)-1))*1000000</f>
        <v>0</v>
      </c>
      <c r="CO199" s="312">
        <f ca="1">IF(ISERROR(OFFSET('Daten Elementary'!$A$1,MATCH(CO$5,'Daten Elementary'!$A:$A,0)-1,MATCH(AO199,'Daten Elementary'!$A$424:$ADO$424,0)-1)),0,OFFSET('Daten Elementary'!$A$1,MATCH(CO$5,'Daten Elementary'!$A:$A,0)-1,MATCH(AO199,'Daten Elementary'!$A$424:$ADO$424,0)-1))*1000000</f>
        <v>4.7849520000000005</v>
      </c>
      <c r="CP199" s="312">
        <f ca="1">IF(ISERROR(OFFSET('Daten Elementary'!$A$1,MATCH(CP$5,'Daten Elementary'!$A:$A,0)-1,MATCH(AP199,'Daten Elementary'!$A$424:$ADO$424,0)-1)),0,OFFSET('Daten Elementary'!$A$1,MATCH(CP$5,'Daten Elementary'!$A:$A,0)-1,MATCH(AP199,'Daten Elementary'!$A$424:$ADO$424,0)-1))*1000000</f>
        <v>0</v>
      </c>
      <c r="CQ199" s="312">
        <f t="shared" ca="1" si="115"/>
        <v>32.078161999999999</v>
      </c>
      <c r="CR199" s="312">
        <f ca="1">IF(ISERROR(OFFSET('Daten Elementary'!$A$1,MATCH(CR$5,'Daten Elementary'!$A:$A,0)-1,MATCH(AQ199,'Daten Elementary'!$A$424:$ADO$424,0)-1)),0,OFFSET('Daten Elementary'!$A$1,MATCH(CR$5,'Daten Elementary'!$A:$A,0)-1,MATCH(AQ199,'Daten Elementary'!$A$424:$ADO$424,0)-1))*1000000</f>
        <v>0.86739506</v>
      </c>
      <c r="CS199" s="312">
        <f ca="1">IF(ISERROR(OFFSET('Daten Elementary'!$A$1,MATCH(CS$5,'Daten Elementary'!$A:$A,0)-1,MATCH(AR199,'Daten Elementary'!$A$424:$ADO$424,0)-1)),0,OFFSET('Daten Elementary'!$A$1,MATCH(CS$5,'Daten Elementary'!$A:$A,0)-1,MATCH(AR199,'Daten Elementary'!$A$424:$ADO$424,0)-1))*1000000</f>
        <v>2.6396888000000001</v>
      </c>
      <c r="CT199" s="312">
        <f ca="1">IF(ISERROR(OFFSET('Daten Elementary'!$A$1,MATCH(CT$5,'Daten Elementary'!$A:$A,0)-1,MATCH(AS199,'Daten Elementary'!$A$424:$ADO$424,0)-1)),0,OFFSET('Daten Elementary'!$A$1,MATCH(CT$5,'Daten Elementary'!$A:$A,0)-1,MATCH(AS199,'Daten Elementary'!$A$424:$ADO$424,0)-1))*1000000</f>
        <v>7.3993447000000003</v>
      </c>
      <c r="CU199" s="313">
        <f t="shared" ca="1" si="116"/>
        <v>42.984590560000001</v>
      </c>
      <c r="CV199" s="312">
        <f ca="1">IF(ISERROR(OFFSET('Daten Elementary'!$A$1,MATCH(CV$5,'Daten Elementary'!$A:$A,0)-1,MATCH($AT199,'Daten Elementary'!$A$424:$ADO$424,0)-1)),0,OFFSET('Daten Elementary'!$A$1,MATCH(CV$5,'Daten Elementary'!$A:$A,0)-1,MATCH($AT199,'Daten Elementary'!$A$424:$ADO$424,0)-1))*1000000</f>
        <v>42.984590999999995</v>
      </c>
      <c r="CW199" s="305">
        <f t="shared" ca="1" si="117"/>
        <v>1.0000000102362263</v>
      </c>
      <c r="CX199" s="314">
        <f ca="1">IF(ISERROR(OFFSET('Daten Elementary'!$A$1,MATCH(CX$5,'Daten Elementary'!$A:$A,0)-1,MATCH(AM199,'Daten Elementary'!$A$424:$ADO$424,0)-1)),0,OFFSET('Daten Elementary'!$A$1,MATCH(CX$5,'Daten Elementary'!$A:$A,0)-1,MATCH(AM199,'Daten Elementary'!$A$424:$ADO$424,0)-1))*1000000</f>
        <v>2.5327181999999997</v>
      </c>
      <c r="CY199" s="314">
        <f ca="1">IF(ISERROR(OFFSET('Daten Elementary'!$A$1,MATCH(CY$5,'Daten Elementary'!$A:$A,0)-1,MATCH(AN199,'Daten Elementary'!$A$424:$ADO$424,0)-1)),0,OFFSET('Daten Elementary'!$A$1,MATCH(CY$5,'Daten Elementary'!$A:$A,0)-1,MATCH(AN199,'Daten Elementary'!$A$424:$ADO$424,0)-1))*1000000</f>
        <v>0</v>
      </c>
      <c r="CZ199" s="314">
        <f ca="1">IF(ISERROR(OFFSET('Daten Elementary'!$A$1,MATCH(CZ$5,'Daten Elementary'!$A:$A,0)-1,MATCH(AO199,'Daten Elementary'!$A$424:$ADO$424,0)-1)),0,OFFSET('Daten Elementary'!$A$1,MATCH(CZ$5,'Daten Elementary'!$A:$A,0)-1,MATCH(AO199,'Daten Elementary'!$A$424:$ADO$424,0)-1))*1000000</f>
        <v>50.993187999999996</v>
      </c>
      <c r="DA199" s="314">
        <f ca="1">IF(ISERROR(OFFSET('Daten Elementary'!$A$1,MATCH(DA$5,'Daten Elementary'!$A:$A,0)-1,MATCH(AP199,'Daten Elementary'!$A$424:$ADO$424,0)-1)),0,OFFSET('Daten Elementary'!$A$1,MATCH(DA$5,'Daten Elementary'!$A:$A,0)-1,MATCH(AP199,'Daten Elementary'!$A$424:$ADO$424,0)-1))*1000000</f>
        <v>0</v>
      </c>
      <c r="DB199" s="314">
        <f t="shared" ca="1" si="118"/>
        <v>53.525906199999994</v>
      </c>
      <c r="DC199" s="314">
        <f ca="1">IF(ISERROR(OFFSET('Daten Elementary'!$A$1,MATCH(DC$5,'Daten Elementary'!$A:$A,0)-1,MATCH(AQ199,'Daten Elementary'!$A$424:$ADO$424,0)-1)),0,OFFSET('Daten Elementary'!$A$1,MATCH(DC$5,'Daten Elementary'!$A:$A,0)-1,MATCH(AQ199,'Daten Elementary'!$A$424:$ADO$424,0)-1))*1000000</f>
        <v>6.1948109999999996</v>
      </c>
      <c r="DD199" s="314">
        <f ca="1">IF(ISERROR(OFFSET('Daten Elementary'!$A$1,MATCH(DD$5,'Daten Elementary'!$A:$A,0)-1,MATCH(AR199,'Daten Elementary'!$A$424:$ADO$424,0)-1)),0,OFFSET('Daten Elementary'!$A$1,MATCH(DD$5,'Daten Elementary'!$A:$A,0)-1,MATCH(AR199,'Daten Elementary'!$A$424:$ADO$424,0)-1))*1000000</f>
        <v>5.4657483999999998</v>
      </c>
      <c r="DE199" s="314">
        <f ca="1">IF(ISERROR(OFFSET('Daten Elementary'!$A$1,MATCH(DE$5,'Daten Elementary'!$A:$A,0)-1,MATCH(AS199,'Daten Elementary'!$A$424:$ADO$424,0)-1)),0,OFFSET('Daten Elementary'!$A$1,MATCH(DE$5,'Daten Elementary'!$A:$A,0)-1,MATCH(AS199,'Daten Elementary'!$A$424:$ADO$424,0)-1))*1000000</f>
        <v>68.212806999999998</v>
      </c>
      <c r="DF199" s="315">
        <f t="shared" ca="1" si="119"/>
        <v>133.39927259999999</v>
      </c>
      <c r="DG199" s="314">
        <f ca="1">IF(ISERROR(OFFSET('Daten Elementary'!$A$1,MATCH(DG$5,'Daten Elementary'!$A:$A,0)-1,MATCH($AT199,'Daten Elementary'!$A$424:$ADO$424,0)-1)),0,OFFSET('Daten Elementary'!$A$1,MATCH(DG$5,'Daten Elementary'!$A:$A,0)-1,MATCH($AT199,'Daten Elementary'!$A$424:$ADO$424,0)-1))*1000000</f>
        <v>133.39927</v>
      </c>
      <c r="DH199" s="305">
        <f t="shared" ca="1" si="120"/>
        <v>0.9999999805096389</v>
      </c>
      <c r="DI199" s="316">
        <f ca="1">IF(ISERROR(OFFSET('Daten Elementary'!$A$1,MATCH(DI$5,'Daten Elementary'!$A:$A,0)-1,MATCH(AM199,'Daten Elementary'!$A$424:$ADO$424,0)-1)),0,OFFSET('Daten Elementary'!$A$1,MATCH(DI$5,'Daten Elementary'!$A:$A,0)-1,MATCH(AM199,'Daten Elementary'!$A$424:$ADO$424,0)-1))*1000000</f>
        <v>323.33999999999997</v>
      </c>
      <c r="DJ199" s="316">
        <f ca="1">IF(ISERROR(OFFSET('Daten Elementary'!$A$1,MATCH(DJ$5,'Daten Elementary'!$A:$A,0)-1,MATCH(AN199,'Daten Elementary'!$A$424:$ADO$424,0)-1)),0,OFFSET('Daten Elementary'!$A$1,MATCH(DJ$5,'Daten Elementary'!$A:$A,0)-1,MATCH(AN199,'Daten Elementary'!$A$424:$ADO$424,0)-1))*1000000</f>
        <v>0</v>
      </c>
      <c r="DK199" s="316">
        <f ca="1">IF(ISERROR(OFFSET('Daten Elementary'!$A$1,MATCH(DK$5,'Daten Elementary'!$A:$A,0)-1,MATCH(AO199,'Daten Elementary'!$A$424:$ADO$424,0)-1)),0,OFFSET('Daten Elementary'!$A$1,MATCH(DK$5,'Daten Elementary'!$A:$A,0)-1,MATCH(AO199,'Daten Elementary'!$A$424:$ADO$424,0)-1))*1000000</f>
        <v>62.130754999999994</v>
      </c>
      <c r="DL199" s="316">
        <f ca="1">IF(ISERROR(OFFSET('Daten Elementary'!$A$1,MATCH(DL$5,'Daten Elementary'!$A:$A,0)-1,MATCH(AP199,'Daten Elementary'!$A$424:$ADO$424,0)-1)),0,OFFSET('Daten Elementary'!$A$1,MATCH(DL$5,'Daten Elementary'!$A:$A,0)-1,MATCH(AP199,'Daten Elementary'!$A$424:$ADO$424,0)-1))*1000000</f>
        <v>0</v>
      </c>
      <c r="DM199" s="316">
        <f t="shared" ca="1" si="121"/>
        <v>385.47075499999994</v>
      </c>
      <c r="DN199" s="316">
        <f ca="1">IF(ISERROR(OFFSET('Daten Elementary'!$A$1,MATCH(DN$5,'Daten Elementary'!$A:$A,0)-1,MATCH(AQ199,'Daten Elementary'!$A$424:$ADO$424,0)-1)),0,OFFSET('Daten Elementary'!$A$1,MATCH(DN$5,'Daten Elementary'!$A:$A,0)-1,MATCH(AQ199,'Daten Elementary'!$A$424:$ADO$424,0)-1))*1000000</f>
        <v>6.1590365999999994</v>
      </c>
      <c r="DO199" s="316">
        <f ca="1">IF(ISERROR(OFFSET('Daten Elementary'!$A$1,MATCH(DO$5,'Daten Elementary'!$A:$A,0)-1,MATCH(AR199,'Daten Elementary'!$A$424:$ADO$424,0)-1)),0,OFFSET('Daten Elementary'!$A$1,MATCH(DO$5,'Daten Elementary'!$A:$A,0)-1,MATCH(AR199,'Daten Elementary'!$A$424:$ADO$424,0)-1))*1000000</f>
        <v>12.467551</v>
      </c>
      <c r="DP199" s="316">
        <f ca="1">IF(ISERROR(OFFSET('Daten Elementary'!$A$1,MATCH(DP$5,'Daten Elementary'!$A:$A,0)-1,MATCH(AS199,'Daten Elementary'!$A$424:$ADO$424,0)-1)),0,OFFSET('Daten Elementary'!$A$1,MATCH(DP$5,'Daten Elementary'!$A:$A,0)-1,MATCH(AS199,'Daten Elementary'!$A$424:$ADO$424,0)-1))*1000000</f>
        <v>76.527473999999998</v>
      </c>
      <c r="DQ199" s="317">
        <f t="shared" ca="1" si="122"/>
        <v>480.62481659999992</v>
      </c>
      <c r="DR199" s="316">
        <f ca="1">IF(ISERROR(OFFSET('Daten Elementary'!$A$1,MATCH(DR$5,'Daten Elementary'!$A:$A,0)-1,MATCH($AT199,'Daten Elementary'!$A$424:$ADO$424,0)-1)),0,OFFSET('Daten Elementary'!$A$1,MATCH(DR$5,'Daten Elementary'!$A:$A,0)-1,MATCH($AT199,'Daten Elementary'!$A$424:$ADO$424,0)-1))*1000000</f>
        <v>480.62482</v>
      </c>
      <c r="DS199" s="305">
        <f t="shared" ca="1" si="123"/>
        <v>1.0000000070741251</v>
      </c>
      <c r="DT199" s="318">
        <f ca="1">IF(ISERROR(OFFSET('Daten UBP13'!$A$1,MATCH(DT$5,'Daten UBP13'!$A:$A,0)-1,MATCH(AM199,'Daten UBP13'!$A$424:$AEG$424,0)-1)),0,OFFSET('Daten UBP13'!$A$1,MATCH(DT$5,'Daten UBP13'!$A:$A,0)-1,MATCH(AM199,'Daten UBP13'!$A$424:$AEG$424,0)-1))</f>
        <v>83.673772999999997</v>
      </c>
      <c r="DU199" s="318">
        <f ca="1">IF(ISERROR(OFFSET('Daten UBP13'!$A$1,MATCH(DU$5,'Daten UBP13'!$A:$A,0)-1,MATCH(AN199,'Daten UBP13'!$A$424:$AEG$424,0)-1)),0,OFFSET('Daten UBP13'!$A$1,MATCH(DU$5,'Daten UBP13'!$A:$A,0)-1,MATCH(AN199,'Daten UBP13'!$A$424:$AEG$424,0)-1))</f>
        <v>0</v>
      </c>
      <c r="DV199" s="318">
        <f ca="1">IF(ISERROR(OFFSET('Daten UBP13'!$A$1,MATCH(DV$5,'Daten UBP13'!$A:$A,0)-1,MATCH(AO199,'Daten UBP13'!$A$424:$AEG$424,0)-1)),0,OFFSET('Daten UBP13'!$A$1,MATCH(DV$5,'Daten UBP13'!$A:$A,0)-1,MATCH(AO199,'Daten UBP13'!$A$424:$AEG$424,0)-1))</f>
        <v>30.772569000000001</v>
      </c>
      <c r="DW199" s="318">
        <f ca="1">IF(ISERROR(OFFSET('Daten UBP13'!$A$1,MATCH(DW$5,'Daten UBP13'!$A:$A,0)-1,MATCH(AP199,'Daten UBP13'!$A$424:$AEG$424,0)-1)),0,OFFSET('Daten UBP13'!$A$1,MATCH(DW$5,'Daten UBP13'!$A:$A,0)-1,MATCH(AP199,'Daten UBP13'!$A$424:$AEG$424,0)-1))</f>
        <v>0</v>
      </c>
      <c r="DX199" s="318">
        <f t="shared" ca="1" si="124"/>
        <v>114.446342</v>
      </c>
      <c r="DY199" s="318">
        <f ca="1">IF(ISERROR(OFFSET('Daten UBP13'!$A$1,MATCH(DY$5,'Daten UBP13'!$A:$A,0)-1,MATCH(AQ199,'Daten UBP13'!$A$424:$AEG$424,0)-1)),0,OFFSET('Daten UBP13'!$A$1,MATCH(DY$5,'Daten UBP13'!$A:$A,0)-1,MATCH(AQ199,'Daten UBP13'!$A$424:$AEG$424,0)-1))</f>
        <v>4.5804337999999998</v>
      </c>
      <c r="DZ199" s="318">
        <f ca="1">IF(ISERROR(OFFSET('Daten UBP13'!$A$1,MATCH(DZ$5,'Daten UBP13'!$A:$A,0)-1,MATCH(AR199,'Daten UBP13'!$A$424:$AEG$424,0)-1)),0,OFFSET('Daten UBP13'!$A$1,MATCH(DZ$5,'Daten UBP13'!$A:$A,0)-1,MATCH(AR199,'Daten UBP13'!$A$424:$AEG$424,0)-1))</f>
        <v>11.071996</v>
      </c>
      <c r="EA199" s="318">
        <f ca="1">IF(ISERROR(OFFSET('Daten UBP13'!$A$1,MATCH(EA$5,'Daten UBP13'!$A:$A,0)-1,MATCH(AS199,'Daten UBP13'!$A$424:$AEG$424,0)-1)),0,OFFSET('Daten UBP13'!$A$1,MATCH(EA$5,'Daten UBP13'!$A:$A,0)-1,MATCH(AS199,'Daten UBP13'!$A$424:$AEG$424,0)-1))</f>
        <v>25.238289999999999</v>
      </c>
      <c r="EB199" s="319">
        <f t="shared" ca="1" si="125"/>
        <v>155.33706180000001</v>
      </c>
      <c r="EC199" s="318">
        <f ca="1">IF(ISERROR(OFFSET('Daten UBP13'!$A$1,MATCH(EC$5,'Daten UBP13'!$A:$A,0)-1,MATCH(AT199,'Daten UBP13'!$A$424:$AEG$424,0)-1)),0,OFFSET('Daten UBP13'!$A$1,MATCH(EC$5,'Daten UBP13'!$A:$A,0)-1,MATCH(AT199,'Daten UBP13'!$A$424:$AEG$424,0)-1))</f>
        <v>155.33706000000001</v>
      </c>
      <c r="ED199" s="305">
        <f t="shared" ca="1" si="126"/>
        <v>0.99999998841229532</v>
      </c>
      <c r="EE199" s="320">
        <f ca="1">IF(ISERROR(OFFSET('Daten ReCiPe'!$A$1,MATCH(EE$5,'Daten ReCiPe'!$A:$A,0)-1,MATCH(AM199,'Daten ReCiPe'!$A$424:$ADO$424,0)-1)),0,OFFSET('Daten ReCiPe'!$A$1,MATCH(EE$5,'Daten ReCiPe'!$A:$A,0)-1,MATCH(AM199,'Daten ReCiPe'!$A$424:$ADO$424,0)-1))*1000</f>
        <v>4.6633902000000003</v>
      </c>
      <c r="EF199" s="320">
        <f ca="1">IF(ISERROR(OFFSET('Daten ReCiPe'!$A$1,MATCH(EF$5,'Daten ReCiPe'!$A:$A,0)-1,MATCH(AN199,'Daten ReCiPe'!$A$424:$ADO$424,0)-1)),0,OFFSET('Daten ReCiPe'!$A$1,MATCH(EF$5,'Daten ReCiPe'!$A:$A,0)-1,MATCH(AN199,'Daten ReCiPe'!$A$424:$ADO$424,0)-1))*1000</f>
        <v>0</v>
      </c>
      <c r="EG199" s="320">
        <f ca="1">IF(ISERROR(OFFSET('Daten ReCiPe'!$A$1,MATCH(EG$5,'Daten ReCiPe'!$A:$A,0)-1,MATCH(AO199,'Daten ReCiPe'!$A$424:$ADO$424,0)-1)),0,OFFSET('Daten ReCiPe'!$A$1,MATCH(EG$5,'Daten ReCiPe'!$A:$A,0)-1,MATCH(AO199,'Daten ReCiPe'!$A$424:$ADO$424,0)-1))*1000</f>
        <v>4.8601640999999995</v>
      </c>
      <c r="EH199" s="320">
        <f ca="1">IF(ISERROR(OFFSET('Daten ReCiPe'!$A$1,MATCH(EH$5,'Daten ReCiPe'!$A:$A,0)-1,MATCH(AP199,'Daten ReCiPe'!$A$424:$ADO$424,0)-1)),0,OFFSET('Daten ReCiPe'!$A$1,MATCH(EH$5,'Daten ReCiPe'!$A:$A,0)-1,MATCH(AP199,'Daten ReCiPe'!$A$424:$ADO$424,0)-1))*1000</f>
        <v>0</v>
      </c>
      <c r="EI199" s="320">
        <f t="shared" ca="1" si="127"/>
        <v>9.5235543000000007</v>
      </c>
      <c r="EJ199" s="320">
        <f ca="1">IF(ISERROR(OFFSET('Daten ReCiPe'!$A$1,MATCH(EJ$5,'Daten ReCiPe'!$A:$A,0)-1,MATCH(AQ199,'Daten ReCiPe'!$A$424:$ADO$424,0)-1)),0,OFFSET('Daten ReCiPe'!$A$1,MATCH(EJ$5,'Daten ReCiPe'!$A:$A,0)-1,MATCH(AQ199,'Daten ReCiPe'!$A$424:$ADO$424,0)-1))*1000</f>
        <v>0.47755607</v>
      </c>
      <c r="EK199" s="320">
        <f ca="1">IF(ISERROR(OFFSET('Daten ReCiPe'!$A$1,MATCH(EK$5,'Daten ReCiPe'!$A:$A,0)-1,MATCH(AR199,'Daten ReCiPe'!$A$424:$ADO$424,0)-1)),0,OFFSET('Daten ReCiPe'!$A$1,MATCH(EK$5,'Daten ReCiPe'!$A:$A,0)-1,MATCH(AR199,'Daten ReCiPe'!$A$424:$ADO$424,0)-1))*1000</f>
        <v>0.86537158000000003</v>
      </c>
      <c r="EL199" s="320">
        <f ca="1">IF(ISERROR(OFFSET('Daten ReCiPe'!$A$1,MATCH(EL$5,'Daten ReCiPe'!$A:$A,0)-1,MATCH(AS199,'Daten ReCiPe'!$A$424:$ADO$424,0)-1)),0,OFFSET('Daten ReCiPe'!$A$1,MATCH(EL$5,'Daten ReCiPe'!$A:$A,0)-1,MATCH(AS199,'Daten ReCiPe'!$A$424:$ADO$424,0)-1))*1000</f>
        <v>1.9637568999999999</v>
      </c>
      <c r="EM199" s="321">
        <f t="shared" ca="1" si="128"/>
        <v>12.830238850000001</v>
      </c>
      <c r="EN199" s="320">
        <f ca="1">IF(ISERROR(OFFSET('Daten ReCiPe'!$A$1,MATCH(EN$5,'Daten ReCiPe'!$A:$A,0)-1,MATCH(AT199,'Daten ReCiPe'!$A$424:$ADO$424,0)-1)),0,OFFSET('Daten ReCiPe'!$A$1,MATCH(EN$5,'Daten ReCiPe'!$A:$A,0)-1,MATCH(AT199,'Daten ReCiPe'!$A$424:$ADO$424,0)-1))*1000</f>
        <v>12.830239000000001</v>
      </c>
      <c r="EO199" s="305">
        <f t="shared" ca="1" si="129"/>
        <v>1.0000000116911307</v>
      </c>
      <c r="EP199" s="322">
        <f ca="1">IF(ISERROR(OFFSET('Daten Elementary'!$A$1,MATCH(EP$5,'Daten Elementary'!$A:$A,0)-1,MATCH(AM199,'Daten Elementary'!$A$424:$ADO$424,0)-1)),0,OFFSET('Daten Elementary'!$A$1,MATCH(EP$5,'Daten Elementary'!$A:$A,0)-1,MATCH(AM199,'Daten Elementary'!$A$424:$ADO$424,0)-1))*1000000</f>
        <v>1.1904534</v>
      </c>
      <c r="EQ199" s="322">
        <f ca="1">IF(ISERROR(OFFSET('Daten Elementary'!$A$1,MATCH(EQ$5,'Daten Elementary'!$A:$A,0)-1,MATCH(AN199,'Daten Elementary'!$A$424:$ADO$424,0)-1)),0,OFFSET('Daten Elementary'!$A$1,MATCH(EQ$5,'Daten Elementary'!$A:$A,0)-1,MATCH(AN199,'Daten Elementary'!$A$424:$ADO$424,0)-1))*1000000</f>
        <v>0</v>
      </c>
      <c r="ER199" s="322">
        <f ca="1">IF(ISERROR(OFFSET('Daten Elementary'!$A$1,MATCH(ER$5,'Daten Elementary'!$A:$A,0)-1,MATCH(AO199,'Daten Elementary'!$A$424:$ADO$424,0)-1)),0,OFFSET('Daten Elementary'!$A$1,MATCH(ER$5,'Daten Elementary'!$A:$A,0)-1,MATCH(AO199,'Daten Elementary'!$A$424:$ADO$424,0)-1))*1000000</f>
        <v>138.13818000000001</v>
      </c>
      <c r="ES199" s="322">
        <f ca="1">IF(ISERROR(OFFSET('Daten Elementary'!$A$1,MATCH(ES$5,'Daten Elementary'!$A:$A,0)-1,MATCH(AP199,'Daten Elementary'!$A$424:$ADO$424,0)-1)),0,OFFSET('Daten Elementary'!$A$1,MATCH(ES$5,'Daten Elementary'!$A:$A,0)-1,MATCH(AP199,'Daten Elementary'!$A$424:$ADO$424,0)-1))*1000000</f>
        <v>0</v>
      </c>
      <c r="ET199" s="322">
        <f t="shared" ca="1" si="130"/>
        <v>139.3286334</v>
      </c>
      <c r="EU199" s="322">
        <f ca="1">IF(ISERROR(OFFSET('Daten Elementary'!$A$1,MATCH(EU$5,'Daten Elementary'!$A:$A,0)-1,MATCH(AQ199,'Daten Elementary'!$A$424:$ADO$424,0)-1)),0,OFFSET('Daten Elementary'!$A$1,MATCH(EU$5,'Daten Elementary'!$A:$A,0)-1,MATCH(AQ199,'Daten Elementary'!$A$424:$ADO$424,0)-1))*1000000</f>
        <v>9.6732406999999991</v>
      </c>
      <c r="EV199" s="322">
        <f ca="1">IF(ISERROR(OFFSET('Daten Elementary'!$A$1,MATCH(EV$5,'Daten Elementary'!$A:$A,0)-1,MATCH(AR199,'Daten Elementary'!$A$424:$ADO$424,0)-1)),0,OFFSET('Daten Elementary'!$A$1,MATCH(EV$5,'Daten Elementary'!$A:$A,0)-1,MATCH(AR199,'Daten Elementary'!$A$424:$ADO$424,0)-1))*1000000</f>
        <v>14.346136999999999</v>
      </c>
      <c r="EW199" s="322">
        <f ca="1">IF(ISERROR(OFFSET('Daten Elementary'!$A$1,MATCH(EW$5,'Daten Elementary'!$A:$A,0)-1,MATCH(AS199,'Daten Elementary'!$A$424:$ADO$424,0)-1)),0,OFFSET('Daten Elementary'!$A$1,MATCH(EW$5,'Daten Elementary'!$A:$A,0)-1,MATCH(AS199,'Daten Elementary'!$A$424:$ADO$424,0)-1))*1000000</f>
        <v>28.861498999999998</v>
      </c>
      <c r="EX199" s="323">
        <f t="shared" ca="1" si="131"/>
        <v>192.20951010000002</v>
      </c>
      <c r="EY199" s="322">
        <f ca="1">IF(ISERROR(OFFSET('Daten Elementary'!$A$1,MATCH(EY$5,'Daten Elementary'!$A:$A,0)-1,MATCH($AT199,'Daten Elementary'!$A$424:$ADO$424,0)-1)),0,OFFSET('Daten Elementary'!$A$1,MATCH(EY$5,'Daten Elementary'!$A:$A,0)-1,MATCH($AT199,'Daten Elementary'!$A$424:$ADO$424,0)-1))*1000000</f>
        <v>192.20951000000002</v>
      </c>
      <c r="EZ199" s="305">
        <f t="shared" ca="1" si="132"/>
        <v>0.99999999947973439</v>
      </c>
      <c r="FA199" s="314">
        <f ca="1">IF(ISERROR(OFFSET('Daten Elementary'!$A$1,MATCH(FA$5,'Daten Elementary'!$A:$A,0)-1,MATCH(AM199,'Daten Elementary'!$A$424:$ADO$424,0)-1)),0,OFFSET('Daten Elementary'!$A$1,MATCH(FA$5,'Daten Elementary'!$A:$A,0)-1,MATCH(AM199,'Daten Elementary'!$A$424:$ADO$424,0)-1))*1000</f>
        <v>72.027999999999992</v>
      </c>
      <c r="FB199" s="314">
        <f ca="1">IF(ISERROR(OFFSET('Daten Elementary'!$A$1,MATCH(FB$5,'Daten Elementary'!$A:$A,0)-1,MATCH(AN199,'Daten Elementary'!$A$424:$ADO$424,0)-1)),0,OFFSET('Daten Elementary'!$A$1,MATCH(FB$5,'Daten Elementary'!$A:$A,0)-1,MATCH(AN199,'Daten Elementary'!$A$424:$ADO$424,0)-1))*1000</f>
        <v>0</v>
      </c>
      <c r="FC199" s="314">
        <f ca="1">IF(ISERROR(OFFSET('Daten Elementary'!$A$1,MATCH(FC$5,'Daten Elementary'!$A:$A,0)-1,MATCH(AO199,'Daten Elementary'!$A$424:$ADO$424,0)-1)),0,OFFSET('Daten Elementary'!$A$1,MATCH(FC$5,'Daten Elementary'!$A:$A,0)-1,MATCH(AO199,'Daten Elementary'!$A$424:$ADO$424,0)-1))*1000</f>
        <v>12.035117999999999</v>
      </c>
      <c r="FD199" s="314">
        <f ca="1">IF(ISERROR(OFFSET('Daten Elementary'!$A$1,MATCH(FD$5,'Daten Elementary'!$A:$A,0)-1,MATCH(AP199,'Daten Elementary'!$A$424:$ADO$424,0)-1)),0,OFFSET('Daten Elementary'!$A$1,MATCH(FD$5,'Daten Elementary'!$A:$A,0)-1,MATCH(AP199,'Daten Elementary'!$A$424:$ADO$424,0)-1))*1000</f>
        <v>0</v>
      </c>
      <c r="FE199" s="314">
        <f t="shared" ca="1" si="133"/>
        <v>84.063117999999989</v>
      </c>
      <c r="FF199" s="314">
        <f ca="1">IF(ISERROR(OFFSET('Daten Elementary'!$A$1,MATCH(FF$5,'Daten Elementary'!$A:$A,0)-1,MATCH(AQ199,'Daten Elementary'!$A$424:$ADO$424,0)-1)),0,OFFSET('Daten Elementary'!$A$1,MATCH(FF$5,'Daten Elementary'!$A:$A,0)-1,MATCH(AQ199,'Daten Elementary'!$A$424:$ADO$424,0)-1))*1000</f>
        <v>2.9946033999999999</v>
      </c>
      <c r="FG199" s="314">
        <f ca="1">IF(ISERROR(OFFSET('Daten Elementary'!$A$1,MATCH(FG$5,'Daten Elementary'!$A:$A,0)-1,MATCH(AR199,'Daten Elementary'!$A$424:$ADO$424,0)-1)),0,OFFSET('Daten Elementary'!$A$1,MATCH(FG$5,'Daten Elementary'!$A:$A,0)-1,MATCH(AR199,'Daten Elementary'!$A$424:$ADO$424,0)-1))*1000</f>
        <v>5.3085563000000002</v>
      </c>
      <c r="FH199" s="314">
        <f ca="1">IF(ISERROR(OFFSET('Daten Elementary'!$A$1,MATCH(FH$5,'Daten Elementary'!$A:$A,0)-1,MATCH(AS199,'Daten Elementary'!$A$424:$ADO$424,0)-1)),0,OFFSET('Daten Elementary'!$A$1,MATCH(FH$5,'Daten Elementary'!$A:$A,0)-1,MATCH(AS199,'Daten Elementary'!$A$424:$ADO$424,0)-1))*1000</f>
        <v>11.06818</v>
      </c>
      <c r="FI199" s="315">
        <f t="shared" ca="1" si="134"/>
        <v>103.4344577</v>
      </c>
      <c r="FJ199" s="314">
        <f ca="1">IF(ISERROR(OFFSET('Daten Elementary'!$A$1,MATCH(FJ$5,'Daten Elementary'!$A:$A,0)-1,MATCH($AT199,'Daten Elementary'!$A$424:$ADO$424,0)-1)),0,OFFSET('Daten Elementary'!$A$1,MATCH(FJ$5,'Daten Elementary'!$A:$A,0)-1,MATCH($AT199,'Daten Elementary'!$A$424:$ADO$424,0)-1))*1000</f>
        <v>103.43446</v>
      </c>
      <c r="FK199" s="305">
        <f t="shared" ca="1" si="135"/>
        <v>1.0000000222363037</v>
      </c>
      <c r="FL199" s="314">
        <f ca="1">IF(ISERROR(OFFSET('Daten Elementary'!$A$1,MATCH(FL$5,'Daten Elementary'!$A:$A,0)-1,MATCH(AM199,'Daten Elementary'!$A$424:$ADO$424,0)-1)),0,OFFSET('Daten Elementary'!$A$1,MATCH(FL$5,'Daten Elementary'!$A:$A,0)-1,MATCH(AM199,'Daten Elementary'!$A$424:$ADO$424,0)-1))</f>
        <v>0</v>
      </c>
      <c r="FM199" s="314">
        <f ca="1">IF(ISERROR(OFFSET('Daten Elementary'!$A$1,MATCH(FM$5,'Daten Elementary'!$A:$A,0)-1,MATCH(AN199,'Daten Elementary'!$A$424:$ADO$424,0)-1)),0,OFFSET('Daten Elementary'!$A$1,MATCH(FM$5,'Daten Elementary'!$A:$A,0)-1,MATCH(AN199,'Daten Elementary'!$A$424:$ADO$424,0)-1))</f>
        <v>0</v>
      </c>
      <c r="FN199" s="314">
        <f ca="1">IF(ISERROR(OFFSET('Daten Elementary'!$A$1,MATCH(FN$5,'Daten Elementary'!$A:$A,0)-1,MATCH(AO199,'Daten Elementary'!$A$424:$ADO$424,0)-1)),0,OFFSET('Daten Elementary'!$A$1,MATCH(FN$5,'Daten Elementary'!$A:$A,0)-1,MATCH(AO199,'Daten Elementary'!$A$424:$ADO$424,0)-1))</f>
        <v>0</v>
      </c>
      <c r="FO199" s="314">
        <f ca="1">IF(ISERROR(OFFSET('Daten Elementary'!$A$1,MATCH(FO$5,'Daten Elementary'!$A:$A,0)-1,MATCH(AP199,'Daten Elementary'!$A$424:$ADO$424,0)-1)),0,OFFSET('Daten Elementary'!$A$1,MATCH(FO$5,'Daten Elementary'!$A:$A,0)-1,MATCH(AP199,'Daten Elementary'!$A$424:$ADO$424,0)-1))</f>
        <v>0</v>
      </c>
      <c r="FP199" s="314">
        <f t="shared" ca="1" si="136"/>
        <v>0</v>
      </c>
      <c r="FQ199" s="314">
        <f ca="1">IF(ISERROR(OFFSET('Daten Elementary'!$A$1,MATCH(FQ$5,'Daten Elementary'!$A:$A,0)-1,MATCH(AQ199,'Daten Elementary'!$A$424:$ADO$424,0)-1)),0,OFFSET('Daten Elementary'!$A$1,MATCH(FQ$5,'Daten Elementary'!$A:$A,0)-1,MATCH(AQ199,'Daten Elementary'!$A$424:$ADO$424,0)-1))</f>
        <v>0</v>
      </c>
      <c r="FR199" s="314">
        <f ca="1">IF(ISERROR(OFFSET('Daten Elementary'!$A$1,MATCH(FR$5,'Daten Elementary'!$A:$A,0)-1,MATCH(AR199,'Daten Elementary'!$A$424:$ADO$424,0)-1)),0,OFFSET('Daten Elementary'!$A$1,MATCH(FR$5,'Daten Elementary'!$A:$A,0)-1,MATCH(AR199,'Daten Elementary'!$A$424:$ADO$424,0)-1))</f>
        <v>0</v>
      </c>
      <c r="FS199" s="314">
        <f ca="1">IF(ISERROR(OFFSET('Daten Elementary'!$A$1,MATCH(FS$5,'Daten Elementary'!$A:$A,0)-1,MATCH(AS199,'Daten Elementary'!$A$424:$ADO$424,0)-1)),0,OFFSET('Daten Elementary'!$A$1,MATCH(FS$5,'Daten Elementary'!$A:$A,0)-1,MATCH(AS199,'Daten Elementary'!$A$424:$ADO$424,0)-1))</f>
        <v>0</v>
      </c>
      <c r="FT199" s="315">
        <f t="shared" ca="1" si="137"/>
        <v>0</v>
      </c>
      <c r="FU199" s="314">
        <f ca="1">IF(ISERROR(OFFSET('Daten Elementary'!$A$1,MATCH(FU$5,'Daten Elementary'!$A:$A,0)-1,MATCH($AT199,'Daten Elementary'!$A$424:$ADO$424,0)-1)),0,OFFSET('Daten Elementary'!$A$1,MATCH(FU$5,'Daten Elementary'!$A:$A,0)-1,MATCH($AT199,'Daten Elementary'!$A$424:$ADO$424,0)-1))</f>
        <v>0</v>
      </c>
      <c r="FV199" s="305">
        <f t="shared" ca="1" si="138"/>
        <v>0</v>
      </c>
      <c r="FW199" s="324"/>
      <c r="FX199" s="231" t="str">
        <f t="shared" si="139"/>
        <v>Lastwagen (32t-40t), Diesel (EURO 4)</v>
      </c>
      <c r="FY199" s="231" t="str">
        <f t="shared" ref="FY199:FY222" si="152">C199</f>
        <v>Lastwagen (32t-40t)</v>
      </c>
      <c r="FZ199" s="231" t="str">
        <f t="shared" ref="FZ199:FZ222" si="153">IF(D199="-","",", "&amp;D199)</f>
        <v>, Diesel</v>
      </c>
      <c r="GA199" s="231" t="str">
        <f t="shared" ref="GA199:GA222" si="154">IF(E199="-",""," ("&amp;E199&amp;")")</f>
        <v xml:space="preserve"> (EURO 4)</v>
      </c>
      <c r="GB199" s="231"/>
    </row>
    <row r="200" spans="1:184" ht="16.5" customHeight="1">
      <c r="A200" s="364"/>
      <c r="B200" s="339"/>
      <c r="C200" s="332" t="s">
        <v>393</v>
      </c>
      <c r="D200" s="332" t="s">
        <v>24</v>
      </c>
      <c r="E200" s="345" t="s">
        <v>27</v>
      </c>
      <c r="F200" s="97">
        <v>11.61</v>
      </c>
      <c r="G200" s="34">
        <v>23</v>
      </c>
      <c r="H200" s="84">
        <f t="shared" si="150"/>
        <v>0.50478260869565217</v>
      </c>
      <c r="I200" s="101">
        <v>1</v>
      </c>
      <c r="J200" s="101"/>
      <c r="K200" s="90">
        <v>1</v>
      </c>
      <c r="L200" s="86"/>
      <c r="M200" s="86"/>
      <c r="N200" s="38" t="s">
        <v>100</v>
      </c>
      <c r="O200" s="6">
        <f ca="1">(IF(ISERROR(INDEX(INDIRECT($D$268),MATCH($AM200,$AM$4:$AM$275,0),MATCH(O$304,INDIRECT($E$268),0))*$I200/$AD200),0,INDEX(INDIRECT($D$268),MATCH($AM200,$AM$4:$AM$275,0),MATCH(O$304,INDIRECT($E$268),0))*$I200/$AD200)+IF(ISERROR(INDEX(INDIRECT($D$268),MATCH($AN200,$AN$4:$AN$275,0),MATCH(O$305,INDIRECT($E$268),0))*$J200/$AE200),0,INDEX(INDIRECT($D$268),MATCH($AN200,$AN$4:$AN$275,0),MATCH(O$305,INDIRECT($E$268),0))*$J200/$AE200))*$AC200/$F200</f>
        <v>73.606720999999993</v>
      </c>
      <c r="P200" s="6">
        <f ca="1">(IF(ISERROR(INDEX(INDIRECT($D$268),MATCH($AO200,$AO$4:$AO$275,0),MATCH(P$304,INDIRECT($E$268),0))*$I200/$AD200),0,INDEX(INDIRECT($D$268),MATCH($AO200,$AO$4:$AO$275,0),MATCH(P$304,INDIRECT($E$268),0))*$I200/$AD200)+IF(ISERROR(INDEX(INDIRECT($D$268),MATCH($AP200,$AP$4:$AP$275,0),MATCH(P$305,INDIRECT($E$268),0))*$J200/$AE200),0,INDEX(INDIRECT($D$268),MATCH($AP200,$AP$4:$AP$275,0),MATCH(P$305,INDIRECT($E$268),0))*$J200/$AE200))*$AC200/$F200</f>
        <v>14.716434</v>
      </c>
      <c r="Q200" s="6">
        <f ca="1">INDEX(INDIRECT($D$268),MATCH($AQ200,$AQ$4:$AQ$284,0),MATCH(Q$4,INDIRECT($E$268),0))*$K200*$AC200/$F200/$AF200</f>
        <v>3.3046362</v>
      </c>
      <c r="R200" s="6">
        <f ca="1">INDEX(INDIRECT($D$268),MATCH($AR200,$AR$4:$AR$284,0),MATCH(R$4,INDIRECT($E$268),0))*$K200*$AC200/$F200/$AF200</f>
        <v>5.9497251000000002</v>
      </c>
      <c r="S200" s="6">
        <f ca="1">INDEX(INDIRECT($D$268),MATCH($AS200,$AS$4:$AS$284,0),MATCH(S$4,INDIRECT($E$268),0))*$K200*$AC200/$F200/$AF200</f>
        <v>12.278404999999998</v>
      </c>
      <c r="T200" s="7">
        <f t="shared" ca="1" si="146"/>
        <v>109.85592129999999</v>
      </c>
      <c r="U200" s="6">
        <f>IF($B$268=6,(IF(OR(AJ200="Benzin",AJ200="Diesel"),$AK200*INDEX('DIN EN 16258'!$I:$I,MATCH('mobitool-Faktoren v2.0'!$AI200,'DIN EN 16258'!$A:$A,0))*$I200/$AD200+$AL200*INDEX('DIN EN 16258'!$I:$I,MATCH('mobitool-Faktoren v2.0'!$AJ200,'DIN EN 16258'!$A:$A,0))*$I200/$AD200,IF(ISERROR($AK200*INDEX('DIN EN 16258'!$I:$I,MATCH('mobitool-Faktoren v2.0'!$AI200,'DIN EN 16258'!$A:$A,0))*$I200/$AD200),0,$AK200*INDEX('DIN EN 16258'!$I:$I,MATCH('mobitool-Faktoren v2.0'!$AI200,'DIN EN 16258'!$A:$A,0))*$I200/$AD200)+IF(ISERROR($AL200*INDEX('DIN EN 16258'!$I:$I,MATCH('mobitool-Faktoren v2.0'!$AJ200,'DIN EN 16258'!$A:$A,0))*$J200/$AE200),0,$AL200*INDEX('DIN EN 16258'!$I:$I,MATCH('mobitool-Faktoren v2.0'!$AJ200,'DIN EN 16258'!$A:$A,0))*$J200/$AE200)))*1000,
IF($B$268=1,(IF(OR(AJ200="Benzin",AJ200="Diesel"),$AK200*INDEX('DIN EN 16258'!$D:$D,MATCH('mobitool-Faktoren v2.0'!$AI200,'DIN EN 16258'!$A:$A,0))*$I200/$AD200+$AL200*INDEX('DIN EN 16258'!$D:$D,MATCH('mobitool-Faktoren v2.0'!$AJ200,'DIN EN 16258'!$A:$A,0))*$I200/$AD200,IF(ISERROR($AK200*INDEX('DIN EN 16258'!$D:$D,MATCH('mobitool-Faktoren v2.0'!$AI200,'DIN EN 16258'!$A:$A,0))*$I200/$AD200),0,$AK200*INDEX('DIN EN 16258'!$D:$D,MATCH('mobitool-Faktoren v2.0'!$AI200,'DIN EN 16258'!$A:$A,0))*$I200/$AD200)+IF(ISERROR($AL200*INDEX('DIN EN 16258'!$D:$D,MATCH('mobitool-Faktoren v2.0'!$AJ200,'DIN EN 16258'!$A:$A,0))*$J200/$AE200),0,$AL200*INDEX('DIN EN 16258'!$D:$D,MATCH('mobitool-Faktoren v2.0'!$AJ200,'DIN EN 16258'!$A:$A,0))*$J200/$AE200))),0))*$AC200/$F200</f>
        <v>72.651930000000007</v>
      </c>
      <c r="V200" s="6">
        <f>IF($B$268=6,(IF(OR(AJ200="Benzin",AJ200="Diesel"),$AK200*INDEX('DIN EN 16258'!$L:$L,MATCH('mobitool-Faktoren v2.0'!$AI200,'DIN EN 16258'!$A:$A,0))*$I200/$AD200+$AL200*INDEX('DIN EN 16258'!$L:$L,MATCH('mobitool-Faktoren v2.0'!$AJ200,'DIN EN 16258'!$A:$A,0))*$I200/$AD200,IF(ISERROR($AK200*INDEX('DIN EN 16258'!$L:$L,MATCH('mobitool-Faktoren v2.0'!$AI200,'DIN EN 16258'!$A:$A,0))*$I200/$AD200),0,$AK200*INDEX('DIN EN 16258'!$L:$L,MATCH('mobitool-Faktoren v2.0'!$AI200,'DIN EN 16258'!$A:$A,0))*$I200/$AD200)+IF(ISERROR($AL200*INDEX('DIN EN 16258'!$L:$L,MATCH('mobitool-Faktoren v2.0'!$AJ200,'DIN EN 16258'!$A:$A,0))*$J200/$AE200),0,$AL200*INDEX('DIN EN 16258'!$L:$L,MATCH('mobitool-Faktoren v2.0'!$AJ200,'DIN EN 16258'!$A:$A,0))*$J200/$AE200)))*1000,
IF($B$268=1,(IF(OR(AJ200="Benzin",AJ200="Diesel"),$AK200*INDEX('DIN EN 16258'!$F:$F,MATCH('mobitool-Faktoren v2.0'!$AI200,'DIN EN 16258'!$A:$A,0))*$I200/$AD200+$AL200*INDEX('DIN EN 16258'!$F:$F,MATCH('mobitool-Faktoren v2.0'!$AJ200,'DIN EN 16258'!$A:$A,0))*$I200/$AD200,IF(ISERROR($AK200*INDEX('DIN EN 16258'!$F:$F,MATCH('mobitool-Faktoren v2.0'!$AI200,'DIN EN 16258'!$A:$A,0))*$I200/$AD200),0,$AK200*INDEX('DIN EN 16258'!$F:$F,MATCH('mobitool-Faktoren v2.0'!$AI200,'DIN EN 16258'!$A:$A,0))*$I200/$AD200)+IF(ISERROR($AL200*INDEX('DIN EN 16258'!$F:$F,MATCH('mobitool-Faktoren v2.0'!$AJ200,'DIN EN 16258'!$A:$A,0))*$J200/$AE200),0,$AL200*INDEX('DIN EN 16258'!$F:$F,MATCH('mobitool-Faktoren v2.0'!$AJ200,'DIN EN 16258'!$A:$A,0))*$J200/$AE200))),0))*$AC200/$F200</f>
        <v>88.268700000000024</v>
      </c>
      <c r="W200" s="39" t="s">
        <v>672</v>
      </c>
      <c r="X200" s="39" t="s">
        <v>162</v>
      </c>
      <c r="Y200" s="300"/>
      <c r="Z200" s="300"/>
      <c r="AA200" s="299"/>
      <c r="AB200" s="299"/>
      <c r="AC200" s="300">
        <v>11.61</v>
      </c>
      <c r="AD200" s="298">
        <v>1</v>
      </c>
      <c r="AE200" s="298"/>
      <c r="AF200" s="337">
        <v>1</v>
      </c>
      <c r="AG200" s="337"/>
      <c r="AH200" s="337"/>
      <c r="AI200" s="301" t="s">
        <v>24</v>
      </c>
      <c r="AJ200" s="301"/>
      <c r="AK200" s="374">
        <f>'Kennwerte Strassentransporte'!H$81</f>
        <v>2.2633E-2</v>
      </c>
      <c r="AL200" s="374"/>
      <c r="AM200" s="202" t="s">
        <v>1221</v>
      </c>
      <c r="AN200" s="202" t="s">
        <v>81</v>
      </c>
      <c r="AO200" s="202" t="s">
        <v>1222</v>
      </c>
      <c r="AP200" s="202" t="s">
        <v>81</v>
      </c>
      <c r="AQ200" s="202" t="s">
        <v>1223</v>
      </c>
      <c r="AR200" s="202" t="s">
        <v>1224</v>
      </c>
      <c r="AS200" s="202" t="s">
        <v>1225</v>
      </c>
      <c r="AT200" s="202" t="s">
        <v>1233</v>
      </c>
      <c r="AU200" s="303">
        <f ca="1">IF(ISERROR(OFFSET('Daten KEA'!$A$1,MATCH(AU$5,'Daten KEA'!$A:$A,0)-1,MATCH(AM200,'Daten KEA'!$A$424:$ADO$424,0)-1)),0,OFFSET('Daten KEA'!$A$1,MATCH(AU$5,'Daten KEA'!$A:$A,0)-1,MATCH(AM200,'Daten KEA'!$A$424:$ADO$424,0)-1))+IF(ISERROR(AK200*INDEX('Energiefaktoren Ecoinvent'!$D:$D,MATCH('mobitool-Faktoren v2.0'!AI200,'Energiefaktoren Ecoinvent'!$A:$A,0))),0,AK200*INDEX('Energiefaktoren Ecoinvent'!$D:$D,MATCH('mobitool-Faktoren v2.0'!AI200,'Energiefaktoren Ecoinvent'!$A:$A,0)))+IF(OR(AJ200="Benzin",AJ200="Diesel"),IF(ISERROR(OFFSET('Daten KEA'!$A$1,MATCH(AV$5,'Daten KEA'!$A:$A,0)-1,MATCH(AN200,'Daten KEA'!$A$424:$ADO$424,0)-1)),0,OFFSET('Daten KEA'!$A$1,MATCH(AV$5,'Daten KEA'!$A:$A,0)-1,MATCH(AN200,'Daten KEA'!$A$424:$ADO$424,0)-1))+IF(ISERROR(AL200*INDEX('Energiefaktoren Ecoinvent'!$D:$D,MATCH('mobitool-Faktoren v2.0'!AJ200,'Energiefaktoren Ecoinvent'!$A:$A,0))),0,AL200*INDEX('Energiefaktoren Ecoinvent'!$D:$D,MATCH('mobitool-Faktoren v2.0'!AJ200,'Energiefaktoren Ecoinvent'!$A:$A,0))),0)</f>
        <v>0.9686923999999999</v>
      </c>
      <c r="AV200" s="303">
        <f ca="1">IF(OR(AJ200="Benzin",AJ200="Diesel"),0,IF(ISERROR(OFFSET('Daten KEA'!$A$1,MATCH(AV$5,'Daten KEA'!$A:$A,0)-1,MATCH(AN200,'Daten KEA'!$A$424:$ADO$424,0)-1)),0,OFFSET('Daten KEA'!$A$1,MATCH(AV$5,'Daten KEA'!$A:$A,0)-1,MATCH(AN200,'Daten KEA'!$A$424:$ADO$424,0)-1))+IF(ISERROR(AL200*INDEX('Energiefaktoren Ecoinvent'!$D:$D,MATCH('mobitool-Faktoren v2.0'!AJ200,'Energiefaktoren Ecoinvent'!$A:$A,0))),0,AL200*INDEX('Energiefaktoren Ecoinvent'!$D:$D,MATCH('mobitool-Faktoren v2.0'!AJ200,'Energiefaktoren Ecoinvent'!$A:$A,0))))</f>
        <v>0</v>
      </c>
      <c r="AW200" s="303">
        <f ca="1">IF(ISERROR(OFFSET('Daten KEA'!$A$1,MATCH(AW$5,'Daten KEA'!$A:$A,0)-1,MATCH(AO200,'Daten KEA'!$A$424:$ADO$424,0)-1)),0,OFFSET('Daten KEA'!$A$1,MATCH(AW$5,'Daten KEA'!$A:$A,0)-1,MATCH(AO200,'Daten KEA'!$A$424:$ADO$424,0)-1))-IF(ISERROR(AK200*INDEX('Energiefaktoren Ecoinvent'!$D:$D,MATCH('mobitool-Faktoren v2.0'!AI200,'Energiefaktoren Ecoinvent'!$A:$A,0))),0,AK200*INDEX('Energiefaktoren Ecoinvent'!$D:$D,MATCH('mobitool-Faktoren v2.0'!AI200,'Energiefaktoren Ecoinvent'!$A:$A,0)))+IF(OR(AJ200="Benzin",AJ200="Diesel"),IF(ISERROR(OFFSET('Daten KEA'!$A$1,MATCH(AX$5,'Daten KEA'!$A:$A,0)-1,MATCH(AP200,'Daten KEA'!$A$424:$ADO$424,0)-1)),0,OFFSET('Daten KEA'!$A$1,MATCH(AX$5,'Daten KEA'!$A:$A,0)-1,MATCH(AP200,'Daten KEA'!$A$424:$ADO$424,0)-1))-IF(ISERROR(AL200*INDEX('Energiefaktoren Ecoinvent'!$D:$D,MATCH('mobitool-Faktoren v2.0'!AJ200,'Energiefaktoren Ecoinvent'!$A:$A,0))),0,AL200*INDEX('Energiefaktoren Ecoinvent'!$D:$D,MATCH('mobitool-Faktoren v2.0'!AJ200,'Energiefaktoren Ecoinvent'!$A:$A,0))),0)</f>
        <v>0.2879178</v>
      </c>
      <c r="AX200" s="303">
        <f ca="1">IF(OR(AJ200="Benzin",AJ200="Diesel"),0,IF(ISERROR(OFFSET('Daten KEA'!$A$1,MATCH(AX$5,'Daten KEA'!$A:$A,0)-1,MATCH(AP200,'Daten KEA'!$A$424:$ADO$424,0)-1)),0,OFFSET('Daten KEA'!$A$1,MATCH(AX$5,'Daten KEA'!$A:$A,0)-1,MATCH(AP200,'Daten KEA'!$A$424:$ADO$424,0)-1))-IF(ISERROR(AL200*INDEX('Energiefaktoren Ecoinvent'!$D:$D,MATCH('mobitool-Faktoren v2.0'!AJ200,'Energiefaktoren Ecoinvent'!$A:$A,0))),0,AL200*INDEX('Energiefaktoren Ecoinvent'!$D:$D,MATCH('mobitool-Faktoren v2.0'!AJ200,'Energiefaktoren Ecoinvent'!$A:$A,0))))</f>
        <v>0</v>
      </c>
      <c r="AY200" s="303">
        <f t="shared" ref="AY200:AY222" ca="1" si="155">SUM(AU200:AX200)</f>
        <v>1.2566101999999999</v>
      </c>
      <c r="AZ200" s="303">
        <f ca="1">IF(ISERROR(OFFSET('Daten KEA'!$A$1,MATCH(AZ$5,'Daten KEA'!$A:$A,0)-1,MATCH(AQ200,'Daten KEA'!$A$424:$ADO$424,0)-1)),0,OFFSET('Daten KEA'!$A$1,MATCH(AZ$5,'Daten KEA'!$A:$A,0)-1,MATCH(AQ200,'Daten KEA'!$A$424:$ADO$424,0)-1))</f>
        <v>0.10306698</v>
      </c>
      <c r="BA200" s="303">
        <f ca="1">IF(ISERROR(OFFSET('Daten KEA'!$A$1,MATCH(BA$5,'Daten KEA'!$A:$A,0)-1,MATCH(AR200,'Daten KEA'!$A$424:$ADO$424,0)-1)),0,OFFSET('Daten KEA'!$A$1,MATCH(BA$5,'Daten KEA'!$A:$A,0)-1,MATCH(AR200,'Daten KEA'!$A$424:$ADO$424,0)-1))</f>
        <v>0.10718918</v>
      </c>
      <c r="BB200" s="303">
        <f ca="1">IF(ISERROR(OFFSET('Daten KEA'!$A$1,MATCH(BB$5,'Daten KEA'!$A:$A,0)-1,MATCH(AS200,'Daten KEA'!$A$424:$ADO$424,0)-1)),0,OFFSET('Daten KEA'!$A$1,MATCH(BB$5,'Daten KEA'!$A:$A,0)-1,MATCH(AS200,'Daten KEA'!$A$424:$ADO$424,0)-1))</f>
        <v>0.40183437999999999</v>
      </c>
      <c r="BC200" s="304">
        <f ca="1">AY200+AZ200+BA200+BB200</f>
        <v>1.8687007399999997</v>
      </c>
      <c r="BD200" s="303">
        <f ca="1">IF(ISERROR(OFFSET('Daten KEA'!$A$1,MATCH(BD$5,'Daten KEA'!$A:$A,0)-1,MATCH(AT200,'Daten KEA'!$A$424:$ADO$424,0)-1)),0,OFFSET('Daten KEA'!$A$1,MATCH(BD$5,'Daten KEA'!$A:$A,0)-1,MATCH(AT200,'Daten KEA'!$A$424:$ADO$424,0)-1))</f>
        <v>1.8687008000000001</v>
      </c>
      <c r="BE200" s="305">
        <f t="shared" ref="BE200:BE222" ca="1" si="156">IF(ISERROR(BD200/BC200),0,BD200/BC200)</f>
        <v>1.0000000321078699</v>
      </c>
      <c r="BF200" s="306">
        <f ca="1">IF(ISERROR(OFFSET('Daten KEA'!$A$1,MATCH(BF$5,'Daten KEA'!$A:$A,0)-1,MATCH(AM200,'Daten KEA'!$A$424:$ADO$424,0)-1)),0,OFFSET('Daten KEA'!$A$1,MATCH(BF$5,'Daten KEA'!$A:$A,0)-1,MATCH(AM200,'Daten KEA'!$A$424:$ADO$424,0)-1))+IF(ISERROR($AK200*INDEX('Energiefaktoren Ecoinvent'!$H:$H,MATCH('mobitool-Faktoren v2.0'!$AI200,'Energiefaktoren Ecoinvent'!$A:$A,0))),0,$AK200*INDEX('Energiefaktoren Ecoinvent'!$H:$H,MATCH('mobitool-Faktoren v2.0'!$AI200,'Energiefaktoren Ecoinvent'!$A:$A,0)))+IF(OR(AJ200="Benzin",AJ200="Diesel"),IF(ISERROR(OFFSET('Daten KEA'!$A$1,MATCH(BG$5,'Daten KEA'!$A:$A,0)-1,MATCH(AN200,'Daten KEA'!$A$424:$ADO$424,0)-1)),0,OFFSET('Daten KEA'!$A$1,MATCH(BG$5,'Daten KEA'!$A:$A,0)-1,MATCH(AN200,'Daten KEA'!$A$424:$ADO$424,0)-1))+IF(ISERROR($AL200*INDEX('Energiefaktoren Ecoinvent'!$H:$H,MATCH('mobitool-Faktoren v2.0'!$AJ200,'Energiefaktoren Ecoinvent'!$A:$A,0))),0,$AL200*INDEX('Energiefaktoren Ecoinvent'!$H:$H,MATCH('mobitool-Faktoren v2.0'!$AJ200,'Energiefaktoren Ecoinvent'!$A:$A,0))),0)</f>
        <v>0.9686923999999999</v>
      </c>
      <c r="BG200" s="306">
        <f ca="1">IF(OR(AJ200="Benzin",AJ200="Diesel"),0,IF(ISERROR(OFFSET('Daten KEA'!$A$1,MATCH(BG$5,'Daten KEA'!$A:$A,0)-1,MATCH(AN200,'Daten KEA'!$A$424:$ADO$424,0)-1)),0,OFFSET('Daten KEA'!$A$1,MATCH(BG$5,'Daten KEA'!$A:$A,0)-1,MATCH(AN200,'Daten KEA'!$A$424:$ADO$424,0)-1))+IF(ISERROR($AL200*INDEX('Energiefaktoren Ecoinvent'!$H:$H,MATCH('mobitool-Faktoren v2.0'!$AJ200,'Energiefaktoren Ecoinvent'!$A:$A,0))),0,$AL200*INDEX('Energiefaktoren Ecoinvent'!$H:$H,MATCH('mobitool-Faktoren v2.0'!$AJ200,'Energiefaktoren Ecoinvent'!$A:$A,0))))</f>
        <v>0</v>
      </c>
      <c r="BH200" s="306">
        <f ca="1">IF(ISERROR(OFFSET('Daten KEA'!$A$1,MATCH(BH$5,'Daten KEA'!$A:$A,0)-1,MATCH(AO200,'Daten KEA'!$A$424:$ADO$424,0)-1)),0,OFFSET('Daten KEA'!$A$1,MATCH(BH$5,'Daten KEA'!$A:$A,0)-1,MATCH(AO200,'Daten KEA'!$A$424:$ADO$424,0)-1))-IF(ISERROR($AK200*INDEX('Energiefaktoren Ecoinvent'!$H:$H,MATCH('mobitool-Faktoren v2.0'!$AI200,'Energiefaktoren Ecoinvent'!$A:$A,0))),0,$AK200*INDEX('Energiefaktoren Ecoinvent'!$H:$H,MATCH('mobitool-Faktoren v2.0'!$AI200,'Energiefaktoren Ecoinvent'!$A:$A,0)))+IF(OR(AJ200="Benzin",AJ200="Diesel"),IF(ISERROR(OFFSET('Daten KEA'!$A$1,MATCH(BI$5,'Daten KEA'!$A:$A,0)-1,MATCH(AP200,'Daten KEA'!$A$424:$ADO$424,0)-1)),0,OFFSET('Daten KEA'!$A$1,MATCH(BI$5,'Daten KEA'!$A:$A,0)-1,MATCH(AP200,'Daten KEA'!$A$424:$ADO$424,0)-1))-IF(ISERROR($AL200*INDEX('Energiefaktoren Ecoinvent'!$H:$H,MATCH('mobitool-Faktoren v2.0'!$AJ200,'Energiefaktoren Ecoinvent'!$A:$A,0))),0,$AL200*INDEX('Energiefaktoren Ecoinvent'!$H:$H,MATCH('mobitool-Faktoren v2.0'!$AJ200,'Energiefaktoren Ecoinvent'!$A:$A,0))),0)</f>
        <v>0.28467045657020007</v>
      </c>
      <c r="BI200" s="306">
        <f ca="1">IF(OR(AJ200="Benzin",AJ200="Diesel"),0,IF(ISERROR(OFFSET('Daten KEA'!$A$1,MATCH(BI$5,'Daten KEA'!$A:$A,0)-1,MATCH(AP200,'Daten KEA'!$A$424:$ADO$424,0)-1)),0,OFFSET('Daten KEA'!$A$1,MATCH(BI$5,'Daten KEA'!$A:$A,0)-1,MATCH(AP200,'Daten KEA'!$A$424:$ADO$424,0)-1))-IF(ISERROR($AL200*INDEX('Energiefaktoren Ecoinvent'!$H:$H,MATCH('mobitool-Faktoren v2.0'!$AJ200,'Energiefaktoren Ecoinvent'!$A:$A,0))),0,$AL200*INDEX('Energiefaktoren Ecoinvent'!$H:$H,MATCH('mobitool-Faktoren v2.0'!$AJ200,'Energiefaktoren Ecoinvent'!$A:$A,0))))</f>
        <v>0</v>
      </c>
      <c r="BJ200" s="306">
        <f t="shared" ca="1" si="140"/>
        <v>1.2533628565702</v>
      </c>
      <c r="BK200" s="306">
        <f ca="1">IF(ISERROR(OFFSET('Daten KEA'!$A$1,MATCH(BK$5,'Daten KEA'!$A:$A,0)-1,MATCH(AQ200,'Daten KEA'!$A$424:$ADO$424,0)-1)),0,OFFSET('Daten KEA'!$A$1,MATCH(BK$5,'Daten KEA'!$A:$A,0)-1,MATCH(AQ200,'Daten KEA'!$A$424:$ADO$424,0)-1))</f>
        <v>9.9397027290919995E-2</v>
      </c>
      <c r="BL200" s="306">
        <f ca="1">IF(ISERROR(OFFSET('Daten KEA'!$A$1,MATCH(BL$5,'Daten KEA'!$A:$A,0)-1,MATCH(AR200,'Daten KEA'!$A$424:$ADO$424,0)-1)),0,OFFSET('Daten KEA'!$A$1,MATCH(BL$5,'Daten KEA'!$A:$A,0)-1,MATCH(AR200,'Daten KEA'!$A$424:$ADO$424,0)-1))</f>
        <v>0.10207781520409999</v>
      </c>
      <c r="BM200" s="306">
        <f ca="1">IF(ISERROR(OFFSET('Daten KEA'!$A$1,MATCH(BM$5,'Daten KEA'!$A:$A,0)-1,MATCH(AS200,'Daten KEA'!$A$424:$ADO$424,0)-1)),0,OFFSET('Daten KEA'!$A$1,MATCH(BM$5,'Daten KEA'!$A:$A,0)-1,MATCH(AS200,'Daten KEA'!$A$424:$ADO$424,0)-1))</f>
        <v>0.38745429666081999</v>
      </c>
      <c r="BN200" s="307">
        <f t="shared" ca="1" si="148"/>
        <v>1.8422919957260397</v>
      </c>
      <c r="BO200" s="306">
        <f ca="1">IF(ISERROR(OFFSET('Daten KEA'!$A$1,MATCH(BO$5,'Daten KEA'!$A:$A,0)-1,MATCH(AT200,'Daten KEA'!$A$424:$ADO$424,0)-1)),0,OFFSET('Daten KEA'!$A$1,MATCH(BO$5,'Daten KEA'!$A:$A,0)-1,MATCH(AT200,'Daten KEA'!$A$424:$ADO$424,0)-1))</f>
        <v>1.8422920387261001</v>
      </c>
      <c r="BP200" s="305">
        <f t="shared" ref="BP200:BP222" ca="1" si="157">IF(ISERROR(BO200/BN200),0,BO200/BN200)</f>
        <v>1.000000023340524</v>
      </c>
      <c r="BQ200" s="308">
        <f ca="1">IF(ISERROR(OFFSET('Daten GWP'!$A$1,MATCH(BQ$5,'Daten GWP'!$A:$A,0)-1,MATCH(AM200,'Daten GWP'!$A$424:$ADO$424,0)-1)),0,OFFSET('Daten GWP'!$A$1,MATCH(BQ$5,'Daten GWP'!$A:$A,0)-1,MATCH(AM200,'Daten GWP'!$A$424:$ADO$424,0)-1))*1000</f>
        <v>73.606720999999993</v>
      </c>
      <c r="BR200" s="308">
        <f ca="1">IF(ISERROR(OFFSET('Daten GWP'!$A$1,MATCH(BR$5,'Daten GWP'!$A:$A,0)-1,MATCH(AN200,'Daten GWP'!$A$424:$ADO$424,0)-1)),0,OFFSET('Daten GWP'!$A$1,MATCH(BR$5,'Daten GWP'!$A:$A,0)-1,MATCH(AN200,'Daten GWP'!$A$424:$ADO$424,0)-1))*1000</f>
        <v>0</v>
      </c>
      <c r="BS200" s="308">
        <f ca="1">IF(ISERROR(OFFSET('Daten GWP'!$A$1,MATCH(BS$5,'Daten GWP'!$A:$A,0)-1,MATCH(AO200,'Daten GWP'!$A$424:$ADO$424,0)-1)),0,OFFSET('Daten GWP'!$A$1,MATCH(BS$5,'Daten GWP'!$A:$A,0)-1,MATCH(AO200,'Daten GWP'!$A$424:$ADO$424,0)-1))*1000</f>
        <v>14.716434</v>
      </c>
      <c r="BT200" s="308">
        <f ca="1">IF(ISERROR(OFFSET('Daten GWP'!$A$1,MATCH(BT$5,'Daten GWP'!$A:$A,0)-1,MATCH(AP200,'Daten GWP'!$A$424:$ADO$424,0)-1)),0,OFFSET('Daten GWP'!$A$1,MATCH(BT$5,'Daten GWP'!$A:$A,0)-1,MATCH(AP200,'Daten GWP'!$A$424:$ADO$424,0)-1))*1000</f>
        <v>0</v>
      </c>
      <c r="BU200" s="308">
        <f t="shared" ref="BU200:BU222" ca="1" si="158">SUM(BQ200:BT200)</f>
        <v>88.323154999999986</v>
      </c>
      <c r="BV200" s="308">
        <f ca="1">IF(ISERROR(OFFSET('Daten GWP'!$A$1,MATCH(BV$5,'Daten GWP'!$A:$A,0)-1,MATCH(AQ200,'Daten GWP'!$A$424:$ADO$424,0)-1)),0,OFFSET('Daten GWP'!$A$1,MATCH(BV$5,'Daten GWP'!$A:$A,0)-1,MATCH(AQ200,'Daten GWP'!$A$424:$ADO$424,0)-1))*1000</f>
        <v>3.3046362</v>
      </c>
      <c r="BW200" s="308">
        <f ca="1">IF(ISERROR(OFFSET('Daten GWP'!$A$1,MATCH(BW$5,'Daten GWP'!$A:$A,0)-1,MATCH(AR200,'Daten GWP'!$A$424:$ADO$424,0)-1)),0,OFFSET('Daten GWP'!$A$1,MATCH(BW$5,'Daten GWP'!$A:$A,0)-1,MATCH(AR200,'Daten GWP'!$A$424:$ADO$424,0)-1))*1000</f>
        <v>5.9497251000000002</v>
      </c>
      <c r="BX200" s="308">
        <f ca="1">IF(ISERROR(OFFSET('Daten GWP'!$A$1,MATCH(BX$5,'Daten GWP'!$A:$A,0)-1,MATCH(AS200,'Daten GWP'!$A$424:$ADO$424,0)-1)),0,OFFSET('Daten GWP'!$A$1,MATCH(BX$5,'Daten GWP'!$A:$A,0)-1,MATCH(AS200,'Daten GWP'!$A$424:$ADO$424,0)-1))*1000</f>
        <v>12.278404999999999</v>
      </c>
      <c r="BY200" s="309">
        <f t="shared" ca="1" si="149"/>
        <v>109.85592129999998</v>
      </c>
      <c r="BZ200" s="308">
        <f ca="1">IF(ISERROR(OFFSET('Daten GWP'!$A$1,MATCH(BZ$5,'Daten GWP'!$A:$A,0)-1,MATCH(AT200,'Daten GWP'!$A$424:$ADO$424,0)-1)),0,OFFSET('Daten GWP'!$A$1,MATCH(BZ$5,'Daten GWP'!$A:$A,0)-1,MATCH(AT200,'Daten GWP'!$A$424:$ADO$424,0)-1))*1000</f>
        <v>109.85592</v>
      </c>
      <c r="CA200" s="305">
        <f t="shared" ref="CA200:CA222" ca="1" si="159">IF(ISERROR(BZ200/BY200),0,BZ200/BY200)</f>
        <v>0.99999998816631852</v>
      </c>
      <c r="CB200" s="310">
        <f ca="1">IF(ISERROR(OFFSET('Daten Elementary'!$A$1,MATCH(CB$5,'Daten Elementary'!$A:$A,0)-1,MATCH(AM200,'Daten Elementary'!$A$424:$ADO$424,0)-1)),0,OFFSET('Daten Elementary'!$A$1,MATCH(CB$5,'Daten Elementary'!$A:$A,0)-1,MATCH(AM200,'Daten Elementary'!$A$424:$ADO$424,0)-1))*1000000</f>
        <v>48.222470000000001</v>
      </c>
      <c r="CC200" s="310">
        <f ca="1">IF(ISERROR(OFFSET('Daten Elementary'!$A$1,MATCH(CC$5,'Daten Elementary'!$A:$A,0)-1,MATCH(AN200,'Daten Elementary'!$A$424:$ADO$424,0)-1)),0,OFFSET('Daten Elementary'!$A$1,MATCH(CC$5,'Daten Elementary'!$A:$A,0)-1,MATCH(AN200,'Daten Elementary'!$A$424:$ADO$424,0)-1))*1000000</f>
        <v>0</v>
      </c>
      <c r="CD200" s="310">
        <f ca="1">IF(ISERROR(OFFSET('Daten Elementary'!$A$1,MATCH(CD$5,'Daten Elementary'!$A:$A,0)-1,MATCH(AO200,'Daten Elementary'!$A$424:$ADO$424,0)-1)),0,OFFSET('Daten Elementary'!$A$1,MATCH(CD$5,'Daten Elementary'!$A:$A,0)-1,MATCH(AO200,'Daten Elementary'!$A$424:$ADO$424,0)-1))*1000000</f>
        <v>5.8813681999999998</v>
      </c>
      <c r="CE200" s="310">
        <f ca="1">IF(ISERROR(OFFSET('Daten Elementary'!$A$1,MATCH(CE$5,'Daten Elementary'!$A:$A,0)-1,MATCH(AP200,'Daten Elementary'!$A$424:$ADO$424,0)-1)),0,OFFSET('Daten Elementary'!$A$1,MATCH(CE$5,'Daten Elementary'!$A:$A,0)-1,MATCH(AP200,'Daten Elementary'!$A$424:$ADO$424,0)-1))*1000000</f>
        <v>0</v>
      </c>
      <c r="CF200" s="310">
        <f t="shared" ref="CF200:CF222" ca="1" si="160">SUM(CB200:CE200)</f>
        <v>54.103838199999998</v>
      </c>
      <c r="CG200" s="310">
        <f ca="1">IF(ISERROR(OFFSET('Daten Elementary'!$A$1,MATCH(CG$5,'Daten Elementary'!$A:$A,0)-1,MATCH(AQ200,'Daten Elementary'!$A$424:$ADO$424,0)-1)),0,OFFSET('Daten Elementary'!$A$1,MATCH(CG$5,'Daten Elementary'!$A:$A,0)-1,MATCH(AQ200,'Daten Elementary'!$A$424:$ADO$424,0)-1))*1000000</f>
        <v>1.5894950999999999</v>
      </c>
      <c r="CH200" s="310">
        <f ca="1">IF(ISERROR(OFFSET('Daten Elementary'!$A$1,MATCH(CH$5,'Daten Elementary'!$A:$A,0)-1,MATCH(AR200,'Daten Elementary'!$A$424:$ADO$424,0)-1)),0,OFFSET('Daten Elementary'!$A$1,MATCH(CH$5,'Daten Elementary'!$A:$A,0)-1,MATCH(AR200,'Daten Elementary'!$A$424:$ADO$424,0)-1))*1000000</f>
        <v>9.1105269</v>
      </c>
      <c r="CI200" s="310">
        <f ca="1">IF(ISERROR(OFFSET('Daten Elementary'!$A$1,MATCH(CI$5,'Daten Elementary'!$A:$A,0)-1,MATCH(AS200,'Daten Elementary'!$A$424:$ADO$424,0)-1)),0,OFFSET('Daten Elementary'!$A$1,MATCH(CI$5,'Daten Elementary'!$A:$A,0)-1,MATCH(AS200,'Daten Elementary'!$A$424:$ADO$424,0)-1))*1000000</f>
        <v>13.084522999999999</v>
      </c>
      <c r="CJ200" s="311">
        <f t="shared" ref="CJ200:CJ222" ca="1" si="161">CF200+CG200+CH200+CI200</f>
        <v>77.888383200000007</v>
      </c>
      <c r="CK200" s="310">
        <f ca="1">IF(ISERROR(OFFSET('Daten Elementary'!$A$1,MATCH(CK$5,'Daten Elementary'!$A:$A,0)-1,MATCH($AT200,'Daten Elementary'!$A$424:$ADO$424,0)-1)),0,OFFSET('Daten Elementary'!$A$1,MATCH(CK$5,'Daten Elementary'!$A:$A,0)-1,MATCH($AT200,'Daten Elementary'!$A$424:$ADO$424,0)-1))*1000000</f>
        <v>77.888383999999988</v>
      </c>
      <c r="CL200" s="305">
        <f t="shared" ref="CL200:CL222" ca="1" si="162">IF(ISERROR(CK200/CJ200),0,CK200/CJ200)</f>
        <v>1.0000000102711077</v>
      </c>
      <c r="CM200" s="312">
        <f ca="1">IF(ISERROR(OFFSET('Daten Elementary'!$A$1,MATCH(CM$5,'Daten Elementary'!$A:$A,0)-1,MATCH(AM200,'Daten Elementary'!$A$424:$ADO$424,0)-1)),0,OFFSET('Daten Elementary'!$A$1,MATCH(CM$5,'Daten Elementary'!$A:$A,0)-1,MATCH(AM200,'Daten Elementary'!$A$424:$ADO$424,0)-1))*1000000</f>
        <v>27.43271</v>
      </c>
      <c r="CN200" s="312">
        <f ca="1">IF(ISERROR(OFFSET('Daten Elementary'!$A$1,MATCH(CN$5,'Daten Elementary'!$A:$A,0)-1,MATCH(AN200,'Daten Elementary'!$A$424:$ADO$424,0)-1)),0,OFFSET('Daten Elementary'!$A$1,MATCH(CN$5,'Daten Elementary'!$A:$A,0)-1,MATCH(AN200,'Daten Elementary'!$A$424:$ADO$424,0)-1))*1000000</f>
        <v>0</v>
      </c>
      <c r="CO200" s="312">
        <f ca="1">IF(ISERROR(OFFSET('Daten Elementary'!$A$1,MATCH(CO$5,'Daten Elementary'!$A:$A,0)-1,MATCH(AO200,'Daten Elementary'!$A$424:$ADO$424,0)-1)),0,OFFSET('Daten Elementary'!$A$1,MATCH(CO$5,'Daten Elementary'!$A:$A,0)-1,MATCH(AO200,'Daten Elementary'!$A$424:$ADO$424,0)-1))*1000000</f>
        <v>4.7798834000000001</v>
      </c>
      <c r="CP200" s="312">
        <f ca="1">IF(ISERROR(OFFSET('Daten Elementary'!$A$1,MATCH(CP$5,'Daten Elementary'!$A:$A,0)-1,MATCH(AP200,'Daten Elementary'!$A$424:$ADO$424,0)-1)),0,OFFSET('Daten Elementary'!$A$1,MATCH(CP$5,'Daten Elementary'!$A:$A,0)-1,MATCH(AP200,'Daten Elementary'!$A$424:$ADO$424,0)-1))*1000000</f>
        <v>0</v>
      </c>
      <c r="CQ200" s="312">
        <f t="shared" ref="CQ200:CQ222" ca="1" si="163">SUM(CM200:CP200)</f>
        <v>32.212593400000003</v>
      </c>
      <c r="CR200" s="312">
        <f ca="1">IF(ISERROR(OFFSET('Daten Elementary'!$A$1,MATCH(CR$5,'Daten Elementary'!$A:$A,0)-1,MATCH(AQ200,'Daten Elementary'!$A$424:$ADO$424,0)-1)),0,OFFSET('Daten Elementary'!$A$1,MATCH(CR$5,'Daten Elementary'!$A:$A,0)-1,MATCH(AQ200,'Daten Elementary'!$A$424:$ADO$424,0)-1))*1000000</f>
        <v>0.86739506</v>
      </c>
      <c r="CS200" s="312">
        <f ca="1">IF(ISERROR(OFFSET('Daten Elementary'!$A$1,MATCH(CS$5,'Daten Elementary'!$A:$A,0)-1,MATCH(AR200,'Daten Elementary'!$A$424:$ADO$424,0)-1)),0,OFFSET('Daten Elementary'!$A$1,MATCH(CS$5,'Daten Elementary'!$A:$A,0)-1,MATCH(AR200,'Daten Elementary'!$A$424:$ADO$424,0)-1))*1000000</f>
        <v>2.6396888000000001</v>
      </c>
      <c r="CT200" s="312">
        <f ca="1">IF(ISERROR(OFFSET('Daten Elementary'!$A$1,MATCH(CT$5,'Daten Elementary'!$A:$A,0)-1,MATCH(AS200,'Daten Elementary'!$A$424:$ADO$424,0)-1)),0,OFFSET('Daten Elementary'!$A$1,MATCH(CT$5,'Daten Elementary'!$A:$A,0)-1,MATCH(AS200,'Daten Elementary'!$A$424:$ADO$424,0)-1))*1000000</f>
        <v>7.3993447000000003</v>
      </c>
      <c r="CU200" s="313">
        <f t="shared" ref="CU200:CU222" ca="1" si="164">CQ200+CR200+CS200+CT200</f>
        <v>43.119021960000005</v>
      </c>
      <c r="CV200" s="312">
        <f ca="1">IF(ISERROR(OFFSET('Daten Elementary'!$A$1,MATCH(CV$5,'Daten Elementary'!$A:$A,0)-1,MATCH($AT200,'Daten Elementary'!$A$424:$ADO$424,0)-1)),0,OFFSET('Daten Elementary'!$A$1,MATCH(CV$5,'Daten Elementary'!$A:$A,0)-1,MATCH($AT200,'Daten Elementary'!$A$424:$ADO$424,0)-1))*1000000</f>
        <v>43.119022000000001</v>
      </c>
      <c r="CW200" s="305">
        <f t="shared" ref="CW200:CW222" ca="1" si="165">IF(ISERROR(CV200/CU200),0,CV200/CU200)</f>
        <v>1.0000000009276648</v>
      </c>
      <c r="CX200" s="314">
        <f ca="1">IF(ISERROR(OFFSET('Daten Elementary'!$A$1,MATCH(CX$5,'Daten Elementary'!$A:$A,0)-1,MATCH(AM200,'Daten Elementary'!$A$424:$ADO$424,0)-1)),0,OFFSET('Daten Elementary'!$A$1,MATCH(CX$5,'Daten Elementary'!$A:$A,0)-1,MATCH(AM200,'Daten Elementary'!$A$424:$ADO$424,0)-1))*1000000</f>
        <v>3.4481661000000003</v>
      </c>
      <c r="CY200" s="314">
        <f ca="1">IF(ISERROR(OFFSET('Daten Elementary'!$A$1,MATCH(CY$5,'Daten Elementary'!$A:$A,0)-1,MATCH(AN200,'Daten Elementary'!$A$424:$ADO$424,0)-1)),0,OFFSET('Daten Elementary'!$A$1,MATCH(CY$5,'Daten Elementary'!$A:$A,0)-1,MATCH(AN200,'Daten Elementary'!$A$424:$ADO$424,0)-1))*1000000</f>
        <v>0</v>
      </c>
      <c r="CZ200" s="314">
        <f ca="1">IF(ISERROR(OFFSET('Daten Elementary'!$A$1,MATCH(CZ$5,'Daten Elementary'!$A:$A,0)-1,MATCH(AO200,'Daten Elementary'!$A$424:$ADO$424,0)-1)),0,OFFSET('Daten Elementary'!$A$1,MATCH(CZ$5,'Daten Elementary'!$A:$A,0)-1,MATCH(AO200,'Daten Elementary'!$A$424:$ADO$424,0)-1))*1000000</f>
        <v>50.939171999999999</v>
      </c>
      <c r="DA200" s="314">
        <f ca="1">IF(ISERROR(OFFSET('Daten Elementary'!$A$1,MATCH(DA$5,'Daten Elementary'!$A:$A,0)-1,MATCH(AP200,'Daten Elementary'!$A$424:$ADO$424,0)-1)),0,OFFSET('Daten Elementary'!$A$1,MATCH(DA$5,'Daten Elementary'!$A:$A,0)-1,MATCH(AP200,'Daten Elementary'!$A$424:$ADO$424,0)-1))*1000000</f>
        <v>0</v>
      </c>
      <c r="DB200" s="314">
        <f t="shared" ref="DB200:DB222" ca="1" si="166">SUM(CX200:DA200)</f>
        <v>54.387338100000001</v>
      </c>
      <c r="DC200" s="314">
        <f ca="1">IF(ISERROR(OFFSET('Daten Elementary'!$A$1,MATCH(DC$5,'Daten Elementary'!$A:$A,0)-1,MATCH(AQ200,'Daten Elementary'!$A$424:$ADO$424,0)-1)),0,OFFSET('Daten Elementary'!$A$1,MATCH(DC$5,'Daten Elementary'!$A:$A,0)-1,MATCH(AQ200,'Daten Elementary'!$A$424:$ADO$424,0)-1))*1000000</f>
        <v>6.1948109999999996</v>
      </c>
      <c r="DD200" s="314">
        <f ca="1">IF(ISERROR(OFFSET('Daten Elementary'!$A$1,MATCH(DD$5,'Daten Elementary'!$A:$A,0)-1,MATCH(AR200,'Daten Elementary'!$A$424:$ADO$424,0)-1)),0,OFFSET('Daten Elementary'!$A$1,MATCH(DD$5,'Daten Elementary'!$A:$A,0)-1,MATCH(AR200,'Daten Elementary'!$A$424:$ADO$424,0)-1))*1000000</f>
        <v>5.4657483999999998</v>
      </c>
      <c r="DE200" s="314">
        <f ca="1">IF(ISERROR(OFFSET('Daten Elementary'!$A$1,MATCH(DE$5,'Daten Elementary'!$A:$A,0)-1,MATCH(AS200,'Daten Elementary'!$A$424:$ADO$424,0)-1)),0,OFFSET('Daten Elementary'!$A$1,MATCH(DE$5,'Daten Elementary'!$A:$A,0)-1,MATCH(AS200,'Daten Elementary'!$A$424:$ADO$424,0)-1))*1000000</f>
        <v>68.212806999999998</v>
      </c>
      <c r="DF200" s="315">
        <f t="shared" ref="DF200:DF222" ca="1" si="167">DB200+DC200+DD200+DE200</f>
        <v>134.2607045</v>
      </c>
      <c r="DG200" s="314">
        <f ca="1">IF(ISERROR(OFFSET('Daten Elementary'!$A$1,MATCH(DG$5,'Daten Elementary'!$A:$A,0)-1,MATCH($AT200,'Daten Elementary'!$A$424:$ADO$424,0)-1)),0,OFFSET('Daten Elementary'!$A$1,MATCH(DG$5,'Daten Elementary'!$A:$A,0)-1,MATCH($AT200,'Daten Elementary'!$A$424:$ADO$424,0)-1))*1000000</f>
        <v>134.26070999999999</v>
      </c>
      <c r="DH200" s="305">
        <f t="shared" ref="DH200:DH222" ca="1" si="168">IF(ISERROR(DG200/DF200),0,DG200/DF200)</f>
        <v>1.0000000409650762</v>
      </c>
      <c r="DI200" s="316">
        <f ca="1">IF(ISERROR(OFFSET('Daten Elementary'!$A$1,MATCH(DI$5,'Daten Elementary'!$A:$A,0)-1,MATCH(AM200,'Daten Elementary'!$A$424:$ADO$424,0)-1)),0,OFFSET('Daten Elementary'!$A$1,MATCH(DI$5,'Daten Elementary'!$A:$A,0)-1,MATCH(AM200,'Daten Elementary'!$A$424:$ADO$424,0)-1))*1000000</f>
        <v>220.91</v>
      </c>
      <c r="DJ200" s="316">
        <f ca="1">IF(ISERROR(OFFSET('Daten Elementary'!$A$1,MATCH(DJ$5,'Daten Elementary'!$A:$A,0)-1,MATCH(AN200,'Daten Elementary'!$A$424:$ADO$424,0)-1)),0,OFFSET('Daten Elementary'!$A$1,MATCH(DJ$5,'Daten Elementary'!$A:$A,0)-1,MATCH(AN200,'Daten Elementary'!$A$424:$ADO$424,0)-1))*1000000</f>
        <v>0</v>
      </c>
      <c r="DK200" s="316">
        <f ca="1">IF(ISERROR(OFFSET('Daten Elementary'!$A$1,MATCH(DK$5,'Daten Elementary'!$A:$A,0)-1,MATCH(AO200,'Daten Elementary'!$A$424:$ADO$424,0)-1)),0,OFFSET('Daten Elementary'!$A$1,MATCH(DK$5,'Daten Elementary'!$A:$A,0)-1,MATCH(AO200,'Daten Elementary'!$A$424:$ADO$424,0)-1))*1000000</f>
        <v>62.064941999999995</v>
      </c>
      <c r="DL200" s="316">
        <f ca="1">IF(ISERROR(OFFSET('Daten Elementary'!$A$1,MATCH(DL$5,'Daten Elementary'!$A:$A,0)-1,MATCH(AP200,'Daten Elementary'!$A$424:$ADO$424,0)-1)),0,OFFSET('Daten Elementary'!$A$1,MATCH(DL$5,'Daten Elementary'!$A:$A,0)-1,MATCH(AP200,'Daten Elementary'!$A$424:$ADO$424,0)-1))*1000000</f>
        <v>0</v>
      </c>
      <c r="DM200" s="316">
        <f t="shared" ref="DM200:DM222" ca="1" si="169">SUM(DI200:DL200)</f>
        <v>282.974942</v>
      </c>
      <c r="DN200" s="316">
        <f ca="1">IF(ISERROR(OFFSET('Daten Elementary'!$A$1,MATCH(DN$5,'Daten Elementary'!$A:$A,0)-1,MATCH(AQ200,'Daten Elementary'!$A$424:$ADO$424,0)-1)),0,OFFSET('Daten Elementary'!$A$1,MATCH(DN$5,'Daten Elementary'!$A:$A,0)-1,MATCH(AQ200,'Daten Elementary'!$A$424:$ADO$424,0)-1))*1000000</f>
        <v>6.1590365999999994</v>
      </c>
      <c r="DO200" s="316">
        <f ca="1">IF(ISERROR(OFFSET('Daten Elementary'!$A$1,MATCH(DO$5,'Daten Elementary'!$A:$A,0)-1,MATCH(AR200,'Daten Elementary'!$A$424:$ADO$424,0)-1)),0,OFFSET('Daten Elementary'!$A$1,MATCH(DO$5,'Daten Elementary'!$A:$A,0)-1,MATCH(AR200,'Daten Elementary'!$A$424:$ADO$424,0)-1))*1000000</f>
        <v>12.467551</v>
      </c>
      <c r="DP200" s="316">
        <f ca="1">IF(ISERROR(OFFSET('Daten Elementary'!$A$1,MATCH(DP$5,'Daten Elementary'!$A:$A,0)-1,MATCH(AS200,'Daten Elementary'!$A$424:$ADO$424,0)-1)),0,OFFSET('Daten Elementary'!$A$1,MATCH(DP$5,'Daten Elementary'!$A:$A,0)-1,MATCH(AS200,'Daten Elementary'!$A$424:$ADO$424,0)-1))*1000000</f>
        <v>76.527473999999998</v>
      </c>
      <c r="DQ200" s="317">
        <f t="shared" ref="DQ200:DQ222" ca="1" si="170">DM200+DN200+DO200+DP200</f>
        <v>378.12900359999998</v>
      </c>
      <c r="DR200" s="316">
        <f ca="1">IF(ISERROR(OFFSET('Daten Elementary'!$A$1,MATCH(DR$5,'Daten Elementary'!$A:$A,0)-1,MATCH($AT200,'Daten Elementary'!$A$424:$ADO$424,0)-1)),0,OFFSET('Daten Elementary'!$A$1,MATCH(DR$5,'Daten Elementary'!$A:$A,0)-1,MATCH($AT200,'Daten Elementary'!$A$424:$ADO$424,0)-1))*1000000</f>
        <v>378.12900000000002</v>
      </c>
      <c r="DS200" s="305">
        <f t="shared" ref="DS200:DS222" ca="1" si="171">IF(ISERROR(DR200/DQ200),0,DR200/DQ200)</f>
        <v>0.99999999047943977</v>
      </c>
      <c r="DT200" s="318">
        <f ca="1">IF(ISERROR(OFFSET('Daten UBP13'!$A$1,MATCH(DT$5,'Daten UBP13'!$A:$A,0)-1,MATCH(AM200,'Daten UBP13'!$A$424:$AEG$424,0)-1)),0,OFFSET('Daten UBP13'!$A$1,MATCH(DT$5,'Daten UBP13'!$A:$A,0)-1,MATCH(AM200,'Daten UBP13'!$A$424:$AEG$424,0)-1))</f>
        <v>80.120451000000003</v>
      </c>
      <c r="DU200" s="318">
        <f ca="1">IF(ISERROR(OFFSET('Daten UBP13'!$A$1,MATCH(DU$5,'Daten UBP13'!$A:$A,0)-1,MATCH(AN200,'Daten UBP13'!$A$424:$AEG$424,0)-1)),0,OFFSET('Daten UBP13'!$A$1,MATCH(DU$5,'Daten UBP13'!$A:$A,0)-1,MATCH(AN200,'Daten UBP13'!$A$424:$AEG$424,0)-1))</f>
        <v>0</v>
      </c>
      <c r="DV200" s="318">
        <f ca="1">IF(ISERROR(OFFSET('Daten UBP13'!$A$1,MATCH(DV$5,'Daten UBP13'!$A:$A,0)-1,MATCH(AO200,'Daten UBP13'!$A$424:$AEG$424,0)-1)),0,OFFSET('Daten UBP13'!$A$1,MATCH(DV$5,'Daten UBP13'!$A:$A,0)-1,MATCH(AO200,'Daten UBP13'!$A$424:$AEG$424,0)-1))</f>
        <v>30.739972999999999</v>
      </c>
      <c r="DW200" s="318">
        <f ca="1">IF(ISERROR(OFFSET('Daten UBP13'!$A$1,MATCH(DW$5,'Daten UBP13'!$A:$A,0)-1,MATCH(AP200,'Daten UBP13'!$A$424:$AEG$424,0)-1)),0,OFFSET('Daten UBP13'!$A$1,MATCH(DW$5,'Daten UBP13'!$A:$A,0)-1,MATCH(AP200,'Daten UBP13'!$A$424:$AEG$424,0)-1))</f>
        <v>0</v>
      </c>
      <c r="DX200" s="318">
        <f t="shared" ref="DX200:DX222" ca="1" si="172">SUM(DT200:DW200)</f>
        <v>110.86042399999999</v>
      </c>
      <c r="DY200" s="318">
        <f ca="1">IF(ISERROR(OFFSET('Daten UBP13'!$A$1,MATCH(DY$5,'Daten UBP13'!$A:$A,0)-1,MATCH(AQ200,'Daten UBP13'!$A$424:$AEG$424,0)-1)),0,OFFSET('Daten UBP13'!$A$1,MATCH(DY$5,'Daten UBP13'!$A:$A,0)-1,MATCH(AQ200,'Daten UBP13'!$A$424:$AEG$424,0)-1))</f>
        <v>4.5804337999999998</v>
      </c>
      <c r="DZ200" s="318">
        <f ca="1">IF(ISERROR(OFFSET('Daten UBP13'!$A$1,MATCH(DZ$5,'Daten UBP13'!$A:$A,0)-1,MATCH(AR200,'Daten UBP13'!$A$424:$AEG$424,0)-1)),0,OFFSET('Daten UBP13'!$A$1,MATCH(DZ$5,'Daten UBP13'!$A:$A,0)-1,MATCH(AR200,'Daten UBP13'!$A$424:$AEG$424,0)-1))</f>
        <v>11.071996</v>
      </c>
      <c r="EA200" s="318">
        <f ca="1">IF(ISERROR(OFFSET('Daten UBP13'!$A$1,MATCH(EA$5,'Daten UBP13'!$A:$A,0)-1,MATCH(AS200,'Daten UBP13'!$A$424:$AEG$424,0)-1)),0,OFFSET('Daten UBP13'!$A$1,MATCH(EA$5,'Daten UBP13'!$A:$A,0)-1,MATCH(AS200,'Daten UBP13'!$A$424:$AEG$424,0)-1))</f>
        <v>25.238289999999999</v>
      </c>
      <c r="EB200" s="319">
        <f t="shared" ref="EB200:EB222" ca="1" si="173">DX200+DY200+DZ200+EA200</f>
        <v>151.75114379999999</v>
      </c>
      <c r="EC200" s="318">
        <f ca="1">IF(ISERROR(OFFSET('Daten UBP13'!$A$1,MATCH(EC$5,'Daten UBP13'!$A:$A,0)-1,MATCH(AT200,'Daten UBP13'!$A$424:$AEG$424,0)-1)),0,OFFSET('Daten UBP13'!$A$1,MATCH(EC$5,'Daten UBP13'!$A:$A,0)-1,MATCH(AT200,'Daten UBP13'!$A$424:$AEG$424,0)-1))</f>
        <v>151.75113999999999</v>
      </c>
      <c r="ED200" s="305">
        <f t="shared" ref="ED200:ED222" ca="1" si="174">IF(ISERROR(EC200/EB200),0,EC200/EB200)</f>
        <v>0.99999997495900261</v>
      </c>
      <c r="EE200" s="320">
        <f ca="1">IF(ISERROR(OFFSET('Daten ReCiPe'!$A$1,MATCH(EE$5,'Daten ReCiPe'!$A:$A,0)-1,MATCH(AM200,'Daten ReCiPe'!$A$424:$ADO$424,0)-1)),0,OFFSET('Daten ReCiPe'!$A$1,MATCH(EE$5,'Daten ReCiPe'!$A:$A,0)-1,MATCH(AM200,'Daten ReCiPe'!$A$424:$ADO$424,0)-1))*1000</f>
        <v>4.5340264999999995</v>
      </c>
      <c r="EF200" s="320">
        <f ca="1">IF(ISERROR(OFFSET('Daten ReCiPe'!$A$1,MATCH(EF$5,'Daten ReCiPe'!$A:$A,0)-1,MATCH(AN200,'Daten ReCiPe'!$A$424:$ADO$424,0)-1)),0,OFFSET('Daten ReCiPe'!$A$1,MATCH(EF$5,'Daten ReCiPe'!$A:$A,0)-1,MATCH(AN200,'Daten ReCiPe'!$A$424:$ADO$424,0)-1))*1000</f>
        <v>0</v>
      </c>
      <c r="EG200" s="320">
        <f ca="1">IF(ISERROR(OFFSET('Daten ReCiPe'!$A$1,MATCH(EG$5,'Daten ReCiPe'!$A:$A,0)-1,MATCH(AO200,'Daten ReCiPe'!$A$424:$ADO$424,0)-1)),0,OFFSET('Daten ReCiPe'!$A$1,MATCH(EG$5,'Daten ReCiPe'!$A:$A,0)-1,MATCH(AO200,'Daten ReCiPe'!$A$424:$ADO$424,0)-1))*1000</f>
        <v>4.8550158000000003</v>
      </c>
      <c r="EH200" s="320">
        <f ca="1">IF(ISERROR(OFFSET('Daten ReCiPe'!$A$1,MATCH(EH$5,'Daten ReCiPe'!$A:$A,0)-1,MATCH(AP200,'Daten ReCiPe'!$A$424:$ADO$424,0)-1)),0,OFFSET('Daten ReCiPe'!$A$1,MATCH(EH$5,'Daten ReCiPe'!$A:$A,0)-1,MATCH(AP200,'Daten ReCiPe'!$A$424:$ADO$424,0)-1))*1000</f>
        <v>0</v>
      </c>
      <c r="EI200" s="320">
        <f t="shared" ref="EI200:EI222" ca="1" si="175">SUM(EE200:EH200)</f>
        <v>9.3890422999999998</v>
      </c>
      <c r="EJ200" s="320">
        <f ca="1">IF(ISERROR(OFFSET('Daten ReCiPe'!$A$1,MATCH(EJ$5,'Daten ReCiPe'!$A:$A,0)-1,MATCH(AQ200,'Daten ReCiPe'!$A$424:$ADO$424,0)-1)),0,OFFSET('Daten ReCiPe'!$A$1,MATCH(EJ$5,'Daten ReCiPe'!$A:$A,0)-1,MATCH(AQ200,'Daten ReCiPe'!$A$424:$ADO$424,0)-1))*1000</f>
        <v>0.47755607</v>
      </c>
      <c r="EK200" s="320">
        <f ca="1">IF(ISERROR(OFFSET('Daten ReCiPe'!$A$1,MATCH(EK$5,'Daten ReCiPe'!$A:$A,0)-1,MATCH(AR200,'Daten ReCiPe'!$A$424:$ADO$424,0)-1)),0,OFFSET('Daten ReCiPe'!$A$1,MATCH(EK$5,'Daten ReCiPe'!$A:$A,0)-1,MATCH(AR200,'Daten ReCiPe'!$A$424:$ADO$424,0)-1))*1000</f>
        <v>0.86537158000000003</v>
      </c>
      <c r="EL200" s="320">
        <f ca="1">IF(ISERROR(OFFSET('Daten ReCiPe'!$A$1,MATCH(EL$5,'Daten ReCiPe'!$A:$A,0)-1,MATCH(AS200,'Daten ReCiPe'!$A$424:$ADO$424,0)-1)),0,OFFSET('Daten ReCiPe'!$A$1,MATCH(EL$5,'Daten ReCiPe'!$A:$A,0)-1,MATCH(AS200,'Daten ReCiPe'!$A$424:$ADO$424,0)-1))*1000</f>
        <v>1.9637568999999999</v>
      </c>
      <c r="EM200" s="321">
        <f t="shared" ref="EM200:EM222" ca="1" si="176">EI200+EJ200+EK200+EL200</f>
        <v>12.69572685</v>
      </c>
      <c r="EN200" s="320">
        <f ca="1">IF(ISERROR(OFFSET('Daten ReCiPe'!$A$1,MATCH(EN$5,'Daten ReCiPe'!$A:$A,0)-1,MATCH(AT200,'Daten ReCiPe'!$A$424:$ADO$424,0)-1)),0,OFFSET('Daten ReCiPe'!$A$1,MATCH(EN$5,'Daten ReCiPe'!$A:$A,0)-1,MATCH(AT200,'Daten ReCiPe'!$A$424:$ADO$424,0)-1))*1000</f>
        <v>12.695727</v>
      </c>
      <c r="EO200" s="305">
        <f t="shared" ref="EO200:EO222" ca="1" si="177">IF(ISERROR(EN200/EM200),0,EN200/EM200)</f>
        <v>1.000000011814999</v>
      </c>
      <c r="EP200" s="322">
        <f ca="1">IF(ISERROR(OFFSET('Daten Elementary'!$A$1,MATCH(EP$5,'Daten Elementary'!$A:$A,0)-1,MATCH(AM200,'Daten Elementary'!$A$424:$ADO$424,0)-1)),0,OFFSET('Daten Elementary'!$A$1,MATCH(EP$5,'Daten Elementary'!$A:$A,0)-1,MATCH(AM200,'Daten Elementary'!$A$424:$ADO$424,0)-1))*1000000</f>
        <v>1.1900634000000001</v>
      </c>
      <c r="EQ200" s="322">
        <f ca="1">IF(ISERROR(OFFSET('Daten Elementary'!$A$1,MATCH(EQ$5,'Daten Elementary'!$A:$A,0)-1,MATCH(AN200,'Daten Elementary'!$A$424:$ADO$424,0)-1)),0,OFFSET('Daten Elementary'!$A$1,MATCH(EQ$5,'Daten Elementary'!$A:$A,0)-1,MATCH(AN200,'Daten Elementary'!$A$424:$ADO$424,0)-1))*1000000</f>
        <v>0</v>
      </c>
      <c r="ER200" s="322">
        <f ca="1">IF(ISERROR(OFFSET('Daten Elementary'!$A$1,MATCH(ER$5,'Daten Elementary'!$A:$A,0)-1,MATCH(AO200,'Daten Elementary'!$A$424:$ADO$424,0)-1)),0,OFFSET('Daten Elementary'!$A$1,MATCH(ER$5,'Daten Elementary'!$A:$A,0)-1,MATCH(AO200,'Daten Elementary'!$A$424:$ADO$424,0)-1))*1000000</f>
        <v>137.99186</v>
      </c>
      <c r="ES200" s="322">
        <f ca="1">IF(ISERROR(OFFSET('Daten Elementary'!$A$1,MATCH(ES$5,'Daten Elementary'!$A:$A,0)-1,MATCH(AP200,'Daten Elementary'!$A$424:$ADO$424,0)-1)),0,OFFSET('Daten Elementary'!$A$1,MATCH(ES$5,'Daten Elementary'!$A:$A,0)-1,MATCH(AP200,'Daten Elementary'!$A$424:$ADO$424,0)-1))*1000000</f>
        <v>0</v>
      </c>
      <c r="ET200" s="322">
        <f t="shared" ref="ET200:ET222" ca="1" si="178">SUM(EP200:ES200)</f>
        <v>139.18192340000002</v>
      </c>
      <c r="EU200" s="322">
        <f ca="1">IF(ISERROR(OFFSET('Daten Elementary'!$A$1,MATCH(EU$5,'Daten Elementary'!$A:$A,0)-1,MATCH(AQ200,'Daten Elementary'!$A$424:$ADO$424,0)-1)),0,OFFSET('Daten Elementary'!$A$1,MATCH(EU$5,'Daten Elementary'!$A:$A,0)-1,MATCH(AQ200,'Daten Elementary'!$A$424:$ADO$424,0)-1))*1000000</f>
        <v>9.6732406999999991</v>
      </c>
      <c r="EV200" s="322">
        <f ca="1">IF(ISERROR(OFFSET('Daten Elementary'!$A$1,MATCH(EV$5,'Daten Elementary'!$A:$A,0)-1,MATCH(AR200,'Daten Elementary'!$A$424:$ADO$424,0)-1)),0,OFFSET('Daten Elementary'!$A$1,MATCH(EV$5,'Daten Elementary'!$A:$A,0)-1,MATCH(AR200,'Daten Elementary'!$A$424:$ADO$424,0)-1))*1000000</f>
        <v>14.346136999999999</v>
      </c>
      <c r="EW200" s="322">
        <f ca="1">IF(ISERROR(OFFSET('Daten Elementary'!$A$1,MATCH(EW$5,'Daten Elementary'!$A:$A,0)-1,MATCH(AS200,'Daten Elementary'!$A$424:$ADO$424,0)-1)),0,OFFSET('Daten Elementary'!$A$1,MATCH(EW$5,'Daten Elementary'!$A:$A,0)-1,MATCH(AS200,'Daten Elementary'!$A$424:$ADO$424,0)-1))*1000000</f>
        <v>28.861498999999998</v>
      </c>
      <c r="EX200" s="323">
        <f t="shared" ref="EX200:EX222" ca="1" si="179">ET200+EU200+EV200+EW200</f>
        <v>192.06280010000003</v>
      </c>
      <c r="EY200" s="322">
        <f ca="1">IF(ISERROR(OFFSET('Daten Elementary'!$A$1,MATCH(EY$5,'Daten Elementary'!$A:$A,0)-1,MATCH($AT200,'Daten Elementary'!$A$424:$ADO$424,0)-1)),0,OFFSET('Daten Elementary'!$A$1,MATCH(EY$5,'Daten Elementary'!$A:$A,0)-1,MATCH($AT200,'Daten Elementary'!$A$424:$ADO$424,0)-1))*1000000</f>
        <v>192.06280000000001</v>
      </c>
      <c r="EZ200" s="305">
        <f t="shared" ref="EZ200:EZ222" ca="1" si="180">IF(ISERROR(EY200/EX200),0,EY200/EX200)</f>
        <v>0.99999999947933682</v>
      </c>
      <c r="FA200" s="314">
        <f ca="1">IF(ISERROR(OFFSET('Daten Elementary'!$A$1,MATCH(FA$5,'Daten Elementary'!$A:$A,0)-1,MATCH(AM200,'Daten Elementary'!$A$424:$ADO$424,0)-1)),0,OFFSET('Daten Elementary'!$A$1,MATCH(FA$5,'Daten Elementary'!$A:$A,0)-1,MATCH(AM200,'Daten Elementary'!$A$424:$ADO$424,0)-1))*1000</f>
        <v>71.95</v>
      </c>
      <c r="FB200" s="314">
        <f ca="1">IF(ISERROR(OFFSET('Daten Elementary'!$A$1,MATCH(FB$5,'Daten Elementary'!$A:$A,0)-1,MATCH(AN200,'Daten Elementary'!$A$424:$ADO$424,0)-1)),0,OFFSET('Daten Elementary'!$A$1,MATCH(FB$5,'Daten Elementary'!$A:$A,0)-1,MATCH(AN200,'Daten Elementary'!$A$424:$ADO$424,0)-1))*1000</f>
        <v>0</v>
      </c>
      <c r="FC200" s="314">
        <f ca="1">IF(ISERROR(OFFSET('Daten Elementary'!$A$1,MATCH(FC$5,'Daten Elementary'!$A:$A,0)-1,MATCH(AO200,'Daten Elementary'!$A$424:$ADO$424,0)-1)),0,OFFSET('Daten Elementary'!$A$1,MATCH(FC$5,'Daten Elementary'!$A:$A,0)-1,MATCH(AO200,'Daten Elementary'!$A$424:$ADO$424,0)-1))*1000</f>
        <v>12.022368999999999</v>
      </c>
      <c r="FD200" s="314">
        <f ca="1">IF(ISERROR(OFFSET('Daten Elementary'!$A$1,MATCH(FD$5,'Daten Elementary'!$A:$A,0)-1,MATCH(AP200,'Daten Elementary'!$A$424:$ADO$424,0)-1)),0,OFFSET('Daten Elementary'!$A$1,MATCH(FD$5,'Daten Elementary'!$A:$A,0)-1,MATCH(AP200,'Daten Elementary'!$A$424:$ADO$424,0)-1))*1000</f>
        <v>0</v>
      </c>
      <c r="FE200" s="314">
        <f t="shared" ref="FE200:FE222" ca="1" si="181">SUM(FA200:FD200)</f>
        <v>83.972369</v>
      </c>
      <c r="FF200" s="314">
        <f ca="1">IF(ISERROR(OFFSET('Daten Elementary'!$A$1,MATCH(FF$5,'Daten Elementary'!$A:$A,0)-1,MATCH(AQ200,'Daten Elementary'!$A$424:$ADO$424,0)-1)),0,OFFSET('Daten Elementary'!$A$1,MATCH(FF$5,'Daten Elementary'!$A:$A,0)-1,MATCH(AQ200,'Daten Elementary'!$A$424:$ADO$424,0)-1))*1000</f>
        <v>2.9946033999999999</v>
      </c>
      <c r="FG200" s="314">
        <f ca="1">IF(ISERROR(OFFSET('Daten Elementary'!$A$1,MATCH(FG$5,'Daten Elementary'!$A:$A,0)-1,MATCH(AR200,'Daten Elementary'!$A$424:$ADO$424,0)-1)),0,OFFSET('Daten Elementary'!$A$1,MATCH(FG$5,'Daten Elementary'!$A:$A,0)-1,MATCH(AR200,'Daten Elementary'!$A$424:$ADO$424,0)-1))*1000</f>
        <v>5.3085563000000002</v>
      </c>
      <c r="FH200" s="314">
        <f ca="1">IF(ISERROR(OFFSET('Daten Elementary'!$A$1,MATCH(FH$5,'Daten Elementary'!$A:$A,0)-1,MATCH(AS200,'Daten Elementary'!$A$424:$ADO$424,0)-1)),0,OFFSET('Daten Elementary'!$A$1,MATCH(FH$5,'Daten Elementary'!$A:$A,0)-1,MATCH(AS200,'Daten Elementary'!$A$424:$ADO$424,0)-1))*1000</f>
        <v>11.06818</v>
      </c>
      <c r="FI200" s="315">
        <f t="shared" ref="FI200:FI222" ca="1" si="182">FE200+FF200+FG200+FH200</f>
        <v>103.34370870000001</v>
      </c>
      <c r="FJ200" s="314">
        <f ca="1">IF(ISERROR(OFFSET('Daten Elementary'!$A$1,MATCH(FJ$5,'Daten Elementary'!$A:$A,0)-1,MATCH($AT200,'Daten Elementary'!$A$424:$ADO$424,0)-1)),0,OFFSET('Daten Elementary'!$A$1,MATCH(FJ$5,'Daten Elementary'!$A:$A,0)-1,MATCH($AT200,'Daten Elementary'!$A$424:$ADO$424,0)-1))*1000</f>
        <v>103.34371</v>
      </c>
      <c r="FK200" s="305">
        <f t="shared" ref="FK200:FK222" ca="1" si="183">IF(ISERROR(FJ200/FI200),0,FJ200/FI200)</f>
        <v>1.000000012579382</v>
      </c>
      <c r="FL200" s="314">
        <f ca="1">IF(ISERROR(OFFSET('Daten Elementary'!$A$1,MATCH(FL$5,'Daten Elementary'!$A:$A,0)-1,MATCH(AM200,'Daten Elementary'!$A$424:$ADO$424,0)-1)),0,OFFSET('Daten Elementary'!$A$1,MATCH(FL$5,'Daten Elementary'!$A:$A,0)-1,MATCH(AM200,'Daten Elementary'!$A$424:$ADO$424,0)-1))</f>
        <v>0</v>
      </c>
      <c r="FM200" s="314">
        <f ca="1">IF(ISERROR(OFFSET('Daten Elementary'!$A$1,MATCH(FM$5,'Daten Elementary'!$A:$A,0)-1,MATCH(AN200,'Daten Elementary'!$A$424:$ADO$424,0)-1)),0,OFFSET('Daten Elementary'!$A$1,MATCH(FM$5,'Daten Elementary'!$A:$A,0)-1,MATCH(AN200,'Daten Elementary'!$A$424:$ADO$424,0)-1))</f>
        <v>0</v>
      </c>
      <c r="FN200" s="314">
        <f ca="1">IF(ISERROR(OFFSET('Daten Elementary'!$A$1,MATCH(FN$5,'Daten Elementary'!$A:$A,0)-1,MATCH(AO200,'Daten Elementary'!$A$424:$ADO$424,0)-1)),0,OFFSET('Daten Elementary'!$A$1,MATCH(FN$5,'Daten Elementary'!$A:$A,0)-1,MATCH(AO200,'Daten Elementary'!$A$424:$ADO$424,0)-1))</f>
        <v>0</v>
      </c>
      <c r="FO200" s="314">
        <f ca="1">IF(ISERROR(OFFSET('Daten Elementary'!$A$1,MATCH(FO$5,'Daten Elementary'!$A:$A,0)-1,MATCH(AP200,'Daten Elementary'!$A$424:$ADO$424,0)-1)),0,OFFSET('Daten Elementary'!$A$1,MATCH(FO$5,'Daten Elementary'!$A:$A,0)-1,MATCH(AP200,'Daten Elementary'!$A$424:$ADO$424,0)-1))</f>
        <v>0</v>
      </c>
      <c r="FP200" s="314">
        <f t="shared" ref="FP200:FP222" ca="1" si="184">SUM(FL200:FO200)</f>
        <v>0</v>
      </c>
      <c r="FQ200" s="314">
        <f ca="1">IF(ISERROR(OFFSET('Daten Elementary'!$A$1,MATCH(FQ$5,'Daten Elementary'!$A:$A,0)-1,MATCH(AQ200,'Daten Elementary'!$A$424:$ADO$424,0)-1)),0,OFFSET('Daten Elementary'!$A$1,MATCH(FQ$5,'Daten Elementary'!$A:$A,0)-1,MATCH(AQ200,'Daten Elementary'!$A$424:$ADO$424,0)-1))</f>
        <v>0</v>
      </c>
      <c r="FR200" s="314">
        <f ca="1">IF(ISERROR(OFFSET('Daten Elementary'!$A$1,MATCH(FR$5,'Daten Elementary'!$A:$A,0)-1,MATCH(AR200,'Daten Elementary'!$A$424:$ADO$424,0)-1)),0,OFFSET('Daten Elementary'!$A$1,MATCH(FR$5,'Daten Elementary'!$A:$A,0)-1,MATCH(AR200,'Daten Elementary'!$A$424:$ADO$424,0)-1))</f>
        <v>0</v>
      </c>
      <c r="FS200" s="314">
        <f ca="1">IF(ISERROR(OFFSET('Daten Elementary'!$A$1,MATCH(FS$5,'Daten Elementary'!$A:$A,0)-1,MATCH(AS200,'Daten Elementary'!$A$424:$ADO$424,0)-1)),0,OFFSET('Daten Elementary'!$A$1,MATCH(FS$5,'Daten Elementary'!$A:$A,0)-1,MATCH(AS200,'Daten Elementary'!$A$424:$ADO$424,0)-1))</f>
        <v>0</v>
      </c>
      <c r="FT200" s="315">
        <f t="shared" ref="FT200:FT222" ca="1" si="185">FP200+FQ200+FR200+FS200</f>
        <v>0</v>
      </c>
      <c r="FU200" s="314">
        <f ca="1">IF(ISERROR(OFFSET('Daten Elementary'!$A$1,MATCH(FU$5,'Daten Elementary'!$A:$A,0)-1,MATCH($AT200,'Daten Elementary'!$A$424:$ADO$424,0)-1)),0,OFFSET('Daten Elementary'!$A$1,MATCH(FU$5,'Daten Elementary'!$A:$A,0)-1,MATCH($AT200,'Daten Elementary'!$A$424:$ADO$424,0)-1))</f>
        <v>0</v>
      </c>
      <c r="FV200" s="305">
        <f t="shared" ref="FV200:FV222" ca="1" si="186">IF(ISERROR(FU200/FT200),0,FU200/FT200)</f>
        <v>0</v>
      </c>
      <c r="FW200" s="324"/>
      <c r="FX200" s="231" t="str">
        <f t="shared" ref="FX200:FX222" si="187">FY200&amp;FZ200&amp;GA200&amp;GB200</f>
        <v>Lastwagen (32t-40t), Diesel (EURO 5)</v>
      </c>
      <c r="FY200" s="231" t="str">
        <f t="shared" si="152"/>
        <v>Lastwagen (32t-40t)</v>
      </c>
      <c r="FZ200" s="231" t="str">
        <f t="shared" si="153"/>
        <v>, Diesel</v>
      </c>
      <c r="GA200" s="231" t="str">
        <f t="shared" si="154"/>
        <v xml:space="preserve"> (EURO 5)</v>
      </c>
      <c r="GB200" s="231"/>
    </row>
    <row r="201" spans="1:184" ht="16.5" customHeight="1">
      <c r="A201" s="364"/>
      <c r="B201" s="339"/>
      <c r="C201" s="334" t="s">
        <v>393</v>
      </c>
      <c r="D201" s="334" t="s">
        <v>24</v>
      </c>
      <c r="E201" s="345" t="s">
        <v>320</v>
      </c>
      <c r="F201" s="97">
        <v>11.61</v>
      </c>
      <c r="G201" s="34">
        <v>23</v>
      </c>
      <c r="H201" s="84">
        <f t="shared" ref="H201:H210" si="188">F201/G201</f>
        <v>0.50478260869565217</v>
      </c>
      <c r="I201" s="101">
        <v>1</v>
      </c>
      <c r="J201" s="101"/>
      <c r="K201" s="90">
        <v>1</v>
      </c>
      <c r="L201" s="86"/>
      <c r="M201" s="86"/>
      <c r="N201" s="38" t="s">
        <v>100</v>
      </c>
      <c r="O201" s="6">
        <f ca="1">(IF(ISERROR(INDEX(INDIRECT($D$268),MATCH($AM201,$AM$4:$AM$275,0),MATCH(O$304,INDIRECT($E$268),0))*$I201/$AD201),0,INDEX(INDIRECT($D$268),MATCH($AM201,$AM$4:$AM$275,0),MATCH(O$304,INDIRECT($E$268),0))*$I201/$AD201)+IF(ISERROR(INDEX(INDIRECT($D$268),MATCH($AN201,$AN$4:$AN$275,0),MATCH(O$305,INDIRECT($E$268),0))*$J201/$AE201),0,INDEX(INDIRECT($D$268),MATCH($AN201,$AN$4:$AN$275,0),MATCH(O$305,INDIRECT($E$268),0))*$J201/$AE201))*$AC201/$F201</f>
        <v>73.711851999999993</v>
      </c>
      <c r="P201" s="6">
        <f ca="1">(IF(ISERROR(INDEX(INDIRECT($D$268),MATCH($AO201,$AO$4:$AO$275,0),MATCH(P$304,INDIRECT($E$268),0))*$I201/$AD201),0,INDEX(INDIRECT($D$268),MATCH($AO201,$AO$4:$AO$275,0),MATCH(P$304,INDIRECT($E$268),0))*$I201/$AD201)+IF(ISERROR(INDEX(INDIRECT($D$268),MATCH($AP201,$AP$4:$AP$275,0),MATCH(P$305,INDIRECT($E$268),0))*$J201/$AE201),0,INDEX(INDIRECT($D$268),MATCH($AP201,$AP$4:$AP$275,0),MATCH(P$305,INDIRECT($E$268),0))*$J201/$AE201))*$AC201/$F201</f>
        <v>14.795760999999997</v>
      </c>
      <c r="Q201" s="6">
        <f ca="1">INDEX(INDIRECT($D$268),MATCH($AQ201,$AQ$4:$AQ$284,0),MATCH(Q$4,INDIRECT($E$268),0))*$K201*$AC201/$F201/$AF201</f>
        <v>3.3046362</v>
      </c>
      <c r="R201" s="6">
        <f ca="1">INDEX(INDIRECT($D$268),MATCH($AR201,$AR$4:$AR$284,0),MATCH(R$4,INDIRECT($E$268),0))*$K201*$AC201/$F201/$AF201</f>
        <v>5.9497251000000002</v>
      </c>
      <c r="S201" s="6">
        <f ca="1">INDEX(INDIRECT($D$268),MATCH($AS201,$AS$4:$AS$284,0),MATCH(S$4,INDIRECT($E$268),0))*$K201*$AC201/$F201/$AF201</f>
        <v>12.278404999999998</v>
      </c>
      <c r="T201" s="7">
        <f t="shared" ca="1" si="146"/>
        <v>110.04037929999998</v>
      </c>
      <c r="U201" s="6">
        <f>IF($B$268=6,(IF(OR(AJ201="Benzin",AJ201="Diesel"),$AK201*INDEX('DIN EN 16258'!$I:$I,MATCH('mobitool-Faktoren v2.0'!$AI201,'DIN EN 16258'!$A:$A,0))*$I201/$AD201+$AL201*INDEX('DIN EN 16258'!$I:$I,MATCH('mobitool-Faktoren v2.0'!$AJ201,'DIN EN 16258'!$A:$A,0))*$I201/$AD201,IF(ISERROR($AK201*INDEX('DIN EN 16258'!$I:$I,MATCH('mobitool-Faktoren v2.0'!$AI201,'DIN EN 16258'!$A:$A,0))*$I201/$AD201),0,$AK201*INDEX('DIN EN 16258'!$I:$I,MATCH('mobitool-Faktoren v2.0'!$AI201,'DIN EN 16258'!$A:$A,0))*$I201/$AD201)+IF(ISERROR($AL201*INDEX('DIN EN 16258'!$I:$I,MATCH('mobitool-Faktoren v2.0'!$AJ201,'DIN EN 16258'!$A:$A,0))*$J201/$AE201),0,$AL201*INDEX('DIN EN 16258'!$I:$I,MATCH('mobitool-Faktoren v2.0'!$AJ201,'DIN EN 16258'!$A:$A,0))*$J201/$AE201)))*1000,
IF($B$268=1,(IF(OR(AJ201="Benzin",AJ201="Diesel"),$AK201*INDEX('DIN EN 16258'!$D:$D,MATCH('mobitool-Faktoren v2.0'!$AI201,'DIN EN 16258'!$A:$A,0))*$I201/$AD201+$AL201*INDEX('DIN EN 16258'!$D:$D,MATCH('mobitool-Faktoren v2.0'!$AJ201,'DIN EN 16258'!$A:$A,0))*$I201/$AD201,IF(ISERROR($AK201*INDEX('DIN EN 16258'!$D:$D,MATCH('mobitool-Faktoren v2.0'!$AI201,'DIN EN 16258'!$A:$A,0))*$I201/$AD201),0,$AK201*INDEX('DIN EN 16258'!$D:$D,MATCH('mobitool-Faktoren v2.0'!$AI201,'DIN EN 16258'!$A:$A,0))*$I201/$AD201)+IF(ISERROR($AL201*INDEX('DIN EN 16258'!$D:$D,MATCH('mobitool-Faktoren v2.0'!$AJ201,'DIN EN 16258'!$A:$A,0))*$J201/$AE201),0,$AL201*INDEX('DIN EN 16258'!$D:$D,MATCH('mobitool-Faktoren v2.0'!$AJ201,'DIN EN 16258'!$A:$A,0))*$J201/$AE201))),0))*$AC201/$F201</f>
        <v>73.043549999999996</v>
      </c>
      <c r="V201" s="6">
        <f>IF($B$268=6,(IF(OR(AJ201="Benzin",AJ201="Diesel"),$AK201*INDEX('DIN EN 16258'!$L:$L,MATCH('mobitool-Faktoren v2.0'!$AI201,'DIN EN 16258'!$A:$A,0))*$I201/$AD201+$AL201*INDEX('DIN EN 16258'!$L:$L,MATCH('mobitool-Faktoren v2.0'!$AJ201,'DIN EN 16258'!$A:$A,0))*$I201/$AD201,IF(ISERROR($AK201*INDEX('DIN EN 16258'!$L:$L,MATCH('mobitool-Faktoren v2.0'!$AI201,'DIN EN 16258'!$A:$A,0))*$I201/$AD201),0,$AK201*INDEX('DIN EN 16258'!$L:$L,MATCH('mobitool-Faktoren v2.0'!$AI201,'DIN EN 16258'!$A:$A,0))*$I201/$AD201)+IF(ISERROR($AL201*INDEX('DIN EN 16258'!$L:$L,MATCH('mobitool-Faktoren v2.0'!$AJ201,'DIN EN 16258'!$A:$A,0))*$J201/$AE201),0,$AL201*INDEX('DIN EN 16258'!$L:$L,MATCH('mobitool-Faktoren v2.0'!$AJ201,'DIN EN 16258'!$A:$A,0))*$J201/$AE201)))*1000,
IF($B$268=1,(IF(OR(AJ201="Benzin",AJ201="Diesel"),$AK201*INDEX('DIN EN 16258'!$F:$F,MATCH('mobitool-Faktoren v2.0'!$AI201,'DIN EN 16258'!$A:$A,0))*$I201/$AD201+$AL201*INDEX('DIN EN 16258'!$F:$F,MATCH('mobitool-Faktoren v2.0'!$AJ201,'DIN EN 16258'!$A:$A,0))*$I201/$AD201,IF(ISERROR($AK201*INDEX('DIN EN 16258'!$F:$F,MATCH('mobitool-Faktoren v2.0'!$AI201,'DIN EN 16258'!$A:$A,0))*$I201/$AD201),0,$AK201*INDEX('DIN EN 16258'!$F:$F,MATCH('mobitool-Faktoren v2.0'!$AI201,'DIN EN 16258'!$A:$A,0))*$I201/$AD201)+IF(ISERROR($AL201*INDEX('DIN EN 16258'!$F:$F,MATCH('mobitool-Faktoren v2.0'!$AJ201,'DIN EN 16258'!$A:$A,0))*$J201/$AE201),0,$AL201*INDEX('DIN EN 16258'!$F:$F,MATCH('mobitool-Faktoren v2.0'!$AJ201,'DIN EN 16258'!$A:$A,0))*$J201/$AE201))),0))*$AC201/$F201</f>
        <v>88.744500000000002</v>
      </c>
      <c r="W201" s="39" t="s">
        <v>672</v>
      </c>
      <c r="X201" s="39" t="s">
        <v>162</v>
      </c>
      <c r="Y201" s="300"/>
      <c r="Z201" s="300"/>
      <c r="AA201" s="299"/>
      <c r="AB201" s="299"/>
      <c r="AC201" s="300">
        <v>11.61</v>
      </c>
      <c r="AD201" s="298">
        <v>1</v>
      </c>
      <c r="AE201" s="298"/>
      <c r="AF201" s="337">
        <v>1</v>
      </c>
      <c r="AG201" s="337"/>
      <c r="AH201" s="337"/>
      <c r="AI201" s="301" t="s">
        <v>24</v>
      </c>
      <c r="AJ201" s="301"/>
      <c r="AK201" s="374">
        <f>'Kennwerte Strassentransporte'!H$82</f>
        <v>2.2755000000000001E-2</v>
      </c>
      <c r="AL201" s="374"/>
      <c r="AM201" s="202" t="s">
        <v>1226</v>
      </c>
      <c r="AN201" s="202" t="s">
        <v>81</v>
      </c>
      <c r="AO201" s="202" t="s">
        <v>1227</v>
      </c>
      <c r="AP201" s="202" t="s">
        <v>81</v>
      </c>
      <c r="AQ201" s="202" t="s">
        <v>1228</v>
      </c>
      <c r="AR201" s="202" t="s">
        <v>1229</v>
      </c>
      <c r="AS201" s="202" t="s">
        <v>1230</v>
      </c>
      <c r="AT201" s="202" t="s">
        <v>1234</v>
      </c>
      <c r="AU201" s="303">
        <f ca="1">IF(ISERROR(OFFSET('Daten KEA'!$A$1,MATCH(AU$5,'Daten KEA'!$A:$A,0)-1,MATCH(AM201,'Daten KEA'!$A$424:$ADO$424,0)-1)),0,OFFSET('Daten KEA'!$A$1,MATCH(AU$5,'Daten KEA'!$A:$A,0)-1,MATCH(AM201,'Daten KEA'!$A$424:$ADO$424,0)-1))+IF(ISERROR(AK201*INDEX('Energiefaktoren Ecoinvent'!$D:$D,MATCH('mobitool-Faktoren v2.0'!AI201,'Energiefaktoren Ecoinvent'!$A:$A,0))),0,AK201*INDEX('Energiefaktoren Ecoinvent'!$D:$D,MATCH('mobitool-Faktoren v2.0'!AI201,'Energiefaktoren Ecoinvent'!$A:$A,0)))+IF(OR(AJ201="Benzin",AJ201="Diesel"),IF(ISERROR(OFFSET('Daten KEA'!$A$1,MATCH(AV$5,'Daten KEA'!$A:$A,0)-1,MATCH(AN201,'Daten KEA'!$A$424:$ADO$424,0)-1)),0,OFFSET('Daten KEA'!$A$1,MATCH(AV$5,'Daten KEA'!$A:$A,0)-1,MATCH(AN201,'Daten KEA'!$A$424:$ADO$424,0)-1))+IF(ISERROR(AL201*INDEX('Energiefaktoren Ecoinvent'!$D:$D,MATCH('mobitool-Faktoren v2.0'!AJ201,'Energiefaktoren Ecoinvent'!$A:$A,0))),0,AL201*INDEX('Energiefaktoren Ecoinvent'!$D:$D,MATCH('mobitool-Faktoren v2.0'!AJ201,'Energiefaktoren Ecoinvent'!$A:$A,0))),0)</f>
        <v>0.97391399999999995</v>
      </c>
      <c r="AV201" s="303">
        <f ca="1">IF(OR(AJ201="Benzin",AJ201="Diesel"),0,IF(ISERROR(OFFSET('Daten KEA'!$A$1,MATCH(AV$5,'Daten KEA'!$A:$A,0)-1,MATCH(AN201,'Daten KEA'!$A$424:$ADO$424,0)-1)),0,OFFSET('Daten KEA'!$A$1,MATCH(AV$5,'Daten KEA'!$A:$A,0)-1,MATCH(AN201,'Daten KEA'!$A$424:$ADO$424,0)-1))+IF(ISERROR(AL201*INDEX('Energiefaktoren Ecoinvent'!$D:$D,MATCH('mobitool-Faktoren v2.0'!AJ201,'Energiefaktoren Ecoinvent'!$A:$A,0))),0,AL201*INDEX('Energiefaktoren Ecoinvent'!$D:$D,MATCH('mobitool-Faktoren v2.0'!AJ201,'Energiefaktoren Ecoinvent'!$A:$A,0))))</f>
        <v>0</v>
      </c>
      <c r="AW201" s="303">
        <f ca="1">IF(ISERROR(OFFSET('Daten KEA'!$A$1,MATCH(AW$5,'Daten KEA'!$A:$A,0)-1,MATCH(AO201,'Daten KEA'!$A$424:$ADO$424,0)-1)),0,OFFSET('Daten KEA'!$A$1,MATCH(AW$5,'Daten KEA'!$A:$A,0)-1,MATCH(AO201,'Daten KEA'!$A$424:$ADO$424,0)-1))-IF(ISERROR(AK201*INDEX('Energiefaktoren Ecoinvent'!$D:$D,MATCH('mobitool-Faktoren v2.0'!AI201,'Energiefaktoren Ecoinvent'!$A:$A,0))),0,AK201*INDEX('Energiefaktoren Ecoinvent'!$D:$D,MATCH('mobitool-Faktoren v2.0'!AI201,'Energiefaktoren Ecoinvent'!$A:$A,0)))+IF(OR(AJ201="Benzin",AJ201="Diesel"),IF(ISERROR(OFFSET('Daten KEA'!$A$1,MATCH(AX$5,'Daten KEA'!$A:$A,0)-1,MATCH(AP201,'Daten KEA'!$A$424:$ADO$424,0)-1)),0,OFFSET('Daten KEA'!$A$1,MATCH(AX$5,'Daten KEA'!$A:$A,0)-1,MATCH(AP201,'Daten KEA'!$A$424:$ADO$424,0)-1))-IF(ISERROR(AL201*INDEX('Energiefaktoren Ecoinvent'!$D:$D,MATCH('mobitool-Faktoren v2.0'!AJ201,'Energiefaktoren Ecoinvent'!$A:$A,0))),0,AL201*INDEX('Energiefaktoren Ecoinvent'!$D:$D,MATCH('mobitool-Faktoren v2.0'!AJ201,'Energiefaktoren Ecoinvent'!$A:$A,0))),0)</f>
        <v>0.2894698</v>
      </c>
      <c r="AX201" s="303">
        <f ca="1">IF(OR(AJ201="Benzin",AJ201="Diesel"),0,IF(ISERROR(OFFSET('Daten KEA'!$A$1,MATCH(AX$5,'Daten KEA'!$A:$A,0)-1,MATCH(AP201,'Daten KEA'!$A$424:$ADO$424,0)-1)),0,OFFSET('Daten KEA'!$A$1,MATCH(AX$5,'Daten KEA'!$A:$A,0)-1,MATCH(AP201,'Daten KEA'!$A$424:$ADO$424,0)-1))-IF(ISERROR(AL201*INDEX('Energiefaktoren Ecoinvent'!$D:$D,MATCH('mobitool-Faktoren v2.0'!AJ201,'Energiefaktoren Ecoinvent'!$A:$A,0))),0,AL201*INDEX('Energiefaktoren Ecoinvent'!$D:$D,MATCH('mobitool-Faktoren v2.0'!AJ201,'Energiefaktoren Ecoinvent'!$A:$A,0))))</f>
        <v>0</v>
      </c>
      <c r="AY201" s="303">
        <f t="shared" ca="1" si="155"/>
        <v>1.2633837999999999</v>
      </c>
      <c r="AZ201" s="303">
        <f ca="1">IF(ISERROR(OFFSET('Daten KEA'!$A$1,MATCH(AZ$5,'Daten KEA'!$A:$A,0)-1,MATCH(AQ201,'Daten KEA'!$A$424:$ADO$424,0)-1)),0,OFFSET('Daten KEA'!$A$1,MATCH(AZ$5,'Daten KEA'!$A:$A,0)-1,MATCH(AQ201,'Daten KEA'!$A$424:$ADO$424,0)-1))</f>
        <v>0.10306698</v>
      </c>
      <c r="BA201" s="303">
        <f ca="1">IF(ISERROR(OFFSET('Daten KEA'!$A$1,MATCH(BA$5,'Daten KEA'!$A:$A,0)-1,MATCH(AR201,'Daten KEA'!$A$424:$ADO$424,0)-1)),0,OFFSET('Daten KEA'!$A$1,MATCH(BA$5,'Daten KEA'!$A:$A,0)-1,MATCH(AR201,'Daten KEA'!$A$424:$ADO$424,0)-1))</f>
        <v>0.10718918</v>
      </c>
      <c r="BB201" s="303">
        <f ca="1">IF(ISERROR(OFFSET('Daten KEA'!$A$1,MATCH(BB$5,'Daten KEA'!$A:$A,0)-1,MATCH(AS201,'Daten KEA'!$A$424:$ADO$424,0)-1)),0,OFFSET('Daten KEA'!$A$1,MATCH(BB$5,'Daten KEA'!$A:$A,0)-1,MATCH(AS201,'Daten KEA'!$A$424:$ADO$424,0)-1))</f>
        <v>0.40183437999999999</v>
      </c>
      <c r="BC201" s="304">
        <f t="shared" ca="1" si="151"/>
        <v>1.8754743399999998</v>
      </c>
      <c r="BD201" s="303">
        <f ca="1">IF(ISERROR(OFFSET('Daten KEA'!$A$1,MATCH(BD$5,'Daten KEA'!$A:$A,0)-1,MATCH(AT201,'Daten KEA'!$A$424:$ADO$424,0)-1)),0,OFFSET('Daten KEA'!$A$1,MATCH(BD$5,'Daten KEA'!$A:$A,0)-1,MATCH(AT201,'Daten KEA'!$A$424:$ADO$424,0)-1))</f>
        <v>1.8754743</v>
      </c>
      <c r="BE201" s="305">
        <f t="shared" ca="1" si="156"/>
        <v>0.99999997867206236</v>
      </c>
      <c r="BF201" s="306">
        <f ca="1">IF(ISERROR(OFFSET('Daten KEA'!$A$1,MATCH(BF$5,'Daten KEA'!$A:$A,0)-1,MATCH(AM201,'Daten KEA'!$A$424:$ADO$424,0)-1)),0,OFFSET('Daten KEA'!$A$1,MATCH(BF$5,'Daten KEA'!$A:$A,0)-1,MATCH(AM201,'Daten KEA'!$A$424:$ADO$424,0)-1))+IF(ISERROR($AK201*INDEX('Energiefaktoren Ecoinvent'!$H:$H,MATCH('mobitool-Faktoren v2.0'!$AI201,'Energiefaktoren Ecoinvent'!$A:$A,0))),0,$AK201*INDEX('Energiefaktoren Ecoinvent'!$H:$H,MATCH('mobitool-Faktoren v2.0'!$AI201,'Energiefaktoren Ecoinvent'!$A:$A,0)))+IF(OR(AJ201="Benzin",AJ201="Diesel"),IF(ISERROR(OFFSET('Daten KEA'!$A$1,MATCH(BG$5,'Daten KEA'!$A:$A,0)-1,MATCH(AN201,'Daten KEA'!$A$424:$ADO$424,0)-1)),0,OFFSET('Daten KEA'!$A$1,MATCH(BG$5,'Daten KEA'!$A:$A,0)-1,MATCH(AN201,'Daten KEA'!$A$424:$ADO$424,0)-1))+IF(ISERROR($AL201*INDEX('Energiefaktoren Ecoinvent'!$H:$H,MATCH('mobitool-Faktoren v2.0'!$AJ201,'Energiefaktoren Ecoinvent'!$A:$A,0))),0,$AL201*INDEX('Energiefaktoren Ecoinvent'!$H:$H,MATCH('mobitool-Faktoren v2.0'!$AJ201,'Energiefaktoren Ecoinvent'!$A:$A,0))),0)</f>
        <v>0.97391399999999995</v>
      </c>
      <c r="BG201" s="306">
        <f ca="1">IF(OR(AJ201="Benzin",AJ201="Diesel"),0,IF(ISERROR(OFFSET('Daten KEA'!$A$1,MATCH(BG$5,'Daten KEA'!$A:$A,0)-1,MATCH(AN201,'Daten KEA'!$A$424:$ADO$424,0)-1)),0,OFFSET('Daten KEA'!$A$1,MATCH(BG$5,'Daten KEA'!$A:$A,0)-1,MATCH(AN201,'Daten KEA'!$A$424:$ADO$424,0)-1))+IF(ISERROR($AL201*INDEX('Energiefaktoren Ecoinvent'!$H:$H,MATCH('mobitool-Faktoren v2.0'!$AJ201,'Energiefaktoren Ecoinvent'!$A:$A,0))),0,$AL201*INDEX('Energiefaktoren Ecoinvent'!$H:$H,MATCH('mobitool-Faktoren v2.0'!$AJ201,'Energiefaktoren Ecoinvent'!$A:$A,0))))</f>
        <v>0</v>
      </c>
      <c r="BH201" s="306">
        <f ca="1">IF(ISERROR(OFFSET('Daten KEA'!$A$1,MATCH(BH$5,'Daten KEA'!$A:$A,0)-1,MATCH(AO201,'Daten KEA'!$A$424:$ADO$424,0)-1)),0,OFFSET('Daten KEA'!$A$1,MATCH(BH$5,'Daten KEA'!$A:$A,0)-1,MATCH(AO201,'Daten KEA'!$A$424:$ADO$424,0)-1))-IF(ISERROR($AK201*INDEX('Energiefaktoren Ecoinvent'!$H:$H,MATCH('mobitool-Faktoren v2.0'!$AI201,'Energiefaktoren Ecoinvent'!$A:$A,0))),0,$AK201*INDEX('Energiefaktoren Ecoinvent'!$H:$H,MATCH('mobitool-Faktoren v2.0'!$AI201,'Energiefaktoren Ecoinvent'!$A:$A,0)))+IF(OR(AJ201="Benzin",AJ201="Diesel"),IF(ISERROR(OFFSET('Daten KEA'!$A$1,MATCH(BI$5,'Daten KEA'!$A:$A,0)-1,MATCH(AP201,'Daten KEA'!$A$424:$ADO$424,0)-1)),0,OFFSET('Daten KEA'!$A$1,MATCH(BI$5,'Daten KEA'!$A:$A,0)-1,MATCH(AP201,'Daten KEA'!$A$424:$ADO$424,0)-1))-IF(ISERROR($AL201*INDEX('Energiefaktoren Ecoinvent'!$H:$H,MATCH('mobitool-Faktoren v2.0'!$AJ201,'Energiefaktoren Ecoinvent'!$A:$A,0))),0,$AL201*INDEX('Energiefaktoren Ecoinvent'!$H:$H,MATCH('mobitool-Faktoren v2.0'!$AJ201,'Energiefaktoren Ecoinvent'!$A:$A,0))),0)</f>
        <v>0.28620495194429996</v>
      </c>
      <c r="BI201" s="306">
        <f ca="1">IF(OR(AJ201="Benzin",AJ201="Diesel"),0,IF(ISERROR(OFFSET('Daten KEA'!$A$1,MATCH(BI$5,'Daten KEA'!$A:$A,0)-1,MATCH(AP201,'Daten KEA'!$A$424:$ADO$424,0)-1)),0,OFFSET('Daten KEA'!$A$1,MATCH(BI$5,'Daten KEA'!$A:$A,0)-1,MATCH(AP201,'Daten KEA'!$A$424:$ADO$424,0)-1))-IF(ISERROR($AL201*INDEX('Energiefaktoren Ecoinvent'!$H:$H,MATCH('mobitool-Faktoren v2.0'!$AJ201,'Energiefaktoren Ecoinvent'!$A:$A,0))),0,$AL201*INDEX('Energiefaktoren Ecoinvent'!$H:$H,MATCH('mobitool-Faktoren v2.0'!$AJ201,'Energiefaktoren Ecoinvent'!$A:$A,0))))</f>
        <v>0</v>
      </c>
      <c r="BJ201" s="306">
        <f t="shared" ca="1" si="140"/>
        <v>1.2601189519442999</v>
      </c>
      <c r="BK201" s="306">
        <f ca="1">IF(ISERROR(OFFSET('Daten KEA'!$A$1,MATCH(BK$5,'Daten KEA'!$A:$A,0)-1,MATCH(AQ201,'Daten KEA'!$A$424:$ADO$424,0)-1)),0,OFFSET('Daten KEA'!$A$1,MATCH(BK$5,'Daten KEA'!$A:$A,0)-1,MATCH(AQ201,'Daten KEA'!$A$424:$ADO$424,0)-1))</f>
        <v>9.9397027290919995E-2</v>
      </c>
      <c r="BL201" s="306">
        <f ca="1">IF(ISERROR(OFFSET('Daten KEA'!$A$1,MATCH(BL$5,'Daten KEA'!$A:$A,0)-1,MATCH(AR201,'Daten KEA'!$A$424:$ADO$424,0)-1)),0,OFFSET('Daten KEA'!$A$1,MATCH(BL$5,'Daten KEA'!$A:$A,0)-1,MATCH(AR201,'Daten KEA'!$A$424:$ADO$424,0)-1))</f>
        <v>0.10207781520409999</v>
      </c>
      <c r="BM201" s="306">
        <f ca="1">IF(ISERROR(OFFSET('Daten KEA'!$A$1,MATCH(BM$5,'Daten KEA'!$A:$A,0)-1,MATCH(AS201,'Daten KEA'!$A$424:$ADO$424,0)-1)),0,OFFSET('Daten KEA'!$A$1,MATCH(BM$5,'Daten KEA'!$A:$A,0)-1,MATCH(AS201,'Daten KEA'!$A$424:$ADO$424,0)-1))</f>
        <v>0.38745429666081999</v>
      </c>
      <c r="BN201" s="307">
        <f t="shared" ca="1" si="148"/>
        <v>1.8490480911001397</v>
      </c>
      <c r="BO201" s="306">
        <f ca="1">IF(ISERROR(OFFSET('Daten KEA'!$A$1,MATCH(BO$5,'Daten KEA'!$A:$A,0)-1,MATCH(AT201,'Daten KEA'!$A$424:$ADO$424,0)-1)),0,OFFSET('Daten KEA'!$A$1,MATCH(BO$5,'Daten KEA'!$A:$A,0)-1,MATCH(AT201,'Daten KEA'!$A$424:$ADO$424,0)-1))</f>
        <v>1.8490481351001999</v>
      </c>
      <c r="BP201" s="305">
        <f t="shared" ca="1" si="157"/>
        <v>1.0000000237960605</v>
      </c>
      <c r="BQ201" s="308">
        <f ca="1">IF(ISERROR(OFFSET('Daten GWP'!$A$1,MATCH(BQ$5,'Daten GWP'!$A:$A,0)-1,MATCH(AM201,'Daten GWP'!$A$424:$ADO$424,0)-1)),0,OFFSET('Daten GWP'!$A$1,MATCH(BQ$5,'Daten GWP'!$A:$A,0)-1,MATCH(AM201,'Daten GWP'!$A$424:$ADO$424,0)-1))*1000</f>
        <v>73.711851999999993</v>
      </c>
      <c r="BR201" s="308">
        <f ca="1">IF(ISERROR(OFFSET('Daten GWP'!$A$1,MATCH(BR$5,'Daten GWP'!$A:$A,0)-1,MATCH(AN201,'Daten GWP'!$A$424:$ADO$424,0)-1)),0,OFFSET('Daten GWP'!$A$1,MATCH(BR$5,'Daten GWP'!$A:$A,0)-1,MATCH(AN201,'Daten GWP'!$A$424:$ADO$424,0)-1))*1000</f>
        <v>0</v>
      </c>
      <c r="BS201" s="308">
        <f ca="1">IF(ISERROR(OFFSET('Daten GWP'!$A$1,MATCH(BS$5,'Daten GWP'!$A:$A,0)-1,MATCH(AO201,'Daten GWP'!$A$424:$ADO$424,0)-1)),0,OFFSET('Daten GWP'!$A$1,MATCH(BS$5,'Daten GWP'!$A:$A,0)-1,MATCH(AO201,'Daten GWP'!$A$424:$ADO$424,0)-1))*1000</f>
        <v>14.795760999999999</v>
      </c>
      <c r="BT201" s="308">
        <f ca="1">IF(ISERROR(OFFSET('Daten GWP'!$A$1,MATCH(BT$5,'Daten GWP'!$A:$A,0)-1,MATCH(AP201,'Daten GWP'!$A$424:$ADO$424,0)-1)),0,OFFSET('Daten GWP'!$A$1,MATCH(BT$5,'Daten GWP'!$A:$A,0)-1,MATCH(AP201,'Daten GWP'!$A$424:$ADO$424,0)-1))*1000</f>
        <v>0</v>
      </c>
      <c r="BU201" s="308">
        <f t="shared" ca="1" si="158"/>
        <v>88.507612999999992</v>
      </c>
      <c r="BV201" s="308">
        <f ca="1">IF(ISERROR(OFFSET('Daten GWP'!$A$1,MATCH(BV$5,'Daten GWP'!$A:$A,0)-1,MATCH(AQ201,'Daten GWP'!$A$424:$ADO$424,0)-1)),0,OFFSET('Daten GWP'!$A$1,MATCH(BV$5,'Daten GWP'!$A:$A,0)-1,MATCH(AQ201,'Daten GWP'!$A$424:$ADO$424,0)-1))*1000</f>
        <v>3.3046362</v>
      </c>
      <c r="BW201" s="308">
        <f ca="1">IF(ISERROR(OFFSET('Daten GWP'!$A$1,MATCH(BW$5,'Daten GWP'!$A:$A,0)-1,MATCH(AR201,'Daten GWP'!$A$424:$ADO$424,0)-1)),0,OFFSET('Daten GWP'!$A$1,MATCH(BW$5,'Daten GWP'!$A:$A,0)-1,MATCH(AR201,'Daten GWP'!$A$424:$ADO$424,0)-1))*1000</f>
        <v>5.9497251000000002</v>
      </c>
      <c r="BX201" s="308">
        <f ca="1">IF(ISERROR(OFFSET('Daten GWP'!$A$1,MATCH(BX$5,'Daten GWP'!$A:$A,0)-1,MATCH(AS201,'Daten GWP'!$A$424:$ADO$424,0)-1)),0,OFFSET('Daten GWP'!$A$1,MATCH(BX$5,'Daten GWP'!$A:$A,0)-1,MATCH(AS201,'Daten GWP'!$A$424:$ADO$424,0)-1))*1000</f>
        <v>12.278404999999999</v>
      </c>
      <c r="BY201" s="309">
        <f t="shared" ca="1" si="149"/>
        <v>110.04037929999998</v>
      </c>
      <c r="BZ201" s="308">
        <f ca="1">IF(ISERROR(OFFSET('Daten GWP'!$A$1,MATCH(BZ$5,'Daten GWP'!$A:$A,0)-1,MATCH(AT201,'Daten GWP'!$A$424:$ADO$424,0)-1)),0,OFFSET('Daten GWP'!$A$1,MATCH(BZ$5,'Daten GWP'!$A:$A,0)-1,MATCH(AT201,'Daten GWP'!$A$424:$ADO$424,0)-1))*1000</f>
        <v>110.04038</v>
      </c>
      <c r="CA201" s="305">
        <f t="shared" ca="1" si="159"/>
        <v>1.0000000063613013</v>
      </c>
      <c r="CB201" s="310">
        <f ca="1">IF(ISERROR(OFFSET('Daten Elementary'!$A$1,MATCH(CB$5,'Daten Elementary'!$A:$A,0)-1,MATCH(AM201,'Daten Elementary'!$A$424:$ADO$424,0)-1)),0,OFFSET('Daten Elementary'!$A$1,MATCH(CB$5,'Daten Elementary'!$A:$A,0)-1,MATCH(AM201,'Daten Elementary'!$A$424:$ADO$424,0)-1))*1000000</f>
        <v>45.269550000000002</v>
      </c>
      <c r="CC201" s="310">
        <f ca="1">IF(ISERROR(OFFSET('Daten Elementary'!$A$1,MATCH(CC$5,'Daten Elementary'!$A:$A,0)-1,MATCH(AN201,'Daten Elementary'!$A$424:$ADO$424,0)-1)),0,OFFSET('Daten Elementary'!$A$1,MATCH(CC$5,'Daten Elementary'!$A:$A,0)-1,MATCH(AN201,'Daten Elementary'!$A$424:$ADO$424,0)-1))*1000000</f>
        <v>0</v>
      </c>
      <c r="CD201" s="310">
        <f ca="1">IF(ISERROR(OFFSET('Daten Elementary'!$A$1,MATCH(CD$5,'Daten Elementary'!$A:$A,0)-1,MATCH(AO201,'Daten Elementary'!$A$424:$ADO$424,0)-1)),0,OFFSET('Daten Elementary'!$A$1,MATCH(CD$5,'Daten Elementary'!$A:$A,0)-1,MATCH(AO201,'Daten Elementary'!$A$424:$ADO$424,0)-1))*1000000</f>
        <v>5.9130709000000001</v>
      </c>
      <c r="CE201" s="310">
        <f ca="1">IF(ISERROR(OFFSET('Daten Elementary'!$A$1,MATCH(CE$5,'Daten Elementary'!$A:$A,0)-1,MATCH(AP201,'Daten Elementary'!$A$424:$ADO$424,0)-1)),0,OFFSET('Daten Elementary'!$A$1,MATCH(CE$5,'Daten Elementary'!$A:$A,0)-1,MATCH(AP201,'Daten Elementary'!$A$424:$ADO$424,0)-1))*1000000</f>
        <v>0</v>
      </c>
      <c r="CF201" s="310">
        <f t="shared" ca="1" si="160"/>
        <v>51.182620900000003</v>
      </c>
      <c r="CG201" s="310">
        <f ca="1">IF(ISERROR(OFFSET('Daten Elementary'!$A$1,MATCH(CG$5,'Daten Elementary'!$A:$A,0)-1,MATCH(AQ201,'Daten Elementary'!$A$424:$ADO$424,0)-1)),0,OFFSET('Daten Elementary'!$A$1,MATCH(CG$5,'Daten Elementary'!$A:$A,0)-1,MATCH(AQ201,'Daten Elementary'!$A$424:$ADO$424,0)-1))*1000000</f>
        <v>1.5894950999999999</v>
      </c>
      <c r="CH201" s="310">
        <f ca="1">IF(ISERROR(OFFSET('Daten Elementary'!$A$1,MATCH(CH$5,'Daten Elementary'!$A:$A,0)-1,MATCH(AR201,'Daten Elementary'!$A$424:$ADO$424,0)-1)),0,OFFSET('Daten Elementary'!$A$1,MATCH(CH$5,'Daten Elementary'!$A:$A,0)-1,MATCH(AR201,'Daten Elementary'!$A$424:$ADO$424,0)-1))*1000000</f>
        <v>9.1105269</v>
      </c>
      <c r="CI201" s="310">
        <f ca="1">IF(ISERROR(OFFSET('Daten Elementary'!$A$1,MATCH(CI$5,'Daten Elementary'!$A:$A,0)-1,MATCH(AS201,'Daten Elementary'!$A$424:$ADO$424,0)-1)),0,OFFSET('Daten Elementary'!$A$1,MATCH(CI$5,'Daten Elementary'!$A:$A,0)-1,MATCH(AS201,'Daten Elementary'!$A$424:$ADO$424,0)-1))*1000000</f>
        <v>13.084522999999999</v>
      </c>
      <c r="CJ201" s="311">
        <f t="shared" ca="1" si="161"/>
        <v>74.967165900000012</v>
      </c>
      <c r="CK201" s="310">
        <f ca="1">IF(ISERROR(OFFSET('Daten Elementary'!$A$1,MATCH(CK$5,'Daten Elementary'!$A:$A,0)-1,MATCH($AT201,'Daten Elementary'!$A$424:$ADO$424,0)-1)),0,OFFSET('Daten Elementary'!$A$1,MATCH(CK$5,'Daten Elementary'!$A:$A,0)-1,MATCH($AT201,'Daten Elementary'!$A$424:$ADO$424,0)-1))*1000000</f>
        <v>74.967166000000006</v>
      </c>
      <c r="CL201" s="305">
        <f t="shared" ca="1" si="162"/>
        <v>1.0000000013339172</v>
      </c>
      <c r="CM201" s="312">
        <f ca="1">IF(ISERROR(OFFSET('Daten Elementary'!$A$1,MATCH(CM$5,'Daten Elementary'!$A:$A,0)-1,MATCH(AM201,'Daten Elementary'!$A$424:$ADO$424,0)-1)),0,OFFSET('Daten Elementary'!$A$1,MATCH(CM$5,'Daten Elementary'!$A:$A,0)-1,MATCH(AM201,'Daten Elementary'!$A$424:$ADO$424,0)-1))*1000000</f>
        <v>24.479790000000001</v>
      </c>
      <c r="CN201" s="312">
        <f ca="1">IF(ISERROR(OFFSET('Daten Elementary'!$A$1,MATCH(CN$5,'Daten Elementary'!$A:$A,0)-1,MATCH(AN201,'Daten Elementary'!$A$424:$ADO$424,0)-1)),0,OFFSET('Daten Elementary'!$A$1,MATCH(CN$5,'Daten Elementary'!$A:$A,0)-1,MATCH(AN201,'Daten Elementary'!$A$424:$ADO$424,0)-1))*1000000</f>
        <v>0</v>
      </c>
      <c r="CO201" s="312">
        <f ca="1">IF(ISERROR(OFFSET('Daten Elementary'!$A$1,MATCH(CO$5,'Daten Elementary'!$A:$A,0)-1,MATCH(AO201,'Daten Elementary'!$A$424:$ADO$424,0)-1)),0,OFFSET('Daten Elementary'!$A$1,MATCH(CO$5,'Daten Elementary'!$A:$A,0)-1,MATCH(AO201,'Daten Elementary'!$A$424:$ADO$424,0)-1))*1000000</f>
        <v>4.8056486999999999</v>
      </c>
      <c r="CP201" s="312">
        <f ca="1">IF(ISERROR(OFFSET('Daten Elementary'!$A$1,MATCH(CP$5,'Daten Elementary'!$A:$A,0)-1,MATCH(AP201,'Daten Elementary'!$A$424:$ADO$424,0)-1)),0,OFFSET('Daten Elementary'!$A$1,MATCH(CP$5,'Daten Elementary'!$A:$A,0)-1,MATCH(AP201,'Daten Elementary'!$A$424:$ADO$424,0)-1))*1000000</f>
        <v>0</v>
      </c>
      <c r="CQ201" s="312">
        <f t="shared" ca="1" si="163"/>
        <v>29.2854387</v>
      </c>
      <c r="CR201" s="312">
        <f ca="1">IF(ISERROR(OFFSET('Daten Elementary'!$A$1,MATCH(CR$5,'Daten Elementary'!$A:$A,0)-1,MATCH(AQ201,'Daten Elementary'!$A$424:$ADO$424,0)-1)),0,OFFSET('Daten Elementary'!$A$1,MATCH(CR$5,'Daten Elementary'!$A:$A,0)-1,MATCH(AQ201,'Daten Elementary'!$A$424:$ADO$424,0)-1))*1000000</f>
        <v>0.86739506</v>
      </c>
      <c r="CS201" s="312">
        <f ca="1">IF(ISERROR(OFFSET('Daten Elementary'!$A$1,MATCH(CS$5,'Daten Elementary'!$A:$A,0)-1,MATCH(AR201,'Daten Elementary'!$A$424:$ADO$424,0)-1)),0,OFFSET('Daten Elementary'!$A$1,MATCH(CS$5,'Daten Elementary'!$A:$A,0)-1,MATCH(AR201,'Daten Elementary'!$A$424:$ADO$424,0)-1))*1000000</f>
        <v>2.6396888000000001</v>
      </c>
      <c r="CT201" s="312">
        <f ca="1">IF(ISERROR(OFFSET('Daten Elementary'!$A$1,MATCH(CT$5,'Daten Elementary'!$A:$A,0)-1,MATCH(AS201,'Daten Elementary'!$A$424:$ADO$424,0)-1)),0,OFFSET('Daten Elementary'!$A$1,MATCH(CT$5,'Daten Elementary'!$A:$A,0)-1,MATCH(AS201,'Daten Elementary'!$A$424:$ADO$424,0)-1))*1000000</f>
        <v>7.3993447000000003</v>
      </c>
      <c r="CU201" s="313">
        <f t="shared" ca="1" si="164"/>
        <v>40.191867260000002</v>
      </c>
      <c r="CV201" s="312">
        <f ca="1">IF(ISERROR(OFFSET('Daten Elementary'!$A$1,MATCH(CV$5,'Daten Elementary'!$A:$A,0)-1,MATCH($AT201,'Daten Elementary'!$A$424:$ADO$424,0)-1)),0,OFFSET('Daten Elementary'!$A$1,MATCH(CV$5,'Daten Elementary'!$A:$A,0)-1,MATCH($AT201,'Daten Elementary'!$A$424:$ADO$424,0)-1))*1000000</f>
        <v>40.191867000000002</v>
      </c>
      <c r="CW201" s="305">
        <f t="shared" ca="1" si="165"/>
        <v>0.99999999353102964</v>
      </c>
      <c r="CX201" s="314">
        <f ca="1">IF(ISERROR(OFFSET('Daten Elementary'!$A$1,MATCH(CX$5,'Daten Elementary'!$A:$A,0)-1,MATCH(AM201,'Daten Elementary'!$A$424:$ADO$424,0)-1)),0,OFFSET('Daten Elementary'!$A$1,MATCH(CX$5,'Daten Elementary'!$A:$A,0)-1,MATCH(AM201,'Daten Elementary'!$A$424:$ADO$424,0)-1))*1000000</f>
        <v>2.3700019999999999</v>
      </c>
      <c r="CY201" s="314">
        <f ca="1">IF(ISERROR(OFFSET('Daten Elementary'!$A$1,MATCH(CY$5,'Daten Elementary'!$A:$A,0)-1,MATCH(AN201,'Daten Elementary'!$A$424:$ADO$424,0)-1)),0,OFFSET('Daten Elementary'!$A$1,MATCH(CY$5,'Daten Elementary'!$A:$A,0)-1,MATCH(AN201,'Daten Elementary'!$A$424:$ADO$424,0)-1))*1000000</f>
        <v>0</v>
      </c>
      <c r="CZ201" s="314">
        <f ca="1">IF(ISERROR(OFFSET('Daten Elementary'!$A$1,MATCH(CZ$5,'Daten Elementary'!$A:$A,0)-1,MATCH(AO201,'Daten Elementary'!$A$424:$ADO$424,0)-1)),0,OFFSET('Daten Elementary'!$A$1,MATCH(CZ$5,'Daten Elementary'!$A:$A,0)-1,MATCH(AO201,'Daten Elementary'!$A$424:$ADO$424,0)-1))*1000000</f>
        <v>51.213752999999997</v>
      </c>
      <c r="DA201" s="314">
        <f ca="1">IF(ISERROR(OFFSET('Daten Elementary'!$A$1,MATCH(DA$5,'Daten Elementary'!$A:$A,0)-1,MATCH(AP201,'Daten Elementary'!$A$424:$ADO$424,0)-1)),0,OFFSET('Daten Elementary'!$A$1,MATCH(DA$5,'Daten Elementary'!$A:$A,0)-1,MATCH(AP201,'Daten Elementary'!$A$424:$ADO$424,0)-1))*1000000</f>
        <v>0</v>
      </c>
      <c r="DB201" s="314">
        <f t="shared" ca="1" si="166"/>
        <v>53.583754999999996</v>
      </c>
      <c r="DC201" s="314">
        <f ca="1">IF(ISERROR(OFFSET('Daten Elementary'!$A$1,MATCH(DC$5,'Daten Elementary'!$A:$A,0)-1,MATCH(AQ201,'Daten Elementary'!$A$424:$ADO$424,0)-1)),0,OFFSET('Daten Elementary'!$A$1,MATCH(DC$5,'Daten Elementary'!$A:$A,0)-1,MATCH(AQ201,'Daten Elementary'!$A$424:$ADO$424,0)-1))*1000000</f>
        <v>6.1948109999999996</v>
      </c>
      <c r="DD201" s="314">
        <f ca="1">IF(ISERROR(OFFSET('Daten Elementary'!$A$1,MATCH(DD$5,'Daten Elementary'!$A:$A,0)-1,MATCH(AR201,'Daten Elementary'!$A$424:$ADO$424,0)-1)),0,OFFSET('Daten Elementary'!$A$1,MATCH(DD$5,'Daten Elementary'!$A:$A,0)-1,MATCH(AR201,'Daten Elementary'!$A$424:$ADO$424,0)-1))*1000000</f>
        <v>5.4657483999999998</v>
      </c>
      <c r="DE201" s="314">
        <f ca="1">IF(ISERROR(OFFSET('Daten Elementary'!$A$1,MATCH(DE$5,'Daten Elementary'!$A:$A,0)-1,MATCH(AS201,'Daten Elementary'!$A$424:$ADO$424,0)-1)),0,OFFSET('Daten Elementary'!$A$1,MATCH(DE$5,'Daten Elementary'!$A:$A,0)-1,MATCH(AS201,'Daten Elementary'!$A$424:$ADO$424,0)-1))*1000000</f>
        <v>68.212806999999998</v>
      </c>
      <c r="DF201" s="315">
        <f t="shared" ca="1" si="167"/>
        <v>133.45712140000001</v>
      </c>
      <c r="DG201" s="314">
        <f ca="1">IF(ISERROR(OFFSET('Daten Elementary'!$A$1,MATCH(DG$5,'Daten Elementary'!$A:$A,0)-1,MATCH($AT201,'Daten Elementary'!$A$424:$ADO$424,0)-1)),0,OFFSET('Daten Elementary'!$A$1,MATCH(DG$5,'Daten Elementary'!$A:$A,0)-1,MATCH($AT201,'Daten Elementary'!$A$424:$ADO$424,0)-1))*1000000</f>
        <v>133.45712</v>
      </c>
      <c r="DH201" s="305">
        <f t="shared" ca="1" si="168"/>
        <v>0.99999998950973923</v>
      </c>
      <c r="DI201" s="316">
        <f ca="1">IF(ISERROR(OFFSET('Daten Elementary'!$A$1,MATCH(DI$5,'Daten Elementary'!$A:$A,0)-1,MATCH(AM201,'Daten Elementary'!$A$424:$ADO$424,0)-1)),0,OFFSET('Daten Elementary'!$A$1,MATCH(DI$5,'Daten Elementary'!$A:$A,0)-1,MATCH(AM201,'Daten Elementary'!$A$424:$ADO$424,0)-1))*1000000</f>
        <v>27.661999999999999</v>
      </c>
      <c r="DJ201" s="316">
        <f ca="1">IF(ISERROR(OFFSET('Daten Elementary'!$A$1,MATCH(DJ$5,'Daten Elementary'!$A:$A,0)-1,MATCH(AN201,'Daten Elementary'!$A$424:$ADO$424,0)-1)),0,OFFSET('Daten Elementary'!$A$1,MATCH(DJ$5,'Daten Elementary'!$A:$A,0)-1,MATCH(AN201,'Daten Elementary'!$A$424:$ADO$424,0)-1))*1000000</f>
        <v>0</v>
      </c>
      <c r="DK201" s="316">
        <f ca="1">IF(ISERROR(OFFSET('Daten Elementary'!$A$1,MATCH(DK$5,'Daten Elementary'!$A:$A,0)-1,MATCH(AO201,'Daten Elementary'!$A$424:$ADO$424,0)-1)),0,OFFSET('Daten Elementary'!$A$1,MATCH(DK$5,'Daten Elementary'!$A:$A,0)-1,MATCH(AO201,'Daten Elementary'!$A$424:$ADO$424,0)-1))*1000000</f>
        <v>62.399494000000004</v>
      </c>
      <c r="DL201" s="316">
        <f ca="1">IF(ISERROR(OFFSET('Daten Elementary'!$A$1,MATCH(DL$5,'Daten Elementary'!$A:$A,0)-1,MATCH(AP201,'Daten Elementary'!$A$424:$ADO$424,0)-1)),0,OFFSET('Daten Elementary'!$A$1,MATCH(DL$5,'Daten Elementary'!$A:$A,0)-1,MATCH(AP201,'Daten Elementary'!$A$424:$ADO$424,0)-1))*1000000</f>
        <v>0</v>
      </c>
      <c r="DM201" s="316">
        <f t="shared" ca="1" si="169"/>
        <v>90.06149400000001</v>
      </c>
      <c r="DN201" s="316">
        <f ca="1">IF(ISERROR(OFFSET('Daten Elementary'!$A$1,MATCH(DN$5,'Daten Elementary'!$A:$A,0)-1,MATCH(AQ201,'Daten Elementary'!$A$424:$ADO$424,0)-1)),0,OFFSET('Daten Elementary'!$A$1,MATCH(DN$5,'Daten Elementary'!$A:$A,0)-1,MATCH(AQ201,'Daten Elementary'!$A$424:$ADO$424,0)-1))*1000000</f>
        <v>6.1590365999999994</v>
      </c>
      <c r="DO201" s="316">
        <f ca="1">IF(ISERROR(OFFSET('Daten Elementary'!$A$1,MATCH(DO$5,'Daten Elementary'!$A:$A,0)-1,MATCH(AR201,'Daten Elementary'!$A$424:$ADO$424,0)-1)),0,OFFSET('Daten Elementary'!$A$1,MATCH(DO$5,'Daten Elementary'!$A:$A,0)-1,MATCH(AR201,'Daten Elementary'!$A$424:$ADO$424,0)-1))*1000000</f>
        <v>12.467551</v>
      </c>
      <c r="DP201" s="316">
        <f ca="1">IF(ISERROR(OFFSET('Daten Elementary'!$A$1,MATCH(DP$5,'Daten Elementary'!$A:$A,0)-1,MATCH(AS201,'Daten Elementary'!$A$424:$ADO$424,0)-1)),0,OFFSET('Daten Elementary'!$A$1,MATCH(DP$5,'Daten Elementary'!$A:$A,0)-1,MATCH(AS201,'Daten Elementary'!$A$424:$ADO$424,0)-1))*1000000</f>
        <v>76.527473999999998</v>
      </c>
      <c r="DQ201" s="317">
        <f t="shared" ca="1" si="170"/>
        <v>185.21555560000002</v>
      </c>
      <c r="DR201" s="316">
        <f ca="1">IF(ISERROR(OFFSET('Daten Elementary'!$A$1,MATCH(DR$5,'Daten Elementary'!$A:$A,0)-1,MATCH($AT201,'Daten Elementary'!$A$424:$ADO$424,0)-1)),0,OFFSET('Daten Elementary'!$A$1,MATCH(DR$5,'Daten Elementary'!$A:$A,0)-1,MATCH($AT201,'Daten Elementary'!$A$424:$ADO$424,0)-1))*1000000</f>
        <v>185.21556000000001</v>
      </c>
      <c r="DS201" s="305">
        <f t="shared" ca="1" si="171"/>
        <v>1.000000023756104</v>
      </c>
      <c r="DT201" s="318">
        <f ca="1">IF(ISERROR(OFFSET('Daten UBP13'!$A$1,MATCH(DT$5,'Daten UBP13'!$A:$A,0)-1,MATCH(AM201,'Daten UBP13'!$A$424:$AEG$424,0)-1)),0,OFFSET('Daten UBP13'!$A$1,MATCH(DT$5,'Daten UBP13'!$A:$A,0)-1,MATCH(AM201,'Daten UBP13'!$A$424:$AEG$424,0)-1))</f>
        <v>72.195428000000007</v>
      </c>
      <c r="DU201" s="318">
        <f ca="1">IF(ISERROR(OFFSET('Daten UBP13'!$A$1,MATCH(DU$5,'Daten UBP13'!$A:$A,0)-1,MATCH(AN201,'Daten UBP13'!$A$424:$AEG$424,0)-1)),0,OFFSET('Daten UBP13'!$A$1,MATCH(DU$5,'Daten UBP13'!$A:$A,0)-1,MATCH(AN201,'Daten UBP13'!$A$424:$AEG$424,0)-1))</f>
        <v>0</v>
      </c>
      <c r="DV201" s="318">
        <f ca="1">IF(ISERROR(OFFSET('Daten UBP13'!$A$1,MATCH(DV$5,'Daten UBP13'!$A:$A,0)-1,MATCH(AO201,'Daten UBP13'!$A$424:$AEG$424,0)-1)),0,OFFSET('Daten UBP13'!$A$1,MATCH(DV$5,'Daten UBP13'!$A:$A,0)-1,MATCH(AO201,'Daten UBP13'!$A$424:$AEG$424,0)-1))</f>
        <v>30.905671999999999</v>
      </c>
      <c r="DW201" s="318">
        <f ca="1">IF(ISERROR(OFFSET('Daten UBP13'!$A$1,MATCH(DW$5,'Daten UBP13'!$A:$A,0)-1,MATCH(AP201,'Daten UBP13'!$A$424:$AEG$424,0)-1)),0,OFFSET('Daten UBP13'!$A$1,MATCH(DW$5,'Daten UBP13'!$A:$A,0)-1,MATCH(AP201,'Daten UBP13'!$A$424:$AEG$424,0)-1))</f>
        <v>0</v>
      </c>
      <c r="DX201" s="318">
        <f t="shared" ca="1" si="172"/>
        <v>103.1011</v>
      </c>
      <c r="DY201" s="318">
        <f ca="1">IF(ISERROR(OFFSET('Daten UBP13'!$A$1,MATCH(DY$5,'Daten UBP13'!$A:$A,0)-1,MATCH(AQ201,'Daten UBP13'!$A$424:$AEG$424,0)-1)),0,OFFSET('Daten UBP13'!$A$1,MATCH(DY$5,'Daten UBP13'!$A:$A,0)-1,MATCH(AQ201,'Daten UBP13'!$A$424:$AEG$424,0)-1))</f>
        <v>4.5804337999999998</v>
      </c>
      <c r="DZ201" s="318">
        <f ca="1">IF(ISERROR(OFFSET('Daten UBP13'!$A$1,MATCH(DZ$5,'Daten UBP13'!$A:$A,0)-1,MATCH(AR201,'Daten UBP13'!$A$424:$AEG$424,0)-1)),0,OFFSET('Daten UBP13'!$A$1,MATCH(DZ$5,'Daten UBP13'!$A:$A,0)-1,MATCH(AR201,'Daten UBP13'!$A$424:$AEG$424,0)-1))</f>
        <v>11.071996</v>
      </c>
      <c r="EA201" s="318">
        <f ca="1">IF(ISERROR(OFFSET('Daten UBP13'!$A$1,MATCH(EA$5,'Daten UBP13'!$A:$A,0)-1,MATCH(AS201,'Daten UBP13'!$A$424:$AEG$424,0)-1)),0,OFFSET('Daten UBP13'!$A$1,MATCH(EA$5,'Daten UBP13'!$A:$A,0)-1,MATCH(AS201,'Daten UBP13'!$A$424:$AEG$424,0)-1))</f>
        <v>25.238289999999999</v>
      </c>
      <c r="EB201" s="319">
        <f t="shared" ca="1" si="173"/>
        <v>143.9918198</v>
      </c>
      <c r="EC201" s="318">
        <f ca="1">IF(ISERROR(OFFSET('Daten UBP13'!$A$1,MATCH(EC$5,'Daten UBP13'!$A:$A,0)-1,MATCH(AT201,'Daten UBP13'!$A$424:$AEG$424,0)-1)),0,OFFSET('Daten UBP13'!$A$1,MATCH(EC$5,'Daten UBP13'!$A:$A,0)-1,MATCH(AT201,'Daten UBP13'!$A$424:$AEG$424,0)-1))</f>
        <v>143.99181999999999</v>
      </c>
      <c r="ED201" s="305">
        <f t="shared" ca="1" si="174"/>
        <v>1.0000000013889676</v>
      </c>
      <c r="EE201" s="320">
        <f ca="1">IF(ISERROR(OFFSET('Daten ReCiPe'!$A$1,MATCH(EE$5,'Daten ReCiPe'!$A:$A,0)-1,MATCH(AM201,'Daten ReCiPe'!$A$424:$ADO$424,0)-1)),0,OFFSET('Daten ReCiPe'!$A$1,MATCH(EE$5,'Daten ReCiPe'!$A:$A,0)-1,MATCH(AM201,'Daten ReCiPe'!$A$424:$ADO$424,0)-1))*1000</f>
        <v>4.1943630000000001</v>
      </c>
      <c r="EF201" s="320">
        <f ca="1">IF(ISERROR(OFFSET('Daten ReCiPe'!$A$1,MATCH(EF$5,'Daten ReCiPe'!$A:$A,0)-1,MATCH(AN201,'Daten ReCiPe'!$A$424:$ADO$424,0)-1)),0,OFFSET('Daten ReCiPe'!$A$1,MATCH(EF$5,'Daten ReCiPe'!$A:$A,0)-1,MATCH(AN201,'Daten ReCiPe'!$A$424:$ADO$424,0)-1))*1000</f>
        <v>0</v>
      </c>
      <c r="EG201" s="320">
        <f ca="1">IF(ISERROR(OFFSET('Daten ReCiPe'!$A$1,MATCH(EG$5,'Daten ReCiPe'!$A:$A,0)-1,MATCH(AO201,'Daten ReCiPe'!$A$424:$ADO$424,0)-1)),0,OFFSET('Daten ReCiPe'!$A$1,MATCH(EG$5,'Daten ReCiPe'!$A:$A,0)-1,MATCH(AO201,'Daten ReCiPe'!$A$424:$ADO$424,0)-1))*1000</f>
        <v>4.8811860999999999</v>
      </c>
      <c r="EH201" s="320">
        <f ca="1">IF(ISERROR(OFFSET('Daten ReCiPe'!$A$1,MATCH(EH$5,'Daten ReCiPe'!$A:$A,0)-1,MATCH(AP201,'Daten ReCiPe'!$A$424:$ADO$424,0)-1)),0,OFFSET('Daten ReCiPe'!$A$1,MATCH(EH$5,'Daten ReCiPe'!$A:$A,0)-1,MATCH(AP201,'Daten ReCiPe'!$A$424:$ADO$424,0)-1))*1000</f>
        <v>0</v>
      </c>
      <c r="EI201" s="320">
        <f t="shared" ca="1" si="175"/>
        <v>9.0755490999999999</v>
      </c>
      <c r="EJ201" s="320">
        <f ca="1">IF(ISERROR(OFFSET('Daten ReCiPe'!$A$1,MATCH(EJ$5,'Daten ReCiPe'!$A:$A,0)-1,MATCH(AQ201,'Daten ReCiPe'!$A$424:$ADO$424,0)-1)),0,OFFSET('Daten ReCiPe'!$A$1,MATCH(EJ$5,'Daten ReCiPe'!$A:$A,0)-1,MATCH(AQ201,'Daten ReCiPe'!$A$424:$ADO$424,0)-1))*1000</f>
        <v>0.47755607</v>
      </c>
      <c r="EK201" s="320">
        <f ca="1">IF(ISERROR(OFFSET('Daten ReCiPe'!$A$1,MATCH(EK$5,'Daten ReCiPe'!$A:$A,0)-1,MATCH(AR201,'Daten ReCiPe'!$A$424:$ADO$424,0)-1)),0,OFFSET('Daten ReCiPe'!$A$1,MATCH(EK$5,'Daten ReCiPe'!$A:$A,0)-1,MATCH(AR201,'Daten ReCiPe'!$A$424:$ADO$424,0)-1))*1000</f>
        <v>0.86537158000000003</v>
      </c>
      <c r="EL201" s="320">
        <f ca="1">IF(ISERROR(OFFSET('Daten ReCiPe'!$A$1,MATCH(EL$5,'Daten ReCiPe'!$A:$A,0)-1,MATCH(AS201,'Daten ReCiPe'!$A$424:$ADO$424,0)-1)),0,OFFSET('Daten ReCiPe'!$A$1,MATCH(EL$5,'Daten ReCiPe'!$A:$A,0)-1,MATCH(AS201,'Daten ReCiPe'!$A$424:$ADO$424,0)-1))*1000</f>
        <v>1.9637568999999999</v>
      </c>
      <c r="EM201" s="321">
        <f t="shared" ca="1" si="176"/>
        <v>12.38223365</v>
      </c>
      <c r="EN201" s="320">
        <f ca="1">IF(ISERROR(OFFSET('Daten ReCiPe'!$A$1,MATCH(EN$5,'Daten ReCiPe'!$A:$A,0)-1,MATCH(AT201,'Daten ReCiPe'!$A$424:$ADO$424,0)-1)),0,OFFSET('Daten ReCiPe'!$A$1,MATCH(EN$5,'Daten ReCiPe'!$A:$A,0)-1,MATCH(AT201,'Daten ReCiPe'!$A$424:$ADO$424,0)-1))*1000</f>
        <v>12.382234</v>
      </c>
      <c r="EO201" s="305">
        <f t="shared" ca="1" si="177"/>
        <v>1.0000000282663055</v>
      </c>
      <c r="EP201" s="322">
        <f ca="1">IF(ISERROR(OFFSET('Daten Elementary'!$A$1,MATCH(EP$5,'Daten Elementary'!$A:$A,0)-1,MATCH(AM201,'Daten Elementary'!$A$424:$ADO$424,0)-1)),0,OFFSET('Daten Elementary'!$A$1,MATCH(EP$5,'Daten Elementary'!$A:$A,0)-1,MATCH(AM201,'Daten Elementary'!$A$424:$ADO$424,0)-1))*1000000</f>
        <v>1.1920233999999998</v>
      </c>
      <c r="EQ201" s="322">
        <f ca="1">IF(ISERROR(OFFSET('Daten Elementary'!$A$1,MATCH(EQ$5,'Daten Elementary'!$A:$A,0)-1,MATCH(AN201,'Daten Elementary'!$A$424:$ADO$424,0)-1)),0,OFFSET('Daten Elementary'!$A$1,MATCH(EQ$5,'Daten Elementary'!$A:$A,0)-1,MATCH(AN201,'Daten Elementary'!$A$424:$ADO$424,0)-1))*1000000</f>
        <v>0</v>
      </c>
      <c r="ER201" s="322">
        <f ca="1">IF(ISERROR(OFFSET('Daten Elementary'!$A$1,MATCH(ER$5,'Daten Elementary'!$A:$A,0)-1,MATCH(AO201,'Daten Elementary'!$A$424:$ADO$424,0)-1)),0,OFFSET('Daten Elementary'!$A$1,MATCH(ER$5,'Daten Elementary'!$A:$A,0)-1,MATCH(AO201,'Daten Elementary'!$A$424:$ADO$424,0)-1))*1000000</f>
        <v>138.73568</v>
      </c>
      <c r="ES201" s="322">
        <f ca="1">IF(ISERROR(OFFSET('Daten Elementary'!$A$1,MATCH(ES$5,'Daten Elementary'!$A:$A,0)-1,MATCH(AP201,'Daten Elementary'!$A$424:$ADO$424,0)-1)),0,OFFSET('Daten Elementary'!$A$1,MATCH(ES$5,'Daten Elementary'!$A:$A,0)-1,MATCH(AP201,'Daten Elementary'!$A$424:$ADO$424,0)-1))*1000000</f>
        <v>0</v>
      </c>
      <c r="ET201" s="322">
        <f t="shared" ca="1" si="178"/>
        <v>139.92770340000001</v>
      </c>
      <c r="EU201" s="322">
        <f ca="1">IF(ISERROR(OFFSET('Daten Elementary'!$A$1,MATCH(EU$5,'Daten Elementary'!$A:$A,0)-1,MATCH(AQ201,'Daten Elementary'!$A$424:$ADO$424,0)-1)),0,OFFSET('Daten Elementary'!$A$1,MATCH(EU$5,'Daten Elementary'!$A:$A,0)-1,MATCH(AQ201,'Daten Elementary'!$A$424:$ADO$424,0)-1))*1000000</f>
        <v>9.6732406999999991</v>
      </c>
      <c r="EV201" s="322">
        <f ca="1">IF(ISERROR(OFFSET('Daten Elementary'!$A$1,MATCH(EV$5,'Daten Elementary'!$A:$A,0)-1,MATCH(AR201,'Daten Elementary'!$A$424:$ADO$424,0)-1)),0,OFFSET('Daten Elementary'!$A$1,MATCH(EV$5,'Daten Elementary'!$A:$A,0)-1,MATCH(AR201,'Daten Elementary'!$A$424:$ADO$424,0)-1))*1000000</f>
        <v>14.346136999999999</v>
      </c>
      <c r="EW201" s="322">
        <f ca="1">IF(ISERROR(OFFSET('Daten Elementary'!$A$1,MATCH(EW$5,'Daten Elementary'!$A:$A,0)-1,MATCH(AS201,'Daten Elementary'!$A$424:$ADO$424,0)-1)),0,OFFSET('Daten Elementary'!$A$1,MATCH(EW$5,'Daten Elementary'!$A:$A,0)-1,MATCH(AS201,'Daten Elementary'!$A$424:$ADO$424,0)-1))*1000000</f>
        <v>28.861498999999998</v>
      </c>
      <c r="EX201" s="323">
        <f t="shared" ca="1" si="179"/>
        <v>192.80858010000003</v>
      </c>
      <c r="EY201" s="322">
        <f ca="1">IF(ISERROR(OFFSET('Daten Elementary'!$A$1,MATCH(EY$5,'Daten Elementary'!$A:$A,0)-1,MATCH($AT201,'Daten Elementary'!$A$424:$ADO$424,0)-1)),0,OFFSET('Daten Elementary'!$A$1,MATCH(EY$5,'Daten Elementary'!$A:$A,0)-1,MATCH($AT201,'Daten Elementary'!$A$424:$ADO$424,0)-1))*1000000</f>
        <v>192.80858000000001</v>
      </c>
      <c r="EZ201" s="305">
        <f t="shared" ca="1" si="180"/>
        <v>0.99999999948135077</v>
      </c>
      <c r="FA201" s="314">
        <f ca="1">IF(ISERROR(OFFSET('Daten Elementary'!$A$1,MATCH(FA$5,'Daten Elementary'!$A:$A,0)-1,MATCH(AM201,'Daten Elementary'!$A$424:$ADO$424,0)-1)),0,OFFSET('Daten Elementary'!$A$1,MATCH(FA$5,'Daten Elementary'!$A:$A,0)-1,MATCH(AM201,'Daten Elementary'!$A$424:$ADO$424,0)-1))*1000</f>
        <v>72.338999999999999</v>
      </c>
      <c r="FB201" s="314">
        <f ca="1">IF(ISERROR(OFFSET('Daten Elementary'!$A$1,MATCH(FB$5,'Daten Elementary'!$A:$A,0)-1,MATCH(AN201,'Daten Elementary'!$A$424:$ADO$424,0)-1)),0,OFFSET('Daten Elementary'!$A$1,MATCH(FB$5,'Daten Elementary'!$A:$A,0)-1,MATCH(AN201,'Daten Elementary'!$A$424:$ADO$424,0)-1))*1000</f>
        <v>0</v>
      </c>
      <c r="FC201" s="314">
        <f ca="1">IF(ISERROR(OFFSET('Daten Elementary'!$A$1,MATCH(FC$5,'Daten Elementary'!$A:$A,0)-1,MATCH(AO201,'Daten Elementary'!$A$424:$ADO$424,0)-1)),0,OFFSET('Daten Elementary'!$A$1,MATCH(FC$5,'Daten Elementary'!$A:$A,0)-1,MATCH(AO201,'Daten Elementary'!$A$424:$ADO$424,0)-1))*1000</f>
        <v>12.087173999999999</v>
      </c>
      <c r="FD201" s="314">
        <f ca="1">IF(ISERROR(OFFSET('Daten Elementary'!$A$1,MATCH(FD$5,'Daten Elementary'!$A:$A,0)-1,MATCH(AP201,'Daten Elementary'!$A$424:$ADO$424,0)-1)),0,OFFSET('Daten Elementary'!$A$1,MATCH(FD$5,'Daten Elementary'!$A:$A,0)-1,MATCH(AP201,'Daten Elementary'!$A$424:$ADO$424,0)-1))*1000</f>
        <v>0</v>
      </c>
      <c r="FE201" s="314">
        <f t="shared" ca="1" si="181"/>
        <v>84.426174000000003</v>
      </c>
      <c r="FF201" s="314">
        <f ca="1">IF(ISERROR(OFFSET('Daten Elementary'!$A$1,MATCH(FF$5,'Daten Elementary'!$A:$A,0)-1,MATCH(AQ201,'Daten Elementary'!$A$424:$ADO$424,0)-1)),0,OFFSET('Daten Elementary'!$A$1,MATCH(FF$5,'Daten Elementary'!$A:$A,0)-1,MATCH(AQ201,'Daten Elementary'!$A$424:$ADO$424,0)-1))*1000</f>
        <v>2.9946033999999999</v>
      </c>
      <c r="FG201" s="314">
        <f ca="1">IF(ISERROR(OFFSET('Daten Elementary'!$A$1,MATCH(FG$5,'Daten Elementary'!$A:$A,0)-1,MATCH(AR201,'Daten Elementary'!$A$424:$ADO$424,0)-1)),0,OFFSET('Daten Elementary'!$A$1,MATCH(FG$5,'Daten Elementary'!$A:$A,0)-1,MATCH(AR201,'Daten Elementary'!$A$424:$ADO$424,0)-1))*1000</f>
        <v>5.3085563000000002</v>
      </c>
      <c r="FH201" s="314">
        <f ca="1">IF(ISERROR(OFFSET('Daten Elementary'!$A$1,MATCH(FH$5,'Daten Elementary'!$A:$A,0)-1,MATCH(AS201,'Daten Elementary'!$A$424:$ADO$424,0)-1)),0,OFFSET('Daten Elementary'!$A$1,MATCH(FH$5,'Daten Elementary'!$A:$A,0)-1,MATCH(AS201,'Daten Elementary'!$A$424:$ADO$424,0)-1))*1000</f>
        <v>11.06818</v>
      </c>
      <c r="FI201" s="315">
        <f t="shared" ca="1" si="182"/>
        <v>103.79751370000001</v>
      </c>
      <c r="FJ201" s="314">
        <f ca="1">IF(ISERROR(OFFSET('Daten Elementary'!$A$1,MATCH(FJ$5,'Daten Elementary'!$A:$A,0)-1,MATCH($AT201,'Daten Elementary'!$A$424:$ADO$424,0)-1)),0,OFFSET('Daten Elementary'!$A$1,MATCH(FJ$5,'Daten Elementary'!$A:$A,0)-1,MATCH($AT201,'Daten Elementary'!$A$424:$ADO$424,0)-1))*1000</f>
        <v>103.79751</v>
      </c>
      <c r="FK201" s="305">
        <f t="shared" ca="1" si="183"/>
        <v>0.999999964353674</v>
      </c>
      <c r="FL201" s="314">
        <f ca="1">IF(ISERROR(OFFSET('Daten Elementary'!$A$1,MATCH(FL$5,'Daten Elementary'!$A:$A,0)-1,MATCH(AM201,'Daten Elementary'!$A$424:$ADO$424,0)-1)),0,OFFSET('Daten Elementary'!$A$1,MATCH(FL$5,'Daten Elementary'!$A:$A,0)-1,MATCH(AM201,'Daten Elementary'!$A$424:$ADO$424,0)-1))</f>
        <v>0</v>
      </c>
      <c r="FM201" s="314">
        <f ca="1">IF(ISERROR(OFFSET('Daten Elementary'!$A$1,MATCH(FM$5,'Daten Elementary'!$A:$A,0)-1,MATCH(AN201,'Daten Elementary'!$A$424:$ADO$424,0)-1)),0,OFFSET('Daten Elementary'!$A$1,MATCH(FM$5,'Daten Elementary'!$A:$A,0)-1,MATCH(AN201,'Daten Elementary'!$A$424:$ADO$424,0)-1))</f>
        <v>0</v>
      </c>
      <c r="FN201" s="314">
        <f ca="1">IF(ISERROR(OFFSET('Daten Elementary'!$A$1,MATCH(FN$5,'Daten Elementary'!$A:$A,0)-1,MATCH(AO201,'Daten Elementary'!$A$424:$ADO$424,0)-1)),0,OFFSET('Daten Elementary'!$A$1,MATCH(FN$5,'Daten Elementary'!$A:$A,0)-1,MATCH(AO201,'Daten Elementary'!$A$424:$ADO$424,0)-1))</f>
        <v>0</v>
      </c>
      <c r="FO201" s="314">
        <f ca="1">IF(ISERROR(OFFSET('Daten Elementary'!$A$1,MATCH(FO$5,'Daten Elementary'!$A:$A,0)-1,MATCH(AP201,'Daten Elementary'!$A$424:$ADO$424,0)-1)),0,OFFSET('Daten Elementary'!$A$1,MATCH(FO$5,'Daten Elementary'!$A:$A,0)-1,MATCH(AP201,'Daten Elementary'!$A$424:$ADO$424,0)-1))</f>
        <v>0</v>
      </c>
      <c r="FP201" s="314">
        <f t="shared" ca="1" si="184"/>
        <v>0</v>
      </c>
      <c r="FQ201" s="314">
        <f ca="1">IF(ISERROR(OFFSET('Daten Elementary'!$A$1,MATCH(FQ$5,'Daten Elementary'!$A:$A,0)-1,MATCH(AQ201,'Daten Elementary'!$A$424:$ADO$424,0)-1)),0,OFFSET('Daten Elementary'!$A$1,MATCH(FQ$5,'Daten Elementary'!$A:$A,0)-1,MATCH(AQ201,'Daten Elementary'!$A$424:$ADO$424,0)-1))</f>
        <v>0</v>
      </c>
      <c r="FR201" s="314">
        <f ca="1">IF(ISERROR(OFFSET('Daten Elementary'!$A$1,MATCH(FR$5,'Daten Elementary'!$A:$A,0)-1,MATCH(AR201,'Daten Elementary'!$A$424:$ADO$424,0)-1)),0,OFFSET('Daten Elementary'!$A$1,MATCH(FR$5,'Daten Elementary'!$A:$A,0)-1,MATCH(AR201,'Daten Elementary'!$A$424:$ADO$424,0)-1))</f>
        <v>0</v>
      </c>
      <c r="FS201" s="314">
        <f ca="1">IF(ISERROR(OFFSET('Daten Elementary'!$A$1,MATCH(FS$5,'Daten Elementary'!$A:$A,0)-1,MATCH(AS201,'Daten Elementary'!$A$424:$ADO$424,0)-1)),0,OFFSET('Daten Elementary'!$A$1,MATCH(FS$5,'Daten Elementary'!$A:$A,0)-1,MATCH(AS201,'Daten Elementary'!$A$424:$ADO$424,0)-1))</f>
        <v>0</v>
      </c>
      <c r="FT201" s="315">
        <f t="shared" ca="1" si="185"/>
        <v>0</v>
      </c>
      <c r="FU201" s="314">
        <f ca="1">IF(ISERROR(OFFSET('Daten Elementary'!$A$1,MATCH(FU$5,'Daten Elementary'!$A:$A,0)-1,MATCH($AT201,'Daten Elementary'!$A$424:$ADO$424,0)-1)),0,OFFSET('Daten Elementary'!$A$1,MATCH(FU$5,'Daten Elementary'!$A:$A,0)-1,MATCH($AT201,'Daten Elementary'!$A$424:$ADO$424,0)-1))</f>
        <v>0</v>
      </c>
      <c r="FV201" s="305">
        <f t="shared" ca="1" si="186"/>
        <v>0</v>
      </c>
      <c r="FW201" s="324"/>
      <c r="FX201" s="231" t="str">
        <f t="shared" si="187"/>
        <v>Lastwagen (32t-40t), Diesel (EURO 6)</v>
      </c>
      <c r="FY201" s="231" t="str">
        <f t="shared" si="152"/>
        <v>Lastwagen (32t-40t)</v>
      </c>
      <c r="FZ201" s="231" t="str">
        <f t="shared" si="153"/>
        <v>, Diesel</v>
      </c>
      <c r="GA201" s="231" t="str">
        <f t="shared" si="154"/>
        <v xml:space="preserve"> (EURO 6)</v>
      </c>
      <c r="GB201" s="231"/>
    </row>
    <row r="202" spans="1:184" ht="16.5" customHeight="1">
      <c r="A202" s="364"/>
      <c r="B202" s="339"/>
      <c r="C202" s="342" t="s">
        <v>394</v>
      </c>
      <c r="D202" s="342" t="s">
        <v>24</v>
      </c>
      <c r="E202" s="345" t="s">
        <v>25</v>
      </c>
      <c r="F202" s="97">
        <v>15</v>
      </c>
      <c r="G202" s="34">
        <v>30</v>
      </c>
      <c r="H202" s="84">
        <f t="shared" si="188"/>
        <v>0.5</v>
      </c>
      <c r="I202" s="101">
        <v>1</v>
      </c>
      <c r="J202" s="101"/>
      <c r="K202" s="90">
        <v>1</v>
      </c>
      <c r="L202" s="86"/>
      <c r="M202" s="86"/>
      <c r="N202" s="38" t="s">
        <v>100</v>
      </c>
      <c r="O202" s="6">
        <f ca="1">(IF(ISERROR(INDEX(INDIRECT($D$268),MATCH($AM202,$AM$4:$AM$275,0),MATCH(O$304,INDIRECT($E$268),0))*$I202/$AD202),0,INDEX(INDIRECT($D$268),MATCH($AM202,$AM$4:$AM$275,0),MATCH(O$304,INDIRECT($E$268),0))*$I202/$AD202)+IF(ISERROR(INDEX(INDIRECT($D$268),MATCH($AN202,$AN$4:$AN$275,0),MATCH(O$305,INDIRECT($E$268),0))*$J202/$AE202),0,INDEX(INDIRECT($D$268),MATCH($AN202,$AN$4:$AN$275,0),MATCH(O$305,INDIRECT($E$268),0))*$J202/$AE202))*$AC202/$F202</f>
        <v>58.112618999999995</v>
      </c>
      <c r="P202" s="6">
        <f ca="1">(IF(ISERROR(INDEX(INDIRECT($D$268),MATCH($AO202,$AO$4:$AO$275,0),MATCH(P$304,INDIRECT($E$268),0))*$I202/$AD202),0,INDEX(INDIRECT($D$268),MATCH($AO202,$AO$4:$AO$275,0),MATCH(P$304,INDIRECT($E$268),0))*$I202/$AD202)+IF(ISERROR(INDEX(INDIRECT($D$268),MATCH($AP202,$AP$4:$AP$275,0),MATCH(P$305,INDIRECT($E$268),0))*$J202/$AE202),0,INDEX(INDIRECT($D$268),MATCH($AP202,$AP$4:$AP$275,0),MATCH(P$305,INDIRECT($E$268),0))*$J202/$AE202))*$AC202/$F202</f>
        <v>11.894478999999999</v>
      </c>
      <c r="Q202" s="6">
        <f ca="1">INDEX(INDIRECT($D$268),MATCH($AQ202,$AQ$4:$AQ$284,0),MATCH(Q$4,INDIRECT($E$268),0))*$K202*$AC202/$F202/$AF202</f>
        <v>3.0091872</v>
      </c>
      <c r="R202" s="6">
        <f ca="1">INDEX(INDIRECT($D$268),MATCH($AR202,$AR$4:$AR$284,0),MATCH(R$4,INDIRECT($E$268),0))*$K202*$AC202/$F202/$AF202</f>
        <v>5.4158226000000003</v>
      </c>
      <c r="S202" s="6">
        <f ca="1">INDEX(INDIRECT($D$268),MATCH($AS202,$AS$4:$AS$284,0),MATCH(S$4,INDIRECT($E$268),0))*$K202*$AC202/$F202/$AF202</f>
        <v>11.532202999999999</v>
      </c>
      <c r="T202" s="7">
        <f t="shared" ca="1" si="146"/>
        <v>89.964310799999993</v>
      </c>
      <c r="U202" s="6">
        <f>IF($B$268=6,(IF(OR(AJ202="Benzin",AJ202="Diesel"),$AK202*INDEX('DIN EN 16258'!$I:$I,MATCH('mobitool-Faktoren v2.0'!$AI202,'DIN EN 16258'!$A:$A,0))*$I202/$AD202+$AL202*INDEX('DIN EN 16258'!$I:$I,MATCH('mobitool-Faktoren v2.0'!$AJ202,'DIN EN 16258'!$A:$A,0))*$I202/$AD202,IF(ISERROR($AK202*INDEX('DIN EN 16258'!$I:$I,MATCH('mobitool-Faktoren v2.0'!$AI202,'DIN EN 16258'!$A:$A,0))*$I202/$AD202),0,$AK202*INDEX('DIN EN 16258'!$I:$I,MATCH('mobitool-Faktoren v2.0'!$AI202,'DIN EN 16258'!$A:$A,0))*$I202/$AD202)+IF(ISERROR($AL202*INDEX('DIN EN 16258'!$I:$I,MATCH('mobitool-Faktoren v2.0'!$AJ202,'DIN EN 16258'!$A:$A,0))*$J202/$AE202),0,$AL202*INDEX('DIN EN 16258'!$I:$I,MATCH('mobitool-Faktoren v2.0'!$AJ202,'DIN EN 16258'!$A:$A,0))*$J202/$AE202)))*1000,
IF($B$268=1,(IF(OR(AJ202="Benzin",AJ202="Diesel"),$AK202*INDEX('DIN EN 16258'!$D:$D,MATCH('mobitool-Faktoren v2.0'!$AI202,'DIN EN 16258'!$A:$A,0))*$I202/$AD202+$AL202*INDEX('DIN EN 16258'!$D:$D,MATCH('mobitool-Faktoren v2.0'!$AJ202,'DIN EN 16258'!$A:$A,0))*$I202/$AD202,IF(ISERROR($AK202*INDEX('DIN EN 16258'!$D:$D,MATCH('mobitool-Faktoren v2.0'!$AI202,'DIN EN 16258'!$A:$A,0))*$I202/$AD202),0,$AK202*INDEX('DIN EN 16258'!$D:$D,MATCH('mobitool-Faktoren v2.0'!$AI202,'DIN EN 16258'!$A:$A,0))*$I202/$AD202)+IF(ISERROR($AL202*INDEX('DIN EN 16258'!$D:$D,MATCH('mobitool-Faktoren v2.0'!$AJ202,'DIN EN 16258'!$A:$A,0))*$J202/$AE202),0,$AL202*INDEX('DIN EN 16258'!$D:$D,MATCH('mobitool-Faktoren v2.0'!$AJ202,'DIN EN 16258'!$A:$A,0))*$J202/$AE202))),0))*$AC202/$F202</f>
        <v>58.720529999999989</v>
      </c>
      <c r="V202" s="6">
        <f>IF($B$268=6,(IF(OR(AJ202="Benzin",AJ202="Diesel"),$AK202*INDEX('DIN EN 16258'!$L:$L,MATCH('mobitool-Faktoren v2.0'!$AI202,'DIN EN 16258'!$A:$A,0))*$I202/$AD202+$AL202*INDEX('DIN EN 16258'!$L:$L,MATCH('mobitool-Faktoren v2.0'!$AJ202,'DIN EN 16258'!$A:$A,0))*$I202/$AD202,IF(ISERROR($AK202*INDEX('DIN EN 16258'!$L:$L,MATCH('mobitool-Faktoren v2.0'!$AI202,'DIN EN 16258'!$A:$A,0))*$I202/$AD202),0,$AK202*INDEX('DIN EN 16258'!$L:$L,MATCH('mobitool-Faktoren v2.0'!$AI202,'DIN EN 16258'!$A:$A,0))*$I202/$AD202)+IF(ISERROR($AL202*INDEX('DIN EN 16258'!$L:$L,MATCH('mobitool-Faktoren v2.0'!$AJ202,'DIN EN 16258'!$A:$A,0))*$J202/$AE202),0,$AL202*INDEX('DIN EN 16258'!$L:$L,MATCH('mobitool-Faktoren v2.0'!$AJ202,'DIN EN 16258'!$A:$A,0))*$J202/$AE202)))*1000,
IF($B$268=1,(IF(OR(AJ202="Benzin",AJ202="Diesel"),$AK202*INDEX('DIN EN 16258'!$F:$F,MATCH('mobitool-Faktoren v2.0'!$AI202,'DIN EN 16258'!$A:$A,0))*$I202/$AD202+$AL202*INDEX('DIN EN 16258'!$F:$F,MATCH('mobitool-Faktoren v2.0'!$AJ202,'DIN EN 16258'!$A:$A,0))*$I202/$AD202,IF(ISERROR($AK202*INDEX('DIN EN 16258'!$F:$F,MATCH('mobitool-Faktoren v2.0'!$AI202,'DIN EN 16258'!$A:$A,0))*$I202/$AD202),0,$AK202*INDEX('DIN EN 16258'!$F:$F,MATCH('mobitool-Faktoren v2.0'!$AI202,'DIN EN 16258'!$A:$A,0))*$I202/$AD202)+IF(ISERROR($AL202*INDEX('DIN EN 16258'!$F:$F,MATCH('mobitool-Faktoren v2.0'!$AJ202,'DIN EN 16258'!$A:$A,0))*$J202/$AE202),0,$AL202*INDEX('DIN EN 16258'!$F:$F,MATCH('mobitool-Faktoren v2.0'!$AJ202,'DIN EN 16258'!$A:$A,0))*$J202/$AE202))),0))*$AC202/$F202</f>
        <v>71.342699999999994</v>
      </c>
      <c r="W202" s="39" t="s">
        <v>672</v>
      </c>
      <c r="X202" s="39" t="s">
        <v>162</v>
      </c>
      <c r="Y202" s="300"/>
      <c r="Z202" s="300"/>
      <c r="AA202" s="299"/>
      <c r="AB202" s="299"/>
      <c r="AC202" s="300">
        <v>15</v>
      </c>
      <c r="AD202" s="298">
        <v>1</v>
      </c>
      <c r="AE202" s="298"/>
      <c r="AF202" s="337">
        <v>1</v>
      </c>
      <c r="AG202" s="337"/>
      <c r="AH202" s="337"/>
      <c r="AI202" s="301" t="s">
        <v>24</v>
      </c>
      <c r="AJ202" s="301"/>
      <c r="AK202" s="374">
        <f>'Kennwerte Strassentransporte'!H$83</f>
        <v>1.8293E-2</v>
      </c>
      <c r="AL202" s="374"/>
      <c r="AM202" s="202" t="s">
        <v>1235</v>
      </c>
      <c r="AN202" s="202" t="s">
        <v>81</v>
      </c>
      <c r="AO202" s="202" t="s">
        <v>1236</v>
      </c>
      <c r="AP202" s="202" t="s">
        <v>81</v>
      </c>
      <c r="AQ202" s="202" t="s">
        <v>1237</v>
      </c>
      <c r="AR202" s="202" t="s">
        <v>1238</v>
      </c>
      <c r="AS202" s="202" t="s">
        <v>1239</v>
      </c>
      <c r="AT202" s="202" t="s">
        <v>1255</v>
      </c>
      <c r="AU202" s="303">
        <f ca="1">IF(ISERROR(OFFSET('Daten KEA'!$A$1,MATCH(AU$5,'Daten KEA'!$A:$A,0)-1,MATCH(AM202,'Daten KEA'!$A$424:$ADO$424,0)-1)),0,OFFSET('Daten KEA'!$A$1,MATCH(AU$5,'Daten KEA'!$A:$A,0)-1,MATCH(AM202,'Daten KEA'!$A$424:$ADO$424,0)-1))+IF(ISERROR(AK202*INDEX('Energiefaktoren Ecoinvent'!$D:$D,MATCH('mobitool-Faktoren v2.0'!AI202,'Energiefaktoren Ecoinvent'!$A:$A,0))),0,AK202*INDEX('Energiefaktoren Ecoinvent'!$D:$D,MATCH('mobitool-Faktoren v2.0'!AI202,'Energiefaktoren Ecoinvent'!$A:$A,0)))+IF(OR(AJ202="Benzin",AJ202="Diesel"),IF(ISERROR(OFFSET('Daten KEA'!$A$1,MATCH(AV$5,'Daten KEA'!$A:$A,0)-1,MATCH(AN202,'Daten KEA'!$A$424:$ADO$424,0)-1)),0,OFFSET('Daten KEA'!$A$1,MATCH(AV$5,'Daten KEA'!$A:$A,0)-1,MATCH(AN202,'Daten KEA'!$A$424:$ADO$424,0)-1))+IF(ISERROR(AL202*INDEX('Energiefaktoren Ecoinvent'!$D:$D,MATCH('mobitool-Faktoren v2.0'!AJ202,'Energiefaktoren Ecoinvent'!$A:$A,0))),0,AL202*INDEX('Energiefaktoren Ecoinvent'!$D:$D,MATCH('mobitool-Faktoren v2.0'!AJ202,'Energiefaktoren Ecoinvent'!$A:$A,0))),0)</f>
        <v>0.78294039999999998</v>
      </c>
      <c r="AV202" s="303">
        <f ca="1">IF(OR(AJ202="Benzin",AJ202="Diesel"),0,IF(ISERROR(OFFSET('Daten KEA'!$A$1,MATCH(AV$5,'Daten KEA'!$A:$A,0)-1,MATCH(AN202,'Daten KEA'!$A$424:$ADO$424,0)-1)),0,OFFSET('Daten KEA'!$A$1,MATCH(AV$5,'Daten KEA'!$A:$A,0)-1,MATCH(AN202,'Daten KEA'!$A$424:$ADO$424,0)-1))+IF(ISERROR(AL202*INDEX('Energiefaktoren Ecoinvent'!$D:$D,MATCH('mobitool-Faktoren v2.0'!AJ202,'Energiefaktoren Ecoinvent'!$A:$A,0))),0,AL202*INDEX('Energiefaktoren Ecoinvent'!$D:$D,MATCH('mobitool-Faktoren v2.0'!AJ202,'Energiefaktoren Ecoinvent'!$A:$A,0))))</f>
        <v>0</v>
      </c>
      <c r="AW202" s="303">
        <f ca="1">IF(ISERROR(OFFSET('Daten KEA'!$A$1,MATCH(AW$5,'Daten KEA'!$A:$A,0)-1,MATCH(AO202,'Daten KEA'!$A$424:$ADO$424,0)-1)),0,OFFSET('Daten KEA'!$A$1,MATCH(AW$5,'Daten KEA'!$A:$A,0)-1,MATCH(AO202,'Daten KEA'!$A$424:$ADO$424,0)-1))-IF(ISERROR(AK202*INDEX('Energiefaktoren Ecoinvent'!$D:$D,MATCH('mobitool-Faktoren v2.0'!AI202,'Energiefaktoren Ecoinvent'!$A:$A,0))),0,AK202*INDEX('Energiefaktoren Ecoinvent'!$D:$D,MATCH('mobitool-Faktoren v2.0'!AI202,'Energiefaktoren Ecoinvent'!$A:$A,0)))+IF(OR(AJ202="Benzin",AJ202="Diesel"),IF(ISERROR(OFFSET('Daten KEA'!$A$1,MATCH(AX$5,'Daten KEA'!$A:$A,0)-1,MATCH(AP202,'Daten KEA'!$A$424:$ADO$424,0)-1)),0,OFFSET('Daten KEA'!$A$1,MATCH(AX$5,'Daten KEA'!$A:$A,0)-1,MATCH(AP202,'Daten KEA'!$A$424:$ADO$424,0)-1))-IF(ISERROR(AL202*INDEX('Energiefaktoren Ecoinvent'!$D:$D,MATCH('mobitool-Faktoren v2.0'!AJ202,'Energiefaktoren Ecoinvent'!$A:$A,0))),0,AL202*INDEX('Energiefaktoren Ecoinvent'!$D:$D,MATCH('mobitool-Faktoren v2.0'!AJ202,'Energiefaktoren Ecoinvent'!$A:$A,0))),0)</f>
        <v>0.23270799999999991</v>
      </c>
      <c r="AX202" s="303">
        <f ca="1">IF(OR(AJ202="Benzin",AJ202="Diesel"),0,IF(ISERROR(OFFSET('Daten KEA'!$A$1,MATCH(AX$5,'Daten KEA'!$A:$A,0)-1,MATCH(AP202,'Daten KEA'!$A$424:$ADO$424,0)-1)),0,OFFSET('Daten KEA'!$A$1,MATCH(AX$5,'Daten KEA'!$A:$A,0)-1,MATCH(AP202,'Daten KEA'!$A$424:$ADO$424,0)-1))-IF(ISERROR(AL202*INDEX('Energiefaktoren Ecoinvent'!$D:$D,MATCH('mobitool-Faktoren v2.0'!AJ202,'Energiefaktoren Ecoinvent'!$A:$A,0))),0,AL202*INDEX('Energiefaktoren Ecoinvent'!$D:$D,MATCH('mobitool-Faktoren v2.0'!AJ202,'Energiefaktoren Ecoinvent'!$A:$A,0))))</f>
        <v>0</v>
      </c>
      <c r="AY202" s="303">
        <f t="shared" ca="1" si="155"/>
        <v>1.0156483999999999</v>
      </c>
      <c r="AZ202" s="303">
        <f ca="1">IF(ISERROR(OFFSET('Daten KEA'!$A$1,MATCH(AZ$5,'Daten KEA'!$A:$A,0)-1,MATCH(AQ202,'Daten KEA'!$A$424:$ADO$424,0)-1)),0,OFFSET('Daten KEA'!$A$1,MATCH(AZ$5,'Daten KEA'!$A:$A,0)-1,MATCH(AQ202,'Daten KEA'!$A$424:$ADO$424,0)-1))</f>
        <v>9.3852343000000005E-2</v>
      </c>
      <c r="BA202" s="303">
        <f ca="1">IF(ISERROR(OFFSET('Daten KEA'!$A$1,MATCH(BA$5,'Daten KEA'!$A:$A,0)-1,MATCH(AR202,'Daten KEA'!$A$424:$ADO$424,0)-1)),0,OFFSET('Daten KEA'!$A$1,MATCH(BA$5,'Daten KEA'!$A:$A,0)-1,MATCH(AR202,'Daten KEA'!$A$424:$ADO$424,0)-1))</f>
        <v>9.7602822000000006E-2</v>
      </c>
      <c r="BB202" s="303">
        <f ca="1">IF(ISERROR(OFFSET('Daten KEA'!$A$1,MATCH(BB$5,'Daten KEA'!$A:$A,0)-1,MATCH(AS202,'Daten KEA'!$A$424:$ADO$424,0)-1)),0,OFFSET('Daten KEA'!$A$1,MATCH(BB$5,'Daten KEA'!$A:$A,0)-1,MATCH(AS202,'Daten KEA'!$A$424:$ADO$424,0)-1))</f>
        <v>0.37149031999999998</v>
      </c>
      <c r="BC202" s="304">
        <f t="shared" ca="1" si="151"/>
        <v>1.5785938849999999</v>
      </c>
      <c r="BD202" s="303">
        <f ca="1">IF(ISERROR(OFFSET('Daten KEA'!$A$1,MATCH(BD$5,'Daten KEA'!$A:$A,0)-1,MATCH(AT202,'Daten KEA'!$A$424:$ADO$424,0)-1)),0,OFFSET('Daten KEA'!$A$1,MATCH(BD$5,'Daten KEA'!$A:$A,0)-1,MATCH(AT202,'Daten KEA'!$A$424:$ADO$424,0)-1))</f>
        <v>1.5785939</v>
      </c>
      <c r="BE202" s="305">
        <f t="shared" ca="1" si="156"/>
        <v>1.0000000095021273</v>
      </c>
      <c r="BF202" s="306">
        <f ca="1">IF(ISERROR(OFFSET('Daten KEA'!$A$1,MATCH(BF$5,'Daten KEA'!$A:$A,0)-1,MATCH(AM202,'Daten KEA'!$A$424:$ADO$424,0)-1)),0,OFFSET('Daten KEA'!$A$1,MATCH(BF$5,'Daten KEA'!$A:$A,0)-1,MATCH(AM202,'Daten KEA'!$A$424:$ADO$424,0)-1))+IF(ISERROR($AK202*INDEX('Energiefaktoren Ecoinvent'!$H:$H,MATCH('mobitool-Faktoren v2.0'!$AI202,'Energiefaktoren Ecoinvent'!$A:$A,0))),0,$AK202*INDEX('Energiefaktoren Ecoinvent'!$H:$H,MATCH('mobitool-Faktoren v2.0'!$AI202,'Energiefaktoren Ecoinvent'!$A:$A,0)))+IF(OR(AJ202="Benzin",AJ202="Diesel"),IF(ISERROR(OFFSET('Daten KEA'!$A$1,MATCH(BG$5,'Daten KEA'!$A:$A,0)-1,MATCH(AN202,'Daten KEA'!$A$424:$ADO$424,0)-1)),0,OFFSET('Daten KEA'!$A$1,MATCH(BG$5,'Daten KEA'!$A:$A,0)-1,MATCH(AN202,'Daten KEA'!$A$424:$ADO$424,0)-1))+IF(ISERROR($AL202*INDEX('Energiefaktoren Ecoinvent'!$H:$H,MATCH('mobitool-Faktoren v2.0'!$AJ202,'Energiefaktoren Ecoinvent'!$A:$A,0))),0,$AL202*INDEX('Energiefaktoren Ecoinvent'!$H:$H,MATCH('mobitool-Faktoren v2.0'!$AJ202,'Energiefaktoren Ecoinvent'!$A:$A,0))),0)</f>
        <v>0.78294039999999998</v>
      </c>
      <c r="BG202" s="306">
        <f ca="1">IF(OR(AJ202="Benzin",AJ202="Diesel"),0,IF(ISERROR(OFFSET('Daten KEA'!$A$1,MATCH(BG$5,'Daten KEA'!$A:$A,0)-1,MATCH(AN202,'Daten KEA'!$A$424:$ADO$424,0)-1)),0,OFFSET('Daten KEA'!$A$1,MATCH(BG$5,'Daten KEA'!$A:$A,0)-1,MATCH(AN202,'Daten KEA'!$A$424:$ADO$424,0)-1))+IF(ISERROR($AL202*INDEX('Energiefaktoren Ecoinvent'!$H:$H,MATCH('mobitool-Faktoren v2.0'!$AJ202,'Energiefaktoren Ecoinvent'!$A:$A,0))),0,$AL202*INDEX('Energiefaktoren Ecoinvent'!$H:$H,MATCH('mobitool-Faktoren v2.0'!$AJ202,'Energiefaktoren Ecoinvent'!$A:$A,0))))</f>
        <v>0</v>
      </c>
      <c r="BH202" s="306">
        <f ca="1">IF(ISERROR(OFFSET('Daten KEA'!$A$1,MATCH(BH$5,'Daten KEA'!$A:$A,0)-1,MATCH(AO202,'Daten KEA'!$A$424:$ADO$424,0)-1)),0,OFFSET('Daten KEA'!$A$1,MATCH(BH$5,'Daten KEA'!$A:$A,0)-1,MATCH(AO202,'Daten KEA'!$A$424:$ADO$424,0)-1))-IF(ISERROR($AK202*INDEX('Energiefaktoren Ecoinvent'!$H:$H,MATCH('mobitool-Faktoren v2.0'!$AI202,'Energiefaktoren Ecoinvent'!$A:$A,0))),0,$AK202*INDEX('Energiefaktoren Ecoinvent'!$H:$H,MATCH('mobitool-Faktoren v2.0'!$AI202,'Energiefaktoren Ecoinvent'!$A:$A,0)))+IF(OR(AJ202="Benzin",AJ202="Diesel"),IF(ISERROR(OFFSET('Daten KEA'!$A$1,MATCH(BI$5,'Daten KEA'!$A:$A,0)-1,MATCH(AP202,'Daten KEA'!$A$424:$ADO$424,0)-1)),0,OFFSET('Daten KEA'!$A$1,MATCH(BI$5,'Daten KEA'!$A:$A,0)-1,MATCH(AP202,'Daten KEA'!$A$424:$ADO$424,0)-1))-IF(ISERROR($AL202*INDEX('Energiefaktoren Ecoinvent'!$H:$H,MATCH('mobitool-Faktoren v2.0'!$AJ202,'Energiefaktoren Ecoinvent'!$A:$A,0))),0,$AL202*INDEX('Energiefaktoren Ecoinvent'!$H:$H,MATCH('mobitool-Faktoren v2.0'!$AJ202,'Energiefaktoren Ecoinvent'!$A:$A,0))),0)</f>
        <v>0.23008336432350007</v>
      </c>
      <c r="BI202" s="306">
        <f ca="1">IF(OR(AJ202="Benzin",AJ202="Diesel"),0,IF(ISERROR(OFFSET('Daten KEA'!$A$1,MATCH(BI$5,'Daten KEA'!$A:$A,0)-1,MATCH(AP202,'Daten KEA'!$A$424:$ADO$424,0)-1)),0,OFFSET('Daten KEA'!$A$1,MATCH(BI$5,'Daten KEA'!$A:$A,0)-1,MATCH(AP202,'Daten KEA'!$A$424:$ADO$424,0)-1))-IF(ISERROR($AL202*INDEX('Energiefaktoren Ecoinvent'!$H:$H,MATCH('mobitool-Faktoren v2.0'!$AJ202,'Energiefaktoren Ecoinvent'!$A:$A,0))),0,$AL202*INDEX('Energiefaktoren Ecoinvent'!$H:$H,MATCH('mobitool-Faktoren v2.0'!$AJ202,'Energiefaktoren Ecoinvent'!$A:$A,0))))</f>
        <v>0</v>
      </c>
      <c r="BJ202" s="306">
        <f t="shared" ca="1" si="140"/>
        <v>1.0130237643235001</v>
      </c>
      <c r="BK202" s="306">
        <f ca="1">IF(ISERROR(OFFSET('Daten KEA'!$A$1,MATCH(BK$5,'Daten KEA'!$A:$A,0)-1,MATCH(AQ202,'Daten KEA'!$A$424:$ADO$424,0)-1)),0,OFFSET('Daten KEA'!$A$1,MATCH(BK$5,'Daten KEA'!$A:$A,0)-1,MATCH(AQ202,'Daten KEA'!$A$424:$ADO$424,0)-1))</f>
        <v>9.0510495781400011E-2</v>
      </c>
      <c r="BL202" s="306">
        <f ca="1">IF(ISERROR(OFFSET('Daten KEA'!$A$1,MATCH(BL$5,'Daten KEA'!$A:$A,0)-1,MATCH(AR202,'Daten KEA'!$A$424:$ADO$424,0)-1)),0,OFFSET('Daten KEA'!$A$1,MATCH(BL$5,'Daten KEA'!$A:$A,0)-1,MATCH(AR202,'Daten KEA'!$A$424:$ADO$424,0)-1))</f>
        <v>9.2948552318800004E-2</v>
      </c>
      <c r="BM202" s="306">
        <f ca="1">IF(ISERROR(OFFSET('Daten KEA'!$A$1,MATCH(BM$5,'Daten KEA'!$A:$A,0)-1,MATCH(AS202,'Daten KEA'!$A$424:$ADO$424,0)-1)),0,OFFSET('Daten KEA'!$A$1,MATCH(BM$5,'Daten KEA'!$A:$A,0)-1,MATCH(AS202,'Daten KEA'!$A$424:$ADO$424,0)-1))</f>
        <v>0.3593114004911</v>
      </c>
      <c r="BN202" s="307">
        <f t="shared" ca="1" si="148"/>
        <v>1.5557942129148001</v>
      </c>
      <c r="BO202" s="306">
        <f ca="1">IF(ISERROR(OFFSET('Daten KEA'!$A$1,MATCH(BO$5,'Daten KEA'!$A:$A,0)-1,MATCH(AT202,'Daten KEA'!$A$424:$ADO$424,0)-1)),0,OFFSET('Daten KEA'!$A$1,MATCH(BO$5,'Daten KEA'!$A:$A,0)-1,MATCH(AT202,'Daten KEA'!$A$424:$ADO$424,0)-1))</f>
        <v>1.5557942441148001</v>
      </c>
      <c r="BP202" s="305">
        <f t="shared" ca="1" si="157"/>
        <v>1.000000020054066</v>
      </c>
      <c r="BQ202" s="308">
        <f ca="1">IF(ISERROR(OFFSET('Daten GWP'!$A$1,MATCH(BQ$5,'Daten GWP'!$A:$A,0)-1,MATCH(AM202,'Daten GWP'!$A$424:$ADO$424,0)-1)),0,OFFSET('Daten GWP'!$A$1,MATCH(BQ$5,'Daten GWP'!$A:$A,0)-1,MATCH(AM202,'Daten GWP'!$A$424:$ADO$424,0)-1))*1000</f>
        <v>58.112618999999995</v>
      </c>
      <c r="BR202" s="308">
        <f ca="1">IF(ISERROR(OFFSET('Daten GWP'!$A$1,MATCH(BR$5,'Daten GWP'!$A:$A,0)-1,MATCH(AN202,'Daten GWP'!$A$424:$ADO$424,0)-1)),0,OFFSET('Daten GWP'!$A$1,MATCH(BR$5,'Daten GWP'!$A:$A,0)-1,MATCH(AN202,'Daten GWP'!$A$424:$ADO$424,0)-1))*1000</f>
        <v>0</v>
      </c>
      <c r="BS202" s="308">
        <f ca="1">IF(ISERROR(OFFSET('Daten GWP'!$A$1,MATCH(BS$5,'Daten GWP'!$A:$A,0)-1,MATCH(AO202,'Daten GWP'!$A$424:$ADO$424,0)-1)),0,OFFSET('Daten GWP'!$A$1,MATCH(BS$5,'Daten GWP'!$A:$A,0)-1,MATCH(AO202,'Daten GWP'!$A$424:$ADO$424,0)-1))*1000</f>
        <v>11.894478999999999</v>
      </c>
      <c r="BT202" s="308">
        <f ca="1">IF(ISERROR(OFFSET('Daten GWP'!$A$1,MATCH(BT$5,'Daten GWP'!$A:$A,0)-1,MATCH(AP202,'Daten GWP'!$A$424:$ADO$424,0)-1)),0,OFFSET('Daten GWP'!$A$1,MATCH(BT$5,'Daten GWP'!$A:$A,0)-1,MATCH(AP202,'Daten GWP'!$A$424:$ADO$424,0)-1))*1000</f>
        <v>0</v>
      </c>
      <c r="BU202" s="308">
        <f t="shared" ca="1" si="158"/>
        <v>70.007097999999999</v>
      </c>
      <c r="BV202" s="308">
        <f ca="1">IF(ISERROR(OFFSET('Daten GWP'!$A$1,MATCH(BV$5,'Daten GWP'!$A:$A,0)-1,MATCH(AQ202,'Daten GWP'!$A$424:$ADO$424,0)-1)),0,OFFSET('Daten GWP'!$A$1,MATCH(BV$5,'Daten GWP'!$A:$A,0)-1,MATCH(AQ202,'Daten GWP'!$A$424:$ADO$424,0)-1))*1000</f>
        <v>3.0091872</v>
      </c>
      <c r="BW202" s="308">
        <f ca="1">IF(ISERROR(OFFSET('Daten GWP'!$A$1,MATCH(BW$5,'Daten GWP'!$A:$A,0)-1,MATCH(AR202,'Daten GWP'!$A$424:$ADO$424,0)-1)),0,OFFSET('Daten GWP'!$A$1,MATCH(BW$5,'Daten GWP'!$A:$A,0)-1,MATCH(AR202,'Daten GWP'!$A$424:$ADO$424,0)-1))*1000</f>
        <v>5.4158226000000003</v>
      </c>
      <c r="BX202" s="308">
        <f ca="1">IF(ISERROR(OFFSET('Daten GWP'!$A$1,MATCH(BX$5,'Daten GWP'!$A:$A,0)-1,MATCH(AS202,'Daten GWP'!$A$424:$ADO$424,0)-1)),0,OFFSET('Daten GWP'!$A$1,MATCH(BX$5,'Daten GWP'!$A:$A,0)-1,MATCH(AS202,'Daten GWP'!$A$424:$ADO$424,0)-1))*1000</f>
        <v>11.532202999999999</v>
      </c>
      <c r="BY202" s="309">
        <f t="shared" ca="1" si="149"/>
        <v>89.964310799999993</v>
      </c>
      <c r="BZ202" s="308">
        <f ca="1">IF(ISERROR(OFFSET('Daten GWP'!$A$1,MATCH(BZ$5,'Daten GWP'!$A:$A,0)-1,MATCH(AT202,'Daten GWP'!$A$424:$ADO$424,0)-1)),0,OFFSET('Daten GWP'!$A$1,MATCH(BZ$5,'Daten GWP'!$A:$A,0)-1,MATCH(AT202,'Daten GWP'!$A$424:$ADO$424,0)-1))*1000</f>
        <v>89.964311000000009</v>
      </c>
      <c r="CA202" s="305">
        <f t="shared" ca="1" si="159"/>
        <v>1.0000000022231039</v>
      </c>
      <c r="CB202" s="310">
        <f ca="1">IF(ISERROR(OFFSET('Daten Elementary'!$A$1,MATCH(CB$5,'Daten Elementary'!$A:$A,0)-1,MATCH(AM202,'Daten Elementary'!$A$424:$ADO$424,0)-1)),0,OFFSET('Daten Elementary'!$A$1,MATCH(CB$5,'Daten Elementary'!$A:$A,0)-1,MATCH(AM202,'Daten Elementary'!$A$424:$ADO$424,0)-1))*1000000</f>
        <v>53.319694999999996</v>
      </c>
      <c r="CC202" s="310">
        <f ca="1">IF(ISERROR(OFFSET('Daten Elementary'!$A$1,MATCH(CC$5,'Daten Elementary'!$A:$A,0)-1,MATCH(AN202,'Daten Elementary'!$A$424:$ADO$424,0)-1)),0,OFFSET('Daten Elementary'!$A$1,MATCH(CC$5,'Daten Elementary'!$A:$A,0)-1,MATCH(AN202,'Daten Elementary'!$A$424:$ADO$424,0)-1))*1000000</f>
        <v>0</v>
      </c>
      <c r="CD202" s="310">
        <f ca="1">IF(ISERROR(OFFSET('Daten Elementary'!$A$1,MATCH(CD$5,'Daten Elementary'!$A:$A,0)-1,MATCH(AO202,'Daten Elementary'!$A$424:$ADO$424,0)-1)),0,OFFSET('Daten Elementary'!$A$1,MATCH(CD$5,'Daten Elementary'!$A:$A,0)-1,MATCH(AO202,'Daten Elementary'!$A$424:$ADO$424,0)-1))*1000000</f>
        <v>4.7535841000000003</v>
      </c>
      <c r="CE202" s="310">
        <f ca="1">IF(ISERROR(OFFSET('Daten Elementary'!$A$1,MATCH(CE$5,'Daten Elementary'!$A:$A,0)-1,MATCH(AP202,'Daten Elementary'!$A$424:$ADO$424,0)-1)),0,OFFSET('Daten Elementary'!$A$1,MATCH(CE$5,'Daten Elementary'!$A:$A,0)-1,MATCH(AP202,'Daten Elementary'!$A$424:$ADO$424,0)-1))*1000000</f>
        <v>0</v>
      </c>
      <c r="CF202" s="310">
        <f t="shared" ca="1" si="160"/>
        <v>58.073279099999993</v>
      </c>
      <c r="CG202" s="310">
        <f ca="1">IF(ISERROR(OFFSET('Daten Elementary'!$A$1,MATCH(CG$5,'Daten Elementary'!$A:$A,0)-1,MATCH(AQ202,'Daten Elementary'!$A$424:$ADO$424,0)-1)),0,OFFSET('Daten Elementary'!$A$1,MATCH(CG$5,'Daten Elementary'!$A:$A,0)-1,MATCH(AQ202,'Daten Elementary'!$A$424:$ADO$424,0)-1))*1000000</f>
        <v>1.4473872999999999</v>
      </c>
      <c r="CH202" s="310">
        <f ca="1">IF(ISERROR(OFFSET('Daten Elementary'!$A$1,MATCH(CH$5,'Daten Elementary'!$A:$A,0)-1,MATCH(AR202,'Daten Elementary'!$A$424:$ADO$424,0)-1)),0,OFFSET('Daten Elementary'!$A$1,MATCH(CH$5,'Daten Elementary'!$A:$A,0)-1,MATCH(AR202,'Daten Elementary'!$A$424:$ADO$424,0)-1))*1000000</f>
        <v>8.2958693999999991</v>
      </c>
      <c r="CI202" s="310">
        <f ca="1">IF(ISERROR(OFFSET('Daten Elementary'!$A$1,MATCH(CI$5,'Daten Elementary'!$A:$A,0)-1,MATCH(AS202,'Daten Elementary'!$A$424:$ADO$424,0)-1)),0,OFFSET('Daten Elementary'!$A$1,MATCH(CI$5,'Daten Elementary'!$A:$A,0)-1,MATCH(AS202,'Daten Elementary'!$A$424:$ADO$424,0)-1))*1000000</f>
        <v>12.336466999999999</v>
      </c>
      <c r="CJ202" s="311">
        <f t="shared" ca="1" si="161"/>
        <v>80.153002799999996</v>
      </c>
      <c r="CK202" s="310">
        <f ca="1">IF(ISERROR(OFFSET('Daten Elementary'!$A$1,MATCH(CK$5,'Daten Elementary'!$A:$A,0)-1,MATCH($AT202,'Daten Elementary'!$A$424:$ADO$424,0)-1)),0,OFFSET('Daten Elementary'!$A$1,MATCH(CK$5,'Daten Elementary'!$A:$A,0)-1,MATCH($AT202,'Daten Elementary'!$A$424:$ADO$424,0)-1))*1000000</f>
        <v>80.153002999999998</v>
      </c>
      <c r="CL202" s="305">
        <f t="shared" ca="1" si="162"/>
        <v>1.0000000024952278</v>
      </c>
      <c r="CM202" s="312">
        <f ca="1">IF(ISERROR(OFFSET('Daten Elementary'!$A$1,MATCH(CM$5,'Daten Elementary'!$A:$A,0)-1,MATCH(AM202,'Daten Elementary'!$A$424:$ADO$424,0)-1)),0,OFFSET('Daten Elementary'!$A$1,MATCH(CM$5,'Daten Elementary'!$A:$A,0)-1,MATCH(AM202,'Daten Elementary'!$A$424:$ADO$424,0)-1))*1000000</f>
        <v>33.634464999999999</v>
      </c>
      <c r="CN202" s="312">
        <f ca="1">IF(ISERROR(OFFSET('Daten Elementary'!$A$1,MATCH(CN$5,'Daten Elementary'!$A:$A,0)-1,MATCH(AN202,'Daten Elementary'!$A$424:$ADO$424,0)-1)),0,OFFSET('Daten Elementary'!$A$1,MATCH(CN$5,'Daten Elementary'!$A:$A,0)-1,MATCH(AN202,'Daten Elementary'!$A$424:$ADO$424,0)-1))*1000000</f>
        <v>0</v>
      </c>
      <c r="CO202" s="312">
        <f ca="1">IF(ISERROR(OFFSET('Daten Elementary'!$A$1,MATCH(CO$5,'Daten Elementary'!$A:$A,0)-1,MATCH(AO202,'Daten Elementary'!$A$424:$ADO$424,0)-1)),0,OFFSET('Daten Elementary'!$A$1,MATCH(CO$5,'Daten Elementary'!$A:$A,0)-1,MATCH(AO202,'Daten Elementary'!$A$424:$ADO$424,0)-1))*1000000</f>
        <v>3.8633149000000002</v>
      </c>
      <c r="CP202" s="312">
        <f ca="1">IF(ISERROR(OFFSET('Daten Elementary'!$A$1,MATCH(CP$5,'Daten Elementary'!$A:$A,0)-1,MATCH(AP202,'Daten Elementary'!$A$424:$ADO$424,0)-1)),0,OFFSET('Daten Elementary'!$A$1,MATCH(CP$5,'Daten Elementary'!$A:$A,0)-1,MATCH(AP202,'Daten Elementary'!$A$424:$ADO$424,0)-1))*1000000</f>
        <v>0</v>
      </c>
      <c r="CQ202" s="312">
        <f t="shared" ca="1" si="163"/>
        <v>37.497779899999998</v>
      </c>
      <c r="CR202" s="312">
        <f ca="1">IF(ISERROR(OFFSET('Daten Elementary'!$A$1,MATCH(CR$5,'Daten Elementary'!$A:$A,0)-1,MATCH(AQ202,'Daten Elementary'!$A$424:$ADO$424,0)-1)),0,OFFSET('Daten Elementary'!$A$1,MATCH(CR$5,'Daten Elementary'!$A:$A,0)-1,MATCH(AQ202,'Daten Elementary'!$A$424:$ADO$424,0)-1))*1000000</f>
        <v>0.78984613000000004</v>
      </c>
      <c r="CS202" s="312">
        <f ca="1">IF(ISERROR(OFFSET('Daten Elementary'!$A$1,MATCH(CS$5,'Daten Elementary'!$A:$A,0)-1,MATCH(AR202,'Daten Elementary'!$A$424:$ADO$424,0)-1)),0,OFFSET('Daten Elementary'!$A$1,MATCH(CS$5,'Daten Elementary'!$A:$A,0)-1,MATCH(AR202,'Daten Elementary'!$A$424:$ADO$424,0)-1))*1000000</f>
        <v>2.4036317</v>
      </c>
      <c r="CT202" s="312">
        <f ca="1">IF(ISERROR(OFFSET('Daten Elementary'!$A$1,MATCH(CT$5,'Daten Elementary'!$A:$A,0)-1,MATCH(AS202,'Daten Elementary'!$A$424:$ADO$424,0)-1)),0,OFFSET('Daten Elementary'!$A$1,MATCH(CT$5,'Daten Elementary'!$A:$A,0)-1,MATCH(AS202,'Daten Elementary'!$A$424:$ADO$424,0)-1))*1000000</f>
        <v>6.9764191000000002</v>
      </c>
      <c r="CU202" s="313">
        <f t="shared" ca="1" si="164"/>
        <v>47.667676829999998</v>
      </c>
      <c r="CV202" s="312">
        <f ca="1">IF(ISERROR(OFFSET('Daten Elementary'!$A$1,MATCH(CV$5,'Daten Elementary'!$A:$A,0)-1,MATCH($AT202,'Daten Elementary'!$A$424:$ADO$424,0)-1)),0,OFFSET('Daten Elementary'!$A$1,MATCH(CV$5,'Daten Elementary'!$A:$A,0)-1,MATCH($AT202,'Daten Elementary'!$A$424:$ADO$424,0)-1))*1000000</f>
        <v>47.667677000000005</v>
      </c>
      <c r="CW202" s="305">
        <f t="shared" ca="1" si="165"/>
        <v>1.0000000035663581</v>
      </c>
      <c r="CX202" s="314">
        <f ca="1">IF(ISERROR(OFFSET('Daten Elementary'!$A$1,MATCH(CX$5,'Daten Elementary'!$A:$A,0)-1,MATCH(AM202,'Daten Elementary'!$A$424:$ADO$424,0)-1)),0,OFFSET('Daten Elementary'!$A$1,MATCH(CX$5,'Daten Elementary'!$A:$A,0)-1,MATCH(AM202,'Daten Elementary'!$A$424:$ADO$424,0)-1))*1000000</f>
        <v>22.182852999999998</v>
      </c>
      <c r="CY202" s="314">
        <f ca="1">IF(ISERROR(OFFSET('Daten Elementary'!$A$1,MATCH(CY$5,'Daten Elementary'!$A:$A,0)-1,MATCH(AN202,'Daten Elementary'!$A$424:$ADO$424,0)-1)),0,OFFSET('Daten Elementary'!$A$1,MATCH(CY$5,'Daten Elementary'!$A:$A,0)-1,MATCH(AN202,'Daten Elementary'!$A$424:$ADO$424,0)-1))*1000000</f>
        <v>0</v>
      </c>
      <c r="CZ202" s="314">
        <f ca="1">IF(ISERROR(OFFSET('Daten Elementary'!$A$1,MATCH(CZ$5,'Daten Elementary'!$A:$A,0)-1,MATCH(AO202,'Daten Elementary'!$A$424:$ADO$424,0)-1)),0,OFFSET('Daten Elementary'!$A$1,MATCH(CZ$5,'Daten Elementary'!$A:$A,0)-1,MATCH(AO202,'Daten Elementary'!$A$424:$ADO$424,0)-1))*1000000</f>
        <v>41.171311000000003</v>
      </c>
      <c r="DA202" s="314">
        <f ca="1">IF(ISERROR(OFFSET('Daten Elementary'!$A$1,MATCH(DA$5,'Daten Elementary'!$A:$A,0)-1,MATCH(AP202,'Daten Elementary'!$A$424:$ADO$424,0)-1)),0,OFFSET('Daten Elementary'!$A$1,MATCH(DA$5,'Daten Elementary'!$A:$A,0)-1,MATCH(AP202,'Daten Elementary'!$A$424:$ADO$424,0)-1))*1000000</f>
        <v>0</v>
      </c>
      <c r="DB202" s="314">
        <f t="shared" ca="1" si="166"/>
        <v>63.354163999999997</v>
      </c>
      <c r="DC202" s="314">
        <f ca="1">IF(ISERROR(OFFSET('Daten Elementary'!$A$1,MATCH(DC$5,'Daten Elementary'!$A:$A,0)-1,MATCH(AQ202,'Daten Elementary'!$A$424:$ADO$424,0)-1)),0,OFFSET('Daten Elementary'!$A$1,MATCH(DC$5,'Daten Elementary'!$A:$A,0)-1,MATCH(AQ202,'Daten Elementary'!$A$424:$ADO$424,0)-1))*1000000</f>
        <v>5.6409677</v>
      </c>
      <c r="DD202" s="314">
        <f ca="1">IF(ISERROR(OFFSET('Daten Elementary'!$A$1,MATCH(DD$5,'Daten Elementary'!$A:$A,0)-1,MATCH(AR202,'Daten Elementary'!$A$424:$ADO$424,0)-1)),0,OFFSET('Daten Elementary'!$A$1,MATCH(DD$5,'Daten Elementary'!$A:$A,0)-1,MATCH(AR202,'Daten Elementary'!$A$424:$ADO$424,0)-1))*1000000</f>
        <v>4.9755921000000001</v>
      </c>
      <c r="DE202" s="314">
        <f ca="1">IF(ISERROR(OFFSET('Daten Elementary'!$A$1,MATCH(DE$5,'Daten Elementary'!$A:$A,0)-1,MATCH(AS202,'Daten Elementary'!$A$424:$ADO$424,0)-1)),0,OFFSET('Daten Elementary'!$A$1,MATCH(DE$5,'Daten Elementary'!$A:$A,0)-1,MATCH(AS202,'Daten Elementary'!$A$424:$ADO$424,0)-1))*1000000</f>
        <v>64.453481999999994</v>
      </c>
      <c r="DF202" s="315">
        <f t="shared" ca="1" si="167"/>
        <v>138.42420579999998</v>
      </c>
      <c r="DG202" s="314">
        <f ca="1">IF(ISERROR(OFFSET('Daten Elementary'!$A$1,MATCH(DG$5,'Daten Elementary'!$A:$A,0)-1,MATCH($AT202,'Daten Elementary'!$A$424:$ADO$424,0)-1)),0,OFFSET('Daten Elementary'!$A$1,MATCH(DG$5,'Daten Elementary'!$A:$A,0)-1,MATCH($AT202,'Daten Elementary'!$A$424:$ADO$424,0)-1))*1000000</f>
        <v>138.42421000000002</v>
      </c>
      <c r="DH202" s="305">
        <f t="shared" ca="1" si="168"/>
        <v>1.0000000303415144</v>
      </c>
      <c r="DI202" s="316">
        <f ca="1">IF(ISERROR(OFFSET('Daten Elementary'!$A$1,MATCH(DI$5,'Daten Elementary'!$A:$A,0)-1,MATCH(AM202,'Daten Elementary'!$A$424:$ADO$424,0)-1)),0,OFFSET('Daten Elementary'!$A$1,MATCH(DI$5,'Daten Elementary'!$A:$A,0)-1,MATCH(AM202,'Daten Elementary'!$A$424:$ADO$424,0)-1))*1000000</f>
        <v>506.99</v>
      </c>
      <c r="DJ202" s="316">
        <f ca="1">IF(ISERROR(OFFSET('Daten Elementary'!$A$1,MATCH(DJ$5,'Daten Elementary'!$A:$A,0)-1,MATCH(AN202,'Daten Elementary'!$A$424:$ADO$424,0)-1)),0,OFFSET('Daten Elementary'!$A$1,MATCH(DJ$5,'Daten Elementary'!$A:$A,0)-1,MATCH(AN202,'Daten Elementary'!$A$424:$ADO$424,0)-1))*1000000</f>
        <v>0</v>
      </c>
      <c r="DK202" s="316">
        <f ca="1">IF(ISERROR(OFFSET('Daten Elementary'!$A$1,MATCH(DK$5,'Daten Elementary'!$A:$A,0)-1,MATCH(AO202,'Daten Elementary'!$A$424:$ADO$424,0)-1)),0,OFFSET('Daten Elementary'!$A$1,MATCH(DK$5,'Daten Elementary'!$A:$A,0)-1,MATCH(AO202,'Daten Elementary'!$A$424:$ADO$424,0)-1))*1000000</f>
        <v>50.163654000000001</v>
      </c>
      <c r="DL202" s="316">
        <f ca="1">IF(ISERROR(OFFSET('Daten Elementary'!$A$1,MATCH(DL$5,'Daten Elementary'!$A:$A,0)-1,MATCH(AP202,'Daten Elementary'!$A$424:$ADO$424,0)-1)),0,OFFSET('Daten Elementary'!$A$1,MATCH(DL$5,'Daten Elementary'!$A:$A,0)-1,MATCH(AP202,'Daten Elementary'!$A$424:$ADO$424,0)-1))*1000000</f>
        <v>0</v>
      </c>
      <c r="DM202" s="316">
        <f t="shared" ca="1" si="169"/>
        <v>557.15365399999996</v>
      </c>
      <c r="DN202" s="316">
        <f ca="1">IF(ISERROR(OFFSET('Daten Elementary'!$A$1,MATCH(DN$5,'Daten Elementary'!$A:$A,0)-1,MATCH(AQ202,'Daten Elementary'!$A$424:$ADO$424,0)-1)),0,OFFSET('Daten Elementary'!$A$1,MATCH(DN$5,'Daten Elementary'!$A:$A,0)-1,MATCH(AQ202,'Daten Elementary'!$A$424:$ADO$424,0)-1))*1000000</f>
        <v>5.6083917000000003</v>
      </c>
      <c r="DO202" s="316">
        <f ca="1">IF(ISERROR(OFFSET('Daten Elementary'!$A$1,MATCH(DO$5,'Daten Elementary'!$A:$A,0)-1,MATCH(AR202,'Daten Elementary'!$A$424:$ADO$424,0)-1)),0,OFFSET('Daten Elementary'!$A$1,MATCH(DO$5,'Daten Elementary'!$A:$A,0)-1,MATCH(AR202,'Daten Elementary'!$A$424:$ADO$424,0)-1))*1000000</f>
        <v>11.352368</v>
      </c>
      <c r="DP202" s="316">
        <f ca="1">IF(ISERROR(OFFSET('Daten Elementary'!$A$1,MATCH(DP$5,'Daten Elementary'!$A:$A,0)-1,MATCH(AS202,'Daten Elementary'!$A$424:$ADO$424,0)-1)),0,OFFSET('Daten Elementary'!$A$1,MATCH(DP$5,'Daten Elementary'!$A:$A,0)-1,MATCH(AS202,'Daten Elementary'!$A$424:$ADO$424,0)-1))*1000000</f>
        <v>72.303600000000003</v>
      </c>
      <c r="DQ202" s="317">
        <f t="shared" ca="1" si="170"/>
        <v>646.41801369999985</v>
      </c>
      <c r="DR202" s="316">
        <f ca="1">IF(ISERROR(OFFSET('Daten Elementary'!$A$1,MATCH(DR$5,'Daten Elementary'!$A:$A,0)-1,MATCH($AT202,'Daten Elementary'!$A$424:$ADO$424,0)-1)),0,OFFSET('Daten Elementary'!$A$1,MATCH(DR$5,'Daten Elementary'!$A:$A,0)-1,MATCH($AT202,'Daten Elementary'!$A$424:$ADO$424,0)-1))*1000000</f>
        <v>646.41801999999996</v>
      </c>
      <c r="DS202" s="305">
        <f t="shared" ca="1" si="171"/>
        <v>1.0000000097460158</v>
      </c>
      <c r="DT202" s="318">
        <f ca="1">IF(ISERROR(OFFSET('Daten UBP13'!$A$1,MATCH(DT$5,'Daten UBP13'!$A:$A,0)-1,MATCH(AM202,'Daten UBP13'!$A$424:$AEG$424,0)-1)),0,OFFSET('Daten UBP13'!$A$1,MATCH(DT$5,'Daten UBP13'!$A:$A,0)-1,MATCH(AM202,'Daten UBP13'!$A$424:$AEG$424,0)-1))</f>
        <v>80.234983</v>
      </c>
      <c r="DU202" s="318">
        <f ca="1">IF(ISERROR(OFFSET('Daten UBP13'!$A$1,MATCH(DU$5,'Daten UBP13'!$A:$A,0)-1,MATCH(AN202,'Daten UBP13'!$A$424:$AEG$424,0)-1)),0,OFFSET('Daten UBP13'!$A$1,MATCH(DU$5,'Daten UBP13'!$A:$A,0)-1,MATCH(AN202,'Daten UBP13'!$A$424:$AEG$424,0)-1))</f>
        <v>0</v>
      </c>
      <c r="DV202" s="318">
        <f ca="1">IF(ISERROR(OFFSET('Daten UBP13'!$A$1,MATCH(DV$5,'Daten UBP13'!$A:$A,0)-1,MATCH(AO202,'Daten UBP13'!$A$424:$AEG$424,0)-1)),0,OFFSET('Daten UBP13'!$A$1,MATCH(DV$5,'Daten UBP13'!$A:$A,0)-1,MATCH(AO202,'Daten UBP13'!$A$424:$AEG$424,0)-1))</f>
        <v>24.845417000000001</v>
      </c>
      <c r="DW202" s="318">
        <f ca="1">IF(ISERROR(OFFSET('Daten UBP13'!$A$1,MATCH(DW$5,'Daten UBP13'!$A:$A,0)-1,MATCH(AP202,'Daten UBP13'!$A$424:$AEG$424,0)-1)),0,OFFSET('Daten UBP13'!$A$1,MATCH(DW$5,'Daten UBP13'!$A:$A,0)-1,MATCH(AP202,'Daten UBP13'!$A$424:$AEG$424,0)-1))</f>
        <v>0</v>
      </c>
      <c r="DX202" s="318">
        <f t="shared" ca="1" si="172"/>
        <v>105.0804</v>
      </c>
      <c r="DY202" s="318">
        <f ca="1">IF(ISERROR(OFFSET('Daten UBP13'!$A$1,MATCH(DY$5,'Daten UBP13'!$A:$A,0)-1,MATCH(AQ202,'Daten UBP13'!$A$424:$AEG$424,0)-1)),0,OFFSET('Daten UBP13'!$A$1,MATCH(DY$5,'Daten UBP13'!$A:$A,0)-1,MATCH(AQ202,'Daten UBP13'!$A$424:$AEG$424,0)-1))</f>
        <v>4.1709228999999999</v>
      </c>
      <c r="DZ202" s="318">
        <f ca="1">IF(ISERROR(OFFSET('Daten UBP13'!$A$1,MATCH(DZ$5,'Daten UBP13'!$A:$A,0)-1,MATCH(AR202,'Daten UBP13'!$A$424:$AEG$424,0)-1)),0,OFFSET('Daten UBP13'!$A$1,MATCH(DZ$5,'Daten UBP13'!$A:$A,0)-1,MATCH(AR202,'Daten UBP13'!$A$424:$AEG$424,0)-1))</f>
        <v>10.078598</v>
      </c>
      <c r="EA202" s="318">
        <f ca="1">IF(ISERROR(OFFSET('Daten UBP13'!$A$1,MATCH(EA$5,'Daten UBP13'!$A:$A,0)-1,MATCH(AS202,'Daten UBP13'!$A$424:$AEG$424,0)-1)),0,OFFSET('Daten UBP13'!$A$1,MATCH(EA$5,'Daten UBP13'!$A:$A,0)-1,MATCH(AS202,'Daten UBP13'!$A$424:$AEG$424,0)-1))</f>
        <v>23.576391999999998</v>
      </c>
      <c r="EB202" s="319">
        <f t="shared" ca="1" si="173"/>
        <v>142.90631289999999</v>
      </c>
      <c r="EC202" s="318">
        <f ca="1">IF(ISERROR(OFFSET('Daten UBP13'!$A$1,MATCH(EC$5,'Daten UBP13'!$A:$A,0)-1,MATCH(AT202,'Daten UBP13'!$A$424:$AEG$424,0)-1)),0,OFFSET('Daten UBP13'!$A$1,MATCH(EC$5,'Daten UBP13'!$A:$A,0)-1,MATCH(AT202,'Daten UBP13'!$A$424:$AEG$424,0)-1))</f>
        <v>142.90630999999999</v>
      </c>
      <c r="ED202" s="305">
        <f t="shared" ca="1" si="174"/>
        <v>0.99999997970698462</v>
      </c>
      <c r="EE202" s="320">
        <f ca="1">IF(ISERROR(OFFSET('Daten ReCiPe'!$A$1,MATCH(EE$5,'Daten ReCiPe'!$A:$A,0)-1,MATCH(AM202,'Daten ReCiPe'!$A$424:$ADO$424,0)-1)),0,OFFSET('Daten ReCiPe'!$A$1,MATCH(EE$5,'Daten ReCiPe'!$A:$A,0)-1,MATCH(AM202,'Daten ReCiPe'!$A$424:$ADO$424,0)-1))*1000</f>
        <v>4.3737649999999997</v>
      </c>
      <c r="EF202" s="320">
        <f ca="1">IF(ISERROR(OFFSET('Daten ReCiPe'!$A$1,MATCH(EF$5,'Daten ReCiPe'!$A:$A,0)-1,MATCH(AN202,'Daten ReCiPe'!$A$424:$ADO$424,0)-1)),0,OFFSET('Daten ReCiPe'!$A$1,MATCH(EF$5,'Daten ReCiPe'!$A:$A,0)-1,MATCH(AN202,'Daten ReCiPe'!$A$424:$ADO$424,0)-1))*1000</f>
        <v>0</v>
      </c>
      <c r="EG202" s="320">
        <f ca="1">IF(ISERROR(OFFSET('Daten ReCiPe'!$A$1,MATCH(EG$5,'Daten ReCiPe'!$A:$A,0)-1,MATCH(AO202,'Daten ReCiPe'!$A$424:$ADO$424,0)-1)),0,OFFSET('Daten ReCiPe'!$A$1,MATCH(EG$5,'Daten ReCiPe'!$A:$A,0)-1,MATCH(AO202,'Daten ReCiPe'!$A$424:$ADO$424,0)-1))*1000</f>
        <v>3.9240402999999997</v>
      </c>
      <c r="EH202" s="320">
        <f ca="1">IF(ISERROR(OFFSET('Daten ReCiPe'!$A$1,MATCH(EH$5,'Daten ReCiPe'!$A:$A,0)-1,MATCH(AP202,'Daten ReCiPe'!$A$424:$ADO$424,0)-1)),0,OFFSET('Daten ReCiPe'!$A$1,MATCH(EH$5,'Daten ReCiPe'!$A:$A,0)-1,MATCH(AP202,'Daten ReCiPe'!$A$424:$ADO$424,0)-1))*1000</f>
        <v>0</v>
      </c>
      <c r="EI202" s="320">
        <f t="shared" ca="1" si="175"/>
        <v>8.2978053000000003</v>
      </c>
      <c r="EJ202" s="320">
        <f ca="1">IF(ISERROR(OFFSET('Daten ReCiPe'!$A$1,MATCH(EJ$5,'Daten ReCiPe'!$A:$A,0)-1,MATCH(AQ202,'Daten ReCiPe'!$A$424:$ADO$424,0)-1)),0,OFFSET('Daten ReCiPe'!$A$1,MATCH(EJ$5,'Daten ReCiPe'!$A:$A,0)-1,MATCH(AQ202,'Daten ReCiPe'!$A$424:$ADO$424,0)-1))*1000</f>
        <v>0.43486047</v>
      </c>
      <c r="EK202" s="320">
        <f ca="1">IF(ISERROR(OFFSET('Daten ReCiPe'!$A$1,MATCH(EK$5,'Daten ReCiPe'!$A:$A,0)-1,MATCH(AR202,'Daten ReCiPe'!$A$424:$ADO$424,0)-1)),0,OFFSET('Daten ReCiPe'!$A$1,MATCH(EK$5,'Daten ReCiPe'!$A:$A,0)-1,MATCH(AR202,'Daten ReCiPe'!$A$424:$ADO$424,0)-1))*1000</f>
        <v>0.78788553000000006</v>
      </c>
      <c r="EL202" s="320">
        <f ca="1">IF(ISERROR(OFFSET('Daten ReCiPe'!$A$1,MATCH(EL$5,'Daten ReCiPe'!$A:$A,0)-1,MATCH(AS202,'Daten ReCiPe'!$A$424:$ADO$424,0)-1)),0,OFFSET('Daten ReCiPe'!$A$1,MATCH(EL$5,'Daten ReCiPe'!$A:$A,0)-1,MATCH(AS202,'Daten ReCiPe'!$A$424:$ADO$424,0)-1))*1000</f>
        <v>1.8488713000000001</v>
      </c>
      <c r="EM202" s="321">
        <f t="shared" ca="1" si="176"/>
        <v>11.369422600000002</v>
      </c>
      <c r="EN202" s="320">
        <f ca="1">IF(ISERROR(OFFSET('Daten ReCiPe'!$A$1,MATCH(EN$5,'Daten ReCiPe'!$A:$A,0)-1,MATCH(AT202,'Daten ReCiPe'!$A$424:$ADO$424,0)-1)),0,OFFSET('Daten ReCiPe'!$A$1,MATCH(EN$5,'Daten ReCiPe'!$A:$A,0)-1,MATCH(AT202,'Daten ReCiPe'!$A$424:$ADO$424,0)-1))*1000</f>
        <v>11.369422999999999</v>
      </c>
      <c r="EO202" s="305">
        <f t="shared" ca="1" si="177"/>
        <v>1.0000000351820855</v>
      </c>
      <c r="EP202" s="322">
        <f ca="1">IF(ISERROR(OFFSET('Daten Elementary'!$A$1,MATCH(EP$5,'Daten Elementary'!$A:$A,0)-1,MATCH(AM202,'Daten Elementary'!$A$424:$ADO$424,0)-1)),0,OFFSET('Daten Elementary'!$A$1,MATCH(EP$5,'Daten Elementary'!$A:$A,0)-1,MATCH(AM202,'Daten Elementary'!$A$424:$ADO$424,0)-1))*1000000</f>
        <v>0.8571380999999999</v>
      </c>
      <c r="EQ202" s="322">
        <f ca="1">IF(ISERROR(OFFSET('Daten Elementary'!$A$1,MATCH(EQ$5,'Daten Elementary'!$A:$A,0)-1,MATCH(AN202,'Daten Elementary'!$A$424:$ADO$424,0)-1)),0,OFFSET('Daten Elementary'!$A$1,MATCH(EQ$5,'Daten Elementary'!$A:$A,0)-1,MATCH(AN202,'Daten Elementary'!$A$424:$ADO$424,0)-1))*1000000</f>
        <v>0</v>
      </c>
      <c r="ER202" s="322">
        <f ca="1">IF(ISERROR(OFFSET('Daten Elementary'!$A$1,MATCH(ER$5,'Daten Elementary'!$A:$A,0)-1,MATCH(AO202,'Daten Elementary'!$A$424:$ADO$424,0)-1)),0,OFFSET('Daten Elementary'!$A$1,MATCH(ER$5,'Daten Elementary'!$A:$A,0)-1,MATCH(AO202,'Daten Elementary'!$A$424:$ADO$424,0)-1))*1000000</f>
        <v>111.53117</v>
      </c>
      <c r="ES202" s="322">
        <f ca="1">IF(ISERROR(OFFSET('Daten Elementary'!$A$1,MATCH(ES$5,'Daten Elementary'!$A:$A,0)-1,MATCH(AP202,'Daten Elementary'!$A$424:$ADO$424,0)-1)),0,OFFSET('Daten Elementary'!$A$1,MATCH(ES$5,'Daten Elementary'!$A:$A,0)-1,MATCH(AP202,'Daten Elementary'!$A$424:$ADO$424,0)-1))*1000000</f>
        <v>0</v>
      </c>
      <c r="ET202" s="322">
        <f t="shared" ca="1" si="178"/>
        <v>112.3883081</v>
      </c>
      <c r="EU202" s="322">
        <f ca="1">IF(ISERROR(OFFSET('Daten Elementary'!$A$1,MATCH(EU$5,'Daten Elementary'!$A:$A,0)-1,MATCH(AQ202,'Daten Elementary'!$A$424:$ADO$424,0)-1)),0,OFFSET('Daten Elementary'!$A$1,MATCH(EU$5,'Daten Elementary'!$A:$A,0)-1,MATCH(AQ202,'Daten Elementary'!$A$424:$ADO$424,0)-1))*1000000</f>
        <v>8.8084106000000002</v>
      </c>
      <c r="EV202" s="322">
        <f ca="1">IF(ISERROR(OFFSET('Daten Elementary'!$A$1,MATCH(EV$5,'Daten Elementary'!$A:$A,0)-1,MATCH(AR202,'Daten Elementary'!$A$424:$ADO$424,0)-1)),0,OFFSET('Daten Elementary'!$A$1,MATCH(EV$5,'Daten Elementary'!$A:$A,0)-1,MATCH(AR202,'Daten Elementary'!$A$424:$ADO$424,0)-1))*1000000</f>
        <v>13.061656000000001</v>
      </c>
      <c r="EW202" s="322">
        <f ca="1">IF(ISERROR(OFFSET('Daten Elementary'!$A$1,MATCH(EW$5,'Daten Elementary'!$A:$A,0)-1,MATCH(AS202,'Daten Elementary'!$A$424:$ADO$424,0)-1)),0,OFFSET('Daten Elementary'!$A$1,MATCH(EW$5,'Daten Elementary'!$A:$A,0)-1,MATCH(AS202,'Daten Elementary'!$A$424:$ADO$424,0)-1))*1000000</f>
        <v>27.10126</v>
      </c>
      <c r="EX202" s="323">
        <f t="shared" ca="1" si="179"/>
        <v>161.35963470000002</v>
      </c>
      <c r="EY202" s="322">
        <f ca="1">IF(ISERROR(OFFSET('Daten Elementary'!$A$1,MATCH(EY$5,'Daten Elementary'!$A:$A,0)-1,MATCH($AT202,'Daten Elementary'!$A$424:$ADO$424,0)-1)),0,OFFSET('Daten Elementary'!$A$1,MATCH(EY$5,'Daten Elementary'!$A:$A,0)-1,MATCH($AT202,'Daten Elementary'!$A$424:$ADO$424,0)-1))*1000000</f>
        <v>161.35963999999998</v>
      </c>
      <c r="EZ202" s="305">
        <f t="shared" ca="1" si="180"/>
        <v>1.0000000328458847</v>
      </c>
      <c r="FA202" s="314">
        <f ca="1">IF(ISERROR(OFFSET('Daten Elementary'!$A$1,MATCH(FA$5,'Daten Elementary'!$A:$A,0)-1,MATCH(AM202,'Daten Elementary'!$A$424:$ADO$424,0)-1)),0,OFFSET('Daten Elementary'!$A$1,MATCH(FA$5,'Daten Elementary'!$A:$A,0)-1,MATCH(AM202,'Daten Elementary'!$A$424:$ADO$424,0)-1))*1000</f>
        <v>57.622</v>
      </c>
      <c r="FB202" s="314">
        <f ca="1">IF(ISERROR(OFFSET('Daten Elementary'!$A$1,MATCH(FB$5,'Daten Elementary'!$A:$A,0)-1,MATCH(AN202,'Daten Elementary'!$A$424:$ADO$424,0)-1)),0,OFFSET('Daten Elementary'!$A$1,MATCH(FB$5,'Daten Elementary'!$A:$A,0)-1,MATCH(AN202,'Daten Elementary'!$A$424:$ADO$424,0)-1))*1000</f>
        <v>0</v>
      </c>
      <c r="FC202" s="314">
        <f ca="1">IF(ISERROR(OFFSET('Daten Elementary'!$A$1,MATCH(FC$5,'Daten Elementary'!$A:$A,0)-1,MATCH(AO202,'Daten Elementary'!$A$424:$ADO$424,0)-1)),0,OFFSET('Daten Elementary'!$A$1,MATCH(FC$5,'Daten Elementary'!$A:$A,0)-1,MATCH(AO202,'Daten Elementary'!$A$424:$ADO$424,0)-1))*1000</f>
        <v>9.717015</v>
      </c>
      <c r="FD202" s="314">
        <f ca="1">IF(ISERROR(OFFSET('Daten Elementary'!$A$1,MATCH(FD$5,'Daten Elementary'!$A:$A,0)-1,MATCH(AP202,'Daten Elementary'!$A$424:$ADO$424,0)-1)),0,OFFSET('Daten Elementary'!$A$1,MATCH(FD$5,'Daten Elementary'!$A:$A,0)-1,MATCH(AP202,'Daten Elementary'!$A$424:$ADO$424,0)-1))*1000</f>
        <v>0</v>
      </c>
      <c r="FE202" s="314">
        <f t="shared" ca="1" si="181"/>
        <v>67.339015000000003</v>
      </c>
      <c r="FF202" s="314">
        <f ca="1">IF(ISERROR(OFFSET('Daten Elementary'!$A$1,MATCH(FF$5,'Daten Elementary'!$A:$A,0)-1,MATCH(AQ202,'Daten Elementary'!$A$424:$ADO$424,0)-1)),0,OFFSET('Daten Elementary'!$A$1,MATCH(FF$5,'Daten Elementary'!$A:$A,0)-1,MATCH(AQ202,'Daten Elementary'!$A$424:$ADO$424,0)-1))*1000</f>
        <v>2.7268727000000004</v>
      </c>
      <c r="FG202" s="314">
        <f ca="1">IF(ISERROR(OFFSET('Daten Elementary'!$A$1,MATCH(FG$5,'Daten Elementary'!$A:$A,0)-1,MATCH(AR202,'Daten Elementary'!$A$424:$ADO$424,0)-1)),0,OFFSET('Daten Elementary'!$A$1,MATCH(FG$5,'Daten Elementary'!$A:$A,0)-1,MATCH(AR202,'Daten Elementary'!$A$424:$ADO$424,0)-1))*1000</f>
        <v>4.8338201999999999</v>
      </c>
      <c r="FH202" s="314">
        <f ca="1">IF(ISERROR(OFFSET('Daten Elementary'!$A$1,MATCH(FH$5,'Daten Elementary'!$A:$A,0)-1,MATCH(AS202,'Daten Elementary'!$A$424:$ADO$424,0)-1)),0,OFFSET('Daten Elementary'!$A$1,MATCH(FH$5,'Daten Elementary'!$A:$A,0)-1,MATCH(AS202,'Daten Elementary'!$A$424:$ADO$424,0)-1))*1000</f>
        <v>10.395964000000001</v>
      </c>
      <c r="FI202" s="315">
        <f t="shared" ca="1" si="182"/>
        <v>85.295671900000016</v>
      </c>
      <c r="FJ202" s="314">
        <f ca="1">IF(ISERROR(OFFSET('Daten Elementary'!$A$1,MATCH(FJ$5,'Daten Elementary'!$A:$A,0)-1,MATCH($AT202,'Daten Elementary'!$A$424:$ADO$424,0)-1)),0,OFFSET('Daten Elementary'!$A$1,MATCH(FJ$5,'Daten Elementary'!$A:$A,0)-1,MATCH($AT202,'Daten Elementary'!$A$424:$ADO$424,0)-1))*1000</f>
        <v>85.295673000000008</v>
      </c>
      <c r="FK202" s="305">
        <f t="shared" ca="1" si="183"/>
        <v>1.0000000128963167</v>
      </c>
      <c r="FL202" s="314">
        <f ca="1">IF(ISERROR(OFFSET('Daten Elementary'!$A$1,MATCH(FL$5,'Daten Elementary'!$A:$A,0)-1,MATCH(AM202,'Daten Elementary'!$A$424:$ADO$424,0)-1)),0,OFFSET('Daten Elementary'!$A$1,MATCH(FL$5,'Daten Elementary'!$A:$A,0)-1,MATCH(AM202,'Daten Elementary'!$A$424:$ADO$424,0)-1))</f>
        <v>0</v>
      </c>
      <c r="FM202" s="314">
        <f ca="1">IF(ISERROR(OFFSET('Daten Elementary'!$A$1,MATCH(FM$5,'Daten Elementary'!$A:$A,0)-1,MATCH(AN202,'Daten Elementary'!$A$424:$ADO$424,0)-1)),0,OFFSET('Daten Elementary'!$A$1,MATCH(FM$5,'Daten Elementary'!$A:$A,0)-1,MATCH(AN202,'Daten Elementary'!$A$424:$ADO$424,0)-1))</f>
        <v>0</v>
      </c>
      <c r="FN202" s="314">
        <f ca="1">IF(ISERROR(OFFSET('Daten Elementary'!$A$1,MATCH(FN$5,'Daten Elementary'!$A:$A,0)-1,MATCH(AO202,'Daten Elementary'!$A$424:$ADO$424,0)-1)),0,OFFSET('Daten Elementary'!$A$1,MATCH(FN$5,'Daten Elementary'!$A:$A,0)-1,MATCH(AO202,'Daten Elementary'!$A$424:$ADO$424,0)-1))</f>
        <v>0</v>
      </c>
      <c r="FO202" s="314">
        <f ca="1">IF(ISERROR(OFFSET('Daten Elementary'!$A$1,MATCH(FO$5,'Daten Elementary'!$A:$A,0)-1,MATCH(AP202,'Daten Elementary'!$A$424:$ADO$424,0)-1)),0,OFFSET('Daten Elementary'!$A$1,MATCH(FO$5,'Daten Elementary'!$A:$A,0)-1,MATCH(AP202,'Daten Elementary'!$A$424:$ADO$424,0)-1))</f>
        <v>0</v>
      </c>
      <c r="FP202" s="314">
        <f t="shared" ca="1" si="184"/>
        <v>0</v>
      </c>
      <c r="FQ202" s="314">
        <f ca="1">IF(ISERROR(OFFSET('Daten Elementary'!$A$1,MATCH(FQ$5,'Daten Elementary'!$A:$A,0)-1,MATCH(AQ202,'Daten Elementary'!$A$424:$ADO$424,0)-1)),0,OFFSET('Daten Elementary'!$A$1,MATCH(FQ$5,'Daten Elementary'!$A:$A,0)-1,MATCH(AQ202,'Daten Elementary'!$A$424:$ADO$424,0)-1))</f>
        <v>0</v>
      </c>
      <c r="FR202" s="314">
        <f ca="1">IF(ISERROR(OFFSET('Daten Elementary'!$A$1,MATCH(FR$5,'Daten Elementary'!$A:$A,0)-1,MATCH(AR202,'Daten Elementary'!$A$424:$ADO$424,0)-1)),0,OFFSET('Daten Elementary'!$A$1,MATCH(FR$5,'Daten Elementary'!$A:$A,0)-1,MATCH(AR202,'Daten Elementary'!$A$424:$ADO$424,0)-1))</f>
        <v>0</v>
      </c>
      <c r="FS202" s="314">
        <f ca="1">IF(ISERROR(OFFSET('Daten Elementary'!$A$1,MATCH(FS$5,'Daten Elementary'!$A:$A,0)-1,MATCH(AS202,'Daten Elementary'!$A$424:$ADO$424,0)-1)),0,OFFSET('Daten Elementary'!$A$1,MATCH(FS$5,'Daten Elementary'!$A:$A,0)-1,MATCH(AS202,'Daten Elementary'!$A$424:$ADO$424,0)-1))</f>
        <v>0</v>
      </c>
      <c r="FT202" s="315">
        <f t="shared" ca="1" si="185"/>
        <v>0</v>
      </c>
      <c r="FU202" s="314">
        <f ca="1">IF(ISERROR(OFFSET('Daten Elementary'!$A$1,MATCH(FU$5,'Daten Elementary'!$A:$A,0)-1,MATCH($AT202,'Daten Elementary'!$A$424:$ADO$424,0)-1)),0,OFFSET('Daten Elementary'!$A$1,MATCH(FU$5,'Daten Elementary'!$A:$A,0)-1,MATCH($AT202,'Daten Elementary'!$A$424:$ADO$424,0)-1))</f>
        <v>0</v>
      </c>
      <c r="FV202" s="305">
        <f t="shared" ca="1" si="186"/>
        <v>0</v>
      </c>
      <c r="FW202" s="324"/>
      <c r="FX202" s="231" t="str">
        <f t="shared" si="187"/>
        <v>Lastwagen (40t-50t), Diesel (EURO 3)</v>
      </c>
      <c r="FY202" s="231" t="str">
        <f t="shared" si="152"/>
        <v>Lastwagen (40t-50t)</v>
      </c>
      <c r="FZ202" s="231" t="str">
        <f t="shared" si="153"/>
        <v>, Diesel</v>
      </c>
      <c r="GA202" s="231" t="str">
        <f t="shared" si="154"/>
        <v xml:space="preserve"> (EURO 3)</v>
      </c>
      <c r="GB202" s="231"/>
    </row>
    <row r="203" spans="1:184" ht="16.5" customHeight="1">
      <c r="A203" s="364"/>
      <c r="B203" s="339"/>
      <c r="C203" s="332" t="s">
        <v>394</v>
      </c>
      <c r="D203" s="332" t="s">
        <v>24</v>
      </c>
      <c r="E203" s="345" t="s">
        <v>26</v>
      </c>
      <c r="F203" s="97">
        <v>15</v>
      </c>
      <c r="G203" s="34">
        <v>30</v>
      </c>
      <c r="H203" s="84">
        <f t="shared" si="188"/>
        <v>0.5</v>
      </c>
      <c r="I203" s="101">
        <v>1</v>
      </c>
      <c r="J203" s="101"/>
      <c r="K203" s="90">
        <v>1</v>
      </c>
      <c r="L203" s="86"/>
      <c r="M203" s="86"/>
      <c r="N203" s="38" t="s">
        <v>100</v>
      </c>
      <c r="O203" s="6">
        <f ca="1">(IF(ISERROR(INDEX(INDIRECT($D$268),MATCH($AM203,$AM$4:$AM$275,0),MATCH(O$304,INDIRECT($E$268),0))*$I203/$AD203),0,INDEX(INDIRECT($D$268),MATCH($AM203,$AM$4:$AM$275,0),MATCH(O$304,INDIRECT($E$268),0))*$I203/$AD203)+IF(ISERROR(INDEX(INDIRECT($D$268),MATCH($AN203,$AN$4:$AN$275,0),MATCH(O$305,INDIRECT($E$268),0))*$J203/$AE203),0,INDEX(INDIRECT($D$268),MATCH($AN203,$AN$4:$AN$275,0),MATCH(O$305,INDIRECT($E$268),0))*$J203/$AE203))*$AC203/$F203</f>
        <v>56.405228000000001</v>
      </c>
      <c r="P203" s="6">
        <f ca="1">(IF(ISERROR(INDEX(INDIRECT($D$268),MATCH($AO203,$AO$4:$AO$275,0),MATCH(P$304,INDIRECT($E$268),0))*$I203/$AD203),0,INDEX(INDIRECT($D$268),MATCH($AO203,$AO$4:$AO$275,0),MATCH(P$304,INDIRECT($E$268),0))*$I203/$AD203)+IF(ISERROR(INDEX(INDIRECT($D$268),MATCH($AP203,$AP$4:$AP$275,0),MATCH(P$305,INDIRECT($E$268),0))*$J203/$AE203),0,INDEX(INDIRECT($D$268),MATCH($AP203,$AP$4:$AP$275,0),MATCH(P$305,INDIRECT($E$268),0))*$J203/$AE203))*$AC203/$F203</f>
        <v>11.503696000000001</v>
      </c>
      <c r="Q203" s="6">
        <f ca="1">INDEX(INDIRECT($D$268),MATCH($AQ203,$AQ$4:$AQ$284,0),MATCH(Q$4,INDIRECT($E$268),0))*$K203*$AC203/$F203/$AF203</f>
        <v>3.0091872</v>
      </c>
      <c r="R203" s="6">
        <f ca="1">INDEX(INDIRECT($D$268),MATCH($AR203,$AR$4:$AR$284,0),MATCH(R$4,INDIRECT($E$268),0))*$K203*$AC203/$F203/$AF203</f>
        <v>5.4158226000000003</v>
      </c>
      <c r="S203" s="6">
        <f ca="1">INDEX(INDIRECT($D$268),MATCH($AS203,$AS$4:$AS$284,0),MATCH(S$4,INDIRECT($E$268),0))*$K203*$AC203/$F203/$AF203</f>
        <v>11.532202999999999</v>
      </c>
      <c r="T203" s="7">
        <f t="shared" ca="1" si="146"/>
        <v>87.866136800000007</v>
      </c>
      <c r="U203" s="6">
        <f>IF($B$268=6,(IF(OR(AJ203="Benzin",AJ203="Diesel"),$AK203*INDEX('DIN EN 16258'!$I:$I,MATCH('mobitool-Faktoren v2.0'!$AI203,'DIN EN 16258'!$A:$A,0))*$I203/$AD203+$AL203*INDEX('DIN EN 16258'!$I:$I,MATCH('mobitool-Faktoren v2.0'!$AJ203,'DIN EN 16258'!$A:$A,0))*$I203/$AD203,IF(ISERROR($AK203*INDEX('DIN EN 16258'!$I:$I,MATCH('mobitool-Faktoren v2.0'!$AI203,'DIN EN 16258'!$A:$A,0))*$I203/$AD203),0,$AK203*INDEX('DIN EN 16258'!$I:$I,MATCH('mobitool-Faktoren v2.0'!$AI203,'DIN EN 16258'!$A:$A,0))*$I203/$AD203)+IF(ISERROR($AL203*INDEX('DIN EN 16258'!$I:$I,MATCH('mobitool-Faktoren v2.0'!$AJ203,'DIN EN 16258'!$A:$A,0))*$J203/$AE203),0,$AL203*INDEX('DIN EN 16258'!$I:$I,MATCH('mobitool-Faktoren v2.0'!$AJ203,'DIN EN 16258'!$A:$A,0))*$J203/$AE203)))*1000,
IF($B$268=1,(IF(OR(AJ203="Benzin",AJ203="Diesel"),$AK203*INDEX('DIN EN 16258'!$D:$D,MATCH('mobitool-Faktoren v2.0'!$AI203,'DIN EN 16258'!$A:$A,0))*$I203/$AD203+$AL203*INDEX('DIN EN 16258'!$D:$D,MATCH('mobitool-Faktoren v2.0'!$AJ203,'DIN EN 16258'!$A:$A,0))*$I203/$AD203,IF(ISERROR($AK203*INDEX('DIN EN 16258'!$D:$D,MATCH('mobitool-Faktoren v2.0'!$AI203,'DIN EN 16258'!$A:$A,0))*$I203/$AD203),0,$AK203*INDEX('DIN EN 16258'!$D:$D,MATCH('mobitool-Faktoren v2.0'!$AI203,'DIN EN 16258'!$A:$A,0))*$I203/$AD203)+IF(ISERROR($AL203*INDEX('DIN EN 16258'!$D:$D,MATCH('mobitool-Faktoren v2.0'!$AJ203,'DIN EN 16258'!$A:$A,0))*$J203/$AE203),0,$AL203*INDEX('DIN EN 16258'!$D:$D,MATCH('mobitool-Faktoren v2.0'!$AJ203,'DIN EN 16258'!$A:$A,0))*$J203/$AE203))),0))*$AC203/$F203</f>
        <v>56.791319999999999</v>
      </c>
      <c r="V203" s="6">
        <f>IF($B$268=6,(IF(OR(AJ203="Benzin",AJ203="Diesel"),$AK203*INDEX('DIN EN 16258'!$L:$L,MATCH('mobitool-Faktoren v2.0'!$AI203,'DIN EN 16258'!$A:$A,0))*$I203/$AD203+$AL203*INDEX('DIN EN 16258'!$L:$L,MATCH('mobitool-Faktoren v2.0'!$AJ203,'DIN EN 16258'!$A:$A,0))*$I203/$AD203,IF(ISERROR($AK203*INDEX('DIN EN 16258'!$L:$L,MATCH('mobitool-Faktoren v2.0'!$AI203,'DIN EN 16258'!$A:$A,0))*$I203/$AD203),0,$AK203*INDEX('DIN EN 16258'!$L:$L,MATCH('mobitool-Faktoren v2.0'!$AI203,'DIN EN 16258'!$A:$A,0))*$I203/$AD203)+IF(ISERROR($AL203*INDEX('DIN EN 16258'!$L:$L,MATCH('mobitool-Faktoren v2.0'!$AJ203,'DIN EN 16258'!$A:$A,0))*$J203/$AE203),0,$AL203*INDEX('DIN EN 16258'!$L:$L,MATCH('mobitool-Faktoren v2.0'!$AJ203,'DIN EN 16258'!$A:$A,0))*$J203/$AE203)))*1000,
IF($B$268=1,(IF(OR(AJ203="Benzin",AJ203="Diesel"),$AK203*INDEX('DIN EN 16258'!$F:$F,MATCH('mobitool-Faktoren v2.0'!$AI203,'DIN EN 16258'!$A:$A,0))*$I203/$AD203+$AL203*INDEX('DIN EN 16258'!$F:$F,MATCH('mobitool-Faktoren v2.0'!$AJ203,'DIN EN 16258'!$A:$A,0))*$I203/$AD203,IF(ISERROR($AK203*INDEX('DIN EN 16258'!$F:$F,MATCH('mobitool-Faktoren v2.0'!$AI203,'DIN EN 16258'!$A:$A,0))*$I203/$AD203),0,$AK203*INDEX('DIN EN 16258'!$F:$F,MATCH('mobitool-Faktoren v2.0'!$AI203,'DIN EN 16258'!$A:$A,0))*$I203/$AD203)+IF(ISERROR($AL203*INDEX('DIN EN 16258'!$F:$F,MATCH('mobitool-Faktoren v2.0'!$AJ203,'DIN EN 16258'!$A:$A,0))*$J203/$AE203),0,$AL203*INDEX('DIN EN 16258'!$F:$F,MATCH('mobitool-Faktoren v2.0'!$AJ203,'DIN EN 16258'!$A:$A,0))*$J203/$AE203))),0))*$AC203/$F203</f>
        <v>68.998800000000003</v>
      </c>
      <c r="W203" s="39" t="s">
        <v>672</v>
      </c>
      <c r="X203" s="39" t="s">
        <v>162</v>
      </c>
      <c r="Y203" s="300"/>
      <c r="Z203" s="300"/>
      <c r="AA203" s="299"/>
      <c r="AB203" s="299"/>
      <c r="AC203" s="300">
        <v>15</v>
      </c>
      <c r="AD203" s="298">
        <v>1</v>
      </c>
      <c r="AE203" s="298"/>
      <c r="AF203" s="337">
        <v>1</v>
      </c>
      <c r="AG203" s="337"/>
      <c r="AH203" s="337"/>
      <c r="AI203" s="301" t="s">
        <v>24</v>
      </c>
      <c r="AJ203" s="301"/>
      <c r="AK203" s="374">
        <f>'Kennwerte Strassentransporte'!H$84</f>
        <v>1.7691999999999999E-2</v>
      </c>
      <c r="AL203" s="374"/>
      <c r="AM203" s="202" t="s">
        <v>1240</v>
      </c>
      <c r="AN203" s="202" t="s">
        <v>81</v>
      </c>
      <c r="AO203" s="202" t="s">
        <v>1241</v>
      </c>
      <c r="AP203" s="202" t="s">
        <v>81</v>
      </c>
      <c r="AQ203" s="202" t="s">
        <v>1242</v>
      </c>
      <c r="AR203" s="202" t="s">
        <v>1243</v>
      </c>
      <c r="AS203" s="202" t="s">
        <v>1244</v>
      </c>
      <c r="AT203" s="202" t="s">
        <v>1256</v>
      </c>
      <c r="AU203" s="303">
        <f ca="1">IF(ISERROR(OFFSET('Daten KEA'!$A$1,MATCH(AU$5,'Daten KEA'!$A:$A,0)-1,MATCH(AM203,'Daten KEA'!$A$424:$ADO$424,0)-1)),0,OFFSET('Daten KEA'!$A$1,MATCH(AU$5,'Daten KEA'!$A:$A,0)-1,MATCH(AM203,'Daten KEA'!$A$424:$ADO$424,0)-1))+IF(ISERROR(AK203*INDEX('Energiefaktoren Ecoinvent'!$D:$D,MATCH('mobitool-Faktoren v2.0'!AI203,'Energiefaktoren Ecoinvent'!$A:$A,0))),0,AK203*INDEX('Energiefaktoren Ecoinvent'!$D:$D,MATCH('mobitool-Faktoren v2.0'!AI203,'Energiefaktoren Ecoinvent'!$A:$A,0)))+IF(OR(AJ203="Benzin",AJ203="Diesel"),IF(ISERROR(OFFSET('Daten KEA'!$A$1,MATCH(AV$5,'Daten KEA'!$A:$A,0)-1,MATCH(AN203,'Daten KEA'!$A$424:$ADO$424,0)-1)),0,OFFSET('Daten KEA'!$A$1,MATCH(AV$5,'Daten KEA'!$A:$A,0)-1,MATCH(AN203,'Daten KEA'!$A$424:$ADO$424,0)-1))+IF(ISERROR(AL203*INDEX('Energiefaktoren Ecoinvent'!$D:$D,MATCH('mobitool-Faktoren v2.0'!AJ203,'Energiefaktoren Ecoinvent'!$A:$A,0))),0,AL203*INDEX('Energiefaktoren Ecoinvent'!$D:$D,MATCH('mobitool-Faktoren v2.0'!AJ203,'Energiefaktoren Ecoinvent'!$A:$A,0))),0)</f>
        <v>0.75721759999999994</v>
      </c>
      <c r="AV203" s="303">
        <f ca="1">IF(OR(AJ203="Benzin",AJ203="Diesel"),0,IF(ISERROR(OFFSET('Daten KEA'!$A$1,MATCH(AV$5,'Daten KEA'!$A:$A,0)-1,MATCH(AN203,'Daten KEA'!$A$424:$ADO$424,0)-1)),0,OFFSET('Daten KEA'!$A$1,MATCH(AV$5,'Daten KEA'!$A:$A,0)-1,MATCH(AN203,'Daten KEA'!$A$424:$ADO$424,0)-1))+IF(ISERROR(AL203*INDEX('Energiefaktoren Ecoinvent'!$D:$D,MATCH('mobitool-Faktoren v2.0'!AJ203,'Energiefaktoren Ecoinvent'!$A:$A,0))),0,AL203*INDEX('Energiefaktoren Ecoinvent'!$D:$D,MATCH('mobitool-Faktoren v2.0'!AJ203,'Energiefaktoren Ecoinvent'!$A:$A,0))))</f>
        <v>0</v>
      </c>
      <c r="AW203" s="303">
        <f ca="1">IF(ISERROR(OFFSET('Daten KEA'!$A$1,MATCH(AW$5,'Daten KEA'!$A:$A,0)-1,MATCH(AO203,'Daten KEA'!$A$424:$ADO$424,0)-1)),0,OFFSET('Daten KEA'!$A$1,MATCH(AW$5,'Daten KEA'!$A:$A,0)-1,MATCH(AO203,'Daten KEA'!$A$424:$ADO$424,0)-1))-IF(ISERROR(AK203*INDEX('Energiefaktoren Ecoinvent'!$D:$D,MATCH('mobitool-Faktoren v2.0'!AI203,'Energiefaktoren Ecoinvent'!$A:$A,0))),0,AK203*INDEX('Energiefaktoren Ecoinvent'!$D:$D,MATCH('mobitool-Faktoren v2.0'!AI203,'Energiefaktoren Ecoinvent'!$A:$A,0)))+IF(OR(AJ203="Benzin",AJ203="Diesel"),IF(ISERROR(OFFSET('Daten KEA'!$A$1,MATCH(AX$5,'Daten KEA'!$A:$A,0)-1,MATCH(AP203,'Daten KEA'!$A$424:$ADO$424,0)-1)),0,OFFSET('Daten KEA'!$A$1,MATCH(AX$5,'Daten KEA'!$A:$A,0)-1,MATCH(AP203,'Daten KEA'!$A$424:$ADO$424,0)-1))-IF(ISERROR(AL203*INDEX('Energiefaktoren Ecoinvent'!$D:$D,MATCH('mobitool-Faktoren v2.0'!AJ203,'Energiefaktoren Ecoinvent'!$A:$A,0))),0,AL203*INDEX('Energiefaktoren Ecoinvent'!$D:$D,MATCH('mobitool-Faktoren v2.0'!AJ203,'Energiefaktoren Ecoinvent'!$A:$A,0))),0)</f>
        <v>0.22506257000000007</v>
      </c>
      <c r="AX203" s="303">
        <f ca="1">IF(OR(AJ203="Benzin",AJ203="Diesel"),0,IF(ISERROR(OFFSET('Daten KEA'!$A$1,MATCH(AX$5,'Daten KEA'!$A:$A,0)-1,MATCH(AP203,'Daten KEA'!$A$424:$ADO$424,0)-1)),0,OFFSET('Daten KEA'!$A$1,MATCH(AX$5,'Daten KEA'!$A:$A,0)-1,MATCH(AP203,'Daten KEA'!$A$424:$ADO$424,0)-1))-IF(ISERROR(AL203*INDEX('Energiefaktoren Ecoinvent'!$D:$D,MATCH('mobitool-Faktoren v2.0'!AJ203,'Energiefaktoren Ecoinvent'!$A:$A,0))),0,AL203*INDEX('Energiefaktoren Ecoinvent'!$D:$D,MATCH('mobitool-Faktoren v2.0'!AJ203,'Energiefaktoren Ecoinvent'!$A:$A,0))))</f>
        <v>0</v>
      </c>
      <c r="AY203" s="303">
        <f t="shared" ca="1" si="155"/>
        <v>0.98228017000000001</v>
      </c>
      <c r="AZ203" s="303">
        <f ca="1">IF(ISERROR(OFFSET('Daten KEA'!$A$1,MATCH(AZ$5,'Daten KEA'!$A:$A,0)-1,MATCH(AQ203,'Daten KEA'!$A$424:$ADO$424,0)-1)),0,OFFSET('Daten KEA'!$A$1,MATCH(AZ$5,'Daten KEA'!$A:$A,0)-1,MATCH(AQ203,'Daten KEA'!$A$424:$ADO$424,0)-1))</f>
        <v>9.3852343000000005E-2</v>
      </c>
      <c r="BA203" s="303">
        <f ca="1">IF(ISERROR(OFFSET('Daten KEA'!$A$1,MATCH(BA$5,'Daten KEA'!$A:$A,0)-1,MATCH(AR203,'Daten KEA'!$A$424:$ADO$424,0)-1)),0,OFFSET('Daten KEA'!$A$1,MATCH(BA$5,'Daten KEA'!$A:$A,0)-1,MATCH(AR203,'Daten KEA'!$A$424:$ADO$424,0)-1))</f>
        <v>9.7602822000000006E-2</v>
      </c>
      <c r="BB203" s="303">
        <f ca="1">IF(ISERROR(OFFSET('Daten KEA'!$A$1,MATCH(BB$5,'Daten KEA'!$A:$A,0)-1,MATCH(AS203,'Daten KEA'!$A$424:$ADO$424,0)-1)),0,OFFSET('Daten KEA'!$A$1,MATCH(BB$5,'Daten KEA'!$A:$A,0)-1,MATCH(AS203,'Daten KEA'!$A$424:$ADO$424,0)-1))</f>
        <v>0.37149031999999998</v>
      </c>
      <c r="BC203" s="304">
        <f t="shared" ca="1" si="151"/>
        <v>1.5452256550000001</v>
      </c>
      <c r="BD203" s="303">
        <f ca="1">IF(ISERROR(OFFSET('Daten KEA'!$A$1,MATCH(BD$5,'Daten KEA'!$A:$A,0)-1,MATCH(AT203,'Daten KEA'!$A$424:$ADO$424,0)-1)),0,OFFSET('Daten KEA'!$A$1,MATCH(BD$5,'Daten KEA'!$A:$A,0)-1,MATCH(AT203,'Daten KEA'!$A$424:$ADO$424,0)-1))</f>
        <v>1.5452257</v>
      </c>
      <c r="BE203" s="305">
        <f t="shared" ca="1" si="156"/>
        <v>1.0000000291219602</v>
      </c>
      <c r="BF203" s="306">
        <f ca="1">IF(ISERROR(OFFSET('Daten KEA'!$A$1,MATCH(BF$5,'Daten KEA'!$A:$A,0)-1,MATCH(AM203,'Daten KEA'!$A$424:$ADO$424,0)-1)),0,OFFSET('Daten KEA'!$A$1,MATCH(BF$5,'Daten KEA'!$A:$A,0)-1,MATCH(AM203,'Daten KEA'!$A$424:$ADO$424,0)-1))+IF(ISERROR($AK203*INDEX('Energiefaktoren Ecoinvent'!$H:$H,MATCH('mobitool-Faktoren v2.0'!$AI203,'Energiefaktoren Ecoinvent'!$A:$A,0))),0,$AK203*INDEX('Energiefaktoren Ecoinvent'!$H:$H,MATCH('mobitool-Faktoren v2.0'!$AI203,'Energiefaktoren Ecoinvent'!$A:$A,0)))+IF(OR(AJ203="Benzin",AJ203="Diesel"),IF(ISERROR(OFFSET('Daten KEA'!$A$1,MATCH(BG$5,'Daten KEA'!$A:$A,0)-1,MATCH(AN203,'Daten KEA'!$A$424:$ADO$424,0)-1)),0,OFFSET('Daten KEA'!$A$1,MATCH(BG$5,'Daten KEA'!$A:$A,0)-1,MATCH(AN203,'Daten KEA'!$A$424:$ADO$424,0)-1))+IF(ISERROR($AL203*INDEX('Energiefaktoren Ecoinvent'!$H:$H,MATCH('mobitool-Faktoren v2.0'!$AJ203,'Energiefaktoren Ecoinvent'!$A:$A,0))),0,$AL203*INDEX('Energiefaktoren Ecoinvent'!$H:$H,MATCH('mobitool-Faktoren v2.0'!$AJ203,'Energiefaktoren Ecoinvent'!$A:$A,0))),0)</f>
        <v>0.75721759999999994</v>
      </c>
      <c r="BG203" s="306">
        <f ca="1">IF(OR(AJ203="Benzin",AJ203="Diesel"),0,IF(ISERROR(OFFSET('Daten KEA'!$A$1,MATCH(BG$5,'Daten KEA'!$A:$A,0)-1,MATCH(AN203,'Daten KEA'!$A$424:$ADO$424,0)-1)),0,OFFSET('Daten KEA'!$A$1,MATCH(BG$5,'Daten KEA'!$A:$A,0)-1,MATCH(AN203,'Daten KEA'!$A$424:$ADO$424,0)-1))+IF(ISERROR($AL203*INDEX('Energiefaktoren Ecoinvent'!$H:$H,MATCH('mobitool-Faktoren v2.0'!$AJ203,'Energiefaktoren Ecoinvent'!$A:$A,0))),0,$AL203*INDEX('Energiefaktoren Ecoinvent'!$H:$H,MATCH('mobitool-Faktoren v2.0'!$AJ203,'Energiefaktoren Ecoinvent'!$A:$A,0))))</f>
        <v>0</v>
      </c>
      <c r="BH203" s="306">
        <f ca="1">IF(ISERROR(OFFSET('Daten KEA'!$A$1,MATCH(BH$5,'Daten KEA'!$A:$A,0)-1,MATCH(AO203,'Daten KEA'!$A$424:$ADO$424,0)-1)),0,OFFSET('Daten KEA'!$A$1,MATCH(BH$5,'Daten KEA'!$A:$A,0)-1,MATCH(AO203,'Daten KEA'!$A$424:$ADO$424,0)-1))-IF(ISERROR($AK203*INDEX('Energiefaktoren Ecoinvent'!$H:$H,MATCH('mobitool-Faktoren v2.0'!$AI203,'Energiefaktoren Ecoinvent'!$A:$A,0))),0,$AK203*INDEX('Energiefaktoren Ecoinvent'!$H:$H,MATCH('mobitool-Faktoren v2.0'!$AI203,'Energiefaktoren Ecoinvent'!$A:$A,0)))+IF(OR(AJ203="Benzin",AJ203="Diesel"),IF(ISERROR(OFFSET('Daten KEA'!$A$1,MATCH(BI$5,'Daten KEA'!$A:$A,0)-1,MATCH(AP203,'Daten KEA'!$A$424:$ADO$424,0)-1)),0,OFFSET('Daten KEA'!$A$1,MATCH(BI$5,'Daten KEA'!$A:$A,0)-1,MATCH(AP203,'Daten KEA'!$A$424:$ADO$424,0)-1))-IF(ISERROR($AL203*INDEX('Energiefaktoren Ecoinvent'!$H:$H,MATCH('mobitool-Faktoren v2.0'!$AJ203,'Energiefaktoren Ecoinvent'!$A:$A,0))),0,$AL203*INDEX('Energiefaktoren Ecoinvent'!$H:$H,MATCH('mobitool-Faktoren v2.0'!$AJ203,'Energiefaktoren Ecoinvent'!$A:$A,0))),0)</f>
        <v>0.22252419411809998</v>
      </c>
      <c r="BI203" s="306">
        <f ca="1">IF(OR(AJ203="Benzin",AJ203="Diesel"),0,IF(ISERROR(OFFSET('Daten KEA'!$A$1,MATCH(BI$5,'Daten KEA'!$A:$A,0)-1,MATCH(AP203,'Daten KEA'!$A$424:$ADO$424,0)-1)),0,OFFSET('Daten KEA'!$A$1,MATCH(BI$5,'Daten KEA'!$A:$A,0)-1,MATCH(AP203,'Daten KEA'!$A$424:$ADO$424,0)-1))-IF(ISERROR($AL203*INDEX('Energiefaktoren Ecoinvent'!$H:$H,MATCH('mobitool-Faktoren v2.0'!$AJ203,'Energiefaktoren Ecoinvent'!$A:$A,0))),0,$AL203*INDEX('Energiefaktoren Ecoinvent'!$H:$H,MATCH('mobitool-Faktoren v2.0'!$AJ203,'Energiefaktoren Ecoinvent'!$A:$A,0))))</f>
        <v>0</v>
      </c>
      <c r="BJ203" s="306">
        <f t="shared" ca="1" si="140"/>
        <v>0.97974179411809992</v>
      </c>
      <c r="BK203" s="306">
        <f ca="1">IF(ISERROR(OFFSET('Daten KEA'!$A$1,MATCH(BK$5,'Daten KEA'!$A:$A,0)-1,MATCH(AQ203,'Daten KEA'!$A$424:$ADO$424,0)-1)),0,OFFSET('Daten KEA'!$A$1,MATCH(BK$5,'Daten KEA'!$A:$A,0)-1,MATCH(AQ203,'Daten KEA'!$A$424:$ADO$424,0)-1))</f>
        <v>9.0510495781400011E-2</v>
      </c>
      <c r="BL203" s="306">
        <f ca="1">IF(ISERROR(OFFSET('Daten KEA'!$A$1,MATCH(BL$5,'Daten KEA'!$A:$A,0)-1,MATCH(AR203,'Daten KEA'!$A$424:$ADO$424,0)-1)),0,OFFSET('Daten KEA'!$A$1,MATCH(BL$5,'Daten KEA'!$A:$A,0)-1,MATCH(AR203,'Daten KEA'!$A$424:$ADO$424,0)-1))</f>
        <v>9.2948552318800004E-2</v>
      </c>
      <c r="BM203" s="306">
        <f ca="1">IF(ISERROR(OFFSET('Daten KEA'!$A$1,MATCH(BM$5,'Daten KEA'!$A:$A,0)-1,MATCH(AS203,'Daten KEA'!$A$424:$ADO$424,0)-1)),0,OFFSET('Daten KEA'!$A$1,MATCH(BM$5,'Daten KEA'!$A:$A,0)-1,MATCH(AS203,'Daten KEA'!$A$424:$ADO$424,0)-1))</f>
        <v>0.3593114004911</v>
      </c>
      <c r="BN203" s="307">
        <f t="shared" ca="1" si="148"/>
        <v>1.5225122427094</v>
      </c>
      <c r="BO203" s="306">
        <f ca="1">IF(ISERROR(OFFSET('Daten KEA'!$A$1,MATCH(BO$5,'Daten KEA'!$A:$A,0)-1,MATCH(AT203,'Daten KEA'!$A$424:$ADO$424,0)-1)),0,OFFSET('Daten KEA'!$A$1,MATCH(BO$5,'Daten KEA'!$A:$A,0)-1,MATCH(AT203,'Daten KEA'!$A$424:$ADO$424,0)-1))</f>
        <v>1.5225122540095</v>
      </c>
      <c r="BP203" s="305">
        <f t="shared" ca="1" si="157"/>
        <v>1.0000000074220092</v>
      </c>
      <c r="BQ203" s="308">
        <f ca="1">IF(ISERROR(OFFSET('Daten GWP'!$A$1,MATCH(BQ$5,'Daten GWP'!$A:$A,0)-1,MATCH(AM203,'Daten GWP'!$A$424:$ADO$424,0)-1)),0,OFFSET('Daten GWP'!$A$1,MATCH(BQ$5,'Daten GWP'!$A:$A,0)-1,MATCH(AM203,'Daten GWP'!$A$424:$ADO$424,0)-1))*1000</f>
        <v>56.405228000000001</v>
      </c>
      <c r="BR203" s="308">
        <f ca="1">IF(ISERROR(OFFSET('Daten GWP'!$A$1,MATCH(BR$5,'Daten GWP'!$A:$A,0)-1,MATCH(AN203,'Daten GWP'!$A$424:$ADO$424,0)-1)),0,OFFSET('Daten GWP'!$A$1,MATCH(BR$5,'Daten GWP'!$A:$A,0)-1,MATCH(AN203,'Daten GWP'!$A$424:$ADO$424,0)-1))*1000</f>
        <v>0</v>
      </c>
      <c r="BS203" s="308">
        <f ca="1">IF(ISERROR(OFFSET('Daten GWP'!$A$1,MATCH(BS$5,'Daten GWP'!$A:$A,0)-1,MATCH(AO203,'Daten GWP'!$A$424:$ADO$424,0)-1)),0,OFFSET('Daten GWP'!$A$1,MATCH(BS$5,'Daten GWP'!$A:$A,0)-1,MATCH(AO203,'Daten GWP'!$A$424:$ADO$424,0)-1))*1000</f>
        <v>11.503696000000001</v>
      </c>
      <c r="BT203" s="308">
        <f ca="1">IF(ISERROR(OFFSET('Daten GWP'!$A$1,MATCH(BT$5,'Daten GWP'!$A:$A,0)-1,MATCH(AP203,'Daten GWP'!$A$424:$ADO$424,0)-1)),0,OFFSET('Daten GWP'!$A$1,MATCH(BT$5,'Daten GWP'!$A:$A,0)-1,MATCH(AP203,'Daten GWP'!$A$424:$ADO$424,0)-1))*1000</f>
        <v>0</v>
      </c>
      <c r="BU203" s="308">
        <f t="shared" ca="1" si="158"/>
        <v>67.908923999999999</v>
      </c>
      <c r="BV203" s="308">
        <f ca="1">IF(ISERROR(OFFSET('Daten GWP'!$A$1,MATCH(BV$5,'Daten GWP'!$A:$A,0)-1,MATCH(AQ203,'Daten GWP'!$A$424:$ADO$424,0)-1)),0,OFFSET('Daten GWP'!$A$1,MATCH(BV$5,'Daten GWP'!$A:$A,0)-1,MATCH(AQ203,'Daten GWP'!$A$424:$ADO$424,0)-1))*1000</f>
        <v>3.0091872</v>
      </c>
      <c r="BW203" s="308">
        <f ca="1">IF(ISERROR(OFFSET('Daten GWP'!$A$1,MATCH(BW$5,'Daten GWP'!$A:$A,0)-1,MATCH(AR203,'Daten GWP'!$A$424:$ADO$424,0)-1)),0,OFFSET('Daten GWP'!$A$1,MATCH(BW$5,'Daten GWP'!$A:$A,0)-1,MATCH(AR203,'Daten GWP'!$A$424:$ADO$424,0)-1))*1000</f>
        <v>5.4158226000000003</v>
      </c>
      <c r="BX203" s="308">
        <f ca="1">IF(ISERROR(OFFSET('Daten GWP'!$A$1,MATCH(BX$5,'Daten GWP'!$A:$A,0)-1,MATCH(AS203,'Daten GWP'!$A$424:$ADO$424,0)-1)),0,OFFSET('Daten GWP'!$A$1,MATCH(BX$5,'Daten GWP'!$A:$A,0)-1,MATCH(AS203,'Daten GWP'!$A$424:$ADO$424,0)-1))*1000</f>
        <v>11.532202999999999</v>
      </c>
      <c r="BY203" s="309">
        <f t="shared" ca="1" si="149"/>
        <v>87.866136799999992</v>
      </c>
      <c r="BZ203" s="308">
        <f ca="1">IF(ISERROR(OFFSET('Daten GWP'!$A$1,MATCH(BZ$5,'Daten GWP'!$A:$A,0)-1,MATCH(AT203,'Daten GWP'!$A$424:$ADO$424,0)-1)),0,OFFSET('Daten GWP'!$A$1,MATCH(BZ$5,'Daten GWP'!$A:$A,0)-1,MATCH(AT203,'Daten GWP'!$A$424:$ADO$424,0)-1))*1000</f>
        <v>87.866137999999992</v>
      </c>
      <c r="CA203" s="305">
        <f t="shared" ca="1" si="159"/>
        <v>1.0000000136571385</v>
      </c>
      <c r="CB203" s="310">
        <f ca="1">IF(ISERROR(OFFSET('Daten Elementary'!$A$1,MATCH(CB$5,'Daten Elementary'!$A:$A,0)-1,MATCH(AM203,'Daten Elementary'!$A$424:$ADO$424,0)-1)),0,OFFSET('Daten Elementary'!$A$1,MATCH(CB$5,'Daten Elementary'!$A:$A,0)-1,MATCH(AM203,'Daten Elementary'!$A$424:$ADO$424,0)-1))*1000000</f>
        <v>45.461095</v>
      </c>
      <c r="CC203" s="310">
        <f ca="1">IF(ISERROR(OFFSET('Daten Elementary'!$A$1,MATCH(CC$5,'Daten Elementary'!$A:$A,0)-1,MATCH(AN203,'Daten Elementary'!$A$424:$ADO$424,0)-1)),0,OFFSET('Daten Elementary'!$A$1,MATCH(CC$5,'Daten Elementary'!$A:$A,0)-1,MATCH(AN203,'Daten Elementary'!$A$424:$ADO$424,0)-1))*1000000</f>
        <v>0</v>
      </c>
      <c r="CD203" s="310">
        <f ca="1">IF(ISERROR(OFFSET('Daten Elementary'!$A$1,MATCH(CD$5,'Daten Elementary'!$A:$A,0)-1,MATCH(AO203,'Daten Elementary'!$A$424:$ADO$424,0)-1)),0,OFFSET('Daten Elementary'!$A$1,MATCH(CD$5,'Daten Elementary'!$A:$A,0)-1,MATCH(AO203,'Daten Elementary'!$A$424:$ADO$424,0)-1))*1000000</f>
        <v>4.5974092999999998</v>
      </c>
      <c r="CE203" s="310">
        <f ca="1">IF(ISERROR(OFFSET('Daten Elementary'!$A$1,MATCH(CE$5,'Daten Elementary'!$A:$A,0)-1,MATCH(AP203,'Daten Elementary'!$A$424:$ADO$424,0)-1)),0,OFFSET('Daten Elementary'!$A$1,MATCH(CE$5,'Daten Elementary'!$A:$A,0)-1,MATCH(AP203,'Daten Elementary'!$A$424:$ADO$424,0)-1))*1000000</f>
        <v>0</v>
      </c>
      <c r="CF203" s="310">
        <f t="shared" ca="1" si="160"/>
        <v>50.058504300000003</v>
      </c>
      <c r="CG203" s="310">
        <f ca="1">IF(ISERROR(OFFSET('Daten Elementary'!$A$1,MATCH(CG$5,'Daten Elementary'!$A:$A,0)-1,MATCH(AQ203,'Daten Elementary'!$A$424:$ADO$424,0)-1)),0,OFFSET('Daten Elementary'!$A$1,MATCH(CG$5,'Daten Elementary'!$A:$A,0)-1,MATCH(AQ203,'Daten Elementary'!$A$424:$ADO$424,0)-1))*1000000</f>
        <v>1.4473872999999999</v>
      </c>
      <c r="CH203" s="310">
        <f ca="1">IF(ISERROR(OFFSET('Daten Elementary'!$A$1,MATCH(CH$5,'Daten Elementary'!$A:$A,0)-1,MATCH(AR203,'Daten Elementary'!$A$424:$ADO$424,0)-1)),0,OFFSET('Daten Elementary'!$A$1,MATCH(CH$5,'Daten Elementary'!$A:$A,0)-1,MATCH(AR203,'Daten Elementary'!$A$424:$ADO$424,0)-1))*1000000</f>
        <v>8.2958693999999991</v>
      </c>
      <c r="CI203" s="310">
        <f ca="1">IF(ISERROR(OFFSET('Daten Elementary'!$A$1,MATCH(CI$5,'Daten Elementary'!$A:$A,0)-1,MATCH(AS203,'Daten Elementary'!$A$424:$ADO$424,0)-1)),0,OFFSET('Daten Elementary'!$A$1,MATCH(CI$5,'Daten Elementary'!$A:$A,0)-1,MATCH(AS203,'Daten Elementary'!$A$424:$ADO$424,0)-1))*1000000</f>
        <v>12.336466999999999</v>
      </c>
      <c r="CJ203" s="311">
        <f t="shared" ca="1" si="161"/>
        <v>72.138227999999998</v>
      </c>
      <c r="CK203" s="310">
        <f ca="1">IF(ISERROR(OFFSET('Daten Elementary'!$A$1,MATCH(CK$5,'Daten Elementary'!$A:$A,0)-1,MATCH($AT203,'Daten Elementary'!$A$424:$ADO$424,0)-1)),0,OFFSET('Daten Elementary'!$A$1,MATCH(CK$5,'Daten Elementary'!$A:$A,0)-1,MATCH($AT203,'Daten Elementary'!$A$424:$ADO$424,0)-1))*1000000</f>
        <v>72.138228999999995</v>
      </c>
      <c r="CL203" s="305">
        <f t="shared" ca="1" si="162"/>
        <v>1.0000000138622755</v>
      </c>
      <c r="CM203" s="312">
        <f ca="1">IF(ISERROR(OFFSET('Daten Elementary'!$A$1,MATCH(CM$5,'Daten Elementary'!$A:$A,0)-1,MATCH(AM203,'Daten Elementary'!$A$424:$ADO$424,0)-1)),0,OFFSET('Daten Elementary'!$A$1,MATCH(CM$5,'Daten Elementary'!$A:$A,0)-1,MATCH(AM203,'Daten Elementary'!$A$424:$ADO$424,0)-1))*1000000</f>
        <v>25.775865</v>
      </c>
      <c r="CN203" s="312">
        <f ca="1">IF(ISERROR(OFFSET('Daten Elementary'!$A$1,MATCH(CN$5,'Daten Elementary'!$A:$A,0)-1,MATCH(AN203,'Daten Elementary'!$A$424:$ADO$424,0)-1)),0,OFFSET('Daten Elementary'!$A$1,MATCH(CN$5,'Daten Elementary'!$A:$A,0)-1,MATCH(AN203,'Daten Elementary'!$A$424:$ADO$424,0)-1))*1000000</f>
        <v>0</v>
      </c>
      <c r="CO203" s="312">
        <f ca="1">IF(ISERROR(OFFSET('Daten Elementary'!$A$1,MATCH(CO$5,'Daten Elementary'!$A:$A,0)-1,MATCH(AO203,'Daten Elementary'!$A$424:$ADO$424,0)-1)),0,OFFSET('Daten Elementary'!$A$1,MATCH(CO$5,'Daten Elementary'!$A:$A,0)-1,MATCH(AO203,'Daten Elementary'!$A$424:$ADO$424,0)-1))*1000000</f>
        <v>3.7363892000000001</v>
      </c>
      <c r="CP203" s="312">
        <f ca="1">IF(ISERROR(OFFSET('Daten Elementary'!$A$1,MATCH(CP$5,'Daten Elementary'!$A:$A,0)-1,MATCH(AP203,'Daten Elementary'!$A$424:$ADO$424,0)-1)),0,OFFSET('Daten Elementary'!$A$1,MATCH(CP$5,'Daten Elementary'!$A:$A,0)-1,MATCH(AP203,'Daten Elementary'!$A$424:$ADO$424,0)-1))*1000000</f>
        <v>0</v>
      </c>
      <c r="CQ203" s="312">
        <f t="shared" ca="1" si="163"/>
        <v>29.512254200000001</v>
      </c>
      <c r="CR203" s="312">
        <f ca="1">IF(ISERROR(OFFSET('Daten Elementary'!$A$1,MATCH(CR$5,'Daten Elementary'!$A:$A,0)-1,MATCH(AQ203,'Daten Elementary'!$A$424:$ADO$424,0)-1)),0,OFFSET('Daten Elementary'!$A$1,MATCH(CR$5,'Daten Elementary'!$A:$A,0)-1,MATCH(AQ203,'Daten Elementary'!$A$424:$ADO$424,0)-1))*1000000</f>
        <v>0.78984613000000004</v>
      </c>
      <c r="CS203" s="312">
        <f ca="1">IF(ISERROR(OFFSET('Daten Elementary'!$A$1,MATCH(CS$5,'Daten Elementary'!$A:$A,0)-1,MATCH(AR203,'Daten Elementary'!$A$424:$ADO$424,0)-1)),0,OFFSET('Daten Elementary'!$A$1,MATCH(CS$5,'Daten Elementary'!$A:$A,0)-1,MATCH(AR203,'Daten Elementary'!$A$424:$ADO$424,0)-1))*1000000</f>
        <v>2.4036317</v>
      </c>
      <c r="CT203" s="312">
        <f ca="1">IF(ISERROR(OFFSET('Daten Elementary'!$A$1,MATCH(CT$5,'Daten Elementary'!$A:$A,0)-1,MATCH(AS203,'Daten Elementary'!$A$424:$ADO$424,0)-1)),0,OFFSET('Daten Elementary'!$A$1,MATCH(CT$5,'Daten Elementary'!$A:$A,0)-1,MATCH(AS203,'Daten Elementary'!$A$424:$ADO$424,0)-1))*1000000</f>
        <v>6.9764191000000002</v>
      </c>
      <c r="CU203" s="313">
        <f t="shared" ca="1" si="164"/>
        <v>39.682151130000001</v>
      </c>
      <c r="CV203" s="312">
        <f ca="1">IF(ISERROR(OFFSET('Daten Elementary'!$A$1,MATCH(CV$5,'Daten Elementary'!$A:$A,0)-1,MATCH($AT203,'Daten Elementary'!$A$424:$ADO$424,0)-1)),0,OFFSET('Daten Elementary'!$A$1,MATCH(CV$5,'Daten Elementary'!$A:$A,0)-1,MATCH($AT203,'Daten Elementary'!$A$424:$ADO$424,0)-1))*1000000</f>
        <v>39.682150999999998</v>
      </c>
      <c r="CW203" s="305">
        <f t="shared" ca="1" si="165"/>
        <v>0.99999999672396778</v>
      </c>
      <c r="CX203" s="314">
        <f ca="1">IF(ISERROR(OFFSET('Daten Elementary'!$A$1,MATCH(CX$5,'Daten Elementary'!$A:$A,0)-1,MATCH(AM203,'Daten Elementary'!$A$424:$ADO$424,0)-1)),0,OFFSET('Daten Elementary'!$A$1,MATCH(CX$5,'Daten Elementary'!$A:$A,0)-1,MATCH(AM203,'Daten Elementary'!$A$424:$ADO$424,0)-1))*1000000</f>
        <v>2.4519523000000003</v>
      </c>
      <c r="CY203" s="314">
        <f ca="1">IF(ISERROR(OFFSET('Daten Elementary'!$A$1,MATCH(CY$5,'Daten Elementary'!$A:$A,0)-1,MATCH(AN203,'Daten Elementary'!$A$424:$ADO$424,0)-1)),0,OFFSET('Daten Elementary'!$A$1,MATCH(CY$5,'Daten Elementary'!$A:$A,0)-1,MATCH(AN203,'Daten Elementary'!$A$424:$ADO$424,0)-1))*1000000</f>
        <v>0</v>
      </c>
      <c r="CZ203" s="314">
        <f ca="1">IF(ISERROR(OFFSET('Daten Elementary'!$A$1,MATCH(CZ$5,'Daten Elementary'!$A:$A,0)-1,MATCH(AO203,'Daten Elementary'!$A$424:$ADO$424,0)-1)),0,OFFSET('Daten Elementary'!$A$1,MATCH(CZ$5,'Daten Elementary'!$A:$A,0)-1,MATCH(AO203,'Daten Elementary'!$A$424:$ADO$424,0)-1))*1000000</f>
        <v>39.818665000000003</v>
      </c>
      <c r="DA203" s="314">
        <f ca="1">IF(ISERROR(OFFSET('Daten Elementary'!$A$1,MATCH(DA$5,'Daten Elementary'!$A:$A,0)-1,MATCH(AP203,'Daten Elementary'!$A$424:$ADO$424,0)-1)),0,OFFSET('Daten Elementary'!$A$1,MATCH(DA$5,'Daten Elementary'!$A:$A,0)-1,MATCH(AP203,'Daten Elementary'!$A$424:$ADO$424,0)-1))*1000000</f>
        <v>0</v>
      </c>
      <c r="DB203" s="314">
        <f t="shared" ca="1" si="166"/>
        <v>42.270617300000005</v>
      </c>
      <c r="DC203" s="314">
        <f ca="1">IF(ISERROR(OFFSET('Daten Elementary'!$A$1,MATCH(DC$5,'Daten Elementary'!$A:$A,0)-1,MATCH(AQ203,'Daten Elementary'!$A$424:$ADO$424,0)-1)),0,OFFSET('Daten Elementary'!$A$1,MATCH(DC$5,'Daten Elementary'!$A:$A,0)-1,MATCH(AQ203,'Daten Elementary'!$A$424:$ADO$424,0)-1))*1000000</f>
        <v>5.6409677</v>
      </c>
      <c r="DD203" s="314">
        <f ca="1">IF(ISERROR(OFFSET('Daten Elementary'!$A$1,MATCH(DD$5,'Daten Elementary'!$A:$A,0)-1,MATCH(AR203,'Daten Elementary'!$A$424:$ADO$424,0)-1)),0,OFFSET('Daten Elementary'!$A$1,MATCH(DD$5,'Daten Elementary'!$A:$A,0)-1,MATCH(AR203,'Daten Elementary'!$A$424:$ADO$424,0)-1))*1000000</f>
        <v>4.9755921000000001</v>
      </c>
      <c r="DE203" s="314">
        <f ca="1">IF(ISERROR(OFFSET('Daten Elementary'!$A$1,MATCH(DE$5,'Daten Elementary'!$A:$A,0)-1,MATCH(AS203,'Daten Elementary'!$A$424:$ADO$424,0)-1)),0,OFFSET('Daten Elementary'!$A$1,MATCH(DE$5,'Daten Elementary'!$A:$A,0)-1,MATCH(AS203,'Daten Elementary'!$A$424:$ADO$424,0)-1))*1000000</f>
        <v>64.453481999999994</v>
      </c>
      <c r="DF203" s="315">
        <f t="shared" ca="1" si="167"/>
        <v>117.3406591</v>
      </c>
      <c r="DG203" s="314">
        <f ca="1">IF(ISERROR(OFFSET('Daten Elementary'!$A$1,MATCH(DG$5,'Daten Elementary'!$A:$A,0)-1,MATCH($AT203,'Daten Elementary'!$A$424:$ADO$424,0)-1)),0,OFFSET('Daten Elementary'!$A$1,MATCH(DG$5,'Daten Elementary'!$A:$A,0)-1,MATCH($AT203,'Daten Elementary'!$A$424:$ADO$424,0)-1))*1000000</f>
        <v>117.34066</v>
      </c>
      <c r="DH203" s="305">
        <f t="shared" ca="1" si="168"/>
        <v>1.0000000076699758</v>
      </c>
      <c r="DI203" s="316">
        <f ca="1">IF(ISERROR(OFFSET('Daten Elementary'!$A$1,MATCH(DI$5,'Daten Elementary'!$A:$A,0)-1,MATCH(AM203,'Daten Elementary'!$A$424:$ADO$424,0)-1)),0,OFFSET('Daten Elementary'!$A$1,MATCH(DI$5,'Daten Elementary'!$A:$A,0)-1,MATCH(AM203,'Daten Elementary'!$A$424:$ADO$424,0)-1))*1000000</f>
        <v>313.68</v>
      </c>
      <c r="DJ203" s="316">
        <f ca="1">IF(ISERROR(OFFSET('Daten Elementary'!$A$1,MATCH(DJ$5,'Daten Elementary'!$A:$A,0)-1,MATCH(AN203,'Daten Elementary'!$A$424:$ADO$424,0)-1)),0,OFFSET('Daten Elementary'!$A$1,MATCH(DJ$5,'Daten Elementary'!$A:$A,0)-1,MATCH(AN203,'Daten Elementary'!$A$424:$ADO$424,0)-1))*1000000</f>
        <v>0</v>
      </c>
      <c r="DK203" s="316">
        <f ca="1">IF(ISERROR(OFFSET('Daten Elementary'!$A$1,MATCH(DK$5,'Daten Elementary'!$A:$A,0)-1,MATCH(AO203,'Daten Elementary'!$A$424:$ADO$424,0)-1)),0,OFFSET('Daten Elementary'!$A$1,MATCH(DK$5,'Daten Elementary'!$A:$A,0)-1,MATCH(AO203,'Daten Elementary'!$A$424:$ADO$424,0)-1))*1000000</f>
        <v>48.515571999999999</v>
      </c>
      <c r="DL203" s="316">
        <f ca="1">IF(ISERROR(OFFSET('Daten Elementary'!$A$1,MATCH(DL$5,'Daten Elementary'!$A:$A,0)-1,MATCH(AP203,'Daten Elementary'!$A$424:$ADO$424,0)-1)),0,OFFSET('Daten Elementary'!$A$1,MATCH(DL$5,'Daten Elementary'!$A:$A,0)-1,MATCH(AP203,'Daten Elementary'!$A$424:$ADO$424,0)-1))*1000000</f>
        <v>0</v>
      </c>
      <c r="DM203" s="316">
        <f t="shared" ca="1" si="169"/>
        <v>362.19557200000003</v>
      </c>
      <c r="DN203" s="316">
        <f ca="1">IF(ISERROR(OFFSET('Daten Elementary'!$A$1,MATCH(DN$5,'Daten Elementary'!$A:$A,0)-1,MATCH(AQ203,'Daten Elementary'!$A$424:$ADO$424,0)-1)),0,OFFSET('Daten Elementary'!$A$1,MATCH(DN$5,'Daten Elementary'!$A:$A,0)-1,MATCH(AQ203,'Daten Elementary'!$A$424:$ADO$424,0)-1))*1000000</f>
        <v>5.6083917000000003</v>
      </c>
      <c r="DO203" s="316">
        <f ca="1">IF(ISERROR(OFFSET('Daten Elementary'!$A$1,MATCH(DO$5,'Daten Elementary'!$A:$A,0)-1,MATCH(AR203,'Daten Elementary'!$A$424:$ADO$424,0)-1)),0,OFFSET('Daten Elementary'!$A$1,MATCH(DO$5,'Daten Elementary'!$A:$A,0)-1,MATCH(AR203,'Daten Elementary'!$A$424:$ADO$424,0)-1))*1000000</f>
        <v>11.352368</v>
      </c>
      <c r="DP203" s="316">
        <f ca="1">IF(ISERROR(OFFSET('Daten Elementary'!$A$1,MATCH(DP$5,'Daten Elementary'!$A:$A,0)-1,MATCH(AS203,'Daten Elementary'!$A$424:$ADO$424,0)-1)),0,OFFSET('Daten Elementary'!$A$1,MATCH(DP$5,'Daten Elementary'!$A:$A,0)-1,MATCH(AS203,'Daten Elementary'!$A$424:$ADO$424,0)-1))*1000000</f>
        <v>72.303600000000003</v>
      </c>
      <c r="DQ203" s="317">
        <f t="shared" ca="1" si="170"/>
        <v>451.45993170000008</v>
      </c>
      <c r="DR203" s="316">
        <f ca="1">IF(ISERROR(OFFSET('Daten Elementary'!$A$1,MATCH(DR$5,'Daten Elementary'!$A:$A,0)-1,MATCH($AT203,'Daten Elementary'!$A$424:$ADO$424,0)-1)),0,OFFSET('Daten Elementary'!$A$1,MATCH(DR$5,'Daten Elementary'!$A:$A,0)-1,MATCH($AT203,'Daten Elementary'!$A$424:$ADO$424,0)-1))*1000000</f>
        <v>451.45992999999999</v>
      </c>
      <c r="DS203" s="305">
        <f t="shared" ca="1" si="171"/>
        <v>0.99999999623443858</v>
      </c>
      <c r="DT203" s="318">
        <f ca="1">IF(ISERROR(OFFSET('Daten UBP13'!$A$1,MATCH(DT$5,'Daten UBP13'!$A:$A,0)-1,MATCH(AM203,'Daten UBP13'!$A$424:$AEG$424,0)-1)),0,OFFSET('Daten UBP13'!$A$1,MATCH(DT$5,'Daten UBP13'!$A:$A,0)-1,MATCH(AM203,'Daten UBP13'!$A$424:$AEG$424,0)-1))</f>
        <v>70.530156000000005</v>
      </c>
      <c r="DU203" s="318">
        <f ca="1">IF(ISERROR(OFFSET('Daten UBP13'!$A$1,MATCH(DU$5,'Daten UBP13'!$A:$A,0)-1,MATCH(AN203,'Daten UBP13'!$A$424:$AEG$424,0)-1)),0,OFFSET('Daten UBP13'!$A$1,MATCH(DU$5,'Daten UBP13'!$A:$A,0)-1,MATCH(AN203,'Daten UBP13'!$A$424:$AEG$424,0)-1))</f>
        <v>0</v>
      </c>
      <c r="DV203" s="318">
        <f ca="1">IF(ISERROR(OFFSET('Daten UBP13'!$A$1,MATCH(DV$5,'Daten UBP13'!$A:$A,0)-1,MATCH(AO203,'Daten UBP13'!$A$424:$AEG$424,0)-1)),0,OFFSET('Daten UBP13'!$A$1,MATCH(DV$5,'Daten UBP13'!$A:$A,0)-1,MATCH(AO203,'Daten UBP13'!$A$424:$AEG$424,0)-1))</f>
        <v>24.029143000000001</v>
      </c>
      <c r="DW203" s="318">
        <f ca="1">IF(ISERROR(OFFSET('Daten UBP13'!$A$1,MATCH(DW$5,'Daten UBP13'!$A:$A,0)-1,MATCH(AP203,'Daten UBP13'!$A$424:$AEG$424,0)-1)),0,OFFSET('Daten UBP13'!$A$1,MATCH(DW$5,'Daten UBP13'!$A:$A,0)-1,MATCH(AP203,'Daten UBP13'!$A$424:$AEG$424,0)-1))</f>
        <v>0</v>
      </c>
      <c r="DX203" s="318">
        <f t="shared" ca="1" si="172"/>
        <v>94.55929900000001</v>
      </c>
      <c r="DY203" s="318">
        <f ca="1">IF(ISERROR(OFFSET('Daten UBP13'!$A$1,MATCH(DY$5,'Daten UBP13'!$A:$A,0)-1,MATCH(AQ203,'Daten UBP13'!$A$424:$AEG$424,0)-1)),0,OFFSET('Daten UBP13'!$A$1,MATCH(DY$5,'Daten UBP13'!$A:$A,0)-1,MATCH(AQ203,'Daten UBP13'!$A$424:$AEG$424,0)-1))</f>
        <v>4.1709228999999999</v>
      </c>
      <c r="DZ203" s="318">
        <f ca="1">IF(ISERROR(OFFSET('Daten UBP13'!$A$1,MATCH(DZ$5,'Daten UBP13'!$A:$A,0)-1,MATCH(AR203,'Daten UBP13'!$A$424:$AEG$424,0)-1)),0,OFFSET('Daten UBP13'!$A$1,MATCH(DZ$5,'Daten UBP13'!$A:$A,0)-1,MATCH(AR203,'Daten UBP13'!$A$424:$AEG$424,0)-1))</f>
        <v>10.078598</v>
      </c>
      <c r="EA203" s="318">
        <f ca="1">IF(ISERROR(OFFSET('Daten UBP13'!$A$1,MATCH(EA$5,'Daten UBP13'!$A:$A,0)-1,MATCH(AS203,'Daten UBP13'!$A$424:$AEG$424,0)-1)),0,OFFSET('Daten UBP13'!$A$1,MATCH(EA$5,'Daten UBP13'!$A:$A,0)-1,MATCH(AS203,'Daten UBP13'!$A$424:$AEG$424,0)-1))</f>
        <v>23.576391999999998</v>
      </c>
      <c r="EB203" s="319">
        <f t="shared" ca="1" si="173"/>
        <v>132.3852119</v>
      </c>
      <c r="EC203" s="318">
        <f ca="1">IF(ISERROR(OFFSET('Daten UBP13'!$A$1,MATCH(EC$5,'Daten UBP13'!$A:$A,0)-1,MATCH(AT203,'Daten UBP13'!$A$424:$AEG$424,0)-1)),0,OFFSET('Daten UBP13'!$A$1,MATCH(EC$5,'Daten UBP13'!$A:$A,0)-1,MATCH(AT203,'Daten UBP13'!$A$424:$AEG$424,0)-1))</f>
        <v>132.38521</v>
      </c>
      <c r="ED203" s="305">
        <f t="shared" ca="1" si="174"/>
        <v>0.99999998564794379</v>
      </c>
      <c r="EE203" s="320">
        <f ca="1">IF(ISERROR(OFFSET('Daten ReCiPe'!$A$1,MATCH(EE$5,'Daten ReCiPe'!$A:$A,0)-1,MATCH(AM203,'Daten ReCiPe'!$A$424:$ADO$424,0)-1)),0,OFFSET('Daten ReCiPe'!$A$1,MATCH(EE$5,'Daten ReCiPe'!$A:$A,0)-1,MATCH(AM203,'Daten ReCiPe'!$A$424:$ADO$424,0)-1))*1000</f>
        <v>3.8678740999999999</v>
      </c>
      <c r="EF203" s="320">
        <f ca="1">IF(ISERROR(OFFSET('Daten ReCiPe'!$A$1,MATCH(EF$5,'Daten ReCiPe'!$A:$A,0)-1,MATCH(AN203,'Daten ReCiPe'!$A$424:$ADO$424,0)-1)),0,OFFSET('Daten ReCiPe'!$A$1,MATCH(EF$5,'Daten ReCiPe'!$A:$A,0)-1,MATCH(AN203,'Daten ReCiPe'!$A$424:$ADO$424,0)-1))*1000</f>
        <v>0</v>
      </c>
      <c r="EG203" s="320">
        <f ca="1">IF(ISERROR(OFFSET('Daten ReCiPe'!$A$1,MATCH(EG$5,'Daten ReCiPe'!$A:$A,0)-1,MATCH(AO203,'Daten ReCiPe'!$A$424:$ADO$424,0)-1)),0,OFFSET('Daten ReCiPe'!$A$1,MATCH(EG$5,'Daten ReCiPe'!$A:$A,0)-1,MATCH(AO203,'Daten ReCiPe'!$A$424:$ADO$424,0)-1))*1000</f>
        <v>3.7951195000000002</v>
      </c>
      <c r="EH203" s="320">
        <f ca="1">IF(ISERROR(OFFSET('Daten ReCiPe'!$A$1,MATCH(EH$5,'Daten ReCiPe'!$A:$A,0)-1,MATCH(AP203,'Daten ReCiPe'!$A$424:$ADO$424,0)-1)),0,OFFSET('Daten ReCiPe'!$A$1,MATCH(EH$5,'Daten ReCiPe'!$A:$A,0)-1,MATCH(AP203,'Daten ReCiPe'!$A$424:$ADO$424,0)-1))*1000</f>
        <v>0</v>
      </c>
      <c r="EI203" s="320">
        <f t="shared" ca="1" si="175"/>
        <v>7.6629936000000001</v>
      </c>
      <c r="EJ203" s="320">
        <f ca="1">IF(ISERROR(OFFSET('Daten ReCiPe'!$A$1,MATCH(EJ$5,'Daten ReCiPe'!$A:$A,0)-1,MATCH(AQ203,'Daten ReCiPe'!$A$424:$ADO$424,0)-1)),0,OFFSET('Daten ReCiPe'!$A$1,MATCH(EJ$5,'Daten ReCiPe'!$A:$A,0)-1,MATCH(AQ203,'Daten ReCiPe'!$A$424:$ADO$424,0)-1))*1000</f>
        <v>0.43486047</v>
      </c>
      <c r="EK203" s="320">
        <f ca="1">IF(ISERROR(OFFSET('Daten ReCiPe'!$A$1,MATCH(EK$5,'Daten ReCiPe'!$A:$A,0)-1,MATCH(AR203,'Daten ReCiPe'!$A$424:$ADO$424,0)-1)),0,OFFSET('Daten ReCiPe'!$A$1,MATCH(EK$5,'Daten ReCiPe'!$A:$A,0)-1,MATCH(AR203,'Daten ReCiPe'!$A$424:$ADO$424,0)-1))*1000</f>
        <v>0.78788553000000006</v>
      </c>
      <c r="EL203" s="320">
        <f ca="1">IF(ISERROR(OFFSET('Daten ReCiPe'!$A$1,MATCH(EL$5,'Daten ReCiPe'!$A:$A,0)-1,MATCH(AS203,'Daten ReCiPe'!$A$424:$ADO$424,0)-1)),0,OFFSET('Daten ReCiPe'!$A$1,MATCH(EL$5,'Daten ReCiPe'!$A:$A,0)-1,MATCH(AS203,'Daten ReCiPe'!$A$424:$ADO$424,0)-1))*1000</f>
        <v>1.8488713000000001</v>
      </c>
      <c r="EM203" s="321">
        <f t="shared" ca="1" si="176"/>
        <v>10.734610900000002</v>
      </c>
      <c r="EN203" s="320">
        <f ca="1">IF(ISERROR(OFFSET('Daten ReCiPe'!$A$1,MATCH(EN$5,'Daten ReCiPe'!$A:$A,0)-1,MATCH(AT203,'Daten ReCiPe'!$A$424:$ADO$424,0)-1)),0,OFFSET('Daten ReCiPe'!$A$1,MATCH(EN$5,'Daten ReCiPe'!$A:$A,0)-1,MATCH(AT203,'Daten ReCiPe'!$A$424:$ADO$424,0)-1))*1000</f>
        <v>10.734610999999999</v>
      </c>
      <c r="EO203" s="305">
        <f t="shared" ca="1" si="177"/>
        <v>1.0000000093156611</v>
      </c>
      <c r="EP203" s="322">
        <f ca="1">IF(ISERROR(OFFSET('Daten Elementary'!$A$1,MATCH(EP$5,'Daten Elementary'!$A:$A,0)-1,MATCH(AM203,'Daten Elementary'!$A$424:$ADO$424,0)-1)),0,OFFSET('Daten Elementary'!$A$1,MATCH(EP$5,'Daten Elementary'!$A:$A,0)-1,MATCH(AM203,'Daten Elementary'!$A$424:$ADO$424,0)-1))*1000000</f>
        <v>0.85473709999999992</v>
      </c>
      <c r="EQ203" s="322">
        <f ca="1">IF(ISERROR(OFFSET('Daten Elementary'!$A$1,MATCH(EQ$5,'Daten Elementary'!$A:$A,0)-1,MATCH(AN203,'Daten Elementary'!$A$424:$ADO$424,0)-1)),0,OFFSET('Daten Elementary'!$A$1,MATCH(EQ$5,'Daten Elementary'!$A:$A,0)-1,MATCH(AN203,'Daten Elementary'!$A$424:$ADO$424,0)-1))*1000000</f>
        <v>0</v>
      </c>
      <c r="ER203" s="322">
        <f ca="1">IF(ISERROR(OFFSET('Daten Elementary'!$A$1,MATCH(ER$5,'Daten Elementary'!$A:$A,0)-1,MATCH(AO203,'Daten Elementary'!$A$424:$ADO$424,0)-1)),0,OFFSET('Daten Elementary'!$A$1,MATCH(ER$5,'Daten Elementary'!$A:$A,0)-1,MATCH(AO203,'Daten Elementary'!$A$424:$ADO$424,0)-1))*1000000</f>
        <v>107.86691999999999</v>
      </c>
      <c r="ES203" s="322">
        <f ca="1">IF(ISERROR(OFFSET('Daten Elementary'!$A$1,MATCH(ES$5,'Daten Elementary'!$A:$A,0)-1,MATCH(AP203,'Daten Elementary'!$A$424:$ADO$424,0)-1)),0,OFFSET('Daten Elementary'!$A$1,MATCH(ES$5,'Daten Elementary'!$A:$A,0)-1,MATCH(AP203,'Daten Elementary'!$A$424:$ADO$424,0)-1))*1000000</f>
        <v>0</v>
      </c>
      <c r="ET203" s="322">
        <f t="shared" ca="1" si="178"/>
        <v>108.72165709999999</v>
      </c>
      <c r="EU203" s="322">
        <f ca="1">IF(ISERROR(OFFSET('Daten Elementary'!$A$1,MATCH(EU$5,'Daten Elementary'!$A:$A,0)-1,MATCH(AQ203,'Daten Elementary'!$A$424:$ADO$424,0)-1)),0,OFFSET('Daten Elementary'!$A$1,MATCH(EU$5,'Daten Elementary'!$A:$A,0)-1,MATCH(AQ203,'Daten Elementary'!$A$424:$ADO$424,0)-1))*1000000</f>
        <v>8.8084106000000002</v>
      </c>
      <c r="EV203" s="322">
        <f ca="1">IF(ISERROR(OFFSET('Daten Elementary'!$A$1,MATCH(EV$5,'Daten Elementary'!$A:$A,0)-1,MATCH(AR203,'Daten Elementary'!$A$424:$ADO$424,0)-1)),0,OFFSET('Daten Elementary'!$A$1,MATCH(EV$5,'Daten Elementary'!$A:$A,0)-1,MATCH(AR203,'Daten Elementary'!$A$424:$ADO$424,0)-1))*1000000</f>
        <v>13.061656000000001</v>
      </c>
      <c r="EW203" s="322">
        <f ca="1">IF(ISERROR(OFFSET('Daten Elementary'!$A$1,MATCH(EW$5,'Daten Elementary'!$A:$A,0)-1,MATCH(AS203,'Daten Elementary'!$A$424:$ADO$424,0)-1)),0,OFFSET('Daten Elementary'!$A$1,MATCH(EW$5,'Daten Elementary'!$A:$A,0)-1,MATCH(AS203,'Daten Elementary'!$A$424:$ADO$424,0)-1))*1000000</f>
        <v>27.10126</v>
      </c>
      <c r="EX203" s="323">
        <f t="shared" ca="1" si="179"/>
        <v>157.69298369999998</v>
      </c>
      <c r="EY203" s="322">
        <f ca="1">IF(ISERROR(OFFSET('Daten Elementary'!$A$1,MATCH(EY$5,'Daten Elementary'!$A:$A,0)-1,MATCH($AT203,'Daten Elementary'!$A$424:$ADO$424,0)-1)),0,OFFSET('Daten Elementary'!$A$1,MATCH(EY$5,'Daten Elementary'!$A:$A,0)-1,MATCH($AT203,'Daten Elementary'!$A$424:$ADO$424,0)-1))*1000000</f>
        <v>157.69298000000001</v>
      </c>
      <c r="EZ203" s="305">
        <f t="shared" ca="1" si="180"/>
        <v>0.99999997653668604</v>
      </c>
      <c r="FA203" s="314">
        <f ca="1">IF(ISERROR(OFFSET('Daten Elementary'!$A$1,MATCH(FA$5,'Daten Elementary'!$A:$A,0)-1,MATCH(AM203,'Daten Elementary'!$A$424:$ADO$424,0)-1)),0,OFFSET('Daten Elementary'!$A$1,MATCH(FA$5,'Daten Elementary'!$A:$A,0)-1,MATCH(AM203,'Daten Elementary'!$A$424:$ADO$424,0)-1))*1000</f>
        <v>55.731000000000002</v>
      </c>
      <c r="FB203" s="314">
        <f ca="1">IF(ISERROR(OFFSET('Daten Elementary'!$A$1,MATCH(FB$5,'Daten Elementary'!$A:$A,0)-1,MATCH(AN203,'Daten Elementary'!$A$424:$ADO$424,0)-1)),0,OFFSET('Daten Elementary'!$A$1,MATCH(FB$5,'Daten Elementary'!$A:$A,0)-1,MATCH(AN203,'Daten Elementary'!$A$424:$ADO$424,0)-1))*1000</f>
        <v>0</v>
      </c>
      <c r="FC203" s="314">
        <f ca="1">IF(ISERROR(OFFSET('Daten Elementary'!$A$1,MATCH(FC$5,'Daten Elementary'!$A:$A,0)-1,MATCH(AO203,'Daten Elementary'!$A$424:$ADO$424,0)-1)),0,OFFSET('Daten Elementary'!$A$1,MATCH(FC$5,'Daten Elementary'!$A:$A,0)-1,MATCH(AO203,'Daten Elementary'!$A$424:$ADO$424,0)-1))*1000</f>
        <v>9.3977711999999993</v>
      </c>
      <c r="FD203" s="314">
        <f ca="1">IF(ISERROR(OFFSET('Daten Elementary'!$A$1,MATCH(FD$5,'Daten Elementary'!$A:$A,0)-1,MATCH(AP203,'Daten Elementary'!$A$424:$ADO$424,0)-1)),0,OFFSET('Daten Elementary'!$A$1,MATCH(FD$5,'Daten Elementary'!$A:$A,0)-1,MATCH(AP203,'Daten Elementary'!$A$424:$ADO$424,0)-1))*1000</f>
        <v>0</v>
      </c>
      <c r="FE203" s="314">
        <f t="shared" ca="1" si="181"/>
        <v>65.128771200000003</v>
      </c>
      <c r="FF203" s="314">
        <f ca="1">IF(ISERROR(OFFSET('Daten Elementary'!$A$1,MATCH(FF$5,'Daten Elementary'!$A:$A,0)-1,MATCH(AQ203,'Daten Elementary'!$A$424:$ADO$424,0)-1)),0,OFFSET('Daten Elementary'!$A$1,MATCH(FF$5,'Daten Elementary'!$A:$A,0)-1,MATCH(AQ203,'Daten Elementary'!$A$424:$ADO$424,0)-1))*1000</f>
        <v>2.7268727000000004</v>
      </c>
      <c r="FG203" s="314">
        <f ca="1">IF(ISERROR(OFFSET('Daten Elementary'!$A$1,MATCH(FG$5,'Daten Elementary'!$A:$A,0)-1,MATCH(AR203,'Daten Elementary'!$A$424:$ADO$424,0)-1)),0,OFFSET('Daten Elementary'!$A$1,MATCH(FG$5,'Daten Elementary'!$A:$A,0)-1,MATCH(AR203,'Daten Elementary'!$A$424:$ADO$424,0)-1))*1000</f>
        <v>4.8338201999999999</v>
      </c>
      <c r="FH203" s="314">
        <f ca="1">IF(ISERROR(OFFSET('Daten Elementary'!$A$1,MATCH(FH$5,'Daten Elementary'!$A:$A,0)-1,MATCH(AS203,'Daten Elementary'!$A$424:$ADO$424,0)-1)),0,OFFSET('Daten Elementary'!$A$1,MATCH(FH$5,'Daten Elementary'!$A:$A,0)-1,MATCH(AS203,'Daten Elementary'!$A$424:$ADO$424,0)-1))*1000</f>
        <v>10.395964000000001</v>
      </c>
      <c r="FI203" s="315">
        <f t="shared" ca="1" si="182"/>
        <v>83.085428100000016</v>
      </c>
      <c r="FJ203" s="314">
        <f ca="1">IF(ISERROR(OFFSET('Daten Elementary'!$A$1,MATCH(FJ$5,'Daten Elementary'!$A:$A,0)-1,MATCH($AT203,'Daten Elementary'!$A$424:$ADO$424,0)-1)),0,OFFSET('Daten Elementary'!$A$1,MATCH(FJ$5,'Daten Elementary'!$A:$A,0)-1,MATCH($AT203,'Daten Elementary'!$A$424:$ADO$424,0)-1))*1000</f>
        <v>83.085429000000005</v>
      </c>
      <c r="FK203" s="305">
        <f t="shared" ca="1" si="183"/>
        <v>1.0000000108322242</v>
      </c>
      <c r="FL203" s="314">
        <f ca="1">IF(ISERROR(OFFSET('Daten Elementary'!$A$1,MATCH(FL$5,'Daten Elementary'!$A:$A,0)-1,MATCH(AM203,'Daten Elementary'!$A$424:$ADO$424,0)-1)),0,OFFSET('Daten Elementary'!$A$1,MATCH(FL$5,'Daten Elementary'!$A:$A,0)-1,MATCH(AM203,'Daten Elementary'!$A$424:$ADO$424,0)-1))</f>
        <v>0</v>
      </c>
      <c r="FM203" s="314">
        <f ca="1">IF(ISERROR(OFFSET('Daten Elementary'!$A$1,MATCH(FM$5,'Daten Elementary'!$A:$A,0)-1,MATCH(AN203,'Daten Elementary'!$A$424:$ADO$424,0)-1)),0,OFFSET('Daten Elementary'!$A$1,MATCH(FM$5,'Daten Elementary'!$A:$A,0)-1,MATCH(AN203,'Daten Elementary'!$A$424:$ADO$424,0)-1))</f>
        <v>0</v>
      </c>
      <c r="FN203" s="314">
        <f ca="1">IF(ISERROR(OFFSET('Daten Elementary'!$A$1,MATCH(FN$5,'Daten Elementary'!$A:$A,0)-1,MATCH(AO203,'Daten Elementary'!$A$424:$ADO$424,0)-1)),0,OFFSET('Daten Elementary'!$A$1,MATCH(FN$5,'Daten Elementary'!$A:$A,0)-1,MATCH(AO203,'Daten Elementary'!$A$424:$ADO$424,0)-1))</f>
        <v>0</v>
      </c>
      <c r="FO203" s="314">
        <f ca="1">IF(ISERROR(OFFSET('Daten Elementary'!$A$1,MATCH(FO$5,'Daten Elementary'!$A:$A,0)-1,MATCH(AP203,'Daten Elementary'!$A$424:$ADO$424,0)-1)),0,OFFSET('Daten Elementary'!$A$1,MATCH(FO$5,'Daten Elementary'!$A:$A,0)-1,MATCH(AP203,'Daten Elementary'!$A$424:$ADO$424,0)-1))</f>
        <v>0</v>
      </c>
      <c r="FP203" s="314">
        <f t="shared" ca="1" si="184"/>
        <v>0</v>
      </c>
      <c r="FQ203" s="314">
        <f ca="1">IF(ISERROR(OFFSET('Daten Elementary'!$A$1,MATCH(FQ$5,'Daten Elementary'!$A:$A,0)-1,MATCH(AQ203,'Daten Elementary'!$A$424:$ADO$424,0)-1)),0,OFFSET('Daten Elementary'!$A$1,MATCH(FQ$5,'Daten Elementary'!$A:$A,0)-1,MATCH(AQ203,'Daten Elementary'!$A$424:$ADO$424,0)-1))</f>
        <v>0</v>
      </c>
      <c r="FR203" s="314">
        <f ca="1">IF(ISERROR(OFFSET('Daten Elementary'!$A$1,MATCH(FR$5,'Daten Elementary'!$A:$A,0)-1,MATCH(AR203,'Daten Elementary'!$A$424:$ADO$424,0)-1)),0,OFFSET('Daten Elementary'!$A$1,MATCH(FR$5,'Daten Elementary'!$A:$A,0)-1,MATCH(AR203,'Daten Elementary'!$A$424:$ADO$424,0)-1))</f>
        <v>0</v>
      </c>
      <c r="FS203" s="314">
        <f ca="1">IF(ISERROR(OFFSET('Daten Elementary'!$A$1,MATCH(FS$5,'Daten Elementary'!$A:$A,0)-1,MATCH(AS203,'Daten Elementary'!$A$424:$ADO$424,0)-1)),0,OFFSET('Daten Elementary'!$A$1,MATCH(FS$5,'Daten Elementary'!$A:$A,0)-1,MATCH(AS203,'Daten Elementary'!$A$424:$ADO$424,0)-1))</f>
        <v>0</v>
      </c>
      <c r="FT203" s="315">
        <f t="shared" ca="1" si="185"/>
        <v>0</v>
      </c>
      <c r="FU203" s="314">
        <f ca="1">IF(ISERROR(OFFSET('Daten Elementary'!$A$1,MATCH(FU$5,'Daten Elementary'!$A:$A,0)-1,MATCH($AT203,'Daten Elementary'!$A$424:$ADO$424,0)-1)),0,OFFSET('Daten Elementary'!$A$1,MATCH(FU$5,'Daten Elementary'!$A:$A,0)-1,MATCH($AT203,'Daten Elementary'!$A$424:$ADO$424,0)-1))</f>
        <v>0</v>
      </c>
      <c r="FV203" s="305">
        <f t="shared" ca="1" si="186"/>
        <v>0</v>
      </c>
      <c r="FW203" s="324"/>
      <c r="FX203" s="231" t="str">
        <f t="shared" si="187"/>
        <v>Lastwagen (40t-50t), Diesel (EURO 4)</v>
      </c>
      <c r="FY203" s="231" t="str">
        <f t="shared" si="152"/>
        <v>Lastwagen (40t-50t)</v>
      </c>
      <c r="FZ203" s="231" t="str">
        <f t="shared" si="153"/>
        <v>, Diesel</v>
      </c>
      <c r="GA203" s="231" t="str">
        <f t="shared" si="154"/>
        <v xml:space="preserve"> (EURO 4)</v>
      </c>
      <c r="GB203" s="231"/>
    </row>
    <row r="204" spans="1:184" ht="16.5" customHeight="1">
      <c r="A204" s="364"/>
      <c r="B204" s="339"/>
      <c r="C204" s="332" t="s">
        <v>394</v>
      </c>
      <c r="D204" s="332" t="s">
        <v>24</v>
      </c>
      <c r="E204" s="345" t="s">
        <v>27</v>
      </c>
      <c r="F204" s="97">
        <v>15</v>
      </c>
      <c r="G204" s="34">
        <v>30</v>
      </c>
      <c r="H204" s="84">
        <f t="shared" si="188"/>
        <v>0.5</v>
      </c>
      <c r="I204" s="101">
        <v>1</v>
      </c>
      <c r="J204" s="101"/>
      <c r="K204" s="90">
        <v>1</v>
      </c>
      <c r="L204" s="86"/>
      <c r="M204" s="86"/>
      <c r="N204" s="38" t="s">
        <v>100</v>
      </c>
      <c r="O204" s="6">
        <f ca="1">(IF(ISERROR(INDEX(INDIRECT($D$268),MATCH($AM204,$AM$4:$AM$275,0),MATCH(O$304,INDIRECT($E$268),0))*$I204/$AD204),0,INDEX(INDIRECT($D$268),MATCH($AM204,$AM$4:$AM$275,0),MATCH(O$304,INDIRECT($E$268),0))*$I204/$AD204)+IF(ISERROR(INDEX(INDIRECT($D$268),MATCH($AN204,$AN$4:$AN$275,0),MATCH(O$305,INDIRECT($E$268),0))*$J204/$AE204),0,INDEX(INDIRECT($D$268),MATCH($AN204,$AN$4:$AN$275,0),MATCH(O$305,INDIRECT($E$268),0))*$J204/$AE204))*$AC204/$F204</f>
        <v>56.901366000000003</v>
      </c>
      <c r="P204" s="6">
        <f ca="1">(IF(ISERROR(INDEX(INDIRECT($D$268),MATCH($AO204,$AO$4:$AO$275,0),MATCH(P$304,INDIRECT($E$268),0))*$I204/$AD204),0,INDEX(INDIRECT($D$268),MATCH($AO204,$AO$4:$AO$275,0),MATCH(P$304,INDIRECT($E$268),0))*$I204/$AD204)+IF(ISERROR(INDEX(INDIRECT($D$268),MATCH($AP204,$AP$4:$AP$275,0),MATCH(P$305,INDIRECT($E$268),0))*$J204/$AE204),0,INDEX(INDIRECT($D$268),MATCH($AP204,$AP$4:$AP$275,0),MATCH(P$305,INDIRECT($E$268),0))*$J204/$AE204))*$AC204/$F204</f>
        <v>11.45623</v>
      </c>
      <c r="Q204" s="6">
        <f ca="1">INDEX(INDIRECT($D$268),MATCH($AQ204,$AQ$4:$AQ$284,0),MATCH(Q$4,INDIRECT($E$268),0))*$K204*$AC204/$F204/$AF204</f>
        <v>3.0091872</v>
      </c>
      <c r="R204" s="6">
        <f ca="1">INDEX(INDIRECT($D$268),MATCH($AR204,$AR$4:$AR$284,0),MATCH(R$4,INDIRECT($E$268),0))*$K204*$AC204/$F204/$AF204</f>
        <v>5.4158226000000003</v>
      </c>
      <c r="S204" s="6">
        <f ca="1">INDEX(INDIRECT($D$268),MATCH($AS204,$AS$4:$AS$284,0),MATCH(S$4,INDIRECT($E$268),0))*$K204*$AC204/$F204/$AF204</f>
        <v>11.532202999999999</v>
      </c>
      <c r="T204" s="7">
        <f t="shared" ca="1" si="146"/>
        <v>88.314808800000009</v>
      </c>
      <c r="U204" s="6">
        <f>IF($B$268=6,(IF(OR(AJ204="Benzin",AJ204="Diesel"),$AK204*INDEX('DIN EN 16258'!$I:$I,MATCH('mobitool-Faktoren v2.0'!$AI204,'DIN EN 16258'!$A:$A,0))*$I204/$AD204+$AL204*INDEX('DIN EN 16258'!$I:$I,MATCH('mobitool-Faktoren v2.0'!$AJ204,'DIN EN 16258'!$A:$A,0))*$I204/$AD204,IF(ISERROR($AK204*INDEX('DIN EN 16258'!$I:$I,MATCH('mobitool-Faktoren v2.0'!$AI204,'DIN EN 16258'!$A:$A,0))*$I204/$AD204),0,$AK204*INDEX('DIN EN 16258'!$I:$I,MATCH('mobitool-Faktoren v2.0'!$AI204,'DIN EN 16258'!$A:$A,0))*$I204/$AD204)+IF(ISERROR($AL204*INDEX('DIN EN 16258'!$I:$I,MATCH('mobitool-Faktoren v2.0'!$AJ204,'DIN EN 16258'!$A:$A,0))*$J204/$AE204),0,$AL204*INDEX('DIN EN 16258'!$I:$I,MATCH('mobitool-Faktoren v2.0'!$AJ204,'DIN EN 16258'!$A:$A,0))*$J204/$AE204)))*1000,
IF($B$268=1,(IF(OR(AJ204="Benzin",AJ204="Diesel"),$AK204*INDEX('DIN EN 16258'!$D:$D,MATCH('mobitool-Faktoren v2.0'!$AI204,'DIN EN 16258'!$A:$A,0))*$I204/$AD204+$AL204*INDEX('DIN EN 16258'!$D:$D,MATCH('mobitool-Faktoren v2.0'!$AJ204,'DIN EN 16258'!$A:$A,0))*$I204/$AD204,IF(ISERROR($AK204*INDEX('DIN EN 16258'!$D:$D,MATCH('mobitool-Faktoren v2.0'!$AI204,'DIN EN 16258'!$A:$A,0))*$I204/$AD204),0,$AK204*INDEX('DIN EN 16258'!$D:$D,MATCH('mobitool-Faktoren v2.0'!$AI204,'DIN EN 16258'!$A:$A,0))*$I204/$AD204)+IF(ISERROR($AL204*INDEX('DIN EN 16258'!$D:$D,MATCH('mobitool-Faktoren v2.0'!$AJ204,'DIN EN 16258'!$A:$A,0))*$J204/$AE204),0,$AL204*INDEX('DIN EN 16258'!$D:$D,MATCH('mobitool-Faktoren v2.0'!$AJ204,'DIN EN 16258'!$A:$A,0))*$J204/$AE204))),0))*$AC204/$F204</f>
        <v>56.556989999999992</v>
      </c>
      <c r="V204" s="6">
        <f>IF($B$268=6,(IF(OR(AJ204="Benzin",AJ204="Diesel"),$AK204*INDEX('DIN EN 16258'!$L:$L,MATCH('mobitool-Faktoren v2.0'!$AI204,'DIN EN 16258'!$A:$A,0))*$I204/$AD204+$AL204*INDEX('DIN EN 16258'!$L:$L,MATCH('mobitool-Faktoren v2.0'!$AJ204,'DIN EN 16258'!$A:$A,0))*$I204/$AD204,IF(ISERROR($AK204*INDEX('DIN EN 16258'!$L:$L,MATCH('mobitool-Faktoren v2.0'!$AI204,'DIN EN 16258'!$A:$A,0))*$I204/$AD204),0,$AK204*INDEX('DIN EN 16258'!$L:$L,MATCH('mobitool-Faktoren v2.0'!$AI204,'DIN EN 16258'!$A:$A,0))*$I204/$AD204)+IF(ISERROR($AL204*INDEX('DIN EN 16258'!$L:$L,MATCH('mobitool-Faktoren v2.0'!$AJ204,'DIN EN 16258'!$A:$A,0))*$J204/$AE204),0,$AL204*INDEX('DIN EN 16258'!$L:$L,MATCH('mobitool-Faktoren v2.0'!$AJ204,'DIN EN 16258'!$A:$A,0))*$J204/$AE204)))*1000,
IF($B$268=1,(IF(OR(AJ204="Benzin",AJ204="Diesel"),$AK204*INDEX('DIN EN 16258'!$F:$F,MATCH('mobitool-Faktoren v2.0'!$AI204,'DIN EN 16258'!$A:$A,0))*$I204/$AD204+$AL204*INDEX('DIN EN 16258'!$F:$F,MATCH('mobitool-Faktoren v2.0'!$AJ204,'DIN EN 16258'!$A:$A,0))*$I204/$AD204,IF(ISERROR($AK204*INDEX('DIN EN 16258'!$F:$F,MATCH('mobitool-Faktoren v2.0'!$AI204,'DIN EN 16258'!$A:$A,0))*$I204/$AD204),0,$AK204*INDEX('DIN EN 16258'!$F:$F,MATCH('mobitool-Faktoren v2.0'!$AI204,'DIN EN 16258'!$A:$A,0))*$I204/$AD204)+IF(ISERROR($AL204*INDEX('DIN EN 16258'!$F:$F,MATCH('mobitool-Faktoren v2.0'!$AJ204,'DIN EN 16258'!$A:$A,0))*$J204/$AE204),0,$AL204*INDEX('DIN EN 16258'!$F:$F,MATCH('mobitool-Faktoren v2.0'!$AJ204,'DIN EN 16258'!$A:$A,0))*$J204/$AE204))),0))*$AC204/$F204</f>
        <v>68.714100000000002</v>
      </c>
      <c r="W204" s="39" t="s">
        <v>672</v>
      </c>
      <c r="X204" s="39" t="s">
        <v>162</v>
      </c>
      <c r="Y204" s="300"/>
      <c r="Z204" s="300"/>
      <c r="AA204" s="299"/>
      <c r="AB204" s="299"/>
      <c r="AC204" s="300">
        <v>15</v>
      </c>
      <c r="AD204" s="298">
        <v>1</v>
      </c>
      <c r="AE204" s="298"/>
      <c r="AF204" s="337">
        <v>1</v>
      </c>
      <c r="AG204" s="337"/>
      <c r="AH204" s="337"/>
      <c r="AI204" s="301" t="s">
        <v>24</v>
      </c>
      <c r="AJ204" s="301"/>
      <c r="AK204" s="374">
        <f>'Kennwerte Strassentransporte'!H$85</f>
        <v>1.7618999999999999E-2</v>
      </c>
      <c r="AL204" s="374"/>
      <c r="AM204" s="202" t="s">
        <v>1245</v>
      </c>
      <c r="AN204" s="202" t="s">
        <v>81</v>
      </c>
      <c r="AO204" s="202" t="s">
        <v>1246</v>
      </c>
      <c r="AP204" s="202" t="s">
        <v>81</v>
      </c>
      <c r="AQ204" s="202" t="s">
        <v>1247</v>
      </c>
      <c r="AR204" s="202" t="s">
        <v>1248</v>
      </c>
      <c r="AS204" s="202" t="s">
        <v>1249</v>
      </c>
      <c r="AT204" s="202" t="s">
        <v>1257</v>
      </c>
      <c r="AU204" s="303">
        <f ca="1">IF(ISERROR(OFFSET('Daten KEA'!$A$1,MATCH(AU$5,'Daten KEA'!$A:$A,0)-1,MATCH(AM204,'Daten KEA'!$A$424:$ADO$424,0)-1)),0,OFFSET('Daten KEA'!$A$1,MATCH(AU$5,'Daten KEA'!$A:$A,0)-1,MATCH(AM204,'Daten KEA'!$A$424:$ADO$424,0)-1))+IF(ISERROR(AK204*INDEX('Energiefaktoren Ecoinvent'!$D:$D,MATCH('mobitool-Faktoren v2.0'!AI204,'Energiefaktoren Ecoinvent'!$A:$A,0))),0,AK204*INDEX('Energiefaktoren Ecoinvent'!$D:$D,MATCH('mobitool-Faktoren v2.0'!AI204,'Energiefaktoren Ecoinvent'!$A:$A,0)))+IF(OR(AJ204="Benzin",AJ204="Diesel"),IF(ISERROR(OFFSET('Daten KEA'!$A$1,MATCH(AV$5,'Daten KEA'!$A:$A,0)-1,MATCH(AN204,'Daten KEA'!$A$424:$ADO$424,0)-1)),0,OFFSET('Daten KEA'!$A$1,MATCH(AV$5,'Daten KEA'!$A:$A,0)-1,MATCH(AN204,'Daten KEA'!$A$424:$ADO$424,0)-1))+IF(ISERROR(AL204*INDEX('Energiefaktoren Ecoinvent'!$D:$D,MATCH('mobitool-Faktoren v2.0'!AJ204,'Energiefaktoren Ecoinvent'!$A:$A,0))),0,AL204*INDEX('Energiefaktoren Ecoinvent'!$D:$D,MATCH('mobitool-Faktoren v2.0'!AJ204,'Energiefaktoren Ecoinvent'!$A:$A,0))),0)</f>
        <v>0.75409319999999991</v>
      </c>
      <c r="AV204" s="303">
        <f ca="1">IF(OR(AJ204="Benzin",AJ204="Diesel"),0,IF(ISERROR(OFFSET('Daten KEA'!$A$1,MATCH(AV$5,'Daten KEA'!$A:$A,0)-1,MATCH(AN204,'Daten KEA'!$A$424:$ADO$424,0)-1)),0,OFFSET('Daten KEA'!$A$1,MATCH(AV$5,'Daten KEA'!$A:$A,0)-1,MATCH(AN204,'Daten KEA'!$A$424:$ADO$424,0)-1))+IF(ISERROR(AL204*INDEX('Energiefaktoren Ecoinvent'!$D:$D,MATCH('mobitool-Faktoren v2.0'!AJ204,'Energiefaktoren Ecoinvent'!$A:$A,0))),0,AL204*INDEX('Energiefaktoren Ecoinvent'!$D:$D,MATCH('mobitool-Faktoren v2.0'!AJ204,'Energiefaktoren Ecoinvent'!$A:$A,0))))</f>
        <v>0</v>
      </c>
      <c r="AW204" s="303">
        <f ca="1">IF(ISERROR(OFFSET('Daten KEA'!$A$1,MATCH(AW$5,'Daten KEA'!$A:$A,0)-1,MATCH(AO204,'Daten KEA'!$A$424:$ADO$424,0)-1)),0,OFFSET('Daten KEA'!$A$1,MATCH(AW$5,'Daten KEA'!$A:$A,0)-1,MATCH(AO204,'Daten KEA'!$A$424:$ADO$424,0)-1))-IF(ISERROR(AK204*INDEX('Energiefaktoren Ecoinvent'!$D:$D,MATCH('mobitool-Faktoren v2.0'!AI204,'Energiefaktoren Ecoinvent'!$A:$A,0))),0,AK204*INDEX('Energiefaktoren Ecoinvent'!$D:$D,MATCH('mobitool-Faktoren v2.0'!AI204,'Energiefaktoren Ecoinvent'!$A:$A,0)))+IF(OR(AJ204="Benzin",AJ204="Diesel"),IF(ISERROR(OFFSET('Daten KEA'!$A$1,MATCH(AX$5,'Daten KEA'!$A:$A,0)-1,MATCH(AP204,'Daten KEA'!$A$424:$ADO$424,0)-1)),0,OFFSET('Daten KEA'!$A$1,MATCH(AX$5,'Daten KEA'!$A:$A,0)-1,MATCH(AP204,'Daten KEA'!$A$424:$ADO$424,0)-1))-IF(ISERROR(AL204*INDEX('Energiefaktoren Ecoinvent'!$D:$D,MATCH('mobitool-Faktoren v2.0'!AJ204,'Energiefaktoren Ecoinvent'!$A:$A,0))),0,AL204*INDEX('Energiefaktoren Ecoinvent'!$D:$D,MATCH('mobitool-Faktoren v2.0'!AJ204,'Energiefaktoren Ecoinvent'!$A:$A,0))),0)</f>
        <v>0.22413393000000004</v>
      </c>
      <c r="AX204" s="303">
        <f ca="1">IF(OR(AJ204="Benzin",AJ204="Diesel"),0,IF(ISERROR(OFFSET('Daten KEA'!$A$1,MATCH(AX$5,'Daten KEA'!$A:$A,0)-1,MATCH(AP204,'Daten KEA'!$A$424:$ADO$424,0)-1)),0,OFFSET('Daten KEA'!$A$1,MATCH(AX$5,'Daten KEA'!$A:$A,0)-1,MATCH(AP204,'Daten KEA'!$A$424:$ADO$424,0)-1))-IF(ISERROR(AL204*INDEX('Energiefaktoren Ecoinvent'!$D:$D,MATCH('mobitool-Faktoren v2.0'!AJ204,'Energiefaktoren Ecoinvent'!$A:$A,0))),0,AL204*INDEX('Energiefaktoren Ecoinvent'!$D:$D,MATCH('mobitool-Faktoren v2.0'!AJ204,'Energiefaktoren Ecoinvent'!$A:$A,0))))</f>
        <v>0</v>
      </c>
      <c r="AY204" s="303">
        <f t="shared" ca="1" si="155"/>
        <v>0.97822712999999994</v>
      </c>
      <c r="AZ204" s="303">
        <f ca="1">IF(ISERROR(OFFSET('Daten KEA'!$A$1,MATCH(AZ$5,'Daten KEA'!$A:$A,0)-1,MATCH(AQ204,'Daten KEA'!$A$424:$ADO$424,0)-1)),0,OFFSET('Daten KEA'!$A$1,MATCH(AZ$5,'Daten KEA'!$A:$A,0)-1,MATCH(AQ204,'Daten KEA'!$A$424:$ADO$424,0)-1))</f>
        <v>9.3852343000000005E-2</v>
      </c>
      <c r="BA204" s="303">
        <f ca="1">IF(ISERROR(OFFSET('Daten KEA'!$A$1,MATCH(BA$5,'Daten KEA'!$A:$A,0)-1,MATCH(AR204,'Daten KEA'!$A$424:$ADO$424,0)-1)),0,OFFSET('Daten KEA'!$A$1,MATCH(BA$5,'Daten KEA'!$A:$A,0)-1,MATCH(AR204,'Daten KEA'!$A$424:$ADO$424,0)-1))</f>
        <v>9.7602822000000006E-2</v>
      </c>
      <c r="BB204" s="303">
        <f ca="1">IF(ISERROR(OFFSET('Daten KEA'!$A$1,MATCH(BB$5,'Daten KEA'!$A:$A,0)-1,MATCH(AS204,'Daten KEA'!$A$424:$ADO$424,0)-1)),0,OFFSET('Daten KEA'!$A$1,MATCH(BB$5,'Daten KEA'!$A:$A,0)-1,MATCH(AS204,'Daten KEA'!$A$424:$ADO$424,0)-1))</f>
        <v>0.37149031999999998</v>
      </c>
      <c r="BC204" s="304">
        <f t="shared" ca="1" si="151"/>
        <v>1.541172615</v>
      </c>
      <c r="BD204" s="303">
        <f ca="1">IF(ISERROR(OFFSET('Daten KEA'!$A$1,MATCH(BD$5,'Daten KEA'!$A:$A,0)-1,MATCH(AT204,'Daten KEA'!$A$424:$ADO$424,0)-1)),0,OFFSET('Daten KEA'!$A$1,MATCH(BD$5,'Daten KEA'!$A:$A,0)-1,MATCH(AT204,'Daten KEA'!$A$424:$ADO$424,0)-1))</f>
        <v>1.5411725999999999</v>
      </c>
      <c r="BE204" s="305">
        <f t="shared" ca="1" si="156"/>
        <v>0.99999999026715114</v>
      </c>
      <c r="BF204" s="306">
        <f ca="1">IF(ISERROR(OFFSET('Daten KEA'!$A$1,MATCH(BF$5,'Daten KEA'!$A:$A,0)-1,MATCH(AM204,'Daten KEA'!$A$424:$ADO$424,0)-1)),0,OFFSET('Daten KEA'!$A$1,MATCH(BF$5,'Daten KEA'!$A:$A,0)-1,MATCH(AM204,'Daten KEA'!$A$424:$ADO$424,0)-1))+IF(ISERROR($AK204*INDEX('Energiefaktoren Ecoinvent'!$H:$H,MATCH('mobitool-Faktoren v2.0'!$AI204,'Energiefaktoren Ecoinvent'!$A:$A,0))),0,$AK204*INDEX('Energiefaktoren Ecoinvent'!$H:$H,MATCH('mobitool-Faktoren v2.0'!$AI204,'Energiefaktoren Ecoinvent'!$A:$A,0)))+IF(OR(AJ204="Benzin",AJ204="Diesel"),IF(ISERROR(OFFSET('Daten KEA'!$A$1,MATCH(BG$5,'Daten KEA'!$A:$A,0)-1,MATCH(AN204,'Daten KEA'!$A$424:$ADO$424,0)-1)),0,OFFSET('Daten KEA'!$A$1,MATCH(BG$5,'Daten KEA'!$A:$A,0)-1,MATCH(AN204,'Daten KEA'!$A$424:$ADO$424,0)-1))+IF(ISERROR($AL204*INDEX('Energiefaktoren Ecoinvent'!$H:$H,MATCH('mobitool-Faktoren v2.0'!$AJ204,'Energiefaktoren Ecoinvent'!$A:$A,0))),0,$AL204*INDEX('Energiefaktoren Ecoinvent'!$H:$H,MATCH('mobitool-Faktoren v2.0'!$AJ204,'Energiefaktoren Ecoinvent'!$A:$A,0))),0)</f>
        <v>0.75409319999999991</v>
      </c>
      <c r="BG204" s="306">
        <f ca="1">IF(OR(AJ204="Benzin",AJ204="Diesel"),0,IF(ISERROR(OFFSET('Daten KEA'!$A$1,MATCH(BG$5,'Daten KEA'!$A:$A,0)-1,MATCH(AN204,'Daten KEA'!$A$424:$ADO$424,0)-1)),0,OFFSET('Daten KEA'!$A$1,MATCH(BG$5,'Daten KEA'!$A:$A,0)-1,MATCH(AN204,'Daten KEA'!$A$424:$ADO$424,0)-1))+IF(ISERROR($AL204*INDEX('Energiefaktoren Ecoinvent'!$H:$H,MATCH('mobitool-Faktoren v2.0'!$AJ204,'Energiefaktoren Ecoinvent'!$A:$A,0))),0,$AL204*INDEX('Energiefaktoren Ecoinvent'!$H:$H,MATCH('mobitool-Faktoren v2.0'!$AJ204,'Energiefaktoren Ecoinvent'!$A:$A,0))))</f>
        <v>0</v>
      </c>
      <c r="BH204" s="306">
        <f ca="1">IF(ISERROR(OFFSET('Daten KEA'!$A$1,MATCH(BH$5,'Daten KEA'!$A:$A,0)-1,MATCH(AO204,'Daten KEA'!$A$424:$ADO$424,0)-1)),0,OFFSET('Daten KEA'!$A$1,MATCH(BH$5,'Daten KEA'!$A:$A,0)-1,MATCH(AO204,'Daten KEA'!$A$424:$ADO$424,0)-1))-IF(ISERROR($AK204*INDEX('Energiefaktoren Ecoinvent'!$H:$H,MATCH('mobitool-Faktoren v2.0'!$AI204,'Energiefaktoren Ecoinvent'!$A:$A,0))),0,$AK204*INDEX('Energiefaktoren Ecoinvent'!$H:$H,MATCH('mobitool-Faktoren v2.0'!$AI204,'Energiefaktoren Ecoinvent'!$A:$A,0)))+IF(OR(AJ204="Benzin",AJ204="Diesel"),IF(ISERROR(OFFSET('Daten KEA'!$A$1,MATCH(BI$5,'Daten KEA'!$A:$A,0)-1,MATCH(AP204,'Daten KEA'!$A$424:$ADO$424,0)-1)),0,OFFSET('Daten KEA'!$A$1,MATCH(BI$5,'Daten KEA'!$A:$A,0)-1,MATCH(AP204,'Daten KEA'!$A$424:$ADO$424,0)-1))-IF(ISERROR($AL204*INDEX('Energiefaktoren Ecoinvent'!$H:$H,MATCH('mobitool-Faktoren v2.0'!$AJ204,'Energiefaktoren Ecoinvent'!$A:$A,0))),0,$AL204*INDEX('Energiefaktoren Ecoinvent'!$H:$H,MATCH('mobitool-Faktoren v2.0'!$AJ204,'Energiefaktoren Ecoinvent'!$A:$A,0))),0)</f>
        <v>0.22160602411070007</v>
      </c>
      <c r="BI204" s="306">
        <f ca="1">IF(OR(AJ204="Benzin",AJ204="Diesel"),0,IF(ISERROR(OFFSET('Daten KEA'!$A$1,MATCH(BI$5,'Daten KEA'!$A:$A,0)-1,MATCH(AP204,'Daten KEA'!$A$424:$ADO$424,0)-1)),0,OFFSET('Daten KEA'!$A$1,MATCH(BI$5,'Daten KEA'!$A:$A,0)-1,MATCH(AP204,'Daten KEA'!$A$424:$ADO$424,0)-1))-IF(ISERROR($AL204*INDEX('Energiefaktoren Ecoinvent'!$H:$H,MATCH('mobitool-Faktoren v2.0'!$AJ204,'Energiefaktoren Ecoinvent'!$A:$A,0))),0,$AL204*INDEX('Energiefaktoren Ecoinvent'!$H:$H,MATCH('mobitool-Faktoren v2.0'!$AJ204,'Energiefaktoren Ecoinvent'!$A:$A,0))))</f>
        <v>0</v>
      </c>
      <c r="BJ204" s="306">
        <f t="shared" ref="BJ204:BJ221" ca="1" si="189">SUM(BF204:BI204)</f>
        <v>0.97569922411069998</v>
      </c>
      <c r="BK204" s="306">
        <f ca="1">IF(ISERROR(OFFSET('Daten KEA'!$A$1,MATCH(BK$5,'Daten KEA'!$A:$A,0)-1,MATCH(AQ204,'Daten KEA'!$A$424:$ADO$424,0)-1)),0,OFFSET('Daten KEA'!$A$1,MATCH(BK$5,'Daten KEA'!$A:$A,0)-1,MATCH(AQ204,'Daten KEA'!$A$424:$ADO$424,0)-1))</f>
        <v>9.0510495781400011E-2</v>
      </c>
      <c r="BL204" s="306">
        <f ca="1">IF(ISERROR(OFFSET('Daten KEA'!$A$1,MATCH(BL$5,'Daten KEA'!$A:$A,0)-1,MATCH(AR204,'Daten KEA'!$A$424:$ADO$424,0)-1)),0,OFFSET('Daten KEA'!$A$1,MATCH(BL$5,'Daten KEA'!$A:$A,0)-1,MATCH(AR204,'Daten KEA'!$A$424:$ADO$424,0)-1))</f>
        <v>9.2948552318800004E-2</v>
      </c>
      <c r="BM204" s="306">
        <f ca="1">IF(ISERROR(OFFSET('Daten KEA'!$A$1,MATCH(BM$5,'Daten KEA'!$A:$A,0)-1,MATCH(AS204,'Daten KEA'!$A$424:$ADO$424,0)-1)),0,OFFSET('Daten KEA'!$A$1,MATCH(BM$5,'Daten KEA'!$A:$A,0)-1,MATCH(AS204,'Daten KEA'!$A$424:$ADO$424,0)-1))</f>
        <v>0.3593114004911</v>
      </c>
      <c r="BN204" s="307">
        <f t="shared" ca="1" si="148"/>
        <v>1.518469672702</v>
      </c>
      <c r="BO204" s="306">
        <f ca="1">IF(ISERROR(OFFSET('Daten KEA'!$A$1,MATCH(BO$5,'Daten KEA'!$A:$A,0)-1,MATCH(AT204,'Daten KEA'!$A$424:$ADO$424,0)-1)),0,OFFSET('Daten KEA'!$A$1,MATCH(BO$5,'Daten KEA'!$A:$A,0)-1,MATCH(AT204,'Daten KEA'!$A$424:$ADO$424,0)-1))</f>
        <v>1.5184696538020002</v>
      </c>
      <c r="BP204" s="305">
        <f t="shared" ca="1" si="157"/>
        <v>0.99999998755325825</v>
      </c>
      <c r="BQ204" s="308">
        <f ca="1">IF(ISERROR(OFFSET('Daten GWP'!$A$1,MATCH(BQ$5,'Daten GWP'!$A:$A,0)-1,MATCH(AM204,'Daten GWP'!$A$424:$ADO$424,0)-1)),0,OFFSET('Daten GWP'!$A$1,MATCH(BQ$5,'Daten GWP'!$A:$A,0)-1,MATCH(AM204,'Daten GWP'!$A$424:$ADO$424,0)-1))*1000</f>
        <v>56.901366000000003</v>
      </c>
      <c r="BR204" s="308">
        <f ca="1">IF(ISERROR(OFFSET('Daten GWP'!$A$1,MATCH(BR$5,'Daten GWP'!$A:$A,0)-1,MATCH(AN204,'Daten GWP'!$A$424:$ADO$424,0)-1)),0,OFFSET('Daten GWP'!$A$1,MATCH(BR$5,'Daten GWP'!$A:$A,0)-1,MATCH(AN204,'Daten GWP'!$A$424:$ADO$424,0)-1))*1000</f>
        <v>0</v>
      </c>
      <c r="BS204" s="308">
        <f ca="1">IF(ISERROR(OFFSET('Daten GWP'!$A$1,MATCH(BS$5,'Daten GWP'!$A:$A,0)-1,MATCH(AO204,'Daten GWP'!$A$424:$ADO$424,0)-1)),0,OFFSET('Daten GWP'!$A$1,MATCH(BS$5,'Daten GWP'!$A:$A,0)-1,MATCH(AO204,'Daten GWP'!$A$424:$ADO$424,0)-1))*1000</f>
        <v>11.45623</v>
      </c>
      <c r="BT204" s="308">
        <f ca="1">IF(ISERROR(OFFSET('Daten GWP'!$A$1,MATCH(BT$5,'Daten GWP'!$A:$A,0)-1,MATCH(AP204,'Daten GWP'!$A$424:$ADO$424,0)-1)),0,OFFSET('Daten GWP'!$A$1,MATCH(BT$5,'Daten GWP'!$A:$A,0)-1,MATCH(AP204,'Daten GWP'!$A$424:$ADO$424,0)-1))*1000</f>
        <v>0</v>
      </c>
      <c r="BU204" s="308">
        <f t="shared" ca="1" si="158"/>
        <v>68.357596000000001</v>
      </c>
      <c r="BV204" s="308">
        <f ca="1">IF(ISERROR(OFFSET('Daten GWP'!$A$1,MATCH(BV$5,'Daten GWP'!$A:$A,0)-1,MATCH(AQ204,'Daten GWP'!$A$424:$ADO$424,0)-1)),0,OFFSET('Daten GWP'!$A$1,MATCH(BV$5,'Daten GWP'!$A:$A,0)-1,MATCH(AQ204,'Daten GWP'!$A$424:$ADO$424,0)-1))*1000</f>
        <v>3.0091872</v>
      </c>
      <c r="BW204" s="308">
        <f ca="1">IF(ISERROR(OFFSET('Daten GWP'!$A$1,MATCH(BW$5,'Daten GWP'!$A:$A,0)-1,MATCH(AR204,'Daten GWP'!$A$424:$ADO$424,0)-1)),0,OFFSET('Daten GWP'!$A$1,MATCH(BW$5,'Daten GWP'!$A:$A,0)-1,MATCH(AR204,'Daten GWP'!$A$424:$ADO$424,0)-1))*1000</f>
        <v>5.4158226000000003</v>
      </c>
      <c r="BX204" s="308">
        <f ca="1">IF(ISERROR(OFFSET('Daten GWP'!$A$1,MATCH(BX$5,'Daten GWP'!$A:$A,0)-1,MATCH(AS204,'Daten GWP'!$A$424:$ADO$424,0)-1)),0,OFFSET('Daten GWP'!$A$1,MATCH(BX$5,'Daten GWP'!$A:$A,0)-1,MATCH(AS204,'Daten GWP'!$A$424:$ADO$424,0)-1))*1000</f>
        <v>11.532202999999999</v>
      </c>
      <c r="BY204" s="309">
        <f t="shared" ca="1" si="149"/>
        <v>88.314808799999994</v>
      </c>
      <c r="BZ204" s="308">
        <f ca="1">IF(ISERROR(OFFSET('Daten GWP'!$A$1,MATCH(BZ$5,'Daten GWP'!$A:$A,0)-1,MATCH(AT204,'Daten GWP'!$A$424:$ADO$424,0)-1)),0,OFFSET('Daten GWP'!$A$1,MATCH(BZ$5,'Daten GWP'!$A:$A,0)-1,MATCH(AT204,'Daten GWP'!$A$424:$ADO$424,0)-1))*1000</f>
        <v>88.314808999999997</v>
      </c>
      <c r="CA204" s="305">
        <f t="shared" ca="1" si="159"/>
        <v>1.0000000022646258</v>
      </c>
      <c r="CB204" s="310">
        <f ca="1">IF(ISERROR(OFFSET('Daten Elementary'!$A$1,MATCH(CB$5,'Daten Elementary'!$A:$A,0)-1,MATCH(AM204,'Daten Elementary'!$A$424:$ADO$424,0)-1)),0,OFFSET('Daten Elementary'!$A$1,MATCH(CB$5,'Daten Elementary'!$A:$A,0)-1,MATCH(AM204,'Daten Elementary'!$A$424:$ADO$424,0)-1))*1000000</f>
        <v>45.727094999999998</v>
      </c>
      <c r="CC204" s="310">
        <f ca="1">IF(ISERROR(OFFSET('Daten Elementary'!$A$1,MATCH(CC$5,'Daten Elementary'!$A:$A,0)-1,MATCH(AN204,'Daten Elementary'!$A$424:$ADO$424,0)-1)),0,OFFSET('Daten Elementary'!$A$1,MATCH(CC$5,'Daten Elementary'!$A:$A,0)-1,MATCH(AN204,'Daten Elementary'!$A$424:$ADO$424,0)-1))*1000000</f>
        <v>0</v>
      </c>
      <c r="CD204" s="310">
        <f ca="1">IF(ISERROR(OFFSET('Daten Elementary'!$A$1,MATCH(CD$5,'Daten Elementary'!$A:$A,0)-1,MATCH(AO204,'Daten Elementary'!$A$424:$ADO$424,0)-1)),0,OFFSET('Daten Elementary'!$A$1,MATCH(CD$5,'Daten Elementary'!$A:$A,0)-1,MATCH(AO204,'Daten Elementary'!$A$424:$ADO$424,0)-1))*1000000</f>
        <v>4.5784396999999997</v>
      </c>
      <c r="CE204" s="310">
        <f ca="1">IF(ISERROR(OFFSET('Daten Elementary'!$A$1,MATCH(CE$5,'Daten Elementary'!$A:$A,0)-1,MATCH(AP204,'Daten Elementary'!$A$424:$ADO$424,0)-1)),0,OFFSET('Daten Elementary'!$A$1,MATCH(CE$5,'Daten Elementary'!$A:$A,0)-1,MATCH(AP204,'Daten Elementary'!$A$424:$ADO$424,0)-1))*1000000</f>
        <v>0</v>
      </c>
      <c r="CF204" s="310">
        <f t="shared" ca="1" si="160"/>
        <v>50.305534699999995</v>
      </c>
      <c r="CG204" s="310">
        <f ca="1">IF(ISERROR(OFFSET('Daten Elementary'!$A$1,MATCH(CG$5,'Daten Elementary'!$A:$A,0)-1,MATCH(AQ204,'Daten Elementary'!$A$424:$ADO$424,0)-1)),0,OFFSET('Daten Elementary'!$A$1,MATCH(CG$5,'Daten Elementary'!$A:$A,0)-1,MATCH(AQ204,'Daten Elementary'!$A$424:$ADO$424,0)-1))*1000000</f>
        <v>1.4473872999999999</v>
      </c>
      <c r="CH204" s="310">
        <f ca="1">IF(ISERROR(OFFSET('Daten Elementary'!$A$1,MATCH(CH$5,'Daten Elementary'!$A:$A,0)-1,MATCH(AR204,'Daten Elementary'!$A$424:$ADO$424,0)-1)),0,OFFSET('Daten Elementary'!$A$1,MATCH(CH$5,'Daten Elementary'!$A:$A,0)-1,MATCH(AR204,'Daten Elementary'!$A$424:$ADO$424,0)-1))*1000000</f>
        <v>8.2958693999999991</v>
      </c>
      <c r="CI204" s="310">
        <f ca="1">IF(ISERROR(OFFSET('Daten Elementary'!$A$1,MATCH(CI$5,'Daten Elementary'!$A:$A,0)-1,MATCH(AS204,'Daten Elementary'!$A$424:$ADO$424,0)-1)),0,OFFSET('Daten Elementary'!$A$1,MATCH(CI$5,'Daten Elementary'!$A:$A,0)-1,MATCH(AS204,'Daten Elementary'!$A$424:$ADO$424,0)-1))*1000000</f>
        <v>12.336466999999999</v>
      </c>
      <c r="CJ204" s="311">
        <f t="shared" ca="1" si="161"/>
        <v>72.385258399999998</v>
      </c>
      <c r="CK204" s="310">
        <f ca="1">IF(ISERROR(OFFSET('Daten Elementary'!$A$1,MATCH(CK$5,'Daten Elementary'!$A:$A,0)-1,MATCH($AT204,'Daten Elementary'!$A$424:$ADO$424,0)-1)),0,OFFSET('Daten Elementary'!$A$1,MATCH(CK$5,'Daten Elementary'!$A:$A,0)-1,MATCH($AT204,'Daten Elementary'!$A$424:$ADO$424,0)-1))*1000000</f>
        <v>72.385259000000005</v>
      </c>
      <c r="CL204" s="305">
        <f t="shared" ca="1" si="162"/>
        <v>1.0000000082889806</v>
      </c>
      <c r="CM204" s="312">
        <f ca="1">IF(ISERROR(OFFSET('Daten Elementary'!$A$1,MATCH(CM$5,'Daten Elementary'!$A:$A,0)-1,MATCH(AM204,'Daten Elementary'!$A$424:$ADO$424,0)-1)),0,OFFSET('Daten Elementary'!$A$1,MATCH(CM$5,'Daten Elementary'!$A:$A,0)-1,MATCH(AM204,'Daten Elementary'!$A$424:$ADO$424,0)-1))*1000000</f>
        <v>26.041865000000001</v>
      </c>
      <c r="CN204" s="312">
        <f ca="1">IF(ISERROR(OFFSET('Daten Elementary'!$A$1,MATCH(CN$5,'Daten Elementary'!$A:$A,0)-1,MATCH(AN204,'Daten Elementary'!$A$424:$ADO$424,0)-1)),0,OFFSET('Daten Elementary'!$A$1,MATCH(CN$5,'Daten Elementary'!$A:$A,0)-1,MATCH(AN204,'Daten Elementary'!$A$424:$ADO$424,0)-1))*1000000</f>
        <v>0</v>
      </c>
      <c r="CO204" s="312">
        <f ca="1">IF(ISERROR(OFFSET('Daten Elementary'!$A$1,MATCH(CO$5,'Daten Elementary'!$A:$A,0)-1,MATCH(AO204,'Daten Elementary'!$A$424:$ADO$424,0)-1)),0,OFFSET('Daten Elementary'!$A$1,MATCH(CO$5,'Daten Elementary'!$A:$A,0)-1,MATCH(AO204,'Daten Elementary'!$A$424:$ADO$424,0)-1))*1000000</f>
        <v>3.7209723000000001</v>
      </c>
      <c r="CP204" s="312">
        <f ca="1">IF(ISERROR(OFFSET('Daten Elementary'!$A$1,MATCH(CP$5,'Daten Elementary'!$A:$A,0)-1,MATCH(AP204,'Daten Elementary'!$A$424:$ADO$424,0)-1)),0,OFFSET('Daten Elementary'!$A$1,MATCH(CP$5,'Daten Elementary'!$A:$A,0)-1,MATCH(AP204,'Daten Elementary'!$A$424:$ADO$424,0)-1))*1000000</f>
        <v>0</v>
      </c>
      <c r="CQ204" s="312">
        <f t="shared" ca="1" si="163"/>
        <v>29.762837300000001</v>
      </c>
      <c r="CR204" s="312">
        <f ca="1">IF(ISERROR(OFFSET('Daten Elementary'!$A$1,MATCH(CR$5,'Daten Elementary'!$A:$A,0)-1,MATCH(AQ204,'Daten Elementary'!$A$424:$ADO$424,0)-1)),0,OFFSET('Daten Elementary'!$A$1,MATCH(CR$5,'Daten Elementary'!$A:$A,0)-1,MATCH(AQ204,'Daten Elementary'!$A$424:$ADO$424,0)-1))*1000000</f>
        <v>0.78984613000000004</v>
      </c>
      <c r="CS204" s="312">
        <f ca="1">IF(ISERROR(OFFSET('Daten Elementary'!$A$1,MATCH(CS$5,'Daten Elementary'!$A:$A,0)-1,MATCH(AR204,'Daten Elementary'!$A$424:$ADO$424,0)-1)),0,OFFSET('Daten Elementary'!$A$1,MATCH(CS$5,'Daten Elementary'!$A:$A,0)-1,MATCH(AR204,'Daten Elementary'!$A$424:$ADO$424,0)-1))*1000000</f>
        <v>2.4036317</v>
      </c>
      <c r="CT204" s="312">
        <f ca="1">IF(ISERROR(OFFSET('Daten Elementary'!$A$1,MATCH(CT$5,'Daten Elementary'!$A:$A,0)-1,MATCH(AS204,'Daten Elementary'!$A$424:$ADO$424,0)-1)),0,OFFSET('Daten Elementary'!$A$1,MATCH(CT$5,'Daten Elementary'!$A:$A,0)-1,MATCH(AS204,'Daten Elementary'!$A$424:$ADO$424,0)-1))*1000000</f>
        <v>6.9764191000000002</v>
      </c>
      <c r="CU204" s="313">
        <f t="shared" ca="1" si="164"/>
        <v>39.932734230000001</v>
      </c>
      <c r="CV204" s="312">
        <f ca="1">IF(ISERROR(OFFSET('Daten Elementary'!$A$1,MATCH(CV$5,'Daten Elementary'!$A:$A,0)-1,MATCH($AT204,'Daten Elementary'!$A$424:$ADO$424,0)-1)),0,OFFSET('Daten Elementary'!$A$1,MATCH(CV$5,'Daten Elementary'!$A:$A,0)-1,MATCH($AT204,'Daten Elementary'!$A$424:$ADO$424,0)-1))*1000000</f>
        <v>39.932733999999996</v>
      </c>
      <c r="CW204" s="305">
        <f t="shared" ca="1" si="165"/>
        <v>0.99999999424031416</v>
      </c>
      <c r="CX204" s="314">
        <f ca="1">IF(ISERROR(OFFSET('Daten Elementary'!$A$1,MATCH(CX$5,'Daten Elementary'!$A:$A,0)-1,MATCH(AM204,'Daten Elementary'!$A$424:$ADO$424,0)-1)),0,OFFSET('Daten Elementary'!$A$1,MATCH(CX$5,'Daten Elementary'!$A:$A,0)-1,MATCH(AM204,'Daten Elementary'!$A$424:$ADO$424,0)-1))*1000000</f>
        <v>1.9414321000000001</v>
      </c>
      <c r="CY204" s="314">
        <f ca="1">IF(ISERROR(OFFSET('Daten Elementary'!$A$1,MATCH(CY$5,'Daten Elementary'!$A:$A,0)-1,MATCH(AN204,'Daten Elementary'!$A$424:$ADO$424,0)-1)),0,OFFSET('Daten Elementary'!$A$1,MATCH(CY$5,'Daten Elementary'!$A:$A,0)-1,MATCH(AN204,'Daten Elementary'!$A$424:$ADO$424,0)-1))*1000000</f>
        <v>0</v>
      </c>
      <c r="CZ204" s="314">
        <f ca="1">IF(ISERROR(OFFSET('Daten Elementary'!$A$1,MATCH(CZ$5,'Daten Elementary'!$A:$A,0)-1,MATCH(AO204,'Daten Elementary'!$A$424:$ADO$424,0)-1)),0,OFFSET('Daten Elementary'!$A$1,MATCH(CZ$5,'Daten Elementary'!$A:$A,0)-1,MATCH(AO204,'Daten Elementary'!$A$424:$ADO$424,0)-1))*1000000</f>
        <v>39.654365999999996</v>
      </c>
      <c r="DA204" s="314">
        <f ca="1">IF(ISERROR(OFFSET('Daten Elementary'!$A$1,MATCH(DA$5,'Daten Elementary'!$A:$A,0)-1,MATCH(AP204,'Daten Elementary'!$A$424:$ADO$424,0)-1)),0,OFFSET('Daten Elementary'!$A$1,MATCH(DA$5,'Daten Elementary'!$A:$A,0)-1,MATCH(AP204,'Daten Elementary'!$A$424:$ADO$424,0)-1))*1000000</f>
        <v>0</v>
      </c>
      <c r="DB204" s="314">
        <f t="shared" ca="1" si="166"/>
        <v>41.595798099999996</v>
      </c>
      <c r="DC204" s="314">
        <f ca="1">IF(ISERROR(OFFSET('Daten Elementary'!$A$1,MATCH(DC$5,'Daten Elementary'!$A:$A,0)-1,MATCH(AQ204,'Daten Elementary'!$A$424:$ADO$424,0)-1)),0,OFFSET('Daten Elementary'!$A$1,MATCH(DC$5,'Daten Elementary'!$A:$A,0)-1,MATCH(AQ204,'Daten Elementary'!$A$424:$ADO$424,0)-1))*1000000</f>
        <v>5.6409677</v>
      </c>
      <c r="DD204" s="314">
        <f ca="1">IF(ISERROR(OFFSET('Daten Elementary'!$A$1,MATCH(DD$5,'Daten Elementary'!$A:$A,0)-1,MATCH(AR204,'Daten Elementary'!$A$424:$ADO$424,0)-1)),0,OFFSET('Daten Elementary'!$A$1,MATCH(DD$5,'Daten Elementary'!$A:$A,0)-1,MATCH(AR204,'Daten Elementary'!$A$424:$ADO$424,0)-1))*1000000</f>
        <v>4.9755921000000001</v>
      </c>
      <c r="DE204" s="314">
        <f ca="1">IF(ISERROR(OFFSET('Daten Elementary'!$A$1,MATCH(DE$5,'Daten Elementary'!$A:$A,0)-1,MATCH(AS204,'Daten Elementary'!$A$424:$ADO$424,0)-1)),0,OFFSET('Daten Elementary'!$A$1,MATCH(DE$5,'Daten Elementary'!$A:$A,0)-1,MATCH(AS204,'Daten Elementary'!$A$424:$ADO$424,0)-1))*1000000</f>
        <v>64.453481999999994</v>
      </c>
      <c r="DF204" s="315">
        <f t="shared" ca="1" si="167"/>
        <v>116.66583989999998</v>
      </c>
      <c r="DG204" s="314">
        <f ca="1">IF(ISERROR(OFFSET('Daten Elementary'!$A$1,MATCH(DG$5,'Daten Elementary'!$A:$A,0)-1,MATCH($AT204,'Daten Elementary'!$A$424:$ADO$424,0)-1)),0,OFFSET('Daten Elementary'!$A$1,MATCH(DG$5,'Daten Elementary'!$A:$A,0)-1,MATCH($AT204,'Daten Elementary'!$A$424:$ADO$424,0)-1))*1000000</f>
        <v>116.66584</v>
      </c>
      <c r="DH204" s="305">
        <f t="shared" ca="1" si="168"/>
        <v>1.000000000857149</v>
      </c>
      <c r="DI204" s="316">
        <f ca="1">IF(ISERROR(OFFSET('Daten Elementary'!$A$1,MATCH(DI$5,'Daten Elementary'!$A:$A,0)-1,MATCH(AM204,'Daten Elementary'!$A$424:$ADO$424,0)-1)),0,OFFSET('Daten Elementary'!$A$1,MATCH(DI$5,'Daten Elementary'!$A:$A,0)-1,MATCH(AM204,'Daten Elementary'!$A$424:$ADO$424,0)-1))*1000000</f>
        <v>199.65</v>
      </c>
      <c r="DJ204" s="316">
        <f ca="1">IF(ISERROR(OFFSET('Daten Elementary'!$A$1,MATCH(DJ$5,'Daten Elementary'!$A:$A,0)-1,MATCH(AN204,'Daten Elementary'!$A$424:$ADO$424,0)-1)),0,OFFSET('Daten Elementary'!$A$1,MATCH(DJ$5,'Daten Elementary'!$A:$A,0)-1,MATCH(AN204,'Daten Elementary'!$A$424:$ADO$424,0)-1))*1000000</f>
        <v>0</v>
      </c>
      <c r="DK204" s="316">
        <f ca="1">IF(ISERROR(OFFSET('Daten Elementary'!$A$1,MATCH(DK$5,'Daten Elementary'!$A:$A,0)-1,MATCH(AO204,'Daten Elementary'!$A$424:$ADO$424,0)-1)),0,OFFSET('Daten Elementary'!$A$1,MATCH(DK$5,'Daten Elementary'!$A:$A,0)-1,MATCH(AO204,'Daten Elementary'!$A$424:$ADO$424,0)-1))*1000000</f>
        <v>48.315388999999996</v>
      </c>
      <c r="DL204" s="316">
        <f ca="1">IF(ISERROR(OFFSET('Daten Elementary'!$A$1,MATCH(DL$5,'Daten Elementary'!$A:$A,0)-1,MATCH(AP204,'Daten Elementary'!$A$424:$ADO$424,0)-1)),0,OFFSET('Daten Elementary'!$A$1,MATCH(DL$5,'Daten Elementary'!$A:$A,0)-1,MATCH(AP204,'Daten Elementary'!$A$424:$ADO$424,0)-1))*1000000</f>
        <v>0</v>
      </c>
      <c r="DM204" s="316">
        <f t="shared" ca="1" si="169"/>
        <v>247.96538900000002</v>
      </c>
      <c r="DN204" s="316">
        <f ca="1">IF(ISERROR(OFFSET('Daten Elementary'!$A$1,MATCH(DN$5,'Daten Elementary'!$A:$A,0)-1,MATCH(AQ204,'Daten Elementary'!$A$424:$ADO$424,0)-1)),0,OFFSET('Daten Elementary'!$A$1,MATCH(DN$5,'Daten Elementary'!$A:$A,0)-1,MATCH(AQ204,'Daten Elementary'!$A$424:$ADO$424,0)-1))*1000000</f>
        <v>5.6083917000000003</v>
      </c>
      <c r="DO204" s="316">
        <f ca="1">IF(ISERROR(OFFSET('Daten Elementary'!$A$1,MATCH(DO$5,'Daten Elementary'!$A:$A,0)-1,MATCH(AR204,'Daten Elementary'!$A$424:$ADO$424,0)-1)),0,OFFSET('Daten Elementary'!$A$1,MATCH(DO$5,'Daten Elementary'!$A:$A,0)-1,MATCH(AR204,'Daten Elementary'!$A$424:$ADO$424,0)-1))*1000000</f>
        <v>11.352368</v>
      </c>
      <c r="DP204" s="316">
        <f ca="1">IF(ISERROR(OFFSET('Daten Elementary'!$A$1,MATCH(DP$5,'Daten Elementary'!$A:$A,0)-1,MATCH(AS204,'Daten Elementary'!$A$424:$ADO$424,0)-1)),0,OFFSET('Daten Elementary'!$A$1,MATCH(DP$5,'Daten Elementary'!$A:$A,0)-1,MATCH(AS204,'Daten Elementary'!$A$424:$ADO$424,0)-1))*1000000</f>
        <v>72.303600000000003</v>
      </c>
      <c r="DQ204" s="317">
        <f t="shared" ca="1" si="170"/>
        <v>337.22974870000002</v>
      </c>
      <c r="DR204" s="316">
        <f ca="1">IF(ISERROR(OFFSET('Daten Elementary'!$A$1,MATCH(DR$5,'Daten Elementary'!$A:$A,0)-1,MATCH($AT204,'Daten Elementary'!$A$424:$ADO$424,0)-1)),0,OFFSET('Daten Elementary'!$A$1,MATCH(DR$5,'Daten Elementary'!$A:$A,0)-1,MATCH($AT204,'Daten Elementary'!$A$424:$ADO$424,0)-1))*1000000</f>
        <v>337.22975000000002</v>
      </c>
      <c r="DS204" s="305">
        <f t="shared" ca="1" si="171"/>
        <v>1.0000000038549386</v>
      </c>
      <c r="DT204" s="318">
        <f ca="1">IF(ISERROR(OFFSET('Daten UBP13'!$A$1,MATCH(DT$5,'Daten UBP13'!$A:$A,0)-1,MATCH(AM204,'Daten UBP13'!$A$424:$AEG$424,0)-1)),0,OFFSET('Daten UBP13'!$A$1,MATCH(DT$5,'Daten UBP13'!$A:$A,0)-1,MATCH(AM204,'Daten UBP13'!$A$424:$AEG$424,0)-1))</f>
        <v>66.38749</v>
      </c>
      <c r="DU204" s="318">
        <f ca="1">IF(ISERROR(OFFSET('Daten UBP13'!$A$1,MATCH(DU$5,'Daten UBP13'!$A:$A,0)-1,MATCH(AN204,'Daten UBP13'!$A$424:$AEG$424,0)-1)),0,OFFSET('Daten UBP13'!$A$1,MATCH(DU$5,'Daten UBP13'!$A:$A,0)-1,MATCH(AN204,'Daten UBP13'!$A$424:$AEG$424,0)-1))</f>
        <v>0</v>
      </c>
      <c r="DV204" s="318">
        <f ca="1">IF(ISERROR(OFFSET('Daten UBP13'!$A$1,MATCH(DV$5,'Daten UBP13'!$A:$A,0)-1,MATCH(AO204,'Daten UBP13'!$A$424:$AEG$424,0)-1)),0,OFFSET('Daten UBP13'!$A$1,MATCH(DV$5,'Daten UBP13'!$A:$A,0)-1,MATCH(AO204,'Daten UBP13'!$A$424:$AEG$424,0)-1))</f>
        <v>23.929995000000002</v>
      </c>
      <c r="DW204" s="318">
        <f ca="1">IF(ISERROR(OFFSET('Daten UBP13'!$A$1,MATCH(DW$5,'Daten UBP13'!$A:$A,0)-1,MATCH(AP204,'Daten UBP13'!$A$424:$AEG$424,0)-1)),0,OFFSET('Daten UBP13'!$A$1,MATCH(DW$5,'Daten UBP13'!$A:$A,0)-1,MATCH(AP204,'Daten UBP13'!$A$424:$AEG$424,0)-1))</f>
        <v>0</v>
      </c>
      <c r="DX204" s="318">
        <f t="shared" ca="1" si="172"/>
        <v>90.317485000000005</v>
      </c>
      <c r="DY204" s="318">
        <f ca="1">IF(ISERROR(OFFSET('Daten UBP13'!$A$1,MATCH(DY$5,'Daten UBP13'!$A:$A,0)-1,MATCH(AQ204,'Daten UBP13'!$A$424:$AEG$424,0)-1)),0,OFFSET('Daten UBP13'!$A$1,MATCH(DY$5,'Daten UBP13'!$A:$A,0)-1,MATCH(AQ204,'Daten UBP13'!$A$424:$AEG$424,0)-1))</f>
        <v>4.1709228999999999</v>
      </c>
      <c r="DZ204" s="318">
        <f ca="1">IF(ISERROR(OFFSET('Daten UBP13'!$A$1,MATCH(DZ$5,'Daten UBP13'!$A:$A,0)-1,MATCH(AR204,'Daten UBP13'!$A$424:$AEG$424,0)-1)),0,OFFSET('Daten UBP13'!$A$1,MATCH(DZ$5,'Daten UBP13'!$A:$A,0)-1,MATCH(AR204,'Daten UBP13'!$A$424:$AEG$424,0)-1))</f>
        <v>10.078598</v>
      </c>
      <c r="EA204" s="318">
        <f ca="1">IF(ISERROR(OFFSET('Daten UBP13'!$A$1,MATCH(EA$5,'Daten UBP13'!$A:$A,0)-1,MATCH(AS204,'Daten UBP13'!$A$424:$AEG$424,0)-1)),0,OFFSET('Daten UBP13'!$A$1,MATCH(EA$5,'Daten UBP13'!$A:$A,0)-1,MATCH(AS204,'Daten UBP13'!$A$424:$AEG$424,0)-1))</f>
        <v>23.576391999999998</v>
      </c>
      <c r="EB204" s="319">
        <f t="shared" ca="1" si="173"/>
        <v>128.1433979</v>
      </c>
      <c r="EC204" s="318">
        <f ca="1">IF(ISERROR(OFFSET('Daten UBP13'!$A$1,MATCH(EC$5,'Daten UBP13'!$A:$A,0)-1,MATCH(AT204,'Daten UBP13'!$A$424:$AEG$424,0)-1)),0,OFFSET('Daten UBP13'!$A$1,MATCH(EC$5,'Daten UBP13'!$A:$A,0)-1,MATCH(AT204,'Daten UBP13'!$A$424:$AEG$424,0)-1))</f>
        <v>128.14340000000001</v>
      </c>
      <c r="ED204" s="305">
        <f t="shared" ca="1" si="174"/>
        <v>1.0000000163878908</v>
      </c>
      <c r="EE204" s="320">
        <f ca="1">IF(ISERROR(OFFSET('Daten ReCiPe'!$A$1,MATCH(EE$5,'Daten ReCiPe'!$A:$A,0)-1,MATCH(AM204,'Daten ReCiPe'!$A$424:$ADO$424,0)-1)),0,OFFSET('Daten ReCiPe'!$A$1,MATCH(EE$5,'Daten ReCiPe'!$A:$A,0)-1,MATCH(AM204,'Daten ReCiPe'!$A$424:$ADO$424,0)-1))*1000</f>
        <v>3.7017343</v>
      </c>
      <c r="EF204" s="320">
        <f ca="1">IF(ISERROR(OFFSET('Daten ReCiPe'!$A$1,MATCH(EF$5,'Daten ReCiPe'!$A:$A,0)-1,MATCH(AN204,'Daten ReCiPe'!$A$424:$ADO$424,0)-1)),0,OFFSET('Daten ReCiPe'!$A$1,MATCH(EF$5,'Daten ReCiPe'!$A:$A,0)-1,MATCH(AN204,'Daten ReCiPe'!$A$424:$ADO$424,0)-1))*1000</f>
        <v>0</v>
      </c>
      <c r="EG204" s="320">
        <f ca="1">IF(ISERROR(OFFSET('Daten ReCiPe'!$A$1,MATCH(EG$5,'Daten ReCiPe'!$A:$A,0)-1,MATCH(AO204,'Daten ReCiPe'!$A$424:$ADO$424,0)-1)),0,OFFSET('Daten ReCiPe'!$A$1,MATCH(EG$5,'Daten ReCiPe'!$A:$A,0)-1,MATCH(AO204,'Daten ReCiPe'!$A$424:$ADO$424,0)-1))*1000</f>
        <v>3.7794603000000002</v>
      </c>
      <c r="EH204" s="320">
        <f ca="1">IF(ISERROR(OFFSET('Daten ReCiPe'!$A$1,MATCH(EH$5,'Daten ReCiPe'!$A:$A,0)-1,MATCH(AP204,'Daten ReCiPe'!$A$424:$ADO$424,0)-1)),0,OFFSET('Daten ReCiPe'!$A$1,MATCH(EH$5,'Daten ReCiPe'!$A:$A,0)-1,MATCH(AP204,'Daten ReCiPe'!$A$424:$ADO$424,0)-1))*1000</f>
        <v>0</v>
      </c>
      <c r="EI204" s="320">
        <f t="shared" ca="1" si="175"/>
        <v>7.4811946000000002</v>
      </c>
      <c r="EJ204" s="320">
        <f ca="1">IF(ISERROR(OFFSET('Daten ReCiPe'!$A$1,MATCH(EJ$5,'Daten ReCiPe'!$A:$A,0)-1,MATCH(AQ204,'Daten ReCiPe'!$A$424:$ADO$424,0)-1)),0,OFFSET('Daten ReCiPe'!$A$1,MATCH(EJ$5,'Daten ReCiPe'!$A:$A,0)-1,MATCH(AQ204,'Daten ReCiPe'!$A$424:$ADO$424,0)-1))*1000</f>
        <v>0.43486047</v>
      </c>
      <c r="EK204" s="320">
        <f ca="1">IF(ISERROR(OFFSET('Daten ReCiPe'!$A$1,MATCH(EK$5,'Daten ReCiPe'!$A:$A,0)-1,MATCH(AR204,'Daten ReCiPe'!$A$424:$ADO$424,0)-1)),0,OFFSET('Daten ReCiPe'!$A$1,MATCH(EK$5,'Daten ReCiPe'!$A:$A,0)-1,MATCH(AR204,'Daten ReCiPe'!$A$424:$ADO$424,0)-1))*1000</f>
        <v>0.78788553000000006</v>
      </c>
      <c r="EL204" s="320">
        <f ca="1">IF(ISERROR(OFFSET('Daten ReCiPe'!$A$1,MATCH(EL$5,'Daten ReCiPe'!$A:$A,0)-1,MATCH(AS204,'Daten ReCiPe'!$A$424:$ADO$424,0)-1)),0,OFFSET('Daten ReCiPe'!$A$1,MATCH(EL$5,'Daten ReCiPe'!$A:$A,0)-1,MATCH(AS204,'Daten ReCiPe'!$A$424:$ADO$424,0)-1))*1000</f>
        <v>1.8488713000000001</v>
      </c>
      <c r="EM204" s="321">
        <f t="shared" ca="1" si="176"/>
        <v>10.552811900000002</v>
      </c>
      <c r="EN204" s="320">
        <f ca="1">IF(ISERROR(OFFSET('Daten ReCiPe'!$A$1,MATCH(EN$5,'Daten ReCiPe'!$A:$A,0)-1,MATCH(AT204,'Daten ReCiPe'!$A$424:$ADO$424,0)-1)),0,OFFSET('Daten ReCiPe'!$A$1,MATCH(EN$5,'Daten ReCiPe'!$A:$A,0)-1,MATCH(AT204,'Daten ReCiPe'!$A$424:$ADO$424,0)-1))*1000</f>
        <v>10.552811999999999</v>
      </c>
      <c r="EO204" s="305">
        <f t="shared" ca="1" si="177"/>
        <v>1.000000009476147</v>
      </c>
      <c r="EP204" s="322">
        <f ca="1">IF(ISERROR(OFFSET('Daten Elementary'!$A$1,MATCH(EP$5,'Daten Elementary'!$A:$A,0)-1,MATCH(AM204,'Daten Elementary'!$A$424:$ADO$424,0)-1)),0,OFFSET('Daten Elementary'!$A$1,MATCH(EP$5,'Daten Elementary'!$A:$A,0)-1,MATCH(AM204,'Daten Elementary'!$A$424:$ADO$424,0)-1))*1000000</f>
        <v>0.85444310000000001</v>
      </c>
      <c r="EQ204" s="322">
        <f ca="1">IF(ISERROR(OFFSET('Daten Elementary'!$A$1,MATCH(EQ$5,'Daten Elementary'!$A:$A,0)-1,MATCH(AN204,'Daten Elementary'!$A$424:$ADO$424,0)-1)),0,OFFSET('Daten Elementary'!$A$1,MATCH(EQ$5,'Daten Elementary'!$A:$A,0)-1,MATCH(AN204,'Daten Elementary'!$A$424:$ADO$424,0)-1))*1000000</f>
        <v>0</v>
      </c>
      <c r="ER204" s="322">
        <f ca="1">IF(ISERROR(OFFSET('Daten Elementary'!$A$1,MATCH(ER$5,'Daten Elementary'!$A:$A,0)-1,MATCH(AO204,'Daten Elementary'!$A$424:$ADO$424,0)-1)),0,OFFSET('Daten Elementary'!$A$1,MATCH(ER$5,'Daten Elementary'!$A:$A,0)-1,MATCH(AO204,'Daten Elementary'!$A$424:$ADO$424,0)-1))*1000000</f>
        <v>107.42184</v>
      </c>
      <c r="ES204" s="322">
        <f ca="1">IF(ISERROR(OFFSET('Daten Elementary'!$A$1,MATCH(ES$5,'Daten Elementary'!$A:$A,0)-1,MATCH(AP204,'Daten Elementary'!$A$424:$ADO$424,0)-1)),0,OFFSET('Daten Elementary'!$A$1,MATCH(ES$5,'Daten Elementary'!$A:$A,0)-1,MATCH(AP204,'Daten Elementary'!$A$424:$ADO$424,0)-1))*1000000</f>
        <v>0</v>
      </c>
      <c r="ET204" s="322">
        <f t="shared" ca="1" si="178"/>
        <v>108.2762831</v>
      </c>
      <c r="EU204" s="322">
        <f ca="1">IF(ISERROR(OFFSET('Daten Elementary'!$A$1,MATCH(EU$5,'Daten Elementary'!$A:$A,0)-1,MATCH(AQ204,'Daten Elementary'!$A$424:$ADO$424,0)-1)),0,OFFSET('Daten Elementary'!$A$1,MATCH(EU$5,'Daten Elementary'!$A:$A,0)-1,MATCH(AQ204,'Daten Elementary'!$A$424:$ADO$424,0)-1))*1000000</f>
        <v>8.8084106000000002</v>
      </c>
      <c r="EV204" s="322">
        <f ca="1">IF(ISERROR(OFFSET('Daten Elementary'!$A$1,MATCH(EV$5,'Daten Elementary'!$A:$A,0)-1,MATCH(AR204,'Daten Elementary'!$A$424:$ADO$424,0)-1)),0,OFFSET('Daten Elementary'!$A$1,MATCH(EV$5,'Daten Elementary'!$A:$A,0)-1,MATCH(AR204,'Daten Elementary'!$A$424:$ADO$424,0)-1))*1000000</f>
        <v>13.061656000000001</v>
      </c>
      <c r="EW204" s="322">
        <f ca="1">IF(ISERROR(OFFSET('Daten Elementary'!$A$1,MATCH(EW$5,'Daten Elementary'!$A:$A,0)-1,MATCH(AS204,'Daten Elementary'!$A$424:$ADO$424,0)-1)),0,OFFSET('Daten Elementary'!$A$1,MATCH(EW$5,'Daten Elementary'!$A:$A,0)-1,MATCH(AS204,'Daten Elementary'!$A$424:$ADO$424,0)-1))*1000000</f>
        <v>27.10126</v>
      </c>
      <c r="EX204" s="323">
        <f t="shared" ca="1" si="179"/>
        <v>157.2476097</v>
      </c>
      <c r="EY204" s="322">
        <f ca="1">IF(ISERROR(OFFSET('Daten Elementary'!$A$1,MATCH(EY$5,'Daten Elementary'!$A:$A,0)-1,MATCH($AT204,'Daten Elementary'!$A$424:$ADO$424,0)-1)),0,OFFSET('Daten Elementary'!$A$1,MATCH(EY$5,'Daten Elementary'!$A:$A,0)-1,MATCH($AT204,'Daten Elementary'!$A$424:$ADO$424,0)-1))*1000000</f>
        <v>157.24761000000001</v>
      </c>
      <c r="EZ204" s="305">
        <f t="shared" ca="1" si="180"/>
        <v>1.0000000019078192</v>
      </c>
      <c r="FA204" s="314">
        <f ca="1">IF(ISERROR(OFFSET('Daten Elementary'!$A$1,MATCH(FA$5,'Daten Elementary'!$A:$A,0)-1,MATCH(AM204,'Daten Elementary'!$A$424:$ADO$424,0)-1)),0,OFFSET('Daten Elementary'!$A$1,MATCH(FA$5,'Daten Elementary'!$A:$A,0)-1,MATCH(AM204,'Daten Elementary'!$A$424:$ADO$424,0)-1))*1000</f>
        <v>55.5</v>
      </c>
      <c r="FB204" s="314">
        <f ca="1">IF(ISERROR(OFFSET('Daten Elementary'!$A$1,MATCH(FB$5,'Daten Elementary'!$A:$A,0)-1,MATCH(AN204,'Daten Elementary'!$A$424:$ADO$424,0)-1)),0,OFFSET('Daten Elementary'!$A$1,MATCH(FB$5,'Daten Elementary'!$A:$A,0)-1,MATCH(AN204,'Daten Elementary'!$A$424:$ADO$424,0)-1))*1000</f>
        <v>0</v>
      </c>
      <c r="FC204" s="314">
        <f ca="1">IF(ISERROR(OFFSET('Daten Elementary'!$A$1,MATCH(FC$5,'Daten Elementary'!$A:$A,0)-1,MATCH(AO204,'Daten Elementary'!$A$424:$ADO$424,0)-1)),0,OFFSET('Daten Elementary'!$A$1,MATCH(FC$5,'Daten Elementary'!$A:$A,0)-1,MATCH(AO204,'Daten Elementary'!$A$424:$ADO$424,0)-1))*1000</f>
        <v>9.3589944999999997</v>
      </c>
      <c r="FD204" s="314">
        <f ca="1">IF(ISERROR(OFFSET('Daten Elementary'!$A$1,MATCH(FD$5,'Daten Elementary'!$A:$A,0)-1,MATCH(AP204,'Daten Elementary'!$A$424:$ADO$424,0)-1)),0,OFFSET('Daten Elementary'!$A$1,MATCH(FD$5,'Daten Elementary'!$A:$A,0)-1,MATCH(AP204,'Daten Elementary'!$A$424:$ADO$424,0)-1))*1000</f>
        <v>0</v>
      </c>
      <c r="FE204" s="314">
        <f t="shared" ca="1" si="181"/>
        <v>64.858994499999994</v>
      </c>
      <c r="FF204" s="314">
        <f ca="1">IF(ISERROR(OFFSET('Daten Elementary'!$A$1,MATCH(FF$5,'Daten Elementary'!$A:$A,0)-1,MATCH(AQ204,'Daten Elementary'!$A$424:$ADO$424,0)-1)),0,OFFSET('Daten Elementary'!$A$1,MATCH(FF$5,'Daten Elementary'!$A:$A,0)-1,MATCH(AQ204,'Daten Elementary'!$A$424:$ADO$424,0)-1))*1000</f>
        <v>2.7268727000000004</v>
      </c>
      <c r="FG204" s="314">
        <f ca="1">IF(ISERROR(OFFSET('Daten Elementary'!$A$1,MATCH(FG$5,'Daten Elementary'!$A:$A,0)-1,MATCH(AR204,'Daten Elementary'!$A$424:$ADO$424,0)-1)),0,OFFSET('Daten Elementary'!$A$1,MATCH(FG$5,'Daten Elementary'!$A:$A,0)-1,MATCH(AR204,'Daten Elementary'!$A$424:$ADO$424,0)-1))*1000</f>
        <v>4.8338201999999999</v>
      </c>
      <c r="FH204" s="314">
        <f ca="1">IF(ISERROR(OFFSET('Daten Elementary'!$A$1,MATCH(FH$5,'Daten Elementary'!$A:$A,0)-1,MATCH(AS204,'Daten Elementary'!$A$424:$ADO$424,0)-1)),0,OFFSET('Daten Elementary'!$A$1,MATCH(FH$5,'Daten Elementary'!$A:$A,0)-1,MATCH(AS204,'Daten Elementary'!$A$424:$ADO$424,0)-1))*1000</f>
        <v>10.395964000000001</v>
      </c>
      <c r="FI204" s="315">
        <f t="shared" ca="1" si="182"/>
        <v>82.815651400000007</v>
      </c>
      <c r="FJ204" s="314">
        <f ca="1">IF(ISERROR(OFFSET('Daten Elementary'!$A$1,MATCH(FJ$5,'Daten Elementary'!$A:$A,0)-1,MATCH($AT204,'Daten Elementary'!$A$424:$ADO$424,0)-1)),0,OFFSET('Daten Elementary'!$A$1,MATCH(FJ$5,'Daten Elementary'!$A:$A,0)-1,MATCH($AT204,'Daten Elementary'!$A$424:$ADO$424,0)-1))*1000</f>
        <v>82.815652</v>
      </c>
      <c r="FK204" s="305">
        <f t="shared" ca="1" si="183"/>
        <v>1.0000000072450073</v>
      </c>
      <c r="FL204" s="314">
        <f ca="1">IF(ISERROR(OFFSET('Daten Elementary'!$A$1,MATCH(FL$5,'Daten Elementary'!$A:$A,0)-1,MATCH(AM204,'Daten Elementary'!$A$424:$ADO$424,0)-1)),0,OFFSET('Daten Elementary'!$A$1,MATCH(FL$5,'Daten Elementary'!$A:$A,0)-1,MATCH(AM204,'Daten Elementary'!$A$424:$ADO$424,0)-1))</f>
        <v>0</v>
      </c>
      <c r="FM204" s="314">
        <f ca="1">IF(ISERROR(OFFSET('Daten Elementary'!$A$1,MATCH(FM$5,'Daten Elementary'!$A:$A,0)-1,MATCH(AN204,'Daten Elementary'!$A$424:$ADO$424,0)-1)),0,OFFSET('Daten Elementary'!$A$1,MATCH(FM$5,'Daten Elementary'!$A:$A,0)-1,MATCH(AN204,'Daten Elementary'!$A$424:$ADO$424,0)-1))</f>
        <v>0</v>
      </c>
      <c r="FN204" s="314">
        <f ca="1">IF(ISERROR(OFFSET('Daten Elementary'!$A$1,MATCH(FN$5,'Daten Elementary'!$A:$A,0)-1,MATCH(AO204,'Daten Elementary'!$A$424:$ADO$424,0)-1)),0,OFFSET('Daten Elementary'!$A$1,MATCH(FN$5,'Daten Elementary'!$A:$A,0)-1,MATCH(AO204,'Daten Elementary'!$A$424:$ADO$424,0)-1))</f>
        <v>0</v>
      </c>
      <c r="FO204" s="314">
        <f ca="1">IF(ISERROR(OFFSET('Daten Elementary'!$A$1,MATCH(FO$5,'Daten Elementary'!$A:$A,0)-1,MATCH(AP204,'Daten Elementary'!$A$424:$ADO$424,0)-1)),0,OFFSET('Daten Elementary'!$A$1,MATCH(FO$5,'Daten Elementary'!$A:$A,0)-1,MATCH(AP204,'Daten Elementary'!$A$424:$ADO$424,0)-1))</f>
        <v>0</v>
      </c>
      <c r="FP204" s="314">
        <f t="shared" ca="1" si="184"/>
        <v>0</v>
      </c>
      <c r="FQ204" s="314">
        <f ca="1">IF(ISERROR(OFFSET('Daten Elementary'!$A$1,MATCH(FQ$5,'Daten Elementary'!$A:$A,0)-1,MATCH(AQ204,'Daten Elementary'!$A$424:$ADO$424,0)-1)),0,OFFSET('Daten Elementary'!$A$1,MATCH(FQ$5,'Daten Elementary'!$A:$A,0)-1,MATCH(AQ204,'Daten Elementary'!$A$424:$ADO$424,0)-1))</f>
        <v>0</v>
      </c>
      <c r="FR204" s="314">
        <f ca="1">IF(ISERROR(OFFSET('Daten Elementary'!$A$1,MATCH(FR$5,'Daten Elementary'!$A:$A,0)-1,MATCH(AR204,'Daten Elementary'!$A$424:$ADO$424,0)-1)),0,OFFSET('Daten Elementary'!$A$1,MATCH(FR$5,'Daten Elementary'!$A:$A,0)-1,MATCH(AR204,'Daten Elementary'!$A$424:$ADO$424,0)-1))</f>
        <v>0</v>
      </c>
      <c r="FS204" s="314">
        <f ca="1">IF(ISERROR(OFFSET('Daten Elementary'!$A$1,MATCH(FS$5,'Daten Elementary'!$A:$A,0)-1,MATCH(AS204,'Daten Elementary'!$A$424:$ADO$424,0)-1)),0,OFFSET('Daten Elementary'!$A$1,MATCH(FS$5,'Daten Elementary'!$A:$A,0)-1,MATCH(AS204,'Daten Elementary'!$A$424:$ADO$424,0)-1))</f>
        <v>0</v>
      </c>
      <c r="FT204" s="315">
        <f t="shared" ca="1" si="185"/>
        <v>0</v>
      </c>
      <c r="FU204" s="314">
        <f ca="1">IF(ISERROR(OFFSET('Daten Elementary'!$A$1,MATCH(FU$5,'Daten Elementary'!$A:$A,0)-1,MATCH($AT204,'Daten Elementary'!$A$424:$ADO$424,0)-1)),0,OFFSET('Daten Elementary'!$A$1,MATCH(FU$5,'Daten Elementary'!$A:$A,0)-1,MATCH($AT204,'Daten Elementary'!$A$424:$ADO$424,0)-1))</f>
        <v>0</v>
      </c>
      <c r="FV204" s="305">
        <f t="shared" ca="1" si="186"/>
        <v>0</v>
      </c>
      <c r="FW204" s="324"/>
      <c r="FX204" s="231" t="str">
        <f t="shared" si="187"/>
        <v>Lastwagen (40t-50t), Diesel (EURO 5)</v>
      </c>
      <c r="FY204" s="231" t="str">
        <f t="shared" si="152"/>
        <v>Lastwagen (40t-50t)</v>
      </c>
      <c r="FZ204" s="231" t="str">
        <f t="shared" si="153"/>
        <v>, Diesel</v>
      </c>
      <c r="GA204" s="231" t="str">
        <f t="shared" si="154"/>
        <v xml:space="preserve"> (EURO 5)</v>
      </c>
      <c r="GB204" s="231"/>
    </row>
    <row r="205" spans="1:184" ht="16.5" customHeight="1">
      <c r="A205" s="364"/>
      <c r="B205" s="339"/>
      <c r="C205" s="334" t="s">
        <v>394</v>
      </c>
      <c r="D205" s="334" t="s">
        <v>24</v>
      </c>
      <c r="E205" s="345" t="s">
        <v>320</v>
      </c>
      <c r="F205" s="97">
        <v>15</v>
      </c>
      <c r="G205" s="34">
        <v>30</v>
      </c>
      <c r="H205" s="84">
        <f t="shared" si="188"/>
        <v>0.5</v>
      </c>
      <c r="I205" s="101">
        <v>1</v>
      </c>
      <c r="J205" s="101"/>
      <c r="K205" s="90">
        <v>1</v>
      </c>
      <c r="L205" s="86"/>
      <c r="M205" s="86"/>
      <c r="N205" s="38" t="s">
        <v>100</v>
      </c>
      <c r="O205" s="6">
        <f ca="1">(IF(ISERROR(INDEX(INDIRECT($D$268),MATCH($AM205,$AM$4:$AM$275,0),MATCH(O$304,INDIRECT($E$268),0))*$I205/$AD205),0,INDEX(INDIRECT($D$268),MATCH($AM205,$AM$4:$AM$275,0),MATCH(O$304,INDIRECT($E$268),0))*$I205/$AD205)+IF(ISERROR(INDEX(INDIRECT($D$268),MATCH($AN205,$AN$4:$AN$275,0),MATCH(O$305,INDIRECT($E$268),0))*$J205/$AE205),0,INDEX(INDIRECT($D$268),MATCH($AN205,$AN$4:$AN$275,0),MATCH(O$305,INDIRECT($E$268),0))*$J205/$AE205))*$AC205/$F205</f>
        <v>57.517873999999999</v>
      </c>
      <c r="P205" s="6">
        <f ca="1">(IF(ISERROR(INDEX(INDIRECT($D$268),MATCH($AO205,$AO$4:$AO$275,0),MATCH(P$304,INDIRECT($E$268),0))*$I205/$AD205),0,INDEX(INDIRECT($D$268),MATCH($AO205,$AO$4:$AO$275,0),MATCH(P$304,INDIRECT($E$268),0))*$I205/$AD205)+IF(ISERROR(INDEX(INDIRECT($D$268),MATCH($AP205,$AP$4:$AP$275,0),MATCH(P$305,INDIRECT($E$268),0))*$J205/$AE205),0,INDEX(INDIRECT($D$268),MATCH($AP205,$AP$4:$AP$275,0),MATCH(P$305,INDIRECT($E$268),0))*$J205/$AE205))*$AC205/$F205</f>
        <v>11.635041000000001</v>
      </c>
      <c r="Q205" s="6">
        <f ca="1">INDEX(INDIRECT($D$268),MATCH($AQ205,$AQ$4:$AQ$284,0),MATCH(Q$4,INDIRECT($E$268),0))*$K205*$AC205/$F205/$AF205</f>
        <v>3.0091872</v>
      </c>
      <c r="R205" s="6">
        <f ca="1">INDEX(INDIRECT($D$268),MATCH($AR205,$AR$4:$AR$284,0),MATCH(R$4,INDIRECT($E$268),0))*$K205*$AC205/$F205/$AF205</f>
        <v>5.4158226000000003</v>
      </c>
      <c r="S205" s="6">
        <f ca="1">INDEX(INDIRECT($D$268),MATCH($AS205,$AS$4:$AS$284,0),MATCH(S$4,INDIRECT($E$268),0))*$K205*$AC205/$F205/$AF205</f>
        <v>11.532202999999999</v>
      </c>
      <c r="T205" s="7">
        <f t="shared" ca="1" si="146"/>
        <v>89.110127800000001</v>
      </c>
      <c r="U205" s="6">
        <f>IF($B$268=6,(IF(OR(AJ205="Benzin",AJ205="Diesel"),$AK205*INDEX('DIN EN 16258'!$I:$I,MATCH('mobitool-Faktoren v2.0'!$AI205,'DIN EN 16258'!$A:$A,0))*$I205/$AD205+$AL205*INDEX('DIN EN 16258'!$I:$I,MATCH('mobitool-Faktoren v2.0'!$AJ205,'DIN EN 16258'!$A:$A,0))*$I205/$AD205,IF(ISERROR($AK205*INDEX('DIN EN 16258'!$I:$I,MATCH('mobitool-Faktoren v2.0'!$AI205,'DIN EN 16258'!$A:$A,0))*$I205/$AD205),0,$AK205*INDEX('DIN EN 16258'!$I:$I,MATCH('mobitool-Faktoren v2.0'!$AI205,'DIN EN 16258'!$A:$A,0))*$I205/$AD205)+IF(ISERROR($AL205*INDEX('DIN EN 16258'!$I:$I,MATCH('mobitool-Faktoren v2.0'!$AJ205,'DIN EN 16258'!$A:$A,0))*$J205/$AE205),0,$AL205*INDEX('DIN EN 16258'!$I:$I,MATCH('mobitool-Faktoren v2.0'!$AJ205,'DIN EN 16258'!$A:$A,0))*$J205/$AE205)))*1000,
IF($B$268=1,(IF(OR(AJ205="Benzin",AJ205="Diesel"),$AK205*INDEX('DIN EN 16258'!$D:$D,MATCH('mobitool-Faktoren v2.0'!$AI205,'DIN EN 16258'!$A:$A,0))*$I205/$AD205+$AL205*INDEX('DIN EN 16258'!$D:$D,MATCH('mobitool-Faktoren v2.0'!$AJ205,'DIN EN 16258'!$A:$A,0))*$I205/$AD205,IF(ISERROR($AK205*INDEX('DIN EN 16258'!$D:$D,MATCH('mobitool-Faktoren v2.0'!$AI205,'DIN EN 16258'!$A:$A,0))*$I205/$AD205),0,$AK205*INDEX('DIN EN 16258'!$D:$D,MATCH('mobitool-Faktoren v2.0'!$AI205,'DIN EN 16258'!$A:$A,0))*$I205/$AD205)+IF(ISERROR($AL205*INDEX('DIN EN 16258'!$D:$D,MATCH('mobitool-Faktoren v2.0'!$AJ205,'DIN EN 16258'!$A:$A,0))*$J205/$AE205),0,$AL205*INDEX('DIN EN 16258'!$D:$D,MATCH('mobitool-Faktoren v2.0'!$AJ205,'DIN EN 16258'!$A:$A,0))*$J205/$AE205))),0))*$AC205/$F205</f>
        <v>57.43974</v>
      </c>
      <c r="V205" s="6">
        <f>IF($B$268=6,(IF(OR(AJ205="Benzin",AJ205="Diesel"),$AK205*INDEX('DIN EN 16258'!$L:$L,MATCH('mobitool-Faktoren v2.0'!$AI205,'DIN EN 16258'!$A:$A,0))*$I205/$AD205+$AL205*INDEX('DIN EN 16258'!$L:$L,MATCH('mobitool-Faktoren v2.0'!$AJ205,'DIN EN 16258'!$A:$A,0))*$I205/$AD205,IF(ISERROR($AK205*INDEX('DIN EN 16258'!$L:$L,MATCH('mobitool-Faktoren v2.0'!$AI205,'DIN EN 16258'!$A:$A,0))*$I205/$AD205),0,$AK205*INDEX('DIN EN 16258'!$L:$L,MATCH('mobitool-Faktoren v2.0'!$AI205,'DIN EN 16258'!$A:$A,0))*$I205/$AD205)+IF(ISERROR($AL205*INDEX('DIN EN 16258'!$L:$L,MATCH('mobitool-Faktoren v2.0'!$AJ205,'DIN EN 16258'!$A:$A,0))*$J205/$AE205),0,$AL205*INDEX('DIN EN 16258'!$L:$L,MATCH('mobitool-Faktoren v2.0'!$AJ205,'DIN EN 16258'!$A:$A,0))*$J205/$AE205)))*1000,
IF($B$268=1,(IF(OR(AJ205="Benzin",AJ205="Diesel"),$AK205*INDEX('DIN EN 16258'!$F:$F,MATCH('mobitool-Faktoren v2.0'!$AI205,'DIN EN 16258'!$A:$A,0))*$I205/$AD205+$AL205*INDEX('DIN EN 16258'!$F:$F,MATCH('mobitool-Faktoren v2.0'!$AJ205,'DIN EN 16258'!$A:$A,0))*$I205/$AD205,IF(ISERROR($AK205*INDEX('DIN EN 16258'!$F:$F,MATCH('mobitool-Faktoren v2.0'!$AI205,'DIN EN 16258'!$A:$A,0))*$I205/$AD205),0,$AK205*INDEX('DIN EN 16258'!$F:$F,MATCH('mobitool-Faktoren v2.0'!$AI205,'DIN EN 16258'!$A:$A,0))*$I205/$AD205)+IF(ISERROR($AL205*INDEX('DIN EN 16258'!$F:$F,MATCH('mobitool-Faktoren v2.0'!$AJ205,'DIN EN 16258'!$A:$A,0))*$J205/$AE205),0,$AL205*INDEX('DIN EN 16258'!$F:$F,MATCH('mobitool-Faktoren v2.0'!$AJ205,'DIN EN 16258'!$A:$A,0))*$J205/$AE205))),0))*$AC205/$F205</f>
        <v>69.786600000000007</v>
      </c>
      <c r="W205" s="39" t="s">
        <v>672</v>
      </c>
      <c r="X205" s="39" t="s">
        <v>162</v>
      </c>
      <c r="Y205" s="300"/>
      <c r="Z205" s="300"/>
      <c r="AA205" s="299"/>
      <c r="AB205" s="299"/>
      <c r="AC205" s="300">
        <v>15</v>
      </c>
      <c r="AD205" s="298">
        <v>1</v>
      </c>
      <c r="AE205" s="298"/>
      <c r="AF205" s="337">
        <v>1</v>
      </c>
      <c r="AG205" s="337"/>
      <c r="AH205" s="337"/>
      <c r="AI205" s="301" t="s">
        <v>24</v>
      </c>
      <c r="AJ205" s="301"/>
      <c r="AK205" s="374">
        <f>'Kennwerte Strassentransporte'!H$86</f>
        <v>1.7894E-2</v>
      </c>
      <c r="AL205" s="374"/>
      <c r="AM205" s="202" t="s">
        <v>1250</v>
      </c>
      <c r="AN205" s="202" t="s">
        <v>81</v>
      </c>
      <c r="AO205" s="202" t="s">
        <v>1251</v>
      </c>
      <c r="AP205" s="202" t="s">
        <v>81</v>
      </c>
      <c r="AQ205" s="202" t="s">
        <v>1252</v>
      </c>
      <c r="AR205" s="202" t="s">
        <v>1253</v>
      </c>
      <c r="AS205" s="202" t="s">
        <v>1254</v>
      </c>
      <c r="AT205" s="202" t="s">
        <v>1258</v>
      </c>
      <c r="AU205" s="303">
        <f ca="1">IF(ISERROR(OFFSET('Daten KEA'!$A$1,MATCH(AU$5,'Daten KEA'!$A:$A,0)-1,MATCH(AM205,'Daten KEA'!$A$424:$ADO$424,0)-1)),0,OFFSET('Daten KEA'!$A$1,MATCH(AU$5,'Daten KEA'!$A:$A,0)-1,MATCH(AM205,'Daten KEA'!$A$424:$ADO$424,0)-1))+IF(ISERROR(AK205*INDEX('Energiefaktoren Ecoinvent'!$D:$D,MATCH('mobitool-Faktoren v2.0'!AI205,'Energiefaktoren Ecoinvent'!$A:$A,0))),0,AK205*INDEX('Energiefaktoren Ecoinvent'!$D:$D,MATCH('mobitool-Faktoren v2.0'!AI205,'Energiefaktoren Ecoinvent'!$A:$A,0)))+IF(OR(AJ205="Benzin",AJ205="Diesel"),IF(ISERROR(OFFSET('Daten KEA'!$A$1,MATCH(AV$5,'Daten KEA'!$A:$A,0)-1,MATCH(AN205,'Daten KEA'!$A$424:$ADO$424,0)-1)),0,OFFSET('Daten KEA'!$A$1,MATCH(AV$5,'Daten KEA'!$A:$A,0)-1,MATCH(AN205,'Daten KEA'!$A$424:$ADO$424,0)-1))+IF(ISERROR(AL205*INDEX('Energiefaktoren Ecoinvent'!$D:$D,MATCH('mobitool-Faktoren v2.0'!AJ205,'Energiefaktoren Ecoinvent'!$A:$A,0))),0,AL205*INDEX('Energiefaktoren Ecoinvent'!$D:$D,MATCH('mobitool-Faktoren v2.0'!AJ205,'Energiefaktoren Ecoinvent'!$A:$A,0))),0)</f>
        <v>0.76586319999999997</v>
      </c>
      <c r="AV205" s="303">
        <f ca="1">IF(OR(AJ205="Benzin",AJ205="Diesel"),0,IF(ISERROR(OFFSET('Daten KEA'!$A$1,MATCH(AV$5,'Daten KEA'!$A:$A,0)-1,MATCH(AN205,'Daten KEA'!$A$424:$ADO$424,0)-1)),0,OFFSET('Daten KEA'!$A$1,MATCH(AV$5,'Daten KEA'!$A:$A,0)-1,MATCH(AN205,'Daten KEA'!$A$424:$ADO$424,0)-1))+IF(ISERROR(AL205*INDEX('Energiefaktoren Ecoinvent'!$D:$D,MATCH('mobitool-Faktoren v2.0'!AJ205,'Energiefaktoren Ecoinvent'!$A:$A,0))),0,AL205*INDEX('Energiefaktoren Ecoinvent'!$D:$D,MATCH('mobitool-Faktoren v2.0'!AJ205,'Energiefaktoren Ecoinvent'!$A:$A,0))))</f>
        <v>0</v>
      </c>
      <c r="AW205" s="303">
        <f ca="1">IF(ISERROR(OFFSET('Daten KEA'!$A$1,MATCH(AW$5,'Daten KEA'!$A:$A,0)-1,MATCH(AO205,'Daten KEA'!$A$424:$ADO$424,0)-1)),0,OFFSET('Daten KEA'!$A$1,MATCH(AW$5,'Daten KEA'!$A:$A,0)-1,MATCH(AO205,'Daten KEA'!$A$424:$ADO$424,0)-1))-IF(ISERROR(AK205*INDEX('Energiefaktoren Ecoinvent'!$D:$D,MATCH('mobitool-Faktoren v2.0'!AI205,'Energiefaktoren Ecoinvent'!$A:$A,0))),0,AK205*INDEX('Energiefaktoren Ecoinvent'!$D:$D,MATCH('mobitool-Faktoren v2.0'!AI205,'Energiefaktoren Ecoinvent'!$A:$A,0)))+IF(OR(AJ205="Benzin",AJ205="Diesel"),IF(ISERROR(OFFSET('Daten KEA'!$A$1,MATCH(AX$5,'Daten KEA'!$A:$A,0)-1,MATCH(AP205,'Daten KEA'!$A$424:$ADO$424,0)-1)),0,OFFSET('Daten KEA'!$A$1,MATCH(AX$5,'Daten KEA'!$A:$A,0)-1,MATCH(AP205,'Daten KEA'!$A$424:$ADO$424,0)-1))-IF(ISERROR(AL205*INDEX('Energiefaktoren Ecoinvent'!$D:$D,MATCH('mobitool-Faktoren v2.0'!AJ205,'Energiefaktoren Ecoinvent'!$A:$A,0))),0,AL205*INDEX('Energiefaktoren Ecoinvent'!$D:$D,MATCH('mobitool-Faktoren v2.0'!AJ205,'Energiefaktoren Ecoinvent'!$A:$A,0))),0)</f>
        <v>0.22763224000000004</v>
      </c>
      <c r="AX205" s="303">
        <f ca="1">IF(OR(AJ205="Benzin",AJ205="Diesel"),0,IF(ISERROR(OFFSET('Daten KEA'!$A$1,MATCH(AX$5,'Daten KEA'!$A:$A,0)-1,MATCH(AP205,'Daten KEA'!$A$424:$ADO$424,0)-1)),0,OFFSET('Daten KEA'!$A$1,MATCH(AX$5,'Daten KEA'!$A:$A,0)-1,MATCH(AP205,'Daten KEA'!$A$424:$ADO$424,0)-1))-IF(ISERROR(AL205*INDEX('Energiefaktoren Ecoinvent'!$D:$D,MATCH('mobitool-Faktoren v2.0'!AJ205,'Energiefaktoren Ecoinvent'!$A:$A,0))),0,AL205*INDEX('Energiefaktoren Ecoinvent'!$D:$D,MATCH('mobitool-Faktoren v2.0'!AJ205,'Energiefaktoren Ecoinvent'!$A:$A,0))))</f>
        <v>0</v>
      </c>
      <c r="AY205" s="303">
        <f t="shared" ca="1" si="155"/>
        <v>0.99349544000000001</v>
      </c>
      <c r="AZ205" s="303">
        <f ca="1">IF(ISERROR(OFFSET('Daten KEA'!$A$1,MATCH(AZ$5,'Daten KEA'!$A:$A,0)-1,MATCH(AQ205,'Daten KEA'!$A$424:$ADO$424,0)-1)),0,OFFSET('Daten KEA'!$A$1,MATCH(AZ$5,'Daten KEA'!$A:$A,0)-1,MATCH(AQ205,'Daten KEA'!$A$424:$ADO$424,0)-1))</f>
        <v>9.3852343000000005E-2</v>
      </c>
      <c r="BA205" s="303">
        <f ca="1">IF(ISERROR(OFFSET('Daten KEA'!$A$1,MATCH(BA$5,'Daten KEA'!$A:$A,0)-1,MATCH(AR205,'Daten KEA'!$A$424:$ADO$424,0)-1)),0,OFFSET('Daten KEA'!$A$1,MATCH(BA$5,'Daten KEA'!$A:$A,0)-1,MATCH(AR205,'Daten KEA'!$A$424:$ADO$424,0)-1))</f>
        <v>9.7602822000000006E-2</v>
      </c>
      <c r="BB205" s="303">
        <f ca="1">IF(ISERROR(OFFSET('Daten KEA'!$A$1,MATCH(BB$5,'Daten KEA'!$A:$A,0)-1,MATCH(AS205,'Daten KEA'!$A$424:$ADO$424,0)-1)),0,OFFSET('Daten KEA'!$A$1,MATCH(BB$5,'Daten KEA'!$A:$A,0)-1,MATCH(AS205,'Daten KEA'!$A$424:$ADO$424,0)-1))</f>
        <v>0.37149031999999998</v>
      </c>
      <c r="BC205" s="304">
        <f t="shared" ca="1" si="151"/>
        <v>1.556440925</v>
      </c>
      <c r="BD205" s="303">
        <f ca="1">IF(ISERROR(OFFSET('Daten KEA'!$A$1,MATCH(BD$5,'Daten KEA'!$A:$A,0)-1,MATCH(AT205,'Daten KEA'!$A$424:$ADO$424,0)-1)),0,OFFSET('Daten KEA'!$A$1,MATCH(BD$5,'Daten KEA'!$A:$A,0)-1,MATCH(AT205,'Daten KEA'!$A$424:$ADO$424,0)-1))</f>
        <v>1.5564408999999999</v>
      </c>
      <c r="BE205" s="305">
        <f t="shared" ca="1" si="156"/>
        <v>0.9999999839377135</v>
      </c>
      <c r="BF205" s="306">
        <f ca="1">IF(ISERROR(OFFSET('Daten KEA'!$A$1,MATCH(BF$5,'Daten KEA'!$A:$A,0)-1,MATCH(AM205,'Daten KEA'!$A$424:$ADO$424,0)-1)),0,OFFSET('Daten KEA'!$A$1,MATCH(BF$5,'Daten KEA'!$A:$A,0)-1,MATCH(AM205,'Daten KEA'!$A$424:$ADO$424,0)-1))+IF(ISERROR($AK205*INDEX('Energiefaktoren Ecoinvent'!$H:$H,MATCH('mobitool-Faktoren v2.0'!$AI205,'Energiefaktoren Ecoinvent'!$A:$A,0))),0,$AK205*INDEX('Energiefaktoren Ecoinvent'!$H:$H,MATCH('mobitool-Faktoren v2.0'!$AI205,'Energiefaktoren Ecoinvent'!$A:$A,0)))+IF(OR(AJ205="Benzin",AJ205="Diesel"),IF(ISERROR(OFFSET('Daten KEA'!$A$1,MATCH(BG$5,'Daten KEA'!$A:$A,0)-1,MATCH(AN205,'Daten KEA'!$A$424:$ADO$424,0)-1)),0,OFFSET('Daten KEA'!$A$1,MATCH(BG$5,'Daten KEA'!$A:$A,0)-1,MATCH(AN205,'Daten KEA'!$A$424:$ADO$424,0)-1))+IF(ISERROR($AL205*INDEX('Energiefaktoren Ecoinvent'!$H:$H,MATCH('mobitool-Faktoren v2.0'!$AJ205,'Energiefaktoren Ecoinvent'!$A:$A,0))),0,$AL205*INDEX('Energiefaktoren Ecoinvent'!$H:$H,MATCH('mobitool-Faktoren v2.0'!$AJ205,'Energiefaktoren Ecoinvent'!$A:$A,0))),0)</f>
        <v>0.76586319999999997</v>
      </c>
      <c r="BG205" s="306">
        <f ca="1">IF(OR(AJ205="Benzin",AJ205="Diesel"),0,IF(ISERROR(OFFSET('Daten KEA'!$A$1,MATCH(BG$5,'Daten KEA'!$A:$A,0)-1,MATCH(AN205,'Daten KEA'!$A$424:$ADO$424,0)-1)),0,OFFSET('Daten KEA'!$A$1,MATCH(BG$5,'Daten KEA'!$A:$A,0)-1,MATCH(AN205,'Daten KEA'!$A$424:$ADO$424,0)-1))+IF(ISERROR($AL205*INDEX('Energiefaktoren Ecoinvent'!$H:$H,MATCH('mobitool-Faktoren v2.0'!$AJ205,'Energiefaktoren Ecoinvent'!$A:$A,0))),0,$AL205*INDEX('Energiefaktoren Ecoinvent'!$H:$H,MATCH('mobitool-Faktoren v2.0'!$AJ205,'Energiefaktoren Ecoinvent'!$A:$A,0))))</f>
        <v>0</v>
      </c>
      <c r="BH205" s="306">
        <f ca="1">IF(ISERROR(OFFSET('Daten KEA'!$A$1,MATCH(BH$5,'Daten KEA'!$A:$A,0)-1,MATCH(AO205,'Daten KEA'!$A$424:$ADO$424,0)-1)),0,OFFSET('Daten KEA'!$A$1,MATCH(BH$5,'Daten KEA'!$A:$A,0)-1,MATCH(AO205,'Daten KEA'!$A$424:$ADO$424,0)-1))-IF(ISERROR($AK205*INDEX('Energiefaktoren Ecoinvent'!$H:$H,MATCH('mobitool-Faktoren v2.0'!$AI205,'Energiefaktoren Ecoinvent'!$A:$A,0))),0,$AK205*INDEX('Energiefaktoren Ecoinvent'!$H:$H,MATCH('mobitool-Faktoren v2.0'!$AI205,'Energiefaktoren Ecoinvent'!$A:$A,0)))+IF(OR(AJ205="Benzin",AJ205="Diesel"),IF(ISERROR(OFFSET('Daten KEA'!$A$1,MATCH(BI$5,'Daten KEA'!$A:$A,0)-1,MATCH(AP205,'Daten KEA'!$A$424:$ADO$424,0)-1)),0,OFFSET('Daten KEA'!$A$1,MATCH(BI$5,'Daten KEA'!$A:$A,0)-1,MATCH(AP205,'Daten KEA'!$A$424:$ADO$424,0)-1))-IF(ISERROR($AL205*INDEX('Energiefaktoren Ecoinvent'!$H:$H,MATCH('mobitool-Faktoren v2.0'!$AJ205,'Energiefaktoren Ecoinvent'!$A:$A,0))),0,$AL205*INDEX('Energiefaktoren Ecoinvent'!$H:$H,MATCH('mobitool-Faktoren v2.0'!$AJ205,'Energiefaktoren Ecoinvent'!$A:$A,0))),0)</f>
        <v>0.22506488359499999</v>
      </c>
      <c r="BI205" s="306">
        <f ca="1">IF(OR(AJ205="Benzin",AJ205="Diesel"),0,IF(ISERROR(OFFSET('Daten KEA'!$A$1,MATCH(BI$5,'Daten KEA'!$A:$A,0)-1,MATCH(AP205,'Daten KEA'!$A$424:$ADO$424,0)-1)),0,OFFSET('Daten KEA'!$A$1,MATCH(BI$5,'Daten KEA'!$A:$A,0)-1,MATCH(AP205,'Daten KEA'!$A$424:$ADO$424,0)-1))-IF(ISERROR($AL205*INDEX('Energiefaktoren Ecoinvent'!$H:$H,MATCH('mobitool-Faktoren v2.0'!$AJ205,'Energiefaktoren Ecoinvent'!$A:$A,0))),0,$AL205*INDEX('Energiefaktoren Ecoinvent'!$H:$H,MATCH('mobitool-Faktoren v2.0'!$AJ205,'Energiefaktoren Ecoinvent'!$A:$A,0))))</f>
        <v>0</v>
      </c>
      <c r="BJ205" s="306">
        <f t="shared" ca="1" si="189"/>
        <v>0.99092808359499995</v>
      </c>
      <c r="BK205" s="306">
        <f ca="1">IF(ISERROR(OFFSET('Daten KEA'!$A$1,MATCH(BK$5,'Daten KEA'!$A:$A,0)-1,MATCH(AQ205,'Daten KEA'!$A$424:$ADO$424,0)-1)),0,OFFSET('Daten KEA'!$A$1,MATCH(BK$5,'Daten KEA'!$A:$A,0)-1,MATCH(AQ205,'Daten KEA'!$A$424:$ADO$424,0)-1))</f>
        <v>9.0510495781400011E-2</v>
      </c>
      <c r="BL205" s="306">
        <f ca="1">IF(ISERROR(OFFSET('Daten KEA'!$A$1,MATCH(BL$5,'Daten KEA'!$A:$A,0)-1,MATCH(AR205,'Daten KEA'!$A$424:$ADO$424,0)-1)),0,OFFSET('Daten KEA'!$A$1,MATCH(BL$5,'Daten KEA'!$A:$A,0)-1,MATCH(AR205,'Daten KEA'!$A$424:$ADO$424,0)-1))</f>
        <v>9.2948552318800004E-2</v>
      </c>
      <c r="BM205" s="306">
        <f ca="1">IF(ISERROR(OFFSET('Daten KEA'!$A$1,MATCH(BM$5,'Daten KEA'!$A:$A,0)-1,MATCH(AS205,'Daten KEA'!$A$424:$ADO$424,0)-1)),0,OFFSET('Daten KEA'!$A$1,MATCH(BM$5,'Daten KEA'!$A:$A,0)-1,MATCH(AS205,'Daten KEA'!$A$424:$ADO$424,0)-1))</f>
        <v>0.3593114004911</v>
      </c>
      <c r="BN205" s="307">
        <f t="shared" ca="1" si="148"/>
        <v>1.5336985321862999</v>
      </c>
      <c r="BO205" s="306">
        <f ca="1">IF(ISERROR(OFFSET('Daten KEA'!$A$1,MATCH(BO$5,'Daten KEA'!$A:$A,0)-1,MATCH(AT205,'Daten KEA'!$A$424:$ADO$424,0)-1)),0,OFFSET('Daten KEA'!$A$1,MATCH(BO$5,'Daten KEA'!$A:$A,0)-1,MATCH(AT205,'Daten KEA'!$A$424:$ADO$424,0)-1))</f>
        <v>1.5336985631862998</v>
      </c>
      <c r="BP205" s="305">
        <f t="shared" ca="1" si="157"/>
        <v>1.0000000202125772</v>
      </c>
      <c r="BQ205" s="308">
        <f ca="1">IF(ISERROR(OFFSET('Daten GWP'!$A$1,MATCH(BQ$5,'Daten GWP'!$A:$A,0)-1,MATCH(AM205,'Daten GWP'!$A$424:$ADO$424,0)-1)),0,OFFSET('Daten GWP'!$A$1,MATCH(BQ$5,'Daten GWP'!$A:$A,0)-1,MATCH(AM205,'Daten GWP'!$A$424:$ADO$424,0)-1))*1000</f>
        <v>57.517873999999999</v>
      </c>
      <c r="BR205" s="308">
        <f ca="1">IF(ISERROR(OFFSET('Daten GWP'!$A$1,MATCH(BR$5,'Daten GWP'!$A:$A,0)-1,MATCH(AN205,'Daten GWP'!$A$424:$ADO$424,0)-1)),0,OFFSET('Daten GWP'!$A$1,MATCH(BR$5,'Daten GWP'!$A:$A,0)-1,MATCH(AN205,'Daten GWP'!$A$424:$ADO$424,0)-1))*1000</f>
        <v>0</v>
      </c>
      <c r="BS205" s="308">
        <f ca="1">IF(ISERROR(OFFSET('Daten GWP'!$A$1,MATCH(BS$5,'Daten GWP'!$A:$A,0)-1,MATCH(AO205,'Daten GWP'!$A$424:$ADO$424,0)-1)),0,OFFSET('Daten GWP'!$A$1,MATCH(BS$5,'Daten GWP'!$A:$A,0)-1,MATCH(AO205,'Daten GWP'!$A$424:$ADO$424,0)-1))*1000</f>
        <v>11.635041000000001</v>
      </c>
      <c r="BT205" s="308">
        <f ca="1">IF(ISERROR(OFFSET('Daten GWP'!$A$1,MATCH(BT$5,'Daten GWP'!$A:$A,0)-1,MATCH(AP205,'Daten GWP'!$A$424:$ADO$424,0)-1)),0,OFFSET('Daten GWP'!$A$1,MATCH(BT$5,'Daten GWP'!$A:$A,0)-1,MATCH(AP205,'Daten GWP'!$A$424:$ADO$424,0)-1))*1000</f>
        <v>0</v>
      </c>
      <c r="BU205" s="308">
        <f t="shared" ca="1" si="158"/>
        <v>69.152915000000007</v>
      </c>
      <c r="BV205" s="308">
        <f ca="1">IF(ISERROR(OFFSET('Daten GWP'!$A$1,MATCH(BV$5,'Daten GWP'!$A:$A,0)-1,MATCH(AQ205,'Daten GWP'!$A$424:$ADO$424,0)-1)),0,OFFSET('Daten GWP'!$A$1,MATCH(BV$5,'Daten GWP'!$A:$A,0)-1,MATCH(AQ205,'Daten GWP'!$A$424:$ADO$424,0)-1))*1000</f>
        <v>3.0091872</v>
      </c>
      <c r="BW205" s="308">
        <f ca="1">IF(ISERROR(OFFSET('Daten GWP'!$A$1,MATCH(BW$5,'Daten GWP'!$A:$A,0)-1,MATCH(AR205,'Daten GWP'!$A$424:$ADO$424,0)-1)),0,OFFSET('Daten GWP'!$A$1,MATCH(BW$5,'Daten GWP'!$A:$A,0)-1,MATCH(AR205,'Daten GWP'!$A$424:$ADO$424,0)-1))*1000</f>
        <v>5.4158226000000003</v>
      </c>
      <c r="BX205" s="308">
        <f ca="1">IF(ISERROR(OFFSET('Daten GWP'!$A$1,MATCH(BX$5,'Daten GWP'!$A:$A,0)-1,MATCH(AS205,'Daten GWP'!$A$424:$ADO$424,0)-1)),0,OFFSET('Daten GWP'!$A$1,MATCH(BX$5,'Daten GWP'!$A:$A,0)-1,MATCH(AS205,'Daten GWP'!$A$424:$ADO$424,0)-1))*1000</f>
        <v>11.532202999999999</v>
      </c>
      <c r="BY205" s="309">
        <f t="shared" ca="1" si="149"/>
        <v>89.110127800000001</v>
      </c>
      <c r="BZ205" s="308">
        <f ca="1">IF(ISERROR(OFFSET('Daten GWP'!$A$1,MATCH(BZ$5,'Daten GWP'!$A:$A,0)-1,MATCH(AT205,'Daten GWP'!$A$424:$ADO$424,0)-1)),0,OFFSET('Daten GWP'!$A$1,MATCH(BZ$5,'Daten GWP'!$A:$A,0)-1,MATCH(AT205,'Daten GWP'!$A$424:$ADO$424,0)-1))*1000</f>
        <v>89.110126999999991</v>
      </c>
      <c r="CA205" s="305">
        <f t="shared" ca="1" si="159"/>
        <v>0.99999999102234471</v>
      </c>
      <c r="CB205" s="310">
        <f ca="1">IF(ISERROR(OFFSET('Daten Elementary'!$A$1,MATCH(CB$5,'Daten Elementary'!$A:$A,0)-1,MATCH(AM205,'Daten Elementary'!$A$424:$ADO$424,0)-1)),0,OFFSET('Daten Elementary'!$A$1,MATCH(CB$5,'Daten Elementary'!$A:$A,0)-1,MATCH(AM205,'Daten Elementary'!$A$424:$ADO$424,0)-1))*1000000</f>
        <v>42.854244999999999</v>
      </c>
      <c r="CC205" s="310">
        <f ca="1">IF(ISERROR(OFFSET('Daten Elementary'!$A$1,MATCH(CC$5,'Daten Elementary'!$A:$A,0)-1,MATCH(AN205,'Daten Elementary'!$A$424:$ADO$424,0)-1)),0,OFFSET('Daten Elementary'!$A$1,MATCH(CC$5,'Daten Elementary'!$A:$A,0)-1,MATCH(AN205,'Daten Elementary'!$A$424:$ADO$424,0)-1))*1000000</f>
        <v>0</v>
      </c>
      <c r="CD205" s="310">
        <f ca="1">IF(ISERROR(OFFSET('Daten Elementary'!$A$1,MATCH(CD$5,'Daten Elementary'!$A:$A,0)-1,MATCH(AO205,'Daten Elementary'!$A$424:$ADO$424,0)-1)),0,OFFSET('Daten Elementary'!$A$1,MATCH(CD$5,'Daten Elementary'!$A:$A,0)-1,MATCH(AO205,'Daten Elementary'!$A$424:$ADO$424,0)-1))*1000000</f>
        <v>4.6499006999999999</v>
      </c>
      <c r="CE205" s="310">
        <f ca="1">IF(ISERROR(OFFSET('Daten Elementary'!$A$1,MATCH(CE$5,'Daten Elementary'!$A:$A,0)-1,MATCH(AP205,'Daten Elementary'!$A$424:$ADO$424,0)-1)),0,OFFSET('Daten Elementary'!$A$1,MATCH(CE$5,'Daten Elementary'!$A:$A,0)-1,MATCH(AP205,'Daten Elementary'!$A$424:$ADO$424,0)-1))*1000000</f>
        <v>0</v>
      </c>
      <c r="CF205" s="310">
        <f t="shared" ca="1" si="160"/>
        <v>47.504145699999995</v>
      </c>
      <c r="CG205" s="310">
        <f ca="1">IF(ISERROR(OFFSET('Daten Elementary'!$A$1,MATCH(CG$5,'Daten Elementary'!$A:$A,0)-1,MATCH(AQ205,'Daten Elementary'!$A$424:$ADO$424,0)-1)),0,OFFSET('Daten Elementary'!$A$1,MATCH(CG$5,'Daten Elementary'!$A:$A,0)-1,MATCH(AQ205,'Daten Elementary'!$A$424:$ADO$424,0)-1))*1000000</f>
        <v>1.4473872999999999</v>
      </c>
      <c r="CH205" s="310">
        <f ca="1">IF(ISERROR(OFFSET('Daten Elementary'!$A$1,MATCH(CH$5,'Daten Elementary'!$A:$A,0)-1,MATCH(AR205,'Daten Elementary'!$A$424:$ADO$424,0)-1)),0,OFFSET('Daten Elementary'!$A$1,MATCH(CH$5,'Daten Elementary'!$A:$A,0)-1,MATCH(AR205,'Daten Elementary'!$A$424:$ADO$424,0)-1))*1000000</f>
        <v>8.2958693999999991</v>
      </c>
      <c r="CI205" s="310">
        <f ca="1">IF(ISERROR(OFFSET('Daten Elementary'!$A$1,MATCH(CI$5,'Daten Elementary'!$A:$A,0)-1,MATCH(AS205,'Daten Elementary'!$A$424:$ADO$424,0)-1)),0,OFFSET('Daten Elementary'!$A$1,MATCH(CI$5,'Daten Elementary'!$A:$A,0)-1,MATCH(AS205,'Daten Elementary'!$A$424:$ADO$424,0)-1))*1000000</f>
        <v>12.336466999999999</v>
      </c>
      <c r="CJ205" s="311">
        <f t="shared" ca="1" si="161"/>
        <v>69.583869399999998</v>
      </c>
      <c r="CK205" s="310">
        <f ca="1">IF(ISERROR(OFFSET('Daten Elementary'!$A$1,MATCH(CK$5,'Daten Elementary'!$A:$A,0)-1,MATCH($AT205,'Daten Elementary'!$A$424:$ADO$424,0)-1)),0,OFFSET('Daten Elementary'!$A$1,MATCH(CK$5,'Daten Elementary'!$A:$A,0)-1,MATCH($AT205,'Daten Elementary'!$A$424:$ADO$424,0)-1))*1000000</f>
        <v>69.58386999999999</v>
      </c>
      <c r="CL205" s="305">
        <f t="shared" ca="1" si="162"/>
        <v>1.0000000086226879</v>
      </c>
      <c r="CM205" s="312">
        <f ca="1">IF(ISERROR(OFFSET('Daten Elementary'!$A$1,MATCH(CM$5,'Daten Elementary'!$A:$A,0)-1,MATCH(AM205,'Daten Elementary'!$A$424:$ADO$424,0)-1)),0,OFFSET('Daten Elementary'!$A$1,MATCH(CM$5,'Daten Elementary'!$A:$A,0)-1,MATCH(AM205,'Daten Elementary'!$A$424:$ADO$424,0)-1))*1000000</f>
        <v>23.169014999999998</v>
      </c>
      <c r="CN205" s="312">
        <f ca="1">IF(ISERROR(OFFSET('Daten Elementary'!$A$1,MATCH(CN$5,'Daten Elementary'!$A:$A,0)-1,MATCH(AN205,'Daten Elementary'!$A$424:$ADO$424,0)-1)),0,OFFSET('Daten Elementary'!$A$1,MATCH(CN$5,'Daten Elementary'!$A:$A,0)-1,MATCH(AN205,'Daten Elementary'!$A$424:$ADO$424,0)-1))*1000000</f>
        <v>0</v>
      </c>
      <c r="CO205" s="312">
        <f ca="1">IF(ISERROR(OFFSET('Daten Elementary'!$A$1,MATCH(CO$5,'Daten Elementary'!$A:$A,0)-1,MATCH(AO205,'Daten Elementary'!$A$424:$ADO$424,0)-1)),0,OFFSET('Daten Elementary'!$A$1,MATCH(CO$5,'Daten Elementary'!$A:$A,0)-1,MATCH(AO205,'Daten Elementary'!$A$424:$ADO$424,0)-1))*1000000</f>
        <v>3.7790498000000001</v>
      </c>
      <c r="CP205" s="312">
        <f ca="1">IF(ISERROR(OFFSET('Daten Elementary'!$A$1,MATCH(CP$5,'Daten Elementary'!$A:$A,0)-1,MATCH(AP205,'Daten Elementary'!$A$424:$ADO$424,0)-1)),0,OFFSET('Daten Elementary'!$A$1,MATCH(CP$5,'Daten Elementary'!$A:$A,0)-1,MATCH(AP205,'Daten Elementary'!$A$424:$ADO$424,0)-1))*1000000</f>
        <v>0</v>
      </c>
      <c r="CQ205" s="312">
        <f t="shared" ca="1" si="163"/>
        <v>26.948064799999997</v>
      </c>
      <c r="CR205" s="312">
        <f ca="1">IF(ISERROR(OFFSET('Daten Elementary'!$A$1,MATCH(CR$5,'Daten Elementary'!$A:$A,0)-1,MATCH(AQ205,'Daten Elementary'!$A$424:$ADO$424,0)-1)),0,OFFSET('Daten Elementary'!$A$1,MATCH(CR$5,'Daten Elementary'!$A:$A,0)-1,MATCH(AQ205,'Daten Elementary'!$A$424:$ADO$424,0)-1))*1000000</f>
        <v>0.78984613000000004</v>
      </c>
      <c r="CS205" s="312">
        <f ca="1">IF(ISERROR(OFFSET('Daten Elementary'!$A$1,MATCH(CS$5,'Daten Elementary'!$A:$A,0)-1,MATCH(AR205,'Daten Elementary'!$A$424:$ADO$424,0)-1)),0,OFFSET('Daten Elementary'!$A$1,MATCH(CS$5,'Daten Elementary'!$A:$A,0)-1,MATCH(AR205,'Daten Elementary'!$A$424:$ADO$424,0)-1))*1000000</f>
        <v>2.4036317</v>
      </c>
      <c r="CT205" s="312">
        <f ca="1">IF(ISERROR(OFFSET('Daten Elementary'!$A$1,MATCH(CT$5,'Daten Elementary'!$A:$A,0)-1,MATCH(AS205,'Daten Elementary'!$A$424:$ADO$424,0)-1)),0,OFFSET('Daten Elementary'!$A$1,MATCH(CT$5,'Daten Elementary'!$A:$A,0)-1,MATCH(AS205,'Daten Elementary'!$A$424:$ADO$424,0)-1))*1000000</f>
        <v>6.9764191000000002</v>
      </c>
      <c r="CU205" s="313">
        <f t="shared" ca="1" si="164"/>
        <v>37.117961729999998</v>
      </c>
      <c r="CV205" s="312">
        <f ca="1">IF(ISERROR(OFFSET('Daten Elementary'!$A$1,MATCH(CV$5,'Daten Elementary'!$A:$A,0)-1,MATCH($AT205,'Daten Elementary'!$A$424:$ADO$424,0)-1)),0,OFFSET('Daten Elementary'!$A$1,MATCH(CV$5,'Daten Elementary'!$A:$A,0)-1,MATCH($AT205,'Daten Elementary'!$A$424:$ADO$424,0)-1))*1000000</f>
        <v>37.117961999999999</v>
      </c>
      <c r="CW205" s="305">
        <f t="shared" ca="1" si="165"/>
        <v>1.0000000072741064</v>
      </c>
      <c r="CX205" s="314">
        <f ca="1">IF(ISERROR(OFFSET('Daten Elementary'!$A$1,MATCH(CX$5,'Daten Elementary'!$A:$A,0)-1,MATCH(AM205,'Daten Elementary'!$A$424:$ADO$424,0)-1)),0,OFFSET('Daten Elementary'!$A$1,MATCH(CX$5,'Daten Elementary'!$A:$A,0)-1,MATCH(AM205,'Daten Elementary'!$A$424:$ADO$424,0)-1))*1000000</f>
        <v>2.2165939999999997</v>
      </c>
      <c r="CY205" s="314">
        <f ca="1">IF(ISERROR(OFFSET('Daten Elementary'!$A$1,MATCH(CY$5,'Daten Elementary'!$A:$A,0)-1,MATCH(AN205,'Daten Elementary'!$A$424:$ADO$424,0)-1)),0,OFFSET('Daten Elementary'!$A$1,MATCH(CY$5,'Daten Elementary'!$A:$A,0)-1,MATCH(AN205,'Daten Elementary'!$A$424:$ADO$424,0)-1))*1000000</f>
        <v>0</v>
      </c>
      <c r="CZ205" s="314">
        <f ca="1">IF(ISERROR(OFFSET('Daten Elementary'!$A$1,MATCH(CZ$5,'Daten Elementary'!$A:$A,0)-1,MATCH(AO205,'Daten Elementary'!$A$424:$ADO$424,0)-1)),0,OFFSET('Daten Elementary'!$A$1,MATCH(CZ$5,'Daten Elementary'!$A:$A,0)-1,MATCH(AO205,'Daten Elementary'!$A$424:$ADO$424,0)-1))*1000000</f>
        <v>40.273298000000004</v>
      </c>
      <c r="DA205" s="314">
        <f ca="1">IF(ISERROR(OFFSET('Daten Elementary'!$A$1,MATCH(DA$5,'Daten Elementary'!$A:$A,0)-1,MATCH(AP205,'Daten Elementary'!$A$424:$ADO$424,0)-1)),0,OFFSET('Daten Elementary'!$A$1,MATCH(DA$5,'Daten Elementary'!$A:$A,0)-1,MATCH(AP205,'Daten Elementary'!$A$424:$ADO$424,0)-1))*1000000</f>
        <v>0</v>
      </c>
      <c r="DB205" s="314">
        <f t="shared" ca="1" si="166"/>
        <v>42.489892000000005</v>
      </c>
      <c r="DC205" s="314">
        <f ca="1">IF(ISERROR(OFFSET('Daten Elementary'!$A$1,MATCH(DC$5,'Daten Elementary'!$A:$A,0)-1,MATCH(AQ205,'Daten Elementary'!$A$424:$ADO$424,0)-1)),0,OFFSET('Daten Elementary'!$A$1,MATCH(DC$5,'Daten Elementary'!$A:$A,0)-1,MATCH(AQ205,'Daten Elementary'!$A$424:$ADO$424,0)-1))*1000000</f>
        <v>5.6409677</v>
      </c>
      <c r="DD205" s="314">
        <f ca="1">IF(ISERROR(OFFSET('Daten Elementary'!$A$1,MATCH(DD$5,'Daten Elementary'!$A:$A,0)-1,MATCH(AR205,'Daten Elementary'!$A$424:$ADO$424,0)-1)),0,OFFSET('Daten Elementary'!$A$1,MATCH(DD$5,'Daten Elementary'!$A:$A,0)-1,MATCH(AR205,'Daten Elementary'!$A$424:$ADO$424,0)-1))*1000000</f>
        <v>4.9755921000000001</v>
      </c>
      <c r="DE205" s="314">
        <f ca="1">IF(ISERROR(OFFSET('Daten Elementary'!$A$1,MATCH(DE$5,'Daten Elementary'!$A:$A,0)-1,MATCH(AS205,'Daten Elementary'!$A$424:$ADO$424,0)-1)),0,OFFSET('Daten Elementary'!$A$1,MATCH(DE$5,'Daten Elementary'!$A:$A,0)-1,MATCH(AS205,'Daten Elementary'!$A$424:$ADO$424,0)-1))*1000000</f>
        <v>64.453481999999994</v>
      </c>
      <c r="DF205" s="315">
        <f t="shared" ca="1" si="167"/>
        <v>117.5599338</v>
      </c>
      <c r="DG205" s="314">
        <f ca="1">IF(ISERROR(OFFSET('Daten Elementary'!$A$1,MATCH(DG$5,'Daten Elementary'!$A:$A,0)-1,MATCH($AT205,'Daten Elementary'!$A$424:$ADO$424,0)-1)),0,OFFSET('Daten Elementary'!$A$1,MATCH(DG$5,'Daten Elementary'!$A:$A,0)-1,MATCH($AT205,'Daten Elementary'!$A$424:$ADO$424,0)-1))*1000000</f>
        <v>117.55992999999999</v>
      </c>
      <c r="DH205" s="305">
        <f t="shared" ca="1" si="168"/>
        <v>0.99999996767606203</v>
      </c>
      <c r="DI205" s="316">
        <f ca="1">IF(ISERROR(OFFSET('Daten Elementary'!$A$1,MATCH(DI$5,'Daten Elementary'!$A:$A,0)-1,MATCH(AM205,'Daten Elementary'!$A$424:$ADO$424,0)-1)),0,OFFSET('Daten Elementary'!$A$1,MATCH(DI$5,'Daten Elementary'!$A:$A,0)-1,MATCH(AM205,'Daten Elementary'!$A$424:$ADO$424,0)-1))*1000000</f>
        <v>18.084000000000003</v>
      </c>
      <c r="DJ205" s="316">
        <f ca="1">IF(ISERROR(OFFSET('Daten Elementary'!$A$1,MATCH(DJ$5,'Daten Elementary'!$A:$A,0)-1,MATCH(AN205,'Daten Elementary'!$A$424:$ADO$424,0)-1)),0,OFFSET('Daten Elementary'!$A$1,MATCH(DJ$5,'Daten Elementary'!$A:$A,0)-1,MATCH(AN205,'Daten Elementary'!$A$424:$ADO$424,0)-1))*1000000</f>
        <v>0</v>
      </c>
      <c r="DK205" s="316">
        <f ca="1">IF(ISERROR(OFFSET('Daten Elementary'!$A$1,MATCH(DK$5,'Daten Elementary'!$A:$A,0)-1,MATCH(AO205,'Daten Elementary'!$A$424:$ADO$424,0)-1)),0,OFFSET('Daten Elementary'!$A$1,MATCH(DK$5,'Daten Elementary'!$A:$A,0)-1,MATCH(AO205,'Daten Elementary'!$A$424:$ADO$424,0)-1))*1000000</f>
        <v>49.069503000000005</v>
      </c>
      <c r="DL205" s="316">
        <f ca="1">IF(ISERROR(OFFSET('Daten Elementary'!$A$1,MATCH(DL$5,'Daten Elementary'!$A:$A,0)-1,MATCH(AP205,'Daten Elementary'!$A$424:$ADO$424,0)-1)),0,OFFSET('Daten Elementary'!$A$1,MATCH(DL$5,'Daten Elementary'!$A:$A,0)-1,MATCH(AP205,'Daten Elementary'!$A$424:$ADO$424,0)-1))*1000000</f>
        <v>0</v>
      </c>
      <c r="DM205" s="316">
        <f t="shared" ca="1" si="169"/>
        <v>67.153503000000001</v>
      </c>
      <c r="DN205" s="316">
        <f ca="1">IF(ISERROR(OFFSET('Daten Elementary'!$A$1,MATCH(DN$5,'Daten Elementary'!$A:$A,0)-1,MATCH(AQ205,'Daten Elementary'!$A$424:$ADO$424,0)-1)),0,OFFSET('Daten Elementary'!$A$1,MATCH(DN$5,'Daten Elementary'!$A:$A,0)-1,MATCH(AQ205,'Daten Elementary'!$A$424:$ADO$424,0)-1))*1000000</f>
        <v>5.6083917000000003</v>
      </c>
      <c r="DO205" s="316">
        <f ca="1">IF(ISERROR(OFFSET('Daten Elementary'!$A$1,MATCH(DO$5,'Daten Elementary'!$A:$A,0)-1,MATCH(AR205,'Daten Elementary'!$A$424:$ADO$424,0)-1)),0,OFFSET('Daten Elementary'!$A$1,MATCH(DO$5,'Daten Elementary'!$A:$A,0)-1,MATCH(AR205,'Daten Elementary'!$A$424:$ADO$424,0)-1))*1000000</f>
        <v>11.352368</v>
      </c>
      <c r="DP205" s="316">
        <f ca="1">IF(ISERROR(OFFSET('Daten Elementary'!$A$1,MATCH(DP$5,'Daten Elementary'!$A:$A,0)-1,MATCH(AS205,'Daten Elementary'!$A$424:$ADO$424,0)-1)),0,OFFSET('Daten Elementary'!$A$1,MATCH(DP$5,'Daten Elementary'!$A:$A,0)-1,MATCH(AS205,'Daten Elementary'!$A$424:$ADO$424,0)-1))*1000000</f>
        <v>72.303600000000003</v>
      </c>
      <c r="DQ205" s="317">
        <f t="shared" ca="1" si="170"/>
        <v>156.4178627</v>
      </c>
      <c r="DR205" s="316">
        <f ca="1">IF(ISERROR(OFFSET('Daten Elementary'!$A$1,MATCH(DR$5,'Daten Elementary'!$A:$A,0)-1,MATCH($AT205,'Daten Elementary'!$A$424:$ADO$424,0)-1)),0,OFFSET('Daten Elementary'!$A$1,MATCH(DR$5,'Daten Elementary'!$A:$A,0)-1,MATCH($AT205,'Daten Elementary'!$A$424:$ADO$424,0)-1))*1000000</f>
        <v>156.41786000000002</v>
      </c>
      <c r="DS205" s="305">
        <f t="shared" ca="1" si="171"/>
        <v>0.99999998273854451</v>
      </c>
      <c r="DT205" s="318">
        <f ca="1">IF(ISERROR(OFFSET('Daten UBP13'!$A$1,MATCH(DT$5,'Daten UBP13'!$A:$A,0)-1,MATCH(AM205,'Daten UBP13'!$A$424:$AEG$424,0)-1)),0,OFFSET('Daten UBP13'!$A$1,MATCH(DT$5,'Daten UBP13'!$A:$A,0)-1,MATCH(AM205,'Daten UBP13'!$A$424:$AEG$424,0)-1))</f>
        <v>59.190564999999999</v>
      </c>
      <c r="DU205" s="318">
        <f ca="1">IF(ISERROR(OFFSET('Daten UBP13'!$A$1,MATCH(DU$5,'Daten UBP13'!$A:$A,0)-1,MATCH(AN205,'Daten UBP13'!$A$424:$AEG$424,0)-1)),0,OFFSET('Daten UBP13'!$A$1,MATCH(DU$5,'Daten UBP13'!$A:$A,0)-1,MATCH(AN205,'Daten UBP13'!$A$424:$AEG$424,0)-1))</f>
        <v>0</v>
      </c>
      <c r="DV205" s="318">
        <f ca="1">IF(ISERROR(OFFSET('Daten UBP13'!$A$1,MATCH(DV$5,'Daten UBP13'!$A:$A,0)-1,MATCH(AO205,'Daten UBP13'!$A$424:$AEG$424,0)-1)),0,OFFSET('Daten UBP13'!$A$1,MATCH(DV$5,'Daten UBP13'!$A:$A,0)-1,MATCH(AO205,'Daten UBP13'!$A$424:$AEG$424,0)-1))</f>
        <v>24.303498000000001</v>
      </c>
      <c r="DW205" s="318">
        <f ca="1">IF(ISERROR(OFFSET('Daten UBP13'!$A$1,MATCH(DW$5,'Daten UBP13'!$A:$A,0)-1,MATCH(AP205,'Daten UBP13'!$A$424:$AEG$424,0)-1)),0,OFFSET('Daten UBP13'!$A$1,MATCH(DW$5,'Daten UBP13'!$A:$A,0)-1,MATCH(AP205,'Daten UBP13'!$A$424:$AEG$424,0)-1))</f>
        <v>0</v>
      </c>
      <c r="DX205" s="318">
        <f t="shared" ca="1" si="172"/>
        <v>83.494062999999997</v>
      </c>
      <c r="DY205" s="318">
        <f ca="1">IF(ISERROR(OFFSET('Daten UBP13'!$A$1,MATCH(DY$5,'Daten UBP13'!$A:$A,0)-1,MATCH(AQ205,'Daten UBP13'!$A$424:$AEG$424,0)-1)),0,OFFSET('Daten UBP13'!$A$1,MATCH(DY$5,'Daten UBP13'!$A:$A,0)-1,MATCH(AQ205,'Daten UBP13'!$A$424:$AEG$424,0)-1))</f>
        <v>4.1709228999999999</v>
      </c>
      <c r="DZ205" s="318">
        <f ca="1">IF(ISERROR(OFFSET('Daten UBP13'!$A$1,MATCH(DZ$5,'Daten UBP13'!$A:$A,0)-1,MATCH(AR205,'Daten UBP13'!$A$424:$AEG$424,0)-1)),0,OFFSET('Daten UBP13'!$A$1,MATCH(DZ$5,'Daten UBP13'!$A:$A,0)-1,MATCH(AR205,'Daten UBP13'!$A$424:$AEG$424,0)-1))</f>
        <v>10.078598</v>
      </c>
      <c r="EA205" s="318">
        <f ca="1">IF(ISERROR(OFFSET('Daten UBP13'!$A$1,MATCH(EA$5,'Daten UBP13'!$A:$A,0)-1,MATCH(AS205,'Daten UBP13'!$A$424:$AEG$424,0)-1)),0,OFFSET('Daten UBP13'!$A$1,MATCH(EA$5,'Daten UBP13'!$A:$A,0)-1,MATCH(AS205,'Daten UBP13'!$A$424:$AEG$424,0)-1))</f>
        <v>23.576391999999998</v>
      </c>
      <c r="EB205" s="319">
        <f t="shared" ca="1" si="173"/>
        <v>121.31997589999999</v>
      </c>
      <c r="EC205" s="318">
        <f ca="1">IF(ISERROR(OFFSET('Daten UBP13'!$A$1,MATCH(EC$5,'Daten UBP13'!$A:$A,0)-1,MATCH(AT205,'Daten UBP13'!$A$424:$AEG$424,0)-1)),0,OFFSET('Daten UBP13'!$A$1,MATCH(EC$5,'Daten UBP13'!$A:$A,0)-1,MATCH(AT205,'Daten UBP13'!$A$424:$AEG$424,0)-1))</f>
        <v>121.31998</v>
      </c>
      <c r="ED205" s="305">
        <f t="shared" ca="1" si="174"/>
        <v>1.0000000337949293</v>
      </c>
      <c r="EE205" s="320">
        <f ca="1">IF(ISERROR(OFFSET('Daten ReCiPe'!$A$1,MATCH(EE$5,'Daten ReCiPe'!$A:$A,0)-1,MATCH(AM205,'Daten ReCiPe'!$A$424:$ADO$424,0)-1)),0,OFFSET('Daten ReCiPe'!$A$1,MATCH(EE$5,'Daten ReCiPe'!$A:$A,0)-1,MATCH(AM205,'Daten ReCiPe'!$A$424:$ADO$424,0)-1))*1000</f>
        <v>3.4097763999999997</v>
      </c>
      <c r="EF205" s="320">
        <f ca="1">IF(ISERROR(OFFSET('Daten ReCiPe'!$A$1,MATCH(EF$5,'Daten ReCiPe'!$A:$A,0)-1,MATCH(AN205,'Daten ReCiPe'!$A$424:$ADO$424,0)-1)),0,OFFSET('Daten ReCiPe'!$A$1,MATCH(EF$5,'Daten ReCiPe'!$A:$A,0)-1,MATCH(AN205,'Daten ReCiPe'!$A$424:$ADO$424,0)-1))*1000</f>
        <v>0</v>
      </c>
      <c r="EG205" s="320">
        <f ca="1">IF(ISERROR(OFFSET('Daten ReCiPe'!$A$1,MATCH(EG$5,'Daten ReCiPe'!$A:$A,0)-1,MATCH(AO205,'Daten ReCiPe'!$A$424:$ADO$424,0)-1)),0,OFFSET('Daten ReCiPe'!$A$1,MATCH(EG$5,'Daten ReCiPe'!$A:$A,0)-1,MATCH(AO205,'Daten ReCiPe'!$A$424:$ADO$424,0)-1))*1000</f>
        <v>3.8384505999999998</v>
      </c>
      <c r="EH205" s="320">
        <f ca="1">IF(ISERROR(OFFSET('Daten ReCiPe'!$A$1,MATCH(EH$5,'Daten ReCiPe'!$A:$A,0)-1,MATCH(AP205,'Daten ReCiPe'!$A$424:$ADO$424,0)-1)),0,OFFSET('Daten ReCiPe'!$A$1,MATCH(EH$5,'Daten ReCiPe'!$A:$A,0)-1,MATCH(AP205,'Daten ReCiPe'!$A$424:$ADO$424,0)-1))*1000</f>
        <v>0</v>
      </c>
      <c r="EI205" s="320">
        <f t="shared" ca="1" si="175"/>
        <v>7.248227</v>
      </c>
      <c r="EJ205" s="320">
        <f ca="1">IF(ISERROR(OFFSET('Daten ReCiPe'!$A$1,MATCH(EJ$5,'Daten ReCiPe'!$A:$A,0)-1,MATCH(AQ205,'Daten ReCiPe'!$A$424:$ADO$424,0)-1)),0,OFFSET('Daten ReCiPe'!$A$1,MATCH(EJ$5,'Daten ReCiPe'!$A:$A,0)-1,MATCH(AQ205,'Daten ReCiPe'!$A$424:$ADO$424,0)-1))*1000</f>
        <v>0.43486047</v>
      </c>
      <c r="EK205" s="320">
        <f ca="1">IF(ISERROR(OFFSET('Daten ReCiPe'!$A$1,MATCH(EK$5,'Daten ReCiPe'!$A:$A,0)-1,MATCH(AR205,'Daten ReCiPe'!$A$424:$ADO$424,0)-1)),0,OFFSET('Daten ReCiPe'!$A$1,MATCH(EK$5,'Daten ReCiPe'!$A:$A,0)-1,MATCH(AR205,'Daten ReCiPe'!$A$424:$ADO$424,0)-1))*1000</f>
        <v>0.78788553000000006</v>
      </c>
      <c r="EL205" s="320">
        <f ca="1">IF(ISERROR(OFFSET('Daten ReCiPe'!$A$1,MATCH(EL$5,'Daten ReCiPe'!$A:$A,0)-1,MATCH(AS205,'Daten ReCiPe'!$A$424:$ADO$424,0)-1)),0,OFFSET('Daten ReCiPe'!$A$1,MATCH(EL$5,'Daten ReCiPe'!$A:$A,0)-1,MATCH(AS205,'Daten ReCiPe'!$A$424:$ADO$424,0)-1))*1000</f>
        <v>1.8488713000000001</v>
      </c>
      <c r="EM205" s="321">
        <f t="shared" ca="1" si="176"/>
        <v>10.319844300000002</v>
      </c>
      <c r="EN205" s="320">
        <f ca="1">IF(ISERROR(OFFSET('Daten ReCiPe'!$A$1,MATCH(EN$5,'Daten ReCiPe'!$A:$A,0)-1,MATCH(AT205,'Daten ReCiPe'!$A$424:$ADO$424,0)-1)),0,OFFSET('Daten ReCiPe'!$A$1,MATCH(EN$5,'Daten ReCiPe'!$A:$A,0)-1,MATCH(AT205,'Daten ReCiPe'!$A$424:$ADO$424,0)-1))*1000</f>
        <v>10.319844</v>
      </c>
      <c r="EO205" s="305">
        <f t="shared" ca="1" si="177"/>
        <v>0.99999997092979376</v>
      </c>
      <c r="EP205" s="322">
        <f ca="1">IF(ISERROR(OFFSET('Daten Elementary'!$A$1,MATCH(EP$5,'Daten Elementary'!$A:$A,0)-1,MATCH(AM205,'Daten Elementary'!$A$424:$ADO$424,0)-1)),0,OFFSET('Daten Elementary'!$A$1,MATCH(EP$5,'Daten Elementary'!$A:$A,0)-1,MATCH(AM205,'Daten Elementary'!$A$424:$ADO$424,0)-1))*1000000</f>
        <v>0.85554210000000008</v>
      </c>
      <c r="EQ205" s="322">
        <f ca="1">IF(ISERROR(OFFSET('Daten Elementary'!$A$1,MATCH(EQ$5,'Daten Elementary'!$A:$A,0)-1,MATCH(AN205,'Daten Elementary'!$A$424:$ADO$424,0)-1)),0,OFFSET('Daten Elementary'!$A$1,MATCH(EQ$5,'Daten Elementary'!$A:$A,0)-1,MATCH(AN205,'Daten Elementary'!$A$424:$ADO$424,0)-1))*1000000</f>
        <v>0</v>
      </c>
      <c r="ER205" s="322">
        <f ca="1">IF(ISERROR(OFFSET('Daten Elementary'!$A$1,MATCH(ER$5,'Daten Elementary'!$A:$A,0)-1,MATCH(AO205,'Daten Elementary'!$A$424:$ADO$424,0)-1)),0,OFFSET('Daten Elementary'!$A$1,MATCH(ER$5,'Daten Elementary'!$A:$A,0)-1,MATCH(AO205,'Daten Elementary'!$A$424:$ADO$424,0)-1))*1000000</f>
        <v>109.0985</v>
      </c>
      <c r="ES205" s="322">
        <f ca="1">IF(ISERROR(OFFSET('Daten Elementary'!$A$1,MATCH(ES$5,'Daten Elementary'!$A:$A,0)-1,MATCH(AP205,'Daten Elementary'!$A$424:$ADO$424,0)-1)),0,OFFSET('Daten Elementary'!$A$1,MATCH(ES$5,'Daten Elementary'!$A:$A,0)-1,MATCH(AP205,'Daten Elementary'!$A$424:$ADO$424,0)-1))*1000000</f>
        <v>0</v>
      </c>
      <c r="ET205" s="322">
        <f t="shared" ca="1" si="178"/>
        <v>109.9540421</v>
      </c>
      <c r="EU205" s="322">
        <f ca="1">IF(ISERROR(OFFSET('Daten Elementary'!$A$1,MATCH(EU$5,'Daten Elementary'!$A:$A,0)-1,MATCH(AQ205,'Daten Elementary'!$A$424:$ADO$424,0)-1)),0,OFFSET('Daten Elementary'!$A$1,MATCH(EU$5,'Daten Elementary'!$A:$A,0)-1,MATCH(AQ205,'Daten Elementary'!$A$424:$ADO$424,0)-1))*1000000</f>
        <v>8.8084106000000002</v>
      </c>
      <c r="EV205" s="322">
        <f ca="1">IF(ISERROR(OFFSET('Daten Elementary'!$A$1,MATCH(EV$5,'Daten Elementary'!$A:$A,0)-1,MATCH(AR205,'Daten Elementary'!$A$424:$ADO$424,0)-1)),0,OFFSET('Daten Elementary'!$A$1,MATCH(EV$5,'Daten Elementary'!$A:$A,0)-1,MATCH(AR205,'Daten Elementary'!$A$424:$ADO$424,0)-1))*1000000</f>
        <v>13.061656000000001</v>
      </c>
      <c r="EW205" s="322">
        <f ca="1">IF(ISERROR(OFFSET('Daten Elementary'!$A$1,MATCH(EW$5,'Daten Elementary'!$A:$A,0)-1,MATCH(AS205,'Daten Elementary'!$A$424:$ADO$424,0)-1)),0,OFFSET('Daten Elementary'!$A$1,MATCH(EW$5,'Daten Elementary'!$A:$A,0)-1,MATCH(AS205,'Daten Elementary'!$A$424:$ADO$424,0)-1))*1000000</f>
        <v>27.10126</v>
      </c>
      <c r="EX205" s="323">
        <f t="shared" ca="1" si="179"/>
        <v>158.92536870000001</v>
      </c>
      <c r="EY205" s="322">
        <f ca="1">IF(ISERROR(OFFSET('Daten Elementary'!$A$1,MATCH(EY$5,'Daten Elementary'!$A:$A,0)-1,MATCH($AT205,'Daten Elementary'!$A$424:$ADO$424,0)-1)),0,OFFSET('Daten Elementary'!$A$1,MATCH(EY$5,'Daten Elementary'!$A:$A,0)-1,MATCH($AT205,'Daten Elementary'!$A$424:$ADO$424,0)-1))*1000000</f>
        <v>158.92537000000002</v>
      </c>
      <c r="EZ205" s="305">
        <f t="shared" ca="1" si="180"/>
        <v>1.0000000081799403</v>
      </c>
      <c r="FA205" s="314">
        <f ca="1">IF(ISERROR(OFFSET('Daten Elementary'!$A$1,MATCH(FA$5,'Daten Elementary'!$A:$A,0)-1,MATCH(AM205,'Daten Elementary'!$A$424:$ADO$424,0)-1)),0,OFFSET('Daten Elementary'!$A$1,MATCH(FA$5,'Daten Elementary'!$A:$A,0)-1,MATCH(AM205,'Daten Elementary'!$A$424:$ADO$424,0)-1))*1000</f>
        <v>56.366</v>
      </c>
      <c r="FB205" s="314">
        <f ca="1">IF(ISERROR(OFFSET('Daten Elementary'!$A$1,MATCH(FB$5,'Daten Elementary'!$A:$A,0)-1,MATCH(AN205,'Daten Elementary'!$A$424:$ADO$424,0)-1)),0,OFFSET('Daten Elementary'!$A$1,MATCH(FB$5,'Daten Elementary'!$A:$A,0)-1,MATCH(AN205,'Daten Elementary'!$A$424:$ADO$424,0)-1))*1000</f>
        <v>0</v>
      </c>
      <c r="FC205" s="314">
        <f ca="1">IF(ISERROR(OFFSET('Daten Elementary'!$A$1,MATCH(FC$5,'Daten Elementary'!$A:$A,0)-1,MATCH(AO205,'Daten Elementary'!$A$424:$ADO$424,0)-1)),0,OFFSET('Daten Elementary'!$A$1,MATCH(FC$5,'Daten Elementary'!$A:$A,0)-1,MATCH(AO205,'Daten Elementary'!$A$424:$ADO$424,0)-1))*1000</f>
        <v>9.5050711000000003</v>
      </c>
      <c r="FD205" s="314">
        <f ca="1">IF(ISERROR(OFFSET('Daten Elementary'!$A$1,MATCH(FD$5,'Daten Elementary'!$A:$A,0)-1,MATCH(AP205,'Daten Elementary'!$A$424:$ADO$424,0)-1)),0,OFFSET('Daten Elementary'!$A$1,MATCH(FD$5,'Daten Elementary'!$A:$A,0)-1,MATCH(AP205,'Daten Elementary'!$A$424:$ADO$424,0)-1))*1000</f>
        <v>0</v>
      </c>
      <c r="FE205" s="314">
        <f t="shared" ca="1" si="181"/>
        <v>65.871071099999995</v>
      </c>
      <c r="FF205" s="314">
        <f ca="1">IF(ISERROR(OFFSET('Daten Elementary'!$A$1,MATCH(FF$5,'Daten Elementary'!$A:$A,0)-1,MATCH(AQ205,'Daten Elementary'!$A$424:$ADO$424,0)-1)),0,OFFSET('Daten Elementary'!$A$1,MATCH(FF$5,'Daten Elementary'!$A:$A,0)-1,MATCH(AQ205,'Daten Elementary'!$A$424:$ADO$424,0)-1))*1000</f>
        <v>2.7268727000000004</v>
      </c>
      <c r="FG205" s="314">
        <f ca="1">IF(ISERROR(OFFSET('Daten Elementary'!$A$1,MATCH(FG$5,'Daten Elementary'!$A:$A,0)-1,MATCH(AR205,'Daten Elementary'!$A$424:$ADO$424,0)-1)),0,OFFSET('Daten Elementary'!$A$1,MATCH(FG$5,'Daten Elementary'!$A:$A,0)-1,MATCH(AR205,'Daten Elementary'!$A$424:$ADO$424,0)-1))*1000</f>
        <v>4.8338201999999999</v>
      </c>
      <c r="FH205" s="314">
        <f ca="1">IF(ISERROR(OFFSET('Daten Elementary'!$A$1,MATCH(FH$5,'Daten Elementary'!$A:$A,0)-1,MATCH(AS205,'Daten Elementary'!$A$424:$ADO$424,0)-1)),0,OFFSET('Daten Elementary'!$A$1,MATCH(FH$5,'Daten Elementary'!$A:$A,0)-1,MATCH(AS205,'Daten Elementary'!$A$424:$ADO$424,0)-1))*1000</f>
        <v>10.395964000000001</v>
      </c>
      <c r="FI205" s="315">
        <f t="shared" ca="1" si="182"/>
        <v>83.827728000000008</v>
      </c>
      <c r="FJ205" s="314">
        <f ca="1">IF(ISERROR(OFFSET('Daten Elementary'!$A$1,MATCH(FJ$5,'Daten Elementary'!$A:$A,0)-1,MATCH($AT205,'Daten Elementary'!$A$424:$ADO$424,0)-1)),0,OFFSET('Daten Elementary'!$A$1,MATCH(FJ$5,'Daten Elementary'!$A:$A,0)-1,MATCH($AT205,'Daten Elementary'!$A$424:$ADO$424,0)-1))*1000</f>
        <v>83.827729000000005</v>
      </c>
      <c r="FK205" s="305">
        <f t="shared" ca="1" si="183"/>
        <v>1.0000000119292269</v>
      </c>
      <c r="FL205" s="314">
        <f ca="1">IF(ISERROR(OFFSET('Daten Elementary'!$A$1,MATCH(FL$5,'Daten Elementary'!$A:$A,0)-1,MATCH(AM205,'Daten Elementary'!$A$424:$ADO$424,0)-1)),0,OFFSET('Daten Elementary'!$A$1,MATCH(FL$5,'Daten Elementary'!$A:$A,0)-1,MATCH(AM205,'Daten Elementary'!$A$424:$ADO$424,0)-1))</f>
        <v>0</v>
      </c>
      <c r="FM205" s="314">
        <f ca="1">IF(ISERROR(OFFSET('Daten Elementary'!$A$1,MATCH(FM$5,'Daten Elementary'!$A:$A,0)-1,MATCH(AN205,'Daten Elementary'!$A$424:$ADO$424,0)-1)),0,OFFSET('Daten Elementary'!$A$1,MATCH(FM$5,'Daten Elementary'!$A:$A,0)-1,MATCH(AN205,'Daten Elementary'!$A$424:$ADO$424,0)-1))</f>
        <v>0</v>
      </c>
      <c r="FN205" s="314">
        <f ca="1">IF(ISERROR(OFFSET('Daten Elementary'!$A$1,MATCH(FN$5,'Daten Elementary'!$A:$A,0)-1,MATCH(AO205,'Daten Elementary'!$A$424:$ADO$424,0)-1)),0,OFFSET('Daten Elementary'!$A$1,MATCH(FN$5,'Daten Elementary'!$A:$A,0)-1,MATCH(AO205,'Daten Elementary'!$A$424:$ADO$424,0)-1))</f>
        <v>0</v>
      </c>
      <c r="FO205" s="314">
        <f ca="1">IF(ISERROR(OFFSET('Daten Elementary'!$A$1,MATCH(FO$5,'Daten Elementary'!$A:$A,0)-1,MATCH(AP205,'Daten Elementary'!$A$424:$ADO$424,0)-1)),0,OFFSET('Daten Elementary'!$A$1,MATCH(FO$5,'Daten Elementary'!$A:$A,0)-1,MATCH(AP205,'Daten Elementary'!$A$424:$ADO$424,0)-1))</f>
        <v>0</v>
      </c>
      <c r="FP205" s="314">
        <f t="shared" ca="1" si="184"/>
        <v>0</v>
      </c>
      <c r="FQ205" s="314">
        <f ca="1">IF(ISERROR(OFFSET('Daten Elementary'!$A$1,MATCH(FQ$5,'Daten Elementary'!$A:$A,0)-1,MATCH(AQ205,'Daten Elementary'!$A$424:$ADO$424,0)-1)),0,OFFSET('Daten Elementary'!$A$1,MATCH(FQ$5,'Daten Elementary'!$A:$A,0)-1,MATCH(AQ205,'Daten Elementary'!$A$424:$ADO$424,0)-1))</f>
        <v>0</v>
      </c>
      <c r="FR205" s="314">
        <f ca="1">IF(ISERROR(OFFSET('Daten Elementary'!$A$1,MATCH(FR$5,'Daten Elementary'!$A:$A,0)-1,MATCH(AR205,'Daten Elementary'!$A$424:$ADO$424,0)-1)),0,OFFSET('Daten Elementary'!$A$1,MATCH(FR$5,'Daten Elementary'!$A:$A,0)-1,MATCH(AR205,'Daten Elementary'!$A$424:$ADO$424,0)-1))</f>
        <v>0</v>
      </c>
      <c r="FS205" s="314">
        <f ca="1">IF(ISERROR(OFFSET('Daten Elementary'!$A$1,MATCH(FS$5,'Daten Elementary'!$A:$A,0)-1,MATCH(AS205,'Daten Elementary'!$A$424:$ADO$424,0)-1)),0,OFFSET('Daten Elementary'!$A$1,MATCH(FS$5,'Daten Elementary'!$A:$A,0)-1,MATCH(AS205,'Daten Elementary'!$A$424:$ADO$424,0)-1))</f>
        <v>0</v>
      </c>
      <c r="FT205" s="315">
        <f t="shared" ca="1" si="185"/>
        <v>0</v>
      </c>
      <c r="FU205" s="314">
        <f ca="1">IF(ISERROR(OFFSET('Daten Elementary'!$A$1,MATCH(FU$5,'Daten Elementary'!$A:$A,0)-1,MATCH($AT205,'Daten Elementary'!$A$424:$ADO$424,0)-1)),0,OFFSET('Daten Elementary'!$A$1,MATCH(FU$5,'Daten Elementary'!$A:$A,0)-1,MATCH($AT205,'Daten Elementary'!$A$424:$ADO$424,0)-1))</f>
        <v>0</v>
      </c>
      <c r="FV205" s="305">
        <f t="shared" ca="1" si="186"/>
        <v>0</v>
      </c>
      <c r="FW205" s="324"/>
      <c r="FX205" s="231" t="str">
        <f t="shared" si="187"/>
        <v>Lastwagen (40t-50t), Diesel (EURO 6)</v>
      </c>
      <c r="FY205" s="231" t="str">
        <f t="shared" si="152"/>
        <v>Lastwagen (40t-50t)</v>
      </c>
      <c r="FZ205" s="231" t="str">
        <f t="shared" si="153"/>
        <v>, Diesel</v>
      </c>
      <c r="GA205" s="231" t="str">
        <f t="shared" si="154"/>
        <v xml:space="preserve"> (EURO 6)</v>
      </c>
      <c r="GB205" s="231"/>
    </row>
    <row r="206" spans="1:184" ht="16.5" customHeight="1">
      <c r="A206" s="364"/>
      <c r="B206" s="339"/>
      <c r="C206" s="342" t="s">
        <v>395</v>
      </c>
      <c r="D206" s="342" t="s">
        <v>24</v>
      </c>
      <c r="E206" s="345" t="s">
        <v>25</v>
      </c>
      <c r="F206" s="97">
        <v>18.5</v>
      </c>
      <c r="G206" s="34">
        <v>37</v>
      </c>
      <c r="H206" s="84">
        <f t="shared" si="188"/>
        <v>0.5</v>
      </c>
      <c r="I206" s="101">
        <v>1</v>
      </c>
      <c r="J206" s="101"/>
      <c r="K206" s="90">
        <v>1</v>
      </c>
      <c r="L206" s="86"/>
      <c r="M206" s="86"/>
      <c r="N206" s="38" t="s">
        <v>100</v>
      </c>
      <c r="O206" s="6">
        <f ca="1">(IF(ISERROR(INDEX(INDIRECT($D$268),MATCH($AM206,$AM$4:$AM$275,0),MATCH(O$304,INDIRECT($E$268),0))*$I206/$AD206),0,INDEX(INDIRECT($D$268),MATCH($AM206,$AM$4:$AM$275,0),MATCH(O$304,INDIRECT($E$268),0))*$I206/$AD206)+IF(ISERROR(INDEX(INDIRECT($D$268),MATCH($AN206,$AN$4:$AN$275,0),MATCH(O$305,INDIRECT($E$268),0))*$J206/$AE206),0,INDEX(INDIRECT($D$268),MATCH($AN206,$AN$4:$AN$275,0),MATCH(O$305,INDIRECT($E$268),0))*$J206/$AE206))*$AC206/$F206</f>
        <v>56.138120999999991</v>
      </c>
      <c r="P206" s="6">
        <f ca="1">(IF(ISERROR(INDEX(INDIRECT($D$268),MATCH($AO206,$AO$4:$AO$275,0),MATCH(P$304,INDIRECT($E$268),0))*$I206/$AD206),0,INDEX(INDIRECT($D$268),MATCH($AO206,$AO$4:$AO$275,0),MATCH(P$304,INDIRECT($E$268),0))*$I206/$AD206)+IF(ISERROR(INDEX(INDIRECT($D$268),MATCH($AP206,$AP$4:$AP$275,0),MATCH(P$305,INDIRECT($E$268),0))*$J206/$AE206),0,INDEX(INDIRECT($D$268),MATCH($AP206,$AP$4:$AP$275,0),MATCH(P$305,INDIRECT($E$268),0))*$J206/$AE206))*$AC206/$F206</f>
        <v>11.499795000000001</v>
      </c>
      <c r="Q206" s="6">
        <f ca="1">INDEX(INDIRECT($D$268),MATCH($AQ206,$AQ$4:$AQ$284,0),MATCH(Q$4,INDIRECT($E$268),0))*$K206*$AC206/$F206/$AF206</f>
        <v>2.8059365000000001</v>
      </c>
      <c r="R206" s="6">
        <f ca="1">INDEX(INDIRECT($D$268),MATCH($AR206,$AR$4:$AR$284,0),MATCH(R$4,INDIRECT($E$268),0))*$K206*$AC206/$F206/$AF206</f>
        <v>5.0486610999999995</v>
      </c>
      <c r="S206" s="6">
        <f ca="1">INDEX(INDIRECT($D$268),MATCH($AS206,$AS$4:$AS$284,0),MATCH(S$4,INDIRECT($E$268),0))*$K206*$AC206/$F206/$AF206</f>
        <v>11.02427</v>
      </c>
      <c r="T206" s="7">
        <f t="shared" ref="T206:T222" ca="1" si="190">S206+R206+Q206+P206+O206</f>
        <v>86.516783599999997</v>
      </c>
      <c r="U206" s="6">
        <f>IF($B$268=6,(IF(OR(AJ206="Benzin",AJ206="Diesel"),$AK206*INDEX('DIN EN 16258'!$I:$I,MATCH('mobitool-Faktoren v2.0'!$AI206,'DIN EN 16258'!$A:$A,0))*$I206/$AD206+$AL206*INDEX('DIN EN 16258'!$I:$I,MATCH('mobitool-Faktoren v2.0'!$AJ206,'DIN EN 16258'!$A:$A,0))*$I206/$AD206,IF(ISERROR($AK206*INDEX('DIN EN 16258'!$I:$I,MATCH('mobitool-Faktoren v2.0'!$AI206,'DIN EN 16258'!$A:$A,0))*$I206/$AD206),0,$AK206*INDEX('DIN EN 16258'!$I:$I,MATCH('mobitool-Faktoren v2.0'!$AI206,'DIN EN 16258'!$A:$A,0))*$I206/$AD206)+IF(ISERROR($AL206*INDEX('DIN EN 16258'!$I:$I,MATCH('mobitool-Faktoren v2.0'!$AJ206,'DIN EN 16258'!$A:$A,0))*$J206/$AE206),0,$AL206*INDEX('DIN EN 16258'!$I:$I,MATCH('mobitool-Faktoren v2.0'!$AJ206,'DIN EN 16258'!$A:$A,0))*$J206/$AE206)))*1000,
IF($B$268=1,(IF(OR(AJ206="Benzin",AJ206="Diesel"),$AK206*INDEX('DIN EN 16258'!$D:$D,MATCH('mobitool-Faktoren v2.0'!$AI206,'DIN EN 16258'!$A:$A,0))*$I206/$AD206+$AL206*INDEX('DIN EN 16258'!$D:$D,MATCH('mobitool-Faktoren v2.0'!$AJ206,'DIN EN 16258'!$A:$A,0))*$I206/$AD206,IF(ISERROR($AK206*INDEX('DIN EN 16258'!$D:$D,MATCH('mobitool-Faktoren v2.0'!$AI206,'DIN EN 16258'!$A:$A,0))*$I206/$AD206),0,$AK206*INDEX('DIN EN 16258'!$D:$D,MATCH('mobitool-Faktoren v2.0'!$AI206,'DIN EN 16258'!$A:$A,0))*$I206/$AD206)+IF(ISERROR($AL206*INDEX('DIN EN 16258'!$D:$D,MATCH('mobitool-Faktoren v2.0'!$AJ206,'DIN EN 16258'!$A:$A,0))*$J206/$AE206),0,$AL206*INDEX('DIN EN 16258'!$D:$D,MATCH('mobitool-Faktoren v2.0'!$AJ206,'DIN EN 16258'!$A:$A,0))*$J206/$AE206))),0))*$AC206/$F206</f>
        <v>56.772059999999989</v>
      </c>
      <c r="V206" s="6">
        <f>IF($B$268=6,(IF(OR(AJ206="Benzin",AJ206="Diesel"),$AK206*INDEX('DIN EN 16258'!$L:$L,MATCH('mobitool-Faktoren v2.0'!$AI206,'DIN EN 16258'!$A:$A,0))*$I206/$AD206+$AL206*INDEX('DIN EN 16258'!$L:$L,MATCH('mobitool-Faktoren v2.0'!$AJ206,'DIN EN 16258'!$A:$A,0))*$I206/$AD206,IF(ISERROR($AK206*INDEX('DIN EN 16258'!$L:$L,MATCH('mobitool-Faktoren v2.0'!$AI206,'DIN EN 16258'!$A:$A,0))*$I206/$AD206),0,$AK206*INDEX('DIN EN 16258'!$L:$L,MATCH('mobitool-Faktoren v2.0'!$AI206,'DIN EN 16258'!$A:$A,0))*$I206/$AD206)+IF(ISERROR($AL206*INDEX('DIN EN 16258'!$L:$L,MATCH('mobitool-Faktoren v2.0'!$AJ206,'DIN EN 16258'!$A:$A,0))*$J206/$AE206),0,$AL206*INDEX('DIN EN 16258'!$L:$L,MATCH('mobitool-Faktoren v2.0'!$AJ206,'DIN EN 16258'!$A:$A,0))*$J206/$AE206)))*1000,
IF($B$268=1,(IF(OR(AJ206="Benzin",AJ206="Diesel"),$AK206*INDEX('DIN EN 16258'!$F:$F,MATCH('mobitool-Faktoren v2.0'!$AI206,'DIN EN 16258'!$A:$A,0))*$I206/$AD206+$AL206*INDEX('DIN EN 16258'!$F:$F,MATCH('mobitool-Faktoren v2.0'!$AJ206,'DIN EN 16258'!$A:$A,0))*$I206/$AD206,IF(ISERROR($AK206*INDEX('DIN EN 16258'!$F:$F,MATCH('mobitool-Faktoren v2.0'!$AI206,'DIN EN 16258'!$A:$A,0))*$I206/$AD206),0,$AK206*INDEX('DIN EN 16258'!$F:$F,MATCH('mobitool-Faktoren v2.0'!$AI206,'DIN EN 16258'!$A:$A,0))*$I206/$AD206)+IF(ISERROR($AL206*INDEX('DIN EN 16258'!$F:$F,MATCH('mobitool-Faktoren v2.0'!$AJ206,'DIN EN 16258'!$A:$A,0))*$J206/$AE206),0,$AL206*INDEX('DIN EN 16258'!$F:$F,MATCH('mobitool-Faktoren v2.0'!$AJ206,'DIN EN 16258'!$A:$A,0))*$J206/$AE206))),0))*$AC206/$F206</f>
        <v>68.975400000000008</v>
      </c>
      <c r="W206" s="39" t="s">
        <v>672</v>
      </c>
      <c r="X206" s="39" t="s">
        <v>162</v>
      </c>
      <c r="Y206" s="300"/>
      <c r="Z206" s="300"/>
      <c r="AA206" s="299"/>
      <c r="AB206" s="299"/>
      <c r="AC206" s="300">
        <v>18.5</v>
      </c>
      <c r="AD206" s="298">
        <v>1</v>
      </c>
      <c r="AE206" s="298"/>
      <c r="AF206" s="337">
        <v>1</v>
      </c>
      <c r="AG206" s="337"/>
      <c r="AH206" s="337"/>
      <c r="AI206" s="301" t="s">
        <v>24</v>
      </c>
      <c r="AJ206" s="301"/>
      <c r="AK206" s="374">
        <f>'Kennwerte Strassentransporte'!H$87</f>
        <v>1.7686E-2</v>
      </c>
      <c r="AL206" s="374"/>
      <c r="AM206" s="202" t="s">
        <v>1259</v>
      </c>
      <c r="AN206" s="202" t="s">
        <v>81</v>
      </c>
      <c r="AO206" s="202" t="s">
        <v>1260</v>
      </c>
      <c r="AP206" s="202" t="s">
        <v>81</v>
      </c>
      <c r="AQ206" s="202" t="s">
        <v>1261</v>
      </c>
      <c r="AR206" s="202" t="s">
        <v>1262</v>
      </c>
      <c r="AS206" s="202" t="s">
        <v>1263</v>
      </c>
      <c r="AT206" s="202" t="s">
        <v>1279</v>
      </c>
      <c r="AU206" s="303">
        <f ca="1">IF(ISERROR(OFFSET('Daten KEA'!$A$1,MATCH(AU$5,'Daten KEA'!$A:$A,0)-1,MATCH(AM206,'Daten KEA'!$A$424:$ADO$424,0)-1)),0,OFFSET('Daten KEA'!$A$1,MATCH(AU$5,'Daten KEA'!$A:$A,0)-1,MATCH(AM206,'Daten KEA'!$A$424:$ADO$424,0)-1))+IF(ISERROR(AK206*INDEX('Energiefaktoren Ecoinvent'!$D:$D,MATCH('mobitool-Faktoren v2.0'!AI206,'Energiefaktoren Ecoinvent'!$A:$A,0))),0,AK206*INDEX('Energiefaktoren Ecoinvent'!$D:$D,MATCH('mobitool-Faktoren v2.0'!AI206,'Energiefaktoren Ecoinvent'!$A:$A,0)))+IF(OR(AJ206="Benzin",AJ206="Diesel"),IF(ISERROR(OFFSET('Daten KEA'!$A$1,MATCH(AV$5,'Daten KEA'!$A:$A,0)-1,MATCH(AN206,'Daten KEA'!$A$424:$ADO$424,0)-1)),0,OFFSET('Daten KEA'!$A$1,MATCH(AV$5,'Daten KEA'!$A:$A,0)-1,MATCH(AN206,'Daten KEA'!$A$424:$ADO$424,0)-1))+IF(ISERROR(AL206*INDEX('Energiefaktoren Ecoinvent'!$D:$D,MATCH('mobitool-Faktoren v2.0'!AJ206,'Energiefaktoren Ecoinvent'!$A:$A,0))),0,AL206*INDEX('Energiefaktoren Ecoinvent'!$D:$D,MATCH('mobitool-Faktoren v2.0'!AJ206,'Energiefaktoren Ecoinvent'!$A:$A,0))),0)</f>
        <v>0.75696079999999999</v>
      </c>
      <c r="AV206" s="303">
        <f ca="1">IF(OR(AJ206="Benzin",AJ206="Diesel"),0,IF(ISERROR(OFFSET('Daten KEA'!$A$1,MATCH(AV$5,'Daten KEA'!$A:$A,0)-1,MATCH(AN206,'Daten KEA'!$A$424:$ADO$424,0)-1)),0,OFFSET('Daten KEA'!$A$1,MATCH(AV$5,'Daten KEA'!$A:$A,0)-1,MATCH(AN206,'Daten KEA'!$A$424:$ADO$424,0)-1))+IF(ISERROR(AL206*INDEX('Energiefaktoren Ecoinvent'!$D:$D,MATCH('mobitool-Faktoren v2.0'!AJ206,'Energiefaktoren Ecoinvent'!$A:$A,0))),0,AL206*INDEX('Energiefaktoren Ecoinvent'!$D:$D,MATCH('mobitool-Faktoren v2.0'!AJ206,'Energiefaktoren Ecoinvent'!$A:$A,0))))</f>
        <v>0</v>
      </c>
      <c r="AW206" s="303">
        <f ca="1">IF(ISERROR(OFFSET('Daten KEA'!$A$1,MATCH(AW$5,'Daten KEA'!$A:$A,0)-1,MATCH(AO206,'Daten KEA'!$A$424:$ADO$424,0)-1)),0,OFFSET('Daten KEA'!$A$1,MATCH(AW$5,'Daten KEA'!$A:$A,0)-1,MATCH(AO206,'Daten KEA'!$A$424:$ADO$424,0)-1))-IF(ISERROR(AK206*INDEX('Energiefaktoren Ecoinvent'!$D:$D,MATCH('mobitool-Faktoren v2.0'!AI206,'Energiefaktoren Ecoinvent'!$A:$A,0))),0,AK206*INDEX('Energiefaktoren Ecoinvent'!$D:$D,MATCH('mobitool-Faktoren v2.0'!AI206,'Energiefaktoren Ecoinvent'!$A:$A,0)))+IF(OR(AJ206="Benzin",AJ206="Diesel"),IF(ISERROR(OFFSET('Daten KEA'!$A$1,MATCH(AX$5,'Daten KEA'!$A:$A,0)-1,MATCH(AP206,'Daten KEA'!$A$424:$ADO$424,0)-1)),0,OFFSET('Daten KEA'!$A$1,MATCH(AX$5,'Daten KEA'!$A:$A,0)-1,MATCH(AP206,'Daten KEA'!$A$424:$ADO$424,0)-1))-IF(ISERROR(AL206*INDEX('Energiefaktoren Ecoinvent'!$D:$D,MATCH('mobitool-Faktoren v2.0'!AJ206,'Energiefaktoren Ecoinvent'!$A:$A,0))),0,AL206*INDEX('Energiefaktoren Ecoinvent'!$D:$D,MATCH('mobitool-Faktoren v2.0'!AJ206,'Energiefaktoren Ecoinvent'!$A:$A,0))),0)</f>
        <v>0.22498625000000005</v>
      </c>
      <c r="AX206" s="303">
        <f ca="1">IF(OR(AJ206="Benzin",AJ206="Diesel"),0,IF(ISERROR(OFFSET('Daten KEA'!$A$1,MATCH(AX$5,'Daten KEA'!$A:$A,0)-1,MATCH(AP206,'Daten KEA'!$A$424:$ADO$424,0)-1)),0,OFFSET('Daten KEA'!$A$1,MATCH(AX$5,'Daten KEA'!$A:$A,0)-1,MATCH(AP206,'Daten KEA'!$A$424:$ADO$424,0)-1))-IF(ISERROR(AL206*INDEX('Energiefaktoren Ecoinvent'!$D:$D,MATCH('mobitool-Faktoren v2.0'!AJ206,'Energiefaktoren Ecoinvent'!$A:$A,0))),0,AL206*INDEX('Energiefaktoren Ecoinvent'!$D:$D,MATCH('mobitool-Faktoren v2.0'!AJ206,'Energiefaktoren Ecoinvent'!$A:$A,0))))</f>
        <v>0</v>
      </c>
      <c r="AY206" s="303">
        <f t="shared" ca="1" si="155"/>
        <v>0.98194705000000004</v>
      </c>
      <c r="AZ206" s="303">
        <f ca="1">IF(ISERROR(OFFSET('Daten KEA'!$A$1,MATCH(AZ$5,'Daten KEA'!$A:$A,0)-1,MATCH(AQ206,'Daten KEA'!$A$424:$ADO$424,0)-1)),0,OFFSET('Daten KEA'!$A$1,MATCH(AZ$5,'Daten KEA'!$A:$A,0)-1,MATCH(AQ206,'Daten KEA'!$A$424:$ADO$424,0)-1))</f>
        <v>8.7513239000000007E-2</v>
      </c>
      <c r="BA206" s="303">
        <f ca="1">IF(ISERROR(OFFSET('Daten KEA'!$A$1,MATCH(BA$5,'Daten KEA'!$A:$A,0)-1,MATCH(AR206,'Daten KEA'!$A$424:$ADO$424,0)-1)),0,OFFSET('Daten KEA'!$A$1,MATCH(BA$5,'Daten KEA'!$A:$A,0)-1,MATCH(AR206,'Daten KEA'!$A$424:$ADO$424,0)-1))</f>
        <v>9.1008206999999994E-2</v>
      </c>
      <c r="BB206" s="303">
        <f ca="1">IF(ISERROR(OFFSET('Daten KEA'!$A$1,MATCH(BB$5,'Daten KEA'!$A:$A,0)-1,MATCH(AS206,'Daten KEA'!$A$424:$ADO$424,0)-1)),0,OFFSET('Daten KEA'!$A$1,MATCH(BB$5,'Daten KEA'!$A:$A,0)-1,MATCH(AS206,'Daten KEA'!$A$424:$ADO$424,0)-1))</f>
        <v>0.35110116000000002</v>
      </c>
      <c r="BC206" s="304">
        <f t="shared" ca="1" si="151"/>
        <v>1.511569656</v>
      </c>
      <c r="BD206" s="303">
        <f ca="1">IF(ISERROR(OFFSET('Daten KEA'!$A$1,MATCH(BD$5,'Daten KEA'!$A:$A,0)-1,MATCH(AT206,'Daten KEA'!$A$424:$ADO$424,0)-1)),0,OFFSET('Daten KEA'!$A$1,MATCH(BD$5,'Daten KEA'!$A:$A,0)-1,MATCH(AT206,'Daten KEA'!$A$424:$ADO$424,0)-1))</f>
        <v>1.5115696999999999</v>
      </c>
      <c r="BE206" s="305">
        <f t="shared" ca="1" si="156"/>
        <v>1.000000029108814</v>
      </c>
      <c r="BF206" s="306">
        <f ca="1">IF(ISERROR(OFFSET('Daten KEA'!$A$1,MATCH(BF$5,'Daten KEA'!$A:$A,0)-1,MATCH(AM206,'Daten KEA'!$A$424:$ADO$424,0)-1)),0,OFFSET('Daten KEA'!$A$1,MATCH(BF$5,'Daten KEA'!$A:$A,0)-1,MATCH(AM206,'Daten KEA'!$A$424:$ADO$424,0)-1))+IF(ISERROR($AK206*INDEX('Energiefaktoren Ecoinvent'!$H:$H,MATCH('mobitool-Faktoren v2.0'!$AI206,'Energiefaktoren Ecoinvent'!$A:$A,0))),0,$AK206*INDEX('Energiefaktoren Ecoinvent'!$H:$H,MATCH('mobitool-Faktoren v2.0'!$AI206,'Energiefaktoren Ecoinvent'!$A:$A,0)))+IF(OR(AJ206="Benzin",AJ206="Diesel"),IF(ISERROR(OFFSET('Daten KEA'!$A$1,MATCH(BG$5,'Daten KEA'!$A:$A,0)-1,MATCH(AN206,'Daten KEA'!$A$424:$ADO$424,0)-1)),0,OFFSET('Daten KEA'!$A$1,MATCH(BG$5,'Daten KEA'!$A:$A,0)-1,MATCH(AN206,'Daten KEA'!$A$424:$ADO$424,0)-1))+IF(ISERROR($AL206*INDEX('Energiefaktoren Ecoinvent'!$H:$H,MATCH('mobitool-Faktoren v2.0'!$AJ206,'Energiefaktoren Ecoinvent'!$A:$A,0))),0,$AL206*INDEX('Energiefaktoren Ecoinvent'!$H:$H,MATCH('mobitool-Faktoren v2.0'!$AJ206,'Energiefaktoren Ecoinvent'!$A:$A,0))),0)</f>
        <v>0.75696079999999999</v>
      </c>
      <c r="BG206" s="306">
        <f ca="1">IF(OR(AJ206="Benzin",AJ206="Diesel"),0,IF(ISERROR(OFFSET('Daten KEA'!$A$1,MATCH(BG$5,'Daten KEA'!$A:$A,0)-1,MATCH(AN206,'Daten KEA'!$A$424:$ADO$424,0)-1)),0,OFFSET('Daten KEA'!$A$1,MATCH(BG$5,'Daten KEA'!$A:$A,0)-1,MATCH(AN206,'Daten KEA'!$A$424:$ADO$424,0)-1))+IF(ISERROR($AL206*INDEX('Energiefaktoren Ecoinvent'!$H:$H,MATCH('mobitool-Faktoren v2.0'!$AJ206,'Energiefaktoren Ecoinvent'!$A:$A,0))),0,$AL206*INDEX('Energiefaktoren Ecoinvent'!$H:$H,MATCH('mobitool-Faktoren v2.0'!$AJ206,'Energiefaktoren Ecoinvent'!$A:$A,0))))</f>
        <v>0</v>
      </c>
      <c r="BH206" s="306">
        <f ca="1">IF(ISERROR(OFFSET('Daten KEA'!$A$1,MATCH(BH$5,'Daten KEA'!$A:$A,0)-1,MATCH(AO206,'Daten KEA'!$A$424:$ADO$424,0)-1)),0,OFFSET('Daten KEA'!$A$1,MATCH(BH$5,'Daten KEA'!$A:$A,0)-1,MATCH(AO206,'Daten KEA'!$A$424:$ADO$424,0)-1))-IF(ISERROR($AK206*INDEX('Energiefaktoren Ecoinvent'!$H:$H,MATCH('mobitool-Faktoren v2.0'!$AI206,'Energiefaktoren Ecoinvent'!$A:$A,0))),0,$AK206*INDEX('Energiefaktoren Ecoinvent'!$H:$H,MATCH('mobitool-Faktoren v2.0'!$AI206,'Energiefaktoren Ecoinvent'!$A:$A,0)))+IF(OR(AJ206="Benzin",AJ206="Diesel"),IF(ISERROR(OFFSET('Daten KEA'!$A$1,MATCH(BI$5,'Daten KEA'!$A:$A,0)-1,MATCH(AP206,'Daten KEA'!$A$424:$ADO$424,0)-1)),0,OFFSET('Daten KEA'!$A$1,MATCH(BI$5,'Daten KEA'!$A:$A,0)-1,MATCH(AP206,'Daten KEA'!$A$424:$ADO$424,0)-1))-IF(ISERROR($AL206*INDEX('Energiefaktoren Ecoinvent'!$H:$H,MATCH('mobitool-Faktoren v2.0'!$AJ206,'Energiefaktoren Ecoinvent'!$A:$A,0))),0,$AL206*INDEX('Energiefaktoren Ecoinvent'!$H:$H,MATCH('mobitool-Faktoren v2.0'!$AJ206,'Energiefaktoren Ecoinvent'!$A:$A,0))),0)</f>
        <v>0.22244872800790005</v>
      </c>
      <c r="BI206" s="306">
        <f ca="1">IF(OR(AJ206="Benzin",AJ206="Diesel"),0,IF(ISERROR(OFFSET('Daten KEA'!$A$1,MATCH(BI$5,'Daten KEA'!$A:$A,0)-1,MATCH(AP206,'Daten KEA'!$A$424:$ADO$424,0)-1)),0,OFFSET('Daten KEA'!$A$1,MATCH(BI$5,'Daten KEA'!$A:$A,0)-1,MATCH(AP206,'Daten KEA'!$A$424:$ADO$424,0)-1))-IF(ISERROR($AL206*INDEX('Energiefaktoren Ecoinvent'!$H:$H,MATCH('mobitool-Faktoren v2.0'!$AJ206,'Energiefaktoren Ecoinvent'!$A:$A,0))),0,$AL206*INDEX('Energiefaktoren Ecoinvent'!$H:$H,MATCH('mobitool-Faktoren v2.0'!$AJ206,'Energiefaktoren Ecoinvent'!$A:$A,0))))</f>
        <v>0</v>
      </c>
      <c r="BJ206" s="306">
        <f t="shared" ca="1" si="189"/>
        <v>0.97940952800790004</v>
      </c>
      <c r="BK206" s="306">
        <f ca="1">IF(ISERROR(OFFSET('Daten KEA'!$A$1,MATCH(BK$5,'Daten KEA'!$A:$A,0)-1,MATCH(AQ206,'Daten KEA'!$A$424:$ADO$424,0)-1)),0,OFFSET('Daten KEA'!$A$1,MATCH(BK$5,'Daten KEA'!$A:$A,0)-1,MATCH(AQ206,'Daten KEA'!$A$424:$ADO$424,0)-1))</f>
        <v>8.4397111399739988E-2</v>
      </c>
      <c r="BL206" s="306">
        <f ca="1">IF(ISERROR(OFFSET('Daten KEA'!$A$1,MATCH(BL$5,'Daten KEA'!$A:$A,0)-1,MATCH(AR206,'Daten KEA'!$A$424:$ADO$424,0)-1)),0,OFFSET('Daten KEA'!$A$1,MATCH(BL$5,'Daten KEA'!$A:$A,0)-1,MATCH(AR206,'Daten KEA'!$A$424:$ADO$424,0)-1))</f>
        <v>8.6668384583600003E-2</v>
      </c>
      <c r="BM206" s="306">
        <f ca="1">IF(ISERROR(OFFSET('Daten KEA'!$A$1,MATCH(BM$5,'Daten KEA'!$A:$A,0)-1,MATCH(AS206,'Daten KEA'!$A$424:$ADO$424,0)-1)),0,OFFSET('Daten KEA'!$A$1,MATCH(BM$5,'Daten KEA'!$A:$A,0)-1,MATCH(AS206,'Daten KEA'!$A$424:$ADO$424,0)-1))</f>
        <v>0.34036100450547002</v>
      </c>
      <c r="BN206" s="307">
        <f t="shared" ca="1" si="148"/>
        <v>1.4908360284967102</v>
      </c>
      <c r="BO206" s="306">
        <f ca="1">IF(ISERROR(OFFSET('Daten KEA'!$A$1,MATCH(BO$5,'Daten KEA'!$A:$A,0)-1,MATCH(AT206,'Daten KEA'!$A$424:$ADO$424,0)-1)),0,OFFSET('Daten KEA'!$A$1,MATCH(BO$5,'Daten KEA'!$A:$A,0)-1,MATCH(AT206,'Daten KEA'!$A$424:$ADO$424,0)-1))</f>
        <v>1.4908360207968001</v>
      </c>
      <c r="BP206" s="305">
        <f t="shared" ca="1" si="157"/>
        <v>0.9999999948351731</v>
      </c>
      <c r="BQ206" s="308">
        <f ca="1">IF(ISERROR(OFFSET('Daten GWP'!$A$1,MATCH(BQ$5,'Daten GWP'!$A:$A,0)-1,MATCH(AM206,'Daten GWP'!$A$424:$ADO$424,0)-1)),0,OFFSET('Daten GWP'!$A$1,MATCH(BQ$5,'Daten GWP'!$A:$A,0)-1,MATCH(AM206,'Daten GWP'!$A$424:$ADO$424,0)-1))*1000</f>
        <v>56.138120999999998</v>
      </c>
      <c r="BR206" s="308">
        <f ca="1">IF(ISERROR(OFFSET('Daten GWP'!$A$1,MATCH(BR$5,'Daten GWP'!$A:$A,0)-1,MATCH(AN206,'Daten GWP'!$A$424:$ADO$424,0)-1)),0,OFFSET('Daten GWP'!$A$1,MATCH(BR$5,'Daten GWP'!$A:$A,0)-1,MATCH(AN206,'Daten GWP'!$A$424:$ADO$424,0)-1))*1000</f>
        <v>0</v>
      </c>
      <c r="BS206" s="308">
        <f ca="1">IF(ISERROR(OFFSET('Daten GWP'!$A$1,MATCH(BS$5,'Daten GWP'!$A:$A,0)-1,MATCH(AO206,'Daten GWP'!$A$424:$ADO$424,0)-1)),0,OFFSET('Daten GWP'!$A$1,MATCH(BS$5,'Daten GWP'!$A:$A,0)-1,MATCH(AO206,'Daten GWP'!$A$424:$ADO$424,0)-1))*1000</f>
        <v>11.499795000000001</v>
      </c>
      <c r="BT206" s="308">
        <f ca="1">IF(ISERROR(OFFSET('Daten GWP'!$A$1,MATCH(BT$5,'Daten GWP'!$A:$A,0)-1,MATCH(AP206,'Daten GWP'!$A$424:$ADO$424,0)-1)),0,OFFSET('Daten GWP'!$A$1,MATCH(BT$5,'Daten GWP'!$A:$A,0)-1,MATCH(AP206,'Daten GWP'!$A$424:$ADO$424,0)-1))*1000</f>
        <v>0</v>
      </c>
      <c r="BU206" s="308">
        <f t="shared" ca="1" si="158"/>
        <v>67.637916000000004</v>
      </c>
      <c r="BV206" s="308">
        <f ca="1">IF(ISERROR(OFFSET('Daten GWP'!$A$1,MATCH(BV$5,'Daten GWP'!$A:$A,0)-1,MATCH(AQ206,'Daten GWP'!$A$424:$ADO$424,0)-1)),0,OFFSET('Daten GWP'!$A$1,MATCH(BV$5,'Daten GWP'!$A:$A,0)-1,MATCH(AQ206,'Daten GWP'!$A$424:$ADO$424,0)-1))*1000</f>
        <v>2.8059365000000001</v>
      </c>
      <c r="BW206" s="308">
        <f ca="1">IF(ISERROR(OFFSET('Daten GWP'!$A$1,MATCH(BW$5,'Daten GWP'!$A:$A,0)-1,MATCH(AR206,'Daten GWP'!$A$424:$ADO$424,0)-1)),0,OFFSET('Daten GWP'!$A$1,MATCH(BW$5,'Daten GWP'!$A:$A,0)-1,MATCH(AR206,'Daten GWP'!$A$424:$ADO$424,0)-1))*1000</f>
        <v>5.0486610999999995</v>
      </c>
      <c r="BX206" s="308">
        <f ca="1">IF(ISERROR(OFFSET('Daten GWP'!$A$1,MATCH(BX$5,'Daten GWP'!$A:$A,0)-1,MATCH(AS206,'Daten GWP'!$A$424:$ADO$424,0)-1)),0,OFFSET('Daten GWP'!$A$1,MATCH(BX$5,'Daten GWP'!$A:$A,0)-1,MATCH(AS206,'Daten GWP'!$A$424:$ADO$424,0)-1))*1000</f>
        <v>11.02427</v>
      </c>
      <c r="BY206" s="309">
        <f t="shared" ca="1" si="149"/>
        <v>86.516783600000011</v>
      </c>
      <c r="BZ206" s="308">
        <f ca="1">IF(ISERROR(OFFSET('Daten GWP'!$A$1,MATCH(BZ$5,'Daten GWP'!$A:$A,0)-1,MATCH(AT206,'Daten GWP'!$A$424:$ADO$424,0)-1)),0,OFFSET('Daten GWP'!$A$1,MATCH(BZ$5,'Daten GWP'!$A:$A,0)-1,MATCH(AT206,'Daten GWP'!$A$424:$ADO$424,0)-1))*1000</f>
        <v>86.516783000000004</v>
      </c>
      <c r="CA206" s="305">
        <f t="shared" ca="1" si="159"/>
        <v>0.99999999306492937</v>
      </c>
      <c r="CB206" s="310">
        <f ca="1">IF(ISERROR(OFFSET('Daten Elementary'!$A$1,MATCH(CB$5,'Daten Elementary'!$A:$A,0)-1,MATCH(AM206,'Daten Elementary'!$A$424:$ADO$424,0)-1)),0,OFFSET('Daten Elementary'!$A$1,MATCH(CB$5,'Daten Elementary'!$A:$A,0)-1,MATCH(AM206,'Daten Elementary'!$A$424:$ADO$424,0)-1))*1000000</f>
        <v>51.111769000000002</v>
      </c>
      <c r="CC206" s="310">
        <f ca="1">IF(ISERROR(OFFSET('Daten Elementary'!$A$1,MATCH(CC$5,'Daten Elementary'!$A:$A,0)-1,MATCH(AN206,'Daten Elementary'!$A$424:$ADO$424,0)-1)),0,OFFSET('Daten Elementary'!$A$1,MATCH(CC$5,'Daten Elementary'!$A:$A,0)-1,MATCH(AN206,'Daten Elementary'!$A$424:$ADO$424,0)-1))*1000000</f>
        <v>0</v>
      </c>
      <c r="CD206" s="310">
        <f ca="1">IF(ISERROR(OFFSET('Daten Elementary'!$A$1,MATCH(CD$5,'Daten Elementary'!$A:$A,0)-1,MATCH(AO206,'Daten Elementary'!$A$424:$ADO$424,0)-1)),0,OFFSET('Daten Elementary'!$A$1,MATCH(CD$5,'Daten Elementary'!$A:$A,0)-1,MATCH(AO206,'Daten Elementary'!$A$424:$ADO$424,0)-1))*1000000</f>
        <v>4.5958502000000001</v>
      </c>
      <c r="CE206" s="310">
        <f ca="1">IF(ISERROR(OFFSET('Daten Elementary'!$A$1,MATCH(CE$5,'Daten Elementary'!$A:$A,0)-1,MATCH(AP206,'Daten Elementary'!$A$424:$ADO$424,0)-1)),0,OFFSET('Daten Elementary'!$A$1,MATCH(CE$5,'Daten Elementary'!$A:$A,0)-1,MATCH(AP206,'Daten Elementary'!$A$424:$ADO$424,0)-1))*1000000</f>
        <v>0</v>
      </c>
      <c r="CF206" s="310">
        <f t="shared" ca="1" si="160"/>
        <v>55.707619200000003</v>
      </c>
      <c r="CG206" s="310">
        <f ca="1">IF(ISERROR(OFFSET('Daten Elementary'!$A$1,MATCH(CG$5,'Daten Elementary'!$A:$A,0)-1,MATCH(AQ206,'Daten Elementary'!$A$424:$ADO$424,0)-1)),0,OFFSET('Daten Elementary'!$A$1,MATCH(CG$5,'Daten Elementary'!$A:$A,0)-1,MATCH(AQ206,'Daten Elementary'!$A$424:$ADO$424,0)-1))*1000000</f>
        <v>1.3496257999999999</v>
      </c>
      <c r="CH206" s="310">
        <f ca="1">IF(ISERROR(OFFSET('Daten Elementary'!$A$1,MATCH(CH$5,'Daten Elementary'!$A:$A,0)-1,MATCH(AR206,'Daten Elementary'!$A$424:$ADO$424,0)-1)),0,OFFSET('Daten Elementary'!$A$1,MATCH(CH$5,'Daten Elementary'!$A:$A,0)-1,MATCH(AR206,'Daten Elementary'!$A$424:$ADO$424,0)-1))*1000000</f>
        <v>7.7354444000000004</v>
      </c>
      <c r="CI206" s="310">
        <f ca="1">IF(ISERROR(OFFSET('Daten Elementary'!$A$1,MATCH(CI$5,'Daten Elementary'!$A:$A,0)-1,MATCH(AS206,'Daten Elementary'!$A$424:$ADO$424,0)-1)),0,OFFSET('Daten Elementary'!$A$1,MATCH(CI$5,'Daten Elementary'!$A:$A,0)-1,MATCH(AS206,'Daten Elementary'!$A$424:$ADO$424,0)-1))*1000000</f>
        <v>11.825157000000001</v>
      </c>
      <c r="CJ206" s="311">
        <f t="shared" ca="1" si="161"/>
        <v>76.617846400000005</v>
      </c>
      <c r="CK206" s="310">
        <f ca="1">IF(ISERROR(OFFSET('Daten Elementary'!$A$1,MATCH(CK$5,'Daten Elementary'!$A:$A,0)-1,MATCH($AT206,'Daten Elementary'!$A$424:$ADO$424,0)-1)),0,OFFSET('Daten Elementary'!$A$1,MATCH(CK$5,'Daten Elementary'!$A:$A,0)-1,MATCH($AT206,'Daten Elementary'!$A$424:$ADO$424,0)-1))*1000000</f>
        <v>76.617846</v>
      </c>
      <c r="CL206" s="305">
        <f t="shared" ca="1" si="162"/>
        <v>0.99999999477928414</v>
      </c>
      <c r="CM206" s="312">
        <f ca="1">IF(ISERROR(OFFSET('Daten Elementary'!$A$1,MATCH(CM$5,'Daten Elementary'!$A:$A,0)-1,MATCH(AM206,'Daten Elementary'!$A$424:$ADO$424,0)-1)),0,OFFSET('Daten Elementary'!$A$1,MATCH(CM$5,'Daten Elementary'!$A:$A,0)-1,MATCH(AM206,'Daten Elementary'!$A$424:$ADO$424,0)-1))*1000000</f>
        <v>32.186270999999998</v>
      </c>
      <c r="CN206" s="312">
        <f ca="1">IF(ISERROR(OFFSET('Daten Elementary'!$A$1,MATCH(CN$5,'Daten Elementary'!$A:$A,0)-1,MATCH(AN206,'Daten Elementary'!$A$424:$ADO$424,0)-1)),0,OFFSET('Daten Elementary'!$A$1,MATCH(CN$5,'Daten Elementary'!$A:$A,0)-1,MATCH(AN206,'Daten Elementary'!$A$424:$ADO$424,0)-1))*1000000</f>
        <v>0</v>
      </c>
      <c r="CO206" s="312">
        <f ca="1">IF(ISERROR(OFFSET('Daten Elementary'!$A$1,MATCH(CO$5,'Daten Elementary'!$A:$A,0)-1,MATCH(AO206,'Daten Elementary'!$A$424:$ADO$424,0)-1)),0,OFFSET('Daten Elementary'!$A$1,MATCH(CO$5,'Daten Elementary'!$A:$A,0)-1,MATCH(AO206,'Daten Elementary'!$A$424:$ADO$424,0)-1))*1000000</f>
        <v>3.7351221000000003</v>
      </c>
      <c r="CP206" s="312">
        <f ca="1">IF(ISERROR(OFFSET('Daten Elementary'!$A$1,MATCH(CP$5,'Daten Elementary'!$A:$A,0)-1,MATCH(AP206,'Daten Elementary'!$A$424:$ADO$424,0)-1)),0,OFFSET('Daten Elementary'!$A$1,MATCH(CP$5,'Daten Elementary'!$A:$A,0)-1,MATCH(AP206,'Daten Elementary'!$A$424:$ADO$424,0)-1))*1000000</f>
        <v>0</v>
      </c>
      <c r="CQ206" s="312">
        <f t="shared" ca="1" si="163"/>
        <v>35.921393099999996</v>
      </c>
      <c r="CR206" s="312">
        <f ca="1">IF(ISERROR(OFFSET('Daten Elementary'!$A$1,MATCH(CR$5,'Daten Elementary'!$A:$A,0)-1,MATCH(AQ206,'Daten Elementary'!$A$424:$ADO$424,0)-1)),0,OFFSET('Daten Elementary'!$A$1,MATCH(CR$5,'Daten Elementary'!$A:$A,0)-1,MATCH(AQ206,'Daten Elementary'!$A$424:$ADO$424,0)-1))*1000000</f>
        <v>0.73649725999999993</v>
      </c>
      <c r="CS206" s="312">
        <f ca="1">IF(ISERROR(OFFSET('Daten Elementary'!$A$1,MATCH(CS$5,'Daten Elementary'!$A:$A,0)-1,MATCH(AR206,'Daten Elementary'!$A$424:$ADO$424,0)-1)),0,OFFSET('Daten Elementary'!$A$1,MATCH(CS$5,'Daten Elementary'!$A:$A,0)-1,MATCH(AR206,'Daten Elementary'!$A$424:$ADO$424,0)-1))*1000000</f>
        <v>2.2412426999999999</v>
      </c>
      <c r="CT206" s="312">
        <f ca="1">IF(ISERROR(OFFSET('Daten Elementary'!$A$1,MATCH(CT$5,'Daten Elementary'!$A:$A,0)-1,MATCH(AS206,'Daten Elementary'!$A$424:$ADO$424,0)-1)),0,OFFSET('Daten Elementary'!$A$1,MATCH(CT$5,'Daten Elementary'!$A:$A,0)-1,MATCH(AS206,'Daten Elementary'!$A$424:$ADO$424,0)-1))*1000000</f>
        <v>6.6873364999999998</v>
      </c>
      <c r="CU206" s="313">
        <f t="shared" ca="1" si="164"/>
        <v>45.586469559999998</v>
      </c>
      <c r="CV206" s="312">
        <f ca="1">IF(ISERROR(OFFSET('Daten Elementary'!$A$1,MATCH(CV$5,'Daten Elementary'!$A:$A,0)-1,MATCH($AT206,'Daten Elementary'!$A$424:$ADO$424,0)-1)),0,OFFSET('Daten Elementary'!$A$1,MATCH(CV$5,'Daten Elementary'!$A:$A,0)-1,MATCH($AT206,'Daten Elementary'!$A$424:$ADO$424,0)-1))*1000000</f>
        <v>45.586469999999998</v>
      </c>
      <c r="CW206" s="305">
        <f t="shared" ca="1" si="165"/>
        <v>1.0000000096519868</v>
      </c>
      <c r="CX206" s="314">
        <f ca="1">IF(ISERROR(OFFSET('Daten Elementary'!$A$1,MATCH(CX$5,'Daten Elementary'!$A:$A,0)-1,MATCH(AM206,'Daten Elementary'!$A$424:$ADO$424,0)-1)),0,OFFSET('Daten Elementary'!$A$1,MATCH(CX$5,'Daten Elementary'!$A:$A,0)-1,MATCH(AM206,'Daten Elementary'!$A$424:$ADO$424,0)-1))*1000000</f>
        <v>20.195027</v>
      </c>
      <c r="CY206" s="314">
        <f ca="1">IF(ISERROR(OFFSET('Daten Elementary'!$A$1,MATCH(CY$5,'Daten Elementary'!$A:$A,0)-1,MATCH(AN206,'Daten Elementary'!$A$424:$ADO$424,0)-1)),0,OFFSET('Daten Elementary'!$A$1,MATCH(CY$5,'Daten Elementary'!$A:$A,0)-1,MATCH(AN206,'Daten Elementary'!$A$424:$ADO$424,0)-1))*1000000</f>
        <v>0</v>
      </c>
      <c r="CZ206" s="314">
        <f ca="1">IF(ISERROR(OFFSET('Daten Elementary'!$A$1,MATCH(CZ$5,'Daten Elementary'!$A:$A,0)-1,MATCH(AO206,'Daten Elementary'!$A$424:$ADO$424,0)-1)),0,OFFSET('Daten Elementary'!$A$1,MATCH(CZ$5,'Daten Elementary'!$A:$A,0)-1,MATCH(AO206,'Daten Elementary'!$A$424:$ADO$424,0)-1))*1000000</f>
        <v>39.805161000000005</v>
      </c>
      <c r="DA206" s="314">
        <f ca="1">IF(ISERROR(OFFSET('Daten Elementary'!$A$1,MATCH(DA$5,'Daten Elementary'!$A:$A,0)-1,MATCH(AP206,'Daten Elementary'!$A$424:$ADO$424,0)-1)),0,OFFSET('Daten Elementary'!$A$1,MATCH(DA$5,'Daten Elementary'!$A:$A,0)-1,MATCH(AP206,'Daten Elementary'!$A$424:$ADO$424,0)-1))*1000000</f>
        <v>0</v>
      </c>
      <c r="DB206" s="314">
        <f t="shared" ca="1" si="166"/>
        <v>60.000188000000009</v>
      </c>
      <c r="DC206" s="314">
        <f ca="1">IF(ISERROR(OFFSET('Daten Elementary'!$A$1,MATCH(DC$5,'Daten Elementary'!$A:$A,0)-1,MATCH(AQ206,'Daten Elementary'!$A$424:$ADO$424,0)-1)),0,OFFSET('Daten Elementary'!$A$1,MATCH(DC$5,'Daten Elementary'!$A:$A,0)-1,MATCH(AQ206,'Daten Elementary'!$A$424:$ADO$424,0)-1))*1000000</f>
        <v>5.2599577000000002</v>
      </c>
      <c r="DD206" s="314">
        <f ca="1">IF(ISERROR(OFFSET('Daten Elementary'!$A$1,MATCH(DD$5,'Daten Elementary'!$A:$A,0)-1,MATCH(AR206,'Daten Elementary'!$A$424:$ADO$424,0)-1)),0,OFFSET('Daten Elementary'!$A$1,MATCH(DD$5,'Daten Elementary'!$A:$A,0)-1,MATCH(AR206,'Daten Elementary'!$A$424:$ADO$424,0)-1))*1000000</f>
        <v>4.6384938</v>
      </c>
      <c r="DE206" s="314">
        <f ca="1">IF(ISERROR(OFFSET('Daten Elementary'!$A$1,MATCH(DE$5,'Daten Elementary'!$A:$A,0)-1,MATCH(AS206,'Daten Elementary'!$A$424:$ADO$424,0)-1)),0,OFFSET('Daten Elementary'!$A$1,MATCH(DE$5,'Daten Elementary'!$A:$A,0)-1,MATCH(AS206,'Daten Elementary'!$A$424:$ADO$424,0)-1))*1000000</f>
        <v>61.877211000000003</v>
      </c>
      <c r="DF206" s="315">
        <f t="shared" ca="1" si="167"/>
        <v>131.77585050000002</v>
      </c>
      <c r="DG206" s="314">
        <f ca="1">IF(ISERROR(OFFSET('Daten Elementary'!$A$1,MATCH(DG$5,'Daten Elementary'!$A:$A,0)-1,MATCH($AT206,'Daten Elementary'!$A$424:$ADO$424,0)-1)),0,OFFSET('Daten Elementary'!$A$1,MATCH(DG$5,'Daten Elementary'!$A:$A,0)-1,MATCH($AT206,'Daten Elementary'!$A$424:$ADO$424,0)-1))*1000000</f>
        <v>131.77585000000002</v>
      </c>
      <c r="DH206" s="305">
        <f t="shared" ca="1" si="168"/>
        <v>0.99999999620567803</v>
      </c>
      <c r="DI206" s="316">
        <f ca="1">IF(ISERROR(OFFSET('Daten Elementary'!$A$1,MATCH(DI$5,'Daten Elementary'!$A:$A,0)-1,MATCH(AM206,'Daten Elementary'!$A$424:$ADO$424,0)-1)),0,OFFSET('Daten Elementary'!$A$1,MATCH(DI$5,'Daten Elementary'!$A:$A,0)-1,MATCH(AM206,'Daten Elementary'!$A$424:$ADO$424,0)-1))*1000000</f>
        <v>489.81</v>
      </c>
      <c r="DJ206" s="316">
        <f ca="1">IF(ISERROR(OFFSET('Daten Elementary'!$A$1,MATCH(DJ$5,'Daten Elementary'!$A:$A,0)-1,MATCH(AN206,'Daten Elementary'!$A$424:$ADO$424,0)-1)),0,OFFSET('Daten Elementary'!$A$1,MATCH(DJ$5,'Daten Elementary'!$A:$A,0)-1,MATCH(AN206,'Daten Elementary'!$A$424:$ADO$424,0)-1))*1000000</f>
        <v>0</v>
      </c>
      <c r="DK206" s="316">
        <f ca="1">IF(ISERROR(OFFSET('Daten Elementary'!$A$1,MATCH(DK$5,'Daten Elementary'!$A:$A,0)-1,MATCH(AO206,'Daten Elementary'!$A$424:$ADO$424,0)-1)),0,OFFSET('Daten Elementary'!$A$1,MATCH(DK$5,'Daten Elementary'!$A:$A,0)-1,MATCH(AO206,'Daten Elementary'!$A$424:$ADO$424,0)-1))*1000000</f>
        <v>48.499119</v>
      </c>
      <c r="DL206" s="316">
        <f ca="1">IF(ISERROR(OFFSET('Daten Elementary'!$A$1,MATCH(DL$5,'Daten Elementary'!$A:$A,0)-1,MATCH(AP206,'Daten Elementary'!$A$424:$ADO$424,0)-1)),0,OFFSET('Daten Elementary'!$A$1,MATCH(DL$5,'Daten Elementary'!$A:$A,0)-1,MATCH(AP206,'Daten Elementary'!$A$424:$ADO$424,0)-1))*1000000</f>
        <v>0</v>
      </c>
      <c r="DM206" s="316">
        <f t="shared" ca="1" si="169"/>
        <v>538.30911900000001</v>
      </c>
      <c r="DN206" s="316">
        <f ca="1">IF(ISERROR(OFFSET('Daten Elementary'!$A$1,MATCH(DN$5,'Daten Elementary'!$A:$A,0)-1,MATCH(AQ206,'Daten Elementary'!$A$424:$ADO$424,0)-1)),0,OFFSET('Daten Elementary'!$A$1,MATCH(DN$5,'Daten Elementary'!$A:$A,0)-1,MATCH(AQ206,'Daten Elementary'!$A$424:$ADO$424,0)-1))*1000000</f>
        <v>5.2295818999999995</v>
      </c>
      <c r="DO206" s="316">
        <f ca="1">IF(ISERROR(OFFSET('Daten Elementary'!$A$1,MATCH(DO$5,'Daten Elementary'!$A:$A,0)-1,MATCH(AR206,'Daten Elementary'!$A$424:$ADO$424,0)-1)),0,OFFSET('Daten Elementary'!$A$1,MATCH(DO$5,'Daten Elementary'!$A:$A,0)-1,MATCH(AR206,'Daten Elementary'!$A$424:$ADO$424,0)-1))*1000000</f>
        <v>10.585225999999999</v>
      </c>
      <c r="DP206" s="316">
        <f ca="1">IF(ISERROR(OFFSET('Daten Elementary'!$A$1,MATCH(DP$5,'Daten Elementary'!$A:$A,0)-1,MATCH(AS206,'Daten Elementary'!$A$424:$ADO$424,0)-1)),0,OFFSET('Daten Elementary'!$A$1,MATCH(DP$5,'Daten Elementary'!$A:$A,0)-1,MATCH(AS206,'Daten Elementary'!$A$424:$ADO$424,0)-1))*1000000</f>
        <v>69.409284999999997</v>
      </c>
      <c r="DQ206" s="317">
        <f t="shared" ca="1" si="170"/>
        <v>623.53321189999997</v>
      </c>
      <c r="DR206" s="316">
        <f ca="1">IF(ISERROR(OFFSET('Daten Elementary'!$A$1,MATCH(DR$5,'Daten Elementary'!$A:$A,0)-1,MATCH($AT206,'Daten Elementary'!$A$424:$ADO$424,0)-1)),0,OFFSET('Daten Elementary'!$A$1,MATCH(DR$5,'Daten Elementary'!$A:$A,0)-1,MATCH($AT206,'Daten Elementary'!$A$424:$ADO$424,0)-1))*1000000</f>
        <v>623.53321000000005</v>
      </c>
      <c r="DS206" s="305">
        <f t="shared" ca="1" si="171"/>
        <v>0.99999999695284891</v>
      </c>
      <c r="DT206" s="318">
        <f ca="1">IF(ISERROR(OFFSET('Daten UBP13'!$A$1,MATCH(DT$5,'Daten UBP13'!$A:$A,0)-1,MATCH(AM206,'Daten UBP13'!$A$424:$AEG$424,0)-1)),0,OFFSET('Daten UBP13'!$A$1,MATCH(DT$5,'Daten UBP13'!$A:$A,0)-1,MATCH(AM206,'Daten UBP13'!$A$424:$AEG$424,0)-1))</f>
        <v>75.206187999999997</v>
      </c>
      <c r="DU206" s="318">
        <f ca="1">IF(ISERROR(OFFSET('Daten UBP13'!$A$1,MATCH(DU$5,'Daten UBP13'!$A:$A,0)-1,MATCH(AN206,'Daten UBP13'!$A$424:$AEG$424,0)-1)),0,OFFSET('Daten UBP13'!$A$1,MATCH(DU$5,'Daten UBP13'!$A:$A,0)-1,MATCH(AN206,'Daten UBP13'!$A$424:$AEG$424,0)-1))</f>
        <v>0</v>
      </c>
      <c r="DV206" s="318">
        <f ca="1">IF(ISERROR(OFFSET('Daten UBP13'!$A$1,MATCH(DV$5,'Daten UBP13'!$A:$A,0)-1,MATCH(AO206,'Daten UBP13'!$A$424:$AEG$424,0)-1)),0,OFFSET('Daten UBP13'!$A$1,MATCH(DV$5,'Daten UBP13'!$A:$A,0)-1,MATCH(AO206,'Daten UBP13'!$A$424:$AEG$424,0)-1))</f>
        <v>24.020994000000002</v>
      </c>
      <c r="DW206" s="318">
        <f ca="1">IF(ISERROR(OFFSET('Daten UBP13'!$A$1,MATCH(DW$5,'Daten UBP13'!$A:$A,0)-1,MATCH(AP206,'Daten UBP13'!$A$424:$AEG$424,0)-1)),0,OFFSET('Daten UBP13'!$A$1,MATCH(DW$5,'Daten UBP13'!$A:$A,0)-1,MATCH(AP206,'Daten UBP13'!$A$424:$AEG$424,0)-1))</f>
        <v>0</v>
      </c>
      <c r="DX206" s="318">
        <f t="shared" ca="1" si="172"/>
        <v>99.227181999999999</v>
      </c>
      <c r="DY206" s="318">
        <f ca="1">IF(ISERROR(OFFSET('Daten UBP13'!$A$1,MATCH(DY$5,'Daten UBP13'!$A:$A,0)-1,MATCH(AQ206,'Daten UBP13'!$A$424:$AEG$424,0)-1)),0,OFFSET('Daten UBP13'!$A$1,MATCH(DY$5,'Daten UBP13'!$A:$A,0)-1,MATCH(AQ206,'Daten UBP13'!$A$424:$AEG$424,0)-1))</f>
        <v>3.8892047000000001</v>
      </c>
      <c r="DZ206" s="318">
        <f ca="1">IF(ISERROR(OFFSET('Daten UBP13'!$A$1,MATCH(DZ$5,'Daten UBP13'!$A:$A,0)-1,MATCH(AR206,'Daten UBP13'!$A$424:$AEG$424,0)-1)),0,OFFSET('Daten UBP13'!$A$1,MATCH(DZ$5,'Daten UBP13'!$A:$A,0)-1,MATCH(AR206,'Daten UBP13'!$A$424:$AEG$424,0)-1))</f>
        <v>9.3954337999999993</v>
      </c>
      <c r="EA206" s="318">
        <f ca="1">IF(ISERROR(OFFSET('Daten UBP13'!$A$1,MATCH(EA$5,'Daten UBP13'!$A:$A,0)-1,MATCH(AS206,'Daten UBP13'!$A$424:$AEG$424,0)-1)),0,OFFSET('Daten UBP13'!$A$1,MATCH(EA$5,'Daten UBP13'!$A:$A,0)-1,MATCH(AS206,'Daten UBP13'!$A$424:$AEG$424,0)-1))</f>
        <v>22.450900000000001</v>
      </c>
      <c r="EB206" s="319">
        <f t="shared" ca="1" si="173"/>
        <v>134.96272049999999</v>
      </c>
      <c r="EC206" s="318">
        <f ca="1">IF(ISERROR(OFFSET('Daten UBP13'!$A$1,MATCH(EC$5,'Daten UBP13'!$A:$A,0)-1,MATCH(AT206,'Daten UBP13'!$A$424:$AEG$424,0)-1)),0,OFFSET('Daten UBP13'!$A$1,MATCH(EC$5,'Daten UBP13'!$A:$A,0)-1,MATCH(AT206,'Daten UBP13'!$A$424:$AEG$424,0)-1))</f>
        <v>134.96271999999999</v>
      </c>
      <c r="ED206" s="305">
        <f t="shared" ca="1" si="174"/>
        <v>0.99999999629527325</v>
      </c>
      <c r="EE206" s="320">
        <f ca="1">IF(ISERROR(OFFSET('Daten ReCiPe'!$A$1,MATCH(EE$5,'Daten ReCiPe'!$A:$A,0)-1,MATCH(AM206,'Daten ReCiPe'!$A$424:$ADO$424,0)-1)),0,OFFSET('Daten ReCiPe'!$A$1,MATCH(EE$5,'Daten ReCiPe'!$A:$A,0)-1,MATCH(AM206,'Daten ReCiPe'!$A$424:$ADO$424,0)-1))*1000</f>
        <v>4.2168196</v>
      </c>
      <c r="EF206" s="320">
        <f ca="1">IF(ISERROR(OFFSET('Daten ReCiPe'!$A$1,MATCH(EF$5,'Daten ReCiPe'!$A:$A,0)-1,MATCH(AN206,'Daten ReCiPe'!$A$424:$ADO$424,0)-1)),0,OFFSET('Daten ReCiPe'!$A$1,MATCH(EF$5,'Daten ReCiPe'!$A:$A,0)-1,MATCH(AN206,'Daten ReCiPe'!$A$424:$ADO$424,0)-1))*1000</f>
        <v>0</v>
      </c>
      <c r="EG206" s="320">
        <f ca="1">IF(ISERROR(OFFSET('Daten ReCiPe'!$A$1,MATCH(EG$5,'Daten ReCiPe'!$A:$A,0)-1,MATCH(AO206,'Daten ReCiPe'!$A$424:$ADO$424,0)-1)),0,OFFSET('Daten ReCiPe'!$A$1,MATCH(EG$5,'Daten ReCiPe'!$A:$A,0)-1,MATCH(AO206,'Daten ReCiPe'!$A$424:$ADO$424,0)-1))*1000</f>
        <v>3.7938325000000002</v>
      </c>
      <c r="EH206" s="320">
        <f ca="1">IF(ISERROR(OFFSET('Daten ReCiPe'!$A$1,MATCH(EH$5,'Daten ReCiPe'!$A:$A,0)-1,MATCH(AP206,'Daten ReCiPe'!$A$424:$ADO$424,0)-1)),0,OFFSET('Daten ReCiPe'!$A$1,MATCH(EH$5,'Daten ReCiPe'!$A:$A,0)-1,MATCH(AP206,'Daten ReCiPe'!$A$424:$ADO$424,0)-1))*1000</f>
        <v>0</v>
      </c>
      <c r="EI206" s="320">
        <f t="shared" ca="1" si="175"/>
        <v>8.0106520999999997</v>
      </c>
      <c r="EJ206" s="320">
        <f ca="1">IF(ISERROR(OFFSET('Daten ReCiPe'!$A$1,MATCH(EJ$5,'Daten ReCiPe'!$A:$A,0)-1,MATCH(AQ206,'Daten ReCiPe'!$A$424:$ADO$424,0)-1)),0,OFFSET('Daten ReCiPe'!$A$1,MATCH(EJ$5,'Daten ReCiPe'!$A:$A,0)-1,MATCH(AQ206,'Daten ReCiPe'!$A$424:$ADO$424,0)-1))*1000</f>
        <v>0.40548852000000002</v>
      </c>
      <c r="EK206" s="320">
        <f ca="1">IF(ISERROR(OFFSET('Daten ReCiPe'!$A$1,MATCH(EK$5,'Daten ReCiPe'!$A:$A,0)-1,MATCH(AR206,'Daten ReCiPe'!$A$424:$ADO$424,0)-1)),0,OFFSET('Daten ReCiPe'!$A$1,MATCH(EK$5,'Daten ReCiPe'!$A:$A,0)-1,MATCH(AR206,'Daten ReCiPe'!$A$424:$ADO$424,0)-1))*1000</f>
        <v>0.73458771</v>
      </c>
      <c r="EL206" s="320">
        <f ca="1">IF(ISERROR(OFFSET('Daten ReCiPe'!$A$1,MATCH(EL$5,'Daten ReCiPe'!$A:$A,0)-1,MATCH(AS206,'Daten ReCiPe'!$A$424:$ADO$424,0)-1)),0,OFFSET('Daten ReCiPe'!$A$1,MATCH(EL$5,'Daten ReCiPe'!$A:$A,0)-1,MATCH(AS206,'Daten ReCiPe'!$A$424:$ADO$424,0)-1))*1000</f>
        <v>1.7704694999999999</v>
      </c>
      <c r="EM206" s="321">
        <f t="shared" ca="1" si="176"/>
        <v>10.921197830000001</v>
      </c>
      <c r="EN206" s="320">
        <f ca="1">IF(ISERROR(OFFSET('Daten ReCiPe'!$A$1,MATCH(EN$5,'Daten ReCiPe'!$A:$A,0)-1,MATCH(AT206,'Daten ReCiPe'!$A$424:$ADO$424,0)-1)),0,OFFSET('Daten ReCiPe'!$A$1,MATCH(EN$5,'Daten ReCiPe'!$A:$A,0)-1,MATCH(AT206,'Daten ReCiPe'!$A$424:$ADO$424,0)-1))*1000</f>
        <v>10.921198</v>
      </c>
      <c r="EO206" s="305">
        <f t="shared" ca="1" si="177"/>
        <v>1.000000015566058</v>
      </c>
      <c r="EP206" s="322">
        <f ca="1">IF(ISERROR(OFFSET('Daten Elementary'!$A$1,MATCH(EP$5,'Daten Elementary'!$A:$A,0)-1,MATCH(AM206,'Daten Elementary'!$A$424:$ADO$424,0)-1)),0,OFFSET('Daten Elementary'!$A$1,MATCH(EP$5,'Daten Elementary'!$A:$A,0)-1,MATCH(AM206,'Daten Elementary'!$A$424:$ADO$424,0)-1))*1000000</f>
        <v>0.82445762</v>
      </c>
      <c r="EQ206" s="322">
        <f ca="1">IF(ISERROR(OFFSET('Daten Elementary'!$A$1,MATCH(EQ$5,'Daten Elementary'!$A:$A,0)-1,MATCH(AN206,'Daten Elementary'!$A$424:$ADO$424,0)-1)),0,OFFSET('Daten Elementary'!$A$1,MATCH(EQ$5,'Daten Elementary'!$A:$A,0)-1,MATCH(AN206,'Daten Elementary'!$A$424:$ADO$424,0)-1))*1000000</f>
        <v>0</v>
      </c>
      <c r="ER206" s="322">
        <f ca="1">IF(ISERROR(OFFSET('Daten Elementary'!$A$1,MATCH(ER$5,'Daten Elementary'!$A:$A,0)-1,MATCH(AO206,'Daten Elementary'!$A$424:$ADO$424,0)-1)),0,OFFSET('Daten Elementary'!$A$1,MATCH(ER$5,'Daten Elementary'!$A:$A,0)-1,MATCH(AO206,'Daten Elementary'!$A$424:$ADO$424,0)-1))*1000000</f>
        <v>107.83033999999999</v>
      </c>
      <c r="ES206" s="322">
        <f ca="1">IF(ISERROR(OFFSET('Daten Elementary'!$A$1,MATCH(ES$5,'Daten Elementary'!$A:$A,0)-1,MATCH(AP206,'Daten Elementary'!$A$424:$ADO$424,0)-1)),0,OFFSET('Daten Elementary'!$A$1,MATCH(ES$5,'Daten Elementary'!$A:$A,0)-1,MATCH(AP206,'Daten Elementary'!$A$424:$ADO$424,0)-1))*1000000</f>
        <v>0</v>
      </c>
      <c r="ET206" s="322">
        <f t="shared" ca="1" si="178"/>
        <v>108.65479762</v>
      </c>
      <c r="EU206" s="322">
        <f ca="1">IF(ISERROR(OFFSET('Daten Elementary'!$A$1,MATCH(EU$5,'Daten Elementary'!$A:$A,0)-1,MATCH(AQ206,'Daten Elementary'!$A$424:$ADO$424,0)-1)),0,OFFSET('Daten Elementary'!$A$1,MATCH(EU$5,'Daten Elementary'!$A:$A,0)-1,MATCH(AQ206,'Daten Elementary'!$A$424:$ADO$424,0)-1))*1000000</f>
        <v>8.2134608</v>
      </c>
      <c r="EV206" s="322">
        <f ca="1">IF(ISERROR(OFFSET('Daten Elementary'!$A$1,MATCH(EV$5,'Daten Elementary'!$A:$A,0)-1,MATCH(AR206,'Daten Elementary'!$A$424:$ADO$424,0)-1)),0,OFFSET('Daten Elementary'!$A$1,MATCH(EV$5,'Daten Elementary'!$A:$A,0)-1,MATCH(AR206,'Daten Elementary'!$A$424:$ADO$424,0)-1))*1000000</f>
        <v>12.178136</v>
      </c>
      <c r="EW206" s="322">
        <f ca="1">IF(ISERROR(OFFSET('Daten Elementary'!$A$1,MATCH(EW$5,'Daten Elementary'!$A:$A,0)-1,MATCH(AS206,'Daten Elementary'!$A$424:$ADO$424,0)-1)),0,OFFSET('Daten Elementary'!$A$1,MATCH(EW$5,'Daten Elementary'!$A:$A,0)-1,MATCH(AS206,'Daten Elementary'!$A$424:$ADO$424,0)-1))*1000000</f>
        <v>25.903359999999999</v>
      </c>
      <c r="EX206" s="323">
        <f t="shared" ca="1" si="179"/>
        <v>154.94975441999998</v>
      </c>
      <c r="EY206" s="322">
        <f ca="1">IF(ISERROR(OFFSET('Daten Elementary'!$A$1,MATCH(EY$5,'Daten Elementary'!$A:$A,0)-1,MATCH($AT206,'Daten Elementary'!$A$424:$ADO$424,0)-1)),0,OFFSET('Daten Elementary'!$A$1,MATCH(EY$5,'Daten Elementary'!$A:$A,0)-1,MATCH($AT206,'Daten Elementary'!$A$424:$ADO$424,0)-1))*1000000</f>
        <v>154.94974999999999</v>
      </c>
      <c r="EZ206" s="305">
        <f t="shared" ca="1" si="180"/>
        <v>0.99999997147462416</v>
      </c>
      <c r="FA206" s="314">
        <f ca="1">IF(ISERROR(OFFSET('Daten Elementary'!$A$1,MATCH(FA$5,'Daten Elementary'!$A:$A,0)-1,MATCH(AM206,'Daten Elementary'!$A$424:$ADO$424,0)-1)),0,OFFSET('Daten Elementary'!$A$1,MATCH(FA$5,'Daten Elementary'!$A:$A,0)-1,MATCH(AM206,'Daten Elementary'!$A$424:$ADO$424,0)-1))*1000</f>
        <v>55.711999999999996</v>
      </c>
      <c r="FB206" s="314">
        <f ca="1">IF(ISERROR(OFFSET('Daten Elementary'!$A$1,MATCH(FB$5,'Daten Elementary'!$A:$A,0)-1,MATCH(AN206,'Daten Elementary'!$A$424:$ADO$424,0)-1)),0,OFFSET('Daten Elementary'!$A$1,MATCH(FB$5,'Daten Elementary'!$A:$A,0)-1,MATCH(AN206,'Daten Elementary'!$A$424:$ADO$424,0)-1))*1000</f>
        <v>0</v>
      </c>
      <c r="FC206" s="314">
        <f ca="1">IF(ISERROR(OFFSET('Daten Elementary'!$A$1,MATCH(FC$5,'Daten Elementary'!$A:$A,0)-1,MATCH(AO206,'Daten Elementary'!$A$424:$ADO$424,0)-1)),0,OFFSET('Daten Elementary'!$A$1,MATCH(FC$5,'Daten Elementary'!$A:$A,0)-1,MATCH(AO206,'Daten Elementary'!$A$424:$ADO$424,0)-1))*1000</f>
        <v>9.3945841000000012</v>
      </c>
      <c r="FD206" s="314">
        <f ca="1">IF(ISERROR(OFFSET('Daten Elementary'!$A$1,MATCH(FD$5,'Daten Elementary'!$A:$A,0)-1,MATCH(AP206,'Daten Elementary'!$A$424:$ADO$424,0)-1)),0,OFFSET('Daten Elementary'!$A$1,MATCH(FD$5,'Daten Elementary'!$A:$A,0)-1,MATCH(AP206,'Daten Elementary'!$A$424:$ADO$424,0)-1))*1000</f>
        <v>0</v>
      </c>
      <c r="FE206" s="314">
        <f t="shared" ca="1" si="181"/>
        <v>65.106584099999992</v>
      </c>
      <c r="FF206" s="314">
        <f ca="1">IF(ISERROR(OFFSET('Daten Elementary'!$A$1,MATCH(FF$5,'Daten Elementary'!$A:$A,0)-1,MATCH(AQ206,'Daten Elementary'!$A$424:$ADO$424,0)-1)),0,OFFSET('Daten Elementary'!$A$1,MATCH(FF$5,'Daten Elementary'!$A:$A,0)-1,MATCH(AQ206,'Daten Elementary'!$A$424:$ADO$424,0)-1))*1000</f>
        <v>2.5426905</v>
      </c>
      <c r="FG206" s="314">
        <f ca="1">IF(ISERROR(OFFSET('Daten Elementary'!$A$1,MATCH(FG$5,'Daten Elementary'!$A:$A,0)-1,MATCH(AR206,'Daten Elementary'!$A$424:$ADO$424,0)-1)),0,OFFSET('Daten Elementary'!$A$1,MATCH(FG$5,'Daten Elementary'!$A:$A,0)-1,MATCH(AR206,'Daten Elementary'!$A$424:$ADO$424,0)-1))*1000</f>
        <v>4.5072395000000007</v>
      </c>
      <c r="FH206" s="314">
        <f ca="1">IF(ISERROR(OFFSET('Daten Elementary'!$A$1,MATCH(FH$5,'Daten Elementary'!$A:$A,0)-1,MATCH(AS206,'Daten Elementary'!$A$424:$ADO$424,0)-1)),0,OFFSET('Daten Elementary'!$A$1,MATCH(FH$5,'Daten Elementary'!$A:$A,0)-1,MATCH(AS206,'Daten Elementary'!$A$424:$ADO$424,0)-1))*1000</f>
        <v>9.9383736000000003</v>
      </c>
      <c r="FI206" s="315">
        <f t="shared" ca="1" si="182"/>
        <v>82.094887700000001</v>
      </c>
      <c r="FJ206" s="314">
        <f ca="1">IF(ISERROR(OFFSET('Daten Elementary'!$A$1,MATCH(FJ$5,'Daten Elementary'!$A:$A,0)-1,MATCH($AT206,'Daten Elementary'!$A$424:$ADO$424,0)-1)),0,OFFSET('Daten Elementary'!$A$1,MATCH(FJ$5,'Daten Elementary'!$A:$A,0)-1,MATCH($AT206,'Daten Elementary'!$A$424:$ADO$424,0)-1))*1000</f>
        <v>82.094888000000012</v>
      </c>
      <c r="FK206" s="305">
        <f t="shared" ca="1" si="183"/>
        <v>1.000000003654308</v>
      </c>
      <c r="FL206" s="314">
        <f ca="1">IF(ISERROR(OFFSET('Daten Elementary'!$A$1,MATCH(FL$5,'Daten Elementary'!$A:$A,0)-1,MATCH(AM206,'Daten Elementary'!$A$424:$ADO$424,0)-1)),0,OFFSET('Daten Elementary'!$A$1,MATCH(FL$5,'Daten Elementary'!$A:$A,0)-1,MATCH(AM206,'Daten Elementary'!$A$424:$ADO$424,0)-1))</f>
        <v>0</v>
      </c>
      <c r="FM206" s="314">
        <f ca="1">IF(ISERROR(OFFSET('Daten Elementary'!$A$1,MATCH(FM$5,'Daten Elementary'!$A:$A,0)-1,MATCH(AN206,'Daten Elementary'!$A$424:$ADO$424,0)-1)),0,OFFSET('Daten Elementary'!$A$1,MATCH(FM$5,'Daten Elementary'!$A:$A,0)-1,MATCH(AN206,'Daten Elementary'!$A$424:$ADO$424,0)-1))</f>
        <v>0</v>
      </c>
      <c r="FN206" s="314">
        <f ca="1">IF(ISERROR(OFFSET('Daten Elementary'!$A$1,MATCH(FN$5,'Daten Elementary'!$A:$A,0)-1,MATCH(AO206,'Daten Elementary'!$A$424:$ADO$424,0)-1)),0,OFFSET('Daten Elementary'!$A$1,MATCH(FN$5,'Daten Elementary'!$A:$A,0)-1,MATCH(AO206,'Daten Elementary'!$A$424:$ADO$424,0)-1))</f>
        <v>0</v>
      </c>
      <c r="FO206" s="314">
        <f ca="1">IF(ISERROR(OFFSET('Daten Elementary'!$A$1,MATCH(FO$5,'Daten Elementary'!$A:$A,0)-1,MATCH(AP206,'Daten Elementary'!$A$424:$ADO$424,0)-1)),0,OFFSET('Daten Elementary'!$A$1,MATCH(FO$5,'Daten Elementary'!$A:$A,0)-1,MATCH(AP206,'Daten Elementary'!$A$424:$ADO$424,0)-1))</f>
        <v>0</v>
      </c>
      <c r="FP206" s="314">
        <f t="shared" ca="1" si="184"/>
        <v>0</v>
      </c>
      <c r="FQ206" s="314">
        <f ca="1">IF(ISERROR(OFFSET('Daten Elementary'!$A$1,MATCH(FQ$5,'Daten Elementary'!$A:$A,0)-1,MATCH(AQ206,'Daten Elementary'!$A$424:$ADO$424,0)-1)),0,OFFSET('Daten Elementary'!$A$1,MATCH(FQ$5,'Daten Elementary'!$A:$A,0)-1,MATCH(AQ206,'Daten Elementary'!$A$424:$ADO$424,0)-1))</f>
        <v>0</v>
      </c>
      <c r="FR206" s="314">
        <f ca="1">IF(ISERROR(OFFSET('Daten Elementary'!$A$1,MATCH(FR$5,'Daten Elementary'!$A:$A,0)-1,MATCH(AR206,'Daten Elementary'!$A$424:$ADO$424,0)-1)),0,OFFSET('Daten Elementary'!$A$1,MATCH(FR$5,'Daten Elementary'!$A:$A,0)-1,MATCH(AR206,'Daten Elementary'!$A$424:$ADO$424,0)-1))</f>
        <v>0</v>
      </c>
      <c r="FS206" s="314">
        <f ca="1">IF(ISERROR(OFFSET('Daten Elementary'!$A$1,MATCH(FS$5,'Daten Elementary'!$A:$A,0)-1,MATCH(AS206,'Daten Elementary'!$A$424:$ADO$424,0)-1)),0,OFFSET('Daten Elementary'!$A$1,MATCH(FS$5,'Daten Elementary'!$A:$A,0)-1,MATCH(AS206,'Daten Elementary'!$A$424:$ADO$424,0)-1))</f>
        <v>0</v>
      </c>
      <c r="FT206" s="315">
        <f t="shared" ca="1" si="185"/>
        <v>0</v>
      </c>
      <c r="FU206" s="314">
        <f ca="1">IF(ISERROR(OFFSET('Daten Elementary'!$A$1,MATCH(FU$5,'Daten Elementary'!$A:$A,0)-1,MATCH($AT206,'Daten Elementary'!$A$424:$ADO$424,0)-1)),0,OFFSET('Daten Elementary'!$A$1,MATCH(FU$5,'Daten Elementary'!$A:$A,0)-1,MATCH($AT206,'Daten Elementary'!$A$424:$ADO$424,0)-1))</f>
        <v>0</v>
      </c>
      <c r="FV206" s="305">
        <f t="shared" ca="1" si="186"/>
        <v>0</v>
      </c>
      <c r="FW206" s="324"/>
      <c r="FX206" s="231" t="str">
        <f t="shared" si="187"/>
        <v>Lastwagen (50t-60t), Diesel (EURO 3)</v>
      </c>
      <c r="FY206" s="231" t="str">
        <f t="shared" si="152"/>
        <v>Lastwagen (50t-60t)</v>
      </c>
      <c r="FZ206" s="231" t="str">
        <f t="shared" si="153"/>
        <v>, Diesel</v>
      </c>
      <c r="GA206" s="231" t="str">
        <f t="shared" si="154"/>
        <v xml:space="preserve"> (EURO 3)</v>
      </c>
      <c r="GB206" s="231"/>
    </row>
    <row r="207" spans="1:184" ht="16.5" customHeight="1">
      <c r="A207" s="364"/>
      <c r="B207" s="339"/>
      <c r="C207" s="332" t="s">
        <v>395</v>
      </c>
      <c r="D207" s="332" t="s">
        <v>24</v>
      </c>
      <c r="E207" s="345" t="s">
        <v>26</v>
      </c>
      <c r="F207" s="97">
        <v>18.5</v>
      </c>
      <c r="G207" s="34">
        <v>37</v>
      </c>
      <c r="H207" s="84">
        <f t="shared" si="188"/>
        <v>0.5</v>
      </c>
      <c r="I207" s="101">
        <v>1</v>
      </c>
      <c r="J207" s="101"/>
      <c r="K207" s="90">
        <v>1</v>
      </c>
      <c r="L207" s="86"/>
      <c r="M207" s="86"/>
      <c r="N207" s="38" t="s">
        <v>100</v>
      </c>
      <c r="O207" s="6">
        <f ca="1">(IF(ISERROR(INDEX(INDIRECT($D$268),MATCH($AM207,$AM$4:$AM$275,0),MATCH(O$304,INDIRECT($E$268),0))*$I207/$AD207),0,INDEX(INDIRECT($D$268),MATCH($AM207,$AM$4:$AM$275,0),MATCH(O$304,INDIRECT($E$268),0))*$I207/$AD207)+IF(ISERROR(INDEX(INDIRECT($D$268),MATCH($AN207,$AN$4:$AN$275,0),MATCH(O$305,INDIRECT($E$268),0))*$J207/$AE207),0,INDEX(INDIRECT($D$268),MATCH($AN207,$AN$4:$AN$275,0),MATCH(O$305,INDIRECT($E$268),0))*$J207/$AE207))*$AC207/$F207</f>
        <v>55.255258000000005</v>
      </c>
      <c r="P207" s="6">
        <f ca="1">(IF(ISERROR(INDEX(INDIRECT($D$268),MATCH($AO207,$AO$4:$AO$275,0),MATCH(P$304,INDIRECT($E$268),0))*$I207/$AD207),0,INDEX(INDIRECT($D$268),MATCH($AO207,$AO$4:$AO$275,0),MATCH(P$304,INDIRECT($E$268),0))*$I207/$AD207)+IF(ISERROR(INDEX(INDIRECT($D$268),MATCH($AP207,$AP$4:$AP$275,0),MATCH(P$305,INDIRECT($E$268),0))*$J207/$AE207),0,INDEX(INDIRECT($D$268),MATCH($AP207,$AP$4:$AP$275,0),MATCH(P$305,INDIRECT($E$268),0))*$J207/$AE207))*$AC207/$F207</f>
        <v>11.288473</v>
      </c>
      <c r="Q207" s="6">
        <f ca="1">INDEX(INDIRECT($D$268),MATCH($AQ207,$AQ$4:$AQ$284,0),MATCH(Q$4,INDIRECT($E$268),0))*$K207*$AC207/$F207/$AF207</f>
        <v>2.0739440999999998</v>
      </c>
      <c r="R207" s="6">
        <f ca="1">INDEX(INDIRECT($D$268),MATCH($AR207,$AR$4:$AR$284,0),MATCH(R$4,INDIRECT($E$268),0))*$K207*$AC207/$F207/$AF207</f>
        <v>3.7339649999999995</v>
      </c>
      <c r="S207" s="6">
        <f ca="1">INDEX(INDIRECT($D$268),MATCH($AS207,$AS$4:$AS$284,0),MATCH(S$4,INDIRECT($E$268),0))*$K207*$AC207/$F207/$AF207</f>
        <v>11.02427</v>
      </c>
      <c r="T207" s="7">
        <f t="shared" ca="1" si="190"/>
        <v>83.375910099999999</v>
      </c>
      <c r="U207" s="6">
        <f>IF($B$268=6,(IF(OR(AJ207="Benzin",AJ207="Diesel"),$AK207*INDEX('DIN EN 16258'!$I:$I,MATCH('mobitool-Faktoren v2.0'!$AI207,'DIN EN 16258'!$A:$A,0))*$I207/$AD207+$AL207*INDEX('DIN EN 16258'!$I:$I,MATCH('mobitool-Faktoren v2.0'!$AJ207,'DIN EN 16258'!$A:$A,0))*$I207/$AD207,IF(ISERROR($AK207*INDEX('DIN EN 16258'!$I:$I,MATCH('mobitool-Faktoren v2.0'!$AI207,'DIN EN 16258'!$A:$A,0))*$I207/$AD207),0,$AK207*INDEX('DIN EN 16258'!$I:$I,MATCH('mobitool-Faktoren v2.0'!$AI207,'DIN EN 16258'!$A:$A,0))*$I207/$AD207)+IF(ISERROR($AL207*INDEX('DIN EN 16258'!$I:$I,MATCH('mobitool-Faktoren v2.0'!$AJ207,'DIN EN 16258'!$A:$A,0))*$J207/$AE207),0,$AL207*INDEX('DIN EN 16258'!$I:$I,MATCH('mobitool-Faktoren v2.0'!$AJ207,'DIN EN 16258'!$A:$A,0))*$J207/$AE207)))*1000,
IF($B$268=1,(IF(OR(AJ207="Benzin",AJ207="Diesel"),$AK207*INDEX('DIN EN 16258'!$D:$D,MATCH('mobitool-Faktoren v2.0'!$AI207,'DIN EN 16258'!$A:$A,0))*$I207/$AD207+$AL207*INDEX('DIN EN 16258'!$D:$D,MATCH('mobitool-Faktoren v2.0'!$AJ207,'DIN EN 16258'!$A:$A,0))*$I207/$AD207,IF(ISERROR($AK207*INDEX('DIN EN 16258'!$D:$D,MATCH('mobitool-Faktoren v2.0'!$AI207,'DIN EN 16258'!$A:$A,0))*$I207/$AD207),0,$AK207*INDEX('DIN EN 16258'!$D:$D,MATCH('mobitool-Faktoren v2.0'!$AI207,'DIN EN 16258'!$A:$A,0))*$I207/$AD207)+IF(ISERROR($AL207*INDEX('DIN EN 16258'!$D:$D,MATCH('mobitool-Faktoren v2.0'!$AJ207,'DIN EN 16258'!$A:$A,0))*$J207/$AE207),0,$AL207*INDEX('DIN EN 16258'!$D:$D,MATCH('mobitool-Faktoren v2.0'!$AJ207,'DIN EN 16258'!$A:$A,0))*$J207/$AE207))),0))*$AC207/$F207</f>
        <v>55.728810000000003</v>
      </c>
      <c r="V207" s="6">
        <f>IF($B$268=6,(IF(OR(AJ207="Benzin",AJ207="Diesel"),$AK207*INDEX('DIN EN 16258'!$L:$L,MATCH('mobitool-Faktoren v2.0'!$AI207,'DIN EN 16258'!$A:$A,0))*$I207/$AD207+$AL207*INDEX('DIN EN 16258'!$L:$L,MATCH('mobitool-Faktoren v2.0'!$AJ207,'DIN EN 16258'!$A:$A,0))*$I207/$AD207,IF(ISERROR($AK207*INDEX('DIN EN 16258'!$L:$L,MATCH('mobitool-Faktoren v2.0'!$AI207,'DIN EN 16258'!$A:$A,0))*$I207/$AD207),0,$AK207*INDEX('DIN EN 16258'!$L:$L,MATCH('mobitool-Faktoren v2.0'!$AI207,'DIN EN 16258'!$A:$A,0))*$I207/$AD207)+IF(ISERROR($AL207*INDEX('DIN EN 16258'!$L:$L,MATCH('mobitool-Faktoren v2.0'!$AJ207,'DIN EN 16258'!$A:$A,0))*$J207/$AE207),0,$AL207*INDEX('DIN EN 16258'!$L:$L,MATCH('mobitool-Faktoren v2.0'!$AJ207,'DIN EN 16258'!$A:$A,0))*$J207/$AE207)))*1000,
IF($B$268=1,(IF(OR(AJ207="Benzin",AJ207="Diesel"),$AK207*INDEX('DIN EN 16258'!$F:$F,MATCH('mobitool-Faktoren v2.0'!$AI207,'DIN EN 16258'!$A:$A,0))*$I207/$AD207+$AL207*INDEX('DIN EN 16258'!$F:$F,MATCH('mobitool-Faktoren v2.0'!$AJ207,'DIN EN 16258'!$A:$A,0))*$I207/$AD207,IF(ISERROR($AK207*INDEX('DIN EN 16258'!$F:$F,MATCH('mobitool-Faktoren v2.0'!$AI207,'DIN EN 16258'!$A:$A,0))*$I207/$AD207),0,$AK207*INDEX('DIN EN 16258'!$F:$F,MATCH('mobitool-Faktoren v2.0'!$AI207,'DIN EN 16258'!$A:$A,0))*$I207/$AD207)+IF(ISERROR($AL207*INDEX('DIN EN 16258'!$F:$F,MATCH('mobitool-Faktoren v2.0'!$AJ207,'DIN EN 16258'!$A:$A,0))*$J207/$AE207),0,$AL207*INDEX('DIN EN 16258'!$F:$F,MATCH('mobitool-Faktoren v2.0'!$AJ207,'DIN EN 16258'!$A:$A,0))*$J207/$AE207))),0))*$AC207/$F207</f>
        <v>67.707899999999995</v>
      </c>
      <c r="W207" s="39" t="s">
        <v>672</v>
      </c>
      <c r="X207" s="39" t="s">
        <v>162</v>
      </c>
      <c r="Y207" s="300"/>
      <c r="Z207" s="300"/>
      <c r="AA207" s="299"/>
      <c r="AB207" s="299"/>
      <c r="AC207" s="300">
        <v>18.5</v>
      </c>
      <c r="AD207" s="298">
        <v>1</v>
      </c>
      <c r="AE207" s="298"/>
      <c r="AF207" s="337">
        <v>1</v>
      </c>
      <c r="AG207" s="337"/>
      <c r="AH207" s="337"/>
      <c r="AI207" s="301" t="s">
        <v>24</v>
      </c>
      <c r="AJ207" s="301"/>
      <c r="AK207" s="374">
        <f>'Kennwerte Strassentransporte'!H$88</f>
        <v>1.7361000000000001E-2</v>
      </c>
      <c r="AL207" s="374"/>
      <c r="AM207" s="202" t="s">
        <v>1264</v>
      </c>
      <c r="AN207" s="202" t="s">
        <v>81</v>
      </c>
      <c r="AO207" s="202" t="s">
        <v>1265</v>
      </c>
      <c r="AP207" s="202" t="s">
        <v>81</v>
      </c>
      <c r="AQ207" s="202" t="s">
        <v>1266</v>
      </c>
      <c r="AR207" s="202" t="s">
        <v>1267</v>
      </c>
      <c r="AS207" s="202" t="s">
        <v>1268</v>
      </c>
      <c r="AT207" s="202" t="s">
        <v>1280</v>
      </c>
      <c r="AU207" s="303">
        <f ca="1">IF(ISERROR(OFFSET('Daten KEA'!$A$1,MATCH(AU$5,'Daten KEA'!$A:$A,0)-1,MATCH(AM207,'Daten KEA'!$A$424:$ADO$424,0)-1)),0,OFFSET('Daten KEA'!$A$1,MATCH(AU$5,'Daten KEA'!$A:$A,0)-1,MATCH(AM207,'Daten KEA'!$A$424:$ADO$424,0)-1))+IF(ISERROR(AK207*INDEX('Energiefaktoren Ecoinvent'!$D:$D,MATCH('mobitool-Faktoren v2.0'!AI207,'Energiefaktoren Ecoinvent'!$A:$A,0))),0,AK207*INDEX('Energiefaktoren Ecoinvent'!$D:$D,MATCH('mobitool-Faktoren v2.0'!AI207,'Energiefaktoren Ecoinvent'!$A:$A,0)))+IF(OR(AJ207="Benzin",AJ207="Diesel"),IF(ISERROR(OFFSET('Daten KEA'!$A$1,MATCH(AV$5,'Daten KEA'!$A:$A,0)-1,MATCH(AN207,'Daten KEA'!$A$424:$ADO$424,0)-1)),0,OFFSET('Daten KEA'!$A$1,MATCH(AV$5,'Daten KEA'!$A:$A,0)-1,MATCH(AN207,'Daten KEA'!$A$424:$ADO$424,0)-1))+IF(ISERROR(AL207*INDEX('Energiefaktoren Ecoinvent'!$D:$D,MATCH('mobitool-Faktoren v2.0'!AJ207,'Energiefaktoren Ecoinvent'!$A:$A,0))),0,AL207*INDEX('Energiefaktoren Ecoinvent'!$D:$D,MATCH('mobitool-Faktoren v2.0'!AJ207,'Energiefaktoren Ecoinvent'!$A:$A,0))),0)</f>
        <v>0.74305080000000001</v>
      </c>
      <c r="AV207" s="303">
        <f ca="1">IF(OR(AJ207="Benzin",AJ207="Diesel"),0,IF(ISERROR(OFFSET('Daten KEA'!$A$1,MATCH(AV$5,'Daten KEA'!$A:$A,0)-1,MATCH(AN207,'Daten KEA'!$A$424:$ADO$424,0)-1)),0,OFFSET('Daten KEA'!$A$1,MATCH(AV$5,'Daten KEA'!$A:$A,0)-1,MATCH(AN207,'Daten KEA'!$A$424:$ADO$424,0)-1))+IF(ISERROR(AL207*INDEX('Energiefaktoren Ecoinvent'!$D:$D,MATCH('mobitool-Faktoren v2.0'!AJ207,'Energiefaktoren Ecoinvent'!$A:$A,0))),0,AL207*INDEX('Energiefaktoren Ecoinvent'!$D:$D,MATCH('mobitool-Faktoren v2.0'!AJ207,'Energiefaktoren Ecoinvent'!$A:$A,0))))</f>
        <v>0</v>
      </c>
      <c r="AW207" s="303">
        <f ca="1">IF(ISERROR(OFFSET('Daten KEA'!$A$1,MATCH(AW$5,'Daten KEA'!$A:$A,0)-1,MATCH(AO207,'Daten KEA'!$A$424:$ADO$424,0)-1)),0,OFFSET('Daten KEA'!$A$1,MATCH(AW$5,'Daten KEA'!$A:$A,0)-1,MATCH(AO207,'Daten KEA'!$A$424:$ADO$424,0)-1))-IF(ISERROR(AK207*INDEX('Energiefaktoren Ecoinvent'!$D:$D,MATCH('mobitool-Faktoren v2.0'!AI207,'Energiefaktoren Ecoinvent'!$A:$A,0))),0,AK207*INDEX('Energiefaktoren Ecoinvent'!$D:$D,MATCH('mobitool-Faktoren v2.0'!AI207,'Energiefaktoren Ecoinvent'!$A:$A,0)))+IF(OR(AJ207="Benzin",AJ207="Diesel"),IF(ISERROR(OFFSET('Daten KEA'!$A$1,MATCH(AX$5,'Daten KEA'!$A:$A,0)-1,MATCH(AP207,'Daten KEA'!$A$424:$ADO$424,0)-1)),0,OFFSET('Daten KEA'!$A$1,MATCH(AX$5,'Daten KEA'!$A:$A,0)-1,MATCH(AP207,'Daten KEA'!$A$424:$ADO$424,0)-1))-IF(ISERROR(AL207*INDEX('Energiefaktoren Ecoinvent'!$D:$D,MATCH('mobitool-Faktoren v2.0'!AJ207,'Energiefaktoren Ecoinvent'!$A:$A,0))),0,AL207*INDEX('Energiefaktoren Ecoinvent'!$D:$D,MATCH('mobitool-Faktoren v2.0'!AJ207,'Energiefaktoren Ecoinvent'!$A:$A,0))),0)</f>
        <v>0.22085186999999995</v>
      </c>
      <c r="AX207" s="303">
        <f ca="1">IF(OR(AJ207="Benzin",AJ207="Diesel"),0,IF(ISERROR(OFFSET('Daten KEA'!$A$1,MATCH(AX$5,'Daten KEA'!$A:$A,0)-1,MATCH(AP207,'Daten KEA'!$A$424:$ADO$424,0)-1)),0,OFFSET('Daten KEA'!$A$1,MATCH(AX$5,'Daten KEA'!$A:$A,0)-1,MATCH(AP207,'Daten KEA'!$A$424:$ADO$424,0)-1))-IF(ISERROR(AL207*INDEX('Energiefaktoren Ecoinvent'!$D:$D,MATCH('mobitool-Faktoren v2.0'!AJ207,'Energiefaktoren Ecoinvent'!$A:$A,0))),0,AL207*INDEX('Energiefaktoren Ecoinvent'!$D:$D,MATCH('mobitool-Faktoren v2.0'!AJ207,'Energiefaktoren Ecoinvent'!$A:$A,0))))</f>
        <v>0</v>
      </c>
      <c r="AY207" s="303">
        <f t="shared" ca="1" si="155"/>
        <v>0.96390266999999996</v>
      </c>
      <c r="AZ207" s="303">
        <f ca="1">IF(ISERROR(OFFSET('Daten KEA'!$A$1,MATCH(AZ$5,'Daten KEA'!$A:$A,0)-1,MATCH(AQ207,'Daten KEA'!$A$424:$ADO$424,0)-1)),0,OFFSET('Daten KEA'!$A$1,MATCH(AZ$5,'Daten KEA'!$A:$A,0)-1,MATCH(AQ207,'Daten KEA'!$A$424:$ADO$424,0)-1))</f>
        <v>6.4683416999999993E-2</v>
      </c>
      <c r="BA207" s="303">
        <f ca="1">IF(ISERROR(OFFSET('Daten KEA'!$A$1,MATCH(BA$5,'Daten KEA'!$A:$A,0)-1,MATCH(AR207,'Daten KEA'!$A$424:$ADO$424,0)-1)),0,OFFSET('Daten KEA'!$A$1,MATCH(BA$5,'Daten KEA'!$A:$A,0)-1,MATCH(AR207,'Daten KEA'!$A$424:$ADO$424,0)-1))</f>
        <v>6.7270452999999994E-2</v>
      </c>
      <c r="BB207" s="303">
        <f ca="1">IF(ISERROR(OFFSET('Daten KEA'!$A$1,MATCH(BB$5,'Daten KEA'!$A:$A,0)-1,MATCH(AS207,'Daten KEA'!$A$424:$ADO$424,0)-1)),0,OFFSET('Daten KEA'!$A$1,MATCH(BB$5,'Daten KEA'!$A:$A,0)-1,MATCH(AS207,'Daten KEA'!$A$424:$ADO$424,0)-1))</f>
        <v>0.35110116000000002</v>
      </c>
      <c r="BC207" s="304">
        <f t="shared" ca="1" si="151"/>
        <v>1.4469576999999998</v>
      </c>
      <c r="BD207" s="303">
        <f ca="1">IF(ISERROR(OFFSET('Daten KEA'!$A$1,MATCH(BD$5,'Daten KEA'!$A:$A,0)-1,MATCH(AT207,'Daten KEA'!$A$424:$ADO$424,0)-1)),0,OFFSET('Daten KEA'!$A$1,MATCH(BD$5,'Daten KEA'!$A:$A,0)-1,MATCH(AT207,'Daten KEA'!$A$424:$ADO$424,0)-1))</f>
        <v>1.4469577</v>
      </c>
      <c r="BE207" s="305">
        <f t="shared" ca="1" si="156"/>
        <v>1.0000000000000002</v>
      </c>
      <c r="BF207" s="306">
        <f ca="1">IF(ISERROR(OFFSET('Daten KEA'!$A$1,MATCH(BF$5,'Daten KEA'!$A:$A,0)-1,MATCH(AM207,'Daten KEA'!$A$424:$ADO$424,0)-1)),0,OFFSET('Daten KEA'!$A$1,MATCH(BF$5,'Daten KEA'!$A:$A,0)-1,MATCH(AM207,'Daten KEA'!$A$424:$ADO$424,0)-1))+IF(ISERROR($AK207*INDEX('Energiefaktoren Ecoinvent'!$H:$H,MATCH('mobitool-Faktoren v2.0'!$AI207,'Energiefaktoren Ecoinvent'!$A:$A,0))),0,$AK207*INDEX('Energiefaktoren Ecoinvent'!$H:$H,MATCH('mobitool-Faktoren v2.0'!$AI207,'Energiefaktoren Ecoinvent'!$A:$A,0)))+IF(OR(AJ207="Benzin",AJ207="Diesel"),IF(ISERROR(OFFSET('Daten KEA'!$A$1,MATCH(BG$5,'Daten KEA'!$A:$A,0)-1,MATCH(AN207,'Daten KEA'!$A$424:$ADO$424,0)-1)),0,OFFSET('Daten KEA'!$A$1,MATCH(BG$5,'Daten KEA'!$A:$A,0)-1,MATCH(AN207,'Daten KEA'!$A$424:$ADO$424,0)-1))+IF(ISERROR($AL207*INDEX('Energiefaktoren Ecoinvent'!$H:$H,MATCH('mobitool-Faktoren v2.0'!$AJ207,'Energiefaktoren Ecoinvent'!$A:$A,0))),0,$AL207*INDEX('Energiefaktoren Ecoinvent'!$H:$H,MATCH('mobitool-Faktoren v2.0'!$AJ207,'Energiefaktoren Ecoinvent'!$A:$A,0))),0)</f>
        <v>0.74305080000000001</v>
      </c>
      <c r="BG207" s="306">
        <f ca="1">IF(OR(AJ207="Benzin",AJ207="Diesel"),0,IF(ISERROR(OFFSET('Daten KEA'!$A$1,MATCH(BG$5,'Daten KEA'!$A:$A,0)-1,MATCH(AN207,'Daten KEA'!$A$424:$ADO$424,0)-1)),0,OFFSET('Daten KEA'!$A$1,MATCH(BG$5,'Daten KEA'!$A:$A,0)-1,MATCH(AN207,'Daten KEA'!$A$424:$ADO$424,0)-1))+IF(ISERROR($AL207*INDEX('Energiefaktoren Ecoinvent'!$H:$H,MATCH('mobitool-Faktoren v2.0'!$AJ207,'Energiefaktoren Ecoinvent'!$A:$A,0))),0,$AL207*INDEX('Energiefaktoren Ecoinvent'!$H:$H,MATCH('mobitool-Faktoren v2.0'!$AJ207,'Energiefaktoren Ecoinvent'!$A:$A,0))))</f>
        <v>0</v>
      </c>
      <c r="BH207" s="306">
        <f ca="1">IF(ISERROR(OFFSET('Daten KEA'!$A$1,MATCH(BH$5,'Daten KEA'!$A:$A,0)-1,MATCH(AO207,'Daten KEA'!$A$424:$ADO$424,0)-1)),0,OFFSET('Daten KEA'!$A$1,MATCH(BH$5,'Daten KEA'!$A:$A,0)-1,MATCH(AO207,'Daten KEA'!$A$424:$ADO$424,0)-1))-IF(ISERROR($AK207*INDEX('Energiefaktoren Ecoinvent'!$H:$H,MATCH('mobitool-Faktoren v2.0'!$AI207,'Energiefaktoren Ecoinvent'!$A:$A,0))),0,$AK207*INDEX('Energiefaktoren Ecoinvent'!$H:$H,MATCH('mobitool-Faktoren v2.0'!$AI207,'Energiefaktoren Ecoinvent'!$A:$A,0)))+IF(OR(AJ207="Benzin",AJ207="Diesel"),IF(ISERROR(OFFSET('Daten KEA'!$A$1,MATCH(BI$5,'Daten KEA'!$A:$A,0)-1,MATCH(AP207,'Daten KEA'!$A$424:$ADO$424,0)-1)),0,OFFSET('Daten KEA'!$A$1,MATCH(BI$5,'Daten KEA'!$A:$A,0)-1,MATCH(AP207,'Daten KEA'!$A$424:$ADO$424,0)-1))-IF(ISERROR($AL207*INDEX('Energiefaktoren Ecoinvent'!$H:$H,MATCH('mobitool-Faktoren v2.0'!$AJ207,'Energiefaktoren Ecoinvent'!$A:$A,0))),0,$AL207*INDEX('Energiefaktoren Ecoinvent'!$H:$H,MATCH('mobitool-Faktoren v2.0'!$AJ207,'Energiefaktoren Ecoinvent'!$A:$A,0))),0)</f>
        <v>0.21836098497199996</v>
      </c>
      <c r="BI207" s="306">
        <f ca="1">IF(OR(AJ207="Benzin",AJ207="Diesel"),0,IF(ISERROR(OFFSET('Daten KEA'!$A$1,MATCH(BI$5,'Daten KEA'!$A:$A,0)-1,MATCH(AP207,'Daten KEA'!$A$424:$ADO$424,0)-1)),0,OFFSET('Daten KEA'!$A$1,MATCH(BI$5,'Daten KEA'!$A:$A,0)-1,MATCH(AP207,'Daten KEA'!$A$424:$ADO$424,0)-1))-IF(ISERROR($AL207*INDEX('Energiefaktoren Ecoinvent'!$H:$H,MATCH('mobitool-Faktoren v2.0'!$AJ207,'Energiefaktoren Ecoinvent'!$A:$A,0))),0,$AL207*INDEX('Energiefaktoren Ecoinvent'!$H:$H,MATCH('mobitool-Faktoren v2.0'!$AJ207,'Energiefaktoren Ecoinvent'!$A:$A,0))))</f>
        <v>0</v>
      </c>
      <c r="BJ207" s="306">
        <f t="shared" ca="1" si="189"/>
        <v>0.96141178497199997</v>
      </c>
      <c r="BK207" s="306">
        <f ca="1">IF(ISERROR(OFFSET('Daten KEA'!$A$1,MATCH(BK$5,'Daten KEA'!$A:$A,0)-1,MATCH(AQ207,'Daten KEA'!$A$424:$ADO$424,0)-1)),0,OFFSET('Daten KEA'!$A$1,MATCH(BK$5,'Daten KEA'!$A:$A,0)-1,MATCH(AQ207,'Daten KEA'!$A$424:$ADO$424,0)-1))</f>
        <v>6.2380203351540001E-2</v>
      </c>
      <c r="BL207" s="306">
        <f ca="1">IF(ISERROR(OFFSET('Daten KEA'!$A$1,MATCH(BL$5,'Daten KEA'!$A:$A,0)-1,MATCH(AR207,'Daten KEA'!$A$424:$ADO$424,0)-1)),0,OFFSET('Daten KEA'!$A$1,MATCH(BL$5,'Daten KEA'!$A:$A,0)-1,MATCH(AR207,'Daten KEA'!$A$424:$ADO$424,0)-1))</f>
        <v>6.4062627959100005E-2</v>
      </c>
      <c r="BM207" s="306">
        <f ca="1">IF(ISERROR(OFFSET('Daten KEA'!$A$1,MATCH(BM$5,'Daten KEA'!$A:$A,0)-1,MATCH(AS207,'Daten KEA'!$A$424:$ADO$424,0)-1)),0,OFFSET('Daten KEA'!$A$1,MATCH(BM$5,'Daten KEA'!$A:$A,0)-1,MATCH(AS207,'Daten KEA'!$A$424:$ADO$424,0)-1))</f>
        <v>0.34036100450547002</v>
      </c>
      <c r="BN207" s="307">
        <f t="shared" ca="1" si="148"/>
        <v>1.42821562078811</v>
      </c>
      <c r="BO207" s="306">
        <f ca="1">IF(ISERROR(OFFSET('Daten KEA'!$A$1,MATCH(BO$5,'Daten KEA'!$A:$A,0)-1,MATCH(AT207,'Daten KEA'!$A$424:$ADO$424,0)-1)),0,OFFSET('Daten KEA'!$A$1,MATCH(BO$5,'Daten KEA'!$A:$A,0)-1,MATCH(AT207,'Daten KEA'!$A$424:$ADO$424,0)-1))</f>
        <v>1.4282156014881</v>
      </c>
      <c r="BP207" s="305">
        <f t="shared" ca="1" si="157"/>
        <v>0.99999998648662725</v>
      </c>
      <c r="BQ207" s="308">
        <f ca="1">IF(ISERROR(OFFSET('Daten GWP'!$A$1,MATCH(BQ$5,'Daten GWP'!$A:$A,0)-1,MATCH(AM207,'Daten GWP'!$A$424:$ADO$424,0)-1)),0,OFFSET('Daten GWP'!$A$1,MATCH(BQ$5,'Daten GWP'!$A:$A,0)-1,MATCH(AM207,'Daten GWP'!$A$424:$ADO$424,0)-1))*1000</f>
        <v>55.255258000000005</v>
      </c>
      <c r="BR207" s="308">
        <f ca="1">IF(ISERROR(OFFSET('Daten GWP'!$A$1,MATCH(BR$5,'Daten GWP'!$A:$A,0)-1,MATCH(AN207,'Daten GWP'!$A$424:$ADO$424,0)-1)),0,OFFSET('Daten GWP'!$A$1,MATCH(BR$5,'Daten GWP'!$A:$A,0)-1,MATCH(AN207,'Daten GWP'!$A$424:$ADO$424,0)-1))*1000</f>
        <v>0</v>
      </c>
      <c r="BS207" s="308">
        <f ca="1">IF(ISERROR(OFFSET('Daten GWP'!$A$1,MATCH(BS$5,'Daten GWP'!$A:$A,0)-1,MATCH(AO207,'Daten GWP'!$A$424:$ADO$424,0)-1)),0,OFFSET('Daten GWP'!$A$1,MATCH(BS$5,'Daten GWP'!$A:$A,0)-1,MATCH(AO207,'Daten GWP'!$A$424:$ADO$424,0)-1))*1000</f>
        <v>11.288473</v>
      </c>
      <c r="BT207" s="308">
        <f ca="1">IF(ISERROR(OFFSET('Daten GWP'!$A$1,MATCH(BT$5,'Daten GWP'!$A:$A,0)-1,MATCH(AP207,'Daten GWP'!$A$424:$ADO$424,0)-1)),0,OFFSET('Daten GWP'!$A$1,MATCH(BT$5,'Daten GWP'!$A:$A,0)-1,MATCH(AP207,'Daten GWP'!$A$424:$ADO$424,0)-1))*1000</f>
        <v>0</v>
      </c>
      <c r="BU207" s="308">
        <f t="shared" ca="1" si="158"/>
        <v>66.543731000000008</v>
      </c>
      <c r="BV207" s="308">
        <f ca="1">IF(ISERROR(OFFSET('Daten GWP'!$A$1,MATCH(BV$5,'Daten GWP'!$A:$A,0)-1,MATCH(AQ207,'Daten GWP'!$A$424:$ADO$424,0)-1)),0,OFFSET('Daten GWP'!$A$1,MATCH(BV$5,'Daten GWP'!$A:$A,0)-1,MATCH(AQ207,'Daten GWP'!$A$424:$ADO$424,0)-1))*1000</f>
        <v>2.0739440999999998</v>
      </c>
      <c r="BW207" s="308">
        <f ca="1">IF(ISERROR(OFFSET('Daten GWP'!$A$1,MATCH(BW$5,'Daten GWP'!$A:$A,0)-1,MATCH(AR207,'Daten GWP'!$A$424:$ADO$424,0)-1)),0,OFFSET('Daten GWP'!$A$1,MATCH(BW$5,'Daten GWP'!$A:$A,0)-1,MATCH(AR207,'Daten GWP'!$A$424:$ADO$424,0)-1))*1000</f>
        <v>3.733965</v>
      </c>
      <c r="BX207" s="308">
        <f ca="1">IF(ISERROR(OFFSET('Daten GWP'!$A$1,MATCH(BX$5,'Daten GWP'!$A:$A,0)-1,MATCH(AS207,'Daten GWP'!$A$424:$ADO$424,0)-1)),0,OFFSET('Daten GWP'!$A$1,MATCH(BX$5,'Daten GWP'!$A:$A,0)-1,MATCH(AS207,'Daten GWP'!$A$424:$ADO$424,0)-1))*1000</f>
        <v>11.02427</v>
      </c>
      <c r="BY207" s="309">
        <f t="shared" ca="1" si="149"/>
        <v>83.375910100000013</v>
      </c>
      <c r="BZ207" s="308">
        <f ca="1">IF(ISERROR(OFFSET('Daten GWP'!$A$1,MATCH(BZ$5,'Daten GWP'!$A:$A,0)-1,MATCH(AT207,'Daten GWP'!$A$424:$ADO$424,0)-1)),0,OFFSET('Daten GWP'!$A$1,MATCH(BZ$5,'Daten GWP'!$A:$A,0)-1,MATCH(AT207,'Daten GWP'!$A$424:$ADO$424,0)-1))*1000</f>
        <v>83.375910000000005</v>
      </c>
      <c r="CA207" s="305">
        <f t="shared" ca="1" si="159"/>
        <v>0.99999999880061274</v>
      </c>
      <c r="CB207" s="310">
        <f ca="1">IF(ISERROR(OFFSET('Daten Elementary'!$A$1,MATCH(CB$5,'Daten Elementary'!$A:$A,0)-1,MATCH(AM207,'Daten Elementary'!$A$424:$ADO$424,0)-1)),0,OFFSET('Daten Elementary'!$A$1,MATCH(CB$5,'Daten Elementary'!$A:$A,0)-1,MATCH(AM207,'Daten Elementary'!$A$424:$ADO$424,0)-1))*1000000</f>
        <v>43.676469000000004</v>
      </c>
      <c r="CC207" s="310">
        <f ca="1">IF(ISERROR(OFFSET('Daten Elementary'!$A$1,MATCH(CC$5,'Daten Elementary'!$A:$A,0)-1,MATCH(AN207,'Daten Elementary'!$A$424:$ADO$424,0)-1)),0,OFFSET('Daten Elementary'!$A$1,MATCH(CC$5,'Daten Elementary'!$A:$A,0)-1,MATCH(AN207,'Daten Elementary'!$A$424:$ADO$424,0)-1))*1000000</f>
        <v>0</v>
      </c>
      <c r="CD207" s="310">
        <f ca="1">IF(ISERROR(OFFSET('Daten Elementary'!$A$1,MATCH(CD$5,'Daten Elementary'!$A:$A,0)-1,MATCH(AO207,'Daten Elementary'!$A$424:$ADO$424,0)-1)),0,OFFSET('Daten Elementary'!$A$1,MATCH(CD$5,'Daten Elementary'!$A:$A,0)-1,MATCH(AO207,'Daten Elementary'!$A$424:$ADO$424,0)-1))*1000000</f>
        <v>4.5113963000000004</v>
      </c>
      <c r="CE207" s="310">
        <f ca="1">IF(ISERROR(OFFSET('Daten Elementary'!$A$1,MATCH(CE$5,'Daten Elementary'!$A:$A,0)-1,MATCH(AP207,'Daten Elementary'!$A$424:$ADO$424,0)-1)),0,OFFSET('Daten Elementary'!$A$1,MATCH(CE$5,'Daten Elementary'!$A:$A,0)-1,MATCH(AP207,'Daten Elementary'!$A$424:$ADO$424,0)-1))*1000000</f>
        <v>0</v>
      </c>
      <c r="CF207" s="310">
        <f t="shared" ca="1" si="160"/>
        <v>48.187865300000006</v>
      </c>
      <c r="CG207" s="310">
        <f ca="1">IF(ISERROR(OFFSET('Daten Elementary'!$A$1,MATCH(CG$5,'Daten Elementary'!$A:$A,0)-1,MATCH(AQ207,'Daten Elementary'!$A$424:$ADO$424,0)-1)),0,OFFSET('Daten Elementary'!$A$1,MATCH(CG$5,'Daten Elementary'!$A:$A,0)-1,MATCH(AQ207,'Daten Elementary'!$A$424:$ADO$424,0)-1))*1000000</f>
        <v>0.99754520000000002</v>
      </c>
      <c r="CH207" s="310">
        <f ca="1">IF(ISERROR(OFFSET('Daten Elementary'!$A$1,MATCH(CH$5,'Daten Elementary'!$A:$A,0)-1,MATCH(AR207,'Daten Elementary'!$A$424:$ADO$424,0)-1)),0,OFFSET('Daten Elementary'!$A$1,MATCH(CH$5,'Daten Elementary'!$A:$A,0)-1,MATCH(AR207,'Daten Elementary'!$A$424:$ADO$424,0)-1))*1000000</f>
        <v>5.7176409999999995</v>
      </c>
      <c r="CI207" s="310">
        <f ca="1">IF(ISERROR(OFFSET('Daten Elementary'!$A$1,MATCH(CI$5,'Daten Elementary'!$A:$A,0)-1,MATCH(AS207,'Daten Elementary'!$A$424:$ADO$424,0)-1)),0,OFFSET('Daten Elementary'!$A$1,MATCH(CI$5,'Daten Elementary'!$A:$A,0)-1,MATCH(AS207,'Daten Elementary'!$A$424:$ADO$424,0)-1))*1000000</f>
        <v>11.825157000000001</v>
      </c>
      <c r="CJ207" s="311">
        <f t="shared" ca="1" si="161"/>
        <v>66.728208500000008</v>
      </c>
      <c r="CK207" s="310">
        <f ca="1">IF(ISERROR(OFFSET('Daten Elementary'!$A$1,MATCH(CK$5,'Daten Elementary'!$A:$A,0)-1,MATCH($AT207,'Daten Elementary'!$A$424:$ADO$424,0)-1)),0,OFFSET('Daten Elementary'!$A$1,MATCH(CK$5,'Daten Elementary'!$A:$A,0)-1,MATCH($AT207,'Daten Elementary'!$A$424:$ADO$424,0)-1))*1000000</f>
        <v>66.728208999999993</v>
      </c>
      <c r="CL207" s="305">
        <f t="shared" ca="1" si="162"/>
        <v>1.0000000074930826</v>
      </c>
      <c r="CM207" s="312">
        <f ca="1">IF(ISERROR(OFFSET('Daten Elementary'!$A$1,MATCH(CM$5,'Daten Elementary'!$A:$A,0)-1,MATCH(AM207,'Daten Elementary'!$A$424:$ADO$424,0)-1)),0,OFFSET('Daten Elementary'!$A$1,MATCH(CM$5,'Daten Elementary'!$A:$A,0)-1,MATCH(AM207,'Daten Elementary'!$A$424:$ADO$424,0)-1))*1000000</f>
        <v>24.750971</v>
      </c>
      <c r="CN207" s="312">
        <f ca="1">IF(ISERROR(OFFSET('Daten Elementary'!$A$1,MATCH(CN$5,'Daten Elementary'!$A:$A,0)-1,MATCH(AN207,'Daten Elementary'!$A$424:$ADO$424,0)-1)),0,OFFSET('Daten Elementary'!$A$1,MATCH(CN$5,'Daten Elementary'!$A:$A,0)-1,MATCH(AN207,'Daten Elementary'!$A$424:$ADO$424,0)-1))*1000000</f>
        <v>0</v>
      </c>
      <c r="CO207" s="312">
        <f ca="1">IF(ISERROR(OFFSET('Daten Elementary'!$A$1,MATCH(CO$5,'Daten Elementary'!$A:$A,0)-1,MATCH(AO207,'Daten Elementary'!$A$424:$ADO$424,0)-1)),0,OFFSET('Daten Elementary'!$A$1,MATCH(CO$5,'Daten Elementary'!$A:$A,0)-1,MATCH(AO207,'Daten Elementary'!$A$424:$ADO$424,0)-1))*1000000</f>
        <v>3.6664850000000002</v>
      </c>
      <c r="CP207" s="312">
        <f ca="1">IF(ISERROR(OFFSET('Daten Elementary'!$A$1,MATCH(CP$5,'Daten Elementary'!$A:$A,0)-1,MATCH(AP207,'Daten Elementary'!$A$424:$ADO$424,0)-1)),0,OFFSET('Daten Elementary'!$A$1,MATCH(CP$5,'Daten Elementary'!$A:$A,0)-1,MATCH(AP207,'Daten Elementary'!$A$424:$ADO$424,0)-1))*1000000</f>
        <v>0</v>
      </c>
      <c r="CQ207" s="312">
        <f t="shared" ca="1" si="163"/>
        <v>28.417456000000001</v>
      </c>
      <c r="CR207" s="312">
        <f ca="1">IF(ISERROR(OFFSET('Daten Elementary'!$A$1,MATCH(CR$5,'Daten Elementary'!$A:$A,0)-1,MATCH(AQ207,'Daten Elementary'!$A$424:$ADO$424,0)-1)),0,OFFSET('Daten Elementary'!$A$1,MATCH(CR$5,'Daten Elementary'!$A:$A,0)-1,MATCH(AQ207,'Daten Elementary'!$A$424:$ADO$424,0)-1))*1000000</f>
        <v>0.54436516999999995</v>
      </c>
      <c r="CS207" s="312">
        <f ca="1">IF(ISERROR(OFFSET('Daten Elementary'!$A$1,MATCH(CS$5,'Daten Elementary'!$A:$A,0)-1,MATCH(AR207,'Daten Elementary'!$A$424:$ADO$424,0)-1)),0,OFFSET('Daten Elementary'!$A$1,MATCH(CS$5,'Daten Elementary'!$A:$A,0)-1,MATCH(AR207,'Daten Elementary'!$A$424:$ADO$424,0)-1))*1000000</f>
        <v>1.6566323000000001</v>
      </c>
      <c r="CT207" s="312">
        <f ca="1">IF(ISERROR(OFFSET('Daten Elementary'!$A$1,MATCH(CT$5,'Daten Elementary'!$A:$A,0)-1,MATCH(AS207,'Daten Elementary'!$A$424:$ADO$424,0)-1)),0,OFFSET('Daten Elementary'!$A$1,MATCH(CT$5,'Daten Elementary'!$A:$A,0)-1,MATCH(AS207,'Daten Elementary'!$A$424:$ADO$424,0)-1))*1000000</f>
        <v>6.6873364999999998</v>
      </c>
      <c r="CU207" s="313">
        <f t="shared" ca="1" si="164"/>
        <v>37.305789969999999</v>
      </c>
      <c r="CV207" s="312">
        <f ca="1">IF(ISERROR(OFFSET('Daten Elementary'!$A$1,MATCH(CV$5,'Daten Elementary'!$A:$A,0)-1,MATCH($AT207,'Daten Elementary'!$A$424:$ADO$424,0)-1)),0,OFFSET('Daten Elementary'!$A$1,MATCH(CV$5,'Daten Elementary'!$A:$A,0)-1,MATCH($AT207,'Daten Elementary'!$A$424:$ADO$424,0)-1))*1000000</f>
        <v>37.305789999999995</v>
      </c>
      <c r="CW207" s="305">
        <f t="shared" ca="1" si="165"/>
        <v>1.0000000008041645</v>
      </c>
      <c r="CX207" s="314">
        <f ca="1">IF(ISERROR(OFFSET('Daten Elementary'!$A$1,MATCH(CX$5,'Daten Elementary'!$A:$A,0)-1,MATCH(AM207,'Daten Elementary'!$A$424:$ADO$424,0)-1)),0,OFFSET('Daten Elementary'!$A$1,MATCH(CX$5,'Daten Elementary'!$A:$A,0)-1,MATCH(AM207,'Daten Elementary'!$A$424:$ADO$424,0)-1))*1000000</f>
        <v>2.3461222999999998</v>
      </c>
      <c r="CY207" s="314">
        <f ca="1">IF(ISERROR(OFFSET('Daten Elementary'!$A$1,MATCH(CY$5,'Daten Elementary'!$A:$A,0)-1,MATCH(AN207,'Daten Elementary'!$A$424:$ADO$424,0)-1)),0,OFFSET('Daten Elementary'!$A$1,MATCH(CY$5,'Daten Elementary'!$A:$A,0)-1,MATCH(AN207,'Daten Elementary'!$A$424:$ADO$424,0)-1))*1000000</f>
        <v>0</v>
      </c>
      <c r="CZ207" s="314">
        <f ca="1">IF(ISERROR(OFFSET('Daten Elementary'!$A$1,MATCH(CZ$5,'Daten Elementary'!$A:$A,0)-1,MATCH(AO207,'Daten Elementary'!$A$424:$ADO$424,0)-1)),0,OFFSET('Daten Elementary'!$A$1,MATCH(CZ$5,'Daten Elementary'!$A:$A,0)-1,MATCH(AO207,'Daten Elementary'!$A$424:$ADO$424,0)-1))*1000000</f>
        <v>39.073695999999998</v>
      </c>
      <c r="DA207" s="314">
        <f ca="1">IF(ISERROR(OFFSET('Daten Elementary'!$A$1,MATCH(DA$5,'Daten Elementary'!$A:$A,0)-1,MATCH(AP207,'Daten Elementary'!$A$424:$ADO$424,0)-1)),0,OFFSET('Daten Elementary'!$A$1,MATCH(DA$5,'Daten Elementary'!$A:$A,0)-1,MATCH(AP207,'Daten Elementary'!$A$424:$ADO$424,0)-1))*1000000</f>
        <v>0</v>
      </c>
      <c r="DB207" s="314">
        <f t="shared" ca="1" si="166"/>
        <v>41.419818299999996</v>
      </c>
      <c r="DC207" s="314">
        <f ca="1">IF(ISERROR(OFFSET('Daten Elementary'!$A$1,MATCH(DC$5,'Daten Elementary'!$A:$A,0)-1,MATCH(AQ207,'Daten Elementary'!$A$424:$ADO$424,0)-1)),0,OFFSET('Daten Elementary'!$A$1,MATCH(DC$5,'Daten Elementary'!$A:$A,0)-1,MATCH(AQ207,'Daten Elementary'!$A$424:$ADO$424,0)-1))*1000000</f>
        <v>3.8877779000000001</v>
      </c>
      <c r="DD207" s="314">
        <f ca="1">IF(ISERROR(OFFSET('Daten Elementary'!$A$1,MATCH(DD$5,'Daten Elementary'!$A:$A,0)-1,MATCH(AR207,'Daten Elementary'!$A$424:$ADO$424,0)-1)),0,OFFSET('Daten Elementary'!$A$1,MATCH(DD$5,'Daten Elementary'!$A:$A,0)-1,MATCH(AR207,'Daten Elementary'!$A$424:$ADO$424,0)-1))*1000000</f>
        <v>3.4302280000000001</v>
      </c>
      <c r="DE207" s="314">
        <f ca="1">IF(ISERROR(OFFSET('Daten Elementary'!$A$1,MATCH(DE$5,'Daten Elementary'!$A:$A,0)-1,MATCH(AS207,'Daten Elementary'!$A$424:$ADO$424,0)-1)),0,OFFSET('Daten Elementary'!$A$1,MATCH(DE$5,'Daten Elementary'!$A:$A,0)-1,MATCH(AS207,'Daten Elementary'!$A$424:$ADO$424,0)-1))*1000000</f>
        <v>61.877211000000003</v>
      </c>
      <c r="DF207" s="315">
        <f t="shared" ca="1" si="167"/>
        <v>110.61503519999999</v>
      </c>
      <c r="DG207" s="314">
        <f ca="1">IF(ISERROR(OFFSET('Daten Elementary'!$A$1,MATCH(DG$5,'Daten Elementary'!$A:$A,0)-1,MATCH($AT207,'Daten Elementary'!$A$424:$ADO$424,0)-1)),0,OFFSET('Daten Elementary'!$A$1,MATCH(DG$5,'Daten Elementary'!$A:$A,0)-1,MATCH($AT207,'Daten Elementary'!$A$424:$ADO$424,0)-1))*1000000</f>
        <v>110.61503999999999</v>
      </c>
      <c r="DH207" s="305">
        <f t="shared" ca="1" si="168"/>
        <v>1.0000000433937393</v>
      </c>
      <c r="DI207" s="316">
        <f ca="1">IF(ISERROR(OFFSET('Daten Elementary'!$A$1,MATCH(DI$5,'Daten Elementary'!$A:$A,0)-1,MATCH(AM207,'Daten Elementary'!$A$424:$ADO$424,0)-1)),0,OFFSET('Daten Elementary'!$A$1,MATCH(DI$5,'Daten Elementary'!$A:$A,0)-1,MATCH(AM207,'Daten Elementary'!$A$424:$ADO$424,0)-1))*1000000</f>
        <v>290.54000000000002</v>
      </c>
      <c r="DJ207" s="316">
        <f ca="1">IF(ISERROR(OFFSET('Daten Elementary'!$A$1,MATCH(DJ$5,'Daten Elementary'!$A:$A,0)-1,MATCH(AN207,'Daten Elementary'!$A$424:$ADO$424,0)-1)),0,OFFSET('Daten Elementary'!$A$1,MATCH(DJ$5,'Daten Elementary'!$A:$A,0)-1,MATCH(AN207,'Daten Elementary'!$A$424:$ADO$424,0)-1))*1000000</f>
        <v>0</v>
      </c>
      <c r="DK207" s="316">
        <f ca="1">IF(ISERROR(OFFSET('Daten Elementary'!$A$1,MATCH(DK$5,'Daten Elementary'!$A:$A,0)-1,MATCH(AO207,'Daten Elementary'!$A$424:$ADO$424,0)-1)),0,OFFSET('Daten Elementary'!$A$1,MATCH(DK$5,'Daten Elementary'!$A:$A,0)-1,MATCH(AO207,'Daten Elementary'!$A$424:$ADO$424,0)-1))*1000000</f>
        <v>47.607893000000004</v>
      </c>
      <c r="DL207" s="316">
        <f ca="1">IF(ISERROR(OFFSET('Daten Elementary'!$A$1,MATCH(DL$5,'Daten Elementary'!$A:$A,0)-1,MATCH(AP207,'Daten Elementary'!$A$424:$ADO$424,0)-1)),0,OFFSET('Daten Elementary'!$A$1,MATCH(DL$5,'Daten Elementary'!$A:$A,0)-1,MATCH(AP207,'Daten Elementary'!$A$424:$ADO$424,0)-1))*1000000</f>
        <v>0</v>
      </c>
      <c r="DM207" s="316">
        <f t="shared" ca="1" si="169"/>
        <v>338.14789300000001</v>
      </c>
      <c r="DN207" s="316">
        <f ca="1">IF(ISERROR(OFFSET('Daten Elementary'!$A$1,MATCH(DN$5,'Daten Elementary'!$A:$A,0)-1,MATCH(AQ207,'Daten Elementary'!$A$424:$ADO$424,0)-1)),0,OFFSET('Daten Elementary'!$A$1,MATCH(DN$5,'Daten Elementary'!$A:$A,0)-1,MATCH(AQ207,'Daten Elementary'!$A$424:$ADO$424,0)-1))*1000000</f>
        <v>3.8653264000000003</v>
      </c>
      <c r="DO207" s="316">
        <f ca="1">IF(ISERROR(OFFSET('Daten Elementary'!$A$1,MATCH(DO$5,'Daten Elementary'!$A:$A,0)-1,MATCH(AR207,'Daten Elementary'!$A$424:$ADO$424,0)-1)),0,OFFSET('Daten Elementary'!$A$1,MATCH(DO$5,'Daten Elementary'!$A:$A,0)-1,MATCH(AR207,'Daten Elementary'!$A$424:$ADO$424,0)-1))*1000000</f>
        <v>7.8244629999999997</v>
      </c>
      <c r="DP207" s="316">
        <f ca="1">IF(ISERROR(OFFSET('Daten Elementary'!$A$1,MATCH(DP$5,'Daten Elementary'!$A:$A,0)-1,MATCH(AS207,'Daten Elementary'!$A$424:$ADO$424,0)-1)),0,OFFSET('Daten Elementary'!$A$1,MATCH(DP$5,'Daten Elementary'!$A:$A,0)-1,MATCH(AS207,'Daten Elementary'!$A$424:$ADO$424,0)-1))*1000000</f>
        <v>69.409284999999997</v>
      </c>
      <c r="DQ207" s="317">
        <f t="shared" ca="1" si="170"/>
        <v>419.24696740000002</v>
      </c>
      <c r="DR207" s="316">
        <f ca="1">IF(ISERROR(OFFSET('Daten Elementary'!$A$1,MATCH(DR$5,'Daten Elementary'!$A:$A,0)-1,MATCH($AT207,'Daten Elementary'!$A$424:$ADO$424,0)-1)),0,OFFSET('Daten Elementary'!$A$1,MATCH(DR$5,'Daten Elementary'!$A:$A,0)-1,MATCH($AT207,'Daten Elementary'!$A$424:$ADO$424,0)-1))*1000000</f>
        <v>419.24696999999998</v>
      </c>
      <c r="DS207" s="305">
        <f t="shared" ca="1" si="171"/>
        <v>1.0000000062015952</v>
      </c>
      <c r="DT207" s="318">
        <f ca="1">IF(ISERROR(OFFSET('Daten UBP13'!$A$1,MATCH(DT$5,'Daten UBP13'!$A:$A,0)-1,MATCH(AM207,'Daten UBP13'!$A$424:$AEG$424,0)-1)),0,OFFSET('Daten UBP13'!$A$1,MATCH(DT$5,'Daten UBP13'!$A:$A,0)-1,MATCH(AM207,'Daten UBP13'!$A$424:$AEG$424,0)-1))</f>
        <v>65.736231000000004</v>
      </c>
      <c r="DU207" s="318">
        <f ca="1">IF(ISERROR(OFFSET('Daten UBP13'!$A$1,MATCH(DU$5,'Daten UBP13'!$A:$A,0)-1,MATCH(AN207,'Daten UBP13'!$A$424:$AEG$424,0)-1)),0,OFFSET('Daten UBP13'!$A$1,MATCH(DU$5,'Daten UBP13'!$A:$A,0)-1,MATCH(AN207,'Daten UBP13'!$A$424:$AEG$424,0)-1))</f>
        <v>0</v>
      </c>
      <c r="DV207" s="318">
        <f ca="1">IF(ISERROR(OFFSET('Daten UBP13'!$A$1,MATCH(DV$5,'Daten UBP13'!$A:$A,0)-1,MATCH(AO207,'Daten UBP13'!$A$424:$AEG$424,0)-1)),0,OFFSET('Daten UBP13'!$A$1,MATCH(DV$5,'Daten UBP13'!$A:$A,0)-1,MATCH(AO207,'Daten UBP13'!$A$424:$AEG$424,0)-1))</f>
        <v>23.579581000000001</v>
      </c>
      <c r="DW207" s="318">
        <f ca="1">IF(ISERROR(OFFSET('Daten UBP13'!$A$1,MATCH(DW$5,'Daten UBP13'!$A:$A,0)-1,MATCH(AP207,'Daten UBP13'!$A$424:$AEG$424,0)-1)),0,OFFSET('Daten UBP13'!$A$1,MATCH(DW$5,'Daten UBP13'!$A:$A,0)-1,MATCH(AP207,'Daten UBP13'!$A$424:$AEG$424,0)-1))</f>
        <v>0</v>
      </c>
      <c r="DX207" s="318">
        <f t="shared" ca="1" si="172"/>
        <v>89.315812000000008</v>
      </c>
      <c r="DY207" s="318">
        <f ca="1">IF(ISERROR(OFFSET('Daten UBP13'!$A$1,MATCH(DY$5,'Daten UBP13'!$A:$A,0)-1,MATCH(AQ207,'Daten UBP13'!$A$424:$AEG$424,0)-1)),0,OFFSET('Daten UBP13'!$A$1,MATCH(DY$5,'Daten UBP13'!$A:$A,0)-1,MATCH(AQ207,'Daten UBP13'!$A$424:$AEG$424,0)-1))</f>
        <v>2.8746171</v>
      </c>
      <c r="DZ207" s="318">
        <f ca="1">IF(ISERROR(OFFSET('Daten UBP13'!$A$1,MATCH(DZ$5,'Daten UBP13'!$A:$A,0)-1,MATCH(AR207,'Daten UBP13'!$A$424:$AEG$424,0)-1)),0,OFFSET('Daten UBP13'!$A$1,MATCH(DZ$5,'Daten UBP13'!$A:$A,0)-1,MATCH(AR207,'Daten UBP13'!$A$424:$AEG$424,0)-1))</f>
        <v>6.9486311000000001</v>
      </c>
      <c r="EA207" s="318">
        <f ca="1">IF(ISERROR(OFFSET('Daten UBP13'!$A$1,MATCH(EA$5,'Daten UBP13'!$A:$A,0)-1,MATCH(AS207,'Daten UBP13'!$A$424:$AEG$424,0)-1)),0,OFFSET('Daten UBP13'!$A$1,MATCH(EA$5,'Daten UBP13'!$A:$A,0)-1,MATCH(AS207,'Daten UBP13'!$A$424:$AEG$424,0)-1))</f>
        <v>22.450900000000001</v>
      </c>
      <c r="EB207" s="319">
        <f t="shared" ca="1" si="173"/>
        <v>121.58996020000001</v>
      </c>
      <c r="EC207" s="318">
        <f ca="1">IF(ISERROR(OFFSET('Daten UBP13'!$A$1,MATCH(EC$5,'Daten UBP13'!$A:$A,0)-1,MATCH(AT207,'Daten UBP13'!$A$424:$AEG$424,0)-1)),0,OFFSET('Daten UBP13'!$A$1,MATCH(EC$5,'Daten UBP13'!$A:$A,0)-1,MATCH(AT207,'Daten UBP13'!$A$424:$AEG$424,0)-1))</f>
        <v>121.58996</v>
      </c>
      <c r="ED207" s="305">
        <f t="shared" ca="1" si="174"/>
        <v>0.99999999835512732</v>
      </c>
      <c r="EE207" s="320">
        <f ca="1">IF(ISERROR(OFFSET('Daten ReCiPe'!$A$1,MATCH(EE$5,'Daten ReCiPe'!$A:$A,0)-1,MATCH(AM207,'Daten ReCiPe'!$A$424:$ADO$424,0)-1)),0,OFFSET('Daten ReCiPe'!$A$1,MATCH(EE$5,'Daten ReCiPe'!$A:$A,0)-1,MATCH(AM207,'Daten ReCiPe'!$A$424:$ADO$424,0)-1))*1000</f>
        <v>3.7452026999999997</v>
      </c>
      <c r="EF207" s="320">
        <f ca="1">IF(ISERROR(OFFSET('Daten ReCiPe'!$A$1,MATCH(EF$5,'Daten ReCiPe'!$A:$A,0)-1,MATCH(AN207,'Daten ReCiPe'!$A$424:$ADO$424,0)-1)),0,OFFSET('Daten ReCiPe'!$A$1,MATCH(EF$5,'Daten ReCiPe'!$A:$A,0)-1,MATCH(AN207,'Daten ReCiPe'!$A$424:$ADO$424,0)-1))*1000</f>
        <v>0</v>
      </c>
      <c r="EG207" s="320">
        <f ca="1">IF(ISERROR(OFFSET('Daten ReCiPe'!$A$1,MATCH(EG$5,'Daten ReCiPe'!$A:$A,0)-1,MATCH(AO207,'Daten ReCiPe'!$A$424:$ADO$424,0)-1)),0,OFFSET('Daten ReCiPe'!$A$1,MATCH(EG$5,'Daten ReCiPe'!$A:$A,0)-1,MATCH(AO207,'Daten ReCiPe'!$A$424:$ADO$424,0)-1))*1000</f>
        <v>3.7241166000000003</v>
      </c>
      <c r="EH207" s="320">
        <f ca="1">IF(ISERROR(OFFSET('Daten ReCiPe'!$A$1,MATCH(EH$5,'Daten ReCiPe'!$A:$A,0)-1,MATCH(AP207,'Daten ReCiPe'!$A$424:$ADO$424,0)-1)),0,OFFSET('Daten ReCiPe'!$A$1,MATCH(EH$5,'Daten ReCiPe'!$A:$A,0)-1,MATCH(AP207,'Daten ReCiPe'!$A$424:$ADO$424,0)-1))*1000</f>
        <v>0</v>
      </c>
      <c r="EI207" s="320">
        <f t="shared" ca="1" si="175"/>
        <v>7.4693193000000004</v>
      </c>
      <c r="EJ207" s="320">
        <f ca="1">IF(ISERROR(OFFSET('Daten ReCiPe'!$A$1,MATCH(EJ$5,'Daten ReCiPe'!$A:$A,0)-1,MATCH(AQ207,'Daten ReCiPe'!$A$424:$ADO$424,0)-1)),0,OFFSET('Daten ReCiPe'!$A$1,MATCH(EJ$5,'Daten ReCiPe'!$A:$A,0)-1,MATCH(AQ207,'Daten ReCiPe'!$A$424:$ADO$424,0)-1))*1000</f>
        <v>0.29970761000000001</v>
      </c>
      <c r="EK207" s="320">
        <f ca="1">IF(ISERROR(OFFSET('Daten ReCiPe'!$A$1,MATCH(EK$5,'Daten ReCiPe'!$A:$A,0)-1,MATCH(AR207,'Daten ReCiPe'!$A$424:$ADO$424,0)-1)),0,OFFSET('Daten ReCiPe'!$A$1,MATCH(EK$5,'Daten ReCiPe'!$A:$A,0)-1,MATCH(AR207,'Daten ReCiPe'!$A$424:$ADO$424,0)-1))*1000</f>
        <v>0.54309525000000003</v>
      </c>
      <c r="EL207" s="320">
        <f ca="1">IF(ISERROR(OFFSET('Daten ReCiPe'!$A$1,MATCH(EL$5,'Daten ReCiPe'!$A:$A,0)-1,MATCH(AS207,'Daten ReCiPe'!$A$424:$ADO$424,0)-1)),0,OFFSET('Daten ReCiPe'!$A$1,MATCH(EL$5,'Daten ReCiPe'!$A:$A,0)-1,MATCH(AS207,'Daten ReCiPe'!$A$424:$ADO$424,0)-1))*1000</f>
        <v>1.7704694999999999</v>
      </c>
      <c r="EM207" s="321">
        <f t="shared" ca="1" si="176"/>
        <v>10.082591660000002</v>
      </c>
      <c r="EN207" s="320">
        <f ca="1">IF(ISERROR(OFFSET('Daten ReCiPe'!$A$1,MATCH(EN$5,'Daten ReCiPe'!$A:$A,0)-1,MATCH(AT207,'Daten ReCiPe'!$A$424:$ADO$424,0)-1)),0,OFFSET('Daten ReCiPe'!$A$1,MATCH(EN$5,'Daten ReCiPe'!$A:$A,0)-1,MATCH(AT207,'Daten ReCiPe'!$A$424:$ADO$424,0)-1))*1000</f>
        <v>10.082592</v>
      </c>
      <c r="EO207" s="305">
        <f t="shared" ca="1" si="177"/>
        <v>1.0000000337214885</v>
      </c>
      <c r="EP207" s="322">
        <f ca="1">IF(ISERROR(OFFSET('Daten Elementary'!$A$1,MATCH(EP$5,'Daten Elementary'!$A:$A,0)-1,MATCH(AM207,'Daten Elementary'!$A$424:$ADO$424,0)-1)),0,OFFSET('Daten Elementary'!$A$1,MATCH(EP$5,'Daten Elementary'!$A:$A,0)-1,MATCH(AM207,'Daten Elementary'!$A$424:$ADO$424,0)-1))*1000000</f>
        <v>0.82315662000000001</v>
      </c>
      <c r="EQ207" s="322">
        <f ca="1">IF(ISERROR(OFFSET('Daten Elementary'!$A$1,MATCH(EQ$5,'Daten Elementary'!$A:$A,0)-1,MATCH(AN207,'Daten Elementary'!$A$424:$ADO$424,0)-1)),0,OFFSET('Daten Elementary'!$A$1,MATCH(EQ$5,'Daten Elementary'!$A:$A,0)-1,MATCH(AN207,'Daten Elementary'!$A$424:$ADO$424,0)-1))*1000000</f>
        <v>0</v>
      </c>
      <c r="ER207" s="322">
        <f ca="1">IF(ISERROR(OFFSET('Daten Elementary'!$A$1,MATCH(ER$5,'Daten Elementary'!$A:$A,0)-1,MATCH(AO207,'Daten Elementary'!$A$424:$ADO$424,0)-1)),0,OFFSET('Daten Elementary'!$A$1,MATCH(ER$5,'Daten Elementary'!$A:$A,0)-1,MATCH(AO207,'Daten Elementary'!$A$424:$ADO$424,0)-1))*1000000</f>
        <v>105.84882999999999</v>
      </c>
      <c r="ES207" s="322">
        <f ca="1">IF(ISERROR(OFFSET('Daten Elementary'!$A$1,MATCH(ES$5,'Daten Elementary'!$A:$A,0)-1,MATCH(AP207,'Daten Elementary'!$A$424:$ADO$424,0)-1)),0,OFFSET('Daten Elementary'!$A$1,MATCH(ES$5,'Daten Elementary'!$A:$A,0)-1,MATCH(AP207,'Daten Elementary'!$A$424:$ADO$424,0)-1))*1000000</f>
        <v>0</v>
      </c>
      <c r="ET207" s="322">
        <f t="shared" ca="1" si="178"/>
        <v>106.67198662</v>
      </c>
      <c r="EU207" s="322">
        <f ca="1">IF(ISERROR(OFFSET('Daten Elementary'!$A$1,MATCH(EU$5,'Daten Elementary'!$A:$A,0)-1,MATCH(AQ207,'Daten Elementary'!$A$424:$ADO$424,0)-1)),0,OFFSET('Daten Elementary'!$A$1,MATCH(EU$5,'Daten Elementary'!$A:$A,0)-1,MATCH(AQ207,'Daten Elementary'!$A$424:$ADO$424,0)-1))*1000000</f>
        <v>6.0707924999999996</v>
      </c>
      <c r="EV207" s="322">
        <f ca="1">IF(ISERROR(OFFSET('Daten Elementary'!$A$1,MATCH(EV$5,'Daten Elementary'!$A:$A,0)-1,MATCH(AR207,'Daten Elementary'!$A$424:$ADO$424,0)-1)),0,OFFSET('Daten Elementary'!$A$1,MATCH(EV$5,'Daten Elementary'!$A:$A,0)-1,MATCH(AR207,'Daten Elementary'!$A$424:$ADO$424,0)-1))*1000000</f>
        <v>9.0034371000000011</v>
      </c>
      <c r="EW207" s="322">
        <f ca="1">IF(ISERROR(OFFSET('Daten Elementary'!$A$1,MATCH(EW$5,'Daten Elementary'!$A:$A,0)-1,MATCH(AS207,'Daten Elementary'!$A$424:$ADO$424,0)-1)),0,OFFSET('Daten Elementary'!$A$1,MATCH(EW$5,'Daten Elementary'!$A:$A,0)-1,MATCH(AS207,'Daten Elementary'!$A$424:$ADO$424,0)-1))*1000000</f>
        <v>25.903359999999999</v>
      </c>
      <c r="EX207" s="323">
        <f t="shared" ca="1" si="179"/>
        <v>147.64957622</v>
      </c>
      <c r="EY207" s="322">
        <f ca="1">IF(ISERROR(OFFSET('Daten Elementary'!$A$1,MATCH(EY$5,'Daten Elementary'!$A:$A,0)-1,MATCH($AT207,'Daten Elementary'!$A$424:$ADO$424,0)-1)),0,OFFSET('Daten Elementary'!$A$1,MATCH(EY$5,'Daten Elementary'!$A:$A,0)-1,MATCH($AT207,'Daten Elementary'!$A$424:$ADO$424,0)-1))*1000000</f>
        <v>147.64958000000001</v>
      </c>
      <c r="EZ207" s="305">
        <f t="shared" ca="1" si="180"/>
        <v>1.0000000256011572</v>
      </c>
      <c r="FA207" s="314">
        <f ca="1">IF(ISERROR(OFFSET('Daten Elementary'!$A$1,MATCH(FA$5,'Daten Elementary'!$A:$A,0)-1,MATCH(AM207,'Daten Elementary'!$A$424:$ADO$424,0)-1)),0,OFFSET('Daten Elementary'!$A$1,MATCH(FA$5,'Daten Elementary'!$A:$A,0)-1,MATCH(AM207,'Daten Elementary'!$A$424:$ADO$424,0)-1))*1000</f>
        <v>54.688000000000002</v>
      </c>
      <c r="FB207" s="314">
        <f ca="1">IF(ISERROR(OFFSET('Daten Elementary'!$A$1,MATCH(FB$5,'Daten Elementary'!$A:$A,0)-1,MATCH(AN207,'Daten Elementary'!$A$424:$ADO$424,0)-1)),0,OFFSET('Daten Elementary'!$A$1,MATCH(FB$5,'Daten Elementary'!$A:$A,0)-1,MATCH(AN207,'Daten Elementary'!$A$424:$ADO$424,0)-1))*1000</f>
        <v>0</v>
      </c>
      <c r="FC207" s="314">
        <f ca="1">IF(ISERROR(OFFSET('Daten Elementary'!$A$1,MATCH(FC$5,'Daten Elementary'!$A:$A,0)-1,MATCH(AO207,'Daten Elementary'!$A$424:$ADO$424,0)-1)),0,OFFSET('Daten Elementary'!$A$1,MATCH(FC$5,'Daten Elementary'!$A:$A,0)-1,MATCH(AO207,'Daten Elementary'!$A$424:$ADO$424,0)-1))*1000</f>
        <v>9.2219481000000005</v>
      </c>
      <c r="FD207" s="314">
        <f ca="1">IF(ISERROR(OFFSET('Daten Elementary'!$A$1,MATCH(FD$5,'Daten Elementary'!$A:$A,0)-1,MATCH(AP207,'Daten Elementary'!$A$424:$ADO$424,0)-1)),0,OFFSET('Daten Elementary'!$A$1,MATCH(FD$5,'Daten Elementary'!$A:$A,0)-1,MATCH(AP207,'Daten Elementary'!$A$424:$ADO$424,0)-1))*1000</f>
        <v>0</v>
      </c>
      <c r="FE207" s="314">
        <f t="shared" ca="1" si="181"/>
        <v>63.909948100000001</v>
      </c>
      <c r="FF207" s="314">
        <f ca="1">IF(ISERROR(OFFSET('Daten Elementary'!$A$1,MATCH(FF$5,'Daten Elementary'!$A:$A,0)-1,MATCH(AQ207,'Daten Elementary'!$A$424:$ADO$424,0)-1)),0,OFFSET('Daten Elementary'!$A$1,MATCH(FF$5,'Daten Elementary'!$A:$A,0)-1,MATCH(AQ207,'Daten Elementary'!$A$424:$ADO$424,0)-1))*1000</f>
        <v>1.8793717999999999</v>
      </c>
      <c r="FG207" s="314">
        <f ca="1">IF(ISERROR(OFFSET('Daten Elementary'!$A$1,MATCH(FG$5,'Daten Elementary'!$A:$A,0)-1,MATCH(AR207,'Daten Elementary'!$A$424:$ADO$424,0)-1)),0,OFFSET('Daten Elementary'!$A$1,MATCH(FG$5,'Daten Elementary'!$A:$A,0)-1,MATCH(AR207,'Daten Elementary'!$A$424:$ADO$424,0)-1))*1000</f>
        <v>3.3315766999999998</v>
      </c>
      <c r="FH207" s="314">
        <f ca="1">IF(ISERROR(OFFSET('Daten Elementary'!$A$1,MATCH(FH$5,'Daten Elementary'!$A:$A,0)-1,MATCH(AS207,'Daten Elementary'!$A$424:$ADO$424,0)-1)),0,OFFSET('Daten Elementary'!$A$1,MATCH(FH$5,'Daten Elementary'!$A:$A,0)-1,MATCH(AS207,'Daten Elementary'!$A$424:$ADO$424,0)-1))*1000</f>
        <v>9.9383736000000003</v>
      </c>
      <c r="FI207" s="315">
        <f t="shared" ca="1" si="182"/>
        <v>79.0592702</v>
      </c>
      <c r="FJ207" s="314">
        <f ca="1">IF(ISERROR(OFFSET('Daten Elementary'!$A$1,MATCH(FJ$5,'Daten Elementary'!$A:$A,0)-1,MATCH($AT207,'Daten Elementary'!$A$424:$ADO$424,0)-1)),0,OFFSET('Daten Elementary'!$A$1,MATCH(FJ$5,'Daten Elementary'!$A:$A,0)-1,MATCH($AT207,'Daten Elementary'!$A$424:$ADO$424,0)-1))*1000</f>
        <v>79.059269999999998</v>
      </c>
      <c r="FK207" s="305">
        <f t="shared" ca="1" si="183"/>
        <v>0.99999999747025237</v>
      </c>
      <c r="FL207" s="314">
        <f ca="1">IF(ISERROR(OFFSET('Daten Elementary'!$A$1,MATCH(FL$5,'Daten Elementary'!$A:$A,0)-1,MATCH(AM207,'Daten Elementary'!$A$424:$ADO$424,0)-1)),0,OFFSET('Daten Elementary'!$A$1,MATCH(FL$5,'Daten Elementary'!$A:$A,0)-1,MATCH(AM207,'Daten Elementary'!$A$424:$ADO$424,0)-1))</f>
        <v>0</v>
      </c>
      <c r="FM207" s="314">
        <f ca="1">IF(ISERROR(OFFSET('Daten Elementary'!$A$1,MATCH(FM$5,'Daten Elementary'!$A:$A,0)-1,MATCH(AN207,'Daten Elementary'!$A$424:$ADO$424,0)-1)),0,OFFSET('Daten Elementary'!$A$1,MATCH(FM$5,'Daten Elementary'!$A:$A,0)-1,MATCH(AN207,'Daten Elementary'!$A$424:$ADO$424,0)-1))</f>
        <v>0</v>
      </c>
      <c r="FN207" s="314">
        <f ca="1">IF(ISERROR(OFFSET('Daten Elementary'!$A$1,MATCH(FN$5,'Daten Elementary'!$A:$A,0)-1,MATCH(AO207,'Daten Elementary'!$A$424:$ADO$424,0)-1)),0,OFFSET('Daten Elementary'!$A$1,MATCH(FN$5,'Daten Elementary'!$A:$A,0)-1,MATCH(AO207,'Daten Elementary'!$A$424:$ADO$424,0)-1))</f>
        <v>0</v>
      </c>
      <c r="FO207" s="314">
        <f ca="1">IF(ISERROR(OFFSET('Daten Elementary'!$A$1,MATCH(FO$5,'Daten Elementary'!$A:$A,0)-1,MATCH(AP207,'Daten Elementary'!$A$424:$ADO$424,0)-1)),0,OFFSET('Daten Elementary'!$A$1,MATCH(FO$5,'Daten Elementary'!$A:$A,0)-1,MATCH(AP207,'Daten Elementary'!$A$424:$ADO$424,0)-1))</f>
        <v>0</v>
      </c>
      <c r="FP207" s="314">
        <f t="shared" ca="1" si="184"/>
        <v>0</v>
      </c>
      <c r="FQ207" s="314">
        <f ca="1">IF(ISERROR(OFFSET('Daten Elementary'!$A$1,MATCH(FQ$5,'Daten Elementary'!$A:$A,0)-1,MATCH(AQ207,'Daten Elementary'!$A$424:$ADO$424,0)-1)),0,OFFSET('Daten Elementary'!$A$1,MATCH(FQ$5,'Daten Elementary'!$A:$A,0)-1,MATCH(AQ207,'Daten Elementary'!$A$424:$ADO$424,0)-1))</f>
        <v>0</v>
      </c>
      <c r="FR207" s="314">
        <f ca="1">IF(ISERROR(OFFSET('Daten Elementary'!$A$1,MATCH(FR$5,'Daten Elementary'!$A:$A,0)-1,MATCH(AR207,'Daten Elementary'!$A$424:$ADO$424,0)-1)),0,OFFSET('Daten Elementary'!$A$1,MATCH(FR$5,'Daten Elementary'!$A:$A,0)-1,MATCH(AR207,'Daten Elementary'!$A$424:$ADO$424,0)-1))</f>
        <v>0</v>
      </c>
      <c r="FS207" s="314">
        <f ca="1">IF(ISERROR(OFFSET('Daten Elementary'!$A$1,MATCH(FS$5,'Daten Elementary'!$A:$A,0)-1,MATCH(AS207,'Daten Elementary'!$A$424:$ADO$424,0)-1)),0,OFFSET('Daten Elementary'!$A$1,MATCH(FS$5,'Daten Elementary'!$A:$A,0)-1,MATCH(AS207,'Daten Elementary'!$A$424:$ADO$424,0)-1))</f>
        <v>0</v>
      </c>
      <c r="FT207" s="315">
        <f t="shared" ca="1" si="185"/>
        <v>0</v>
      </c>
      <c r="FU207" s="314">
        <f ca="1">IF(ISERROR(OFFSET('Daten Elementary'!$A$1,MATCH(FU$5,'Daten Elementary'!$A:$A,0)-1,MATCH($AT207,'Daten Elementary'!$A$424:$ADO$424,0)-1)),0,OFFSET('Daten Elementary'!$A$1,MATCH(FU$5,'Daten Elementary'!$A:$A,0)-1,MATCH($AT207,'Daten Elementary'!$A$424:$ADO$424,0)-1))</f>
        <v>0</v>
      </c>
      <c r="FV207" s="305">
        <f t="shared" ca="1" si="186"/>
        <v>0</v>
      </c>
      <c r="FW207" s="324"/>
      <c r="FX207" s="231" t="str">
        <f t="shared" si="187"/>
        <v>Lastwagen (50t-60t), Diesel (EURO 4)</v>
      </c>
      <c r="FY207" s="231" t="str">
        <f t="shared" si="152"/>
        <v>Lastwagen (50t-60t)</v>
      </c>
      <c r="FZ207" s="231" t="str">
        <f t="shared" si="153"/>
        <v>, Diesel</v>
      </c>
      <c r="GA207" s="231" t="str">
        <f t="shared" si="154"/>
        <v xml:space="preserve"> (EURO 4)</v>
      </c>
      <c r="GB207" s="231"/>
    </row>
    <row r="208" spans="1:184" ht="16.5" customHeight="1">
      <c r="A208" s="364"/>
      <c r="B208" s="339"/>
      <c r="C208" s="332" t="s">
        <v>395</v>
      </c>
      <c r="D208" s="332" t="s">
        <v>24</v>
      </c>
      <c r="E208" s="345" t="s">
        <v>27</v>
      </c>
      <c r="F208" s="97">
        <v>18.5</v>
      </c>
      <c r="G208" s="34">
        <v>37</v>
      </c>
      <c r="H208" s="84">
        <f t="shared" si="188"/>
        <v>0.5</v>
      </c>
      <c r="I208" s="101">
        <v>1</v>
      </c>
      <c r="J208" s="101"/>
      <c r="K208" s="90">
        <v>1</v>
      </c>
      <c r="L208" s="86"/>
      <c r="M208" s="86"/>
      <c r="N208" s="38" t="s">
        <v>100</v>
      </c>
      <c r="O208" s="6">
        <f ca="1">(IF(ISERROR(INDEX(INDIRECT($D$268),MATCH($AM208,$AM$4:$AM$275,0),MATCH(O$304,INDIRECT($E$268),0))*$I208/$AD208),0,INDEX(INDIRECT($D$268),MATCH($AM208,$AM$4:$AM$275,0),MATCH(O$304,INDIRECT($E$268),0))*$I208/$AD208)+IF(ISERROR(INDEX(INDIRECT($D$268),MATCH($AN208,$AN$4:$AN$275,0),MATCH(O$305,INDIRECT($E$268),0))*$J208/$AE208),0,INDEX(INDIRECT($D$268),MATCH($AN208,$AN$4:$AN$275,0),MATCH(O$305,INDIRECT($E$268),0))*$J208/$AE208))*$AC208/$F208</f>
        <v>56.189201000000004</v>
      </c>
      <c r="P208" s="6">
        <f ca="1">(IF(ISERROR(INDEX(INDIRECT($D$268),MATCH($AO208,$AO$4:$AO$275,0),MATCH(P$304,INDIRECT($E$268),0))*$I208/$AD208),0,INDEX(INDIRECT($D$268),MATCH($AO208,$AO$4:$AO$275,0),MATCH(P$304,INDIRECT($E$268),0))*$I208/$AD208)+IF(ISERROR(INDEX(INDIRECT($D$268),MATCH($AP208,$AP$4:$AP$275,0),MATCH(P$305,INDIRECT($E$268),0))*$J208/$AE208),0,INDEX(INDIRECT($D$268),MATCH($AP208,$AP$4:$AP$275,0),MATCH(P$305,INDIRECT($E$268),0))*$J208/$AE208))*$AC208/$F208</f>
        <v>11.358696999999999</v>
      </c>
      <c r="Q208" s="6">
        <f ca="1">INDEX(INDIRECT($D$268),MATCH($AQ208,$AQ$4:$AQ$284,0),MATCH(Q$4,INDIRECT($E$268),0))*$K208*$AC208/$F208/$AF208</f>
        <v>2.0739440999999998</v>
      </c>
      <c r="R208" s="6">
        <f ca="1">INDEX(INDIRECT($D$268),MATCH($AR208,$AR$4:$AR$284,0),MATCH(R$4,INDIRECT($E$268),0))*$K208*$AC208/$F208/$AF208</f>
        <v>3.7339649999999995</v>
      </c>
      <c r="S208" s="6">
        <f ca="1">INDEX(INDIRECT($D$268),MATCH($AS208,$AS$4:$AS$284,0),MATCH(S$4,INDIRECT($E$268),0))*$K208*$AC208/$F208/$AF208</f>
        <v>11.02427</v>
      </c>
      <c r="T208" s="7">
        <f t="shared" ca="1" si="190"/>
        <v>84.380077099999994</v>
      </c>
      <c r="U208" s="6">
        <f>IF($B$268=6,(IF(OR(AJ208="Benzin",AJ208="Diesel"),$AK208*INDEX('DIN EN 16258'!$I:$I,MATCH('mobitool-Faktoren v2.0'!$AI208,'DIN EN 16258'!$A:$A,0))*$I208/$AD208+$AL208*INDEX('DIN EN 16258'!$I:$I,MATCH('mobitool-Faktoren v2.0'!$AJ208,'DIN EN 16258'!$A:$A,0))*$I208/$AD208,IF(ISERROR($AK208*INDEX('DIN EN 16258'!$I:$I,MATCH('mobitool-Faktoren v2.0'!$AI208,'DIN EN 16258'!$A:$A,0))*$I208/$AD208),0,$AK208*INDEX('DIN EN 16258'!$I:$I,MATCH('mobitool-Faktoren v2.0'!$AI208,'DIN EN 16258'!$A:$A,0))*$I208/$AD208)+IF(ISERROR($AL208*INDEX('DIN EN 16258'!$I:$I,MATCH('mobitool-Faktoren v2.0'!$AJ208,'DIN EN 16258'!$A:$A,0))*$J208/$AE208),0,$AL208*INDEX('DIN EN 16258'!$I:$I,MATCH('mobitool-Faktoren v2.0'!$AJ208,'DIN EN 16258'!$A:$A,0))*$J208/$AE208)))*1000,
IF($B$268=1,(IF(OR(AJ208="Benzin",AJ208="Diesel"),$AK208*INDEX('DIN EN 16258'!$D:$D,MATCH('mobitool-Faktoren v2.0'!$AI208,'DIN EN 16258'!$A:$A,0))*$I208/$AD208+$AL208*INDEX('DIN EN 16258'!$D:$D,MATCH('mobitool-Faktoren v2.0'!$AJ208,'DIN EN 16258'!$A:$A,0))*$I208/$AD208,IF(ISERROR($AK208*INDEX('DIN EN 16258'!$D:$D,MATCH('mobitool-Faktoren v2.0'!$AI208,'DIN EN 16258'!$A:$A,0))*$I208/$AD208),0,$AK208*INDEX('DIN EN 16258'!$D:$D,MATCH('mobitool-Faktoren v2.0'!$AI208,'DIN EN 16258'!$A:$A,0))*$I208/$AD208)+IF(ISERROR($AL208*INDEX('DIN EN 16258'!$D:$D,MATCH('mobitool-Faktoren v2.0'!$AJ208,'DIN EN 16258'!$A:$A,0))*$J208/$AE208),0,$AL208*INDEX('DIN EN 16258'!$D:$D,MATCH('mobitool-Faktoren v2.0'!$AJ208,'DIN EN 16258'!$A:$A,0))*$J208/$AE208))),0))*$AC208/$F208</f>
        <v>56.075490000000002</v>
      </c>
      <c r="V208" s="6">
        <f>IF($B$268=6,(IF(OR(AJ208="Benzin",AJ208="Diesel"),$AK208*INDEX('DIN EN 16258'!$L:$L,MATCH('mobitool-Faktoren v2.0'!$AI208,'DIN EN 16258'!$A:$A,0))*$I208/$AD208+$AL208*INDEX('DIN EN 16258'!$L:$L,MATCH('mobitool-Faktoren v2.0'!$AJ208,'DIN EN 16258'!$A:$A,0))*$I208/$AD208,IF(ISERROR($AK208*INDEX('DIN EN 16258'!$L:$L,MATCH('mobitool-Faktoren v2.0'!$AI208,'DIN EN 16258'!$A:$A,0))*$I208/$AD208),0,$AK208*INDEX('DIN EN 16258'!$L:$L,MATCH('mobitool-Faktoren v2.0'!$AI208,'DIN EN 16258'!$A:$A,0))*$I208/$AD208)+IF(ISERROR($AL208*INDEX('DIN EN 16258'!$L:$L,MATCH('mobitool-Faktoren v2.0'!$AJ208,'DIN EN 16258'!$A:$A,0))*$J208/$AE208),0,$AL208*INDEX('DIN EN 16258'!$L:$L,MATCH('mobitool-Faktoren v2.0'!$AJ208,'DIN EN 16258'!$A:$A,0))*$J208/$AE208)))*1000,
IF($B$268=1,(IF(OR(AJ208="Benzin",AJ208="Diesel"),$AK208*INDEX('DIN EN 16258'!$F:$F,MATCH('mobitool-Faktoren v2.0'!$AI208,'DIN EN 16258'!$A:$A,0))*$I208/$AD208+$AL208*INDEX('DIN EN 16258'!$F:$F,MATCH('mobitool-Faktoren v2.0'!$AJ208,'DIN EN 16258'!$A:$A,0))*$I208/$AD208,IF(ISERROR($AK208*INDEX('DIN EN 16258'!$F:$F,MATCH('mobitool-Faktoren v2.0'!$AI208,'DIN EN 16258'!$A:$A,0))*$I208/$AD208),0,$AK208*INDEX('DIN EN 16258'!$F:$F,MATCH('mobitool-Faktoren v2.0'!$AI208,'DIN EN 16258'!$A:$A,0))*$I208/$AD208)+IF(ISERROR($AL208*INDEX('DIN EN 16258'!$F:$F,MATCH('mobitool-Faktoren v2.0'!$AJ208,'DIN EN 16258'!$A:$A,0))*$J208/$AE208),0,$AL208*INDEX('DIN EN 16258'!$F:$F,MATCH('mobitool-Faktoren v2.0'!$AJ208,'DIN EN 16258'!$A:$A,0))*$J208/$AE208))),0))*$AC208/$F208</f>
        <v>68.129099999999994</v>
      </c>
      <c r="W208" s="39" t="s">
        <v>672</v>
      </c>
      <c r="X208" s="39" t="s">
        <v>162</v>
      </c>
      <c r="Y208" s="300"/>
      <c r="Z208" s="300"/>
      <c r="AA208" s="299"/>
      <c r="AB208" s="299"/>
      <c r="AC208" s="300">
        <v>18.5</v>
      </c>
      <c r="AD208" s="298">
        <v>1</v>
      </c>
      <c r="AE208" s="298"/>
      <c r="AF208" s="337">
        <v>1</v>
      </c>
      <c r="AG208" s="337"/>
      <c r="AH208" s="337"/>
      <c r="AI208" s="301" t="s">
        <v>24</v>
      </c>
      <c r="AJ208" s="301"/>
      <c r="AK208" s="374">
        <f>'Kennwerte Strassentransporte'!H$89</f>
        <v>1.7468999999999998E-2</v>
      </c>
      <c r="AL208" s="374"/>
      <c r="AM208" s="202" t="s">
        <v>1269</v>
      </c>
      <c r="AN208" s="202" t="s">
        <v>81</v>
      </c>
      <c r="AO208" s="202" t="s">
        <v>1270</v>
      </c>
      <c r="AP208" s="202" t="s">
        <v>81</v>
      </c>
      <c r="AQ208" s="202" t="s">
        <v>1271</v>
      </c>
      <c r="AR208" s="202" t="s">
        <v>1272</v>
      </c>
      <c r="AS208" s="202" t="s">
        <v>1273</v>
      </c>
      <c r="AT208" s="202" t="s">
        <v>1281</v>
      </c>
      <c r="AU208" s="303">
        <f ca="1">IF(ISERROR(OFFSET('Daten KEA'!$A$1,MATCH(AU$5,'Daten KEA'!$A:$A,0)-1,MATCH(AM208,'Daten KEA'!$A$424:$ADO$424,0)-1)),0,OFFSET('Daten KEA'!$A$1,MATCH(AU$5,'Daten KEA'!$A:$A,0)-1,MATCH(AM208,'Daten KEA'!$A$424:$ADO$424,0)-1))+IF(ISERROR(AK208*INDEX('Energiefaktoren Ecoinvent'!$D:$D,MATCH('mobitool-Faktoren v2.0'!AI208,'Energiefaktoren Ecoinvent'!$A:$A,0))),0,AK208*INDEX('Energiefaktoren Ecoinvent'!$D:$D,MATCH('mobitool-Faktoren v2.0'!AI208,'Energiefaktoren Ecoinvent'!$A:$A,0)))+IF(OR(AJ208="Benzin",AJ208="Diesel"),IF(ISERROR(OFFSET('Daten KEA'!$A$1,MATCH(AV$5,'Daten KEA'!$A:$A,0)-1,MATCH(AN208,'Daten KEA'!$A$424:$ADO$424,0)-1)),0,OFFSET('Daten KEA'!$A$1,MATCH(AV$5,'Daten KEA'!$A:$A,0)-1,MATCH(AN208,'Daten KEA'!$A$424:$ADO$424,0)-1))+IF(ISERROR(AL208*INDEX('Energiefaktoren Ecoinvent'!$D:$D,MATCH('mobitool-Faktoren v2.0'!AJ208,'Energiefaktoren Ecoinvent'!$A:$A,0))),0,AL208*INDEX('Energiefaktoren Ecoinvent'!$D:$D,MATCH('mobitool-Faktoren v2.0'!AJ208,'Energiefaktoren Ecoinvent'!$A:$A,0))),0)</f>
        <v>0.74767319999999993</v>
      </c>
      <c r="AV208" s="303">
        <f ca="1">IF(OR(AJ208="Benzin",AJ208="Diesel"),0,IF(ISERROR(OFFSET('Daten KEA'!$A$1,MATCH(AV$5,'Daten KEA'!$A:$A,0)-1,MATCH(AN208,'Daten KEA'!$A$424:$ADO$424,0)-1)),0,OFFSET('Daten KEA'!$A$1,MATCH(AV$5,'Daten KEA'!$A:$A,0)-1,MATCH(AN208,'Daten KEA'!$A$424:$ADO$424,0)-1))+IF(ISERROR(AL208*INDEX('Energiefaktoren Ecoinvent'!$D:$D,MATCH('mobitool-Faktoren v2.0'!AJ208,'Energiefaktoren Ecoinvent'!$A:$A,0))),0,AL208*INDEX('Energiefaktoren Ecoinvent'!$D:$D,MATCH('mobitool-Faktoren v2.0'!AJ208,'Energiefaktoren Ecoinvent'!$A:$A,0))))</f>
        <v>0</v>
      </c>
      <c r="AW208" s="303">
        <f ca="1">IF(ISERROR(OFFSET('Daten KEA'!$A$1,MATCH(AW$5,'Daten KEA'!$A:$A,0)-1,MATCH(AO208,'Daten KEA'!$A$424:$ADO$424,0)-1)),0,OFFSET('Daten KEA'!$A$1,MATCH(AW$5,'Daten KEA'!$A:$A,0)-1,MATCH(AO208,'Daten KEA'!$A$424:$ADO$424,0)-1))-IF(ISERROR(AK208*INDEX('Energiefaktoren Ecoinvent'!$D:$D,MATCH('mobitool-Faktoren v2.0'!AI208,'Energiefaktoren Ecoinvent'!$A:$A,0))),0,AK208*INDEX('Energiefaktoren Ecoinvent'!$D:$D,MATCH('mobitool-Faktoren v2.0'!AI208,'Energiefaktoren Ecoinvent'!$A:$A,0)))+IF(OR(AJ208="Benzin",AJ208="Diesel"),IF(ISERROR(OFFSET('Daten KEA'!$A$1,MATCH(AX$5,'Daten KEA'!$A:$A,0)-1,MATCH(AP208,'Daten KEA'!$A$424:$ADO$424,0)-1)),0,OFFSET('Daten KEA'!$A$1,MATCH(AX$5,'Daten KEA'!$A:$A,0)-1,MATCH(AP208,'Daten KEA'!$A$424:$ADO$424,0)-1))-IF(ISERROR(AL208*INDEX('Energiefaktoren Ecoinvent'!$D:$D,MATCH('mobitool-Faktoren v2.0'!AJ208,'Energiefaktoren Ecoinvent'!$A:$A,0))),0,AL208*INDEX('Energiefaktoren Ecoinvent'!$D:$D,MATCH('mobitool-Faktoren v2.0'!AJ208,'Energiefaktoren Ecoinvent'!$A:$A,0))),0)</f>
        <v>0.22222576000000005</v>
      </c>
      <c r="AX208" s="303">
        <f ca="1">IF(OR(AJ208="Benzin",AJ208="Diesel"),0,IF(ISERROR(OFFSET('Daten KEA'!$A$1,MATCH(AX$5,'Daten KEA'!$A:$A,0)-1,MATCH(AP208,'Daten KEA'!$A$424:$ADO$424,0)-1)),0,OFFSET('Daten KEA'!$A$1,MATCH(AX$5,'Daten KEA'!$A:$A,0)-1,MATCH(AP208,'Daten KEA'!$A$424:$ADO$424,0)-1))-IF(ISERROR(AL208*INDEX('Energiefaktoren Ecoinvent'!$D:$D,MATCH('mobitool-Faktoren v2.0'!AJ208,'Energiefaktoren Ecoinvent'!$A:$A,0))),0,AL208*INDEX('Energiefaktoren Ecoinvent'!$D:$D,MATCH('mobitool-Faktoren v2.0'!AJ208,'Energiefaktoren Ecoinvent'!$A:$A,0))))</f>
        <v>0</v>
      </c>
      <c r="AY208" s="303">
        <f t="shared" ca="1" si="155"/>
        <v>0.96989895999999998</v>
      </c>
      <c r="AZ208" s="303">
        <f ca="1">IF(ISERROR(OFFSET('Daten KEA'!$A$1,MATCH(AZ$5,'Daten KEA'!$A:$A,0)-1,MATCH(AQ208,'Daten KEA'!$A$424:$ADO$424,0)-1)),0,OFFSET('Daten KEA'!$A$1,MATCH(AZ$5,'Daten KEA'!$A:$A,0)-1,MATCH(AQ208,'Daten KEA'!$A$424:$ADO$424,0)-1))</f>
        <v>6.4683416999999993E-2</v>
      </c>
      <c r="BA208" s="303">
        <f ca="1">IF(ISERROR(OFFSET('Daten KEA'!$A$1,MATCH(BA$5,'Daten KEA'!$A:$A,0)-1,MATCH(AR208,'Daten KEA'!$A$424:$ADO$424,0)-1)),0,OFFSET('Daten KEA'!$A$1,MATCH(BA$5,'Daten KEA'!$A:$A,0)-1,MATCH(AR208,'Daten KEA'!$A$424:$ADO$424,0)-1))</f>
        <v>6.7270452999999994E-2</v>
      </c>
      <c r="BB208" s="303">
        <f ca="1">IF(ISERROR(OFFSET('Daten KEA'!$A$1,MATCH(BB$5,'Daten KEA'!$A:$A,0)-1,MATCH(AS208,'Daten KEA'!$A$424:$ADO$424,0)-1)),0,OFFSET('Daten KEA'!$A$1,MATCH(BB$5,'Daten KEA'!$A:$A,0)-1,MATCH(AS208,'Daten KEA'!$A$424:$ADO$424,0)-1))</f>
        <v>0.35110116000000002</v>
      </c>
      <c r="BC208" s="304">
        <f t="shared" ca="1" si="151"/>
        <v>1.4529539899999999</v>
      </c>
      <c r="BD208" s="303">
        <f ca="1">IF(ISERROR(OFFSET('Daten KEA'!$A$1,MATCH(BD$5,'Daten KEA'!$A:$A,0)-1,MATCH(AT208,'Daten KEA'!$A$424:$ADO$424,0)-1)),0,OFFSET('Daten KEA'!$A$1,MATCH(BD$5,'Daten KEA'!$A:$A,0)-1,MATCH(AT208,'Daten KEA'!$A$424:$ADO$424,0)-1))</f>
        <v>1.4529540000000001</v>
      </c>
      <c r="BE208" s="305">
        <f t="shared" ca="1" si="156"/>
        <v>1.0000000068825305</v>
      </c>
      <c r="BF208" s="306">
        <f ca="1">IF(ISERROR(OFFSET('Daten KEA'!$A$1,MATCH(BF$5,'Daten KEA'!$A:$A,0)-1,MATCH(AM208,'Daten KEA'!$A$424:$ADO$424,0)-1)),0,OFFSET('Daten KEA'!$A$1,MATCH(BF$5,'Daten KEA'!$A:$A,0)-1,MATCH(AM208,'Daten KEA'!$A$424:$ADO$424,0)-1))+IF(ISERROR($AK208*INDEX('Energiefaktoren Ecoinvent'!$H:$H,MATCH('mobitool-Faktoren v2.0'!$AI208,'Energiefaktoren Ecoinvent'!$A:$A,0))),0,$AK208*INDEX('Energiefaktoren Ecoinvent'!$H:$H,MATCH('mobitool-Faktoren v2.0'!$AI208,'Energiefaktoren Ecoinvent'!$A:$A,0)))+IF(OR(AJ208="Benzin",AJ208="Diesel"),IF(ISERROR(OFFSET('Daten KEA'!$A$1,MATCH(BG$5,'Daten KEA'!$A:$A,0)-1,MATCH(AN208,'Daten KEA'!$A$424:$ADO$424,0)-1)),0,OFFSET('Daten KEA'!$A$1,MATCH(BG$5,'Daten KEA'!$A:$A,0)-1,MATCH(AN208,'Daten KEA'!$A$424:$ADO$424,0)-1))+IF(ISERROR($AL208*INDEX('Energiefaktoren Ecoinvent'!$H:$H,MATCH('mobitool-Faktoren v2.0'!$AJ208,'Energiefaktoren Ecoinvent'!$A:$A,0))),0,$AL208*INDEX('Energiefaktoren Ecoinvent'!$H:$H,MATCH('mobitool-Faktoren v2.0'!$AJ208,'Energiefaktoren Ecoinvent'!$A:$A,0))),0)</f>
        <v>0.74767319999999993</v>
      </c>
      <c r="BG208" s="306">
        <f ca="1">IF(OR(AJ208="Benzin",AJ208="Diesel"),0,IF(ISERROR(OFFSET('Daten KEA'!$A$1,MATCH(BG$5,'Daten KEA'!$A:$A,0)-1,MATCH(AN208,'Daten KEA'!$A$424:$ADO$424,0)-1)),0,OFFSET('Daten KEA'!$A$1,MATCH(BG$5,'Daten KEA'!$A:$A,0)-1,MATCH(AN208,'Daten KEA'!$A$424:$ADO$424,0)-1))+IF(ISERROR($AL208*INDEX('Energiefaktoren Ecoinvent'!$H:$H,MATCH('mobitool-Faktoren v2.0'!$AJ208,'Energiefaktoren Ecoinvent'!$A:$A,0))),0,$AL208*INDEX('Energiefaktoren Ecoinvent'!$H:$H,MATCH('mobitool-Faktoren v2.0'!$AJ208,'Energiefaktoren Ecoinvent'!$A:$A,0))))</f>
        <v>0</v>
      </c>
      <c r="BH208" s="306">
        <f ca="1">IF(ISERROR(OFFSET('Daten KEA'!$A$1,MATCH(BH$5,'Daten KEA'!$A:$A,0)-1,MATCH(AO208,'Daten KEA'!$A$424:$ADO$424,0)-1)),0,OFFSET('Daten KEA'!$A$1,MATCH(BH$5,'Daten KEA'!$A:$A,0)-1,MATCH(AO208,'Daten KEA'!$A$424:$ADO$424,0)-1))-IF(ISERROR($AK208*INDEX('Energiefaktoren Ecoinvent'!$H:$H,MATCH('mobitool-Faktoren v2.0'!$AI208,'Energiefaktoren Ecoinvent'!$A:$A,0))),0,$AK208*INDEX('Energiefaktoren Ecoinvent'!$H:$H,MATCH('mobitool-Faktoren v2.0'!$AI208,'Energiefaktoren Ecoinvent'!$A:$A,0)))+IF(OR(AJ208="Benzin",AJ208="Diesel"),IF(ISERROR(OFFSET('Daten KEA'!$A$1,MATCH(BI$5,'Daten KEA'!$A:$A,0)-1,MATCH(AP208,'Daten KEA'!$A$424:$ADO$424,0)-1)),0,OFFSET('Daten KEA'!$A$1,MATCH(BI$5,'Daten KEA'!$A:$A,0)-1,MATCH(AP208,'Daten KEA'!$A$424:$ADO$424,0)-1))-IF(ISERROR($AL208*INDEX('Energiefaktoren Ecoinvent'!$H:$H,MATCH('mobitool-Faktoren v2.0'!$AJ208,'Energiefaktoren Ecoinvent'!$A:$A,0))),0,$AL208*INDEX('Energiefaktoren Ecoinvent'!$H:$H,MATCH('mobitool-Faktoren v2.0'!$AJ208,'Energiefaktoren Ecoinvent'!$A:$A,0))),0)</f>
        <v>0.21971937345560011</v>
      </c>
      <c r="BI208" s="306">
        <f ca="1">IF(OR(AJ208="Benzin",AJ208="Diesel"),0,IF(ISERROR(OFFSET('Daten KEA'!$A$1,MATCH(BI$5,'Daten KEA'!$A:$A,0)-1,MATCH(AP208,'Daten KEA'!$A$424:$ADO$424,0)-1)),0,OFFSET('Daten KEA'!$A$1,MATCH(BI$5,'Daten KEA'!$A:$A,0)-1,MATCH(AP208,'Daten KEA'!$A$424:$ADO$424,0)-1))-IF(ISERROR($AL208*INDEX('Energiefaktoren Ecoinvent'!$H:$H,MATCH('mobitool-Faktoren v2.0'!$AJ208,'Energiefaktoren Ecoinvent'!$A:$A,0))),0,$AL208*INDEX('Energiefaktoren Ecoinvent'!$H:$H,MATCH('mobitool-Faktoren v2.0'!$AJ208,'Energiefaktoren Ecoinvent'!$A:$A,0))))</f>
        <v>0</v>
      </c>
      <c r="BJ208" s="306">
        <f t="shared" ca="1" si="189"/>
        <v>0.96739257345560004</v>
      </c>
      <c r="BK208" s="306">
        <f ca="1">IF(ISERROR(OFFSET('Daten KEA'!$A$1,MATCH(BK$5,'Daten KEA'!$A:$A,0)-1,MATCH(AQ208,'Daten KEA'!$A$424:$ADO$424,0)-1)),0,OFFSET('Daten KEA'!$A$1,MATCH(BK$5,'Daten KEA'!$A:$A,0)-1,MATCH(AQ208,'Daten KEA'!$A$424:$ADO$424,0)-1))</f>
        <v>6.2380203351540001E-2</v>
      </c>
      <c r="BL208" s="306">
        <f ca="1">IF(ISERROR(OFFSET('Daten KEA'!$A$1,MATCH(BL$5,'Daten KEA'!$A:$A,0)-1,MATCH(AR208,'Daten KEA'!$A$424:$ADO$424,0)-1)),0,OFFSET('Daten KEA'!$A$1,MATCH(BL$5,'Daten KEA'!$A:$A,0)-1,MATCH(AR208,'Daten KEA'!$A$424:$ADO$424,0)-1))</f>
        <v>6.4062627959100005E-2</v>
      </c>
      <c r="BM208" s="306">
        <f ca="1">IF(ISERROR(OFFSET('Daten KEA'!$A$1,MATCH(BM$5,'Daten KEA'!$A:$A,0)-1,MATCH(AS208,'Daten KEA'!$A$424:$ADO$424,0)-1)),0,OFFSET('Daten KEA'!$A$1,MATCH(BM$5,'Daten KEA'!$A:$A,0)-1,MATCH(AS208,'Daten KEA'!$A$424:$ADO$424,0)-1))</f>
        <v>0.34036100450547002</v>
      </c>
      <c r="BN208" s="307">
        <f t="shared" ca="1" si="148"/>
        <v>1.4341964092717099</v>
      </c>
      <c r="BO208" s="306">
        <f ca="1">IF(ISERROR(OFFSET('Daten KEA'!$A$1,MATCH(BO$5,'Daten KEA'!$A:$A,0)-1,MATCH(AT208,'Daten KEA'!$A$424:$ADO$424,0)-1)),0,OFFSET('Daten KEA'!$A$1,MATCH(BO$5,'Daten KEA'!$A:$A,0)-1,MATCH(AT208,'Daten KEA'!$A$424:$ADO$424,0)-1))</f>
        <v>1.4341964696718001</v>
      </c>
      <c r="BP208" s="305">
        <f t="shared" ca="1" si="157"/>
        <v>1.000000042114239</v>
      </c>
      <c r="BQ208" s="308">
        <f ca="1">IF(ISERROR(OFFSET('Daten GWP'!$A$1,MATCH(BQ$5,'Daten GWP'!$A:$A,0)-1,MATCH(AM208,'Daten GWP'!$A$424:$ADO$424,0)-1)),0,OFFSET('Daten GWP'!$A$1,MATCH(BQ$5,'Daten GWP'!$A:$A,0)-1,MATCH(AM208,'Daten GWP'!$A$424:$ADO$424,0)-1))*1000</f>
        <v>56.189201000000004</v>
      </c>
      <c r="BR208" s="308">
        <f ca="1">IF(ISERROR(OFFSET('Daten GWP'!$A$1,MATCH(BR$5,'Daten GWP'!$A:$A,0)-1,MATCH(AN208,'Daten GWP'!$A$424:$ADO$424,0)-1)),0,OFFSET('Daten GWP'!$A$1,MATCH(BR$5,'Daten GWP'!$A:$A,0)-1,MATCH(AN208,'Daten GWP'!$A$424:$ADO$424,0)-1))*1000</f>
        <v>0</v>
      </c>
      <c r="BS208" s="308">
        <f ca="1">IF(ISERROR(OFFSET('Daten GWP'!$A$1,MATCH(BS$5,'Daten GWP'!$A:$A,0)-1,MATCH(AO208,'Daten GWP'!$A$424:$ADO$424,0)-1)),0,OFFSET('Daten GWP'!$A$1,MATCH(BS$5,'Daten GWP'!$A:$A,0)-1,MATCH(AO208,'Daten GWP'!$A$424:$ADO$424,0)-1))*1000</f>
        <v>11.358696999999999</v>
      </c>
      <c r="BT208" s="308">
        <f ca="1">IF(ISERROR(OFFSET('Daten GWP'!$A$1,MATCH(BT$5,'Daten GWP'!$A:$A,0)-1,MATCH(AP208,'Daten GWP'!$A$424:$ADO$424,0)-1)),0,OFFSET('Daten GWP'!$A$1,MATCH(BT$5,'Daten GWP'!$A:$A,0)-1,MATCH(AP208,'Daten GWP'!$A$424:$ADO$424,0)-1))*1000</f>
        <v>0</v>
      </c>
      <c r="BU208" s="308">
        <f t="shared" ca="1" si="158"/>
        <v>67.547898000000004</v>
      </c>
      <c r="BV208" s="308">
        <f ca="1">IF(ISERROR(OFFSET('Daten GWP'!$A$1,MATCH(BV$5,'Daten GWP'!$A:$A,0)-1,MATCH(AQ208,'Daten GWP'!$A$424:$ADO$424,0)-1)),0,OFFSET('Daten GWP'!$A$1,MATCH(BV$5,'Daten GWP'!$A:$A,0)-1,MATCH(AQ208,'Daten GWP'!$A$424:$ADO$424,0)-1))*1000</f>
        <v>2.0739440999999998</v>
      </c>
      <c r="BW208" s="308">
        <f ca="1">IF(ISERROR(OFFSET('Daten GWP'!$A$1,MATCH(BW$5,'Daten GWP'!$A:$A,0)-1,MATCH(AR208,'Daten GWP'!$A$424:$ADO$424,0)-1)),0,OFFSET('Daten GWP'!$A$1,MATCH(BW$5,'Daten GWP'!$A:$A,0)-1,MATCH(AR208,'Daten GWP'!$A$424:$ADO$424,0)-1))*1000</f>
        <v>3.733965</v>
      </c>
      <c r="BX208" s="308">
        <f ca="1">IF(ISERROR(OFFSET('Daten GWP'!$A$1,MATCH(BX$5,'Daten GWP'!$A:$A,0)-1,MATCH(AS208,'Daten GWP'!$A$424:$ADO$424,0)-1)),0,OFFSET('Daten GWP'!$A$1,MATCH(BX$5,'Daten GWP'!$A:$A,0)-1,MATCH(AS208,'Daten GWP'!$A$424:$ADO$424,0)-1))*1000</f>
        <v>11.02427</v>
      </c>
      <c r="BY208" s="309">
        <f t="shared" ca="1" si="149"/>
        <v>84.380077100000008</v>
      </c>
      <c r="BZ208" s="308">
        <f ca="1">IF(ISERROR(OFFSET('Daten GWP'!$A$1,MATCH(BZ$5,'Daten GWP'!$A:$A,0)-1,MATCH(AT208,'Daten GWP'!$A$424:$ADO$424,0)-1)),0,OFFSET('Daten GWP'!$A$1,MATCH(BZ$5,'Daten GWP'!$A:$A,0)-1,MATCH(AT208,'Daten GWP'!$A$424:$ADO$424,0)-1))*1000</f>
        <v>84.380076000000003</v>
      </c>
      <c r="CA208" s="305">
        <f t="shared" ca="1" si="159"/>
        <v>0.99999998696374737</v>
      </c>
      <c r="CB208" s="310">
        <f ca="1">IF(ISERROR(OFFSET('Daten Elementary'!$A$1,MATCH(CB$5,'Daten Elementary'!$A:$A,0)-1,MATCH(AM208,'Daten Elementary'!$A$424:$ADO$424,0)-1)),0,OFFSET('Daten Elementary'!$A$1,MATCH(CB$5,'Daten Elementary'!$A:$A,0)-1,MATCH(AM208,'Daten Elementary'!$A$424:$ADO$424,0)-1))*1000000</f>
        <v>43.917868999999996</v>
      </c>
      <c r="CC208" s="310">
        <f ca="1">IF(ISERROR(OFFSET('Daten Elementary'!$A$1,MATCH(CC$5,'Daten Elementary'!$A:$A,0)-1,MATCH(AN208,'Daten Elementary'!$A$424:$ADO$424,0)-1)),0,OFFSET('Daten Elementary'!$A$1,MATCH(CC$5,'Daten Elementary'!$A:$A,0)-1,MATCH(AN208,'Daten Elementary'!$A$424:$ADO$424,0)-1))*1000000</f>
        <v>0</v>
      </c>
      <c r="CD208" s="310">
        <f ca="1">IF(ISERROR(OFFSET('Daten Elementary'!$A$1,MATCH(CD$5,'Daten Elementary'!$A:$A,0)-1,MATCH(AO208,'Daten Elementary'!$A$424:$ADO$424,0)-1)),0,OFFSET('Daten Elementary'!$A$1,MATCH(CD$5,'Daten Elementary'!$A:$A,0)-1,MATCH(AO208,'Daten Elementary'!$A$424:$ADO$424,0)-1))*1000000</f>
        <v>4.5394610000000002</v>
      </c>
      <c r="CE208" s="310">
        <f ca="1">IF(ISERROR(OFFSET('Daten Elementary'!$A$1,MATCH(CE$5,'Daten Elementary'!$A:$A,0)-1,MATCH(AP208,'Daten Elementary'!$A$424:$ADO$424,0)-1)),0,OFFSET('Daten Elementary'!$A$1,MATCH(CE$5,'Daten Elementary'!$A:$A,0)-1,MATCH(AP208,'Daten Elementary'!$A$424:$ADO$424,0)-1))*1000000</f>
        <v>0</v>
      </c>
      <c r="CF208" s="310">
        <f t="shared" ca="1" si="160"/>
        <v>48.457329999999999</v>
      </c>
      <c r="CG208" s="310">
        <f ca="1">IF(ISERROR(OFFSET('Daten Elementary'!$A$1,MATCH(CG$5,'Daten Elementary'!$A:$A,0)-1,MATCH(AQ208,'Daten Elementary'!$A$424:$ADO$424,0)-1)),0,OFFSET('Daten Elementary'!$A$1,MATCH(CG$5,'Daten Elementary'!$A:$A,0)-1,MATCH(AQ208,'Daten Elementary'!$A$424:$ADO$424,0)-1))*1000000</f>
        <v>0.99754520000000002</v>
      </c>
      <c r="CH208" s="310">
        <f ca="1">IF(ISERROR(OFFSET('Daten Elementary'!$A$1,MATCH(CH$5,'Daten Elementary'!$A:$A,0)-1,MATCH(AR208,'Daten Elementary'!$A$424:$ADO$424,0)-1)),0,OFFSET('Daten Elementary'!$A$1,MATCH(CH$5,'Daten Elementary'!$A:$A,0)-1,MATCH(AR208,'Daten Elementary'!$A$424:$ADO$424,0)-1))*1000000</f>
        <v>5.7176409999999995</v>
      </c>
      <c r="CI208" s="310">
        <f ca="1">IF(ISERROR(OFFSET('Daten Elementary'!$A$1,MATCH(CI$5,'Daten Elementary'!$A:$A,0)-1,MATCH(AS208,'Daten Elementary'!$A$424:$ADO$424,0)-1)),0,OFFSET('Daten Elementary'!$A$1,MATCH(CI$5,'Daten Elementary'!$A:$A,0)-1,MATCH(AS208,'Daten Elementary'!$A$424:$ADO$424,0)-1))*1000000</f>
        <v>11.825157000000001</v>
      </c>
      <c r="CJ208" s="311">
        <f t="shared" ca="1" si="161"/>
        <v>66.997673199999994</v>
      </c>
      <c r="CK208" s="310">
        <f ca="1">IF(ISERROR(OFFSET('Daten Elementary'!$A$1,MATCH(CK$5,'Daten Elementary'!$A:$A,0)-1,MATCH($AT208,'Daten Elementary'!$A$424:$ADO$424,0)-1)),0,OFFSET('Daten Elementary'!$A$1,MATCH(CK$5,'Daten Elementary'!$A:$A,0)-1,MATCH($AT208,'Daten Elementary'!$A$424:$ADO$424,0)-1))*1000000</f>
        <v>66.997673000000006</v>
      </c>
      <c r="CL208" s="305">
        <f t="shared" ca="1" si="162"/>
        <v>0.9999999970148219</v>
      </c>
      <c r="CM208" s="312">
        <f ca="1">IF(ISERROR(OFFSET('Daten Elementary'!$A$1,MATCH(CM$5,'Daten Elementary'!$A:$A,0)-1,MATCH(AM208,'Daten Elementary'!$A$424:$ADO$424,0)-1)),0,OFFSET('Daten Elementary'!$A$1,MATCH(CM$5,'Daten Elementary'!$A:$A,0)-1,MATCH(AM208,'Daten Elementary'!$A$424:$ADO$424,0)-1))*1000000</f>
        <v>24.992370999999999</v>
      </c>
      <c r="CN208" s="312">
        <f ca="1">IF(ISERROR(OFFSET('Daten Elementary'!$A$1,MATCH(CN$5,'Daten Elementary'!$A:$A,0)-1,MATCH(AN208,'Daten Elementary'!$A$424:$ADO$424,0)-1)),0,OFFSET('Daten Elementary'!$A$1,MATCH(CN$5,'Daten Elementary'!$A:$A,0)-1,MATCH(AN208,'Daten Elementary'!$A$424:$ADO$424,0)-1))*1000000</f>
        <v>0</v>
      </c>
      <c r="CO208" s="312">
        <f ca="1">IF(ISERROR(OFFSET('Daten Elementary'!$A$1,MATCH(CO$5,'Daten Elementary'!$A:$A,0)-1,MATCH(AO208,'Daten Elementary'!$A$424:$ADO$424,0)-1)),0,OFFSET('Daten Elementary'!$A$1,MATCH(CO$5,'Daten Elementary'!$A:$A,0)-1,MATCH(AO208,'Daten Elementary'!$A$424:$ADO$424,0)-1))*1000000</f>
        <v>3.6892936000000001</v>
      </c>
      <c r="CP208" s="312">
        <f ca="1">IF(ISERROR(OFFSET('Daten Elementary'!$A$1,MATCH(CP$5,'Daten Elementary'!$A:$A,0)-1,MATCH(AP208,'Daten Elementary'!$A$424:$ADO$424,0)-1)),0,OFFSET('Daten Elementary'!$A$1,MATCH(CP$5,'Daten Elementary'!$A:$A,0)-1,MATCH(AP208,'Daten Elementary'!$A$424:$ADO$424,0)-1))*1000000</f>
        <v>0</v>
      </c>
      <c r="CQ208" s="312">
        <f t="shared" ca="1" si="163"/>
        <v>28.681664599999998</v>
      </c>
      <c r="CR208" s="312">
        <f ca="1">IF(ISERROR(OFFSET('Daten Elementary'!$A$1,MATCH(CR$5,'Daten Elementary'!$A:$A,0)-1,MATCH(AQ208,'Daten Elementary'!$A$424:$ADO$424,0)-1)),0,OFFSET('Daten Elementary'!$A$1,MATCH(CR$5,'Daten Elementary'!$A:$A,0)-1,MATCH(AQ208,'Daten Elementary'!$A$424:$ADO$424,0)-1))*1000000</f>
        <v>0.54436516999999995</v>
      </c>
      <c r="CS208" s="312">
        <f ca="1">IF(ISERROR(OFFSET('Daten Elementary'!$A$1,MATCH(CS$5,'Daten Elementary'!$A:$A,0)-1,MATCH(AR208,'Daten Elementary'!$A$424:$ADO$424,0)-1)),0,OFFSET('Daten Elementary'!$A$1,MATCH(CS$5,'Daten Elementary'!$A:$A,0)-1,MATCH(AR208,'Daten Elementary'!$A$424:$ADO$424,0)-1))*1000000</f>
        <v>1.6566323000000001</v>
      </c>
      <c r="CT208" s="312">
        <f ca="1">IF(ISERROR(OFFSET('Daten Elementary'!$A$1,MATCH(CT$5,'Daten Elementary'!$A:$A,0)-1,MATCH(AS208,'Daten Elementary'!$A$424:$ADO$424,0)-1)),0,OFFSET('Daten Elementary'!$A$1,MATCH(CT$5,'Daten Elementary'!$A:$A,0)-1,MATCH(AS208,'Daten Elementary'!$A$424:$ADO$424,0)-1))*1000000</f>
        <v>6.6873364999999998</v>
      </c>
      <c r="CU208" s="313">
        <f t="shared" ca="1" si="164"/>
        <v>37.569998569999996</v>
      </c>
      <c r="CV208" s="312">
        <f ca="1">IF(ISERROR(OFFSET('Daten Elementary'!$A$1,MATCH(CV$5,'Daten Elementary'!$A:$A,0)-1,MATCH($AT208,'Daten Elementary'!$A$424:$ADO$424,0)-1)),0,OFFSET('Daten Elementary'!$A$1,MATCH(CV$5,'Daten Elementary'!$A:$A,0)-1,MATCH($AT208,'Daten Elementary'!$A$424:$ADO$424,0)-1))*1000000</f>
        <v>37.569998999999996</v>
      </c>
      <c r="CW208" s="305">
        <f t="shared" ca="1" si="165"/>
        <v>1.0000000114453025</v>
      </c>
      <c r="CX208" s="314">
        <f ca="1">IF(ISERROR(OFFSET('Daten Elementary'!$A$1,MATCH(CX$5,'Daten Elementary'!$A:$A,0)-1,MATCH(AM208,'Daten Elementary'!$A$424:$ADO$424,0)-1)),0,OFFSET('Daten Elementary'!$A$1,MATCH(CX$5,'Daten Elementary'!$A:$A,0)-1,MATCH(AM208,'Daten Elementary'!$A$424:$ADO$424,0)-1))*1000000</f>
        <v>1.8370831000000001</v>
      </c>
      <c r="CY208" s="314">
        <f ca="1">IF(ISERROR(OFFSET('Daten Elementary'!$A$1,MATCH(CY$5,'Daten Elementary'!$A:$A,0)-1,MATCH(AN208,'Daten Elementary'!$A$424:$ADO$424,0)-1)),0,OFFSET('Daten Elementary'!$A$1,MATCH(CY$5,'Daten Elementary'!$A:$A,0)-1,MATCH(AN208,'Daten Elementary'!$A$424:$ADO$424,0)-1))*1000000</f>
        <v>0</v>
      </c>
      <c r="CZ208" s="314">
        <f ca="1">IF(ISERROR(OFFSET('Daten Elementary'!$A$1,MATCH(CZ$5,'Daten Elementary'!$A:$A,0)-1,MATCH(AO208,'Daten Elementary'!$A$424:$ADO$424,0)-1)),0,OFFSET('Daten Elementary'!$A$1,MATCH(CZ$5,'Daten Elementary'!$A:$A,0)-1,MATCH(AO208,'Daten Elementary'!$A$424:$ADO$424,0)-1))*1000000</f>
        <v>39.316768000000003</v>
      </c>
      <c r="DA208" s="314">
        <f ca="1">IF(ISERROR(OFFSET('Daten Elementary'!$A$1,MATCH(DA$5,'Daten Elementary'!$A:$A,0)-1,MATCH(AP208,'Daten Elementary'!$A$424:$ADO$424,0)-1)),0,OFFSET('Daten Elementary'!$A$1,MATCH(DA$5,'Daten Elementary'!$A:$A,0)-1,MATCH(AP208,'Daten Elementary'!$A$424:$ADO$424,0)-1))*1000000</f>
        <v>0</v>
      </c>
      <c r="DB208" s="314">
        <f t="shared" ca="1" si="166"/>
        <v>41.153851100000004</v>
      </c>
      <c r="DC208" s="314">
        <f ca="1">IF(ISERROR(OFFSET('Daten Elementary'!$A$1,MATCH(DC$5,'Daten Elementary'!$A:$A,0)-1,MATCH(AQ208,'Daten Elementary'!$A$424:$ADO$424,0)-1)),0,OFFSET('Daten Elementary'!$A$1,MATCH(DC$5,'Daten Elementary'!$A:$A,0)-1,MATCH(AQ208,'Daten Elementary'!$A$424:$ADO$424,0)-1))*1000000</f>
        <v>3.8877779000000001</v>
      </c>
      <c r="DD208" s="314">
        <f ca="1">IF(ISERROR(OFFSET('Daten Elementary'!$A$1,MATCH(DD$5,'Daten Elementary'!$A:$A,0)-1,MATCH(AR208,'Daten Elementary'!$A$424:$ADO$424,0)-1)),0,OFFSET('Daten Elementary'!$A$1,MATCH(DD$5,'Daten Elementary'!$A:$A,0)-1,MATCH(AR208,'Daten Elementary'!$A$424:$ADO$424,0)-1))*1000000</f>
        <v>3.4302280000000001</v>
      </c>
      <c r="DE208" s="314">
        <f ca="1">IF(ISERROR(OFFSET('Daten Elementary'!$A$1,MATCH(DE$5,'Daten Elementary'!$A:$A,0)-1,MATCH(AS208,'Daten Elementary'!$A$424:$ADO$424,0)-1)),0,OFFSET('Daten Elementary'!$A$1,MATCH(DE$5,'Daten Elementary'!$A:$A,0)-1,MATCH(AS208,'Daten Elementary'!$A$424:$ADO$424,0)-1))*1000000</f>
        <v>61.877211000000003</v>
      </c>
      <c r="DF208" s="315">
        <f t="shared" ca="1" si="167"/>
        <v>110.34906800000002</v>
      </c>
      <c r="DG208" s="314">
        <f ca="1">IF(ISERROR(OFFSET('Daten Elementary'!$A$1,MATCH(DG$5,'Daten Elementary'!$A:$A,0)-1,MATCH($AT208,'Daten Elementary'!$A$424:$ADO$424,0)-1)),0,OFFSET('Daten Elementary'!$A$1,MATCH(DG$5,'Daten Elementary'!$A:$A,0)-1,MATCH($AT208,'Daten Elementary'!$A$424:$ADO$424,0)-1))*1000000</f>
        <v>110.34907</v>
      </c>
      <c r="DH208" s="305">
        <f t="shared" ca="1" si="168"/>
        <v>1.0000000181243034</v>
      </c>
      <c r="DI208" s="316">
        <f ca="1">IF(ISERROR(OFFSET('Daten Elementary'!$A$1,MATCH(DI$5,'Daten Elementary'!$A:$A,0)-1,MATCH(AM208,'Daten Elementary'!$A$424:$ADO$424,0)-1)),0,OFFSET('Daten Elementary'!$A$1,MATCH(DI$5,'Daten Elementary'!$A:$A,0)-1,MATCH(AM208,'Daten Elementary'!$A$424:$ADO$424,0)-1))*1000000</f>
        <v>171.26000000000002</v>
      </c>
      <c r="DJ208" s="316">
        <f ca="1">IF(ISERROR(OFFSET('Daten Elementary'!$A$1,MATCH(DJ$5,'Daten Elementary'!$A:$A,0)-1,MATCH(AN208,'Daten Elementary'!$A$424:$ADO$424,0)-1)),0,OFFSET('Daten Elementary'!$A$1,MATCH(DJ$5,'Daten Elementary'!$A:$A,0)-1,MATCH(AN208,'Daten Elementary'!$A$424:$ADO$424,0)-1))*1000000</f>
        <v>0</v>
      </c>
      <c r="DK208" s="316">
        <f ca="1">IF(ISERROR(OFFSET('Daten Elementary'!$A$1,MATCH(DK$5,'Daten Elementary'!$A:$A,0)-1,MATCH(AO208,'Daten Elementary'!$A$424:$ADO$424,0)-1)),0,OFFSET('Daten Elementary'!$A$1,MATCH(DK$5,'Daten Elementary'!$A:$A,0)-1,MATCH(AO208,'Daten Elementary'!$A$424:$ADO$424,0)-1))*1000000</f>
        <v>47.904054000000002</v>
      </c>
      <c r="DL208" s="316">
        <f ca="1">IF(ISERROR(OFFSET('Daten Elementary'!$A$1,MATCH(DL$5,'Daten Elementary'!$A:$A,0)-1,MATCH(AP208,'Daten Elementary'!$A$424:$ADO$424,0)-1)),0,OFFSET('Daten Elementary'!$A$1,MATCH(DL$5,'Daten Elementary'!$A:$A,0)-1,MATCH(AP208,'Daten Elementary'!$A$424:$ADO$424,0)-1))*1000000</f>
        <v>0</v>
      </c>
      <c r="DM208" s="316">
        <f t="shared" ca="1" si="169"/>
        <v>219.16405400000002</v>
      </c>
      <c r="DN208" s="316">
        <f ca="1">IF(ISERROR(OFFSET('Daten Elementary'!$A$1,MATCH(DN$5,'Daten Elementary'!$A:$A,0)-1,MATCH(AQ208,'Daten Elementary'!$A$424:$ADO$424,0)-1)),0,OFFSET('Daten Elementary'!$A$1,MATCH(DN$5,'Daten Elementary'!$A:$A,0)-1,MATCH(AQ208,'Daten Elementary'!$A$424:$ADO$424,0)-1))*1000000</f>
        <v>3.8653264000000003</v>
      </c>
      <c r="DO208" s="316">
        <f ca="1">IF(ISERROR(OFFSET('Daten Elementary'!$A$1,MATCH(DO$5,'Daten Elementary'!$A:$A,0)-1,MATCH(AR208,'Daten Elementary'!$A$424:$ADO$424,0)-1)),0,OFFSET('Daten Elementary'!$A$1,MATCH(DO$5,'Daten Elementary'!$A:$A,0)-1,MATCH(AR208,'Daten Elementary'!$A$424:$ADO$424,0)-1))*1000000</f>
        <v>7.8244629999999997</v>
      </c>
      <c r="DP208" s="316">
        <f ca="1">IF(ISERROR(OFFSET('Daten Elementary'!$A$1,MATCH(DP$5,'Daten Elementary'!$A:$A,0)-1,MATCH(AS208,'Daten Elementary'!$A$424:$ADO$424,0)-1)),0,OFFSET('Daten Elementary'!$A$1,MATCH(DP$5,'Daten Elementary'!$A:$A,0)-1,MATCH(AS208,'Daten Elementary'!$A$424:$ADO$424,0)-1))*1000000</f>
        <v>69.409284999999997</v>
      </c>
      <c r="DQ208" s="317">
        <f t="shared" ca="1" si="170"/>
        <v>300.26312840000003</v>
      </c>
      <c r="DR208" s="316">
        <f ca="1">IF(ISERROR(OFFSET('Daten Elementary'!$A$1,MATCH(DR$5,'Daten Elementary'!$A:$A,0)-1,MATCH($AT208,'Daten Elementary'!$A$424:$ADO$424,0)-1)),0,OFFSET('Daten Elementary'!$A$1,MATCH(DR$5,'Daten Elementary'!$A:$A,0)-1,MATCH($AT208,'Daten Elementary'!$A$424:$ADO$424,0)-1))*1000000</f>
        <v>300.26312999999999</v>
      </c>
      <c r="DS208" s="305">
        <f t="shared" ca="1" si="171"/>
        <v>1.0000000053286595</v>
      </c>
      <c r="DT208" s="318">
        <f ca="1">IF(ISERROR(OFFSET('Daten UBP13'!$A$1,MATCH(DT$5,'Daten UBP13'!$A:$A,0)-1,MATCH(AM208,'Daten UBP13'!$A$424:$AEG$424,0)-1)),0,OFFSET('Daten UBP13'!$A$1,MATCH(DT$5,'Daten UBP13'!$A:$A,0)-1,MATCH(AM208,'Daten UBP13'!$A$424:$AEG$424,0)-1))</f>
        <v>61.580685000000003</v>
      </c>
      <c r="DU208" s="318">
        <f ca="1">IF(ISERROR(OFFSET('Daten UBP13'!$A$1,MATCH(DU$5,'Daten UBP13'!$A:$A,0)-1,MATCH(AN208,'Daten UBP13'!$A$424:$AEG$424,0)-1)),0,OFFSET('Daten UBP13'!$A$1,MATCH(DU$5,'Daten UBP13'!$A:$A,0)-1,MATCH(AN208,'Daten UBP13'!$A$424:$AEG$424,0)-1))</f>
        <v>0</v>
      </c>
      <c r="DV208" s="318">
        <f ca="1">IF(ISERROR(OFFSET('Daten UBP13'!$A$1,MATCH(DV$5,'Daten UBP13'!$A:$A,0)-1,MATCH(AO208,'Daten UBP13'!$A$424:$AEG$424,0)-1)),0,OFFSET('Daten UBP13'!$A$1,MATCH(DV$5,'Daten UBP13'!$A:$A,0)-1,MATCH(AO208,'Daten UBP13'!$A$424:$AEG$424,0)-1))</f>
        <v>23.726265999999999</v>
      </c>
      <c r="DW208" s="318">
        <f ca="1">IF(ISERROR(OFFSET('Daten UBP13'!$A$1,MATCH(DW$5,'Daten UBP13'!$A:$A,0)-1,MATCH(AP208,'Daten UBP13'!$A$424:$AEG$424,0)-1)),0,OFFSET('Daten UBP13'!$A$1,MATCH(DW$5,'Daten UBP13'!$A:$A,0)-1,MATCH(AP208,'Daten UBP13'!$A$424:$AEG$424,0)-1))</f>
        <v>0</v>
      </c>
      <c r="DX208" s="318">
        <f t="shared" ca="1" si="172"/>
        <v>85.306950999999998</v>
      </c>
      <c r="DY208" s="318">
        <f ca="1">IF(ISERROR(OFFSET('Daten UBP13'!$A$1,MATCH(DY$5,'Daten UBP13'!$A:$A,0)-1,MATCH(AQ208,'Daten UBP13'!$A$424:$AEG$424,0)-1)),0,OFFSET('Daten UBP13'!$A$1,MATCH(DY$5,'Daten UBP13'!$A:$A,0)-1,MATCH(AQ208,'Daten UBP13'!$A$424:$AEG$424,0)-1))</f>
        <v>2.8746171</v>
      </c>
      <c r="DZ208" s="318">
        <f ca="1">IF(ISERROR(OFFSET('Daten UBP13'!$A$1,MATCH(DZ$5,'Daten UBP13'!$A:$A,0)-1,MATCH(AR208,'Daten UBP13'!$A$424:$AEG$424,0)-1)),0,OFFSET('Daten UBP13'!$A$1,MATCH(DZ$5,'Daten UBP13'!$A:$A,0)-1,MATCH(AR208,'Daten UBP13'!$A$424:$AEG$424,0)-1))</f>
        <v>6.9486311000000001</v>
      </c>
      <c r="EA208" s="318">
        <f ca="1">IF(ISERROR(OFFSET('Daten UBP13'!$A$1,MATCH(EA$5,'Daten UBP13'!$A:$A,0)-1,MATCH(AS208,'Daten UBP13'!$A$424:$AEG$424,0)-1)),0,OFFSET('Daten UBP13'!$A$1,MATCH(EA$5,'Daten UBP13'!$A:$A,0)-1,MATCH(AS208,'Daten UBP13'!$A$424:$AEG$424,0)-1))</f>
        <v>22.450900000000001</v>
      </c>
      <c r="EB208" s="319">
        <f t="shared" ca="1" si="173"/>
        <v>117.5810992</v>
      </c>
      <c r="EC208" s="318">
        <f ca="1">IF(ISERROR(OFFSET('Daten UBP13'!$A$1,MATCH(EC$5,'Daten UBP13'!$A:$A,0)-1,MATCH(AT208,'Daten UBP13'!$A$424:$AEG$424,0)-1)),0,OFFSET('Daten UBP13'!$A$1,MATCH(EC$5,'Daten UBP13'!$A:$A,0)-1,MATCH(AT208,'Daten UBP13'!$A$424:$AEG$424,0)-1))</f>
        <v>117.58110000000001</v>
      </c>
      <c r="ED208" s="305">
        <f t="shared" ca="1" si="174"/>
        <v>1.0000000068038146</v>
      </c>
      <c r="EE208" s="320">
        <f ca="1">IF(ISERROR(OFFSET('Daten ReCiPe'!$A$1,MATCH(EE$5,'Daten ReCiPe'!$A:$A,0)-1,MATCH(AM208,'Daten ReCiPe'!$A$424:$ADO$424,0)-1)),0,OFFSET('Daten ReCiPe'!$A$1,MATCH(EE$5,'Daten ReCiPe'!$A:$A,0)-1,MATCH(AM208,'Daten ReCiPe'!$A$424:$ADO$424,0)-1))*1000</f>
        <v>3.5887981999999998</v>
      </c>
      <c r="EF208" s="320">
        <f ca="1">IF(ISERROR(OFFSET('Daten ReCiPe'!$A$1,MATCH(EF$5,'Daten ReCiPe'!$A:$A,0)-1,MATCH(AN208,'Daten ReCiPe'!$A$424:$ADO$424,0)-1)),0,OFFSET('Daten ReCiPe'!$A$1,MATCH(EF$5,'Daten ReCiPe'!$A:$A,0)-1,MATCH(AN208,'Daten ReCiPe'!$A$424:$ADO$424,0)-1))*1000</f>
        <v>0</v>
      </c>
      <c r="EG208" s="320">
        <f ca="1">IF(ISERROR(OFFSET('Daten ReCiPe'!$A$1,MATCH(EG$5,'Daten ReCiPe'!$A:$A,0)-1,MATCH(AO208,'Daten ReCiPe'!$A$424:$ADO$424,0)-1)),0,OFFSET('Daten ReCiPe'!$A$1,MATCH(EG$5,'Daten ReCiPe'!$A:$A,0)-1,MATCH(AO208,'Daten ReCiPe'!$A$424:$ADO$424,0)-1))*1000</f>
        <v>3.7472837000000001</v>
      </c>
      <c r="EH208" s="320">
        <f ca="1">IF(ISERROR(OFFSET('Daten ReCiPe'!$A$1,MATCH(EH$5,'Daten ReCiPe'!$A:$A,0)-1,MATCH(AP208,'Daten ReCiPe'!$A$424:$ADO$424,0)-1)),0,OFFSET('Daten ReCiPe'!$A$1,MATCH(EH$5,'Daten ReCiPe'!$A:$A,0)-1,MATCH(AP208,'Daten ReCiPe'!$A$424:$ADO$424,0)-1))*1000</f>
        <v>0</v>
      </c>
      <c r="EI208" s="320">
        <f t="shared" ca="1" si="175"/>
        <v>7.3360818999999999</v>
      </c>
      <c r="EJ208" s="320">
        <f ca="1">IF(ISERROR(OFFSET('Daten ReCiPe'!$A$1,MATCH(EJ$5,'Daten ReCiPe'!$A:$A,0)-1,MATCH(AQ208,'Daten ReCiPe'!$A$424:$ADO$424,0)-1)),0,OFFSET('Daten ReCiPe'!$A$1,MATCH(EJ$5,'Daten ReCiPe'!$A:$A,0)-1,MATCH(AQ208,'Daten ReCiPe'!$A$424:$ADO$424,0)-1))*1000</f>
        <v>0.29970761000000001</v>
      </c>
      <c r="EK208" s="320">
        <f ca="1">IF(ISERROR(OFFSET('Daten ReCiPe'!$A$1,MATCH(EK$5,'Daten ReCiPe'!$A:$A,0)-1,MATCH(AR208,'Daten ReCiPe'!$A$424:$ADO$424,0)-1)),0,OFFSET('Daten ReCiPe'!$A$1,MATCH(EK$5,'Daten ReCiPe'!$A:$A,0)-1,MATCH(AR208,'Daten ReCiPe'!$A$424:$ADO$424,0)-1))*1000</f>
        <v>0.54309525000000003</v>
      </c>
      <c r="EL208" s="320">
        <f ca="1">IF(ISERROR(OFFSET('Daten ReCiPe'!$A$1,MATCH(EL$5,'Daten ReCiPe'!$A:$A,0)-1,MATCH(AS208,'Daten ReCiPe'!$A$424:$ADO$424,0)-1)),0,OFFSET('Daten ReCiPe'!$A$1,MATCH(EL$5,'Daten ReCiPe'!$A:$A,0)-1,MATCH(AS208,'Daten ReCiPe'!$A$424:$ADO$424,0)-1))*1000</f>
        <v>1.7704694999999999</v>
      </c>
      <c r="EM208" s="321">
        <f t="shared" ca="1" si="176"/>
        <v>9.9493542599999998</v>
      </c>
      <c r="EN208" s="320">
        <f ca="1">IF(ISERROR(OFFSET('Daten ReCiPe'!$A$1,MATCH(EN$5,'Daten ReCiPe'!$A:$A,0)-1,MATCH(AT208,'Daten ReCiPe'!$A$424:$ADO$424,0)-1)),0,OFFSET('Daten ReCiPe'!$A$1,MATCH(EN$5,'Daten ReCiPe'!$A:$A,0)-1,MATCH(AT208,'Daten ReCiPe'!$A$424:$ADO$424,0)-1))*1000</f>
        <v>9.9493542999999995</v>
      </c>
      <c r="EO208" s="305">
        <f t="shared" ca="1" si="177"/>
        <v>1.0000000040203614</v>
      </c>
      <c r="EP208" s="322">
        <f ca="1">IF(ISERROR(OFFSET('Daten Elementary'!$A$1,MATCH(EP$5,'Daten Elementary'!$A:$A,0)-1,MATCH(AM208,'Daten Elementary'!$A$424:$ADO$424,0)-1)),0,OFFSET('Daten Elementary'!$A$1,MATCH(EP$5,'Daten Elementary'!$A:$A,0)-1,MATCH(AM208,'Daten Elementary'!$A$424:$ADO$424,0)-1))*1000000</f>
        <v>0.82358662000000005</v>
      </c>
      <c r="EQ208" s="322">
        <f ca="1">IF(ISERROR(OFFSET('Daten Elementary'!$A$1,MATCH(EQ$5,'Daten Elementary'!$A:$A,0)-1,MATCH(AN208,'Daten Elementary'!$A$424:$ADO$424,0)-1)),0,OFFSET('Daten Elementary'!$A$1,MATCH(EQ$5,'Daten Elementary'!$A:$A,0)-1,MATCH(AN208,'Daten Elementary'!$A$424:$ADO$424,0)-1))*1000000</f>
        <v>0</v>
      </c>
      <c r="ER208" s="322">
        <f ca="1">IF(ISERROR(OFFSET('Daten Elementary'!$A$1,MATCH(ER$5,'Daten Elementary'!$A:$A,0)-1,MATCH(AO208,'Daten Elementary'!$A$424:$ADO$424,0)-1)),0,OFFSET('Daten Elementary'!$A$1,MATCH(ER$5,'Daten Elementary'!$A:$A,0)-1,MATCH(AO208,'Daten Elementary'!$A$424:$ADO$424,0)-1))*1000000</f>
        <v>106.5073</v>
      </c>
      <c r="ES208" s="322">
        <f ca="1">IF(ISERROR(OFFSET('Daten Elementary'!$A$1,MATCH(ES$5,'Daten Elementary'!$A:$A,0)-1,MATCH(AP208,'Daten Elementary'!$A$424:$ADO$424,0)-1)),0,OFFSET('Daten Elementary'!$A$1,MATCH(ES$5,'Daten Elementary'!$A:$A,0)-1,MATCH(AP208,'Daten Elementary'!$A$424:$ADO$424,0)-1))*1000000</f>
        <v>0</v>
      </c>
      <c r="ET208" s="322">
        <f t="shared" ca="1" si="178"/>
        <v>107.33088662</v>
      </c>
      <c r="EU208" s="322">
        <f ca="1">IF(ISERROR(OFFSET('Daten Elementary'!$A$1,MATCH(EU$5,'Daten Elementary'!$A:$A,0)-1,MATCH(AQ208,'Daten Elementary'!$A$424:$ADO$424,0)-1)),0,OFFSET('Daten Elementary'!$A$1,MATCH(EU$5,'Daten Elementary'!$A:$A,0)-1,MATCH(AQ208,'Daten Elementary'!$A$424:$ADO$424,0)-1))*1000000</f>
        <v>6.0707924999999996</v>
      </c>
      <c r="EV208" s="322">
        <f ca="1">IF(ISERROR(OFFSET('Daten Elementary'!$A$1,MATCH(EV$5,'Daten Elementary'!$A:$A,0)-1,MATCH(AR208,'Daten Elementary'!$A$424:$ADO$424,0)-1)),0,OFFSET('Daten Elementary'!$A$1,MATCH(EV$5,'Daten Elementary'!$A:$A,0)-1,MATCH(AR208,'Daten Elementary'!$A$424:$ADO$424,0)-1))*1000000</f>
        <v>9.0034371000000011</v>
      </c>
      <c r="EW208" s="322">
        <f ca="1">IF(ISERROR(OFFSET('Daten Elementary'!$A$1,MATCH(EW$5,'Daten Elementary'!$A:$A,0)-1,MATCH(AS208,'Daten Elementary'!$A$424:$ADO$424,0)-1)),0,OFFSET('Daten Elementary'!$A$1,MATCH(EW$5,'Daten Elementary'!$A:$A,0)-1,MATCH(AS208,'Daten Elementary'!$A$424:$ADO$424,0)-1))*1000000</f>
        <v>25.903359999999999</v>
      </c>
      <c r="EX208" s="323">
        <f t="shared" ca="1" si="179"/>
        <v>148.30847621999999</v>
      </c>
      <c r="EY208" s="322">
        <f ca="1">IF(ISERROR(OFFSET('Daten Elementary'!$A$1,MATCH(EY$5,'Daten Elementary'!$A:$A,0)-1,MATCH($AT208,'Daten Elementary'!$A$424:$ADO$424,0)-1)),0,OFFSET('Daten Elementary'!$A$1,MATCH(EY$5,'Daten Elementary'!$A:$A,0)-1,MATCH($AT208,'Daten Elementary'!$A$424:$ADO$424,0)-1))*1000000</f>
        <v>148.30848</v>
      </c>
      <c r="EZ208" s="305">
        <f t="shared" ca="1" si="180"/>
        <v>1.0000000254874173</v>
      </c>
      <c r="FA208" s="314">
        <f ca="1">IF(ISERROR(OFFSET('Daten Elementary'!$A$1,MATCH(FA$5,'Daten Elementary'!$A:$A,0)-1,MATCH(AM208,'Daten Elementary'!$A$424:$ADO$424,0)-1)),0,OFFSET('Daten Elementary'!$A$1,MATCH(FA$5,'Daten Elementary'!$A:$A,0)-1,MATCH(AM208,'Daten Elementary'!$A$424:$ADO$424,0)-1))*1000</f>
        <v>55.025999999999996</v>
      </c>
      <c r="FB208" s="314">
        <f ca="1">IF(ISERROR(OFFSET('Daten Elementary'!$A$1,MATCH(FB$5,'Daten Elementary'!$A:$A,0)-1,MATCH(AN208,'Daten Elementary'!$A$424:$ADO$424,0)-1)),0,OFFSET('Daten Elementary'!$A$1,MATCH(FB$5,'Daten Elementary'!$A:$A,0)-1,MATCH(AN208,'Daten Elementary'!$A$424:$ADO$424,0)-1))*1000</f>
        <v>0</v>
      </c>
      <c r="FC208" s="314">
        <f ca="1">IF(ISERROR(OFFSET('Daten Elementary'!$A$1,MATCH(FC$5,'Daten Elementary'!$A:$A,0)-1,MATCH(AO208,'Daten Elementary'!$A$424:$ADO$424,0)-1)),0,OFFSET('Daten Elementary'!$A$1,MATCH(FC$5,'Daten Elementary'!$A:$A,0)-1,MATCH(AO208,'Daten Elementary'!$A$424:$ADO$424,0)-1))*1000</f>
        <v>9.279316399999999</v>
      </c>
      <c r="FD208" s="314">
        <f ca="1">IF(ISERROR(OFFSET('Daten Elementary'!$A$1,MATCH(FD$5,'Daten Elementary'!$A:$A,0)-1,MATCH(AP208,'Daten Elementary'!$A$424:$ADO$424,0)-1)),0,OFFSET('Daten Elementary'!$A$1,MATCH(FD$5,'Daten Elementary'!$A:$A,0)-1,MATCH(AP208,'Daten Elementary'!$A$424:$ADO$424,0)-1))*1000</f>
        <v>0</v>
      </c>
      <c r="FE208" s="314">
        <f t="shared" ca="1" si="181"/>
        <v>64.305316399999995</v>
      </c>
      <c r="FF208" s="314">
        <f ca="1">IF(ISERROR(OFFSET('Daten Elementary'!$A$1,MATCH(FF$5,'Daten Elementary'!$A:$A,0)-1,MATCH(AQ208,'Daten Elementary'!$A$424:$ADO$424,0)-1)),0,OFFSET('Daten Elementary'!$A$1,MATCH(FF$5,'Daten Elementary'!$A:$A,0)-1,MATCH(AQ208,'Daten Elementary'!$A$424:$ADO$424,0)-1))*1000</f>
        <v>1.8793717999999999</v>
      </c>
      <c r="FG208" s="314">
        <f ca="1">IF(ISERROR(OFFSET('Daten Elementary'!$A$1,MATCH(FG$5,'Daten Elementary'!$A:$A,0)-1,MATCH(AR208,'Daten Elementary'!$A$424:$ADO$424,0)-1)),0,OFFSET('Daten Elementary'!$A$1,MATCH(FG$5,'Daten Elementary'!$A:$A,0)-1,MATCH(AR208,'Daten Elementary'!$A$424:$ADO$424,0)-1))*1000</f>
        <v>3.3315766999999998</v>
      </c>
      <c r="FH208" s="314">
        <f ca="1">IF(ISERROR(OFFSET('Daten Elementary'!$A$1,MATCH(FH$5,'Daten Elementary'!$A:$A,0)-1,MATCH(AS208,'Daten Elementary'!$A$424:$ADO$424,0)-1)),0,OFFSET('Daten Elementary'!$A$1,MATCH(FH$5,'Daten Elementary'!$A:$A,0)-1,MATCH(AS208,'Daten Elementary'!$A$424:$ADO$424,0)-1))*1000</f>
        <v>9.9383736000000003</v>
      </c>
      <c r="FI208" s="315">
        <f t="shared" ca="1" si="182"/>
        <v>79.454638500000001</v>
      </c>
      <c r="FJ208" s="314">
        <f ca="1">IF(ISERROR(OFFSET('Daten Elementary'!$A$1,MATCH(FJ$5,'Daten Elementary'!$A:$A,0)-1,MATCH($AT208,'Daten Elementary'!$A$424:$ADO$424,0)-1)),0,OFFSET('Daten Elementary'!$A$1,MATCH(FJ$5,'Daten Elementary'!$A:$A,0)-1,MATCH($AT208,'Daten Elementary'!$A$424:$ADO$424,0)-1))*1000</f>
        <v>79.454639</v>
      </c>
      <c r="FK208" s="305">
        <f t="shared" ca="1" si="183"/>
        <v>1.0000000062928989</v>
      </c>
      <c r="FL208" s="314">
        <f ca="1">IF(ISERROR(OFFSET('Daten Elementary'!$A$1,MATCH(FL$5,'Daten Elementary'!$A:$A,0)-1,MATCH(AM208,'Daten Elementary'!$A$424:$ADO$424,0)-1)),0,OFFSET('Daten Elementary'!$A$1,MATCH(FL$5,'Daten Elementary'!$A:$A,0)-1,MATCH(AM208,'Daten Elementary'!$A$424:$ADO$424,0)-1))</f>
        <v>0</v>
      </c>
      <c r="FM208" s="314">
        <f ca="1">IF(ISERROR(OFFSET('Daten Elementary'!$A$1,MATCH(FM$5,'Daten Elementary'!$A:$A,0)-1,MATCH(AN208,'Daten Elementary'!$A$424:$ADO$424,0)-1)),0,OFFSET('Daten Elementary'!$A$1,MATCH(FM$5,'Daten Elementary'!$A:$A,0)-1,MATCH(AN208,'Daten Elementary'!$A$424:$ADO$424,0)-1))</f>
        <v>0</v>
      </c>
      <c r="FN208" s="314">
        <f ca="1">IF(ISERROR(OFFSET('Daten Elementary'!$A$1,MATCH(FN$5,'Daten Elementary'!$A:$A,0)-1,MATCH(AO208,'Daten Elementary'!$A$424:$ADO$424,0)-1)),0,OFFSET('Daten Elementary'!$A$1,MATCH(FN$5,'Daten Elementary'!$A:$A,0)-1,MATCH(AO208,'Daten Elementary'!$A$424:$ADO$424,0)-1))</f>
        <v>0</v>
      </c>
      <c r="FO208" s="314">
        <f ca="1">IF(ISERROR(OFFSET('Daten Elementary'!$A$1,MATCH(FO$5,'Daten Elementary'!$A:$A,0)-1,MATCH(AP208,'Daten Elementary'!$A$424:$ADO$424,0)-1)),0,OFFSET('Daten Elementary'!$A$1,MATCH(FO$5,'Daten Elementary'!$A:$A,0)-1,MATCH(AP208,'Daten Elementary'!$A$424:$ADO$424,0)-1))</f>
        <v>0</v>
      </c>
      <c r="FP208" s="314">
        <f t="shared" ca="1" si="184"/>
        <v>0</v>
      </c>
      <c r="FQ208" s="314">
        <f ca="1">IF(ISERROR(OFFSET('Daten Elementary'!$A$1,MATCH(FQ$5,'Daten Elementary'!$A:$A,0)-1,MATCH(AQ208,'Daten Elementary'!$A$424:$ADO$424,0)-1)),0,OFFSET('Daten Elementary'!$A$1,MATCH(FQ$5,'Daten Elementary'!$A:$A,0)-1,MATCH(AQ208,'Daten Elementary'!$A$424:$ADO$424,0)-1))</f>
        <v>0</v>
      </c>
      <c r="FR208" s="314">
        <f ca="1">IF(ISERROR(OFFSET('Daten Elementary'!$A$1,MATCH(FR$5,'Daten Elementary'!$A:$A,0)-1,MATCH(AR208,'Daten Elementary'!$A$424:$ADO$424,0)-1)),0,OFFSET('Daten Elementary'!$A$1,MATCH(FR$5,'Daten Elementary'!$A:$A,0)-1,MATCH(AR208,'Daten Elementary'!$A$424:$ADO$424,0)-1))</f>
        <v>0</v>
      </c>
      <c r="FS208" s="314">
        <f ca="1">IF(ISERROR(OFFSET('Daten Elementary'!$A$1,MATCH(FS$5,'Daten Elementary'!$A:$A,0)-1,MATCH(AS208,'Daten Elementary'!$A$424:$ADO$424,0)-1)),0,OFFSET('Daten Elementary'!$A$1,MATCH(FS$5,'Daten Elementary'!$A:$A,0)-1,MATCH(AS208,'Daten Elementary'!$A$424:$ADO$424,0)-1))</f>
        <v>0</v>
      </c>
      <c r="FT208" s="315">
        <f t="shared" ca="1" si="185"/>
        <v>0</v>
      </c>
      <c r="FU208" s="314">
        <f ca="1">IF(ISERROR(OFFSET('Daten Elementary'!$A$1,MATCH(FU$5,'Daten Elementary'!$A:$A,0)-1,MATCH($AT208,'Daten Elementary'!$A$424:$ADO$424,0)-1)),0,OFFSET('Daten Elementary'!$A$1,MATCH(FU$5,'Daten Elementary'!$A:$A,0)-1,MATCH($AT208,'Daten Elementary'!$A$424:$ADO$424,0)-1))</f>
        <v>0</v>
      </c>
      <c r="FV208" s="305">
        <f t="shared" ca="1" si="186"/>
        <v>0</v>
      </c>
      <c r="FW208" s="324"/>
      <c r="FX208" s="231" t="str">
        <f t="shared" si="187"/>
        <v>Lastwagen (50t-60t), Diesel (EURO 5)</v>
      </c>
      <c r="FY208" s="231" t="str">
        <f t="shared" si="152"/>
        <v>Lastwagen (50t-60t)</v>
      </c>
      <c r="FZ208" s="231" t="str">
        <f t="shared" si="153"/>
        <v>, Diesel</v>
      </c>
      <c r="GA208" s="231" t="str">
        <f t="shared" si="154"/>
        <v xml:space="preserve"> (EURO 5)</v>
      </c>
      <c r="GB208" s="231"/>
    </row>
    <row r="209" spans="1:184" ht="16.5" customHeight="1">
      <c r="A209" s="364"/>
      <c r="B209" s="339"/>
      <c r="C209" s="334" t="s">
        <v>395</v>
      </c>
      <c r="D209" s="334" t="s">
        <v>24</v>
      </c>
      <c r="E209" s="345" t="s">
        <v>320</v>
      </c>
      <c r="F209" s="97">
        <v>18.5</v>
      </c>
      <c r="G209" s="34">
        <v>37</v>
      </c>
      <c r="H209" s="84">
        <f t="shared" si="188"/>
        <v>0.5</v>
      </c>
      <c r="I209" s="101">
        <v>1</v>
      </c>
      <c r="J209" s="101"/>
      <c r="K209" s="90">
        <v>1</v>
      </c>
      <c r="L209" s="86"/>
      <c r="M209" s="86"/>
      <c r="N209" s="38" t="s">
        <v>100</v>
      </c>
      <c r="O209" s="6">
        <f ca="1">(IF(ISERROR(INDEX(INDIRECT($D$268),MATCH($AM209,$AM$4:$AM$275,0),MATCH(O$304,INDIRECT($E$268),0))*$I209/$AD209),0,INDEX(INDIRECT($D$268),MATCH($AM209,$AM$4:$AM$275,0),MATCH(O$304,INDIRECT($E$268),0))*$I209/$AD209)+IF(ISERROR(INDEX(INDIRECT($D$268),MATCH($AN209,$AN$4:$AN$275,0),MATCH(O$305,INDIRECT($E$268),0))*$J209/$AE209),0,INDEX(INDIRECT($D$268),MATCH($AN209,$AN$4:$AN$275,0),MATCH(O$305,INDIRECT($E$268),0))*$J209/$AE209))*$AC209/$F209</f>
        <v>57.623486999999997</v>
      </c>
      <c r="P209" s="6">
        <f ca="1">(IF(ISERROR(INDEX(INDIRECT($D$268),MATCH($AO209,$AO$4:$AO$275,0),MATCH(P$304,INDIRECT($E$268),0))*$I209/$AD209),0,INDEX(INDIRECT($D$268),MATCH($AO209,$AO$4:$AO$275,0),MATCH(P$304,INDIRECT($E$268),0))*$I209/$AD209)+IF(ISERROR(INDEX(INDIRECT($D$268),MATCH($AP209,$AP$4:$AP$275,0),MATCH(P$305,INDIRECT($E$268),0))*$J209/$AE209),0,INDEX(INDIRECT($D$268),MATCH($AP209,$AP$4:$AP$275,0),MATCH(P$305,INDIRECT($E$268),0))*$J209/$AE209))*$AC209/$F209</f>
        <v>11.701362999999999</v>
      </c>
      <c r="Q209" s="6">
        <f ca="1">INDEX(INDIRECT($D$268),MATCH($AQ209,$AQ$4:$AQ$284,0),MATCH(Q$4,INDIRECT($E$268),0))*$K209*$AC209/$F209/$AF209</f>
        <v>2.0739440999999998</v>
      </c>
      <c r="R209" s="6">
        <f ca="1">INDEX(INDIRECT($D$268),MATCH($AR209,$AR$4:$AR$284,0),MATCH(R$4,INDIRECT($E$268),0))*$K209*$AC209/$F209/$AF209</f>
        <v>3.7339649999999995</v>
      </c>
      <c r="S209" s="6">
        <f ca="1">INDEX(INDIRECT($D$268),MATCH($AS209,$AS$4:$AS$284,0),MATCH(S$4,INDIRECT($E$268),0))*$K209*$AC209/$F209/$AF209</f>
        <v>11.02427</v>
      </c>
      <c r="T209" s="7">
        <f t="shared" ca="1" si="190"/>
        <v>86.157029099999988</v>
      </c>
      <c r="U209" s="6">
        <f>IF($B$268=6,(IF(OR(AJ209="Benzin",AJ209="Diesel"),$AK209*INDEX('DIN EN 16258'!$I:$I,MATCH('mobitool-Faktoren v2.0'!$AI209,'DIN EN 16258'!$A:$A,0))*$I209/$AD209+$AL209*INDEX('DIN EN 16258'!$I:$I,MATCH('mobitool-Faktoren v2.0'!$AJ209,'DIN EN 16258'!$A:$A,0))*$I209/$AD209,IF(ISERROR($AK209*INDEX('DIN EN 16258'!$I:$I,MATCH('mobitool-Faktoren v2.0'!$AI209,'DIN EN 16258'!$A:$A,0))*$I209/$AD209),0,$AK209*INDEX('DIN EN 16258'!$I:$I,MATCH('mobitool-Faktoren v2.0'!$AI209,'DIN EN 16258'!$A:$A,0))*$I209/$AD209)+IF(ISERROR($AL209*INDEX('DIN EN 16258'!$I:$I,MATCH('mobitool-Faktoren v2.0'!$AJ209,'DIN EN 16258'!$A:$A,0))*$J209/$AE209),0,$AL209*INDEX('DIN EN 16258'!$I:$I,MATCH('mobitool-Faktoren v2.0'!$AJ209,'DIN EN 16258'!$A:$A,0))*$J209/$AE209)))*1000,
IF($B$268=1,(IF(OR(AJ209="Benzin",AJ209="Diesel"),$AK209*INDEX('DIN EN 16258'!$D:$D,MATCH('mobitool-Faktoren v2.0'!$AI209,'DIN EN 16258'!$A:$A,0))*$I209/$AD209+$AL209*INDEX('DIN EN 16258'!$D:$D,MATCH('mobitool-Faktoren v2.0'!$AJ209,'DIN EN 16258'!$A:$A,0))*$I209/$AD209,IF(ISERROR($AK209*INDEX('DIN EN 16258'!$D:$D,MATCH('mobitool-Faktoren v2.0'!$AI209,'DIN EN 16258'!$A:$A,0))*$I209/$AD209),0,$AK209*INDEX('DIN EN 16258'!$D:$D,MATCH('mobitool-Faktoren v2.0'!$AI209,'DIN EN 16258'!$A:$A,0))*$I209/$AD209)+IF(ISERROR($AL209*INDEX('DIN EN 16258'!$D:$D,MATCH('mobitool-Faktoren v2.0'!$AJ209,'DIN EN 16258'!$A:$A,0))*$J209/$AE209),0,$AL209*INDEX('DIN EN 16258'!$D:$D,MATCH('mobitool-Faktoren v2.0'!$AJ209,'DIN EN 16258'!$A:$A,0))*$J209/$AE209))),0))*$AC209/$F209</f>
        <v>57.767159999999997</v>
      </c>
      <c r="V209" s="6">
        <f>IF($B$268=6,(IF(OR(AJ209="Benzin",AJ209="Diesel"),$AK209*INDEX('DIN EN 16258'!$L:$L,MATCH('mobitool-Faktoren v2.0'!$AI209,'DIN EN 16258'!$A:$A,0))*$I209/$AD209+$AL209*INDEX('DIN EN 16258'!$L:$L,MATCH('mobitool-Faktoren v2.0'!$AJ209,'DIN EN 16258'!$A:$A,0))*$I209/$AD209,IF(ISERROR($AK209*INDEX('DIN EN 16258'!$L:$L,MATCH('mobitool-Faktoren v2.0'!$AI209,'DIN EN 16258'!$A:$A,0))*$I209/$AD209),0,$AK209*INDEX('DIN EN 16258'!$L:$L,MATCH('mobitool-Faktoren v2.0'!$AI209,'DIN EN 16258'!$A:$A,0))*$I209/$AD209)+IF(ISERROR($AL209*INDEX('DIN EN 16258'!$L:$L,MATCH('mobitool-Faktoren v2.0'!$AJ209,'DIN EN 16258'!$A:$A,0))*$J209/$AE209),0,$AL209*INDEX('DIN EN 16258'!$L:$L,MATCH('mobitool-Faktoren v2.0'!$AJ209,'DIN EN 16258'!$A:$A,0))*$J209/$AE209)))*1000,
IF($B$268=1,(IF(OR(AJ209="Benzin",AJ209="Diesel"),$AK209*INDEX('DIN EN 16258'!$F:$F,MATCH('mobitool-Faktoren v2.0'!$AI209,'DIN EN 16258'!$A:$A,0))*$I209/$AD209+$AL209*INDEX('DIN EN 16258'!$F:$F,MATCH('mobitool-Faktoren v2.0'!$AJ209,'DIN EN 16258'!$A:$A,0))*$I209/$AD209,IF(ISERROR($AK209*INDEX('DIN EN 16258'!$F:$F,MATCH('mobitool-Faktoren v2.0'!$AI209,'DIN EN 16258'!$A:$A,0))*$I209/$AD209),0,$AK209*INDEX('DIN EN 16258'!$F:$F,MATCH('mobitool-Faktoren v2.0'!$AI209,'DIN EN 16258'!$A:$A,0))*$I209/$AD209)+IF(ISERROR($AL209*INDEX('DIN EN 16258'!$F:$F,MATCH('mobitool-Faktoren v2.0'!$AJ209,'DIN EN 16258'!$A:$A,0))*$J209/$AE209),0,$AL209*INDEX('DIN EN 16258'!$F:$F,MATCH('mobitool-Faktoren v2.0'!$AJ209,'DIN EN 16258'!$A:$A,0))*$J209/$AE209))),0))*$AC209/$F209</f>
        <v>70.184400000000011</v>
      </c>
      <c r="W209" s="39" t="s">
        <v>672</v>
      </c>
      <c r="X209" s="39" t="s">
        <v>162</v>
      </c>
      <c r="Y209" s="300"/>
      <c r="Z209" s="300"/>
      <c r="AA209" s="299"/>
      <c r="AB209" s="299"/>
      <c r="AC209" s="300">
        <v>18.5</v>
      </c>
      <c r="AD209" s="298">
        <v>1</v>
      </c>
      <c r="AE209" s="298"/>
      <c r="AF209" s="337">
        <v>1</v>
      </c>
      <c r="AG209" s="337"/>
      <c r="AH209" s="337"/>
      <c r="AI209" s="301" t="s">
        <v>24</v>
      </c>
      <c r="AJ209" s="301"/>
      <c r="AK209" s="374">
        <f>'Kennwerte Strassentransporte'!H$90</f>
        <v>1.7996000000000002E-2</v>
      </c>
      <c r="AL209" s="374"/>
      <c r="AM209" s="202" t="s">
        <v>1274</v>
      </c>
      <c r="AN209" s="202" t="s">
        <v>81</v>
      </c>
      <c r="AO209" s="202" t="s">
        <v>1275</v>
      </c>
      <c r="AP209" s="202" t="s">
        <v>81</v>
      </c>
      <c r="AQ209" s="202" t="s">
        <v>1276</v>
      </c>
      <c r="AR209" s="202" t="s">
        <v>1277</v>
      </c>
      <c r="AS209" s="202" t="s">
        <v>1278</v>
      </c>
      <c r="AT209" s="202" t="s">
        <v>1282</v>
      </c>
      <c r="AU209" s="303">
        <f ca="1">IF(ISERROR(OFFSET('Daten KEA'!$A$1,MATCH(AU$5,'Daten KEA'!$A:$A,0)-1,MATCH(AM209,'Daten KEA'!$A$424:$ADO$424,0)-1)),0,OFFSET('Daten KEA'!$A$1,MATCH(AU$5,'Daten KEA'!$A:$A,0)-1,MATCH(AM209,'Daten KEA'!$A$424:$ADO$424,0)-1))+IF(ISERROR(AK209*INDEX('Energiefaktoren Ecoinvent'!$D:$D,MATCH('mobitool-Faktoren v2.0'!AI209,'Energiefaktoren Ecoinvent'!$A:$A,0))),0,AK209*INDEX('Energiefaktoren Ecoinvent'!$D:$D,MATCH('mobitool-Faktoren v2.0'!AI209,'Energiefaktoren Ecoinvent'!$A:$A,0)))+IF(OR(AJ209="Benzin",AJ209="Diesel"),IF(ISERROR(OFFSET('Daten KEA'!$A$1,MATCH(AV$5,'Daten KEA'!$A:$A,0)-1,MATCH(AN209,'Daten KEA'!$A$424:$ADO$424,0)-1)),0,OFFSET('Daten KEA'!$A$1,MATCH(AV$5,'Daten KEA'!$A:$A,0)-1,MATCH(AN209,'Daten KEA'!$A$424:$ADO$424,0)-1))+IF(ISERROR(AL209*INDEX('Energiefaktoren Ecoinvent'!$D:$D,MATCH('mobitool-Faktoren v2.0'!AJ209,'Energiefaktoren Ecoinvent'!$A:$A,0))),0,AL209*INDEX('Energiefaktoren Ecoinvent'!$D:$D,MATCH('mobitool-Faktoren v2.0'!AJ209,'Energiefaktoren Ecoinvent'!$A:$A,0))),0)</f>
        <v>0.77022880000000005</v>
      </c>
      <c r="AV209" s="303">
        <f ca="1">IF(OR(AJ209="Benzin",AJ209="Diesel"),0,IF(ISERROR(OFFSET('Daten KEA'!$A$1,MATCH(AV$5,'Daten KEA'!$A:$A,0)-1,MATCH(AN209,'Daten KEA'!$A$424:$ADO$424,0)-1)),0,OFFSET('Daten KEA'!$A$1,MATCH(AV$5,'Daten KEA'!$A:$A,0)-1,MATCH(AN209,'Daten KEA'!$A$424:$ADO$424,0)-1))+IF(ISERROR(AL209*INDEX('Energiefaktoren Ecoinvent'!$D:$D,MATCH('mobitool-Faktoren v2.0'!AJ209,'Energiefaktoren Ecoinvent'!$A:$A,0))),0,AL209*INDEX('Energiefaktoren Ecoinvent'!$D:$D,MATCH('mobitool-Faktoren v2.0'!AJ209,'Energiefaktoren Ecoinvent'!$A:$A,0))))</f>
        <v>0</v>
      </c>
      <c r="AW209" s="303">
        <f ca="1">IF(ISERROR(OFFSET('Daten KEA'!$A$1,MATCH(AW$5,'Daten KEA'!$A:$A,0)-1,MATCH(AO209,'Daten KEA'!$A$424:$ADO$424,0)-1)),0,OFFSET('Daten KEA'!$A$1,MATCH(AW$5,'Daten KEA'!$A:$A,0)-1,MATCH(AO209,'Daten KEA'!$A$424:$ADO$424,0)-1))-IF(ISERROR(AK209*INDEX('Energiefaktoren Ecoinvent'!$D:$D,MATCH('mobitool-Faktoren v2.0'!AI209,'Energiefaktoren Ecoinvent'!$A:$A,0))),0,AK209*INDEX('Energiefaktoren Ecoinvent'!$D:$D,MATCH('mobitool-Faktoren v2.0'!AI209,'Energiefaktoren Ecoinvent'!$A:$A,0)))+IF(OR(AJ209="Benzin",AJ209="Diesel"),IF(ISERROR(OFFSET('Daten KEA'!$A$1,MATCH(AX$5,'Daten KEA'!$A:$A,0)-1,MATCH(AP209,'Daten KEA'!$A$424:$ADO$424,0)-1)),0,OFFSET('Daten KEA'!$A$1,MATCH(AX$5,'Daten KEA'!$A:$A,0)-1,MATCH(AP209,'Daten KEA'!$A$424:$ADO$424,0)-1))-IF(ISERROR(AL209*INDEX('Energiefaktoren Ecoinvent'!$D:$D,MATCH('mobitool-Faktoren v2.0'!AJ209,'Energiefaktoren Ecoinvent'!$A:$A,0))),0,AL209*INDEX('Energiefaktoren Ecoinvent'!$D:$D,MATCH('mobitool-Faktoren v2.0'!AJ209,'Energiefaktoren Ecoinvent'!$A:$A,0))),0)</f>
        <v>0.22892979999999996</v>
      </c>
      <c r="AX209" s="303">
        <f ca="1">IF(OR(AJ209="Benzin",AJ209="Diesel"),0,IF(ISERROR(OFFSET('Daten KEA'!$A$1,MATCH(AX$5,'Daten KEA'!$A:$A,0)-1,MATCH(AP209,'Daten KEA'!$A$424:$ADO$424,0)-1)),0,OFFSET('Daten KEA'!$A$1,MATCH(AX$5,'Daten KEA'!$A:$A,0)-1,MATCH(AP209,'Daten KEA'!$A$424:$ADO$424,0)-1))-IF(ISERROR(AL209*INDEX('Energiefaktoren Ecoinvent'!$D:$D,MATCH('mobitool-Faktoren v2.0'!AJ209,'Energiefaktoren Ecoinvent'!$A:$A,0))),0,AL209*INDEX('Energiefaktoren Ecoinvent'!$D:$D,MATCH('mobitool-Faktoren v2.0'!AJ209,'Energiefaktoren Ecoinvent'!$A:$A,0))))</f>
        <v>0</v>
      </c>
      <c r="AY209" s="303">
        <f ca="1">SUM(AU209:AX209)</f>
        <v>0.99915860000000001</v>
      </c>
      <c r="AZ209" s="303">
        <f ca="1">IF(ISERROR(OFFSET('Daten KEA'!$A$1,MATCH(AZ$5,'Daten KEA'!$A:$A,0)-1,MATCH(AQ209,'Daten KEA'!$A$424:$ADO$424,0)-1)),0,OFFSET('Daten KEA'!$A$1,MATCH(AZ$5,'Daten KEA'!$A:$A,0)-1,MATCH(AQ209,'Daten KEA'!$A$424:$ADO$424,0)-1))</f>
        <v>6.4683416999999993E-2</v>
      </c>
      <c r="BA209" s="303">
        <f ca="1">IF(ISERROR(OFFSET('Daten KEA'!$A$1,MATCH(BA$5,'Daten KEA'!$A:$A,0)-1,MATCH(AR209,'Daten KEA'!$A$424:$ADO$424,0)-1)),0,OFFSET('Daten KEA'!$A$1,MATCH(BA$5,'Daten KEA'!$A:$A,0)-1,MATCH(AR209,'Daten KEA'!$A$424:$ADO$424,0)-1))</f>
        <v>6.7270452999999994E-2</v>
      </c>
      <c r="BB209" s="303">
        <f ca="1">IF(ISERROR(OFFSET('Daten KEA'!$A$1,MATCH(BB$5,'Daten KEA'!$A:$A,0)-1,MATCH(AS209,'Daten KEA'!$A$424:$ADO$424,0)-1)),0,OFFSET('Daten KEA'!$A$1,MATCH(BB$5,'Daten KEA'!$A:$A,0)-1,MATCH(AS209,'Daten KEA'!$A$424:$ADO$424,0)-1))</f>
        <v>0.35110116000000002</v>
      </c>
      <c r="BC209" s="304">
        <f t="shared" ca="1" si="151"/>
        <v>1.4822136299999999</v>
      </c>
      <c r="BD209" s="303">
        <f ca="1">IF(ISERROR(OFFSET('Daten KEA'!$A$1,MATCH(BD$5,'Daten KEA'!$A:$A,0)-1,MATCH(AT209,'Daten KEA'!$A$424:$ADO$424,0)-1)),0,OFFSET('Daten KEA'!$A$1,MATCH(BD$5,'Daten KEA'!$A:$A,0)-1,MATCH(AT209,'Daten KEA'!$A$424:$ADO$424,0)-1))</f>
        <v>1.4822137</v>
      </c>
      <c r="BE209" s="305">
        <f t="shared" ca="1" si="156"/>
        <v>1.0000000472266606</v>
      </c>
      <c r="BF209" s="306">
        <f ca="1">IF(ISERROR(OFFSET('Daten KEA'!$A$1,MATCH(BF$5,'Daten KEA'!$A:$A,0)-1,MATCH(AM209,'Daten KEA'!$A$424:$ADO$424,0)-1)),0,OFFSET('Daten KEA'!$A$1,MATCH(BF$5,'Daten KEA'!$A:$A,0)-1,MATCH(AM209,'Daten KEA'!$A$424:$ADO$424,0)-1))+IF(ISERROR($AK209*INDEX('Energiefaktoren Ecoinvent'!$H:$H,MATCH('mobitool-Faktoren v2.0'!$AI209,'Energiefaktoren Ecoinvent'!$A:$A,0))),0,$AK209*INDEX('Energiefaktoren Ecoinvent'!$H:$H,MATCH('mobitool-Faktoren v2.0'!$AI209,'Energiefaktoren Ecoinvent'!$A:$A,0)))+IF(OR(AJ209="Benzin",AJ209="Diesel"),IF(ISERROR(OFFSET('Daten KEA'!$A$1,MATCH(BG$5,'Daten KEA'!$A:$A,0)-1,MATCH(AN209,'Daten KEA'!$A$424:$ADO$424,0)-1)),0,OFFSET('Daten KEA'!$A$1,MATCH(BG$5,'Daten KEA'!$A:$A,0)-1,MATCH(AN209,'Daten KEA'!$A$424:$ADO$424,0)-1))+IF(ISERROR($AL209*INDEX('Energiefaktoren Ecoinvent'!$H:$H,MATCH('mobitool-Faktoren v2.0'!$AJ209,'Energiefaktoren Ecoinvent'!$A:$A,0))),0,$AL209*INDEX('Energiefaktoren Ecoinvent'!$H:$H,MATCH('mobitool-Faktoren v2.0'!$AJ209,'Energiefaktoren Ecoinvent'!$A:$A,0))),0)</f>
        <v>0.77022880000000005</v>
      </c>
      <c r="BG209" s="306">
        <f ca="1">IF(OR(AJ209="Benzin",AJ209="Diesel"),0,IF(ISERROR(OFFSET('Daten KEA'!$A$1,MATCH(BG$5,'Daten KEA'!$A:$A,0)-1,MATCH(AN209,'Daten KEA'!$A$424:$ADO$424,0)-1)),0,OFFSET('Daten KEA'!$A$1,MATCH(BG$5,'Daten KEA'!$A:$A,0)-1,MATCH(AN209,'Daten KEA'!$A$424:$ADO$424,0)-1))+IF(ISERROR($AL209*INDEX('Energiefaktoren Ecoinvent'!$H:$H,MATCH('mobitool-Faktoren v2.0'!$AJ209,'Energiefaktoren Ecoinvent'!$A:$A,0))),0,$AL209*INDEX('Energiefaktoren Ecoinvent'!$H:$H,MATCH('mobitool-Faktoren v2.0'!$AJ209,'Energiefaktoren Ecoinvent'!$A:$A,0))))</f>
        <v>0</v>
      </c>
      <c r="BH209" s="306">
        <f ca="1">IF(ISERROR(OFFSET('Daten KEA'!$A$1,MATCH(BH$5,'Daten KEA'!$A:$A,0)-1,MATCH(AO209,'Daten KEA'!$A$424:$ADO$424,0)-1)),0,OFFSET('Daten KEA'!$A$1,MATCH(BH$5,'Daten KEA'!$A:$A,0)-1,MATCH(AO209,'Daten KEA'!$A$424:$ADO$424,0)-1))-IF(ISERROR($AK209*INDEX('Energiefaktoren Ecoinvent'!$H:$H,MATCH('mobitool-Faktoren v2.0'!$AI209,'Energiefaktoren Ecoinvent'!$A:$A,0))),0,$AK209*INDEX('Energiefaktoren Ecoinvent'!$H:$H,MATCH('mobitool-Faktoren v2.0'!$AI209,'Energiefaktoren Ecoinvent'!$A:$A,0)))+IF(OR(AJ209="Benzin",AJ209="Diesel"),IF(ISERROR(OFFSET('Daten KEA'!$A$1,MATCH(BI$5,'Daten KEA'!$A:$A,0)-1,MATCH(AP209,'Daten KEA'!$A$424:$ADO$424,0)-1)),0,OFFSET('Daten KEA'!$A$1,MATCH(BI$5,'Daten KEA'!$A:$A,0)-1,MATCH(AP209,'Daten KEA'!$A$424:$ADO$424,0)-1))-IF(ISERROR($AL209*INDEX('Energiefaktoren Ecoinvent'!$H:$H,MATCH('mobitool-Faktoren v2.0'!$AJ209,'Energiefaktoren Ecoinvent'!$A:$A,0))),0,$AL209*INDEX('Energiefaktoren Ecoinvent'!$H:$H,MATCH('mobitool-Faktoren v2.0'!$AJ209,'Energiefaktoren Ecoinvent'!$A:$A,0))),0)</f>
        <v>0.22634780606839988</v>
      </c>
      <c r="BI209" s="306">
        <f ca="1">IF(OR(AJ209="Benzin",AJ209="Diesel"),0,IF(ISERROR(OFFSET('Daten KEA'!$A$1,MATCH(BI$5,'Daten KEA'!$A:$A,0)-1,MATCH(AP209,'Daten KEA'!$A$424:$ADO$424,0)-1)),0,OFFSET('Daten KEA'!$A$1,MATCH(BI$5,'Daten KEA'!$A:$A,0)-1,MATCH(AP209,'Daten KEA'!$A$424:$ADO$424,0)-1))-IF(ISERROR($AL209*INDEX('Energiefaktoren Ecoinvent'!$H:$H,MATCH('mobitool-Faktoren v2.0'!$AJ209,'Energiefaktoren Ecoinvent'!$A:$A,0))),0,$AL209*INDEX('Energiefaktoren Ecoinvent'!$H:$H,MATCH('mobitool-Faktoren v2.0'!$AJ209,'Energiefaktoren Ecoinvent'!$A:$A,0))))</f>
        <v>0</v>
      </c>
      <c r="BJ209" s="306">
        <f t="shared" ca="1" si="189"/>
        <v>0.99657660606839993</v>
      </c>
      <c r="BK209" s="306">
        <f ca="1">IF(ISERROR(OFFSET('Daten KEA'!$A$1,MATCH(BK$5,'Daten KEA'!$A:$A,0)-1,MATCH(AQ209,'Daten KEA'!$A$424:$ADO$424,0)-1)),0,OFFSET('Daten KEA'!$A$1,MATCH(BK$5,'Daten KEA'!$A:$A,0)-1,MATCH(AQ209,'Daten KEA'!$A$424:$ADO$424,0)-1))</f>
        <v>6.2380203351540001E-2</v>
      </c>
      <c r="BL209" s="306">
        <f ca="1">IF(ISERROR(OFFSET('Daten KEA'!$A$1,MATCH(BL$5,'Daten KEA'!$A:$A,0)-1,MATCH(AR209,'Daten KEA'!$A$424:$ADO$424,0)-1)),0,OFFSET('Daten KEA'!$A$1,MATCH(BL$5,'Daten KEA'!$A:$A,0)-1,MATCH(AR209,'Daten KEA'!$A$424:$ADO$424,0)-1))</f>
        <v>6.4062627959100005E-2</v>
      </c>
      <c r="BM209" s="306">
        <f ca="1">IF(ISERROR(OFFSET('Daten KEA'!$A$1,MATCH(BM$5,'Daten KEA'!$A:$A,0)-1,MATCH(AS209,'Daten KEA'!$A$424:$ADO$424,0)-1)),0,OFFSET('Daten KEA'!$A$1,MATCH(BM$5,'Daten KEA'!$A:$A,0)-1,MATCH(AS209,'Daten KEA'!$A$424:$ADO$424,0)-1))</f>
        <v>0.34036100450547002</v>
      </c>
      <c r="BN209" s="307">
        <f t="shared" ca="1" si="148"/>
        <v>1.4633804418845098</v>
      </c>
      <c r="BO209" s="306">
        <f ca="1">IF(ISERROR(OFFSET('Daten KEA'!$A$1,MATCH(BO$5,'Daten KEA'!$A:$A,0)-1,MATCH(AT209,'Daten KEA'!$A$424:$ADO$424,0)-1)),0,OFFSET('Daten KEA'!$A$1,MATCH(BO$5,'Daten KEA'!$A:$A,0)-1,MATCH(AT209,'Daten KEA'!$A$424:$ADO$424,0)-1))</f>
        <v>1.4633804724845998</v>
      </c>
      <c r="BP209" s="305">
        <f t="shared" ca="1" si="157"/>
        <v>1.0000000209105502</v>
      </c>
      <c r="BQ209" s="308">
        <f ca="1">IF(ISERROR(OFFSET('Daten GWP'!$A$1,MATCH(BQ$5,'Daten GWP'!$A:$A,0)-1,MATCH(AM209,'Daten GWP'!$A$424:$ADO$424,0)-1)),0,OFFSET('Daten GWP'!$A$1,MATCH(BQ$5,'Daten GWP'!$A:$A,0)-1,MATCH(AM209,'Daten GWP'!$A$424:$ADO$424,0)-1))*1000</f>
        <v>57.623487000000004</v>
      </c>
      <c r="BR209" s="308">
        <f ca="1">IF(ISERROR(OFFSET('Daten GWP'!$A$1,MATCH(BR$5,'Daten GWP'!$A:$A,0)-1,MATCH(AN209,'Daten GWP'!$A$424:$ADO$424,0)-1)),0,OFFSET('Daten GWP'!$A$1,MATCH(BR$5,'Daten GWP'!$A:$A,0)-1,MATCH(AN209,'Daten GWP'!$A$424:$ADO$424,0)-1))*1000</f>
        <v>0</v>
      </c>
      <c r="BS209" s="308">
        <f ca="1">IF(ISERROR(OFFSET('Daten GWP'!$A$1,MATCH(BS$5,'Daten GWP'!$A:$A,0)-1,MATCH(AO209,'Daten GWP'!$A$424:$ADO$424,0)-1)),0,OFFSET('Daten GWP'!$A$1,MATCH(BS$5,'Daten GWP'!$A:$A,0)-1,MATCH(AO209,'Daten GWP'!$A$424:$ADO$424,0)-1))*1000</f>
        <v>11.701362999999999</v>
      </c>
      <c r="BT209" s="308">
        <f ca="1">IF(ISERROR(OFFSET('Daten GWP'!$A$1,MATCH(BT$5,'Daten GWP'!$A:$A,0)-1,MATCH(AP209,'Daten GWP'!$A$424:$ADO$424,0)-1)),0,OFFSET('Daten GWP'!$A$1,MATCH(BT$5,'Daten GWP'!$A:$A,0)-1,MATCH(AP209,'Daten GWP'!$A$424:$ADO$424,0)-1))*1000</f>
        <v>0</v>
      </c>
      <c r="BU209" s="308">
        <f t="shared" ca="1" si="158"/>
        <v>69.324849999999998</v>
      </c>
      <c r="BV209" s="308">
        <f ca="1">IF(ISERROR(OFFSET('Daten GWP'!$A$1,MATCH(BV$5,'Daten GWP'!$A:$A,0)-1,MATCH(AQ209,'Daten GWP'!$A$424:$ADO$424,0)-1)),0,OFFSET('Daten GWP'!$A$1,MATCH(BV$5,'Daten GWP'!$A:$A,0)-1,MATCH(AQ209,'Daten GWP'!$A$424:$ADO$424,0)-1))*1000</f>
        <v>2.0739440999999998</v>
      </c>
      <c r="BW209" s="308">
        <f ca="1">IF(ISERROR(OFFSET('Daten GWP'!$A$1,MATCH(BW$5,'Daten GWP'!$A:$A,0)-1,MATCH(AR209,'Daten GWP'!$A$424:$ADO$424,0)-1)),0,OFFSET('Daten GWP'!$A$1,MATCH(BW$5,'Daten GWP'!$A:$A,0)-1,MATCH(AR209,'Daten GWP'!$A$424:$ADO$424,0)-1))*1000</f>
        <v>3.733965</v>
      </c>
      <c r="BX209" s="308">
        <f ca="1">IF(ISERROR(OFFSET('Daten GWP'!$A$1,MATCH(BX$5,'Daten GWP'!$A:$A,0)-1,MATCH(AS209,'Daten GWP'!$A$424:$ADO$424,0)-1)),0,OFFSET('Daten GWP'!$A$1,MATCH(BX$5,'Daten GWP'!$A:$A,0)-1,MATCH(AS209,'Daten GWP'!$A$424:$ADO$424,0)-1))*1000</f>
        <v>11.02427</v>
      </c>
      <c r="BY209" s="309">
        <f t="shared" ca="1" si="149"/>
        <v>86.157029100000003</v>
      </c>
      <c r="BZ209" s="308">
        <f ca="1">IF(ISERROR(OFFSET('Daten GWP'!$A$1,MATCH(BZ$5,'Daten GWP'!$A:$A,0)-1,MATCH(AT209,'Daten GWP'!$A$424:$ADO$424,0)-1)),0,OFFSET('Daten GWP'!$A$1,MATCH(BZ$5,'Daten GWP'!$A:$A,0)-1,MATCH(AT209,'Daten GWP'!$A$424:$ADO$424,0)-1))*1000</f>
        <v>86.157028999999994</v>
      </c>
      <c r="CA209" s="305">
        <f t="shared" ca="1" si="159"/>
        <v>0.99999999883932855</v>
      </c>
      <c r="CB209" s="310">
        <f ca="1">IF(ISERROR(OFFSET('Daten Elementary'!$A$1,MATCH(CB$5,'Daten Elementary'!$A:$A,0)-1,MATCH(AM209,'Daten Elementary'!$A$424:$ADO$424,0)-1)),0,OFFSET('Daten Elementary'!$A$1,MATCH(CB$5,'Daten Elementary'!$A:$A,0)-1,MATCH(AM209,'Daten Elementary'!$A$424:$ADO$424,0)-1))*1000000</f>
        <v>41.194089000000005</v>
      </c>
      <c r="CC209" s="310">
        <f ca="1">IF(ISERROR(OFFSET('Daten Elementary'!$A$1,MATCH(CC$5,'Daten Elementary'!$A:$A,0)-1,MATCH(AN209,'Daten Elementary'!$A$424:$ADO$424,0)-1)),0,OFFSET('Daten Elementary'!$A$1,MATCH(CC$5,'Daten Elementary'!$A:$A,0)-1,MATCH(AN209,'Daten Elementary'!$A$424:$ADO$424,0)-1))*1000000</f>
        <v>0</v>
      </c>
      <c r="CD209" s="310">
        <f ca="1">IF(ISERROR(OFFSET('Daten Elementary'!$A$1,MATCH(CD$5,'Daten Elementary'!$A:$A,0)-1,MATCH(AO209,'Daten Elementary'!$A$424:$ADO$424,0)-1)),0,OFFSET('Daten Elementary'!$A$1,MATCH(CD$5,'Daten Elementary'!$A:$A,0)-1,MATCH(AO209,'Daten Elementary'!$A$424:$ADO$424,0)-1))*1000000</f>
        <v>4.6764062000000006</v>
      </c>
      <c r="CE209" s="310">
        <f ca="1">IF(ISERROR(OFFSET('Daten Elementary'!$A$1,MATCH(CE$5,'Daten Elementary'!$A:$A,0)-1,MATCH(AP209,'Daten Elementary'!$A$424:$ADO$424,0)-1)),0,OFFSET('Daten Elementary'!$A$1,MATCH(CE$5,'Daten Elementary'!$A:$A,0)-1,MATCH(AP209,'Daten Elementary'!$A$424:$ADO$424,0)-1))*1000000</f>
        <v>0</v>
      </c>
      <c r="CF209" s="310">
        <f t="shared" ca="1" si="160"/>
        <v>45.870495200000008</v>
      </c>
      <c r="CG209" s="310">
        <f ca="1">IF(ISERROR(OFFSET('Daten Elementary'!$A$1,MATCH(CG$5,'Daten Elementary'!$A:$A,0)-1,MATCH(AQ209,'Daten Elementary'!$A$424:$ADO$424,0)-1)),0,OFFSET('Daten Elementary'!$A$1,MATCH(CG$5,'Daten Elementary'!$A:$A,0)-1,MATCH(AQ209,'Daten Elementary'!$A$424:$ADO$424,0)-1))*1000000</f>
        <v>0.99754520000000002</v>
      </c>
      <c r="CH209" s="310">
        <f ca="1">IF(ISERROR(OFFSET('Daten Elementary'!$A$1,MATCH(CH$5,'Daten Elementary'!$A:$A,0)-1,MATCH(AR209,'Daten Elementary'!$A$424:$ADO$424,0)-1)),0,OFFSET('Daten Elementary'!$A$1,MATCH(CH$5,'Daten Elementary'!$A:$A,0)-1,MATCH(AR209,'Daten Elementary'!$A$424:$ADO$424,0)-1))*1000000</f>
        <v>5.7176409999999995</v>
      </c>
      <c r="CI209" s="310">
        <f ca="1">IF(ISERROR(OFFSET('Daten Elementary'!$A$1,MATCH(CI$5,'Daten Elementary'!$A:$A,0)-1,MATCH(AS209,'Daten Elementary'!$A$424:$ADO$424,0)-1)),0,OFFSET('Daten Elementary'!$A$1,MATCH(CI$5,'Daten Elementary'!$A:$A,0)-1,MATCH(AS209,'Daten Elementary'!$A$424:$ADO$424,0)-1))*1000000</f>
        <v>11.825157000000001</v>
      </c>
      <c r="CJ209" s="311">
        <f t="shared" ca="1" si="161"/>
        <v>64.410838400000003</v>
      </c>
      <c r="CK209" s="310">
        <f ca="1">IF(ISERROR(OFFSET('Daten Elementary'!$A$1,MATCH(CK$5,'Daten Elementary'!$A:$A,0)-1,MATCH($AT209,'Daten Elementary'!$A$424:$ADO$424,0)-1)),0,OFFSET('Daten Elementary'!$A$1,MATCH(CK$5,'Daten Elementary'!$A:$A,0)-1,MATCH($AT209,'Daten Elementary'!$A$424:$ADO$424,0)-1))*1000000</f>
        <v>64.410837999999998</v>
      </c>
      <c r="CL209" s="305">
        <f t="shared" ca="1" si="162"/>
        <v>0.99999999378986493</v>
      </c>
      <c r="CM209" s="312">
        <f ca="1">IF(ISERROR(OFFSET('Daten Elementary'!$A$1,MATCH(CM$5,'Daten Elementary'!$A:$A,0)-1,MATCH(AM209,'Daten Elementary'!$A$424:$ADO$424,0)-1)),0,OFFSET('Daten Elementary'!$A$1,MATCH(CM$5,'Daten Elementary'!$A:$A,0)-1,MATCH(AM209,'Daten Elementary'!$A$424:$ADO$424,0)-1))*1000000</f>
        <v>22.268591000000001</v>
      </c>
      <c r="CN209" s="312">
        <f ca="1">IF(ISERROR(OFFSET('Daten Elementary'!$A$1,MATCH(CN$5,'Daten Elementary'!$A:$A,0)-1,MATCH(AN209,'Daten Elementary'!$A$424:$ADO$424,0)-1)),0,OFFSET('Daten Elementary'!$A$1,MATCH(CN$5,'Daten Elementary'!$A:$A,0)-1,MATCH(AN209,'Daten Elementary'!$A$424:$ADO$424,0)-1))*1000000</f>
        <v>0</v>
      </c>
      <c r="CO209" s="312">
        <f ca="1">IF(ISERROR(OFFSET('Daten Elementary'!$A$1,MATCH(CO$5,'Daten Elementary'!$A:$A,0)-1,MATCH(AO209,'Daten Elementary'!$A$424:$ADO$424,0)-1)),0,OFFSET('Daten Elementary'!$A$1,MATCH(CO$5,'Daten Elementary'!$A:$A,0)-1,MATCH(AO209,'Daten Elementary'!$A$424:$ADO$424,0)-1))*1000000</f>
        <v>3.8005911999999999</v>
      </c>
      <c r="CP209" s="312">
        <f ca="1">IF(ISERROR(OFFSET('Daten Elementary'!$A$1,MATCH(CP$5,'Daten Elementary'!$A:$A,0)-1,MATCH(AP209,'Daten Elementary'!$A$424:$ADO$424,0)-1)),0,OFFSET('Daten Elementary'!$A$1,MATCH(CP$5,'Daten Elementary'!$A:$A,0)-1,MATCH(AP209,'Daten Elementary'!$A$424:$ADO$424,0)-1))*1000000</f>
        <v>0</v>
      </c>
      <c r="CQ209" s="312">
        <f t="shared" ca="1" si="163"/>
        <v>26.0691822</v>
      </c>
      <c r="CR209" s="312">
        <f ca="1">IF(ISERROR(OFFSET('Daten Elementary'!$A$1,MATCH(CR$5,'Daten Elementary'!$A:$A,0)-1,MATCH(AQ209,'Daten Elementary'!$A$424:$ADO$424,0)-1)),0,OFFSET('Daten Elementary'!$A$1,MATCH(CR$5,'Daten Elementary'!$A:$A,0)-1,MATCH(AQ209,'Daten Elementary'!$A$424:$ADO$424,0)-1))*1000000</f>
        <v>0.54436516999999995</v>
      </c>
      <c r="CS209" s="312">
        <f ca="1">IF(ISERROR(OFFSET('Daten Elementary'!$A$1,MATCH(CS$5,'Daten Elementary'!$A:$A,0)-1,MATCH(AR209,'Daten Elementary'!$A$424:$ADO$424,0)-1)),0,OFFSET('Daten Elementary'!$A$1,MATCH(CS$5,'Daten Elementary'!$A:$A,0)-1,MATCH(AR209,'Daten Elementary'!$A$424:$ADO$424,0)-1))*1000000</f>
        <v>1.6566323000000001</v>
      </c>
      <c r="CT209" s="312">
        <f ca="1">IF(ISERROR(OFFSET('Daten Elementary'!$A$1,MATCH(CT$5,'Daten Elementary'!$A:$A,0)-1,MATCH(AS209,'Daten Elementary'!$A$424:$ADO$424,0)-1)),0,OFFSET('Daten Elementary'!$A$1,MATCH(CT$5,'Daten Elementary'!$A:$A,0)-1,MATCH(AS209,'Daten Elementary'!$A$424:$ADO$424,0)-1))*1000000</f>
        <v>6.6873364999999998</v>
      </c>
      <c r="CU209" s="313">
        <f t="shared" ca="1" si="164"/>
        <v>34.957516169999998</v>
      </c>
      <c r="CV209" s="312">
        <f ca="1">IF(ISERROR(OFFSET('Daten Elementary'!$A$1,MATCH(CV$5,'Daten Elementary'!$A:$A,0)-1,MATCH($AT209,'Daten Elementary'!$A$424:$ADO$424,0)-1)),0,OFFSET('Daten Elementary'!$A$1,MATCH(CV$5,'Daten Elementary'!$A:$A,0)-1,MATCH($AT209,'Daten Elementary'!$A$424:$ADO$424,0)-1))*1000000</f>
        <v>34.957516000000005</v>
      </c>
      <c r="CW209" s="305">
        <f t="shared" ca="1" si="165"/>
        <v>0.99999999513695448</v>
      </c>
      <c r="CX209" s="314">
        <f ca="1">IF(ISERROR(OFFSET('Daten Elementary'!$A$1,MATCH(CX$5,'Daten Elementary'!$A:$A,0)-1,MATCH(AM209,'Daten Elementary'!$A$424:$ADO$424,0)-1)),0,OFFSET('Daten Elementary'!$A$1,MATCH(CX$5,'Daten Elementary'!$A:$A,0)-1,MATCH(AM209,'Daten Elementary'!$A$424:$ADO$424,0)-1))*1000000</f>
        <v>2.0483696999999998</v>
      </c>
      <c r="CY209" s="314">
        <f ca="1">IF(ISERROR(OFFSET('Daten Elementary'!$A$1,MATCH(CY$5,'Daten Elementary'!$A:$A,0)-1,MATCH(AN209,'Daten Elementary'!$A$424:$ADO$424,0)-1)),0,OFFSET('Daten Elementary'!$A$1,MATCH(CY$5,'Daten Elementary'!$A:$A,0)-1,MATCH(AN209,'Daten Elementary'!$A$424:$ADO$424,0)-1))*1000000</f>
        <v>0</v>
      </c>
      <c r="CZ209" s="314">
        <f ca="1">IF(ISERROR(OFFSET('Daten Elementary'!$A$1,MATCH(CZ$5,'Daten Elementary'!$A:$A,0)-1,MATCH(AO209,'Daten Elementary'!$A$424:$ADO$424,0)-1)),0,OFFSET('Daten Elementary'!$A$1,MATCH(CZ$5,'Daten Elementary'!$A:$A,0)-1,MATCH(AO209,'Daten Elementary'!$A$424:$ADO$424,0)-1))*1000000</f>
        <v>40.502865</v>
      </c>
      <c r="DA209" s="314">
        <f ca="1">IF(ISERROR(OFFSET('Daten Elementary'!$A$1,MATCH(DA$5,'Daten Elementary'!$A:$A,0)-1,MATCH(AP209,'Daten Elementary'!$A$424:$ADO$424,0)-1)),0,OFFSET('Daten Elementary'!$A$1,MATCH(DA$5,'Daten Elementary'!$A:$A,0)-1,MATCH(AP209,'Daten Elementary'!$A$424:$ADO$424,0)-1))*1000000</f>
        <v>0</v>
      </c>
      <c r="DB209" s="314">
        <f t="shared" ca="1" si="166"/>
        <v>42.551234700000002</v>
      </c>
      <c r="DC209" s="314">
        <f ca="1">IF(ISERROR(OFFSET('Daten Elementary'!$A$1,MATCH(DC$5,'Daten Elementary'!$A:$A,0)-1,MATCH(AQ209,'Daten Elementary'!$A$424:$ADO$424,0)-1)),0,OFFSET('Daten Elementary'!$A$1,MATCH(DC$5,'Daten Elementary'!$A:$A,0)-1,MATCH(AQ209,'Daten Elementary'!$A$424:$ADO$424,0)-1))*1000000</f>
        <v>3.8877779000000001</v>
      </c>
      <c r="DD209" s="314">
        <f ca="1">IF(ISERROR(OFFSET('Daten Elementary'!$A$1,MATCH(DD$5,'Daten Elementary'!$A:$A,0)-1,MATCH(AR209,'Daten Elementary'!$A$424:$ADO$424,0)-1)),0,OFFSET('Daten Elementary'!$A$1,MATCH(DD$5,'Daten Elementary'!$A:$A,0)-1,MATCH(AR209,'Daten Elementary'!$A$424:$ADO$424,0)-1))*1000000</f>
        <v>3.4302280000000001</v>
      </c>
      <c r="DE209" s="314">
        <f ca="1">IF(ISERROR(OFFSET('Daten Elementary'!$A$1,MATCH(DE$5,'Daten Elementary'!$A:$A,0)-1,MATCH(AS209,'Daten Elementary'!$A$424:$ADO$424,0)-1)),0,OFFSET('Daten Elementary'!$A$1,MATCH(DE$5,'Daten Elementary'!$A:$A,0)-1,MATCH(AS209,'Daten Elementary'!$A$424:$ADO$424,0)-1))*1000000</f>
        <v>61.877211000000003</v>
      </c>
      <c r="DF209" s="315">
        <f t="shared" ca="1" si="167"/>
        <v>111.7464516</v>
      </c>
      <c r="DG209" s="314">
        <f ca="1">IF(ISERROR(OFFSET('Daten Elementary'!$A$1,MATCH(DG$5,'Daten Elementary'!$A:$A,0)-1,MATCH($AT209,'Daten Elementary'!$A$424:$ADO$424,0)-1)),0,OFFSET('Daten Elementary'!$A$1,MATCH(DG$5,'Daten Elementary'!$A:$A,0)-1,MATCH($AT209,'Daten Elementary'!$A$424:$ADO$424,0)-1))*1000000</f>
        <v>111.74645</v>
      </c>
      <c r="DH209" s="305">
        <f t="shared" ca="1" si="168"/>
        <v>0.99999998568187198</v>
      </c>
      <c r="DI209" s="316">
        <f ca="1">IF(ISERROR(OFFSET('Daten Elementary'!$A$1,MATCH(DI$5,'Daten Elementary'!$A:$A,0)-1,MATCH(AM209,'Daten Elementary'!$A$424:$ADO$424,0)-1)),0,OFFSET('Daten Elementary'!$A$1,MATCH(DI$5,'Daten Elementary'!$A:$A,0)-1,MATCH(AM209,'Daten Elementary'!$A$424:$ADO$424,0)-1))*1000000</f>
        <v>15.97</v>
      </c>
      <c r="DJ209" s="316">
        <f ca="1">IF(ISERROR(OFFSET('Daten Elementary'!$A$1,MATCH(DJ$5,'Daten Elementary'!$A:$A,0)-1,MATCH(AN209,'Daten Elementary'!$A$424:$ADO$424,0)-1)),0,OFFSET('Daten Elementary'!$A$1,MATCH(DJ$5,'Daten Elementary'!$A:$A,0)-1,MATCH(AN209,'Daten Elementary'!$A$424:$ADO$424,0)-1))*1000000</f>
        <v>0</v>
      </c>
      <c r="DK209" s="316">
        <f ca="1">IF(ISERROR(OFFSET('Daten Elementary'!$A$1,MATCH(DK$5,'Daten Elementary'!$A:$A,0)-1,MATCH(AO209,'Daten Elementary'!$A$424:$ADO$424,0)-1)),0,OFFSET('Daten Elementary'!$A$1,MATCH(DK$5,'Daten Elementary'!$A:$A,0)-1,MATCH(AO209,'Daten Elementary'!$A$424:$ADO$424,0)-1))*1000000</f>
        <v>49.349211000000004</v>
      </c>
      <c r="DL209" s="316">
        <f ca="1">IF(ISERROR(OFFSET('Daten Elementary'!$A$1,MATCH(DL$5,'Daten Elementary'!$A:$A,0)-1,MATCH(AP209,'Daten Elementary'!$A$424:$ADO$424,0)-1)),0,OFFSET('Daten Elementary'!$A$1,MATCH(DL$5,'Daten Elementary'!$A:$A,0)-1,MATCH(AP209,'Daten Elementary'!$A$424:$ADO$424,0)-1))*1000000</f>
        <v>0</v>
      </c>
      <c r="DM209" s="316">
        <f t="shared" ca="1" si="169"/>
        <v>65.31921100000001</v>
      </c>
      <c r="DN209" s="316">
        <f ca="1">IF(ISERROR(OFFSET('Daten Elementary'!$A$1,MATCH(DN$5,'Daten Elementary'!$A:$A,0)-1,MATCH(AQ209,'Daten Elementary'!$A$424:$ADO$424,0)-1)),0,OFFSET('Daten Elementary'!$A$1,MATCH(DN$5,'Daten Elementary'!$A:$A,0)-1,MATCH(AQ209,'Daten Elementary'!$A$424:$ADO$424,0)-1))*1000000</f>
        <v>3.8653264000000003</v>
      </c>
      <c r="DO209" s="316">
        <f ca="1">IF(ISERROR(OFFSET('Daten Elementary'!$A$1,MATCH(DO$5,'Daten Elementary'!$A:$A,0)-1,MATCH(AR209,'Daten Elementary'!$A$424:$ADO$424,0)-1)),0,OFFSET('Daten Elementary'!$A$1,MATCH(DO$5,'Daten Elementary'!$A:$A,0)-1,MATCH(AR209,'Daten Elementary'!$A$424:$ADO$424,0)-1))*1000000</f>
        <v>7.8244629999999997</v>
      </c>
      <c r="DP209" s="316">
        <f ca="1">IF(ISERROR(OFFSET('Daten Elementary'!$A$1,MATCH(DP$5,'Daten Elementary'!$A:$A,0)-1,MATCH(AS209,'Daten Elementary'!$A$424:$ADO$424,0)-1)),0,OFFSET('Daten Elementary'!$A$1,MATCH(DP$5,'Daten Elementary'!$A:$A,0)-1,MATCH(AS209,'Daten Elementary'!$A$424:$ADO$424,0)-1))*1000000</f>
        <v>69.409284999999997</v>
      </c>
      <c r="DQ209" s="317">
        <f t="shared" ca="1" si="170"/>
        <v>146.4182854</v>
      </c>
      <c r="DR209" s="316">
        <f ca="1">IF(ISERROR(OFFSET('Daten Elementary'!$A$1,MATCH(DR$5,'Daten Elementary'!$A:$A,0)-1,MATCH($AT209,'Daten Elementary'!$A$424:$ADO$424,0)-1)),0,OFFSET('Daten Elementary'!$A$1,MATCH(DR$5,'Daten Elementary'!$A:$A,0)-1,MATCH($AT209,'Daten Elementary'!$A$424:$ADO$424,0)-1))*1000000</f>
        <v>146.41829000000001</v>
      </c>
      <c r="DS209" s="305">
        <f t="shared" ca="1" si="171"/>
        <v>1.0000000314168411</v>
      </c>
      <c r="DT209" s="318">
        <f ca="1">IF(ISERROR(OFFSET('Daten UBP13'!$A$1,MATCH(DT$5,'Daten UBP13'!$A:$A,0)-1,MATCH(AM209,'Daten UBP13'!$A$424:$AEG$424,0)-1)),0,OFFSET('Daten UBP13'!$A$1,MATCH(DT$5,'Daten UBP13'!$A:$A,0)-1,MATCH(AM209,'Daten UBP13'!$A$424:$AEG$424,0)-1))</f>
        <v>55.809837999999999</v>
      </c>
      <c r="DU209" s="318">
        <f ca="1">IF(ISERROR(OFFSET('Daten UBP13'!$A$1,MATCH(DU$5,'Daten UBP13'!$A:$A,0)-1,MATCH(AN209,'Daten UBP13'!$A$424:$AEG$424,0)-1)),0,OFFSET('Daten UBP13'!$A$1,MATCH(DU$5,'Daten UBP13'!$A:$A,0)-1,MATCH(AN209,'Daten UBP13'!$A$424:$AEG$424,0)-1))</f>
        <v>0</v>
      </c>
      <c r="DV209" s="318">
        <f ca="1">IF(ISERROR(OFFSET('Daten UBP13'!$A$1,MATCH(DV$5,'Daten UBP13'!$A:$A,0)-1,MATCH(AO209,'Daten UBP13'!$A$424:$AEG$424,0)-1)),0,OFFSET('Daten UBP13'!$A$1,MATCH(DV$5,'Daten UBP13'!$A:$A,0)-1,MATCH(AO209,'Daten UBP13'!$A$424:$AEG$424,0)-1))</f>
        <v>24.442034</v>
      </c>
      <c r="DW209" s="318">
        <f ca="1">IF(ISERROR(OFFSET('Daten UBP13'!$A$1,MATCH(DW$5,'Daten UBP13'!$A:$A,0)-1,MATCH(AP209,'Daten UBP13'!$A$424:$AEG$424,0)-1)),0,OFFSET('Daten UBP13'!$A$1,MATCH(DW$5,'Daten UBP13'!$A:$A,0)-1,MATCH(AP209,'Daten UBP13'!$A$424:$AEG$424,0)-1))</f>
        <v>0</v>
      </c>
      <c r="DX209" s="318">
        <f t="shared" ca="1" si="172"/>
        <v>80.251871999999992</v>
      </c>
      <c r="DY209" s="318">
        <f ca="1">IF(ISERROR(OFFSET('Daten UBP13'!$A$1,MATCH(DY$5,'Daten UBP13'!$A:$A,0)-1,MATCH(AQ209,'Daten UBP13'!$A$424:$AEG$424,0)-1)),0,OFFSET('Daten UBP13'!$A$1,MATCH(DY$5,'Daten UBP13'!$A:$A,0)-1,MATCH(AQ209,'Daten UBP13'!$A$424:$AEG$424,0)-1))</f>
        <v>2.8746171</v>
      </c>
      <c r="DZ209" s="318">
        <f ca="1">IF(ISERROR(OFFSET('Daten UBP13'!$A$1,MATCH(DZ$5,'Daten UBP13'!$A:$A,0)-1,MATCH(AR209,'Daten UBP13'!$A$424:$AEG$424,0)-1)),0,OFFSET('Daten UBP13'!$A$1,MATCH(DZ$5,'Daten UBP13'!$A:$A,0)-1,MATCH(AR209,'Daten UBP13'!$A$424:$AEG$424,0)-1))</f>
        <v>6.9486311000000001</v>
      </c>
      <c r="EA209" s="318">
        <f ca="1">IF(ISERROR(OFFSET('Daten UBP13'!$A$1,MATCH(EA$5,'Daten UBP13'!$A:$A,0)-1,MATCH(AS209,'Daten UBP13'!$A$424:$AEG$424,0)-1)),0,OFFSET('Daten UBP13'!$A$1,MATCH(EA$5,'Daten UBP13'!$A:$A,0)-1,MATCH(AS209,'Daten UBP13'!$A$424:$AEG$424,0)-1))</f>
        <v>22.450900000000001</v>
      </c>
      <c r="EB209" s="319">
        <f t="shared" ca="1" si="173"/>
        <v>112.52602019999999</v>
      </c>
      <c r="EC209" s="318">
        <f ca="1">IF(ISERROR(OFFSET('Daten UBP13'!$A$1,MATCH(EC$5,'Daten UBP13'!$A:$A,0)-1,MATCH(AT209,'Daten UBP13'!$A$424:$AEG$424,0)-1)),0,OFFSET('Daten UBP13'!$A$1,MATCH(EC$5,'Daten UBP13'!$A:$A,0)-1,MATCH(AT209,'Daten UBP13'!$A$424:$AEG$424,0)-1))</f>
        <v>112.52602</v>
      </c>
      <c r="ED209" s="305">
        <f t="shared" ca="1" si="174"/>
        <v>0.99999999822263341</v>
      </c>
      <c r="EE209" s="320">
        <f ca="1">IF(ISERROR(OFFSET('Daten ReCiPe'!$A$1,MATCH(EE$5,'Daten ReCiPe'!$A:$A,0)-1,MATCH(AM209,'Daten ReCiPe'!$A$424:$ADO$424,0)-1)),0,OFFSET('Daten ReCiPe'!$A$1,MATCH(EE$5,'Daten ReCiPe'!$A:$A,0)-1,MATCH(AM209,'Daten ReCiPe'!$A$424:$ADO$424,0)-1))*1000</f>
        <v>3.3782259000000003</v>
      </c>
      <c r="EF209" s="320">
        <f ca="1">IF(ISERROR(OFFSET('Daten ReCiPe'!$A$1,MATCH(EF$5,'Daten ReCiPe'!$A:$A,0)-1,MATCH(AN209,'Daten ReCiPe'!$A$424:$ADO$424,0)-1)),0,OFFSET('Daten ReCiPe'!$A$1,MATCH(EF$5,'Daten ReCiPe'!$A:$A,0)-1,MATCH(AN209,'Daten ReCiPe'!$A$424:$ADO$424,0)-1))*1000</f>
        <v>0</v>
      </c>
      <c r="EG209" s="320">
        <f ca="1">IF(ISERROR(OFFSET('Daten ReCiPe'!$A$1,MATCH(EG$5,'Daten ReCiPe'!$A:$A,0)-1,MATCH(AO209,'Daten ReCiPe'!$A$424:$ADO$424,0)-1)),0,OFFSET('Daten ReCiPe'!$A$1,MATCH(EG$5,'Daten ReCiPe'!$A:$A,0)-1,MATCH(AO209,'Daten ReCiPe'!$A$424:$ADO$424,0)-1))*1000</f>
        <v>3.8603307</v>
      </c>
      <c r="EH209" s="320">
        <f ca="1">IF(ISERROR(OFFSET('Daten ReCiPe'!$A$1,MATCH(EH$5,'Daten ReCiPe'!$A:$A,0)-1,MATCH(AP209,'Daten ReCiPe'!$A$424:$ADO$424,0)-1)),0,OFFSET('Daten ReCiPe'!$A$1,MATCH(EH$5,'Daten ReCiPe'!$A:$A,0)-1,MATCH(AP209,'Daten ReCiPe'!$A$424:$ADO$424,0)-1))*1000</f>
        <v>0</v>
      </c>
      <c r="EI209" s="320">
        <f t="shared" ca="1" si="175"/>
        <v>7.2385566000000008</v>
      </c>
      <c r="EJ209" s="320">
        <f ca="1">IF(ISERROR(OFFSET('Daten ReCiPe'!$A$1,MATCH(EJ$5,'Daten ReCiPe'!$A:$A,0)-1,MATCH(AQ209,'Daten ReCiPe'!$A$424:$ADO$424,0)-1)),0,OFFSET('Daten ReCiPe'!$A$1,MATCH(EJ$5,'Daten ReCiPe'!$A:$A,0)-1,MATCH(AQ209,'Daten ReCiPe'!$A$424:$ADO$424,0)-1))*1000</f>
        <v>0.29970761000000001</v>
      </c>
      <c r="EK209" s="320">
        <f ca="1">IF(ISERROR(OFFSET('Daten ReCiPe'!$A$1,MATCH(EK$5,'Daten ReCiPe'!$A:$A,0)-1,MATCH(AR209,'Daten ReCiPe'!$A$424:$ADO$424,0)-1)),0,OFFSET('Daten ReCiPe'!$A$1,MATCH(EK$5,'Daten ReCiPe'!$A:$A,0)-1,MATCH(AR209,'Daten ReCiPe'!$A$424:$ADO$424,0)-1))*1000</f>
        <v>0.54309525000000003</v>
      </c>
      <c r="EL209" s="320">
        <f ca="1">IF(ISERROR(OFFSET('Daten ReCiPe'!$A$1,MATCH(EL$5,'Daten ReCiPe'!$A:$A,0)-1,MATCH(AS209,'Daten ReCiPe'!$A$424:$ADO$424,0)-1)),0,OFFSET('Daten ReCiPe'!$A$1,MATCH(EL$5,'Daten ReCiPe'!$A:$A,0)-1,MATCH(AS209,'Daten ReCiPe'!$A$424:$ADO$424,0)-1))*1000</f>
        <v>1.7704694999999999</v>
      </c>
      <c r="EM209" s="321">
        <f t="shared" ca="1" si="176"/>
        <v>9.8518289600000024</v>
      </c>
      <c r="EN209" s="320">
        <f ca="1">IF(ISERROR(OFFSET('Daten ReCiPe'!$A$1,MATCH(EN$5,'Daten ReCiPe'!$A:$A,0)-1,MATCH(AT209,'Daten ReCiPe'!$A$424:$ADO$424,0)-1)),0,OFFSET('Daten ReCiPe'!$A$1,MATCH(EN$5,'Daten ReCiPe'!$A:$A,0)-1,MATCH(AT209,'Daten ReCiPe'!$A$424:$ADO$424,0)-1))*1000</f>
        <v>9.8518289999999986</v>
      </c>
      <c r="EO209" s="305">
        <f t="shared" ca="1" si="177"/>
        <v>1.0000000040601593</v>
      </c>
      <c r="EP209" s="322">
        <f ca="1">IF(ISERROR(OFFSET('Daten Elementary'!$A$1,MATCH(EP$5,'Daten Elementary'!$A:$A,0)-1,MATCH(AM209,'Daten Elementary'!$A$424:$ADO$424,0)-1)),0,OFFSET('Daten Elementary'!$A$1,MATCH(EP$5,'Daten Elementary'!$A:$A,0)-1,MATCH(AM209,'Daten Elementary'!$A$424:$ADO$424,0)-1))*1000000</f>
        <v>0.82569561999999996</v>
      </c>
      <c r="EQ209" s="322">
        <f ca="1">IF(ISERROR(OFFSET('Daten Elementary'!$A$1,MATCH(EQ$5,'Daten Elementary'!$A:$A,0)-1,MATCH(AN209,'Daten Elementary'!$A$424:$ADO$424,0)-1)),0,OFFSET('Daten Elementary'!$A$1,MATCH(EQ$5,'Daten Elementary'!$A:$A,0)-1,MATCH(AN209,'Daten Elementary'!$A$424:$ADO$424,0)-1))*1000000</f>
        <v>0</v>
      </c>
      <c r="ER209" s="322">
        <f ca="1">IF(ISERROR(OFFSET('Daten Elementary'!$A$1,MATCH(ER$5,'Daten Elementary'!$A:$A,0)-1,MATCH(AO209,'Daten Elementary'!$A$424:$ADO$424,0)-1)),0,OFFSET('Daten Elementary'!$A$1,MATCH(ER$5,'Daten Elementary'!$A:$A,0)-1,MATCH(AO209,'Daten Elementary'!$A$424:$ADO$424,0)-1))*1000000</f>
        <v>109.72038000000001</v>
      </c>
      <c r="ES209" s="322">
        <f ca="1">IF(ISERROR(OFFSET('Daten Elementary'!$A$1,MATCH(ES$5,'Daten Elementary'!$A:$A,0)-1,MATCH(AP209,'Daten Elementary'!$A$424:$ADO$424,0)-1)),0,OFFSET('Daten Elementary'!$A$1,MATCH(ES$5,'Daten Elementary'!$A:$A,0)-1,MATCH(AP209,'Daten Elementary'!$A$424:$ADO$424,0)-1))*1000000</f>
        <v>0</v>
      </c>
      <c r="ET209" s="322">
        <f t="shared" ca="1" si="178"/>
        <v>110.54607562000001</v>
      </c>
      <c r="EU209" s="322">
        <f ca="1">IF(ISERROR(OFFSET('Daten Elementary'!$A$1,MATCH(EU$5,'Daten Elementary'!$A:$A,0)-1,MATCH(AQ209,'Daten Elementary'!$A$424:$ADO$424,0)-1)),0,OFFSET('Daten Elementary'!$A$1,MATCH(EU$5,'Daten Elementary'!$A:$A,0)-1,MATCH(AQ209,'Daten Elementary'!$A$424:$ADO$424,0)-1))*1000000</f>
        <v>6.0707924999999996</v>
      </c>
      <c r="EV209" s="322">
        <f ca="1">IF(ISERROR(OFFSET('Daten Elementary'!$A$1,MATCH(EV$5,'Daten Elementary'!$A:$A,0)-1,MATCH(AR209,'Daten Elementary'!$A$424:$ADO$424,0)-1)),0,OFFSET('Daten Elementary'!$A$1,MATCH(EV$5,'Daten Elementary'!$A:$A,0)-1,MATCH(AR209,'Daten Elementary'!$A$424:$ADO$424,0)-1))*1000000</f>
        <v>9.0034371000000011</v>
      </c>
      <c r="EW209" s="322">
        <f ca="1">IF(ISERROR(OFFSET('Daten Elementary'!$A$1,MATCH(EW$5,'Daten Elementary'!$A:$A,0)-1,MATCH(AS209,'Daten Elementary'!$A$424:$ADO$424,0)-1)),0,OFFSET('Daten Elementary'!$A$1,MATCH(EW$5,'Daten Elementary'!$A:$A,0)-1,MATCH(AS209,'Daten Elementary'!$A$424:$ADO$424,0)-1))*1000000</f>
        <v>25.903359999999999</v>
      </c>
      <c r="EX209" s="323">
        <f t="shared" ca="1" si="179"/>
        <v>151.52366522</v>
      </c>
      <c r="EY209" s="322">
        <f ca="1">IF(ISERROR(OFFSET('Daten Elementary'!$A$1,MATCH(EY$5,'Daten Elementary'!$A:$A,0)-1,MATCH($AT209,'Daten Elementary'!$A$424:$ADO$424,0)-1)),0,OFFSET('Daten Elementary'!$A$1,MATCH(EY$5,'Daten Elementary'!$A:$A,0)-1,MATCH($AT209,'Daten Elementary'!$A$424:$ADO$424,0)-1))*1000000</f>
        <v>151.52367000000001</v>
      </c>
      <c r="EZ209" s="305">
        <f t="shared" ca="1" si="180"/>
        <v>1.0000000315462274</v>
      </c>
      <c r="FA209" s="314">
        <f ca="1">IF(ISERROR(OFFSET('Daten Elementary'!$A$1,MATCH(FA$5,'Daten Elementary'!$A:$A,0)-1,MATCH(AM209,'Daten Elementary'!$A$424:$ADO$424,0)-1)),0,OFFSET('Daten Elementary'!$A$1,MATCH(FA$5,'Daten Elementary'!$A:$A,0)-1,MATCH(AM209,'Daten Elementary'!$A$424:$ADO$424,0)-1))*1000</f>
        <v>56.688000000000002</v>
      </c>
      <c r="FB209" s="314">
        <f ca="1">IF(ISERROR(OFFSET('Daten Elementary'!$A$1,MATCH(FB$5,'Daten Elementary'!$A:$A,0)-1,MATCH(AN209,'Daten Elementary'!$A$424:$ADO$424,0)-1)),0,OFFSET('Daten Elementary'!$A$1,MATCH(FB$5,'Daten Elementary'!$A:$A,0)-1,MATCH(AN209,'Daten Elementary'!$A$424:$ADO$424,0)-1))*1000</f>
        <v>0</v>
      </c>
      <c r="FC209" s="314">
        <f ca="1">IF(ISERROR(OFFSET('Daten Elementary'!$A$1,MATCH(FC$5,'Daten Elementary'!$A:$A,0)-1,MATCH(AO209,'Daten Elementary'!$A$424:$ADO$424,0)-1)),0,OFFSET('Daten Elementary'!$A$1,MATCH(FC$5,'Daten Elementary'!$A:$A,0)-1,MATCH(AO209,'Daten Elementary'!$A$424:$ADO$424,0)-1))*1000</f>
        <v>9.5592522999999989</v>
      </c>
      <c r="FD209" s="314">
        <f ca="1">IF(ISERROR(OFFSET('Daten Elementary'!$A$1,MATCH(FD$5,'Daten Elementary'!$A:$A,0)-1,MATCH(AP209,'Daten Elementary'!$A$424:$ADO$424,0)-1)),0,OFFSET('Daten Elementary'!$A$1,MATCH(FD$5,'Daten Elementary'!$A:$A,0)-1,MATCH(AP209,'Daten Elementary'!$A$424:$ADO$424,0)-1))*1000</f>
        <v>0</v>
      </c>
      <c r="FE209" s="314">
        <f t="shared" ca="1" si="181"/>
        <v>66.2472523</v>
      </c>
      <c r="FF209" s="314">
        <f ca="1">IF(ISERROR(OFFSET('Daten Elementary'!$A$1,MATCH(FF$5,'Daten Elementary'!$A:$A,0)-1,MATCH(AQ209,'Daten Elementary'!$A$424:$ADO$424,0)-1)),0,OFFSET('Daten Elementary'!$A$1,MATCH(FF$5,'Daten Elementary'!$A:$A,0)-1,MATCH(AQ209,'Daten Elementary'!$A$424:$ADO$424,0)-1))*1000</f>
        <v>1.8793717999999999</v>
      </c>
      <c r="FG209" s="314">
        <f ca="1">IF(ISERROR(OFFSET('Daten Elementary'!$A$1,MATCH(FG$5,'Daten Elementary'!$A:$A,0)-1,MATCH(AR209,'Daten Elementary'!$A$424:$ADO$424,0)-1)),0,OFFSET('Daten Elementary'!$A$1,MATCH(FG$5,'Daten Elementary'!$A:$A,0)-1,MATCH(AR209,'Daten Elementary'!$A$424:$ADO$424,0)-1))*1000</f>
        <v>3.3315766999999998</v>
      </c>
      <c r="FH209" s="314">
        <f ca="1">IF(ISERROR(OFFSET('Daten Elementary'!$A$1,MATCH(FH$5,'Daten Elementary'!$A:$A,0)-1,MATCH(AS209,'Daten Elementary'!$A$424:$ADO$424,0)-1)),0,OFFSET('Daten Elementary'!$A$1,MATCH(FH$5,'Daten Elementary'!$A:$A,0)-1,MATCH(AS209,'Daten Elementary'!$A$424:$ADO$424,0)-1))*1000</f>
        <v>9.9383736000000003</v>
      </c>
      <c r="FI209" s="315">
        <f t="shared" ca="1" si="182"/>
        <v>81.396574400000006</v>
      </c>
      <c r="FJ209" s="314">
        <f ca="1">IF(ISERROR(OFFSET('Daten Elementary'!$A$1,MATCH(FJ$5,'Daten Elementary'!$A:$A,0)-1,MATCH($AT209,'Daten Elementary'!$A$424:$ADO$424,0)-1)),0,OFFSET('Daten Elementary'!$A$1,MATCH(FJ$5,'Daten Elementary'!$A:$A,0)-1,MATCH($AT209,'Daten Elementary'!$A$424:$ADO$424,0)-1))*1000</f>
        <v>81.396574999999999</v>
      </c>
      <c r="FK209" s="305">
        <f t="shared" ca="1" si="183"/>
        <v>1.0000000073713176</v>
      </c>
      <c r="FL209" s="314">
        <f ca="1">IF(ISERROR(OFFSET('Daten Elementary'!$A$1,MATCH(FL$5,'Daten Elementary'!$A:$A,0)-1,MATCH(AM209,'Daten Elementary'!$A$424:$ADO$424,0)-1)),0,OFFSET('Daten Elementary'!$A$1,MATCH(FL$5,'Daten Elementary'!$A:$A,0)-1,MATCH(AM209,'Daten Elementary'!$A$424:$ADO$424,0)-1))</f>
        <v>0</v>
      </c>
      <c r="FM209" s="314">
        <f ca="1">IF(ISERROR(OFFSET('Daten Elementary'!$A$1,MATCH(FM$5,'Daten Elementary'!$A:$A,0)-1,MATCH(AN209,'Daten Elementary'!$A$424:$ADO$424,0)-1)),0,OFFSET('Daten Elementary'!$A$1,MATCH(FM$5,'Daten Elementary'!$A:$A,0)-1,MATCH(AN209,'Daten Elementary'!$A$424:$ADO$424,0)-1))</f>
        <v>0</v>
      </c>
      <c r="FN209" s="314">
        <f ca="1">IF(ISERROR(OFFSET('Daten Elementary'!$A$1,MATCH(FN$5,'Daten Elementary'!$A:$A,0)-1,MATCH(AO209,'Daten Elementary'!$A$424:$ADO$424,0)-1)),0,OFFSET('Daten Elementary'!$A$1,MATCH(FN$5,'Daten Elementary'!$A:$A,0)-1,MATCH(AO209,'Daten Elementary'!$A$424:$ADO$424,0)-1))</f>
        <v>0</v>
      </c>
      <c r="FO209" s="314">
        <f ca="1">IF(ISERROR(OFFSET('Daten Elementary'!$A$1,MATCH(FO$5,'Daten Elementary'!$A:$A,0)-1,MATCH(AP209,'Daten Elementary'!$A$424:$ADO$424,0)-1)),0,OFFSET('Daten Elementary'!$A$1,MATCH(FO$5,'Daten Elementary'!$A:$A,0)-1,MATCH(AP209,'Daten Elementary'!$A$424:$ADO$424,0)-1))</f>
        <v>0</v>
      </c>
      <c r="FP209" s="314">
        <f t="shared" ca="1" si="184"/>
        <v>0</v>
      </c>
      <c r="FQ209" s="314">
        <f ca="1">IF(ISERROR(OFFSET('Daten Elementary'!$A$1,MATCH(FQ$5,'Daten Elementary'!$A:$A,0)-1,MATCH(AQ209,'Daten Elementary'!$A$424:$ADO$424,0)-1)),0,OFFSET('Daten Elementary'!$A$1,MATCH(FQ$5,'Daten Elementary'!$A:$A,0)-1,MATCH(AQ209,'Daten Elementary'!$A$424:$ADO$424,0)-1))</f>
        <v>0</v>
      </c>
      <c r="FR209" s="314">
        <f ca="1">IF(ISERROR(OFFSET('Daten Elementary'!$A$1,MATCH(FR$5,'Daten Elementary'!$A:$A,0)-1,MATCH(AR209,'Daten Elementary'!$A$424:$ADO$424,0)-1)),0,OFFSET('Daten Elementary'!$A$1,MATCH(FR$5,'Daten Elementary'!$A:$A,0)-1,MATCH(AR209,'Daten Elementary'!$A$424:$ADO$424,0)-1))</f>
        <v>0</v>
      </c>
      <c r="FS209" s="314">
        <f ca="1">IF(ISERROR(OFFSET('Daten Elementary'!$A$1,MATCH(FS$5,'Daten Elementary'!$A:$A,0)-1,MATCH(AS209,'Daten Elementary'!$A$424:$ADO$424,0)-1)),0,OFFSET('Daten Elementary'!$A$1,MATCH(FS$5,'Daten Elementary'!$A:$A,0)-1,MATCH(AS209,'Daten Elementary'!$A$424:$ADO$424,0)-1))</f>
        <v>0</v>
      </c>
      <c r="FT209" s="315">
        <f t="shared" ca="1" si="185"/>
        <v>0</v>
      </c>
      <c r="FU209" s="314">
        <f ca="1">IF(ISERROR(OFFSET('Daten Elementary'!$A$1,MATCH(FU$5,'Daten Elementary'!$A:$A,0)-1,MATCH($AT209,'Daten Elementary'!$A$424:$ADO$424,0)-1)),0,OFFSET('Daten Elementary'!$A$1,MATCH(FU$5,'Daten Elementary'!$A:$A,0)-1,MATCH($AT209,'Daten Elementary'!$A$424:$ADO$424,0)-1))</f>
        <v>0</v>
      </c>
      <c r="FV209" s="305">
        <f t="shared" ca="1" si="186"/>
        <v>0</v>
      </c>
      <c r="FW209" s="324"/>
      <c r="FX209" s="231" t="str">
        <f t="shared" si="187"/>
        <v>Lastwagen (50t-60t), Diesel (EURO 6)</v>
      </c>
      <c r="FY209" s="231" t="str">
        <f t="shared" si="152"/>
        <v>Lastwagen (50t-60t)</v>
      </c>
      <c r="FZ209" s="231" t="str">
        <f t="shared" si="153"/>
        <v>, Diesel</v>
      </c>
      <c r="GA209" s="231" t="str">
        <f t="shared" si="154"/>
        <v xml:space="preserve"> (EURO 6)</v>
      </c>
      <c r="GB209" s="231"/>
    </row>
    <row r="210" spans="1:184" ht="16.5" customHeight="1">
      <c r="A210" s="364"/>
      <c r="B210" s="385"/>
      <c r="C210" s="326" t="s">
        <v>289</v>
      </c>
      <c r="D210" s="326" t="s">
        <v>24</v>
      </c>
      <c r="E210" s="327" t="s">
        <v>390</v>
      </c>
      <c r="F210" s="86">
        <v>1</v>
      </c>
      <c r="G210" s="86">
        <v>1</v>
      </c>
      <c r="H210" s="87">
        <f t="shared" si="188"/>
        <v>1</v>
      </c>
      <c r="I210" s="88">
        <v>1</v>
      </c>
      <c r="J210" s="88"/>
      <c r="K210" s="86">
        <v>1</v>
      </c>
      <c r="L210" s="86"/>
      <c r="M210" s="86"/>
      <c r="N210" s="82" t="s">
        <v>100</v>
      </c>
      <c r="O210" s="6">
        <f ca="1">(IF(ISERROR(INDEX(INDIRECT($D$268),MATCH($AM210,$AM$4:$AM$275,0),MATCH(O$304,INDIRECT($E$268),0))*$I210/$AD210),0,INDEX(INDIRECT($D$268),MATCH($AM210,$AM$4:$AM$275,0),MATCH(O$304,INDIRECT($E$268),0))*$I210/$AD210)+IF(ISERROR(INDEX(INDIRECT($D$268),MATCH($AN210,$AN$4:$AN$275,0),MATCH(O$305,INDIRECT($E$268),0))*$J210/$AE210),0,INDEX(INDIRECT($D$268),MATCH($AN210,$AN$4:$AN$275,0),MATCH(O$305,INDIRECT($E$268),0))*$J210/$AE210))*$AC210/$F210</f>
        <v>1080.7366</v>
      </c>
      <c r="P210" s="6">
        <f ca="1">(IF(ISERROR(INDEX(INDIRECT($D$268),MATCH($AO210,$AO$4:$AO$275,0),MATCH(P$304,INDIRECT($E$268),0))*$I210/$AD210),0,INDEX(INDIRECT($D$268),MATCH($AO210,$AO$4:$AO$275,0),MATCH(P$304,INDIRECT($E$268),0))*$I210/$AD210)+IF(ISERROR(INDEX(INDIRECT($D$268),MATCH($AP210,$AP$4:$AP$275,0),MATCH(P$305,INDIRECT($E$268),0))*$J210/$AE210),0,INDEX(INDIRECT($D$268),MATCH($AP210,$AP$4:$AP$275,0),MATCH(P$305,INDIRECT($E$268),0))*$J210/$AE210))*$AC210/$F210</f>
        <v>209.44318000000001</v>
      </c>
      <c r="Q210" s="6">
        <f ca="1">INDEX(INDIRECT($D$268),MATCH($AQ210,$AQ$4:$AQ$284,0),MATCH(Q$4,INDIRECT($E$268),0))*$K210*$AC210/$F210/$AF210</f>
        <v>4.9094046000000002</v>
      </c>
      <c r="R210" s="6">
        <f ca="1">INDEX(INDIRECT($D$268),MATCH($AR210,$AR$4:$AR$284,0),MATCH(R$4,INDIRECT($E$268),0))*$K210*$AC210/$F210/$AF210</f>
        <v>11.010917000000001</v>
      </c>
      <c r="S210" s="6">
        <f ca="1">INDEX(INDIRECT($D$268),MATCH($AS210,$AS$4:$AS$284,0),MATCH(S$4,INDIRECT($E$268),0))*$K210*$AC210/$F210/$AF210</f>
        <v>9.8806081999999993</v>
      </c>
      <c r="T210" s="7">
        <f t="shared" ca="1" si="190"/>
        <v>1315.9807097999999</v>
      </c>
      <c r="U210" s="6">
        <f>IF($B$268=6,(IF(OR(AJ210="Benzin",AJ210="Diesel"),$AK210*INDEX('DIN EN 16258'!$I:$I,MATCH('mobitool-Faktoren v2.0'!$AI210,'DIN EN 16258'!$A:$A,0))*$I210/$AD210+$AL210*INDEX('DIN EN 16258'!$I:$I,MATCH('mobitool-Faktoren v2.0'!$AJ210,'DIN EN 16258'!$A:$A,0))*$I210/$AD210,IF(ISERROR($AK210*INDEX('DIN EN 16258'!$I:$I,MATCH('mobitool-Faktoren v2.0'!$AI210,'DIN EN 16258'!$A:$A,0))*$I210/$AD210),0,$AK210*INDEX('DIN EN 16258'!$I:$I,MATCH('mobitool-Faktoren v2.0'!$AI210,'DIN EN 16258'!$A:$A,0))*$I210/$AD210)+IF(ISERROR($AL210*INDEX('DIN EN 16258'!$I:$I,MATCH('mobitool-Faktoren v2.0'!$AJ210,'DIN EN 16258'!$A:$A,0))*$J210/$AE210),0,$AL210*INDEX('DIN EN 16258'!$I:$I,MATCH('mobitool-Faktoren v2.0'!$AJ210,'DIN EN 16258'!$A:$A,0))*$J210/$AE210)))*1000,
IF($B$268=1,(IF(OR(AJ210="Benzin",AJ210="Diesel"),$AK210*INDEX('DIN EN 16258'!$D:$D,MATCH('mobitool-Faktoren v2.0'!$AI210,'DIN EN 16258'!$A:$A,0))*$I210/$AD210+$AL210*INDEX('DIN EN 16258'!$D:$D,MATCH('mobitool-Faktoren v2.0'!$AJ210,'DIN EN 16258'!$A:$A,0))*$I210/$AD210,IF(ISERROR($AK210*INDEX('DIN EN 16258'!$D:$D,MATCH('mobitool-Faktoren v2.0'!$AI210,'DIN EN 16258'!$A:$A,0))*$I210/$AD210),0,$AK210*INDEX('DIN EN 16258'!$D:$D,MATCH('mobitool-Faktoren v2.0'!$AI210,'DIN EN 16258'!$A:$A,0))*$I210/$AD210)+IF(ISERROR($AL210*INDEX('DIN EN 16258'!$D:$D,MATCH('mobitool-Faktoren v2.0'!$AJ210,'DIN EN 16258'!$A:$A,0))*$J210/$AE210),0,$AL210*INDEX('DIN EN 16258'!$D:$D,MATCH('mobitool-Faktoren v2.0'!$AJ210,'DIN EN 16258'!$A:$A,0))*$J210/$AE210))),0))*$AC210/$F210</f>
        <v>1078.56</v>
      </c>
      <c r="V210" s="6">
        <f>IF($B$268=6,(IF(OR(AJ210="Benzin",AJ210="Diesel"),$AK210*INDEX('DIN EN 16258'!$L:$L,MATCH('mobitool-Faktoren v2.0'!$AI210,'DIN EN 16258'!$A:$A,0))*$I210/$AD210+$AL210*INDEX('DIN EN 16258'!$L:$L,MATCH('mobitool-Faktoren v2.0'!$AJ210,'DIN EN 16258'!$A:$A,0))*$I210/$AD210,IF(ISERROR($AK210*INDEX('DIN EN 16258'!$L:$L,MATCH('mobitool-Faktoren v2.0'!$AI210,'DIN EN 16258'!$A:$A,0))*$I210/$AD210),0,$AK210*INDEX('DIN EN 16258'!$L:$L,MATCH('mobitool-Faktoren v2.0'!$AI210,'DIN EN 16258'!$A:$A,0))*$I210/$AD210)+IF(ISERROR($AL210*INDEX('DIN EN 16258'!$L:$L,MATCH('mobitool-Faktoren v2.0'!$AJ210,'DIN EN 16258'!$A:$A,0))*$J210/$AE210),0,$AL210*INDEX('DIN EN 16258'!$L:$L,MATCH('mobitool-Faktoren v2.0'!$AJ210,'DIN EN 16258'!$A:$A,0))*$J210/$AE210)))*1000,
IF($B$268=1,(IF(OR(AJ210="Benzin",AJ210="Diesel"),$AK210*INDEX('DIN EN 16258'!$F:$F,MATCH('mobitool-Faktoren v2.0'!$AI210,'DIN EN 16258'!$A:$A,0))*$I210/$AD210+$AL210*INDEX('DIN EN 16258'!$F:$F,MATCH('mobitool-Faktoren v2.0'!$AJ210,'DIN EN 16258'!$A:$A,0))*$I210/$AD210,IF(ISERROR($AK210*INDEX('DIN EN 16258'!$F:$F,MATCH('mobitool-Faktoren v2.0'!$AI210,'DIN EN 16258'!$A:$A,0))*$I210/$AD210),0,$AK210*INDEX('DIN EN 16258'!$F:$F,MATCH('mobitool-Faktoren v2.0'!$AI210,'DIN EN 16258'!$A:$A,0))*$I210/$AD210)+IF(ISERROR($AL210*INDEX('DIN EN 16258'!$F:$F,MATCH('mobitool-Faktoren v2.0'!$AJ210,'DIN EN 16258'!$A:$A,0))*$J210/$AE210),0,$AL210*INDEX('DIN EN 16258'!$F:$F,MATCH('mobitool-Faktoren v2.0'!$AJ210,'DIN EN 16258'!$A:$A,0))*$J210/$AE210))),0))*$AC210/$F210</f>
        <v>1310.4000000000001</v>
      </c>
      <c r="W210" s="6" t="s">
        <v>892</v>
      </c>
      <c r="X210" s="39" t="s">
        <v>162</v>
      </c>
      <c r="Y210" s="300"/>
      <c r="Z210" s="300"/>
      <c r="AA210" s="299"/>
      <c r="AB210" s="299"/>
      <c r="AC210" s="300">
        <v>1</v>
      </c>
      <c r="AD210" s="298">
        <v>1</v>
      </c>
      <c r="AE210" s="298"/>
      <c r="AF210" s="337">
        <v>1</v>
      </c>
      <c r="AG210" s="337"/>
      <c r="AH210" s="337"/>
      <c r="AI210" s="301" t="s">
        <v>24</v>
      </c>
      <c r="AJ210" s="301"/>
      <c r="AK210" s="374">
        <v>0.33600000000000002</v>
      </c>
      <c r="AL210" s="374"/>
      <c r="AM210" s="202" t="s">
        <v>1286</v>
      </c>
      <c r="AN210" s="202" t="s">
        <v>81</v>
      </c>
      <c r="AO210" s="202" t="s">
        <v>1287</v>
      </c>
      <c r="AP210" s="202" t="s">
        <v>81</v>
      </c>
      <c r="AQ210" s="202" t="s">
        <v>290</v>
      </c>
      <c r="AR210" s="202" t="s">
        <v>291</v>
      </c>
      <c r="AS210" s="202" t="s">
        <v>292</v>
      </c>
      <c r="AT210" s="202" t="s">
        <v>1288</v>
      </c>
      <c r="AU210" s="303">
        <f ca="1">IF(ISERROR(OFFSET('Daten KEA'!$A$1,MATCH(AU$5,'Daten KEA'!$A:$A,0)-1,MATCH(AM210,'Daten KEA'!$A$424:$ADO$424,0)-1)),0,OFFSET('Daten KEA'!$A$1,MATCH(AU$5,'Daten KEA'!$A:$A,0)-1,MATCH(AM210,'Daten KEA'!$A$424:$ADO$424,0)-1))+IF(ISERROR(AK210*INDEX('Energiefaktoren Ecoinvent'!$D:$D,MATCH('mobitool-Faktoren v2.0'!AI210,'Energiefaktoren Ecoinvent'!$A:$A,0))),0,AK210*INDEX('Energiefaktoren Ecoinvent'!$D:$D,MATCH('mobitool-Faktoren v2.0'!AI210,'Energiefaktoren Ecoinvent'!$A:$A,0)))+IF(OR(AJ210="Benzin",AJ210="Diesel"),IF(ISERROR(OFFSET('Daten KEA'!$A$1,MATCH(AV$5,'Daten KEA'!$A:$A,0)-1,MATCH(AN210,'Daten KEA'!$A$424:$ADO$424,0)-1)),0,OFFSET('Daten KEA'!$A$1,MATCH(AV$5,'Daten KEA'!$A:$A,0)-1,MATCH(AN210,'Daten KEA'!$A$424:$ADO$424,0)-1))+IF(ISERROR(AL210*INDEX('Energiefaktoren Ecoinvent'!$D:$D,MATCH('mobitool-Faktoren v2.0'!AJ210,'Energiefaktoren Ecoinvent'!$A:$A,0))),0,AL210*INDEX('Energiefaktoren Ecoinvent'!$D:$D,MATCH('mobitool-Faktoren v2.0'!AJ210,'Energiefaktoren Ecoinvent'!$A:$A,0))),0)</f>
        <v>14.380800000000001</v>
      </c>
      <c r="AV210" s="303">
        <f ca="1">IF(OR(AJ210="Benzin",AJ210="Diesel"),0,IF(ISERROR(OFFSET('Daten KEA'!$A$1,MATCH(AV$5,'Daten KEA'!$A:$A,0)-1,MATCH(AN210,'Daten KEA'!$A$424:$ADO$424,0)-1)),0,OFFSET('Daten KEA'!$A$1,MATCH(AV$5,'Daten KEA'!$A:$A,0)-1,MATCH(AN210,'Daten KEA'!$A$424:$ADO$424,0)-1))+IF(ISERROR(AL210*INDEX('Energiefaktoren Ecoinvent'!$D:$D,MATCH('mobitool-Faktoren v2.0'!AJ210,'Energiefaktoren Ecoinvent'!$A:$A,0))),0,AL210*INDEX('Energiefaktoren Ecoinvent'!$D:$D,MATCH('mobitool-Faktoren v2.0'!AJ210,'Energiefaktoren Ecoinvent'!$A:$A,0))))</f>
        <v>0</v>
      </c>
      <c r="AW210" s="303">
        <f ca="1">IF(ISERROR(OFFSET('Daten KEA'!$A$1,MATCH(AW$5,'Daten KEA'!$A:$A,0)-1,MATCH(AO210,'Daten KEA'!$A$424:$ADO$424,0)-1)),0,OFFSET('Daten KEA'!$A$1,MATCH(AW$5,'Daten KEA'!$A:$A,0)-1,MATCH(AO210,'Daten KEA'!$A$424:$ADO$424,0)-1))-IF(ISERROR(AK210*INDEX('Energiefaktoren Ecoinvent'!$D:$D,MATCH('mobitool-Faktoren v2.0'!AI210,'Energiefaktoren Ecoinvent'!$A:$A,0))),0,AK210*INDEX('Energiefaktoren Ecoinvent'!$D:$D,MATCH('mobitool-Faktoren v2.0'!AI210,'Energiefaktoren Ecoinvent'!$A:$A,0)))+IF(OR(AJ210="Benzin",AJ210="Diesel"),IF(ISERROR(OFFSET('Daten KEA'!$A$1,MATCH(AX$5,'Daten KEA'!$A:$A,0)-1,MATCH(AP210,'Daten KEA'!$A$424:$ADO$424,0)-1)),0,OFFSET('Daten KEA'!$A$1,MATCH(AX$5,'Daten KEA'!$A:$A,0)-1,MATCH(AP210,'Daten KEA'!$A$424:$ADO$424,0)-1))-IF(ISERROR(AL210*INDEX('Energiefaktoren Ecoinvent'!$D:$D,MATCH('mobitool-Faktoren v2.0'!AJ210,'Energiefaktoren Ecoinvent'!$A:$A,0))),0,AL210*INDEX('Energiefaktoren Ecoinvent'!$D:$D,MATCH('mobitool-Faktoren v2.0'!AJ210,'Energiefaktoren Ecoinvent'!$A:$A,0))),0)</f>
        <v>4.0220319999999994</v>
      </c>
      <c r="AX210" s="303">
        <f ca="1">IF(OR(AJ210="Benzin",AJ210="Diesel"),0,IF(ISERROR(OFFSET('Daten KEA'!$A$1,MATCH(AX$5,'Daten KEA'!$A:$A,0)-1,MATCH(AP210,'Daten KEA'!$A$424:$ADO$424,0)-1)),0,OFFSET('Daten KEA'!$A$1,MATCH(AX$5,'Daten KEA'!$A:$A,0)-1,MATCH(AP210,'Daten KEA'!$A$424:$ADO$424,0)-1))-IF(ISERROR(AL210*INDEX('Energiefaktoren Ecoinvent'!$D:$D,MATCH('mobitool-Faktoren v2.0'!AJ210,'Energiefaktoren Ecoinvent'!$A:$A,0))),0,AL210*INDEX('Energiefaktoren Ecoinvent'!$D:$D,MATCH('mobitool-Faktoren v2.0'!AJ210,'Energiefaktoren Ecoinvent'!$A:$A,0))))</f>
        <v>0</v>
      </c>
      <c r="AY210" s="303">
        <f t="shared" ca="1" si="155"/>
        <v>18.402832</v>
      </c>
      <c r="AZ210" s="303">
        <f ca="1">IF(ISERROR(OFFSET('Daten KEA'!$A$1,MATCH(AZ$5,'Daten KEA'!$A:$A,0)-1,MATCH(AQ210,'Daten KEA'!$A$424:$ADO$424,0)-1)),0,OFFSET('Daten KEA'!$A$1,MATCH(AZ$5,'Daten KEA'!$A:$A,0)-1,MATCH(AQ210,'Daten KEA'!$A$424:$ADO$424,0)-1))</f>
        <v>0.14243185</v>
      </c>
      <c r="BA210" s="303">
        <f ca="1">IF(ISERROR(OFFSET('Daten KEA'!$A$1,MATCH(BA$5,'Daten KEA'!$A:$A,0)-1,MATCH(AR210,'Daten KEA'!$A$424:$ADO$424,0)-1)),0,OFFSET('Daten KEA'!$A$1,MATCH(BA$5,'Daten KEA'!$A:$A,0)-1,MATCH(AR210,'Daten KEA'!$A$424:$ADO$424,0)-1))</f>
        <v>0.19842878999999999</v>
      </c>
      <c r="BB210" s="303">
        <f ca="1">IF(ISERROR(OFFSET('Daten KEA'!$A$1,MATCH(BB$5,'Daten KEA'!$A:$A,0)-1,MATCH(AS210,'Daten KEA'!$A$424:$ADO$424,0)-1)),0,OFFSET('Daten KEA'!$A$1,MATCH(BB$5,'Daten KEA'!$A:$A,0)-1,MATCH(AS210,'Daten KEA'!$A$424:$ADO$424,0)-1))</f>
        <v>0.52223613000000002</v>
      </c>
      <c r="BC210" s="304">
        <f t="shared" ca="1" si="151"/>
        <v>19.265928770000002</v>
      </c>
      <c r="BD210" s="303">
        <f ca="1">IF(ISERROR(OFFSET('Daten KEA'!$A$1,MATCH(BD$5,'Daten KEA'!$A:$A,0)-1,MATCH(AT210,'Daten KEA'!$A$424:$ADO$424,0)-1)),0,OFFSET('Daten KEA'!$A$1,MATCH(BD$5,'Daten KEA'!$A:$A,0)-1,MATCH(AT210,'Daten KEA'!$A$424:$ADO$424,0)-1))</f>
        <v>19.265927999999999</v>
      </c>
      <c r="BE210" s="305">
        <f t="shared" ca="1" si="156"/>
        <v>0.99999996003307123</v>
      </c>
      <c r="BF210" s="306">
        <f ca="1">IF(ISERROR(OFFSET('Daten KEA'!$A$1,MATCH(BF$5,'Daten KEA'!$A:$A,0)-1,MATCH(AM210,'Daten KEA'!$A$424:$ADO$424,0)-1)),0,OFFSET('Daten KEA'!$A$1,MATCH(BF$5,'Daten KEA'!$A:$A,0)-1,MATCH(AM210,'Daten KEA'!$A$424:$ADO$424,0)-1))+IF(ISERROR($AK210*INDEX('Energiefaktoren Ecoinvent'!$H:$H,MATCH('mobitool-Faktoren v2.0'!$AI210,'Energiefaktoren Ecoinvent'!$A:$A,0))),0,$AK210*INDEX('Energiefaktoren Ecoinvent'!$H:$H,MATCH('mobitool-Faktoren v2.0'!$AI210,'Energiefaktoren Ecoinvent'!$A:$A,0)))+IF(OR(AJ210="Benzin",AJ210="Diesel"),IF(ISERROR(OFFSET('Daten KEA'!$A$1,MATCH(BG$5,'Daten KEA'!$A:$A,0)-1,MATCH(AN210,'Daten KEA'!$A$424:$ADO$424,0)-1)),0,OFFSET('Daten KEA'!$A$1,MATCH(BG$5,'Daten KEA'!$A:$A,0)-1,MATCH(AN210,'Daten KEA'!$A$424:$ADO$424,0)-1))+IF(ISERROR($AL210*INDEX('Energiefaktoren Ecoinvent'!$H:$H,MATCH('mobitool-Faktoren v2.0'!$AJ210,'Energiefaktoren Ecoinvent'!$A:$A,0))),0,$AL210*INDEX('Energiefaktoren Ecoinvent'!$H:$H,MATCH('mobitool-Faktoren v2.0'!$AJ210,'Energiefaktoren Ecoinvent'!$A:$A,0))),0)</f>
        <v>14.380800000000001</v>
      </c>
      <c r="BG210" s="306">
        <f ca="1">IF(OR(AJ210="Benzin",AJ210="Diesel"),0,IF(ISERROR(OFFSET('Daten KEA'!$A$1,MATCH(BG$5,'Daten KEA'!$A:$A,0)-1,MATCH(AN210,'Daten KEA'!$A$424:$ADO$424,0)-1)),0,OFFSET('Daten KEA'!$A$1,MATCH(BG$5,'Daten KEA'!$A:$A,0)-1,MATCH(AN210,'Daten KEA'!$A$424:$ADO$424,0)-1))+IF(ISERROR($AL210*INDEX('Energiefaktoren Ecoinvent'!$H:$H,MATCH('mobitool-Faktoren v2.0'!$AJ210,'Energiefaktoren Ecoinvent'!$A:$A,0))),0,$AL210*INDEX('Energiefaktoren Ecoinvent'!$H:$H,MATCH('mobitool-Faktoren v2.0'!$AJ210,'Energiefaktoren Ecoinvent'!$A:$A,0))))</f>
        <v>0</v>
      </c>
      <c r="BH210" s="306">
        <f ca="1">IF(ISERROR(OFFSET('Daten KEA'!$A$1,MATCH(BH$5,'Daten KEA'!$A:$A,0)-1,MATCH(AO210,'Daten KEA'!$A$424:$ADO$424,0)-1)),0,OFFSET('Daten KEA'!$A$1,MATCH(BH$5,'Daten KEA'!$A:$A,0)-1,MATCH(AO210,'Daten KEA'!$A$424:$ADO$424,0)-1))-IF(ISERROR($AK210*INDEX('Energiefaktoren Ecoinvent'!$H:$H,MATCH('mobitool-Faktoren v2.0'!$AI210,'Energiefaktoren Ecoinvent'!$A:$A,0))),0,$AK210*INDEX('Energiefaktoren Ecoinvent'!$H:$H,MATCH('mobitool-Faktoren v2.0'!$AI210,'Energiefaktoren Ecoinvent'!$A:$A,0)))+IF(OR(AJ210="Benzin",AJ210="Diesel"),IF(ISERROR(OFFSET('Daten KEA'!$A$1,MATCH(BI$5,'Daten KEA'!$A:$A,0)-1,MATCH(AP210,'Daten KEA'!$A$424:$ADO$424,0)-1)),0,OFFSET('Daten KEA'!$A$1,MATCH(BI$5,'Daten KEA'!$A:$A,0)-1,MATCH(AP210,'Daten KEA'!$A$424:$ADO$424,0)-1))-IF(ISERROR($AL210*INDEX('Energiefaktoren Ecoinvent'!$H:$H,MATCH('mobitool-Faktoren v2.0'!$AJ210,'Energiefaktoren Ecoinvent'!$A:$A,0))),0,$AL210*INDEX('Energiefaktoren Ecoinvent'!$H:$H,MATCH('mobitool-Faktoren v2.0'!$AJ210,'Energiefaktoren Ecoinvent'!$A:$A,0))),0)</f>
        <v>3.9755721353589983</v>
      </c>
      <c r="BI210" s="306">
        <f ca="1">IF(OR(AJ210="Benzin",AJ210="Diesel"),0,IF(ISERROR(OFFSET('Daten KEA'!$A$1,MATCH(BI$5,'Daten KEA'!$A:$A,0)-1,MATCH(AP210,'Daten KEA'!$A$424:$ADO$424,0)-1)),0,OFFSET('Daten KEA'!$A$1,MATCH(BI$5,'Daten KEA'!$A:$A,0)-1,MATCH(AP210,'Daten KEA'!$A$424:$ADO$424,0)-1))-IF(ISERROR($AL210*INDEX('Energiefaktoren Ecoinvent'!$H:$H,MATCH('mobitool-Faktoren v2.0'!$AJ210,'Energiefaktoren Ecoinvent'!$A:$A,0))),0,$AL210*INDEX('Energiefaktoren Ecoinvent'!$H:$H,MATCH('mobitool-Faktoren v2.0'!$AJ210,'Energiefaktoren Ecoinvent'!$A:$A,0))))</f>
        <v>0</v>
      </c>
      <c r="BJ210" s="306">
        <f t="shared" ca="1" si="189"/>
        <v>18.356372135358999</v>
      </c>
      <c r="BK210" s="306">
        <f ca="1">IF(ISERROR(OFFSET('Daten KEA'!$A$1,MATCH(BK$5,'Daten KEA'!$A:$A,0)-1,MATCH(AQ210,'Daten KEA'!$A$424:$ADO$424,0)-1)),0,OFFSET('Daten KEA'!$A$1,MATCH(BK$5,'Daten KEA'!$A:$A,0)-1,MATCH(AQ210,'Daten KEA'!$A$424:$ADO$424,0)-1))</f>
        <v>0.13617552745258998</v>
      </c>
      <c r="BL210" s="306">
        <f ca="1">IF(ISERROR(OFFSET('Daten KEA'!$A$1,MATCH(BL$5,'Daten KEA'!$A:$A,0)-1,MATCH(AR210,'Daten KEA'!$A$424:$ADO$424,0)-1)),0,OFFSET('Daten KEA'!$A$1,MATCH(BL$5,'Daten KEA'!$A:$A,0)-1,MATCH(AR210,'Daten KEA'!$A$424:$ADO$424,0)-1))</f>
        <v>0.1888906288934</v>
      </c>
      <c r="BM210" s="306">
        <f ca="1">IF(ISERROR(OFFSET('Daten KEA'!$A$1,MATCH(BM$5,'Daten KEA'!$A:$A,0)-1,MATCH(AS210,'Daten KEA'!$A$424:$ADO$424,0)-1)),0,OFFSET('Daten KEA'!$A$1,MATCH(BM$5,'Daten KEA'!$A:$A,0)-1,MATCH(AS210,'Daten KEA'!$A$424:$ADO$424,0)-1))</f>
        <v>0.46610119731135002</v>
      </c>
      <c r="BN210" s="307">
        <f t="shared" ca="1" si="148"/>
        <v>19.147539489016339</v>
      </c>
      <c r="BO210" s="306">
        <f ca="1">IF(ISERROR(OFFSET('Daten KEA'!$A$1,MATCH(BO$5,'Daten KEA'!$A:$A,0)-1,MATCH(AT210,'Daten KEA'!$A$424:$ADO$424,0)-1)),0,OFFSET('Daten KEA'!$A$1,MATCH(BO$5,'Daten KEA'!$A:$A,0)-1,MATCH(AT210,'Daten KEA'!$A$424:$ADO$424,0)-1))</f>
        <v>19.147539072015999</v>
      </c>
      <c r="BP210" s="305">
        <f t="shared" ca="1" si="157"/>
        <v>0.99999997822172715</v>
      </c>
      <c r="BQ210" s="308">
        <f ca="1">IF(ISERROR(OFFSET('Daten GWP'!$A$1,MATCH(BQ$5,'Daten GWP'!$A:$A,0)-1,MATCH(AM210,'Daten GWP'!$A$424:$ADO$424,0)-1)),0,OFFSET('Daten GWP'!$A$1,MATCH(BQ$5,'Daten GWP'!$A:$A,0)-1,MATCH(AM210,'Daten GWP'!$A$424:$ADO$424,0)-1))*1000</f>
        <v>1080.7366</v>
      </c>
      <c r="BR210" s="308">
        <f ca="1">IF(ISERROR(OFFSET('Daten GWP'!$A$1,MATCH(BR$5,'Daten GWP'!$A:$A,0)-1,MATCH(AN210,'Daten GWP'!$A$424:$ADO$424,0)-1)),0,OFFSET('Daten GWP'!$A$1,MATCH(BR$5,'Daten GWP'!$A:$A,0)-1,MATCH(AN210,'Daten GWP'!$A$424:$ADO$424,0)-1))*1000</f>
        <v>0</v>
      </c>
      <c r="BS210" s="308">
        <f ca="1">IF(ISERROR(OFFSET('Daten GWP'!$A$1,MATCH(BS$5,'Daten GWP'!$A:$A,0)-1,MATCH(AO210,'Daten GWP'!$A$424:$ADO$424,0)-1)),0,OFFSET('Daten GWP'!$A$1,MATCH(BS$5,'Daten GWP'!$A:$A,0)-1,MATCH(AO210,'Daten GWP'!$A$424:$ADO$424,0)-1))*1000</f>
        <v>209.44318000000001</v>
      </c>
      <c r="BT210" s="308">
        <f ca="1">IF(ISERROR(OFFSET('Daten GWP'!$A$1,MATCH(BT$5,'Daten GWP'!$A:$A,0)-1,MATCH(AP210,'Daten GWP'!$A$424:$ADO$424,0)-1)),0,OFFSET('Daten GWP'!$A$1,MATCH(BT$5,'Daten GWP'!$A:$A,0)-1,MATCH(AP210,'Daten GWP'!$A$424:$ADO$424,0)-1))*1000</f>
        <v>0</v>
      </c>
      <c r="BU210" s="308">
        <f t="shared" ca="1" si="158"/>
        <v>1290.1797799999999</v>
      </c>
      <c r="BV210" s="308">
        <f ca="1">IF(ISERROR(OFFSET('Daten GWP'!$A$1,MATCH(BV$5,'Daten GWP'!$A:$A,0)-1,MATCH(AQ210,'Daten GWP'!$A$424:$ADO$424,0)-1)),0,OFFSET('Daten GWP'!$A$1,MATCH(BV$5,'Daten GWP'!$A:$A,0)-1,MATCH(AQ210,'Daten GWP'!$A$424:$ADO$424,0)-1))*1000</f>
        <v>4.9094046000000002</v>
      </c>
      <c r="BW210" s="308">
        <f ca="1">IF(ISERROR(OFFSET('Daten GWP'!$A$1,MATCH(BW$5,'Daten GWP'!$A:$A,0)-1,MATCH(AR210,'Daten GWP'!$A$424:$ADO$424,0)-1)),0,OFFSET('Daten GWP'!$A$1,MATCH(BW$5,'Daten GWP'!$A:$A,0)-1,MATCH(AR210,'Daten GWP'!$A$424:$ADO$424,0)-1))*1000</f>
        <v>11.010917000000001</v>
      </c>
      <c r="BX210" s="308">
        <f ca="1">IF(ISERROR(OFFSET('Daten GWP'!$A$1,MATCH(BX$5,'Daten GWP'!$A:$A,0)-1,MATCH(AS210,'Daten GWP'!$A$424:$ADO$424,0)-1)),0,OFFSET('Daten GWP'!$A$1,MATCH(BX$5,'Daten GWP'!$A:$A,0)-1,MATCH(AS210,'Daten GWP'!$A$424:$ADO$424,0)-1))*1000</f>
        <v>9.8806081999999993</v>
      </c>
      <c r="BY210" s="309">
        <f t="shared" ca="1" si="149"/>
        <v>1315.9807098000001</v>
      </c>
      <c r="BZ210" s="308">
        <f ca="1">IF(ISERROR(OFFSET('Daten GWP'!$A$1,MATCH(BZ$5,'Daten GWP'!$A:$A,0)-1,MATCH(AT210,'Daten GWP'!$A$424:$ADO$424,0)-1)),0,OFFSET('Daten GWP'!$A$1,MATCH(BZ$5,'Daten GWP'!$A:$A,0)-1,MATCH(AT210,'Daten GWP'!$A$424:$ADO$424,0)-1))*1000</f>
        <v>1315.9806999999998</v>
      </c>
      <c r="CA210" s="305">
        <f t="shared" ca="1" si="159"/>
        <v>0.99999999255308214</v>
      </c>
      <c r="CB210" s="310">
        <f ca="1">IF(ISERROR(OFFSET('Daten Elementary'!$A$1,MATCH(CB$5,'Daten Elementary'!$A:$A,0)-1,MATCH(AM210,'Daten Elementary'!$A$424:$ADO$424,0)-1)),0,OFFSET('Daten Elementary'!$A$1,MATCH(CB$5,'Daten Elementary'!$A:$A,0)-1,MATCH(AM210,'Daten Elementary'!$A$424:$ADO$424,0)-1))*1000000</f>
        <v>720</v>
      </c>
      <c r="CC210" s="310">
        <f ca="1">IF(ISERROR(OFFSET('Daten Elementary'!$A$1,MATCH(CC$5,'Daten Elementary'!$A:$A,0)-1,MATCH(AN210,'Daten Elementary'!$A$424:$ADO$424,0)-1)),0,OFFSET('Daten Elementary'!$A$1,MATCH(CC$5,'Daten Elementary'!$A:$A,0)-1,MATCH(AN210,'Daten Elementary'!$A$424:$ADO$424,0)-1))*1000000</f>
        <v>0</v>
      </c>
      <c r="CD210" s="310">
        <f ca="1">IF(ISERROR(OFFSET('Daten Elementary'!$A$1,MATCH(CD$5,'Daten Elementary'!$A:$A,0)-1,MATCH(AO210,'Daten Elementary'!$A$424:$ADO$424,0)-1)),0,OFFSET('Daten Elementary'!$A$1,MATCH(CD$5,'Daten Elementary'!$A:$A,0)-1,MATCH(AO210,'Daten Elementary'!$A$424:$ADO$424,0)-1))*1000000</f>
        <v>76.038095999999996</v>
      </c>
      <c r="CE210" s="310">
        <f ca="1">IF(ISERROR(OFFSET('Daten Elementary'!$A$1,MATCH(CE$5,'Daten Elementary'!$A:$A,0)-1,MATCH(AP210,'Daten Elementary'!$A$424:$ADO$424,0)-1)),0,OFFSET('Daten Elementary'!$A$1,MATCH(CE$5,'Daten Elementary'!$A:$A,0)-1,MATCH(AP210,'Daten Elementary'!$A$424:$ADO$424,0)-1))*1000000</f>
        <v>0</v>
      </c>
      <c r="CF210" s="310">
        <f t="shared" ca="1" si="160"/>
        <v>796.038096</v>
      </c>
      <c r="CG210" s="310">
        <f ca="1">IF(ISERROR(OFFSET('Daten Elementary'!$A$1,MATCH(CG$5,'Daten Elementary'!$A:$A,0)-1,MATCH(AQ210,'Daten Elementary'!$A$424:$ADO$424,0)-1)),0,OFFSET('Daten Elementary'!$A$1,MATCH(CG$5,'Daten Elementary'!$A:$A,0)-1,MATCH(AQ210,'Daten Elementary'!$A$424:$ADO$424,0)-1))*1000000</f>
        <v>1.9484055999999998</v>
      </c>
      <c r="CH210" s="310">
        <f ca="1">IF(ISERROR(OFFSET('Daten Elementary'!$A$1,MATCH(CH$5,'Daten Elementary'!$A:$A,0)-1,MATCH(AR210,'Daten Elementary'!$A$424:$ADO$424,0)-1)),0,OFFSET('Daten Elementary'!$A$1,MATCH(CH$5,'Daten Elementary'!$A:$A,0)-1,MATCH(AR210,'Daten Elementary'!$A$424:$ADO$424,0)-1))*1000000</f>
        <v>14.712062</v>
      </c>
      <c r="CI210" s="310">
        <f ca="1">IF(ISERROR(OFFSET('Daten Elementary'!$A$1,MATCH(CI$5,'Daten Elementary'!$A:$A,0)-1,MATCH(AS210,'Daten Elementary'!$A$424:$ADO$424,0)-1)),0,OFFSET('Daten Elementary'!$A$1,MATCH(CI$5,'Daten Elementary'!$A:$A,0)-1,MATCH(AS210,'Daten Elementary'!$A$424:$ADO$424,0)-1))*1000000</f>
        <v>8.9466620999999993</v>
      </c>
      <c r="CJ210" s="311">
        <f t="shared" ca="1" si="161"/>
        <v>821.64522569999997</v>
      </c>
      <c r="CK210" s="310">
        <f ca="1">IF(ISERROR(OFFSET('Daten Elementary'!$A$1,MATCH(CK$5,'Daten Elementary'!$A:$A,0)-1,MATCH($AT210,'Daten Elementary'!$A$424:$ADO$424,0)-1)),0,OFFSET('Daten Elementary'!$A$1,MATCH(CK$5,'Daten Elementary'!$A:$A,0)-1,MATCH($AT210,'Daten Elementary'!$A$424:$ADO$424,0)-1))*1000000</f>
        <v>821.64521999999999</v>
      </c>
      <c r="CL210" s="305">
        <f t="shared" ca="1" si="162"/>
        <v>0.99999999306269938</v>
      </c>
      <c r="CM210" s="312">
        <f ca="1">IF(ISERROR(OFFSET('Daten Elementary'!$A$1,MATCH(CM$5,'Daten Elementary'!$A:$A,0)-1,MATCH(AM210,'Daten Elementary'!$A$424:$ADO$424,0)-1)),0,OFFSET('Daten Elementary'!$A$1,MATCH(CM$5,'Daten Elementary'!$A:$A,0)-1,MATCH(AM210,'Daten Elementary'!$A$424:$ADO$424,0)-1))*1000000</f>
        <v>615</v>
      </c>
      <c r="CN210" s="312">
        <f ca="1">IF(ISERROR(OFFSET('Daten Elementary'!$A$1,MATCH(CN$5,'Daten Elementary'!$A:$A,0)-1,MATCH(AN210,'Daten Elementary'!$A$424:$ADO$424,0)-1)),0,OFFSET('Daten Elementary'!$A$1,MATCH(CN$5,'Daten Elementary'!$A:$A,0)-1,MATCH(AN210,'Daten Elementary'!$A$424:$ADO$424,0)-1))*1000000</f>
        <v>0</v>
      </c>
      <c r="CO210" s="312">
        <f ca="1">IF(ISERROR(OFFSET('Daten Elementary'!$A$1,MATCH(CO$5,'Daten Elementary'!$A:$A,0)-1,MATCH(AO210,'Daten Elementary'!$A$424:$ADO$424,0)-1)),0,OFFSET('Daten Elementary'!$A$1,MATCH(CO$5,'Daten Elementary'!$A:$A,0)-1,MATCH(AO210,'Daten Elementary'!$A$424:$ADO$424,0)-1))*1000000</f>
        <v>61.067865000000005</v>
      </c>
      <c r="CP210" s="312">
        <f ca="1">IF(ISERROR(OFFSET('Daten Elementary'!$A$1,MATCH(CP$5,'Daten Elementary'!$A:$A,0)-1,MATCH(AP210,'Daten Elementary'!$A$424:$ADO$424,0)-1)),0,OFFSET('Daten Elementary'!$A$1,MATCH(CP$5,'Daten Elementary'!$A:$A,0)-1,MATCH(AP210,'Daten Elementary'!$A$424:$ADO$424,0)-1))*1000000</f>
        <v>0</v>
      </c>
      <c r="CQ210" s="312">
        <f t="shared" ca="1" si="163"/>
        <v>676.06786499999998</v>
      </c>
      <c r="CR210" s="312">
        <f ca="1">IF(ISERROR(OFFSET('Daten Elementary'!$A$1,MATCH(CR$5,'Daten Elementary'!$A:$A,0)-1,MATCH(AQ210,'Daten Elementary'!$A$424:$ADO$424,0)-1)),0,OFFSET('Daten Elementary'!$A$1,MATCH(CR$5,'Daten Elementary'!$A:$A,0)-1,MATCH(AQ210,'Daten Elementary'!$A$424:$ADO$424,0)-1))*1000000</f>
        <v>1.0087939000000001</v>
      </c>
      <c r="CS210" s="312">
        <f ca="1">IF(ISERROR(OFFSET('Daten Elementary'!$A$1,MATCH(CS$5,'Daten Elementary'!$A:$A,0)-1,MATCH(AR210,'Daten Elementary'!$A$424:$ADO$424,0)-1)),0,OFFSET('Daten Elementary'!$A$1,MATCH(CS$5,'Daten Elementary'!$A:$A,0)-1,MATCH(AR210,'Daten Elementary'!$A$424:$ADO$424,0)-1))*1000000</f>
        <v>4.4052886999999998</v>
      </c>
      <c r="CT210" s="312">
        <f ca="1">IF(ISERROR(OFFSET('Daten Elementary'!$A$1,MATCH(CT$5,'Daten Elementary'!$A:$A,0)-1,MATCH(AS210,'Daten Elementary'!$A$424:$ADO$424,0)-1)),0,OFFSET('Daten Elementary'!$A$1,MATCH(CT$5,'Daten Elementary'!$A:$A,0)-1,MATCH(AS210,'Daten Elementary'!$A$424:$ADO$424,0)-1))*1000000</f>
        <v>5.0559221000000001</v>
      </c>
      <c r="CU210" s="313">
        <f t="shared" ca="1" si="164"/>
        <v>686.53786969999999</v>
      </c>
      <c r="CV210" s="312">
        <f ca="1">IF(ISERROR(OFFSET('Daten Elementary'!$A$1,MATCH(CV$5,'Daten Elementary'!$A:$A,0)-1,MATCH($AT210,'Daten Elementary'!$A$424:$ADO$424,0)-1)),0,OFFSET('Daten Elementary'!$A$1,MATCH(CV$5,'Daten Elementary'!$A:$A,0)-1,MATCH($AT210,'Daten Elementary'!$A$424:$ADO$424,0)-1))*1000000</f>
        <v>686.53787</v>
      </c>
      <c r="CW210" s="305">
        <f t="shared" ca="1" si="165"/>
        <v>1.0000000004369751</v>
      </c>
      <c r="CX210" s="314">
        <f ca="1">IF(ISERROR(OFFSET('Daten Elementary'!$A$1,MATCH(CX$5,'Daten Elementary'!$A:$A,0)-1,MATCH(AM210,'Daten Elementary'!$A$424:$ADO$424,0)-1)),0,OFFSET('Daten Elementary'!$A$1,MATCH(CX$5,'Daten Elementary'!$A:$A,0)-1,MATCH(AM210,'Daten Elementary'!$A$424:$ADO$424,0)-1))*1000000</f>
        <v>3571.8999999999996</v>
      </c>
      <c r="CY210" s="314">
        <f ca="1">IF(ISERROR(OFFSET('Daten Elementary'!$A$1,MATCH(CY$5,'Daten Elementary'!$A:$A,0)-1,MATCH(AN210,'Daten Elementary'!$A$424:$ADO$424,0)-1)),0,OFFSET('Daten Elementary'!$A$1,MATCH(CY$5,'Daten Elementary'!$A:$A,0)-1,MATCH(AN210,'Daten Elementary'!$A$424:$ADO$424,0)-1))*1000000</f>
        <v>0</v>
      </c>
      <c r="CZ210" s="314">
        <f ca="1">IF(ISERROR(OFFSET('Daten Elementary'!$A$1,MATCH(CZ$5,'Daten Elementary'!$A:$A,0)-1,MATCH(AO210,'Daten Elementary'!$A$424:$ADO$424,0)-1)),0,OFFSET('Daten Elementary'!$A$1,MATCH(CZ$5,'Daten Elementary'!$A:$A,0)-1,MATCH(AO210,'Daten Elementary'!$A$424:$ADO$424,0)-1))*1000000</f>
        <v>856.24948000000006</v>
      </c>
      <c r="DA210" s="314">
        <f ca="1">IF(ISERROR(OFFSET('Daten Elementary'!$A$1,MATCH(DA$5,'Daten Elementary'!$A:$A,0)-1,MATCH(AP210,'Daten Elementary'!$A$424:$ADO$424,0)-1)),0,OFFSET('Daten Elementary'!$A$1,MATCH(DA$5,'Daten Elementary'!$A:$A,0)-1,MATCH(AP210,'Daten Elementary'!$A$424:$ADO$424,0)-1))*1000000</f>
        <v>0</v>
      </c>
      <c r="DB210" s="314">
        <f t="shared" ca="1" si="166"/>
        <v>4428.14948</v>
      </c>
      <c r="DC210" s="314">
        <f ca="1">IF(ISERROR(OFFSET('Daten Elementary'!$A$1,MATCH(DC$5,'Daten Elementary'!$A:$A,0)-1,MATCH(AQ210,'Daten Elementary'!$A$424:$ADO$424,0)-1)),0,OFFSET('Daten Elementary'!$A$1,MATCH(DC$5,'Daten Elementary'!$A:$A,0)-1,MATCH(AQ210,'Daten Elementary'!$A$424:$ADO$424,0)-1))*1000000</f>
        <v>8.8644224999999999</v>
      </c>
      <c r="DD210" s="314">
        <f ca="1">IF(ISERROR(OFFSET('Daten Elementary'!$A$1,MATCH(DD$5,'Daten Elementary'!$A:$A,0)-1,MATCH(AR210,'Daten Elementary'!$A$424:$ADO$424,0)-1)),0,OFFSET('Daten Elementary'!$A$1,MATCH(DD$5,'Daten Elementary'!$A:$A,0)-1,MATCH(AR210,'Daten Elementary'!$A$424:$ADO$424,0)-1))*1000000</f>
        <v>11.664795999999999</v>
      </c>
      <c r="DE210" s="314">
        <f ca="1">IF(ISERROR(OFFSET('Daten Elementary'!$A$1,MATCH(DE$5,'Daten Elementary'!$A:$A,0)-1,MATCH(AS210,'Daten Elementary'!$A$424:$ADO$424,0)-1)),0,OFFSET('Daten Elementary'!$A$1,MATCH(DE$5,'Daten Elementary'!$A:$A,0)-1,MATCH(AS210,'Daten Elementary'!$A$424:$ADO$424,0)-1))*1000000</f>
        <v>41.924689000000001</v>
      </c>
      <c r="DF210" s="315">
        <f t="shared" ca="1" si="167"/>
        <v>4490.6033875000003</v>
      </c>
      <c r="DG210" s="314">
        <f ca="1">IF(ISERROR(OFFSET('Daten Elementary'!$A$1,MATCH(DG$5,'Daten Elementary'!$A:$A,0)-1,MATCH($AT210,'Daten Elementary'!$A$424:$ADO$424,0)-1)),0,OFFSET('Daten Elementary'!$A$1,MATCH(DG$5,'Daten Elementary'!$A:$A,0)-1,MATCH($AT210,'Daten Elementary'!$A$424:$ADO$424,0)-1))*1000000</f>
        <v>4490.6034</v>
      </c>
      <c r="DH210" s="305">
        <f t="shared" ca="1" si="168"/>
        <v>1.0000000027835902</v>
      </c>
      <c r="DI210" s="316">
        <f ca="1">IF(ISERROR(OFFSET('Daten Elementary'!$A$1,MATCH(DI$5,'Daten Elementary'!$A:$A,0)-1,MATCH(AM210,'Daten Elementary'!$A$424:$ADO$424,0)-1)),0,OFFSET('Daten Elementary'!$A$1,MATCH(DI$5,'Daten Elementary'!$A:$A,0)-1,MATCH(AM210,'Daten Elementary'!$A$424:$ADO$424,0)-1))*1000000</f>
        <v>7580</v>
      </c>
      <c r="DJ210" s="316">
        <f ca="1">IF(ISERROR(OFFSET('Daten Elementary'!$A$1,MATCH(DJ$5,'Daten Elementary'!$A:$A,0)-1,MATCH(AN210,'Daten Elementary'!$A$424:$ADO$424,0)-1)),0,OFFSET('Daten Elementary'!$A$1,MATCH(DJ$5,'Daten Elementary'!$A:$A,0)-1,MATCH(AN210,'Daten Elementary'!$A$424:$ADO$424,0)-1))*1000000</f>
        <v>0</v>
      </c>
      <c r="DK210" s="316">
        <f ca="1">IF(ISERROR(OFFSET('Daten Elementary'!$A$1,MATCH(DK$5,'Daten Elementary'!$A:$A,0)-1,MATCH(AO210,'Daten Elementary'!$A$424:$ADO$424,0)-1)),0,OFFSET('Daten Elementary'!$A$1,MATCH(DK$5,'Daten Elementary'!$A:$A,0)-1,MATCH(AO210,'Daten Elementary'!$A$424:$ADO$424,0)-1))*1000000</f>
        <v>912.18240000000003</v>
      </c>
      <c r="DL210" s="316">
        <f ca="1">IF(ISERROR(OFFSET('Daten Elementary'!$A$1,MATCH(DL$5,'Daten Elementary'!$A:$A,0)-1,MATCH(AP210,'Daten Elementary'!$A$424:$ADO$424,0)-1)),0,OFFSET('Daten Elementary'!$A$1,MATCH(DL$5,'Daten Elementary'!$A:$A,0)-1,MATCH(AP210,'Daten Elementary'!$A$424:$ADO$424,0)-1))*1000000</f>
        <v>0</v>
      </c>
      <c r="DM210" s="316">
        <f t="shared" ca="1" si="169"/>
        <v>8492.1823999999997</v>
      </c>
      <c r="DN210" s="316">
        <f ca="1">IF(ISERROR(OFFSET('Daten Elementary'!$A$1,MATCH(DN$5,'Daten Elementary'!$A:$A,0)-1,MATCH(AQ210,'Daten Elementary'!$A$424:$ADO$424,0)-1)),0,OFFSET('Daten Elementary'!$A$1,MATCH(DN$5,'Daten Elementary'!$A:$A,0)-1,MATCH(AQ210,'Daten Elementary'!$A$424:$ADO$424,0)-1))*1000000</f>
        <v>8.7855933000000004</v>
      </c>
      <c r="DO210" s="316">
        <f ca="1">IF(ISERROR(OFFSET('Daten Elementary'!$A$1,MATCH(DO$5,'Daten Elementary'!$A:$A,0)-1,MATCH(AR210,'Daten Elementary'!$A$424:$ADO$424,0)-1)),0,OFFSET('Daten Elementary'!$A$1,MATCH(DO$5,'Daten Elementary'!$A:$A,0)-1,MATCH(AR210,'Daten Elementary'!$A$424:$ADO$424,0)-1))*1000000</f>
        <v>23.370977</v>
      </c>
      <c r="DP210" s="316">
        <f ca="1">IF(ISERROR(OFFSET('Daten Elementary'!$A$1,MATCH(DP$5,'Daten Elementary'!$A:$A,0)-1,MATCH(AS210,'Daten Elementary'!$A$424:$ADO$424,0)-1)),0,OFFSET('Daten Elementary'!$A$1,MATCH(DP$5,'Daten Elementary'!$A:$A,0)-1,MATCH(AS210,'Daten Elementary'!$A$424:$ADO$424,0)-1))*1000000</f>
        <v>47.246997</v>
      </c>
      <c r="DQ210" s="317">
        <f t="shared" ca="1" si="170"/>
        <v>8571.5859672999995</v>
      </c>
      <c r="DR210" s="316">
        <f ca="1">IF(ISERROR(OFFSET('Daten Elementary'!$A$1,MATCH(DR$5,'Daten Elementary'!$A:$A,0)-1,MATCH($AT210,'Daten Elementary'!$A$424:$ADO$424,0)-1)),0,OFFSET('Daten Elementary'!$A$1,MATCH(DR$5,'Daten Elementary'!$A:$A,0)-1,MATCH($AT210,'Daten Elementary'!$A$424:$ADO$424,0)-1))*1000000</f>
        <v>8571.5859</v>
      </c>
      <c r="DS210" s="305">
        <f t="shared" ca="1" si="171"/>
        <v>0.99999999214847757</v>
      </c>
      <c r="DT210" s="318">
        <f ca="1">IF(ISERROR(OFFSET('Daten UBP13'!$A$1,MATCH(DT$5,'Daten UBP13'!$A:$A,0)-1,MATCH(AM210,'Daten UBP13'!$A$424:$AEG$424,0)-1)),0,OFFSET('Daten UBP13'!$A$1,MATCH(DT$5,'Daten UBP13'!$A:$A,0)-1,MATCH(AM210,'Daten UBP13'!$A$424:$AEG$424,0)-1))</f>
        <v>1023.8372000000001</v>
      </c>
      <c r="DU210" s="318">
        <f ca="1">IF(ISERROR(OFFSET('Daten UBP13'!$A$1,MATCH(DU$5,'Daten UBP13'!$A:$A,0)-1,MATCH(AN210,'Daten UBP13'!$A$424:$AEG$424,0)-1)),0,OFFSET('Daten UBP13'!$A$1,MATCH(DU$5,'Daten UBP13'!$A:$A,0)-1,MATCH(AN210,'Daten UBP13'!$A$424:$AEG$424,0)-1))</f>
        <v>0</v>
      </c>
      <c r="DV210" s="318">
        <f ca="1">IF(ISERROR(OFFSET('Daten UBP13'!$A$1,MATCH(DV$5,'Daten UBP13'!$A:$A,0)-1,MATCH(AO210,'Daten UBP13'!$A$424:$AEG$424,0)-1)),0,OFFSET('Daten UBP13'!$A$1,MATCH(DV$5,'Daten UBP13'!$A:$A,0)-1,MATCH(AO210,'Daten UBP13'!$A$424:$AEG$424,0)-1))</f>
        <v>412.56774999999999</v>
      </c>
      <c r="DW210" s="318">
        <f ca="1">IF(ISERROR(OFFSET('Daten UBP13'!$A$1,MATCH(DW$5,'Daten UBP13'!$A:$A,0)-1,MATCH(AP210,'Daten UBP13'!$A$424:$AEG$424,0)-1)),0,OFFSET('Daten UBP13'!$A$1,MATCH(DW$5,'Daten UBP13'!$A:$A,0)-1,MATCH(AP210,'Daten UBP13'!$A$424:$AEG$424,0)-1))</f>
        <v>0</v>
      </c>
      <c r="DX210" s="318">
        <f t="shared" ca="1" si="172"/>
        <v>1436.4049500000001</v>
      </c>
      <c r="DY210" s="318">
        <f ca="1">IF(ISERROR(OFFSET('Daten UBP13'!$A$1,MATCH(DY$5,'Daten UBP13'!$A:$A,0)-1,MATCH(AQ210,'Daten UBP13'!$A$424:$AEG$424,0)-1)),0,OFFSET('Daten UBP13'!$A$1,MATCH(DY$5,'Daten UBP13'!$A:$A,0)-1,MATCH(AQ210,'Daten UBP13'!$A$424:$AEG$424,0)-1))</f>
        <v>7.0042045999999996</v>
      </c>
      <c r="DZ210" s="318">
        <f ca="1">IF(ISERROR(OFFSET('Daten UBP13'!$A$1,MATCH(DZ$5,'Daten UBP13'!$A:$A,0)-1,MATCH(AR210,'Daten UBP13'!$A$424:$AEG$424,0)-1)),0,OFFSET('Daten UBP13'!$A$1,MATCH(DZ$5,'Daten UBP13'!$A:$A,0)-1,MATCH(AR210,'Daten UBP13'!$A$424:$AEG$424,0)-1))</f>
        <v>19.149224</v>
      </c>
      <c r="EA210" s="318">
        <f ca="1">IF(ISERROR(OFFSET('Daten UBP13'!$A$1,MATCH(EA$5,'Daten UBP13'!$A:$A,0)-1,MATCH(AS210,'Daten UBP13'!$A$424:$AEG$424,0)-1)),0,OFFSET('Daten UBP13'!$A$1,MATCH(EA$5,'Daten UBP13'!$A:$A,0)-1,MATCH(AS210,'Daten UBP13'!$A$424:$AEG$424,0)-1))</f>
        <v>24.609911</v>
      </c>
      <c r="EB210" s="319">
        <f t="shared" ca="1" si="173"/>
        <v>1487.1682896000002</v>
      </c>
      <c r="EC210" s="318">
        <f ca="1">IF(ISERROR(OFFSET('Daten UBP13'!$A$1,MATCH(EC$5,'Daten UBP13'!$A:$A,0)-1,MATCH(AT210,'Daten UBP13'!$A$424:$AEG$424,0)-1)),0,OFFSET('Daten UBP13'!$A$1,MATCH(EC$5,'Daten UBP13'!$A:$A,0)-1,MATCH(AT210,'Daten UBP13'!$A$424:$AEG$424,0)-1))</f>
        <v>1487.1683</v>
      </c>
      <c r="ED210" s="305">
        <f t="shared" ca="1" si="174"/>
        <v>1.0000000069931561</v>
      </c>
      <c r="EE210" s="320">
        <f ca="1">IF(ISERROR(OFFSET('Daten ReCiPe'!$A$1,MATCH(EE$5,'Daten ReCiPe'!$A:$A,0)-1,MATCH(AM210,'Daten ReCiPe'!$A$424:$ADO$424,0)-1)),0,OFFSET('Daten ReCiPe'!$A$1,MATCH(EE$5,'Daten ReCiPe'!$A:$A,0)-1,MATCH(AM210,'Daten ReCiPe'!$A$424:$ADO$424,0)-1))*1000</f>
        <v>66.563994000000008</v>
      </c>
      <c r="EF210" s="320">
        <f ca="1">IF(ISERROR(OFFSET('Daten ReCiPe'!$A$1,MATCH(EF$5,'Daten ReCiPe'!$A:$A,0)-1,MATCH(AN210,'Daten ReCiPe'!$A$424:$ADO$424,0)-1)),0,OFFSET('Daten ReCiPe'!$A$1,MATCH(EF$5,'Daten ReCiPe'!$A:$A,0)-1,MATCH(AN210,'Daten ReCiPe'!$A$424:$ADO$424,0)-1))*1000</f>
        <v>0</v>
      </c>
      <c r="EG210" s="320">
        <f ca="1">IF(ISERROR(OFFSET('Daten ReCiPe'!$A$1,MATCH(EG$5,'Daten ReCiPe'!$A:$A,0)-1,MATCH(AO210,'Daten ReCiPe'!$A$424:$ADO$424,0)-1)),0,OFFSET('Daten ReCiPe'!$A$1,MATCH(EG$5,'Daten ReCiPe'!$A:$A,0)-1,MATCH(AO210,'Daten ReCiPe'!$A$424:$ADO$424,0)-1))*1000</f>
        <v>69.784940000000006</v>
      </c>
      <c r="EH210" s="320">
        <f ca="1">IF(ISERROR(OFFSET('Daten ReCiPe'!$A$1,MATCH(EH$5,'Daten ReCiPe'!$A:$A,0)-1,MATCH(AP210,'Daten ReCiPe'!$A$424:$ADO$424,0)-1)),0,OFFSET('Daten ReCiPe'!$A$1,MATCH(EH$5,'Daten ReCiPe'!$A:$A,0)-1,MATCH(AP210,'Daten ReCiPe'!$A$424:$ADO$424,0)-1))*1000</f>
        <v>0</v>
      </c>
      <c r="EI210" s="320">
        <f t="shared" ca="1" si="175"/>
        <v>136.34893400000001</v>
      </c>
      <c r="EJ210" s="320">
        <f ca="1">IF(ISERROR(OFFSET('Daten ReCiPe'!$A$1,MATCH(EJ$5,'Daten ReCiPe'!$A:$A,0)-1,MATCH(AQ210,'Daten ReCiPe'!$A$424:$ADO$424,0)-1)),0,OFFSET('Daten ReCiPe'!$A$1,MATCH(EJ$5,'Daten ReCiPe'!$A:$A,0)-1,MATCH(AQ210,'Daten ReCiPe'!$A$424:$ADO$424,0)-1))*1000</f>
        <v>0.65801856000000003</v>
      </c>
      <c r="EK210" s="320">
        <f ca="1">IF(ISERROR(OFFSET('Daten ReCiPe'!$A$1,MATCH(EK$5,'Daten ReCiPe'!$A:$A,0)-1,MATCH(AR210,'Daten ReCiPe'!$A$424:$ADO$424,0)-1)),0,OFFSET('Daten ReCiPe'!$A$1,MATCH(EK$5,'Daten ReCiPe'!$A:$A,0)-1,MATCH(AR210,'Daten ReCiPe'!$A$424:$ADO$424,0)-1))*1000</f>
        <v>1.5166488</v>
      </c>
      <c r="EL210" s="320">
        <f ca="1">IF(ISERROR(OFFSET('Daten ReCiPe'!$A$1,MATCH(EL$5,'Daten ReCiPe'!$A:$A,0)-1,MATCH(AS210,'Daten ReCiPe'!$A$424:$ADO$424,0)-1)),0,OFFSET('Daten ReCiPe'!$A$1,MATCH(EL$5,'Daten ReCiPe'!$A:$A,0)-1,MATCH(AS210,'Daten ReCiPe'!$A$424:$ADO$424,0)-1))*1000</f>
        <v>1.4305582000000001</v>
      </c>
      <c r="EM210" s="321">
        <f t="shared" ca="1" si="176"/>
        <v>139.95415956000002</v>
      </c>
      <c r="EN210" s="320">
        <f ca="1">IF(ISERROR(OFFSET('Daten ReCiPe'!$A$1,MATCH(EN$5,'Daten ReCiPe'!$A:$A,0)-1,MATCH(AT210,'Daten ReCiPe'!$A$424:$ADO$424,0)-1)),0,OFFSET('Daten ReCiPe'!$A$1,MATCH(EN$5,'Daten ReCiPe'!$A:$A,0)-1,MATCH(AT210,'Daten ReCiPe'!$A$424:$ADO$424,0)-1))*1000</f>
        <v>139.95416</v>
      </c>
      <c r="EO210" s="305">
        <f t="shared" ca="1" si="177"/>
        <v>1.0000000031438865</v>
      </c>
      <c r="EP210" s="322">
        <f ca="1">IF(ISERROR(OFFSET('Daten Elementary'!$A$1,MATCH(EP$5,'Daten Elementary'!$A:$A,0)-1,MATCH(AM210,'Daten Elementary'!$A$424:$ADO$424,0)-1)),0,OFFSET('Daten Elementary'!$A$1,MATCH(EP$5,'Daten Elementary'!$A:$A,0)-1,MATCH(AM210,'Daten Elementary'!$A$424:$ADO$424,0)-1))*1000000</f>
        <v>202</v>
      </c>
      <c r="EQ210" s="322">
        <f ca="1">IF(ISERROR(OFFSET('Daten Elementary'!$A$1,MATCH(EQ$5,'Daten Elementary'!$A:$A,0)-1,MATCH(AN210,'Daten Elementary'!$A$424:$ADO$424,0)-1)),0,OFFSET('Daten Elementary'!$A$1,MATCH(EQ$5,'Daten Elementary'!$A:$A,0)-1,MATCH(AN210,'Daten Elementary'!$A$424:$ADO$424,0)-1))*1000000</f>
        <v>0</v>
      </c>
      <c r="ER210" s="322">
        <f ca="1">IF(ISERROR(OFFSET('Daten Elementary'!$A$1,MATCH(ER$5,'Daten Elementary'!$A:$A,0)-1,MATCH(AO210,'Daten Elementary'!$A$424:$ADO$424,0)-1)),0,OFFSET('Daten Elementary'!$A$1,MATCH(ER$5,'Daten Elementary'!$A:$A,0)-1,MATCH(AO210,'Daten Elementary'!$A$424:$ADO$424,0)-1))*1000000</f>
        <v>1517.0521999999999</v>
      </c>
      <c r="ES210" s="322">
        <f ca="1">IF(ISERROR(OFFSET('Daten Elementary'!$A$1,MATCH(ES$5,'Daten Elementary'!$A:$A,0)-1,MATCH(AP210,'Daten Elementary'!$A$424:$ADO$424,0)-1)),0,OFFSET('Daten Elementary'!$A$1,MATCH(ES$5,'Daten Elementary'!$A:$A,0)-1,MATCH(AP210,'Daten Elementary'!$A$424:$ADO$424,0)-1))*1000000</f>
        <v>0</v>
      </c>
      <c r="ET210" s="322">
        <f t="shared" ca="1" si="178"/>
        <v>1719.0521999999999</v>
      </c>
      <c r="EU210" s="322">
        <f ca="1">IF(ISERROR(OFFSET('Daten Elementary'!$A$1,MATCH(EU$5,'Daten Elementary'!$A:$A,0)-1,MATCH(AQ210,'Daten Elementary'!$A$424:$ADO$424,0)-1)),0,OFFSET('Daten Elementary'!$A$1,MATCH(EU$5,'Daten Elementary'!$A:$A,0)-1,MATCH(AQ210,'Daten Elementary'!$A$424:$ADO$424,0)-1))*1000000</f>
        <v>15.220502999999999</v>
      </c>
      <c r="EV210" s="322">
        <f ca="1">IF(ISERROR(OFFSET('Daten Elementary'!$A$1,MATCH(EV$5,'Daten Elementary'!$A:$A,0)-1,MATCH(AR210,'Daten Elementary'!$A$424:$ADO$424,0)-1)),0,OFFSET('Daten Elementary'!$A$1,MATCH(EV$5,'Daten Elementary'!$A:$A,0)-1,MATCH(AR210,'Daten Elementary'!$A$424:$ADO$424,0)-1))*1000000</f>
        <v>25.014008</v>
      </c>
      <c r="EW210" s="322">
        <f ca="1">IF(ISERROR(OFFSET('Daten Elementary'!$A$1,MATCH(EW$5,'Daten Elementary'!$A:$A,0)-1,MATCH(AS210,'Daten Elementary'!$A$424:$ADO$424,0)-1)),0,OFFSET('Daten Elementary'!$A$1,MATCH(EW$5,'Daten Elementary'!$A:$A,0)-1,MATCH(AS210,'Daten Elementary'!$A$424:$ADO$424,0)-1))*1000000</f>
        <v>23.434228999999998</v>
      </c>
      <c r="EX210" s="323">
        <f t="shared" ca="1" si="179"/>
        <v>1782.7209399999999</v>
      </c>
      <c r="EY210" s="322">
        <f ca="1">IF(ISERROR(OFFSET('Daten Elementary'!$A$1,MATCH(EY$5,'Daten Elementary'!$A:$A,0)-1,MATCH($AT210,'Daten Elementary'!$A$424:$ADO$424,0)-1)),0,OFFSET('Daten Elementary'!$A$1,MATCH(EY$5,'Daten Elementary'!$A:$A,0)-1,MATCH($AT210,'Daten Elementary'!$A$424:$ADO$424,0)-1))*1000000</f>
        <v>1782.7209</v>
      </c>
      <c r="EZ210" s="305">
        <f t="shared" ca="1" si="180"/>
        <v>0.99999997756238845</v>
      </c>
      <c r="FA210" s="314">
        <f ca="1">IF(ISERROR(OFFSET('Daten Elementary'!$A$1,MATCH(FA$5,'Daten Elementary'!$A:$A,0)-1,MATCH(AM210,'Daten Elementary'!$A$424:$ADO$424,0)-1)),0,OFFSET('Daten Elementary'!$A$1,MATCH(FA$5,'Daten Elementary'!$A:$A,0)-1,MATCH(AM210,'Daten Elementary'!$A$424:$ADO$424,0)-1))*1000</f>
        <v>1060</v>
      </c>
      <c r="FB210" s="314">
        <f ca="1">IF(ISERROR(OFFSET('Daten Elementary'!$A$1,MATCH(FB$5,'Daten Elementary'!$A:$A,0)-1,MATCH(AN210,'Daten Elementary'!$A$424:$ADO$424,0)-1)),0,OFFSET('Daten Elementary'!$A$1,MATCH(FB$5,'Daten Elementary'!$A:$A,0)-1,MATCH(AN210,'Daten Elementary'!$A$424:$ADO$424,0)-1))*1000</f>
        <v>0</v>
      </c>
      <c r="FC210" s="314">
        <f ca="1">IF(ISERROR(OFFSET('Daten Elementary'!$A$1,MATCH(FC$5,'Daten Elementary'!$A:$A,0)-1,MATCH(AO210,'Daten Elementary'!$A$424:$ADO$424,0)-1)),0,OFFSET('Daten Elementary'!$A$1,MATCH(FC$5,'Daten Elementary'!$A:$A,0)-1,MATCH(AO210,'Daten Elementary'!$A$424:$ADO$424,0)-1))*1000</f>
        <v>164.58575999999999</v>
      </c>
      <c r="FD210" s="314">
        <f ca="1">IF(ISERROR(OFFSET('Daten Elementary'!$A$1,MATCH(FD$5,'Daten Elementary'!$A:$A,0)-1,MATCH(AP210,'Daten Elementary'!$A$424:$ADO$424,0)-1)),0,OFFSET('Daten Elementary'!$A$1,MATCH(FD$5,'Daten Elementary'!$A:$A,0)-1,MATCH(AP210,'Daten Elementary'!$A$424:$ADO$424,0)-1))*1000</f>
        <v>0</v>
      </c>
      <c r="FE210" s="314">
        <f t="shared" ca="1" si="181"/>
        <v>1224.5857599999999</v>
      </c>
      <c r="FF210" s="314">
        <f ca="1">IF(ISERROR(OFFSET('Daten Elementary'!$A$1,MATCH(FF$5,'Daten Elementary'!$A:$A,0)-1,MATCH(AQ210,'Daten Elementary'!$A$424:$ADO$424,0)-1)),0,OFFSET('Daten Elementary'!$A$1,MATCH(FF$5,'Daten Elementary'!$A:$A,0)-1,MATCH(AQ210,'Daten Elementary'!$A$424:$ADO$424,0)-1))*1000</f>
        <v>4.5201516000000002</v>
      </c>
      <c r="FG210" s="314">
        <f ca="1">IF(ISERROR(OFFSET('Daten Elementary'!$A$1,MATCH(FG$5,'Daten Elementary'!$A:$A,0)-1,MATCH(AR210,'Daten Elementary'!$A$424:$ADO$424,0)-1)),0,OFFSET('Daten Elementary'!$A$1,MATCH(FG$5,'Daten Elementary'!$A:$A,0)-1,MATCH(AR210,'Daten Elementary'!$A$424:$ADO$424,0)-1))*1000</f>
        <v>9.9232981000000002</v>
      </c>
      <c r="FH210" s="314">
        <f ca="1">IF(ISERROR(OFFSET('Daten Elementary'!$A$1,MATCH(FH$5,'Daten Elementary'!$A:$A,0)-1,MATCH(AS210,'Daten Elementary'!$A$424:$ADO$424,0)-1)),0,OFFSET('Daten Elementary'!$A$1,MATCH(FH$5,'Daten Elementary'!$A:$A,0)-1,MATCH(AS210,'Daten Elementary'!$A$424:$ADO$424,0)-1))*1000</f>
        <v>8.8920513999999997</v>
      </c>
      <c r="FI210" s="315">
        <f t="shared" ca="1" si="182"/>
        <v>1247.9212610999998</v>
      </c>
      <c r="FJ210" s="314">
        <f ca="1">IF(ISERROR(OFFSET('Daten Elementary'!$A$1,MATCH(FJ$5,'Daten Elementary'!$A:$A,0)-1,MATCH($AT210,'Daten Elementary'!$A$424:$ADO$424,0)-1)),0,OFFSET('Daten Elementary'!$A$1,MATCH(FJ$5,'Daten Elementary'!$A:$A,0)-1,MATCH($AT210,'Daten Elementary'!$A$424:$ADO$424,0)-1))*1000</f>
        <v>1247.9213</v>
      </c>
      <c r="FK210" s="305">
        <f t="shared" ca="1" si="183"/>
        <v>1.0000000311718387</v>
      </c>
      <c r="FL210" s="314">
        <f ca="1">IF(ISERROR(OFFSET('Daten Elementary'!$A$1,MATCH(FL$5,'Daten Elementary'!$A:$A,0)-1,MATCH(AM210,'Daten Elementary'!$A$424:$ADO$424,0)-1)),0,OFFSET('Daten Elementary'!$A$1,MATCH(FL$5,'Daten Elementary'!$A:$A,0)-1,MATCH(AM210,'Daten Elementary'!$A$424:$ADO$424,0)-1))</f>
        <v>0</v>
      </c>
      <c r="FM210" s="314">
        <f ca="1">IF(ISERROR(OFFSET('Daten Elementary'!$A$1,MATCH(FM$5,'Daten Elementary'!$A:$A,0)-1,MATCH(AN210,'Daten Elementary'!$A$424:$ADO$424,0)-1)),0,OFFSET('Daten Elementary'!$A$1,MATCH(FM$5,'Daten Elementary'!$A:$A,0)-1,MATCH(AN210,'Daten Elementary'!$A$424:$ADO$424,0)-1))</f>
        <v>0</v>
      </c>
      <c r="FN210" s="314">
        <f ca="1">IF(ISERROR(OFFSET('Daten Elementary'!$A$1,MATCH(FN$5,'Daten Elementary'!$A:$A,0)-1,MATCH(AO210,'Daten Elementary'!$A$424:$ADO$424,0)-1)),0,OFFSET('Daten Elementary'!$A$1,MATCH(FN$5,'Daten Elementary'!$A:$A,0)-1,MATCH(AO210,'Daten Elementary'!$A$424:$ADO$424,0)-1))</f>
        <v>0</v>
      </c>
      <c r="FO210" s="314">
        <f ca="1">IF(ISERROR(OFFSET('Daten Elementary'!$A$1,MATCH(FO$5,'Daten Elementary'!$A:$A,0)-1,MATCH(AP210,'Daten Elementary'!$A$424:$ADO$424,0)-1)),0,OFFSET('Daten Elementary'!$A$1,MATCH(FO$5,'Daten Elementary'!$A:$A,0)-1,MATCH(AP210,'Daten Elementary'!$A$424:$ADO$424,0)-1))</f>
        <v>0</v>
      </c>
      <c r="FP210" s="314">
        <f t="shared" ca="1" si="184"/>
        <v>0</v>
      </c>
      <c r="FQ210" s="314">
        <f ca="1">IF(ISERROR(OFFSET('Daten Elementary'!$A$1,MATCH(FQ$5,'Daten Elementary'!$A:$A,0)-1,MATCH(AQ210,'Daten Elementary'!$A$424:$ADO$424,0)-1)),0,OFFSET('Daten Elementary'!$A$1,MATCH(FQ$5,'Daten Elementary'!$A:$A,0)-1,MATCH(AQ210,'Daten Elementary'!$A$424:$ADO$424,0)-1))</f>
        <v>0</v>
      </c>
      <c r="FR210" s="314">
        <f ca="1">IF(ISERROR(OFFSET('Daten Elementary'!$A$1,MATCH(FR$5,'Daten Elementary'!$A:$A,0)-1,MATCH(AR210,'Daten Elementary'!$A$424:$ADO$424,0)-1)),0,OFFSET('Daten Elementary'!$A$1,MATCH(FR$5,'Daten Elementary'!$A:$A,0)-1,MATCH(AR210,'Daten Elementary'!$A$424:$ADO$424,0)-1))</f>
        <v>0</v>
      </c>
      <c r="FS210" s="314">
        <f ca="1">IF(ISERROR(OFFSET('Daten Elementary'!$A$1,MATCH(FS$5,'Daten Elementary'!$A:$A,0)-1,MATCH(AS210,'Daten Elementary'!$A$424:$ADO$424,0)-1)),0,OFFSET('Daten Elementary'!$A$1,MATCH(FS$5,'Daten Elementary'!$A:$A,0)-1,MATCH(AS210,'Daten Elementary'!$A$424:$ADO$424,0)-1))</f>
        <v>0</v>
      </c>
      <c r="FT210" s="315">
        <f t="shared" ca="1" si="185"/>
        <v>0</v>
      </c>
      <c r="FU210" s="314">
        <f ca="1">IF(ISERROR(OFFSET('Daten Elementary'!$A$1,MATCH(FU$5,'Daten Elementary'!$A:$A,0)-1,MATCH($AT210,'Daten Elementary'!$A$424:$ADO$424,0)-1)),0,OFFSET('Daten Elementary'!$A$1,MATCH(FU$5,'Daten Elementary'!$A:$A,0)-1,MATCH($AT210,'Daten Elementary'!$A$424:$ADO$424,0)-1))</f>
        <v>0</v>
      </c>
      <c r="FV210" s="305">
        <f t="shared" ca="1" si="186"/>
        <v>0</v>
      </c>
      <c r="FW210" s="324"/>
      <c r="FX210" s="231" t="str">
        <f>FY210&amp;FZ210&amp;GA210&amp;GB210</f>
        <v>Mülltransportwagen, Diesel (Kommunalsammlung Siedlungsabfälle mit Stopp-Go-Betrieb, Lastwagen 21t)</v>
      </c>
      <c r="FY210" s="231" t="str">
        <f t="shared" si="152"/>
        <v>Mülltransportwagen</v>
      </c>
      <c r="FZ210" s="231" t="str">
        <f t="shared" si="153"/>
        <v>, Diesel</v>
      </c>
      <c r="GA210" s="231" t="str">
        <f t="shared" si="154"/>
        <v xml:space="preserve"> (Kommunalsammlung Siedlungsabfälle mit Stopp-Go-Betrieb, Lastwagen 21t)</v>
      </c>
      <c r="GB210" s="231"/>
    </row>
    <row r="211" spans="1:184" ht="16.5" customHeight="1">
      <c r="A211" s="364"/>
      <c r="B211" s="370" t="s">
        <v>380</v>
      </c>
      <c r="C211" s="328" t="s">
        <v>381</v>
      </c>
      <c r="D211" s="328" t="s">
        <v>24</v>
      </c>
      <c r="E211" s="340" t="s">
        <v>316</v>
      </c>
      <c r="F211" s="86">
        <v>1</v>
      </c>
      <c r="G211" s="86">
        <v>1</v>
      </c>
      <c r="H211" s="87">
        <v>1</v>
      </c>
      <c r="I211" s="88">
        <v>1</v>
      </c>
      <c r="J211" s="88"/>
      <c r="K211" s="86">
        <v>1</v>
      </c>
      <c r="L211" s="86"/>
      <c r="M211" s="86"/>
      <c r="N211" s="82" t="s">
        <v>224</v>
      </c>
      <c r="O211" s="6">
        <f ca="1">(IF(ISERROR(INDEX(INDIRECT($D$268),MATCH($AM211,$AM$4:$AM$275,0),MATCH(O$304,INDIRECT($E$268),0))*$I211/$AD211),0,INDEX(INDIRECT($D$268),MATCH($AM211,$AM$4:$AM$275,0),MATCH(O$304,INDIRECT($E$268),0))*$I211/$AD211)+IF(ISERROR(INDEX(INDIRECT($D$268),MATCH($AN211,$AN$4:$AN$275,0),MATCH(O$305,INDIRECT($E$268),0))*$J211/$AE211),0,INDEX(INDIRECT($D$268),MATCH($AN211,$AN$4:$AN$275,0),MATCH(O$305,INDIRECT($E$268),0))*$J211/$AE211))*$AC211/$F211</f>
        <v>74.733226000000002</v>
      </c>
      <c r="P211" s="6">
        <f ca="1">(IF(ISERROR(INDEX(INDIRECT($D$268),MATCH($AO211,$AO$4:$AO$275,0),MATCH(P$304,INDIRECT($E$268),0))*$I211/$AD211),0,INDEX(INDIRECT($D$268),MATCH($AO211,$AO$4:$AO$275,0),MATCH(P$304,INDIRECT($E$268),0))*$I211/$AD211)+IF(ISERROR(INDEX(INDIRECT($D$268),MATCH($AP211,$AP$4:$AP$275,0),MATCH(P$305,INDIRECT($E$268),0))*$J211/$AE211),0,INDEX(INDIRECT($D$268),MATCH($AP211,$AP$4:$AP$275,0),MATCH(P$305,INDIRECT($E$268),0))*$J211/$AE211))*$AC211/$F211</f>
        <v>14.811802</v>
      </c>
      <c r="Q211" s="6">
        <f ca="1">INDEX(INDIRECT($D$268),MATCH($AQ211,$AQ$4:$AQ$284,0),MATCH(Q$4,INDIRECT($E$268),0))*$K211*$AC211/$F211/$AF211</f>
        <v>2.0830241000000003</v>
      </c>
      <c r="R211" s="6">
        <f ca="1">INDEX(INDIRECT($D$268),MATCH($AR211,$AR$4:$AR$284,0),MATCH(R$4,INDIRECT($E$268),0))*$K211*$AC211/$F211/$AF211</f>
        <v>9.3048569000000008</v>
      </c>
      <c r="S211" s="6">
        <f ca="1">INDEX(INDIRECT($D$268),MATCH($AS211,$AS$4:$AS$284,0),MATCH(S$4,INDIRECT($E$268),0))*$K211*$AC211/$F211/$AF211</f>
        <v>0</v>
      </c>
      <c r="T211" s="7">
        <f t="shared" ca="1" si="190"/>
        <v>100.932909</v>
      </c>
      <c r="U211" s="6">
        <f>IF($B$268=6,(IF(OR(AJ211="Benzin",AJ211="Diesel"),$AK211*INDEX('DIN EN 16258'!$I:$I,MATCH('mobitool-Faktoren v2.0'!$AI211,'DIN EN 16258'!$A:$A,0))*$I211/$AD211+$AL211*INDEX('DIN EN 16258'!$I:$I,MATCH('mobitool-Faktoren v2.0'!$AJ211,'DIN EN 16258'!$A:$A,0))*$I211/$AD211,IF(ISERROR($AK211*INDEX('DIN EN 16258'!$I:$I,MATCH('mobitool-Faktoren v2.0'!$AI211,'DIN EN 16258'!$A:$A,0))*$I211/$AD211),0,$AK211*INDEX('DIN EN 16258'!$I:$I,MATCH('mobitool-Faktoren v2.0'!$AI211,'DIN EN 16258'!$A:$A,0))*$I211/$AD211)+IF(ISERROR($AL211*INDEX('DIN EN 16258'!$I:$I,MATCH('mobitool-Faktoren v2.0'!$AJ211,'DIN EN 16258'!$A:$A,0))*$J211/$AE211),0,$AL211*INDEX('DIN EN 16258'!$I:$I,MATCH('mobitool-Faktoren v2.0'!$AJ211,'DIN EN 16258'!$A:$A,0))*$J211/$AE211)))*1000,
IF($B$268=1,(IF(OR(AJ211="Benzin",AJ211="Diesel"),$AK211*INDEX('DIN EN 16258'!$D:$D,MATCH('mobitool-Faktoren v2.0'!$AI211,'DIN EN 16258'!$A:$A,0))*$I211/$AD211+$AL211*INDEX('DIN EN 16258'!$D:$D,MATCH('mobitool-Faktoren v2.0'!$AJ211,'DIN EN 16258'!$A:$A,0))*$I211/$AD211,IF(ISERROR($AK211*INDEX('DIN EN 16258'!$D:$D,MATCH('mobitool-Faktoren v2.0'!$AI211,'DIN EN 16258'!$A:$A,0))*$I211/$AD211),0,$AK211*INDEX('DIN EN 16258'!$D:$D,MATCH('mobitool-Faktoren v2.0'!$AI211,'DIN EN 16258'!$A:$A,0))*$I211/$AD211)+IF(ISERROR($AL211*INDEX('DIN EN 16258'!$D:$D,MATCH('mobitool-Faktoren v2.0'!$AJ211,'DIN EN 16258'!$A:$A,0))*$J211/$AE211),0,$AL211*INDEX('DIN EN 16258'!$D:$D,MATCH('mobitool-Faktoren v2.0'!$AJ211,'DIN EN 16258'!$A:$A,0))*$J211/$AE211))),0))*$AC211/$F211</f>
        <v>74.998440000000002</v>
      </c>
      <c r="V211" s="6">
        <f>IF($B$268=6,(IF(OR(AJ211="Benzin",AJ211="Diesel"),$AK211*INDEX('DIN EN 16258'!$L:$L,MATCH('mobitool-Faktoren v2.0'!$AI211,'DIN EN 16258'!$A:$A,0))*$I211/$AD211+$AL211*INDEX('DIN EN 16258'!$L:$L,MATCH('mobitool-Faktoren v2.0'!$AJ211,'DIN EN 16258'!$A:$A,0))*$I211/$AD211,IF(ISERROR($AK211*INDEX('DIN EN 16258'!$L:$L,MATCH('mobitool-Faktoren v2.0'!$AI211,'DIN EN 16258'!$A:$A,0))*$I211/$AD211),0,$AK211*INDEX('DIN EN 16258'!$L:$L,MATCH('mobitool-Faktoren v2.0'!$AI211,'DIN EN 16258'!$A:$A,0))*$I211/$AD211)+IF(ISERROR($AL211*INDEX('DIN EN 16258'!$L:$L,MATCH('mobitool-Faktoren v2.0'!$AJ211,'DIN EN 16258'!$A:$A,0))*$J211/$AE211),0,$AL211*INDEX('DIN EN 16258'!$L:$L,MATCH('mobitool-Faktoren v2.0'!$AJ211,'DIN EN 16258'!$A:$A,0))*$J211/$AE211)))*1000,
IF($B$268=1,(IF(OR(AJ211="Benzin",AJ211="Diesel"),$AK211*INDEX('DIN EN 16258'!$F:$F,MATCH('mobitool-Faktoren v2.0'!$AI211,'DIN EN 16258'!$A:$A,0))*$I211/$AD211+$AL211*INDEX('DIN EN 16258'!$F:$F,MATCH('mobitool-Faktoren v2.0'!$AJ211,'DIN EN 16258'!$A:$A,0))*$I211/$AD211,IF(ISERROR($AK211*INDEX('DIN EN 16258'!$F:$F,MATCH('mobitool-Faktoren v2.0'!$AI211,'DIN EN 16258'!$A:$A,0))*$I211/$AD211),0,$AK211*INDEX('DIN EN 16258'!$F:$F,MATCH('mobitool-Faktoren v2.0'!$AI211,'DIN EN 16258'!$A:$A,0))*$I211/$AD211)+IF(ISERROR($AL211*INDEX('DIN EN 16258'!$F:$F,MATCH('mobitool-Faktoren v2.0'!$AJ211,'DIN EN 16258'!$A:$A,0))*$J211/$AE211),0,$AL211*INDEX('DIN EN 16258'!$F:$F,MATCH('mobitool-Faktoren v2.0'!$AJ211,'DIN EN 16258'!$A:$A,0))*$J211/$AE211))),0))*$AC211/$F211</f>
        <v>91.119599999999991</v>
      </c>
      <c r="W211" s="39" t="s">
        <v>672</v>
      </c>
      <c r="X211" s="39" t="s">
        <v>162</v>
      </c>
      <c r="Y211" s="300"/>
      <c r="Z211" s="300"/>
      <c r="AA211" s="299"/>
      <c r="AB211" s="299"/>
      <c r="AC211" s="300">
        <v>1</v>
      </c>
      <c r="AD211" s="298">
        <v>1</v>
      </c>
      <c r="AE211" s="298"/>
      <c r="AF211" s="337">
        <v>1</v>
      </c>
      <c r="AG211" s="337"/>
      <c r="AH211" s="337"/>
      <c r="AI211" s="301" t="s">
        <v>24</v>
      </c>
      <c r="AJ211" s="301"/>
      <c r="AK211" s="374">
        <v>2.3363999999999999E-2</v>
      </c>
      <c r="AL211" s="374"/>
      <c r="AM211" s="202" t="s">
        <v>1293</v>
      </c>
      <c r="AN211" s="202" t="s">
        <v>81</v>
      </c>
      <c r="AO211" s="202" t="s">
        <v>1294</v>
      </c>
      <c r="AP211" s="202" t="s">
        <v>81</v>
      </c>
      <c r="AQ211" s="202" t="s">
        <v>1295</v>
      </c>
      <c r="AR211" s="202" t="s">
        <v>1296</v>
      </c>
      <c r="AS211" s="202" t="s">
        <v>81</v>
      </c>
      <c r="AT211" s="202" t="s">
        <v>1298</v>
      </c>
      <c r="AU211" s="303">
        <f ca="1">IF(ISERROR(OFFSET('Daten KEA'!$A$1,MATCH(AU$5,'Daten KEA'!$A:$A,0)-1,MATCH(AM211,'Daten KEA'!$A$424:$ADO$424,0)-1)),0,OFFSET('Daten KEA'!$A$1,MATCH(AU$5,'Daten KEA'!$A:$A,0)-1,MATCH(AM211,'Daten KEA'!$A$424:$ADO$424,0)-1))+IF(ISERROR(AK211*INDEX('Energiefaktoren Ecoinvent'!$D:$D,MATCH('mobitool-Faktoren v2.0'!AI211,'Energiefaktoren Ecoinvent'!$A:$A,0))),0,AK211*INDEX('Energiefaktoren Ecoinvent'!$D:$D,MATCH('mobitool-Faktoren v2.0'!AI211,'Energiefaktoren Ecoinvent'!$A:$A,0)))+IF(OR(AJ211="Benzin",AJ211="Diesel"),IF(ISERROR(OFFSET('Daten KEA'!$A$1,MATCH(AV$5,'Daten KEA'!$A:$A,0)-1,MATCH(AN211,'Daten KEA'!$A$424:$ADO$424,0)-1)),0,OFFSET('Daten KEA'!$A$1,MATCH(AV$5,'Daten KEA'!$A:$A,0)-1,MATCH(AN211,'Daten KEA'!$A$424:$ADO$424,0)-1))+IF(ISERROR(AL211*INDEX('Energiefaktoren Ecoinvent'!$D:$D,MATCH('mobitool-Faktoren v2.0'!AJ211,'Energiefaktoren Ecoinvent'!$A:$A,0))),0,AL211*INDEX('Energiefaktoren Ecoinvent'!$D:$D,MATCH('mobitool-Faktoren v2.0'!AJ211,'Energiefaktoren Ecoinvent'!$A:$A,0))),0)</f>
        <v>0.99997919999999996</v>
      </c>
      <c r="AV211" s="303">
        <f ca="1">IF(OR(AJ211="Benzin",AJ211="Diesel"),0,IF(ISERROR(OFFSET('Daten KEA'!$A$1,MATCH(AV$5,'Daten KEA'!$A:$A,0)-1,MATCH(AN211,'Daten KEA'!$A$424:$ADO$424,0)-1)),0,OFFSET('Daten KEA'!$A$1,MATCH(AV$5,'Daten KEA'!$A:$A,0)-1,MATCH(AN211,'Daten KEA'!$A$424:$ADO$424,0)-1))+IF(ISERROR(AL211*INDEX('Energiefaktoren Ecoinvent'!$D:$D,MATCH('mobitool-Faktoren v2.0'!AJ211,'Energiefaktoren Ecoinvent'!$A:$A,0))),0,AL211*INDEX('Energiefaktoren Ecoinvent'!$D:$D,MATCH('mobitool-Faktoren v2.0'!AJ211,'Energiefaktoren Ecoinvent'!$A:$A,0))))</f>
        <v>0</v>
      </c>
      <c r="AW211" s="303">
        <f ca="1">IF(ISERROR(OFFSET('Daten KEA'!$A$1,MATCH(AW$5,'Daten KEA'!$A:$A,0)-1,MATCH(AO211,'Daten KEA'!$A$424:$ADO$424,0)-1)),0,OFFSET('Daten KEA'!$A$1,MATCH(AW$5,'Daten KEA'!$A:$A,0)-1,MATCH(AO211,'Daten KEA'!$A$424:$ADO$424,0)-1))-IF(ISERROR(AK211*INDEX('Energiefaktoren Ecoinvent'!$D:$D,MATCH('mobitool-Faktoren v2.0'!AI211,'Energiefaktoren Ecoinvent'!$A:$A,0))),0,AK211*INDEX('Energiefaktoren Ecoinvent'!$D:$D,MATCH('mobitool-Faktoren v2.0'!AI211,'Energiefaktoren Ecoinvent'!$A:$A,0)))+IF(OR(AJ211="Benzin",AJ211="Diesel"),IF(ISERROR(OFFSET('Daten KEA'!$A$1,MATCH(AX$5,'Daten KEA'!$A:$A,0)-1,MATCH(AP211,'Daten KEA'!$A$424:$ADO$424,0)-1)),0,OFFSET('Daten KEA'!$A$1,MATCH(AX$5,'Daten KEA'!$A:$A,0)-1,MATCH(AP211,'Daten KEA'!$A$424:$ADO$424,0)-1))-IF(ISERROR(AL211*INDEX('Energiefaktoren Ecoinvent'!$D:$D,MATCH('mobitool-Faktoren v2.0'!AJ211,'Energiefaktoren Ecoinvent'!$A:$A,0))),0,AL211*INDEX('Energiefaktoren Ecoinvent'!$D:$D,MATCH('mobitool-Faktoren v2.0'!AJ211,'Energiefaktoren Ecoinvent'!$A:$A,0))),0)</f>
        <v>0.28363890000000003</v>
      </c>
      <c r="AX211" s="303">
        <f ca="1">IF(OR(AJ211="Benzin",AJ211="Diesel"),0,IF(ISERROR(OFFSET('Daten KEA'!$A$1,MATCH(AX$5,'Daten KEA'!$A:$A,0)-1,MATCH(AP211,'Daten KEA'!$A$424:$ADO$424,0)-1)),0,OFFSET('Daten KEA'!$A$1,MATCH(AX$5,'Daten KEA'!$A:$A,0)-1,MATCH(AP211,'Daten KEA'!$A$424:$ADO$424,0)-1))-IF(ISERROR(AL211*INDEX('Energiefaktoren Ecoinvent'!$D:$D,MATCH('mobitool-Faktoren v2.0'!AJ211,'Energiefaktoren Ecoinvent'!$A:$A,0))),0,AL211*INDEX('Energiefaktoren Ecoinvent'!$D:$D,MATCH('mobitool-Faktoren v2.0'!AJ211,'Energiefaktoren Ecoinvent'!$A:$A,0))))</f>
        <v>0</v>
      </c>
      <c r="AY211" s="303">
        <f t="shared" ca="1" si="155"/>
        <v>1.2836181</v>
      </c>
      <c r="AZ211" s="303">
        <f ca="1">IF(ISERROR(OFFSET('Daten KEA'!$A$1,MATCH(AZ$5,'Daten KEA'!$A:$A,0)-1,MATCH(AQ211,'Daten KEA'!$A$424:$ADO$424,0)-1)),0,OFFSET('Daten KEA'!$A$1,MATCH(AZ$5,'Daten KEA'!$A:$A,0)-1,MATCH(AQ211,'Daten KEA'!$A$424:$ADO$424,0)-1))</f>
        <v>4.1567290999999999E-2</v>
      </c>
      <c r="BA211" s="303">
        <f ca="1">IF(ISERROR(OFFSET('Daten KEA'!$A$1,MATCH(BA$5,'Daten KEA'!$A:$A,0)-1,MATCH(AR211,'Daten KEA'!$A$424:$ADO$424,0)-1)),0,OFFSET('Daten KEA'!$A$1,MATCH(BA$5,'Daten KEA'!$A:$A,0)-1,MATCH(AR211,'Daten KEA'!$A$424:$ADO$424,0)-1))</f>
        <v>0.15767512</v>
      </c>
      <c r="BB211" s="303">
        <f ca="1">IF(ISERROR(OFFSET('Daten KEA'!$A$1,MATCH(BB$5,'Daten KEA'!$A:$A,0)-1,MATCH(AS211,'Daten KEA'!$A$424:$ADO$424,0)-1)),0,OFFSET('Daten KEA'!$A$1,MATCH(BB$5,'Daten KEA'!$A:$A,0)-1,MATCH(AS211,'Daten KEA'!$A$424:$ADO$424,0)-1))</f>
        <v>0</v>
      </c>
      <c r="BC211" s="304">
        <f t="shared" ca="1" si="151"/>
        <v>1.4828605109999999</v>
      </c>
      <c r="BD211" s="303">
        <f ca="1">IF(ISERROR(OFFSET('Daten KEA'!$A$1,MATCH(BD$5,'Daten KEA'!$A:$A,0)-1,MATCH(AT211,'Daten KEA'!$A$424:$ADO$424,0)-1)),0,OFFSET('Daten KEA'!$A$1,MATCH(BD$5,'Daten KEA'!$A:$A,0)-1,MATCH(AT211,'Daten KEA'!$A$424:$ADO$424,0)-1))</f>
        <v>1.4828604999999999</v>
      </c>
      <c r="BE211" s="305">
        <f t="shared" ca="1" si="156"/>
        <v>0.99999999258190508</v>
      </c>
      <c r="BF211" s="306">
        <f ca="1">IF(ISERROR(OFFSET('Daten KEA'!$A$1,MATCH(BF$5,'Daten KEA'!$A:$A,0)-1,MATCH(AM211,'Daten KEA'!$A$424:$ADO$424,0)-1)),0,OFFSET('Daten KEA'!$A$1,MATCH(BF$5,'Daten KEA'!$A:$A,0)-1,MATCH(AM211,'Daten KEA'!$A$424:$ADO$424,0)-1))+IF(ISERROR($AK211*INDEX('Energiefaktoren Ecoinvent'!$H:$H,MATCH('mobitool-Faktoren v2.0'!$AI211,'Energiefaktoren Ecoinvent'!$A:$A,0))),0,$AK211*INDEX('Energiefaktoren Ecoinvent'!$H:$H,MATCH('mobitool-Faktoren v2.0'!$AI211,'Energiefaktoren Ecoinvent'!$A:$A,0)))+IF(OR(AJ211="Benzin",AJ211="Diesel"),IF(ISERROR(OFFSET('Daten KEA'!$A$1,MATCH(BG$5,'Daten KEA'!$A:$A,0)-1,MATCH(AN211,'Daten KEA'!$A$424:$ADO$424,0)-1)),0,OFFSET('Daten KEA'!$A$1,MATCH(BG$5,'Daten KEA'!$A:$A,0)-1,MATCH(AN211,'Daten KEA'!$A$424:$ADO$424,0)-1))+IF(ISERROR($AL211*INDEX('Energiefaktoren Ecoinvent'!$H:$H,MATCH('mobitool-Faktoren v2.0'!$AJ211,'Energiefaktoren Ecoinvent'!$A:$A,0))),0,$AL211*INDEX('Energiefaktoren Ecoinvent'!$H:$H,MATCH('mobitool-Faktoren v2.0'!$AJ211,'Energiefaktoren Ecoinvent'!$A:$A,0))),0)</f>
        <v>0.99997919999999996</v>
      </c>
      <c r="BG211" s="306">
        <f ca="1">IF(OR(AJ211="Benzin",AJ211="Diesel"),0,IF(ISERROR(OFFSET('Daten KEA'!$A$1,MATCH(BG$5,'Daten KEA'!$A:$A,0)-1,MATCH(AN211,'Daten KEA'!$A$424:$ADO$424,0)-1)),0,OFFSET('Daten KEA'!$A$1,MATCH(BG$5,'Daten KEA'!$A:$A,0)-1,MATCH(AN211,'Daten KEA'!$A$424:$ADO$424,0)-1))+IF(ISERROR($AL211*INDEX('Energiefaktoren Ecoinvent'!$H:$H,MATCH('mobitool-Faktoren v2.0'!$AJ211,'Energiefaktoren Ecoinvent'!$A:$A,0))),0,$AL211*INDEX('Energiefaktoren Ecoinvent'!$H:$H,MATCH('mobitool-Faktoren v2.0'!$AJ211,'Energiefaktoren Ecoinvent'!$A:$A,0))))</f>
        <v>0</v>
      </c>
      <c r="BH211" s="306">
        <f ca="1">IF(ISERROR(OFFSET('Daten KEA'!$A$1,MATCH(BH$5,'Daten KEA'!$A:$A,0)-1,MATCH(AO211,'Daten KEA'!$A$424:$ADO$424,0)-1)),0,OFFSET('Daten KEA'!$A$1,MATCH(BH$5,'Daten KEA'!$A:$A,0)-1,MATCH(AO211,'Daten KEA'!$A$424:$ADO$424,0)-1))-IF(ISERROR($AK211*INDEX('Energiefaktoren Ecoinvent'!$H:$H,MATCH('mobitool-Faktoren v2.0'!$AI211,'Energiefaktoren Ecoinvent'!$A:$A,0))),0,$AK211*INDEX('Energiefaktoren Ecoinvent'!$H:$H,MATCH('mobitool-Faktoren v2.0'!$AI211,'Energiefaktoren Ecoinvent'!$A:$A,0)))+IF(OR(AJ211="Benzin",AJ211="Diesel"),IF(ISERROR(OFFSET('Daten KEA'!$A$1,MATCH(BI$5,'Daten KEA'!$A:$A,0)-1,MATCH(AP211,'Daten KEA'!$A$424:$ADO$424,0)-1)),0,OFFSET('Daten KEA'!$A$1,MATCH(BI$5,'Daten KEA'!$A:$A,0)-1,MATCH(AP211,'Daten KEA'!$A$424:$ADO$424,0)-1))-IF(ISERROR($AL211*INDEX('Energiefaktoren Ecoinvent'!$H:$H,MATCH('mobitool-Faktoren v2.0'!$AJ211,'Energiefaktoren Ecoinvent'!$A:$A,0))),0,$AL211*INDEX('Energiefaktoren Ecoinvent'!$H:$H,MATCH('mobitool-Faktoren v2.0'!$AJ211,'Energiefaktoren Ecoinvent'!$A:$A,0))),0)</f>
        <v>0.28036863680640012</v>
      </c>
      <c r="BI211" s="306">
        <f ca="1">IF(OR(AJ211="Benzin",AJ211="Diesel"),0,IF(ISERROR(OFFSET('Daten KEA'!$A$1,MATCH(BI$5,'Daten KEA'!$A:$A,0)-1,MATCH(AP211,'Daten KEA'!$A$424:$ADO$424,0)-1)),0,OFFSET('Daten KEA'!$A$1,MATCH(BI$5,'Daten KEA'!$A:$A,0)-1,MATCH(AP211,'Daten KEA'!$A$424:$ADO$424,0)-1))-IF(ISERROR($AL211*INDEX('Energiefaktoren Ecoinvent'!$H:$H,MATCH('mobitool-Faktoren v2.0'!$AJ211,'Energiefaktoren Ecoinvent'!$A:$A,0))),0,$AL211*INDEX('Energiefaktoren Ecoinvent'!$H:$H,MATCH('mobitool-Faktoren v2.0'!$AJ211,'Energiefaktoren Ecoinvent'!$A:$A,0))))</f>
        <v>0</v>
      </c>
      <c r="BJ211" s="306">
        <f t="shared" ca="1" si="189"/>
        <v>1.2803478368064001</v>
      </c>
      <c r="BK211" s="306">
        <f ca="1">IF(ISERROR(OFFSET('Daten KEA'!$A$1,MATCH(BK$5,'Daten KEA'!$A:$A,0)-1,MATCH(AQ211,'Daten KEA'!$A$424:$ADO$424,0)-1)),0,OFFSET('Daten KEA'!$A$1,MATCH(BK$5,'Daten KEA'!$A:$A,0)-1,MATCH(AQ211,'Daten KEA'!$A$424:$ADO$424,0)-1))</f>
        <v>4.1226404790095005E-2</v>
      </c>
      <c r="BL211" s="306">
        <f ca="1">IF(ISERROR(OFFSET('Daten KEA'!$A$1,MATCH(BL$5,'Daten KEA'!$A:$A,0)-1,MATCH(AR211,'Daten KEA'!$A$424:$ADO$424,0)-1)),0,OFFSET('Daten KEA'!$A$1,MATCH(BL$5,'Daten KEA'!$A:$A,0)-1,MATCH(AR211,'Daten KEA'!$A$424:$ADO$424,0)-1))</f>
        <v>0.15070781778260298</v>
      </c>
      <c r="BM211" s="306">
        <f ca="1">IF(ISERROR(OFFSET('Daten KEA'!$A$1,MATCH(BM$5,'Daten KEA'!$A:$A,0)-1,MATCH(AS211,'Daten KEA'!$A$424:$ADO$424,0)-1)),0,OFFSET('Daten KEA'!$A$1,MATCH(BM$5,'Daten KEA'!$A:$A,0)-1,MATCH(AS211,'Daten KEA'!$A$424:$ADO$424,0)-1))</f>
        <v>0</v>
      </c>
      <c r="BN211" s="307">
        <f t="shared" ca="1" si="148"/>
        <v>1.472282059379098</v>
      </c>
      <c r="BO211" s="306">
        <f ca="1">IF(ISERROR(OFFSET('Daten KEA'!$A$1,MATCH(BO$5,'Daten KEA'!$A:$A,0)-1,MATCH(AT211,'Daten KEA'!$A$424:$ADO$424,0)-1)),0,OFFSET('Daten KEA'!$A$1,MATCH(BO$5,'Daten KEA'!$A:$A,0)-1,MATCH(AT211,'Daten KEA'!$A$424:$ADO$424,0)-1))</f>
        <v>1.4722820749790999</v>
      </c>
      <c r="BP211" s="305">
        <f t="shared" ca="1" si="157"/>
        <v>1.0000000105957971</v>
      </c>
      <c r="BQ211" s="308">
        <f ca="1">IF(ISERROR(OFFSET('Daten GWP'!$A$1,MATCH(BQ$5,'Daten GWP'!$A:$A,0)-1,MATCH(AM211,'Daten GWP'!$A$424:$ADO$424,0)-1)),0,OFFSET('Daten GWP'!$A$1,MATCH(BQ$5,'Daten GWP'!$A:$A,0)-1,MATCH(AM211,'Daten GWP'!$A$424:$ADO$424,0)-1))*1000</f>
        <v>74.733226000000002</v>
      </c>
      <c r="BR211" s="308">
        <f ca="1">IF(ISERROR(OFFSET('Daten GWP'!$A$1,MATCH(BR$5,'Daten GWP'!$A:$A,0)-1,MATCH(AN211,'Daten GWP'!$A$424:$ADO$424,0)-1)),0,OFFSET('Daten GWP'!$A$1,MATCH(BR$5,'Daten GWP'!$A:$A,0)-1,MATCH(AN211,'Daten GWP'!$A$424:$ADO$424,0)-1))*1000</f>
        <v>0</v>
      </c>
      <c r="BS211" s="308">
        <f ca="1">IF(ISERROR(OFFSET('Daten GWP'!$A$1,MATCH(BS$5,'Daten GWP'!$A:$A,0)-1,MATCH(AO211,'Daten GWP'!$A$424:$ADO$424,0)-1)),0,OFFSET('Daten GWP'!$A$1,MATCH(BS$5,'Daten GWP'!$A:$A,0)-1,MATCH(AO211,'Daten GWP'!$A$424:$ADO$424,0)-1))*1000</f>
        <v>14.811802</v>
      </c>
      <c r="BT211" s="308">
        <f ca="1">IF(ISERROR(OFFSET('Daten GWP'!$A$1,MATCH(BT$5,'Daten GWP'!$A:$A,0)-1,MATCH(AP211,'Daten GWP'!$A$424:$ADO$424,0)-1)),0,OFFSET('Daten GWP'!$A$1,MATCH(BT$5,'Daten GWP'!$A:$A,0)-1,MATCH(AP211,'Daten GWP'!$A$424:$ADO$424,0)-1))*1000</f>
        <v>0</v>
      </c>
      <c r="BU211" s="308">
        <f t="shared" ca="1" si="158"/>
        <v>89.545028000000002</v>
      </c>
      <c r="BV211" s="308">
        <f ca="1">IF(ISERROR(OFFSET('Daten GWP'!$A$1,MATCH(BV$5,'Daten GWP'!$A:$A,0)-1,MATCH(AQ211,'Daten GWP'!$A$424:$ADO$424,0)-1)),0,OFFSET('Daten GWP'!$A$1,MATCH(BV$5,'Daten GWP'!$A:$A,0)-1,MATCH(AQ211,'Daten GWP'!$A$424:$ADO$424,0)-1))*1000</f>
        <v>2.0830241000000003</v>
      </c>
      <c r="BW211" s="308">
        <f ca="1">IF(ISERROR(OFFSET('Daten GWP'!$A$1,MATCH(BW$5,'Daten GWP'!$A:$A,0)-1,MATCH(AR211,'Daten GWP'!$A$424:$ADO$424,0)-1)),0,OFFSET('Daten GWP'!$A$1,MATCH(BW$5,'Daten GWP'!$A:$A,0)-1,MATCH(AR211,'Daten GWP'!$A$424:$ADO$424,0)-1))*1000</f>
        <v>9.3048569000000008</v>
      </c>
      <c r="BX211" s="308">
        <f ca="1">IF(ISERROR(OFFSET('Daten GWP'!$A$1,MATCH(BX$5,'Daten GWP'!$A:$A,0)-1,MATCH(AS211,'Daten GWP'!$A$424:$ADO$424,0)-1)),0,OFFSET('Daten GWP'!$A$1,MATCH(BX$5,'Daten GWP'!$A:$A,0)-1,MATCH(AS211,'Daten GWP'!$A$424:$ADO$424,0)-1))*1000</f>
        <v>0</v>
      </c>
      <c r="BY211" s="309">
        <f t="shared" ca="1" si="149"/>
        <v>100.93290900000001</v>
      </c>
      <c r="BZ211" s="308">
        <f ca="1">IF(ISERROR(OFFSET('Daten GWP'!$A$1,MATCH(BZ$5,'Daten GWP'!$A:$A,0)-1,MATCH(AT211,'Daten GWP'!$A$424:$ADO$424,0)-1)),0,OFFSET('Daten GWP'!$A$1,MATCH(BZ$5,'Daten GWP'!$A:$A,0)-1,MATCH(AT211,'Daten GWP'!$A$424:$ADO$424,0)-1))*1000</f>
        <v>100.93291000000001</v>
      </c>
      <c r="CA211" s="305">
        <f t="shared" ca="1" si="159"/>
        <v>1.0000000099075714</v>
      </c>
      <c r="CB211" s="310">
        <f ca="1">IF(ISERROR(OFFSET('Daten Elementary'!$A$1,MATCH(CB$5,'Daten Elementary'!$A:$A,0)-1,MATCH(AM211,'Daten Elementary'!$A$424:$ADO$424,0)-1)),0,OFFSET('Daten Elementary'!$A$1,MATCH(CB$5,'Daten Elementary'!$A:$A,0)-1,MATCH(AM211,'Daten Elementary'!$A$424:$ADO$424,0)-1))*1000000</f>
        <v>23.945</v>
      </c>
      <c r="CC211" s="310">
        <f ca="1">IF(ISERROR(OFFSET('Daten Elementary'!$A$1,MATCH(CC$5,'Daten Elementary'!$A:$A,0)-1,MATCH(AN211,'Daten Elementary'!$A$424:$ADO$424,0)-1)),0,OFFSET('Daten Elementary'!$A$1,MATCH(CC$5,'Daten Elementary'!$A:$A,0)-1,MATCH(AN211,'Daten Elementary'!$A$424:$ADO$424,0)-1))*1000000</f>
        <v>0</v>
      </c>
      <c r="CD211" s="310">
        <f ca="1">IF(ISERROR(OFFSET('Daten Elementary'!$A$1,MATCH(CD$5,'Daten Elementary'!$A:$A,0)-1,MATCH(AO211,'Daten Elementary'!$A$424:$ADO$424,0)-1)),0,OFFSET('Daten Elementary'!$A$1,MATCH(CD$5,'Daten Elementary'!$A:$A,0)-1,MATCH(AO211,'Daten Elementary'!$A$424:$ADO$424,0)-1))*1000000</f>
        <v>5.3475828999999999</v>
      </c>
      <c r="CE211" s="310">
        <f ca="1">IF(ISERROR(OFFSET('Daten Elementary'!$A$1,MATCH(CE$5,'Daten Elementary'!$A:$A,0)-1,MATCH(AP211,'Daten Elementary'!$A$424:$ADO$424,0)-1)),0,OFFSET('Daten Elementary'!$A$1,MATCH(CE$5,'Daten Elementary'!$A:$A,0)-1,MATCH(AP211,'Daten Elementary'!$A$424:$ADO$424,0)-1))*1000000</f>
        <v>0</v>
      </c>
      <c r="CF211" s="310">
        <f t="shared" ca="1" si="160"/>
        <v>29.292582899999999</v>
      </c>
      <c r="CG211" s="310">
        <f ca="1">IF(ISERROR(OFFSET('Daten Elementary'!$A$1,MATCH(CG$5,'Daten Elementary'!$A:$A,0)-1,MATCH(AQ211,'Daten Elementary'!$A$424:$ADO$424,0)-1)),0,OFFSET('Daten Elementary'!$A$1,MATCH(CG$5,'Daten Elementary'!$A:$A,0)-1,MATCH(AQ211,'Daten Elementary'!$A$424:$ADO$424,0)-1))*1000000</f>
        <v>0.25652133999999999</v>
      </c>
      <c r="CH211" s="310">
        <f ca="1">IF(ISERROR(OFFSET('Daten Elementary'!$A$1,MATCH(CH$5,'Daten Elementary'!$A:$A,0)-1,MATCH(AR211,'Daten Elementary'!$A$424:$ADO$424,0)-1)),0,OFFSET('Daten Elementary'!$A$1,MATCH(CH$5,'Daten Elementary'!$A:$A,0)-1,MATCH(AR211,'Daten Elementary'!$A$424:$ADO$424,0)-1))*1000000</f>
        <v>13.134621000000001</v>
      </c>
      <c r="CI211" s="310">
        <f ca="1">IF(ISERROR(OFFSET('Daten Elementary'!$A$1,MATCH(CI$5,'Daten Elementary'!$A:$A,0)-1,MATCH(AS211,'Daten Elementary'!$A$424:$ADO$424,0)-1)),0,OFFSET('Daten Elementary'!$A$1,MATCH(CI$5,'Daten Elementary'!$A:$A,0)-1,MATCH(AS211,'Daten Elementary'!$A$424:$ADO$424,0)-1))*1000000</f>
        <v>0</v>
      </c>
      <c r="CJ211" s="311">
        <f t="shared" ca="1" si="161"/>
        <v>42.683725240000001</v>
      </c>
      <c r="CK211" s="310">
        <f ca="1">IF(ISERROR(OFFSET('Daten Elementary'!$A$1,MATCH(CK$5,'Daten Elementary'!$A:$A,0)-1,MATCH($AT211,'Daten Elementary'!$A$424:$ADO$424,0)-1)),0,OFFSET('Daten Elementary'!$A$1,MATCH(CK$5,'Daten Elementary'!$A:$A,0)-1,MATCH($AT211,'Daten Elementary'!$A$424:$ADO$424,0)-1))*1000000</f>
        <v>42.683725000000003</v>
      </c>
      <c r="CL211" s="305">
        <f t="shared" ca="1" si="162"/>
        <v>0.99999999437724807</v>
      </c>
      <c r="CM211" s="312">
        <f ca="1">IF(ISERROR(OFFSET('Daten Elementary'!$A$1,MATCH(CM$5,'Daten Elementary'!$A:$A,0)-1,MATCH(AM211,'Daten Elementary'!$A$424:$ADO$424,0)-1)),0,OFFSET('Daten Elementary'!$A$1,MATCH(CM$5,'Daten Elementary'!$A:$A,0)-1,MATCH(AM211,'Daten Elementary'!$A$424:$ADO$424,0)-1))*1000000</f>
        <v>23.945</v>
      </c>
      <c r="CN211" s="312">
        <f ca="1">IF(ISERROR(OFFSET('Daten Elementary'!$A$1,MATCH(CN$5,'Daten Elementary'!$A:$A,0)-1,MATCH(AN211,'Daten Elementary'!$A$424:$ADO$424,0)-1)),0,OFFSET('Daten Elementary'!$A$1,MATCH(CN$5,'Daten Elementary'!$A:$A,0)-1,MATCH(AN211,'Daten Elementary'!$A$424:$ADO$424,0)-1))*1000000</f>
        <v>0</v>
      </c>
      <c r="CO211" s="312">
        <f ca="1">IF(ISERROR(OFFSET('Daten Elementary'!$A$1,MATCH(CO$5,'Daten Elementary'!$A:$A,0)-1,MATCH(AO211,'Daten Elementary'!$A$424:$ADO$424,0)-1)),0,OFFSET('Daten Elementary'!$A$1,MATCH(CO$5,'Daten Elementary'!$A:$A,0)-1,MATCH(AO211,'Daten Elementary'!$A$424:$ADO$424,0)-1))*1000000</f>
        <v>4.2996880000000006</v>
      </c>
      <c r="CP211" s="312">
        <f ca="1">IF(ISERROR(OFFSET('Daten Elementary'!$A$1,MATCH(CP$5,'Daten Elementary'!$A:$A,0)-1,MATCH(AP211,'Daten Elementary'!$A$424:$ADO$424,0)-1)),0,OFFSET('Daten Elementary'!$A$1,MATCH(CP$5,'Daten Elementary'!$A:$A,0)-1,MATCH(AP211,'Daten Elementary'!$A$424:$ADO$424,0)-1))*1000000</f>
        <v>0</v>
      </c>
      <c r="CQ211" s="312">
        <f t="shared" ca="1" si="163"/>
        <v>28.244688</v>
      </c>
      <c r="CR211" s="312">
        <f ca="1">IF(ISERROR(OFFSET('Daten Elementary'!$A$1,MATCH(CR$5,'Daten Elementary'!$A:$A,0)-1,MATCH(AQ211,'Daten Elementary'!$A$424:$ADO$424,0)-1)),0,OFFSET('Daten Elementary'!$A$1,MATCH(CR$5,'Daten Elementary'!$A:$A,0)-1,MATCH(AQ211,'Daten Elementary'!$A$424:$ADO$424,0)-1))*1000000</f>
        <v>0.20006805999999999</v>
      </c>
      <c r="CS211" s="312">
        <f ca="1">IF(ISERROR(OFFSET('Daten Elementary'!$A$1,MATCH(CS$5,'Daten Elementary'!$A:$A,0)-1,MATCH(AR211,'Daten Elementary'!$A$424:$ADO$424,0)-1)),0,OFFSET('Daten Elementary'!$A$1,MATCH(CS$5,'Daten Elementary'!$A:$A,0)-1,MATCH(AR211,'Daten Elementary'!$A$424:$ADO$424,0)-1))*1000000</f>
        <v>4.0451983</v>
      </c>
      <c r="CT211" s="312">
        <f ca="1">IF(ISERROR(OFFSET('Daten Elementary'!$A$1,MATCH(CT$5,'Daten Elementary'!$A:$A,0)-1,MATCH(AS211,'Daten Elementary'!$A$424:$ADO$424,0)-1)),0,OFFSET('Daten Elementary'!$A$1,MATCH(CT$5,'Daten Elementary'!$A:$A,0)-1,MATCH(AS211,'Daten Elementary'!$A$424:$ADO$424,0)-1))*1000000</f>
        <v>0</v>
      </c>
      <c r="CU211" s="313">
        <f t="shared" ca="1" si="164"/>
        <v>32.489954359999999</v>
      </c>
      <c r="CV211" s="312">
        <f ca="1">IF(ISERROR(OFFSET('Daten Elementary'!$A$1,MATCH(CV$5,'Daten Elementary'!$A:$A,0)-1,MATCH($AT211,'Daten Elementary'!$A$424:$ADO$424,0)-1)),0,OFFSET('Daten Elementary'!$A$1,MATCH(CV$5,'Daten Elementary'!$A:$A,0)-1,MATCH($AT211,'Daten Elementary'!$A$424:$ADO$424,0)-1))*1000000</f>
        <v>32.489954000000004</v>
      </c>
      <c r="CW211" s="305">
        <f t="shared" ca="1" si="165"/>
        <v>0.99999998891965225</v>
      </c>
      <c r="CX211" s="314">
        <f ca="1">IF(ISERROR(OFFSET('Daten Elementary'!$A$1,MATCH(CX$5,'Daten Elementary'!$A:$A,0)-1,MATCH(AM211,'Daten Elementary'!$A$424:$ADO$424,0)-1)),0,OFFSET('Daten Elementary'!$A$1,MATCH(CX$5,'Daten Elementary'!$A:$A,0)-1,MATCH(AM211,'Daten Elementary'!$A$424:$ADO$424,0)-1))*1000000</f>
        <v>25.518733000000001</v>
      </c>
      <c r="CY211" s="314">
        <f ca="1">IF(ISERROR(OFFSET('Daten Elementary'!$A$1,MATCH(CY$5,'Daten Elementary'!$A:$A,0)-1,MATCH(AN211,'Daten Elementary'!$A$424:$ADO$424,0)-1)),0,OFFSET('Daten Elementary'!$A$1,MATCH(CY$5,'Daten Elementary'!$A:$A,0)-1,MATCH(AN211,'Daten Elementary'!$A$424:$ADO$424,0)-1))*1000000</f>
        <v>0</v>
      </c>
      <c r="CZ211" s="314">
        <f ca="1">IF(ISERROR(OFFSET('Daten Elementary'!$A$1,MATCH(CZ$5,'Daten Elementary'!$A:$A,0)-1,MATCH(AO211,'Daten Elementary'!$A$424:$ADO$424,0)-1)),0,OFFSET('Daten Elementary'!$A$1,MATCH(CZ$5,'Daten Elementary'!$A:$A,0)-1,MATCH(AO211,'Daten Elementary'!$A$424:$ADO$424,0)-1))*1000000</f>
        <v>59.724021999999998</v>
      </c>
      <c r="DA211" s="314">
        <f ca="1">IF(ISERROR(OFFSET('Daten Elementary'!$A$1,MATCH(DA$5,'Daten Elementary'!$A:$A,0)-1,MATCH(AP211,'Daten Elementary'!$A$424:$ADO$424,0)-1)),0,OFFSET('Daten Elementary'!$A$1,MATCH(DA$5,'Daten Elementary'!$A:$A,0)-1,MATCH(AP211,'Daten Elementary'!$A$424:$ADO$424,0)-1))*1000000</f>
        <v>0</v>
      </c>
      <c r="DB211" s="314">
        <f t="shared" ca="1" si="166"/>
        <v>85.242755000000002</v>
      </c>
      <c r="DC211" s="314">
        <f ca="1">IF(ISERROR(OFFSET('Daten Elementary'!$A$1,MATCH(DC$5,'Daten Elementary'!$A:$A,0)-1,MATCH(AQ211,'Daten Elementary'!$A$424:$ADO$424,0)-1)),0,OFFSET('Daten Elementary'!$A$1,MATCH(DC$5,'Daten Elementary'!$A:$A,0)-1,MATCH(AQ211,'Daten Elementary'!$A$424:$ADO$424,0)-1))*1000000</f>
        <v>6.7458621000000001</v>
      </c>
      <c r="DD211" s="314">
        <f ca="1">IF(ISERROR(OFFSET('Daten Elementary'!$A$1,MATCH(DD$5,'Daten Elementary'!$A:$A,0)-1,MATCH(AR211,'Daten Elementary'!$A$424:$ADO$424,0)-1)),0,OFFSET('Daten Elementary'!$A$1,MATCH(DD$5,'Daten Elementary'!$A:$A,0)-1,MATCH(AR211,'Daten Elementary'!$A$424:$ADO$424,0)-1))*1000000</f>
        <v>4.4972152000000003</v>
      </c>
      <c r="DE211" s="314">
        <f ca="1">IF(ISERROR(OFFSET('Daten Elementary'!$A$1,MATCH(DE$5,'Daten Elementary'!$A:$A,0)-1,MATCH(AS211,'Daten Elementary'!$A$424:$ADO$424,0)-1)),0,OFFSET('Daten Elementary'!$A$1,MATCH(DE$5,'Daten Elementary'!$A:$A,0)-1,MATCH(AS211,'Daten Elementary'!$A$424:$ADO$424,0)-1))*1000000</f>
        <v>0</v>
      </c>
      <c r="DF211" s="315">
        <f t="shared" ca="1" si="167"/>
        <v>96.485832299999998</v>
      </c>
      <c r="DG211" s="314">
        <f ca="1">IF(ISERROR(OFFSET('Daten Elementary'!$A$1,MATCH(DG$5,'Daten Elementary'!$A:$A,0)-1,MATCH($AT211,'Daten Elementary'!$A$424:$ADO$424,0)-1)),0,OFFSET('Daten Elementary'!$A$1,MATCH(DG$5,'Daten Elementary'!$A:$A,0)-1,MATCH($AT211,'Daten Elementary'!$A$424:$ADO$424,0)-1))*1000000</f>
        <v>96.485832000000002</v>
      </c>
      <c r="DH211" s="305">
        <f t="shared" ca="1" si="168"/>
        <v>0.99999999689073527</v>
      </c>
      <c r="DI211" s="316">
        <f ca="1">IF(ISERROR(OFFSET('Daten Elementary'!$A$1,MATCH(DI$5,'Daten Elementary'!$A:$A,0)-1,MATCH(AM211,'Daten Elementary'!$A$424:$ADO$424,0)-1)),0,OFFSET('Daten Elementary'!$A$1,MATCH(DI$5,'Daten Elementary'!$A:$A,0)-1,MATCH(AM211,'Daten Elementary'!$A$424:$ADO$424,0)-1))*1000000</f>
        <v>338.78000000000003</v>
      </c>
      <c r="DJ211" s="316">
        <f ca="1">IF(ISERROR(OFFSET('Daten Elementary'!$A$1,MATCH(DJ$5,'Daten Elementary'!$A:$A,0)-1,MATCH(AN211,'Daten Elementary'!$A$424:$ADO$424,0)-1)),0,OFFSET('Daten Elementary'!$A$1,MATCH(DJ$5,'Daten Elementary'!$A:$A,0)-1,MATCH(AN211,'Daten Elementary'!$A$424:$ADO$424,0)-1))*1000000</f>
        <v>0</v>
      </c>
      <c r="DK211" s="316">
        <f ca="1">IF(ISERROR(OFFSET('Daten Elementary'!$A$1,MATCH(DK$5,'Daten Elementary'!$A:$A,0)-1,MATCH(AO211,'Daten Elementary'!$A$424:$ADO$424,0)-1)),0,OFFSET('Daten Elementary'!$A$1,MATCH(DK$5,'Daten Elementary'!$A:$A,0)-1,MATCH(AO211,'Daten Elementary'!$A$424:$ADO$424,0)-1))*1000000</f>
        <v>63.846100000000007</v>
      </c>
      <c r="DL211" s="316">
        <f ca="1">IF(ISERROR(OFFSET('Daten Elementary'!$A$1,MATCH(DL$5,'Daten Elementary'!$A:$A,0)-1,MATCH(AP211,'Daten Elementary'!$A$424:$ADO$424,0)-1)),0,OFFSET('Daten Elementary'!$A$1,MATCH(DL$5,'Daten Elementary'!$A:$A,0)-1,MATCH(AP211,'Daten Elementary'!$A$424:$ADO$424,0)-1))*1000000</f>
        <v>0</v>
      </c>
      <c r="DM211" s="316">
        <f t="shared" ca="1" si="169"/>
        <v>402.62610000000006</v>
      </c>
      <c r="DN211" s="316">
        <f ca="1">IF(ISERROR(OFFSET('Daten Elementary'!$A$1,MATCH(DN$5,'Daten Elementary'!$A:$A,0)-1,MATCH(AQ211,'Daten Elementary'!$A$424:$ADO$424,0)-1)),0,OFFSET('Daten Elementary'!$A$1,MATCH(DN$5,'Daten Elementary'!$A:$A,0)-1,MATCH(AQ211,'Daten Elementary'!$A$424:$ADO$424,0)-1))*1000000</f>
        <v>2.2058888999999997</v>
      </c>
      <c r="DO211" s="316">
        <f ca="1">IF(ISERROR(OFFSET('Daten Elementary'!$A$1,MATCH(DO$5,'Daten Elementary'!$A:$A,0)-1,MATCH(AR211,'Daten Elementary'!$A$424:$ADO$424,0)-1)),0,OFFSET('Daten Elementary'!$A$1,MATCH(DO$5,'Daten Elementary'!$A:$A,0)-1,MATCH(AR211,'Daten Elementary'!$A$424:$ADO$424,0)-1))*1000000</f>
        <v>14.951943</v>
      </c>
      <c r="DP211" s="316">
        <f ca="1">IF(ISERROR(OFFSET('Daten Elementary'!$A$1,MATCH(DP$5,'Daten Elementary'!$A:$A,0)-1,MATCH(AS211,'Daten Elementary'!$A$424:$ADO$424,0)-1)),0,OFFSET('Daten Elementary'!$A$1,MATCH(DP$5,'Daten Elementary'!$A:$A,0)-1,MATCH(AS211,'Daten Elementary'!$A$424:$ADO$424,0)-1))*1000000</f>
        <v>0</v>
      </c>
      <c r="DQ211" s="317">
        <f t="shared" ca="1" si="170"/>
        <v>419.78393190000008</v>
      </c>
      <c r="DR211" s="316">
        <f ca="1">IF(ISERROR(OFFSET('Daten Elementary'!$A$1,MATCH(DR$5,'Daten Elementary'!$A:$A,0)-1,MATCH($AT211,'Daten Elementary'!$A$424:$ADO$424,0)-1)),0,OFFSET('Daten Elementary'!$A$1,MATCH(DR$5,'Daten Elementary'!$A:$A,0)-1,MATCH($AT211,'Daten Elementary'!$A$424:$ADO$424,0)-1))*1000000</f>
        <v>419.78393</v>
      </c>
      <c r="DS211" s="305">
        <f t="shared" ca="1" si="171"/>
        <v>0.99999999547386176</v>
      </c>
      <c r="DT211" s="318">
        <f ca="1">IF(ISERROR(OFFSET('Daten UBP13'!$A$1,MATCH(DT$5,'Daten UBP13'!$A:$A,0)-1,MATCH(AM211,'Daten UBP13'!$A$424:$AEG$424,0)-1)),0,OFFSET('Daten UBP13'!$A$1,MATCH(DT$5,'Daten UBP13'!$A:$A,0)-1,MATCH(AM211,'Daten UBP13'!$A$424:$AEG$424,0)-1))</f>
        <v>71.907752000000002</v>
      </c>
      <c r="DU211" s="318">
        <f ca="1">IF(ISERROR(OFFSET('Daten UBP13'!$A$1,MATCH(DU$5,'Daten UBP13'!$A:$A,0)-1,MATCH(AN211,'Daten UBP13'!$A$424:$AEG$424,0)-1)),0,OFFSET('Daten UBP13'!$A$1,MATCH(DU$5,'Daten UBP13'!$A:$A,0)-1,MATCH(AN211,'Daten UBP13'!$A$424:$AEG$424,0)-1))</f>
        <v>0</v>
      </c>
      <c r="DV211" s="318">
        <f ca="1">IF(ISERROR(OFFSET('Daten UBP13'!$A$1,MATCH(DV$5,'Daten UBP13'!$A:$A,0)-1,MATCH(AO211,'Daten UBP13'!$A$424:$AEG$424,0)-1)),0,OFFSET('Daten UBP13'!$A$1,MATCH(DV$5,'Daten UBP13'!$A:$A,0)-1,MATCH(AO211,'Daten UBP13'!$A$424:$AEG$424,0)-1))</f>
        <v>28.915400999999999</v>
      </c>
      <c r="DW211" s="318">
        <f ca="1">IF(ISERROR(OFFSET('Daten UBP13'!$A$1,MATCH(DW$5,'Daten UBP13'!$A:$A,0)-1,MATCH(AP211,'Daten UBP13'!$A$424:$AEG$424,0)-1)),0,OFFSET('Daten UBP13'!$A$1,MATCH(DW$5,'Daten UBP13'!$A:$A,0)-1,MATCH(AP211,'Daten UBP13'!$A$424:$AEG$424,0)-1))</f>
        <v>0</v>
      </c>
      <c r="DX211" s="318">
        <f t="shared" ca="1" si="172"/>
        <v>100.823153</v>
      </c>
      <c r="DY211" s="318">
        <f ca="1">IF(ISERROR(OFFSET('Daten UBP13'!$A$1,MATCH(DY$5,'Daten UBP13'!$A:$A,0)-1,MATCH(AQ211,'Daten UBP13'!$A$424:$AEG$424,0)-1)),0,OFFSET('Daten UBP13'!$A$1,MATCH(DY$5,'Daten UBP13'!$A:$A,0)-1,MATCH(AQ211,'Daten UBP13'!$A$424:$AEG$424,0)-1))</f>
        <v>2.0904622000000002</v>
      </c>
      <c r="DZ211" s="318">
        <f ca="1">IF(ISERROR(OFFSET('Daten UBP13'!$A$1,MATCH(DZ$5,'Daten UBP13'!$A:$A,0)-1,MATCH(AR211,'Daten UBP13'!$A$424:$AEG$424,0)-1)),0,OFFSET('Daten UBP13'!$A$1,MATCH(DZ$5,'Daten UBP13'!$A:$A,0)-1,MATCH(AR211,'Daten UBP13'!$A$424:$AEG$424,0)-1))</f>
        <v>14.15662</v>
      </c>
      <c r="EA211" s="318">
        <f ca="1">IF(ISERROR(OFFSET('Daten UBP13'!$A$1,MATCH(EA$5,'Daten UBP13'!$A:$A,0)-1,MATCH(AS211,'Daten UBP13'!$A$424:$AEG$424,0)-1)),0,OFFSET('Daten UBP13'!$A$1,MATCH(EA$5,'Daten UBP13'!$A:$A,0)-1,MATCH(AS211,'Daten UBP13'!$A$424:$AEG$424,0)-1))</f>
        <v>0</v>
      </c>
      <c r="EB211" s="319">
        <f t="shared" ca="1" si="173"/>
        <v>117.07023520000001</v>
      </c>
      <c r="EC211" s="318">
        <f ca="1">IF(ISERROR(OFFSET('Daten UBP13'!$A$1,MATCH(EC$5,'Daten UBP13'!$A:$A,0)-1,MATCH(AT211,'Daten UBP13'!$A$424:$AEG$424,0)-1)),0,OFFSET('Daten UBP13'!$A$1,MATCH(EC$5,'Daten UBP13'!$A:$A,0)-1,MATCH(AT211,'Daten UBP13'!$A$424:$AEG$424,0)-1))</f>
        <v>117.07024</v>
      </c>
      <c r="ED211" s="305">
        <f t="shared" ca="1" si="174"/>
        <v>1.0000000410010279</v>
      </c>
      <c r="EE211" s="320">
        <f ca="1">IF(ISERROR(OFFSET('Daten ReCiPe'!$A$1,MATCH(EE$5,'Daten ReCiPe'!$A:$A,0)-1,MATCH(AM211,'Daten ReCiPe'!$A$424:$ADO$424,0)-1)),0,OFFSET('Daten ReCiPe'!$A$1,MATCH(EE$5,'Daten ReCiPe'!$A:$A,0)-1,MATCH(AM211,'Daten ReCiPe'!$A$424:$ADO$424,0)-1))*1000</f>
        <v>4.1391109999999998</v>
      </c>
      <c r="EF211" s="320">
        <f ca="1">IF(ISERROR(OFFSET('Daten ReCiPe'!$A$1,MATCH(EF$5,'Daten ReCiPe'!$A:$A,0)-1,MATCH(AN211,'Daten ReCiPe'!$A$424:$ADO$424,0)-1)),0,OFFSET('Daten ReCiPe'!$A$1,MATCH(EF$5,'Daten ReCiPe'!$A:$A,0)-1,MATCH(AN211,'Daten ReCiPe'!$A$424:$ADO$424,0)-1))*1000</f>
        <v>0</v>
      </c>
      <c r="EG211" s="320">
        <f ca="1">IF(ISERROR(OFFSET('Daten ReCiPe'!$A$1,MATCH(EG$5,'Daten ReCiPe'!$A:$A,0)-1,MATCH(AO211,'Daten ReCiPe'!$A$424:$ADO$424,0)-1)),0,OFFSET('Daten ReCiPe'!$A$1,MATCH(EG$5,'Daten ReCiPe'!$A:$A,0)-1,MATCH(AO211,'Daten ReCiPe'!$A$424:$ADO$424,0)-1))*1000</f>
        <v>4.8777741999999993</v>
      </c>
      <c r="EH211" s="320">
        <f ca="1">IF(ISERROR(OFFSET('Daten ReCiPe'!$A$1,MATCH(EH$5,'Daten ReCiPe'!$A:$A,0)-1,MATCH(AP211,'Daten ReCiPe'!$A$424:$ADO$424,0)-1)),0,OFFSET('Daten ReCiPe'!$A$1,MATCH(EH$5,'Daten ReCiPe'!$A:$A,0)-1,MATCH(AP211,'Daten ReCiPe'!$A$424:$ADO$424,0)-1))*1000</f>
        <v>0</v>
      </c>
      <c r="EI211" s="320">
        <f t="shared" ca="1" si="175"/>
        <v>9.016885199999999</v>
      </c>
      <c r="EJ211" s="320">
        <f ca="1">IF(ISERROR(OFFSET('Daten ReCiPe'!$A$1,MATCH(EJ$5,'Daten ReCiPe'!$A:$A,0)-1,MATCH(AQ211,'Daten ReCiPe'!$A$424:$ADO$424,0)-1)),0,OFFSET('Daten ReCiPe'!$A$1,MATCH(EJ$5,'Daten ReCiPe'!$A:$A,0)-1,MATCH(AQ211,'Daten ReCiPe'!$A$424:$ADO$424,0)-1))*1000</f>
        <v>0.23095547</v>
      </c>
      <c r="EK211" s="320">
        <f ca="1">IF(ISERROR(OFFSET('Daten ReCiPe'!$A$1,MATCH(EK$5,'Daten ReCiPe'!$A:$A,0)-1,MATCH(AR211,'Daten ReCiPe'!$A$424:$ADO$424,0)-1)),0,OFFSET('Daten ReCiPe'!$A$1,MATCH(EK$5,'Daten ReCiPe'!$A:$A,0)-1,MATCH(AR211,'Daten ReCiPe'!$A$424:$ADO$424,0)-1))*1000</f>
        <v>1.2639353</v>
      </c>
      <c r="EL211" s="320">
        <f ca="1">IF(ISERROR(OFFSET('Daten ReCiPe'!$A$1,MATCH(EL$5,'Daten ReCiPe'!$A:$A,0)-1,MATCH(AS211,'Daten ReCiPe'!$A$424:$ADO$424,0)-1)),0,OFFSET('Daten ReCiPe'!$A$1,MATCH(EL$5,'Daten ReCiPe'!$A:$A,0)-1,MATCH(AS211,'Daten ReCiPe'!$A$424:$ADO$424,0)-1))*1000</f>
        <v>0</v>
      </c>
      <c r="EM211" s="321">
        <f t="shared" ca="1" si="176"/>
        <v>10.511775969999999</v>
      </c>
      <c r="EN211" s="320">
        <f ca="1">IF(ISERROR(OFFSET('Daten ReCiPe'!$A$1,MATCH(EN$5,'Daten ReCiPe'!$A:$A,0)-1,MATCH(AT211,'Daten ReCiPe'!$A$424:$ADO$424,0)-1)),0,OFFSET('Daten ReCiPe'!$A$1,MATCH(EN$5,'Daten ReCiPe'!$A:$A,0)-1,MATCH(AT211,'Daten ReCiPe'!$A$424:$ADO$424,0)-1))*1000</f>
        <v>10.511776000000001</v>
      </c>
      <c r="EO211" s="305">
        <f t="shared" ca="1" si="177"/>
        <v>1.0000000028539424</v>
      </c>
      <c r="EP211" s="322">
        <f ca="1">IF(ISERROR(OFFSET('Daten Elementary'!$A$1,MATCH(EP$5,'Daten Elementary'!$A:$A,0)-1,MATCH(AM211,'Daten Elementary'!$A$424:$ADO$424,0)-1)),0,OFFSET('Daten Elementary'!$A$1,MATCH(EP$5,'Daten Elementary'!$A:$A,0)-1,MATCH(AM211,'Daten Elementary'!$A$424:$ADO$424,0)-1))*1000000</f>
        <v>0.46728999999999998</v>
      </c>
      <c r="EQ211" s="322">
        <f ca="1">IF(ISERROR(OFFSET('Daten Elementary'!$A$1,MATCH(EQ$5,'Daten Elementary'!$A:$A,0)-1,MATCH(AN211,'Daten Elementary'!$A$424:$ADO$424,0)-1)),0,OFFSET('Daten Elementary'!$A$1,MATCH(EQ$5,'Daten Elementary'!$A:$A,0)-1,MATCH(AN211,'Daten Elementary'!$A$424:$ADO$424,0)-1))*1000000</f>
        <v>0</v>
      </c>
      <c r="ER211" s="322">
        <f ca="1">IF(ISERROR(OFFSET('Daten Elementary'!$A$1,MATCH(ER$5,'Daten Elementary'!$A:$A,0)-1,MATCH(AO211,'Daten Elementary'!$A$424:$ADO$424,0)-1)),0,OFFSET('Daten Elementary'!$A$1,MATCH(ER$5,'Daten Elementary'!$A:$A,0)-1,MATCH(AO211,'Daten Elementary'!$A$424:$ADO$424,0)-1))*1000000</f>
        <v>106.32359000000001</v>
      </c>
      <c r="ES211" s="322">
        <f ca="1">IF(ISERROR(OFFSET('Daten Elementary'!$A$1,MATCH(ES$5,'Daten Elementary'!$A:$A,0)-1,MATCH(AP211,'Daten Elementary'!$A$424:$ADO$424,0)-1)),0,OFFSET('Daten Elementary'!$A$1,MATCH(ES$5,'Daten Elementary'!$A:$A,0)-1,MATCH(AP211,'Daten Elementary'!$A$424:$ADO$424,0)-1))*1000000</f>
        <v>0</v>
      </c>
      <c r="ET211" s="322">
        <f t="shared" ca="1" si="178"/>
        <v>106.79088000000002</v>
      </c>
      <c r="EU211" s="322">
        <f ca="1">IF(ISERROR(OFFSET('Daten Elementary'!$A$1,MATCH(EU$5,'Daten Elementary'!$A:$A,0)-1,MATCH(AQ211,'Daten Elementary'!$A$424:$ADO$424,0)-1)),0,OFFSET('Daten Elementary'!$A$1,MATCH(EU$5,'Daten Elementary'!$A:$A,0)-1,MATCH(AQ211,'Daten Elementary'!$A$424:$ADO$424,0)-1))*1000000</f>
        <v>4.4632342999999999</v>
      </c>
      <c r="EV211" s="322">
        <f ca="1">IF(ISERROR(OFFSET('Daten Elementary'!$A$1,MATCH(EV$5,'Daten Elementary'!$A:$A,0)-1,MATCH(AR211,'Daten Elementary'!$A$424:$ADO$424,0)-1)),0,OFFSET('Daten Elementary'!$A$1,MATCH(EV$5,'Daten Elementary'!$A:$A,0)-1,MATCH(AR211,'Daten Elementary'!$A$424:$ADO$424,0)-1))*1000000</f>
        <v>14.207571999999999</v>
      </c>
      <c r="EW211" s="322">
        <f ca="1">IF(ISERROR(OFFSET('Daten Elementary'!$A$1,MATCH(EW$5,'Daten Elementary'!$A:$A,0)-1,MATCH(AS211,'Daten Elementary'!$A$424:$ADO$424,0)-1)),0,OFFSET('Daten Elementary'!$A$1,MATCH(EW$5,'Daten Elementary'!$A:$A,0)-1,MATCH(AS211,'Daten Elementary'!$A$424:$ADO$424,0)-1))*1000000</f>
        <v>0</v>
      </c>
      <c r="EX211" s="323">
        <f t="shared" ca="1" si="179"/>
        <v>125.46168630000001</v>
      </c>
      <c r="EY211" s="322">
        <f ca="1">IF(ISERROR(OFFSET('Daten Elementary'!$A$1,MATCH(EY$5,'Daten Elementary'!$A:$A,0)-1,MATCH($AT211,'Daten Elementary'!$A$424:$ADO$424,0)-1)),0,OFFSET('Daten Elementary'!$A$1,MATCH(EY$5,'Daten Elementary'!$A:$A,0)-1,MATCH($AT211,'Daten Elementary'!$A$424:$ADO$424,0)-1))*1000000</f>
        <v>125.46167999999999</v>
      </c>
      <c r="EZ211" s="305">
        <f t="shared" ca="1" si="180"/>
        <v>0.99999994978546669</v>
      </c>
      <c r="FA211" s="314">
        <f ca="1">IF(ISERROR(OFFSET('Daten Elementary'!$A$1,MATCH(FA$5,'Daten Elementary'!$A:$A,0)-1,MATCH(AM211,'Daten Elementary'!$A$424:$ADO$424,0)-1)),0,OFFSET('Daten Elementary'!$A$1,MATCH(FA$5,'Daten Elementary'!$A:$A,0)-1,MATCH(AM211,'Daten Elementary'!$A$424:$ADO$424,0)-1))*1000</f>
        <v>73.599999999999994</v>
      </c>
      <c r="FB211" s="314">
        <f ca="1">IF(ISERROR(OFFSET('Daten Elementary'!$A$1,MATCH(FB$5,'Daten Elementary'!$A:$A,0)-1,MATCH(AN211,'Daten Elementary'!$A$424:$ADO$424,0)-1)),0,OFFSET('Daten Elementary'!$A$1,MATCH(FB$5,'Daten Elementary'!$A:$A,0)-1,MATCH(AN211,'Daten Elementary'!$A$424:$ADO$424,0)-1))*1000</f>
        <v>0</v>
      </c>
      <c r="FC211" s="314">
        <f ca="1">IF(ISERROR(OFFSET('Daten Elementary'!$A$1,MATCH(FC$5,'Daten Elementary'!$A:$A,0)-1,MATCH(AO211,'Daten Elementary'!$A$424:$ADO$424,0)-1)),0,OFFSET('Daten Elementary'!$A$1,MATCH(FC$5,'Daten Elementary'!$A:$A,0)-1,MATCH(AO211,'Daten Elementary'!$A$424:$ADO$424,0)-1))*1000</f>
        <v>11.68262</v>
      </c>
      <c r="FD211" s="314">
        <f ca="1">IF(ISERROR(OFFSET('Daten Elementary'!$A$1,MATCH(FD$5,'Daten Elementary'!$A:$A,0)-1,MATCH(AP211,'Daten Elementary'!$A$424:$ADO$424,0)-1)),0,OFFSET('Daten Elementary'!$A$1,MATCH(FD$5,'Daten Elementary'!$A:$A,0)-1,MATCH(AP211,'Daten Elementary'!$A$424:$ADO$424,0)-1))*1000</f>
        <v>0</v>
      </c>
      <c r="FE211" s="314">
        <f t="shared" ca="1" si="181"/>
        <v>85.282619999999994</v>
      </c>
      <c r="FF211" s="314">
        <f ca="1">IF(ISERROR(OFFSET('Daten Elementary'!$A$1,MATCH(FF$5,'Daten Elementary'!$A:$A,0)-1,MATCH(AQ211,'Daten Elementary'!$A$424:$ADO$424,0)-1)),0,OFFSET('Daten Elementary'!$A$1,MATCH(FF$5,'Daten Elementary'!$A:$A,0)-1,MATCH(AQ211,'Daten Elementary'!$A$424:$ADO$424,0)-1))*1000</f>
        <v>1.9885025999999999</v>
      </c>
      <c r="FG211" s="314">
        <f ca="1">IF(ISERROR(OFFSET('Daten Elementary'!$A$1,MATCH(FG$5,'Daten Elementary'!$A:$A,0)-1,MATCH(AR211,'Daten Elementary'!$A$424:$ADO$424,0)-1)),0,OFFSET('Daten Elementary'!$A$1,MATCH(FG$5,'Daten Elementary'!$A:$A,0)-1,MATCH(AR211,'Daten Elementary'!$A$424:$ADO$424,0)-1))*1000</f>
        <v>8.4322350000000004</v>
      </c>
      <c r="FH211" s="314">
        <f ca="1">IF(ISERROR(OFFSET('Daten Elementary'!$A$1,MATCH(FH$5,'Daten Elementary'!$A:$A,0)-1,MATCH(AS211,'Daten Elementary'!$A$424:$ADO$424,0)-1)),0,OFFSET('Daten Elementary'!$A$1,MATCH(FH$5,'Daten Elementary'!$A:$A,0)-1,MATCH(AS211,'Daten Elementary'!$A$424:$ADO$424,0)-1))*1000</f>
        <v>0</v>
      </c>
      <c r="FI211" s="315">
        <f t="shared" ca="1" si="182"/>
        <v>95.703357600000004</v>
      </c>
      <c r="FJ211" s="314">
        <f ca="1">IF(ISERROR(OFFSET('Daten Elementary'!$A$1,MATCH(FJ$5,'Daten Elementary'!$A:$A,0)-1,MATCH($AT211,'Daten Elementary'!$A$424:$ADO$424,0)-1)),0,OFFSET('Daten Elementary'!$A$1,MATCH(FJ$5,'Daten Elementary'!$A:$A,0)-1,MATCH($AT211,'Daten Elementary'!$A$424:$ADO$424,0)-1))*1000</f>
        <v>95.703356999999997</v>
      </c>
      <c r="FK211" s="305">
        <f t="shared" ca="1" si="183"/>
        <v>0.99999999373062742</v>
      </c>
      <c r="FL211" s="314">
        <f ca="1">IF(ISERROR(OFFSET('Daten Elementary'!$A$1,MATCH(FL$5,'Daten Elementary'!$A:$A,0)-1,MATCH(AM211,'Daten Elementary'!$A$424:$ADO$424,0)-1)),0,OFFSET('Daten Elementary'!$A$1,MATCH(FL$5,'Daten Elementary'!$A:$A,0)-1,MATCH(AM211,'Daten Elementary'!$A$424:$ADO$424,0)-1))</f>
        <v>0</v>
      </c>
      <c r="FM211" s="314">
        <f ca="1">IF(ISERROR(OFFSET('Daten Elementary'!$A$1,MATCH(FM$5,'Daten Elementary'!$A:$A,0)-1,MATCH(AN211,'Daten Elementary'!$A$424:$ADO$424,0)-1)),0,OFFSET('Daten Elementary'!$A$1,MATCH(FM$5,'Daten Elementary'!$A:$A,0)-1,MATCH(AN211,'Daten Elementary'!$A$424:$ADO$424,0)-1))</f>
        <v>0</v>
      </c>
      <c r="FN211" s="314">
        <f ca="1">IF(ISERROR(OFFSET('Daten Elementary'!$A$1,MATCH(FN$5,'Daten Elementary'!$A:$A,0)-1,MATCH(AO211,'Daten Elementary'!$A$424:$ADO$424,0)-1)),0,OFFSET('Daten Elementary'!$A$1,MATCH(FN$5,'Daten Elementary'!$A:$A,0)-1,MATCH(AO211,'Daten Elementary'!$A$424:$ADO$424,0)-1))</f>
        <v>0</v>
      </c>
      <c r="FO211" s="314">
        <f ca="1">IF(ISERROR(OFFSET('Daten Elementary'!$A$1,MATCH(FO$5,'Daten Elementary'!$A:$A,0)-1,MATCH(AP211,'Daten Elementary'!$A$424:$ADO$424,0)-1)),0,OFFSET('Daten Elementary'!$A$1,MATCH(FO$5,'Daten Elementary'!$A:$A,0)-1,MATCH(AP211,'Daten Elementary'!$A$424:$ADO$424,0)-1))</f>
        <v>0</v>
      </c>
      <c r="FP211" s="314">
        <f t="shared" ca="1" si="184"/>
        <v>0</v>
      </c>
      <c r="FQ211" s="314">
        <f ca="1">IF(ISERROR(OFFSET('Daten Elementary'!$A$1,MATCH(FQ$5,'Daten Elementary'!$A:$A,0)-1,MATCH(AQ211,'Daten Elementary'!$A$424:$ADO$424,0)-1)),0,OFFSET('Daten Elementary'!$A$1,MATCH(FQ$5,'Daten Elementary'!$A:$A,0)-1,MATCH(AQ211,'Daten Elementary'!$A$424:$ADO$424,0)-1))</f>
        <v>0</v>
      </c>
      <c r="FR211" s="314">
        <f ca="1">IF(ISERROR(OFFSET('Daten Elementary'!$A$1,MATCH(FR$5,'Daten Elementary'!$A:$A,0)-1,MATCH(AR211,'Daten Elementary'!$A$424:$ADO$424,0)-1)),0,OFFSET('Daten Elementary'!$A$1,MATCH(FR$5,'Daten Elementary'!$A:$A,0)-1,MATCH(AR211,'Daten Elementary'!$A$424:$ADO$424,0)-1))</f>
        <v>0</v>
      </c>
      <c r="FS211" s="314">
        <f ca="1">IF(ISERROR(OFFSET('Daten Elementary'!$A$1,MATCH(FS$5,'Daten Elementary'!$A:$A,0)-1,MATCH(AS211,'Daten Elementary'!$A$424:$ADO$424,0)-1)),0,OFFSET('Daten Elementary'!$A$1,MATCH(FS$5,'Daten Elementary'!$A:$A,0)-1,MATCH(AS211,'Daten Elementary'!$A$424:$ADO$424,0)-1))</f>
        <v>0</v>
      </c>
      <c r="FT211" s="315">
        <f t="shared" ca="1" si="185"/>
        <v>0</v>
      </c>
      <c r="FU211" s="314">
        <f ca="1">IF(ISERROR(OFFSET('Daten Elementary'!$A$1,MATCH(FU$5,'Daten Elementary'!$A:$A,0)-1,MATCH($AT211,'Daten Elementary'!$A$424:$ADO$424,0)-1)),0,OFFSET('Daten Elementary'!$A$1,MATCH(FU$5,'Daten Elementary'!$A:$A,0)-1,MATCH($AT211,'Daten Elementary'!$A$424:$ADO$424,0)-1))</f>
        <v>0</v>
      </c>
      <c r="FV211" s="305">
        <f t="shared" ca="1" si="186"/>
        <v>0</v>
      </c>
      <c r="FW211" s="324"/>
      <c r="FX211" s="231" t="str">
        <f t="shared" si="187"/>
        <v>Baumaschine, Diesel (ohne Partikelfilter)</v>
      </c>
      <c r="FY211" s="231" t="str">
        <f t="shared" si="152"/>
        <v>Baumaschine</v>
      </c>
      <c r="FZ211" s="231" t="str">
        <f t="shared" si="153"/>
        <v>, Diesel</v>
      </c>
      <c r="GA211" s="231" t="str">
        <f t="shared" si="154"/>
        <v xml:space="preserve"> (ohne Partikelfilter)</v>
      </c>
      <c r="GB211" s="231"/>
    </row>
    <row r="212" spans="1:184" ht="16.5" customHeight="1">
      <c r="A212" s="364"/>
      <c r="B212" s="339"/>
      <c r="C212" s="334" t="s">
        <v>381</v>
      </c>
      <c r="D212" s="334" t="s">
        <v>24</v>
      </c>
      <c r="E212" s="340" t="s">
        <v>315</v>
      </c>
      <c r="F212" s="86">
        <v>1</v>
      </c>
      <c r="G212" s="86">
        <v>1</v>
      </c>
      <c r="H212" s="87">
        <v>1</v>
      </c>
      <c r="I212" s="88">
        <v>1</v>
      </c>
      <c r="J212" s="88"/>
      <c r="K212" s="86">
        <v>1</v>
      </c>
      <c r="L212" s="86"/>
      <c r="M212" s="86"/>
      <c r="N212" s="82" t="s">
        <v>224</v>
      </c>
      <c r="O212" s="6">
        <f ca="1">(IF(ISERROR(INDEX(INDIRECT($D$268),MATCH($AM212,$AM$4:$AM$275,0),MATCH(O$304,INDIRECT($E$268),0))*$I212/$AD212),0,INDEX(INDIRECT($D$268),MATCH($AM212,$AM$4:$AM$275,0),MATCH(O$304,INDIRECT($E$268),0))*$I212/$AD212)+IF(ISERROR(INDEX(INDIRECT($D$268),MATCH($AN212,$AN$4:$AN$275,0),MATCH(O$305,INDIRECT($E$268),0))*$J212/$AE212),0,INDEX(INDIRECT($D$268),MATCH($AN212,$AN$4:$AN$275,0),MATCH(O$305,INDIRECT($E$268),0))*$J212/$AE212))*$AC212/$F212</f>
        <v>74.700214000000003</v>
      </c>
      <c r="P212" s="6">
        <f ca="1">(IF(ISERROR(INDEX(INDIRECT($D$268),MATCH($AO212,$AO$4:$AO$275,0),MATCH(P$304,INDIRECT($E$268),0))*$I212/$AD212),0,INDEX(INDIRECT($D$268),MATCH($AO212,$AO$4:$AO$275,0),MATCH(P$304,INDIRECT($E$268),0))*$I212/$AD212)+IF(ISERROR(INDEX(INDIRECT($D$268),MATCH($AP212,$AP$4:$AP$275,0),MATCH(P$305,INDIRECT($E$268),0))*$J212/$AE212),0,INDEX(INDIRECT($D$268),MATCH($AP212,$AP$4:$AP$275,0),MATCH(P$305,INDIRECT($E$268),0))*$J212/$AE212))*$AC212/$F212</f>
        <v>14.811802</v>
      </c>
      <c r="Q212" s="6">
        <f ca="1">INDEX(INDIRECT($D$268),MATCH($AQ212,$AQ$4:$AQ$284,0),MATCH(Q$4,INDIRECT($E$268),0))*$K212*$AC212/$F212/$AF212</f>
        <v>2.0830241000000003</v>
      </c>
      <c r="R212" s="6">
        <f ca="1">INDEX(INDIRECT($D$268),MATCH($AR212,$AR$4:$AR$284,0),MATCH(R$4,INDIRECT($E$268),0))*$K212*$AC212/$F212/$AF212</f>
        <v>9.0337603000000009</v>
      </c>
      <c r="S212" s="6">
        <f ca="1">INDEX(INDIRECT($D$268),MATCH($AS212,$AS$4:$AS$284,0),MATCH(S$4,INDIRECT($E$268),0))*$K212*$AC212/$F212/$AF212</f>
        <v>0</v>
      </c>
      <c r="T212" s="7">
        <f t="shared" ca="1" si="190"/>
        <v>100.6288004</v>
      </c>
      <c r="U212" s="6">
        <f>IF($B$268=6,(IF(OR(AJ212="Benzin",AJ212="Diesel"),$AK212*INDEX('DIN EN 16258'!$I:$I,MATCH('mobitool-Faktoren v2.0'!$AI212,'DIN EN 16258'!$A:$A,0))*$I212/$AD212+$AL212*INDEX('DIN EN 16258'!$I:$I,MATCH('mobitool-Faktoren v2.0'!$AJ212,'DIN EN 16258'!$A:$A,0))*$I212/$AD212,IF(ISERROR($AK212*INDEX('DIN EN 16258'!$I:$I,MATCH('mobitool-Faktoren v2.0'!$AI212,'DIN EN 16258'!$A:$A,0))*$I212/$AD212),0,$AK212*INDEX('DIN EN 16258'!$I:$I,MATCH('mobitool-Faktoren v2.0'!$AI212,'DIN EN 16258'!$A:$A,0))*$I212/$AD212)+IF(ISERROR($AL212*INDEX('DIN EN 16258'!$I:$I,MATCH('mobitool-Faktoren v2.0'!$AJ212,'DIN EN 16258'!$A:$A,0))*$J212/$AE212),0,$AL212*INDEX('DIN EN 16258'!$I:$I,MATCH('mobitool-Faktoren v2.0'!$AJ212,'DIN EN 16258'!$A:$A,0))*$J212/$AE212)))*1000,
IF($B$268=1,(IF(OR(AJ212="Benzin",AJ212="Diesel"),$AK212*INDEX('DIN EN 16258'!$D:$D,MATCH('mobitool-Faktoren v2.0'!$AI212,'DIN EN 16258'!$A:$A,0))*$I212/$AD212+$AL212*INDEX('DIN EN 16258'!$D:$D,MATCH('mobitool-Faktoren v2.0'!$AJ212,'DIN EN 16258'!$A:$A,0))*$I212/$AD212,IF(ISERROR($AK212*INDEX('DIN EN 16258'!$D:$D,MATCH('mobitool-Faktoren v2.0'!$AI212,'DIN EN 16258'!$A:$A,0))*$I212/$AD212),0,$AK212*INDEX('DIN EN 16258'!$D:$D,MATCH('mobitool-Faktoren v2.0'!$AI212,'DIN EN 16258'!$A:$A,0))*$I212/$AD212)+IF(ISERROR($AL212*INDEX('DIN EN 16258'!$D:$D,MATCH('mobitool-Faktoren v2.0'!$AJ212,'DIN EN 16258'!$A:$A,0))*$J212/$AE212),0,$AL212*INDEX('DIN EN 16258'!$D:$D,MATCH('mobitool-Faktoren v2.0'!$AJ212,'DIN EN 16258'!$A:$A,0))*$J212/$AE212))),0))*$AC212/$F212</f>
        <v>74.998440000000002</v>
      </c>
      <c r="V212" s="6">
        <f>IF($B$268=6,(IF(OR(AJ212="Benzin",AJ212="Diesel"),$AK212*INDEX('DIN EN 16258'!$L:$L,MATCH('mobitool-Faktoren v2.0'!$AI212,'DIN EN 16258'!$A:$A,0))*$I212/$AD212+$AL212*INDEX('DIN EN 16258'!$L:$L,MATCH('mobitool-Faktoren v2.0'!$AJ212,'DIN EN 16258'!$A:$A,0))*$I212/$AD212,IF(ISERROR($AK212*INDEX('DIN EN 16258'!$L:$L,MATCH('mobitool-Faktoren v2.0'!$AI212,'DIN EN 16258'!$A:$A,0))*$I212/$AD212),0,$AK212*INDEX('DIN EN 16258'!$L:$L,MATCH('mobitool-Faktoren v2.0'!$AI212,'DIN EN 16258'!$A:$A,0))*$I212/$AD212)+IF(ISERROR($AL212*INDEX('DIN EN 16258'!$L:$L,MATCH('mobitool-Faktoren v2.0'!$AJ212,'DIN EN 16258'!$A:$A,0))*$J212/$AE212),0,$AL212*INDEX('DIN EN 16258'!$L:$L,MATCH('mobitool-Faktoren v2.0'!$AJ212,'DIN EN 16258'!$A:$A,0))*$J212/$AE212)))*1000,
IF($B$268=1,(IF(OR(AJ212="Benzin",AJ212="Diesel"),$AK212*INDEX('DIN EN 16258'!$F:$F,MATCH('mobitool-Faktoren v2.0'!$AI212,'DIN EN 16258'!$A:$A,0))*$I212/$AD212+$AL212*INDEX('DIN EN 16258'!$F:$F,MATCH('mobitool-Faktoren v2.0'!$AJ212,'DIN EN 16258'!$A:$A,0))*$I212/$AD212,IF(ISERROR($AK212*INDEX('DIN EN 16258'!$F:$F,MATCH('mobitool-Faktoren v2.0'!$AI212,'DIN EN 16258'!$A:$A,0))*$I212/$AD212),0,$AK212*INDEX('DIN EN 16258'!$F:$F,MATCH('mobitool-Faktoren v2.0'!$AI212,'DIN EN 16258'!$A:$A,0))*$I212/$AD212)+IF(ISERROR($AL212*INDEX('DIN EN 16258'!$F:$F,MATCH('mobitool-Faktoren v2.0'!$AJ212,'DIN EN 16258'!$A:$A,0))*$J212/$AE212),0,$AL212*INDEX('DIN EN 16258'!$F:$F,MATCH('mobitool-Faktoren v2.0'!$AJ212,'DIN EN 16258'!$A:$A,0))*$J212/$AE212))),0))*$AC212/$F212</f>
        <v>91.119599999999991</v>
      </c>
      <c r="W212" s="39" t="s">
        <v>672</v>
      </c>
      <c r="X212" s="39" t="s">
        <v>162</v>
      </c>
      <c r="Y212" s="300"/>
      <c r="Z212" s="300"/>
      <c r="AA212" s="299"/>
      <c r="AB212" s="299"/>
      <c r="AC212" s="300">
        <v>1</v>
      </c>
      <c r="AD212" s="298">
        <v>1</v>
      </c>
      <c r="AE212" s="298"/>
      <c r="AF212" s="337">
        <v>1</v>
      </c>
      <c r="AG212" s="337"/>
      <c r="AH212" s="337"/>
      <c r="AI212" s="301" t="s">
        <v>24</v>
      </c>
      <c r="AJ212" s="301"/>
      <c r="AK212" s="374">
        <v>2.3363999999999999E-2</v>
      </c>
      <c r="AL212" s="374"/>
      <c r="AM212" s="202" t="s">
        <v>1289</v>
      </c>
      <c r="AN212" s="202" t="s">
        <v>81</v>
      </c>
      <c r="AO212" s="202" t="s">
        <v>1290</v>
      </c>
      <c r="AP212" s="202" t="s">
        <v>81</v>
      </c>
      <c r="AQ212" s="202" t="s">
        <v>1291</v>
      </c>
      <c r="AR212" s="202" t="s">
        <v>1292</v>
      </c>
      <c r="AS212" s="202" t="s">
        <v>81</v>
      </c>
      <c r="AT212" s="202" t="s">
        <v>1297</v>
      </c>
      <c r="AU212" s="303">
        <f ca="1">IF(ISERROR(OFFSET('Daten KEA'!$A$1,MATCH(AU$5,'Daten KEA'!$A:$A,0)-1,MATCH(AM212,'Daten KEA'!$A$424:$ADO$424,0)-1)),0,OFFSET('Daten KEA'!$A$1,MATCH(AU$5,'Daten KEA'!$A:$A,0)-1,MATCH(AM212,'Daten KEA'!$A$424:$ADO$424,0)-1))+IF(ISERROR(AK212*INDEX('Energiefaktoren Ecoinvent'!$D:$D,MATCH('mobitool-Faktoren v2.0'!AI212,'Energiefaktoren Ecoinvent'!$A:$A,0))),0,AK212*INDEX('Energiefaktoren Ecoinvent'!$D:$D,MATCH('mobitool-Faktoren v2.0'!AI212,'Energiefaktoren Ecoinvent'!$A:$A,0)))+IF(OR(AJ212="Benzin",AJ212="Diesel"),IF(ISERROR(OFFSET('Daten KEA'!$A$1,MATCH(AV$5,'Daten KEA'!$A:$A,0)-1,MATCH(AN212,'Daten KEA'!$A$424:$ADO$424,0)-1)),0,OFFSET('Daten KEA'!$A$1,MATCH(AV$5,'Daten KEA'!$A:$A,0)-1,MATCH(AN212,'Daten KEA'!$A$424:$ADO$424,0)-1))+IF(ISERROR(AL212*INDEX('Energiefaktoren Ecoinvent'!$D:$D,MATCH('mobitool-Faktoren v2.0'!AJ212,'Energiefaktoren Ecoinvent'!$A:$A,0))),0,AL212*INDEX('Energiefaktoren Ecoinvent'!$D:$D,MATCH('mobitool-Faktoren v2.0'!AJ212,'Energiefaktoren Ecoinvent'!$A:$A,0))),0)</f>
        <v>0.99997919999999996</v>
      </c>
      <c r="AV212" s="303">
        <f ca="1">IF(OR(AJ212="Benzin",AJ212="Diesel"),0,IF(ISERROR(OFFSET('Daten KEA'!$A$1,MATCH(AV$5,'Daten KEA'!$A:$A,0)-1,MATCH(AN212,'Daten KEA'!$A$424:$ADO$424,0)-1)),0,OFFSET('Daten KEA'!$A$1,MATCH(AV$5,'Daten KEA'!$A:$A,0)-1,MATCH(AN212,'Daten KEA'!$A$424:$ADO$424,0)-1))+IF(ISERROR(AL212*INDEX('Energiefaktoren Ecoinvent'!$D:$D,MATCH('mobitool-Faktoren v2.0'!AJ212,'Energiefaktoren Ecoinvent'!$A:$A,0))),0,AL212*INDEX('Energiefaktoren Ecoinvent'!$D:$D,MATCH('mobitool-Faktoren v2.0'!AJ212,'Energiefaktoren Ecoinvent'!$A:$A,0))))</f>
        <v>0</v>
      </c>
      <c r="AW212" s="303">
        <f ca="1">IF(ISERROR(OFFSET('Daten KEA'!$A$1,MATCH(AW$5,'Daten KEA'!$A:$A,0)-1,MATCH(AO212,'Daten KEA'!$A$424:$ADO$424,0)-1)),0,OFFSET('Daten KEA'!$A$1,MATCH(AW$5,'Daten KEA'!$A:$A,0)-1,MATCH(AO212,'Daten KEA'!$A$424:$ADO$424,0)-1))-IF(ISERROR(AK212*INDEX('Energiefaktoren Ecoinvent'!$D:$D,MATCH('mobitool-Faktoren v2.0'!AI212,'Energiefaktoren Ecoinvent'!$A:$A,0))),0,AK212*INDEX('Energiefaktoren Ecoinvent'!$D:$D,MATCH('mobitool-Faktoren v2.0'!AI212,'Energiefaktoren Ecoinvent'!$A:$A,0)))+IF(OR(AJ212="Benzin",AJ212="Diesel"),IF(ISERROR(OFFSET('Daten KEA'!$A$1,MATCH(AX$5,'Daten KEA'!$A:$A,0)-1,MATCH(AP212,'Daten KEA'!$A$424:$ADO$424,0)-1)),0,OFFSET('Daten KEA'!$A$1,MATCH(AX$5,'Daten KEA'!$A:$A,0)-1,MATCH(AP212,'Daten KEA'!$A$424:$ADO$424,0)-1))-IF(ISERROR(AL212*INDEX('Energiefaktoren Ecoinvent'!$D:$D,MATCH('mobitool-Faktoren v2.0'!AJ212,'Energiefaktoren Ecoinvent'!$A:$A,0))),0,AL212*INDEX('Energiefaktoren Ecoinvent'!$D:$D,MATCH('mobitool-Faktoren v2.0'!AJ212,'Energiefaktoren Ecoinvent'!$A:$A,0))),0)</f>
        <v>0.28363890000000003</v>
      </c>
      <c r="AX212" s="303">
        <f ca="1">IF(OR(AJ212="Benzin",AJ212="Diesel"),0,IF(ISERROR(OFFSET('Daten KEA'!$A$1,MATCH(AX$5,'Daten KEA'!$A:$A,0)-1,MATCH(AP212,'Daten KEA'!$A$424:$ADO$424,0)-1)),0,OFFSET('Daten KEA'!$A$1,MATCH(AX$5,'Daten KEA'!$A:$A,0)-1,MATCH(AP212,'Daten KEA'!$A$424:$ADO$424,0)-1))-IF(ISERROR(AL212*INDEX('Energiefaktoren Ecoinvent'!$D:$D,MATCH('mobitool-Faktoren v2.0'!AJ212,'Energiefaktoren Ecoinvent'!$A:$A,0))),0,AL212*INDEX('Energiefaktoren Ecoinvent'!$D:$D,MATCH('mobitool-Faktoren v2.0'!AJ212,'Energiefaktoren Ecoinvent'!$A:$A,0))))</f>
        <v>0</v>
      </c>
      <c r="AY212" s="303">
        <f t="shared" ca="1" si="155"/>
        <v>1.2836181</v>
      </c>
      <c r="AZ212" s="303">
        <f ca="1">IF(ISERROR(OFFSET('Daten KEA'!$A$1,MATCH(AZ$5,'Daten KEA'!$A:$A,0)-1,MATCH(AQ212,'Daten KEA'!$A$424:$ADO$424,0)-1)),0,OFFSET('Daten KEA'!$A$1,MATCH(AZ$5,'Daten KEA'!$A:$A,0)-1,MATCH(AQ212,'Daten KEA'!$A$424:$ADO$424,0)-1))</f>
        <v>4.1567290999999999E-2</v>
      </c>
      <c r="BA212" s="303">
        <f ca="1">IF(ISERROR(OFFSET('Daten KEA'!$A$1,MATCH(BA$5,'Daten KEA'!$A:$A,0)-1,MATCH(AR212,'Daten KEA'!$A$424:$ADO$424,0)-1)),0,OFFSET('Daten KEA'!$A$1,MATCH(BA$5,'Daten KEA'!$A:$A,0)-1,MATCH(AR212,'Daten KEA'!$A$424:$ADO$424,0)-1))</f>
        <v>0.15308126</v>
      </c>
      <c r="BB212" s="303">
        <f ca="1">IF(ISERROR(OFFSET('Daten KEA'!$A$1,MATCH(BB$5,'Daten KEA'!$A:$A,0)-1,MATCH(AS212,'Daten KEA'!$A$424:$ADO$424,0)-1)),0,OFFSET('Daten KEA'!$A$1,MATCH(BB$5,'Daten KEA'!$A:$A,0)-1,MATCH(AS212,'Daten KEA'!$A$424:$ADO$424,0)-1))</f>
        <v>0</v>
      </c>
      <c r="BC212" s="304">
        <f t="shared" ca="1" si="151"/>
        <v>1.478266651</v>
      </c>
      <c r="BD212" s="303">
        <f ca="1">IF(ISERROR(OFFSET('Daten KEA'!$A$1,MATCH(BD$5,'Daten KEA'!$A:$A,0)-1,MATCH(AT212,'Daten KEA'!$A$424:$ADO$424,0)-1)),0,OFFSET('Daten KEA'!$A$1,MATCH(BD$5,'Daten KEA'!$A:$A,0)-1,MATCH(AT212,'Daten KEA'!$A$424:$ADO$424,0)-1))</f>
        <v>1.4782667</v>
      </c>
      <c r="BE212" s="305">
        <f t="shared" ca="1" si="156"/>
        <v>1.0000000331469292</v>
      </c>
      <c r="BF212" s="306">
        <f ca="1">IF(ISERROR(OFFSET('Daten KEA'!$A$1,MATCH(BF$5,'Daten KEA'!$A:$A,0)-1,MATCH(AM212,'Daten KEA'!$A$424:$ADO$424,0)-1)),0,OFFSET('Daten KEA'!$A$1,MATCH(BF$5,'Daten KEA'!$A:$A,0)-1,MATCH(AM212,'Daten KEA'!$A$424:$ADO$424,0)-1))+IF(ISERROR($AK212*INDEX('Energiefaktoren Ecoinvent'!$H:$H,MATCH('mobitool-Faktoren v2.0'!$AI212,'Energiefaktoren Ecoinvent'!$A:$A,0))),0,$AK212*INDEX('Energiefaktoren Ecoinvent'!$H:$H,MATCH('mobitool-Faktoren v2.0'!$AI212,'Energiefaktoren Ecoinvent'!$A:$A,0)))+IF(OR(AJ212="Benzin",AJ212="Diesel"),IF(ISERROR(OFFSET('Daten KEA'!$A$1,MATCH(BG$5,'Daten KEA'!$A:$A,0)-1,MATCH(AN212,'Daten KEA'!$A$424:$ADO$424,0)-1)),0,OFFSET('Daten KEA'!$A$1,MATCH(BG$5,'Daten KEA'!$A:$A,0)-1,MATCH(AN212,'Daten KEA'!$A$424:$ADO$424,0)-1))+IF(ISERROR($AL212*INDEX('Energiefaktoren Ecoinvent'!$H:$H,MATCH('mobitool-Faktoren v2.0'!$AJ212,'Energiefaktoren Ecoinvent'!$A:$A,0))),0,$AL212*INDEX('Energiefaktoren Ecoinvent'!$H:$H,MATCH('mobitool-Faktoren v2.0'!$AJ212,'Energiefaktoren Ecoinvent'!$A:$A,0))),0)</f>
        <v>0.99997919999999996</v>
      </c>
      <c r="BG212" s="306">
        <f ca="1">IF(OR(AJ212="Benzin",AJ212="Diesel"),0,IF(ISERROR(OFFSET('Daten KEA'!$A$1,MATCH(BG$5,'Daten KEA'!$A:$A,0)-1,MATCH(AN212,'Daten KEA'!$A$424:$ADO$424,0)-1)),0,OFFSET('Daten KEA'!$A$1,MATCH(BG$5,'Daten KEA'!$A:$A,0)-1,MATCH(AN212,'Daten KEA'!$A$424:$ADO$424,0)-1))+IF(ISERROR($AL212*INDEX('Energiefaktoren Ecoinvent'!$H:$H,MATCH('mobitool-Faktoren v2.0'!$AJ212,'Energiefaktoren Ecoinvent'!$A:$A,0))),0,$AL212*INDEX('Energiefaktoren Ecoinvent'!$H:$H,MATCH('mobitool-Faktoren v2.0'!$AJ212,'Energiefaktoren Ecoinvent'!$A:$A,0))))</f>
        <v>0</v>
      </c>
      <c r="BH212" s="306">
        <f ca="1">IF(ISERROR(OFFSET('Daten KEA'!$A$1,MATCH(BH$5,'Daten KEA'!$A:$A,0)-1,MATCH(AO212,'Daten KEA'!$A$424:$ADO$424,0)-1)),0,OFFSET('Daten KEA'!$A$1,MATCH(BH$5,'Daten KEA'!$A:$A,0)-1,MATCH(AO212,'Daten KEA'!$A$424:$ADO$424,0)-1))-IF(ISERROR($AK212*INDEX('Energiefaktoren Ecoinvent'!$H:$H,MATCH('mobitool-Faktoren v2.0'!$AI212,'Energiefaktoren Ecoinvent'!$A:$A,0))),0,$AK212*INDEX('Energiefaktoren Ecoinvent'!$H:$H,MATCH('mobitool-Faktoren v2.0'!$AI212,'Energiefaktoren Ecoinvent'!$A:$A,0)))+IF(OR(AJ212="Benzin",AJ212="Diesel"),IF(ISERROR(OFFSET('Daten KEA'!$A$1,MATCH(BI$5,'Daten KEA'!$A:$A,0)-1,MATCH(AP212,'Daten KEA'!$A$424:$ADO$424,0)-1)),0,OFFSET('Daten KEA'!$A$1,MATCH(BI$5,'Daten KEA'!$A:$A,0)-1,MATCH(AP212,'Daten KEA'!$A$424:$ADO$424,0)-1))-IF(ISERROR($AL212*INDEX('Energiefaktoren Ecoinvent'!$H:$H,MATCH('mobitool-Faktoren v2.0'!$AJ212,'Energiefaktoren Ecoinvent'!$A:$A,0))),0,$AL212*INDEX('Energiefaktoren Ecoinvent'!$H:$H,MATCH('mobitool-Faktoren v2.0'!$AJ212,'Energiefaktoren Ecoinvent'!$A:$A,0))),0)</f>
        <v>0.28036863680640012</v>
      </c>
      <c r="BI212" s="306">
        <f ca="1">IF(OR(AJ212="Benzin",AJ212="Diesel"),0,IF(ISERROR(OFFSET('Daten KEA'!$A$1,MATCH(BI$5,'Daten KEA'!$A:$A,0)-1,MATCH(AP212,'Daten KEA'!$A$424:$ADO$424,0)-1)),0,OFFSET('Daten KEA'!$A$1,MATCH(BI$5,'Daten KEA'!$A:$A,0)-1,MATCH(AP212,'Daten KEA'!$A$424:$ADO$424,0)-1))-IF(ISERROR($AL212*INDEX('Energiefaktoren Ecoinvent'!$H:$H,MATCH('mobitool-Faktoren v2.0'!$AJ212,'Energiefaktoren Ecoinvent'!$A:$A,0))),0,$AL212*INDEX('Energiefaktoren Ecoinvent'!$H:$H,MATCH('mobitool-Faktoren v2.0'!$AJ212,'Energiefaktoren Ecoinvent'!$A:$A,0))))</f>
        <v>0</v>
      </c>
      <c r="BJ212" s="306">
        <f t="shared" ca="1" si="189"/>
        <v>1.2803478368064001</v>
      </c>
      <c r="BK212" s="306">
        <f ca="1">IF(ISERROR(OFFSET('Daten KEA'!$A$1,MATCH(BK$5,'Daten KEA'!$A:$A,0)-1,MATCH(AQ212,'Daten KEA'!$A$424:$ADO$424,0)-1)),0,OFFSET('Daten KEA'!$A$1,MATCH(BK$5,'Daten KEA'!$A:$A,0)-1,MATCH(AQ212,'Daten KEA'!$A$424:$ADO$424,0)-1))</f>
        <v>4.1226404790095005E-2</v>
      </c>
      <c r="BL212" s="306">
        <f ca="1">IF(ISERROR(OFFSET('Daten KEA'!$A$1,MATCH(BL$5,'Daten KEA'!$A:$A,0)-1,MATCH(AR212,'Daten KEA'!$A$424:$ADO$424,0)-1)),0,OFFSET('Daten KEA'!$A$1,MATCH(BL$5,'Daten KEA'!$A:$A,0)-1,MATCH(AR212,'Daten KEA'!$A$424:$ADO$424,0)-1))</f>
        <v>0.146316951225061</v>
      </c>
      <c r="BM212" s="306">
        <f ca="1">IF(ISERROR(OFFSET('Daten KEA'!$A$1,MATCH(BM$5,'Daten KEA'!$A:$A,0)-1,MATCH(AS212,'Daten KEA'!$A$424:$ADO$424,0)-1)),0,OFFSET('Daten KEA'!$A$1,MATCH(BM$5,'Daten KEA'!$A:$A,0)-1,MATCH(AS212,'Daten KEA'!$A$424:$ADO$424,0)-1))</f>
        <v>0</v>
      </c>
      <c r="BN212" s="307">
        <f t="shared" ca="1" si="148"/>
        <v>1.4678911928215561</v>
      </c>
      <c r="BO212" s="306">
        <f ca="1">IF(ISERROR(OFFSET('Daten KEA'!$A$1,MATCH(BO$5,'Daten KEA'!$A:$A,0)-1,MATCH(AT212,'Daten KEA'!$A$424:$ADO$424,0)-1)),0,OFFSET('Daten KEA'!$A$1,MATCH(BO$5,'Daten KEA'!$A:$A,0)-1,MATCH(AT212,'Daten KEA'!$A$424:$ADO$424,0)-1))</f>
        <v>1.4678912194214999</v>
      </c>
      <c r="BP212" s="305">
        <f t="shared" ca="1" si="157"/>
        <v>1.0000000181211959</v>
      </c>
      <c r="BQ212" s="308">
        <f ca="1">IF(ISERROR(OFFSET('Daten GWP'!$A$1,MATCH(BQ$5,'Daten GWP'!$A:$A,0)-1,MATCH(AM212,'Daten GWP'!$A$424:$ADO$424,0)-1)),0,OFFSET('Daten GWP'!$A$1,MATCH(BQ$5,'Daten GWP'!$A:$A,0)-1,MATCH(AM212,'Daten GWP'!$A$424:$ADO$424,0)-1))*1000</f>
        <v>74.700214000000003</v>
      </c>
      <c r="BR212" s="308">
        <f ca="1">IF(ISERROR(OFFSET('Daten GWP'!$A$1,MATCH(BR$5,'Daten GWP'!$A:$A,0)-1,MATCH(AN212,'Daten GWP'!$A$424:$ADO$424,0)-1)),0,OFFSET('Daten GWP'!$A$1,MATCH(BR$5,'Daten GWP'!$A:$A,0)-1,MATCH(AN212,'Daten GWP'!$A$424:$ADO$424,0)-1))*1000</f>
        <v>0</v>
      </c>
      <c r="BS212" s="308">
        <f ca="1">IF(ISERROR(OFFSET('Daten GWP'!$A$1,MATCH(BS$5,'Daten GWP'!$A:$A,0)-1,MATCH(AO212,'Daten GWP'!$A$424:$ADO$424,0)-1)),0,OFFSET('Daten GWP'!$A$1,MATCH(BS$5,'Daten GWP'!$A:$A,0)-1,MATCH(AO212,'Daten GWP'!$A$424:$ADO$424,0)-1))*1000</f>
        <v>14.811802</v>
      </c>
      <c r="BT212" s="308">
        <f ca="1">IF(ISERROR(OFFSET('Daten GWP'!$A$1,MATCH(BT$5,'Daten GWP'!$A:$A,0)-1,MATCH(AP212,'Daten GWP'!$A$424:$ADO$424,0)-1)),0,OFFSET('Daten GWP'!$A$1,MATCH(BT$5,'Daten GWP'!$A:$A,0)-1,MATCH(AP212,'Daten GWP'!$A$424:$ADO$424,0)-1))*1000</f>
        <v>0</v>
      </c>
      <c r="BU212" s="308">
        <f t="shared" ca="1" si="158"/>
        <v>89.512016000000003</v>
      </c>
      <c r="BV212" s="308">
        <f ca="1">IF(ISERROR(OFFSET('Daten GWP'!$A$1,MATCH(BV$5,'Daten GWP'!$A:$A,0)-1,MATCH(AQ212,'Daten GWP'!$A$424:$ADO$424,0)-1)),0,OFFSET('Daten GWP'!$A$1,MATCH(BV$5,'Daten GWP'!$A:$A,0)-1,MATCH(AQ212,'Daten GWP'!$A$424:$ADO$424,0)-1))*1000</f>
        <v>2.0830241000000003</v>
      </c>
      <c r="BW212" s="308">
        <f ca="1">IF(ISERROR(OFFSET('Daten GWP'!$A$1,MATCH(BW$5,'Daten GWP'!$A:$A,0)-1,MATCH(AR212,'Daten GWP'!$A$424:$ADO$424,0)-1)),0,OFFSET('Daten GWP'!$A$1,MATCH(BW$5,'Daten GWP'!$A:$A,0)-1,MATCH(AR212,'Daten GWP'!$A$424:$ADO$424,0)-1))*1000</f>
        <v>9.0337603000000009</v>
      </c>
      <c r="BX212" s="308">
        <f ca="1">IF(ISERROR(OFFSET('Daten GWP'!$A$1,MATCH(BX$5,'Daten GWP'!$A:$A,0)-1,MATCH(AS212,'Daten GWP'!$A$424:$ADO$424,0)-1)),0,OFFSET('Daten GWP'!$A$1,MATCH(BX$5,'Daten GWP'!$A:$A,0)-1,MATCH(AS212,'Daten GWP'!$A$424:$ADO$424,0)-1))*1000</f>
        <v>0</v>
      </c>
      <c r="BY212" s="309">
        <f t="shared" ca="1" si="149"/>
        <v>100.6288004</v>
      </c>
      <c r="BZ212" s="308">
        <f ca="1">IF(ISERROR(OFFSET('Daten GWP'!$A$1,MATCH(BZ$5,'Daten GWP'!$A:$A,0)-1,MATCH(AT212,'Daten GWP'!$A$424:$ADO$424,0)-1)),0,OFFSET('Daten GWP'!$A$1,MATCH(BZ$5,'Daten GWP'!$A:$A,0)-1,MATCH(AT212,'Daten GWP'!$A$424:$ADO$424,0)-1))*1000</f>
        <v>100.6288</v>
      </c>
      <c r="CA212" s="305">
        <f t="shared" ca="1" si="159"/>
        <v>0.99999999602499479</v>
      </c>
      <c r="CB212" s="310">
        <f ca="1">IF(ISERROR(OFFSET('Daten Elementary'!$A$1,MATCH(CB$5,'Daten Elementary'!$A:$A,0)-1,MATCH(AM212,'Daten Elementary'!$A$424:$ADO$424,0)-1)),0,OFFSET('Daten Elementary'!$A$1,MATCH(CB$5,'Daten Elementary'!$A:$A,0)-1,MATCH(AM212,'Daten Elementary'!$A$424:$ADO$424,0)-1))*1000000</f>
        <v>2.5676999999999999</v>
      </c>
      <c r="CC212" s="310">
        <f ca="1">IF(ISERROR(OFFSET('Daten Elementary'!$A$1,MATCH(CC$5,'Daten Elementary'!$A:$A,0)-1,MATCH(AN212,'Daten Elementary'!$A$424:$ADO$424,0)-1)),0,OFFSET('Daten Elementary'!$A$1,MATCH(CC$5,'Daten Elementary'!$A:$A,0)-1,MATCH(AN212,'Daten Elementary'!$A$424:$ADO$424,0)-1))*1000000</f>
        <v>0</v>
      </c>
      <c r="CD212" s="310">
        <f ca="1">IF(ISERROR(OFFSET('Daten Elementary'!$A$1,MATCH(CD$5,'Daten Elementary'!$A:$A,0)-1,MATCH(AO212,'Daten Elementary'!$A$424:$ADO$424,0)-1)),0,OFFSET('Daten Elementary'!$A$1,MATCH(CD$5,'Daten Elementary'!$A:$A,0)-1,MATCH(AO212,'Daten Elementary'!$A$424:$ADO$424,0)-1))*1000000</f>
        <v>5.3475828999999999</v>
      </c>
      <c r="CE212" s="310">
        <f ca="1">IF(ISERROR(OFFSET('Daten Elementary'!$A$1,MATCH(CE$5,'Daten Elementary'!$A:$A,0)-1,MATCH(AP212,'Daten Elementary'!$A$424:$ADO$424,0)-1)),0,OFFSET('Daten Elementary'!$A$1,MATCH(CE$5,'Daten Elementary'!$A:$A,0)-1,MATCH(AP212,'Daten Elementary'!$A$424:$ADO$424,0)-1))*1000000</f>
        <v>0</v>
      </c>
      <c r="CF212" s="310">
        <f t="shared" ca="1" si="160"/>
        <v>7.9152828999999993</v>
      </c>
      <c r="CG212" s="310">
        <f ca="1">IF(ISERROR(OFFSET('Daten Elementary'!$A$1,MATCH(CG$5,'Daten Elementary'!$A:$A,0)-1,MATCH(AQ212,'Daten Elementary'!$A$424:$ADO$424,0)-1)),0,OFFSET('Daten Elementary'!$A$1,MATCH(CG$5,'Daten Elementary'!$A:$A,0)-1,MATCH(AQ212,'Daten Elementary'!$A$424:$ADO$424,0)-1))*1000000</f>
        <v>0.25652133999999999</v>
      </c>
      <c r="CH212" s="310">
        <f ca="1">IF(ISERROR(OFFSET('Daten Elementary'!$A$1,MATCH(CH$5,'Daten Elementary'!$A:$A,0)-1,MATCH(AR212,'Daten Elementary'!$A$424:$ADO$424,0)-1)),0,OFFSET('Daten Elementary'!$A$1,MATCH(CH$5,'Daten Elementary'!$A:$A,0)-1,MATCH(AR212,'Daten Elementary'!$A$424:$ADO$424,0)-1))*1000000</f>
        <v>12.751944</v>
      </c>
      <c r="CI212" s="310">
        <f ca="1">IF(ISERROR(OFFSET('Daten Elementary'!$A$1,MATCH(CI$5,'Daten Elementary'!$A:$A,0)-1,MATCH(AS212,'Daten Elementary'!$A$424:$ADO$424,0)-1)),0,OFFSET('Daten Elementary'!$A$1,MATCH(CI$5,'Daten Elementary'!$A:$A,0)-1,MATCH(AS212,'Daten Elementary'!$A$424:$ADO$424,0)-1))*1000000</f>
        <v>0</v>
      </c>
      <c r="CJ212" s="311">
        <f t="shared" ca="1" si="161"/>
        <v>20.923748240000002</v>
      </c>
      <c r="CK212" s="310">
        <f ca="1">IF(ISERROR(OFFSET('Daten Elementary'!$A$1,MATCH(CK$5,'Daten Elementary'!$A:$A,0)-1,MATCH($AT212,'Daten Elementary'!$A$424:$ADO$424,0)-1)),0,OFFSET('Daten Elementary'!$A$1,MATCH(CK$5,'Daten Elementary'!$A:$A,0)-1,MATCH($AT212,'Daten Elementary'!$A$424:$ADO$424,0)-1))*1000000</f>
        <v>20.923749000000001</v>
      </c>
      <c r="CL212" s="305">
        <f t="shared" ca="1" si="162"/>
        <v>1.000000036322364</v>
      </c>
      <c r="CM212" s="312">
        <f ca="1">IF(ISERROR(OFFSET('Daten Elementary'!$A$1,MATCH(CM$5,'Daten Elementary'!$A:$A,0)-1,MATCH(AM212,'Daten Elementary'!$A$424:$ADO$424,0)-1)),0,OFFSET('Daten Elementary'!$A$1,MATCH(CM$5,'Daten Elementary'!$A:$A,0)-1,MATCH(AM212,'Daten Elementary'!$A$424:$ADO$424,0)-1))*1000000</f>
        <v>2.5676999999999999</v>
      </c>
      <c r="CN212" s="312">
        <f ca="1">IF(ISERROR(OFFSET('Daten Elementary'!$A$1,MATCH(CN$5,'Daten Elementary'!$A:$A,0)-1,MATCH(AN212,'Daten Elementary'!$A$424:$ADO$424,0)-1)),0,OFFSET('Daten Elementary'!$A$1,MATCH(CN$5,'Daten Elementary'!$A:$A,0)-1,MATCH(AN212,'Daten Elementary'!$A$424:$ADO$424,0)-1))*1000000</f>
        <v>0</v>
      </c>
      <c r="CO212" s="312">
        <f ca="1">IF(ISERROR(OFFSET('Daten Elementary'!$A$1,MATCH(CO$5,'Daten Elementary'!$A:$A,0)-1,MATCH(AO212,'Daten Elementary'!$A$424:$ADO$424,0)-1)),0,OFFSET('Daten Elementary'!$A$1,MATCH(CO$5,'Daten Elementary'!$A:$A,0)-1,MATCH(AO212,'Daten Elementary'!$A$424:$ADO$424,0)-1))*1000000</f>
        <v>4.2996880000000006</v>
      </c>
      <c r="CP212" s="312">
        <f ca="1">IF(ISERROR(OFFSET('Daten Elementary'!$A$1,MATCH(CP$5,'Daten Elementary'!$A:$A,0)-1,MATCH(AP212,'Daten Elementary'!$A$424:$ADO$424,0)-1)),0,OFFSET('Daten Elementary'!$A$1,MATCH(CP$5,'Daten Elementary'!$A:$A,0)-1,MATCH(AP212,'Daten Elementary'!$A$424:$ADO$424,0)-1))*1000000</f>
        <v>0</v>
      </c>
      <c r="CQ212" s="312">
        <f t="shared" ca="1" si="163"/>
        <v>6.867388</v>
      </c>
      <c r="CR212" s="312">
        <f ca="1">IF(ISERROR(OFFSET('Daten Elementary'!$A$1,MATCH(CR$5,'Daten Elementary'!$A:$A,0)-1,MATCH(AQ212,'Daten Elementary'!$A$424:$ADO$424,0)-1)),0,OFFSET('Daten Elementary'!$A$1,MATCH(CR$5,'Daten Elementary'!$A:$A,0)-1,MATCH(AQ212,'Daten Elementary'!$A$424:$ADO$424,0)-1))*1000000</f>
        <v>0.20006805999999999</v>
      </c>
      <c r="CS212" s="312">
        <f ca="1">IF(ISERROR(OFFSET('Daten Elementary'!$A$1,MATCH(CS$5,'Daten Elementary'!$A:$A,0)-1,MATCH(AR212,'Daten Elementary'!$A$424:$ADO$424,0)-1)),0,OFFSET('Daten Elementary'!$A$1,MATCH(CS$5,'Daten Elementary'!$A:$A,0)-1,MATCH(AR212,'Daten Elementary'!$A$424:$ADO$424,0)-1))*1000000</f>
        <v>3.9273415999999997</v>
      </c>
      <c r="CT212" s="312">
        <f ca="1">IF(ISERROR(OFFSET('Daten Elementary'!$A$1,MATCH(CT$5,'Daten Elementary'!$A:$A,0)-1,MATCH(AS212,'Daten Elementary'!$A$424:$ADO$424,0)-1)),0,OFFSET('Daten Elementary'!$A$1,MATCH(CT$5,'Daten Elementary'!$A:$A,0)-1,MATCH(AS212,'Daten Elementary'!$A$424:$ADO$424,0)-1))*1000000</f>
        <v>0</v>
      </c>
      <c r="CU212" s="313">
        <f t="shared" ca="1" si="164"/>
        <v>10.99479766</v>
      </c>
      <c r="CV212" s="312">
        <f ca="1">IF(ISERROR(OFFSET('Daten Elementary'!$A$1,MATCH(CV$5,'Daten Elementary'!$A:$A,0)-1,MATCH($AT212,'Daten Elementary'!$A$424:$ADO$424,0)-1)),0,OFFSET('Daten Elementary'!$A$1,MATCH(CV$5,'Daten Elementary'!$A:$A,0)-1,MATCH($AT212,'Daten Elementary'!$A$424:$ADO$424,0)-1))*1000000</f>
        <v>10.994797999999999</v>
      </c>
      <c r="CW212" s="305">
        <f t="shared" ca="1" si="165"/>
        <v>1.000000030923716</v>
      </c>
      <c r="CX212" s="314">
        <f ca="1">IF(ISERROR(OFFSET('Daten Elementary'!$A$1,MATCH(CX$5,'Daten Elementary'!$A:$A,0)-1,MATCH(AM212,'Daten Elementary'!$A$424:$ADO$424,0)-1)),0,OFFSET('Daten Elementary'!$A$1,MATCH(CX$5,'Daten Elementary'!$A:$A,0)-1,MATCH(AM212,'Daten Elementary'!$A$424:$ADO$424,0)-1))*1000000</f>
        <v>24.777768000000002</v>
      </c>
      <c r="CY212" s="314">
        <f ca="1">IF(ISERROR(OFFSET('Daten Elementary'!$A$1,MATCH(CY$5,'Daten Elementary'!$A:$A,0)-1,MATCH(AN212,'Daten Elementary'!$A$424:$ADO$424,0)-1)),0,OFFSET('Daten Elementary'!$A$1,MATCH(CY$5,'Daten Elementary'!$A:$A,0)-1,MATCH(AN212,'Daten Elementary'!$A$424:$ADO$424,0)-1))*1000000</f>
        <v>0</v>
      </c>
      <c r="CZ212" s="314">
        <f ca="1">IF(ISERROR(OFFSET('Daten Elementary'!$A$1,MATCH(CZ$5,'Daten Elementary'!$A:$A,0)-1,MATCH(AO212,'Daten Elementary'!$A$424:$ADO$424,0)-1)),0,OFFSET('Daten Elementary'!$A$1,MATCH(CZ$5,'Daten Elementary'!$A:$A,0)-1,MATCH(AO212,'Daten Elementary'!$A$424:$ADO$424,0)-1))*1000000</f>
        <v>59.724021999999998</v>
      </c>
      <c r="DA212" s="314">
        <f ca="1">IF(ISERROR(OFFSET('Daten Elementary'!$A$1,MATCH(DA$5,'Daten Elementary'!$A:$A,0)-1,MATCH(AP212,'Daten Elementary'!$A$424:$ADO$424,0)-1)),0,OFFSET('Daten Elementary'!$A$1,MATCH(DA$5,'Daten Elementary'!$A:$A,0)-1,MATCH(AP212,'Daten Elementary'!$A$424:$ADO$424,0)-1))*1000000</f>
        <v>0</v>
      </c>
      <c r="DB212" s="314">
        <f t="shared" ca="1" si="166"/>
        <v>84.50179</v>
      </c>
      <c r="DC212" s="314">
        <f ca="1">IF(ISERROR(OFFSET('Daten Elementary'!$A$1,MATCH(DC$5,'Daten Elementary'!$A:$A,0)-1,MATCH(AQ212,'Daten Elementary'!$A$424:$ADO$424,0)-1)),0,OFFSET('Daten Elementary'!$A$1,MATCH(DC$5,'Daten Elementary'!$A:$A,0)-1,MATCH(AQ212,'Daten Elementary'!$A$424:$ADO$424,0)-1))*1000000</f>
        <v>6.7458621000000001</v>
      </c>
      <c r="DD212" s="314">
        <f ca="1">IF(ISERROR(OFFSET('Daten Elementary'!$A$1,MATCH(DD$5,'Daten Elementary'!$A:$A,0)-1,MATCH(AR212,'Daten Elementary'!$A$424:$ADO$424,0)-1)),0,OFFSET('Daten Elementary'!$A$1,MATCH(DD$5,'Daten Elementary'!$A:$A,0)-1,MATCH(AR212,'Daten Elementary'!$A$424:$ADO$424,0)-1))*1000000</f>
        <v>4.3661889999999994</v>
      </c>
      <c r="DE212" s="314">
        <f ca="1">IF(ISERROR(OFFSET('Daten Elementary'!$A$1,MATCH(DE$5,'Daten Elementary'!$A:$A,0)-1,MATCH(AS212,'Daten Elementary'!$A$424:$ADO$424,0)-1)),0,OFFSET('Daten Elementary'!$A$1,MATCH(DE$5,'Daten Elementary'!$A:$A,0)-1,MATCH(AS212,'Daten Elementary'!$A$424:$ADO$424,0)-1))*1000000</f>
        <v>0</v>
      </c>
      <c r="DF212" s="315">
        <f t="shared" ca="1" si="167"/>
        <v>95.613841100000002</v>
      </c>
      <c r="DG212" s="314">
        <f ca="1">IF(ISERROR(OFFSET('Daten Elementary'!$A$1,MATCH(DG$5,'Daten Elementary'!$A:$A,0)-1,MATCH($AT212,'Daten Elementary'!$A$424:$ADO$424,0)-1)),0,OFFSET('Daten Elementary'!$A$1,MATCH(DG$5,'Daten Elementary'!$A:$A,0)-1,MATCH($AT212,'Daten Elementary'!$A$424:$ADO$424,0)-1))*1000000</f>
        <v>95.613840999999994</v>
      </c>
      <c r="DH212" s="305">
        <f t="shared" ca="1" si="168"/>
        <v>0.99999999895412628</v>
      </c>
      <c r="DI212" s="316">
        <f ca="1">IF(ISERROR(OFFSET('Daten Elementary'!$A$1,MATCH(DI$5,'Daten Elementary'!$A:$A,0)-1,MATCH(AM212,'Daten Elementary'!$A$424:$ADO$424,0)-1)),0,OFFSET('Daten Elementary'!$A$1,MATCH(DI$5,'Daten Elementary'!$A:$A,0)-1,MATCH(AM212,'Daten Elementary'!$A$424:$ADO$424,0)-1))*1000000</f>
        <v>328.91</v>
      </c>
      <c r="DJ212" s="316">
        <f ca="1">IF(ISERROR(OFFSET('Daten Elementary'!$A$1,MATCH(DJ$5,'Daten Elementary'!$A:$A,0)-1,MATCH(AN212,'Daten Elementary'!$A$424:$ADO$424,0)-1)),0,OFFSET('Daten Elementary'!$A$1,MATCH(DJ$5,'Daten Elementary'!$A:$A,0)-1,MATCH(AN212,'Daten Elementary'!$A$424:$ADO$424,0)-1))*1000000</f>
        <v>0</v>
      </c>
      <c r="DK212" s="316">
        <f ca="1">IF(ISERROR(OFFSET('Daten Elementary'!$A$1,MATCH(DK$5,'Daten Elementary'!$A:$A,0)-1,MATCH(AO212,'Daten Elementary'!$A$424:$ADO$424,0)-1)),0,OFFSET('Daten Elementary'!$A$1,MATCH(DK$5,'Daten Elementary'!$A:$A,0)-1,MATCH(AO212,'Daten Elementary'!$A$424:$ADO$424,0)-1))*1000000</f>
        <v>63.846100000000007</v>
      </c>
      <c r="DL212" s="316">
        <f ca="1">IF(ISERROR(OFFSET('Daten Elementary'!$A$1,MATCH(DL$5,'Daten Elementary'!$A:$A,0)-1,MATCH(AP212,'Daten Elementary'!$A$424:$ADO$424,0)-1)),0,OFFSET('Daten Elementary'!$A$1,MATCH(DL$5,'Daten Elementary'!$A:$A,0)-1,MATCH(AP212,'Daten Elementary'!$A$424:$ADO$424,0)-1))*1000000</f>
        <v>0</v>
      </c>
      <c r="DM212" s="316">
        <f t="shared" ca="1" si="169"/>
        <v>392.75610000000006</v>
      </c>
      <c r="DN212" s="316">
        <f ca="1">IF(ISERROR(OFFSET('Daten Elementary'!$A$1,MATCH(DN$5,'Daten Elementary'!$A:$A,0)-1,MATCH(AQ212,'Daten Elementary'!$A$424:$ADO$424,0)-1)),0,OFFSET('Daten Elementary'!$A$1,MATCH(DN$5,'Daten Elementary'!$A:$A,0)-1,MATCH(AQ212,'Daten Elementary'!$A$424:$ADO$424,0)-1))*1000000</f>
        <v>2.2058888999999997</v>
      </c>
      <c r="DO212" s="316">
        <f ca="1">IF(ISERROR(OFFSET('Daten Elementary'!$A$1,MATCH(DO$5,'Daten Elementary'!$A:$A,0)-1,MATCH(AR212,'Daten Elementary'!$A$424:$ADO$424,0)-1)),0,OFFSET('Daten Elementary'!$A$1,MATCH(DO$5,'Daten Elementary'!$A:$A,0)-1,MATCH(AR212,'Daten Elementary'!$A$424:$ADO$424,0)-1))*1000000</f>
        <v>14.516318</v>
      </c>
      <c r="DP212" s="316">
        <f ca="1">IF(ISERROR(OFFSET('Daten Elementary'!$A$1,MATCH(DP$5,'Daten Elementary'!$A:$A,0)-1,MATCH(AS212,'Daten Elementary'!$A$424:$ADO$424,0)-1)),0,OFFSET('Daten Elementary'!$A$1,MATCH(DP$5,'Daten Elementary'!$A:$A,0)-1,MATCH(AS212,'Daten Elementary'!$A$424:$ADO$424,0)-1))*1000000</f>
        <v>0</v>
      </c>
      <c r="DQ212" s="317">
        <f t="shared" ca="1" si="170"/>
        <v>409.47830690000006</v>
      </c>
      <c r="DR212" s="316">
        <f ca="1">IF(ISERROR(OFFSET('Daten Elementary'!$A$1,MATCH(DR$5,'Daten Elementary'!$A:$A,0)-1,MATCH($AT212,'Daten Elementary'!$A$424:$ADO$424,0)-1)),0,OFFSET('Daten Elementary'!$A$1,MATCH(DR$5,'Daten Elementary'!$A:$A,0)-1,MATCH($AT212,'Daten Elementary'!$A$424:$ADO$424,0)-1))*1000000</f>
        <v>409.47831000000002</v>
      </c>
      <c r="DS212" s="305">
        <f t="shared" ca="1" si="171"/>
        <v>1.0000000075706086</v>
      </c>
      <c r="DT212" s="318">
        <f ca="1">IF(ISERROR(OFFSET('Daten UBP13'!$A$1,MATCH(DT$5,'Daten UBP13'!$A:$A,0)-1,MATCH(AM212,'Daten UBP13'!$A$424:$AEG$424,0)-1)),0,OFFSET('Daten UBP13'!$A$1,MATCH(DT$5,'Daten UBP13'!$A:$A,0)-1,MATCH(AM212,'Daten UBP13'!$A$424:$AEG$424,0)-1))</f>
        <v>68.502252999999996</v>
      </c>
      <c r="DU212" s="318">
        <f ca="1">IF(ISERROR(OFFSET('Daten UBP13'!$A$1,MATCH(DU$5,'Daten UBP13'!$A:$A,0)-1,MATCH(AN212,'Daten UBP13'!$A$424:$AEG$424,0)-1)),0,OFFSET('Daten UBP13'!$A$1,MATCH(DU$5,'Daten UBP13'!$A:$A,0)-1,MATCH(AN212,'Daten UBP13'!$A$424:$AEG$424,0)-1))</f>
        <v>0</v>
      </c>
      <c r="DV212" s="318">
        <f ca="1">IF(ISERROR(OFFSET('Daten UBP13'!$A$1,MATCH(DV$5,'Daten UBP13'!$A:$A,0)-1,MATCH(AO212,'Daten UBP13'!$A$424:$AEG$424,0)-1)),0,OFFSET('Daten UBP13'!$A$1,MATCH(DV$5,'Daten UBP13'!$A:$A,0)-1,MATCH(AO212,'Daten UBP13'!$A$424:$AEG$424,0)-1))</f>
        <v>28.915400999999999</v>
      </c>
      <c r="DW212" s="318">
        <f ca="1">IF(ISERROR(OFFSET('Daten UBP13'!$A$1,MATCH(DW$5,'Daten UBP13'!$A:$A,0)-1,MATCH(AP212,'Daten UBP13'!$A$424:$AEG$424,0)-1)),0,OFFSET('Daten UBP13'!$A$1,MATCH(DW$5,'Daten UBP13'!$A:$A,0)-1,MATCH(AP212,'Daten UBP13'!$A$424:$AEG$424,0)-1))</f>
        <v>0</v>
      </c>
      <c r="DX212" s="318">
        <f t="shared" ca="1" si="172"/>
        <v>97.417653999999999</v>
      </c>
      <c r="DY212" s="318">
        <f ca="1">IF(ISERROR(OFFSET('Daten UBP13'!$A$1,MATCH(DY$5,'Daten UBP13'!$A:$A,0)-1,MATCH(AQ212,'Daten UBP13'!$A$424:$AEG$424,0)-1)),0,OFFSET('Daten UBP13'!$A$1,MATCH(DY$5,'Daten UBP13'!$A:$A,0)-1,MATCH(AQ212,'Daten UBP13'!$A$424:$AEG$424,0)-1))</f>
        <v>2.0904622000000002</v>
      </c>
      <c r="DZ212" s="318">
        <f ca="1">IF(ISERROR(OFFSET('Daten UBP13'!$A$1,MATCH(DZ$5,'Daten UBP13'!$A:$A,0)-1,MATCH(AR212,'Daten UBP13'!$A$424:$AEG$424,0)-1)),0,OFFSET('Daten UBP13'!$A$1,MATCH(DZ$5,'Daten UBP13'!$A:$A,0)-1,MATCH(AR212,'Daten UBP13'!$A$424:$AEG$424,0)-1))</f>
        <v>13.744168</v>
      </c>
      <c r="EA212" s="318">
        <f ca="1">IF(ISERROR(OFFSET('Daten UBP13'!$A$1,MATCH(EA$5,'Daten UBP13'!$A:$A,0)-1,MATCH(AS212,'Daten UBP13'!$A$424:$AEG$424,0)-1)),0,OFFSET('Daten UBP13'!$A$1,MATCH(EA$5,'Daten UBP13'!$A:$A,0)-1,MATCH(AS212,'Daten UBP13'!$A$424:$AEG$424,0)-1))</f>
        <v>0</v>
      </c>
      <c r="EB212" s="319">
        <f t="shared" ca="1" si="173"/>
        <v>113.25228420000001</v>
      </c>
      <c r="EC212" s="318">
        <f ca="1">IF(ISERROR(OFFSET('Daten UBP13'!$A$1,MATCH(EC$5,'Daten UBP13'!$A:$A,0)-1,MATCH(AT212,'Daten UBP13'!$A$424:$AEG$424,0)-1)),0,OFFSET('Daten UBP13'!$A$1,MATCH(EC$5,'Daten UBP13'!$A:$A,0)-1,MATCH(AT212,'Daten UBP13'!$A$424:$AEG$424,0)-1))</f>
        <v>113.25228</v>
      </c>
      <c r="ED212" s="305">
        <f t="shared" ca="1" si="174"/>
        <v>0.9999999629146552</v>
      </c>
      <c r="EE212" s="320">
        <f ca="1">IF(ISERROR(OFFSET('Daten ReCiPe'!$A$1,MATCH(EE$5,'Daten ReCiPe'!$A:$A,0)-1,MATCH(AM212,'Daten ReCiPe'!$A$424:$ADO$424,0)-1)),0,OFFSET('Daten ReCiPe'!$A$1,MATCH(EE$5,'Daten ReCiPe'!$A:$A,0)-1,MATCH(AM212,'Daten ReCiPe'!$A$424:$ADO$424,0)-1))*1000</f>
        <v>3.9564114999999997</v>
      </c>
      <c r="EF212" s="320">
        <f ca="1">IF(ISERROR(OFFSET('Daten ReCiPe'!$A$1,MATCH(EF$5,'Daten ReCiPe'!$A:$A,0)-1,MATCH(AN212,'Daten ReCiPe'!$A$424:$ADO$424,0)-1)),0,OFFSET('Daten ReCiPe'!$A$1,MATCH(EF$5,'Daten ReCiPe'!$A:$A,0)-1,MATCH(AN212,'Daten ReCiPe'!$A$424:$ADO$424,0)-1))*1000</f>
        <v>0</v>
      </c>
      <c r="EG212" s="320">
        <f ca="1">IF(ISERROR(OFFSET('Daten ReCiPe'!$A$1,MATCH(EG$5,'Daten ReCiPe'!$A:$A,0)-1,MATCH(AO212,'Daten ReCiPe'!$A$424:$ADO$424,0)-1)),0,OFFSET('Daten ReCiPe'!$A$1,MATCH(EG$5,'Daten ReCiPe'!$A:$A,0)-1,MATCH(AO212,'Daten ReCiPe'!$A$424:$ADO$424,0)-1))*1000</f>
        <v>4.8777741999999993</v>
      </c>
      <c r="EH212" s="320">
        <f ca="1">IF(ISERROR(OFFSET('Daten ReCiPe'!$A$1,MATCH(EH$5,'Daten ReCiPe'!$A:$A,0)-1,MATCH(AP212,'Daten ReCiPe'!$A$424:$ADO$424,0)-1)),0,OFFSET('Daten ReCiPe'!$A$1,MATCH(EH$5,'Daten ReCiPe'!$A:$A,0)-1,MATCH(AP212,'Daten ReCiPe'!$A$424:$ADO$424,0)-1))*1000</f>
        <v>0</v>
      </c>
      <c r="EI212" s="320">
        <f t="shared" ca="1" si="175"/>
        <v>8.834185699999999</v>
      </c>
      <c r="EJ212" s="320">
        <f ca="1">IF(ISERROR(OFFSET('Daten ReCiPe'!$A$1,MATCH(EJ$5,'Daten ReCiPe'!$A:$A,0)-1,MATCH(AQ212,'Daten ReCiPe'!$A$424:$ADO$424,0)-1)),0,OFFSET('Daten ReCiPe'!$A$1,MATCH(EJ$5,'Daten ReCiPe'!$A:$A,0)-1,MATCH(AQ212,'Daten ReCiPe'!$A$424:$ADO$424,0)-1))*1000</f>
        <v>0.23095547</v>
      </c>
      <c r="EK212" s="320">
        <f ca="1">IF(ISERROR(OFFSET('Daten ReCiPe'!$A$1,MATCH(EK$5,'Daten ReCiPe'!$A:$A,0)-1,MATCH(AR212,'Daten ReCiPe'!$A$424:$ADO$424,0)-1)),0,OFFSET('Daten ReCiPe'!$A$1,MATCH(EK$5,'Daten ReCiPe'!$A:$A,0)-1,MATCH(AR212,'Daten ReCiPe'!$A$424:$ADO$424,0)-1))*1000</f>
        <v>1.2271106000000001</v>
      </c>
      <c r="EL212" s="320">
        <f ca="1">IF(ISERROR(OFFSET('Daten ReCiPe'!$A$1,MATCH(EL$5,'Daten ReCiPe'!$A:$A,0)-1,MATCH(AS212,'Daten ReCiPe'!$A$424:$ADO$424,0)-1)),0,OFFSET('Daten ReCiPe'!$A$1,MATCH(EL$5,'Daten ReCiPe'!$A:$A,0)-1,MATCH(AS212,'Daten ReCiPe'!$A$424:$ADO$424,0)-1))*1000</f>
        <v>0</v>
      </c>
      <c r="EM212" s="321">
        <f t="shared" ca="1" si="176"/>
        <v>10.292251769999998</v>
      </c>
      <c r="EN212" s="320">
        <f ca="1">IF(ISERROR(OFFSET('Daten ReCiPe'!$A$1,MATCH(EN$5,'Daten ReCiPe'!$A:$A,0)-1,MATCH(AT212,'Daten ReCiPe'!$A$424:$ADO$424,0)-1)),0,OFFSET('Daten ReCiPe'!$A$1,MATCH(EN$5,'Daten ReCiPe'!$A:$A,0)-1,MATCH(AT212,'Daten ReCiPe'!$A$424:$ADO$424,0)-1))*1000</f>
        <v>10.292252</v>
      </c>
      <c r="EO212" s="305">
        <f t="shared" ca="1" si="177"/>
        <v>1.0000000223469079</v>
      </c>
      <c r="EP212" s="322">
        <f ca="1">IF(ISERROR(OFFSET('Daten Elementary'!$A$1,MATCH(EP$5,'Daten Elementary'!$A:$A,0)-1,MATCH(AM212,'Daten Elementary'!$A$424:$ADO$424,0)-1)),0,OFFSET('Daten Elementary'!$A$1,MATCH(EP$5,'Daten Elementary'!$A:$A,0)-1,MATCH(AM212,'Daten Elementary'!$A$424:$ADO$424,0)-1))*1000000</f>
        <v>0.46728999999999998</v>
      </c>
      <c r="EQ212" s="322">
        <f ca="1">IF(ISERROR(OFFSET('Daten Elementary'!$A$1,MATCH(EQ$5,'Daten Elementary'!$A:$A,0)-1,MATCH(AN212,'Daten Elementary'!$A$424:$ADO$424,0)-1)),0,OFFSET('Daten Elementary'!$A$1,MATCH(EQ$5,'Daten Elementary'!$A:$A,0)-1,MATCH(AN212,'Daten Elementary'!$A$424:$ADO$424,0)-1))*1000000</f>
        <v>0</v>
      </c>
      <c r="ER212" s="322">
        <f ca="1">IF(ISERROR(OFFSET('Daten Elementary'!$A$1,MATCH(ER$5,'Daten Elementary'!$A:$A,0)-1,MATCH(AO212,'Daten Elementary'!$A$424:$ADO$424,0)-1)),0,OFFSET('Daten Elementary'!$A$1,MATCH(ER$5,'Daten Elementary'!$A:$A,0)-1,MATCH(AO212,'Daten Elementary'!$A$424:$ADO$424,0)-1))*1000000</f>
        <v>106.32359000000001</v>
      </c>
      <c r="ES212" s="322">
        <f ca="1">IF(ISERROR(OFFSET('Daten Elementary'!$A$1,MATCH(ES$5,'Daten Elementary'!$A:$A,0)-1,MATCH(AP212,'Daten Elementary'!$A$424:$ADO$424,0)-1)),0,OFFSET('Daten Elementary'!$A$1,MATCH(ES$5,'Daten Elementary'!$A:$A,0)-1,MATCH(AP212,'Daten Elementary'!$A$424:$ADO$424,0)-1))*1000000</f>
        <v>0</v>
      </c>
      <c r="ET212" s="322">
        <f t="shared" ca="1" si="178"/>
        <v>106.79088000000002</v>
      </c>
      <c r="EU212" s="322">
        <f ca="1">IF(ISERROR(OFFSET('Daten Elementary'!$A$1,MATCH(EU$5,'Daten Elementary'!$A:$A,0)-1,MATCH(AQ212,'Daten Elementary'!$A$424:$ADO$424,0)-1)),0,OFFSET('Daten Elementary'!$A$1,MATCH(EU$5,'Daten Elementary'!$A:$A,0)-1,MATCH(AQ212,'Daten Elementary'!$A$424:$ADO$424,0)-1))*1000000</f>
        <v>4.4632342999999999</v>
      </c>
      <c r="EV212" s="322">
        <f ca="1">IF(ISERROR(OFFSET('Daten Elementary'!$A$1,MATCH(EV$5,'Daten Elementary'!$A:$A,0)-1,MATCH(AR212,'Daten Elementary'!$A$424:$ADO$424,0)-1)),0,OFFSET('Daten Elementary'!$A$1,MATCH(EV$5,'Daten Elementary'!$A:$A,0)-1,MATCH(AR212,'Daten Elementary'!$A$424:$ADO$424,0)-1))*1000000</f>
        <v>13.793635</v>
      </c>
      <c r="EW212" s="322">
        <f ca="1">IF(ISERROR(OFFSET('Daten Elementary'!$A$1,MATCH(EW$5,'Daten Elementary'!$A:$A,0)-1,MATCH(AS212,'Daten Elementary'!$A$424:$ADO$424,0)-1)),0,OFFSET('Daten Elementary'!$A$1,MATCH(EW$5,'Daten Elementary'!$A:$A,0)-1,MATCH(AS212,'Daten Elementary'!$A$424:$ADO$424,0)-1))*1000000</f>
        <v>0</v>
      </c>
      <c r="EX212" s="323">
        <f t="shared" ca="1" si="179"/>
        <v>125.04774930000001</v>
      </c>
      <c r="EY212" s="322">
        <f ca="1">IF(ISERROR(OFFSET('Daten Elementary'!$A$1,MATCH(EY$5,'Daten Elementary'!$A:$A,0)-1,MATCH($AT212,'Daten Elementary'!$A$424:$ADO$424,0)-1)),0,OFFSET('Daten Elementary'!$A$1,MATCH(EY$5,'Daten Elementary'!$A:$A,0)-1,MATCH($AT212,'Daten Elementary'!$A$424:$ADO$424,0)-1))*1000000</f>
        <v>125.04774999999999</v>
      </c>
      <c r="EZ212" s="305">
        <f t="shared" ca="1" si="180"/>
        <v>1.0000000055978615</v>
      </c>
      <c r="FA212" s="314">
        <f ca="1">IF(ISERROR(OFFSET('Daten Elementary'!$A$1,MATCH(FA$5,'Daten Elementary'!$A:$A,0)-1,MATCH(AM212,'Daten Elementary'!$A$424:$ADO$424,0)-1)),0,OFFSET('Daten Elementary'!$A$1,MATCH(FA$5,'Daten Elementary'!$A:$A,0)-1,MATCH(AM212,'Daten Elementary'!$A$424:$ADO$424,0)-1))*1000</f>
        <v>73.599999999999994</v>
      </c>
      <c r="FB212" s="314">
        <f ca="1">IF(ISERROR(OFFSET('Daten Elementary'!$A$1,MATCH(FB$5,'Daten Elementary'!$A:$A,0)-1,MATCH(AN212,'Daten Elementary'!$A$424:$ADO$424,0)-1)),0,OFFSET('Daten Elementary'!$A$1,MATCH(FB$5,'Daten Elementary'!$A:$A,0)-1,MATCH(AN212,'Daten Elementary'!$A$424:$ADO$424,0)-1))*1000</f>
        <v>0</v>
      </c>
      <c r="FC212" s="314">
        <f ca="1">IF(ISERROR(OFFSET('Daten Elementary'!$A$1,MATCH(FC$5,'Daten Elementary'!$A:$A,0)-1,MATCH(AO212,'Daten Elementary'!$A$424:$ADO$424,0)-1)),0,OFFSET('Daten Elementary'!$A$1,MATCH(FC$5,'Daten Elementary'!$A:$A,0)-1,MATCH(AO212,'Daten Elementary'!$A$424:$ADO$424,0)-1))*1000</f>
        <v>11.68262</v>
      </c>
      <c r="FD212" s="314">
        <f ca="1">IF(ISERROR(OFFSET('Daten Elementary'!$A$1,MATCH(FD$5,'Daten Elementary'!$A:$A,0)-1,MATCH(AP212,'Daten Elementary'!$A$424:$ADO$424,0)-1)),0,OFFSET('Daten Elementary'!$A$1,MATCH(FD$5,'Daten Elementary'!$A:$A,0)-1,MATCH(AP212,'Daten Elementary'!$A$424:$ADO$424,0)-1))*1000</f>
        <v>0</v>
      </c>
      <c r="FE212" s="314">
        <f t="shared" ca="1" si="181"/>
        <v>85.282619999999994</v>
      </c>
      <c r="FF212" s="314">
        <f ca="1">IF(ISERROR(OFFSET('Daten Elementary'!$A$1,MATCH(FF$5,'Daten Elementary'!$A:$A,0)-1,MATCH(AQ212,'Daten Elementary'!$A$424:$ADO$424,0)-1)),0,OFFSET('Daten Elementary'!$A$1,MATCH(FF$5,'Daten Elementary'!$A:$A,0)-1,MATCH(AQ212,'Daten Elementary'!$A$424:$ADO$424,0)-1))*1000</f>
        <v>1.9885025999999999</v>
      </c>
      <c r="FG212" s="314">
        <f ca="1">IF(ISERROR(OFFSET('Daten Elementary'!$A$1,MATCH(FG$5,'Daten Elementary'!$A:$A,0)-1,MATCH(AR212,'Daten Elementary'!$A$424:$ADO$424,0)-1)),0,OFFSET('Daten Elementary'!$A$1,MATCH(FG$5,'Daten Elementary'!$A:$A,0)-1,MATCH(AR212,'Daten Elementary'!$A$424:$ADO$424,0)-1))*1000</f>
        <v>8.1865622000000009</v>
      </c>
      <c r="FH212" s="314">
        <f ca="1">IF(ISERROR(OFFSET('Daten Elementary'!$A$1,MATCH(FH$5,'Daten Elementary'!$A:$A,0)-1,MATCH(AS212,'Daten Elementary'!$A$424:$ADO$424,0)-1)),0,OFFSET('Daten Elementary'!$A$1,MATCH(FH$5,'Daten Elementary'!$A:$A,0)-1,MATCH(AS212,'Daten Elementary'!$A$424:$ADO$424,0)-1))*1000</f>
        <v>0</v>
      </c>
      <c r="FI212" s="315">
        <f t="shared" ca="1" si="182"/>
        <v>95.457684799999996</v>
      </c>
      <c r="FJ212" s="314">
        <f ca="1">IF(ISERROR(OFFSET('Daten Elementary'!$A$1,MATCH(FJ$5,'Daten Elementary'!$A:$A,0)-1,MATCH($AT212,'Daten Elementary'!$A$424:$ADO$424,0)-1)),0,OFFSET('Daten Elementary'!$A$1,MATCH(FJ$5,'Daten Elementary'!$A:$A,0)-1,MATCH($AT212,'Daten Elementary'!$A$424:$ADO$424,0)-1))*1000</f>
        <v>95.457684</v>
      </c>
      <c r="FK212" s="305">
        <f t="shared" ca="1" si="183"/>
        <v>0.99999999161932329</v>
      </c>
      <c r="FL212" s="314">
        <f ca="1">IF(ISERROR(OFFSET('Daten Elementary'!$A$1,MATCH(FL$5,'Daten Elementary'!$A:$A,0)-1,MATCH(AM212,'Daten Elementary'!$A$424:$ADO$424,0)-1)),0,OFFSET('Daten Elementary'!$A$1,MATCH(FL$5,'Daten Elementary'!$A:$A,0)-1,MATCH(AM212,'Daten Elementary'!$A$424:$ADO$424,0)-1))</f>
        <v>0</v>
      </c>
      <c r="FM212" s="314">
        <f ca="1">IF(ISERROR(OFFSET('Daten Elementary'!$A$1,MATCH(FM$5,'Daten Elementary'!$A:$A,0)-1,MATCH(AN212,'Daten Elementary'!$A$424:$ADO$424,0)-1)),0,OFFSET('Daten Elementary'!$A$1,MATCH(FM$5,'Daten Elementary'!$A:$A,0)-1,MATCH(AN212,'Daten Elementary'!$A$424:$ADO$424,0)-1))</f>
        <v>0</v>
      </c>
      <c r="FN212" s="314">
        <f ca="1">IF(ISERROR(OFFSET('Daten Elementary'!$A$1,MATCH(FN$5,'Daten Elementary'!$A:$A,0)-1,MATCH(AO212,'Daten Elementary'!$A$424:$ADO$424,0)-1)),0,OFFSET('Daten Elementary'!$A$1,MATCH(FN$5,'Daten Elementary'!$A:$A,0)-1,MATCH(AO212,'Daten Elementary'!$A$424:$ADO$424,0)-1))</f>
        <v>0</v>
      </c>
      <c r="FO212" s="314">
        <f ca="1">IF(ISERROR(OFFSET('Daten Elementary'!$A$1,MATCH(FO$5,'Daten Elementary'!$A:$A,0)-1,MATCH(AP212,'Daten Elementary'!$A$424:$ADO$424,0)-1)),0,OFFSET('Daten Elementary'!$A$1,MATCH(FO$5,'Daten Elementary'!$A:$A,0)-1,MATCH(AP212,'Daten Elementary'!$A$424:$ADO$424,0)-1))</f>
        <v>0</v>
      </c>
      <c r="FP212" s="314">
        <f t="shared" ca="1" si="184"/>
        <v>0</v>
      </c>
      <c r="FQ212" s="314">
        <f ca="1">IF(ISERROR(OFFSET('Daten Elementary'!$A$1,MATCH(FQ$5,'Daten Elementary'!$A:$A,0)-1,MATCH(AQ212,'Daten Elementary'!$A$424:$ADO$424,0)-1)),0,OFFSET('Daten Elementary'!$A$1,MATCH(FQ$5,'Daten Elementary'!$A:$A,0)-1,MATCH(AQ212,'Daten Elementary'!$A$424:$ADO$424,0)-1))</f>
        <v>0</v>
      </c>
      <c r="FR212" s="314">
        <f ca="1">IF(ISERROR(OFFSET('Daten Elementary'!$A$1,MATCH(FR$5,'Daten Elementary'!$A:$A,0)-1,MATCH(AR212,'Daten Elementary'!$A$424:$ADO$424,0)-1)),0,OFFSET('Daten Elementary'!$A$1,MATCH(FR$5,'Daten Elementary'!$A:$A,0)-1,MATCH(AR212,'Daten Elementary'!$A$424:$ADO$424,0)-1))</f>
        <v>0</v>
      </c>
      <c r="FS212" s="314">
        <f ca="1">IF(ISERROR(OFFSET('Daten Elementary'!$A$1,MATCH(FS$5,'Daten Elementary'!$A:$A,0)-1,MATCH(AS212,'Daten Elementary'!$A$424:$ADO$424,0)-1)),0,OFFSET('Daten Elementary'!$A$1,MATCH(FS$5,'Daten Elementary'!$A:$A,0)-1,MATCH(AS212,'Daten Elementary'!$A$424:$ADO$424,0)-1))</f>
        <v>0</v>
      </c>
      <c r="FT212" s="315">
        <f t="shared" ca="1" si="185"/>
        <v>0</v>
      </c>
      <c r="FU212" s="314">
        <f ca="1">IF(ISERROR(OFFSET('Daten Elementary'!$A$1,MATCH(FU$5,'Daten Elementary'!$A:$A,0)-1,MATCH($AT212,'Daten Elementary'!$A$424:$ADO$424,0)-1)),0,OFFSET('Daten Elementary'!$A$1,MATCH(FU$5,'Daten Elementary'!$A:$A,0)-1,MATCH($AT212,'Daten Elementary'!$A$424:$ADO$424,0)-1))</f>
        <v>0</v>
      </c>
      <c r="FV212" s="305">
        <f t="shared" ca="1" si="186"/>
        <v>0</v>
      </c>
      <c r="FW212" s="324"/>
      <c r="FX212" s="231" t="str">
        <f t="shared" si="187"/>
        <v>Baumaschine, Diesel (mit Partikelfilter)</v>
      </c>
      <c r="FY212" s="231" t="str">
        <f t="shared" si="152"/>
        <v>Baumaschine</v>
      </c>
      <c r="FZ212" s="231" t="str">
        <f t="shared" si="153"/>
        <v>, Diesel</v>
      </c>
      <c r="GA212" s="231" t="str">
        <f t="shared" si="154"/>
        <v xml:space="preserve"> (mit Partikelfilter)</v>
      </c>
      <c r="GB212" s="231"/>
    </row>
    <row r="213" spans="1:184" ht="16.5" customHeight="1">
      <c r="A213" s="364"/>
      <c r="B213" s="339"/>
      <c r="C213" s="328" t="s">
        <v>382</v>
      </c>
      <c r="D213" s="328" t="s">
        <v>24</v>
      </c>
      <c r="E213" s="340" t="s">
        <v>316</v>
      </c>
      <c r="F213" s="86">
        <v>1</v>
      </c>
      <c r="G213" s="86">
        <v>1</v>
      </c>
      <c r="H213" s="87">
        <v>1</v>
      </c>
      <c r="I213" s="88">
        <v>1</v>
      </c>
      <c r="J213" s="88"/>
      <c r="K213" s="86">
        <v>1</v>
      </c>
      <c r="L213" s="86"/>
      <c r="M213" s="86"/>
      <c r="N213" s="82" t="s">
        <v>383</v>
      </c>
      <c r="O213" s="6">
        <f ca="1">(IF(ISERROR(INDEX(INDIRECT($D$268),MATCH($AM213,$AM$4:$AM$275,0),MATCH(O$304,INDIRECT($E$268),0))*$I213/$AD213),0,INDEX(INDIRECT($D$268),MATCH($AM213,$AM$4:$AM$275,0),MATCH(O$304,INDIRECT($E$268),0))*$I213/$AD213)+IF(ISERROR(INDEX(INDIRECT($D$268),MATCH($AN213,$AN$4:$AN$275,0),MATCH(O$305,INDIRECT($E$268),0))*$J213/$AE213),0,INDEX(INDIRECT($D$268),MATCH($AN213,$AN$4:$AN$275,0),MATCH(O$305,INDIRECT($E$268),0))*$J213/$AE213))*$AC213/$F213</f>
        <v>294.76889999999997</v>
      </c>
      <c r="P213" s="6">
        <f ca="1">(IF(ISERROR(INDEX(INDIRECT($D$268),MATCH($AO213,$AO$4:$AO$275,0),MATCH(P$304,INDIRECT($E$268),0))*$I213/$AD213),0,INDEX(INDIRECT($D$268),MATCH($AO213,$AO$4:$AO$275,0),MATCH(P$304,INDIRECT($E$268),0))*$I213/$AD213)+IF(ISERROR(INDEX(INDIRECT($D$268),MATCH($AP213,$AP$4:$AP$275,0),MATCH(P$305,INDIRECT($E$268),0))*$J213/$AE213),0,INDEX(INDIRECT($D$268),MATCH($AP213,$AP$4:$AP$275,0),MATCH(P$305,INDIRECT($E$268),0))*$J213/$AE213))*$AC213/$F213</f>
        <v>58.307681000000002</v>
      </c>
      <c r="Q213" s="6">
        <f ca="1">INDEX(INDIRECT($D$268),MATCH($AQ213,$AQ$4:$AQ$284,0),MATCH(Q$4,INDIRECT($E$268),0))*$K213*$AC213/$F213/$AF213</f>
        <v>7.1130815999999992</v>
      </c>
      <c r="R213" s="6">
        <f ca="1">INDEX(INDIRECT($D$268),MATCH($AR213,$AR$4:$AR$284,0),MATCH(R$4,INDIRECT($E$268),0))*$K213*$AC213/$F213/$AF213</f>
        <v>40.613954999999997</v>
      </c>
      <c r="S213" s="6">
        <f ca="1">INDEX(INDIRECT($D$268),MATCH($AS213,$AS$4:$AS$284,0),MATCH(S$4,INDIRECT($E$268),0))*$K213*$AC213/$F213/$AF213</f>
        <v>0</v>
      </c>
      <c r="T213" s="7">
        <f t="shared" ca="1" si="190"/>
        <v>400.80361759999994</v>
      </c>
      <c r="U213" s="6">
        <f>IF($B$268=6,(IF(OR(AJ213="Benzin",AJ213="Diesel"),$AK213*INDEX('DIN EN 16258'!$I:$I,MATCH('mobitool-Faktoren v2.0'!$AI213,'DIN EN 16258'!$A:$A,0))*$I213/$AD213+$AL213*INDEX('DIN EN 16258'!$I:$I,MATCH('mobitool-Faktoren v2.0'!$AJ213,'DIN EN 16258'!$A:$A,0))*$I213/$AD213,IF(ISERROR($AK213*INDEX('DIN EN 16258'!$I:$I,MATCH('mobitool-Faktoren v2.0'!$AI213,'DIN EN 16258'!$A:$A,0))*$I213/$AD213),0,$AK213*INDEX('DIN EN 16258'!$I:$I,MATCH('mobitool-Faktoren v2.0'!$AI213,'DIN EN 16258'!$A:$A,0))*$I213/$AD213)+IF(ISERROR($AL213*INDEX('DIN EN 16258'!$I:$I,MATCH('mobitool-Faktoren v2.0'!$AJ213,'DIN EN 16258'!$A:$A,0))*$J213/$AE213),0,$AL213*INDEX('DIN EN 16258'!$I:$I,MATCH('mobitool-Faktoren v2.0'!$AJ213,'DIN EN 16258'!$A:$A,0))*$J213/$AE213)))*1000,
IF($B$268=1,(IF(OR(AJ213="Benzin",AJ213="Diesel"),$AK213*INDEX('DIN EN 16258'!$D:$D,MATCH('mobitool-Faktoren v2.0'!$AI213,'DIN EN 16258'!$A:$A,0))*$I213/$AD213+$AL213*INDEX('DIN EN 16258'!$D:$D,MATCH('mobitool-Faktoren v2.0'!$AJ213,'DIN EN 16258'!$A:$A,0))*$I213/$AD213,IF(ISERROR($AK213*INDEX('DIN EN 16258'!$D:$D,MATCH('mobitool-Faktoren v2.0'!$AI213,'DIN EN 16258'!$A:$A,0))*$I213/$AD213),0,$AK213*INDEX('DIN EN 16258'!$D:$D,MATCH('mobitool-Faktoren v2.0'!$AI213,'DIN EN 16258'!$A:$A,0))*$I213/$AD213)+IF(ISERROR($AL213*INDEX('DIN EN 16258'!$D:$D,MATCH('mobitool-Faktoren v2.0'!$AJ213,'DIN EN 16258'!$A:$A,0))*$J213/$AE213),0,$AL213*INDEX('DIN EN 16258'!$D:$D,MATCH('mobitool-Faktoren v2.0'!$AJ213,'DIN EN 16258'!$A:$A,0))*$J213/$AE213))),0))*$AC213/$F213</f>
        <v>295.23653999999999</v>
      </c>
      <c r="V213" s="6">
        <f>IF($B$268=6,(IF(OR(AJ213="Benzin",AJ213="Diesel"),$AK213*INDEX('DIN EN 16258'!$L:$L,MATCH('mobitool-Faktoren v2.0'!$AI213,'DIN EN 16258'!$A:$A,0))*$I213/$AD213+$AL213*INDEX('DIN EN 16258'!$L:$L,MATCH('mobitool-Faktoren v2.0'!$AJ213,'DIN EN 16258'!$A:$A,0))*$I213/$AD213,IF(ISERROR($AK213*INDEX('DIN EN 16258'!$L:$L,MATCH('mobitool-Faktoren v2.0'!$AI213,'DIN EN 16258'!$A:$A,0))*$I213/$AD213),0,$AK213*INDEX('DIN EN 16258'!$L:$L,MATCH('mobitool-Faktoren v2.0'!$AI213,'DIN EN 16258'!$A:$A,0))*$I213/$AD213)+IF(ISERROR($AL213*INDEX('DIN EN 16258'!$L:$L,MATCH('mobitool-Faktoren v2.0'!$AJ213,'DIN EN 16258'!$A:$A,0))*$J213/$AE213),0,$AL213*INDEX('DIN EN 16258'!$L:$L,MATCH('mobitool-Faktoren v2.0'!$AJ213,'DIN EN 16258'!$A:$A,0))*$J213/$AE213)))*1000,
IF($B$268=1,(IF(OR(AJ213="Benzin",AJ213="Diesel"),$AK213*INDEX('DIN EN 16258'!$F:$F,MATCH('mobitool-Faktoren v2.0'!$AI213,'DIN EN 16258'!$A:$A,0))*$I213/$AD213+$AL213*INDEX('DIN EN 16258'!$F:$F,MATCH('mobitool-Faktoren v2.0'!$AJ213,'DIN EN 16258'!$A:$A,0))*$I213/$AD213,IF(ISERROR($AK213*INDEX('DIN EN 16258'!$F:$F,MATCH('mobitool-Faktoren v2.0'!$AI213,'DIN EN 16258'!$A:$A,0))*$I213/$AD213),0,$AK213*INDEX('DIN EN 16258'!$F:$F,MATCH('mobitool-Faktoren v2.0'!$AI213,'DIN EN 16258'!$A:$A,0))*$I213/$AD213)+IF(ISERROR($AL213*INDEX('DIN EN 16258'!$F:$F,MATCH('mobitool-Faktoren v2.0'!$AJ213,'DIN EN 16258'!$A:$A,0))*$J213/$AE213),0,$AL213*INDEX('DIN EN 16258'!$F:$F,MATCH('mobitool-Faktoren v2.0'!$AJ213,'DIN EN 16258'!$A:$A,0))*$J213/$AE213))),0))*$AC213/$F213</f>
        <v>358.6986</v>
      </c>
      <c r="W213" s="39" t="s">
        <v>672</v>
      </c>
      <c r="X213" s="39" t="s">
        <v>162</v>
      </c>
      <c r="Y213" s="300"/>
      <c r="Z213" s="300"/>
      <c r="AA213" s="299"/>
      <c r="AB213" s="299"/>
      <c r="AC213" s="300">
        <v>1</v>
      </c>
      <c r="AD213" s="298">
        <v>1</v>
      </c>
      <c r="AE213" s="298"/>
      <c r="AF213" s="337">
        <v>1</v>
      </c>
      <c r="AG213" s="337"/>
      <c r="AH213" s="337"/>
      <c r="AI213" s="301" t="s">
        <v>24</v>
      </c>
      <c r="AJ213" s="301"/>
      <c r="AK213" s="374">
        <v>9.1974E-2</v>
      </c>
      <c r="AL213" s="374"/>
      <c r="AM213" s="202" t="s">
        <v>1303</v>
      </c>
      <c r="AN213" s="202" t="s">
        <v>81</v>
      </c>
      <c r="AO213" s="202" t="s">
        <v>1304</v>
      </c>
      <c r="AP213" s="202" t="s">
        <v>81</v>
      </c>
      <c r="AQ213" s="202" t="s">
        <v>1305</v>
      </c>
      <c r="AR213" s="202" t="s">
        <v>1306</v>
      </c>
      <c r="AS213" s="202" t="s">
        <v>81</v>
      </c>
      <c r="AT213" s="202" t="s">
        <v>1308</v>
      </c>
      <c r="AU213" s="303">
        <f ca="1">IF(ISERROR(OFFSET('Daten KEA'!$A$1,MATCH(AU$5,'Daten KEA'!$A:$A,0)-1,MATCH(AM213,'Daten KEA'!$A$424:$ADO$424,0)-1)),0,OFFSET('Daten KEA'!$A$1,MATCH(AU$5,'Daten KEA'!$A:$A,0)-1,MATCH(AM213,'Daten KEA'!$A$424:$ADO$424,0)-1))+IF(ISERROR(AK213*INDEX('Energiefaktoren Ecoinvent'!$D:$D,MATCH('mobitool-Faktoren v2.0'!AI213,'Energiefaktoren Ecoinvent'!$A:$A,0))),0,AK213*INDEX('Energiefaktoren Ecoinvent'!$D:$D,MATCH('mobitool-Faktoren v2.0'!AI213,'Energiefaktoren Ecoinvent'!$A:$A,0)))+IF(OR(AJ213="Benzin",AJ213="Diesel"),IF(ISERROR(OFFSET('Daten KEA'!$A$1,MATCH(AV$5,'Daten KEA'!$A:$A,0)-1,MATCH(AN213,'Daten KEA'!$A$424:$ADO$424,0)-1)),0,OFFSET('Daten KEA'!$A$1,MATCH(AV$5,'Daten KEA'!$A:$A,0)-1,MATCH(AN213,'Daten KEA'!$A$424:$ADO$424,0)-1))+IF(ISERROR(AL213*INDEX('Energiefaktoren Ecoinvent'!$D:$D,MATCH('mobitool-Faktoren v2.0'!AJ213,'Energiefaktoren Ecoinvent'!$A:$A,0))),0,AL213*INDEX('Energiefaktoren Ecoinvent'!$D:$D,MATCH('mobitool-Faktoren v2.0'!AJ213,'Energiefaktoren Ecoinvent'!$A:$A,0))),0)</f>
        <v>3.9364871999999997</v>
      </c>
      <c r="AV213" s="303">
        <f ca="1">IF(OR(AJ213="Benzin",AJ213="Diesel"),0,IF(ISERROR(OFFSET('Daten KEA'!$A$1,MATCH(AV$5,'Daten KEA'!$A:$A,0)-1,MATCH(AN213,'Daten KEA'!$A$424:$ADO$424,0)-1)),0,OFFSET('Daten KEA'!$A$1,MATCH(AV$5,'Daten KEA'!$A:$A,0)-1,MATCH(AN213,'Daten KEA'!$A$424:$ADO$424,0)-1))+IF(ISERROR(AL213*INDEX('Energiefaktoren Ecoinvent'!$D:$D,MATCH('mobitool-Faktoren v2.0'!AJ213,'Energiefaktoren Ecoinvent'!$A:$A,0))),0,AL213*INDEX('Energiefaktoren Ecoinvent'!$D:$D,MATCH('mobitool-Faktoren v2.0'!AJ213,'Energiefaktoren Ecoinvent'!$A:$A,0))))</f>
        <v>0</v>
      </c>
      <c r="AW213" s="303">
        <f ca="1">IF(ISERROR(OFFSET('Daten KEA'!$A$1,MATCH(AW$5,'Daten KEA'!$A:$A,0)-1,MATCH(AO213,'Daten KEA'!$A$424:$ADO$424,0)-1)),0,OFFSET('Daten KEA'!$A$1,MATCH(AW$5,'Daten KEA'!$A:$A,0)-1,MATCH(AO213,'Daten KEA'!$A$424:$ADO$424,0)-1))-IF(ISERROR(AK213*INDEX('Energiefaktoren Ecoinvent'!$D:$D,MATCH('mobitool-Faktoren v2.0'!AI213,'Energiefaktoren Ecoinvent'!$A:$A,0))),0,AK213*INDEX('Energiefaktoren Ecoinvent'!$D:$D,MATCH('mobitool-Faktoren v2.0'!AI213,'Energiefaktoren Ecoinvent'!$A:$A,0)))+IF(OR(AJ213="Benzin",AJ213="Diesel"),IF(ISERROR(OFFSET('Daten KEA'!$A$1,MATCH(AX$5,'Daten KEA'!$A:$A,0)-1,MATCH(AP213,'Daten KEA'!$A$424:$ADO$424,0)-1)),0,OFFSET('Daten KEA'!$A$1,MATCH(AX$5,'Daten KEA'!$A:$A,0)-1,MATCH(AP213,'Daten KEA'!$A$424:$ADO$424,0)-1))-IF(ISERROR(AL213*INDEX('Energiefaktoren Ecoinvent'!$D:$D,MATCH('mobitool-Faktoren v2.0'!AJ213,'Energiefaktoren Ecoinvent'!$A:$A,0))),0,AL213*INDEX('Energiefaktoren Ecoinvent'!$D:$D,MATCH('mobitool-Faktoren v2.0'!AJ213,'Energiefaktoren Ecoinvent'!$A:$A,0))),0)</f>
        <v>1.1165642000000005</v>
      </c>
      <c r="AX213" s="303">
        <f ca="1">IF(OR(AJ213="Benzin",AJ213="Diesel"),0,IF(ISERROR(OFFSET('Daten KEA'!$A$1,MATCH(AX$5,'Daten KEA'!$A:$A,0)-1,MATCH(AP213,'Daten KEA'!$A$424:$ADO$424,0)-1)),0,OFFSET('Daten KEA'!$A$1,MATCH(AX$5,'Daten KEA'!$A:$A,0)-1,MATCH(AP213,'Daten KEA'!$A$424:$ADO$424,0)-1))-IF(ISERROR(AL213*INDEX('Energiefaktoren Ecoinvent'!$D:$D,MATCH('mobitool-Faktoren v2.0'!AJ213,'Energiefaktoren Ecoinvent'!$A:$A,0))),0,AL213*INDEX('Energiefaktoren Ecoinvent'!$D:$D,MATCH('mobitool-Faktoren v2.0'!AJ213,'Energiefaktoren Ecoinvent'!$A:$A,0))))</f>
        <v>0</v>
      </c>
      <c r="AY213" s="303">
        <f t="shared" ca="1" si="155"/>
        <v>5.0530514000000002</v>
      </c>
      <c r="AZ213" s="303">
        <f ca="1">IF(ISERROR(OFFSET('Daten KEA'!$A$1,MATCH(AZ$5,'Daten KEA'!$A:$A,0)-1,MATCH(AQ213,'Daten KEA'!$A$424:$ADO$424,0)-1)),0,OFFSET('Daten KEA'!$A$1,MATCH(AZ$5,'Daten KEA'!$A:$A,0)-1,MATCH(AQ213,'Daten KEA'!$A$424:$ADO$424,0)-1))</f>
        <v>0.1419434</v>
      </c>
      <c r="BA213" s="303">
        <f ca="1">IF(ISERROR(OFFSET('Daten KEA'!$A$1,MATCH(BA$5,'Daten KEA'!$A:$A,0)-1,MATCH(AR213,'Daten KEA'!$A$424:$ADO$424,0)-1)),0,OFFSET('Daten KEA'!$A$1,MATCH(BA$5,'Daten KEA'!$A:$A,0)-1,MATCH(AR213,'Daten KEA'!$A$424:$ADO$424,0)-1))</f>
        <v>0.68857215999999999</v>
      </c>
      <c r="BB213" s="303">
        <f ca="1">IF(ISERROR(OFFSET('Daten KEA'!$A$1,MATCH(BB$5,'Daten KEA'!$A:$A,0)-1,MATCH(AS213,'Daten KEA'!$A$424:$ADO$424,0)-1)),0,OFFSET('Daten KEA'!$A$1,MATCH(BB$5,'Daten KEA'!$A:$A,0)-1,MATCH(AS213,'Daten KEA'!$A$424:$ADO$424,0)-1))</f>
        <v>0</v>
      </c>
      <c r="BC213" s="304">
        <f t="shared" ca="1" si="151"/>
        <v>5.8835669599999996</v>
      </c>
      <c r="BD213" s="303">
        <f ca="1">IF(ISERROR(OFFSET('Daten KEA'!$A$1,MATCH(BD$5,'Daten KEA'!$A:$A,0)-1,MATCH(AT213,'Daten KEA'!$A$424:$ADO$424,0)-1)),0,OFFSET('Daten KEA'!$A$1,MATCH(BD$5,'Daten KEA'!$A:$A,0)-1,MATCH(AT213,'Daten KEA'!$A$424:$ADO$424,0)-1))</f>
        <v>5.8835668999999999</v>
      </c>
      <c r="BE213" s="305">
        <f t="shared" ca="1" si="156"/>
        <v>0.99999998980210469</v>
      </c>
      <c r="BF213" s="306">
        <f ca="1">IF(ISERROR(OFFSET('Daten KEA'!$A$1,MATCH(BF$5,'Daten KEA'!$A:$A,0)-1,MATCH(AM213,'Daten KEA'!$A$424:$ADO$424,0)-1)),0,OFFSET('Daten KEA'!$A$1,MATCH(BF$5,'Daten KEA'!$A:$A,0)-1,MATCH(AM213,'Daten KEA'!$A$424:$ADO$424,0)-1))+IF(ISERROR($AK213*INDEX('Energiefaktoren Ecoinvent'!$H:$H,MATCH('mobitool-Faktoren v2.0'!$AI213,'Energiefaktoren Ecoinvent'!$A:$A,0))),0,$AK213*INDEX('Energiefaktoren Ecoinvent'!$H:$H,MATCH('mobitool-Faktoren v2.0'!$AI213,'Energiefaktoren Ecoinvent'!$A:$A,0)))+IF(OR(AJ213="Benzin",AJ213="Diesel"),IF(ISERROR(OFFSET('Daten KEA'!$A$1,MATCH(BG$5,'Daten KEA'!$A:$A,0)-1,MATCH(AN213,'Daten KEA'!$A$424:$ADO$424,0)-1)),0,OFFSET('Daten KEA'!$A$1,MATCH(BG$5,'Daten KEA'!$A:$A,0)-1,MATCH(AN213,'Daten KEA'!$A$424:$ADO$424,0)-1))+IF(ISERROR($AL213*INDEX('Energiefaktoren Ecoinvent'!$H:$H,MATCH('mobitool-Faktoren v2.0'!$AJ213,'Energiefaktoren Ecoinvent'!$A:$A,0))),0,$AL213*INDEX('Energiefaktoren Ecoinvent'!$H:$H,MATCH('mobitool-Faktoren v2.0'!$AJ213,'Energiefaktoren Ecoinvent'!$A:$A,0))),0)</f>
        <v>3.9364871999999997</v>
      </c>
      <c r="BG213" s="306">
        <f ca="1">IF(OR(AJ213="Benzin",AJ213="Diesel"),0,IF(ISERROR(OFFSET('Daten KEA'!$A$1,MATCH(BG$5,'Daten KEA'!$A:$A,0)-1,MATCH(AN213,'Daten KEA'!$A$424:$ADO$424,0)-1)),0,OFFSET('Daten KEA'!$A$1,MATCH(BG$5,'Daten KEA'!$A:$A,0)-1,MATCH(AN213,'Daten KEA'!$A$424:$ADO$424,0)-1))+IF(ISERROR($AL213*INDEX('Energiefaktoren Ecoinvent'!$H:$H,MATCH('mobitool-Faktoren v2.0'!$AJ213,'Energiefaktoren Ecoinvent'!$A:$A,0))),0,$AL213*INDEX('Energiefaktoren Ecoinvent'!$H:$H,MATCH('mobitool-Faktoren v2.0'!$AJ213,'Energiefaktoren Ecoinvent'!$A:$A,0))))</f>
        <v>0</v>
      </c>
      <c r="BH213" s="306">
        <f ca="1">IF(ISERROR(OFFSET('Daten KEA'!$A$1,MATCH(BH$5,'Daten KEA'!$A:$A,0)-1,MATCH(AO213,'Daten KEA'!$A$424:$ADO$424,0)-1)),0,OFFSET('Daten KEA'!$A$1,MATCH(BH$5,'Daten KEA'!$A:$A,0)-1,MATCH(AO213,'Daten KEA'!$A$424:$ADO$424,0)-1))-IF(ISERROR($AK213*INDEX('Energiefaktoren Ecoinvent'!$H:$H,MATCH('mobitool-Faktoren v2.0'!$AI213,'Energiefaktoren Ecoinvent'!$A:$A,0))),0,$AK213*INDEX('Energiefaktoren Ecoinvent'!$H:$H,MATCH('mobitool-Faktoren v2.0'!$AI213,'Energiefaktoren Ecoinvent'!$A:$A,0)))+IF(OR(AJ213="Benzin",AJ213="Diesel"),IF(ISERROR(OFFSET('Daten KEA'!$A$1,MATCH(BI$5,'Daten KEA'!$A:$A,0)-1,MATCH(AP213,'Daten KEA'!$A$424:$ADO$424,0)-1)),0,OFFSET('Daten KEA'!$A$1,MATCH(BI$5,'Daten KEA'!$A:$A,0)-1,MATCH(AP213,'Daten KEA'!$A$424:$ADO$424,0)-1))-IF(ISERROR($AL213*INDEX('Energiefaktoren Ecoinvent'!$H:$H,MATCH('mobitool-Faktoren v2.0'!$AJ213,'Energiefaktoren Ecoinvent'!$A:$A,0))),0,$AL213*INDEX('Energiefaktoren Ecoinvent'!$H:$H,MATCH('mobitool-Faktoren v2.0'!$AJ213,'Energiefaktoren Ecoinvent'!$A:$A,0))),0)</f>
        <v>1.1036905113528008</v>
      </c>
      <c r="BI213" s="306">
        <f ca="1">IF(OR(AJ213="Benzin",AJ213="Diesel"),0,IF(ISERROR(OFFSET('Daten KEA'!$A$1,MATCH(BI$5,'Daten KEA'!$A:$A,0)-1,MATCH(AP213,'Daten KEA'!$A$424:$ADO$424,0)-1)),0,OFFSET('Daten KEA'!$A$1,MATCH(BI$5,'Daten KEA'!$A:$A,0)-1,MATCH(AP213,'Daten KEA'!$A$424:$ADO$424,0)-1))-IF(ISERROR($AL213*INDEX('Energiefaktoren Ecoinvent'!$H:$H,MATCH('mobitool-Faktoren v2.0'!$AJ213,'Energiefaktoren Ecoinvent'!$A:$A,0))),0,$AL213*INDEX('Energiefaktoren Ecoinvent'!$H:$H,MATCH('mobitool-Faktoren v2.0'!$AJ213,'Energiefaktoren Ecoinvent'!$A:$A,0))))</f>
        <v>0</v>
      </c>
      <c r="BJ213" s="306">
        <f t="shared" ca="1" si="189"/>
        <v>5.0401777113528006</v>
      </c>
      <c r="BK213" s="306">
        <f ca="1">IF(ISERROR(OFFSET('Daten KEA'!$A$1,MATCH(BK$5,'Daten KEA'!$A:$A,0)-1,MATCH(AQ213,'Daten KEA'!$A$424:$ADO$424,0)-1)),0,OFFSET('Daten KEA'!$A$1,MATCH(BK$5,'Daten KEA'!$A:$A,0)-1,MATCH(AQ213,'Daten KEA'!$A$424:$ADO$424,0)-1))</f>
        <v>0.14077935041924999</v>
      </c>
      <c r="BL213" s="306">
        <f ca="1">IF(ISERROR(OFFSET('Daten KEA'!$A$1,MATCH(BL$5,'Daten KEA'!$A:$A,0)-1,MATCH(AR213,'Daten KEA'!$A$424:$ADO$424,0)-1)),0,OFFSET('Daten KEA'!$A$1,MATCH(BL$5,'Daten KEA'!$A:$A,0)-1,MATCH(AR213,'Daten KEA'!$A$424:$ADO$424,0)-1))</f>
        <v>0.65806848588610001</v>
      </c>
      <c r="BM213" s="306">
        <f ca="1">IF(ISERROR(OFFSET('Daten KEA'!$A$1,MATCH(BM$5,'Daten KEA'!$A:$A,0)-1,MATCH(AS213,'Daten KEA'!$A$424:$ADO$424,0)-1)),0,OFFSET('Daten KEA'!$A$1,MATCH(BM$5,'Daten KEA'!$A:$A,0)-1,MATCH(AS213,'Daten KEA'!$A$424:$ADO$424,0)-1))</f>
        <v>0</v>
      </c>
      <c r="BN213" s="307">
        <f t="shared" ca="1" si="148"/>
        <v>5.8390255476581512</v>
      </c>
      <c r="BO213" s="306">
        <f ca="1">IF(ISERROR(OFFSET('Daten KEA'!$A$1,MATCH(BO$5,'Daten KEA'!$A:$A,0)-1,MATCH(AT213,'Daten KEA'!$A$424:$ADO$424,0)-1)),0,OFFSET('Daten KEA'!$A$1,MATCH(BO$5,'Daten KEA'!$A:$A,0)-1,MATCH(AT213,'Daten KEA'!$A$424:$ADO$424,0)-1))</f>
        <v>5.8390255534581001</v>
      </c>
      <c r="BP213" s="305">
        <f t="shared" ca="1" si="157"/>
        <v>1.0000000009933077</v>
      </c>
      <c r="BQ213" s="308">
        <f ca="1">IF(ISERROR(OFFSET('Daten GWP'!$A$1,MATCH(BQ$5,'Daten GWP'!$A:$A,0)-1,MATCH(AM213,'Daten GWP'!$A$424:$ADO$424,0)-1)),0,OFFSET('Daten GWP'!$A$1,MATCH(BQ$5,'Daten GWP'!$A:$A,0)-1,MATCH(AM213,'Daten GWP'!$A$424:$ADO$424,0)-1))*1000</f>
        <v>294.76889999999997</v>
      </c>
      <c r="BR213" s="308">
        <f ca="1">IF(ISERROR(OFFSET('Daten GWP'!$A$1,MATCH(BR$5,'Daten GWP'!$A:$A,0)-1,MATCH(AN213,'Daten GWP'!$A$424:$ADO$424,0)-1)),0,OFFSET('Daten GWP'!$A$1,MATCH(BR$5,'Daten GWP'!$A:$A,0)-1,MATCH(AN213,'Daten GWP'!$A$424:$ADO$424,0)-1))*1000</f>
        <v>0</v>
      </c>
      <c r="BS213" s="308">
        <f ca="1">IF(ISERROR(OFFSET('Daten GWP'!$A$1,MATCH(BS$5,'Daten GWP'!$A:$A,0)-1,MATCH(AO213,'Daten GWP'!$A$424:$ADO$424,0)-1)),0,OFFSET('Daten GWP'!$A$1,MATCH(BS$5,'Daten GWP'!$A:$A,0)-1,MATCH(AO213,'Daten GWP'!$A$424:$ADO$424,0)-1))*1000</f>
        <v>58.307681000000002</v>
      </c>
      <c r="BT213" s="308">
        <f ca="1">IF(ISERROR(OFFSET('Daten GWP'!$A$1,MATCH(BT$5,'Daten GWP'!$A:$A,0)-1,MATCH(AP213,'Daten GWP'!$A$424:$ADO$424,0)-1)),0,OFFSET('Daten GWP'!$A$1,MATCH(BT$5,'Daten GWP'!$A:$A,0)-1,MATCH(AP213,'Daten GWP'!$A$424:$ADO$424,0)-1))*1000</f>
        <v>0</v>
      </c>
      <c r="BU213" s="308">
        <f t="shared" ca="1" si="158"/>
        <v>353.07658099999998</v>
      </c>
      <c r="BV213" s="308">
        <f ca="1">IF(ISERROR(OFFSET('Daten GWP'!$A$1,MATCH(BV$5,'Daten GWP'!$A:$A,0)-1,MATCH(AQ213,'Daten GWP'!$A$424:$ADO$424,0)-1)),0,OFFSET('Daten GWP'!$A$1,MATCH(BV$5,'Daten GWP'!$A:$A,0)-1,MATCH(AQ213,'Daten GWP'!$A$424:$ADO$424,0)-1))*1000</f>
        <v>7.1130815999999992</v>
      </c>
      <c r="BW213" s="308">
        <f ca="1">IF(ISERROR(OFFSET('Daten GWP'!$A$1,MATCH(BW$5,'Daten GWP'!$A:$A,0)-1,MATCH(AR213,'Daten GWP'!$A$424:$ADO$424,0)-1)),0,OFFSET('Daten GWP'!$A$1,MATCH(BW$5,'Daten GWP'!$A:$A,0)-1,MATCH(AR213,'Daten GWP'!$A$424:$ADO$424,0)-1))*1000</f>
        <v>40.613954999999997</v>
      </c>
      <c r="BX213" s="308">
        <f ca="1">IF(ISERROR(OFFSET('Daten GWP'!$A$1,MATCH(BX$5,'Daten GWP'!$A:$A,0)-1,MATCH(AS213,'Daten GWP'!$A$424:$ADO$424,0)-1)),0,OFFSET('Daten GWP'!$A$1,MATCH(BX$5,'Daten GWP'!$A:$A,0)-1,MATCH(AS213,'Daten GWP'!$A$424:$ADO$424,0)-1))*1000</f>
        <v>0</v>
      </c>
      <c r="BY213" s="309">
        <f t="shared" ca="1" si="149"/>
        <v>400.80361759999994</v>
      </c>
      <c r="BZ213" s="308">
        <f ca="1">IF(ISERROR(OFFSET('Daten GWP'!$A$1,MATCH(BZ$5,'Daten GWP'!$A:$A,0)-1,MATCH(AT213,'Daten GWP'!$A$424:$ADO$424,0)-1)),0,OFFSET('Daten GWP'!$A$1,MATCH(BZ$5,'Daten GWP'!$A:$A,0)-1,MATCH(AT213,'Daten GWP'!$A$424:$ADO$424,0)-1))*1000</f>
        <v>400.80362000000002</v>
      </c>
      <c r="CA213" s="305">
        <f t="shared" ca="1" si="159"/>
        <v>1.0000000059879701</v>
      </c>
      <c r="CB213" s="310">
        <f ca="1">IF(ISERROR(OFFSET('Daten Elementary'!$A$1,MATCH(CB$5,'Daten Elementary'!$A:$A,0)-1,MATCH(AM213,'Daten Elementary'!$A$424:$ADO$424,0)-1)),0,OFFSET('Daten Elementary'!$A$1,MATCH(CB$5,'Daten Elementary'!$A:$A,0)-1,MATCH(AM213,'Daten Elementary'!$A$424:$ADO$424,0)-1))*1000000</f>
        <v>125.85</v>
      </c>
      <c r="CC213" s="310">
        <f ca="1">IF(ISERROR(OFFSET('Daten Elementary'!$A$1,MATCH(CC$5,'Daten Elementary'!$A:$A,0)-1,MATCH(AN213,'Daten Elementary'!$A$424:$ADO$424,0)-1)),0,OFFSET('Daten Elementary'!$A$1,MATCH(CC$5,'Daten Elementary'!$A:$A,0)-1,MATCH(AN213,'Daten Elementary'!$A$424:$ADO$424,0)-1))*1000000</f>
        <v>0</v>
      </c>
      <c r="CD213" s="310">
        <f ca="1">IF(ISERROR(OFFSET('Daten Elementary'!$A$1,MATCH(CD$5,'Daten Elementary'!$A:$A,0)-1,MATCH(AO213,'Daten Elementary'!$A$424:$ADO$424,0)-1)),0,OFFSET('Daten Elementary'!$A$1,MATCH(CD$5,'Daten Elementary'!$A:$A,0)-1,MATCH(AO213,'Daten Elementary'!$A$424:$ADO$424,0)-1))*1000000</f>
        <v>21.051130000000001</v>
      </c>
      <c r="CE213" s="310">
        <f ca="1">IF(ISERROR(OFFSET('Daten Elementary'!$A$1,MATCH(CE$5,'Daten Elementary'!$A:$A,0)-1,MATCH(AP213,'Daten Elementary'!$A$424:$ADO$424,0)-1)),0,OFFSET('Daten Elementary'!$A$1,MATCH(CE$5,'Daten Elementary'!$A:$A,0)-1,MATCH(AP213,'Daten Elementary'!$A$424:$ADO$424,0)-1))*1000000</f>
        <v>0</v>
      </c>
      <c r="CF213" s="310">
        <f t="shared" ca="1" si="160"/>
        <v>146.90112999999999</v>
      </c>
      <c r="CG213" s="310">
        <f ca="1">IF(ISERROR(OFFSET('Daten Elementary'!$A$1,MATCH(CG$5,'Daten Elementary'!$A:$A,0)-1,MATCH(AQ213,'Daten Elementary'!$A$424:$ADO$424,0)-1)),0,OFFSET('Daten Elementary'!$A$1,MATCH(CG$5,'Daten Elementary'!$A:$A,0)-1,MATCH(AQ213,'Daten Elementary'!$A$424:$ADO$424,0)-1))*1000000</f>
        <v>0.87596549000000001</v>
      </c>
      <c r="CH213" s="310">
        <f ca="1">IF(ISERROR(OFFSET('Daten Elementary'!$A$1,MATCH(CH$5,'Daten Elementary'!$A:$A,0)-1,MATCH(AR213,'Daten Elementary'!$A$424:$ADO$424,0)-1)),0,OFFSET('Daten Elementary'!$A$1,MATCH(CH$5,'Daten Elementary'!$A:$A,0)-1,MATCH(AR213,'Daten Elementary'!$A$424:$ADO$424,0)-1))*1000000</f>
        <v>57.248032000000002</v>
      </c>
      <c r="CI213" s="310">
        <f ca="1">IF(ISERROR(OFFSET('Daten Elementary'!$A$1,MATCH(CI$5,'Daten Elementary'!$A:$A,0)-1,MATCH(AS213,'Daten Elementary'!$A$424:$ADO$424,0)-1)),0,OFFSET('Daten Elementary'!$A$1,MATCH(CI$5,'Daten Elementary'!$A:$A,0)-1,MATCH(AS213,'Daten Elementary'!$A$424:$ADO$424,0)-1))*1000000</f>
        <v>0</v>
      </c>
      <c r="CJ213" s="311">
        <f t="shared" ca="1" si="161"/>
        <v>205.02512748999999</v>
      </c>
      <c r="CK213" s="310">
        <f ca="1">IF(ISERROR(OFFSET('Daten Elementary'!$A$1,MATCH(CK$5,'Daten Elementary'!$A:$A,0)-1,MATCH($AT213,'Daten Elementary'!$A$424:$ADO$424,0)-1)),0,OFFSET('Daten Elementary'!$A$1,MATCH(CK$5,'Daten Elementary'!$A:$A,0)-1,MATCH($AT213,'Daten Elementary'!$A$424:$ADO$424,0)-1))*1000000</f>
        <v>205.02513000000002</v>
      </c>
      <c r="CL213" s="305">
        <f t="shared" ca="1" si="162"/>
        <v>1.000000012242402</v>
      </c>
      <c r="CM213" s="312">
        <f ca="1">IF(ISERROR(OFFSET('Daten Elementary'!$A$1,MATCH(CM$5,'Daten Elementary'!$A:$A,0)-1,MATCH(AM213,'Daten Elementary'!$A$424:$ADO$424,0)-1)),0,OFFSET('Daten Elementary'!$A$1,MATCH(CM$5,'Daten Elementary'!$A:$A,0)-1,MATCH(AM213,'Daten Elementary'!$A$424:$ADO$424,0)-1))*1000000</f>
        <v>125.85</v>
      </c>
      <c r="CN213" s="312">
        <f ca="1">IF(ISERROR(OFFSET('Daten Elementary'!$A$1,MATCH(CN$5,'Daten Elementary'!$A:$A,0)-1,MATCH(AN213,'Daten Elementary'!$A$424:$ADO$424,0)-1)),0,OFFSET('Daten Elementary'!$A$1,MATCH(CN$5,'Daten Elementary'!$A:$A,0)-1,MATCH(AN213,'Daten Elementary'!$A$424:$ADO$424,0)-1))*1000000</f>
        <v>0</v>
      </c>
      <c r="CO213" s="312">
        <f ca="1">IF(ISERROR(OFFSET('Daten Elementary'!$A$1,MATCH(CO$5,'Daten Elementary'!$A:$A,0)-1,MATCH(AO213,'Daten Elementary'!$A$424:$ADO$424,0)-1)),0,OFFSET('Daten Elementary'!$A$1,MATCH(CO$5,'Daten Elementary'!$A:$A,0)-1,MATCH(AO213,'Daten Elementary'!$A$424:$ADO$424,0)-1))*1000000</f>
        <v>16.926019</v>
      </c>
      <c r="CP213" s="312">
        <f ca="1">IF(ISERROR(OFFSET('Daten Elementary'!$A$1,MATCH(CP$5,'Daten Elementary'!$A:$A,0)-1,MATCH(AP213,'Daten Elementary'!$A$424:$ADO$424,0)-1)),0,OFFSET('Daten Elementary'!$A$1,MATCH(CP$5,'Daten Elementary'!$A:$A,0)-1,MATCH(AP213,'Daten Elementary'!$A$424:$ADO$424,0)-1))*1000000</f>
        <v>0</v>
      </c>
      <c r="CQ213" s="312">
        <f t="shared" ca="1" si="163"/>
        <v>142.77601899999999</v>
      </c>
      <c r="CR213" s="312">
        <f ca="1">IF(ISERROR(OFFSET('Daten Elementary'!$A$1,MATCH(CR$5,'Daten Elementary'!$A:$A,0)-1,MATCH(AQ213,'Daten Elementary'!$A$424:$ADO$424,0)-1)),0,OFFSET('Daten Elementary'!$A$1,MATCH(CR$5,'Daten Elementary'!$A:$A,0)-1,MATCH(AQ213,'Daten Elementary'!$A$424:$ADO$424,0)-1))*1000000</f>
        <v>0.68318962000000005</v>
      </c>
      <c r="CS213" s="312">
        <f ca="1">IF(ISERROR(OFFSET('Daten Elementary'!$A$1,MATCH(CS$5,'Daten Elementary'!$A:$A,0)-1,MATCH(AR213,'Daten Elementary'!$A$424:$ADO$424,0)-1)),0,OFFSET('Daten Elementary'!$A$1,MATCH(CS$5,'Daten Elementary'!$A:$A,0)-1,MATCH(AR213,'Daten Elementary'!$A$424:$ADO$424,0)-1))*1000000</f>
        <v>17.64029</v>
      </c>
      <c r="CT213" s="312">
        <f ca="1">IF(ISERROR(OFFSET('Daten Elementary'!$A$1,MATCH(CT$5,'Daten Elementary'!$A:$A,0)-1,MATCH(AS213,'Daten Elementary'!$A$424:$ADO$424,0)-1)),0,OFFSET('Daten Elementary'!$A$1,MATCH(CT$5,'Daten Elementary'!$A:$A,0)-1,MATCH(AS213,'Daten Elementary'!$A$424:$ADO$424,0)-1))*1000000</f>
        <v>0</v>
      </c>
      <c r="CU213" s="313">
        <f t="shared" ca="1" si="164"/>
        <v>161.09949861999999</v>
      </c>
      <c r="CV213" s="312">
        <f ca="1">IF(ISERROR(OFFSET('Daten Elementary'!$A$1,MATCH(CV$5,'Daten Elementary'!$A:$A,0)-1,MATCH($AT213,'Daten Elementary'!$A$424:$ADO$424,0)-1)),0,OFFSET('Daten Elementary'!$A$1,MATCH(CV$5,'Daten Elementary'!$A:$A,0)-1,MATCH($AT213,'Daten Elementary'!$A$424:$ADO$424,0)-1))*1000000</f>
        <v>161.09950000000001</v>
      </c>
      <c r="CW213" s="305">
        <f t="shared" ca="1" si="165"/>
        <v>1.0000000085661347</v>
      </c>
      <c r="CX213" s="314">
        <f ca="1">IF(ISERROR(OFFSET('Daten Elementary'!$A$1,MATCH(CX$5,'Daten Elementary'!$A:$A,0)-1,MATCH(AM213,'Daten Elementary'!$A$424:$ADO$424,0)-1)),0,OFFSET('Daten Elementary'!$A$1,MATCH(CX$5,'Daten Elementary'!$A:$A,0)-1,MATCH(AM213,'Daten Elementary'!$A$424:$ADO$424,0)-1))*1000000</f>
        <v>143.02294000000001</v>
      </c>
      <c r="CY213" s="314">
        <f ca="1">IF(ISERROR(OFFSET('Daten Elementary'!$A$1,MATCH(CY$5,'Daten Elementary'!$A:$A,0)-1,MATCH(AN213,'Daten Elementary'!$A$424:$ADO$424,0)-1)),0,OFFSET('Daten Elementary'!$A$1,MATCH(CY$5,'Daten Elementary'!$A:$A,0)-1,MATCH(AN213,'Daten Elementary'!$A$424:$ADO$424,0)-1))*1000000</f>
        <v>0</v>
      </c>
      <c r="CZ213" s="314">
        <f ca="1">IF(ISERROR(OFFSET('Daten Elementary'!$A$1,MATCH(CZ$5,'Daten Elementary'!$A:$A,0)-1,MATCH(AO213,'Daten Elementary'!$A$424:$ADO$424,0)-1)),0,OFFSET('Daten Elementary'!$A$1,MATCH(CZ$5,'Daten Elementary'!$A:$A,0)-1,MATCH(AO213,'Daten Elementary'!$A$424:$ADO$424,0)-1))*1000000</f>
        <v>235.10774000000001</v>
      </c>
      <c r="DA213" s="314">
        <f ca="1">IF(ISERROR(OFFSET('Daten Elementary'!$A$1,MATCH(DA$5,'Daten Elementary'!$A:$A,0)-1,MATCH(AP213,'Daten Elementary'!$A$424:$ADO$424,0)-1)),0,OFFSET('Daten Elementary'!$A$1,MATCH(DA$5,'Daten Elementary'!$A:$A,0)-1,MATCH(AP213,'Daten Elementary'!$A$424:$ADO$424,0)-1))*1000000</f>
        <v>0</v>
      </c>
      <c r="DB213" s="314">
        <f t="shared" ca="1" si="166"/>
        <v>378.13067999999998</v>
      </c>
      <c r="DC213" s="314">
        <f ca="1">IF(ISERROR(OFFSET('Daten Elementary'!$A$1,MATCH(DC$5,'Daten Elementary'!$A:$A,0)-1,MATCH(AQ213,'Daten Elementary'!$A$424:$ADO$424,0)-1)),0,OFFSET('Daten Elementary'!$A$1,MATCH(DC$5,'Daten Elementary'!$A:$A,0)-1,MATCH(AQ213,'Daten Elementary'!$A$424:$ADO$424,0)-1))*1000000</f>
        <v>23.035674999999998</v>
      </c>
      <c r="DD213" s="314">
        <f ca="1">IF(ISERROR(OFFSET('Daten Elementary'!$A$1,MATCH(DD$5,'Daten Elementary'!$A:$A,0)-1,MATCH(AR213,'Daten Elementary'!$A$424:$ADO$424,0)-1)),0,OFFSET('Daten Elementary'!$A$1,MATCH(DD$5,'Daten Elementary'!$A:$A,0)-1,MATCH(AR213,'Daten Elementary'!$A$424:$ADO$424,0)-1))*1000000</f>
        <v>19.612943999999999</v>
      </c>
      <c r="DE213" s="314">
        <f ca="1">IF(ISERROR(OFFSET('Daten Elementary'!$A$1,MATCH(DE$5,'Daten Elementary'!$A:$A,0)-1,MATCH(AS213,'Daten Elementary'!$A$424:$ADO$424,0)-1)),0,OFFSET('Daten Elementary'!$A$1,MATCH(DE$5,'Daten Elementary'!$A:$A,0)-1,MATCH(AS213,'Daten Elementary'!$A$424:$ADO$424,0)-1))*1000000</f>
        <v>0</v>
      </c>
      <c r="DF213" s="315">
        <f t="shared" ca="1" si="167"/>
        <v>420.77929899999992</v>
      </c>
      <c r="DG213" s="314">
        <f ca="1">IF(ISERROR(OFFSET('Daten Elementary'!$A$1,MATCH(DG$5,'Daten Elementary'!$A:$A,0)-1,MATCH($AT213,'Daten Elementary'!$A$424:$ADO$424,0)-1)),0,OFFSET('Daten Elementary'!$A$1,MATCH(DG$5,'Daten Elementary'!$A:$A,0)-1,MATCH($AT213,'Daten Elementary'!$A$424:$ADO$424,0)-1))*1000000</f>
        <v>420.77930000000003</v>
      </c>
      <c r="DH213" s="305">
        <f t="shared" ca="1" si="168"/>
        <v>1.000000002376543</v>
      </c>
      <c r="DI213" s="316">
        <f ca="1">IF(ISERROR(OFFSET('Daten Elementary'!$A$1,MATCH(DI$5,'Daten Elementary'!$A:$A,0)-1,MATCH(AM213,'Daten Elementary'!$A$424:$ADO$424,0)-1)),0,OFFSET('Daten Elementary'!$A$1,MATCH(DI$5,'Daten Elementary'!$A:$A,0)-1,MATCH(AM213,'Daten Elementary'!$A$424:$ADO$424,0)-1))*1000000</f>
        <v>1716.6</v>
      </c>
      <c r="DJ213" s="316">
        <f ca="1">IF(ISERROR(OFFSET('Daten Elementary'!$A$1,MATCH(DJ$5,'Daten Elementary'!$A:$A,0)-1,MATCH(AN213,'Daten Elementary'!$A$424:$ADO$424,0)-1)),0,OFFSET('Daten Elementary'!$A$1,MATCH(DJ$5,'Daten Elementary'!$A:$A,0)-1,MATCH(AN213,'Daten Elementary'!$A$424:$ADO$424,0)-1))*1000000</f>
        <v>0</v>
      </c>
      <c r="DK213" s="316">
        <f ca="1">IF(ISERROR(OFFSET('Daten Elementary'!$A$1,MATCH(DK$5,'Daten Elementary'!$A:$A,0)-1,MATCH(AO213,'Daten Elementary'!$A$424:$ADO$424,0)-1)),0,OFFSET('Daten Elementary'!$A$1,MATCH(DK$5,'Daten Elementary'!$A:$A,0)-1,MATCH(AO213,'Daten Elementary'!$A$424:$ADO$424,0)-1))*1000000</f>
        <v>251.33457999999999</v>
      </c>
      <c r="DL213" s="316">
        <f ca="1">IF(ISERROR(OFFSET('Daten Elementary'!$A$1,MATCH(DL$5,'Daten Elementary'!$A:$A,0)-1,MATCH(AP213,'Daten Elementary'!$A$424:$ADO$424,0)-1)),0,OFFSET('Daten Elementary'!$A$1,MATCH(DL$5,'Daten Elementary'!$A:$A,0)-1,MATCH(AP213,'Daten Elementary'!$A$424:$ADO$424,0)-1))*1000000</f>
        <v>0</v>
      </c>
      <c r="DM213" s="316">
        <f t="shared" ca="1" si="169"/>
        <v>1967.9345799999999</v>
      </c>
      <c r="DN213" s="316">
        <f ca="1">IF(ISERROR(OFFSET('Daten Elementary'!$A$1,MATCH(DN$5,'Daten Elementary'!$A:$A,0)-1,MATCH(AQ213,'Daten Elementary'!$A$424:$ADO$424,0)-1)),0,OFFSET('Daten Elementary'!$A$1,MATCH(DN$5,'Daten Elementary'!$A:$A,0)-1,MATCH(AQ213,'Daten Elementary'!$A$424:$ADO$424,0)-1))*1000000</f>
        <v>7.5326386000000003</v>
      </c>
      <c r="DO213" s="316">
        <f ca="1">IF(ISERROR(OFFSET('Daten Elementary'!$A$1,MATCH(DO$5,'Daten Elementary'!$A:$A,0)-1,MATCH(AR213,'Daten Elementary'!$A$424:$ADO$424,0)-1)),0,OFFSET('Daten Elementary'!$A$1,MATCH(DO$5,'Daten Elementary'!$A:$A,0)-1,MATCH(AR213,'Daten Elementary'!$A$424:$ADO$424,0)-1))*1000000</f>
        <v>65.256416000000002</v>
      </c>
      <c r="DP213" s="316">
        <f ca="1">IF(ISERROR(OFFSET('Daten Elementary'!$A$1,MATCH(DP$5,'Daten Elementary'!$A:$A,0)-1,MATCH(AS213,'Daten Elementary'!$A$424:$ADO$424,0)-1)),0,OFFSET('Daten Elementary'!$A$1,MATCH(DP$5,'Daten Elementary'!$A:$A,0)-1,MATCH(AS213,'Daten Elementary'!$A$424:$ADO$424,0)-1))*1000000</f>
        <v>0</v>
      </c>
      <c r="DQ213" s="317">
        <f t="shared" ca="1" si="170"/>
        <v>2040.7236345999997</v>
      </c>
      <c r="DR213" s="316">
        <f ca="1">IF(ISERROR(OFFSET('Daten Elementary'!$A$1,MATCH(DR$5,'Daten Elementary'!$A:$A,0)-1,MATCH($AT213,'Daten Elementary'!$A$424:$ADO$424,0)-1)),0,OFFSET('Daten Elementary'!$A$1,MATCH(DR$5,'Daten Elementary'!$A:$A,0)-1,MATCH($AT213,'Daten Elementary'!$A$424:$ADO$424,0)-1))*1000000</f>
        <v>2040.7236</v>
      </c>
      <c r="DS213" s="305">
        <f t="shared" ca="1" si="171"/>
        <v>0.99999998304523008</v>
      </c>
      <c r="DT213" s="318">
        <f ca="1">IF(ISERROR(OFFSET('Daten UBP13'!$A$1,MATCH(DT$5,'Daten UBP13'!$A:$A,0)-1,MATCH(AM213,'Daten UBP13'!$A$424:$AEG$424,0)-1)),0,OFFSET('Daten UBP13'!$A$1,MATCH(DT$5,'Daten UBP13'!$A:$A,0)-1,MATCH(AM213,'Daten UBP13'!$A$424:$AEG$424,0)-1))</f>
        <v>303.32373000000001</v>
      </c>
      <c r="DU213" s="318">
        <f ca="1">IF(ISERROR(OFFSET('Daten UBP13'!$A$1,MATCH(DU$5,'Daten UBP13'!$A:$A,0)-1,MATCH(AN213,'Daten UBP13'!$A$424:$AEG$424,0)-1)),0,OFFSET('Daten UBP13'!$A$1,MATCH(DU$5,'Daten UBP13'!$A:$A,0)-1,MATCH(AN213,'Daten UBP13'!$A$424:$AEG$424,0)-1))</f>
        <v>0</v>
      </c>
      <c r="DV213" s="318">
        <f ca="1">IF(ISERROR(OFFSET('Daten UBP13'!$A$1,MATCH(DV$5,'Daten UBP13'!$A:$A,0)-1,MATCH(AO213,'Daten UBP13'!$A$424:$AEG$424,0)-1)),0,OFFSET('Daten UBP13'!$A$1,MATCH(DV$5,'Daten UBP13'!$A:$A,0)-1,MATCH(AO213,'Daten UBP13'!$A$424:$AEG$424,0)-1))</f>
        <v>113.82747000000001</v>
      </c>
      <c r="DW213" s="318">
        <f ca="1">IF(ISERROR(OFFSET('Daten UBP13'!$A$1,MATCH(DW$5,'Daten UBP13'!$A:$A,0)-1,MATCH(AP213,'Daten UBP13'!$A$424:$AEG$424,0)-1)),0,OFFSET('Daten UBP13'!$A$1,MATCH(DW$5,'Daten UBP13'!$A:$A,0)-1,MATCH(AP213,'Daten UBP13'!$A$424:$AEG$424,0)-1))</f>
        <v>0</v>
      </c>
      <c r="DX213" s="318">
        <f t="shared" ca="1" si="172"/>
        <v>417.15120000000002</v>
      </c>
      <c r="DY213" s="318">
        <f ca="1">IF(ISERROR(OFFSET('Daten UBP13'!$A$1,MATCH(DY$5,'Daten UBP13'!$A:$A,0)-1,MATCH(AQ213,'Daten UBP13'!$A$424:$AEG$424,0)-1)),0,OFFSET('Daten UBP13'!$A$1,MATCH(DY$5,'Daten UBP13'!$A:$A,0)-1,MATCH(AQ213,'Daten UBP13'!$A$424:$AEG$424,0)-1))</f>
        <v>7.1384810999999999</v>
      </c>
      <c r="DZ213" s="318">
        <f ca="1">IF(ISERROR(OFFSET('Daten UBP13'!$A$1,MATCH(DZ$5,'Daten UBP13'!$A:$A,0)-1,MATCH(AR213,'Daten UBP13'!$A$424:$AEG$424,0)-1)),0,OFFSET('Daten UBP13'!$A$1,MATCH(DZ$5,'Daten UBP13'!$A:$A,0)-1,MATCH(AR213,'Daten UBP13'!$A$424:$AEG$424,0)-1))</f>
        <v>61.754005999999997</v>
      </c>
      <c r="EA213" s="318">
        <f ca="1">IF(ISERROR(OFFSET('Daten UBP13'!$A$1,MATCH(EA$5,'Daten UBP13'!$A:$A,0)-1,MATCH(AS213,'Daten UBP13'!$A$424:$AEG$424,0)-1)),0,OFFSET('Daten UBP13'!$A$1,MATCH(EA$5,'Daten UBP13'!$A:$A,0)-1,MATCH(AS213,'Daten UBP13'!$A$424:$AEG$424,0)-1))</f>
        <v>0</v>
      </c>
      <c r="EB213" s="319">
        <f t="shared" ca="1" si="173"/>
        <v>486.0436871</v>
      </c>
      <c r="EC213" s="318">
        <f ca="1">IF(ISERROR(OFFSET('Daten UBP13'!$A$1,MATCH(EC$5,'Daten UBP13'!$A:$A,0)-1,MATCH(AT213,'Daten UBP13'!$A$424:$AEG$424,0)-1)),0,OFFSET('Daten UBP13'!$A$1,MATCH(EC$5,'Daten UBP13'!$A:$A,0)-1,MATCH(AT213,'Daten UBP13'!$A$424:$AEG$424,0)-1))</f>
        <v>486.04369000000003</v>
      </c>
      <c r="ED213" s="305">
        <f t="shared" ca="1" si="174"/>
        <v>1.0000000059665419</v>
      </c>
      <c r="EE213" s="320">
        <f ca="1">IF(ISERROR(OFFSET('Daten ReCiPe'!$A$1,MATCH(EE$5,'Daten ReCiPe'!$A:$A,0)-1,MATCH(AM213,'Daten ReCiPe'!$A$424:$ADO$424,0)-1)),0,OFFSET('Daten ReCiPe'!$A$1,MATCH(EE$5,'Daten ReCiPe'!$A:$A,0)-1,MATCH(AM213,'Daten ReCiPe'!$A$424:$ADO$424,0)-1))*1000</f>
        <v>17.294902</v>
      </c>
      <c r="EF213" s="320">
        <f ca="1">IF(ISERROR(OFFSET('Daten ReCiPe'!$A$1,MATCH(EF$5,'Daten ReCiPe'!$A:$A,0)-1,MATCH(AN213,'Daten ReCiPe'!$A$424:$ADO$424,0)-1)),0,OFFSET('Daten ReCiPe'!$A$1,MATCH(EF$5,'Daten ReCiPe'!$A:$A,0)-1,MATCH(AN213,'Daten ReCiPe'!$A$424:$ADO$424,0)-1))*1000</f>
        <v>0</v>
      </c>
      <c r="EG213" s="320">
        <f ca="1">IF(ISERROR(OFFSET('Daten ReCiPe'!$A$1,MATCH(EG$5,'Daten ReCiPe'!$A:$A,0)-1,MATCH(AO213,'Daten ReCiPe'!$A$424:$ADO$424,0)-1)),0,OFFSET('Daten ReCiPe'!$A$1,MATCH(EG$5,'Daten ReCiPe'!$A:$A,0)-1,MATCH(AO213,'Daten ReCiPe'!$A$424:$ADO$424,0)-1))*1000</f>
        <v>19.201695000000001</v>
      </c>
      <c r="EH213" s="320">
        <f ca="1">IF(ISERROR(OFFSET('Daten ReCiPe'!$A$1,MATCH(EH$5,'Daten ReCiPe'!$A:$A,0)-1,MATCH(AP213,'Daten ReCiPe'!$A$424:$ADO$424,0)-1)),0,OFFSET('Daten ReCiPe'!$A$1,MATCH(EH$5,'Daten ReCiPe'!$A:$A,0)-1,MATCH(AP213,'Daten ReCiPe'!$A$424:$ADO$424,0)-1))*1000</f>
        <v>0</v>
      </c>
      <c r="EI213" s="320">
        <f t="shared" ca="1" si="175"/>
        <v>36.496597000000001</v>
      </c>
      <c r="EJ213" s="320">
        <f ca="1">IF(ISERROR(OFFSET('Daten ReCiPe'!$A$1,MATCH(EJ$5,'Daten ReCiPe'!$A:$A,0)-1,MATCH(AQ213,'Daten ReCiPe'!$A$424:$ADO$424,0)-1)),0,OFFSET('Daten ReCiPe'!$A$1,MATCH(EJ$5,'Daten ReCiPe'!$A:$A,0)-1,MATCH(AQ213,'Daten ReCiPe'!$A$424:$ADO$424,0)-1))*1000</f>
        <v>0.78866351999999995</v>
      </c>
      <c r="EK213" s="320">
        <f ca="1">IF(ISERROR(OFFSET('Daten ReCiPe'!$A$1,MATCH(EK$5,'Daten ReCiPe'!$A:$A,0)-1,MATCH(AR213,'Daten ReCiPe'!$A$424:$ADO$424,0)-1)),0,OFFSET('Daten ReCiPe'!$A$1,MATCH(EK$5,'Daten ReCiPe'!$A:$A,0)-1,MATCH(AR213,'Daten ReCiPe'!$A$424:$ADO$424,0)-1))*1000</f>
        <v>5.5136313999999995</v>
      </c>
      <c r="EL213" s="320">
        <f ca="1">IF(ISERROR(OFFSET('Daten ReCiPe'!$A$1,MATCH(EL$5,'Daten ReCiPe'!$A:$A,0)-1,MATCH(AS213,'Daten ReCiPe'!$A$424:$ADO$424,0)-1)),0,OFFSET('Daten ReCiPe'!$A$1,MATCH(EL$5,'Daten ReCiPe'!$A:$A,0)-1,MATCH(AS213,'Daten ReCiPe'!$A$424:$ADO$424,0)-1))*1000</f>
        <v>0</v>
      </c>
      <c r="EM213" s="321">
        <f t="shared" ca="1" si="176"/>
        <v>42.798891920000003</v>
      </c>
      <c r="EN213" s="320">
        <f ca="1">IF(ISERROR(OFFSET('Daten ReCiPe'!$A$1,MATCH(EN$5,'Daten ReCiPe'!$A:$A,0)-1,MATCH(AT213,'Daten ReCiPe'!$A$424:$ADO$424,0)-1)),0,OFFSET('Daten ReCiPe'!$A$1,MATCH(EN$5,'Daten ReCiPe'!$A:$A,0)-1,MATCH(AT213,'Daten ReCiPe'!$A$424:$ADO$424,0)-1))*1000</f>
        <v>42.798891999999995</v>
      </c>
      <c r="EO213" s="305">
        <f t="shared" ca="1" si="177"/>
        <v>1.000000001869207</v>
      </c>
      <c r="EP213" s="322">
        <f ca="1">IF(ISERROR(OFFSET('Daten Elementary'!$A$1,MATCH(EP$5,'Daten Elementary'!$A:$A,0)-1,MATCH(AM213,'Daten Elementary'!$A$424:$ADO$424,0)-1)),0,OFFSET('Daten Elementary'!$A$1,MATCH(EP$5,'Daten Elementary'!$A:$A,0)-1,MATCH(AM213,'Daten Elementary'!$A$424:$ADO$424,0)-1))*1000000</f>
        <v>1.8394999999999999</v>
      </c>
      <c r="EQ213" s="322">
        <f ca="1">IF(ISERROR(OFFSET('Daten Elementary'!$A$1,MATCH(EQ$5,'Daten Elementary'!$A:$A,0)-1,MATCH(AN213,'Daten Elementary'!$A$424:$ADO$424,0)-1)),0,OFFSET('Daten Elementary'!$A$1,MATCH(EQ$5,'Daten Elementary'!$A:$A,0)-1,MATCH(AN213,'Daten Elementary'!$A$424:$ADO$424,0)-1))*1000000</f>
        <v>0</v>
      </c>
      <c r="ER213" s="322">
        <f ca="1">IF(ISERROR(OFFSET('Daten Elementary'!$A$1,MATCH(ER$5,'Daten Elementary'!$A:$A,0)-1,MATCH(AO213,'Daten Elementary'!$A$424:$ADO$424,0)-1)),0,OFFSET('Daten Elementary'!$A$1,MATCH(ER$5,'Daten Elementary'!$A:$A,0)-1,MATCH(AO213,'Daten Elementary'!$A$424:$ADO$424,0)-1))*1000000</f>
        <v>418.55015000000003</v>
      </c>
      <c r="ES213" s="322">
        <f ca="1">IF(ISERROR(OFFSET('Daten Elementary'!$A$1,MATCH(ES$5,'Daten Elementary'!$A:$A,0)-1,MATCH(AP213,'Daten Elementary'!$A$424:$ADO$424,0)-1)),0,OFFSET('Daten Elementary'!$A$1,MATCH(ES$5,'Daten Elementary'!$A:$A,0)-1,MATCH(AP213,'Daten Elementary'!$A$424:$ADO$424,0)-1))*1000000</f>
        <v>0</v>
      </c>
      <c r="ET213" s="322">
        <f t="shared" ca="1" si="178"/>
        <v>420.38965000000002</v>
      </c>
      <c r="EU213" s="322">
        <f ca="1">IF(ISERROR(OFFSET('Daten Elementary'!$A$1,MATCH(EU$5,'Daten Elementary'!$A:$A,0)-1,MATCH(AQ213,'Daten Elementary'!$A$424:$ADO$424,0)-1)),0,OFFSET('Daten Elementary'!$A$1,MATCH(EU$5,'Daten Elementary'!$A:$A,0)-1,MATCH(AQ213,'Daten Elementary'!$A$424:$ADO$424,0)-1))*1000000</f>
        <v>15.24099</v>
      </c>
      <c r="EV213" s="322">
        <f ca="1">IF(ISERROR(OFFSET('Daten Elementary'!$A$1,MATCH(EV$5,'Daten Elementary'!$A:$A,0)-1,MATCH(AR213,'Daten Elementary'!$A$424:$ADO$424,0)-1)),0,OFFSET('Daten Elementary'!$A$1,MATCH(EV$5,'Daten Elementary'!$A:$A,0)-1,MATCH(AR213,'Daten Elementary'!$A$424:$ADO$424,0)-1))*1000000</f>
        <v>62.079726999999998</v>
      </c>
      <c r="EW213" s="322">
        <f ca="1">IF(ISERROR(OFFSET('Daten Elementary'!$A$1,MATCH(EW$5,'Daten Elementary'!$A:$A,0)-1,MATCH(AS213,'Daten Elementary'!$A$424:$ADO$424,0)-1)),0,OFFSET('Daten Elementary'!$A$1,MATCH(EW$5,'Daten Elementary'!$A:$A,0)-1,MATCH(AS213,'Daten Elementary'!$A$424:$ADO$424,0)-1))*1000000</f>
        <v>0</v>
      </c>
      <c r="EX213" s="323">
        <f t="shared" ca="1" si="179"/>
        <v>497.71036700000002</v>
      </c>
      <c r="EY213" s="322">
        <f ca="1">IF(ISERROR(OFFSET('Daten Elementary'!$A$1,MATCH(EY$5,'Daten Elementary'!$A:$A,0)-1,MATCH($AT213,'Daten Elementary'!$A$424:$ADO$424,0)-1)),0,OFFSET('Daten Elementary'!$A$1,MATCH(EY$5,'Daten Elementary'!$A:$A,0)-1,MATCH($AT213,'Daten Elementary'!$A$424:$ADO$424,0)-1))*1000000</f>
        <v>497.71037000000001</v>
      </c>
      <c r="EZ213" s="305">
        <f t="shared" ca="1" si="180"/>
        <v>1.000000006027602</v>
      </c>
      <c r="FA213" s="314">
        <f ca="1">IF(ISERROR(OFFSET('Daten Elementary'!$A$1,MATCH(FA$5,'Daten Elementary'!$A:$A,0)-1,MATCH(AM213,'Daten Elementary'!$A$424:$ADO$424,0)-1)),0,OFFSET('Daten Elementary'!$A$1,MATCH(FA$5,'Daten Elementary'!$A:$A,0)-1,MATCH(AM213,'Daten Elementary'!$A$424:$ADO$424,0)-1))*1000</f>
        <v>289.71999999999997</v>
      </c>
      <c r="FB213" s="314">
        <f ca="1">IF(ISERROR(OFFSET('Daten Elementary'!$A$1,MATCH(FB$5,'Daten Elementary'!$A:$A,0)-1,MATCH(AN213,'Daten Elementary'!$A$424:$ADO$424,0)-1)),0,OFFSET('Daten Elementary'!$A$1,MATCH(FB$5,'Daten Elementary'!$A:$A,0)-1,MATCH(AN213,'Daten Elementary'!$A$424:$ADO$424,0)-1))*1000</f>
        <v>0</v>
      </c>
      <c r="FC213" s="314">
        <f ca="1">IF(ISERROR(OFFSET('Daten Elementary'!$A$1,MATCH(FC$5,'Daten Elementary'!$A:$A,0)-1,MATCH(AO213,'Daten Elementary'!$A$424:$ADO$424,0)-1)),0,OFFSET('Daten Elementary'!$A$1,MATCH(FC$5,'Daten Elementary'!$A:$A,0)-1,MATCH(AO213,'Daten Elementary'!$A$424:$ADO$424,0)-1))*1000</f>
        <v>45.989438999999997</v>
      </c>
      <c r="FD213" s="314">
        <f ca="1">IF(ISERROR(OFFSET('Daten Elementary'!$A$1,MATCH(FD$5,'Daten Elementary'!$A:$A,0)-1,MATCH(AP213,'Daten Elementary'!$A$424:$ADO$424,0)-1)),0,OFFSET('Daten Elementary'!$A$1,MATCH(FD$5,'Daten Elementary'!$A:$A,0)-1,MATCH(AP213,'Daten Elementary'!$A$424:$ADO$424,0)-1))*1000</f>
        <v>0</v>
      </c>
      <c r="FE213" s="314">
        <f t="shared" ca="1" si="181"/>
        <v>335.70943899999997</v>
      </c>
      <c r="FF213" s="314">
        <f ca="1">IF(ISERROR(OFFSET('Daten Elementary'!$A$1,MATCH(FF$5,'Daten Elementary'!$A:$A,0)-1,MATCH(AQ213,'Daten Elementary'!$A$424:$ADO$424,0)-1)),0,OFFSET('Daten Elementary'!$A$1,MATCH(FF$5,'Daten Elementary'!$A:$A,0)-1,MATCH(AQ213,'Daten Elementary'!$A$424:$ADO$424,0)-1))*1000</f>
        <v>6.7903108000000003</v>
      </c>
      <c r="FG213" s="314">
        <f ca="1">IF(ISERROR(OFFSET('Daten Elementary'!$A$1,MATCH(FG$5,'Daten Elementary'!$A:$A,0)-1,MATCH(AR213,'Daten Elementary'!$A$424:$ADO$424,0)-1)),0,OFFSET('Daten Elementary'!$A$1,MATCH(FG$5,'Daten Elementary'!$A:$A,0)-1,MATCH(AR213,'Daten Elementary'!$A$424:$ADO$424,0)-1))*1000</f>
        <v>36.806733000000001</v>
      </c>
      <c r="FH213" s="314">
        <f ca="1">IF(ISERROR(OFFSET('Daten Elementary'!$A$1,MATCH(FH$5,'Daten Elementary'!$A:$A,0)-1,MATCH(AS213,'Daten Elementary'!$A$424:$ADO$424,0)-1)),0,OFFSET('Daten Elementary'!$A$1,MATCH(FH$5,'Daten Elementary'!$A:$A,0)-1,MATCH(AS213,'Daten Elementary'!$A$424:$ADO$424,0)-1))*1000</f>
        <v>0</v>
      </c>
      <c r="FI213" s="315">
        <f t="shared" ca="1" si="182"/>
        <v>379.30648279999997</v>
      </c>
      <c r="FJ213" s="314">
        <f ca="1">IF(ISERROR(OFFSET('Daten Elementary'!$A$1,MATCH(FJ$5,'Daten Elementary'!$A:$A,0)-1,MATCH($AT213,'Daten Elementary'!$A$424:$ADO$424,0)-1)),0,OFFSET('Daten Elementary'!$A$1,MATCH(FJ$5,'Daten Elementary'!$A:$A,0)-1,MATCH($AT213,'Daten Elementary'!$A$424:$ADO$424,0)-1))*1000</f>
        <v>379.30648000000002</v>
      </c>
      <c r="FK213" s="305">
        <f t="shared" ca="1" si="183"/>
        <v>0.99999999261810679</v>
      </c>
      <c r="FL213" s="314">
        <f ca="1">IF(ISERROR(OFFSET('Daten Elementary'!$A$1,MATCH(FL$5,'Daten Elementary'!$A:$A,0)-1,MATCH(AM213,'Daten Elementary'!$A$424:$ADO$424,0)-1)),0,OFFSET('Daten Elementary'!$A$1,MATCH(FL$5,'Daten Elementary'!$A:$A,0)-1,MATCH(AM213,'Daten Elementary'!$A$424:$ADO$424,0)-1))</f>
        <v>0</v>
      </c>
      <c r="FM213" s="314">
        <f ca="1">IF(ISERROR(OFFSET('Daten Elementary'!$A$1,MATCH(FM$5,'Daten Elementary'!$A:$A,0)-1,MATCH(AN213,'Daten Elementary'!$A$424:$ADO$424,0)-1)),0,OFFSET('Daten Elementary'!$A$1,MATCH(FM$5,'Daten Elementary'!$A:$A,0)-1,MATCH(AN213,'Daten Elementary'!$A$424:$ADO$424,0)-1))</f>
        <v>0</v>
      </c>
      <c r="FN213" s="314">
        <f ca="1">IF(ISERROR(OFFSET('Daten Elementary'!$A$1,MATCH(FN$5,'Daten Elementary'!$A:$A,0)-1,MATCH(AO213,'Daten Elementary'!$A$424:$ADO$424,0)-1)),0,OFFSET('Daten Elementary'!$A$1,MATCH(FN$5,'Daten Elementary'!$A:$A,0)-1,MATCH(AO213,'Daten Elementary'!$A$424:$ADO$424,0)-1))</f>
        <v>0</v>
      </c>
      <c r="FO213" s="314">
        <f ca="1">IF(ISERROR(OFFSET('Daten Elementary'!$A$1,MATCH(FO$5,'Daten Elementary'!$A:$A,0)-1,MATCH(AP213,'Daten Elementary'!$A$424:$ADO$424,0)-1)),0,OFFSET('Daten Elementary'!$A$1,MATCH(FO$5,'Daten Elementary'!$A:$A,0)-1,MATCH(AP213,'Daten Elementary'!$A$424:$ADO$424,0)-1))</f>
        <v>0</v>
      </c>
      <c r="FP213" s="314">
        <f t="shared" ca="1" si="184"/>
        <v>0</v>
      </c>
      <c r="FQ213" s="314">
        <f ca="1">IF(ISERROR(OFFSET('Daten Elementary'!$A$1,MATCH(FQ$5,'Daten Elementary'!$A:$A,0)-1,MATCH(AQ213,'Daten Elementary'!$A$424:$ADO$424,0)-1)),0,OFFSET('Daten Elementary'!$A$1,MATCH(FQ$5,'Daten Elementary'!$A:$A,0)-1,MATCH(AQ213,'Daten Elementary'!$A$424:$ADO$424,0)-1))</f>
        <v>0</v>
      </c>
      <c r="FR213" s="314">
        <f ca="1">IF(ISERROR(OFFSET('Daten Elementary'!$A$1,MATCH(FR$5,'Daten Elementary'!$A:$A,0)-1,MATCH(AR213,'Daten Elementary'!$A$424:$ADO$424,0)-1)),0,OFFSET('Daten Elementary'!$A$1,MATCH(FR$5,'Daten Elementary'!$A:$A,0)-1,MATCH(AR213,'Daten Elementary'!$A$424:$ADO$424,0)-1))</f>
        <v>0</v>
      </c>
      <c r="FS213" s="314">
        <f ca="1">IF(ISERROR(OFFSET('Daten Elementary'!$A$1,MATCH(FS$5,'Daten Elementary'!$A:$A,0)-1,MATCH(AS213,'Daten Elementary'!$A$424:$ADO$424,0)-1)),0,OFFSET('Daten Elementary'!$A$1,MATCH(FS$5,'Daten Elementary'!$A:$A,0)-1,MATCH(AS213,'Daten Elementary'!$A$424:$ADO$424,0)-1))</f>
        <v>0</v>
      </c>
      <c r="FT213" s="315">
        <f t="shared" ca="1" si="185"/>
        <v>0</v>
      </c>
      <c r="FU213" s="314">
        <f ca="1">IF(ISERROR(OFFSET('Daten Elementary'!$A$1,MATCH(FU$5,'Daten Elementary'!$A:$A,0)-1,MATCH($AT213,'Daten Elementary'!$A$424:$ADO$424,0)-1)),0,OFFSET('Daten Elementary'!$A$1,MATCH(FU$5,'Daten Elementary'!$A:$A,0)-1,MATCH($AT213,'Daten Elementary'!$A$424:$ADO$424,0)-1))</f>
        <v>0</v>
      </c>
      <c r="FV213" s="305">
        <f t="shared" ca="1" si="186"/>
        <v>0</v>
      </c>
      <c r="FW213" s="324"/>
      <c r="FX213" s="231" t="str">
        <f t="shared" si="187"/>
        <v>Aushub maschinell, Diesel (ohne Partikelfilter)</v>
      </c>
      <c r="FY213" s="231" t="str">
        <f t="shared" si="152"/>
        <v>Aushub maschinell</v>
      </c>
      <c r="FZ213" s="231" t="str">
        <f t="shared" si="153"/>
        <v>, Diesel</v>
      </c>
      <c r="GA213" s="231" t="str">
        <f t="shared" si="154"/>
        <v xml:space="preserve"> (ohne Partikelfilter)</v>
      </c>
      <c r="GB213" s="231"/>
    </row>
    <row r="214" spans="1:184" ht="16.5" customHeight="1">
      <c r="A214" s="364"/>
      <c r="B214" s="385"/>
      <c r="C214" s="334" t="s">
        <v>382</v>
      </c>
      <c r="D214" s="334" t="s">
        <v>24</v>
      </c>
      <c r="E214" s="340" t="s">
        <v>315</v>
      </c>
      <c r="F214" s="86">
        <v>1</v>
      </c>
      <c r="G214" s="86">
        <v>1</v>
      </c>
      <c r="H214" s="87">
        <v>1</v>
      </c>
      <c r="I214" s="88">
        <v>1</v>
      </c>
      <c r="J214" s="88"/>
      <c r="K214" s="86">
        <v>1</v>
      </c>
      <c r="L214" s="86"/>
      <c r="M214" s="86"/>
      <c r="N214" s="82" t="s">
        <v>383</v>
      </c>
      <c r="O214" s="6">
        <f ca="1">(IF(ISERROR(INDEX(INDIRECT($D$268),MATCH($AM214,$AM$4:$AM$275,0),MATCH(O$304,INDIRECT($E$268),0))*$I214/$AD214),0,INDEX(INDIRECT($D$268),MATCH($AM214,$AM$4:$AM$275,0),MATCH(O$304,INDIRECT($E$268),0))*$I214/$AD214)+IF(ISERROR(INDEX(INDIRECT($D$268),MATCH($AN214,$AN$4:$AN$275,0),MATCH(O$305,INDIRECT($E$268),0))*$J214/$AE214),0,INDEX(INDIRECT($D$268),MATCH($AN214,$AN$4:$AN$275,0),MATCH(O$305,INDIRECT($E$268),0))*$J214/$AE214))*$AC214/$F214</f>
        <v>303.46889999999996</v>
      </c>
      <c r="P214" s="6">
        <f ca="1">(IF(ISERROR(INDEX(INDIRECT($D$268),MATCH($AO214,$AO$4:$AO$275,0),MATCH(P$304,INDIRECT($E$268),0))*$I214/$AD214),0,INDEX(INDIRECT($D$268),MATCH($AO214,$AO$4:$AO$275,0),MATCH(P$304,INDIRECT($E$268),0))*$I214/$AD214)+IF(ISERROR(INDEX(INDIRECT($D$268),MATCH($AP214,$AP$4:$AP$275,0),MATCH(P$305,INDIRECT($E$268),0))*$J214/$AE214),0,INDEX(INDIRECT($D$268),MATCH($AP214,$AP$4:$AP$275,0),MATCH(P$305,INDIRECT($E$268),0))*$J214/$AE214))*$AC214/$F214</f>
        <v>60.056772000000002</v>
      </c>
      <c r="Q214" s="6">
        <f ca="1">INDEX(INDIRECT($D$268),MATCH($AQ214,$AQ$4:$AQ$284,0),MATCH(Q$4,INDIRECT($E$268),0))*$K214*$AC214/$F214/$AF214</f>
        <v>7.3266523999999995</v>
      </c>
      <c r="R214" s="6">
        <f ca="1">INDEX(INDIRECT($D$268),MATCH($AR214,$AR$4:$AR$284,0),MATCH(R$4,INDIRECT($E$268),0))*$K214*$AC214/$F214/$AF214</f>
        <v>40.613954999999997</v>
      </c>
      <c r="S214" s="6">
        <f ca="1">INDEX(INDIRECT($D$268),MATCH($AS214,$AS$4:$AS$284,0),MATCH(S$4,INDIRECT($E$268),0))*$K214*$AC214/$F214/$AF214</f>
        <v>0</v>
      </c>
      <c r="T214" s="7">
        <f t="shared" ca="1" si="190"/>
        <v>411.46627939999996</v>
      </c>
      <c r="U214" s="6">
        <f>IF($B$268=6,(IF(OR(AJ214="Benzin",AJ214="Diesel"),$AK214*INDEX('DIN EN 16258'!$I:$I,MATCH('mobitool-Faktoren v2.0'!$AI214,'DIN EN 16258'!$A:$A,0))*$I214/$AD214+$AL214*INDEX('DIN EN 16258'!$I:$I,MATCH('mobitool-Faktoren v2.0'!$AJ214,'DIN EN 16258'!$A:$A,0))*$I214/$AD214,IF(ISERROR($AK214*INDEX('DIN EN 16258'!$I:$I,MATCH('mobitool-Faktoren v2.0'!$AI214,'DIN EN 16258'!$A:$A,0))*$I214/$AD214),0,$AK214*INDEX('DIN EN 16258'!$I:$I,MATCH('mobitool-Faktoren v2.0'!$AI214,'DIN EN 16258'!$A:$A,0))*$I214/$AD214)+IF(ISERROR($AL214*INDEX('DIN EN 16258'!$I:$I,MATCH('mobitool-Faktoren v2.0'!$AJ214,'DIN EN 16258'!$A:$A,0))*$J214/$AE214),0,$AL214*INDEX('DIN EN 16258'!$I:$I,MATCH('mobitool-Faktoren v2.0'!$AJ214,'DIN EN 16258'!$A:$A,0))*$J214/$AE214)))*1000,
IF($B$268=1,(IF(OR(AJ214="Benzin",AJ214="Diesel"),$AK214*INDEX('DIN EN 16258'!$D:$D,MATCH('mobitool-Faktoren v2.0'!$AI214,'DIN EN 16258'!$A:$A,0))*$I214/$AD214+$AL214*INDEX('DIN EN 16258'!$D:$D,MATCH('mobitool-Faktoren v2.0'!$AJ214,'DIN EN 16258'!$A:$A,0))*$I214/$AD214,IF(ISERROR($AK214*INDEX('DIN EN 16258'!$D:$D,MATCH('mobitool-Faktoren v2.0'!$AI214,'DIN EN 16258'!$A:$A,0))*$I214/$AD214),0,$AK214*INDEX('DIN EN 16258'!$D:$D,MATCH('mobitool-Faktoren v2.0'!$AI214,'DIN EN 16258'!$A:$A,0))*$I214/$AD214)+IF(ISERROR($AL214*INDEX('DIN EN 16258'!$D:$D,MATCH('mobitool-Faktoren v2.0'!$AJ214,'DIN EN 16258'!$A:$A,0))*$J214/$AE214),0,$AL214*INDEX('DIN EN 16258'!$D:$D,MATCH('mobitool-Faktoren v2.0'!$AJ214,'DIN EN 16258'!$A:$A,0))*$J214/$AE214))),0))*$AC214/$F214</f>
        <v>304.09292999999997</v>
      </c>
      <c r="V214" s="6">
        <f>IF($B$268=6,(IF(OR(AJ214="Benzin",AJ214="Diesel"),$AK214*INDEX('DIN EN 16258'!$L:$L,MATCH('mobitool-Faktoren v2.0'!$AI214,'DIN EN 16258'!$A:$A,0))*$I214/$AD214+$AL214*INDEX('DIN EN 16258'!$L:$L,MATCH('mobitool-Faktoren v2.0'!$AJ214,'DIN EN 16258'!$A:$A,0))*$I214/$AD214,IF(ISERROR($AK214*INDEX('DIN EN 16258'!$L:$L,MATCH('mobitool-Faktoren v2.0'!$AI214,'DIN EN 16258'!$A:$A,0))*$I214/$AD214),0,$AK214*INDEX('DIN EN 16258'!$L:$L,MATCH('mobitool-Faktoren v2.0'!$AI214,'DIN EN 16258'!$A:$A,0))*$I214/$AD214)+IF(ISERROR($AL214*INDEX('DIN EN 16258'!$L:$L,MATCH('mobitool-Faktoren v2.0'!$AJ214,'DIN EN 16258'!$A:$A,0))*$J214/$AE214),0,$AL214*INDEX('DIN EN 16258'!$L:$L,MATCH('mobitool-Faktoren v2.0'!$AJ214,'DIN EN 16258'!$A:$A,0))*$J214/$AE214)))*1000,
IF($B$268=1,(IF(OR(AJ214="Benzin",AJ214="Diesel"),$AK214*INDEX('DIN EN 16258'!$F:$F,MATCH('mobitool-Faktoren v2.0'!$AI214,'DIN EN 16258'!$A:$A,0))*$I214/$AD214+$AL214*INDEX('DIN EN 16258'!$F:$F,MATCH('mobitool-Faktoren v2.0'!$AJ214,'DIN EN 16258'!$A:$A,0))*$I214/$AD214,IF(ISERROR($AK214*INDEX('DIN EN 16258'!$F:$F,MATCH('mobitool-Faktoren v2.0'!$AI214,'DIN EN 16258'!$A:$A,0))*$I214/$AD214),0,$AK214*INDEX('DIN EN 16258'!$F:$F,MATCH('mobitool-Faktoren v2.0'!$AI214,'DIN EN 16258'!$A:$A,0))*$I214/$AD214)+IF(ISERROR($AL214*INDEX('DIN EN 16258'!$F:$F,MATCH('mobitool-Faktoren v2.0'!$AJ214,'DIN EN 16258'!$A:$A,0))*$J214/$AE214),0,$AL214*INDEX('DIN EN 16258'!$F:$F,MATCH('mobitool-Faktoren v2.0'!$AJ214,'DIN EN 16258'!$A:$A,0))*$J214/$AE214))),0))*$AC214/$F214</f>
        <v>369.45869999999996</v>
      </c>
      <c r="W214" s="39" t="s">
        <v>672</v>
      </c>
      <c r="X214" s="39" t="s">
        <v>162</v>
      </c>
      <c r="Y214" s="300"/>
      <c r="Z214" s="300"/>
      <c r="AA214" s="299"/>
      <c r="AB214" s="299"/>
      <c r="AC214" s="300">
        <v>1</v>
      </c>
      <c r="AD214" s="298">
        <v>1</v>
      </c>
      <c r="AE214" s="298"/>
      <c r="AF214" s="337">
        <v>1</v>
      </c>
      <c r="AG214" s="337"/>
      <c r="AH214" s="337"/>
      <c r="AI214" s="301" t="s">
        <v>24</v>
      </c>
      <c r="AJ214" s="301"/>
      <c r="AK214" s="374">
        <v>9.4732999999999998E-2</v>
      </c>
      <c r="AL214" s="374"/>
      <c r="AM214" s="202" t="s">
        <v>1299</v>
      </c>
      <c r="AN214" s="202" t="s">
        <v>81</v>
      </c>
      <c r="AO214" s="202" t="s">
        <v>1300</v>
      </c>
      <c r="AP214" s="202" t="s">
        <v>81</v>
      </c>
      <c r="AQ214" s="202" t="s">
        <v>1301</v>
      </c>
      <c r="AR214" s="202" t="s">
        <v>1302</v>
      </c>
      <c r="AS214" s="202" t="s">
        <v>81</v>
      </c>
      <c r="AT214" s="202" t="s">
        <v>1307</v>
      </c>
      <c r="AU214" s="303">
        <f ca="1">IF(ISERROR(OFFSET('Daten KEA'!$A$1,MATCH(AU$5,'Daten KEA'!$A:$A,0)-1,MATCH(AM214,'Daten KEA'!$A$424:$ADO$424,0)-1)),0,OFFSET('Daten KEA'!$A$1,MATCH(AU$5,'Daten KEA'!$A:$A,0)-1,MATCH(AM214,'Daten KEA'!$A$424:$ADO$424,0)-1))+IF(ISERROR(AK214*INDEX('Energiefaktoren Ecoinvent'!$D:$D,MATCH('mobitool-Faktoren v2.0'!AI214,'Energiefaktoren Ecoinvent'!$A:$A,0))),0,AK214*INDEX('Energiefaktoren Ecoinvent'!$D:$D,MATCH('mobitool-Faktoren v2.0'!AI214,'Energiefaktoren Ecoinvent'!$A:$A,0)))+IF(OR(AJ214="Benzin",AJ214="Diesel"),IF(ISERROR(OFFSET('Daten KEA'!$A$1,MATCH(AV$5,'Daten KEA'!$A:$A,0)-1,MATCH(AN214,'Daten KEA'!$A$424:$ADO$424,0)-1)),0,OFFSET('Daten KEA'!$A$1,MATCH(AV$5,'Daten KEA'!$A:$A,0)-1,MATCH(AN214,'Daten KEA'!$A$424:$ADO$424,0)-1))+IF(ISERROR(AL214*INDEX('Energiefaktoren Ecoinvent'!$D:$D,MATCH('mobitool-Faktoren v2.0'!AJ214,'Energiefaktoren Ecoinvent'!$A:$A,0))),0,AL214*INDEX('Energiefaktoren Ecoinvent'!$D:$D,MATCH('mobitool-Faktoren v2.0'!AJ214,'Energiefaktoren Ecoinvent'!$A:$A,0))),0)</f>
        <v>4.0545723999999996</v>
      </c>
      <c r="AV214" s="303">
        <f ca="1">IF(OR(AJ214="Benzin",AJ214="Diesel"),0,IF(ISERROR(OFFSET('Daten KEA'!$A$1,MATCH(AV$5,'Daten KEA'!$A:$A,0)-1,MATCH(AN214,'Daten KEA'!$A$424:$ADO$424,0)-1)),0,OFFSET('Daten KEA'!$A$1,MATCH(AV$5,'Daten KEA'!$A:$A,0)-1,MATCH(AN214,'Daten KEA'!$A$424:$ADO$424,0)-1))+IF(ISERROR(AL214*INDEX('Energiefaktoren Ecoinvent'!$D:$D,MATCH('mobitool-Faktoren v2.0'!AJ214,'Energiefaktoren Ecoinvent'!$A:$A,0))),0,AL214*INDEX('Energiefaktoren Ecoinvent'!$D:$D,MATCH('mobitool-Faktoren v2.0'!AJ214,'Energiefaktoren Ecoinvent'!$A:$A,0))))</f>
        <v>0</v>
      </c>
      <c r="AW214" s="303">
        <f ca="1">IF(ISERROR(OFFSET('Daten KEA'!$A$1,MATCH(AW$5,'Daten KEA'!$A:$A,0)-1,MATCH(AO214,'Daten KEA'!$A$424:$ADO$424,0)-1)),0,OFFSET('Daten KEA'!$A$1,MATCH(AW$5,'Daten KEA'!$A:$A,0)-1,MATCH(AO214,'Daten KEA'!$A$424:$ADO$424,0)-1))-IF(ISERROR(AK214*INDEX('Energiefaktoren Ecoinvent'!$D:$D,MATCH('mobitool-Faktoren v2.0'!AI214,'Energiefaktoren Ecoinvent'!$A:$A,0))),0,AK214*INDEX('Energiefaktoren Ecoinvent'!$D:$D,MATCH('mobitool-Faktoren v2.0'!AI214,'Energiefaktoren Ecoinvent'!$A:$A,0)))+IF(OR(AJ214="Benzin",AJ214="Diesel"),IF(ISERROR(OFFSET('Daten KEA'!$A$1,MATCH(AX$5,'Daten KEA'!$A:$A,0)-1,MATCH(AP214,'Daten KEA'!$A$424:$ADO$424,0)-1)),0,OFFSET('Daten KEA'!$A$1,MATCH(AX$5,'Daten KEA'!$A:$A,0)-1,MATCH(AP214,'Daten KEA'!$A$424:$ADO$424,0)-1))-IF(ISERROR(AL214*INDEX('Energiefaktoren Ecoinvent'!$D:$D,MATCH('mobitool-Faktoren v2.0'!AJ214,'Energiefaktoren Ecoinvent'!$A:$A,0))),0,AL214*INDEX('Energiefaktoren Ecoinvent'!$D:$D,MATCH('mobitool-Faktoren v2.0'!AJ214,'Energiefaktoren Ecoinvent'!$A:$A,0))),0)</f>
        <v>1.1500584000000007</v>
      </c>
      <c r="AX214" s="303">
        <f ca="1">IF(OR(AJ214="Benzin",AJ214="Diesel"),0,IF(ISERROR(OFFSET('Daten KEA'!$A$1,MATCH(AX$5,'Daten KEA'!$A:$A,0)-1,MATCH(AP214,'Daten KEA'!$A$424:$ADO$424,0)-1)),0,OFFSET('Daten KEA'!$A$1,MATCH(AX$5,'Daten KEA'!$A:$A,0)-1,MATCH(AP214,'Daten KEA'!$A$424:$ADO$424,0)-1))-IF(ISERROR(AL214*INDEX('Energiefaktoren Ecoinvent'!$D:$D,MATCH('mobitool-Faktoren v2.0'!AJ214,'Energiefaktoren Ecoinvent'!$A:$A,0))),0,AL214*INDEX('Energiefaktoren Ecoinvent'!$D:$D,MATCH('mobitool-Faktoren v2.0'!AJ214,'Energiefaktoren Ecoinvent'!$A:$A,0))))</f>
        <v>0</v>
      </c>
      <c r="AY214" s="303">
        <f t="shared" ca="1" si="155"/>
        <v>5.2046308000000003</v>
      </c>
      <c r="AZ214" s="303">
        <f ca="1">IF(ISERROR(OFFSET('Daten KEA'!$A$1,MATCH(AZ$5,'Daten KEA'!$A:$A,0)-1,MATCH(AQ214,'Daten KEA'!$A$424:$ADO$424,0)-1)),0,OFFSET('Daten KEA'!$A$1,MATCH(AZ$5,'Daten KEA'!$A:$A,0)-1,MATCH(AQ214,'Daten KEA'!$A$424:$ADO$424,0)-1))</f>
        <v>0.14620526</v>
      </c>
      <c r="BA214" s="303">
        <f ca="1">IF(ISERROR(OFFSET('Daten KEA'!$A$1,MATCH(BA$5,'Daten KEA'!$A:$A,0)-1,MATCH(AR214,'Daten KEA'!$A$424:$ADO$424,0)-1)),0,OFFSET('Daten KEA'!$A$1,MATCH(BA$5,'Daten KEA'!$A:$A,0)-1,MATCH(AR214,'Daten KEA'!$A$424:$ADO$424,0)-1))</f>
        <v>0.68857215999999999</v>
      </c>
      <c r="BB214" s="303">
        <f ca="1">IF(ISERROR(OFFSET('Daten KEA'!$A$1,MATCH(BB$5,'Daten KEA'!$A:$A,0)-1,MATCH(AS214,'Daten KEA'!$A$424:$ADO$424,0)-1)),0,OFFSET('Daten KEA'!$A$1,MATCH(BB$5,'Daten KEA'!$A:$A,0)-1,MATCH(AS214,'Daten KEA'!$A$424:$ADO$424,0)-1))</f>
        <v>0</v>
      </c>
      <c r="BC214" s="304">
        <f t="shared" ca="1" si="151"/>
        <v>6.0394082200000003</v>
      </c>
      <c r="BD214" s="303">
        <f ca="1">IF(ISERROR(OFFSET('Daten KEA'!$A$1,MATCH(BD$5,'Daten KEA'!$A:$A,0)-1,MATCH(AT214,'Daten KEA'!$A$424:$ADO$424,0)-1)),0,OFFSET('Daten KEA'!$A$1,MATCH(BD$5,'Daten KEA'!$A:$A,0)-1,MATCH(AT214,'Daten KEA'!$A$424:$ADO$424,0)-1))</f>
        <v>6.0394081999999996</v>
      </c>
      <c r="BE214" s="305">
        <f t="shared" ca="1" si="156"/>
        <v>0.9999999966884171</v>
      </c>
      <c r="BF214" s="306">
        <f ca="1">IF(ISERROR(OFFSET('Daten KEA'!$A$1,MATCH(BF$5,'Daten KEA'!$A:$A,0)-1,MATCH(AM214,'Daten KEA'!$A$424:$ADO$424,0)-1)),0,OFFSET('Daten KEA'!$A$1,MATCH(BF$5,'Daten KEA'!$A:$A,0)-1,MATCH(AM214,'Daten KEA'!$A$424:$ADO$424,0)-1))+IF(ISERROR($AK214*INDEX('Energiefaktoren Ecoinvent'!$H:$H,MATCH('mobitool-Faktoren v2.0'!$AI214,'Energiefaktoren Ecoinvent'!$A:$A,0))),0,$AK214*INDEX('Energiefaktoren Ecoinvent'!$H:$H,MATCH('mobitool-Faktoren v2.0'!$AI214,'Energiefaktoren Ecoinvent'!$A:$A,0)))+IF(OR(AJ214="Benzin",AJ214="Diesel"),IF(ISERROR(OFFSET('Daten KEA'!$A$1,MATCH(BG$5,'Daten KEA'!$A:$A,0)-1,MATCH(AN214,'Daten KEA'!$A$424:$ADO$424,0)-1)),0,OFFSET('Daten KEA'!$A$1,MATCH(BG$5,'Daten KEA'!$A:$A,0)-1,MATCH(AN214,'Daten KEA'!$A$424:$ADO$424,0)-1))+IF(ISERROR($AL214*INDEX('Energiefaktoren Ecoinvent'!$H:$H,MATCH('mobitool-Faktoren v2.0'!$AJ214,'Energiefaktoren Ecoinvent'!$A:$A,0))),0,$AL214*INDEX('Energiefaktoren Ecoinvent'!$H:$H,MATCH('mobitool-Faktoren v2.0'!$AJ214,'Energiefaktoren Ecoinvent'!$A:$A,0))),0)</f>
        <v>4.0545723999999996</v>
      </c>
      <c r="BG214" s="306">
        <f ca="1">IF(OR(AJ214="Benzin",AJ214="Diesel"),0,IF(ISERROR(OFFSET('Daten KEA'!$A$1,MATCH(BG$5,'Daten KEA'!$A:$A,0)-1,MATCH(AN214,'Daten KEA'!$A$424:$ADO$424,0)-1)),0,OFFSET('Daten KEA'!$A$1,MATCH(BG$5,'Daten KEA'!$A:$A,0)-1,MATCH(AN214,'Daten KEA'!$A$424:$ADO$424,0)-1))+IF(ISERROR($AL214*INDEX('Energiefaktoren Ecoinvent'!$H:$H,MATCH('mobitool-Faktoren v2.0'!$AJ214,'Energiefaktoren Ecoinvent'!$A:$A,0))),0,$AL214*INDEX('Energiefaktoren Ecoinvent'!$H:$H,MATCH('mobitool-Faktoren v2.0'!$AJ214,'Energiefaktoren Ecoinvent'!$A:$A,0))))</f>
        <v>0</v>
      </c>
      <c r="BH214" s="306">
        <f ca="1">IF(ISERROR(OFFSET('Daten KEA'!$A$1,MATCH(BH$5,'Daten KEA'!$A:$A,0)-1,MATCH(AO214,'Daten KEA'!$A$424:$ADO$424,0)-1)),0,OFFSET('Daten KEA'!$A$1,MATCH(BH$5,'Daten KEA'!$A:$A,0)-1,MATCH(AO214,'Daten KEA'!$A$424:$ADO$424,0)-1))-IF(ISERROR($AK214*INDEX('Energiefaktoren Ecoinvent'!$H:$H,MATCH('mobitool-Faktoren v2.0'!$AI214,'Energiefaktoren Ecoinvent'!$A:$A,0))),0,$AK214*INDEX('Energiefaktoren Ecoinvent'!$H:$H,MATCH('mobitool-Faktoren v2.0'!$AI214,'Energiefaktoren Ecoinvent'!$A:$A,0)))+IF(OR(AJ214="Benzin",AJ214="Diesel"),IF(ISERROR(OFFSET('Daten KEA'!$A$1,MATCH(BI$5,'Daten KEA'!$A:$A,0)-1,MATCH(AP214,'Daten KEA'!$A$424:$ADO$424,0)-1)),0,OFFSET('Daten KEA'!$A$1,MATCH(BI$5,'Daten KEA'!$A:$A,0)-1,MATCH(AP214,'Daten KEA'!$A$424:$ADO$424,0)-1))-IF(ISERROR($AL214*INDEX('Energiefaktoren Ecoinvent'!$H:$H,MATCH('mobitool-Faktoren v2.0'!$AJ214,'Energiefaktoren Ecoinvent'!$A:$A,0))),0,$AL214*INDEX('Energiefaktoren Ecoinvent'!$H:$H,MATCH('mobitool-Faktoren v2.0'!$AJ214,'Energiefaktoren Ecoinvent'!$A:$A,0))),0)</f>
        <v>1.1367986458681001</v>
      </c>
      <c r="BI214" s="306">
        <f ca="1">IF(OR(AJ214="Benzin",AJ214="Diesel"),0,IF(ISERROR(OFFSET('Daten KEA'!$A$1,MATCH(BI$5,'Daten KEA'!$A:$A,0)-1,MATCH(AP214,'Daten KEA'!$A$424:$ADO$424,0)-1)),0,OFFSET('Daten KEA'!$A$1,MATCH(BI$5,'Daten KEA'!$A:$A,0)-1,MATCH(AP214,'Daten KEA'!$A$424:$ADO$424,0)-1))-IF(ISERROR($AL214*INDEX('Energiefaktoren Ecoinvent'!$H:$H,MATCH('mobitool-Faktoren v2.0'!$AJ214,'Energiefaktoren Ecoinvent'!$A:$A,0))),0,$AL214*INDEX('Energiefaktoren Ecoinvent'!$H:$H,MATCH('mobitool-Faktoren v2.0'!$AJ214,'Energiefaktoren Ecoinvent'!$A:$A,0))))</f>
        <v>0</v>
      </c>
      <c r="BJ214" s="306">
        <f t="shared" ca="1" si="189"/>
        <v>5.1913710458680997</v>
      </c>
      <c r="BK214" s="306">
        <f ca="1">IF(ISERROR(OFFSET('Daten KEA'!$A$1,MATCH(BK$5,'Daten KEA'!$A:$A,0)-1,MATCH(AQ214,'Daten KEA'!$A$424:$ADO$424,0)-1)),0,OFFSET('Daten KEA'!$A$1,MATCH(BK$5,'Daten KEA'!$A:$A,0)-1,MATCH(AQ214,'Daten KEA'!$A$424:$ADO$424,0)-1))</f>
        <v>0.14500625691100003</v>
      </c>
      <c r="BL214" s="306">
        <f ca="1">IF(ISERROR(OFFSET('Daten KEA'!$A$1,MATCH(BL$5,'Daten KEA'!$A:$A,0)-1,MATCH(AR214,'Daten KEA'!$A$424:$ADO$424,0)-1)),0,OFFSET('Daten KEA'!$A$1,MATCH(BL$5,'Daten KEA'!$A:$A,0)-1,MATCH(AR214,'Daten KEA'!$A$424:$ADO$424,0)-1))</f>
        <v>0.65806848588610001</v>
      </c>
      <c r="BM214" s="306">
        <f ca="1">IF(ISERROR(OFFSET('Daten KEA'!$A$1,MATCH(BM$5,'Daten KEA'!$A:$A,0)-1,MATCH(AS214,'Daten KEA'!$A$424:$ADO$424,0)-1)),0,OFFSET('Daten KEA'!$A$1,MATCH(BM$5,'Daten KEA'!$A:$A,0)-1,MATCH(AS214,'Daten KEA'!$A$424:$ADO$424,0)-1))</f>
        <v>0</v>
      </c>
      <c r="BN214" s="307">
        <f t="shared" ca="1" si="148"/>
        <v>5.9944457886652005</v>
      </c>
      <c r="BO214" s="306">
        <f ca="1">IF(ISERROR(OFFSET('Daten KEA'!$A$1,MATCH(BO$5,'Daten KEA'!$A:$A,0)-1,MATCH(AT214,'Daten KEA'!$A$424:$ADO$424,0)-1)),0,OFFSET('Daten KEA'!$A$1,MATCH(BO$5,'Daten KEA'!$A:$A,0)-1,MATCH(AT214,'Daten KEA'!$A$424:$ADO$424,0)-1))</f>
        <v>5.9944457811651999</v>
      </c>
      <c r="BP214" s="305">
        <f t="shared" ca="1" si="157"/>
        <v>0.99999999874884171</v>
      </c>
      <c r="BQ214" s="308">
        <f ca="1">IF(ISERROR(OFFSET('Daten GWP'!$A$1,MATCH(BQ$5,'Daten GWP'!$A:$A,0)-1,MATCH(AM214,'Daten GWP'!$A$424:$ADO$424,0)-1)),0,OFFSET('Daten GWP'!$A$1,MATCH(BQ$5,'Daten GWP'!$A:$A,0)-1,MATCH(AM214,'Daten GWP'!$A$424:$ADO$424,0)-1))*1000</f>
        <v>303.46889999999996</v>
      </c>
      <c r="BR214" s="308">
        <f ca="1">IF(ISERROR(OFFSET('Daten GWP'!$A$1,MATCH(BR$5,'Daten GWP'!$A:$A,0)-1,MATCH(AN214,'Daten GWP'!$A$424:$ADO$424,0)-1)),0,OFFSET('Daten GWP'!$A$1,MATCH(BR$5,'Daten GWP'!$A:$A,0)-1,MATCH(AN214,'Daten GWP'!$A$424:$ADO$424,0)-1))*1000</f>
        <v>0</v>
      </c>
      <c r="BS214" s="308">
        <f ca="1">IF(ISERROR(OFFSET('Daten GWP'!$A$1,MATCH(BS$5,'Daten GWP'!$A:$A,0)-1,MATCH(AO214,'Daten GWP'!$A$424:$ADO$424,0)-1)),0,OFFSET('Daten GWP'!$A$1,MATCH(BS$5,'Daten GWP'!$A:$A,0)-1,MATCH(AO214,'Daten GWP'!$A$424:$ADO$424,0)-1))*1000</f>
        <v>60.056772000000002</v>
      </c>
      <c r="BT214" s="308">
        <f ca="1">IF(ISERROR(OFFSET('Daten GWP'!$A$1,MATCH(BT$5,'Daten GWP'!$A:$A,0)-1,MATCH(AP214,'Daten GWP'!$A$424:$ADO$424,0)-1)),0,OFFSET('Daten GWP'!$A$1,MATCH(BT$5,'Daten GWP'!$A:$A,0)-1,MATCH(AP214,'Daten GWP'!$A$424:$ADO$424,0)-1))*1000</f>
        <v>0</v>
      </c>
      <c r="BU214" s="308">
        <f t="shared" ca="1" si="158"/>
        <v>363.52567199999999</v>
      </c>
      <c r="BV214" s="308">
        <f ca="1">IF(ISERROR(OFFSET('Daten GWP'!$A$1,MATCH(BV$5,'Daten GWP'!$A:$A,0)-1,MATCH(AQ214,'Daten GWP'!$A$424:$ADO$424,0)-1)),0,OFFSET('Daten GWP'!$A$1,MATCH(BV$5,'Daten GWP'!$A:$A,0)-1,MATCH(AQ214,'Daten GWP'!$A$424:$ADO$424,0)-1))*1000</f>
        <v>7.3266523999999995</v>
      </c>
      <c r="BW214" s="308">
        <f ca="1">IF(ISERROR(OFFSET('Daten GWP'!$A$1,MATCH(BW$5,'Daten GWP'!$A:$A,0)-1,MATCH(AR214,'Daten GWP'!$A$424:$ADO$424,0)-1)),0,OFFSET('Daten GWP'!$A$1,MATCH(BW$5,'Daten GWP'!$A:$A,0)-1,MATCH(AR214,'Daten GWP'!$A$424:$ADO$424,0)-1))*1000</f>
        <v>40.613954999999997</v>
      </c>
      <c r="BX214" s="308">
        <f ca="1">IF(ISERROR(OFFSET('Daten GWP'!$A$1,MATCH(BX$5,'Daten GWP'!$A:$A,0)-1,MATCH(AS214,'Daten GWP'!$A$424:$ADO$424,0)-1)),0,OFFSET('Daten GWP'!$A$1,MATCH(BX$5,'Daten GWP'!$A:$A,0)-1,MATCH(AS214,'Daten GWP'!$A$424:$ADO$424,0)-1))*1000</f>
        <v>0</v>
      </c>
      <c r="BY214" s="309">
        <f t="shared" ca="1" si="149"/>
        <v>411.46627939999996</v>
      </c>
      <c r="BZ214" s="308">
        <f ca="1">IF(ISERROR(OFFSET('Daten GWP'!$A$1,MATCH(BZ$5,'Daten GWP'!$A:$A,0)-1,MATCH(AT214,'Daten GWP'!$A$424:$ADO$424,0)-1)),0,OFFSET('Daten GWP'!$A$1,MATCH(BZ$5,'Daten GWP'!$A:$A,0)-1,MATCH(AT214,'Daten GWP'!$A$424:$ADO$424,0)-1))*1000</f>
        <v>411.46628000000004</v>
      </c>
      <c r="CA214" s="305">
        <f t="shared" ca="1" si="159"/>
        <v>1.0000000014581998</v>
      </c>
      <c r="CB214" s="310">
        <f ca="1">IF(ISERROR(OFFSET('Daten Elementary'!$A$1,MATCH(CB$5,'Daten Elementary'!$A:$A,0)-1,MATCH(AM214,'Daten Elementary'!$A$424:$ADO$424,0)-1)),0,OFFSET('Daten Elementary'!$A$1,MATCH(CB$5,'Daten Elementary'!$A:$A,0)-1,MATCH(AM214,'Daten Elementary'!$A$424:$ADO$424,0)-1))*1000000</f>
        <v>13.471</v>
      </c>
      <c r="CC214" s="310">
        <f ca="1">IF(ISERROR(OFFSET('Daten Elementary'!$A$1,MATCH(CC$5,'Daten Elementary'!$A:$A,0)-1,MATCH(AN214,'Daten Elementary'!$A$424:$ADO$424,0)-1)),0,OFFSET('Daten Elementary'!$A$1,MATCH(CC$5,'Daten Elementary'!$A:$A,0)-1,MATCH(AN214,'Daten Elementary'!$A$424:$ADO$424,0)-1))*1000000</f>
        <v>0</v>
      </c>
      <c r="CD214" s="310">
        <f ca="1">IF(ISERROR(OFFSET('Daten Elementary'!$A$1,MATCH(CD$5,'Daten Elementary'!$A:$A,0)-1,MATCH(AO214,'Daten Elementary'!$A$424:$ADO$424,0)-1)),0,OFFSET('Daten Elementary'!$A$1,MATCH(CD$5,'Daten Elementary'!$A:$A,0)-1,MATCH(AO214,'Daten Elementary'!$A$424:$ADO$424,0)-1))*1000000</f>
        <v>21.682613</v>
      </c>
      <c r="CE214" s="310">
        <f ca="1">IF(ISERROR(OFFSET('Daten Elementary'!$A$1,MATCH(CE$5,'Daten Elementary'!$A:$A,0)-1,MATCH(AP214,'Daten Elementary'!$A$424:$ADO$424,0)-1)),0,OFFSET('Daten Elementary'!$A$1,MATCH(CE$5,'Daten Elementary'!$A:$A,0)-1,MATCH(AP214,'Daten Elementary'!$A$424:$ADO$424,0)-1))*1000000</f>
        <v>0</v>
      </c>
      <c r="CF214" s="310">
        <f t="shared" ca="1" si="160"/>
        <v>35.153613</v>
      </c>
      <c r="CG214" s="310">
        <f ca="1">IF(ISERROR(OFFSET('Daten Elementary'!$A$1,MATCH(CG$5,'Daten Elementary'!$A:$A,0)-1,MATCH(AQ214,'Daten Elementary'!$A$424:$ADO$424,0)-1)),0,OFFSET('Daten Elementary'!$A$1,MATCH(CG$5,'Daten Elementary'!$A:$A,0)-1,MATCH(AQ214,'Daten Elementary'!$A$424:$ADO$424,0)-1))*1000000</f>
        <v>0.90226641000000007</v>
      </c>
      <c r="CH214" s="310">
        <f ca="1">IF(ISERROR(OFFSET('Daten Elementary'!$A$1,MATCH(CH$5,'Daten Elementary'!$A:$A,0)-1,MATCH(AR214,'Daten Elementary'!$A$424:$ADO$424,0)-1)),0,OFFSET('Daten Elementary'!$A$1,MATCH(CH$5,'Daten Elementary'!$A:$A,0)-1,MATCH(AR214,'Daten Elementary'!$A$424:$ADO$424,0)-1))*1000000</f>
        <v>57.248032000000002</v>
      </c>
      <c r="CI214" s="310">
        <f ca="1">IF(ISERROR(OFFSET('Daten Elementary'!$A$1,MATCH(CI$5,'Daten Elementary'!$A:$A,0)-1,MATCH(AS214,'Daten Elementary'!$A$424:$ADO$424,0)-1)),0,OFFSET('Daten Elementary'!$A$1,MATCH(CI$5,'Daten Elementary'!$A:$A,0)-1,MATCH(AS214,'Daten Elementary'!$A$424:$ADO$424,0)-1))*1000000</f>
        <v>0</v>
      </c>
      <c r="CJ214" s="311">
        <f t="shared" ca="1" si="161"/>
        <v>93.303911410000012</v>
      </c>
      <c r="CK214" s="310">
        <f ca="1">IF(ISERROR(OFFSET('Daten Elementary'!$A$1,MATCH(CK$5,'Daten Elementary'!$A:$A,0)-1,MATCH($AT214,'Daten Elementary'!$A$424:$ADO$424,0)-1)),0,OFFSET('Daten Elementary'!$A$1,MATCH(CK$5,'Daten Elementary'!$A:$A,0)-1,MATCH($AT214,'Daten Elementary'!$A$424:$ADO$424,0)-1))*1000000</f>
        <v>93.303911999999997</v>
      </c>
      <c r="CL214" s="305">
        <f t="shared" ca="1" si="162"/>
        <v>1.0000000063234218</v>
      </c>
      <c r="CM214" s="312">
        <f ca="1">IF(ISERROR(OFFSET('Daten Elementary'!$A$1,MATCH(CM$5,'Daten Elementary'!$A:$A,0)-1,MATCH(AM214,'Daten Elementary'!$A$424:$ADO$424,0)-1)),0,OFFSET('Daten Elementary'!$A$1,MATCH(CM$5,'Daten Elementary'!$A:$A,0)-1,MATCH(AM214,'Daten Elementary'!$A$424:$ADO$424,0)-1))*1000000</f>
        <v>13.471</v>
      </c>
      <c r="CN214" s="312">
        <f ca="1">IF(ISERROR(OFFSET('Daten Elementary'!$A$1,MATCH(CN$5,'Daten Elementary'!$A:$A,0)-1,MATCH(AN214,'Daten Elementary'!$A$424:$ADO$424,0)-1)),0,OFFSET('Daten Elementary'!$A$1,MATCH(CN$5,'Daten Elementary'!$A:$A,0)-1,MATCH(AN214,'Daten Elementary'!$A$424:$ADO$424,0)-1))*1000000</f>
        <v>0</v>
      </c>
      <c r="CO214" s="312">
        <f ca="1">IF(ISERROR(OFFSET('Daten Elementary'!$A$1,MATCH(CO$5,'Daten Elementary'!$A:$A,0)-1,MATCH(AO214,'Daten Elementary'!$A$424:$ADO$424,0)-1)),0,OFFSET('Daten Elementary'!$A$1,MATCH(CO$5,'Daten Elementary'!$A:$A,0)-1,MATCH(AO214,'Daten Elementary'!$A$424:$ADO$424,0)-1))*1000000</f>
        <v>17.433758999999998</v>
      </c>
      <c r="CP214" s="312">
        <f ca="1">IF(ISERROR(OFFSET('Daten Elementary'!$A$1,MATCH(CP$5,'Daten Elementary'!$A:$A,0)-1,MATCH(AP214,'Daten Elementary'!$A$424:$ADO$424,0)-1)),0,OFFSET('Daten Elementary'!$A$1,MATCH(CP$5,'Daten Elementary'!$A:$A,0)-1,MATCH(AP214,'Daten Elementary'!$A$424:$ADO$424,0)-1))*1000000</f>
        <v>0</v>
      </c>
      <c r="CQ214" s="312">
        <f t="shared" ca="1" si="163"/>
        <v>30.904758999999999</v>
      </c>
      <c r="CR214" s="312">
        <f ca="1">IF(ISERROR(OFFSET('Daten Elementary'!$A$1,MATCH(CR$5,'Daten Elementary'!$A:$A,0)-1,MATCH(AQ214,'Daten Elementary'!$A$424:$ADO$424,0)-1)),0,OFFSET('Daten Elementary'!$A$1,MATCH(CR$5,'Daten Elementary'!$A:$A,0)-1,MATCH(AQ214,'Daten Elementary'!$A$424:$ADO$424,0)-1))*1000000</f>
        <v>0.70370242999999999</v>
      </c>
      <c r="CS214" s="312">
        <f ca="1">IF(ISERROR(OFFSET('Daten Elementary'!$A$1,MATCH(CS$5,'Daten Elementary'!$A:$A,0)-1,MATCH(AR214,'Daten Elementary'!$A$424:$ADO$424,0)-1)),0,OFFSET('Daten Elementary'!$A$1,MATCH(CS$5,'Daten Elementary'!$A:$A,0)-1,MATCH(AR214,'Daten Elementary'!$A$424:$ADO$424,0)-1))*1000000</f>
        <v>17.64029</v>
      </c>
      <c r="CT214" s="312">
        <f ca="1">IF(ISERROR(OFFSET('Daten Elementary'!$A$1,MATCH(CT$5,'Daten Elementary'!$A:$A,0)-1,MATCH(AS214,'Daten Elementary'!$A$424:$ADO$424,0)-1)),0,OFFSET('Daten Elementary'!$A$1,MATCH(CT$5,'Daten Elementary'!$A:$A,0)-1,MATCH(AS214,'Daten Elementary'!$A$424:$ADO$424,0)-1))*1000000</f>
        <v>0</v>
      </c>
      <c r="CU214" s="313">
        <f t="shared" ca="1" si="164"/>
        <v>49.248751429999999</v>
      </c>
      <c r="CV214" s="312">
        <f ca="1">IF(ISERROR(OFFSET('Daten Elementary'!$A$1,MATCH(CV$5,'Daten Elementary'!$A:$A,0)-1,MATCH($AT214,'Daten Elementary'!$A$424:$ADO$424,0)-1)),0,OFFSET('Daten Elementary'!$A$1,MATCH(CV$5,'Daten Elementary'!$A:$A,0)-1,MATCH($AT214,'Daten Elementary'!$A$424:$ADO$424,0)-1))*1000000</f>
        <v>49.248750999999999</v>
      </c>
      <c r="CW214" s="305">
        <f t="shared" ca="1" si="165"/>
        <v>0.99999999126881423</v>
      </c>
      <c r="CX214" s="314">
        <f ca="1">IF(ISERROR(OFFSET('Daten Elementary'!$A$1,MATCH(CX$5,'Daten Elementary'!$A:$A,0)-1,MATCH(AM214,'Daten Elementary'!$A$424:$ADO$424,0)-1)),0,OFFSET('Daten Elementary'!$A$1,MATCH(CX$5,'Daten Elementary'!$A:$A,0)-1,MATCH(AM214,'Daten Elementary'!$A$424:$ADO$424,0)-1))*1000000</f>
        <v>143.03210999999999</v>
      </c>
      <c r="CY214" s="314">
        <f ca="1">IF(ISERROR(OFFSET('Daten Elementary'!$A$1,MATCH(CY$5,'Daten Elementary'!$A:$A,0)-1,MATCH(AN214,'Daten Elementary'!$A$424:$ADO$424,0)-1)),0,OFFSET('Daten Elementary'!$A$1,MATCH(CY$5,'Daten Elementary'!$A:$A,0)-1,MATCH(AN214,'Daten Elementary'!$A$424:$ADO$424,0)-1))*1000000</f>
        <v>0</v>
      </c>
      <c r="CZ214" s="314">
        <f ca="1">IF(ISERROR(OFFSET('Daten Elementary'!$A$1,MATCH(CZ$5,'Daten Elementary'!$A:$A,0)-1,MATCH(AO214,'Daten Elementary'!$A$424:$ADO$424,0)-1)),0,OFFSET('Daten Elementary'!$A$1,MATCH(CZ$5,'Daten Elementary'!$A:$A,0)-1,MATCH(AO214,'Daten Elementary'!$A$424:$ADO$424,0)-1))*1000000</f>
        <v>242.16040999999998</v>
      </c>
      <c r="DA214" s="314">
        <f ca="1">IF(ISERROR(OFFSET('Daten Elementary'!$A$1,MATCH(DA$5,'Daten Elementary'!$A:$A,0)-1,MATCH(AP214,'Daten Elementary'!$A$424:$ADO$424,0)-1)),0,OFFSET('Daten Elementary'!$A$1,MATCH(DA$5,'Daten Elementary'!$A:$A,0)-1,MATCH(AP214,'Daten Elementary'!$A$424:$ADO$424,0)-1))*1000000</f>
        <v>0</v>
      </c>
      <c r="DB214" s="314">
        <f t="shared" ca="1" si="166"/>
        <v>385.19251999999994</v>
      </c>
      <c r="DC214" s="314">
        <f ca="1">IF(ISERROR(OFFSET('Daten Elementary'!$A$1,MATCH(DC$5,'Daten Elementary'!$A:$A,0)-1,MATCH(AQ214,'Daten Elementary'!$A$424:$ADO$424,0)-1)),0,OFFSET('Daten Elementary'!$A$1,MATCH(DC$5,'Daten Elementary'!$A:$A,0)-1,MATCH(AQ214,'Daten Elementary'!$A$424:$ADO$424,0)-1))*1000000</f>
        <v>23.727322999999998</v>
      </c>
      <c r="DD214" s="314">
        <f ca="1">IF(ISERROR(OFFSET('Daten Elementary'!$A$1,MATCH(DD$5,'Daten Elementary'!$A:$A,0)-1,MATCH(AR214,'Daten Elementary'!$A$424:$ADO$424,0)-1)),0,OFFSET('Daten Elementary'!$A$1,MATCH(DD$5,'Daten Elementary'!$A:$A,0)-1,MATCH(AR214,'Daten Elementary'!$A$424:$ADO$424,0)-1))*1000000</f>
        <v>19.612943999999999</v>
      </c>
      <c r="DE214" s="314">
        <f ca="1">IF(ISERROR(OFFSET('Daten Elementary'!$A$1,MATCH(DE$5,'Daten Elementary'!$A:$A,0)-1,MATCH(AS214,'Daten Elementary'!$A$424:$ADO$424,0)-1)),0,OFFSET('Daten Elementary'!$A$1,MATCH(DE$5,'Daten Elementary'!$A:$A,0)-1,MATCH(AS214,'Daten Elementary'!$A$424:$ADO$424,0)-1))*1000000</f>
        <v>0</v>
      </c>
      <c r="DF214" s="315">
        <f t="shared" ca="1" si="167"/>
        <v>428.53278699999998</v>
      </c>
      <c r="DG214" s="314">
        <f ca="1">IF(ISERROR(OFFSET('Daten Elementary'!$A$1,MATCH(DG$5,'Daten Elementary'!$A:$A,0)-1,MATCH($AT214,'Daten Elementary'!$A$424:$ADO$424,0)-1)),0,OFFSET('Daten Elementary'!$A$1,MATCH(DG$5,'Daten Elementary'!$A:$A,0)-1,MATCH($AT214,'Daten Elementary'!$A$424:$ADO$424,0)-1))*1000000</f>
        <v>428.53278</v>
      </c>
      <c r="DH214" s="305">
        <f t="shared" ca="1" si="168"/>
        <v>0.99999998366519394</v>
      </c>
      <c r="DI214" s="316">
        <f ca="1">IF(ISERROR(OFFSET('Daten Elementary'!$A$1,MATCH(DI$5,'Daten Elementary'!$A:$A,0)-1,MATCH(AM214,'Daten Elementary'!$A$424:$ADO$424,0)-1)),0,OFFSET('Daten Elementary'!$A$1,MATCH(DI$5,'Daten Elementary'!$A:$A,0)-1,MATCH(AM214,'Daten Elementary'!$A$424:$ADO$424,0)-1))*1000000</f>
        <v>1716.6</v>
      </c>
      <c r="DJ214" s="316">
        <f ca="1">IF(ISERROR(OFFSET('Daten Elementary'!$A$1,MATCH(DJ$5,'Daten Elementary'!$A:$A,0)-1,MATCH(AN214,'Daten Elementary'!$A$424:$ADO$424,0)-1)),0,OFFSET('Daten Elementary'!$A$1,MATCH(DJ$5,'Daten Elementary'!$A:$A,0)-1,MATCH(AN214,'Daten Elementary'!$A$424:$ADO$424,0)-1))*1000000</f>
        <v>0</v>
      </c>
      <c r="DK214" s="316">
        <f ca="1">IF(ISERROR(OFFSET('Daten Elementary'!$A$1,MATCH(DK$5,'Daten Elementary'!$A:$A,0)-1,MATCH(AO214,'Daten Elementary'!$A$424:$ADO$424,0)-1)),0,OFFSET('Daten Elementary'!$A$1,MATCH(DK$5,'Daten Elementary'!$A:$A,0)-1,MATCH(AO214,'Daten Elementary'!$A$424:$ADO$424,0)-1))*1000000</f>
        <v>258.87402000000003</v>
      </c>
      <c r="DL214" s="316">
        <f ca="1">IF(ISERROR(OFFSET('Daten Elementary'!$A$1,MATCH(DL$5,'Daten Elementary'!$A:$A,0)-1,MATCH(AP214,'Daten Elementary'!$A$424:$ADO$424,0)-1)),0,OFFSET('Daten Elementary'!$A$1,MATCH(DL$5,'Daten Elementary'!$A:$A,0)-1,MATCH(AP214,'Daten Elementary'!$A$424:$ADO$424,0)-1))*1000000</f>
        <v>0</v>
      </c>
      <c r="DM214" s="316">
        <f t="shared" ca="1" si="169"/>
        <v>1975.4740199999999</v>
      </c>
      <c r="DN214" s="316">
        <f ca="1">IF(ISERROR(OFFSET('Daten Elementary'!$A$1,MATCH(DN$5,'Daten Elementary'!$A:$A,0)-1,MATCH(AQ214,'Daten Elementary'!$A$424:$ADO$424,0)-1)),0,OFFSET('Daten Elementary'!$A$1,MATCH(DN$5,'Daten Elementary'!$A:$A,0)-1,MATCH(AQ214,'Daten Elementary'!$A$424:$ADO$424,0)-1))*1000000</f>
        <v>7.7588066000000007</v>
      </c>
      <c r="DO214" s="316">
        <f ca="1">IF(ISERROR(OFFSET('Daten Elementary'!$A$1,MATCH(DO$5,'Daten Elementary'!$A:$A,0)-1,MATCH(AR214,'Daten Elementary'!$A$424:$ADO$424,0)-1)),0,OFFSET('Daten Elementary'!$A$1,MATCH(DO$5,'Daten Elementary'!$A:$A,0)-1,MATCH(AR214,'Daten Elementary'!$A$424:$ADO$424,0)-1))*1000000</f>
        <v>65.256416000000002</v>
      </c>
      <c r="DP214" s="316">
        <f ca="1">IF(ISERROR(OFFSET('Daten Elementary'!$A$1,MATCH(DP$5,'Daten Elementary'!$A:$A,0)-1,MATCH(AS214,'Daten Elementary'!$A$424:$ADO$424,0)-1)),0,OFFSET('Daten Elementary'!$A$1,MATCH(DP$5,'Daten Elementary'!$A:$A,0)-1,MATCH(AS214,'Daten Elementary'!$A$424:$ADO$424,0)-1))*1000000</f>
        <v>0</v>
      </c>
      <c r="DQ214" s="317">
        <f t="shared" ca="1" si="170"/>
        <v>2048.4892426000001</v>
      </c>
      <c r="DR214" s="316">
        <f ca="1">IF(ISERROR(OFFSET('Daten Elementary'!$A$1,MATCH(DR$5,'Daten Elementary'!$A:$A,0)-1,MATCH($AT214,'Daten Elementary'!$A$424:$ADO$424,0)-1)),0,OFFSET('Daten Elementary'!$A$1,MATCH(DR$5,'Daten Elementary'!$A:$A,0)-1,MATCH($AT214,'Daten Elementary'!$A$424:$ADO$424,0)-1))*1000000</f>
        <v>2048.4892</v>
      </c>
      <c r="DS214" s="305">
        <f t="shared" ca="1" si="171"/>
        <v>0.9999999792041866</v>
      </c>
      <c r="DT214" s="318">
        <f ca="1">IF(ISERROR(OFFSET('Daten UBP13'!$A$1,MATCH(DT$5,'Daten UBP13'!$A:$A,0)-1,MATCH(AM214,'Daten UBP13'!$A$424:$AEG$424,0)-1)),0,OFFSET('Daten UBP13'!$A$1,MATCH(DT$5,'Daten UBP13'!$A:$A,0)-1,MATCH(AM214,'Daten UBP13'!$A$424:$AEG$424,0)-1))</f>
        <v>294.01814000000002</v>
      </c>
      <c r="DU214" s="318">
        <f ca="1">IF(ISERROR(OFFSET('Daten UBP13'!$A$1,MATCH(DU$5,'Daten UBP13'!$A:$A,0)-1,MATCH(AN214,'Daten UBP13'!$A$424:$AEG$424,0)-1)),0,OFFSET('Daten UBP13'!$A$1,MATCH(DU$5,'Daten UBP13'!$A:$A,0)-1,MATCH(AN214,'Daten UBP13'!$A$424:$AEG$424,0)-1))</f>
        <v>0</v>
      </c>
      <c r="DV214" s="318">
        <f ca="1">IF(ISERROR(OFFSET('Daten UBP13'!$A$1,MATCH(DV$5,'Daten UBP13'!$A:$A,0)-1,MATCH(AO214,'Daten UBP13'!$A$424:$AEG$424,0)-1)),0,OFFSET('Daten UBP13'!$A$1,MATCH(DV$5,'Daten UBP13'!$A:$A,0)-1,MATCH(AO214,'Daten UBP13'!$A$424:$AEG$424,0)-1))</f>
        <v>117.24203</v>
      </c>
      <c r="DW214" s="318">
        <f ca="1">IF(ISERROR(OFFSET('Daten UBP13'!$A$1,MATCH(DW$5,'Daten UBP13'!$A:$A,0)-1,MATCH(AP214,'Daten UBP13'!$A$424:$AEG$424,0)-1)),0,OFFSET('Daten UBP13'!$A$1,MATCH(DW$5,'Daten UBP13'!$A:$A,0)-1,MATCH(AP214,'Daten UBP13'!$A$424:$AEG$424,0)-1))</f>
        <v>0</v>
      </c>
      <c r="DX214" s="318">
        <f t="shared" ca="1" si="172"/>
        <v>411.26017000000002</v>
      </c>
      <c r="DY214" s="318">
        <f ca="1">IF(ISERROR(OFFSET('Daten UBP13'!$A$1,MATCH(DY$5,'Daten UBP13'!$A:$A,0)-1,MATCH(AQ214,'Daten UBP13'!$A$424:$AEG$424,0)-1)),0,OFFSET('Daten UBP13'!$A$1,MATCH(DY$5,'Daten UBP13'!$A:$A,0)-1,MATCH(AQ214,'Daten UBP13'!$A$424:$AEG$424,0)-1))</f>
        <v>7.3528145</v>
      </c>
      <c r="DZ214" s="318">
        <f ca="1">IF(ISERROR(OFFSET('Daten UBP13'!$A$1,MATCH(DZ$5,'Daten UBP13'!$A:$A,0)-1,MATCH(AR214,'Daten UBP13'!$A$424:$AEG$424,0)-1)),0,OFFSET('Daten UBP13'!$A$1,MATCH(DZ$5,'Daten UBP13'!$A:$A,0)-1,MATCH(AR214,'Daten UBP13'!$A$424:$AEG$424,0)-1))</f>
        <v>61.754005999999997</v>
      </c>
      <c r="EA214" s="318">
        <f ca="1">IF(ISERROR(OFFSET('Daten UBP13'!$A$1,MATCH(EA$5,'Daten UBP13'!$A:$A,0)-1,MATCH(AS214,'Daten UBP13'!$A$424:$AEG$424,0)-1)),0,OFFSET('Daten UBP13'!$A$1,MATCH(EA$5,'Daten UBP13'!$A:$A,0)-1,MATCH(AS214,'Daten UBP13'!$A$424:$AEG$424,0)-1))</f>
        <v>0</v>
      </c>
      <c r="EB214" s="319">
        <f t="shared" ca="1" si="173"/>
        <v>480.36699050000004</v>
      </c>
      <c r="EC214" s="318">
        <f ca="1">IF(ISERROR(OFFSET('Daten UBP13'!$A$1,MATCH(EC$5,'Daten UBP13'!$A:$A,0)-1,MATCH(AT214,'Daten UBP13'!$A$424:$AEG$424,0)-1)),0,OFFSET('Daten UBP13'!$A$1,MATCH(EC$5,'Daten UBP13'!$A:$A,0)-1,MATCH(AT214,'Daten UBP13'!$A$424:$AEG$424,0)-1))</f>
        <v>480.36698999999999</v>
      </c>
      <c r="ED214" s="305">
        <f t="shared" ca="1" si="174"/>
        <v>0.99999999895912906</v>
      </c>
      <c r="EE214" s="320">
        <f ca="1">IF(ISERROR(OFFSET('Daten ReCiPe'!$A$1,MATCH(EE$5,'Daten ReCiPe'!$A:$A,0)-1,MATCH(AM214,'Daten ReCiPe'!$A$424:$ADO$424,0)-1)),0,OFFSET('Daten ReCiPe'!$A$1,MATCH(EE$5,'Daten ReCiPe'!$A:$A,0)-1,MATCH(AM214,'Daten ReCiPe'!$A$424:$ADO$424,0)-1))*1000</f>
        <v>16.825824999999998</v>
      </c>
      <c r="EF214" s="320">
        <f ca="1">IF(ISERROR(OFFSET('Daten ReCiPe'!$A$1,MATCH(EF$5,'Daten ReCiPe'!$A:$A,0)-1,MATCH(AN214,'Daten ReCiPe'!$A$424:$ADO$424,0)-1)),0,OFFSET('Daten ReCiPe'!$A$1,MATCH(EF$5,'Daten ReCiPe'!$A:$A,0)-1,MATCH(AN214,'Daten ReCiPe'!$A$424:$ADO$424,0)-1))*1000</f>
        <v>0</v>
      </c>
      <c r="EG214" s="320">
        <f ca="1">IF(ISERROR(OFFSET('Daten ReCiPe'!$A$1,MATCH(EG$5,'Daten ReCiPe'!$A:$A,0)-1,MATCH(AO214,'Daten ReCiPe'!$A$424:$ADO$424,0)-1)),0,OFFSET('Daten ReCiPe'!$A$1,MATCH(EG$5,'Daten ReCiPe'!$A:$A,0)-1,MATCH(AO214,'Daten ReCiPe'!$A$424:$ADO$424,0)-1))*1000</f>
        <v>19.777699999999999</v>
      </c>
      <c r="EH214" s="320">
        <f ca="1">IF(ISERROR(OFFSET('Daten ReCiPe'!$A$1,MATCH(EH$5,'Daten ReCiPe'!$A:$A,0)-1,MATCH(AP214,'Daten ReCiPe'!$A$424:$ADO$424,0)-1)),0,OFFSET('Daten ReCiPe'!$A$1,MATCH(EH$5,'Daten ReCiPe'!$A:$A,0)-1,MATCH(AP214,'Daten ReCiPe'!$A$424:$ADO$424,0)-1))*1000</f>
        <v>0</v>
      </c>
      <c r="EI214" s="320">
        <f t="shared" ca="1" si="175"/>
        <v>36.603524999999998</v>
      </c>
      <c r="EJ214" s="320">
        <f ca="1">IF(ISERROR(OFFSET('Daten ReCiPe'!$A$1,MATCH(EJ$5,'Daten ReCiPe'!$A:$A,0)-1,MATCH(AQ214,'Daten ReCiPe'!$A$424:$ADO$424,0)-1)),0,OFFSET('Daten ReCiPe'!$A$1,MATCH(EJ$5,'Daten ReCiPe'!$A:$A,0)-1,MATCH(AQ214,'Daten ReCiPe'!$A$424:$ADO$424,0)-1))*1000</f>
        <v>0.81234318999999999</v>
      </c>
      <c r="EK214" s="320">
        <f ca="1">IF(ISERROR(OFFSET('Daten ReCiPe'!$A$1,MATCH(EK$5,'Daten ReCiPe'!$A:$A,0)-1,MATCH(AR214,'Daten ReCiPe'!$A$424:$ADO$424,0)-1)),0,OFFSET('Daten ReCiPe'!$A$1,MATCH(EK$5,'Daten ReCiPe'!$A:$A,0)-1,MATCH(AR214,'Daten ReCiPe'!$A$424:$ADO$424,0)-1))*1000</f>
        <v>5.5136313999999995</v>
      </c>
      <c r="EL214" s="320">
        <f ca="1">IF(ISERROR(OFFSET('Daten ReCiPe'!$A$1,MATCH(EL$5,'Daten ReCiPe'!$A:$A,0)-1,MATCH(AS214,'Daten ReCiPe'!$A$424:$ADO$424,0)-1)),0,OFFSET('Daten ReCiPe'!$A$1,MATCH(EL$5,'Daten ReCiPe'!$A:$A,0)-1,MATCH(AS214,'Daten ReCiPe'!$A$424:$ADO$424,0)-1))*1000</f>
        <v>0</v>
      </c>
      <c r="EM214" s="321">
        <f t="shared" ca="1" si="176"/>
        <v>42.929499589999999</v>
      </c>
      <c r="EN214" s="320">
        <f ca="1">IF(ISERROR(OFFSET('Daten ReCiPe'!$A$1,MATCH(EN$5,'Daten ReCiPe'!$A:$A,0)-1,MATCH(AT214,'Daten ReCiPe'!$A$424:$ADO$424,0)-1)),0,OFFSET('Daten ReCiPe'!$A$1,MATCH(EN$5,'Daten ReCiPe'!$A:$A,0)-1,MATCH(AT214,'Daten ReCiPe'!$A$424:$ADO$424,0)-1))*1000</f>
        <v>42.929499</v>
      </c>
      <c r="EO214" s="305">
        <f t="shared" ca="1" si="177"/>
        <v>0.99999998625653674</v>
      </c>
      <c r="EP214" s="322">
        <f ca="1">IF(ISERROR(OFFSET('Daten Elementary'!$A$1,MATCH(EP$5,'Daten Elementary'!$A:$A,0)-1,MATCH(AM214,'Daten Elementary'!$A$424:$ADO$424,0)-1)),0,OFFSET('Daten Elementary'!$A$1,MATCH(EP$5,'Daten Elementary'!$A:$A,0)-1,MATCH(AM214,'Daten Elementary'!$A$424:$ADO$424,0)-1))*1000000</f>
        <v>1.8947000000000001</v>
      </c>
      <c r="EQ214" s="322">
        <f ca="1">IF(ISERROR(OFFSET('Daten Elementary'!$A$1,MATCH(EQ$5,'Daten Elementary'!$A:$A,0)-1,MATCH(AN214,'Daten Elementary'!$A$424:$ADO$424,0)-1)),0,OFFSET('Daten Elementary'!$A$1,MATCH(EQ$5,'Daten Elementary'!$A:$A,0)-1,MATCH(AN214,'Daten Elementary'!$A$424:$ADO$424,0)-1))*1000000</f>
        <v>0</v>
      </c>
      <c r="ER214" s="322">
        <f ca="1">IF(ISERROR(OFFSET('Daten Elementary'!$A$1,MATCH(ER$5,'Daten Elementary'!$A:$A,0)-1,MATCH(AO214,'Daten Elementary'!$A$424:$ADO$424,0)-1)),0,OFFSET('Daten Elementary'!$A$1,MATCH(ER$5,'Daten Elementary'!$A:$A,0)-1,MATCH(AO214,'Daten Elementary'!$A$424:$ADO$424,0)-1))*1000000</f>
        <v>431.10564999999997</v>
      </c>
      <c r="ES214" s="322">
        <f ca="1">IF(ISERROR(OFFSET('Daten Elementary'!$A$1,MATCH(ES$5,'Daten Elementary'!$A:$A,0)-1,MATCH(AP214,'Daten Elementary'!$A$424:$ADO$424,0)-1)),0,OFFSET('Daten Elementary'!$A$1,MATCH(ES$5,'Daten Elementary'!$A:$A,0)-1,MATCH(AP214,'Daten Elementary'!$A$424:$ADO$424,0)-1))*1000000</f>
        <v>0</v>
      </c>
      <c r="ET214" s="322">
        <f t="shared" ca="1" si="178"/>
        <v>433.00034999999997</v>
      </c>
      <c r="EU214" s="322">
        <f ca="1">IF(ISERROR(OFFSET('Daten Elementary'!$A$1,MATCH(EU$5,'Daten Elementary'!$A:$A,0)-1,MATCH(AQ214,'Daten Elementary'!$A$424:$ADO$424,0)-1)),0,OFFSET('Daten Elementary'!$A$1,MATCH(EU$5,'Daten Elementary'!$A:$A,0)-1,MATCH(AQ214,'Daten Elementary'!$A$424:$ADO$424,0)-1))*1000000</f>
        <v>15.698602000000001</v>
      </c>
      <c r="EV214" s="322">
        <f ca="1">IF(ISERROR(OFFSET('Daten Elementary'!$A$1,MATCH(EV$5,'Daten Elementary'!$A:$A,0)-1,MATCH(AR214,'Daten Elementary'!$A$424:$ADO$424,0)-1)),0,OFFSET('Daten Elementary'!$A$1,MATCH(EV$5,'Daten Elementary'!$A:$A,0)-1,MATCH(AR214,'Daten Elementary'!$A$424:$ADO$424,0)-1))*1000000</f>
        <v>62.079726999999998</v>
      </c>
      <c r="EW214" s="322">
        <f ca="1">IF(ISERROR(OFFSET('Daten Elementary'!$A$1,MATCH(EW$5,'Daten Elementary'!$A:$A,0)-1,MATCH(AS214,'Daten Elementary'!$A$424:$ADO$424,0)-1)),0,OFFSET('Daten Elementary'!$A$1,MATCH(EW$5,'Daten Elementary'!$A:$A,0)-1,MATCH(AS214,'Daten Elementary'!$A$424:$ADO$424,0)-1))*1000000</f>
        <v>0</v>
      </c>
      <c r="EX214" s="323">
        <f t="shared" ca="1" si="179"/>
        <v>510.77867899999995</v>
      </c>
      <c r="EY214" s="322">
        <f ca="1">IF(ISERROR(OFFSET('Daten Elementary'!$A$1,MATCH(EY$5,'Daten Elementary'!$A:$A,0)-1,MATCH($AT214,'Daten Elementary'!$A$424:$ADO$424,0)-1)),0,OFFSET('Daten Elementary'!$A$1,MATCH(EY$5,'Daten Elementary'!$A:$A,0)-1,MATCH($AT214,'Daten Elementary'!$A$424:$ADO$424,0)-1))*1000000</f>
        <v>510.77868000000001</v>
      </c>
      <c r="EZ214" s="305">
        <f t="shared" ca="1" si="180"/>
        <v>1.0000000019577953</v>
      </c>
      <c r="FA214" s="314">
        <f ca="1">IF(ISERROR(OFFSET('Daten Elementary'!$A$1,MATCH(FA$5,'Daten Elementary'!$A:$A,0)-1,MATCH(AM214,'Daten Elementary'!$A$424:$ADO$424,0)-1)),0,OFFSET('Daten Elementary'!$A$1,MATCH(FA$5,'Daten Elementary'!$A:$A,0)-1,MATCH(AM214,'Daten Elementary'!$A$424:$ADO$424,0)-1))*1000</f>
        <v>298.42</v>
      </c>
      <c r="FB214" s="314">
        <f ca="1">IF(ISERROR(OFFSET('Daten Elementary'!$A$1,MATCH(FB$5,'Daten Elementary'!$A:$A,0)-1,MATCH(AN214,'Daten Elementary'!$A$424:$ADO$424,0)-1)),0,OFFSET('Daten Elementary'!$A$1,MATCH(FB$5,'Daten Elementary'!$A:$A,0)-1,MATCH(AN214,'Daten Elementary'!$A$424:$ADO$424,0)-1))*1000</f>
        <v>0</v>
      </c>
      <c r="FC214" s="314">
        <f ca="1">IF(ISERROR(OFFSET('Daten Elementary'!$A$1,MATCH(FC$5,'Daten Elementary'!$A:$A,0)-1,MATCH(AO214,'Daten Elementary'!$A$424:$ADO$424,0)-1)),0,OFFSET('Daten Elementary'!$A$1,MATCH(FC$5,'Daten Elementary'!$A:$A,0)-1,MATCH(AO214,'Daten Elementary'!$A$424:$ADO$424,0)-1))*1000</f>
        <v>47.369012000000005</v>
      </c>
      <c r="FD214" s="314">
        <f ca="1">IF(ISERROR(OFFSET('Daten Elementary'!$A$1,MATCH(FD$5,'Daten Elementary'!$A:$A,0)-1,MATCH(AP214,'Daten Elementary'!$A$424:$ADO$424,0)-1)),0,OFFSET('Daten Elementary'!$A$1,MATCH(FD$5,'Daten Elementary'!$A:$A,0)-1,MATCH(AP214,'Daten Elementary'!$A$424:$ADO$424,0)-1))*1000</f>
        <v>0</v>
      </c>
      <c r="FE214" s="314">
        <f t="shared" ca="1" si="181"/>
        <v>345.78901200000001</v>
      </c>
      <c r="FF214" s="314">
        <f ca="1">IF(ISERROR(OFFSET('Daten Elementary'!$A$1,MATCH(FF$5,'Daten Elementary'!$A:$A,0)-1,MATCH(AQ214,'Daten Elementary'!$A$424:$ADO$424,0)-1)),0,OFFSET('Daten Elementary'!$A$1,MATCH(FF$5,'Daten Elementary'!$A:$A,0)-1,MATCH(AQ214,'Daten Elementary'!$A$424:$ADO$424,0)-1))*1000</f>
        <v>6.9941903999999999</v>
      </c>
      <c r="FG214" s="314">
        <f ca="1">IF(ISERROR(OFFSET('Daten Elementary'!$A$1,MATCH(FG$5,'Daten Elementary'!$A:$A,0)-1,MATCH(AR214,'Daten Elementary'!$A$424:$ADO$424,0)-1)),0,OFFSET('Daten Elementary'!$A$1,MATCH(FG$5,'Daten Elementary'!$A:$A,0)-1,MATCH(AR214,'Daten Elementary'!$A$424:$ADO$424,0)-1))*1000</f>
        <v>36.806733000000001</v>
      </c>
      <c r="FH214" s="314">
        <f ca="1">IF(ISERROR(OFFSET('Daten Elementary'!$A$1,MATCH(FH$5,'Daten Elementary'!$A:$A,0)-1,MATCH(AS214,'Daten Elementary'!$A$424:$ADO$424,0)-1)),0,OFFSET('Daten Elementary'!$A$1,MATCH(FH$5,'Daten Elementary'!$A:$A,0)-1,MATCH(AS214,'Daten Elementary'!$A$424:$ADO$424,0)-1))*1000</f>
        <v>0</v>
      </c>
      <c r="FI214" s="315">
        <f t="shared" ca="1" si="182"/>
        <v>389.5899354</v>
      </c>
      <c r="FJ214" s="314">
        <f ca="1">IF(ISERROR(OFFSET('Daten Elementary'!$A$1,MATCH(FJ$5,'Daten Elementary'!$A:$A,0)-1,MATCH($AT214,'Daten Elementary'!$A$424:$ADO$424,0)-1)),0,OFFSET('Daten Elementary'!$A$1,MATCH(FJ$5,'Daten Elementary'!$A:$A,0)-1,MATCH($AT214,'Daten Elementary'!$A$424:$ADO$424,0)-1))*1000</f>
        <v>389.58994000000001</v>
      </c>
      <c r="FK214" s="305">
        <f t="shared" ca="1" si="183"/>
        <v>1.0000000118072865</v>
      </c>
      <c r="FL214" s="314">
        <f ca="1">IF(ISERROR(OFFSET('Daten Elementary'!$A$1,MATCH(FL$5,'Daten Elementary'!$A:$A,0)-1,MATCH(AM214,'Daten Elementary'!$A$424:$ADO$424,0)-1)),0,OFFSET('Daten Elementary'!$A$1,MATCH(FL$5,'Daten Elementary'!$A:$A,0)-1,MATCH(AM214,'Daten Elementary'!$A$424:$ADO$424,0)-1))</f>
        <v>0</v>
      </c>
      <c r="FM214" s="314">
        <f ca="1">IF(ISERROR(OFFSET('Daten Elementary'!$A$1,MATCH(FM$5,'Daten Elementary'!$A:$A,0)-1,MATCH(AN214,'Daten Elementary'!$A$424:$ADO$424,0)-1)),0,OFFSET('Daten Elementary'!$A$1,MATCH(FM$5,'Daten Elementary'!$A:$A,0)-1,MATCH(AN214,'Daten Elementary'!$A$424:$ADO$424,0)-1))</f>
        <v>0</v>
      </c>
      <c r="FN214" s="314">
        <f ca="1">IF(ISERROR(OFFSET('Daten Elementary'!$A$1,MATCH(FN$5,'Daten Elementary'!$A:$A,0)-1,MATCH(AO214,'Daten Elementary'!$A$424:$ADO$424,0)-1)),0,OFFSET('Daten Elementary'!$A$1,MATCH(FN$5,'Daten Elementary'!$A:$A,0)-1,MATCH(AO214,'Daten Elementary'!$A$424:$ADO$424,0)-1))</f>
        <v>0</v>
      </c>
      <c r="FO214" s="314">
        <f ca="1">IF(ISERROR(OFFSET('Daten Elementary'!$A$1,MATCH(FO$5,'Daten Elementary'!$A:$A,0)-1,MATCH(AP214,'Daten Elementary'!$A$424:$ADO$424,0)-1)),0,OFFSET('Daten Elementary'!$A$1,MATCH(FO$5,'Daten Elementary'!$A:$A,0)-1,MATCH(AP214,'Daten Elementary'!$A$424:$ADO$424,0)-1))</f>
        <v>0</v>
      </c>
      <c r="FP214" s="314">
        <f t="shared" ca="1" si="184"/>
        <v>0</v>
      </c>
      <c r="FQ214" s="314">
        <f ca="1">IF(ISERROR(OFFSET('Daten Elementary'!$A$1,MATCH(FQ$5,'Daten Elementary'!$A:$A,0)-1,MATCH(AQ214,'Daten Elementary'!$A$424:$ADO$424,0)-1)),0,OFFSET('Daten Elementary'!$A$1,MATCH(FQ$5,'Daten Elementary'!$A:$A,0)-1,MATCH(AQ214,'Daten Elementary'!$A$424:$ADO$424,0)-1))</f>
        <v>0</v>
      </c>
      <c r="FR214" s="314">
        <f ca="1">IF(ISERROR(OFFSET('Daten Elementary'!$A$1,MATCH(FR$5,'Daten Elementary'!$A:$A,0)-1,MATCH(AR214,'Daten Elementary'!$A$424:$ADO$424,0)-1)),0,OFFSET('Daten Elementary'!$A$1,MATCH(FR$5,'Daten Elementary'!$A:$A,0)-1,MATCH(AR214,'Daten Elementary'!$A$424:$ADO$424,0)-1))</f>
        <v>0</v>
      </c>
      <c r="FS214" s="314">
        <f ca="1">IF(ISERROR(OFFSET('Daten Elementary'!$A$1,MATCH(FS$5,'Daten Elementary'!$A:$A,0)-1,MATCH(AS214,'Daten Elementary'!$A$424:$ADO$424,0)-1)),0,OFFSET('Daten Elementary'!$A$1,MATCH(FS$5,'Daten Elementary'!$A:$A,0)-1,MATCH(AS214,'Daten Elementary'!$A$424:$ADO$424,0)-1))</f>
        <v>0</v>
      </c>
      <c r="FT214" s="315">
        <f t="shared" ca="1" si="185"/>
        <v>0</v>
      </c>
      <c r="FU214" s="314">
        <f ca="1">IF(ISERROR(OFFSET('Daten Elementary'!$A$1,MATCH(FU$5,'Daten Elementary'!$A:$A,0)-1,MATCH($AT214,'Daten Elementary'!$A$424:$ADO$424,0)-1)),0,OFFSET('Daten Elementary'!$A$1,MATCH(FU$5,'Daten Elementary'!$A:$A,0)-1,MATCH($AT214,'Daten Elementary'!$A$424:$ADO$424,0)-1))</f>
        <v>0</v>
      </c>
      <c r="FV214" s="305">
        <f t="shared" ca="1" si="186"/>
        <v>0</v>
      </c>
      <c r="FW214" s="324"/>
      <c r="FX214" s="231" t="str">
        <f t="shared" si="187"/>
        <v>Aushub maschinell, Diesel (mit Partikelfilter)</v>
      </c>
      <c r="FY214" s="231" t="str">
        <f t="shared" si="152"/>
        <v>Aushub maschinell</v>
      </c>
      <c r="FZ214" s="231" t="str">
        <f t="shared" si="153"/>
        <v>, Diesel</v>
      </c>
      <c r="GA214" s="231" t="str">
        <f t="shared" si="154"/>
        <v xml:space="preserve"> (mit Partikelfilter)</v>
      </c>
      <c r="GB214" s="231"/>
    </row>
    <row r="215" spans="1:184" ht="16.5" customHeight="1">
      <c r="A215" s="364"/>
      <c r="B215" s="370" t="s">
        <v>294</v>
      </c>
      <c r="C215" s="343" t="s">
        <v>28</v>
      </c>
      <c r="D215" s="343" t="s">
        <v>10</v>
      </c>
      <c r="E215" s="390" t="s">
        <v>10</v>
      </c>
      <c r="F215" s="86">
        <v>1</v>
      </c>
      <c r="G215" s="86">
        <v>1</v>
      </c>
      <c r="H215" s="87">
        <v>1</v>
      </c>
      <c r="I215" s="88">
        <v>1</v>
      </c>
      <c r="J215" s="88"/>
      <c r="K215" s="86">
        <v>1</v>
      </c>
      <c r="L215" s="86"/>
      <c r="M215" s="86"/>
      <c r="N215" s="38" t="s">
        <v>100</v>
      </c>
      <c r="O215" s="6">
        <f ca="1">(IF(ISERROR(INDEX(INDIRECT($D$268),MATCH($AM215,$AM$4:$AM$275,0),MATCH(O$304,INDIRECT($E$268),0))*$I215/$AD215),0,INDEX(INDIRECT($D$268),MATCH($AM215,$AM$4:$AM$275,0),MATCH(O$304,INDIRECT($E$268),0))*$I215/$AD215)+IF(ISERROR(INDEX(INDIRECT($D$268),MATCH($AN215,$AN$4:$AN$275,0),MATCH(O$305,INDIRECT($E$268),0))*$J215/$AE215),0,INDEX(INDIRECT($D$268),MATCH($AN215,$AN$4:$AN$275,0),MATCH(O$305,INDIRECT($E$268),0))*$J215/$AE215))*$AC215/$F215</f>
        <v>25.806263999999999</v>
      </c>
      <c r="P215" s="6">
        <f ca="1">(IF(ISERROR(INDEX(INDIRECT($D$268),MATCH($AO215,$AO$4:$AO$275,0),MATCH(P$304,INDIRECT($E$268),0))*$I215/$AD215),0,INDEX(INDIRECT($D$268),MATCH($AO215,$AO$4:$AO$275,0),MATCH(P$304,INDIRECT($E$268),0))*$I215/$AD215)+IF(ISERROR(INDEX(INDIRECT($D$268),MATCH($AP215,$AP$4:$AP$275,0),MATCH(P$305,INDIRECT($E$268),0))*$J215/$AE215),0,INDEX(INDIRECT($D$268),MATCH($AP215,$AP$4:$AP$275,0),MATCH(P$305,INDIRECT($E$268),0))*$J215/$AE215))*$AC215/$F215</f>
        <v>5.0955589000000003</v>
      </c>
      <c r="Q215" s="6">
        <f ca="1">INDEX(INDIRECT($D$268),MATCH($AQ215,$AQ$4:$AQ$284,0),MATCH(Q$4,INDIRECT($E$268),0))*$K215*$AC215/$F215/$AF215</f>
        <v>5.6706698999999999E-2</v>
      </c>
      <c r="R215" s="6">
        <f ca="1">INDEX(INDIRECT($D$268),MATCH($AR215,$AR$4:$AR$284,0),MATCH(R$4,INDIRECT($E$268),0))*$K215*$AC215/$F215/$AF215</f>
        <v>0.36546865000000001</v>
      </c>
      <c r="S215" s="6">
        <f ca="1">INDEX(INDIRECT($D$268),MATCH($AS215,$AS$4:$AS$284,0),MATCH(S$4,INDIRECT($E$268),0))*$K215*$AC215/$F215/$AF215</f>
        <v>7.098935</v>
      </c>
      <c r="T215" s="7">
        <f t="shared" ca="1" si="190"/>
        <v>38.422933248999996</v>
      </c>
      <c r="U215" s="6">
        <f>IF($B$268=6,(IF(OR(AJ215="Benzin",AJ215="Diesel"),$AK215*INDEX('DIN EN 16258'!$I:$I,MATCH('mobitool-Faktoren v2.0'!$AI215,'DIN EN 16258'!$A:$A,0))*$I215/$AD215+$AL215*INDEX('DIN EN 16258'!$I:$I,MATCH('mobitool-Faktoren v2.0'!$AJ215,'DIN EN 16258'!$A:$A,0))*$I215/$AD215,IF(ISERROR($AK215*INDEX('DIN EN 16258'!$I:$I,MATCH('mobitool-Faktoren v2.0'!$AI215,'DIN EN 16258'!$A:$A,0))*$I215/$AD215),0,$AK215*INDEX('DIN EN 16258'!$I:$I,MATCH('mobitool-Faktoren v2.0'!$AI215,'DIN EN 16258'!$A:$A,0))*$I215/$AD215)+IF(ISERROR($AL215*INDEX('DIN EN 16258'!$I:$I,MATCH('mobitool-Faktoren v2.0'!$AJ215,'DIN EN 16258'!$A:$A,0))*$J215/$AE215),0,$AL215*INDEX('DIN EN 16258'!$I:$I,MATCH('mobitool-Faktoren v2.0'!$AJ215,'DIN EN 16258'!$A:$A,0))*$J215/$AE215)))*1000,
IF($B$268=1,(IF(OR(AJ215="Benzin",AJ215="Diesel"),$AK215*INDEX('DIN EN 16258'!$D:$D,MATCH('mobitool-Faktoren v2.0'!$AI215,'DIN EN 16258'!$A:$A,0))*$I215/$AD215+$AL215*INDEX('DIN EN 16258'!$D:$D,MATCH('mobitool-Faktoren v2.0'!$AJ215,'DIN EN 16258'!$A:$A,0))*$I215/$AD215,IF(ISERROR($AK215*INDEX('DIN EN 16258'!$D:$D,MATCH('mobitool-Faktoren v2.0'!$AI215,'DIN EN 16258'!$A:$A,0))*$I215/$AD215),0,$AK215*INDEX('DIN EN 16258'!$D:$D,MATCH('mobitool-Faktoren v2.0'!$AI215,'DIN EN 16258'!$A:$A,0))*$I215/$AD215)+IF(ISERROR($AL215*INDEX('DIN EN 16258'!$D:$D,MATCH('mobitool-Faktoren v2.0'!$AJ215,'DIN EN 16258'!$A:$A,0))*$J215/$AE215),0,$AL215*INDEX('DIN EN 16258'!$D:$D,MATCH('mobitool-Faktoren v2.0'!$AJ215,'DIN EN 16258'!$A:$A,0))*$J215/$AE215))),0))*$AC215/$F215</f>
        <v>25.68</v>
      </c>
      <c r="V215" s="6">
        <f>IF($B$268=6,(IF(OR(AJ215="Benzin",AJ215="Diesel"),$AK215*INDEX('DIN EN 16258'!$L:$L,MATCH('mobitool-Faktoren v2.0'!$AI215,'DIN EN 16258'!$A:$A,0))*$I215/$AD215+$AL215*INDEX('DIN EN 16258'!$L:$L,MATCH('mobitool-Faktoren v2.0'!$AJ215,'DIN EN 16258'!$A:$A,0))*$I215/$AD215,IF(ISERROR($AK215*INDEX('DIN EN 16258'!$L:$L,MATCH('mobitool-Faktoren v2.0'!$AI215,'DIN EN 16258'!$A:$A,0))*$I215/$AD215),0,$AK215*INDEX('DIN EN 16258'!$L:$L,MATCH('mobitool-Faktoren v2.0'!$AI215,'DIN EN 16258'!$A:$A,0))*$I215/$AD215)+IF(ISERROR($AL215*INDEX('DIN EN 16258'!$L:$L,MATCH('mobitool-Faktoren v2.0'!$AJ215,'DIN EN 16258'!$A:$A,0))*$J215/$AE215),0,$AL215*INDEX('DIN EN 16258'!$L:$L,MATCH('mobitool-Faktoren v2.0'!$AJ215,'DIN EN 16258'!$A:$A,0))*$J215/$AE215)))*1000,
IF($B$268=1,(IF(OR(AJ215="Benzin",AJ215="Diesel"),$AK215*INDEX('DIN EN 16258'!$F:$F,MATCH('mobitool-Faktoren v2.0'!$AI215,'DIN EN 16258'!$A:$A,0))*$I215/$AD215+$AL215*INDEX('DIN EN 16258'!$F:$F,MATCH('mobitool-Faktoren v2.0'!$AJ215,'DIN EN 16258'!$A:$A,0))*$I215/$AD215,IF(ISERROR($AK215*INDEX('DIN EN 16258'!$F:$F,MATCH('mobitool-Faktoren v2.0'!$AI215,'DIN EN 16258'!$A:$A,0))*$I215/$AD215),0,$AK215*INDEX('DIN EN 16258'!$F:$F,MATCH('mobitool-Faktoren v2.0'!$AI215,'DIN EN 16258'!$A:$A,0))*$I215/$AD215)+IF(ISERROR($AL215*INDEX('DIN EN 16258'!$F:$F,MATCH('mobitool-Faktoren v2.0'!$AJ215,'DIN EN 16258'!$A:$A,0))*$J215/$AE215),0,$AL215*INDEX('DIN EN 16258'!$F:$F,MATCH('mobitool-Faktoren v2.0'!$AJ215,'DIN EN 16258'!$A:$A,0))*$J215/$AE215))),0))*$AC215/$F215</f>
        <v>31.2</v>
      </c>
      <c r="W215" s="39" t="s">
        <v>675</v>
      </c>
      <c r="X215" s="39" t="s">
        <v>162</v>
      </c>
      <c r="Y215" s="300"/>
      <c r="Z215" s="300"/>
      <c r="AA215" s="299"/>
      <c r="AB215" s="299"/>
      <c r="AC215" s="300">
        <v>1</v>
      </c>
      <c r="AD215" s="298">
        <v>1</v>
      </c>
      <c r="AE215" s="298"/>
      <c r="AF215" s="337">
        <v>1</v>
      </c>
      <c r="AG215" s="337"/>
      <c r="AH215" s="337"/>
      <c r="AI215" s="373" t="s">
        <v>24</v>
      </c>
      <c r="AJ215" s="373"/>
      <c r="AK215" s="374">
        <v>8.0000000000000002E-3</v>
      </c>
      <c r="AL215" s="374"/>
      <c r="AM215" s="202" t="s">
        <v>858</v>
      </c>
      <c r="AN215" s="202" t="s">
        <v>81</v>
      </c>
      <c r="AO215" s="202" t="s">
        <v>859</v>
      </c>
      <c r="AP215" s="202" t="s">
        <v>81</v>
      </c>
      <c r="AQ215" s="202" t="s">
        <v>860</v>
      </c>
      <c r="AR215" s="202" t="s">
        <v>861</v>
      </c>
      <c r="AS215" s="202" t="s">
        <v>862</v>
      </c>
      <c r="AT215" s="202" t="s">
        <v>2255</v>
      </c>
      <c r="AU215" s="303">
        <f ca="1">IF(ISERROR(OFFSET('Daten KEA'!$A$1,MATCH(AU$5,'Daten KEA'!$A:$A,0)-1,MATCH(AM215,'Daten KEA'!$A$424:$ADO$424,0)-1)),0,OFFSET('Daten KEA'!$A$1,MATCH(AU$5,'Daten KEA'!$A:$A,0)-1,MATCH(AM215,'Daten KEA'!$A$424:$ADO$424,0)-1))+IF(ISERROR(AK215*INDEX('Energiefaktoren Ecoinvent'!$D:$D,MATCH('mobitool-Faktoren v2.0'!AI215,'Energiefaktoren Ecoinvent'!$A:$A,0))),0,AK215*INDEX('Energiefaktoren Ecoinvent'!$D:$D,MATCH('mobitool-Faktoren v2.0'!AI215,'Energiefaktoren Ecoinvent'!$A:$A,0)))+IF(OR(AJ215="Benzin",AJ215="Diesel"),IF(ISERROR(OFFSET('Daten KEA'!$A$1,MATCH(AV$5,'Daten KEA'!$A:$A,0)-1,MATCH(AN215,'Daten KEA'!$A$424:$ADO$424,0)-1)),0,OFFSET('Daten KEA'!$A$1,MATCH(AV$5,'Daten KEA'!$A:$A,0)-1,MATCH(AN215,'Daten KEA'!$A$424:$ADO$424,0)-1))+IF(ISERROR(AL215*INDEX('Energiefaktoren Ecoinvent'!$D:$D,MATCH('mobitool-Faktoren v2.0'!AJ215,'Energiefaktoren Ecoinvent'!$A:$A,0))),0,AL215*INDEX('Energiefaktoren Ecoinvent'!$D:$D,MATCH('mobitool-Faktoren v2.0'!AJ215,'Energiefaktoren Ecoinvent'!$A:$A,0))),0)</f>
        <v>0.34239999999999998</v>
      </c>
      <c r="AV215" s="303">
        <f ca="1">IF(OR(AJ215="Benzin",AJ215="Diesel"),0,IF(ISERROR(OFFSET('Daten KEA'!$A$1,MATCH(AV$5,'Daten KEA'!$A:$A,0)-1,MATCH(AN215,'Daten KEA'!$A$424:$ADO$424,0)-1)),0,OFFSET('Daten KEA'!$A$1,MATCH(AV$5,'Daten KEA'!$A:$A,0)-1,MATCH(AN215,'Daten KEA'!$A$424:$ADO$424,0)-1))+IF(ISERROR(AL215*INDEX('Energiefaktoren Ecoinvent'!$D:$D,MATCH('mobitool-Faktoren v2.0'!AJ215,'Energiefaktoren Ecoinvent'!$A:$A,0))),0,AL215*INDEX('Energiefaktoren Ecoinvent'!$D:$D,MATCH('mobitool-Faktoren v2.0'!AJ215,'Energiefaktoren Ecoinvent'!$A:$A,0))))</f>
        <v>0</v>
      </c>
      <c r="AW215" s="303">
        <f ca="1">IF(ISERROR(OFFSET('Daten KEA'!$A$1,MATCH(AW$5,'Daten KEA'!$A:$A,0)-1,MATCH(AO215,'Daten KEA'!$A$424:$ADO$424,0)-1)),0,OFFSET('Daten KEA'!$A$1,MATCH(AW$5,'Daten KEA'!$A:$A,0)-1,MATCH(AO215,'Daten KEA'!$A$424:$ADO$424,0)-1))-IF(ISERROR(AK215*INDEX('Energiefaktoren Ecoinvent'!$D:$D,MATCH('mobitool-Faktoren v2.0'!AI215,'Energiefaktoren Ecoinvent'!$A:$A,0))),0,AK215*INDEX('Energiefaktoren Ecoinvent'!$D:$D,MATCH('mobitool-Faktoren v2.0'!AI215,'Energiefaktoren Ecoinvent'!$A:$A,0)))+IF(OR(AJ215="Benzin",AJ215="Diesel"),IF(ISERROR(OFFSET('Daten KEA'!$A$1,MATCH(AX$5,'Daten KEA'!$A:$A,0)-1,MATCH(AP215,'Daten KEA'!$A$424:$ADO$424,0)-1)),0,OFFSET('Daten KEA'!$A$1,MATCH(AX$5,'Daten KEA'!$A:$A,0)-1,MATCH(AP215,'Daten KEA'!$A$424:$ADO$424,0)-1))-IF(ISERROR(AL215*INDEX('Energiefaktoren Ecoinvent'!$D:$D,MATCH('mobitool-Faktoren v2.0'!AJ215,'Energiefaktoren Ecoinvent'!$A:$A,0))),0,AL215*INDEX('Energiefaktoren Ecoinvent'!$D:$D,MATCH('mobitool-Faktoren v2.0'!AJ215,'Energiefaktoren Ecoinvent'!$A:$A,0))),0)</f>
        <v>0.10008458000000003</v>
      </c>
      <c r="AX215" s="303">
        <f ca="1">IF(OR(AJ215="Benzin",AJ215="Diesel"),0,IF(ISERROR(OFFSET('Daten KEA'!$A$1,MATCH(AX$5,'Daten KEA'!$A:$A,0)-1,MATCH(AP215,'Daten KEA'!$A$424:$ADO$424,0)-1)),0,OFFSET('Daten KEA'!$A$1,MATCH(AX$5,'Daten KEA'!$A:$A,0)-1,MATCH(AP215,'Daten KEA'!$A$424:$ADO$424,0)-1))-IF(ISERROR(AL215*INDEX('Energiefaktoren Ecoinvent'!$D:$D,MATCH('mobitool-Faktoren v2.0'!AJ215,'Energiefaktoren Ecoinvent'!$A:$A,0))),0,AL215*INDEX('Energiefaktoren Ecoinvent'!$D:$D,MATCH('mobitool-Faktoren v2.0'!AJ215,'Energiefaktoren Ecoinvent'!$A:$A,0))))</f>
        <v>0</v>
      </c>
      <c r="AY215" s="303">
        <f t="shared" ca="1" si="155"/>
        <v>0.44248458000000002</v>
      </c>
      <c r="AZ215" s="303">
        <f ca="1">IF(ISERROR(OFFSET('Daten KEA'!$A$1,MATCH(AZ$5,'Daten KEA'!$A:$A,0)-1,MATCH(AQ215,'Daten KEA'!$A$424:$ADO$424,0)-1)),0,OFFSET('Daten KEA'!$A$1,MATCH(AZ$5,'Daten KEA'!$A:$A,0)-1,MATCH(AQ215,'Daten KEA'!$A$424:$ADO$424,0)-1))</f>
        <v>1.6135593E-3</v>
      </c>
      <c r="BA215" s="303">
        <f ca="1">IF(ISERROR(OFFSET('Daten KEA'!$A$1,MATCH(BA$5,'Daten KEA'!$A:$A,0)-1,MATCH(AR215,'Daten KEA'!$A$424:$ADO$424,0)-1)),0,OFFSET('Daten KEA'!$A$1,MATCH(BA$5,'Daten KEA'!$A:$A,0)-1,MATCH(AR215,'Daten KEA'!$A$424:$ADO$424,0)-1))</f>
        <v>5.7680789999999997E-3</v>
      </c>
      <c r="BB215" s="303">
        <f ca="1">IF(ISERROR(OFFSET('Daten KEA'!$A$1,MATCH(BB$5,'Daten KEA'!$A:$A,0)-1,MATCH(AS215,'Daten KEA'!$A$424:$ADO$424,0)-1)),0,OFFSET('Daten KEA'!$A$1,MATCH(BB$5,'Daten KEA'!$A:$A,0)-1,MATCH(AS215,'Daten KEA'!$A$424:$ADO$424,0)-1))</f>
        <v>0.13912906999999999</v>
      </c>
      <c r="BC215" s="304">
        <f t="shared" ca="1" si="151"/>
        <v>0.58899528830000003</v>
      </c>
      <c r="BD215" s="303">
        <f ca="1">IF(ISERROR(OFFSET('Daten KEA'!$A$1,MATCH(BD$5,'Daten KEA'!$A:$A,0)-1,MATCH(AT215,'Daten KEA'!$A$424:$ADO$424,0)-1)),0,OFFSET('Daten KEA'!$A$1,MATCH(BD$5,'Daten KEA'!$A:$A,0)-1,MATCH(AT215,'Daten KEA'!$A$424:$ADO$424,0)-1))</f>
        <v>0.58899528999999995</v>
      </c>
      <c r="BE215" s="305">
        <f t="shared" ca="1" si="156"/>
        <v>1.0000000028862708</v>
      </c>
      <c r="BF215" s="306">
        <f ca="1">IF(ISERROR(OFFSET('Daten KEA'!$A$1,MATCH(BF$5,'Daten KEA'!$A:$A,0)-1,MATCH(AM215,'Daten KEA'!$A$424:$ADO$424,0)-1)),0,OFFSET('Daten KEA'!$A$1,MATCH(BF$5,'Daten KEA'!$A:$A,0)-1,MATCH(AM215,'Daten KEA'!$A$424:$ADO$424,0)-1))+IF(ISERROR($AK215*INDEX('Energiefaktoren Ecoinvent'!$H:$H,MATCH('mobitool-Faktoren v2.0'!$AI215,'Energiefaktoren Ecoinvent'!$A:$A,0))),0,$AK215*INDEX('Energiefaktoren Ecoinvent'!$H:$H,MATCH('mobitool-Faktoren v2.0'!$AI215,'Energiefaktoren Ecoinvent'!$A:$A,0)))+IF(OR(AJ215="Benzin",AJ215="Diesel"),IF(ISERROR(OFFSET('Daten KEA'!$A$1,MATCH(BG$5,'Daten KEA'!$A:$A,0)-1,MATCH(AN215,'Daten KEA'!$A$424:$ADO$424,0)-1)),0,OFFSET('Daten KEA'!$A$1,MATCH(BG$5,'Daten KEA'!$A:$A,0)-1,MATCH(AN215,'Daten KEA'!$A$424:$ADO$424,0)-1))+IF(ISERROR($AL215*INDEX('Energiefaktoren Ecoinvent'!$H:$H,MATCH('mobitool-Faktoren v2.0'!$AJ215,'Energiefaktoren Ecoinvent'!$A:$A,0))),0,$AL215*INDEX('Energiefaktoren Ecoinvent'!$H:$H,MATCH('mobitool-Faktoren v2.0'!$AJ215,'Energiefaktoren Ecoinvent'!$A:$A,0))),0)</f>
        <v>0.34239999999999998</v>
      </c>
      <c r="BG215" s="306">
        <f ca="1">IF(OR(AJ215="Benzin",AJ215="Diesel"),0,IF(ISERROR(OFFSET('Daten KEA'!$A$1,MATCH(BG$5,'Daten KEA'!$A:$A,0)-1,MATCH(AN215,'Daten KEA'!$A$424:$ADO$424,0)-1)),0,OFFSET('Daten KEA'!$A$1,MATCH(BG$5,'Daten KEA'!$A:$A,0)-1,MATCH(AN215,'Daten KEA'!$A$424:$ADO$424,0)-1))+IF(ISERROR($AL215*INDEX('Energiefaktoren Ecoinvent'!$H:$H,MATCH('mobitool-Faktoren v2.0'!$AJ215,'Energiefaktoren Ecoinvent'!$A:$A,0))),0,$AL215*INDEX('Energiefaktoren Ecoinvent'!$H:$H,MATCH('mobitool-Faktoren v2.0'!$AJ215,'Energiefaktoren Ecoinvent'!$A:$A,0))))</f>
        <v>0</v>
      </c>
      <c r="BH215" s="306">
        <f ca="1">IF(ISERROR(OFFSET('Daten KEA'!$A$1,MATCH(BH$5,'Daten KEA'!$A:$A,0)-1,MATCH(AO215,'Daten KEA'!$A$424:$ADO$424,0)-1)),0,OFFSET('Daten KEA'!$A$1,MATCH(BH$5,'Daten KEA'!$A:$A,0)-1,MATCH(AO215,'Daten KEA'!$A$424:$ADO$424,0)-1))-IF(ISERROR($AK215*INDEX('Energiefaktoren Ecoinvent'!$H:$H,MATCH('mobitool-Faktoren v2.0'!$AI215,'Energiefaktoren Ecoinvent'!$A:$A,0))),0,$AK215*INDEX('Energiefaktoren Ecoinvent'!$H:$H,MATCH('mobitool-Faktoren v2.0'!$AI215,'Energiefaktoren Ecoinvent'!$A:$A,0)))+IF(OR(AJ215="Benzin",AJ215="Diesel"),IF(ISERROR(OFFSET('Daten KEA'!$A$1,MATCH(BI$5,'Daten KEA'!$A:$A,0)-1,MATCH(AP215,'Daten KEA'!$A$424:$ADO$424,0)-1)),0,OFFSET('Daten KEA'!$A$1,MATCH(BI$5,'Daten KEA'!$A:$A,0)-1,MATCH(AP215,'Daten KEA'!$A$424:$ADO$424,0)-1))-IF(ISERROR($AL215*INDEX('Energiefaktoren Ecoinvent'!$H:$H,MATCH('mobitool-Faktoren v2.0'!$AJ215,'Energiefaktoren Ecoinvent'!$A:$A,0))),0,$AL215*INDEX('Energiefaktoren Ecoinvent'!$H:$H,MATCH('mobitool-Faktoren v2.0'!$AJ215,'Energiefaktoren Ecoinvent'!$A:$A,0))),0)</f>
        <v>9.8952102397760033E-2</v>
      </c>
      <c r="BI215" s="306">
        <f ca="1">IF(OR(AJ215="Benzin",AJ215="Diesel"),0,IF(ISERROR(OFFSET('Daten KEA'!$A$1,MATCH(BI$5,'Daten KEA'!$A:$A,0)-1,MATCH(AP215,'Daten KEA'!$A$424:$ADO$424,0)-1)),0,OFFSET('Daten KEA'!$A$1,MATCH(BI$5,'Daten KEA'!$A:$A,0)-1,MATCH(AP215,'Daten KEA'!$A$424:$ADO$424,0)-1))-IF(ISERROR($AL215*INDEX('Energiefaktoren Ecoinvent'!$H:$H,MATCH('mobitool-Faktoren v2.0'!$AJ215,'Energiefaktoren Ecoinvent'!$A:$A,0))),0,$AL215*INDEX('Energiefaktoren Ecoinvent'!$H:$H,MATCH('mobitool-Faktoren v2.0'!$AJ215,'Energiefaktoren Ecoinvent'!$A:$A,0))))</f>
        <v>0</v>
      </c>
      <c r="BJ215" s="306">
        <f t="shared" ca="1" si="189"/>
        <v>0.44135210239776002</v>
      </c>
      <c r="BK215" s="306">
        <f ca="1">IF(ISERROR(OFFSET('Daten KEA'!$A$1,MATCH(BK$5,'Daten KEA'!$A:$A,0)-1,MATCH(AQ215,'Daten KEA'!$A$424:$ADO$424,0)-1)),0,OFFSET('Daten KEA'!$A$1,MATCH(BK$5,'Daten KEA'!$A:$A,0)-1,MATCH(AQ215,'Daten KEA'!$A$424:$ADO$424,0)-1))</f>
        <v>1.5095616848272999E-3</v>
      </c>
      <c r="BL215" s="306">
        <f ca="1">IF(ISERROR(OFFSET('Daten KEA'!$A$1,MATCH(BL$5,'Daten KEA'!$A:$A,0)-1,MATCH(AR215,'Daten KEA'!$A$424:$ADO$424,0)-1)),0,OFFSET('Daten KEA'!$A$1,MATCH(BL$5,'Daten KEA'!$A:$A,0)-1,MATCH(AR215,'Daten KEA'!$A$424:$ADO$424,0)-1))</f>
        <v>5.5811062967224996E-3</v>
      </c>
      <c r="BM215" s="306">
        <f ca="1">IF(ISERROR(OFFSET('Daten KEA'!$A$1,MATCH(BM$5,'Daten KEA'!$A:$A,0)-1,MATCH(AS215,'Daten KEA'!$A$424:$ADO$424,0)-1)),0,OFFSET('Daten KEA'!$A$1,MATCH(BM$5,'Daten KEA'!$A:$A,0)-1,MATCH(AS215,'Daten KEA'!$A$424:$ADO$424,0)-1))</f>
        <v>0.12652902276224198</v>
      </c>
      <c r="BN215" s="307">
        <f t="shared" ca="1" si="148"/>
        <v>0.57497179314155178</v>
      </c>
      <c r="BO215" s="306">
        <f ca="1">IF(ISERROR(OFFSET('Daten KEA'!$A$1,MATCH(BO$5,'Daten KEA'!$A:$A,0)-1,MATCH(AT215,'Daten KEA'!$A$424:$ADO$424,0)-1)),0,OFFSET('Daten KEA'!$A$1,MATCH(BO$5,'Daten KEA'!$A:$A,0)-1,MATCH(AT215,'Daten KEA'!$A$424:$ADO$424,0)-1))</f>
        <v>0.57497178525155002</v>
      </c>
      <c r="BP215" s="305">
        <f t="shared" ca="1" si="157"/>
        <v>0.99999998627758468</v>
      </c>
      <c r="BQ215" s="308">
        <f ca="1">IF(ISERROR(OFFSET('Daten GWP'!$A$1,MATCH(BQ$5,'Daten GWP'!$A:$A,0)-1,MATCH(AM215,'Daten GWP'!$A$424:$ADO$424,0)-1)),0,OFFSET('Daten GWP'!$A$1,MATCH(BQ$5,'Daten GWP'!$A:$A,0)-1,MATCH(AM215,'Daten GWP'!$A$424:$ADO$424,0)-1))*1000</f>
        <v>25.806263999999999</v>
      </c>
      <c r="BR215" s="308">
        <f ca="1">IF(ISERROR(OFFSET('Daten GWP'!$A$1,MATCH(BR$5,'Daten GWP'!$A:$A,0)-1,MATCH(AN215,'Daten GWP'!$A$424:$ADO$424,0)-1)),0,OFFSET('Daten GWP'!$A$1,MATCH(BR$5,'Daten GWP'!$A:$A,0)-1,MATCH(AN215,'Daten GWP'!$A$424:$ADO$424,0)-1))*1000</f>
        <v>0</v>
      </c>
      <c r="BS215" s="308">
        <f ca="1">IF(ISERROR(OFFSET('Daten GWP'!$A$1,MATCH(BS$5,'Daten GWP'!$A:$A,0)-1,MATCH(AO215,'Daten GWP'!$A$424:$ADO$424,0)-1)),0,OFFSET('Daten GWP'!$A$1,MATCH(BS$5,'Daten GWP'!$A:$A,0)-1,MATCH(AO215,'Daten GWP'!$A$424:$ADO$424,0)-1))*1000</f>
        <v>5.0955589000000003</v>
      </c>
      <c r="BT215" s="308">
        <f ca="1">IF(ISERROR(OFFSET('Daten GWP'!$A$1,MATCH(BT$5,'Daten GWP'!$A:$A,0)-1,MATCH(AP215,'Daten GWP'!$A$424:$ADO$424,0)-1)),0,OFFSET('Daten GWP'!$A$1,MATCH(BT$5,'Daten GWP'!$A:$A,0)-1,MATCH(AP215,'Daten GWP'!$A$424:$ADO$424,0)-1))*1000</f>
        <v>0</v>
      </c>
      <c r="BU215" s="308">
        <f t="shared" ca="1" si="158"/>
        <v>30.901822899999999</v>
      </c>
      <c r="BV215" s="308">
        <f ca="1">IF(ISERROR(OFFSET('Daten GWP'!$A$1,MATCH(BV$5,'Daten GWP'!$A:$A,0)-1,MATCH(AQ215,'Daten GWP'!$A$424:$ADO$424,0)-1)),0,OFFSET('Daten GWP'!$A$1,MATCH(BV$5,'Daten GWP'!$A:$A,0)-1,MATCH(AQ215,'Daten GWP'!$A$424:$ADO$424,0)-1))*1000</f>
        <v>5.6706698999999999E-2</v>
      </c>
      <c r="BW215" s="308">
        <f ca="1">IF(ISERROR(OFFSET('Daten GWP'!$A$1,MATCH(BW$5,'Daten GWP'!$A:$A,0)-1,MATCH(AR215,'Daten GWP'!$A$424:$ADO$424,0)-1)),0,OFFSET('Daten GWP'!$A$1,MATCH(BW$5,'Daten GWP'!$A:$A,0)-1,MATCH(AR215,'Daten GWP'!$A$424:$ADO$424,0)-1))*1000</f>
        <v>0.36546865000000001</v>
      </c>
      <c r="BX215" s="308">
        <f ca="1">IF(ISERROR(OFFSET('Daten GWP'!$A$1,MATCH(BX$5,'Daten GWP'!$A:$A,0)-1,MATCH(AS215,'Daten GWP'!$A$424:$ADO$424,0)-1)),0,OFFSET('Daten GWP'!$A$1,MATCH(BX$5,'Daten GWP'!$A:$A,0)-1,MATCH(AS215,'Daten GWP'!$A$424:$ADO$424,0)-1))*1000</f>
        <v>7.098935</v>
      </c>
      <c r="BY215" s="309">
        <f t="shared" ca="1" si="149"/>
        <v>38.422933248999996</v>
      </c>
      <c r="BZ215" s="308">
        <f ca="1">IF(ISERROR(OFFSET('Daten GWP'!$A$1,MATCH(BZ$5,'Daten GWP'!$A:$A,0)-1,MATCH(AT215,'Daten GWP'!$A$424:$ADO$424,0)-1)),0,OFFSET('Daten GWP'!$A$1,MATCH(BZ$5,'Daten GWP'!$A:$A,0)-1,MATCH(AT215,'Daten GWP'!$A$424:$ADO$424,0)-1))*1000</f>
        <v>38.422933</v>
      </c>
      <c r="CA215" s="305">
        <f t="shared" ca="1" si="159"/>
        <v>0.99999999351949542</v>
      </c>
      <c r="CB215" s="310">
        <f ca="1">IF(ISERROR(OFFSET('Daten Elementary'!$A$1,MATCH(CB$5,'Daten Elementary'!$A:$A,0)-1,MATCH(AM215,'Daten Elementary'!$A$424:$ADO$424,0)-1)),0,OFFSET('Daten Elementary'!$A$1,MATCH(CB$5,'Daten Elementary'!$A:$A,0)-1,MATCH(AM215,'Daten Elementary'!$A$424:$ADO$424,0)-1))*1000000</f>
        <v>11.07179</v>
      </c>
      <c r="CC215" s="310">
        <f ca="1">IF(ISERROR(OFFSET('Daten Elementary'!$A$1,MATCH(CC$5,'Daten Elementary'!$A:$A,0)-1,MATCH(AN215,'Daten Elementary'!$A$424:$ADO$424,0)-1)),0,OFFSET('Daten Elementary'!$A$1,MATCH(CC$5,'Daten Elementary'!$A:$A,0)-1,MATCH(AN215,'Daten Elementary'!$A$424:$ADO$424,0)-1))*1000000</f>
        <v>0</v>
      </c>
      <c r="CD215" s="310">
        <f ca="1">IF(ISERROR(OFFSET('Daten Elementary'!$A$1,MATCH(CD$5,'Daten Elementary'!$A:$A,0)-1,MATCH(AO215,'Daten Elementary'!$A$424:$ADO$424,0)-1)),0,OFFSET('Daten Elementary'!$A$1,MATCH(CD$5,'Daten Elementary'!$A:$A,0)-1,MATCH(AO215,'Daten Elementary'!$A$424:$ADO$424,0)-1))*1000000</f>
        <v>2.0512060000000001</v>
      </c>
      <c r="CE215" s="310">
        <f ca="1">IF(ISERROR(OFFSET('Daten Elementary'!$A$1,MATCH(CE$5,'Daten Elementary'!$A:$A,0)-1,MATCH(AP215,'Daten Elementary'!$A$424:$ADO$424,0)-1)),0,OFFSET('Daten Elementary'!$A$1,MATCH(CE$5,'Daten Elementary'!$A:$A,0)-1,MATCH(AP215,'Daten Elementary'!$A$424:$ADO$424,0)-1))*1000000</f>
        <v>0</v>
      </c>
      <c r="CF215" s="310">
        <f t="shared" ca="1" si="160"/>
        <v>13.122996000000001</v>
      </c>
      <c r="CG215" s="310">
        <f ca="1">IF(ISERROR(OFFSET('Daten Elementary'!$A$1,MATCH(CG$5,'Daten Elementary'!$A:$A,0)-1,MATCH(AQ215,'Daten Elementary'!$A$424:$ADO$424,0)-1)),0,OFFSET('Daten Elementary'!$A$1,MATCH(CG$5,'Daten Elementary'!$A:$A,0)-1,MATCH(AQ215,'Daten Elementary'!$A$424:$ADO$424,0)-1))*1000000</f>
        <v>3.7007438999999996E-2</v>
      </c>
      <c r="CH215" s="310">
        <f ca="1">IF(ISERROR(OFFSET('Daten Elementary'!$A$1,MATCH(CH$5,'Daten Elementary'!$A:$A,0)-1,MATCH(AR215,'Daten Elementary'!$A$424:$ADO$424,0)-1)),0,OFFSET('Daten Elementary'!$A$1,MATCH(CH$5,'Daten Elementary'!$A:$A,0)-1,MATCH(AR215,'Daten Elementary'!$A$424:$ADO$424,0)-1))*1000000</f>
        <v>0.54562853</v>
      </c>
      <c r="CI215" s="310">
        <f ca="1">IF(ISERROR(OFFSET('Daten Elementary'!$A$1,MATCH(CI$5,'Daten Elementary'!$A:$A,0)-1,MATCH(AS215,'Daten Elementary'!$A$424:$ADO$424,0)-1)),0,OFFSET('Daten Elementary'!$A$1,MATCH(CI$5,'Daten Elementary'!$A:$A,0)-1,MATCH(AS215,'Daten Elementary'!$A$424:$ADO$424,0)-1))*1000000</f>
        <v>2.3126738000000002</v>
      </c>
      <c r="CJ215" s="311">
        <f t="shared" ca="1" si="161"/>
        <v>16.018305769000001</v>
      </c>
      <c r="CK215" s="310">
        <f ca="1">IF(ISERROR(OFFSET('Daten Elementary'!$A$1,MATCH(CK$5,'Daten Elementary'!$A:$A,0)-1,MATCH($AT215,'Daten Elementary'!$A$424:$ADO$424,0)-1)),0,OFFSET('Daten Elementary'!$A$1,MATCH(CK$5,'Daten Elementary'!$A:$A,0)-1,MATCH($AT215,'Daten Elementary'!$A$424:$ADO$424,0)-1))*1000000</f>
        <v>16.018305999999999</v>
      </c>
      <c r="CL215" s="305">
        <f t="shared" ca="1" si="162"/>
        <v>1.0000000144210006</v>
      </c>
      <c r="CM215" s="312">
        <f ca="1">IF(ISERROR(OFFSET('Daten Elementary'!$A$1,MATCH(CM$5,'Daten Elementary'!$A:$A,0)-1,MATCH(AM215,'Daten Elementary'!$A$424:$ADO$424,0)-1)),0,OFFSET('Daten Elementary'!$A$1,MATCH(CM$5,'Daten Elementary'!$A:$A,0)-1,MATCH(AM215,'Daten Elementary'!$A$424:$ADO$424,0)-1))*1000000</f>
        <v>10.634</v>
      </c>
      <c r="CN215" s="312">
        <f ca="1">IF(ISERROR(OFFSET('Daten Elementary'!$A$1,MATCH(CN$5,'Daten Elementary'!$A:$A,0)-1,MATCH(AN215,'Daten Elementary'!$A$424:$ADO$424,0)-1)),0,OFFSET('Daten Elementary'!$A$1,MATCH(CN$5,'Daten Elementary'!$A:$A,0)-1,MATCH(AN215,'Daten Elementary'!$A$424:$ADO$424,0)-1))*1000000</f>
        <v>0</v>
      </c>
      <c r="CO215" s="312">
        <f ca="1">IF(ISERROR(OFFSET('Daten Elementary'!$A$1,MATCH(CO$5,'Daten Elementary'!$A:$A,0)-1,MATCH(AO215,'Daten Elementary'!$A$424:$ADO$424,0)-1)),0,OFFSET('Daten Elementary'!$A$1,MATCH(CO$5,'Daten Elementary'!$A:$A,0)-1,MATCH(AO215,'Daten Elementary'!$A$424:$ADO$424,0)-1))*1000000</f>
        <v>1.6651240999999999</v>
      </c>
      <c r="CP215" s="312">
        <f ca="1">IF(ISERROR(OFFSET('Daten Elementary'!$A$1,MATCH(CP$5,'Daten Elementary'!$A:$A,0)-1,MATCH(AP215,'Daten Elementary'!$A$424:$ADO$424,0)-1)),0,OFFSET('Daten Elementary'!$A$1,MATCH(CP$5,'Daten Elementary'!$A:$A,0)-1,MATCH(AP215,'Daten Elementary'!$A$424:$ADO$424,0)-1))*1000000</f>
        <v>0</v>
      </c>
      <c r="CQ215" s="312">
        <f t="shared" ca="1" si="163"/>
        <v>12.2991241</v>
      </c>
      <c r="CR215" s="312">
        <f ca="1">IF(ISERROR(OFFSET('Daten Elementary'!$A$1,MATCH(CR$5,'Daten Elementary'!$A:$A,0)-1,MATCH(AQ215,'Daten Elementary'!$A$424:$ADO$424,0)-1)),0,OFFSET('Daten Elementary'!$A$1,MATCH(CR$5,'Daten Elementary'!$A:$A,0)-1,MATCH(AQ215,'Daten Elementary'!$A$424:$ADO$424,0)-1))*1000000</f>
        <v>1.0792446000000001E-2</v>
      </c>
      <c r="CS215" s="312">
        <f ca="1">IF(ISERROR(OFFSET('Daten Elementary'!$A$1,MATCH(CS$5,'Daten Elementary'!$A:$A,0)-1,MATCH(AR215,'Daten Elementary'!$A$424:$ADO$424,0)-1)),0,OFFSET('Daten Elementary'!$A$1,MATCH(CS$5,'Daten Elementary'!$A:$A,0)-1,MATCH(AR215,'Daten Elementary'!$A$424:$ADO$424,0)-1))*1000000</f>
        <v>0.20065031</v>
      </c>
      <c r="CT215" s="312">
        <f ca="1">IF(ISERROR(OFFSET('Daten Elementary'!$A$1,MATCH(CT$5,'Daten Elementary'!$A:$A,0)-1,MATCH(AS215,'Daten Elementary'!$A$424:$ADO$424,0)-1)),0,OFFSET('Daten Elementary'!$A$1,MATCH(CT$5,'Daten Elementary'!$A:$A,0)-1,MATCH(AS215,'Daten Elementary'!$A$424:$ADO$424,0)-1))*1000000</f>
        <v>1.4904915999999999</v>
      </c>
      <c r="CU215" s="313">
        <f t="shared" ca="1" si="164"/>
        <v>14.001058456000001</v>
      </c>
      <c r="CV215" s="312">
        <f ca="1">IF(ISERROR(OFFSET('Daten Elementary'!$A$1,MATCH(CV$5,'Daten Elementary'!$A:$A,0)-1,MATCH($AT215,'Daten Elementary'!$A$424:$ADO$424,0)-1)),0,OFFSET('Daten Elementary'!$A$1,MATCH(CV$5,'Daten Elementary'!$A:$A,0)-1,MATCH($AT215,'Daten Elementary'!$A$424:$ADO$424,0)-1))*1000000</f>
        <v>14.001059</v>
      </c>
      <c r="CW215" s="305">
        <f t="shared" ca="1" si="165"/>
        <v>1.0000000388542052</v>
      </c>
      <c r="CX215" s="314">
        <f ca="1">IF(ISERROR(OFFSET('Daten Elementary'!$A$1,MATCH(CX$5,'Daten Elementary'!$A:$A,0)-1,MATCH(AM215,'Daten Elementary'!$A$424:$ADO$424,0)-1)),0,OFFSET('Daten Elementary'!$A$1,MATCH(CX$5,'Daten Elementary'!$A:$A,0)-1,MATCH(AM215,'Daten Elementary'!$A$424:$ADO$424,0)-1))*1000000</f>
        <v>83.971647000000004</v>
      </c>
      <c r="CY215" s="314">
        <f ca="1">IF(ISERROR(OFFSET('Daten Elementary'!$A$1,MATCH(CY$5,'Daten Elementary'!$A:$A,0)-1,MATCH(AN215,'Daten Elementary'!$A$424:$ADO$424,0)-1)),0,OFFSET('Daten Elementary'!$A$1,MATCH(CY$5,'Daten Elementary'!$A:$A,0)-1,MATCH(AN215,'Daten Elementary'!$A$424:$ADO$424,0)-1))*1000000</f>
        <v>0</v>
      </c>
      <c r="CZ215" s="314">
        <f ca="1">IF(ISERROR(OFFSET('Daten Elementary'!$A$1,MATCH(CZ$5,'Daten Elementary'!$A:$A,0)-1,MATCH(AO215,'Daten Elementary'!$A$424:$ADO$424,0)-1)),0,OFFSET('Daten Elementary'!$A$1,MATCH(CZ$5,'Daten Elementary'!$A:$A,0)-1,MATCH(AO215,'Daten Elementary'!$A$424:$ADO$424,0)-1))*1000000</f>
        <v>17.934246000000002</v>
      </c>
      <c r="DA215" s="314">
        <f ca="1">IF(ISERROR(OFFSET('Daten Elementary'!$A$1,MATCH(DA$5,'Daten Elementary'!$A:$A,0)-1,MATCH(AP215,'Daten Elementary'!$A$424:$ADO$424,0)-1)),0,OFFSET('Daten Elementary'!$A$1,MATCH(DA$5,'Daten Elementary'!$A:$A,0)-1,MATCH(AP215,'Daten Elementary'!$A$424:$ADO$424,0)-1))*1000000</f>
        <v>0</v>
      </c>
      <c r="DB215" s="314">
        <f t="shared" ca="1" si="166"/>
        <v>101.90589300000001</v>
      </c>
      <c r="DC215" s="314">
        <f ca="1">IF(ISERROR(OFFSET('Daten Elementary'!$A$1,MATCH(DC$5,'Daten Elementary'!$A:$A,0)-1,MATCH(AQ215,'Daten Elementary'!$A$424:$ADO$424,0)-1)),0,OFFSET('Daten Elementary'!$A$1,MATCH(DC$5,'Daten Elementary'!$A:$A,0)-1,MATCH(AQ215,'Daten Elementary'!$A$424:$ADO$424,0)-1))*1000000</f>
        <v>7.1907329999999998</v>
      </c>
      <c r="DD215" s="314">
        <f ca="1">IF(ISERROR(OFFSET('Daten Elementary'!$A$1,MATCH(DD$5,'Daten Elementary'!$A:$A,0)-1,MATCH(AR215,'Daten Elementary'!$A$424:$ADO$424,0)-1)),0,OFFSET('Daten Elementary'!$A$1,MATCH(DD$5,'Daten Elementary'!$A:$A,0)-1,MATCH(AR215,'Daten Elementary'!$A$424:$ADO$424,0)-1))*1000000</f>
        <v>0.64115740999999993</v>
      </c>
      <c r="DE215" s="314">
        <f ca="1">IF(ISERROR(OFFSET('Daten Elementary'!$A$1,MATCH(DE$5,'Daten Elementary'!$A:$A,0)-1,MATCH(AS215,'Daten Elementary'!$A$424:$ADO$424,0)-1)),0,OFFSET('Daten Elementary'!$A$1,MATCH(DE$5,'Daten Elementary'!$A:$A,0)-1,MATCH(AS215,'Daten Elementary'!$A$424:$ADO$424,0)-1))*1000000</f>
        <v>1.9417638000000002</v>
      </c>
      <c r="DF215" s="315">
        <f t="shared" ca="1" si="167"/>
        <v>111.67954721000001</v>
      </c>
      <c r="DG215" s="314">
        <f ca="1">IF(ISERROR(OFFSET('Daten Elementary'!$A$1,MATCH(DG$5,'Daten Elementary'!$A:$A,0)-1,MATCH($AT215,'Daten Elementary'!$A$424:$ADO$424,0)-1)),0,OFFSET('Daten Elementary'!$A$1,MATCH(DG$5,'Daten Elementary'!$A:$A,0)-1,MATCH($AT215,'Daten Elementary'!$A$424:$ADO$424,0)-1))*1000000</f>
        <v>111.67954999999999</v>
      </c>
      <c r="DH215" s="305">
        <f t="shared" ca="1" si="168"/>
        <v>1.0000000249821928</v>
      </c>
      <c r="DI215" s="316">
        <f ca="1">IF(ISERROR(OFFSET('Daten Elementary'!$A$1,MATCH(DI$5,'Daten Elementary'!$A:$A,0)-1,MATCH(AM215,'Daten Elementary'!$A$424:$ADO$424,0)-1)),0,OFFSET('Daten Elementary'!$A$1,MATCH(DI$5,'Daten Elementary'!$A:$A,0)-1,MATCH(AM215,'Daten Elementary'!$A$424:$ADO$424,0)-1))*1000000</f>
        <v>330.83</v>
      </c>
      <c r="DJ215" s="316">
        <f ca="1">IF(ISERROR(OFFSET('Daten Elementary'!$A$1,MATCH(DJ$5,'Daten Elementary'!$A:$A,0)-1,MATCH(AN215,'Daten Elementary'!$A$424:$ADO$424,0)-1)),0,OFFSET('Daten Elementary'!$A$1,MATCH(DJ$5,'Daten Elementary'!$A:$A,0)-1,MATCH(AN215,'Daten Elementary'!$A$424:$ADO$424,0)-1))*1000000</f>
        <v>0</v>
      </c>
      <c r="DK215" s="316">
        <f ca="1">IF(ISERROR(OFFSET('Daten Elementary'!$A$1,MATCH(DK$5,'Daten Elementary'!$A:$A,0)-1,MATCH(AO215,'Daten Elementary'!$A$424:$ADO$424,0)-1)),0,OFFSET('Daten Elementary'!$A$1,MATCH(DK$5,'Daten Elementary'!$A:$A,0)-1,MATCH(AO215,'Daten Elementary'!$A$424:$ADO$424,0)-1))*1000000</f>
        <v>21.765834999999999</v>
      </c>
      <c r="DL215" s="316">
        <f ca="1">IF(ISERROR(OFFSET('Daten Elementary'!$A$1,MATCH(DL$5,'Daten Elementary'!$A:$A,0)-1,MATCH(AP215,'Daten Elementary'!$A$424:$ADO$424,0)-1)),0,OFFSET('Daten Elementary'!$A$1,MATCH(DL$5,'Daten Elementary'!$A:$A,0)-1,MATCH(AP215,'Daten Elementary'!$A$424:$ADO$424,0)-1))*1000000</f>
        <v>0</v>
      </c>
      <c r="DM215" s="316">
        <f t="shared" ca="1" si="169"/>
        <v>352.59583499999997</v>
      </c>
      <c r="DN215" s="316">
        <f ca="1">IF(ISERROR(OFFSET('Daten Elementary'!$A$1,MATCH(DN$5,'Daten Elementary'!$A:$A,0)-1,MATCH(AQ215,'Daten Elementary'!$A$424:$ADO$424,0)-1)),0,OFFSET('Daten Elementary'!$A$1,MATCH(DN$5,'Daten Elementary'!$A:$A,0)-1,MATCH(AQ215,'Daten Elementary'!$A$424:$ADO$424,0)-1))*1000000</f>
        <v>0.15705891</v>
      </c>
      <c r="DO215" s="316">
        <f ca="1">IF(ISERROR(OFFSET('Daten Elementary'!$A$1,MATCH(DO$5,'Daten Elementary'!$A:$A,0)-1,MATCH(AR215,'Daten Elementary'!$A$424:$ADO$424,0)-1)),0,OFFSET('Daten Elementary'!$A$1,MATCH(DO$5,'Daten Elementary'!$A:$A,0)-1,MATCH(AR215,'Daten Elementary'!$A$424:$ADO$424,0)-1))*1000000</f>
        <v>0.71384528999999997</v>
      </c>
      <c r="DP215" s="316">
        <f ca="1">IF(ISERROR(OFFSET('Daten Elementary'!$A$1,MATCH(DP$5,'Daten Elementary'!$A:$A,0)-1,MATCH(AS215,'Daten Elementary'!$A$424:$ADO$424,0)-1)),0,OFFSET('Daten Elementary'!$A$1,MATCH(DP$5,'Daten Elementary'!$A:$A,0)-1,MATCH(AS215,'Daten Elementary'!$A$424:$ADO$424,0)-1))*1000000</f>
        <v>11.588994000000001</v>
      </c>
      <c r="DQ215" s="317">
        <f t="shared" ca="1" si="170"/>
        <v>365.05573319999996</v>
      </c>
      <c r="DR215" s="316">
        <f ca="1">IF(ISERROR(OFFSET('Daten Elementary'!$A$1,MATCH(DR$5,'Daten Elementary'!$A:$A,0)-1,MATCH($AT215,'Daten Elementary'!$A$424:$ADO$424,0)-1)),0,OFFSET('Daten Elementary'!$A$1,MATCH(DR$5,'Daten Elementary'!$A:$A,0)-1,MATCH($AT215,'Daten Elementary'!$A$424:$ADO$424,0)-1))*1000000</f>
        <v>365.05572999999998</v>
      </c>
      <c r="DS215" s="305">
        <f t="shared" ca="1" si="171"/>
        <v>0.99999999123421524</v>
      </c>
      <c r="DT215" s="318">
        <f ca="1">IF(ISERROR(OFFSET('Daten UBP13'!$A$1,MATCH(DT$5,'Daten UBP13'!$A:$A,0)-1,MATCH(AM215,'Daten UBP13'!$A$424:$AEG$424,0)-1)),0,OFFSET('Daten UBP13'!$A$1,MATCH(DT$5,'Daten UBP13'!$A:$A,0)-1,MATCH(AM215,'Daten UBP13'!$A$424:$AEG$424,0)-1))</f>
        <v>27.762810999999999</v>
      </c>
      <c r="DU215" s="318">
        <f ca="1">IF(ISERROR(OFFSET('Daten UBP13'!$A$1,MATCH(DU$5,'Daten UBP13'!$A:$A,0)-1,MATCH(AN215,'Daten UBP13'!$A$424:$AEG$424,0)-1)),0,OFFSET('Daten UBP13'!$A$1,MATCH(DU$5,'Daten UBP13'!$A:$A,0)-1,MATCH(AN215,'Daten UBP13'!$A$424:$AEG$424,0)-1))</f>
        <v>0</v>
      </c>
      <c r="DV215" s="318">
        <f ca="1">IF(ISERROR(OFFSET('Daten UBP13'!$A$1,MATCH(DV$5,'Daten UBP13'!$A:$A,0)-1,MATCH(AO215,'Daten UBP13'!$A$424:$AEG$424,0)-1)),0,OFFSET('Daten UBP13'!$A$1,MATCH(DV$5,'Daten UBP13'!$A:$A,0)-1,MATCH(AO215,'Daten UBP13'!$A$424:$AEG$424,0)-1))</f>
        <v>10.762578</v>
      </c>
      <c r="DW215" s="318">
        <f ca="1">IF(ISERROR(OFFSET('Daten UBP13'!$A$1,MATCH(DW$5,'Daten UBP13'!$A:$A,0)-1,MATCH(AP215,'Daten UBP13'!$A$424:$AEG$424,0)-1)),0,OFFSET('Daten UBP13'!$A$1,MATCH(DW$5,'Daten UBP13'!$A:$A,0)-1,MATCH(AP215,'Daten UBP13'!$A$424:$AEG$424,0)-1))</f>
        <v>0</v>
      </c>
      <c r="DX215" s="318">
        <f t="shared" ca="1" si="172"/>
        <v>38.525388999999997</v>
      </c>
      <c r="DY215" s="318">
        <f ca="1">IF(ISERROR(OFFSET('Daten UBP13'!$A$1,MATCH(DY$5,'Daten UBP13'!$A:$A,0)-1,MATCH(AQ215,'Daten UBP13'!$A$424:$AEG$424,0)-1)),0,OFFSET('Daten UBP13'!$A$1,MATCH(DY$5,'Daten UBP13'!$A:$A,0)-1,MATCH(AQ215,'Daten UBP13'!$A$424:$AEG$424,0)-1))</f>
        <v>0.19271211999999999</v>
      </c>
      <c r="DZ215" s="318">
        <f ca="1">IF(ISERROR(OFFSET('Daten UBP13'!$A$1,MATCH(DZ$5,'Daten UBP13'!$A:$A,0)-1,MATCH(AR215,'Daten UBP13'!$A$424:$AEG$424,0)-1)),0,OFFSET('Daten UBP13'!$A$1,MATCH(DZ$5,'Daten UBP13'!$A:$A,0)-1,MATCH(AR215,'Daten UBP13'!$A$424:$AEG$424,0)-1))</f>
        <v>0.64792011000000005</v>
      </c>
      <c r="EA215" s="318">
        <f ca="1">IF(ISERROR(OFFSET('Daten UBP13'!$A$1,MATCH(EA$5,'Daten UBP13'!$A:$A,0)-1,MATCH(AS215,'Daten UBP13'!$A$424:$AEG$424,0)-1)),0,OFFSET('Daten UBP13'!$A$1,MATCH(EA$5,'Daten UBP13'!$A:$A,0)-1,MATCH(AS215,'Daten UBP13'!$A$424:$AEG$424,0)-1))</f>
        <v>7.5248483000000004</v>
      </c>
      <c r="EB215" s="319">
        <f t="shared" ca="1" si="173"/>
        <v>46.890869530000003</v>
      </c>
      <c r="EC215" s="318">
        <f ca="1">IF(ISERROR(OFFSET('Daten UBP13'!$A$1,MATCH(EC$5,'Daten UBP13'!$A:$A,0)-1,MATCH(AT215,'Daten UBP13'!$A$424:$AEG$424,0)-1)),0,OFFSET('Daten UBP13'!$A$1,MATCH(EC$5,'Daten UBP13'!$A:$A,0)-1,MATCH(AT215,'Daten UBP13'!$A$424:$AEG$424,0)-1))</f>
        <v>46.890869000000002</v>
      </c>
      <c r="ED215" s="305">
        <f t="shared" ca="1" si="174"/>
        <v>0.99999998869715989</v>
      </c>
      <c r="EE215" s="320">
        <f ca="1">IF(ISERROR(OFFSET('Daten ReCiPe'!$A$1,MATCH(EE$5,'Daten ReCiPe'!$A:$A,0)-1,MATCH(AM215,'Daten ReCiPe'!$A$424:$ADO$424,0)-1)),0,OFFSET('Daten ReCiPe'!$A$1,MATCH(EE$5,'Daten ReCiPe'!$A:$A,0)-1,MATCH(AM215,'Daten ReCiPe'!$A$424:$ADO$424,0)-1))*1000</f>
        <v>1.7897010999999998</v>
      </c>
      <c r="EF215" s="320">
        <f ca="1">IF(ISERROR(OFFSET('Daten ReCiPe'!$A$1,MATCH(EF$5,'Daten ReCiPe'!$A:$A,0)-1,MATCH(AN215,'Daten ReCiPe'!$A$424:$ADO$424,0)-1)),0,OFFSET('Daten ReCiPe'!$A$1,MATCH(EF$5,'Daten ReCiPe'!$A:$A,0)-1,MATCH(AN215,'Daten ReCiPe'!$A$424:$ADO$424,0)-1))*1000</f>
        <v>0</v>
      </c>
      <c r="EG215" s="320">
        <f ca="1">IF(ISERROR(OFFSET('Daten ReCiPe'!$A$1,MATCH(EG$5,'Daten ReCiPe'!$A:$A,0)-1,MATCH(AO215,'Daten ReCiPe'!$A$424:$ADO$424,0)-1)),0,OFFSET('Daten ReCiPe'!$A$1,MATCH(EG$5,'Daten ReCiPe'!$A:$A,0)-1,MATCH(AO215,'Daten ReCiPe'!$A$424:$ADO$424,0)-1))*1000</f>
        <v>1.7050405</v>
      </c>
      <c r="EH215" s="320">
        <f ca="1">IF(ISERROR(OFFSET('Daten ReCiPe'!$A$1,MATCH(EH$5,'Daten ReCiPe'!$A:$A,0)-1,MATCH(AP215,'Daten ReCiPe'!$A$424:$ADO$424,0)-1)),0,OFFSET('Daten ReCiPe'!$A$1,MATCH(EH$5,'Daten ReCiPe'!$A:$A,0)-1,MATCH(AP215,'Daten ReCiPe'!$A$424:$ADO$424,0)-1))*1000</f>
        <v>0</v>
      </c>
      <c r="EI215" s="320">
        <f t="shared" ca="1" si="175"/>
        <v>3.4947415999999998</v>
      </c>
      <c r="EJ215" s="320">
        <f ca="1">IF(ISERROR(OFFSET('Daten ReCiPe'!$A$1,MATCH(EJ$5,'Daten ReCiPe'!$A:$A,0)-1,MATCH(AQ215,'Daten ReCiPe'!$A$424:$ADO$424,0)-1)),0,OFFSET('Daten ReCiPe'!$A$1,MATCH(EJ$5,'Daten ReCiPe'!$A:$A,0)-1,MATCH(AQ215,'Daten ReCiPe'!$A$424:$ADO$424,0)-1))*1000</f>
        <v>8.0651231E-3</v>
      </c>
      <c r="EK215" s="320">
        <f ca="1">IF(ISERROR(OFFSET('Daten ReCiPe'!$A$1,MATCH(EK$5,'Daten ReCiPe'!$A:$A,0)-1,MATCH(AR215,'Daten ReCiPe'!$A$424:$ADO$424,0)-1)),0,OFFSET('Daten ReCiPe'!$A$1,MATCH(EK$5,'Daten ReCiPe'!$A:$A,0)-1,MATCH(AR215,'Daten ReCiPe'!$A$424:$ADO$424,0)-1))*1000</f>
        <v>5.0358289000000001E-2</v>
      </c>
      <c r="EL215" s="320">
        <f ca="1">IF(ISERROR(OFFSET('Daten ReCiPe'!$A$1,MATCH(EL$5,'Daten ReCiPe'!$A:$A,0)-1,MATCH(AS215,'Daten ReCiPe'!$A$424:$ADO$424,0)-1)),0,OFFSET('Daten ReCiPe'!$A$1,MATCH(EL$5,'Daten ReCiPe'!$A:$A,0)-1,MATCH(AS215,'Daten ReCiPe'!$A$424:$ADO$424,0)-1))*1000</f>
        <v>0.64689476000000001</v>
      </c>
      <c r="EM215" s="321">
        <f t="shared" ca="1" si="176"/>
        <v>4.2000597721000004</v>
      </c>
      <c r="EN215" s="320">
        <f ca="1">IF(ISERROR(OFFSET('Daten ReCiPe'!$A$1,MATCH(EN$5,'Daten ReCiPe'!$A:$A,0)-1,MATCH(AT215,'Daten ReCiPe'!$A$424:$ADO$424,0)-1)),0,OFFSET('Daten ReCiPe'!$A$1,MATCH(EN$5,'Daten ReCiPe'!$A:$A,0)-1,MATCH(AT215,'Daten ReCiPe'!$A$424:$ADO$424,0)-1))*1000</f>
        <v>4.2000596999999997</v>
      </c>
      <c r="EO215" s="305">
        <f t="shared" ca="1" si="177"/>
        <v>0.99999998283357749</v>
      </c>
      <c r="EP215" s="322">
        <f ca="1">IF(ISERROR(OFFSET('Daten Elementary'!$A$1,MATCH(EP$5,'Daten Elementary'!$A:$A,0)-1,MATCH(AM215,'Daten Elementary'!$A$424:$ADO$424,0)-1)),0,OFFSET('Daten Elementary'!$A$1,MATCH(EP$5,'Daten Elementary'!$A:$A,0)-1,MATCH(AM215,'Daten Elementary'!$A$424:$ADO$424,0)-1))*1000000</f>
        <v>0.16</v>
      </c>
      <c r="EQ215" s="322">
        <f ca="1">IF(ISERROR(OFFSET('Daten Elementary'!$A$1,MATCH(EQ$5,'Daten Elementary'!$A:$A,0)-1,MATCH(AN215,'Daten Elementary'!$A$424:$ADO$424,0)-1)),0,OFFSET('Daten Elementary'!$A$1,MATCH(EQ$5,'Daten Elementary'!$A:$A,0)-1,MATCH(AN215,'Daten Elementary'!$A$424:$ADO$424,0)-1))*1000000</f>
        <v>0</v>
      </c>
      <c r="ER215" s="322">
        <f ca="1">IF(ISERROR(OFFSET('Daten Elementary'!$A$1,MATCH(ER$5,'Daten Elementary'!$A:$A,0)-1,MATCH(AO215,'Daten Elementary'!$A$424:$ADO$424,0)-1)),0,OFFSET('Daten Elementary'!$A$1,MATCH(ER$5,'Daten Elementary'!$A:$A,0)-1,MATCH(AO215,'Daten Elementary'!$A$424:$ADO$424,0)-1))*1000000</f>
        <v>48.275182000000001</v>
      </c>
      <c r="ES215" s="322">
        <f ca="1">IF(ISERROR(OFFSET('Daten Elementary'!$A$1,MATCH(ES$5,'Daten Elementary'!$A:$A,0)-1,MATCH(AP215,'Daten Elementary'!$A$424:$ADO$424,0)-1)),0,OFFSET('Daten Elementary'!$A$1,MATCH(ES$5,'Daten Elementary'!$A:$A,0)-1,MATCH(AP215,'Daten Elementary'!$A$424:$ADO$424,0)-1))*1000000</f>
        <v>0</v>
      </c>
      <c r="ET215" s="322">
        <f t="shared" ca="1" si="178"/>
        <v>48.435181999999998</v>
      </c>
      <c r="EU215" s="322">
        <f ca="1">IF(ISERROR(OFFSET('Daten Elementary'!$A$1,MATCH(EU$5,'Daten Elementary'!$A:$A,0)-1,MATCH(AQ215,'Daten Elementary'!$A$424:$ADO$424,0)-1)),0,OFFSET('Daten Elementary'!$A$1,MATCH(EU$5,'Daten Elementary'!$A:$A,0)-1,MATCH(AQ215,'Daten Elementary'!$A$424:$ADO$424,0)-1))*1000000</f>
        <v>0.25543663999999999</v>
      </c>
      <c r="EV215" s="322">
        <f ca="1">IF(ISERROR(OFFSET('Daten Elementary'!$A$1,MATCH(EV$5,'Daten Elementary'!$A:$A,0)-1,MATCH(AR215,'Daten Elementary'!$A$424:$ADO$424,0)-1)),0,OFFSET('Daten Elementary'!$A$1,MATCH(EV$5,'Daten Elementary'!$A:$A,0)-1,MATCH(AR215,'Daten Elementary'!$A$424:$ADO$424,0)-1))*1000000</f>
        <v>1.3413229</v>
      </c>
      <c r="EW215" s="322">
        <f ca="1">IF(ISERROR(OFFSET('Daten Elementary'!$A$1,MATCH(EW$5,'Daten Elementary'!$A:$A,0)-1,MATCH(AS215,'Daten Elementary'!$A$424:$ADO$424,0)-1)),0,OFFSET('Daten Elementary'!$A$1,MATCH(EW$5,'Daten Elementary'!$A:$A,0)-1,MATCH(AS215,'Daten Elementary'!$A$424:$ADO$424,0)-1))*1000000</f>
        <v>15.708423</v>
      </c>
      <c r="EX215" s="323">
        <f t="shared" ca="1" si="179"/>
        <v>65.740364540000002</v>
      </c>
      <c r="EY215" s="322">
        <f ca="1">IF(ISERROR(OFFSET('Daten Elementary'!$A$1,MATCH(EY$5,'Daten Elementary'!$A:$A,0)-1,MATCH($AT215,'Daten Elementary'!$A$424:$ADO$424,0)-1)),0,OFFSET('Daten Elementary'!$A$1,MATCH(EY$5,'Daten Elementary'!$A:$A,0)-1,MATCH($AT215,'Daten Elementary'!$A$424:$ADO$424,0)-1))*1000000</f>
        <v>65.740364</v>
      </c>
      <c r="EZ215" s="305">
        <f t="shared" ca="1" si="180"/>
        <v>0.9999999917858684</v>
      </c>
      <c r="FA215" s="314">
        <f ca="1">IF(ISERROR(OFFSET('Daten Elementary'!$A$1,MATCH(FA$5,'Daten Elementary'!$A:$A,0)-1,MATCH(AM215,'Daten Elementary'!$A$424:$ADO$424,0)-1)),0,OFFSET('Daten Elementary'!$A$1,MATCH(FA$5,'Daten Elementary'!$A:$A,0)-1,MATCH(AM215,'Daten Elementary'!$A$424:$ADO$424,0)-1))*1000</f>
        <v>25.201000000000001</v>
      </c>
      <c r="FB215" s="314">
        <f ca="1">IF(ISERROR(OFFSET('Daten Elementary'!$A$1,MATCH(FB$5,'Daten Elementary'!$A:$A,0)-1,MATCH(AN215,'Daten Elementary'!$A$424:$ADO$424,0)-1)),0,OFFSET('Daten Elementary'!$A$1,MATCH(FB$5,'Daten Elementary'!$A:$A,0)-1,MATCH(AN215,'Daten Elementary'!$A$424:$ADO$424,0)-1))*1000</f>
        <v>0</v>
      </c>
      <c r="FC215" s="314">
        <f ca="1">IF(ISERROR(OFFSET('Daten Elementary'!$A$1,MATCH(FC$5,'Daten Elementary'!$A:$A,0)-1,MATCH(AO215,'Daten Elementary'!$A$424:$ADO$424,0)-1)),0,OFFSET('Daten Elementary'!$A$1,MATCH(FC$5,'Daten Elementary'!$A:$A,0)-1,MATCH(AO215,'Daten Elementary'!$A$424:$ADO$424,0)-1))*1000</f>
        <v>4.1472673000000002</v>
      </c>
      <c r="FD215" s="314">
        <f ca="1">IF(ISERROR(OFFSET('Daten Elementary'!$A$1,MATCH(FD$5,'Daten Elementary'!$A:$A,0)-1,MATCH(AP215,'Daten Elementary'!$A$424:$ADO$424,0)-1)),0,OFFSET('Daten Elementary'!$A$1,MATCH(FD$5,'Daten Elementary'!$A:$A,0)-1,MATCH(AP215,'Daten Elementary'!$A$424:$ADO$424,0)-1))*1000</f>
        <v>0</v>
      </c>
      <c r="FE215" s="314">
        <f t="shared" ca="1" si="181"/>
        <v>29.3482673</v>
      </c>
      <c r="FF215" s="314">
        <f ca="1">IF(ISERROR(OFFSET('Daten Elementary'!$A$1,MATCH(FF$5,'Daten Elementary'!$A:$A,0)-1,MATCH(AQ215,'Daten Elementary'!$A$424:$ADO$424,0)-1)),0,OFFSET('Daten Elementary'!$A$1,MATCH(FF$5,'Daten Elementary'!$A:$A,0)-1,MATCH(AQ215,'Daten Elementary'!$A$424:$ADO$424,0)-1))*1000</f>
        <v>4.7457401000000003E-2</v>
      </c>
      <c r="FG215" s="314">
        <f ca="1">IF(ISERROR(OFFSET('Daten Elementary'!$A$1,MATCH(FG$5,'Daten Elementary'!$A:$A,0)-1,MATCH(AR215,'Daten Elementary'!$A$424:$ADO$424,0)-1)),0,OFFSET('Daten Elementary'!$A$1,MATCH(FG$5,'Daten Elementary'!$A:$A,0)-1,MATCH(AR215,'Daten Elementary'!$A$424:$ADO$424,0)-1))*1000</f>
        <v>0.33520315000000001</v>
      </c>
      <c r="FH215" s="314">
        <f ca="1">IF(ISERROR(OFFSET('Daten Elementary'!$A$1,MATCH(FH$5,'Daten Elementary'!$A:$A,0)-1,MATCH(AS215,'Daten Elementary'!$A$424:$ADO$424,0)-1)),0,OFFSET('Daten Elementary'!$A$1,MATCH(FH$5,'Daten Elementary'!$A:$A,0)-1,MATCH(AS215,'Daten Elementary'!$A$424:$ADO$424,0)-1))*1000</f>
        <v>6.6219703999999995</v>
      </c>
      <c r="FI215" s="315">
        <f t="shared" ca="1" si="182"/>
        <v>36.352898250999999</v>
      </c>
      <c r="FJ215" s="314">
        <f ca="1">IF(ISERROR(OFFSET('Daten Elementary'!$A$1,MATCH(FJ$5,'Daten Elementary'!$A:$A,0)-1,MATCH($AT215,'Daten Elementary'!$A$424:$ADO$424,0)-1)),0,OFFSET('Daten Elementary'!$A$1,MATCH(FJ$5,'Daten Elementary'!$A:$A,0)-1,MATCH($AT215,'Daten Elementary'!$A$424:$ADO$424,0)-1))*1000</f>
        <v>36.352898000000003</v>
      </c>
      <c r="FK215" s="305">
        <f t="shared" ca="1" si="183"/>
        <v>0.99999999309546117</v>
      </c>
      <c r="FL215" s="314">
        <f ca="1">IF(ISERROR(OFFSET('Daten Elementary'!$A$1,MATCH(FL$5,'Daten Elementary'!$A:$A,0)-1,MATCH(AM215,'Daten Elementary'!$A$424:$ADO$424,0)-1)),0,OFFSET('Daten Elementary'!$A$1,MATCH(FL$5,'Daten Elementary'!$A:$A,0)-1,MATCH(AM215,'Daten Elementary'!$A$424:$ADO$424,0)-1))</f>
        <v>0</v>
      </c>
      <c r="FM215" s="314">
        <f ca="1">IF(ISERROR(OFFSET('Daten Elementary'!$A$1,MATCH(FM$5,'Daten Elementary'!$A:$A,0)-1,MATCH(AN215,'Daten Elementary'!$A$424:$ADO$424,0)-1)),0,OFFSET('Daten Elementary'!$A$1,MATCH(FM$5,'Daten Elementary'!$A:$A,0)-1,MATCH(AN215,'Daten Elementary'!$A$424:$ADO$424,0)-1))</f>
        <v>0</v>
      </c>
      <c r="FN215" s="314">
        <f ca="1">IF(ISERROR(OFFSET('Daten Elementary'!$A$1,MATCH(FN$5,'Daten Elementary'!$A:$A,0)-1,MATCH(AO215,'Daten Elementary'!$A$424:$ADO$424,0)-1)),0,OFFSET('Daten Elementary'!$A$1,MATCH(FN$5,'Daten Elementary'!$A:$A,0)-1,MATCH(AO215,'Daten Elementary'!$A$424:$ADO$424,0)-1))</f>
        <v>0</v>
      </c>
      <c r="FO215" s="314">
        <f ca="1">IF(ISERROR(OFFSET('Daten Elementary'!$A$1,MATCH(FO$5,'Daten Elementary'!$A:$A,0)-1,MATCH(AP215,'Daten Elementary'!$A$424:$ADO$424,0)-1)),0,OFFSET('Daten Elementary'!$A$1,MATCH(FO$5,'Daten Elementary'!$A:$A,0)-1,MATCH(AP215,'Daten Elementary'!$A$424:$ADO$424,0)-1))</f>
        <v>0</v>
      </c>
      <c r="FP215" s="314">
        <f t="shared" ca="1" si="184"/>
        <v>0</v>
      </c>
      <c r="FQ215" s="314">
        <f ca="1">IF(ISERROR(OFFSET('Daten Elementary'!$A$1,MATCH(FQ$5,'Daten Elementary'!$A:$A,0)-1,MATCH(AQ215,'Daten Elementary'!$A$424:$ADO$424,0)-1)),0,OFFSET('Daten Elementary'!$A$1,MATCH(FQ$5,'Daten Elementary'!$A:$A,0)-1,MATCH(AQ215,'Daten Elementary'!$A$424:$ADO$424,0)-1))</f>
        <v>0</v>
      </c>
      <c r="FR215" s="314">
        <f ca="1">IF(ISERROR(OFFSET('Daten Elementary'!$A$1,MATCH(FR$5,'Daten Elementary'!$A:$A,0)-1,MATCH(AR215,'Daten Elementary'!$A$424:$ADO$424,0)-1)),0,OFFSET('Daten Elementary'!$A$1,MATCH(FR$5,'Daten Elementary'!$A:$A,0)-1,MATCH(AR215,'Daten Elementary'!$A$424:$ADO$424,0)-1))</f>
        <v>0</v>
      </c>
      <c r="FS215" s="314">
        <f ca="1">IF(ISERROR(OFFSET('Daten Elementary'!$A$1,MATCH(FS$5,'Daten Elementary'!$A:$A,0)-1,MATCH(AS215,'Daten Elementary'!$A$424:$ADO$424,0)-1)),0,OFFSET('Daten Elementary'!$A$1,MATCH(FS$5,'Daten Elementary'!$A:$A,0)-1,MATCH(AS215,'Daten Elementary'!$A$424:$ADO$424,0)-1))</f>
        <v>0</v>
      </c>
      <c r="FT215" s="315">
        <f t="shared" ca="1" si="185"/>
        <v>0</v>
      </c>
      <c r="FU215" s="314">
        <f ca="1">IF(ISERROR(OFFSET('Daten Elementary'!$A$1,MATCH(FU$5,'Daten Elementary'!$A:$A,0)-1,MATCH($AT215,'Daten Elementary'!$A$424:$ADO$424,0)-1)),0,OFFSET('Daten Elementary'!$A$1,MATCH(FU$5,'Daten Elementary'!$A:$A,0)-1,MATCH($AT215,'Daten Elementary'!$A$424:$ADO$424,0)-1))</f>
        <v>0</v>
      </c>
      <c r="FV215" s="305">
        <f t="shared" ca="1" si="186"/>
        <v>0</v>
      </c>
      <c r="FW215" s="324"/>
      <c r="FX215" s="231" t="str">
        <f t="shared" si="187"/>
        <v>Binnenschiff (Rhein)</v>
      </c>
      <c r="FY215" s="231" t="str">
        <f t="shared" si="152"/>
        <v>Binnenschiff (Rhein)</v>
      </c>
      <c r="FZ215" s="231" t="str">
        <f t="shared" si="153"/>
        <v/>
      </c>
      <c r="GA215" s="231" t="str">
        <f t="shared" si="154"/>
        <v/>
      </c>
      <c r="GB215" s="231"/>
    </row>
    <row r="216" spans="1:184" ht="16.5" customHeight="1">
      <c r="A216" s="364"/>
      <c r="B216" s="339"/>
      <c r="C216" s="343" t="s">
        <v>29</v>
      </c>
      <c r="D216" s="343" t="s">
        <v>10</v>
      </c>
      <c r="E216" s="390" t="s">
        <v>10</v>
      </c>
      <c r="F216" s="86">
        <v>1</v>
      </c>
      <c r="G216" s="86">
        <v>1</v>
      </c>
      <c r="H216" s="87">
        <v>1</v>
      </c>
      <c r="I216" s="88">
        <v>1</v>
      </c>
      <c r="J216" s="88"/>
      <c r="K216" s="86">
        <v>1</v>
      </c>
      <c r="L216" s="86"/>
      <c r="M216" s="86"/>
      <c r="N216" s="38" t="s">
        <v>100</v>
      </c>
      <c r="O216" s="6">
        <f ca="1">(IF(ISERROR(INDEX(INDIRECT($D$268),MATCH($AM216,$AM$4:$AM$275,0),MATCH(O$304,INDIRECT($E$268),0))*$I216/$AD216),0,INDEX(INDIRECT($D$268),MATCH($AM216,$AM$4:$AM$275,0),MATCH(O$304,INDIRECT($E$268),0))*$I216/$AD216)+IF(ISERROR(INDEX(INDIRECT($D$268),MATCH($AN216,$AN$4:$AN$275,0),MATCH(O$305,INDIRECT($E$268),0))*$J216/$AE216),0,INDEX(INDIRECT($D$268),MATCH($AN216,$AN$4:$AN$275,0),MATCH(O$305,INDIRECT($E$268),0))*$J216/$AE216))*$AC216/$F216</f>
        <v>4.9389778999999994</v>
      </c>
      <c r="P216" s="6">
        <f ca="1">(IF(ISERROR(INDEX(INDIRECT($D$268),MATCH($AO216,$AO$4:$AO$275,0),MATCH(P$304,INDIRECT($E$268),0))*$I216/$AD216),0,INDEX(INDIRECT($D$268),MATCH($AO216,$AO$4:$AO$275,0),MATCH(P$304,INDIRECT($E$268),0))*$I216/$AD216)+IF(ISERROR(INDEX(INDIRECT($D$268),MATCH($AP216,$AP$4:$AP$275,0),MATCH(P$305,INDIRECT($E$268),0))*$J216/$AE216),0,INDEX(INDIRECT($D$268),MATCH($AP216,$AP$4:$AP$275,0),MATCH(P$305,INDIRECT($E$268),0))*$J216/$AE216))*$AC216/$F216</f>
        <v>0.88574159000000008</v>
      </c>
      <c r="Q216" s="6">
        <f ca="1">INDEX(INDIRECT($D$268),MATCH($AQ216,$AQ$4:$AQ$284,0),MATCH(Q$4,INDIRECT($E$268),0))*$K216*$AC216/$F216/$AF216</f>
        <v>2.0953724E-3</v>
      </c>
      <c r="R216" s="6">
        <f ca="1">INDEX(INDIRECT($D$268),MATCH($AR216,$AR$4:$AR$284,0),MATCH(R$4,INDIRECT($E$268),0))*$K216*$AC216/$F216/$AF216</f>
        <v>0.12246111</v>
      </c>
      <c r="S216" s="6">
        <f ca="1">INDEX(INDIRECT($D$268),MATCH($AS216,$AS$4:$AS$284,0),MATCH(S$4,INDIRECT($E$268),0))*$K216*$AC216/$F216/$AF216</f>
        <v>1.0022179</v>
      </c>
      <c r="T216" s="7">
        <f t="shared" ca="1" si="190"/>
        <v>6.9514938723999995</v>
      </c>
      <c r="U216" s="6">
        <f>IF($B$268=6,(IF(OR(AJ216="Benzin",AJ216="Diesel"),$AK216*INDEX('DIN EN 16258'!$I:$I,MATCH('mobitool-Faktoren v2.0'!$AI216,'DIN EN 16258'!$A:$A,0))*$I216/$AD216+$AL216*INDEX('DIN EN 16258'!$I:$I,MATCH('mobitool-Faktoren v2.0'!$AJ216,'DIN EN 16258'!$A:$A,0))*$I216/$AD216,IF(ISERROR($AK216*INDEX('DIN EN 16258'!$I:$I,MATCH('mobitool-Faktoren v2.0'!$AI216,'DIN EN 16258'!$A:$A,0))*$I216/$AD216),0,$AK216*INDEX('DIN EN 16258'!$I:$I,MATCH('mobitool-Faktoren v2.0'!$AI216,'DIN EN 16258'!$A:$A,0))*$I216/$AD216)+IF(ISERROR($AL216*INDEX('DIN EN 16258'!$I:$I,MATCH('mobitool-Faktoren v2.0'!$AJ216,'DIN EN 16258'!$A:$A,0))*$J216/$AE216),0,$AL216*INDEX('DIN EN 16258'!$I:$I,MATCH('mobitool-Faktoren v2.0'!$AJ216,'DIN EN 16258'!$A:$A,0))*$J216/$AE216)))*1000,
IF($B$268=1,(IF(OR(AJ216="Benzin",AJ216="Diesel"),$AK216*INDEX('DIN EN 16258'!$D:$D,MATCH('mobitool-Faktoren v2.0'!$AI216,'DIN EN 16258'!$A:$A,0))*$I216/$AD216+$AL216*INDEX('DIN EN 16258'!$D:$D,MATCH('mobitool-Faktoren v2.0'!$AJ216,'DIN EN 16258'!$A:$A,0))*$I216/$AD216,IF(ISERROR($AK216*INDEX('DIN EN 16258'!$D:$D,MATCH('mobitool-Faktoren v2.0'!$AI216,'DIN EN 16258'!$A:$A,0))*$I216/$AD216),0,$AK216*INDEX('DIN EN 16258'!$D:$D,MATCH('mobitool-Faktoren v2.0'!$AI216,'DIN EN 16258'!$A:$A,0))*$I216/$AD216)+IF(ISERROR($AL216*INDEX('DIN EN 16258'!$D:$D,MATCH('mobitool-Faktoren v2.0'!$AJ216,'DIN EN 16258'!$A:$A,0))*$J216/$AE216),0,$AL216*INDEX('DIN EN 16258'!$D:$D,MATCH('mobitool-Faktoren v2.0'!$AJ216,'DIN EN 16258'!$A:$A,0))*$J216/$AE216))),0))*$AC216/$F216</f>
        <v>4.856984999999999</v>
      </c>
      <c r="V216" s="6">
        <f>IF($B$268=6,(IF(OR(AJ216="Benzin",AJ216="Diesel"),$AK216*INDEX('DIN EN 16258'!$L:$L,MATCH('mobitool-Faktoren v2.0'!$AI216,'DIN EN 16258'!$A:$A,0))*$I216/$AD216+$AL216*INDEX('DIN EN 16258'!$L:$L,MATCH('mobitool-Faktoren v2.0'!$AJ216,'DIN EN 16258'!$A:$A,0))*$I216/$AD216,IF(ISERROR($AK216*INDEX('DIN EN 16258'!$L:$L,MATCH('mobitool-Faktoren v2.0'!$AI216,'DIN EN 16258'!$A:$A,0))*$I216/$AD216),0,$AK216*INDEX('DIN EN 16258'!$L:$L,MATCH('mobitool-Faktoren v2.0'!$AI216,'DIN EN 16258'!$A:$A,0))*$I216/$AD216)+IF(ISERROR($AL216*INDEX('DIN EN 16258'!$L:$L,MATCH('mobitool-Faktoren v2.0'!$AJ216,'DIN EN 16258'!$A:$A,0))*$J216/$AE216),0,$AL216*INDEX('DIN EN 16258'!$L:$L,MATCH('mobitool-Faktoren v2.0'!$AJ216,'DIN EN 16258'!$A:$A,0))*$J216/$AE216)))*1000,
IF($B$268=1,(IF(OR(AJ216="Benzin",AJ216="Diesel"),$AK216*INDEX('DIN EN 16258'!$F:$F,MATCH('mobitool-Faktoren v2.0'!$AI216,'DIN EN 16258'!$A:$A,0))*$I216/$AD216+$AL216*INDEX('DIN EN 16258'!$F:$F,MATCH('mobitool-Faktoren v2.0'!$AJ216,'DIN EN 16258'!$A:$A,0))*$I216/$AD216,IF(ISERROR($AK216*INDEX('DIN EN 16258'!$F:$F,MATCH('mobitool-Faktoren v2.0'!$AI216,'DIN EN 16258'!$A:$A,0))*$I216/$AD216),0,$AK216*INDEX('DIN EN 16258'!$F:$F,MATCH('mobitool-Faktoren v2.0'!$AI216,'DIN EN 16258'!$A:$A,0))*$I216/$AD216)+IF(ISERROR($AL216*INDEX('DIN EN 16258'!$F:$F,MATCH('mobitool-Faktoren v2.0'!$AJ216,'DIN EN 16258'!$A:$A,0))*$J216/$AE216),0,$AL216*INDEX('DIN EN 16258'!$F:$F,MATCH('mobitool-Faktoren v2.0'!$AJ216,'DIN EN 16258'!$A:$A,0))*$J216/$AE216))),0))*$AC216/$F216</f>
        <v>5.257879</v>
      </c>
      <c r="W216" s="39" t="s">
        <v>675</v>
      </c>
      <c r="X216" s="39" t="s">
        <v>162</v>
      </c>
      <c r="Y216" s="300"/>
      <c r="Z216" s="300"/>
      <c r="AA216" s="299"/>
      <c r="AB216" s="299"/>
      <c r="AC216" s="300">
        <v>1</v>
      </c>
      <c r="AD216" s="298">
        <v>1</v>
      </c>
      <c r="AE216" s="298"/>
      <c r="AF216" s="337">
        <v>1</v>
      </c>
      <c r="AG216" s="337"/>
      <c r="AH216" s="337"/>
      <c r="AI216" s="373" t="s">
        <v>604</v>
      </c>
      <c r="AJ216" s="373"/>
      <c r="AK216" s="374">
        <v>1.5418999999999999E-3</v>
      </c>
      <c r="AL216" s="374"/>
      <c r="AM216" s="202" t="s">
        <v>715</v>
      </c>
      <c r="AN216" s="202" t="s">
        <v>81</v>
      </c>
      <c r="AO216" s="202" t="s">
        <v>716</v>
      </c>
      <c r="AP216" s="202" t="s">
        <v>81</v>
      </c>
      <c r="AQ216" s="202" t="s">
        <v>717</v>
      </c>
      <c r="AR216" s="202" t="s">
        <v>718</v>
      </c>
      <c r="AS216" s="202" t="s">
        <v>719</v>
      </c>
      <c r="AT216" s="202" t="s">
        <v>720</v>
      </c>
      <c r="AU216" s="303">
        <f ca="1">IF(ISERROR(OFFSET('Daten KEA'!$A$1,MATCH(AU$5,'Daten KEA'!$A:$A,0)-1,MATCH(AM216,'Daten KEA'!$A$424:$ADO$424,0)-1)),0,OFFSET('Daten KEA'!$A$1,MATCH(AU$5,'Daten KEA'!$A:$A,0)-1,MATCH(AM216,'Daten KEA'!$A$424:$ADO$424,0)-1))+IF(ISERROR(AK216*INDEX('Energiefaktoren Ecoinvent'!$D:$D,MATCH('mobitool-Faktoren v2.0'!AI216,'Energiefaktoren Ecoinvent'!$A:$A,0))),0,AK216*INDEX('Energiefaktoren Ecoinvent'!$D:$D,MATCH('mobitool-Faktoren v2.0'!AI216,'Energiefaktoren Ecoinvent'!$A:$A,0)))+IF(OR(AJ216="Benzin",AJ216="Diesel"),IF(ISERROR(OFFSET('Daten KEA'!$A$1,MATCH(AV$5,'Daten KEA'!$A:$A,0)-1,MATCH(AN216,'Daten KEA'!$A$424:$ADO$424,0)-1)),0,OFFSET('Daten KEA'!$A$1,MATCH(AV$5,'Daten KEA'!$A:$A,0)-1,MATCH(AN216,'Daten KEA'!$A$424:$ADO$424,0)-1))+IF(ISERROR(AL216*INDEX('Energiefaktoren Ecoinvent'!$D:$D,MATCH('mobitool-Faktoren v2.0'!AJ216,'Energiefaktoren Ecoinvent'!$A:$A,0))),0,AL216*INDEX('Energiefaktoren Ecoinvent'!$D:$D,MATCH('mobitool-Faktoren v2.0'!AJ216,'Energiefaktoren Ecoinvent'!$A:$A,0))),0)</f>
        <v>6.4396475719999999E-2</v>
      </c>
      <c r="AV216" s="303">
        <f ca="1">IF(OR(AJ216="Benzin",AJ216="Diesel"),0,IF(ISERROR(OFFSET('Daten KEA'!$A$1,MATCH(AV$5,'Daten KEA'!$A:$A,0)-1,MATCH(AN216,'Daten KEA'!$A$424:$ADO$424,0)-1)),0,OFFSET('Daten KEA'!$A$1,MATCH(AV$5,'Daten KEA'!$A:$A,0)-1,MATCH(AN216,'Daten KEA'!$A$424:$ADO$424,0)-1))+IF(ISERROR(AL216*INDEX('Energiefaktoren Ecoinvent'!$D:$D,MATCH('mobitool-Faktoren v2.0'!AJ216,'Energiefaktoren Ecoinvent'!$A:$A,0))),0,AL216*INDEX('Energiefaktoren Ecoinvent'!$D:$D,MATCH('mobitool-Faktoren v2.0'!AJ216,'Energiefaktoren Ecoinvent'!$A:$A,0))))</f>
        <v>0</v>
      </c>
      <c r="AW216" s="303">
        <f ca="1">IF(ISERROR(OFFSET('Daten KEA'!$A$1,MATCH(AW$5,'Daten KEA'!$A:$A,0)-1,MATCH(AO216,'Daten KEA'!$A$424:$ADO$424,0)-1)),0,OFFSET('Daten KEA'!$A$1,MATCH(AW$5,'Daten KEA'!$A:$A,0)-1,MATCH(AO216,'Daten KEA'!$A$424:$ADO$424,0)-1))-IF(ISERROR(AK216*INDEX('Energiefaktoren Ecoinvent'!$D:$D,MATCH('mobitool-Faktoren v2.0'!AI216,'Energiefaktoren Ecoinvent'!$A:$A,0))),0,AK216*INDEX('Energiefaktoren Ecoinvent'!$D:$D,MATCH('mobitool-Faktoren v2.0'!AI216,'Energiefaktoren Ecoinvent'!$A:$A,0)))+IF(OR(AJ216="Benzin",AJ216="Diesel"),IF(ISERROR(OFFSET('Daten KEA'!$A$1,MATCH(AX$5,'Daten KEA'!$A:$A,0)-1,MATCH(AP216,'Daten KEA'!$A$424:$ADO$424,0)-1)),0,OFFSET('Daten KEA'!$A$1,MATCH(AX$5,'Daten KEA'!$A:$A,0)-1,MATCH(AP216,'Daten KEA'!$A$424:$ADO$424,0)-1))-IF(ISERROR(AL216*INDEX('Energiefaktoren Ecoinvent'!$D:$D,MATCH('mobitool-Faktoren v2.0'!AJ216,'Energiefaktoren Ecoinvent'!$A:$A,0))),0,AL216*INDEX('Energiefaktoren Ecoinvent'!$D:$D,MATCH('mobitool-Faktoren v2.0'!AJ216,'Energiefaktoren Ecoinvent'!$A:$A,0))),0)</f>
        <v>1.9980071000000002E-2</v>
      </c>
      <c r="AX216" s="303">
        <f ca="1">IF(OR(AJ216="Benzin",AJ216="Diesel"),0,IF(ISERROR(OFFSET('Daten KEA'!$A$1,MATCH(AX$5,'Daten KEA'!$A:$A,0)-1,MATCH(AP216,'Daten KEA'!$A$424:$ADO$424,0)-1)),0,OFFSET('Daten KEA'!$A$1,MATCH(AX$5,'Daten KEA'!$A:$A,0)-1,MATCH(AP216,'Daten KEA'!$A$424:$ADO$424,0)-1))-IF(ISERROR(AL216*INDEX('Energiefaktoren Ecoinvent'!$D:$D,MATCH('mobitool-Faktoren v2.0'!AJ216,'Energiefaktoren Ecoinvent'!$A:$A,0))),0,AL216*INDEX('Energiefaktoren Ecoinvent'!$D:$D,MATCH('mobitool-Faktoren v2.0'!AJ216,'Energiefaktoren Ecoinvent'!$A:$A,0))))</f>
        <v>0</v>
      </c>
      <c r="AY216" s="303">
        <f t="shared" ca="1" si="155"/>
        <v>8.4376546720000001E-2</v>
      </c>
      <c r="AZ216" s="303">
        <f ca="1">IF(ISERROR(OFFSET('Daten KEA'!$A$1,MATCH(AZ$5,'Daten KEA'!$A:$A,0)-1,MATCH(AQ216,'Daten KEA'!$A$424:$ADO$424,0)-1)),0,OFFSET('Daten KEA'!$A$1,MATCH(AZ$5,'Daten KEA'!$A:$A,0)-1,MATCH(AQ216,'Daten KEA'!$A$424:$ADO$424,0)-1))</f>
        <v>5.9622859000000003E-5</v>
      </c>
      <c r="BA216" s="303">
        <f ca="1">IF(ISERROR(OFFSET('Daten KEA'!$A$1,MATCH(BA$5,'Daten KEA'!$A:$A,0)-1,MATCH(AR216,'Daten KEA'!$A$424:$ADO$424,0)-1)),0,OFFSET('Daten KEA'!$A$1,MATCH(BA$5,'Daten KEA'!$A:$A,0)-1,MATCH(AR216,'Daten KEA'!$A$424:$ADO$424,0)-1))</f>
        <v>1.8735086000000001E-3</v>
      </c>
      <c r="BB216" s="303">
        <f ca="1">IF(ISERROR(OFFSET('Daten KEA'!$A$1,MATCH(BB$5,'Daten KEA'!$A:$A,0)-1,MATCH(AS216,'Daten KEA'!$A$424:$ADO$424,0)-1)),0,OFFSET('Daten KEA'!$A$1,MATCH(BB$5,'Daten KEA'!$A:$A,0)-1,MATCH(AS216,'Daten KEA'!$A$424:$ADO$424,0)-1))</f>
        <v>2.1920005999999999E-2</v>
      </c>
      <c r="BC216" s="304">
        <f t="shared" ca="1" si="151"/>
        <v>0.108229684179</v>
      </c>
      <c r="BD216" s="303">
        <f ca="1">IF(ISERROR(OFFSET('Daten KEA'!$A$1,MATCH(BD$5,'Daten KEA'!$A:$A,0)-1,MATCH(AT216,'Daten KEA'!$A$424:$ADO$424,0)-1)),0,OFFSET('Daten KEA'!$A$1,MATCH(BD$5,'Daten KEA'!$A:$A,0)-1,MATCH(AT216,'Daten KEA'!$A$424:$ADO$424,0)-1))</f>
        <v>0.10822967999999999</v>
      </c>
      <c r="BE216" s="305">
        <f t="shared" ca="1" si="156"/>
        <v>0.99999996138767255</v>
      </c>
      <c r="BF216" s="306">
        <f ca="1">IF(ISERROR(OFFSET('Daten KEA'!$A$1,MATCH(BF$5,'Daten KEA'!$A:$A,0)-1,MATCH(AM216,'Daten KEA'!$A$424:$ADO$424,0)-1)),0,OFFSET('Daten KEA'!$A$1,MATCH(BF$5,'Daten KEA'!$A:$A,0)-1,MATCH(AM216,'Daten KEA'!$A$424:$ADO$424,0)-1))+IF(ISERROR($AK216*INDEX('Energiefaktoren Ecoinvent'!$H:$H,MATCH('mobitool-Faktoren v2.0'!$AI216,'Energiefaktoren Ecoinvent'!$A:$A,0))),0,$AK216*INDEX('Energiefaktoren Ecoinvent'!$H:$H,MATCH('mobitool-Faktoren v2.0'!$AI216,'Energiefaktoren Ecoinvent'!$A:$A,0)))+IF(OR(AJ216="Benzin",AJ216="Diesel"),IF(ISERROR(OFFSET('Daten KEA'!$A$1,MATCH(BG$5,'Daten KEA'!$A:$A,0)-1,MATCH(AN216,'Daten KEA'!$A$424:$ADO$424,0)-1)),0,OFFSET('Daten KEA'!$A$1,MATCH(BG$5,'Daten KEA'!$A:$A,0)-1,MATCH(AN216,'Daten KEA'!$A$424:$ADO$424,0)-1))+IF(ISERROR($AL216*INDEX('Energiefaktoren Ecoinvent'!$H:$H,MATCH('mobitool-Faktoren v2.0'!$AJ216,'Energiefaktoren Ecoinvent'!$A:$A,0))),0,$AL216*INDEX('Energiefaktoren Ecoinvent'!$H:$H,MATCH('mobitool-Faktoren v2.0'!$AJ216,'Energiefaktoren Ecoinvent'!$A:$A,0))),0)</f>
        <v>6.4391452469224009E-2</v>
      </c>
      <c r="BG216" s="306">
        <f ca="1">IF(OR(AJ216="Benzin",AJ216="Diesel"),0,IF(ISERROR(OFFSET('Daten KEA'!$A$1,MATCH(BG$5,'Daten KEA'!$A:$A,0)-1,MATCH(AN216,'Daten KEA'!$A$424:$ADO$424,0)-1)),0,OFFSET('Daten KEA'!$A$1,MATCH(BG$5,'Daten KEA'!$A:$A,0)-1,MATCH(AN216,'Daten KEA'!$A$424:$ADO$424,0)-1))+IF(ISERROR($AL216*INDEX('Energiefaktoren Ecoinvent'!$H:$H,MATCH('mobitool-Faktoren v2.0'!$AJ216,'Energiefaktoren Ecoinvent'!$A:$A,0))),0,$AL216*INDEX('Energiefaktoren Ecoinvent'!$H:$H,MATCH('mobitool-Faktoren v2.0'!$AJ216,'Energiefaktoren Ecoinvent'!$A:$A,0))))</f>
        <v>0</v>
      </c>
      <c r="BH216" s="306">
        <f ca="1">IF(ISERROR(OFFSET('Daten KEA'!$A$1,MATCH(BH$5,'Daten KEA'!$A:$A,0)-1,MATCH(AO216,'Daten KEA'!$A$424:$ADO$424,0)-1)),0,OFFSET('Daten KEA'!$A$1,MATCH(BH$5,'Daten KEA'!$A:$A,0)-1,MATCH(AO216,'Daten KEA'!$A$424:$ADO$424,0)-1))-IF(ISERROR($AK216*INDEX('Energiefaktoren Ecoinvent'!$H:$H,MATCH('mobitool-Faktoren v2.0'!$AI216,'Energiefaktoren Ecoinvent'!$A:$A,0))),0,$AK216*INDEX('Energiefaktoren Ecoinvent'!$H:$H,MATCH('mobitool-Faktoren v2.0'!$AI216,'Energiefaktoren Ecoinvent'!$A:$A,0)))+IF(OR(AJ216="Benzin",AJ216="Diesel"),IF(ISERROR(OFFSET('Daten KEA'!$A$1,MATCH(BI$5,'Daten KEA'!$A:$A,0)-1,MATCH(AP216,'Daten KEA'!$A$424:$ADO$424,0)-1)),0,OFFSET('Daten KEA'!$A$1,MATCH(BI$5,'Daten KEA'!$A:$A,0)-1,MATCH(AP216,'Daten KEA'!$A$424:$ADO$424,0)-1))-IF(ISERROR($AL216*INDEX('Energiefaktoren Ecoinvent'!$H:$H,MATCH('mobitool-Faktoren v2.0'!$AJ216,'Energiefaktoren Ecoinvent'!$A:$A,0))),0,$AL216*INDEX('Energiefaktoren Ecoinvent'!$H:$H,MATCH('mobitool-Faktoren v2.0'!$AJ216,'Energiefaktoren Ecoinvent'!$A:$A,0))),0)</f>
        <v>1.9758448315329996E-2</v>
      </c>
      <c r="BI216" s="306">
        <f ca="1">IF(OR(AJ216="Benzin",AJ216="Diesel"),0,IF(ISERROR(OFFSET('Daten KEA'!$A$1,MATCH(BI$5,'Daten KEA'!$A:$A,0)-1,MATCH(AP216,'Daten KEA'!$A$424:$ADO$424,0)-1)),0,OFFSET('Daten KEA'!$A$1,MATCH(BI$5,'Daten KEA'!$A:$A,0)-1,MATCH(AP216,'Daten KEA'!$A$424:$ADO$424,0)-1))-IF(ISERROR($AL216*INDEX('Energiefaktoren Ecoinvent'!$H:$H,MATCH('mobitool-Faktoren v2.0'!$AJ216,'Energiefaktoren Ecoinvent'!$A:$A,0))),0,$AL216*INDEX('Energiefaktoren Ecoinvent'!$H:$H,MATCH('mobitool-Faktoren v2.0'!$AJ216,'Energiefaktoren Ecoinvent'!$A:$A,0))))</f>
        <v>0</v>
      </c>
      <c r="BJ216" s="306">
        <f t="shared" ca="1" si="189"/>
        <v>8.4149900784554005E-2</v>
      </c>
      <c r="BK216" s="306">
        <f ca="1">IF(ISERROR(OFFSET('Daten KEA'!$A$1,MATCH(BK$5,'Daten KEA'!$A:$A,0)-1,MATCH(AQ216,'Daten KEA'!$A$424:$ADO$424,0)-1)),0,OFFSET('Daten KEA'!$A$1,MATCH(BK$5,'Daten KEA'!$A:$A,0)-1,MATCH(AQ216,'Daten KEA'!$A$424:$ADO$424,0)-1))</f>
        <v>5.5780035106524998E-5</v>
      </c>
      <c r="BL216" s="306">
        <f ca="1">IF(ISERROR(OFFSET('Daten KEA'!$A$1,MATCH(BL$5,'Daten KEA'!$A:$A,0)-1,MATCH(AR216,'Daten KEA'!$A$424:$ADO$424,0)-1)),0,OFFSET('Daten KEA'!$A$1,MATCH(BL$5,'Daten KEA'!$A:$A,0)-1,MATCH(AR216,'Daten KEA'!$A$424:$ADO$424,0)-1))</f>
        <v>1.8106752159582999E-3</v>
      </c>
      <c r="BM216" s="306">
        <f ca="1">IF(ISERROR(OFFSET('Daten KEA'!$A$1,MATCH(BM$5,'Daten KEA'!$A:$A,0)-1,MATCH(AS216,'Daten KEA'!$A$424:$ADO$424,0)-1)),0,OFFSET('Daten KEA'!$A$1,MATCH(BM$5,'Daten KEA'!$A:$A,0)-1,MATCH(AS216,'Daten KEA'!$A$424:$ADO$424,0)-1))</f>
        <v>1.9864157021539399E-2</v>
      </c>
      <c r="BN216" s="307">
        <f t="shared" ca="1" si="148"/>
        <v>0.10588051305715823</v>
      </c>
      <c r="BO216" s="306">
        <f ca="1">IF(ISERROR(OFFSET('Daten KEA'!$A$1,MATCH(BO$5,'Daten KEA'!$A:$A,0)-1,MATCH(AT216,'Daten KEA'!$A$424:$ADO$424,0)-1)),0,OFFSET('Daten KEA'!$A$1,MATCH(BO$5,'Daten KEA'!$A:$A,0)-1,MATCH(AT216,'Daten KEA'!$A$424:$ADO$424,0)-1))</f>
        <v>0.10588051304645998</v>
      </c>
      <c r="BP216" s="305">
        <f t="shared" ca="1" si="157"/>
        <v>0.99999999989895927</v>
      </c>
      <c r="BQ216" s="308">
        <f ca="1">IF(ISERROR(OFFSET('Daten GWP'!$A$1,MATCH(BQ$5,'Daten GWP'!$A:$A,0)-1,MATCH(AM216,'Daten GWP'!$A$424:$ADO$424,0)-1)),0,OFFSET('Daten GWP'!$A$1,MATCH(BQ$5,'Daten GWP'!$A:$A,0)-1,MATCH(AM216,'Daten GWP'!$A$424:$ADO$424,0)-1))*1000</f>
        <v>4.9389778999999994</v>
      </c>
      <c r="BR216" s="308">
        <f ca="1">IF(ISERROR(OFFSET('Daten GWP'!$A$1,MATCH(BR$5,'Daten GWP'!$A:$A,0)-1,MATCH(AN216,'Daten GWP'!$A$424:$ADO$424,0)-1)),0,OFFSET('Daten GWP'!$A$1,MATCH(BR$5,'Daten GWP'!$A:$A,0)-1,MATCH(AN216,'Daten GWP'!$A$424:$ADO$424,0)-1))*1000</f>
        <v>0</v>
      </c>
      <c r="BS216" s="308">
        <f ca="1">IF(ISERROR(OFFSET('Daten GWP'!$A$1,MATCH(BS$5,'Daten GWP'!$A:$A,0)-1,MATCH(AO216,'Daten GWP'!$A$424:$ADO$424,0)-1)),0,OFFSET('Daten GWP'!$A$1,MATCH(BS$5,'Daten GWP'!$A:$A,0)-1,MATCH(AO216,'Daten GWP'!$A$424:$ADO$424,0)-1))*1000</f>
        <v>0.88574159000000008</v>
      </c>
      <c r="BT216" s="308">
        <f ca="1">IF(ISERROR(OFFSET('Daten GWP'!$A$1,MATCH(BT$5,'Daten GWP'!$A:$A,0)-1,MATCH(AP216,'Daten GWP'!$A$424:$ADO$424,0)-1)),0,OFFSET('Daten GWP'!$A$1,MATCH(BT$5,'Daten GWP'!$A:$A,0)-1,MATCH(AP216,'Daten GWP'!$A$424:$ADO$424,0)-1))*1000</f>
        <v>0</v>
      </c>
      <c r="BU216" s="308">
        <f t="shared" ca="1" si="158"/>
        <v>5.8247194899999997</v>
      </c>
      <c r="BV216" s="308">
        <f ca="1">IF(ISERROR(OFFSET('Daten GWP'!$A$1,MATCH(BV$5,'Daten GWP'!$A:$A,0)-1,MATCH(AQ216,'Daten GWP'!$A$424:$ADO$424,0)-1)),0,OFFSET('Daten GWP'!$A$1,MATCH(BV$5,'Daten GWP'!$A:$A,0)-1,MATCH(AQ216,'Daten GWP'!$A$424:$ADO$424,0)-1))*1000</f>
        <v>2.0953724E-3</v>
      </c>
      <c r="BW216" s="308">
        <f ca="1">IF(ISERROR(OFFSET('Daten GWP'!$A$1,MATCH(BW$5,'Daten GWP'!$A:$A,0)-1,MATCH(AR216,'Daten GWP'!$A$424:$ADO$424,0)-1)),0,OFFSET('Daten GWP'!$A$1,MATCH(BW$5,'Daten GWP'!$A:$A,0)-1,MATCH(AR216,'Daten GWP'!$A$424:$ADO$424,0)-1))*1000</f>
        <v>0.12246111</v>
      </c>
      <c r="BX216" s="308">
        <f ca="1">IF(ISERROR(OFFSET('Daten GWP'!$A$1,MATCH(BX$5,'Daten GWP'!$A:$A,0)-1,MATCH(AS216,'Daten GWP'!$A$424:$ADO$424,0)-1)),0,OFFSET('Daten GWP'!$A$1,MATCH(BX$5,'Daten GWP'!$A:$A,0)-1,MATCH(AS216,'Daten GWP'!$A$424:$ADO$424,0)-1))*1000</f>
        <v>1.0022179</v>
      </c>
      <c r="BY216" s="309">
        <f t="shared" ca="1" si="149"/>
        <v>6.9514938723999995</v>
      </c>
      <c r="BZ216" s="308">
        <f ca="1">IF(ISERROR(OFFSET('Daten GWP'!$A$1,MATCH(BZ$5,'Daten GWP'!$A:$A,0)-1,MATCH(AT216,'Daten GWP'!$A$424:$ADO$424,0)-1)),0,OFFSET('Daten GWP'!$A$1,MATCH(BZ$5,'Daten GWP'!$A:$A,0)-1,MATCH(AT216,'Daten GWP'!$A$424:$ADO$424,0)-1))*1000</f>
        <v>6.9514937999999997</v>
      </c>
      <c r="CA216" s="305">
        <f t="shared" ca="1" si="159"/>
        <v>0.99999998958497249</v>
      </c>
      <c r="CB216" s="310">
        <f ca="1">IF(ISERROR(OFFSET('Daten Elementary'!$A$1,MATCH(CB$5,'Daten Elementary'!$A:$A,0)-1,MATCH(AM216,'Daten Elementary'!$A$424:$ADO$424,0)-1)),0,OFFSET('Daten Elementary'!$A$1,MATCH(CB$5,'Daten Elementary'!$A:$A,0)-1,MATCH(AM216,'Daten Elementary'!$A$424:$ADO$424,0)-1))*1000000</f>
        <v>9.5660691999999994</v>
      </c>
      <c r="CC216" s="310">
        <f ca="1">IF(ISERROR(OFFSET('Daten Elementary'!$A$1,MATCH(CC$5,'Daten Elementary'!$A:$A,0)-1,MATCH(AN216,'Daten Elementary'!$A$424:$ADO$424,0)-1)),0,OFFSET('Daten Elementary'!$A$1,MATCH(CC$5,'Daten Elementary'!$A:$A,0)-1,MATCH(AN216,'Daten Elementary'!$A$424:$ADO$424,0)-1))*1000000</f>
        <v>0</v>
      </c>
      <c r="CD216" s="310">
        <f ca="1">IF(ISERROR(OFFSET('Daten Elementary'!$A$1,MATCH(CD$5,'Daten Elementary'!$A:$A,0)-1,MATCH(AO216,'Daten Elementary'!$A$424:$ADO$424,0)-1)),0,OFFSET('Daten Elementary'!$A$1,MATCH(CD$5,'Daten Elementary'!$A:$A,0)-1,MATCH(AO216,'Daten Elementary'!$A$424:$ADO$424,0)-1))*1000000</f>
        <v>0.36883331999999996</v>
      </c>
      <c r="CE216" s="310">
        <f ca="1">IF(ISERROR(OFFSET('Daten Elementary'!$A$1,MATCH(CE$5,'Daten Elementary'!$A:$A,0)-1,MATCH(AP216,'Daten Elementary'!$A$424:$ADO$424,0)-1)),0,OFFSET('Daten Elementary'!$A$1,MATCH(CE$5,'Daten Elementary'!$A:$A,0)-1,MATCH(AP216,'Daten Elementary'!$A$424:$ADO$424,0)-1))*1000000</f>
        <v>0</v>
      </c>
      <c r="CF216" s="310">
        <f t="shared" ca="1" si="160"/>
        <v>9.9349025199999996</v>
      </c>
      <c r="CG216" s="310">
        <f ca="1">IF(ISERROR(OFFSET('Daten Elementary'!$A$1,MATCH(CG$5,'Daten Elementary'!$A:$A,0)-1,MATCH(AQ216,'Daten Elementary'!$A$424:$ADO$424,0)-1)),0,OFFSET('Daten Elementary'!$A$1,MATCH(CG$5,'Daten Elementary'!$A:$A,0)-1,MATCH(AQ216,'Daten Elementary'!$A$424:$ADO$424,0)-1))*1000000</f>
        <v>1.3674672999999999E-3</v>
      </c>
      <c r="CH216" s="310">
        <f ca="1">IF(ISERROR(OFFSET('Daten Elementary'!$A$1,MATCH(CH$5,'Daten Elementary'!$A:$A,0)-1,MATCH(AR216,'Daten Elementary'!$A$424:$ADO$424,0)-1)),0,OFFSET('Daten Elementary'!$A$1,MATCH(CH$5,'Daten Elementary'!$A:$A,0)-1,MATCH(AR216,'Daten Elementary'!$A$424:$ADO$424,0)-1))*1000000</f>
        <v>0.27064447000000003</v>
      </c>
      <c r="CI216" s="310">
        <f ca="1">IF(ISERROR(OFFSET('Daten Elementary'!$A$1,MATCH(CI$5,'Daten Elementary'!$A:$A,0)-1,MATCH(AS216,'Daten Elementary'!$A$424:$ADO$424,0)-1)),0,OFFSET('Daten Elementary'!$A$1,MATCH(CI$5,'Daten Elementary'!$A:$A,0)-1,MATCH(AS216,'Daten Elementary'!$A$424:$ADO$424,0)-1))*1000000</f>
        <v>0.25739336000000002</v>
      </c>
      <c r="CJ216" s="311">
        <f t="shared" ca="1" si="161"/>
        <v>10.4643078173</v>
      </c>
      <c r="CK216" s="310">
        <f ca="1">IF(ISERROR(OFFSET('Daten Elementary'!$A$1,MATCH(CK$5,'Daten Elementary'!$A:$A,0)-1,MATCH($AT216,'Daten Elementary'!$A$424:$ADO$424,0)-1)),0,OFFSET('Daten Elementary'!$A$1,MATCH(CK$5,'Daten Elementary'!$A:$A,0)-1,MATCH($AT216,'Daten Elementary'!$A$424:$ADO$424,0)-1))*1000000</f>
        <v>10.464307999999999</v>
      </c>
      <c r="CL216" s="305">
        <f t="shared" ca="1" si="162"/>
        <v>1.0000000174593486</v>
      </c>
      <c r="CM216" s="312">
        <f ca="1">IF(ISERROR(OFFSET('Daten Elementary'!$A$1,MATCH(CM$5,'Daten Elementary'!$A:$A,0)-1,MATCH(AM216,'Daten Elementary'!$A$424:$ADO$424,0)-1)),0,OFFSET('Daten Elementary'!$A$1,MATCH(CM$5,'Daten Elementary'!$A:$A,0)-1,MATCH(AM216,'Daten Elementary'!$A$424:$ADO$424,0)-1))*1000000</f>
        <v>8.6396693999999989</v>
      </c>
      <c r="CN216" s="312">
        <f ca="1">IF(ISERROR(OFFSET('Daten Elementary'!$A$1,MATCH(CN$5,'Daten Elementary'!$A:$A,0)-1,MATCH(AN216,'Daten Elementary'!$A$424:$ADO$424,0)-1)),0,OFFSET('Daten Elementary'!$A$1,MATCH(CN$5,'Daten Elementary'!$A:$A,0)-1,MATCH(AN216,'Daten Elementary'!$A$424:$ADO$424,0)-1))*1000000</f>
        <v>0</v>
      </c>
      <c r="CO216" s="312">
        <f ca="1">IF(ISERROR(OFFSET('Daten Elementary'!$A$1,MATCH(CO$5,'Daten Elementary'!$A:$A,0)-1,MATCH(AO216,'Daten Elementary'!$A$424:$ADO$424,0)-1)),0,OFFSET('Daten Elementary'!$A$1,MATCH(CO$5,'Daten Elementary'!$A:$A,0)-1,MATCH(AO216,'Daten Elementary'!$A$424:$ADO$424,0)-1))*1000000</f>
        <v>0.29838799999999999</v>
      </c>
      <c r="CP216" s="312">
        <f ca="1">IF(ISERROR(OFFSET('Daten Elementary'!$A$1,MATCH(CP$5,'Daten Elementary'!$A:$A,0)-1,MATCH(AP216,'Daten Elementary'!$A$424:$ADO$424,0)-1)),0,OFFSET('Daten Elementary'!$A$1,MATCH(CP$5,'Daten Elementary'!$A:$A,0)-1,MATCH(AP216,'Daten Elementary'!$A$424:$ADO$424,0)-1))*1000000</f>
        <v>0</v>
      </c>
      <c r="CQ216" s="312">
        <f t="shared" ca="1" si="163"/>
        <v>8.9380573999999982</v>
      </c>
      <c r="CR216" s="312">
        <f ca="1">IF(ISERROR(OFFSET('Daten Elementary'!$A$1,MATCH(CR$5,'Daten Elementary'!$A:$A,0)-1,MATCH(AQ216,'Daten Elementary'!$A$424:$ADO$424,0)-1)),0,OFFSET('Daten Elementary'!$A$1,MATCH(CR$5,'Daten Elementary'!$A:$A,0)-1,MATCH(AQ216,'Daten Elementary'!$A$424:$ADO$424,0)-1))*1000000</f>
        <v>3.9879025000000003E-4</v>
      </c>
      <c r="CS216" s="312">
        <f ca="1">IF(ISERROR(OFFSET('Daten Elementary'!$A$1,MATCH(CS$5,'Daten Elementary'!$A:$A,0)-1,MATCH(AR216,'Daten Elementary'!$A$424:$ADO$424,0)-1)),0,OFFSET('Daten Elementary'!$A$1,MATCH(CS$5,'Daten Elementary'!$A:$A,0)-1,MATCH(AR216,'Daten Elementary'!$A$424:$ADO$424,0)-1))*1000000</f>
        <v>6.8392240999999993E-2</v>
      </c>
      <c r="CT216" s="312">
        <f ca="1">IF(ISERROR(OFFSET('Daten Elementary'!$A$1,MATCH(CT$5,'Daten Elementary'!$A:$A,0)-1,MATCH(AS216,'Daten Elementary'!$A$424:$ADO$424,0)-1)),0,OFFSET('Daten Elementary'!$A$1,MATCH(CT$5,'Daten Elementary'!$A:$A,0)-1,MATCH(AS216,'Daten Elementary'!$A$424:$ADO$424,0)-1))*1000000</f>
        <v>0.20692025</v>
      </c>
      <c r="CU216" s="313">
        <f t="shared" ca="1" si="164"/>
        <v>9.2137686812499968</v>
      </c>
      <c r="CV216" s="312">
        <f ca="1">IF(ISERROR(OFFSET('Daten Elementary'!$A$1,MATCH(CV$5,'Daten Elementary'!$A:$A,0)-1,MATCH($AT216,'Daten Elementary'!$A$424:$ADO$424,0)-1)),0,OFFSET('Daten Elementary'!$A$1,MATCH(CV$5,'Daten Elementary'!$A:$A,0)-1,MATCH($AT216,'Daten Elementary'!$A$424:$ADO$424,0)-1))*1000000</f>
        <v>9.213768700000001</v>
      </c>
      <c r="CW216" s="305">
        <f t="shared" ca="1" si="165"/>
        <v>1.0000000020349984</v>
      </c>
      <c r="CX216" s="314">
        <f ca="1">IF(ISERROR(OFFSET('Daten Elementary'!$A$1,MATCH(CX$5,'Daten Elementary'!$A:$A,0)-1,MATCH(AM216,'Daten Elementary'!$A$424:$ADO$424,0)-1)),0,OFFSET('Daten Elementary'!$A$1,MATCH(CX$5,'Daten Elementary'!$A:$A,0)-1,MATCH(AM216,'Daten Elementary'!$A$424:$ADO$424,0)-1))*1000000</f>
        <v>4.7879706999999998</v>
      </c>
      <c r="CY216" s="314">
        <f ca="1">IF(ISERROR(OFFSET('Daten Elementary'!$A$1,MATCH(CY$5,'Daten Elementary'!$A:$A,0)-1,MATCH(AN216,'Daten Elementary'!$A$424:$ADO$424,0)-1)),0,OFFSET('Daten Elementary'!$A$1,MATCH(CY$5,'Daten Elementary'!$A:$A,0)-1,MATCH(AN216,'Daten Elementary'!$A$424:$ADO$424,0)-1))*1000000</f>
        <v>0</v>
      </c>
      <c r="CZ216" s="314">
        <f ca="1">IF(ISERROR(OFFSET('Daten Elementary'!$A$1,MATCH(CZ$5,'Daten Elementary'!$A:$A,0)-1,MATCH(AO216,'Daten Elementary'!$A$424:$ADO$424,0)-1)),0,OFFSET('Daten Elementary'!$A$1,MATCH(CZ$5,'Daten Elementary'!$A:$A,0)-1,MATCH(AO216,'Daten Elementary'!$A$424:$ADO$424,0)-1))*1000000</f>
        <v>3.3744312999999999</v>
      </c>
      <c r="DA216" s="314">
        <f ca="1">IF(ISERROR(OFFSET('Daten Elementary'!$A$1,MATCH(DA$5,'Daten Elementary'!$A:$A,0)-1,MATCH(AP216,'Daten Elementary'!$A$424:$ADO$424,0)-1)),0,OFFSET('Daten Elementary'!$A$1,MATCH(DA$5,'Daten Elementary'!$A:$A,0)-1,MATCH(AP216,'Daten Elementary'!$A$424:$ADO$424,0)-1))*1000000</f>
        <v>0</v>
      </c>
      <c r="DB216" s="314">
        <f t="shared" ca="1" si="166"/>
        <v>8.1624020000000002</v>
      </c>
      <c r="DC216" s="314">
        <f ca="1">IF(ISERROR(OFFSET('Daten Elementary'!$A$1,MATCH(DC$5,'Daten Elementary'!$A:$A,0)-1,MATCH(AQ216,'Daten Elementary'!$A$424:$ADO$424,0)-1)),0,OFFSET('Daten Elementary'!$A$1,MATCH(DC$5,'Daten Elementary'!$A:$A,0)-1,MATCH(AQ216,'Daten Elementary'!$A$424:$ADO$424,0)-1))*1000000</f>
        <v>0.26607523999999999</v>
      </c>
      <c r="DD216" s="314">
        <f ca="1">IF(ISERROR(OFFSET('Daten Elementary'!$A$1,MATCH(DD$5,'Daten Elementary'!$A:$A,0)-1,MATCH(AR216,'Daten Elementary'!$A$424:$ADO$424,0)-1)),0,OFFSET('Daten Elementary'!$A$1,MATCH(DD$5,'Daten Elementary'!$A:$A,0)-1,MATCH(AR216,'Daten Elementary'!$A$424:$ADO$424,0)-1))*1000000</f>
        <v>0.14436206000000001</v>
      </c>
      <c r="DE216" s="314">
        <f ca="1">IF(ISERROR(OFFSET('Daten Elementary'!$A$1,MATCH(DE$5,'Daten Elementary'!$A:$A,0)-1,MATCH(AS216,'Daten Elementary'!$A$424:$ADO$424,0)-1)),0,OFFSET('Daten Elementary'!$A$1,MATCH(DE$5,'Daten Elementary'!$A:$A,0)-1,MATCH(AS216,'Daten Elementary'!$A$424:$ADO$424,0)-1))*1000000</f>
        <v>0.25264058</v>
      </c>
      <c r="DF216" s="315">
        <f t="shared" ca="1" si="167"/>
        <v>8.8254798799999996</v>
      </c>
      <c r="DG216" s="314">
        <f ca="1">IF(ISERROR(OFFSET('Daten Elementary'!$A$1,MATCH(DG$5,'Daten Elementary'!$A:$A,0)-1,MATCH($AT216,'Daten Elementary'!$A$424:$ADO$424,0)-1)),0,OFFSET('Daten Elementary'!$A$1,MATCH(DG$5,'Daten Elementary'!$A:$A,0)-1,MATCH($AT216,'Daten Elementary'!$A$424:$ADO$424,0)-1))*1000000</f>
        <v>8.8254797999999983</v>
      </c>
      <c r="DH216" s="305">
        <f t="shared" ca="1" si="168"/>
        <v>0.99999999093533698</v>
      </c>
      <c r="DI216" s="316">
        <f ca="1">IF(ISERROR(OFFSET('Daten Elementary'!$A$1,MATCH(DI$5,'Daten Elementary'!$A:$A,0)-1,MATCH(AM216,'Daten Elementary'!$A$424:$ADO$424,0)-1)),0,OFFSET('Daten Elementary'!$A$1,MATCH(DI$5,'Daten Elementary'!$A:$A,0)-1,MATCH(AM216,'Daten Elementary'!$A$424:$ADO$424,0)-1))*1000000</f>
        <v>143.46916000000002</v>
      </c>
      <c r="DJ216" s="316">
        <f ca="1">IF(ISERROR(OFFSET('Daten Elementary'!$A$1,MATCH(DJ$5,'Daten Elementary'!$A:$A,0)-1,MATCH(AN216,'Daten Elementary'!$A$424:$ADO$424,0)-1)),0,OFFSET('Daten Elementary'!$A$1,MATCH(DJ$5,'Daten Elementary'!$A:$A,0)-1,MATCH(AN216,'Daten Elementary'!$A$424:$ADO$424,0)-1))*1000000</f>
        <v>0</v>
      </c>
      <c r="DK216" s="316">
        <f ca="1">IF(ISERROR(OFFSET('Daten Elementary'!$A$1,MATCH(DK$5,'Daten Elementary'!$A:$A,0)-1,MATCH(AO216,'Daten Elementary'!$A$424:$ADO$424,0)-1)),0,OFFSET('Daten Elementary'!$A$1,MATCH(DK$5,'Daten Elementary'!$A:$A,0)-1,MATCH(AO216,'Daten Elementary'!$A$424:$ADO$424,0)-1))*1000000</f>
        <v>4.0112927000000003</v>
      </c>
      <c r="DL216" s="316">
        <f ca="1">IF(ISERROR(OFFSET('Daten Elementary'!$A$1,MATCH(DL$5,'Daten Elementary'!$A:$A,0)-1,MATCH(AP216,'Daten Elementary'!$A$424:$ADO$424,0)-1)),0,OFFSET('Daten Elementary'!$A$1,MATCH(DL$5,'Daten Elementary'!$A:$A,0)-1,MATCH(AP216,'Daten Elementary'!$A$424:$ADO$424,0)-1))*1000000</f>
        <v>0</v>
      </c>
      <c r="DM216" s="316">
        <f t="shared" ca="1" si="169"/>
        <v>147.48045270000003</v>
      </c>
      <c r="DN216" s="316">
        <f ca="1">IF(ISERROR(OFFSET('Daten Elementary'!$A$1,MATCH(DN$5,'Daten Elementary'!$A:$A,0)-1,MATCH(AQ216,'Daten Elementary'!$A$424:$ADO$424,0)-1)),0,OFFSET('Daten Elementary'!$A$1,MATCH(DN$5,'Daten Elementary'!$A:$A,0)-1,MATCH(AQ216,'Daten Elementary'!$A$424:$ADO$424,0)-1))*1000000</f>
        <v>5.8034717E-3</v>
      </c>
      <c r="DO216" s="316">
        <f ca="1">IF(ISERROR(OFFSET('Daten Elementary'!$A$1,MATCH(DO$5,'Daten Elementary'!$A:$A,0)-1,MATCH(AR216,'Daten Elementary'!$A$424:$ADO$424,0)-1)),0,OFFSET('Daten Elementary'!$A$1,MATCH(DO$5,'Daten Elementary'!$A:$A,0)-1,MATCH(AR216,'Daten Elementary'!$A$424:$ADO$424,0)-1))*1000000</f>
        <v>0.24438478</v>
      </c>
      <c r="DP216" s="316">
        <f ca="1">IF(ISERROR(OFFSET('Daten Elementary'!$A$1,MATCH(DP$5,'Daten Elementary'!$A:$A,0)-1,MATCH(AS216,'Daten Elementary'!$A$424:$ADO$424,0)-1)),0,OFFSET('Daten Elementary'!$A$1,MATCH(DP$5,'Daten Elementary'!$A:$A,0)-1,MATCH(AS216,'Daten Elementary'!$A$424:$ADO$424,0)-1))*1000000</f>
        <v>1.5308174999999999</v>
      </c>
      <c r="DQ216" s="317">
        <f t="shared" ca="1" si="170"/>
        <v>149.26145845170004</v>
      </c>
      <c r="DR216" s="316">
        <f ca="1">IF(ISERROR(OFFSET('Daten Elementary'!$A$1,MATCH(DR$5,'Daten Elementary'!$A:$A,0)-1,MATCH($AT216,'Daten Elementary'!$A$424:$ADO$424,0)-1)),0,OFFSET('Daten Elementary'!$A$1,MATCH(DR$5,'Daten Elementary'!$A:$A,0)-1,MATCH($AT216,'Daten Elementary'!$A$424:$ADO$424,0)-1))*1000000</f>
        <v>149.26145</v>
      </c>
      <c r="DS216" s="305">
        <f t="shared" ca="1" si="171"/>
        <v>0.99999994337654119</v>
      </c>
      <c r="DT216" s="318">
        <f ca="1">IF(ISERROR(OFFSET('Daten UBP13'!$A$1,MATCH(DT$5,'Daten UBP13'!$A:$A,0)-1,MATCH(AM216,'Daten UBP13'!$A$424:$AEG$424,0)-1)),0,OFFSET('Daten UBP13'!$A$1,MATCH(DT$5,'Daten UBP13'!$A:$A,0)-1,MATCH(AM216,'Daten UBP13'!$A$424:$AEG$424,0)-1))</f>
        <v>12.805840999999999</v>
      </c>
      <c r="DU216" s="318">
        <f ca="1">IF(ISERROR(OFFSET('Daten UBP13'!$A$1,MATCH(DU$5,'Daten UBP13'!$A:$A,0)-1,MATCH(AN216,'Daten UBP13'!$A$424:$AEG$424,0)-1)),0,OFFSET('Daten UBP13'!$A$1,MATCH(DU$5,'Daten UBP13'!$A:$A,0)-1,MATCH(AN216,'Daten UBP13'!$A$424:$AEG$424,0)-1))</f>
        <v>0</v>
      </c>
      <c r="DV216" s="318">
        <f ca="1">IF(ISERROR(OFFSET('Daten UBP13'!$A$1,MATCH(DV$5,'Daten UBP13'!$A:$A,0)-1,MATCH(AO216,'Daten UBP13'!$A$424:$AEG$424,0)-1)),0,OFFSET('Daten UBP13'!$A$1,MATCH(DV$5,'Daten UBP13'!$A:$A,0)-1,MATCH(AO216,'Daten UBP13'!$A$424:$AEG$424,0)-1))</f>
        <v>1.9741781</v>
      </c>
      <c r="DW216" s="318">
        <f ca="1">IF(ISERROR(OFFSET('Daten UBP13'!$A$1,MATCH(DW$5,'Daten UBP13'!$A:$A,0)-1,MATCH(AP216,'Daten UBP13'!$A$424:$AEG$424,0)-1)),0,OFFSET('Daten UBP13'!$A$1,MATCH(DW$5,'Daten UBP13'!$A:$A,0)-1,MATCH(AP216,'Daten UBP13'!$A$424:$AEG$424,0)-1))</f>
        <v>0</v>
      </c>
      <c r="DX216" s="318">
        <f t="shared" ca="1" si="172"/>
        <v>14.780019099999999</v>
      </c>
      <c r="DY216" s="318">
        <f ca="1">IF(ISERROR(OFFSET('Daten UBP13'!$A$1,MATCH(DY$5,'Daten UBP13'!$A:$A,0)-1,MATCH(AQ216,'Daten UBP13'!$A$424:$AEG$424,0)-1)),0,OFFSET('Daten UBP13'!$A$1,MATCH(DY$5,'Daten UBP13'!$A:$A,0)-1,MATCH(AQ216,'Daten UBP13'!$A$424:$AEG$424,0)-1))</f>
        <v>7.1260940000000004E-3</v>
      </c>
      <c r="DZ216" s="318">
        <f ca="1">IF(ISERROR(OFFSET('Daten UBP13'!$A$1,MATCH(DZ$5,'Daten UBP13'!$A:$A,0)-1,MATCH(AR216,'Daten UBP13'!$A$424:$AEG$424,0)-1)),0,OFFSET('Daten UBP13'!$A$1,MATCH(DZ$5,'Daten UBP13'!$A:$A,0)-1,MATCH(AR216,'Daten UBP13'!$A$424:$AEG$424,0)-1))</f>
        <v>0.28082950000000001</v>
      </c>
      <c r="EA216" s="318">
        <f ca="1">IF(ISERROR(OFFSET('Daten UBP13'!$A$1,MATCH(EA$5,'Daten UBP13'!$A:$A,0)-1,MATCH(AS216,'Daten UBP13'!$A$424:$AEG$424,0)-1)),0,OFFSET('Daten UBP13'!$A$1,MATCH(EA$5,'Daten UBP13'!$A:$A,0)-1,MATCH(AS216,'Daten UBP13'!$A$424:$AEG$424,0)-1))</f>
        <v>1.0127653000000001</v>
      </c>
      <c r="EB216" s="319">
        <f t="shared" ca="1" si="173"/>
        <v>16.080739993999998</v>
      </c>
      <c r="EC216" s="318">
        <f ca="1">IF(ISERROR(OFFSET('Daten UBP13'!$A$1,MATCH(EC$5,'Daten UBP13'!$A:$A,0)-1,MATCH(AT216,'Daten UBP13'!$A$424:$AEG$424,0)-1)),0,OFFSET('Daten UBP13'!$A$1,MATCH(EC$5,'Daten UBP13'!$A:$A,0)-1,MATCH(AT216,'Daten UBP13'!$A$424:$AEG$424,0)-1))</f>
        <v>16.080739999999999</v>
      </c>
      <c r="ED216" s="305">
        <f t="shared" ca="1" si="174"/>
        <v>1.0000000003731171</v>
      </c>
      <c r="EE216" s="320">
        <f ca="1">IF(ISERROR(OFFSET('Daten ReCiPe'!$A$1,MATCH(EE$5,'Daten ReCiPe'!$A:$A,0)-1,MATCH(AM216,'Daten ReCiPe'!$A$424:$ADO$424,0)-1)),0,OFFSET('Daten ReCiPe'!$A$1,MATCH(EE$5,'Daten ReCiPe'!$A:$A,0)-1,MATCH(AM216,'Daten ReCiPe'!$A$424:$ADO$424,0)-1))*1000</f>
        <v>0.66431159000000006</v>
      </c>
      <c r="EF216" s="320">
        <f ca="1">IF(ISERROR(OFFSET('Daten ReCiPe'!$A$1,MATCH(EF$5,'Daten ReCiPe'!$A:$A,0)-1,MATCH(AN216,'Daten ReCiPe'!$A$424:$ADO$424,0)-1)),0,OFFSET('Daten ReCiPe'!$A$1,MATCH(EF$5,'Daten ReCiPe'!$A:$A,0)-1,MATCH(AN216,'Daten ReCiPe'!$A$424:$ADO$424,0)-1))*1000</f>
        <v>0</v>
      </c>
      <c r="EG216" s="320">
        <f ca="1">IF(ISERROR(OFFSET('Daten ReCiPe'!$A$1,MATCH(EG$5,'Daten ReCiPe'!$A:$A,0)-1,MATCH(AO216,'Daten ReCiPe'!$A$424:$ADO$424,0)-1)),0,OFFSET('Daten ReCiPe'!$A$1,MATCH(EG$5,'Daten ReCiPe'!$A:$A,0)-1,MATCH(AO216,'Daten ReCiPe'!$A$424:$ADO$424,0)-1))*1000</f>
        <v>0.31725415000000001</v>
      </c>
      <c r="EH216" s="320">
        <f ca="1">IF(ISERROR(OFFSET('Daten ReCiPe'!$A$1,MATCH(EH$5,'Daten ReCiPe'!$A:$A,0)-1,MATCH(AP216,'Daten ReCiPe'!$A$424:$ADO$424,0)-1)),0,OFFSET('Daten ReCiPe'!$A$1,MATCH(EH$5,'Daten ReCiPe'!$A:$A,0)-1,MATCH(AP216,'Daten ReCiPe'!$A$424:$ADO$424,0)-1))*1000</f>
        <v>0</v>
      </c>
      <c r="EI216" s="320">
        <f t="shared" ca="1" si="175"/>
        <v>0.98156574000000008</v>
      </c>
      <c r="EJ216" s="320">
        <f ca="1">IF(ISERROR(OFFSET('Daten ReCiPe'!$A$1,MATCH(EJ$5,'Daten ReCiPe'!$A:$A,0)-1,MATCH(AQ216,'Daten ReCiPe'!$A$424:$ADO$424,0)-1)),0,OFFSET('Daten ReCiPe'!$A$1,MATCH(EJ$5,'Daten ReCiPe'!$A:$A,0)-1,MATCH(AQ216,'Daten ReCiPe'!$A$424:$ADO$424,0)-1))*1000</f>
        <v>2.9801595999999996E-4</v>
      </c>
      <c r="EK216" s="320">
        <f ca="1">IF(ISERROR(OFFSET('Daten ReCiPe'!$A$1,MATCH(EK$5,'Daten ReCiPe'!$A:$A,0)-1,MATCH(AR216,'Daten ReCiPe'!$A$424:$ADO$424,0)-1)),0,OFFSET('Daten ReCiPe'!$A$1,MATCH(EK$5,'Daten ReCiPe'!$A:$A,0)-1,MATCH(AR216,'Daten ReCiPe'!$A$424:$ADO$424,0)-1))*1000</f>
        <v>1.8282683000000001E-2</v>
      </c>
      <c r="EL216" s="320">
        <f ca="1">IF(ISERROR(OFFSET('Daten ReCiPe'!$A$1,MATCH(EL$5,'Daten ReCiPe'!$A:$A,0)-1,MATCH(AS216,'Daten ReCiPe'!$A$424:$ADO$424,0)-1)),0,OFFSET('Daten ReCiPe'!$A$1,MATCH(EL$5,'Daten ReCiPe'!$A:$A,0)-1,MATCH(AS216,'Daten ReCiPe'!$A$424:$ADO$424,0)-1))*1000</f>
        <v>9.1326996000000008E-2</v>
      </c>
      <c r="EM216" s="321">
        <f t="shared" ca="1" si="176"/>
        <v>1.0914734349600002</v>
      </c>
      <c r="EN216" s="320">
        <f ca="1">IF(ISERROR(OFFSET('Daten ReCiPe'!$A$1,MATCH(EN$5,'Daten ReCiPe'!$A:$A,0)-1,MATCH(AT216,'Daten ReCiPe'!$A$424:$ADO$424,0)-1)),0,OFFSET('Daten ReCiPe'!$A$1,MATCH(EN$5,'Daten ReCiPe'!$A:$A,0)-1,MATCH(AT216,'Daten ReCiPe'!$A$424:$ADO$424,0)-1))*1000</f>
        <v>1.0914734000000001</v>
      </c>
      <c r="EO216" s="305">
        <f t="shared" ca="1" si="177"/>
        <v>0.99999996796990298</v>
      </c>
      <c r="EP216" s="322">
        <f ca="1">IF(ISERROR(OFFSET('Daten Elementary'!$A$1,MATCH(EP$5,'Daten Elementary'!$A:$A,0)-1,MATCH(AM216,'Daten Elementary'!$A$424:$ADO$424,0)-1)),0,OFFSET('Daten Elementary'!$A$1,MATCH(EP$5,'Daten Elementary'!$A:$A,0)-1,MATCH(AM216,'Daten Elementary'!$A$424:$ADO$424,0)-1))*1000000</f>
        <v>81.507621</v>
      </c>
      <c r="EQ216" s="322">
        <f ca="1">IF(ISERROR(OFFSET('Daten Elementary'!$A$1,MATCH(EQ$5,'Daten Elementary'!$A:$A,0)-1,MATCH(AN216,'Daten Elementary'!$A$424:$ADO$424,0)-1)),0,OFFSET('Daten Elementary'!$A$1,MATCH(EQ$5,'Daten Elementary'!$A:$A,0)-1,MATCH(AN216,'Daten Elementary'!$A$424:$ADO$424,0)-1))*1000000</f>
        <v>0</v>
      </c>
      <c r="ER216" s="322">
        <f ca="1">IF(ISERROR(OFFSET('Daten Elementary'!$A$1,MATCH(ER$5,'Daten Elementary'!$A:$A,0)-1,MATCH(AO216,'Daten Elementary'!$A$424:$ADO$424,0)-1)),0,OFFSET('Daten Elementary'!$A$1,MATCH(ER$5,'Daten Elementary'!$A:$A,0)-1,MATCH(AO216,'Daten Elementary'!$A$424:$ADO$424,0)-1))*1000000</f>
        <v>8.7164977999999991</v>
      </c>
      <c r="ES216" s="322">
        <f ca="1">IF(ISERROR(OFFSET('Daten Elementary'!$A$1,MATCH(ES$5,'Daten Elementary'!$A:$A,0)-1,MATCH(AP216,'Daten Elementary'!$A$424:$ADO$424,0)-1)),0,OFFSET('Daten Elementary'!$A$1,MATCH(ES$5,'Daten Elementary'!$A:$A,0)-1,MATCH(AP216,'Daten Elementary'!$A$424:$ADO$424,0)-1))*1000000</f>
        <v>0</v>
      </c>
      <c r="ET216" s="322">
        <f t="shared" ca="1" si="178"/>
        <v>90.224118799999999</v>
      </c>
      <c r="EU216" s="322">
        <f ca="1">IF(ISERROR(OFFSET('Daten Elementary'!$A$1,MATCH(EU$5,'Daten Elementary'!$A:$A,0)-1,MATCH(AQ216,'Daten Elementary'!$A$424:$ADO$424,0)-1)),0,OFFSET('Daten Elementary'!$A$1,MATCH(EU$5,'Daten Elementary'!$A:$A,0)-1,MATCH(AQ216,'Daten Elementary'!$A$424:$ADO$424,0)-1))*1000000</f>
        <v>9.4386952999999992E-3</v>
      </c>
      <c r="EV216" s="322">
        <f ca="1">IF(ISERROR(OFFSET('Daten Elementary'!$A$1,MATCH(EV$5,'Daten Elementary'!$A:$A,0)-1,MATCH(AR216,'Daten Elementary'!$A$424:$ADO$424,0)-1)),0,OFFSET('Daten Elementary'!$A$1,MATCH(EV$5,'Daten Elementary'!$A:$A,0)-1,MATCH(AR216,'Daten Elementary'!$A$424:$ADO$424,0)-1))*1000000</f>
        <v>0.21889811000000001</v>
      </c>
      <c r="EW216" s="322">
        <f ca="1">IF(ISERROR(OFFSET('Daten Elementary'!$A$1,MATCH(EW$5,'Daten Elementary'!$A:$A,0)-1,MATCH(AS216,'Daten Elementary'!$A$424:$ADO$424,0)-1)),0,OFFSET('Daten Elementary'!$A$1,MATCH(EW$5,'Daten Elementary'!$A:$A,0)-1,MATCH(AS216,'Daten Elementary'!$A$424:$ADO$424,0)-1))*1000000</f>
        <v>2.4656975000000001</v>
      </c>
      <c r="EX216" s="323">
        <f t="shared" ca="1" si="179"/>
        <v>92.918153105300007</v>
      </c>
      <c r="EY216" s="322">
        <f ca="1">IF(ISERROR(OFFSET('Daten Elementary'!$A$1,MATCH(EY$5,'Daten Elementary'!$A:$A,0)-1,MATCH($AT216,'Daten Elementary'!$A$424:$ADO$424,0)-1)),0,OFFSET('Daten Elementary'!$A$1,MATCH(EY$5,'Daten Elementary'!$A:$A,0)-1,MATCH($AT216,'Daten Elementary'!$A$424:$ADO$424,0)-1))*1000000</f>
        <v>92.918151999999992</v>
      </c>
      <c r="EZ216" s="305">
        <f t="shared" ca="1" si="180"/>
        <v>0.99999998810458479</v>
      </c>
      <c r="FA216" s="314">
        <f ca="1">IF(ISERROR(OFFSET('Daten Elementary'!$A$1,MATCH(FA$5,'Daten Elementary'!$A:$A,0)-1,MATCH(AM216,'Daten Elementary'!$A$424:$ADO$424,0)-1)),0,OFFSET('Daten Elementary'!$A$1,MATCH(FA$5,'Daten Elementary'!$A:$A,0)-1,MATCH(AM216,'Daten Elementary'!$A$424:$ADO$424,0)-1))*1000</f>
        <v>4.8618918000000004</v>
      </c>
      <c r="FB216" s="314">
        <f ca="1">IF(ISERROR(OFFSET('Daten Elementary'!$A$1,MATCH(FB$5,'Daten Elementary'!$A:$A,0)-1,MATCH(AN216,'Daten Elementary'!$A$424:$ADO$424,0)-1)),0,OFFSET('Daten Elementary'!$A$1,MATCH(FB$5,'Daten Elementary'!$A:$A,0)-1,MATCH(AN216,'Daten Elementary'!$A$424:$ADO$424,0)-1))*1000</f>
        <v>0</v>
      </c>
      <c r="FC216" s="314">
        <f ca="1">IF(ISERROR(OFFSET('Daten Elementary'!$A$1,MATCH(FC$5,'Daten Elementary'!$A:$A,0)-1,MATCH(AO216,'Daten Elementary'!$A$424:$ADO$424,0)-1)),0,OFFSET('Daten Elementary'!$A$1,MATCH(FC$5,'Daten Elementary'!$A:$A,0)-1,MATCH(AO216,'Daten Elementary'!$A$424:$ADO$424,0)-1))*1000</f>
        <v>0.70709891999999996</v>
      </c>
      <c r="FD216" s="314">
        <f ca="1">IF(ISERROR(OFFSET('Daten Elementary'!$A$1,MATCH(FD$5,'Daten Elementary'!$A:$A,0)-1,MATCH(AP216,'Daten Elementary'!$A$424:$ADO$424,0)-1)),0,OFFSET('Daten Elementary'!$A$1,MATCH(FD$5,'Daten Elementary'!$A:$A,0)-1,MATCH(AP216,'Daten Elementary'!$A$424:$ADO$424,0)-1))*1000</f>
        <v>0</v>
      </c>
      <c r="FE216" s="314">
        <f t="shared" ca="1" si="181"/>
        <v>5.5689907200000004</v>
      </c>
      <c r="FF216" s="314">
        <f ca="1">IF(ISERROR(OFFSET('Daten Elementary'!$A$1,MATCH(FF$5,'Daten Elementary'!$A:$A,0)-1,MATCH(AQ216,'Daten Elementary'!$A$424:$ADO$424,0)-1)),0,OFFSET('Daten Elementary'!$A$1,MATCH(FF$5,'Daten Elementary'!$A:$A,0)-1,MATCH(AQ216,'Daten Elementary'!$A$424:$ADO$424,0)-1))*1000</f>
        <v>1.7535993999999999E-3</v>
      </c>
      <c r="FG216" s="314">
        <f ca="1">IF(ISERROR(OFFSET('Daten Elementary'!$A$1,MATCH(FG$5,'Daten Elementary'!$A:$A,0)-1,MATCH(AR216,'Daten Elementary'!$A$424:$ADO$424,0)-1)),0,OFFSET('Daten Elementary'!$A$1,MATCH(FG$5,'Daten Elementary'!$A:$A,0)-1,MATCH(AR216,'Daten Elementary'!$A$424:$ADO$424,0)-1))*1000</f>
        <v>0.10847592</v>
      </c>
      <c r="FH216" s="314">
        <f ca="1">IF(ISERROR(OFFSET('Daten Elementary'!$A$1,MATCH(FH$5,'Daten Elementary'!$A:$A,0)-1,MATCH(AS216,'Daten Elementary'!$A$424:$ADO$424,0)-1)),0,OFFSET('Daten Elementary'!$A$1,MATCH(FH$5,'Daten Elementary'!$A:$A,0)-1,MATCH(AS216,'Daten Elementary'!$A$424:$ADO$424,0)-1))*1000</f>
        <v>0.93091467999999999</v>
      </c>
      <c r="FI216" s="315">
        <f t="shared" ca="1" si="182"/>
        <v>6.6101349194000001</v>
      </c>
      <c r="FJ216" s="314">
        <f ca="1">IF(ISERROR(OFFSET('Daten Elementary'!$A$1,MATCH(FJ$5,'Daten Elementary'!$A:$A,0)-1,MATCH($AT216,'Daten Elementary'!$A$424:$ADO$424,0)-1)),0,OFFSET('Daten Elementary'!$A$1,MATCH(FJ$5,'Daten Elementary'!$A:$A,0)-1,MATCH($AT216,'Daten Elementary'!$A$424:$ADO$424,0)-1))*1000</f>
        <v>6.6101349000000003</v>
      </c>
      <c r="FK216" s="305">
        <f t="shared" ca="1" si="183"/>
        <v>0.99999999706511289</v>
      </c>
      <c r="FL216" s="314">
        <f ca="1">IF(ISERROR(OFFSET('Daten Elementary'!$A$1,MATCH(FL$5,'Daten Elementary'!$A:$A,0)-1,MATCH(AM216,'Daten Elementary'!$A$424:$ADO$424,0)-1)),0,OFFSET('Daten Elementary'!$A$1,MATCH(FL$5,'Daten Elementary'!$A:$A,0)-1,MATCH(AM216,'Daten Elementary'!$A$424:$ADO$424,0)-1))</f>
        <v>0</v>
      </c>
      <c r="FM216" s="314">
        <f ca="1">IF(ISERROR(OFFSET('Daten Elementary'!$A$1,MATCH(FM$5,'Daten Elementary'!$A:$A,0)-1,MATCH(AN216,'Daten Elementary'!$A$424:$ADO$424,0)-1)),0,OFFSET('Daten Elementary'!$A$1,MATCH(FM$5,'Daten Elementary'!$A:$A,0)-1,MATCH(AN216,'Daten Elementary'!$A$424:$ADO$424,0)-1))</f>
        <v>0</v>
      </c>
      <c r="FN216" s="314">
        <f ca="1">IF(ISERROR(OFFSET('Daten Elementary'!$A$1,MATCH(FN$5,'Daten Elementary'!$A:$A,0)-1,MATCH(AO216,'Daten Elementary'!$A$424:$ADO$424,0)-1)),0,OFFSET('Daten Elementary'!$A$1,MATCH(FN$5,'Daten Elementary'!$A:$A,0)-1,MATCH(AO216,'Daten Elementary'!$A$424:$ADO$424,0)-1))</f>
        <v>0</v>
      </c>
      <c r="FO216" s="314">
        <f ca="1">IF(ISERROR(OFFSET('Daten Elementary'!$A$1,MATCH(FO$5,'Daten Elementary'!$A:$A,0)-1,MATCH(AP216,'Daten Elementary'!$A$424:$ADO$424,0)-1)),0,OFFSET('Daten Elementary'!$A$1,MATCH(FO$5,'Daten Elementary'!$A:$A,0)-1,MATCH(AP216,'Daten Elementary'!$A$424:$ADO$424,0)-1))</f>
        <v>0</v>
      </c>
      <c r="FP216" s="314">
        <f t="shared" ca="1" si="184"/>
        <v>0</v>
      </c>
      <c r="FQ216" s="314">
        <f ca="1">IF(ISERROR(OFFSET('Daten Elementary'!$A$1,MATCH(FQ$5,'Daten Elementary'!$A:$A,0)-1,MATCH(AQ216,'Daten Elementary'!$A$424:$ADO$424,0)-1)),0,OFFSET('Daten Elementary'!$A$1,MATCH(FQ$5,'Daten Elementary'!$A:$A,0)-1,MATCH(AQ216,'Daten Elementary'!$A$424:$ADO$424,0)-1))</f>
        <v>0</v>
      </c>
      <c r="FR216" s="314">
        <f ca="1">IF(ISERROR(OFFSET('Daten Elementary'!$A$1,MATCH(FR$5,'Daten Elementary'!$A:$A,0)-1,MATCH(AR216,'Daten Elementary'!$A$424:$ADO$424,0)-1)),0,OFFSET('Daten Elementary'!$A$1,MATCH(FR$5,'Daten Elementary'!$A:$A,0)-1,MATCH(AR216,'Daten Elementary'!$A$424:$ADO$424,0)-1))</f>
        <v>0</v>
      </c>
      <c r="FS216" s="314">
        <f ca="1">IF(ISERROR(OFFSET('Daten Elementary'!$A$1,MATCH(FS$5,'Daten Elementary'!$A:$A,0)-1,MATCH(AS216,'Daten Elementary'!$A$424:$ADO$424,0)-1)),0,OFFSET('Daten Elementary'!$A$1,MATCH(FS$5,'Daten Elementary'!$A:$A,0)-1,MATCH(AS216,'Daten Elementary'!$A$424:$ADO$424,0)-1))</f>
        <v>0</v>
      </c>
      <c r="FT216" s="315">
        <f t="shared" ca="1" si="185"/>
        <v>0</v>
      </c>
      <c r="FU216" s="314">
        <f ca="1">IF(ISERROR(OFFSET('Daten Elementary'!$A$1,MATCH(FU$5,'Daten Elementary'!$A:$A,0)-1,MATCH($AT216,'Daten Elementary'!$A$424:$ADO$424,0)-1)),0,OFFSET('Daten Elementary'!$A$1,MATCH(FU$5,'Daten Elementary'!$A:$A,0)-1,MATCH($AT216,'Daten Elementary'!$A$424:$ADO$424,0)-1))</f>
        <v>0</v>
      </c>
      <c r="FV216" s="305">
        <f t="shared" ca="1" si="186"/>
        <v>0</v>
      </c>
      <c r="FW216" s="324"/>
      <c r="FX216" s="231" t="str">
        <f t="shared" si="187"/>
        <v>Hochseeschiff</v>
      </c>
      <c r="FY216" s="231" t="str">
        <f t="shared" si="152"/>
        <v>Hochseeschiff</v>
      </c>
      <c r="FZ216" s="231" t="str">
        <f t="shared" si="153"/>
        <v/>
      </c>
      <c r="GA216" s="231" t="str">
        <f t="shared" si="154"/>
        <v/>
      </c>
      <c r="GB216" s="231"/>
    </row>
    <row r="217" spans="1:184" ht="16.5" customHeight="1">
      <c r="A217" s="364"/>
      <c r="B217" s="339"/>
      <c r="C217" s="343" t="s">
        <v>353</v>
      </c>
      <c r="D217" s="343" t="s">
        <v>10</v>
      </c>
      <c r="E217" s="390" t="s">
        <v>10</v>
      </c>
      <c r="F217" s="86">
        <v>1</v>
      </c>
      <c r="G217" s="86">
        <v>1</v>
      </c>
      <c r="H217" s="87">
        <v>1</v>
      </c>
      <c r="I217" s="88">
        <v>1</v>
      </c>
      <c r="J217" s="88"/>
      <c r="K217" s="86">
        <v>1</v>
      </c>
      <c r="L217" s="86"/>
      <c r="M217" s="86"/>
      <c r="N217" s="38" t="s">
        <v>100</v>
      </c>
      <c r="O217" s="6">
        <f ca="1">(IF(ISERROR(INDEX(INDIRECT($D$268),MATCH($AM217,$AM$4:$AM$275,0),MATCH(O$304,INDIRECT($E$268),0))*$I217/$AD217),0,INDEX(INDIRECT($D$268),MATCH($AM217,$AM$4:$AM$275,0),MATCH(O$304,INDIRECT($E$268),0))*$I217/$AD217)+IF(ISERROR(INDEX(INDIRECT($D$268),MATCH($AN217,$AN$4:$AN$275,0),MATCH(O$305,INDIRECT($E$268),0))*$J217/$AE217),0,INDEX(INDIRECT($D$268),MATCH($AN217,$AN$4:$AN$275,0),MATCH(O$305,INDIRECT($E$268),0))*$J217/$AE217))*$AC217/$F217</f>
        <v>4.5609878000000004</v>
      </c>
      <c r="P217" s="6">
        <f ca="1">(IF(ISERROR(INDEX(INDIRECT($D$268),MATCH($AO217,$AO$4:$AO$275,0),MATCH(P$304,INDIRECT($E$268),0))*$I217/$AD217),0,INDEX(INDIRECT($D$268),MATCH($AO217,$AO$4:$AO$275,0),MATCH(P$304,INDIRECT($E$268),0))*$I217/$AD217)+IF(ISERROR(INDEX(INDIRECT($D$268),MATCH($AP217,$AP$4:$AP$275,0),MATCH(P$305,INDIRECT($E$268),0))*$J217/$AE217),0,INDEX(INDIRECT($D$268),MATCH($AP217,$AP$4:$AP$275,0),MATCH(P$305,INDIRECT($E$268),0))*$J217/$AE217))*$AC217/$F217</f>
        <v>0.81795671000000003</v>
      </c>
      <c r="Q217" s="6">
        <f ca="1">INDEX(INDIRECT($D$268),MATCH($AQ217,$AQ$4:$AQ$284,0),MATCH(Q$4,INDIRECT($E$268),0))*$K217*$AC217/$F217/$AF217</f>
        <v>3.8089944E-4</v>
      </c>
      <c r="R217" s="6">
        <f ca="1">INDEX(INDIRECT($D$268),MATCH($AR217,$AR$4:$AR$284,0),MATCH(R$4,INDIRECT($E$268),0))*$K217*$AC217/$F217/$AF217</f>
        <v>6.7090637999999994E-2</v>
      </c>
      <c r="S217" s="6">
        <f ca="1">INDEX(INDIRECT($D$268),MATCH($AS217,$AS$4:$AS$284,0),MATCH(S$4,INDIRECT($E$268),0))*$K217*$AC217/$F217/$AF217</f>
        <v>0.56943741999999997</v>
      </c>
      <c r="T217" s="7">
        <f t="shared" ca="1" si="190"/>
        <v>6.0158534674400004</v>
      </c>
      <c r="U217" s="6">
        <f>IF($B$268=6,(IF(OR(AJ217="Benzin",AJ217="Diesel"),$AK217*INDEX('DIN EN 16258'!$I:$I,MATCH('mobitool-Faktoren v2.0'!$AI217,'DIN EN 16258'!$A:$A,0))*$I217/$AD217+$AL217*INDEX('DIN EN 16258'!$I:$I,MATCH('mobitool-Faktoren v2.0'!$AJ217,'DIN EN 16258'!$A:$A,0))*$I217/$AD217,IF(ISERROR($AK217*INDEX('DIN EN 16258'!$I:$I,MATCH('mobitool-Faktoren v2.0'!$AI217,'DIN EN 16258'!$A:$A,0))*$I217/$AD217),0,$AK217*INDEX('DIN EN 16258'!$I:$I,MATCH('mobitool-Faktoren v2.0'!$AI217,'DIN EN 16258'!$A:$A,0))*$I217/$AD217)+IF(ISERROR($AL217*INDEX('DIN EN 16258'!$I:$I,MATCH('mobitool-Faktoren v2.0'!$AJ217,'DIN EN 16258'!$A:$A,0))*$J217/$AE217),0,$AL217*INDEX('DIN EN 16258'!$I:$I,MATCH('mobitool-Faktoren v2.0'!$AJ217,'DIN EN 16258'!$A:$A,0))*$J217/$AE217)))*1000,
IF($B$268=1,(IF(OR(AJ217="Benzin",AJ217="Diesel"),$AK217*INDEX('DIN EN 16258'!$D:$D,MATCH('mobitool-Faktoren v2.0'!$AI217,'DIN EN 16258'!$A:$A,0))*$I217/$AD217+$AL217*INDEX('DIN EN 16258'!$D:$D,MATCH('mobitool-Faktoren v2.0'!$AJ217,'DIN EN 16258'!$A:$A,0))*$I217/$AD217,IF(ISERROR($AK217*INDEX('DIN EN 16258'!$D:$D,MATCH('mobitool-Faktoren v2.0'!$AI217,'DIN EN 16258'!$A:$A,0))*$I217/$AD217),0,$AK217*INDEX('DIN EN 16258'!$D:$D,MATCH('mobitool-Faktoren v2.0'!$AI217,'DIN EN 16258'!$A:$A,0))*$I217/$AD217)+IF(ISERROR($AL217*INDEX('DIN EN 16258'!$D:$D,MATCH('mobitool-Faktoren v2.0'!$AJ217,'DIN EN 16258'!$A:$A,0))*$J217/$AE217),0,$AL217*INDEX('DIN EN 16258'!$D:$D,MATCH('mobitool-Faktoren v2.0'!$AJ217,'DIN EN 16258'!$A:$A,0))*$J217/$AE217))),0))*$AC217/$F217</f>
        <v>4.4852850000000002</v>
      </c>
      <c r="V217" s="6">
        <f>IF($B$268=6,(IF(OR(AJ217="Benzin",AJ217="Diesel"),$AK217*INDEX('DIN EN 16258'!$L:$L,MATCH('mobitool-Faktoren v2.0'!$AI217,'DIN EN 16258'!$A:$A,0))*$I217/$AD217+$AL217*INDEX('DIN EN 16258'!$L:$L,MATCH('mobitool-Faktoren v2.0'!$AJ217,'DIN EN 16258'!$A:$A,0))*$I217/$AD217,IF(ISERROR($AK217*INDEX('DIN EN 16258'!$L:$L,MATCH('mobitool-Faktoren v2.0'!$AI217,'DIN EN 16258'!$A:$A,0))*$I217/$AD217),0,$AK217*INDEX('DIN EN 16258'!$L:$L,MATCH('mobitool-Faktoren v2.0'!$AI217,'DIN EN 16258'!$A:$A,0))*$I217/$AD217)+IF(ISERROR($AL217*INDEX('DIN EN 16258'!$L:$L,MATCH('mobitool-Faktoren v2.0'!$AJ217,'DIN EN 16258'!$A:$A,0))*$J217/$AE217),0,$AL217*INDEX('DIN EN 16258'!$L:$L,MATCH('mobitool-Faktoren v2.0'!$AJ217,'DIN EN 16258'!$A:$A,0))*$J217/$AE217)))*1000,
IF($B$268=1,(IF(OR(AJ217="Benzin",AJ217="Diesel"),$AK217*INDEX('DIN EN 16258'!$F:$F,MATCH('mobitool-Faktoren v2.0'!$AI217,'DIN EN 16258'!$A:$A,0))*$I217/$AD217+$AL217*INDEX('DIN EN 16258'!$F:$F,MATCH('mobitool-Faktoren v2.0'!$AJ217,'DIN EN 16258'!$A:$A,0))*$I217/$AD217,IF(ISERROR($AK217*INDEX('DIN EN 16258'!$F:$F,MATCH('mobitool-Faktoren v2.0'!$AI217,'DIN EN 16258'!$A:$A,0))*$I217/$AD217),0,$AK217*INDEX('DIN EN 16258'!$F:$F,MATCH('mobitool-Faktoren v2.0'!$AI217,'DIN EN 16258'!$A:$A,0))*$I217/$AD217)+IF(ISERROR($AL217*INDEX('DIN EN 16258'!$F:$F,MATCH('mobitool-Faktoren v2.0'!$AJ217,'DIN EN 16258'!$A:$A,0))*$J217/$AE217),0,$AL217*INDEX('DIN EN 16258'!$F:$F,MATCH('mobitool-Faktoren v2.0'!$AJ217,'DIN EN 16258'!$A:$A,0))*$J217/$AE217))),0))*$AC217/$F217</f>
        <v>4.855499</v>
      </c>
      <c r="W217" s="39" t="s">
        <v>675</v>
      </c>
      <c r="X217" s="39" t="s">
        <v>162</v>
      </c>
      <c r="Y217" s="300"/>
      <c r="Z217" s="300"/>
      <c r="AA217" s="299"/>
      <c r="AB217" s="299"/>
      <c r="AC217" s="300">
        <v>1</v>
      </c>
      <c r="AD217" s="298">
        <v>1</v>
      </c>
      <c r="AE217" s="298"/>
      <c r="AF217" s="337">
        <v>1</v>
      </c>
      <c r="AG217" s="337"/>
      <c r="AH217" s="337"/>
      <c r="AI217" s="373" t="s">
        <v>604</v>
      </c>
      <c r="AJ217" s="373"/>
      <c r="AK217" s="374">
        <v>1.4239000000000001E-3</v>
      </c>
      <c r="AL217" s="374"/>
      <c r="AM217" s="202" t="s">
        <v>721</v>
      </c>
      <c r="AN217" s="202" t="s">
        <v>81</v>
      </c>
      <c r="AO217" s="202" t="s">
        <v>722</v>
      </c>
      <c r="AP217" s="202" t="s">
        <v>81</v>
      </c>
      <c r="AQ217" s="202" t="s">
        <v>723</v>
      </c>
      <c r="AR217" s="202" t="s">
        <v>724</v>
      </c>
      <c r="AS217" s="202" t="s">
        <v>725</v>
      </c>
      <c r="AT217" s="202" t="s">
        <v>726</v>
      </c>
      <c r="AU217" s="303">
        <f ca="1">IF(ISERROR(OFFSET('Daten KEA'!$A$1,MATCH(AU$5,'Daten KEA'!$A:$A,0)-1,MATCH(AM217,'Daten KEA'!$A$424:$ADO$424,0)-1)),0,OFFSET('Daten KEA'!$A$1,MATCH(AU$5,'Daten KEA'!$A:$A,0)-1,MATCH(AM217,'Daten KEA'!$A$424:$ADO$424,0)-1))+IF(ISERROR(AK217*INDEX('Energiefaktoren Ecoinvent'!$D:$D,MATCH('mobitool-Faktoren v2.0'!AI217,'Energiefaktoren Ecoinvent'!$A:$A,0))),0,AK217*INDEX('Energiefaktoren Ecoinvent'!$D:$D,MATCH('mobitool-Faktoren v2.0'!AI217,'Energiefaktoren Ecoinvent'!$A:$A,0)))+IF(OR(AJ217="Benzin",AJ217="Diesel"),IF(ISERROR(OFFSET('Daten KEA'!$A$1,MATCH(AV$5,'Daten KEA'!$A:$A,0)-1,MATCH(AN217,'Daten KEA'!$A$424:$ADO$424,0)-1)),0,OFFSET('Daten KEA'!$A$1,MATCH(AV$5,'Daten KEA'!$A:$A,0)-1,MATCH(AN217,'Daten KEA'!$A$424:$ADO$424,0)-1))+IF(ISERROR(AL217*INDEX('Energiefaktoren Ecoinvent'!$D:$D,MATCH('mobitool-Faktoren v2.0'!AJ217,'Energiefaktoren Ecoinvent'!$A:$A,0))),0,AL217*INDEX('Energiefaktoren Ecoinvent'!$D:$D,MATCH('mobitool-Faktoren v2.0'!AJ217,'Energiefaktoren Ecoinvent'!$A:$A,0))),0)</f>
        <v>5.9468254490000011E-2</v>
      </c>
      <c r="AV217" s="303">
        <f ca="1">IF(OR(AJ217="Benzin",AJ217="Diesel"),0,IF(ISERROR(OFFSET('Daten KEA'!$A$1,MATCH(AV$5,'Daten KEA'!$A:$A,0)-1,MATCH(AN217,'Daten KEA'!$A$424:$ADO$424,0)-1)),0,OFFSET('Daten KEA'!$A$1,MATCH(AV$5,'Daten KEA'!$A:$A,0)-1,MATCH(AN217,'Daten KEA'!$A$424:$ADO$424,0)-1))+IF(ISERROR(AL217*INDEX('Energiefaktoren Ecoinvent'!$D:$D,MATCH('mobitool-Faktoren v2.0'!AJ217,'Energiefaktoren Ecoinvent'!$A:$A,0))),0,AL217*INDEX('Energiefaktoren Ecoinvent'!$D:$D,MATCH('mobitool-Faktoren v2.0'!AJ217,'Energiefaktoren Ecoinvent'!$A:$A,0))))</f>
        <v>0</v>
      </c>
      <c r="AW217" s="303">
        <f ca="1">IF(ISERROR(OFFSET('Daten KEA'!$A$1,MATCH(AW$5,'Daten KEA'!$A:$A,0)-1,MATCH(AO217,'Daten KEA'!$A$424:$ADO$424,0)-1)),0,OFFSET('Daten KEA'!$A$1,MATCH(AW$5,'Daten KEA'!$A:$A,0)-1,MATCH(AO217,'Daten KEA'!$A$424:$ADO$424,0)-1))-IF(ISERROR(AK217*INDEX('Energiefaktoren Ecoinvent'!$D:$D,MATCH('mobitool-Faktoren v2.0'!AI217,'Energiefaktoren Ecoinvent'!$A:$A,0))),0,AK217*INDEX('Energiefaktoren Ecoinvent'!$D:$D,MATCH('mobitool-Faktoren v2.0'!AI217,'Energiefaktoren Ecoinvent'!$A:$A,0)))+IF(OR(AJ217="Benzin",AJ217="Diesel"),IF(ISERROR(OFFSET('Daten KEA'!$A$1,MATCH(AX$5,'Daten KEA'!$A:$A,0)-1,MATCH(AP217,'Daten KEA'!$A$424:$ADO$424,0)-1)),0,OFFSET('Daten KEA'!$A$1,MATCH(AX$5,'Daten KEA'!$A:$A,0)-1,MATCH(AP217,'Daten KEA'!$A$424:$ADO$424,0)-1))-IF(ISERROR(AL217*INDEX('Energiefaktoren Ecoinvent'!$D:$D,MATCH('mobitool-Faktoren v2.0'!AJ217,'Energiefaktoren Ecoinvent'!$A:$A,0))),0,AL217*INDEX('Energiefaktoren Ecoinvent'!$D:$D,MATCH('mobitool-Faktoren v2.0'!AJ217,'Energiefaktoren Ecoinvent'!$A:$A,0))),0)</f>
        <v>1.8451016999999986E-2</v>
      </c>
      <c r="AX217" s="303">
        <f ca="1">IF(OR(AJ217="Benzin",AJ217="Diesel"),0,IF(ISERROR(OFFSET('Daten KEA'!$A$1,MATCH(AX$5,'Daten KEA'!$A:$A,0)-1,MATCH(AP217,'Daten KEA'!$A$424:$ADO$424,0)-1)),0,OFFSET('Daten KEA'!$A$1,MATCH(AX$5,'Daten KEA'!$A:$A,0)-1,MATCH(AP217,'Daten KEA'!$A$424:$ADO$424,0)-1))-IF(ISERROR(AL217*INDEX('Energiefaktoren Ecoinvent'!$D:$D,MATCH('mobitool-Faktoren v2.0'!AJ217,'Energiefaktoren Ecoinvent'!$A:$A,0))),0,AL217*INDEX('Energiefaktoren Ecoinvent'!$D:$D,MATCH('mobitool-Faktoren v2.0'!AJ217,'Energiefaktoren Ecoinvent'!$A:$A,0))))</f>
        <v>0</v>
      </c>
      <c r="AY217" s="303">
        <f t="shared" ca="1" si="155"/>
        <v>7.7919271489999997E-2</v>
      </c>
      <c r="AZ217" s="303">
        <f ca="1">IF(ISERROR(OFFSET('Daten KEA'!$A$1,MATCH(AZ$5,'Daten KEA'!$A:$A,0)-1,MATCH(AQ217,'Daten KEA'!$A$424:$ADO$424,0)-1)),0,OFFSET('Daten KEA'!$A$1,MATCH(AZ$5,'Daten KEA'!$A:$A,0)-1,MATCH(AQ217,'Daten KEA'!$A$424:$ADO$424,0)-1))</f>
        <v>1.0838319E-5</v>
      </c>
      <c r="BA217" s="303">
        <f ca="1">IF(ISERROR(OFFSET('Daten KEA'!$A$1,MATCH(BA$5,'Daten KEA'!$A:$A,0)-1,MATCH(AR217,'Daten KEA'!$A$424:$ADO$424,0)-1)),0,OFFSET('Daten KEA'!$A$1,MATCH(BA$5,'Daten KEA'!$A:$A,0)-1,MATCH(AR217,'Daten KEA'!$A$424:$ADO$424,0)-1))</f>
        <v>1.0210958999999999E-3</v>
      </c>
      <c r="BB217" s="303">
        <f ca="1">IF(ISERROR(OFFSET('Daten KEA'!$A$1,MATCH(BB$5,'Daten KEA'!$A:$A,0)-1,MATCH(AS217,'Daten KEA'!$A$424:$ADO$424,0)-1)),0,OFFSET('Daten KEA'!$A$1,MATCH(BB$5,'Daten KEA'!$A:$A,0)-1,MATCH(AS217,'Daten KEA'!$A$424:$ADO$424,0)-1))</f>
        <v>1.2454448999999999E-2</v>
      </c>
      <c r="BC217" s="304">
        <f t="shared" ca="1" si="151"/>
        <v>9.1405654709E-2</v>
      </c>
      <c r="BD217" s="303">
        <f ca="1">IF(ISERROR(OFFSET('Daten KEA'!$A$1,MATCH(BD$5,'Daten KEA'!$A:$A,0)-1,MATCH(AT217,'Daten KEA'!$A$424:$ADO$424,0)-1)),0,OFFSET('Daten KEA'!$A$1,MATCH(BD$5,'Daten KEA'!$A:$A,0)-1,MATCH(AT217,'Daten KEA'!$A$424:$ADO$424,0)-1))</f>
        <v>9.1405655000000002E-2</v>
      </c>
      <c r="BE217" s="305">
        <f t="shared" ca="1" si="156"/>
        <v>1.0000000031836105</v>
      </c>
      <c r="BF217" s="306">
        <f ca="1">IF(ISERROR(OFFSET('Daten KEA'!$A$1,MATCH(BF$5,'Daten KEA'!$A:$A,0)-1,MATCH(AM217,'Daten KEA'!$A$424:$ADO$424,0)-1)),0,OFFSET('Daten KEA'!$A$1,MATCH(BF$5,'Daten KEA'!$A:$A,0)-1,MATCH(AM217,'Daten KEA'!$A$424:$ADO$424,0)-1))+IF(ISERROR($AK217*INDEX('Energiefaktoren Ecoinvent'!$H:$H,MATCH('mobitool-Faktoren v2.0'!$AI217,'Energiefaktoren Ecoinvent'!$A:$A,0))),0,$AK217*INDEX('Energiefaktoren Ecoinvent'!$H:$H,MATCH('mobitool-Faktoren v2.0'!$AI217,'Energiefaktoren Ecoinvent'!$A:$A,0)))+IF(OR(AJ217="Benzin",AJ217="Diesel"),IF(ISERROR(OFFSET('Daten KEA'!$A$1,MATCH(BG$5,'Daten KEA'!$A:$A,0)-1,MATCH(AN217,'Daten KEA'!$A$424:$ADO$424,0)-1)),0,OFFSET('Daten KEA'!$A$1,MATCH(BG$5,'Daten KEA'!$A:$A,0)-1,MATCH(AN217,'Daten KEA'!$A$424:$ADO$424,0)-1))+IF(ISERROR($AL217*INDEX('Energiefaktoren Ecoinvent'!$H:$H,MATCH('mobitool-Faktoren v2.0'!$AJ217,'Energiefaktoren Ecoinvent'!$A:$A,0))),0,$AL217*INDEX('Energiefaktoren Ecoinvent'!$H:$H,MATCH('mobitool-Faktoren v2.0'!$AJ217,'Energiefaktoren Ecoinvent'!$A:$A,0))),0)</f>
        <v>5.9463615811767109E-2</v>
      </c>
      <c r="BG217" s="306">
        <f ca="1">IF(OR(AJ217="Benzin",AJ217="Diesel"),0,IF(ISERROR(OFFSET('Daten KEA'!$A$1,MATCH(BG$5,'Daten KEA'!$A:$A,0)-1,MATCH(AN217,'Daten KEA'!$A$424:$ADO$424,0)-1)),0,OFFSET('Daten KEA'!$A$1,MATCH(BG$5,'Daten KEA'!$A:$A,0)-1,MATCH(AN217,'Daten KEA'!$A$424:$ADO$424,0)-1))+IF(ISERROR($AL217*INDEX('Energiefaktoren Ecoinvent'!$H:$H,MATCH('mobitool-Faktoren v2.0'!$AJ217,'Energiefaktoren Ecoinvent'!$A:$A,0))),0,$AL217*INDEX('Energiefaktoren Ecoinvent'!$H:$H,MATCH('mobitool-Faktoren v2.0'!$AJ217,'Energiefaktoren Ecoinvent'!$A:$A,0))))</f>
        <v>0</v>
      </c>
      <c r="BH217" s="306">
        <f ca="1">IF(ISERROR(OFFSET('Daten KEA'!$A$1,MATCH(BH$5,'Daten KEA'!$A:$A,0)-1,MATCH(AO217,'Daten KEA'!$A$424:$ADO$424,0)-1)),0,OFFSET('Daten KEA'!$A$1,MATCH(BH$5,'Daten KEA'!$A:$A,0)-1,MATCH(AO217,'Daten KEA'!$A$424:$ADO$424,0)-1))-IF(ISERROR($AK217*INDEX('Energiefaktoren Ecoinvent'!$H:$H,MATCH('mobitool-Faktoren v2.0'!$AI217,'Energiefaktoren Ecoinvent'!$A:$A,0))),0,$AK217*INDEX('Energiefaktoren Ecoinvent'!$H:$H,MATCH('mobitool-Faktoren v2.0'!$AI217,'Energiefaktoren Ecoinvent'!$A:$A,0)))+IF(OR(AJ217="Benzin",AJ217="Diesel"),IF(ISERROR(OFFSET('Daten KEA'!$A$1,MATCH(BI$5,'Daten KEA'!$A:$A,0)-1,MATCH(AP217,'Daten KEA'!$A$424:$ADO$424,0)-1)),0,OFFSET('Daten KEA'!$A$1,MATCH(BI$5,'Daten KEA'!$A:$A,0)-1,MATCH(AP217,'Daten KEA'!$A$424:$ADO$424,0)-1))-IF(ISERROR($AL217*INDEX('Energiefaktoren Ecoinvent'!$H:$H,MATCH('mobitool-Faktoren v2.0'!$AJ217,'Energiefaktoren Ecoinvent'!$A:$A,0))),0,$AL217*INDEX('Energiefaktoren Ecoinvent'!$H:$H,MATCH('mobitool-Faktoren v2.0'!$AJ217,'Energiefaktoren Ecoinvent'!$A:$A,0))),0)</f>
        <v>1.824635541849999E-2</v>
      </c>
      <c r="BI217" s="306">
        <f ca="1">IF(OR(AJ217="Benzin",AJ217="Diesel"),0,IF(ISERROR(OFFSET('Daten KEA'!$A$1,MATCH(BI$5,'Daten KEA'!$A:$A,0)-1,MATCH(AP217,'Daten KEA'!$A$424:$ADO$424,0)-1)),0,OFFSET('Daten KEA'!$A$1,MATCH(BI$5,'Daten KEA'!$A:$A,0)-1,MATCH(AP217,'Daten KEA'!$A$424:$ADO$424,0)-1))-IF(ISERROR($AL217*INDEX('Energiefaktoren Ecoinvent'!$H:$H,MATCH('mobitool-Faktoren v2.0'!$AJ217,'Energiefaktoren Ecoinvent'!$A:$A,0))),0,$AL217*INDEX('Energiefaktoren Ecoinvent'!$H:$H,MATCH('mobitool-Faktoren v2.0'!$AJ217,'Energiefaktoren Ecoinvent'!$A:$A,0))))</f>
        <v>0</v>
      </c>
      <c r="BJ217" s="306">
        <f t="shared" ca="1" si="189"/>
        <v>7.77099712302671E-2</v>
      </c>
      <c r="BK217" s="306">
        <f ca="1">IF(ISERROR(OFFSET('Daten KEA'!$A$1,MATCH(BK$5,'Daten KEA'!$A:$A,0)-1,MATCH(AQ217,'Daten KEA'!$A$424:$ADO$424,0)-1)),0,OFFSET('Daten KEA'!$A$1,MATCH(BK$5,'Daten KEA'!$A:$A,0)-1,MATCH(AQ217,'Daten KEA'!$A$424:$ADO$424,0)-1))</f>
        <v>1.0139765221055999E-5</v>
      </c>
      <c r="BL217" s="306">
        <f ca="1">IF(ISERROR(OFFSET('Daten KEA'!$A$1,MATCH(BL$5,'Daten KEA'!$A:$A,0)-1,MATCH(AR217,'Daten KEA'!$A$424:$ADO$424,0)-1)),0,OFFSET('Daten KEA'!$A$1,MATCH(BL$5,'Daten KEA'!$A:$A,0)-1,MATCH(AR217,'Daten KEA'!$A$424:$ADO$424,0)-1))</f>
        <v>9.8708612076606997E-4</v>
      </c>
      <c r="BM217" s="306">
        <f ca="1">IF(ISERROR(OFFSET('Daten KEA'!$A$1,MATCH(BM$5,'Daten KEA'!$A:$A,0)-1,MATCH(AS217,'Daten KEA'!$A$424:$ADO$424,0)-1)),0,OFFSET('Daten KEA'!$A$1,MATCH(BM$5,'Daten KEA'!$A:$A,0)-1,MATCH(AS217,'Daten KEA'!$A$424:$ADO$424,0)-1))</f>
        <v>1.1286362650848602E-2</v>
      </c>
      <c r="BN217" s="307">
        <f t="shared" ca="1" si="148"/>
        <v>8.999355976710284E-2</v>
      </c>
      <c r="BO217" s="306">
        <f ca="1">IF(ISERROR(OFFSET('Daten KEA'!$A$1,MATCH(BO$5,'Daten KEA'!$A:$A,0)-1,MATCH(AT217,'Daten KEA'!$A$424:$ADO$424,0)-1)),0,OFFSET('Daten KEA'!$A$1,MATCH(BO$5,'Daten KEA'!$A:$A,0)-1,MATCH(AT217,'Daten KEA'!$A$424:$ADO$424,0)-1))</f>
        <v>8.9993560117960003E-2</v>
      </c>
      <c r="BP217" s="305">
        <f t="shared" ca="1" si="157"/>
        <v>1.0000000038986918</v>
      </c>
      <c r="BQ217" s="308">
        <f ca="1">IF(ISERROR(OFFSET('Daten GWP'!$A$1,MATCH(BQ$5,'Daten GWP'!$A:$A,0)-1,MATCH(AM217,'Daten GWP'!$A$424:$ADO$424,0)-1)),0,OFFSET('Daten GWP'!$A$1,MATCH(BQ$5,'Daten GWP'!$A:$A,0)-1,MATCH(AM217,'Daten GWP'!$A$424:$ADO$424,0)-1))*1000</f>
        <v>4.5609878000000004</v>
      </c>
      <c r="BR217" s="308">
        <f ca="1">IF(ISERROR(OFFSET('Daten GWP'!$A$1,MATCH(BR$5,'Daten GWP'!$A:$A,0)-1,MATCH(AN217,'Daten GWP'!$A$424:$ADO$424,0)-1)),0,OFFSET('Daten GWP'!$A$1,MATCH(BR$5,'Daten GWP'!$A:$A,0)-1,MATCH(AN217,'Daten GWP'!$A$424:$ADO$424,0)-1))*1000</f>
        <v>0</v>
      </c>
      <c r="BS217" s="308">
        <f ca="1">IF(ISERROR(OFFSET('Daten GWP'!$A$1,MATCH(BS$5,'Daten GWP'!$A:$A,0)-1,MATCH(AO217,'Daten GWP'!$A$424:$ADO$424,0)-1)),0,OFFSET('Daten GWP'!$A$1,MATCH(BS$5,'Daten GWP'!$A:$A,0)-1,MATCH(AO217,'Daten GWP'!$A$424:$ADO$424,0)-1))*1000</f>
        <v>0.81795671000000003</v>
      </c>
      <c r="BT217" s="308">
        <f ca="1">IF(ISERROR(OFFSET('Daten GWP'!$A$1,MATCH(BT$5,'Daten GWP'!$A:$A,0)-1,MATCH(AP217,'Daten GWP'!$A$424:$ADO$424,0)-1)),0,OFFSET('Daten GWP'!$A$1,MATCH(BT$5,'Daten GWP'!$A:$A,0)-1,MATCH(AP217,'Daten GWP'!$A$424:$ADO$424,0)-1))*1000</f>
        <v>0</v>
      </c>
      <c r="BU217" s="308">
        <f t="shared" ca="1" si="158"/>
        <v>5.3789445100000002</v>
      </c>
      <c r="BV217" s="308">
        <f ca="1">IF(ISERROR(OFFSET('Daten GWP'!$A$1,MATCH(BV$5,'Daten GWP'!$A:$A,0)-1,MATCH(AQ217,'Daten GWP'!$A$424:$ADO$424,0)-1)),0,OFFSET('Daten GWP'!$A$1,MATCH(BV$5,'Daten GWP'!$A:$A,0)-1,MATCH(AQ217,'Daten GWP'!$A$424:$ADO$424,0)-1))*1000</f>
        <v>3.8089944E-4</v>
      </c>
      <c r="BW217" s="308">
        <f ca="1">IF(ISERROR(OFFSET('Daten GWP'!$A$1,MATCH(BW$5,'Daten GWP'!$A:$A,0)-1,MATCH(AR217,'Daten GWP'!$A$424:$ADO$424,0)-1)),0,OFFSET('Daten GWP'!$A$1,MATCH(BW$5,'Daten GWP'!$A:$A,0)-1,MATCH(AR217,'Daten GWP'!$A$424:$ADO$424,0)-1))*1000</f>
        <v>6.7090637999999994E-2</v>
      </c>
      <c r="BX217" s="308">
        <f ca="1">IF(ISERROR(OFFSET('Daten GWP'!$A$1,MATCH(BX$5,'Daten GWP'!$A:$A,0)-1,MATCH(AS217,'Daten GWP'!$A$424:$ADO$424,0)-1)),0,OFFSET('Daten GWP'!$A$1,MATCH(BX$5,'Daten GWP'!$A:$A,0)-1,MATCH(AS217,'Daten GWP'!$A$424:$ADO$424,0)-1))*1000</f>
        <v>0.56943741999999997</v>
      </c>
      <c r="BY217" s="309">
        <f t="shared" ca="1" si="149"/>
        <v>6.0158534674399995</v>
      </c>
      <c r="BZ217" s="308">
        <f ca="1">IF(ISERROR(OFFSET('Daten GWP'!$A$1,MATCH(BZ$5,'Daten GWP'!$A:$A,0)-1,MATCH(AT217,'Daten GWP'!$A$424:$ADO$424,0)-1)),0,OFFSET('Daten GWP'!$A$1,MATCH(BZ$5,'Daten GWP'!$A:$A,0)-1,MATCH(AT217,'Daten GWP'!$A$424:$ADO$424,0)-1))*1000</f>
        <v>6.0158535000000004</v>
      </c>
      <c r="CA217" s="305">
        <f t="shared" ca="1" si="159"/>
        <v>1.0000000054123661</v>
      </c>
      <c r="CB217" s="310">
        <f ca="1">IF(ISERROR(OFFSET('Daten Elementary'!$A$1,MATCH(CB$5,'Daten Elementary'!$A:$A,0)-1,MATCH(AM217,'Daten Elementary'!$A$424:$ADO$424,0)-1)),0,OFFSET('Daten Elementary'!$A$1,MATCH(CB$5,'Daten Elementary'!$A:$A,0)-1,MATCH(AM217,'Daten Elementary'!$A$424:$ADO$424,0)-1))*1000000</f>
        <v>8.8338815000000004</v>
      </c>
      <c r="CC217" s="310">
        <f ca="1">IF(ISERROR(OFFSET('Daten Elementary'!$A$1,MATCH(CC$5,'Daten Elementary'!$A:$A,0)-1,MATCH(AN217,'Daten Elementary'!$A$424:$ADO$424,0)-1)),0,OFFSET('Daten Elementary'!$A$1,MATCH(CC$5,'Daten Elementary'!$A:$A,0)-1,MATCH(AN217,'Daten Elementary'!$A$424:$ADO$424,0)-1))*1000000</f>
        <v>0</v>
      </c>
      <c r="CD217" s="310">
        <f ca="1">IF(ISERROR(OFFSET('Daten Elementary'!$A$1,MATCH(CD$5,'Daten Elementary'!$A:$A,0)-1,MATCH(AO217,'Daten Elementary'!$A$424:$ADO$424,0)-1)),0,OFFSET('Daten Elementary'!$A$1,MATCH(CD$5,'Daten Elementary'!$A:$A,0)-1,MATCH(AO217,'Daten Elementary'!$A$424:$ADO$424,0)-1))*1000000</f>
        <v>0.34060689000000005</v>
      </c>
      <c r="CE217" s="310">
        <f ca="1">IF(ISERROR(OFFSET('Daten Elementary'!$A$1,MATCH(CE$5,'Daten Elementary'!$A:$A,0)-1,MATCH(AP217,'Daten Elementary'!$A$424:$ADO$424,0)-1)),0,OFFSET('Daten Elementary'!$A$1,MATCH(CE$5,'Daten Elementary'!$A:$A,0)-1,MATCH(AP217,'Daten Elementary'!$A$424:$ADO$424,0)-1))*1000000</f>
        <v>0</v>
      </c>
      <c r="CF217" s="310">
        <f t="shared" ca="1" si="160"/>
        <v>9.1744883900000005</v>
      </c>
      <c r="CG217" s="310">
        <f ca="1">IF(ISERROR(OFFSET('Daten Elementary'!$A$1,MATCH(CG$5,'Daten Elementary'!$A:$A,0)-1,MATCH(AQ217,'Daten Elementary'!$A$424:$ADO$424,0)-1)),0,OFFSET('Daten Elementary'!$A$1,MATCH(CG$5,'Daten Elementary'!$A:$A,0)-1,MATCH(AQ217,'Daten Elementary'!$A$424:$ADO$424,0)-1))*1000000</f>
        <v>2.4857993999999995E-4</v>
      </c>
      <c r="CH217" s="310">
        <f ca="1">IF(ISERROR(OFFSET('Daten Elementary'!$A$1,MATCH(CH$5,'Daten Elementary'!$A:$A,0)-1,MATCH(AR217,'Daten Elementary'!$A$424:$ADO$424,0)-1)),0,OFFSET('Daten Elementary'!$A$1,MATCH(CH$5,'Daten Elementary'!$A:$A,0)-1,MATCH(AR217,'Daten Elementary'!$A$424:$ADO$424,0)-1))*1000000</f>
        <v>0.1474181</v>
      </c>
      <c r="CI217" s="310">
        <f ca="1">IF(ISERROR(OFFSET('Daten Elementary'!$A$1,MATCH(CI$5,'Daten Elementary'!$A:$A,0)-1,MATCH(AS217,'Daten Elementary'!$A$424:$ADO$424,0)-1)),0,OFFSET('Daten Elementary'!$A$1,MATCH(CI$5,'Daten Elementary'!$A:$A,0)-1,MATCH(AS217,'Daten Elementary'!$A$424:$ADO$424,0)-1))*1000000</f>
        <v>0.14624506000000001</v>
      </c>
      <c r="CJ217" s="311">
        <f t="shared" ca="1" si="161"/>
        <v>9.4684001299399991</v>
      </c>
      <c r="CK217" s="310">
        <f ca="1">IF(ISERROR(OFFSET('Daten Elementary'!$A$1,MATCH(CK$5,'Daten Elementary'!$A:$A,0)-1,MATCH($AT217,'Daten Elementary'!$A$424:$ADO$424,0)-1)),0,OFFSET('Daten Elementary'!$A$1,MATCH(CK$5,'Daten Elementary'!$A:$A,0)-1,MATCH($AT217,'Daten Elementary'!$A$424:$ADO$424,0)-1))*1000000</f>
        <v>9.4684001000000002</v>
      </c>
      <c r="CL217" s="305">
        <f t="shared" ca="1" si="162"/>
        <v>0.99999999683790308</v>
      </c>
      <c r="CM217" s="312">
        <f ca="1">IF(ISERROR(OFFSET('Daten Elementary'!$A$1,MATCH(CM$5,'Daten Elementary'!$A:$A,0)-1,MATCH(AM217,'Daten Elementary'!$A$424:$ADO$424,0)-1)),0,OFFSET('Daten Elementary'!$A$1,MATCH(CM$5,'Daten Elementary'!$A:$A,0)-1,MATCH(AM217,'Daten Elementary'!$A$424:$ADO$424,0)-1))*1000000</f>
        <v>7.9783965999999999</v>
      </c>
      <c r="CN217" s="312">
        <f ca="1">IF(ISERROR(OFFSET('Daten Elementary'!$A$1,MATCH(CN$5,'Daten Elementary'!$A:$A,0)-1,MATCH(AN217,'Daten Elementary'!$A$424:$ADO$424,0)-1)),0,OFFSET('Daten Elementary'!$A$1,MATCH(CN$5,'Daten Elementary'!$A:$A,0)-1,MATCH(AN217,'Daten Elementary'!$A$424:$ADO$424,0)-1))*1000000</f>
        <v>0</v>
      </c>
      <c r="CO217" s="312">
        <f ca="1">IF(ISERROR(OFFSET('Daten Elementary'!$A$1,MATCH(CO$5,'Daten Elementary'!$A:$A,0)-1,MATCH(AO217,'Daten Elementary'!$A$424:$ADO$424,0)-1)),0,OFFSET('Daten Elementary'!$A$1,MATCH(CO$5,'Daten Elementary'!$A:$A,0)-1,MATCH(AO217,'Daten Elementary'!$A$424:$ADO$424,0)-1))*1000000</f>
        <v>0.27555267999999999</v>
      </c>
      <c r="CP217" s="312">
        <f ca="1">IF(ISERROR(OFFSET('Daten Elementary'!$A$1,MATCH(CP$5,'Daten Elementary'!$A:$A,0)-1,MATCH(AP217,'Daten Elementary'!$A$424:$ADO$424,0)-1)),0,OFFSET('Daten Elementary'!$A$1,MATCH(CP$5,'Daten Elementary'!$A:$A,0)-1,MATCH(AP217,'Daten Elementary'!$A$424:$ADO$424,0)-1))*1000000</f>
        <v>0</v>
      </c>
      <c r="CQ217" s="312">
        <f t="shared" ca="1" si="163"/>
        <v>8.2539492800000005</v>
      </c>
      <c r="CR217" s="312">
        <f ca="1">IF(ISERROR(OFFSET('Daten Elementary'!$A$1,MATCH(CR$5,'Daten Elementary'!$A:$A,0)-1,MATCH(AQ217,'Daten Elementary'!$A$424:$ADO$424,0)-1)),0,OFFSET('Daten Elementary'!$A$1,MATCH(CR$5,'Daten Elementary'!$A:$A,0)-1,MATCH(AQ217,'Daten Elementary'!$A$424:$ADO$424,0)-1))*1000000</f>
        <v>7.2492596E-5</v>
      </c>
      <c r="CS217" s="312">
        <f ca="1">IF(ISERROR(OFFSET('Daten Elementary'!$A$1,MATCH(CS$5,'Daten Elementary'!$A:$A,0)-1,MATCH(AR217,'Daten Elementary'!$A$424:$ADO$424,0)-1)),0,OFFSET('Daten Elementary'!$A$1,MATCH(CS$5,'Daten Elementary'!$A:$A,0)-1,MATCH(AR217,'Daten Elementary'!$A$424:$ADO$424,0)-1))*1000000</f>
        <v>3.7206532E-2</v>
      </c>
      <c r="CT217" s="312">
        <f ca="1">IF(ISERROR(OFFSET('Daten Elementary'!$A$1,MATCH(CT$5,'Daten Elementary'!$A:$A,0)-1,MATCH(AS217,'Daten Elementary'!$A$424:$ADO$424,0)-1)),0,OFFSET('Daten Elementary'!$A$1,MATCH(CT$5,'Daten Elementary'!$A:$A,0)-1,MATCH(AS217,'Daten Elementary'!$A$424:$ADO$424,0)-1))*1000000</f>
        <v>0.11756738999999999</v>
      </c>
      <c r="CU217" s="313">
        <f t="shared" ca="1" si="164"/>
        <v>8.4087956945960016</v>
      </c>
      <c r="CV217" s="312">
        <f ca="1">IF(ISERROR(OFFSET('Daten Elementary'!$A$1,MATCH(CV$5,'Daten Elementary'!$A:$A,0)-1,MATCH($AT217,'Daten Elementary'!$A$424:$ADO$424,0)-1)),0,OFFSET('Daten Elementary'!$A$1,MATCH(CV$5,'Daten Elementary'!$A:$A,0)-1,MATCH($AT217,'Daten Elementary'!$A$424:$ADO$424,0)-1))*1000000</f>
        <v>8.4087957000000007</v>
      </c>
      <c r="CW217" s="305">
        <f t="shared" ca="1" si="165"/>
        <v>1.0000000006426604</v>
      </c>
      <c r="CX217" s="314">
        <f ca="1">IF(ISERROR(OFFSET('Daten Elementary'!$A$1,MATCH(CX$5,'Daten Elementary'!$A:$A,0)-1,MATCH(AM217,'Daten Elementary'!$A$424:$ADO$424,0)-1)),0,OFFSET('Daten Elementary'!$A$1,MATCH(CX$5,'Daten Elementary'!$A:$A,0)-1,MATCH(AM217,'Daten Elementary'!$A$424:$ADO$424,0)-1))*1000000</f>
        <v>4.4214734</v>
      </c>
      <c r="CY217" s="314">
        <f ca="1">IF(ISERROR(OFFSET('Daten Elementary'!$A$1,MATCH(CY$5,'Daten Elementary'!$A:$A,0)-1,MATCH(AN217,'Daten Elementary'!$A$424:$ADO$424,0)-1)),0,OFFSET('Daten Elementary'!$A$1,MATCH(CY$5,'Daten Elementary'!$A:$A,0)-1,MATCH(AN217,'Daten Elementary'!$A$424:$ADO$424,0)-1))*1000000</f>
        <v>0</v>
      </c>
      <c r="CZ217" s="314">
        <f ca="1">IF(ISERROR(OFFSET('Daten Elementary'!$A$1,MATCH(CZ$5,'Daten Elementary'!$A:$A,0)-1,MATCH(AO217,'Daten Elementary'!$A$424:$ADO$424,0)-1)),0,OFFSET('Daten Elementary'!$A$1,MATCH(CZ$5,'Daten Elementary'!$A:$A,0)-1,MATCH(AO217,'Daten Elementary'!$A$424:$ADO$424,0)-1))*1000000</f>
        <v>3.1161895999999998</v>
      </c>
      <c r="DA217" s="314">
        <f ca="1">IF(ISERROR(OFFSET('Daten Elementary'!$A$1,MATCH(DA$5,'Daten Elementary'!$A:$A,0)-1,MATCH(AP217,'Daten Elementary'!$A$424:$ADO$424,0)-1)),0,OFFSET('Daten Elementary'!$A$1,MATCH(DA$5,'Daten Elementary'!$A:$A,0)-1,MATCH(AP217,'Daten Elementary'!$A$424:$ADO$424,0)-1))*1000000</f>
        <v>0</v>
      </c>
      <c r="DB217" s="314">
        <f t="shared" ca="1" si="166"/>
        <v>7.5376630000000002</v>
      </c>
      <c r="DC217" s="314">
        <f ca="1">IF(ISERROR(OFFSET('Daten Elementary'!$A$1,MATCH(DC$5,'Daten Elementary'!$A:$A,0)-1,MATCH(AQ217,'Daten Elementary'!$A$424:$ADO$424,0)-1)),0,OFFSET('Daten Elementary'!$A$1,MATCH(DC$5,'Daten Elementary'!$A:$A,0)-1,MATCH(AQ217,'Daten Elementary'!$A$424:$ADO$424,0)-1))*1000000</f>
        <v>4.8367492999999998E-2</v>
      </c>
      <c r="DD217" s="314">
        <f ca="1">IF(ISERROR(OFFSET('Daten Elementary'!$A$1,MATCH(DD$5,'Daten Elementary'!$A:$A,0)-1,MATCH(AR217,'Daten Elementary'!$A$424:$ADO$424,0)-1)),0,OFFSET('Daten Elementary'!$A$1,MATCH(DD$5,'Daten Elementary'!$A:$A,0)-1,MATCH(AR217,'Daten Elementary'!$A$424:$ADO$424,0)-1))*1000000</f>
        <v>6.1819036999999993E-2</v>
      </c>
      <c r="DE217" s="314">
        <f ca="1">IF(ISERROR(OFFSET('Daten Elementary'!$A$1,MATCH(DE$5,'Daten Elementary'!$A:$A,0)-1,MATCH(AS217,'Daten Elementary'!$A$424:$ADO$424,0)-1)),0,OFFSET('Daten Elementary'!$A$1,MATCH(DE$5,'Daten Elementary'!$A:$A,0)-1,MATCH(AS217,'Daten Elementary'!$A$424:$ADO$424,0)-1))*1000000</f>
        <v>0.14354462999999998</v>
      </c>
      <c r="DF217" s="315">
        <f t="shared" ca="1" si="167"/>
        <v>7.7913941600000003</v>
      </c>
      <c r="DG217" s="314">
        <f ca="1">IF(ISERROR(OFFSET('Daten Elementary'!$A$1,MATCH(DG$5,'Daten Elementary'!$A:$A,0)-1,MATCH($AT217,'Daten Elementary'!$A$424:$ADO$424,0)-1)),0,OFFSET('Daten Elementary'!$A$1,MATCH(DG$5,'Daten Elementary'!$A:$A,0)-1,MATCH($AT217,'Daten Elementary'!$A$424:$ADO$424,0)-1))*1000000</f>
        <v>7.7913940999999998</v>
      </c>
      <c r="DH217" s="305">
        <f t="shared" ca="1" si="168"/>
        <v>0.99999999229919589</v>
      </c>
      <c r="DI217" s="316">
        <f ca="1">IF(ISERROR(OFFSET('Daten Elementary'!$A$1,MATCH(DI$5,'Daten Elementary'!$A:$A,0)-1,MATCH(AM217,'Daten Elementary'!$A$424:$ADO$424,0)-1)),0,OFFSET('Daten Elementary'!$A$1,MATCH(DI$5,'Daten Elementary'!$A:$A,0)-1,MATCH(AM217,'Daten Elementary'!$A$424:$ADO$424,0)-1))*1000000</f>
        <v>132.48385999999999</v>
      </c>
      <c r="DJ217" s="316">
        <f ca="1">IF(ISERROR(OFFSET('Daten Elementary'!$A$1,MATCH(DJ$5,'Daten Elementary'!$A:$A,0)-1,MATCH(AN217,'Daten Elementary'!$A$424:$ADO$424,0)-1)),0,OFFSET('Daten Elementary'!$A$1,MATCH(DJ$5,'Daten Elementary'!$A:$A,0)-1,MATCH(AN217,'Daten Elementary'!$A$424:$ADO$424,0)-1))*1000000</f>
        <v>0</v>
      </c>
      <c r="DK217" s="316">
        <f ca="1">IF(ISERROR(OFFSET('Daten Elementary'!$A$1,MATCH(DK$5,'Daten Elementary'!$A:$A,0)-1,MATCH(AO217,'Daten Elementary'!$A$424:$ADO$424,0)-1)),0,OFFSET('Daten Elementary'!$A$1,MATCH(DK$5,'Daten Elementary'!$A:$A,0)-1,MATCH(AO217,'Daten Elementary'!$A$424:$ADO$424,0)-1))*1000000</f>
        <v>3.7043127</v>
      </c>
      <c r="DL217" s="316">
        <f ca="1">IF(ISERROR(OFFSET('Daten Elementary'!$A$1,MATCH(DL$5,'Daten Elementary'!$A:$A,0)-1,MATCH(AP217,'Daten Elementary'!$A$424:$ADO$424,0)-1)),0,OFFSET('Daten Elementary'!$A$1,MATCH(DL$5,'Daten Elementary'!$A:$A,0)-1,MATCH(AP217,'Daten Elementary'!$A$424:$ADO$424,0)-1))*1000000</f>
        <v>0</v>
      </c>
      <c r="DM217" s="316">
        <f t="shared" ca="1" si="169"/>
        <v>136.1881727</v>
      </c>
      <c r="DN217" s="316">
        <f ca="1">IF(ISERROR(OFFSET('Daten Elementary'!$A$1,MATCH(DN$5,'Daten Elementary'!$A:$A,0)-1,MATCH(AQ217,'Daten Elementary'!$A$424:$ADO$424,0)-1)),0,OFFSET('Daten Elementary'!$A$1,MATCH(DN$5,'Daten Elementary'!$A:$A,0)-1,MATCH(AQ217,'Daten Elementary'!$A$424:$ADO$424,0)-1))*1000000</f>
        <v>1.0549623999999999E-3</v>
      </c>
      <c r="DO217" s="316">
        <f ca="1">IF(ISERROR(OFFSET('Daten Elementary'!$A$1,MATCH(DO$5,'Daten Elementary'!$A:$A,0)-1,MATCH(AR217,'Daten Elementary'!$A$424:$ADO$424,0)-1)),0,OFFSET('Daten Elementary'!$A$1,MATCH(DO$5,'Daten Elementary'!$A:$A,0)-1,MATCH(AR217,'Daten Elementary'!$A$424:$ADO$424,0)-1))*1000000</f>
        <v>0.13116480999999999</v>
      </c>
      <c r="DP217" s="316">
        <f ca="1">IF(ISERROR(OFFSET('Daten Elementary'!$A$1,MATCH(DP$5,'Daten Elementary'!$A:$A,0)-1,MATCH(AS217,'Daten Elementary'!$A$424:$ADO$424,0)-1)),0,OFFSET('Daten Elementary'!$A$1,MATCH(DP$5,'Daten Elementary'!$A:$A,0)-1,MATCH(AS217,'Daten Elementary'!$A$424:$ADO$424,0)-1))*1000000</f>
        <v>0.86977569999999993</v>
      </c>
      <c r="DQ217" s="317">
        <f t="shared" ca="1" si="170"/>
        <v>137.19016817239998</v>
      </c>
      <c r="DR217" s="316">
        <f ca="1">IF(ISERROR(OFFSET('Daten Elementary'!$A$1,MATCH(DR$5,'Daten Elementary'!$A:$A,0)-1,MATCH($AT217,'Daten Elementary'!$A$424:$ADO$424,0)-1)),0,OFFSET('Daten Elementary'!$A$1,MATCH(DR$5,'Daten Elementary'!$A:$A,0)-1,MATCH($AT217,'Daten Elementary'!$A$424:$ADO$424,0)-1))*1000000</f>
        <v>137.19016999999999</v>
      </c>
      <c r="DS217" s="305">
        <f t="shared" ca="1" si="171"/>
        <v>1.0000000133216544</v>
      </c>
      <c r="DT217" s="318">
        <f ca="1">IF(ISERROR(OFFSET('Daten UBP13'!$A$1,MATCH(DT$5,'Daten UBP13'!$A:$A,0)-1,MATCH(AM217,'Daten UBP13'!$A$424:$AEG$424,0)-1)),0,OFFSET('Daten UBP13'!$A$1,MATCH(DT$5,'Daten UBP13'!$A:$A,0)-1,MATCH(AM217,'Daten UBP13'!$A$424:$AEG$424,0)-1))</f>
        <v>16.438438000000001</v>
      </c>
      <c r="DU217" s="318">
        <f ca="1">IF(ISERROR(OFFSET('Daten UBP13'!$A$1,MATCH(DU$5,'Daten UBP13'!$A:$A,0)-1,MATCH(AN217,'Daten UBP13'!$A$424:$AEG$424,0)-1)),0,OFFSET('Daten UBP13'!$A$1,MATCH(DU$5,'Daten UBP13'!$A:$A,0)-1,MATCH(AN217,'Daten UBP13'!$A$424:$AEG$424,0)-1))</f>
        <v>0</v>
      </c>
      <c r="DV217" s="318">
        <f ca="1">IF(ISERROR(OFFSET('Daten UBP13'!$A$1,MATCH(DV$5,'Daten UBP13'!$A:$A,0)-1,MATCH(AO217,'Daten UBP13'!$A$424:$AEG$424,0)-1)),0,OFFSET('Daten UBP13'!$A$1,MATCH(DV$5,'Daten UBP13'!$A:$A,0)-1,MATCH(AO217,'Daten UBP13'!$A$424:$AEG$424,0)-1))</f>
        <v>1.8230963</v>
      </c>
      <c r="DW217" s="318">
        <f ca="1">IF(ISERROR(OFFSET('Daten UBP13'!$A$1,MATCH(DW$5,'Daten UBP13'!$A:$A,0)-1,MATCH(AP217,'Daten UBP13'!$A$424:$AEG$424,0)-1)),0,OFFSET('Daten UBP13'!$A$1,MATCH(DW$5,'Daten UBP13'!$A:$A,0)-1,MATCH(AP217,'Daten UBP13'!$A$424:$AEG$424,0)-1))</f>
        <v>0</v>
      </c>
      <c r="DX217" s="318">
        <f t="shared" ca="1" si="172"/>
        <v>18.261534300000001</v>
      </c>
      <c r="DY217" s="318">
        <f ca="1">IF(ISERROR(OFFSET('Daten UBP13'!$A$1,MATCH(DY$5,'Daten UBP13'!$A:$A,0)-1,MATCH(AQ217,'Daten UBP13'!$A$424:$AEG$424,0)-1)),0,OFFSET('Daten UBP13'!$A$1,MATCH(DY$5,'Daten UBP13'!$A:$A,0)-1,MATCH(AQ217,'Daten UBP13'!$A$424:$AEG$424,0)-1))</f>
        <v>1.2953903999999999E-3</v>
      </c>
      <c r="DZ217" s="318">
        <f ca="1">IF(ISERROR(OFFSET('Daten UBP13'!$A$1,MATCH(DZ$5,'Daten UBP13'!$A:$A,0)-1,MATCH(AR217,'Daten UBP13'!$A$424:$AEG$424,0)-1)),0,OFFSET('Daten UBP13'!$A$1,MATCH(DZ$5,'Daten UBP13'!$A:$A,0)-1,MATCH(AR217,'Daten UBP13'!$A$424:$AEG$424,0)-1))</f>
        <v>0.15745094000000001</v>
      </c>
      <c r="EA217" s="318">
        <f ca="1">IF(ISERROR(OFFSET('Daten UBP13'!$A$1,MATCH(EA$5,'Daten UBP13'!$A:$A,0)-1,MATCH(AS217,'Daten UBP13'!$A$424:$AEG$424,0)-1)),0,OFFSET('Daten UBP13'!$A$1,MATCH(EA$5,'Daten UBP13'!$A:$A,0)-1,MATCH(AS217,'Daten UBP13'!$A$424:$AEG$424,0)-1))</f>
        <v>0.57543021999999999</v>
      </c>
      <c r="EB217" s="319">
        <f t="shared" ca="1" si="173"/>
        <v>18.995710850400002</v>
      </c>
      <c r="EC217" s="318">
        <f ca="1">IF(ISERROR(OFFSET('Daten UBP13'!$A$1,MATCH(EC$5,'Daten UBP13'!$A:$A,0)-1,MATCH(AT217,'Daten UBP13'!$A$424:$AEG$424,0)-1)),0,OFFSET('Daten UBP13'!$A$1,MATCH(EC$5,'Daten UBP13'!$A:$A,0)-1,MATCH(AT217,'Daten UBP13'!$A$424:$AEG$424,0)-1))</f>
        <v>18.995709999999999</v>
      </c>
      <c r="ED217" s="305">
        <f t="shared" ca="1" si="174"/>
        <v>0.99999995523199903</v>
      </c>
      <c r="EE217" s="320">
        <f ca="1">IF(ISERROR(OFFSET('Daten ReCiPe'!$A$1,MATCH(EE$5,'Daten ReCiPe'!$A:$A,0)-1,MATCH(AM217,'Daten ReCiPe'!$A$424:$ADO$424,0)-1)),0,OFFSET('Daten ReCiPe'!$A$1,MATCH(EE$5,'Daten ReCiPe'!$A:$A,0)-1,MATCH(AM217,'Daten ReCiPe'!$A$424:$ADO$424,0)-1))*1000</f>
        <v>0.61345791999999999</v>
      </c>
      <c r="EF217" s="320">
        <f ca="1">IF(ISERROR(OFFSET('Daten ReCiPe'!$A$1,MATCH(EF$5,'Daten ReCiPe'!$A:$A,0)-1,MATCH(AN217,'Daten ReCiPe'!$A$424:$ADO$424,0)-1)),0,OFFSET('Daten ReCiPe'!$A$1,MATCH(EF$5,'Daten ReCiPe'!$A:$A,0)-1,MATCH(AN217,'Daten ReCiPe'!$A$424:$ADO$424,0)-1))*1000</f>
        <v>0</v>
      </c>
      <c r="EG217" s="320">
        <f ca="1">IF(ISERROR(OFFSET('Daten ReCiPe'!$A$1,MATCH(EG$5,'Daten ReCiPe'!$A:$A,0)-1,MATCH(AO217,'Daten ReCiPe'!$A$424:$ADO$424,0)-1)),0,OFFSET('Daten ReCiPe'!$A$1,MATCH(EG$5,'Daten ReCiPe'!$A:$A,0)-1,MATCH(AO217,'Daten ReCiPe'!$A$424:$ADO$424,0)-1))*1000</f>
        <v>0.29297501999999997</v>
      </c>
      <c r="EH217" s="320">
        <f ca="1">IF(ISERROR(OFFSET('Daten ReCiPe'!$A$1,MATCH(EH$5,'Daten ReCiPe'!$A:$A,0)-1,MATCH(AP217,'Daten ReCiPe'!$A$424:$ADO$424,0)-1)),0,OFFSET('Daten ReCiPe'!$A$1,MATCH(EH$5,'Daten ReCiPe'!$A:$A,0)-1,MATCH(AP217,'Daten ReCiPe'!$A$424:$ADO$424,0)-1))*1000</f>
        <v>0</v>
      </c>
      <c r="EI217" s="320">
        <f t="shared" ca="1" si="175"/>
        <v>0.90643293999999996</v>
      </c>
      <c r="EJ217" s="320">
        <f ca="1">IF(ISERROR(OFFSET('Daten ReCiPe'!$A$1,MATCH(EJ$5,'Daten ReCiPe'!$A:$A,0)-1,MATCH(AQ217,'Daten ReCiPe'!$A$424:$ADO$424,0)-1)),0,OFFSET('Daten ReCiPe'!$A$1,MATCH(EJ$5,'Daten ReCiPe'!$A:$A,0)-1,MATCH(AQ217,'Daten ReCiPe'!$A$424:$ADO$424,0)-1))*1000</f>
        <v>5.4173718000000002E-5</v>
      </c>
      <c r="EK217" s="320">
        <f ca="1">IF(ISERROR(OFFSET('Daten ReCiPe'!$A$1,MATCH(EK$5,'Daten ReCiPe'!$A:$A,0)-1,MATCH(AR217,'Daten ReCiPe'!$A$424:$ADO$424,0)-1)),0,OFFSET('Daten ReCiPe'!$A$1,MATCH(EK$5,'Daten ReCiPe'!$A:$A,0)-1,MATCH(AR217,'Daten ReCiPe'!$A$424:$ADO$424,0)-1))*1000</f>
        <v>9.9866815000000005E-3</v>
      </c>
      <c r="EL217" s="320">
        <f ca="1">IF(ISERROR(OFFSET('Daten ReCiPe'!$A$1,MATCH(EL$5,'Daten ReCiPe'!$A:$A,0)-1,MATCH(AS217,'Daten ReCiPe'!$A$424:$ADO$424,0)-1)),0,OFFSET('Daten ReCiPe'!$A$1,MATCH(EL$5,'Daten ReCiPe'!$A:$A,0)-1,MATCH(AS217,'Daten ReCiPe'!$A$424:$ADO$424,0)-1))*1000</f>
        <v>5.1889923000000004E-2</v>
      </c>
      <c r="EM217" s="321">
        <f t="shared" ca="1" si="176"/>
        <v>0.96836371821800005</v>
      </c>
      <c r="EN217" s="320">
        <f ca="1">IF(ISERROR(OFFSET('Daten ReCiPe'!$A$1,MATCH(EN$5,'Daten ReCiPe'!$A:$A,0)-1,MATCH(AT217,'Daten ReCiPe'!$A$424:$ADO$424,0)-1)),0,OFFSET('Daten ReCiPe'!$A$1,MATCH(EN$5,'Daten ReCiPe'!$A:$A,0)-1,MATCH(AT217,'Daten ReCiPe'!$A$424:$ADO$424,0)-1))*1000</f>
        <v>0.96836372000000004</v>
      </c>
      <c r="EO217" s="305">
        <f t="shared" ca="1" si="177"/>
        <v>1.0000000018402175</v>
      </c>
      <c r="EP217" s="322">
        <f ca="1">IF(ISERROR(OFFSET('Daten Elementary'!$A$1,MATCH(EP$5,'Daten Elementary'!$A:$A,0)-1,MATCH(AM217,'Daten Elementary'!$A$424:$ADO$424,0)-1)),0,OFFSET('Daten Elementary'!$A$1,MATCH(EP$5,'Daten Elementary'!$A:$A,0)-1,MATCH(AM217,'Daten Elementary'!$A$424:$ADO$424,0)-1))*1000000</f>
        <v>75.268304999999998</v>
      </c>
      <c r="EQ217" s="322">
        <f ca="1">IF(ISERROR(OFFSET('Daten Elementary'!$A$1,MATCH(EQ$5,'Daten Elementary'!$A:$A,0)-1,MATCH(AN217,'Daten Elementary'!$A$424:$ADO$424,0)-1)),0,OFFSET('Daten Elementary'!$A$1,MATCH(EQ$5,'Daten Elementary'!$A:$A,0)-1,MATCH(AN217,'Daten Elementary'!$A$424:$ADO$424,0)-1))*1000000</f>
        <v>0</v>
      </c>
      <c r="ER217" s="322">
        <f ca="1">IF(ISERROR(OFFSET('Daten Elementary'!$A$1,MATCH(ER$5,'Daten Elementary'!$A:$A,0)-1,MATCH(AO217,'Daten Elementary'!$A$424:$ADO$424,0)-1)),0,OFFSET('Daten Elementary'!$A$1,MATCH(ER$5,'Daten Elementary'!$A:$A,0)-1,MATCH(AO217,'Daten Elementary'!$A$424:$ADO$424,0)-1))*1000000</f>
        <v>8.0494333000000005</v>
      </c>
      <c r="ES217" s="322">
        <f ca="1">IF(ISERROR(OFFSET('Daten Elementary'!$A$1,MATCH(ES$5,'Daten Elementary'!$A:$A,0)-1,MATCH(AP217,'Daten Elementary'!$A$424:$ADO$424,0)-1)),0,OFFSET('Daten Elementary'!$A$1,MATCH(ES$5,'Daten Elementary'!$A:$A,0)-1,MATCH(AP217,'Daten Elementary'!$A$424:$ADO$424,0)-1))*1000000</f>
        <v>0</v>
      </c>
      <c r="ET217" s="322">
        <f t="shared" ca="1" si="178"/>
        <v>83.317738300000002</v>
      </c>
      <c r="EU217" s="322">
        <f ca="1">IF(ISERROR(OFFSET('Daten Elementary'!$A$1,MATCH(EU$5,'Daten Elementary'!$A:$A,0)-1,MATCH(AQ217,'Daten Elementary'!$A$424:$ADO$424,0)-1)),0,OFFSET('Daten Elementary'!$A$1,MATCH(EU$5,'Daten Elementary'!$A:$A,0)-1,MATCH(AQ217,'Daten Elementary'!$A$424:$ADO$424,0)-1))*1000000</f>
        <v>1.7157780000000001E-3</v>
      </c>
      <c r="EV217" s="322">
        <f ca="1">IF(ISERROR(OFFSET('Daten Elementary'!$A$1,MATCH(EV$5,'Daten Elementary'!$A:$A,0)-1,MATCH(AR217,'Daten Elementary'!$A$424:$ADO$424,0)-1)),0,OFFSET('Daten Elementary'!$A$1,MATCH(EV$5,'Daten Elementary'!$A:$A,0)-1,MATCH(AR217,'Daten Elementary'!$A$424:$ADO$424,0)-1))*1000000</f>
        <v>0.11919689999999999</v>
      </c>
      <c r="EW217" s="322">
        <f ca="1">IF(ISERROR(OFFSET('Daten Elementary'!$A$1,MATCH(EW$5,'Daten Elementary'!$A:$A,0)-1,MATCH(AS217,'Daten Elementary'!$A$424:$ADO$424,0)-1)),0,OFFSET('Daten Elementary'!$A$1,MATCH(EW$5,'Daten Elementary'!$A:$A,0)-1,MATCH(AS217,'Daten Elementary'!$A$424:$ADO$424,0)-1))*1000000</f>
        <v>1.4009533000000001</v>
      </c>
      <c r="EX217" s="323">
        <f t="shared" ca="1" si="179"/>
        <v>84.83960427800001</v>
      </c>
      <c r="EY217" s="322">
        <f ca="1">IF(ISERROR(OFFSET('Daten Elementary'!$A$1,MATCH(EY$5,'Daten Elementary'!$A:$A,0)-1,MATCH($AT217,'Daten Elementary'!$A$424:$ADO$424,0)-1)),0,OFFSET('Daten Elementary'!$A$1,MATCH(EY$5,'Daten Elementary'!$A:$A,0)-1,MATCH($AT217,'Daten Elementary'!$A$424:$ADO$424,0)-1))*1000000</f>
        <v>84.839604000000008</v>
      </c>
      <c r="EZ217" s="305">
        <f t="shared" ca="1" si="180"/>
        <v>0.99999999672322848</v>
      </c>
      <c r="FA217" s="314">
        <f ca="1">IF(ISERROR(OFFSET('Daten Elementary'!$A$1,MATCH(FA$5,'Daten Elementary'!$A:$A,0)-1,MATCH(AM217,'Daten Elementary'!$A$424:$ADO$424,0)-1)),0,OFFSET('Daten Elementary'!$A$1,MATCH(FA$5,'Daten Elementary'!$A:$A,0)-1,MATCH(AM217,'Daten Elementary'!$A$424:$ADO$424,0)-1))*1000</f>
        <v>4.4898011999999996</v>
      </c>
      <c r="FB217" s="314">
        <f ca="1">IF(ISERROR(OFFSET('Daten Elementary'!$A$1,MATCH(FB$5,'Daten Elementary'!$A:$A,0)-1,MATCH(AN217,'Daten Elementary'!$A$424:$ADO$424,0)-1)),0,OFFSET('Daten Elementary'!$A$1,MATCH(FB$5,'Daten Elementary'!$A:$A,0)-1,MATCH(AN217,'Daten Elementary'!$A$424:$ADO$424,0)-1))*1000</f>
        <v>0</v>
      </c>
      <c r="FC217" s="314">
        <f ca="1">IF(ISERROR(OFFSET('Daten Elementary'!$A$1,MATCH(FC$5,'Daten Elementary'!$A:$A,0)-1,MATCH(AO217,'Daten Elementary'!$A$424:$ADO$424,0)-1)),0,OFFSET('Daten Elementary'!$A$1,MATCH(FC$5,'Daten Elementary'!$A:$A,0)-1,MATCH(AO217,'Daten Elementary'!$A$424:$ADO$424,0)-1))*1000</f>
        <v>0.65298537000000001</v>
      </c>
      <c r="FD217" s="314">
        <f ca="1">IF(ISERROR(OFFSET('Daten Elementary'!$A$1,MATCH(FD$5,'Daten Elementary'!$A:$A,0)-1,MATCH(AP217,'Daten Elementary'!$A$424:$ADO$424,0)-1)),0,OFFSET('Daten Elementary'!$A$1,MATCH(FD$5,'Daten Elementary'!$A:$A,0)-1,MATCH(AP217,'Daten Elementary'!$A$424:$ADO$424,0)-1))*1000</f>
        <v>0</v>
      </c>
      <c r="FE217" s="314">
        <f t="shared" ca="1" si="181"/>
        <v>5.1427865699999993</v>
      </c>
      <c r="FF217" s="314">
        <f ca="1">IF(ISERROR(OFFSET('Daten Elementary'!$A$1,MATCH(FF$5,'Daten Elementary'!$A:$A,0)-1,MATCH(AQ217,'Daten Elementary'!$A$424:$ADO$424,0)-1)),0,OFFSET('Daten Elementary'!$A$1,MATCH(FF$5,'Daten Elementary'!$A:$A,0)-1,MATCH(AQ217,'Daten Elementary'!$A$424:$ADO$424,0)-1))*1000</f>
        <v>3.1877151E-4</v>
      </c>
      <c r="FG217" s="314">
        <f ca="1">IF(ISERROR(OFFSET('Daten Elementary'!$A$1,MATCH(FG$5,'Daten Elementary'!$A:$A,0)-1,MATCH(AR217,'Daten Elementary'!$A$424:$ADO$424,0)-1)),0,OFFSET('Daten Elementary'!$A$1,MATCH(FG$5,'Daten Elementary'!$A:$A,0)-1,MATCH(AR217,'Daten Elementary'!$A$424:$ADO$424,0)-1))*1000</f>
        <v>5.9475624999999997E-2</v>
      </c>
      <c r="FH217" s="314">
        <f ca="1">IF(ISERROR(OFFSET('Daten Elementary'!$A$1,MATCH(FH$5,'Daten Elementary'!$A:$A,0)-1,MATCH(AS217,'Daten Elementary'!$A$424:$ADO$424,0)-1)),0,OFFSET('Daten Elementary'!$A$1,MATCH(FH$5,'Daten Elementary'!$A:$A,0)-1,MATCH(AS217,'Daten Elementary'!$A$424:$ADO$424,0)-1))*1000</f>
        <v>0.52892455999999999</v>
      </c>
      <c r="FI217" s="315">
        <f t="shared" ca="1" si="182"/>
        <v>5.7315055265099994</v>
      </c>
      <c r="FJ217" s="314">
        <f ca="1">IF(ISERROR(OFFSET('Daten Elementary'!$A$1,MATCH(FJ$5,'Daten Elementary'!$A:$A,0)-1,MATCH($AT217,'Daten Elementary'!$A$424:$ADO$424,0)-1)),0,OFFSET('Daten Elementary'!$A$1,MATCH(FJ$5,'Daten Elementary'!$A:$A,0)-1,MATCH($AT217,'Daten Elementary'!$A$424:$ADO$424,0)-1))*1000</f>
        <v>5.7315056000000002</v>
      </c>
      <c r="FK217" s="305">
        <f t="shared" ca="1" si="183"/>
        <v>1.0000000128221112</v>
      </c>
      <c r="FL217" s="314">
        <f ca="1">IF(ISERROR(OFFSET('Daten Elementary'!$A$1,MATCH(FL$5,'Daten Elementary'!$A:$A,0)-1,MATCH(AM217,'Daten Elementary'!$A$424:$ADO$424,0)-1)),0,OFFSET('Daten Elementary'!$A$1,MATCH(FL$5,'Daten Elementary'!$A:$A,0)-1,MATCH(AM217,'Daten Elementary'!$A$424:$ADO$424,0)-1))</f>
        <v>0</v>
      </c>
      <c r="FM217" s="314">
        <f ca="1">IF(ISERROR(OFFSET('Daten Elementary'!$A$1,MATCH(FM$5,'Daten Elementary'!$A:$A,0)-1,MATCH(AN217,'Daten Elementary'!$A$424:$ADO$424,0)-1)),0,OFFSET('Daten Elementary'!$A$1,MATCH(FM$5,'Daten Elementary'!$A:$A,0)-1,MATCH(AN217,'Daten Elementary'!$A$424:$ADO$424,0)-1))</f>
        <v>0</v>
      </c>
      <c r="FN217" s="314">
        <f ca="1">IF(ISERROR(OFFSET('Daten Elementary'!$A$1,MATCH(FN$5,'Daten Elementary'!$A:$A,0)-1,MATCH(AO217,'Daten Elementary'!$A$424:$ADO$424,0)-1)),0,OFFSET('Daten Elementary'!$A$1,MATCH(FN$5,'Daten Elementary'!$A:$A,0)-1,MATCH(AO217,'Daten Elementary'!$A$424:$ADO$424,0)-1))</f>
        <v>0</v>
      </c>
      <c r="FO217" s="314">
        <f ca="1">IF(ISERROR(OFFSET('Daten Elementary'!$A$1,MATCH(FO$5,'Daten Elementary'!$A:$A,0)-1,MATCH(AP217,'Daten Elementary'!$A$424:$ADO$424,0)-1)),0,OFFSET('Daten Elementary'!$A$1,MATCH(FO$5,'Daten Elementary'!$A:$A,0)-1,MATCH(AP217,'Daten Elementary'!$A$424:$ADO$424,0)-1))</f>
        <v>0</v>
      </c>
      <c r="FP217" s="314">
        <f t="shared" ca="1" si="184"/>
        <v>0</v>
      </c>
      <c r="FQ217" s="314">
        <f ca="1">IF(ISERROR(OFFSET('Daten Elementary'!$A$1,MATCH(FQ$5,'Daten Elementary'!$A:$A,0)-1,MATCH(AQ217,'Daten Elementary'!$A$424:$ADO$424,0)-1)),0,OFFSET('Daten Elementary'!$A$1,MATCH(FQ$5,'Daten Elementary'!$A:$A,0)-1,MATCH(AQ217,'Daten Elementary'!$A$424:$ADO$424,0)-1))</f>
        <v>0</v>
      </c>
      <c r="FR217" s="314">
        <f ca="1">IF(ISERROR(OFFSET('Daten Elementary'!$A$1,MATCH(FR$5,'Daten Elementary'!$A:$A,0)-1,MATCH(AR217,'Daten Elementary'!$A$424:$ADO$424,0)-1)),0,OFFSET('Daten Elementary'!$A$1,MATCH(FR$5,'Daten Elementary'!$A:$A,0)-1,MATCH(AR217,'Daten Elementary'!$A$424:$ADO$424,0)-1))</f>
        <v>0</v>
      </c>
      <c r="FS217" s="314">
        <f ca="1">IF(ISERROR(OFFSET('Daten Elementary'!$A$1,MATCH(FS$5,'Daten Elementary'!$A:$A,0)-1,MATCH(AS217,'Daten Elementary'!$A$424:$ADO$424,0)-1)),0,OFFSET('Daten Elementary'!$A$1,MATCH(FS$5,'Daten Elementary'!$A:$A,0)-1,MATCH(AS217,'Daten Elementary'!$A$424:$ADO$424,0)-1))</f>
        <v>0</v>
      </c>
      <c r="FT217" s="315">
        <f t="shared" ca="1" si="185"/>
        <v>0</v>
      </c>
      <c r="FU217" s="314">
        <f ca="1">IF(ISERROR(OFFSET('Daten Elementary'!$A$1,MATCH(FU$5,'Daten Elementary'!$A:$A,0)-1,MATCH($AT217,'Daten Elementary'!$A$424:$ADO$424,0)-1)),0,OFFSET('Daten Elementary'!$A$1,MATCH(FU$5,'Daten Elementary'!$A:$A,0)-1,MATCH($AT217,'Daten Elementary'!$A$424:$ADO$424,0)-1))</f>
        <v>0</v>
      </c>
      <c r="FV217" s="305">
        <f t="shared" ca="1" si="186"/>
        <v>0</v>
      </c>
      <c r="FW217" s="324"/>
      <c r="FX217" s="231" t="str">
        <f t="shared" si="187"/>
        <v>Hochseetanker</v>
      </c>
      <c r="FY217" s="231" t="str">
        <f t="shared" si="152"/>
        <v>Hochseetanker</v>
      </c>
      <c r="FZ217" s="231" t="str">
        <f t="shared" si="153"/>
        <v/>
      </c>
      <c r="GA217" s="231" t="str">
        <f t="shared" si="154"/>
        <v/>
      </c>
      <c r="GB217" s="231"/>
    </row>
    <row r="218" spans="1:184" ht="16.5" customHeight="1">
      <c r="A218" s="364"/>
      <c r="B218" s="385"/>
      <c r="C218" s="343" t="s">
        <v>354</v>
      </c>
      <c r="D218" s="343" t="s">
        <v>10</v>
      </c>
      <c r="E218" s="390" t="s">
        <v>10</v>
      </c>
      <c r="F218" s="86">
        <v>1</v>
      </c>
      <c r="G218" s="86">
        <v>1</v>
      </c>
      <c r="H218" s="87">
        <v>1</v>
      </c>
      <c r="I218" s="88">
        <v>1</v>
      </c>
      <c r="J218" s="88"/>
      <c r="K218" s="86">
        <v>1</v>
      </c>
      <c r="L218" s="86"/>
      <c r="M218" s="86"/>
      <c r="N218" s="38" t="s">
        <v>100</v>
      </c>
      <c r="O218" s="6">
        <f ca="1">(IF(ISERROR(INDEX(INDIRECT($D$268),MATCH($AM218,$AM$4:$AM$275,0),MATCH(O$304,INDIRECT($E$268),0))*$I218/$AD218),0,INDEX(INDIRECT($D$268),MATCH($AM218,$AM$4:$AM$275,0),MATCH(O$304,INDIRECT($E$268),0))*$I218/$AD218)+IF(ISERROR(INDEX(INDIRECT($D$268),MATCH($AN218,$AN$4:$AN$275,0),MATCH(O$305,INDIRECT($E$268),0))*$J218/$AE218),0,INDEX(INDIRECT($D$268),MATCH($AN218,$AN$4:$AN$275,0),MATCH(O$305,INDIRECT($E$268),0))*$J218/$AE218))*$AC218/$F218</f>
        <v>12.238789000000001</v>
      </c>
      <c r="P218" s="6">
        <f ca="1">(IF(ISERROR(INDEX(INDIRECT($D$268),MATCH($AO218,$AO$4:$AO$275,0),MATCH(P$304,INDIRECT($E$268),0))*$I218/$AD218),0,INDEX(INDIRECT($D$268),MATCH($AO218,$AO$4:$AO$275,0),MATCH(P$304,INDIRECT($E$268),0))*$I218/$AD218)+IF(ISERROR(INDEX(INDIRECT($D$268),MATCH($AP218,$AP$4:$AP$275,0),MATCH(P$305,INDIRECT($E$268),0))*$J218/$AE218),0,INDEX(INDIRECT($D$268),MATCH($AP218,$AP$4:$AP$275,0),MATCH(P$305,INDIRECT($E$268),0))*$J218/$AE218))*$AC218/$F218</f>
        <v>2.1949664000000002</v>
      </c>
      <c r="Q218" s="6">
        <f ca="1">INDEX(INDIRECT($D$268),MATCH($AQ218,$AQ$4:$AQ$284,0),MATCH(Q$4,INDIRECT($E$268),0))*$K218*$AC218/$F218/$AF218</f>
        <v>1.3822882E-3</v>
      </c>
      <c r="R218" s="6">
        <f ca="1">INDEX(INDIRECT($D$268),MATCH($AR218,$AR$4:$AR$284,0),MATCH(R$4,INDIRECT($E$268),0))*$K218*$AC218/$F218/$AF218</f>
        <v>8.0843784000000002E-2</v>
      </c>
      <c r="S218" s="6">
        <f ca="1">INDEX(INDIRECT($D$268),MATCH($AS218,$AS$4:$AS$284,0),MATCH(S$4,INDIRECT($E$268),0))*$K218*$AC218/$F218/$AF218</f>
        <v>1.0022179</v>
      </c>
      <c r="T218" s="7">
        <f t="shared" ca="1" si="190"/>
        <v>15.518199372200002</v>
      </c>
      <c r="U218" s="6">
        <f>IF($B$268=6,(IF(OR(AJ218="Benzin",AJ218="Diesel"),$AK218*INDEX('DIN EN 16258'!$I:$I,MATCH('mobitool-Faktoren v2.0'!$AI218,'DIN EN 16258'!$A:$A,0))*$I218/$AD218+$AL218*INDEX('DIN EN 16258'!$I:$I,MATCH('mobitool-Faktoren v2.0'!$AJ218,'DIN EN 16258'!$A:$A,0))*$I218/$AD218,IF(ISERROR($AK218*INDEX('DIN EN 16258'!$I:$I,MATCH('mobitool-Faktoren v2.0'!$AI218,'DIN EN 16258'!$A:$A,0))*$I218/$AD218),0,$AK218*INDEX('DIN EN 16258'!$I:$I,MATCH('mobitool-Faktoren v2.0'!$AI218,'DIN EN 16258'!$A:$A,0))*$I218/$AD218)+IF(ISERROR($AL218*INDEX('DIN EN 16258'!$I:$I,MATCH('mobitool-Faktoren v2.0'!$AJ218,'DIN EN 16258'!$A:$A,0))*$J218/$AE218),0,$AL218*INDEX('DIN EN 16258'!$I:$I,MATCH('mobitool-Faktoren v2.0'!$AJ218,'DIN EN 16258'!$A:$A,0))*$J218/$AE218)))*1000,
IF($B$268=1,(IF(OR(AJ218="Benzin",AJ218="Diesel"),$AK218*INDEX('DIN EN 16258'!$D:$D,MATCH('mobitool-Faktoren v2.0'!$AI218,'DIN EN 16258'!$A:$A,0))*$I218/$AD218+$AL218*INDEX('DIN EN 16258'!$D:$D,MATCH('mobitool-Faktoren v2.0'!$AJ218,'DIN EN 16258'!$A:$A,0))*$I218/$AD218,IF(ISERROR($AK218*INDEX('DIN EN 16258'!$D:$D,MATCH('mobitool-Faktoren v2.0'!$AI218,'DIN EN 16258'!$A:$A,0))*$I218/$AD218),0,$AK218*INDEX('DIN EN 16258'!$D:$D,MATCH('mobitool-Faktoren v2.0'!$AI218,'DIN EN 16258'!$A:$A,0))*$I218/$AD218)+IF(ISERROR($AL218*INDEX('DIN EN 16258'!$D:$D,MATCH('mobitool-Faktoren v2.0'!$AJ218,'DIN EN 16258'!$A:$A,0))*$J218/$AE218),0,$AL218*INDEX('DIN EN 16258'!$D:$D,MATCH('mobitool-Faktoren v2.0'!$AJ218,'DIN EN 16258'!$A:$A,0))*$J218/$AE218))),0))*$AC218/$F218</f>
        <v>12.036150000000001</v>
      </c>
      <c r="V218" s="6">
        <f>IF($B$268=6,(IF(OR(AJ218="Benzin",AJ218="Diesel"),$AK218*INDEX('DIN EN 16258'!$L:$L,MATCH('mobitool-Faktoren v2.0'!$AI218,'DIN EN 16258'!$A:$A,0))*$I218/$AD218+$AL218*INDEX('DIN EN 16258'!$L:$L,MATCH('mobitool-Faktoren v2.0'!$AJ218,'DIN EN 16258'!$A:$A,0))*$I218/$AD218,IF(ISERROR($AK218*INDEX('DIN EN 16258'!$L:$L,MATCH('mobitool-Faktoren v2.0'!$AI218,'DIN EN 16258'!$A:$A,0))*$I218/$AD218),0,$AK218*INDEX('DIN EN 16258'!$L:$L,MATCH('mobitool-Faktoren v2.0'!$AI218,'DIN EN 16258'!$A:$A,0))*$I218/$AD218)+IF(ISERROR($AL218*INDEX('DIN EN 16258'!$L:$L,MATCH('mobitool-Faktoren v2.0'!$AJ218,'DIN EN 16258'!$A:$A,0))*$J218/$AE218),0,$AL218*INDEX('DIN EN 16258'!$L:$L,MATCH('mobitool-Faktoren v2.0'!$AJ218,'DIN EN 16258'!$A:$A,0))*$J218/$AE218)))*1000,
IF($B$268=1,(IF(OR(AJ218="Benzin",AJ218="Diesel"),$AK218*INDEX('DIN EN 16258'!$F:$F,MATCH('mobitool-Faktoren v2.0'!$AI218,'DIN EN 16258'!$A:$A,0))*$I218/$AD218+$AL218*INDEX('DIN EN 16258'!$F:$F,MATCH('mobitool-Faktoren v2.0'!$AJ218,'DIN EN 16258'!$A:$A,0))*$I218/$AD218,IF(ISERROR($AK218*INDEX('DIN EN 16258'!$F:$F,MATCH('mobitool-Faktoren v2.0'!$AI218,'DIN EN 16258'!$A:$A,0))*$I218/$AD218),0,$AK218*INDEX('DIN EN 16258'!$F:$F,MATCH('mobitool-Faktoren v2.0'!$AI218,'DIN EN 16258'!$A:$A,0))*$I218/$AD218)+IF(ISERROR($AL218*INDEX('DIN EN 16258'!$F:$F,MATCH('mobitool-Faktoren v2.0'!$AJ218,'DIN EN 16258'!$A:$A,0))*$J218/$AE218),0,$AL218*INDEX('DIN EN 16258'!$F:$F,MATCH('mobitool-Faktoren v2.0'!$AJ218,'DIN EN 16258'!$A:$A,0))*$J218/$AE218))),0))*$AC218/$F218</f>
        <v>13.02961</v>
      </c>
      <c r="W218" s="39" t="s">
        <v>675</v>
      </c>
      <c r="X218" s="39" t="s">
        <v>162</v>
      </c>
      <c r="Y218" s="300"/>
      <c r="Z218" s="300"/>
      <c r="AA218" s="299"/>
      <c r="AB218" s="299"/>
      <c r="AC218" s="300">
        <v>1</v>
      </c>
      <c r="AD218" s="298">
        <v>1</v>
      </c>
      <c r="AE218" s="298"/>
      <c r="AF218" s="337">
        <v>1</v>
      </c>
      <c r="AG218" s="337"/>
      <c r="AH218" s="337"/>
      <c r="AI218" s="373" t="s">
        <v>604</v>
      </c>
      <c r="AJ218" s="373"/>
      <c r="AK218" s="374">
        <v>3.8210000000000002E-3</v>
      </c>
      <c r="AL218" s="374"/>
      <c r="AM218" s="331" t="s">
        <v>2305</v>
      </c>
      <c r="AN218" s="202" t="s">
        <v>81</v>
      </c>
      <c r="AO218" s="383" t="s">
        <v>727</v>
      </c>
      <c r="AP218" s="202" t="s">
        <v>81</v>
      </c>
      <c r="AQ218" s="383" t="s">
        <v>728</v>
      </c>
      <c r="AR218" s="383" t="s">
        <v>729</v>
      </c>
      <c r="AS218" s="383" t="s">
        <v>730</v>
      </c>
      <c r="AT218" s="331" t="s">
        <v>2246</v>
      </c>
      <c r="AU218" s="303">
        <f ca="1">IF(ISERROR(OFFSET('Daten KEA'!$A$1,MATCH(AU$5,'Daten KEA'!$A:$A,0)-1,MATCH(AM218,'Daten KEA'!$A$424:$ADO$424,0)-1)),0,OFFSET('Daten KEA'!$A$1,MATCH(AU$5,'Daten KEA'!$A:$A,0)-1,MATCH(AM218,'Daten KEA'!$A$424:$ADO$424,0)-1))+IF(ISERROR(AK218*INDEX('Energiefaktoren Ecoinvent'!$D:$D,MATCH('mobitool-Faktoren v2.0'!AI218,'Energiefaktoren Ecoinvent'!$A:$A,0))),0,AK218*INDEX('Energiefaktoren Ecoinvent'!$D:$D,MATCH('mobitool-Faktoren v2.0'!AI218,'Energiefaktoren Ecoinvent'!$A:$A,0)))+IF(OR(AJ218="Benzin",AJ218="Diesel"),IF(ISERROR(OFFSET('Daten KEA'!$A$1,MATCH(AV$5,'Daten KEA'!$A:$A,0)-1,MATCH(AN218,'Daten KEA'!$A$424:$ADO$424,0)-1)),0,OFFSET('Daten KEA'!$A$1,MATCH(AV$5,'Daten KEA'!$A:$A,0)-1,MATCH(AN218,'Daten KEA'!$A$424:$ADO$424,0)-1))+IF(ISERROR(AL218*INDEX('Energiefaktoren Ecoinvent'!$D:$D,MATCH('mobitool-Faktoren v2.0'!AJ218,'Energiefaktoren Ecoinvent'!$A:$A,0))),0,AL218*INDEX('Energiefaktoren Ecoinvent'!$D:$D,MATCH('mobitool-Faktoren v2.0'!AJ218,'Energiefaktoren Ecoinvent'!$A:$A,0))),0)</f>
        <v>0.1595815438</v>
      </c>
      <c r="AV218" s="303">
        <f ca="1">IF(OR(AJ218="Benzin",AJ218="Diesel"),0,IF(ISERROR(OFFSET('Daten KEA'!$A$1,MATCH(AV$5,'Daten KEA'!$A:$A,0)-1,MATCH(AN218,'Daten KEA'!$A$424:$ADO$424,0)-1)),0,OFFSET('Daten KEA'!$A$1,MATCH(AV$5,'Daten KEA'!$A:$A,0)-1,MATCH(AN218,'Daten KEA'!$A$424:$ADO$424,0)-1))+IF(ISERROR(AL218*INDEX('Energiefaktoren Ecoinvent'!$D:$D,MATCH('mobitool-Faktoren v2.0'!AJ218,'Energiefaktoren Ecoinvent'!$A:$A,0))),0,AL218*INDEX('Energiefaktoren Ecoinvent'!$D:$D,MATCH('mobitool-Faktoren v2.0'!AJ218,'Energiefaktoren Ecoinvent'!$A:$A,0))))</f>
        <v>0</v>
      </c>
      <c r="AW218" s="303">
        <f ca="1">IF(ISERROR(OFFSET('Daten KEA'!$A$1,MATCH(AW$5,'Daten KEA'!$A:$A,0)-1,MATCH(AO218,'Daten KEA'!$A$424:$ADO$424,0)-1)),0,OFFSET('Daten KEA'!$A$1,MATCH(AW$5,'Daten KEA'!$A:$A,0)-1,MATCH(AO218,'Daten KEA'!$A$424:$ADO$424,0)-1))-IF(ISERROR(AK218*INDEX('Energiefaktoren Ecoinvent'!$D:$D,MATCH('mobitool-Faktoren v2.0'!AI218,'Energiefaktoren Ecoinvent'!$A:$A,0))),0,AK218*INDEX('Energiefaktoren Ecoinvent'!$D:$D,MATCH('mobitool-Faktoren v2.0'!AI218,'Energiefaktoren Ecoinvent'!$A:$A,0)))+IF(OR(AJ218="Benzin",AJ218="Diesel"),IF(ISERROR(OFFSET('Daten KEA'!$A$1,MATCH(AX$5,'Daten KEA'!$A:$A,0)-1,MATCH(AP218,'Daten KEA'!$A$424:$ADO$424,0)-1)),0,OFFSET('Daten KEA'!$A$1,MATCH(AX$5,'Daten KEA'!$A:$A,0)-1,MATCH(AP218,'Daten KEA'!$A$424:$ADO$424,0)-1))-IF(ISERROR(AL218*INDEX('Energiefaktoren Ecoinvent'!$D:$D,MATCH('mobitool-Faktoren v2.0'!AJ218,'Energiefaktoren Ecoinvent'!$A:$A,0))),0,AL218*INDEX('Energiefaktoren Ecoinvent'!$D:$D,MATCH('mobitool-Faktoren v2.0'!AJ218,'Energiefaktoren Ecoinvent'!$A:$A,0))),0)</f>
        <v>4.9512839999999975E-2</v>
      </c>
      <c r="AX218" s="303">
        <f ca="1">IF(OR(AJ218="Benzin",AJ218="Diesel"),0,IF(ISERROR(OFFSET('Daten KEA'!$A$1,MATCH(AX$5,'Daten KEA'!$A:$A,0)-1,MATCH(AP218,'Daten KEA'!$A$424:$ADO$424,0)-1)),0,OFFSET('Daten KEA'!$A$1,MATCH(AX$5,'Daten KEA'!$A:$A,0)-1,MATCH(AP218,'Daten KEA'!$A$424:$ADO$424,0)-1))-IF(ISERROR(AL218*INDEX('Energiefaktoren Ecoinvent'!$D:$D,MATCH('mobitool-Faktoren v2.0'!AJ218,'Energiefaktoren Ecoinvent'!$A:$A,0))),0,AL218*INDEX('Energiefaktoren Ecoinvent'!$D:$D,MATCH('mobitool-Faktoren v2.0'!AJ218,'Energiefaktoren Ecoinvent'!$A:$A,0))))</f>
        <v>0</v>
      </c>
      <c r="AY218" s="303">
        <f t="shared" ca="1" si="155"/>
        <v>0.20909438379999998</v>
      </c>
      <c r="AZ218" s="303">
        <f ca="1">IF(ISERROR(OFFSET('Daten KEA'!$A$1,MATCH(AZ$5,'Daten KEA'!$A:$A,0)-1,MATCH(AQ218,'Daten KEA'!$A$424:$ADO$424,0)-1)),0,OFFSET('Daten KEA'!$A$1,MATCH(AZ$5,'Daten KEA'!$A:$A,0)-1,MATCH(AQ218,'Daten KEA'!$A$424:$ADO$424,0)-1))</f>
        <v>3.9332378000000003E-5</v>
      </c>
      <c r="BA218" s="303">
        <f ca="1">IF(ISERROR(OFFSET('Daten KEA'!$A$1,MATCH(BA$5,'Daten KEA'!$A:$A,0)-1,MATCH(AR218,'Daten KEA'!$A$424:$ADO$424,0)-1)),0,OFFSET('Daten KEA'!$A$1,MATCH(BA$5,'Daten KEA'!$A:$A,0)-1,MATCH(AR218,'Daten KEA'!$A$424:$ADO$424,0)-1))</f>
        <v>1.2365605E-3</v>
      </c>
      <c r="BB218" s="303">
        <f ca="1">IF(ISERROR(OFFSET('Daten KEA'!$A$1,MATCH(BB$5,'Daten KEA'!$A:$A,0)-1,MATCH(AS218,'Daten KEA'!$A$424:$ADO$424,0)-1)),0,OFFSET('Daten KEA'!$A$1,MATCH(BB$5,'Daten KEA'!$A:$A,0)-1,MATCH(AS218,'Daten KEA'!$A$424:$ADO$424,0)-1))</f>
        <v>2.1920005999999999E-2</v>
      </c>
      <c r="BC218" s="304">
        <f t="shared" ca="1" si="151"/>
        <v>0.23229028267799998</v>
      </c>
      <c r="BD218" s="303">
        <f ca="1">IF(ISERROR(OFFSET('Daten KEA'!$A$1,MATCH(BD$5,'Daten KEA'!$A:$A,0)-1,MATCH(AT218,'Daten KEA'!$A$424:$ADO$424,0)-1)),0,OFFSET('Daten KEA'!$A$1,MATCH(BD$5,'Daten KEA'!$A:$A,0)-1,MATCH(AT218,'Daten KEA'!$A$424:$ADO$424,0)-1))</f>
        <v>0.23229027999999999</v>
      </c>
      <c r="BE218" s="305">
        <f t="shared" ca="1" si="156"/>
        <v>0.99999998847132154</v>
      </c>
      <c r="BF218" s="306">
        <f ca="1">IF(ISERROR(OFFSET('Daten KEA'!$A$1,MATCH(BF$5,'Daten KEA'!$A:$A,0)-1,MATCH(AM218,'Daten KEA'!$A$424:$ADO$424,0)-1)),0,OFFSET('Daten KEA'!$A$1,MATCH(BF$5,'Daten KEA'!$A:$A,0)-1,MATCH(AM218,'Daten KEA'!$A$424:$ADO$424,0)-1))+IF(ISERROR($AK218*INDEX('Energiefaktoren Ecoinvent'!$H:$H,MATCH('mobitool-Faktoren v2.0'!$AI218,'Energiefaktoren Ecoinvent'!$A:$A,0))),0,$AK218*INDEX('Energiefaktoren Ecoinvent'!$H:$H,MATCH('mobitool-Faktoren v2.0'!$AI218,'Energiefaktoren Ecoinvent'!$A:$A,0)))+IF(OR(AJ218="Benzin",AJ218="Diesel"),IF(ISERROR(OFFSET('Daten KEA'!$A$1,MATCH(BG$5,'Daten KEA'!$A:$A,0)-1,MATCH(AN218,'Daten KEA'!$A$424:$ADO$424,0)-1)),0,OFFSET('Daten KEA'!$A$1,MATCH(BG$5,'Daten KEA'!$A:$A,0)-1,MATCH(AN218,'Daten KEA'!$A$424:$ADO$424,0)-1))+IF(ISERROR($AL218*INDEX('Energiefaktoren Ecoinvent'!$H:$H,MATCH('mobitool-Faktoren v2.0'!$AJ218,'Energiefaktoren Ecoinvent'!$A:$A,0))),0,$AL218*INDEX('Energiefaktoren Ecoinvent'!$H:$H,MATCH('mobitool-Faktoren v2.0'!$AJ218,'Energiefaktoren Ecoinvent'!$A:$A,0))),0)</f>
        <v>0.15956909616300161</v>
      </c>
      <c r="BG218" s="306">
        <f ca="1">IF(OR(AJ218="Benzin",AJ218="Diesel"),0,IF(ISERROR(OFFSET('Daten KEA'!$A$1,MATCH(BG$5,'Daten KEA'!$A:$A,0)-1,MATCH(AN218,'Daten KEA'!$A$424:$ADO$424,0)-1)),0,OFFSET('Daten KEA'!$A$1,MATCH(BG$5,'Daten KEA'!$A:$A,0)-1,MATCH(AN218,'Daten KEA'!$A$424:$ADO$424,0)-1))+IF(ISERROR($AL218*INDEX('Energiefaktoren Ecoinvent'!$H:$H,MATCH('mobitool-Faktoren v2.0'!$AJ218,'Energiefaktoren Ecoinvent'!$A:$A,0))),0,$AL218*INDEX('Energiefaktoren Ecoinvent'!$H:$H,MATCH('mobitool-Faktoren v2.0'!$AJ218,'Energiefaktoren Ecoinvent'!$A:$A,0))))</f>
        <v>0</v>
      </c>
      <c r="BH218" s="306">
        <f ca="1">IF(ISERROR(OFFSET('Daten KEA'!$A$1,MATCH(BH$5,'Daten KEA'!$A:$A,0)-1,MATCH(AO218,'Daten KEA'!$A$424:$ADO$424,0)-1)),0,OFFSET('Daten KEA'!$A$1,MATCH(BH$5,'Daten KEA'!$A:$A,0)-1,MATCH(AO218,'Daten KEA'!$A$424:$ADO$424,0)-1))-IF(ISERROR($AK218*INDEX('Energiefaktoren Ecoinvent'!$H:$H,MATCH('mobitool-Faktoren v2.0'!$AI218,'Energiefaktoren Ecoinvent'!$A:$A,0))),0,$AK218*INDEX('Energiefaktoren Ecoinvent'!$H:$H,MATCH('mobitool-Faktoren v2.0'!$AI218,'Energiefaktoren Ecoinvent'!$A:$A,0)))+IF(OR(AJ218="Benzin",AJ218="Diesel"),IF(ISERROR(OFFSET('Daten KEA'!$A$1,MATCH(BI$5,'Daten KEA'!$A:$A,0)-1,MATCH(AP218,'Daten KEA'!$A$424:$ADO$424,0)-1)),0,OFFSET('Daten KEA'!$A$1,MATCH(BI$5,'Daten KEA'!$A:$A,0)-1,MATCH(AP218,'Daten KEA'!$A$424:$ADO$424,0)-1))-IF(ISERROR($AL218*INDEX('Energiefaktoren Ecoinvent'!$H:$H,MATCH('mobitool-Faktoren v2.0'!$AJ218,'Energiefaktoren Ecoinvent'!$A:$A,0))),0,$AL218*INDEX('Energiefaktoren Ecoinvent'!$H:$H,MATCH('mobitool-Faktoren v2.0'!$AJ218,'Energiefaktoren Ecoinvent'!$A:$A,0))),0)</f>
        <v>4.8963638558410016E-2</v>
      </c>
      <c r="BI218" s="306">
        <f ca="1">IF(OR(AJ218="Benzin",AJ218="Diesel"),0,IF(ISERROR(OFFSET('Daten KEA'!$A$1,MATCH(BI$5,'Daten KEA'!$A:$A,0)-1,MATCH(AP218,'Daten KEA'!$A$424:$ADO$424,0)-1)),0,OFFSET('Daten KEA'!$A$1,MATCH(BI$5,'Daten KEA'!$A:$A,0)-1,MATCH(AP218,'Daten KEA'!$A$424:$ADO$424,0)-1))-IF(ISERROR($AL218*INDEX('Energiefaktoren Ecoinvent'!$H:$H,MATCH('mobitool-Faktoren v2.0'!$AJ218,'Energiefaktoren Ecoinvent'!$A:$A,0))),0,$AL218*INDEX('Energiefaktoren Ecoinvent'!$H:$H,MATCH('mobitool-Faktoren v2.0'!$AJ218,'Energiefaktoren Ecoinvent'!$A:$A,0))))</f>
        <v>0</v>
      </c>
      <c r="BJ218" s="306">
        <f t="shared" ca="1" si="189"/>
        <v>0.20853273472141162</v>
      </c>
      <c r="BK218" s="306">
        <f ca="1">IF(ISERROR(OFFSET('Daten KEA'!$A$1,MATCH(BK$5,'Daten KEA'!$A:$A,0)-1,MATCH(AQ218,'Daten KEA'!$A$424:$ADO$424,0)-1)),0,OFFSET('Daten KEA'!$A$1,MATCH(BK$5,'Daten KEA'!$A:$A,0)-1,MATCH(AQ218,'Daten KEA'!$A$424:$ADO$424,0)-1))</f>
        <v>3.6797319664016998E-5</v>
      </c>
      <c r="BL218" s="306">
        <f ca="1">IF(ISERROR(OFFSET('Daten KEA'!$A$1,MATCH(BL$5,'Daten KEA'!$A:$A,0)-1,MATCH(AR218,'Daten KEA'!$A$424:$ADO$424,0)-1)),0,OFFSET('Daten KEA'!$A$1,MATCH(BL$5,'Daten KEA'!$A:$A,0)-1,MATCH(AR218,'Daten KEA'!$A$424:$ADO$424,0)-1))</f>
        <v>1.1951061372346701E-3</v>
      </c>
      <c r="BM218" s="306">
        <f ca="1">IF(ISERROR(OFFSET('Daten KEA'!$A$1,MATCH(BM$5,'Daten KEA'!$A:$A,0)-1,MATCH(AS218,'Daten KEA'!$A$424:$ADO$424,0)-1)),0,OFFSET('Daten KEA'!$A$1,MATCH(BM$5,'Daten KEA'!$A:$A,0)-1,MATCH(AS218,'Daten KEA'!$A$424:$ADO$424,0)-1))</f>
        <v>1.9864157021539399E-2</v>
      </c>
      <c r="BN218" s="307">
        <f t="shared" ca="1" si="148"/>
        <v>0.22962879519984972</v>
      </c>
      <c r="BO218" s="306">
        <f ca="1">IF(ISERROR(OFFSET('Daten KEA'!$A$1,MATCH(BO$5,'Daten KEA'!$A:$A,0)-1,MATCH(AT218,'Daten KEA'!$A$424:$ADO$424,0)-1)),0,OFFSET('Daten KEA'!$A$1,MATCH(BO$5,'Daten KEA'!$A:$A,0)-1,MATCH(AT218,'Daten KEA'!$A$424:$ADO$424,0)-1))</f>
        <v>0.22962879001424999</v>
      </c>
      <c r="BP218" s="305">
        <f t="shared" ca="1" si="157"/>
        <v>0.99999997741746749</v>
      </c>
      <c r="BQ218" s="308">
        <f ca="1">IF(ISERROR(OFFSET('Daten GWP'!$A$1,MATCH(BQ$5,'Daten GWP'!$A:$A,0)-1,MATCH(AM218,'Daten GWP'!$A$424:$ADO$424,0)-1)),0,OFFSET('Daten GWP'!$A$1,MATCH(BQ$5,'Daten GWP'!$A:$A,0)-1,MATCH(AM218,'Daten GWP'!$A$424:$ADO$424,0)-1))*1000</f>
        <v>12.238789000000001</v>
      </c>
      <c r="BR218" s="308">
        <f ca="1">IF(ISERROR(OFFSET('Daten GWP'!$A$1,MATCH(BR$5,'Daten GWP'!$A:$A,0)-1,MATCH(AN218,'Daten GWP'!$A$424:$ADO$424,0)-1)),0,OFFSET('Daten GWP'!$A$1,MATCH(BR$5,'Daten GWP'!$A:$A,0)-1,MATCH(AN218,'Daten GWP'!$A$424:$ADO$424,0)-1))*1000</f>
        <v>0</v>
      </c>
      <c r="BS218" s="308">
        <f ca="1">IF(ISERROR(OFFSET('Daten GWP'!$A$1,MATCH(BS$5,'Daten GWP'!$A:$A,0)-1,MATCH(AO218,'Daten GWP'!$A$424:$ADO$424,0)-1)),0,OFFSET('Daten GWP'!$A$1,MATCH(BS$5,'Daten GWP'!$A:$A,0)-1,MATCH(AO218,'Daten GWP'!$A$424:$ADO$424,0)-1))*1000</f>
        <v>2.1949664000000002</v>
      </c>
      <c r="BT218" s="308">
        <f ca="1">IF(ISERROR(OFFSET('Daten GWP'!$A$1,MATCH(BT$5,'Daten GWP'!$A:$A,0)-1,MATCH(AP218,'Daten GWP'!$A$424:$ADO$424,0)-1)),0,OFFSET('Daten GWP'!$A$1,MATCH(BT$5,'Daten GWP'!$A:$A,0)-1,MATCH(AP218,'Daten GWP'!$A$424:$ADO$424,0)-1))*1000</f>
        <v>0</v>
      </c>
      <c r="BU218" s="308">
        <f t="shared" ca="1" si="158"/>
        <v>14.433755400000001</v>
      </c>
      <c r="BV218" s="308">
        <f ca="1">IF(ISERROR(OFFSET('Daten GWP'!$A$1,MATCH(BV$5,'Daten GWP'!$A:$A,0)-1,MATCH(AQ218,'Daten GWP'!$A$424:$ADO$424,0)-1)),0,OFFSET('Daten GWP'!$A$1,MATCH(BV$5,'Daten GWP'!$A:$A,0)-1,MATCH(AQ218,'Daten GWP'!$A$424:$ADO$424,0)-1))*1000</f>
        <v>1.3822882E-3</v>
      </c>
      <c r="BW218" s="308">
        <f ca="1">IF(ISERROR(OFFSET('Daten GWP'!$A$1,MATCH(BW$5,'Daten GWP'!$A:$A,0)-1,MATCH(AR218,'Daten GWP'!$A$424:$ADO$424,0)-1)),0,OFFSET('Daten GWP'!$A$1,MATCH(BW$5,'Daten GWP'!$A:$A,0)-1,MATCH(AR218,'Daten GWP'!$A$424:$ADO$424,0)-1))*1000</f>
        <v>8.0843784000000002E-2</v>
      </c>
      <c r="BX218" s="308">
        <f ca="1">IF(ISERROR(OFFSET('Daten GWP'!$A$1,MATCH(BX$5,'Daten GWP'!$A:$A,0)-1,MATCH(AS218,'Daten GWP'!$A$424:$ADO$424,0)-1)),0,OFFSET('Daten GWP'!$A$1,MATCH(BX$5,'Daten GWP'!$A:$A,0)-1,MATCH(AS218,'Daten GWP'!$A$424:$ADO$424,0)-1))*1000</f>
        <v>1.0022179</v>
      </c>
      <c r="BY218" s="309">
        <f t="shared" ca="1" si="149"/>
        <v>15.518199372200002</v>
      </c>
      <c r="BZ218" s="308">
        <f ca="1">IF(ISERROR(OFFSET('Daten GWP'!$A$1,MATCH(BZ$5,'Daten GWP'!$A:$A,0)-1,MATCH(AT218,'Daten GWP'!$A$424:$ADO$424,0)-1)),0,OFFSET('Daten GWP'!$A$1,MATCH(BZ$5,'Daten GWP'!$A:$A,0)-1,MATCH(AT218,'Daten GWP'!$A$424:$ADO$424,0)-1))*1000</f>
        <v>15.5182</v>
      </c>
      <c r="CA218" s="305">
        <f t="shared" ca="1" si="159"/>
        <v>1.0000000404557245</v>
      </c>
      <c r="CB218" s="310">
        <f ca="1">IF(ISERROR(OFFSET('Daten Elementary'!$A$1,MATCH(CB$5,'Daten Elementary'!$A:$A,0)-1,MATCH(AM218,'Daten Elementary'!$A$424:$ADO$424,0)-1)),0,OFFSET('Daten Elementary'!$A$1,MATCH(CB$5,'Daten Elementary'!$A:$A,0)-1,MATCH(AM218,'Daten Elementary'!$A$424:$ADO$424,0)-1))*1000000</f>
        <v>23.704739</v>
      </c>
      <c r="CC218" s="310">
        <f ca="1">IF(ISERROR(OFFSET('Daten Elementary'!$A$1,MATCH(CC$5,'Daten Elementary'!$A:$A,0)-1,MATCH(AN218,'Daten Elementary'!$A$424:$ADO$424,0)-1)),0,OFFSET('Daten Elementary'!$A$1,MATCH(CC$5,'Daten Elementary'!$A:$A,0)-1,MATCH(AN218,'Daten Elementary'!$A$424:$ADO$424,0)-1))*1000000</f>
        <v>0</v>
      </c>
      <c r="CD218" s="310">
        <f ca="1">IF(ISERROR(OFFSET('Daten Elementary'!$A$1,MATCH(CD$5,'Daten Elementary'!$A:$A,0)-1,MATCH(AO218,'Daten Elementary'!$A$424:$ADO$424,0)-1)),0,OFFSET('Daten Elementary'!$A$1,MATCH(CD$5,'Daten Elementary'!$A:$A,0)-1,MATCH(AO218,'Daten Elementary'!$A$424:$ADO$424,0)-1))*1000000</f>
        <v>0.91401007000000001</v>
      </c>
      <c r="CE218" s="310">
        <f ca="1">IF(ISERROR(OFFSET('Daten Elementary'!$A$1,MATCH(CE$5,'Daten Elementary'!$A:$A,0)-1,MATCH(AP218,'Daten Elementary'!$A$424:$ADO$424,0)-1)),0,OFFSET('Daten Elementary'!$A$1,MATCH(CE$5,'Daten Elementary'!$A:$A,0)-1,MATCH(AP218,'Daten Elementary'!$A$424:$ADO$424,0)-1))*1000000</f>
        <v>0</v>
      </c>
      <c r="CF218" s="310">
        <f t="shared" ca="1" si="160"/>
        <v>24.61874907</v>
      </c>
      <c r="CG218" s="310">
        <f ca="1">IF(ISERROR(OFFSET('Daten Elementary'!$A$1,MATCH(CG$5,'Daten Elementary'!$A:$A,0)-1,MATCH(AQ218,'Daten Elementary'!$A$424:$ADO$424,0)-1)),0,OFFSET('Daten Elementary'!$A$1,MATCH(CG$5,'Daten Elementary'!$A:$A,0)-1,MATCH(AQ218,'Daten Elementary'!$A$424:$ADO$424,0)-1))*1000000</f>
        <v>9.0209931000000002E-4</v>
      </c>
      <c r="CH218" s="310">
        <f ca="1">IF(ISERROR(OFFSET('Daten Elementary'!$A$1,MATCH(CH$5,'Daten Elementary'!$A:$A,0)-1,MATCH(AR218,'Daten Elementary'!$A$424:$ADO$424,0)-1)),0,OFFSET('Daten Elementary'!$A$1,MATCH(CH$5,'Daten Elementary'!$A:$A,0)-1,MATCH(AR218,'Daten Elementary'!$A$424:$ADO$424,0)-1))*1000000</f>
        <v>0.17854606000000001</v>
      </c>
      <c r="CI218" s="310">
        <f ca="1">IF(ISERROR(OFFSET('Daten Elementary'!$A$1,MATCH(CI$5,'Daten Elementary'!$A:$A,0)-1,MATCH(AS218,'Daten Elementary'!$A$424:$ADO$424,0)-1)),0,OFFSET('Daten Elementary'!$A$1,MATCH(CI$5,'Daten Elementary'!$A:$A,0)-1,MATCH(AS218,'Daten Elementary'!$A$424:$ADO$424,0)-1))*1000000</f>
        <v>0.25739336000000002</v>
      </c>
      <c r="CJ218" s="311">
        <f t="shared" ca="1" si="161"/>
        <v>25.05559058931</v>
      </c>
      <c r="CK218" s="310">
        <f ca="1">IF(ISERROR(OFFSET('Daten Elementary'!$A$1,MATCH(CK$5,'Daten Elementary'!$A:$A,0)-1,MATCH($AT218,'Daten Elementary'!$A$424:$ADO$424,0)-1)),0,OFFSET('Daten Elementary'!$A$1,MATCH(CK$5,'Daten Elementary'!$A:$A,0)-1,MATCH($AT218,'Daten Elementary'!$A$424:$ADO$424,0)-1))*1000000</f>
        <v>25.055589999999999</v>
      </c>
      <c r="CL218" s="305">
        <f t="shared" ca="1" si="162"/>
        <v>0.9999999764798998</v>
      </c>
      <c r="CM218" s="312">
        <f ca="1">IF(ISERROR(OFFSET('Daten Elementary'!$A$1,MATCH(CM$5,'Daten Elementary'!$A:$A,0)-1,MATCH(AM218,'Daten Elementary'!$A$424:$ADO$424,0)-1)),0,OFFSET('Daten Elementary'!$A$1,MATCH(CM$5,'Daten Elementary'!$A:$A,0)-1,MATCH(AM218,'Daten Elementary'!$A$424:$ADO$424,0)-1))*1000000</f>
        <v>21.409065999999999</v>
      </c>
      <c r="CN218" s="312">
        <f ca="1">IF(ISERROR(OFFSET('Daten Elementary'!$A$1,MATCH(CN$5,'Daten Elementary'!$A:$A,0)-1,MATCH(AN218,'Daten Elementary'!$A$424:$ADO$424,0)-1)),0,OFFSET('Daten Elementary'!$A$1,MATCH(CN$5,'Daten Elementary'!$A:$A,0)-1,MATCH(AN218,'Daten Elementary'!$A$424:$ADO$424,0)-1))*1000000</f>
        <v>0</v>
      </c>
      <c r="CO218" s="312">
        <f ca="1">IF(ISERROR(OFFSET('Daten Elementary'!$A$1,MATCH(CO$5,'Daten Elementary'!$A:$A,0)-1,MATCH(AO218,'Daten Elementary'!$A$424:$ADO$424,0)-1)),0,OFFSET('Daten Elementary'!$A$1,MATCH(CO$5,'Daten Elementary'!$A:$A,0)-1,MATCH(AO218,'Daten Elementary'!$A$424:$ADO$424,0)-1))*1000000</f>
        <v>0.7394387</v>
      </c>
      <c r="CP218" s="312">
        <f ca="1">IF(ISERROR(OFFSET('Daten Elementary'!$A$1,MATCH(CP$5,'Daten Elementary'!$A:$A,0)-1,MATCH(AP218,'Daten Elementary'!$A$424:$ADO$424,0)-1)),0,OFFSET('Daten Elementary'!$A$1,MATCH(CP$5,'Daten Elementary'!$A:$A,0)-1,MATCH(AP218,'Daten Elementary'!$A$424:$ADO$424,0)-1))*1000000</f>
        <v>0</v>
      </c>
      <c r="CQ218" s="312">
        <f t="shared" ca="1" si="163"/>
        <v>22.1485047</v>
      </c>
      <c r="CR218" s="312">
        <f ca="1">IF(ISERROR(OFFSET('Daten Elementary'!$A$1,MATCH(CR$5,'Daten Elementary'!$A:$A,0)-1,MATCH(AQ218,'Daten Elementary'!$A$424:$ADO$424,0)-1)),0,OFFSET('Daten Elementary'!$A$1,MATCH(CR$5,'Daten Elementary'!$A:$A,0)-1,MATCH(AQ218,'Daten Elementary'!$A$424:$ADO$424,0)-1))*1000000</f>
        <v>2.6307643000000002E-4</v>
      </c>
      <c r="CS218" s="312">
        <f ca="1">IF(ISERROR(OFFSET('Daten Elementary'!$A$1,MATCH(CS$5,'Daten Elementary'!$A:$A,0)-1,MATCH(AR218,'Daten Elementary'!$A$424:$ADO$424,0)-1)),0,OFFSET('Daten Elementary'!$A$1,MATCH(CS$5,'Daten Elementary'!$A:$A,0)-1,MATCH(AR218,'Daten Elementary'!$A$424:$ADO$424,0)-1))*1000000</f>
        <v>4.5121910000000001E-2</v>
      </c>
      <c r="CT218" s="312">
        <f ca="1">IF(ISERROR(OFFSET('Daten Elementary'!$A$1,MATCH(CT$5,'Daten Elementary'!$A:$A,0)-1,MATCH(AS218,'Daten Elementary'!$A$424:$ADO$424,0)-1)),0,OFFSET('Daten Elementary'!$A$1,MATCH(CT$5,'Daten Elementary'!$A:$A,0)-1,MATCH(AS218,'Daten Elementary'!$A$424:$ADO$424,0)-1))*1000000</f>
        <v>0.20692025</v>
      </c>
      <c r="CU218" s="313">
        <f t="shared" ca="1" si="164"/>
        <v>22.400809936429997</v>
      </c>
      <c r="CV218" s="312">
        <f ca="1">IF(ISERROR(OFFSET('Daten Elementary'!$A$1,MATCH(CV$5,'Daten Elementary'!$A:$A,0)-1,MATCH($AT218,'Daten Elementary'!$A$424:$ADO$424,0)-1)),0,OFFSET('Daten Elementary'!$A$1,MATCH(CV$5,'Daten Elementary'!$A:$A,0)-1,MATCH($AT218,'Daten Elementary'!$A$424:$ADO$424,0)-1))*1000000</f>
        <v>22.40081</v>
      </c>
      <c r="CW218" s="305">
        <f t="shared" ca="1" si="165"/>
        <v>1.000000002837844</v>
      </c>
      <c r="CX218" s="314">
        <f ca="1">IF(ISERROR(OFFSET('Daten Elementary'!$A$1,MATCH(CX$5,'Daten Elementary'!$A:$A,0)-1,MATCH(AM218,'Daten Elementary'!$A$424:$ADO$424,0)-1)),0,OFFSET('Daten Elementary'!$A$1,MATCH(CX$5,'Daten Elementary'!$A:$A,0)-1,MATCH(AM218,'Daten Elementary'!$A$424:$ADO$424,0)-1))*1000000</f>
        <v>11.865170000000001</v>
      </c>
      <c r="CY218" s="314">
        <f ca="1">IF(ISERROR(OFFSET('Daten Elementary'!$A$1,MATCH(CY$5,'Daten Elementary'!$A:$A,0)-1,MATCH(AN218,'Daten Elementary'!$A$424:$ADO$424,0)-1)),0,OFFSET('Daten Elementary'!$A$1,MATCH(CY$5,'Daten Elementary'!$A:$A,0)-1,MATCH(AN218,'Daten Elementary'!$A$424:$ADO$424,0)-1))*1000000</f>
        <v>0</v>
      </c>
      <c r="CZ218" s="314">
        <f ca="1">IF(ISERROR(OFFSET('Daten Elementary'!$A$1,MATCH(CZ$5,'Daten Elementary'!$A:$A,0)-1,MATCH(AO218,'Daten Elementary'!$A$424:$ADO$424,0)-1)),0,OFFSET('Daten Elementary'!$A$1,MATCH(CZ$5,'Daten Elementary'!$A:$A,0)-1,MATCH(AO218,'Daten Elementary'!$A$424:$ADO$424,0)-1))*1000000</f>
        <v>8.3622166999999994</v>
      </c>
      <c r="DA218" s="314">
        <f ca="1">IF(ISERROR(OFFSET('Daten Elementary'!$A$1,MATCH(DA$5,'Daten Elementary'!$A:$A,0)-1,MATCH(AP218,'Daten Elementary'!$A$424:$ADO$424,0)-1)),0,OFFSET('Daten Elementary'!$A$1,MATCH(DA$5,'Daten Elementary'!$A:$A,0)-1,MATCH(AP218,'Daten Elementary'!$A$424:$ADO$424,0)-1))*1000000</f>
        <v>0</v>
      </c>
      <c r="DB218" s="314">
        <f t="shared" ca="1" si="166"/>
        <v>20.2273867</v>
      </c>
      <c r="DC218" s="314">
        <f ca="1">IF(ISERROR(OFFSET('Daten Elementary'!$A$1,MATCH(DC$5,'Daten Elementary'!$A:$A,0)-1,MATCH(AQ218,'Daten Elementary'!$A$424:$ADO$424,0)-1)),0,OFFSET('Daten Elementary'!$A$1,MATCH(DC$5,'Daten Elementary'!$A:$A,0)-1,MATCH(AQ218,'Daten Elementary'!$A$424:$ADO$424,0)-1))*1000000</f>
        <v>0.17552616000000001</v>
      </c>
      <c r="DD218" s="314">
        <f ca="1">IF(ISERROR(OFFSET('Daten Elementary'!$A$1,MATCH(DD$5,'Daten Elementary'!$A:$A,0)-1,MATCH(AR218,'Daten Elementary'!$A$424:$ADO$424,0)-1)),0,OFFSET('Daten Elementary'!$A$1,MATCH(DD$5,'Daten Elementary'!$A:$A,0)-1,MATCH(AR218,'Daten Elementary'!$A$424:$ADO$424,0)-1))*1000000</f>
        <v>9.5263451999999998E-2</v>
      </c>
      <c r="DE218" s="314">
        <f ca="1">IF(ISERROR(OFFSET('Daten Elementary'!$A$1,MATCH(DE$5,'Daten Elementary'!$A:$A,0)-1,MATCH(AS218,'Daten Elementary'!$A$424:$ADO$424,0)-1)),0,OFFSET('Daten Elementary'!$A$1,MATCH(DE$5,'Daten Elementary'!$A:$A,0)-1,MATCH(AS218,'Daten Elementary'!$A$424:$ADO$424,0)-1))*1000000</f>
        <v>0.25264058</v>
      </c>
      <c r="DF218" s="315">
        <f t="shared" ca="1" si="167"/>
        <v>20.750816892000003</v>
      </c>
      <c r="DG218" s="314">
        <f ca="1">IF(ISERROR(OFFSET('Daten Elementary'!$A$1,MATCH(DG$5,'Daten Elementary'!$A:$A,0)-1,MATCH($AT218,'Daten Elementary'!$A$424:$ADO$424,0)-1)),0,OFFSET('Daten Elementary'!$A$1,MATCH(DG$5,'Daten Elementary'!$A:$A,0)-1,MATCH($AT218,'Daten Elementary'!$A$424:$ADO$424,0)-1))*1000000</f>
        <v>20.750817000000001</v>
      </c>
      <c r="DH218" s="305">
        <f t="shared" ca="1" si="168"/>
        <v>1.0000000052046143</v>
      </c>
      <c r="DI218" s="316">
        <f ca="1">IF(ISERROR(OFFSET('Daten Elementary'!$A$1,MATCH(DI$5,'Daten Elementary'!$A:$A,0)-1,MATCH(AM218,'Daten Elementary'!$A$424:$ADO$424,0)-1)),0,OFFSET('Daten Elementary'!$A$1,MATCH(DI$5,'Daten Elementary'!$A:$A,0)-1,MATCH(AM218,'Daten Elementary'!$A$424:$ADO$424,0)-1))*1000000</f>
        <v>355.52136999999999</v>
      </c>
      <c r="DJ218" s="316">
        <f ca="1">IF(ISERROR(OFFSET('Daten Elementary'!$A$1,MATCH(DJ$5,'Daten Elementary'!$A:$A,0)-1,MATCH(AN218,'Daten Elementary'!$A$424:$ADO$424,0)-1)),0,OFFSET('Daten Elementary'!$A$1,MATCH(DJ$5,'Daten Elementary'!$A:$A,0)-1,MATCH(AN218,'Daten Elementary'!$A$424:$ADO$424,0)-1))*1000000</f>
        <v>0</v>
      </c>
      <c r="DK218" s="316">
        <f ca="1">IF(ISERROR(OFFSET('Daten Elementary'!$A$1,MATCH(DK$5,'Daten Elementary'!$A:$A,0)-1,MATCH(AO218,'Daten Elementary'!$A$424:$ADO$424,0)-1)),0,OFFSET('Daten Elementary'!$A$1,MATCH(DK$5,'Daten Elementary'!$A:$A,0)-1,MATCH(AO218,'Daten Elementary'!$A$424:$ADO$424,0)-1))*1000000</f>
        <v>9.9404303000000009</v>
      </c>
      <c r="DL218" s="316">
        <f ca="1">IF(ISERROR(OFFSET('Daten Elementary'!$A$1,MATCH(DL$5,'Daten Elementary'!$A:$A,0)-1,MATCH(AP218,'Daten Elementary'!$A$424:$ADO$424,0)-1)),0,OFFSET('Daten Elementary'!$A$1,MATCH(DL$5,'Daten Elementary'!$A:$A,0)-1,MATCH(AP218,'Daten Elementary'!$A$424:$ADO$424,0)-1))*1000000</f>
        <v>0</v>
      </c>
      <c r="DM218" s="316">
        <f t="shared" ca="1" si="169"/>
        <v>365.46180029999999</v>
      </c>
      <c r="DN218" s="316">
        <f ca="1">IF(ISERROR(OFFSET('Daten Elementary'!$A$1,MATCH(DN$5,'Daten Elementary'!$A:$A,0)-1,MATCH(AQ218,'Daten Elementary'!$A$424:$ADO$424,0)-1)),0,OFFSET('Daten Elementary'!$A$1,MATCH(DN$5,'Daten Elementary'!$A:$A,0)-1,MATCH(AQ218,'Daten Elementary'!$A$424:$ADO$424,0)-1))*1000000</f>
        <v>3.8284701999999997E-3</v>
      </c>
      <c r="DO218" s="316">
        <f ca="1">IF(ISERROR(OFFSET('Daten Elementary'!$A$1,MATCH(DO$5,'Daten Elementary'!$A:$A,0)-1,MATCH(AR218,'Daten Elementary'!$A$424:$ADO$424,0)-1)),0,OFFSET('Daten Elementary'!$A$1,MATCH(DO$5,'Daten Elementary'!$A:$A,0)-1,MATCH(AR218,'Daten Elementary'!$A$424:$ADO$424,0)-1))*1000000</f>
        <v>0.16128484000000001</v>
      </c>
      <c r="DP218" s="316">
        <f ca="1">IF(ISERROR(OFFSET('Daten Elementary'!$A$1,MATCH(DP$5,'Daten Elementary'!$A:$A,0)-1,MATCH(AS218,'Daten Elementary'!$A$424:$ADO$424,0)-1)),0,OFFSET('Daten Elementary'!$A$1,MATCH(DP$5,'Daten Elementary'!$A:$A,0)-1,MATCH(AS218,'Daten Elementary'!$A$424:$ADO$424,0)-1))*1000000</f>
        <v>1.5308174999999999</v>
      </c>
      <c r="DQ218" s="317">
        <f t="shared" ca="1" si="170"/>
        <v>367.15773111020002</v>
      </c>
      <c r="DR218" s="316">
        <f ca="1">IF(ISERROR(OFFSET('Daten Elementary'!$A$1,MATCH(DR$5,'Daten Elementary'!$A:$A,0)-1,MATCH($AT218,'Daten Elementary'!$A$424:$ADO$424,0)-1)),0,OFFSET('Daten Elementary'!$A$1,MATCH(DR$5,'Daten Elementary'!$A:$A,0)-1,MATCH($AT218,'Daten Elementary'!$A$424:$ADO$424,0)-1))*1000000</f>
        <v>367.15773000000002</v>
      </c>
      <c r="DS218" s="305">
        <f t="shared" ca="1" si="171"/>
        <v>0.99999999697623143</v>
      </c>
      <c r="DT218" s="318">
        <f ca="1">IF(ISERROR(OFFSET('Daten UBP13'!$A$1,MATCH(DT$5,'Daten UBP13'!$A:$A,0)-1,MATCH(AM218,'Daten UBP13'!$A$424:$AEG$424,0)-1)),0,OFFSET('Daten UBP13'!$A$1,MATCH(DT$5,'Daten UBP13'!$A:$A,0)-1,MATCH(AM218,'Daten UBP13'!$A$424:$AEG$424,0)-1))</f>
        <v>29.273098000000001</v>
      </c>
      <c r="DU218" s="318">
        <f ca="1">IF(ISERROR(OFFSET('Daten UBP13'!$A$1,MATCH(DU$5,'Daten UBP13'!$A:$A,0)-1,MATCH(AN218,'Daten UBP13'!$A$424:$AEG$424,0)-1)),0,OFFSET('Daten UBP13'!$A$1,MATCH(DU$5,'Daten UBP13'!$A:$A,0)-1,MATCH(AN218,'Daten UBP13'!$A$424:$AEG$424,0)-1))</f>
        <v>0</v>
      </c>
      <c r="DV218" s="318">
        <f ca="1">IF(ISERROR(OFFSET('Daten UBP13'!$A$1,MATCH(DV$5,'Daten UBP13'!$A:$A,0)-1,MATCH(AO218,'Daten UBP13'!$A$424:$AEG$424,0)-1)),0,OFFSET('Daten UBP13'!$A$1,MATCH(DV$5,'Daten UBP13'!$A:$A,0)-1,MATCH(AO218,'Daten UBP13'!$A$424:$AEG$424,0)-1))</f>
        <v>4.8922333</v>
      </c>
      <c r="DW218" s="318">
        <f ca="1">IF(ISERROR(OFFSET('Daten UBP13'!$A$1,MATCH(DW$5,'Daten UBP13'!$A:$A,0)-1,MATCH(AP218,'Daten UBP13'!$A$424:$AEG$424,0)-1)),0,OFFSET('Daten UBP13'!$A$1,MATCH(DW$5,'Daten UBP13'!$A:$A,0)-1,MATCH(AP218,'Daten UBP13'!$A$424:$AEG$424,0)-1))</f>
        <v>0</v>
      </c>
      <c r="DX218" s="318">
        <f t="shared" ca="1" si="172"/>
        <v>34.165331299999998</v>
      </c>
      <c r="DY218" s="318">
        <f ca="1">IF(ISERROR(OFFSET('Daten UBP13'!$A$1,MATCH(DY$5,'Daten UBP13'!$A:$A,0)-1,MATCH(AQ218,'Daten UBP13'!$A$424:$AEG$424,0)-1)),0,OFFSET('Daten UBP13'!$A$1,MATCH(DY$5,'Daten UBP13'!$A:$A,0)-1,MATCH(AQ218,'Daten UBP13'!$A$424:$AEG$424,0)-1))</f>
        <v>4.7009859000000003E-3</v>
      </c>
      <c r="DZ218" s="318">
        <f ca="1">IF(ISERROR(OFFSET('Daten UBP13'!$A$1,MATCH(DZ$5,'Daten UBP13'!$A:$A,0)-1,MATCH(AR218,'Daten UBP13'!$A$424:$AEG$424,0)-1)),0,OFFSET('Daten UBP13'!$A$1,MATCH(DZ$5,'Daten UBP13'!$A:$A,0)-1,MATCH(AR218,'Daten UBP13'!$A$424:$AEG$424,0)-1))</f>
        <v>0.18530759999999999</v>
      </c>
      <c r="EA218" s="318">
        <f ca="1">IF(ISERROR(OFFSET('Daten UBP13'!$A$1,MATCH(EA$5,'Daten UBP13'!$A:$A,0)-1,MATCH(AS218,'Daten UBP13'!$A$424:$AEG$424,0)-1)),0,OFFSET('Daten UBP13'!$A$1,MATCH(EA$5,'Daten UBP13'!$A:$A,0)-1,MATCH(AS218,'Daten UBP13'!$A$424:$AEG$424,0)-1))</f>
        <v>1.0127653000000001</v>
      </c>
      <c r="EB218" s="319">
        <f t="shared" ca="1" si="173"/>
        <v>35.368105185899999</v>
      </c>
      <c r="EC218" s="318">
        <f ca="1">IF(ISERROR(OFFSET('Daten UBP13'!$A$1,MATCH(EC$5,'Daten UBP13'!$A:$A,0)-1,MATCH(AT218,'Daten UBP13'!$A$424:$AEG$424,0)-1)),0,OFFSET('Daten UBP13'!$A$1,MATCH(EC$5,'Daten UBP13'!$A:$A,0)-1,MATCH(AT218,'Daten UBP13'!$A$424:$AEG$424,0)-1))</f>
        <v>35.368105999999997</v>
      </c>
      <c r="ED218" s="305">
        <f t="shared" ca="1" si="174"/>
        <v>1.0000000230179138</v>
      </c>
      <c r="EE218" s="320">
        <f ca="1">IF(ISERROR(OFFSET('Daten ReCiPe'!$A$1,MATCH(EE$5,'Daten ReCiPe'!$A:$A,0)-1,MATCH(AM218,'Daten ReCiPe'!$A$424:$ADO$424,0)-1)),0,OFFSET('Daten ReCiPe'!$A$1,MATCH(EE$5,'Daten ReCiPe'!$A:$A,0)-1,MATCH(AM218,'Daten ReCiPe'!$A$424:$ADO$424,0)-1))*1000</f>
        <v>1.6461648</v>
      </c>
      <c r="EF218" s="320">
        <f ca="1">IF(ISERROR(OFFSET('Daten ReCiPe'!$A$1,MATCH(EF$5,'Daten ReCiPe'!$A:$A,0)-1,MATCH(AN218,'Daten ReCiPe'!$A$424:$ADO$424,0)-1)),0,OFFSET('Daten ReCiPe'!$A$1,MATCH(EF$5,'Daten ReCiPe'!$A:$A,0)-1,MATCH(AN218,'Daten ReCiPe'!$A$424:$ADO$424,0)-1))*1000</f>
        <v>0</v>
      </c>
      <c r="EG218" s="320">
        <f ca="1">IF(ISERROR(OFFSET('Daten ReCiPe'!$A$1,MATCH(EG$5,'Daten ReCiPe'!$A:$A,0)-1,MATCH(AO218,'Daten ReCiPe'!$A$424:$ADO$424,0)-1)),0,OFFSET('Daten ReCiPe'!$A$1,MATCH(EG$5,'Daten ReCiPe'!$A:$A,0)-1,MATCH(AO218,'Daten ReCiPe'!$A$424:$ADO$424,0)-1))*1000</f>
        <v>0.78619114000000001</v>
      </c>
      <c r="EH218" s="320">
        <f ca="1">IF(ISERROR(OFFSET('Daten ReCiPe'!$A$1,MATCH(EH$5,'Daten ReCiPe'!$A:$A,0)-1,MATCH(AP218,'Daten ReCiPe'!$A$424:$ADO$424,0)-1)),0,OFFSET('Daten ReCiPe'!$A$1,MATCH(EH$5,'Daten ReCiPe'!$A:$A,0)-1,MATCH(AP218,'Daten ReCiPe'!$A$424:$ADO$424,0)-1))*1000</f>
        <v>0</v>
      </c>
      <c r="EI218" s="320">
        <f t="shared" ca="1" si="175"/>
        <v>2.4323559399999999</v>
      </c>
      <c r="EJ218" s="320">
        <f ca="1">IF(ISERROR(OFFSET('Daten ReCiPe'!$A$1,MATCH(EJ$5,'Daten ReCiPe'!$A:$A,0)-1,MATCH(AQ218,'Daten ReCiPe'!$A$424:$ADO$424,0)-1)),0,OFFSET('Daten ReCiPe'!$A$1,MATCH(EJ$5,'Daten ReCiPe'!$A:$A,0)-1,MATCH(AQ218,'Daten ReCiPe'!$A$424:$ADO$424,0)-1))*1000</f>
        <v>1.9659701999999999E-4</v>
      </c>
      <c r="EK218" s="320">
        <f ca="1">IF(ISERROR(OFFSET('Daten ReCiPe'!$A$1,MATCH(EK$5,'Daten ReCiPe'!$A:$A,0)-1,MATCH(AR218,'Daten ReCiPe'!$A$424:$ADO$424,0)-1)),0,OFFSET('Daten ReCiPe'!$A$1,MATCH(EK$5,'Daten ReCiPe'!$A:$A,0)-1,MATCH(AR218,'Daten ReCiPe'!$A$424:$ADO$424,0)-1))*1000</f>
        <v>1.2065612E-2</v>
      </c>
      <c r="EL218" s="320">
        <f ca="1">IF(ISERROR(OFFSET('Daten ReCiPe'!$A$1,MATCH(EL$5,'Daten ReCiPe'!$A:$A,0)-1,MATCH(AS218,'Daten ReCiPe'!$A$424:$ADO$424,0)-1)),0,OFFSET('Daten ReCiPe'!$A$1,MATCH(EL$5,'Daten ReCiPe'!$A:$A,0)-1,MATCH(AS218,'Daten ReCiPe'!$A$424:$ADO$424,0)-1))*1000</f>
        <v>9.1326996000000008E-2</v>
      </c>
      <c r="EM218" s="321">
        <f t="shared" ca="1" si="176"/>
        <v>2.5359451450199995</v>
      </c>
      <c r="EN218" s="320">
        <f ca="1">IF(ISERROR(OFFSET('Daten ReCiPe'!$A$1,MATCH(EN$5,'Daten ReCiPe'!$A:$A,0)-1,MATCH(AT218,'Daten ReCiPe'!$A$424:$ADO$424,0)-1)),0,OFFSET('Daten ReCiPe'!$A$1,MATCH(EN$5,'Daten ReCiPe'!$A:$A,0)-1,MATCH(AT218,'Daten ReCiPe'!$A$424:$ADO$424,0)-1))*1000</f>
        <v>2.5359451000000002</v>
      </c>
      <c r="EO218" s="305">
        <f t="shared" ca="1" si="177"/>
        <v>0.9999999822472504</v>
      </c>
      <c r="EP218" s="322">
        <f ca="1">IF(ISERROR(OFFSET('Daten Elementary'!$A$1,MATCH(EP$5,'Daten Elementary'!$A:$A,0)-1,MATCH(AM218,'Daten Elementary'!$A$424:$ADO$424,0)-1)),0,OFFSET('Daten Elementary'!$A$1,MATCH(EP$5,'Daten Elementary'!$A:$A,0)-1,MATCH(AM218,'Daten Elementary'!$A$424:$ADO$424,0)-1))*1000000</f>
        <v>201.97916000000001</v>
      </c>
      <c r="EQ218" s="322">
        <f ca="1">IF(ISERROR(OFFSET('Daten Elementary'!$A$1,MATCH(EQ$5,'Daten Elementary'!$A:$A,0)-1,MATCH(AN218,'Daten Elementary'!$A$424:$ADO$424,0)-1)),0,OFFSET('Daten Elementary'!$A$1,MATCH(EQ$5,'Daten Elementary'!$A:$A,0)-1,MATCH(AN218,'Daten Elementary'!$A$424:$ADO$424,0)-1))*1000000</f>
        <v>0</v>
      </c>
      <c r="ER218" s="322">
        <f ca="1">IF(ISERROR(OFFSET('Daten Elementary'!$A$1,MATCH(ER$5,'Daten Elementary'!$A:$A,0)-1,MATCH(AO218,'Daten Elementary'!$A$424:$ADO$424,0)-1)),0,OFFSET('Daten Elementary'!$A$1,MATCH(ER$5,'Daten Elementary'!$A:$A,0)-1,MATCH(AO218,'Daten Elementary'!$A$424:$ADO$424,0)-1))*1000000</f>
        <v>21.600452999999998</v>
      </c>
      <c r="ES218" s="322">
        <f ca="1">IF(ISERROR(OFFSET('Daten Elementary'!$A$1,MATCH(ES$5,'Daten Elementary'!$A:$A,0)-1,MATCH(AP218,'Daten Elementary'!$A$424:$ADO$424,0)-1)),0,OFFSET('Daten Elementary'!$A$1,MATCH(ES$5,'Daten Elementary'!$A:$A,0)-1,MATCH(AP218,'Daten Elementary'!$A$424:$ADO$424,0)-1))*1000000</f>
        <v>0</v>
      </c>
      <c r="ET218" s="322">
        <f t="shared" ca="1" si="178"/>
        <v>223.57961299999999</v>
      </c>
      <c r="EU218" s="322">
        <f ca="1">IF(ISERROR(OFFSET('Daten Elementary'!$A$1,MATCH(EU$5,'Daten Elementary'!$A:$A,0)-1,MATCH(AQ218,'Daten Elementary'!$A$424:$ADO$424,0)-1)),0,OFFSET('Daten Elementary'!$A$1,MATCH(EU$5,'Daten Elementary'!$A:$A,0)-1,MATCH(AQ218,'Daten Elementary'!$A$424:$ADO$424,0)-1))*1000000</f>
        <v>6.2265771000000001E-3</v>
      </c>
      <c r="EV218" s="322">
        <f ca="1">IF(ISERROR(OFFSET('Daten Elementary'!$A$1,MATCH(EV$5,'Daten Elementary'!$A:$A,0)-1,MATCH(AR218,'Daten Elementary'!$A$424:$ADO$424,0)-1)),0,OFFSET('Daten Elementary'!$A$1,MATCH(EV$5,'Daten Elementary'!$A:$A,0)-1,MATCH(AR218,'Daten Elementary'!$A$424:$ADO$424,0)-1))*1000000</f>
        <v>0.14448081000000002</v>
      </c>
      <c r="EW218" s="322">
        <f ca="1">IF(ISERROR(OFFSET('Daten Elementary'!$A$1,MATCH(EW$5,'Daten Elementary'!$A:$A,0)-1,MATCH(AS218,'Daten Elementary'!$A$424:$ADO$424,0)-1)),0,OFFSET('Daten Elementary'!$A$1,MATCH(EW$5,'Daten Elementary'!$A:$A,0)-1,MATCH(AS218,'Daten Elementary'!$A$424:$ADO$424,0)-1))*1000000</f>
        <v>2.4656975000000001</v>
      </c>
      <c r="EX218" s="323">
        <f t="shared" ca="1" si="179"/>
        <v>226.1960178871</v>
      </c>
      <c r="EY218" s="322">
        <f ca="1">IF(ISERROR(OFFSET('Daten Elementary'!$A$1,MATCH(EY$5,'Daten Elementary'!$A:$A,0)-1,MATCH($AT218,'Daten Elementary'!$A$424:$ADO$424,0)-1)),0,OFFSET('Daten Elementary'!$A$1,MATCH(EY$5,'Daten Elementary'!$A:$A,0)-1,MATCH($AT218,'Daten Elementary'!$A$424:$ADO$424,0)-1))*1000000</f>
        <v>226.19601999999998</v>
      </c>
      <c r="EZ218" s="305">
        <f t="shared" ca="1" si="180"/>
        <v>1.0000000093410131</v>
      </c>
      <c r="FA218" s="314">
        <f ca="1">IF(ISERROR(OFFSET('Daten Elementary'!$A$1,MATCH(FA$5,'Daten Elementary'!$A:$A,0)-1,MATCH(AM218,'Daten Elementary'!$A$424:$ADO$424,0)-1)),0,OFFSET('Daten Elementary'!$A$1,MATCH(FA$5,'Daten Elementary'!$A:$A,0)-1,MATCH(AM218,'Daten Elementary'!$A$424:$ADO$424,0)-1))*1000</f>
        <v>12.047766999999999</v>
      </c>
      <c r="FB218" s="314">
        <f ca="1">IF(ISERROR(OFFSET('Daten Elementary'!$A$1,MATCH(FB$5,'Daten Elementary'!$A:$A,0)-1,MATCH(AN218,'Daten Elementary'!$A$424:$ADO$424,0)-1)),0,OFFSET('Daten Elementary'!$A$1,MATCH(FB$5,'Daten Elementary'!$A:$A,0)-1,MATCH(AN218,'Daten Elementary'!$A$424:$ADO$424,0)-1))*1000</f>
        <v>0</v>
      </c>
      <c r="FC218" s="314">
        <f ca="1">IF(ISERROR(OFFSET('Daten Elementary'!$A$1,MATCH(FC$5,'Daten Elementary'!$A:$A,0)-1,MATCH(AO218,'Daten Elementary'!$A$424:$ADO$424,0)-1)),0,OFFSET('Daten Elementary'!$A$1,MATCH(FC$5,'Daten Elementary'!$A:$A,0)-1,MATCH(AO218,'Daten Elementary'!$A$424:$ADO$424,0)-1))*1000</f>
        <v>1.7522698999999999</v>
      </c>
      <c r="FD218" s="314">
        <f ca="1">IF(ISERROR(OFFSET('Daten Elementary'!$A$1,MATCH(FD$5,'Daten Elementary'!$A:$A,0)-1,MATCH(AP218,'Daten Elementary'!$A$424:$ADO$424,0)-1)),0,OFFSET('Daten Elementary'!$A$1,MATCH(FD$5,'Daten Elementary'!$A:$A,0)-1,MATCH(AP218,'Daten Elementary'!$A$424:$ADO$424,0)-1))*1000</f>
        <v>0</v>
      </c>
      <c r="FE218" s="314">
        <f t="shared" ca="1" si="181"/>
        <v>13.800036899999998</v>
      </c>
      <c r="FF218" s="314">
        <f ca="1">IF(ISERROR(OFFSET('Daten Elementary'!$A$1,MATCH(FF$5,'Daten Elementary'!$A:$A,0)-1,MATCH(AQ218,'Daten Elementary'!$A$424:$ADO$424,0)-1)),0,OFFSET('Daten Elementary'!$A$1,MATCH(FF$5,'Daten Elementary'!$A:$A,0)-1,MATCH(AQ218,'Daten Elementary'!$A$424:$ADO$424,0)-1))*1000</f>
        <v>1.1568252999999999E-3</v>
      </c>
      <c r="FG218" s="314">
        <f ca="1">IF(ISERROR(OFFSET('Daten Elementary'!$A$1,MATCH(FG$5,'Daten Elementary'!$A:$A,0)-1,MATCH(AR218,'Daten Elementary'!$A$424:$ADO$424,0)-1)),0,OFFSET('Daten Elementary'!$A$1,MATCH(FG$5,'Daten Elementary'!$A:$A,0)-1,MATCH(AR218,'Daten Elementary'!$A$424:$ADO$424,0)-1))*1000</f>
        <v>7.1616033999999995E-2</v>
      </c>
      <c r="FH218" s="314">
        <f ca="1">IF(ISERROR(OFFSET('Daten Elementary'!$A$1,MATCH(FH$5,'Daten Elementary'!$A:$A,0)-1,MATCH(AS218,'Daten Elementary'!$A$424:$ADO$424,0)-1)),0,OFFSET('Daten Elementary'!$A$1,MATCH(FH$5,'Daten Elementary'!$A:$A,0)-1,MATCH(AS218,'Daten Elementary'!$A$424:$ADO$424,0)-1))*1000</f>
        <v>0.93091467999999999</v>
      </c>
      <c r="FI218" s="315">
        <f t="shared" ca="1" si="182"/>
        <v>14.8037244393</v>
      </c>
      <c r="FJ218" s="314">
        <f ca="1">IF(ISERROR(OFFSET('Daten Elementary'!$A$1,MATCH(FJ$5,'Daten Elementary'!$A:$A,0)-1,MATCH($AT218,'Daten Elementary'!$A$424:$ADO$424,0)-1)),0,OFFSET('Daten Elementary'!$A$1,MATCH(FJ$5,'Daten Elementary'!$A:$A,0)-1,MATCH($AT218,'Daten Elementary'!$A$424:$ADO$424,0)-1))*1000</f>
        <v>14.803724000000001</v>
      </c>
      <c r="FK218" s="305">
        <f t="shared" ca="1" si="183"/>
        <v>0.9999999703250354</v>
      </c>
      <c r="FL218" s="314">
        <f ca="1">IF(ISERROR(OFFSET('Daten Elementary'!$A$1,MATCH(FL$5,'Daten Elementary'!$A:$A,0)-1,MATCH(AM218,'Daten Elementary'!$A$424:$ADO$424,0)-1)),0,OFFSET('Daten Elementary'!$A$1,MATCH(FL$5,'Daten Elementary'!$A:$A,0)-1,MATCH(AM218,'Daten Elementary'!$A$424:$ADO$424,0)-1))</f>
        <v>0</v>
      </c>
      <c r="FM218" s="314">
        <f ca="1">IF(ISERROR(OFFSET('Daten Elementary'!$A$1,MATCH(FM$5,'Daten Elementary'!$A:$A,0)-1,MATCH(AN218,'Daten Elementary'!$A$424:$ADO$424,0)-1)),0,OFFSET('Daten Elementary'!$A$1,MATCH(FM$5,'Daten Elementary'!$A:$A,0)-1,MATCH(AN218,'Daten Elementary'!$A$424:$ADO$424,0)-1))</f>
        <v>0</v>
      </c>
      <c r="FN218" s="314">
        <f ca="1">IF(ISERROR(OFFSET('Daten Elementary'!$A$1,MATCH(FN$5,'Daten Elementary'!$A:$A,0)-1,MATCH(AO218,'Daten Elementary'!$A$424:$ADO$424,0)-1)),0,OFFSET('Daten Elementary'!$A$1,MATCH(FN$5,'Daten Elementary'!$A:$A,0)-1,MATCH(AO218,'Daten Elementary'!$A$424:$ADO$424,0)-1))</f>
        <v>0</v>
      </c>
      <c r="FO218" s="314">
        <f ca="1">IF(ISERROR(OFFSET('Daten Elementary'!$A$1,MATCH(FO$5,'Daten Elementary'!$A:$A,0)-1,MATCH(AP218,'Daten Elementary'!$A$424:$ADO$424,0)-1)),0,OFFSET('Daten Elementary'!$A$1,MATCH(FO$5,'Daten Elementary'!$A:$A,0)-1,MATCH(AP218,'Daten Elementary'!$A$424:$ADO$424,0)-1))</f>
        <v>0</v>
      </c>
      <c r="FP218" s="314">
        <f t="shared" ca="1" si="184"/>
        <v>0</v>
      </c>
      <c r="FQ218" s="314">
        <f ca="1">IF(ISERROR(OFFSET('Daten Elementary'!$A$1,MATCH(FQ$5,'Daten Elementary'!$A:$A,0)-1,MATCH(AQ218,'Daten Elementary'!$A$424:$ADO$424,0)-1)),0,OFFSET('Daten Elementary'!$A$1,MATCH(FQ$5,'Daten Elementary'!$A:$A,0)-1,MATCH(AQ218,'Daten Elementary'!$A$424:$ADO$424,0)-1))</f>
        <v>0</v>
      </c>
      <c r="FR218" s="314">
        <f ca="1">IF(ISERROR(OFFSET('Daten Elementary'!$A$1,MATCH(FR$5,'Daten Elementary'!$A:$A,0)-1,MATCH(AR218,'Daten Elementary'!$A$424:$ADO$424,0)-1)),0,OFFSET('Daten Elementary'!$A$1,MATCH(FR$5,'Daten Elementary'!$A:$A,0)-1,MATCH(AR218,'Daten Elementary'!$A$424:$ADO$424,0)-1))</f>
        <v>0</v>
      </c>
      <c r="FS218" s="314">
        <f ca="1">IF(ISERROR(OFFSET('Daten Elementary'!$A$1,MATCH(FS$5,'Daten Elementary'!$A:$A,0)-1,MATCH(AS218,'Daten Elementary'!$A$424:$ADO$424,0)-1)),0,OFFSET('Daten Elementary'!$A$1,MATCH(FS$5,'Daten Elementary'!$A:$A,0)-1,MATCH(AS218,'Daten Elementary'!$A$424:$ADO$424,0)-1))</f>
        <v>0</v>
      </c>
      <c r="FT218" s="315">
        <f t="shared" ca="1" si="185"/>
        <v>0</v>
      </c>
      <c r="FU218" s="314">
        <f ca="1">IF(ISERROR(OFFSET('Daten Elementary'!$A$1,MATCH(FU$5,'Daten Elementary'!$A:$A,0)-1,MATCH($AT218,'Daten Elementary'!$A$424:$ADO$424,0)-1)),0,OFFSET('Daten Elementary'!$A$1,MATCH(FU$5,'Daten Elementary'!$A:$A,0)-1,MATCH($AT218,'Daten Elementary'!$A$424:$ADO$424,0)-1))</f>
        <v>0</v>
      </c>
      <c r="FV218" s="305">
        <f t="shared" ca="1" si="186"/>
        <v>0</v>
      </c>
      <c r="FW218" s="324"/>
      <c r="FX218" s="231" t="str">
        <f t="shared" si="187"/>
        <v>Containerschiff</v>
      </c>
      <c r="FY218" s="231" t="str">
        <f t="shared" si="152"/>
        <v>Containerschiff</v>
      </c>
      <c r="FZ218" s="231" t="str">
        <f t="shared" si="153"/>
        <v/>
      </c>
      <c r="GA218" s="231" t="str">
        <f t="shared" si="154"/>
        <v/>
      </c>
      <c r="GB218" s="231"/>
    </row>
    <row r="219" spans="1:184" ht="16.5" customHeight="1">
      <c r="A219" s="364"/>
      <c r="B219" s="370" t="s">
        <v>108</v>
      </c>
      <c r="C219" s="328" t="s">
        <v>30</v>
      </c>
      <c r="D219" s="328" t="s">
        <v>110</v>
      </c>
      <c r="E219" s="390" t="s">
        <v>14</v>
      </c>
      <c r="F219" s="86">
        <v>1</v>
      </c>
      <c r="G219" s="86">
        <v>1</v>
      </c>
      <c r="H219" s="87">
        <v>1</v>
      </c>
      <c r="I219" s="88">
        <v>1</v>
      </c>
      <c r="J219" s="88">
        <v>1</v>
      </c>
      <c r="K219" s="86">
        <v>1</v>
      </c>
      <c r="L219" s="86"/>
      <c r="M219" s="86"/>
      <c r="N219" s="38" t="s">
        <v>100</v>
      </c>
      <c r="O219" s="6">
        <f ca="1">(IF(ISERROR(INDEX(INDIRECT($D$268),MATCH($AM219,$AM$4:$AM$275,0),MATCH(O$304,INDIRECT($E$268),0))*$I219/$AD219),0,INDEX(INDIRECT($D$268),MATCH($AM219,$AM$4:$AM$275,0),MATCH(O$304,INDIRECT($E$268),0))*$I219/$AD219)+IF(ISERROR(INDEX(INDIRECT($D$268),MATCH($AN219,$AN$4:$AN$275,0),MATCH(O$305,INDIRECT($E$268),0))*$J219/$AE219),0,INDEX(INDIRECT($D$268),MATCH($AN219,$AN$4:$AN$275,0),MATCH(O$305,INDIRECT($E$268),0))*$J219/$AE219))*$AC219/$F219</f>
        <v>867.49598000000003</v>
      </c>
      <c r="P219" s="6">
        <f ca="1">(IF(ISERROR(INDEX(INDIRECT($D$268),MATCH($AO219,$AO$4:$AO$275,0),MATCH(P$304,INDIRECT($E$268),0))*$I219/$AD219),0,INDEX(INDIRECT($D$268),MATCH($AO219,$AO$4:$AO$275,0),MATCH(P$304,INDIRECT($E$268),0))*$I219/$AD219)+IF(ISERROR(INDEX(INDIRECT($D$268),MATCH($AP219,$AP$4:$AP$275,0),MATCH(P$305,INDIRECT($E$268),0))*$J219/$AE219),0,INDEX(INDIRECT($D$268),MATCH($AP219,$AP$4:$AP$275,0),MATCH(P$305,INDIRECT($E$268),0))*$J219/$AE219))*$AC219/$F219</f>
        <v>127.10625999999999</v>
      </c>
      <c r="Q219" s="6">
        <f ca="1">INDEX(INDIRECT($D$268),MATCH($AQ219,$AQ$4:$AQ$284,0),MATCH(Q$4,INDIRECT($E$268),0))*$K219*$AC219/$F219/$AF219</f>
        <v>4.0922383E-2</v>
      </c>
      <c r="R219" s="6">
        <f ca="1">INDEX(INDIRECT($D$268),MATCH($AR219,$AR$4:$AR$284,0),MATCH(R$4,INDIRECT($E$268),0))*$K219*$AC219/$F219/$AF219</f>
        <v>0.81844766000000002</v>
      </c>
      <c r="S219" s="6">
        <f ca="1">INDEX(INDIRECT($D$268),MATCH($AS219,$AS$4:$AS$284,0),MATCH(S$4,INDIRECT($E$268),0))*$K219*$AC219/$F219/$AF219</f>
        <v>13.670007</v>
      </c>
      <c r="T219" s="7">
        <f t="shared" ca="1" si="190"/>
        <v>1009.131617043</v>
      </c>
      <c r="U219" s="6">
        <f>IF($B$268=6,(IF(OR(AJ219="Benzin",AJ219="Diesel"),$AK219*INDEX('DIN EN 16258'!$I:$I,MATCH('mobitool-Faktoren v2.0'!$AI219,'DIN EN 16258'!$A:$A,0))*$I219/$AD219+$AL219*INDEX('DIN EN 16258'!$I:$I,MATCH('mobitool-Faktoren v2.0'!$AJ219,'DIN EN 16258'!$A:$A,0))*$I219/$AD219,IF(ISERROR($AK219*INDEX('DIN EN 16258'!$I:$I,MATCH('mobitool-Faktoren v2.0'!$AI219,'DIN EN 16258'!$A:$A,0))*$I219/$AD219),0,$AK219*INDEX('DIN EN 16258'!$I:$I,MATCH('mobitool-Faktoren v2.0'!$AI219,'DIN EN 16258'!$A:$A,0))*$I219/$AD219)+IF(ISERROR($AL219*INDEX('DIN EN 16258'!$I:$I,MATCH('mobitool-Faktoren v2.0'!$AJ219,'DIN EN 16258'!$A:$A,0))*$J219/$AE219),0,$AL219*INDEX('DIN EN 16258'!$I:$I,MATCH('mobitool-Faktoren v2.0'!$AJ219,'DIN EN 16258'!$A:$A,0))*$J219/$AE219)))*1000,
IF($B$268=1,(IF(OR(AJ219="Benzin",AJ219="Diesel"),$AK219*INDEX('DIN EN 16258'!$D:$D,MATCH('mobitool-Faktoren v2.0'!$AI219,'DIN EN 16258'!$A:$A,0))*$I219/$AD219+$AL219*INDEX('DIN EN 16258'!$D:$D,MATCH('mobitool-Faktoren v2.0'!$AJ219,'DIN EN 16258'!$A:$A,0))*$I219/$AD219,IF(ISERROR($AK219*INDEX('DIN EN 16258'!$D:$D,MATCH('mobitool-Faktoren v2.0'!$AI219,'DIN EN 16258'!$A:$A,0))*$I219/$AD219),0,$AK219*INDEX('DIN EN 16258'!$D:$D,MATCH('mobitool-Faktoren v2.0'!$AI219,'DIN EN 16258'!$A:$A,0))*$I219/$AD219)+IF(ISERROR($AL219*INDEX('DIN EN 16258'!$D:$D,MATCH('mobitool-Faktoren v2.0'!$AJ219,'DIN EN 16258'!$A:$A,0))*$J219/$AE219),0,$AL219*INDEX('DIN EN 16258'!$D:$D,MATCH('mobitool-Faktoren v2.0'!$AJ219,'DIN EN 16258'!$A:$A,0))*$J219/$AE219))),0))*$AC219/$F219</f>
        <v>931.34789802950695</v>
      </c>
      <c r="V219" s="6">
        <f>IF($B$268=6,(IF(OR(AJ219="Benzin",AJ219="Diesel"),$AK219*INDEX('DIN EN 16258'!$L:$L,MATCH('mobitool-Faktoren v2.0'!$AI219,'DIN EN 16258'!$A:$A,0))*$I219/$AD219+$AL219*INDEX('DIN EN 16258'!$L:$L,MATCH('mobitool-Faktoren v2.0'!$AJ219,'DIN EN 16258'!$A:$A,0))*$I219/$AD219,IF(ISERROR($AK219*INDEX('DIN EN 16258'!$L:$L,MATCH('mobitool-Faktoren v2.0'!$AI219,'DIN EN 16258'!$A:$A,0))*$I219/$AD219),0,$AK219*INDEX('DIN EN 16258'!$L:$L,MATCH('mobitool-Faktoren v2.0'!$AI219,'DIN EN 16258'!$A:$A,0))*$I219/$AD219)+IF(ISERROR($AL219*INDEX('DIN EN 16258'!$L:$L,MATCH('mobitool-Faktoren v2.0'!$AJ219,'DIN EN 16258'!$A:$A,0))*$J219/$AE219),0,$AL219*INDEX('DIN EN 16258'!$L:$L,MATCH('mobitool-Faktoren v2.0'!$AJ219,'DIN EN 16258'!$A:$A,0))*$J219/$AE219)))*1000,
IF($B$268=1,(IF(OR(AJ219="Benzin",AJ219="Diesel"),$AK219*INDEX('DIN EN 16258'!$F:$F,MATCH('mobitool-Faktoren v2.0'!$AI219,'DIN EN 16258'!$A:$A,0))*$I219/$AD219+$AL219*INDEX('DIN EN 16258'!$F:$F,MATCH('mobitool-Faktoren v2.0'!$AJ219,'DIN EN 16258'!$A:$A,0))*$I219/$AD219,IF(ISERROR($AK219*INDEX('DIN EN 16258'!$F:$F,MATCH('mobitool-Faktoren v2.0'!$AI219,'DIN EN 16258'!$A:$A,0))*$I219/$AD219),0,$AK219*INDEX('DIN EN 16258'!$F:$F,MATCH('mobitool-Faktoren v2.0'!$AI219,'DIN EN 16258'!$A:$A,0))*$I219/$AD219)+IF(ISERROR($AL219*INDEX('DIN EN 16258'!$F:$F,MATCH('mobitool-Faktoren v2.0'!$AJ219,'DIN EN 16258'!$A:$A,0))*$J219/$AE219),0,$AL219*INDEX('DIN EN 16258'!$F:$F,MATCH('mobitool-Faktoren v2.0'!$AJ219,'DIN EN 16258'!$A:$A,0))*$J219/$AE219))),0))*$AC219/$F219</f>
        <v>1136.3615862749957</v>
      </c>
      <c r="W219" s="39" t="s">
        <v>674</v>
      </c>
      <c r="X219" s="39" t="s">
        <v>162</v>
      </c>
      <c r="Y219" s="300"/>
      <c r="Z219" s="300"/>
      <c r="AA219" s="299"/>
      <c r="AB219" s="299"/>
      <c r="AC219" s="300">
        <v>1</v>
      </c>
      <c r="AD219" s="298">
        <v>1</v>
      </c>
      <c r="AE219" s="298">
        <v>1</v>
      </c>
      <c r="AF219" s="337">
        <v>1</v>
      </c>
      <c r="AG219" s="337"/>
      <c r="AH219" s="337"/>
      <c r="AI219" s="384" t="s">
        <v>603</v>
      </c>
      <c r="AJ219" s="384" t="s">
        <v>2449</v>
      </c>
      <c r="AK219" s="391">
        <v>0.20146</v>
      </c>
      <c r="AL219" s="391">
        <v>0.2928766974935556</v>
      </c>
      <c r="AM219" s="202" t="s">
        <v>731</v>
      </c>
      <c r="AN219" s="330" t="s">
        <v>2405</v>
      </c>
      <c r="AO219" s="202" t="s">
        <v>732</v>
      </c>
      <c r="AP219" s="330" t="s">
        <v>2405</v>
      </c>
      <c r="AQ219" s="202" t="s">
        <v>733</v>
      </c>
      <c r="AR219" s="202" t="s">
        <v>734</v>
      </c>
      <c r="AS219" s="202" t="s">
        <v>735</v>
      </c>
      <c r="AT219" s="202" t="s">
        <v>736</v>
      </c>
      <c r="AU219" s="303">
        <f ca="1">IF(ISERROR(OFFSET('Daten KEA'!$A$1,MATCH(AU$5,'Daten KEA'!$A:$A,0)-1,MATCH(AM219,'Daten KEA'!$A$424:$ADO$424,0)-1)),0,OFFSET('Daten KEA'!$A$1,MATCH(AU$5,'Daten KEA'!$A:$A,0)-1,MATCH(AM219,'Daten KEA'!$A$424:$ADO$424,0)-1))+IF(ISERROR(AK219*INDEX('Energiefaktoren Ecoinvent'!$D:$D,MATCH('mobitool-Faktoren v2.0'!AI219,'Energiefaktoren Ecoinvent'!$A:$A,0))),0,AK219*INDEX('Energiefaktoren Ecoinvent'!$D:$D,MATCH('mobitool-Faktoren v2.0'!AI219,'Energiefaktoren Ecoinvent'!$A:$A,0)))+IF(OR(AJ219="Benzin",AJ219="Diesel"),IF(ISERROR(OFFSET('Daten KEA'!$A$1,MATCH(AV$5,'Daten KEA'!$A:$A,0)-1,MATCH(AN219,'Daten KEA'!$A$424:$ADO$424,0)-1)),0,OFFSET('Daten KEA'!$A$1,MATCH(AV$5,'Daten KEA'!$A:$A,0)-1,MATCH(AN219,'Daten KEA'!$A$424:$ADO$424,0)-1))+IF(ISERROR(AL219*INDEX('Energiefaktoren Ecoinvent'!$D:$D,MATCH('mobitool-Faktoren v2.0'!AJ219,'Energiefaktoren Ecoinvent'!$A:$A,0))),0,AL219*INDEX('Energiefaktoren Ecoinvent'!$D:$D,MATCH('mobitool-Faktoren v2.0'!AJ219,'Energiefaktoren Ecoinvent'!$A:$A,0))),0)</f>
        <v>8.6627799999999997</v>
      </c>
      <c r="AV219" s="303">
        <f ca="1">IF(OR(AJ219="Benzin",AJ219="Diesel"),0,IF(ISERROR(OFFSET('Daten KEA'!$A$1,MATCH(AV$5,'Daten KEA'!$A:$A,0)-1,MATCH(AN219,'Daten KEA'!$A$424:$ADO$424,0)-1)),0,OFFSET('Daten KEA'!$A$1,MATCH(AV$5,'Daten KEA'!$A:$A,0)-1,MATCH(AN219,'Daten KEA'!$A$424:$ADO$424,0)-1))+IF(ISERROR(AL219*INDEX('Energiefaktoren Ecoinvent'!$D:$D,MATCH('mobitool-Faktoren v2.0'!AJ219,'Energiefaktoren Ecoinvent'!$A:$A,0))),0,AL219*INDEX('Energiefaktoren Ecoinvent'!$D:$D,MATCH('mobitool-Faktoren v2.0'!AJ219,'Energiefaktoren Ecoinvent'!$A:$A,0))))</f>
        <v>0</v>
      </c>
      <c r="AW219" s="303">
        <f ca="1">IF(ISERROR(OFFSET('Daten KEA'!$A$1,MATCH(AW$5,'Daten KEA'!$A:$A,0)-1,MATCH(AO219,'Daten KEA'!$A$424:$ADO$424,0)-1)),0,OFFSET('Daten KEA'!$A$1,MATCH(AW$5,'Daten KEA'!$A:$A,0)-1,MATCH(AO219,'Daten KEA'!$A$424:$ADO$424,0)-1))-IF(ISERROR(AK219*INDEX('Energiefaktoren Ecoinvent'!$D:$D,MATCH('mobitool-Faktoren v2.0'!AI219,'Energiefaktoren Ecoinvent'!$A:$A,0))),0,AK219*INDEX('Energiefaktoren Ecoinvent'!$D:$D,MATCH('mobitool-Faktoren v2.0'!AI219,'Energiefaktoren Ecoinvent'!$A:$A,0)))+IF(OR(AJ219="Benzin",AJ219="Diesel"),IF(ISERROR(OFFSET('Daten KEA'!$A$1,MATCH(AX$5,'Daten KEA'!$A:$A,0)-1,MATCH(AP219,'Daten KEA'!$A$424:$ADO$424,0)-1)),0,OFFSET('Daten KEA'!$A$1,MATCH(AX$5,'Daten KEA'!$A:$A,0)-1,MATCH(AP219,'Daten KEA'!$A$424:$ADO$424,0)-1))-IF(ISERROR(AL219*INDEX('Energiefaktoren Ecoinvent'!$D:$D,MATCH('mobitool-Faktoren v2.0'!AJ219,'Energiefaktoren Ecoinvent'!$A:$A,0))),0,AL219*INDEX('Energiefaktoren Ecoinvent'!$D:$D,MATCH('mobitool-Faktoren v2.0'!AJ219,'Energiefaktoren Ecoinvent'!$A:$A,0))),0)</f>
        <v>2.4156940000000002</v>
      </c>
      <c r="AX219" s="303">
        <f ca="1">IF(OR(AJ219="Benzin",AJ219="Diesel"),0,IF(ISERROR(OFFSET('Daten KEA'!$A$1,MATCH(AX$5,'Daten KEA'!$A:$A,0)-1,MATCH(AP219,'Daten KEA'!$A$424:$ADO$424,0)-1)),0,OFFSET('Daten KEA'!$A$1,MATCH(AX$5,'Daten KEA'!$A:$A,0)-1,MATCH(AP219,'Daten KEA'!$A$424:$ADO$424,0)-1))-IF(ISERROR(AL219*INDEX('Energiefaktoren Ecoinvent'!$D:$D,MATCH('mobitool-Faktoren v2.0'!AJ219,'Energiefaktoren Ecoinvent'!$A:$A,0))),0,AL219*INDEX('Energiefaktoren Ecoinvent'!$D:$D,MATCH('mobitool-Faktoren v2.0'!AJ219,'Energiefaktoren Ecoinvent'!$A:$A,0))))</f>
        <v>0</v>
      </c>
      <c r="AY219" s="303">
        <f t="shared" ca="1" si="155"/>
        <v>11.078474</v>
      </c>
      <c r="AZ219" s="303">
        <f ca="1">IF(ISERROR(OFFSET('Daten KEA'!$A$1,MATCH(AZ$5,'Daten KEA'!$A:$A,0)-1,MATCH(AQ219,'Daten KEA'!$A$424:$ADO$424,0)-1)),0,OFFSET('Daten KEA'!$A$1,MATCH(AZ$5,'Daten KEA'!$A:$A,0)-1,MATCH(AQ219,'Daten KEA'!$A$424:$ADO$424,0)-1))</f>
        <v>7.4397218999999997E-4</v>
      </c>
      <c r="BA219" s="303">
        <f ca="1">IF(ISERROR(OFFSET('Daten KEA'!$A$1,MATCH(BA$5,'Daten KEA'!$A:$A,0)-1,MATCH(AR219,'Daten KEA'!$A$424:$ADO$424,0)-1)),0,OFFSET('Daten KEA'!$A$1,MATCH(BA$5,'Daten KEA'!$A:$A,0)-1,MATCH(AR219,'Daten KEA'!$A$424:$ADO$424,0)-1))</f>
        <v>1.4879444E-2</v>
      </c>
      <c r="BB219" s="303">
        <f ca="1">IF(ISERROR(OFFSET('Daten KEA'!$A$1,MATCH(BB$5,'Daten KEA'!$A:$A,0)-1,MATCH(AS219,'Daten KEA'!$A$424:$ADO$424,0)-1)),0,OFFSET('Daten KEA'!$A$1,MATCH(BB$5,'Daten KEA'!$A:$A,0)-1,MATCH(AS219,'Daten KEA'!$A$424:$ADO$424,0)-1))</f>
        <v>0.26814313000000001</v>
      </c>
      <c r="BC219" s="304">
        <f t="shared" ca="1" si="151"/>
        <v>11.36224054619</v>
      </c>
      <c r="BD219" s="303">
        <f ca="1">IF(ISERROR(OFFSET('Daten KEA'!$A$1,MATCH(BD$5,'Daten KEA'!$A:$A,0)-1,MATCH(AT219,'Daten KEA'!$A$424:$ADO$424,0)-1)),0,OFFSET('Daten KEA'!$A$1,MATCH(BD$5,'Daten KEA'!$A:$A,0)-1,MATCH(AT219,'Daten KEA'!$A$424:$ADO$424,0)-1))</f>
        <v>11.362240999999999</v>
      </c>
      <c r="BE219" s="305">
        <f t="shared" ca="1" si="156"/>
        <v>1.0000000399401858</v>
      </c>
      <c r="BF219" s="306">
        <f ca="1">IF(ISERROR(OFFSET('Daten KEA'!$A$1,MATCH(BF$5,'Daten KEA'!$A:$A,0)-1,MATCH(AM219,'Daten KEA'!$A$424:$ADO$424,0)-1)),0,OFFSET('Daten KEA'!$A$1,MATCH(BF$5,'Daten KEA'!$A:$A,0)-1,MATCH(AM219,'Daten KEA'!$A$424:$ADO$424,0)-1))+IF(ISERROR($AK219*INDEX('Energiefaktoren Ecoinvent'!$H:$H,MATCH('mobitool-Faktoren v2.0'!$AI219,'Energiefaktoren Ecoinvent'!$A:$A,0))),0,$AK219*INDEX('Energiefaktoren Ecoinvent'!$H:$H,MATCH('mobitool-Faktoren v2.0'!$AI219,'Energiefaktoren Ecoinvent'!$A:$A,0)))+IF(OR(AJ219="Benzin",AJ219="Diesel"),IF(ISERROR(OFFSET('Daten KEA'!$A$1,MATCH(BG$5,'Daten KEA'!$A:$A,0)-1,MATCH(AN219,'Daten KEA'!$A$424:$ADO$424,0)-1)),0,OFFSET('Daten KEA'!$A$1,MATCH(BG$5,'Daten KEA'!$A:$A,0)-1,MATCH(AN219,'Daten KEA'!$A$424:$ADO$424,0)-1))+IF(ISERROR($AL219*INDEX('Energiefaktoren Ecoinvent'!$H:$H,MATCH('mobitool-Faktoren v2.0'!$AJ219,'Energiefaktoren Ecoinvent'!$A:$A,0))),0,$AL219*INDEX('Energiefaktoren Ecoinvent'!$H:$H,MATCH('mobitool-Faktoren v2.0'!$AJ219,'Energiefaktoren Ecoinvent'!$A:$A,0))),0)</f>
        <v>8.6627799999999997</v>
      </c>
      <c r="BG219" s="306">
        <f ca="1">IF(OR(AJ219="Benzin",AJ219="Diesel"),0,IF(ISERROR(OFFSET('Daten KEA'!$A$1,MATCH(BG$5,'Daten KEA'!$A:$A,0)-1,MATCH(AN219,'Daten KEA'!$A$424:$ADO$424,0)-1)),0,OFFSET('Daten KEA'!$A$1,MATCH(BG$5,'Daten KEA'!$A:$A,0)-1,MATCH(AN219,'Daten KEA'!$A$424:$ADO$424,0)-1))+IF(ISERROR($AL219*INDEX('Energiefaktoren Ecoinvent'!$H:$H,MATCH('mobitool-Faktoren v2.0'!$AJ219,'Energiefaktoren Ecoinvent'!$A:$A,0))),0,$AL219*INDEX('Energiefaktoren Ecoinvent'!$H:$H,MATCH('mobitool-Faktoren v2.0'!$AJ219,'Energiefaktoren Ecoinvent'!$A:$A,0))))</f>
        <v>0</v>
      </c>
      <c r="BH219" s="306">
        <f ca="1">IF(ISERROR(OFFSET('Daten KEA'!$A$1,MATCH(BH$5,'Daten KEA'!$A:$A,0)-1,MATCH(AO219,'Daten KEA'!$A$424:$ADO$424,0)-1)),0,OFFSET('Daten KEA'!$A$1,MATCH(BH$5,'Daten KEA'!$A:$A,0)-1,MATCH(AO219,'Daten KEA'!$A$424:$ADO$424,0)-1))-IF(ISERROR($AK219*INDEX('Energiefaktoren Ecoinvent'!$H:$H,MATCH('mobitool-Faktoren v2.0'!$AI219,'Energiefaktoren Ecoinvent'!$A:$A,0))),0,$AK219*INDEX('Energiefaktoren Ecoinvent'!$H:$H,MATCH('mobitool-Faktoren v2.0'!$AI219,'Energiefaktoren Ecoinvent'!$A:$A,0)))+IF(OR(AJ219="Benzin",AJ219="Diesel"),IF(ISERROR(OFFSET('Daten KEA'!$A$1,MATCH(BI$5,'Daten KEA'!$A:$A,0)-1,MATCH(AP219,'Daten KEA'!$A$424:$ADO$424,0)-1)),0,OFFSET('Daten KEA'!$A$1,MATCH(BI$5,'Daten KEA'!$A:$A,0)-1,MATCH(AP219,'Daten KEA'!$A$424:$ADO$424,0)-1))-IF(ISERROR($AL219*INDEX('Energiefaktoren Ecoinvent'!$H:$H,MATCH('mobitool-Faktoren v2.0'!$AJ219,'Energiefaktoren Ecoinvent'!$A:$A,0))),0,$AL219*INDEX('Energiefaktoren Ecoinvent'!$H:$H,MATCH('mobitool-Faktoren v2.0'!$AJ219,'Energiefaktoren Ecoinvent'!$A:$A,0))),0)</f>
        <v>2.3884087705490007</v>
      </c>
      <c r="BI219" s="306">
        <f ca="1">IF(OR(AJ219="Benzin",AJ219="Diesel"),0,IF(ISERROR(OFFSET('Daten KEA'!$A$1,MATCH(BI$5,'Daten KEA'!$A:$A,0)-1,MATCH(AP219,'Daten KEA'!$A$424:$ADO$424,0)-1)),0,OFFSET('Daten KEA'!$A$1,MATCH(BI$5,'Daten KEA'!$A:$A,0)-1,MATCH(AP219,'Daten KEA'!$A$424:$ADO$424,0)-1))-IF(ISERROR($AL219*INDEX('Energiefaktoren Ecoinvent'!$H:$H,MATCH('mobitool-Faktoren v2.0'!$AJ219,'Energiefaktoren Ecoinvent'!$A:$A,0))),0,$AL219*INDEX('Energiefaktoren Ecoinvent'!$H:$H,MATCH('mobitool-Faktoren v2.0'!$AJ219,'Energiefaktoren Ecoinvent'!$A:$A,0))))</f>
        <v>0</v>
      </c>
      <c r="BJ219" s="306">
        <f t="shared" ca="1" si="189"/>
        <v>11.051188770549</v>
      </c>
      <c r="BK219" s="306">
        <f ca="1">IF(ISERROR(OFFSET('Daten KEA'!$A$1,MATCH(BK$5,'Daten KEA'!$A:$A,0)-1,MATCH(AQ219,'Daten KEA'!$A$424:$ADO$424,0)-1)),0,OFFSET('Daten KEA'!$A$1,MATCH(BK$5,'Daten KEA'!$A:$A,0)-1,MATCH(AQ219,'Daten KEA'!$A$424:$ADO$424,0)-1))</f>
        <v>6.7998029495337006E-4</v>
      </c>
      <c r="BL219" s="306">
        <f ca="1">IF(ISERROR(OFFSET('Daten KEA'!$A$1,MATCH(BL$5,'Daten KEA'!$A:$A,0)-1,MATCH(AR219,'Daten KEA'!$A$424:$ADO$424,0)-1)),0,OFFSET('Daten KEA'!$A$1,MATCH(BL$5,'Daten KEA'!$A:$A,0)-1,MATCH(AR219,'Daten KEA'!$A$424:$ADO$424,0)-1))</f>
        <v>1.3599605899066999E-2</v>
      </c>
      <c r="BM219" s="306">
        <f ca="1">IF(ISERROR(OFFSET('Daten KEA'!$A$1,MATCH(BM$5,'Daten KEA'!$A:$A,0)-1,MATCH(AS219,'Daten KEA'!$A$424:$ADO$424,0)-1)),0,OFFSET('Daten KEA'!$A$1,MATCH(BM$5,'Daten KEA'!$A:$A,0)-1,MATCH(AS219,'Daten KEA'!$A$424:$ADO$424,0)-1))</f>
        <v>0.25060369544999</v>
      </c>
      <c r="BN219" s="307">
        <f t="shared" ca="1" si="148"/>
        <v>11.316072052193011</v>
      </c>
      <c r="BO219" s="306">
        <f ca="1">IF(ISERROR(OFFSET('Daten KEA'!$A$1,MATCH(BO$5,'Daten KEA'!$A:$A,0)-1,MATCH(AT219,'Daten KEA'!$A$424:$ADO$424,0)-1)),0,OFFSET('Daten KEA'!$A$1,MATCH(BO$5,'Daten KEA'!$A:$A,0)-1,MATCH(AT219,'Daten KEA'!$A$424:$ADO$424,0)-1))</f>
        <v>11.316072744373001</v>
      </c>
      <c r="BP219" s="305">
        <f t="shared" ca="1" si="157"/>
        <v>1.000000061167867</v>
      </c>
      <c r="BQ219" s="308">
        <f ca="1">IF(ISERROR(OFFSET('Daten GWP'!$A$1,MATCH(BQ$5,'Daten GWP'!$A:$A,0)-1,MATCH(AM219,'Daten GWP'!$A$424:$ADO$424,0)-1)),0,OFFSET('Daten GWP'!$A$1,MATCH(BQ$5,'Daten GWP'!$A:$A,0)-1,MATCH(AM219,'Daten GWP'!$A$424:$ADO$424,0)-1))*1000</f>
        <v>867.49598000000003</v>
      </c>
      <c r="BR219" s="308">
        <f ca="1">IF(ISERROR(OFFSET('Daten GWP'!$A$1,MATCH(BR$5,'Daten GWP'!$A:$A,0)-1,MATCH(AN219,'Daten GWP'!$A$424:$ADO$424,0)-1)),0,OFFSET('Daten GWP'!$A$1,MATCH(BR$5,'Daten GWP'!$A:$A,0)-1,MATCH(AN219,'Daten GWP'!$A$424:$ADO$424,0)-1))*1000</f>
        <v>0</v>
      </c>
      <c r="BS219" s="308">
        <f ca="1">IF(ISERROR(OFFSET('Daten GWP'!$A$1,MATCH(BS$5,'Daten GWP'!$A:$A,0)-1,MATCH(AO219,'Daten GWP'!$A$424:$ADO$424,0)-1)),0,OFFSET('Daten GWP'!$A$1,MATCH(BS$5,'Daten GWP'!$A:$A,0)-1,MATCH(AO219,'Daten GWP'!$A$424:$ADO$424,0)-1))*1000</f>
        <v>127.10625999999999</v>
      </c>
      <c r="BT219" s="308">
        <f ca="1">IF(ISERROR(OFFSET('Daten GWP'!$A$1,MATCH(BT$5,'Daten GWP'!$A:$A,0)-1,MATCH(AP219,'Daten GWP'!$A$424:$ADO$424,0)-1)),0,OFFSET('Daten GWP'!$A$1,MATCH(BT$5,'Daten GWP'!$A:$A,0)-1,MATCH(AP219,'Daten GWP'!$A$424:$ADO$424,0)-1))*1000</f>
        <v>0</v>
      </c>
      <c r="BU219" s="308">
        <f t="shared" ca="1" si="158"/>
        <v>994.60224000000005</v>
      </c>
      <c r="BV219" s="308">
        <f ca="1">IF(ISERROR(OFFSET('Daten GWP'!$A$1,MATCH(BV$5,'Daten GWP'!$A:$A,0)-1,MATCH(AQ219,'Daten GWP'!$A$424:$ADO$424,0)-1)),0,OFFSET('Daten GWP'!$A$1,MATCH(BV$5,'Daten GWP'!$A:$A,0)-1,MATCH(AQ219,'Daten GWP'!$A$424:$ADO$424,0)-1))*1000</f>
        <v>4.0922383E-2</v>
      </c>
      <c r="BW219" s="308">
        <f ca="1">IF(ISERROR(OFFSET('Daten GWP'!$A$1,MATCH(BW$5,'Daten GWP'!$A:$A,0)-1,MATCH(AR219,'Daten GWP'!$A$424:$ADO$424,0)-1)),0,OFFSET('Daten GWP'!$A$1,MATCH(BW$5,'Daten GWP'!$A:$A,0)-1,MATCH(AR219,'Daten GWP'!$A$424:$ADO$424,0)-1))*1000</f>
        <v>0.81844766000000002</v>
      </c>
      <c r="BX219" s="308">
        <f ca="1">IF(ISERROR(OFFSET('Daten GWP'!$A$1,MATCH(BX$5,'Daten GWP'!$A:$A,0)-1,MATCH(AS219,'Daten GWP'!$A$424:$ADO$424,0)-1)),0,OFFSET('Daten GWP'!$A$1,MATCH(BX$5,'Daten GWP'!$A:$A,0)-1,MATCH(AS219,'Daten GWP'!$A$424:$ADO$424,0)-1))*1000</f>
        <v>13.670007</v>
      </c>
      <c r="BY219" s="309">
        <f t="shared" ca="1" si="149"/>
        <v>1009.131617043</v>
      </c>
      <c r="BZ219" s="308">
        <f ca="1">IF(ISERROR(OFFSET('Daten GWP'!$A$1,MATCH(BZ$5,'Daten GWP'!$A:$A,0)-1,MATCH(AT219,'Daten GWP'!$A$424:$ADO$424,0)-1)),0,OFFSET('Daten GWP'!$A$1,MATCH(BZ$5,'Daten GWP'!$A:$A,0)-1,MATCH(AT219,'Daten GWP'!$A$424:$ADO$424,0)-1))*1000</f>
        <v>1009.1315999999999</v>
      </c>
      <c r="CA219" s="305">
        <f t="shared" ca="1" si="159"/>
        <v>0.99999998311122174</v>
      </c>
      <c r="CB219" s="310">
        <f ca="1">IF(ISERROR(OFFSET('Daten Elementary'!$A$1,MATCH(CB$5,'Daten Elementary'!$A:$A,0)-1,MATCH(AM219,'Daten Elementary'!$A$424:$ADO$424,0)-1)),0,OFFSET('Daten Elementary'!$A$1,MATCH(CB$5,'Daten Elementary'!$A:$A,0)-1,MATCH(AM219,'Daten Elementary'!$A$424:$ADO$424,0)-1))*1000000</f>
        <v>4.6018999999999997</v>
      </c>
      <c r="CC219" s="310">
        <f ca="1">IF(ISERROR(OFFSET('Daten Elementary'!$A$1,MATCH(CC$5,'Daten Elementary'!$A:$A,0)-1,MATCH(AN219,'Daten Elementary'!$A$424:$ADO$424,0)-1)),0,OFFSET('Daten Elementary'!$A$1,MATCH(CC$5,'Daten Elementary'!$A:$A,0)-1,MATCH(AN219,'Daten Elementary'!$A$424:$ADO$424,0)-1))*1000000</f>
        <v>0</v>
      </c>
      <c r="CD219" s="310">
        <f ca="1">IF(ISERROR(OFFSET('Daten Elementary'!$A$1,MATCH(CD$5,'Daten Elementary'!$A:$A,0)-1,MATCH(AO219,'Daten Elementary'!$A$424:$ADO$424,0)-1)),0,OFFSET('Daten Elementary'!$A$1,MATCH(CD$5,'Daten Elementary'!$A:$A,0)-1,MATCH(AO219,'Daten Elementary'!$A$424:$ADO$424,0)-1))*1000000</f>
        <v>51.148454999999998</v>
      </c>
      <c r="CE219" s="310">
        <f ca="1">IF(ISERROR(OFFSET('Daten Elementary'!$A$1,MATCH(CE$5,'Daten Elementary'!$A:$A,0)-1,MATCH(AP219,'Daten Elementary'!$A$424:$ADO$424,0)-1)),0,OFFSET('Daten Elementary'!$A$1,MATCH(CE$5,'Daten Elementary'!$A:$A,0)-1,MATCH(AP219,'Daten Elementary'!$A$424:$ADO$424,0)-1))*1000000</f>
        <v>0</v>
      </c>
      <c r="CF219" s="310">
        <f t="shared" ca="1" si="160"/>
        <v>55.750354999999999</v>
      </c>
      <c r="CG219" s="310">
        <f ca="1">IF(ISERROR(OFFSET('Daten Elementary'!$A$1,MATCH(CG$5,'Daten Elementary'!$A:$A,0)-1,MATCH(AQ219,'Daten Elementary'!$A$424:$ADO$424,0)-1)),0,OFFSET('Daten Elementary'!$A$1,MATCH(CG$5,'Daten Elementary'!$A:$A,0)-1,MATCH(AQ219,'Daten Elementary'!$A$424:$ADO$424,0)-1))*1000000</f>
        <v>1.6624615000000002E-2</v>
      </c>
      <c r="CH219" s="310">
        <f ca="1">IF(ISERROR(OFFSET('Daten Elementary'!$A$1,MATCH(CH$5,'Daten Elementary'!$A:$A,0)-1,MATCH(AR219,'Daten Elementary'!$A$424:$ADO$424,0)-1)),0,OFFSET('Daten Elementary'!$A$1,MATCH(CH$5,'Daten Elementary'!$A:$A,0)-1,MATCH(AR219,'Daten Elementary'!$A$424:$ADO$424,0)-1))*1000000</f>
        <v>0.33249228999999997</v>
      </c>
      <c r="CI219" s="310">
        <f ca="1">IF(ISERROR(OFFSET('Daten Elementary'!$A$1,MATCH(CI$5,'Daten Elementary'!$A:$A,0)-1,MATCH(AS219,'Daten Elementary'!$A$424:$ADO$424,0)-1)),0,OFFSET('Daten Elementary'!$A$1,MATCH(CI$5,'Daten Elementary'!$A:$A,0)-1,MATCH(AS219,'Daten Elementary'!$A$424:$ADO$424,0)-1))*1000000</f>
        <v>2.7706440000000003</v>
      </c>
      <c r="CJ219" s="311">
        <f t="shared" ca="1" si="161"/>
        <v>58.870115904999992</v>
      </c>
      <c r="CK219" s="310">
        <f ca="1">IF(ISERROR(OFFSET('Daten Elementary'!$A$1,MATCH(CK$5,'Daten Elementary'!$A:$A,0)-1,MATCH($AT219,'Daten Elementary'!$A$424:$ADO$424,0)-1)),0,OFFSET('Daten Elementary'!$A$1,MATCH(CK$5,'Daten Elementary'!$A:$A,0)-1,MATCH($AT219,'Daten Elementary'!$A$424:$ADO$424,0)-1))*1000000</f>
        <v>58.870117</v>
      </c>
      <c r="CL219" s="305">
        <f t="shared" ca="1" si="162"/>
        <v>1.0000000186002693</v>
      </c>
      <c r="CM219" s="312">
        <f ca="1">IF(ISERROR(OFFSET('Daten Elementary'!$A$1,MATCH(CM$5,'Daten Elementary'!$A:$A,0)-1,MATCH(AM219,'Daten Elementary'!$A$424:$ADO$424,0)-1)),0,OFFSET('Daten Elementary'!$A$1,MATCH(CM$5,'Daten Elementary'!$A:$A,0)-1,MATCH(AM219,'Daten Elementary'!$A$424:$ADO$424,0)-1))*1000000</f>
        <v>4.6018999999999997</v>
      </c>
      <c r="CN219" s="312">
        <f ca="1">IF(ISERROR(OFFSET('Daten Elementary'!$A$1,MATCH(CN$5,'Daten Elementary'!$A:$A,0)-1,MATCH(AN219,'Daten Elementary'!$A$424:$ADO$424,0)-1)),0,OFFSET('Daten Elementary'!$A$1,MATCH(CN$5,'Daten Elementary'!$A:$A,0)-1,MATCH(AN219,'Daten Elementary'!$A$424:$ADO$424,0)-1))*1000000</f>
        <v>0</v>
      </c>
      <c r="CO219" s="312">
        <f ca="1">IF(ISERROR(OFFSET('Daten Elementary'!$A$1,MATCH(CO$5,'Daten Elementary'!$A:$A,0)-1,MATCH(AO219,'Daten Elementary'!$A$424:$ADO$424,0)-1)),0,OFFSET('Daten Elementary'!$A$1,MATCH(CO$5,'Daten Elementary'!$A:$A,0)-1,MATCH(AO219,'Daten Elementary'!$A$424:$ADO$424,0)-1))*1000000</f>
        <v>41.609352999999999</v>
      </c>
      <c r="CP219" s="312">
        <f ca="1">IF(ISERROR(OFFSET('Daten Elementary'!$A$1,MATCH(CP$5,'Daten Elementary'!$A:$A,0)-1,MATCH(AP219,'Daten Elementary'!$A$424:$ADO$424,0)-1)),0,OFFSET('Daten Elementary'!$A$1,MATCH(CP$5,'Daten Elementary'!$A:$A,0)-1,MATCH(AP219,'Daten Elementary'!$A$424:$ADO$424,0)-1))*1000000</f>
        <v>0</v>
      </c>
      <c r="CQ219" s="312">
        <f t="shared" ca="1" si="163"/>
        <v>46.211252999999999</v>
      </c>
      <c r="CR219" s="312">
        <f ca="1">IF(ISERROR(OFFSET('Daten Elementary'!$A$1,MATCH(CR$5,'Daten Elementary'!$A:$A,0)-1,MATCH(AQ219,'Daten Elementary'!$A$424:$ADO$424,0)-1)),0,OFFSET('Daten Elementary'!$A$1,MATCH(CR$5,'Daten Elementary'!$A:$A,0)-1,MATCH(AQ219,'Daten Elementary'!$A$424:$ADO$424,0)-1))*1000000</f>
        <v>8.8961572999999988E-3</v>
      </c>
      <c r="CS219" s="312">
        <f ca="1">IF(ISERROR(OFFSET('Daten Elementary'!$A$1,MATCH(CS$5,'Daten Elementary'!$A:$A,0)-1,MATCH(AR219,'Daten Elementary'!$A$424:$ADO$424,0)-1)),0,OFFSET('Daten Elementary'!$A$1,MATCH(CS$5,'Daten Elementary'!$A:$A,0)-1,MATCH(AR219,'Daten Elementary'!$A$424:$ADO$424,0)-1))*1000000</f>
        <v>0.17792315</v>
      </c>
      <c r="CT219" s="312">
        <f ca="1">IF(ISERROR(OFFSET('Daten Elementary'!$A$1,MATCH(CT$5,'Daten Elementary'!$A:$A,0)-1,MATCH(AS219,'Daten Elementary'!$A$424:$ADO$424,0)-1)),0,OFFSET('Daten Elementary'!$A$1,MATCH(CT$5,'Daten Elementary'!$A:$A,0)-1,MATCH(AS219,'Daten Elementary'!$A$424:$ADO$424,0)-1))*1000000</f>
        <v>2.014059</v>
      </c>
      <c r="CU219" s="313">
        <f t="shared" ca="1" si="164"/>
        <v>48.412131307300001</v>
      </c>
      <c r="CV219" s="312">
        <f ca="1">IF(ISERROR(OFFSET('Daten Elementary'!$A$1,MATCH(CV$5,'Daten Elementary'!$A:$A,0)-1,MATCH($AT219,'Daten Elementary'!$A$424:$ADO$424,0)-1)),0,OFFSET('Daten Elementary'!$A$1,MATCH(CV$5,'Daten Elementary'!$A:$A,0)-1,MATCH($AT219,'Daten Elementary'!$A$424:$ADO$424,0)-1))*1000000</f>
        <v>48.412132</v>
      </c>
      <c r="CW219" s="305">
        <f t="shared" ca="1" si="165"/>
        <v>1.0000000143083971</v>
      </c>
      <c r="CX219" s="314">
        <f ca="1">IF(ISERROR(OFFSET('Daten Elementary'!$A$1,MATCH(CX$5,'Daten Elementary'!$A:$A,0)-1,MATCH(AM219,'Daten Elementary'!$A$424:$ADO$424,0)-1)),0,OFFSET('Daten Elementary'!$A$1,MATCH(CX$5,'Daten Elementary'!$A:$A,0)-1,MATCH(AM219,'Daten Elementary'!$A$424:$ADO$424,0)-1))*1000000</f>
        <v>115.85751999999999</v>
      </c>
      <c r="CY219" s="314">
        <f ca="1">IF(ISERROR(OFFSET('Daten Elementary'!$A$1,MATCH(CY$5,'Daten Elementary'!$A:$A,0)-1,MATCH(AN219,'Daten Elementary'!$A$424:$ADO$424,0)-1)),0,OFFSET('Daten Elementary'!$A$1,MATCH(CY$5,'Daten Elementary'!$A:$A,0)-1,MATCH(AN219,'Daten Elementary'!$A$424:$ADO$424,0)-1))*1000000</f>
        <v>0</v>
      </c>
      <c r="CZ219" s="314">
        <f ca="1">IF(ISERROR(OFFSET('Daten Elementary'!$A$1,MATCH(CZ$5,'Daten Elementary'!$A:$A,0)-1,MATCH(AO219,'Daten Elementary'!$A$424:$ADO$424,0)-1)),0,OFFSET('Daten Elementary'!$A$1,MATCH(CZ$5,'Daten Elementary'!$A:$A,0)-1,MATCH(AO219,'Daten Elementary'!$A$424:$ADO$424,0)-1))*1000000</f>
        <v>451.18455</v>
      </c>
      <c r="DA219" s="314">
        <f ca="1">IF(ISERROR(OFFSET('Daten Elementary'!$A$1,MATCH(DA$5,'Daten Elementary'!$A:$A,0)-1,MATCH(AP219,'Daten Elementary'!$A$424:$ADO$424,0)-1)),0,OFFSET('Daten Elementary'!$A$1,MATCH(DA$5,'Daten Elementary'!$A:$A,0)-1,MATCH(AP219,'Daten Elementary'!$A$424:$ADO$424,0)-1))*1000000</f>
        <v>0</v>
      </c>
      <c r="DB219" s="314">
        <f t="shared" ca="1" si="166"/>
        <v>567.04206999999997</v>
      </c>
      <c r="DC219" s="314">
        <f ca="1">IF(ISERROR(OFFSET('Daten Elementary'!$A$1,MATCH(DC$5,'Daten Elementary'!$A:$A,0)-1,MATCH(AQ219,'Daten Elementary'!$A$424:$ADO$424,0)-1)),0,OFFSET('Daten Elementary'!$A$1,MATCH(DC$5,'Daten Elementary'!$A:$A,0)-1,MATCH(AQ219,'Daten Elementary'!$A$424:$ADO$424,0)-1))*1000000</f>
        <v>0.13732061999999998</v>
      </c>
      <c r="DD219" s="314">
        <f ca="1">IF(ISERROR(OFFSET('Daten Elementary'!$A$1,MATCH(DD$5,'Daten Elementary'!$A:$A,0)-1,MATCH(AR219,'Daten Elementary'!$A$424:$ADO$424,0)-1)),0,OFFSET('Daten Elementary'!$A$1,MATCH(DD$5,'Daten Elementary'!$A:$A,0)-1,MATCH(AR219,'Daten Elementary'!$A$424:$ADO$424,0)-1))*1000000</f>
        <v>2.7464122999999998</v>
      </c>
      <c r="DE219" s="314">
        <f ca="1">IF(ISERROR(OFFSET('Daten Elementary'!$A$1,MATCH(DE$5,'Daten Elementary'!$A:$A,0)-1,MATCH(AS219,'Daten Elementary'!$A$424:$ADO$424,0)-1)),0,OFFSET('Daten Elementary'!$A$1,MATCH(DE$5,'Daten Elementary'!$A:$A,0)-1,MATCH(AS219,'Daten Elementary'!$A$424:$ADO$424,0)-1))*1000000</f>
        <v>25.894808000000001</v>
      </c>
      <c r="DF219" s="315">
        <f t="shared" ca="1" si="167"/>
        <v>595.82061091999992</v>
      </c>
      <c r="DG219" s="314">
        <f ca="1">IF(ISERROR(OFFSET('Daten Elementary'!$A$1,MATCH(DG$5,'Daten Elementary'!$A:$A,0)-1,MATCH($AT219,'Daten Elementary'!$A$424:$ADO$424,0)-1)),0,OFFSET('Daten Elementary'!$A$1,MATCH(DG$5,'Daten Elementary'!$A:$A,0)-1,MATCH($AT219,'Daten Elementary'!$A$424:$ADO$424,0)-1))*1000000</f>
        <v>595.82061999999996</v>
      </c>
      <c r="DH219" s="305">
        <f t="shared" ca="1" si="168"/>
        <v>1.0000000152394863</v>
      </c>
      <c r="DI219" s="316">
        <f ca="1">IF(ISERROR(OFFSET('Daten Elementary'!$A$1,MATCH(DI$5,'Daten Elementary'!$A:$A,0)-1,MATCH(AM219,'Daten Elementary'!$A$424:$ADO$424,0)-1)),0,OFFSET('Daten Elementary'!$A$1,MATCH(DI$5,'Daten Elementary'!$A:$A,0)-1,MATCH(AM219,'Daten Elementary'!$A$424:$ADO$424,0)-1))*1000000</f>
        <v>2599.17</v>
      </c>
      <c r="DJ219" s="316">
        <f ca="1">IF(ISERROR(OFFSET('Daten Elementary'!$A$1,MATCH(DJ$5,'Daten Elementary'!$A:$A,0)-1,MATCH(AN219,'Daten Elementary'!$A$424:$ADO$424,0)-1)),0,OFFSET('Daten Elementary'!$A$1,MATCH(DJ$5,'Daten Elementary'!$A:$A,0)-1,MATCH(AN219,'Daten Elementary'!$A$424:$ADO$424,0)-1))*1000000</f>
        <v>0</v>
      </c>
      <c r="DK219" s="316">
        <f ca="1">IF(ISERROR(OFFSET('Daten Elementary'!$A$1,MATCH(DK$5,'Daten Elementary'!$A:$A,0)-1,MATCH(AO219,'Daten Elementary'!$A$424:$ADO$424,0)-1)),0,OFFSET('Daten Elementary'!$A$1,MATCH(DK$5,'Daten Elementary'!$A:$A,0)-1,MATCH(AO219,'Daten Elementary'!$A$424:$ADO$424,0)-1))*1000000</f>
        <v>544.58411000000001</v>
      </c>
      <c r="DL219" s="316">
        <f ca="1">IF(ISERROR(OFFSET('Daten Elementary'!$A$1,MATCH(DL$5,'Daten Elementary'!$A:$A,0)-1,MATCH(AP219,'Daten Elementary'!$A$424:$ADO$424,0)-1)),0,OFFSET('Daten Elementary'!$A$1,MATCH(DL$5,'Daten Elementary'!$A:$A,0)-1,MATCH(AP219,'Daten Elementary'!$A$424:$ADO$424,0)-1))*1000000</f>
        <v>0</v>
      </c>
      <c r="DM219" s="316">
        <f t="shared" ca="1" si="169"/>
        <v>3143.7541099999999</v>
      </c>
      <c r="DN219" s="316">
        <f ca="1">IF(ISERROR(OFFSET('Daten Elementary'!$A$1,MATCH(DN$5,'Daten Elementary'!$A:$A,0)-1,MATCH(AQ219,'Daten Elementary'!$A$424:$ADO$424,0)-1)),0,OFFSET('Daten Elementary'!$A$1,MATCH(DN$5,'Daten Elementary'!$A:$A,0)-1,MATCH(AQ219,'Daten Elementary'!$A$424:$ADO$424,0)-1))*1000000</f>
        <v>6.4900321999999996E-2</v>
      </c>
      <c r="DO219" s="316">
        <f ca="1">IF(ISERROR(OFFSET('Daten Elementary'!$A$1,MATCH(DO$5,'Daten Elementary'!$A:$A,0)-1,MATCH(AR219,'Daten Elementary'!$A$424:$ADO$424,0)-1)),0,OFFSET('Daten Elementary'!$A$1,MATCH(DO$5,'Daten Elementary'!$A:$A,0)-1,MATCH(AR219,'Daten Elementary'!$A$424:$ADO$424,0)-1))*1000000</f>
        <v>1.2980064</v>
      </c>
      <c r="DP219" s="316">
        <f ca="1">IF(ISERROR(OFFSET('Daten Elementary'!$A$1,MATCH(DP$5,'Daten Elementary'!$A:$A,0)-1,MATCH(AS219,'Daten Elementary'!$A$424:$ADO$424,0)-1)),0,OFFSET('Daten Elementary'!$A$1,MATCH(DP$5,'Daten Elementary'!$A:$A,0)-1,MATCH(AS219,'Daten Elementary'!$A$424:$ADO$424,0)-1))*1000000</f>
        <v>21.540869000000001</v>
      </c>
      <c r="DQ219" s="317">
        <f t="shared" ca="1" si="170"/>
        <v>3166.6578857219997</v>
      </c>
      <c r="DR219" s="316">
        <f ca="1">IF(ISERROR(OFFSET('Daten Elementary'!$A$1,MATCH(DR$5,'Daten Elementary'!$A:$A,0)-1,MATCH($AT219,'Daten Elementary'!$A$424:$ADO$424,0)-1)),0,OFFSET('Daten Elementary'!$A$1,MATCH(DR$5,'Daten Elementary'!$A:$A,0)-1,MATCH($AT219,'Daten Elementary'!$A$424:$ADO$424,0)-1))*1000000</f>
        <v>3166.6579000000002</v>
      </c>
      <c r="DS219" s="305">
        <f t="shared" ca="1" si="171"/>
        <v>1.0000000045088548</v>
      </c>
      <c r="DT219" s="318">
        <f ca="1">IF(ISERROR(OFFSET('Daten UBP13'!$A$1,MATCH(DT$5,'Daten UBP13'!$A:$A,0)-1,MATCH(AM219,'Daten UBP13'!$A$424:$AEG$424,0)-1)),0,OFFSET('Daten UBP13'!$A$1,MATCH(DT$5,'Daten UBP13'!$A:$A,0)-1,MATCH(AM219,'Daten UBP13'!$A$424:$AEG$424,0)-1))</f>
        <v>452.41849000000002</v>
      </c>
      <c r="DU219" s="318">
        <f ca="1">IF(ISERROR(OFFSET('Daten UBP13'!$A$1,MATCH(DU$5,'Daten UBP13'!$A:$A,0)-1,MATCH(AN219,'Daten UBP13'!$A$424:$AEG$424,0)-1)),0,OFFSET('Daten UBP13'!$A$1,MATCH(DU$5,'Daten UBP13'!$A:$A,0)-1,MATCH(AN219,'Daten UBP13'!$A$424:$AEG$424,0)-1))</f>
        <v>0</v>
      </c>
      <c r="DV219" s="318">
        <f ca="1">IF(ISERROR(OFFSET('Daten UBP13'!$A$1,MATCH(DV$5,'Daten UBP13'!$A:$A,0)-1,MATCH(AO219,'Daten UBP13'!$A$424:$AEG$424,0)-1)),0,OFFSET('Daten UBP13'!$A$1,MATCH(DV$5,'Daten UBP13'!$A:$A,0)-1,MATCH(AO219,'Daten UBP13'!$A$424:$AEG$424,0)-1))</f>
        <v>269.07918999999998</v>
      </c>
      <c r="DW219" s="318">
        <f ca="1">IF(ISERROR(OFFSET('Daten UBP13'!$A$1,MATCH(DW$5,'Daten UBP13'!$A:$A,0)-1,MATCH(AP219,'Daten UBP13'!$A$424:$AEG$424,0)-1)),0,OFFSET('Daten UBP13'!$A$1,MATCH(DW$5,'Daten UBP13'!$A:$A,0)-1,MATCH(AP219,'Daten UBP13'!$A$424:$AEG$424,0)-1))</f>
        <v>0</v>
      </c>
      <c r="DX219" s="318">
        <f t="shared" ca="1" si="172"/>
        <v>721.49767999999995</v>
      </c>
      <c r="DY219" s="318">
        <f ca="1">IF(ISERROR(OFFSET('Daten UBP13'!$A$1,MATCH(DY$5,'Daten UBP13'!$A:$A,0)-1,MATCH(AQ219,'Daten UBP13'!$A$424:$AEG$424,0)-1)),0,OFFSET('Daten UBP13'!$A$1,MATCH(DY$5,'Daten UBP13'!$A:$A,0)-1,MATCH(AQ219,'Daten UBP13'!$A$424:$AEG$424,0)-1))</f>
        <v>4.4221414000000001E-2</v>
      </c>
      <c r="DZ219" s="318">
        <f ca="1">IF(ISERROR(OFFSET('Daten UBP13'!$A$1,MATCH(DZ$5,'Daten UBP13'!$A:$A,0)-1,MATCH(AR219,'Daten UBP13'!$A$424:$AEG$424,0)-1)),0,OFFSET('Daten UBP13'!$A$1,MATCH(DZ$5,'Daten UBP13'!$A:$A,0)-1,MATCH(AR219,'Daten UBP13'!$A$424:$AEG$424,0)-1))</f>
        <v>0.88442827999999996</v>
      </c>
      <c r="EA219" s="318">
        <f ca="1">IF(ISERROR(OFFSET('Daten UBP13'!$A$1,MATCH(EA$5,'Daten UBP13'!$A:$A,0)-1,MATCH(AS219,'Daten UBP13'!$A$424:$AEG$424,0)-1)),0,OFFSET('Daten UBP13'!$A$1,MATCH(EA$5,'Daten UBP13'!$A:$A,0)-1,MATCH(AS219,'Daten UBP13'!$A$424:$AEG$424,0)-1))</f>
        <v>13.940270999999999</v>
      </c>
      <c r="EB219" s="319">
        <f t="shared" ca="1" si="173"/>
        <v>736.366600694</v>
      </c>
      <c r="EC219" s="318">
        <f ca="1">IF(ISERROR(OFFSET('Daten UBP13'!$A$1,MATCH(EC$5,'Daten UBP13'!$A:$A,0)-1,MATCH(AT219,'Daten UBP13'!$A$424:$AEG$424,0)-1)),0,OFFSET('Daten UBP13'!$A$1,MATCH(EC$5,'Daten UBP13'!$A:$A,0)-1,MATCH(AT219,'Daten UBP13'!$A$424:$AEG$424,0)-1))</f>
        <v>736.36659999999995</v>
      </c>
      <c r="ED219" s="305">
        <f t="shared" ca="1" si="174"/>
        <v>0.99999999905753456</v>
      </c>
      <c r="EE219" s="320">
        <f ca="1">IF(ISERROR(OFFSET('Daten ReCiPe'!$A$1,MATCH(EE$5,'Daten ReCiPe'!$A:$A,0)-1,MATCH(AM219,'Daten ReCiPe'!$A$424:$ADO$424,0)-1)),0,OFFSET('Daten ReCiPe'!$A$1,MATCH(EE$5,'Daten ReCiPe'!$A:$A,0)-1,MATCH(AM219,'Daten ReCiPe'!$A$424:$ADO$424,0)-1))*1000</f>
        <v>32.965449999999997</v>
      </c>
      <c r="EF219" s="320">
        <f ca="1">IF(ISERROR(OFFSET('Daten ReCiPe'!$A$1,MATCH(EF$5,'Daten ReCiPe'!$A:$A,0)-1,MATCH(AN219,'Daten ReCiPe'!$A$424:$ADO$424,0)-1)),0,OFFSET('Daten ReCiPe'!$A$1,MATCH(EF$5,'Daten ReCiPe'!$A:$A,0)-1,MATCH(AN219,'Daten ReCiPe'!$A$424:$ADO$424,0)-1))*1000</f>
        <v>0</v>
      </c>
      <c r="EG219" s="320">
        <f ca="1">IF(ISERROR(OFFSET('Daten ReCiPe'!$A$1,MATCH(EG$5,'Daten ReCiPe'!$A:$A,0)-1,MATCH(AO219,'Daten ReCiPe'!$A$424:$ADO$424,0)-1)),0,OFFSET('Daten ReCiPe'!$A$1,MATCH(EG$5,'Daten ReCiPe'!$A:$A,0)-1,MATCH(AO219,'Daten ReCiPe'!$A$424:$ADO$424,0)-1))*1000</f>
        <v>42.674177</v>
      </c>
      <c r="EH219" s="320">
        <f ca="1">IF(ISERROR(OFFSET('Daten ReCiPe'!$A$1,MATCH(EH$5,'Daten ReCiPe'!$A:$A,0)-1,MATCH(AP219,'Daten ReCiPe'!$A$424:$ADO$424,0)-1)),0,OFFSET('Daten ReCiPe'!$A$1,MATCH(EH$5,'Daten ReCiPe'!$A:$A,0)-1,MATCH(AP219,'Daten ReCiPe'!$A$424:$ADO$424,0)-1))*1000</f>
        <v>0</v>
      </c>
      <c r="EI219" s="320">
        <f t="shared" ca="1" si="175"/>
        <v>75.63962699999999</v>
      </c>
      <c r="EJ219" s="320">
        <f ca="1">IF(ISERROR(OFFSET('Daten ReCiPe'!$A$1,MATCH(EJ$5,'Daten ReCiPe'!$A:$A,0)-1,MATCH(AQ219,'Daten ReCiPe'!$A$424:$ADO$424,0)-1)),0,OFFSET('Daten ReCiPe'!$A$1,MATCH(EJ$5,'Daten ReCiPe'!$A:$A,0)-1,MATCH(AQ219,'Daten ReCiPe'!$A$424:$ADO$424,0)-1))*1000</f>
        <v>3.9610056999999999E-3</v>
      </c>
      <c r="EK219" s="320">
        <f ca="1">IF(ISERROR(OFFSET('Daten ReCiPe'!$A$1,MATCH(EK$5,'Daten ReCiPe'!$A:$A,0)-1,MATCH(AR219,'Daten ReCiPe'!$A$424:$ADO$424,0)-1)),0,OFFSET('Daten ReCiPe'!$A$1,MATCH(EK$5,'Daten ReCiPe'!$A:$A,0)-1,MATCH(AR219,'Daten ReCiPe'!$A$424:$ADO$424,0)-1))*1000</f>
        <v>7.9220115000000008E-2</v>
      </c>
      <c r="EL219" s="320">
        <f ca="1">IF(ISERROR(OFFSET('Daten ReCiPe'!$A$1,MATCH(EL$5,'Daten ReCiPe'!$A:$A,0)-1,MATCH(AS219,'Daten ReCiPe'!$A$424:$ADO$424,0)-1)),0,OFFSET('Daten ReCiPe'!$A$1,MATCH(EL$5,'Daten ReCiPe'!$A:$A,0)-1,MATCH(AS219,'Daten ReCiPe'!$A$424:$ADO$424,0)-1))*1000</f>
        <v>1.3318445999999999</v>
      </c>
      <c r="EM219" s="321">
        <f t="shared" ca="1" si="176"/>
        <v>77.054652720699991</v>
      </c>
      <c r="EN219" s="320">
        <f ca="1">IF(ISERROR(OFFSET('Daten ReCiPe'!$A$1,MATCH(EN$5,'Daten ReCiPe'!$A:$A,0)-1,MATCH(AT219,'Daten ReCiPe'!$A$424:$ADO$424,0)-1)),0,OFFSET('Daten ReCiPe'!$A$1,MATCH(EN$5,'Daten ReCiPe'!$A:$A,0)-1,MATCH(AT219,'Daten ReCiPe'!$A$424:$ADO$424,0)-1))*1000</f>
        <v>77.054653999999999</v>
      </c>
      <c r="EO219" s="305">
        <f t="shared" ca="1" si="177"/>
        <v>1.0000000166025018</v>
      </c>
      <c r="EP219" s="322">
        <f ca="1">IF(ISERROR(OFFSET('Daten Elementary'!$A$1,MATCH(EP$5,'Daten Elementary'!$A:$A,0)-1,MATCH(AM219,'Daten Elementary'!$A$424:$ADO$424,0)-1)),0,OFFSET('Daten Elementary'!$A$1,MATCH(EP$5,'Daten Elementary'!$A:$A,0)-1,MATCH(AM219,'Daten Elementary'!$A$424:$ADO$424,0)-1))*1000000</f>
        <v>201.41300000000001</v>
      </c>
      <c r="EQ219" s="322">
        <f ca="1">IF(ISERROR(OFFSET('Daten Elementary'!$A$1,MATCH(EQ$5,'Daten Elementary'!$A:$A,0)-1,MATCH(AN219,'Daten Elementary'!$A$424:$ADO$424,0)-1)),0,OFFSET('Daten Elementary'!$A$1,MATCH(EQ$5,'Daten Elementary'!$A:$A,0)-1,MATCH(AN219,'Daten Elementary'!$A$424:$ADO$424,0)-1))*1000000</f>
        <v>0</v>
      </c>
      <c r="ER219" s="322">
        <f ca="1">IF(ISERROR(OFFSET('Daten Elementary'!$A$1,MATCH(ER$5,'Daten Elementary'!$A:$A,0)-1,MATCH(AO219,'Daten Elementary'!$A$424:$ADO$424,0)-1)),0,OFFSET('Daten Elementary'!$A$1,MATCH(ER$5,'Daten Elementary'!$A:$A,0)-1,MATCH(AO219,'Daten Elementary'!$A$424:$ADO$424,0)-1))*1000000</f>
        <v>1208.7025000000001</v>
      </c>
      <c r="ES219" s="322">
        <f ca="1">IF(ISERROR(OFFSET('Daten Elementary'!$A$1,MATCH(ES$5,'Daten Elementary'!$A:$A,0)-1,MATCH(AP219,'Daten Elementary'!$A$424:$ADO$424,0)-1)),0,OFFSET('Daten Elementary'!$A$1,MATCH(ES$5,'Daten Elementary'!$A:$A,0)-1,MATCH(AP219,'Daten Elementary'!$A$424:$ADO$424,0)-1))*1000000</f>
        <v>0</v>
      </c>
      <c r="ET219" s="322">
        <f t="shared" ca="1" si="178"/>
        <v>1410.1155000000001</v>
      </c>
      <c r="EU219" s="322">
        <f ca="1">IF(ISERROR(OFFSET('Daten Elementary'!$A$1,MATCH(EU$5,'Daten Elementary'!$A:$A,0)-1,MATCH(AQ219,'Daten Elementary'!$A$424:$ADO$424,0)-1)),0,OFFSET('Daten Elementary'!$A$1,MATCH(EU$5,'Daten Elementary'!$A:$A,0)-1,MATCH(AQ219,'Daten Elementary'!$A$424:$ADO$424,0)-1))*1000000</f>
        <v>7.8829210999999996E-2</v>
      </c>
      <c r="EV219" s="322">
        <f ca="1">IF(ISERROR(OFFSET('Daten Elementary'!$A$1,MATCH(EV$5,'Daten Elementary'!$A:$A,0)-1,MATCH(AR219,'Daten Elementary'!$A$424:$ADO$424,0)-1)),0,OFFSET('Daten Elementary'!$A$1,MATCH(EV$5,'Daten Elementary'!$A:$A,0)-1,MATCH(AR219,'Daten Elementary'!$A$424:$ADO$424,0)-1))*1000000</f>
        <v>1.5765841999999999</v>
      </c>
      <c r="EW219" s="322">
        <f ca="1">IF(ISERROR(OFFSET('Daten Elementary'!$A$1,MATCH(EW$5,'Daten Elementary'!$A:$A,0)-1,MATCH(AS219,'Daten Elementary'!$A$424:$ADO$424,0)-1)),0,OFFSET('Daten Elementary'!$A$1,MATCH(EW$5,'Daten Elementary'!$A:$A,0)-1,MATCH(AS219,'Daten Elementary'!$A$424:$ADO$424,0)-1))*1000000</f>
        <v>25.500166</v>
      </c>
      <c r="EX219" s="323">
        <f t="shared" ca="1" si="179"/>
        <v>1437.2710794110003</v>
      </c>
      <c r="EY219" s="322">
        <f ca="1">IF(ISERROR(OFFSET('Daten Elementary'!$A$1,MATCH(EY$5,'Daten Elementary'!$A:$A,0)-1,MATCH($AT219,'Daten Elementary'!$A$424:$ADO$424,0)-1)),0,OFFSET('Daten Elementary'!$A$1,MATCH(EY$5,'Daten Elementary'!$A:$A,0)-1,MATCH($AT219,'Daten Elementary'!$A$424:$ADO$424,0)-1))*1000000</f>
        <v>1437.2710999999999</v>
      </c>
      <c r="EZ219" s="305">
        <f t="shared" ca="1" si="180"/>
        <v>1.0000000143250636</v>
      </c>
      <c r="FA219" s="314">
        <f ca="1">IF(ISERROR(OFFSET('Daten Elementary'!$A$1,MATCH(FA$5,'Daten Elementary'!$A:$A,0)-1,MATCH(AM219,'Daten Elementary'!$A$424:$ADO$424,0)-1)),0,OFFSET('Daten Elementary'!$A$1,MATCH(FA$5,'Daten Elementary'!$A:$A,0)-1,MATCH(AM219,'Daten Elementary'!$A$424:$ADO$424,0)-1))*1000</f>
        <v>634.58800000000008</v>
      </c>
      <c r="FB219" s="314">
        <f ca="1">IF(ISERROR(OFFSET('Daten Elementary'!$A$1,MATCH(FB$5,'Daten Elementary'!$A:$A,0)-1,MATCH(AN219,'Daten Elementary'!$A$424:$ADO$424,0)-1)),0,OFFSET('Daten Elementary'!$A$1,MATCH(FB$5,'Daten Elementary'!$A:$A,0)-1,MATCH(AN219,'Daten Elementary'!$A$424:$ADO$424,0)-1))*1000</f>
        <v>0</v>
      </c>
      <c r="FC219" s="314">
        <f ca="1">IF(ISERROR(OFFSET('Daten Elementary'!$A$1,MATCH(FC$5,'Daten Elementary'!$A:$A,0)-1,MATCH(AO219,'Daten Elementary'!$A$424:$ADO$424,0)-1)),0,OFFSET('Daten Elementary'!$A$1,MATCH(FC$5,'Daten Elementary'!$A:$A,0)-1,MATCH(AO219,'Daten Elementary'!$A$424:$ADO$424,0)-1))*1000</f>
        <v>103.387</v>
      </c>
      <c r="FD219" s="314">
        <f ca="1">IF(ISERROR(OFFSET('Daten Elementary'!$A$1,MATCH(FD$5,'Daten Elementary'!$A:$A,0)-1,MATCH(AP219,'Daten Elementary'!$A$424:$ADO$424,0)-1)),0,OFFSET('Daten Elementary'!$A$1,MATCH(FD$5,'Daten Elementary'!$A:$A,0)-1,MATCH(AP219,'Daten Elementary'!$A$424:$ADO$424,0)-1))*1000</f>
        <v>0</v>
      </c>
      <c r="FE219" s="314">
        <f t="shared" ca="1" si="181"/>
        <v>737.97500000000014</v>
      </c>
      <c r="FF219" s="314">
        <f ca="1">IF(ISERROR(OFFSET('Daten Elementary'!$A$1,MATCH(FF$5,'Daten Elementary'!$A:$A,0)-1,MATCH(AQ219,'Daten Elementary'!$A$424:$ADO$424,0)-1)),0,OFFSET('Daten Elementary'!$A$1,MATCH(FF$5,'Daten Elementary'!$A:$A,0)-1,MATCH(AQ219,'Daten Elementary'!$A$424:$ADO$424,0)-1))*1000</f>
        <v>3.7923297000000002E-2</v>
      </c>
      <c r="FG219" s="314">
        <f ca="1">IF(ISERROR(OFFSET('Daten Elementary'!$A$1,MATCH(FG$5,'Daten Elementary'!$A:$A,0)-1,MATCH(AR219,'Daten Elementary'!$A$424:$ADO$424,0)-1)),0,OFFSET('Daten Elementary'!$A$1,MATCH(FG$5,'Daten Elementary'!$A:$A,0)-1,MATCH(AR219,'Daten Elementary'!$A$424:$ADO$424,0)-1))*1000</f>
        <v>0.75846594000000001</v>
      </c>
      <c r="FH219" s="314">
        <f ca="1">IF(ISERROR(OFFSET('Daten Elementary'!$A$1,MATCH(FH$5,'Daten Elementary'!$A:$A,0)-1,MATCH(AS219,'Daten Elementary'!$A$424:$ADO$424,0)-1)),0,OFFSET('Daten Elementary'!$A$1,MATCH(FH$5,'Daten Elementary'!$A:$A,0)-1,MATCH(AS219,'Daten Elementary'!$A$424:$ADO$424,0)-1))*1000</f>
        <v>12.778727</v>
      </c>
      <c r="FI219" s="315">
        <f t="shared" ca="1" si="182"/>
        <v>751.55011623700011</v>
      </c>
      <c r="FJ219" s="314">
        <f ca="1">IF(ISERROR(OFFSET('Daten Elementary'!$A$1,MATCH(FJ$5,'Daten Elementary'!$A:$A,0)-1,MATCH($AT219,'Daten Elementary'!$A$424:$ADO$424,0)-1)),0,OFFSET('Daten Elementary'!$A$1,MATCH(FJ$5,'Daten Elementary'!$A:$A,0)-1,MATCH($AT219,'Daten Elementary'!$A$424:$ADO$424,0)-1))*1000</f>
        <v>751.55011999999999</v>
      </c>
      <c r="FK219" s="305">
        <f t="shared" ca="1" si="183"/>
        <v>1.0000000050069846</v>
      </c>
      <c r="FL219" s="314">
        <f ca="1">IF(ISERROR(OFFSET('Daten Elementary'!$A$1,MATCH(FL$5,'Daten Elementary'!$A:$A,0)-1,MATCH(AM219,'Daten Elementary'!$A$424:$ADO$424,0)-1)),0,OFFSET('Daten Elementary'!$A$1,MATCH(FL$5,'Daten Elementary'!$A:$A,0)-1,MATCH(AM219,'Daten Elementary'!$A$424:$ADO$424,0)-1))</f>
        <v>0</v>
      </c>
      <c r="FM219" s="314">
        <f ca="1">IF(ISERROR(OFFSET('Daten Elementary'!$A$1,MATCH(FM$5,'Daten Elementary'!$A:$A,0)-1,MATCH(AN219,'Daten Elementary'!$A$424:$ADO$424,0)-1)),0,OFFSET('Daten Elementary'!$A$1,MATCH(FM$5,'Daten Elementary'!$A:$A,0)-1,MATCH(AN219,'Daten Elementary'!$A$424:$ADO$424,0)-1))</f>
        <v>0</v>
      </c>
      <c r="FN219" s="314">
        <f ca="1">IF(ISERROR(OFFSET('Daten Elementary'!$A$1,MATCH(FN$5,'Daten Elementary'!$A:$A,0)-1,MATCH(AO219,'Daten Elementary'!$A$424:$ADO$424,0)-1)),0,OFFSET('Daten Elementary'!$A$1,MATCH(FN$5,'Daten Elementary'!$A:$A,0)-1,MATCH(AO219,'Daten Elementary'!$A$424:$ADO$424,0)-1))</f>
        <v>0</v>
      </c>
      <c r="FO219" s="314">
        <f ca="1">IF(ISERROR(OFFSET('Daten Elementary'!$A$1,MATCH(FO$5,'Daten Elementary'!$A:$A,0)-1,MATCH(AP219,'Daten Elementary'!$A$424:$ADO$424,0)-1)),0,OFFSET('Daten Elementary'!$A$1,MATCH(FO$5,'Daten Elementary'!$A:$A,0)-1,MATCH(AP219,'Daten Elementary'!$A$424:$ADO$424,0)-1))</f>
        <v>0</v>
      </c>
      <c r="FP219" s="314">
        <f t="shared" ca="1" si="184"/>
        <v>0</v>
      </c>
      <c r="FQ219" s="314">
        <f ca="1">IF(ISERROR(OFFSET('Daten Elementary'!$A$1,MATCH(FQ$5,'Daten Elementary'!$A:$A,0)-1,MATCH(AQ219,'Daten Elementary'!$A$424:$ADO$424,0)-1)),0,OFFSET('Daten Elementary'!$A$1,MATCH(FQ$5,'Daten Elementary'!$A:$A,0)-1,MATCH(AQ219,'Daten Elementary'!$A$424:$ADO$424,0)-1))</f>
        <v>0</v>
      </c>
      <c r="FR219" s="314">
        <f ca="1">IF(ISERROR(OFFSET('Daten Elementary'!$A$1,MATCH(FR$5,'Daten Elementary'!$A:$A,0)-1,MATCH(AR219,'Daten Elementary'!$A$424:$ADO$424,0)-1)),0,OFFSET('Daten Elementary'!$A$1,MATCH(FR$5,'Daten Elementary'!$A:$A,0)-1,MATCH(AR219,'Daten Elementary'!$A$424:$ADO$424,0)-1))</f>
        <v>0</v>
      </c>
      <c r="FS219" s="314">
        <f ca="1">IF(ISERROR(OFFSET('Daten Elementary'!$A$1,MATCH(FS$5,'Daten Elementary'!$A:$A,0)-1,MATCH(AS219,'Daten Elementary'!$A$424:$ADO$424,0)-1)),0,OFFSET('Daten Elementary'!$A$1,MATCH(FS$5,'Daten Elementary'!$A:$A,0)-1,MATCH(AS219,'Daten Elementary'!$A$424:$ADO$424,0)-1))</f>
        <v>0</v>
      </c>
      <c r="FT219" s="315">
        <f t="shared" ca="1" si="185"/>
        <v>0</v>
      </c>
      <c r="FU219" s="314">
        <f ca="1">IF(ISERROR(OFFSET('Daten Elementary'!$A$1,MATCH(FU$5,'Daten Elementary'!$A:$A,0)-1,MATCH($AT219,'Daten Elementary'!$A$424:$ADO$424,0)-1)),0,OFFSET('Daten Elementary'!$A$1,MATCH(FU$5,'Daten Elementary'!$A:$A,0)-1,MATCH($AT219,'Daten Elementary'!$A$424:$ADO$424,0)-1))</f>
        <v>0</v>
      </c>
      <c r="FV219" s="305">
        <f t="shared" ca="1" si="186"/>
        <v>0</v>
      </c>
      <c r="FW219" s="324"/>
      <c r="FX219" s="231" t="str">
        <f t="shared" si="187"/>
        <v>Flugzeug, Kerosen (Durchschnitt)Fracht</v>
      </c>
      <c r="FY219" s="231" t="str">
        <f t="shared" si="152"/>
        <v>Flugzeug</v>
      </c>
      <c r="FZ219" s="231" t="str">
        <f t="shared" si="153"/>
        <v>, Kerosen</v>
      </c>
      <c r="GA219" s="231" t="str">
        <f t="shared" si="154"/>
        <v xml:space="preserve"> (Durchschnitt)</v>
      </c>
      <c r="GB219" s="231" t="s">
        <v>670</v>
      </c>
    </row>
    <row r="220" spans="1:184" ht="16.5" customHeight="1">
      <c r="A220" s="364"/>
      <c r="B220" s="339"/>
      <c r="C220" s="332" t="s">
        <v>30</v>
      </c>
      <c r="D220" s="332" t="s">
        <v>110</v>
      </c>
      <c r="E220" s="390" t="s">
        <v>31</v>
      </c>
      <c r="F220" s="86">
        <v>1</v>
      </c>
      <c r="G220" s="86">
        <v>1</v>
      </c>
      <c r="H220" s="87">
        <v>1</v>
      </c>
      <c r="I220" s="88">
        <v>1</v>
      </c>
      <c r="J220" s="88">
        <v>1</v>
      </c>
      <c r="K220" s="86">
        <v>1</v>
      </c>
      <c r="L220" s="86"/>
      <c r="M220" s="86"/>
      <c r="N220" s="38" t="s">
        <v>100</v>
      </c>
      <c r="O220" s="6">
        <f ca="1">(IF(ISERROR(INDEX(INDIRECT($D$268),MATCH($AM220,$AM$4:$AM$275,0),MATCH(O$304,INDIRECT($E$268),0))*$I220/$AD220),0,INDEX(INDIRECT($D$268),MATCH($AM220,$AM$4:$AM$275,0),MATCH(O$304,INDIRECT($E$268),0))*$I220/$AD220)+IF(ISERROR(INDEX(INDIRECT($D$268),MATCH($AN220,$AN$4:$AN$275,0),MATCH(O$305,INDIRECT($E$268),0))*$J220/$AE220),0,INDEX(INDIRECT($D$268),MATCH($AN220,$AN$4:$AN$275,0),MATCH(O$305,INDIRECT($E$268),0))*$J220/$AE220))*$AC220/$F220</f>
        <v>1172.4833999999998</v>
      </c>
      <c r="P220" s="6">
        <f ca="1">(IF(ISERROR(INDEX(INDIRECT($D$268),MATCH($AO220,$AO$4:$AO$275,0),MATCH(P$304,INDIRECT($E$268),0))*$I220/$AD220),0,INDEX(INDIRECT($D$268),MATCH($AO220,$AO$4:$AO$275,0),MATCH(P$304,INDIRECT($E$268),0))*$I220/$AD220)+IF(ISERROR(INDEX(INDIRECT($D$268),MATCH($AP220,$AP$4:$AP$275,0),MATCH(P$305,INDIRECT($E$268),0))*$J220/$AE220),0,INDEX(INDIRECT($D$268),MATCH($AP220,$AP$4:$AP$275,0),MATCH(P$305,INDIRECT($E$268),0))*$J220/$AE220))*$AC220/$F220</f>
        <v>193.01273999999998</v>
      </c>
      <c r="Q220" s="6">
        <f ca="1">INDEX(INDIRECT($D$268),MATCH($AQ220,$AQ$4:$AQ$284,0),MATCH(Q$4,INDIRECT($E$268),0))*$K220*$AC220/$F220/$AF220</f>
        <v>0.12429402000000001</v>
      </c>
      <c r="R220" s="6">
        <f ca="1">INDEX(INDIRECT($D$268),MATCH($AR220,$AR$4:$AR$284,0),MATCH(R$4,INDIRECT($E$268),0))*$K220*$AC220/$F220/$AF220</f>
        <v>2.4858785000000001</v>
      </c>
      <c r="S220" s="6">
        <f ca="1">INDEX(INDIRECT($D$268),MATCH($AS220,$AS$4:$AS$284,0),MATCH(S$4,INDIRECT($E$268),0))*$K220*$AC220/$F220/$AF220</f>
        <v>86.040087</v>
      </c>
      <c r="T220" s="7">
        <f t="shared" ca="1" si="190"/>
        <v>1454.1463995199997</v>
      </c>
      <c r="U220" s="6">
        <f>IF($B$268=6,(IF(OR(AJ220="Benzin",AJ220="Diesel"),$AK220*INDEX('DIN EN 16258'!$I:$I,MATCH('mobitool-Faktoren v2.0'!$AI220,'DIN EN 16258'!$A:$A,0))*$I220/$AD220+$AL220*INDEX('DIN EN 16258'!$I:$I,MATCH('mobitool-Faktoren v2.0'!$AJ220,'DIN EN 16258'!$A:$A,0))*$I220/$AD220,IF(ISERROR($AK220*INDEX('DIN EN 16258'!$I:$I,MATCH('mobitool-Faktoren v2.0'!$AI220,'DIN EN 16258'!$A:$A,0))*$I220/$AD220),0,$AK220*INDEX('DIN EN 16258'!$I:$I,MATCH('mobitool-Faktoren v2.0'!$AI220,'DIN EN 16258'!$A:$A,0))*$I220/$AD220)+IF(ISERROR($AL220*INDEX('DIN EN 16258'!$I:$I,MATCH('mobitool-Faktoren v2.0'!$AJ220,'DIN EN 16258'!$A:$A,0))*$J220/$AE220),0,$AL220*INDEX('DIN EN 16258'!$I:$I,MATCH('mobitool-Faktoren v2.0'!$AJ220,'DIN EN 16258'!$A:$A,0))*$J220/$AE220)))*1000,
IF($B$268=1,(IF(OR(AJ220="Benzin",AJ220="Diesel"),$AK220*INDEX('DIN EN 16258'!$D:$D,MATCH('mobitool-Faktoren v2.0'!$AI220,'DIN EN 16258'!$A:$A,0))*$I220/$AD220+$AL220*INDEX('DIN EN 16258'!$D:$D,MATCH('mobitool-Faktoren v2.0'!$AJ220,'DIN EN 16258'!$A:$A,0))*$I220/$AD220,IF(ISERROR($AK220*INDEX('DIN EN 16258'!$D:$D,MATCH('mobitool-Faktoren v2.0'!$AI220,'DIN EN 16258'!$A:$A,0))*$I220/$AD220),0,$AK220*INDEX('DIN EN 16258'!$D:$D,MATCH('mobitool-Faktoren v2.0'!$AI220,'DIN EN 16258'!$A:$A,0))*$I220/$AD220)+IF(ISERROR($AL220*INDEX('DIN EN 16258'!$D:$D,MATCH('mobitool-Faktoren v2.0'!$AJ220,'DIN EN 16258'!$A:$A,0))*$J220/$AE220),0,$AL220*INDEX('DIN EN 16258'!$D:$D,MATCH('mobitool-Faktoren v2.0'!$AJ220,'DIN EN 16258'!$A:$A,0))*$J220/$AE220))),0))*$AC220/$F220</f>
        <v>1578.4002272055475</v>
      </c>
      <c r="V220" s="6">
        <f>IF($B$268=6,(IF(OR(AJ220="Benzin",AJ220="Diesel"),$AK220*INDEX('DIN EN 16258'!$L:$L,MATCH('mobitool-Faktoren v2.0'!$AI220,'DIN EN 16258'!$A:$A,0))*$I220/$AD220+$AL220*INDEX('DIN EN 16258'!$L:$L,MATCH('mobitool-Faktoren v2.0'!$AJ220,'DIN EN 16258'!$A:$A,0))*$I220/$AD220,IF(ISERROR($AK220*INDEX('DIN EN 16258'!$L:$L,MATCH('mobitool-Faktoren v2.0'!$AI220,'DIN EN 16258'!$A:$A,0))*$I220/$AD220),0,$AK220*INDEX('DIN EN 16258'!$L:$L,MATCH('mobitool-Faktoren v2.0'!$AI220,'DIN EN 16258'!$A:$A,0))*$I220/$AD220)+IF(ISERROR($AL220*INDEX('DIN EN 16258'!$L:$L,MATCH('mobitool-Faktoren v2.0'!$AJ220,'DIN EN 16258'!$A:$A,0))*$J220/$AE220),0,$AL220*INDEX('DIN EN 16258'!$L:$L,MATCH('mobitool-Faktoren v2.0'!$AJ220,'DIN EN 16258'!$A:$A,0))*$J220/$AE220)))*1000,
IF($B$268=1,(IF(OR(AJ220="Benzin",AJ220="Diesel"),$AK220*INDEX('DIN EN 16258'!$F:$F,MATCH('mobitool-Faktoren v2.0'!$AI220,'DIN EN 16258'!$A:$A,0))*$I220/$AD220+$AL220*INDEX('DIN EN 16258'!$F:$F,MATCH('mobitool-Faktoren v2.0'!$AJ220,'DIN EN 16258'!$A:$A,0))*$I220/$AD220,IF(ISERROR($AK220*INDEX('DIN EN 16258'!$F:$F,MATCH('mobitool-Faktoren v2.0'!$AI220,'DIN EN 16258'!$A:$A,0))*$I220/$AD220),0,$AK220*INDEX('DIN EN 16258'!$F:$F,MATCH('mobitool-Faktoren v2.0'!$AI220,'DIN EN 16258'!$A:$A,0))*$I220/$AD220)+IF(ISERROR($AL220*INDEX('DIN EN 16258'!$F:$F,MATCH('mobitool-Faktoren v2.0'!$AJ220,'DIN EN 16258'!$A:$A,0))*$J220/$AE220),0,$AL220*INDEX('DIN EN 16258'!$F:$F,MATCH('mobitool-Faktoren v2.0'!$AJ220,'DIN EN 16258'!$A:$A,0))*$J220/$AE220))),0))*$AC220/$F220</f>
        <v>1925.8468180998502</v>
      </c>
      <c r="W220" s="39" t="s">
        <v>674</v>
      </c>
      <c r="X220" s="39" t="s">
        <v>162</v>
      </c>
      <c r="Y220" s="300"/>
      <c r="Z220" s="300"/>
      <c r="AA220" s="299"/>
      <c r="AB220" s="299"/>
      <c r="AC220" s="300">
        <v>1</v>
      </c>
      <c r="AD220" s="298">
        <v>1</v>
      </c>
      <c r="AE220" s="298">
        <v>1</v>
      </c>
      <c r="AF220" s="337">
        <v>1</v>
      </c>
      <c r="AG220" s="337"/>
      <c r="AH220" s="337"/>
      <c r="AI220" s="384" t="s">
        <v>603</v>
      </c>
      <c r="AJ220" s="384" t="s">
        <v>2449</v>
      </c>
      <c r="AK220" s="391">
        <v>0.30592000000000003</v>
      </c>
      <c r="AL220" s="391">
        <v>0.49635227270614701</v>
      </c>
      <c r="AM220" s="202" t="s">
        <v>737</v>
      </c>
      <c r="AN220" s="330" t="s">
        <v>2405</v>
      </c>
      <c r="AO220" s="202" t="s">
        <v>2642</v>
      </c>
      <c r="AP220" s="330" t="s">
        <v>2405</v>
      </c>
      <c r="AQ220" s="202" t="s">
        <v>2607</v>
      </c>
      <c r="AR220" s="202" t="s">
        <v>2606</v>
      </c>
      <c r="AS220" s="202" t="s">
        <v>2605</v>
      </c>
      <c r="AT220" s="202" t="s">
        <v>738</v>
      </c>
      <c r="AU220" s="303">
        <f ca="1">IF(ISERROR(OFFSET('Daten KEA'!$A$1,MATCH(AU$5,'Daten KEA'!$A:$A,0)-1,MATCH(AM220,'Daten KEA'!$A$424:$ADO$424,0)-1)),0,OFFSET('Daten KEA'!$A$1,MATCH(AU$5,'Daten KEA'!$A:$A,0)-1,MATCH(AM220,'Daten KEA'!$A$424:$ADO$424,0)-1))+IF(ISERROR(AK220*INDEX('Energiefaktoren Ecoinvent'!$D:$D,MATCH('mobitool-Faktoren v2.0'!AI220,'Energiefaktoren Ecoinvent'!$A:$A,0))),0,AK220*INDEX('Energiefaktoren Ecoinvent'!$D:$D,MATCH('mobitool-Faktoren v2.0'!AI220,'Energiefaktoren Ecoinvent'!$A:$A,0)))+IF(OR(AJ220="Benzin",AJ220="Diesel"),IF(ISERROR(OFFSET('Daten KEA'!$A$1,MATCH(AV$5,'Daten KEA'!$A:$A,0)-1,MATCH(AN220,'Daten KEA'!$A$424:$ADO$424,0)-1)),0,OFFSET('Daten KEA'!$A$1,MATCH(AV$5,'Daten KEA'!$A:$A,0)-1,MATCH(AN220,'Daten KEA'!$A$424:$ADO$424,0)-1))+IF(ISERROR(AL220*INDEX('Energiefaktoren Ecoinvent'!$D:$D,MATCH('mobitool-Faktoren v2.0'!AJ220,'Energiefaktoren Ecoinvent'!$A:$A,0))),0,AL220*INDEX('Energiefaktoren Ecoinvent'!$D:$D,MATCH('mobitool-Faktoren v2.0'!AJ220,'Energiefaktoren Ecoinvent'!$A:$A,0))),0)</f>
        <v>13.154560000000002</v>
      </c>
      <c r="AV220" s="303">
        <f ca="1">IF(OR(AJ220="Benzin",AJ220="Diesel"),0,IF(ISERROR(OFFSET('Daten KEA'!$A$1,MATCH(AV$5,'Daten KEA'!$A:$A,0)-1,MATCH(AN220,'Daten KEA'!$A$424:$ADO$424,0)-1)),0,OFFSET('Daten KEA'!$A$1,MATCH(AV$5,'Daten KEA'!$A:$A,0)-1,MATCH(AN220,'Daten KEA'!$A$424:$ADO$424,0)-1))+IF(ISERROR(AL220*INDEX('Energiefaktoren Ecoinvent'!$D:$D,MATCH('mobitool-Faktoren v2.0'!AJ220,'Energiefaktoren Ecoinvent'!$A:$A,0))),0,AL220*INDEX('Energiefaktoren Ecoinvent'!$D:$D,MATCH('mobitool-Faktoren v2.0'!AJ220,'Energiefaktoren Ecoinvent'!$A:$A,0))))</f>
        <v>0</v>
      </c>
      <c r="AW220" s="303">
        <f ca="1">IF(ISERROR(OFFSET('Daten KEA'!$A$1,MATCH(AW$5,'Daten KEA'!$A:$A,0)-1,MATCH(AO220,'Daten KEA'!$A$424:$ADO$424,0)-1)),0,OFFSET('Daten KEA'!$A$1,MATCH(AW$5,'Daten KEA'!$A:$A,0)-1,MATCH(AO220,'Daten KEA'!$A$424:$ADO$424,0)-1))-IF(ISERROR(AK220*INDEX('Energiefaktoren Ecoinvent'!$D:$D,MATCH('mobitool-Faktoren v2.0'!AI220,'Energiefaktoren Ecoinvent'!$A:$A,0))),0,AK220*INDEX('Energiefaktoren Ecoinvent'!$D:$D,MATCH('mobitool-Faktoren v2.0'!AI220,'Energiefaktoren Ecoinvent'!$A:$A,0)))+IF(OR(AJ220="Benzin",AJ220="Diesel"),IF(ISERROR(OFFSET('Daten KEA'!$A$1,MATCH(AX$5,'Daten KEA'!$A:$A,0)-1,MATCH(AP220,'Daten KEA'!$A$424:$ADO$424,0)-1)),0,OFFSET('Daten KEA'!$A$1,MATCH(AX$5,'Daten KEA'!$A:$A,0)-1,MATCH(AP220,'Daten KEA'!$A$424:$ADO$424,0)-1))-IF(ISERROR(AL220*INDEX('Energiefaktoren Ecoinvent'!$D:$D,MATCH('mobitool-Faktoren v2.0'!AJ220,'Energiefaktoren Ecoinvent'!$A:$A,0))),0,AL220*INDEX('Energiefaktoren Ecoinvent'!$D:$D,MATCH('mobitool-Faktoren v2.0'!AJ220,'Energiefaktoren Ecoinvent'!$A:$A,0))),0)</f>
        <v>3.6682669999999984</v>
      </c>
      <c r="AX220" s="303">
        <f ca="1">IF(OR(AJ220="Benzin",AJ220="Diesel"),0,IF(ISERROR(OFFSET('Daten KEA'!$A$1,MATCH(AX$5,'Daten KEA'!$A:$A,0)-1,MATCH(AP220,'Daten KEA'!$A$424:$ADO$424,0)-1)),0,OFFSET('Daten KEA'!$A$1,MATCH(AX$5,'Daten KEA'!$A:$A,0)-1,MATCH(AP220,'Daten KEA'!$A$424:$ADO$424,0)-1))-IF(ISERROR(AL220*INDEX('Energiefaktoren Ecoinvent'!$D:$D,MATCH('mobitool-Faktoren v2.0'!AJ220,'Energiefaktoren Ecoinvent'!$A:$A,0))),0,AL220*INDEX('Energiefaktoren Ecoinvent'!$D:$D,MATCH('mobitool-Faktoren v2.0'!AJ220,'Energiefaktoren Ecoinvent'!$A:$A,0))))</f>
        <v>0</v>
      </c>
      <c r="AY220" s="303">
        <f t="shared" ca="1" si="155"/>
        <v>16.822827</v>
      </c>
      <c r="AZ220" s="303">
        <f ca="1">IF(ISERROR(OFFSET('Daten KEA'!$A$1,MATCH(AZ$5,'Daten KEA'!$A:$A,0)-1,MATCH(AQ220,'Daten KEA'!$A$424:$ADO$424,0)-1)),0,OFFSET('Daten KEA'!$A$1,MATCH(AZ$5,'Daten KEA'!$A:$A,0)-1,MATCH(AQ220,'Daten KEA'!$A$424:$ADO$424,0)-1))</f>
        <v>2.2278357999999999E-3</v>
      </c>
      <c r="BA220" s="303">
        <f ca="1">IF(ISERROR(OFFSET('Daten KEA'!$A$1,MATCH(BA$5,'Daten KEA'!$A:$A,0)-1,MATCH(AR220,'Daten KEA'!$A$424:$ADO$424,0)-1)),0,OFFSET('Daten KEA'!$A$1,MATCH(BA$5,'Daten KEA'!$A:$A,0)-1,MATCH(AR220,'Daten KEA'!$A$424:$ADO$424,0)-1))</f>
        <v>4.4556680000000001E-2</v>
      </c>
      <c r="BB220" s="303">
        <f ca="1">IF(ISERROR(OFFSET('Daten KEA'!$A$1,MATCH(BB$5,'Daten KEA'!$A:$A,0)-1,MATCH(AS220,'Daten KEA'!$A$424:$ADO$424,0)-1)),0,OFFSET('Daten KEA'!$A$1,MATCH(BB$5,'Daten KEA'!$A:$A,0)-1,MATCH(AS220,'Daten KEA'!$A$424:$ADO$424,0)-1))</f>
        <v>1.6877137</v>
      </c>
      <c r="BC220" s="304">
        <f t="shared" ca="1" si="151"/>
        <v>18.557325215799999</v>
      </c>
      <c r="BD220" s="303">
        <f ca="1">IF(ISERROR(OFFSET('Daten KEA'!$A$1,MATCH(BD$5,'Daten KEA'!$A:$A,0)-1,MATCH(AT220,'Daten KEA'!$A$424:$ADO$424,0)-1)),0,OFFSET('Daten KEA'!$A$1,MATCH(BD$5,'Daten KEA'!$A:$A,0)-1,MATCH(AT220,'Daten KEA'!$A$424:$ADO$424,0)-1))</f>
        <v>18.557326</v>
      </c>
      <c r="BE220" s="305">
        <f t="shared" ca="1" si="156"/>
        <v>1.0000000422582453</v>
      </c>
      <c r="BF220" s="306">
        <f ca="1">IF(ISERROR(OFFSET('Daten KEA'!$A$1,MATCH(BF$5,'Daten KEA'!$A:$A,0)-1,MATCH(AM220,'Daten KEA'!$A$424:$ADO$424,0)-1)),0,OFFSET('Daten KEA'!$A$1,MATCH(BF$5,'Daten KEA'!$A:$A,0)-1,MATCH(AM220,'Daten KEA'!$A$424:$ADO$424,0)-1))+IF(ISERROR($AK220*INDEX('Energiefaktoren Ecoinvent'!$H:$H,MATCH('mobitool-Faktoren v2.0'!$AI220,'Energiefaktoren Ecoinvent'!$A:$A,0))),0,$AK220*INDEX('Energiefaktoren Ecoinvent'!$H:$H,MATCH('mobitool-Faktoren v2.0'!$AI220,'Energiefaktoren Ecoinvent'!$A:$A,0)))+IF(OR(AJ220="Benzin",AJ220="Diesel"),IF(ISERROR(OFFSET('Daten KEA'!$A$1,MATCH(BG$5,'Daten KEA'!$A:$A,0)-1,MATCH(AN220,'Daten KEA'!$A$424:$ADO$424,0)-1)),0,OFFSET('Daten KEA'!$A$1,MATCH(BG$5,'Daten KEA'!$A:$A,0)-1,MATCH(AN220,'Daten KEA'!$A$424:$ADO$424,0)-1))+IF(ISERROR($AL220*INDEX('Energiefaktoren Ecoinvent'!$H:$H,MATCH('mobitool-Faktoren v2.0'!$AJ220,'Energiefaktoren Ecoinvent'!$A:$A,0))),0,$AL220*INDEX('Energiefaktoren Ecoinvent'!$H:$H,MATCH('mobitool-Faktoren v2.0'!$AJ220,'Energiefaktoren Ecoinvent'!$A:$A,0))),0)</f>
        <v>13.154560000000002</v>
      </c>
      <c r="BG220" s="306">
        <f ca="1">IF(OR(AJ220="Benzin",AJ220="Diesel"),0,IF(ISERROR(OFFSET('Daten KEA'!$A$1,MATCH(BG$5,'Daten KEA'!$A:$A,0)-1,MATCH(AN220,'Daten KEA'!$A$424:$ADO$424,0)-1)),0,OFFSET('Daten KEA'!$A$1,MATCH(BG$5,'Daten KEA'!$A:$A,0)-1,MATCH(AN220,'Daten KEA'!$A$424:$ADO$424,0)-1))+IF(ISERROR($AL220*INDEX('Energiefaktoren Ecoinvent'!$H:$H,MATCH('mobitool-Faktoren v2.0'!$AJ220,'Energiefaktoren Ecoinvent'!$A:$A,0))),0,$AL220*INDEX('Energiefaktoren Ecoinvent'!$H:$H,MATCH('mobitool-Faktoren v2.0'!$AJ220,'Energiefaktoren Ecoinvent'!$A:$A,0))))</f>
        <v>0</v>
      </c>
      <c r="BH220" s="306">
        <f ca="1">IF(ISERROR(OFFSET('Daten KEA'!$A$1,MATCH(BH$5,'Daten KEA'!$A:$A,0)-1,MATCH(AO220,'Daten KEA'!$A$424:$ADO$424,0)-1)),0,OFFSET('Daten KEA'!$A$1,MATCH(BH$5,'Daten KEA'!$A:$A,0)-1,MATCH(AO220,'Daten KEA'!$A$424:$ADO$424,0)-1))-IF(ISERROR($AK220*INDEX('Energiefaktoren Ecoinvent'!$H:$H,MATCH('mobitool-Faktoren v2.0'!$AI220,'Energiefaktoren Ecoinvent'!$A:$A,0))),0,$AK220*INDEX('Energiefaktoren Ecoinvent'!$H:$H,MATCH('mobitool-Faktoren v2.0'!$AI220,'Energiefaktoren Ecoinvent'!$A:$A,0)))+IF(OR(AJ220="Benzin",AJ220="Diesel"),IF(ISERROR(OFFSET('Daten KEA'!$A$1,MATCH(BI$5,'Daten KEA'!$A:$A,0)-1,MATCH(AP220,'Daten KEA'!$A$424:$ADO$424,0)-1)),0,OFFSET('Daten KEA'!$A$1,MATCH(BI$5,'Daten KEA'!$A:$A,0)-1,MATCH(AP220,'Daten KEA'!$A$424:$ADO$424,0)-1))-IF(ISERROR($AL220*INDEX('Energiefaktoren Ecoinvent'!$H:$H,MATCH('mobitool-Faktoren v2.0'!$AJ220,'Energiefaktoren Ecoinvent'!$A:$A,0))),0,$AL220*INDEX('Energiefaktoren Ecoinvent'!$H:$H,MATCH('mobitool-Faktoren v2.0'!$AJ220,'Energiefaktoren Ecoinvent'!$A:$A,0))),0)</f>
        <v>3.6268345710299972</v>
      </c>
      <c r="BI220" s="306">
        <f ca="1">IF(OR(AJ220="Benzin",AJ220="Diesel"),0,IF(ISERROR(OFFSET('Daten KEA'!$A$1,MATCH(BI$5,'Daten KEA'!$A:$A,0)-1,MATCH(AP220,'Daten KEA'!$A$424:$ADO$424,0)-1)),0,OFFSET('Daten KEA'!$A$1,MATCH(BI$5,'Daten KEA'!$A:$A,0)-1,MATCH(AP220,'Daten KEA'!$A$424:$ADO$424,0)-1))-IF(ISERROR($AL220*INDEX('Energiefaktoren Ecoinvent'!$H:$H,MATCH('mobitool-Faktoren v2.0'!$AJ220,'Energiefaktoren Ecoinvent'!$A:$A,0))),0,$AL220*INDEX('Energiefaktoren Ecoinvent'!$H:$H,MATCH('mobitool-Faktoren v2.0'!$AJ220,'Energiefaktoren Ecoinvent'!$A:$A,0))))</f>
        <v>0</v>
      </c>
      <c r="BJ220" s="306">
        <f t="shared" ca="1" si="189"/>
        <v>16.781394571029999</v>
      </c>
      <c r="BK220" s="306">
        <f ca="1">IF(ISERROR(OFFSET('Daten KEA'!$A$1,MATCH(BK$5,'Daten KEA'!$A:$A,0)-1,MATCH(AQ220,'Daten KEA'!$A$424:$ADO$424,0)-1)),0,OFFSET('Daten KEA'!$A$1,MATCH(BK$5,'Daten KEA'!$A:$A,0)-1,MATCH(AQ220,'Daten KEA'!$A$424:$ADO$424,0)-1))</f>
        <v>2.0528391875963997E-3</v>
      </c>
      <c r="BL220" s="306">
        <f ca="1">IF(ISERROR(OFFSET('Daten KEA'!$A$1,MATCH(BL$5,'Daten KEA'!$A:$A,0)-1,MATCH(AR220,'Daten KEA'!$A$424:$ADO$424,0)-1)),0,OFFSET('Daten KEA'!$A$1,MATCH(BL$5,'Daten KEA'!$A:$A,0)-1,MATCH(AR220,'Daten KEA'!$A$424:$ADO$424,0)-1))</f>
        <v>4.1056750351892997E-2</v>
      </c>
      <c r="BM220" s="306">
        <f ca="1">IF(ISERROR(OFFSET('Daten KEA'!$A$1,MATCH(BM$5,'Daten KEA'!$A:$A,0)-1,MATCH(AS220,'Daten KEA'!$A$424:$ADO$424,0)-1)),0,OFFSET('Daten KEA'!$A$1,MATCH(BM$5,'Daten KEA'!$A:$A,0)-1,MATCH(AS220,'Daten KEA'!$A$424:$ADO$424,0)-1))</f>
        <v>1.5773192143558201</v>
      </c>
      <c r="BN220" s="307">
        <f t="shared" ca="1" si="148"/>
        <v>18.401823374925307</v>
      </c>
      <c r="BO220" s="306">
        <f ca="1">IF(ISERROR(OFFSET('Daten KEA'!$A$1,MATCH(BO$5,'Daten KEA'!$A:$A,0)-1,MATCH(AT220,'Daten KEA'!$A$424:$ADO$424,0)-1)),0,OFFSET('Daten KEA'!$A$1,MATCH(BO$5,'Daten KEA'!$A:$A,0)-1,MATCH(AT220,'Daten KEA'!$A$424:$ADO$424,0)-1))</f>
        <v>18.401823301955002</v>
      </c>
      <c r="BP220" s="305">
        <f t="shared" ca="1" si="157"/>
        <v>0.99999999603461553</v>
      </c>
      <c r="BQ220" s="308">
        <f ca="1">IF(ISERROR(OFFSET('Daten GWP'!$A$1,MATCH(BQ$5,'Daten GWP'!$A:$A,0)-1,MATCH(AM220,'Daten GWP'!$A$424:$ADO$424,0)-1)),0,OFFSET('Daten GWP'!$A$1,MATCH(BQ$5,'Daten GWP'!$A:$A,0)-1,MATCH(AM220,'Daten GWP'!$A$424:$ADO$424,0)-1))*1000</f>
        <v>1172.4833999999998</v>
      </c>
      <c r="BR220" s="308">
        <f ca="1">IF(ISERROR(OFFSET('Daten GWP'!$A$1,MATCH(BR$5,'Daten GWP'!$A:$A,0)-1,MATCH(AN220,'Daten GWP'!$A$424:$ADO$424,0)-1)),0,OFFSET('Daten GWP'!$A$1,MATCH(BR$5,'Daten GWP'!$A:$A,0)-1,MATCH(AN220,'Daten GWP'!$A$424:$ADO$424,0)-1))*1000</f>
        <v>0</v>
      </c>
      <c r="BS220" s="308">
        <f ca="1">IF(ISERROR(OFFSET('Daten GWP'!$A$1,MATCH(BS$5,'Daten GWP'!$A:$A,0)-1,MATCH(AO220,'Daten GWP'!$A$424:$ADO$424,0)-1)),0,OFFSET('Daten GWP'!$A$1,MATCH(BS$5,'Daten GWP'!$A:$A,0)-1,MATCH(AO220,'Daten GWP'!$A$424:$ADO$424,0)-1))*1000</f>
        <v>193.01273999999998</v>
      </c>
      <c r="BT220" s="308">
        <f ca="1">IF(ISERROR(OFFSET('Daten GWP'!$A$1,MATCH(BT$5,'Daten GWP'!$A:$A,0)-1,MATCH(AP220,'Daten GWP'!$A$424:$ADO$424,0)-1)),0,OFFSET('Daten GWP'!$A$1,MATCH(BT$5,'Daten GWP'!$A:$A,0)-1,MATCH(AP220,'Daten GWP'!$A$424:$ADO$424,0)-1))*1000</f>
        <v>0</v>
      </c>
      <c r="BU220" s="308">
        <f t="shared" ca="1" si="158"/>
        <v>1365.4961399999997</v>
      </c>
      <c r="BV220" s="308">
        <f ca="1">IF(ISERROR(OFFSET('Daten GWP'!$A$1,MATCH(BV$5,'Daten GWP'!$A:$A,0)-1,MATCH(AQ220,'Daten GWP'!$A$424:$ADO$424,0)-1)),0,OFFSET('Daten GWP'!$A$1,MATCH(BV$5,'Daten GWP'!$A:$A,0)-1,MATCH(AQ220,'Daten GWP'!$A$424:$ADO$424,0)-1))*1000</f>
        <v>0.12429402000000001</v>
      </c>
      <c r="BW220" s="308">
        <f ca="1">IF(ISERROR(OFFSET('Daten GWP'!$A$1,MATCH(BW$5,'Daten GWP'!$A:$A,0)-1,MATCH(AR220,'Daten GWP'!$A$424:$ADO$424,0)-1)),0,OFFSET('Daten GWP'!$A$1,MATCH(BW$5,'Daten GWP'!$A:$A,0)-1,MATCH(AR220,'Daten GWP'!$A$424:$ADO$424,0)-1))*1000</f>
        <v>2.4858785000000001</v>
      </c>
      <c r="BX220" s="308">
        <f ca="1">IF(ISERROR(OFFSET('Daten GWP'!$A$1,MATCH(BX$5,'Daten GWP'!$A:$A,0)-1,MATCH(AS220,'Daten GWP'!$A$424:$ADO$424,0)-1)),0,OFFSET('Daten GWP'!$A$1,MATCH(BX$5,'Daten GWP'!$A:$A,0)-1,MATCH(AS220,'Daten GWP'!$A$424:$ADO$424,0)-1))*1000</f>
        <v>86.040087</v>
      </c>
      <c r="BY220" s="309">
        <f t="shared" ca="1" si="149"/>
        <v>1454.1463995199997</v>
      </c>
      <c r="BZ220" s="308">
        <f ca="1">IF(ISERROR(OFFSET('Daten GWP'!$A$1,MATCH(BZ$5,'Daten GWP'!$A:$A,0)-1,MATCH(AT220,'Daten GWP'!$A$424:$ADO$424,0)-1)),0,OFFSET('Daten GWP'!$A$1,MATCH(BZ$5,'Daten GWP'!$A:$A,0)-1,MATCH(AT220,'Daten GWP'!$A$424:$ADO$424,0)-1))*1000</f>
        <v>1454.1463999999999</v>
      </c>
      <c r="CA220" s="305">
        <f t="shared" ca="1" si="159"/>
        <v>1.0000000003300906</v>
      </c>
      <c r="CB220" s="310">
        <f ca="1">IF(ISERROR(OFFSET('Daten Elementary'!$A$1,MATCH(CB$5,'Daten Elementary'!$A:$A,0)-1,MATCH(AM220,'Daten Elementary'!$A$424:$ADO$424,0)-1)),0,OFFSET('Daten Elementary'!$A$1,MATCH(CB$5,'Daten Elementary'!$A:$A,0)-1,MATCH(AM220,'Daten Elementary'!$A$424:$ADO$424,0)-1))*1000000</f>
        <v>17.855599999999999</v>
      </c>
      <c r="CC220" s="310">
        <f ca="1">IF(ISERROR(OFFSET('Daten Elementary'!$A$1,MATCH(CC$5,'Daten Elementary'!$A:$A,0)-1,MATCH(AN220,'Daten Elementary'!$A$424:$ADO$424,0)-1)),0,OFFSET('Daten Elementary'!$A$1,MATCH(CC$5,'Daten Elementary'!$A:$A,0)-1,MATCH(AN220,'Daten Elementary'!$A$424:$ADO$424,0)-1))*1000000</f>
        <v>0</v>
      </c>
      <c r="CD220" s="310">
        <f ca="1">IF(ISERROR(OFFSET('Daten Elementary'!$A$1,MATCH(CD$5,'Daten Elementary'!$A:$A,0)-1,MATCH(AO220,'Daten Elementary'!$A$424:$ADO$424,0)-1)),0,OFFSET('Daten Elementary'!$A$1,MATCH(CD$5,'Daten Elementary'!$A:$A,0)-1,MATCH(AO220,'Daten Elementary'!$A$424:$ADO$424,0)-1))*1000000</f>
        <v>77.669688000000008</v>
      </c>
      <c r="CE220" s="310">
        <f ca="1">IF(ISERROR(OFFSET('Daten Elementary'!$A$1,MATCH(CE$5,'Daten Elementary'!$A:$A,0)-1,MATCH(AP220,'Daten Elementary'!$A$424:$ADO$424,0)-1)),0,OFFSET('Daten Elementary'!$A$1,MATCH(CE$5,'Daten Elementary'!$A:$A,0)-1,MATCH(AP220,'Daten Elementary'!$A$424:$ADO$424,0)-1))*1000000</f>
        <v>0</v>
      </c>
      <c r="CF220" s="310">
        <f t="shared" ca="1" si="160"/>
        <v>95.525288000000003</v>
      </c>
      <c r="CG220" s="310">
        <f ca="1">IF(ISERROR(OFFSET('Daten Elementary'!$A$1,MATCH(CG$5,'Daten Elementary'!$A:$A,0)-1,MATCH(AQ220,'Daten Elementary'!$A$424:$ADO$424,0)-1)),0,OFFSET('Daten Elementary'!$A$1,MATCH(CG$5,'Daten Elementary'!$A:$A,0)-1,MATCH(AQ220,'Daten Elementary'!$A$424:$ADO$424,0)-1))*1000000</f>
        <v>5.0593887000000004E-2</v>
      </c>
      <c r="CH220" s="310">
        <f ca="1">IF(ISERROR(OFFSET('Daten Elementary'!$A$1,MATCH(CH$5,'Daten Elementary'!$A:$A,0)-1,MATCH(AR220,'Daten Elementary'!$A$424:$ADO$424,0)-1)),0,OFFSET('Daten Elementary'!$A$1,MATCH(CH$5,'Daten Elementary'!$A:$A,0)-1,MATCH(AR220,'Daten Elementary'!$A$424:$ADO$424,0)-1))*1000000</f>
        <v>1.0118769000000001</v>
      </c>
      <c r="CI220" s="310">
        <f ca="1">IF(ISERROR(OFFSET('Daten Elementary'!$A$1,MATCH(CI$5,'Daten Elementary'!$A:$A,0)-1,MATCH(AS220,'Daten Elementary'!$A$424:$ADO$424,0)-1)),0,OFFSET('Daten Elementary'!$A$1,MATCH(CI$5,'Daten Elementary'!$A:$A,0)-1,MATCH(AS220,'Daten Elementary'!$A$424:$ADO$424,0)-1))*1000000</f>
        <v>17.438649000000002</v>
      </c>
      <c r="CJ220" s="311">
        <f t="shared" ca="1" si="161"/>
        <v>114.02640778700001</v>
      </c>
      <c r="CK220" s="310">
        <f ca="1">IF(ISERROR(OFFSET('Daten Elementary'!$A$1,MATCH(CK$5,'Daten Elementary'!$A:$A,0)-1,MATCH($AT220,'Daten Elementary'!$A$424:$ADO$424,0)-1)),0,OFFSET('Daten Elementary'!$A$1,MATCH(CK$5,'Daten Elementary'!$A:$A,0)-1,MATCH($AT220,'Daten Elementary'!$A$424:$ADO$424,0)-1))*1000000</f>
        <v>114.02641</v>
      </c>
      <c r="CL220" s="305">
        <f t="shared" ca="1" si="162"/>
        <v>1.0000000194077849</v>
      </c>
      <c r="CM220" s="312">
        <f ca="1">IF(ISERROR(OFFSET('Daten Elementary'!$A$1,MATCH(CM$5,'Daten Elementary'!$A:$A,0)-1,MATCH(AM220,'Daten Elementary'!$A$424:$ADO$424,0)-1)),0,OFFSET('Daten Elementary'!$A$1,MATCH(CM$5,'Daten Elementary'!$A:$A,0)-1,MATCH(AM220,'Daten Elementary'!$A$424:$ADO$424,0)-1))*1000000</f>
        <v>17.855599999999999</v>
      </c>
      <c r="CN220" s="312">
        <f ca="1">IF(ISERROR(OFFSET('Daten Elementary'!$A$1,MATCH(CN$5,'Daten Elementary'!$A:$A,0)-1,MATCH(AN220,'Daten Elementary'!$A$424:$ADO$424,0)-1)),0,OFFSET('Daten Elementary'!$A$1,MATCH(CN$5,'Daten Elementary'!$A:$A,0)-1,MATCH(AN220,'Daten Elementary'!$A$424:$ADO$424,0)-1))*1000000</f>
        <v>0</v>
      </c>
      <c r="CO220" s="312">
        <f ca="1">IF(ISERROR(OFFSET('Daten Elementary'!$A$1,MATCH(CO$5,'Daten Elementary'!$A:$A,0)-1,MATCH(AO220,'Daten Elementary'!$A$424:$ADO$424,0)-1)),0,OFFSET('Daten Elementary'!$A$1,MATCH(CO$5,'Daten Elementary'!$A:$A,0)-1,MATCH(AO220,'Daten Elementary'!$A$424:$ADO$424,0)-1))*1000000</f>
        <v>63.184419999999996</v>
      </c>
      <c r="CP220" s="312">
        <f ca="1">IF(ISERROR(OFFSET('Daten Elementary'!$A$1,MATCH(CP$5,'Daten Elementary'!$A:$A,0)-1,MATCH(AP220,'Daten Elementary'!$A$424:$ADO$424,0)-1)),0,OFFSET('Daten Elementary'!$A$1,MATCH(CP$5,'Daten Elementary'!$A:$A,0)-1,MATCH(AP220,'Daten Elementary'!$A$424:$ADO$424,0)-1))*1000000</f>
        <v>0</v>
      </c>
      <c r="CQ220" s="312">
        <f t="shared" ca="1" si="163"/>
        <v>81.040019999999998</v>
      </c>
      <c r="CR220" s="312">
        <f ca="1">IF(ISERROR(OFFSET('Daten Elementary'!$A$1,MATCH(CR$5,'Daten Elementary'!$A:$A,0)-1,MATCH(AQ220,'Daten Elementary'!$A$424:$ADO$424,0)-1)),0,OFFSET('Daten Elementary'!$A$1,MATCH(CR$5,'Daten Elementary'!$A:$A,0)-1,MATCH(AQ220,'Daten Elementary'!$A$424:$ADO$424,0)-1))*1000000</f>
        <v>2.6556896E-2</v>
      </c>
      <c r="CS220" s="312">
        <f ca="1">IF(ISERROR(OFFSET('Daten Elementary'!$A$1,MATCH(CS$5,'Daten Elementary'!$A:$A,0)-1,MATCH(AR220,'Daten Elementary'!$A$424:$ADO$424,0)-1)),0,OFFSET('Daten Elementary'!$A$1,MATCH(CS$5,'Daten Elementary'!$A:$A,0)-1,MATCH(AR220,'Daten Elementary'!$A$424:$ADO$424,0)-1))*1000000</f>
        <v>0.53113749999999993</v>
      </c>
      <c r="CT220" s="312">
        <f ca="1">IF(ISERROR(OFFSET('Daten Elementary'!$A$1,MATCH(CT$5,'Daten Elementary'!$A:$A,0)-1,MATCH(AS220,'Daten Elementary'!$A$424:$ADO$424,0)-1)),0,OFFSET('Daten Elementary'!$A$1,MATCH(CT$5,'Daten Elementary'!$A:$A,0)-1,MATCH(AS220,'Daten Elementary'!$A$424:$ADO$424,0)-1))*1000000</f>
        <v>12.676644</v>
      </c>
      <c r="CU220" s="313">
        <f t="shared" ca="1" si="164"/>
        <v>94.274358395999997</v>
      </c>
      <c r="CV220" s="312">
        <f ca="1">IF(ISERROR(OFFSET('Daten Elementary'!$A$1,MATCH(CV$5,'Daten Elementary'!$A:$A,0)-1,MATCH($AT220,'Daten Elementary'!$A$424:$ADO$424,0)-1)),0,OFFSET('Daten Elementary'!$A$1,MATCH(CV$5,'Daten Elementary'!$A:$A,0)-1,MATCH($AT220,'Daten Elementary'!$A$424:$ADO$424,0)-1))*1000000</f>
        <v>94.274359000000004</v>
      </c>
      <c r="CW220" s="305">
        <f t="shared" ca="1" si="165"/>
        <v>1.0000000064068324</v>
      </c>
      <c r="CX220" s="314">
        <f ca="1">IF(ISERROR(OFFSET('Daten Elementary'!$A$1,MATCH(CX$5,'Daten Elementary'!$A:$A,0)-1,MATCH(AM220,'Daten Elementary'!$A$424:$ADO$424,0)-1)),0,OFFSET('Daten Elementary'!$A$1,MATCH(CX$5,'Daten Elementary'!$A:$A,0)-1,MATCH(AM220,'Daten Elementary'!$A$424:$ADO$424,0)-1))*1000000</f>
        <v>220.85409999999999</v>
      </c>
      <c r="CY220" s="314">
        <f ca="1">IF(ISERROR(OFFSET('Daten Elementary'!$A$1,MATCH(CY$5,'Daten Elementary'!$A:$A,0)-1,MATCH(AN220,'Daten Elementary'!$A$424:$ADO$424,0)-1)),0,OFFSET('Daten Elementary'!$A$1,MATCH(CY$5,'Daten Elementary'!$A:$A,0)-1,MATCH(AN220,'Daten Elementary'!$A$424:$ADO$424,0)-1))*1000000</f>
        <v>0</v>
      </c>
      <c r="CZ220" s="314">
        <f ca="1">IF(ISERROR(OFFSET('Daten Elementary'!$A$1,MATCH(CZ$5,'Daten Elementary'!$A:$A,0)-1,MATCH(AO220,'Daten Elementary'!$A$424:$ADO$424,0)-1)),0,OFFSET('Daten Elementary'!$A$1,MATCH(CZ$5,'Daten Elementary'!$A:$A,0)-1,MATCH(AO220,'Daten Elementary'!$A$424:$ADO$424,0)-1))*1000000</f>
        <v>685.13044000000002</v>
      </c>
      <c r="DA220" s="314">
        <f ca="1">IF(ISERROR(OFFSET('Daten Elementary'!$A$1,MATCH(DA$5,'Daten Elementary'!$A:$A,0)-1,MATCH(AP220,'Daten Elementary'!$A$424:$ADO$424,0)-1)),0,OFFSET('Daten Elementary'!$A$1,MATCH(DA$5,'Daten Elementary'!$A:$A,0)-1,MATCH(AP220,'Daten Elementary'!$A$424:$ADO$424,0)-1))*1000000</f>
        <v>0</v>
      </c>
      <c r="DB220" s="314">
        <f t="shared" ca="1" si="166"/>
        <v>905.98454000000004</v>
      </c>
      <c r="DC220" s="314">
        <f ca="1">IF(ISERROR(OFFSET('Daten Elementary'!$A$1,MATCH(DC$5,'Daten Elementary'!$A:$A,0)-1,MATCH(AQ220,'Daten Elementary'!$A$424:$ADO$424,0)-1)),0,OFFSET('Daten Elementary'!$A$1,MATCH(DC$5,'Daten Elementary'!$A:$A,0)-1,MATCH(AQ220,'Daten Elementary'!$A$424:$ADO$424,0)-1))*1000000</f>
        <v>0.44736556</v>
      </c>
      <c r="DD220" s="314">
        <f ca="1">IF(ISERROR(OFFSET('Daten Elementary'!$A$1,MATCH(DD$5,'Daten Elementary'!$A:$A,0)-1,MATCH(AR220,'Daten Elementary'!$A$424:$ADO$424,0)-1)),0,OFFSET('Daten Elementary'!$A$1,MATCH(DD$5,'Daten Elementary'!$A:$A,0)-1,MATCH(AR220,'Daten Elementary'!$A$424:$ADO$424,0)-1))*1000000</f>
        <v>8.9473041000000002</v>
      </c>
      <c r="DE220" s="314">
        <f ca="1">IF(ISERROR(OFFSET('Daten Elementary'!$A$1,MATCH(DE$5,'Daten Elementary'!$A:$A,0)-1,MATCH(AS220,'Daten Elementary'!$A$424:$ADO$424,0)-1)),0,OFFSET('Daten Elementary'!$A$1,MATCH(DE$5,'Daten Elementary'!$A:$A,0)-1,MATCH(AS220,'Daten Elementary'!$A$424:$ADO$424,0)-1))*1000000</f>
        <v>162.98393999999999</v>
      </c>
      <c r="DF220" s="315">
        <f t="shared" ca="1" si="167"/>
        <v>1078.3631496600001</v>
      </c>
      <c r="DG220" s="314">
        <f ca="1">IF(ISERROR(OFFSET('Daten Elementary'!$A$1,MATCH(DG$5,'Daten Elementary'!$A:$A,0)-1,MATCH($AT220,'Daten Elementary'!$A$424:$ADO$424,0)-1)),0,OFFSET('Daten Elementary'!$A$1,MATCH(DG$5,'Daten Elementary'!$A:$A,0)-1,MATCH($AT220,'Daten Elementary'!$A$424:$ADO$424,0)-1))*1000000</f>
        <v>1078.3631</v>
      </c>
      <c r="DH220" s="305">
        <f t="shared" ca="1" si="168"/>
        <v>0.9999999539487231</v>
      </c>
      <c r="DI220" s="316">
        <f ca="1">IF(ISERROR(OFFSET('Daten Elementary'!$A$1,MATCH(DI$5,'Daten Elementary'!$A:$A,0)-1,MATCH(AM220,'Daten Elementary'!$A$424:$ADO$424,0)-1)),0,OFFSET('Daten Elementary'!$A$1,MATCH(DI$5,'Daten Elementary'!$A:$A,0)-1,MATCH(AM220,'Daten Elementary'!$A$424:$ADO$424,0)-1))*1000000</f>
        <v>3933.2200000000003</v>
      </c>
      <c r="DJ220" s="316">
        <f ca="1">IF(ISERROR(OFFSET('Daten Elementary'!$A$1,MATCH(DJ$5,'Daten Elementary'!$A:$A,0)-1,MATCH(AN220,'Daten Elementary'!$A$424:$ADO$424,0)-1)),0,OFFSET('Daten Elementary'!$A$1,MATCH(DJ$5,'Daten Elementary'!$A:$A,0)-1,MATCH(AN220,'Daten Elementary'!$A$424:$ADO$424,0)-1))*1000000</f>
        <v>0</v>
      </c>
      <c r="DK220" s="316">
        <f ca="1">IF(ISERROR(OFFSET('Daten Elementary'!$A$1,MATCH(DK$5,'Daten Elementary'!$A:$A,0)-1,MATCH(AO220,'Daten Elementary'!$A$424:$ADO$424,0)-1)),0,OFFSET('Daten Elementary'!$A$1,MATCH(DK$5,'Daten Elementary'!$A:$A,0)-1,MATCH(AO220,'Daten Elementary'!$A$424:$ADO$424,0)-1))*1000000</f>
        <v>826.95906000000002</v>
      </c>
      <c r="DL220" s="316">
        <f ca="1">IF(ISERROR(OFFSET('Daten Elementary'!$A$1,MATCH(DL$5,'Daten Elementary'!$A:$A,0)-1,MATCH(AP220,'Daten Elementary'!$A$424:$ADO$424,0)-1)),0,OFFSET('Daten Elementary'!$A$1,MATCH(DL$5,'Daten Elementary'!$A:$A,0)-1,MATCH(AP220,'Daten Elementary'!$A$424:$ADO$424,0)-1))*1000000</f>
        <v>0</v>
      </c>
      <c r="DM220" s="316">
        <f t="shared" ca="1" si="169"/>
        <v>4760.1790600000004</v>
      </c>
      <c r="DN220" s="316">
        <f ca="1">IF(ISERROR(OFFSET('Daten Elementary'!$A$1,MATCH(DN$5,'Daten Elementary'!$A:$A,0)-1,MATCH(AQ220,'Daten Elementary'!$A$424:$ADO$424,0)-1)),0,OFFSET('Daten Elementary'!$A$1,MATCH(DN$5,'Daten Elementary'!$A:$A,0)-1,MATCH(AQ220,'Daten Elementary'!$A$424:$ADO$424,0)-1))*1000000</f>
        <v>0.18998885999999998</v>
      </c>
      <c r="DO220" s="316">
        <f ca="1">IF(ISERROR(OFFSET('Daten Elementary'!$A$1,MATCH(DO$5,'Daten Elementary'!$A:$A,0)-1,MATCH(AR220,'Daten Elementary'!$A$424:$ADO$424,0)-1)),0,OFFSET('Daten Elementary'!$A$1,MATCH(DO$5,'Daten Elementary'!$A:$A,0)-1,MATCH(AR220,'Daten Elementary'!$A$424:$ADO$424,0)-1))*1000000</f>
        <v>3.7997741999999999</v>
      </c>
      <c r="DP220" s="316">
        <f ca="1">IF(ISERROR(OFFSET('Daten Elementary'!$A$1,MATCH(DP$5,'Daten Elementary'!$A:$A,0)-1,MATCH(AS220,'Daten Elementary'!$A$424:$ADO$424,0)-1)),0,OFFSET('Daten Elementary'!$A$1,MATCH(DP$5,'Daten Elementary'!$A:$A,0)-1,MATCH(AS220,'Daten Elementary'!$A$424:$ADO$424,0)-1))*1000000</f>
        <v>135.57991000000001</v>
      </c>
      <c r="DQ220" s="317">
        <f t="shared" ca="1" si="170"/>
        <v>4899.7487330600006</v>
      </c>
      <c r="DR220" s="316">
        <f ca="1">IF(ISERROR(OFFSET('Daten Elementary'!$A$1,MATCH(DR$5,'Daten Elementary'!$A:$A,0)-1,MATCH($AT220,'Daten Elementary'!$A$424:$ADO$424,0)-1)),0,OFFSET('Daten Elementary'!$A$1,MATCH(DR$5,'Daten Elementary'!$A:$A,0)-1,MATCH($AT220,'Daten Elementary'!$A$424:$ADO$424,0)-1))*1000000</f>
        <v>4899.7486999999992</v>
      </c>
      <c r="DS220" s="305">
        <f t="shared" ca="1" si="171"/>
        <v>0.99999999325271494</v>
      </c>
      <c r="DT220" s="318">
        <f ca="1">IF(ISERROR(OFFSET('Daten UBP13'!$A$1,MATCH(DT$5,'Daten UBP13'!$A:$A,0)-1,MATCH(AM220,'Daten UBP13'!$A$424:$AEG$424,0)-1)),0,OFFSET('Daten UBP13'!$A$1,MATCH(DT$5,'Daten UBP13'!$A:$A,0)-1,MATCH(AM220,'Daten UBP13'!$A$424:$AEG$424,0)-1))</f>
        <v>684.78556000000003</v>
      </c>
      <c r="DU220" s="318">
        <f ca="1">IF(ISERROR(OFFSET('Daten UBP13'!$A$1,MATCH(DU$5,'Daten UBP13'!$A:$A,0)-1,MATCH(AN220,'Daten UBP13'!$A$424:$AEG$424,0)-1)),0,OFFSET('Daten UBP13'!$A$1,MATCH(DU$5,'Daten UBP13'!$A:$A,0)-1,MATCH(AN220,'Daten UBP13'!$A$424:$AEG$424,0)-1))</f>
        <v>0</v>
      </c>
      <c r="DV220" s="318">
        <f ca="1">IF(ISERROR(OFFSET('Daten UBP13'!$A$1,MATCH(DV$5,'Daten UBP13'!$A:$A,0)-1,MATCH(AO220,'Daten UBP13'!$A$424:$AEG$424,0)-1)),0,OFFSET('Daten UBP13'!$A$1,MATCH(DV$5,'Daten UBP13'!$A:$A,0)-1,MATCH(AO220,'Daten UBP13'!$A$424:$AEG$424,0)-1))</f>
        <v>408.60075000000001</v>
      </c>
      <c r="DW220" s="318">
        <f ca="1">IF(ISERROR(OFFSET('Daten UBP13'!$A$1,MATCH(DW$5,'Daten UBP13'!$A:$A,0)-1,MATCH(AP220,'Daten UBP13'!$A$424:$AEG$424,0)-1)),0,OFFSET('Daten UBP13'!$A$1,MATCH(DW$5,'Daten UBP13'!$A:$A,0)-1,MATCH(AP220,'Daten UBP13'!$A$424:$AEG$424,0)-1))</f>
        <v>0</v>
      </c>
      <c r="DX220" s="318">
        <f t="shared" ca="1" si="172"/>
        <v>1093.3863100000001</v>
      </c>
      <c r="DY220" s="318">
        <f ca="1">IF(ISERROR(OFFSET('Daten UBP13'!$A$1,MATCH(DY$5,'Daten UBP13'!$A:$A,0)-1,MATCH(AQ220,'Daten UBP13'!$A$424:$AEG$424,0)-1)),0,OFFSET('Daten UBP13'!$A$1,MATCH(DY$5,'Daten UBP13'!$A:$A,0)-1,MATCH(AQ220,'Daten UBP13'!$A$424:$AEG$424,0)-1))</f>
        <v>0.13210454999999999</v>
      </c>
      <c r="DZ220" s="318">
        <f ca="1">IF(ISERROR(OFFSET('Daten UBP13'!$A$1,MATCH(DZ$5,'Daten UBP13'!$A:$A,0)-1,MATCH(AR220,'Daten UBP13'!$A$424:$AEG$424,0)-1)),0,OFFSET('Daten UBP13'!$A$1,MATCH(DZ$5,'Daten UBP13'!$A:$A,0)-1,MATCH(AR220,'Daten UBP13'!$A$424:$AEG$424,0)-1))</f>
        <v>2.6420889999999999</v>
      </c>
      <c r="EA220" s="318">
        <f ca="1">IF(ISERROR(OFFSET('Daten UBP13'!$A$1,MATCH(EA$5,'Daten UBP13'!$A:$A,0)-1,MATCH(AS220,'Daten UBP13'!$A$424:$AEG$424,0)-1)),0,OFFSET('Daten UBP13'!$A$1,MATCH(EA$5,'Daten UBP13'!$A:$A,0)-1,MATCH(AS220,'Daten UBP13'!$A$424:$AEG$424,0)-1))</f>
        <v>87.741151000000002</v>
      </c>
      <c r="EB220" s="319">
        <f t="shared" ca="1" si="173"/>
        <v>1183.9016545499999</v>
      </c>
      <c r="EC220" s="318">
        <f ca="1">IF(ISERROR(OFFSET('Daten UBP13'!$A$1,MATCH(EC$5,'Daten UBP13'!$A:$A,0)-1,MATCH(AT220,'Daten UBP13'!$A$424:$AEG$424,0)-1)),0,OFFSET('Daten UBP13'!$A$1,MATCH(EC$5,'Daten UBP13'!$A:$A,0)-1,MATCH(AT220,'Daten UBP13'!$A$424:$AEG$424,0)-1))</f>
        <v>1183.9015999999999</v>
      </c>
      <c r="ED220" s="305">
        <f t="shared" ca="1" si="174"/>
        <v>0.99999995392353769</v>
      </c>
      <c r="EE220" s="320">
        <f ca="1">IF(ISERROR(OFFSET('Daten ReCiPe'!$A$1,MATCH(EE$5,'Daten ReCiPe'!$A:$A,0)-1,MATCH(AM220,'Daten ReCiPe'!$A$424:$ADO$424,0)-1)),0,OFFSET('Daten ReCiPe'!$A$1,MATCH(EE$5,'Daten ReCiPe'!$A:$A,0)-1,MATCH(AM220,'Daten ReCiPe'!$A$424:$ADO$424,0)-1))*1000</f>
        <v>50.130699</v>
      </c>
      <c r="EF220" s="320">
        <f ca="1">IF(ISERROR(OFFSET('Daten ReCiPe'!$A$1,MATCH(EF$5,'Daten ReCiPe'!$A:$A,0)-1,MATCH(AN220,'Daten ReCiPe'!$A$424:$ADO$424,0)-1)),0,OFFSET('Daten ReCiPe'!$A$1,MATCH(EF$5,'Daten ReCiPe'!$A:$A,0)-1,MATCH(AN220,'Daten ReCiPe'!$A$424:$ADO$424,0)-1))*1000</f>
        <v>0</v>
      </c>
      <c r="EG220" s="320">
        <f ca="1">IF(ISERROR(OFFSET('Daten ReCiPe'!$A$1,MATCH(EG$5,'Daten ReCiPe'!$A:$A,0)-1,MATCH(AO220,'Daten ReCiPe'!$A$424:$ADO$424,0)-1)),0,OFFSET('Daten ReCiPe'!$A$1,MATCH(EG$5,'Daten ReCiPe'!$A:$A,0)-1,MATCH(AO220,'Daten ReCiPe'!$A$424:$ADO$424,0)-1))*1000</f>
        <v>64.801371000000003</v>
      </c>
      <c r="EH220" s="320">
        <f ca="1">IF(ISERROR(OFFSET('Daten ReCiPe'!$A$1,MATCH(EH$5,'Daten ReCiPe'!$A:$A,0)-1,MATCH(AP220,'Daten ReCiPe'!$A$424:$ADO$424,0)-1)),0,OFFSET('Daten ReCiPe'!$A$1,MATCH(EH$5,'Daten ReCiPe'!$A:$A,0)-1,MATCH(AP220,'Daten ReCiPe'!$A$424:$ADO$424,0)-1))*1000</f>
        <v>0</v>
      </c>
      <c r="EI220" s="320">
        <f t="shared" ca="1" si="175"/>
        <v>114.93207000000001</v>
      </c>
      <c r="EJ220" s="320">
        <f ca="1">IF(ISERROR(OFFSET('Daten ReCiPe'!$A$1,MATCH(EJ$5,'Daten ReCiPe'!$A:$A,0)-1,MATCH(AQ220,'Daten ReCiPe'!$A$424:$ADO$424,0)-1)),0,OFFSET('Daten ReCiPe'!$A$1,MATCH(EJ$5,'Daten ReCiPe'!$A:$A,0)-1,MATCH(AQ220,'Daten ReCiPe'!$A$424:$ADO$424,0)-1))*1000</f>
        <v>1.1970722000000001E-2</v>
      </c>
      <c r="EK220" s="320">
        <f ca="1">IF(ISERROR(OFFSET('Daten ReCiPe'!$A$1,MATCH(EK$5,'Daten ReCiPe'!$A:$A,0)-1,MATCH(AR220,'Daten ReCiPe'!$A$424:$ADO$424,0)-1)),0,OFFSET('Daten ReCiPe'!$A$1,MATCH(EK$5,'Daten ReCiPe'!$A:$A,0)-1,MATCH(AR220,'Daten ReCiPe'!$A$424:$ADO$424,0)-1))*1000</f>
        <v>0.23941425</v>
      </c>
      <c r="EL220" s="320">
        <f ca="1">IF(ISERROR(OFFSET('Daten ReCiPe'!$A$1,MATCH(EL$5,'Daten ReCiPe'!$A:$A,0)-1,MATCH(AS220,'Daten ReCiPe'!$A$424:$ADO$424,0)-1)),0,OFFSET('Daten ReCiPe'!$A$1,MATCH(EL$5,'Daten ReCiPe'!$A:$A,0)-1,MATCH(AS220,'Daten ReCiPe'!$A$424:$ADO$424,0)-1))*1000</f>
        <v>8.3827338999999998</v>
      </c>
      <c r="EM220" s="321">
        <f t="shared" ca="1" si="176"/>
        <v>123.56618887200001</v>
      </c>
      <c r="EN220" s="320">
        <f ca="1">IF(ISERROR(OFFSET('Daten ReCiPe'!$A$1,MATCH(EN$5,'Daten ReCiPe'!$A:$A,0)-1,MATCH(AT220,'Daten ReCiPe'!$A$424:$ADO$424,0)-1)),0,OFFSET('Daten ReCiPe'!$A$1,MATCH(EN$5,'Daten ReCiPe'!$A:$A,0)-1,MATCH(AT220,'Daten ReCiPe'!$A$424:$ADO$424,0)-1))*1000</f>
        <v>123.56619000000001</v>
      </c>
      <c r="EO220" s="305">
        <f t="shared" ca="1" si="177"/>
        <v>1.0000000091287107</v>
      </c>
      <c r="EP220" s="322">
        <f ca="1">IF(ISERROR(OFFSET('Daten Elementary'!$A$1,MATCH(EP$5,'Daten Elementary'!$A:$A,0)-1,MATCH(AM220,'Daten Elementary'!$A$424:$ADO$424,0)-1)),0,OFFSET('Daten Elementary'!$A$1,MATCH(EP$5,'Daten Elementary'!$A:$A,0)-1,MATCH(AM220,'Daten Elementary'!$A$424:$ADO$424,0)-1))*1000000</f>
        <v>305.89699999999999</v>
      </c>
      <c r="EQ220" s="322">
        <f ca="1">IF(ISERROR(OFFSET('Daten Elementary'!$A$1,MATCH(EQ$5,'Daten Elementary'!$A:$A,0)-1,MATCH(AN220,'Daten Elementary'!$A$424:$ADO$424,0)-1)),0,OFFSET('Daten Elementary'!$A$1,MATCH(EQ$5,'Daten Elementary'!$A:$A,0)-1,MATCH(AN220,'Daten Elementary'!$A$424:$ADO$424,0)-1))*1000000</f>
        <v>0</v>
      </c>
      <c r="ER220" s="322">
        <f ca="1">IF(ISERROR(OFFSET('Daten Elementary'!$A$1,MATCH(ER$5,'Daten Elementary'!$A:$A,0)-1,MATCH(AO220,'Daten Elementary'!$A$424:$ADO$424,0)-1)),0,OFFSET('Daten Elementary'!$A$1,MATCH(ER$5,'Daten Elementary'!$A:$A,0)-1,MATCH(AO220,'Daten Elementary'!$A$424:$ADO$424,0)-1))*1000000</f>
        <v>1835.4326999999998</v>
      </c>
      <c r="ES220" s="322">
        <f ca="1">IF(ISERROR(OFFSET('Daten Elementary'!$A$1,MATCH(ES$5,'Daten Elementary'!$A:$A,0)-1,MATCH(AP220,'Daten Elementary'!$A$424:$ADO$424,0)-1)),0,OFFSET('Daten Elementary'!$A$1,MATCH(ES$5,'Daten Elementary'!$A:$A,0)-1,MATCH(AP220,'Daten Elementary'!$A$424:$ADO$424,0)-1))*1000000</f>
        <v>0</v>
      </c>
      <c r="ET220" s="322">
        <f t="shared" ca="1" si="178"/>
        <v>2141.3296999999998</v>
      </c>
      <c r="EU220" s="322">
        <f ca="1">IF(ISERROR(OFFSET('Daten Elementary'!$A$1,MATCH(EU$5,'Daten Elementary'!$A:$A,0)-1,MATCH(AQ220,'Daten Elementary'!$A$424:$ADO$424,0)-1)),0,OFFSET('Daten Elementary'!$A$1,MATCH(EU$5,'Daten Elementary'!$A:$A,0)-1,MATCH(AQ220,'Daten Elementary'!$A$424:$ADO$424,0)-1))*1000000</f>
        <v>0.22121454000000002</v>
      </c>
      <c r="EV220" s="322">
        <f ca="1">IF(ISERROR(OFFSET('Daten Elementary'!$A$1,MATCH(EV$5,'Daten Elementary'!$A:$A,0)-1,MATCH(AR220,'Daten Elementary'!$A$424:$ADO$424,0)-1)),0,OFFSET('Daten Elementary'!$A$1,MATCH(EV$5,'Daten Elementary'!$A:$A,0)-1,MATCH(AR220,'Daten Elementary'!$A$424:$ADO$424,0)-1))*1000000</f>
        <v>4.4242872000000002</v>
      </c>
      <c r="EW220" s="322">
        <f ca="1">IF(ISERROR(OFFSET('Daten Elementary'!$A$1,MATCH(EW$5,'Daten Elementary'!$A:$A,0)-1,MATCH(AS220,'Daten Elementary'!$A$424:$ADO$424,0)-1)),0,OFFSET('Daten Elementary'!$A$1,MATCH(EW$5,'Daten Elementary'!$A:$A,0)-1,MATCH(AS220,'Daten Elementary'!$A$424:$ADO$424,0)-1))*1000000</f>
        <v>160.50002999999998</v>
      </c>
      <c r="EX220" s="323">
        <f t="shared" ca="1" si="179"/>
        <v>2306.4752317399998</v>
      </c>
      <c r="EY220" s="322">
        <f ca="1">IF(ISERROR(OFFSET('Daten Elementary'!$A$1,MATCH(EY$5,'Daten Elementary'!$A:$A,0)-1,MATCH($AT220,'Daten Elementary'!$A$424:$ADO$424,0)-1)),0,OFFSET('Daten Elementary'!$A$1,MATCH(EY$5,'Daten Elementary'!$A:$A,0)-1,MATCH($AT220,'Daten Elementary'!$A$424:$ADO$424,0)-1))*1000000</f>
        <v>2306.4752000000003</v>
      </c>
      <c r="EZ220" s="305">
        <f t="shared" ca="1" si="180"/>
        <v>0.99999998623874253</v>
      </c>
      <c r="FA220" s="314">
        <f ca="1">IF(ISERROR(OFFSET('Daten Elementary'!$A$1,MATCH(FA$5,'Daten Elementary'!$A:$A,0)-1,MATCH(AM220,'Daten Elementary'!$A$424:$ADO$424,0)-1)),0,OFFSET('Daten Elementary'!$A$1,MATCH(FA$5,'Daten Elementary'!$A:$A,0)-1,MATCH(AM220,'Daten Elementary'!$A$424:$ADO$424,0)-1))*1000</f>
        <v>963.63</v>
      </c>
      <c r="FB220" s="314">
        <f ca="1">IF(ISERROR(OFFSET('Daten Elementary'!$A$1,MATCH(FB$5,'Daten Elementary'!$A:$A,0)-1,MATCH(AN220,'Daten Elementary'!$A$424:$ADO$424,0)-1)),0,OFFSET('Daten Elementary'!$A$1,MATCH(FB$5,'Daten Elementary'!$A:$A,0)-1,MATCH(AN220,'Daten Elementary'!$A$424:$ADO$424,0)-1))*1000</f>
        <v>0</v>
      </c>
      <c r="FC220" s="314">
        <f ca="1">IF(ISERROR(OFFSET('Daten Elementary'!$A$1,MATCH(FC$5,'Daten Elementary'!$A:$A,0)-1,MATCH(AO220,'Daten Elementary'!$A$424:$ADO$424,0)-1)),0,OFFSET('Daten Elementary'!$A$1,MATCH(FC$5,'Daten Elementary'!$A:$A,0)-1,MATCH(AO220,'Daten Elementary'!$A$424:$ADO$424,0)-1))*1000</f>
        <v>156.99469999999999</v>
      </c>
      <c r="FD220" s="314">
        <f ca="1">IF(ISERROR(OFFSET('Daten Elementary'!$A$1,MATCH(FD$5,'Daten Elementary'!$A:$A,0)-1,MATCH(AP220,'Daten Elementary'!$A$424:$ADO$424,0)-1)),0,OFFSET('Daten Elementary'!$A$1,MATCH(FD$5,'Daten Elementary'!$A:$A,0)-1,MATCH(AP220,'Daten Elementary'!$A$424:$ADO$424,0)-1))*1000</f>
        <v>0</v>
      </c>
      <c r="FE220" s="314">
        <f t="shared" ca="1" si="181"/>
        <v>1120.6247000000001</v>
      </c>
      <c r="FF220" s="314">
        <f ca="1">IF(ISERROR(OFFSET('Daten Elementary'!$A$1,MATCH(FF$5,'Daten Elementary'!$A:$A,0)-1,MATCH(AQ220,'Daten Elementary'!$A$424:$ADO$424,0)-1)),0,OFFSET('Daten Elementary'!$A$1,MATCH(FF$5,'Daten Elementary'!$A:$A,0)-1,MATCH(AQ220,'Daten Elementary'!$A$424:$ADO$424,0)-1))*1000</f>
        <v>0.11551808999999999</v>
      </c>
      <c r="FG220" s="314">
        <f ca="1">IF(ISERROR(OFFSET('Daten Elementary'!$A$1,MATCH(FG$5,'Daten Elementary'!$A:$A,0)-1,MATCH(AR220,'Daten Elementary'!$A$424:$ADO$424,0)-1)),0,OFFSET('Daten Elementary'!$A$1,MATCH(FG$5,'Daten Elementary'!$A:$A,0)-1,MATCH(AR220,'Daten Elementary'!$A$424:$ADO$424,0)-1))*1000</f>
        <v>2.3103600000000002</v>
      </c>
      <c r="FH220" s="314">
        <f ca="1">IF(ISERROR(OFFSET('Daten Elementary'!$A$1,MATCH(FH$5,'Daten Elementary'!$A:$A,0)-1,MATCH(AS220,'Daten Elementary'!$A$424:$ADO$424,0)-1)),0,OFFSET('Daten Elementary'!$A$1,MATCH(FH$5,'Daten Elementary'!$A:$A,0)-1,MATCH(AS220,'Daten Elementary'!$A$424:$ADO$424,0)-1))*1000</f>
        <v>80.430301999999998</v>
      </c>
      <c r="FI220" s="315">
        <f t="shared" ca="1" si="182"/>
        <v>1203.48088009</v>
      </c>
      <c r="FJ220" s="314">
        <f ca="1">IF(ISERROR(OFFSET('Daten Elementary'!$A$1,MATCH(FJ$5,'Daten Elementary'!$A:$A,0)-1,MATCH($AT220,'Daten Elementary'!$A$424:$ADO$424,0)-1)),0,OFFSET('Daten Elementary'!$A$1,MATCH(FJ$5,'Daten Elementary'!$A:$A,0)-1,MATCH($AT220,'Daten Elementary'!$A$424:$ADO$424,0)-1))*1000</f>
        <v>1203.4809</v>
      </c>
      <c r="FK220" s="305">
        <f t="shared" ca="1" si="183"/>
        <v>1.0000000165436778</v>
      </c>
      <c r="FL220" s="314">
        <f ca="1">IF(ISERROR(OFFSET('Daten Elementary'!$A$1,MATCH(FL$5,'Daten Elementary'!$A:$A,0)-1,MATCH(AM220,'Daten Elementary'!$A$424:$ADO$424,0)-1)),0,OFFSET('Daten Elementary'!$A$1,MATCH(FL$5,'Daten Elementary'!$A:$A,0)-1,MATCH(AM220,'Daten Elementary'!$A$424:$ADO$424,0)-1))</f>
        <v>0</v>
      </c>
      <c r="FM220" s="314">
        <f ca="1">IF(ISERROR(OFFSET('Daten Elementary'!$A$1,MATCH(FM$5,'Daten Elementary'!$A:$A,0)-1,MATCH(AN220,'Daten Elementary'!$A$424:$ADO$424,0)-1)),0,OFFSET('Daten Elementary'!$A$1,MATCH(FM$5,'Daten Elementary'!$A:$A,0)-1,MATCH(AN220,'Daten Elementary'!$A$424:$ADO$424,0)-1))</f>
        <v>0</v>
      </c>
      <c r="FN220" s="314">
        <f ca="1">IF(ISERROR(OFFSET('Daten Elementary'!$A$1,MATCH(FN$5,'Daten Elementary'!$A:$A,0)-1,MATCH(AO220,'Daten Elementary'!$A$424:$ADO$424,0)-1)),0,OFFSET('Daten Elementary'!$A$1,MATCH(FN$5,'Daten Elementary'!$A:$A,0)-1,MATCH(AO220,'Daten Elementary'!$A$424:$ADO$424,0)-1))</f>
        <v>0</v>
      </c>
      <c r="FO220" s="314">
        <f ca="1">IF(ISERROR(OFFSET('Daten Elementary'!$A$1,MATCH(FO$5,'Daten Elementary'!$A:$A,0)-1,MATCH(AP220,'Daten Elementary'!$A$424:$ADO$424,0)-1)),0,OFFSET('Daten Elementary'!$A$1,MATCH(FO$5,'Daten Elementary'!$A:$A,0)-1,MATCH(AP220,'Daten Elementary'!$A$424:$ADO$424,0)-1))</f>
        <v>0</v>
      </c>
      <c r="FP220" s="314">
        <f t="shared" ca="1" si="184"/>
        <v>0</v>
      </c>
      <c r="FQ220" s="314">
        <f ca="1">IF(ISERROR(OFFSET('Daten Elementary'!$A$1,MATCH(FQ$5,'Daten Elementary'!$A:$A,0)-1,MATCH(AQ220,'Daten Elementary'!$A$424:$ADO$424,0)-1)),0,OFFSET('Daten Elementary'!$A$1,MATCH(FQ$5,'Daten Elementary'!$A:$A,0)-1,MATCH(AQ220,'Daten Elementary'!$A$424:$ADO$424,0)-1))</f>
        <v>0</v>
      </c>
      <c r="FR220" s="314">
        <f ca="1">IF(ISERROR(OFFSET('Daten Elementary'!$A$1,MATCH(FR$5,'Daten Elementary'!$A:$A,0)-1,MATCH(AR220,'Daten Elementary'!$A$424:$ADO$424,0)-1)),0,OFFSET('Daten Elementary'!$A$1,MATCH(FR$5,'Daten Elementary'!$A:$A,0)-1,MATCH(AR220,'Daten Elementary'!$A$424:$ADO$424,0)-1))</f>
        <v>0</v>
      </c>
      <c r="FS220" s="314">
        <f ca="1">IF(ISERROR(OFFSET('Daten Elementary'!$A$1,MATCH(FS$5,'Daten Elementary'!$A:$A,0)-1,MATCH(AS220,'Daten Elementary'!$A$424:$ADO$424,0)-1)),0,OFFSET('Daten Elementary'!$A$1,MATCH(FS$5,'Daten Elementary'!$A:$A,0)-1,MATCH(AS220,'Daten Elementary'!$A$424:$ADO$424,0)-1))</f>
        <v>0</v>
      </c>
      <c r="FT220" s="315">
        <f t="shared" ca="1" si="185"/>
        <v>0</v>
      </c>
      <c r="FU220" s="314">
        <f ca="1">IF(ISERROR(OFFSET('Daten Elementary'!$A$1,MATCH(FU$5,'Daten Elementary'!$A:$A,0)-1,MATCH($AT220,'Daten Elementary'!$A$424:$ADO$424,0)-1)),0,OFFSET('Daten Elementary'!$A$1,MATCH(FU$5,'Daten Elementary'!$A:$A,0)-1,MATCH($AT220,'Daten Elementary'!$A$424:$ADO$424,0)-1))</f>
        <v>0</v>
      </c>
      <c r="FV220" s="305">
        <f t="shared" ca="1" si="186"/>
        <v>0</v>
      </c>
      <c r="FW220" s="324"/>
      <c r="FX220" s="231" t="str">
        <f t="shared" si="187"/>
        <v>Flugzeug, Kerosen (innerhalb Europa)Fracht</v>
      </c>
      <c r="FY220" s="231" t="str">
        <f t="shared" si="152"/>
        <v>Flugzeug</v>
      </c>
      <c r="FZ220" s="231" t="str">
        <f t="shared" si="153"/>
        <v>, Kerosen</v>
      </c>
      <c r="GA220" s="231" t="str">
        <f t="shared" si="154"/>
        <v xml:space="preserve"> (innerhalb Europa)</v>
      </c>
      <c r="GB220" s="231" t="s">
        <v>670</v>
      </c>
    </row>
    <row r="221" spans="1:184" ht="16.5" customHeight="1">
      <c r="A221" s="364"/>
      <c r="B221" s="339"/>
      <c r="C221" s="334" t="s">
        <v>30</v>
      </c>
      <c r="D221" s="334" t="s">
        <v>110</v>
      </c>
      <c r="E221" s="390" t="s">
        <v>32</v>
      </c>
      <c r="F221" s="86">
        <v>1</v>
      </c>
      <c r="G221" s="86">
        <v>1</v>
      </c>
      <c r="H221" s="87">
        <v>1</v>
      </c>
      <c r="I221" s="88">
        <v>1</v>
      </c>
      <c r="J221" s="88">
        <v>1</v>
      </c>
      <c r="K221" s="86">
        <v>1</v>
      </c>
      <c r="L221" s="86"/>
      <c r="M221" s="86"/>
      <c r="N221" s="38" t="s">
        <v>100</v>
      </c>
      <c r="O221" s="6">
        <f ca="1">(IF(ISERROR(INDEX(INDIRECT($D$268),MATCH($AM221,$AM$4:$AM$275,0),MATCH(O$304,INDIRECT($E$268),0))*$I221/$AD221),0,INDEX(INDIRECT($D$268),MATCH($AM221,$AM$4:$AM$275,0),MATCH(O$304,INDIRECT($E$268),0))*$I221/$AD221)+IF(ISERROR(INDEX(INDIRECT($D$268),MATCH($AN221,$AN$4:$AN$275,0),MATCH(O$305,INDIRECT($E$268),0))*$J221/$AE221),0,INDEX(INDIRECT($D$268),MATCH($AN221,$AN$4:$AN$275,0),MATCH(O$305,INDIRECT($E$268),0))*$J221/$AE221))*$AC221/$F221</f>
        <v>854.19375000000002</v>
      </c>
      <c r="P221" s="6">
        <f ca="1">(IF(ISERROR(INDEX(INDIRECT($D$268),MATCH($AO221,$AO$4:$AO$275,0),MATCH(P$304,INDIRECT($E$268),0))*$I221/$AD221),0,INDEX(INDIRECT($D$268),MATCH($AO221,$AO$4:$AO$275,0),MATCH(P$304,INDIRECT($E$268),0))*$I221/$AD221)+IF(ISERROR(INDEX(INDIRECT($D$268),MATCH($AP221,$AP$4:$AP$275,0),MATCH(P$305,INDIRECT($E$268),0))*$J221/$AE221),0,INDEX(INDIRECT($D$268),MATCH($AP221,$AP$4:$AP$275,0),MATCH(P$305,INDIRECT($E$268),0))*$J221/$AE221))*$AC221/$F221</f>
        <v>124.22924</v>
      </c>
      <c r="Q221" s="6">
        <f ca="1">INDEX(INDIRECT($D$268),MATCH($AQ221,$AQ$4:$AQ$284,0),MATCH(Q$4,INDIRECT($E$268),0))*$K221*$AC221/$F221/$AF221</f>
        <v>3.0521237999999999E-2</v>
      </c>
      <c r="R221" s="6">
        <f ca="1">INDEX(INDIRECT($D$268),MATCH($AR221,$AR$4:$AR$284,0),MATCH(R$4,INDIRECT($E$268),0))*$K221*$AC221/$F221/$AF221</f>
        <v>0.61042476000000001</v>
      </c>
      <c r="S221" s="6">
        <f ca="1">INDEX(INDIRECT($D$268),MATCH($AS221,$AS$4:$AS$284,0),MATCH(S$4,INDIRECT($E$268),0))*$K221*$AC221/$F221/$AF221</f>
        <v>10.515108</v>
      </c>
      <c r="T221" s="7">
        <f t="shared" ca="1" si="190"/>
        <v>989.57904399800009</v>
      </c>
      <c r="U221" s="6">
        <f>IF($B$268=6,(IF(OR(AJ221="Benzin",AJ221="Diesel"),$AK221*INDEX('DIN EN 16258'!$I:$I,MATCH('mobitool-Faktoren v2.0'!$AI221,'DIN EN 16258'!$A:$A,0))*$I221/$AD221+$AL221*INDEX('DIN EN 16258'!$I:$I,MATCH('mobitool-Faktoren v2.0'!$AJ221,'DIN EN 16258'!$A:$A,0))*$I221/$AD221,IF(ISERROR($AK221*INDEX('DIN EN 16258'!$I:$I,MATCH('mobitool-Faktoren v2.0'!$AI221,'DIN EN 16258'!$A:$A,0))*$I221/$AD221),0,$AK221*INDEX('DIN EN 16258'!$I:$I,MATCH('mobitool-Faktoren v2.0'!$AI221,'DIN EN 16258'!$A:$A,0))*$I221/$AD221)+IF(ISERROR($AL221*INDEX('DIN EN 16258'!$I:$I,MATCH('mobitool-Faktoren v2.0'!$AJ221,'DIN EN 16258'!$A:$A,0))*$J221/$AE221),0,$AL221*INDEX('DIN EN 16258'!$I:$I,MATCH('mobitool-Faktoren v2.0'!$AJ221,'DIN EN 16258'!$A:$A,0))*$J221/$AE221)))*1000,
IF($B$268=1,(IF(OR(AJ221="Benzin",AJ221="Diesel"),$AK221*INDEX('DIN EN 16258'!$D:$D,MATCH('mobitool-Faktoren v2.0'!$AI221,'DIN EN 16258'!$A:$A,0))*$I221/$AD221+$AL221*INDEX('DIN EN 16258'!$D:$D,MATCH('mobitool-Faktoren v2.0'!$AJ221,'DIN EN 16258'!$A:$A,0))*$I221/$AD221,IF(ISERROR($AK221*INDEX('DIN EN 16258'!$D:$D,MATCH('mobitool-Faktoren v2.0'!$AI221,'DIN EN 16258'!$A:$A,0))*$I221/$AD221),0,$AK221*INDEX('DIN EN 16258'!$D:$D,MATCH('mobitool-Faktoren v2.0'!$AI221,'DIN EN 16258'!$A:$A,0))*$I221/$AD221)+IF(ISERROR($AL221*INDEX('DIN EN 16258'!$D:$D,MATCH('mobitool-Faktoren v2.0'!$AJ221,'DIN EN 16258'!$A:$A,0))*$J221/$AE221),0,$AL221*INDEX('DIN EN 16258'!$D:$D,MATCH('mobitool-Faktoren v2.0'!$AJ221,'DIN EN 16258'!$A:$A,0))*$J221/$AE221))),0))*$AC221/$F221</f>
        <v>903.14056023488286</v>
      </c>
      <c r="V221" s="6">
        <f>IF($B$268=6,(IF(OR(AJ221="Benzin",AJ221="Diesel"),$AK221*INDEX('DIN EN 16258'!$L:$L,MATCH('mobitool-Faktoren v2.0'!$AI221,'DIN EN 16258'!$A:$A,0))*$I221/$AD221+$AL221*INDEX('DIN EN 16258'!$L:$L,MATCH('mobitool-Faktoren v2.0'!$AJ221,'DIN EN 16258'!$A:$A,0))*$I221/$AD221,IF(ISERROR($AK221*INDEX('DIN EN 16258'!$L:$L,MATCH('mobitool-Faktoren v2.0'!$AI221,'DIN EN 16258'!$A:$A,0))*$I221/$AD221),0,$AK221*INDEX('DIN EN 16258'!$L:$L,MATCH('mobitool-Faktoren v2.0'!$AI221,'DIN EN 16258'!$A:$A,0))*$I221/$AD221)+IF(ISERROR($AL221*INDEX('DIN EN 16258'!$L:$L,MATCH('mobitool-Faktoren v2.0'!$AJ221,'DIN EN 16258'!$A:$A,0))*$J221/$AE221),0,$AL221*INDEX('DIN EN 16258'!$L:$L,MATCH('mobitool-Faktoren v2.0'!$AJ221,'DIN EN 16258'!$A:$A,0))*$J221/$AE221)))*1000,
IF($B$268=1,(IF(OR(AJ221="Benzin",AJ221="Diesel"),$AK221*INDEX('DIN EN 16258'!$F:$F,MATCH('mobitool-Faktoren v2.0'!$AI221,'DIN EN 16258'!$A:$A,0))*$I221/$AD221+$AL221*INDEX('DIN EN 16258'!$F:$F,MATCH('mobitool-Faktoren v2.0'!$AJ221,'DIN EN 16258'!$A:$A,0))*$I221/$AD221,IF(ISERROR($AK221*INDEX('DIN EN 16258'!$F:$F,MATCH('mobitool-Faktoren v2.0'!$AI221,'DIN EN 16258'!$A:$A,0))*$I221/$AD221),0,$AK221*INDEX('DIN EN 16258'!$F:$F,MATCH('mobitool-Faktoren v2.0'!$AI221,'DIN EN 16258'!$A:$A,0))*$I221/$AD221)+IF(ISERROR($AL221*INDEX('DIN EN 16258'!$F:$F,MATCH('mobitool-Faktoren v2.0'!$AJ221,'DIN EN 16258'!$A:$A,0))*$J221/$AE221),0,$AL221*INDEX('DIN EN 16258'!$F:$F,MATCH('mobitool-Faktoren v2.0'!$AJ221,'DIN EN 16258'!$A:$A,0))*$J221/$AE221))),0))*$AC221/$F221</f>
        <v>1101.94508607275</v>
      </c>
      <c r="W221" s="39" t="s">
        <v>674</v>
      </c>
      <c r="X221" s="39" t="s">
        <v>162</v>
      </c>
      <c r="Y221" s="300"/>
      <c r="Z221" s="300"/>
      <c r="AA221" s="299"/>
      <c r="AB221" s="299"/>
      <c r="AC221" s="300">
        <v>1</v>
      </c>
      <c r="AD221" s="298">
        <v>1</v>
      </c>
      <c r="AE221" s="298">
        <v>1</v>
      </c>
      <c r="AF221" s="337">
        <v>1</v>
      </c>
      <c r="AG221" s="337"/>
      <c r="AH221" s="337"/>
      <c r="AI221" s="384" t="s">
        <v>603</v>
      </c>
      <c r="AJ221" s="384" t="s">
        <v>2449</v>
      </c>
      <c r="AK221" s="391">
        <v>0.19689999999999999</v>
      </c>
      <c r="AL221" s="391">
        <v>0.28400646548266756</v>
      </c>
      <c r="AM221" s="202" t="s">
        <v>739</v>
      </c>
      <c r="AN221" s="330" t="s">
        <v>2405</v>
      </c>
      <c r="AO221" s="202" t="s">
        <v>2604</v>
      </c>
      <c r="AP221" s="330" t="s">
        <v>2405</v>
      </c>
      <c r="AQ221" s="202" t="s">
        <v>2603</v>
      </c>
      <c r="AR221" s="202" t="s">
        <v>2602</v>
      </c>
      <c r="AS221" s="202" t="s">
        <v>2601</v>
      </c>
      <c r="AT221" s="202" t="s">
        <v>740</v>
      </c>
      <c r="AU221" s="303">
        <f ca="1">IF(ISERROR(OFFSET('Daten KEA'!$A$1,MATCH(AU$5,'Daten KEA'!$A:$A,0)-1,MATCH(AM221,'Daten KEA'!$A$424:$ADO$424,0)-1)),0,OFFSET('Daten KEA'!$A$1,MATCH(AU$5,'Daten KEA'!$A:$A,0)-1,MATCH(AM221,'Daten KEA'!$A$424:$ADO$424,0)-1))+IF(ISERROR(AK221*INDEX('Energiefaktoren Ecoinvent'!$D:$D,MATCH('mobitool-Faktoren v2.0'!AI221,'Energiefaktoren Ecoinvent'!$A:$A,0))),0,AK221*INDEX('Energiefaktoren Ecoinvent'!$D:$D,MATCH('mobitool-Faktoren v2.0'!AI221,'Energiefaktoren Ecoinvent'!$A:$A,0)))+IF(OR(AJ221="Benzin",AJ221="Diesel"),IF(ISERROR(OFFSET('Daten KEA'!$A$1,MATCH(AV$5,'Daten KEA'!$A:$A,0)-1,MATCH(AN221,'Daten KEA'!$A$424:$ADO$424,0)-1)),0,OFFSET('Daten KEA'!$A$1,MATCH(AV$5,'Daten KEA'!$A:$A,0)-1,MATCH(AN221,'Daten KEA'!$A$424:$ADO$424,0)-1))+IF(ISERROR(AL221*INDEX('Energiefaktoren Ecoinvent'!$D:$D,MATCH('mobitool-Faktoren v2.0'!AJ221,'Energiefaktoren Ecoinvent'!$A:$A,0))),0,AL221*INDEX('Energiefaktoren Ecoinvent'!$D:$D,MATCH('mobitool-Faktoren v2.0'!AJ221,'Energiefaktoren Ecoinvent'!$A:$A,0))),0)</f>
        <v>8.4666999999999994</v>
      </c>
      <c r="AV221" s="303">
        <f ca="1">IF(OR(AJ221="Benzin",AJ221="Diesel"),0,IF(ISERROR(OFFSET('Daten KEA'!$A$1,MATCH(AV$5,'Daten KEA'!$A:$A,0)-1,MATCH(AN221,'Daten KEA'!$A$424:$ADO$424,0)-1)),0,OFFSET('Daten KEA'!$A$1,MATCH(AV$5,'Daten KEA'!$A:$A,0)-1,MATCH(AN221,'Daten KEA'!$A$424:$ADO$424,0)-1))+IF(ISERROR(AL221*INDEX('Energiefaktoren Ecoinvent'!$D:$D,MATCH('mobitool-Faktoren v2.0'!AJ221,'Energiefaktoren Ecoinvent'!$A:$A,0))),0,AL221*INDEX('Energiefaktoren Ecoinvent'!$D:$D,MATCH('mobitool-Faktoren v2.0'!AJ221,'Energiefaktoren Ecoinvent'!$A:$A,0))))</f>
        <v>0</v>
      </c>
      <c r="AW221" s="303">
        <f ca="1">IF(ISERROR(OFFSET('Daten KEA'!$A$1,MATCH(AW$5,'Daten KEA'!$A:$A,0)-1,MATCH(AO221,'Daten KEA'!$A$424:$ADO$424,0)-1)),0,OFFSET('Daten KEA'!$A$1,MATCH(AW$5,'Daten KEA'!$A:$A,0)-1,MATCH(AO221,'Daten KEA'!$A$424:$ADO$424,0)-1))-IF(ISERROR(AK221*INDEX('Energiefaktoren Ecoinvent'!$D:$D,MATCH('mobitool-Faktoren v2.0'!AI221,'Energiefaktoren Ecoinvent'!$A:$A,0))),0,AK221*INDEX('Energiefaktoren Ecoinvent'!$D:$D,MATCH('mobitool-Faktoren v2.0'!AI221,'Energiefaktoren Ecoinvent'!$A:$A,0)))+IF(OR(AJ221="Benzin",AJ221="Diesel"),IF(ISERROR(OFFSET('Daten KEA'!$A$1,MATCH(AX$5,'Daten KEA'!$A:$A,0)-1,MATCH(AP221,'Daten KEA'!$A$424:$ADO$424,0)-1)),0,OFFSET('Daten KEA'!$A$1,MATCH(AX$5,'Daten KEA'!$A:$A,0)-1,MATCH(AP221,'Daten KEA'!$A$424:$ADO$424,0)-1))-IF(ISERROR(AL221*INDEX('Energiefaktoren Ecoinvent'!$D:$D,MATCH('mobitool-Faktoren v2.0'!AJ221,'Energiefaktoren Ecoinvent'!$A:$A,0))),0,AL221*INDEX('Energiefaktoren Ecoinvent'!$D:$D,MATCH('mobitool-Faktoren v2.0'!AJ221,'Energiefaktoren Ecoinvent'!$A:$A,0))),0)</f>
        <v>2.3610150000000001</v>
      </c>
      <c r="AX221" s="303">
        <f ca="1">IF(OR(AJ221="Benzin",AJ221="Diesel"),0,IF(ISERROR(OFFSET('Daten KEA'!$A$1,MATCH(AX$5,'Daten KEA'!$A:$A,0)-1,MATCH(AP221,'Daten KEA'!$A$424:$ADO$424,0)-1)),0,OFFSET('Daten KEA'!$A$1,MATCH(AX$5,'Daten KEA'!$A:$A,0)-1,MATCH(AP221,'Daten KEA'!$A$424:$ADO$424,0)-1))-IF(ISERROR(AL221*INDEX('Energiefaktoren Ecoinvent'!$D:$D,MATCH('mobitool-Faktoren v2.0'!AJ221,'Energiefaktoren Ecoinvent'!$A:$A,0))),0,AL221*INDEX('Energiefaktoren Ecoinvent'!$D:$D,MATCH('mobitool-Faktoren v2.0'!AJ221,'Energiefaktoren Ecoinvent'!$A:$A,0))))</f>
        <v>0</v>
      </c>
      <c r="AY221" s="303">
        <f t="shared" ca="1" si="155"/>
        <v>10.827715</v>
      </c>
      <c r="AZ221" s="303">
        <f ca="1">IF(ISERROR(OFFSET('Daten KEA'!$A$1,MATCH(AZ$5,'Daten KEA'!$A:$A,0)-1,MATCH(AQ221,'Daten KEA'!$A$424:$ADO$424,0)-1)),0,OFFSET('Daten KEA'!$A$1,MATCH(AZ$5,'Daten KEA'!$A:$A,0)-1,MATCH(AQ221,'Daten KEA'!$A$424:$ADO$424,0)-1))</f>
        <v>5.5000573999999997E-4</v>
      </c>
      <c r="BA221" s="303">
        <f ca="1">IF(ISERROR(OFFSET('Daten KEA'!$A$1,MATCH(BA$5,'Daten KEA'!$A:$A,0)-1,MATCH(AR221,'Daten KEA'!$A$424:$ADO$424,0)-1)),0,OFFSET('Daten KEA'!$A$1,MATCH(BA$5,'Daten KEA'!$A:$A,0)-1,MATCH(AR221,'Daten KEA'!$A$424:$ADO$424,0)-1))</f>
        <v>1.1000115E-2</v>
      </c>
      <c r="BB221" s="303">
        <f ca="1">IF(ISERROR(OFFSET('Daten KEA'!$A$1,MATCH(BB$5,'Daten KEA'!$A:$A,0)-1,MATCH(AS221,'Daten KEA'!$A$424:$ADO$424,0)-1)),0,OFFSET('Daten KEA'!$A$1,MATCH(BB$5,'Daten KEA'!$A:$A,0)-1,MATCH(AS221,'Daten KEA'!$A$424:$ADO$424,0)-1))</f>
        <v>0.20625842</v>
      </c>
      <c r="BC221" s="304">
        <f t="shared" ca="1" si="151"/>
        <v>11.045523540739998</v>
      </c>
      <c r="BD221" s="303">
        <f ca="1">IF(ISERROR(OFFSET('Daten KEA'!$A$1,MATCH(BD$5,'Daten KEA'!$A:$A,0)-1,MATCH(AT221,'Daten KEA'!$A$424:$ADO$424,0)-1)),0,OFFSET('Daten KEA'!$A$1,MATCH(BD$5,'Daten KEA'!$A:$A,0)-1,MATCH(AT221,'Daten KEA'!$A$424:$ADO$424,0)-1))</f>
        <v>11.045524</v>
      </c>
      <c r="BE221" s="305">
        <f t="shared" ca="1" si="156"/>
        <v>1.000000041578835</v>
      </c>
      <c r="BF221" s="306">
        <f ca="1">IF(ISERROR(OFFSET('Daten KEA'!$A$1,MATCH(BF$5,'Daten KEA'!$A:$A,0)-1,MATCH(AM221,'Daten KEA'!$A$424:$ADO$424,0)-1)),0,OFFSET('Daten KEA'!$A$1,MATCH(BF$5,'Daten KEA'!$A:$A,0)-1,MATCH(AM221,'Daten KEA'!$A$424:$ADO$424,0)-1))+IF(ISERROR($AK221*INDEX('Energiefaktoren Ecoinvent'!$H:$H,MATCH('mobitool-Faktoren v2.0'!$AI221,'Energiefaktoren Ecoinvent'!$A:$A,0))),0,$AK221*INDEX('Energiefaktoren Ecoinvent'!$H:$H,MATCH('mobitool-Faktoren v2.0'!$AI221,'Energiefaktoren Ecoinvent'!$A:$A,0)))+IF(OR(AJ221="Benzin",AJ221="Diesel"),IF(ISERROR(OFFSET('Daten KEA'!$A$1,MATCH(BG$5,'Daten KEA'!$A:$A,0)-1,MATCH(AN221,'Daten KEA'!$A$424:$ADO$424,0)-1)),0,OFFSET('Daten KEA'!$A$1,MATCH(BG$5,'Daten KEA'!$A:$A,0)-1,MATCH(AN221,'Daten KEA'!$A$424:$ADO$424,0)-1))+IF(ISERROR($AL221*INDEX('Energiefaktoren Ecoinvent'!$H:$H,MATCH('mobitool-Faktoren v2.0'!$AJ221,'Energiefaktoren Ecoinvent'!$A:$A,0))),0,$AL221*INDEX('Energiefaktoren Ecoinvent'!$H:$H,MATCH('mobitool-Faktoren v2.0'!$AJ221,'Energiefaktoren Ecoinvent'!$A:$A,0))),0)</f>
        <v>8.4666999999999994</v>
      </c>
      <c r="BG221" s="306">
        <f ca="1">IF(OR(AJ221="Benzin",AJ221="Diesel"),0,IF(ISERROR(OFFSET('Daten KEA'!$A$1,MATCH(BG$5,'Daten KEA'!$A:$A,0)-1,MATCH(AN221,'Daten KEA'!$A$424:$ADO$424,0)-1)),0,OFFSET('Daten KEA'!$A$1,MATCH(BG$5,'Daten KEA'!$A:$A,0)-1,MATCH(AN221,'Daten KEA'!$A$424:$ADO$424,0)-1))+IF(ISERROR($AL221*INDEX('Energiefaktoren Ecoinvent'!$H:$H,MATCH('mobitool-Faktoren v2.0'!$AJ221,'Energiefaktoren Ecoinvent'!$A:$A,0))),0,$AL221*INDEX('Energiefaktoren Ecoinvent'!$H:$H,MATCH('mobitool-Faktoren v2.0'!$AJ221,'Energiefaktoren Ecoinvent'!$A:$A,0))))</f>
        <v>0</v>
      </c>
      <c r="BH221" s="306">
        <f ca="1">IF(ISERROR(OFFSET('Daten KEA'!$A$1,MATCH(BH$5,'Daten KEA'!$A:$A,0)-1,MATCH(AO221,'Daten KEA'!$A$424:$ADO$424,0)-1)),0,OFFSET('Daten KEA'!$A$1,MATCH(BH$5,'Daten KEA'!$A:$A,0)-1,MATCH(AO221,'Daten KEA'!$A$424:$ADO$424,0)-1))-IF(ISERROR($AK221*INDEX('Energiefaktoren Ecoinvent'!$H:$H,MATCH('mobitool-Faktoren v2.0'!$AI221,'Energiefaktoren Ecoinvent'!$A:$A,0))),0,$AK221*INDEX('Energiefaktoren Ecoinvent'!$H:$H,MATCH('mobitool-Faktoren v2.0'!$AI221,'Energiefaktoren Ecoinvent'!$A:$A,0)))+IF(OR(AJ221="Benzin",AJ221="Diesel"),IF(ISERROR(OFFSET('Daten KEA'!$A$1,MATCH(BI$5,'Daten KEA'!$A:$A,0)-1,MATCH(AP221,'Daten KEA'!$A$424:$ADO$424,0)-1)),0,OFFSET('Daten KEA'!$A$1,MATCH(BI$5,'Daten KEA'!$A:$A,0)-1,MATCH(AP221,'Daten KEA'!$A$424:$ADO$424,0)-1))-IF(ISERROR($AL221*INDEX('Energiefaktoren Ecoinvent'!$H:$H,MATCH('mobitool-Faktoren v2.0'!$AJ221,'Energiefaktoren Ecoinvent'!$A:$A,0))),0,$AL221*INDEX('Energiefaktoren Ecoinvent'!$H:$H,MATCH('mobitool-Faktoren v2.0'!$AJ221,'Energiefaktoren Ecoinvent'!$A:$A,0))),0)</f>
        <v>2.3343476968130012</v>
      </c>
      <c r="BI221" s="306">
        <f ca="1">IF(OR(AJ221="Benzin",AJ221="Diesel"),0,IF(ISERROR(OFFSET('Daten KEA'!$A$1,MATCH(BI$5,'Daten KEA'!$A:$A,0)-1,MATCH(AP221,'Daten KEA'!$A$424:$ADO$424,0)-1)),0,OFFSET('Daten KEA'!$A$1,MATCH(BI$5,'Daten KEA'!$A:$A,0)-1,MATCH(AP221,'Daten KEA'!$A$424:$ADO$424,0)-1))-IF(ISERROR($AL221*INDEX('Energiefaktoren Ecoinvent'!$H:$H,MATCH('mobitool-Faktoren v2.0'!$AJ221,'Energiefaktoren Ecoinvent'!$A:$A,0))),0,$AL221*INDEX('Energiefaktoren Ecoinvent'!$H:$H,MATCH('mobitool-Faktoren v2.0'!$AJ221,'Energiefaktoren Ecoinvent'!$A:$A,0))))</f>
        <v>0</v>
      </c>
      <c r="BJ221" s="306">
        <f t="shared" ca="1" si="189"/>
        <v>10.801047696813001</v>
      </c>
      <c r="BK221" s="306">
        <f ca="1">IF(ISERROR(OFFSET('Daten KEA'!$A$1,MATCH(BK$5,'Daten KEA'!$A:$A,0)-1,MATCH(AQ221,'Daten KEA'!$A$424:$ADO$424,0)-1)),0,OFFSET('Daten KEA'!$A$1,MATCH(BK$5,'Daten KEA'!$A:$A,0)-1,MATCH(AQ221,'Daten KEA'!$A$424:$ADO$424,0)-1))</f>
        <v>5.0425205231136993E-4</v>
      </c>
      <c r="BL221" s="306">
        <f ca="1">IF(ISERROR(OFFSET('Daten KEA'!$A$1,MATCH(BL$5,'Daten KEA'!$A:$A,0)-1,MATCH(AR221,'Daten KEA'!$A$424:$ADO$424,0)-1)),0,OFFSET('Daten KEA'!$A$1,MATCH(BL$5,'Daten KEA'!$A:$A,0)-1,MATCH(AR221,'Daten KEA'!$A$424:$ADO$424,0)-1))</f>
        <v>1.0085041146227E-2</v>
      </c>
      <c r="BM221" s="306">
        <f ca="1">IF(ISERROR(OFFSET('Daten KEA'!$A$1,MATCH(BM$5,'Daten KEA'!$A:$A,0)-1,MATCH(AS221,'Daten KEA'!$A$424:$ADO$424,0)-1)),0,OFFSET('Daten KEA'!$A$1,MATCH(BM$5,'Daten KEA'!$A:$A,0)-1,MATCH(AS221,'Daten KEA'!$A$424:$ADO$424,0)-1))</f>
        <v>0.19276691118924</v>
      </c>
      <c r="BN221" s="307">
        <f t="shared" ca="1" si="148"/>
        <v>11.00440390120078</v>
      </c>
      <c r="BO221" s="306">
        <f ca="1">IF(ISERROR(OFFSET('Daten KEA'!$A$1,MATCH(BO$5,'Daten KEA'!$A:$A,0)-1,MATCH(AT221,'Daten KEA'!$A$424:$ADO$424,0)-1)),0,OFFSET('Daten KEA'!$A$1,MATCH(BO$5,'Daten KEA'!$A:$A,0)-1,MATCH(AT221,'Daten KEA'!$A$424:$ADO$424,0)-1))</f>
        <v>11.004403730701</v>
      </c>
      <c r="BP221" s="305">
        <f t="shared" ca="1" si="157"/>
        <v>0.99999998450622307</v>
      </c>
      <c r="BQ221" s="308">
        <f ca="1">IF(ISERROR(OFFSET('Daten GWP'!$A$1,MATCH(BQ$5,'Daten GWP'!$A:$A,0)-1,MATCH(AM221,'Daten GWP'!$A$424:$ADO$424,0)-1)),0,OFFSET('Daten GWP'!$A$1,MATCH(BQ$5,'Daten GWP'!$A:$A,0)-1,MATCH(AM221,'Daten GWP'!$A$424:$ADO$424,0)-1))*1000</f>
        <v>854.19375000000002</v>
      </c>
      <c r="BR221" s="308">
        <f ca="1">IF(ISERROR(OFFSET('Daten GWP'!$A$1,MATCH(BR$5,'Daten GWP'!$A:$A,0)-1,MATCH(AN221,'Daten GWP'!$A$424:$ADO$424,0)-1)),0,OFFSET('Daten GWP'!$A$1,MATCH(BR$5,'Daten GWP'!$A:$A,0)-1,MATCH(AN221,'Daten GWP'!$A$424:$ADO$424,0)-1))*1000</f>
        <v>0</v>
      </c>
      <c r="BS221" s="308">
        <f ca="1">IF(ISERROR(OFFSET('Daten GWP'!$A$1,MATCH(BS$5,'Daten GWP'!$A:$A,0)-1,MATCH(AO221,'Daten GWP'!$A$424:$ADO$424,0)-1)),0,OFFSET('Daten GWP'!$A$1,MATCH(BS$5,'Daten GWP'!$A:$A,0)-1,MATCH(AO221,'Daten GWP'!$A$424:$ADO$424,0)-1))*1000</f>
        <v>124.22924</v>
      </c>
      <c r="BT221" s="308">
        <f ca="1">IF(ISERROR(OFFSET('Daten GWP'!$A$1,MATCH(BT$5,'Daten GWP'!$A:$A,0)-1,MATCH(AP221,'Daten GWP'!$A$424:$ADO$424,0)-1)),0,OFFSET('Daten GWP'!$A$1,MATCH(BT$5,'Daten GWP'!$A:$A,0)-1,MATCH(AP221,'Daten GWP'!$A$424:$ADO$424,0)-1))*1000</f>
        <v>0</v>
      </c>
      <c r="BU221" s="308">
        <f t="shared" ca="1" si="158"/>
        <v>978.42299000000003</v>
      </c>
      <c r="BV221" s="308">
        <f ca="1">IF(ISERROR(OFFSET('Daten GWP'!$A$1,MATCH(BV$5,'Daten GWP'!$A:$A,0)-1,MATCH(AQ221,'Daten GWP'!$A$424:$ADO$424,0)-1)),0,OFFSET('Daten GWP'!$A$1,MATCH(BV$5,'Daten GWP'!$A:$A,0)-1,MATCH(AQ221,'Daten GWP'!$A$424:$ADO$424,0)-1))*1000</f>
        <v>3.0521237999999999E-2</v>
      </c>
      <c r="BW221" s="308">
        <f ca="1">IF(ISERROR(OFFSET('Daten GWP'!$A$1,MATCH(BW$5,'Daten GWP'!$A:$A,0)-1,MATCH(AR221,'Daten GWP'!$A$424:$ADO$424,0)-1)),0,OFFSET('Daten GWP'!$A$1,MATCH(BW$5,'Daten GWP'!$A:$A,0)-1,MATCH(AR221,'Daten GWP'!$A$424:$ADO$424,0)-1))*1000</f>
        <v>0.61042476000000001</v>
      </c>
      <c r="BX221" s="308">
        <f ca="1">IF(ISERROR(OFFSET('Daten GWP'!$A$1,MATCH(BX$5,'Daten GWP'!$A:$A,0)-1,MATCH(AS221,'Daten GWP'!$A$424:$ADO$424,0)-1)),0,OFFSET('Daten GWP'!$A$1,MATCH(BX$5,'Daten GWP'!$A:$A,0)-1,MATCH(AS221,'Daten GWP'!$A$424:$ADO$424,0)-1))*1000</f>
        <v>10.515108</v>
      </c>
      <c r="BY221" s="309">
        <f t="shared" ca="1" si="149"/>
        <v>989.57904399800009</v>
      </c>
      <c r="BZ221" s="308">
        <f ca="1">IF(ISERROR(OFFSET('Daten GWP'!$A$1,MATCH(BZ$5,'Daten GWP'!$A:$A,0)-1,MATCH(AT221,'Daten GWP'!$A$424:$ADO$424,0)-1)),0,OFFSET('Daten GWP'!$A$1,MATCH(BZ$5,'Daten GWP'!$A:$A,0)-1,MATCH(AT221,'Daten GWP'!$A$424:$ADO$424,0)-1))*1000</f>
        <v>989.57905000000005</v>
      </c>
      <c r="CA221" s="305">
        <f t="shared" ca="1" si="159"/>
        <v>1.0000000060652052</v>
      </c>
      <c r="CB221" s="310">
        <f ca="1">IF(ISERROR(OFFSET('Daten Elementary'!$A$1,MATCH(CB$5,'Daten Elementary'!$A:$A,0)-1,MATCH(AM221,'Daten Elementary'!$A$424:$ADO$424,0)-1)),0,OFFSET('Daten Elementary'!$A$1,MATCH(CB$5,'Daten Elementary'!$A:$A,0)-1,MATCH(AM221,'Daten Elementary'!$A$424:$ADO$424,0)-1))*1000000</f>
        <v>10.434430000000001</v>
      </c>
      <c r="CC221" s="310">
        <f ca="1">IF(ISERROR(OFFSET('Daten Elementary'!$A$1,MATCH(CC$5,'Daten Elementary'!$A:$A,0)-1,MATCH(AN221,'Daten Elementary'!$A$424:$ADO$424,0)-1)),0,OFFSET('Daten Elementary'!$A$1,MATCH(CC$5,'Daten Elementary'!$A:$A,0)-1,MATCH(AN221,'Daten Elementary'!$A$424:$ADO$424,0)-1))*1000000</f>
        <v>0</v>
      </c>
      <c r="CD221" s="310">
        <f ca="1">IF(ISERROR(OFFSET('Daten Elementary'!$A$1,MATCH(CD$5,'Daten Elementary'!$A:$A,0)-1,MATCH(AO221,'Daten Elementary'!$A$424:$ADO$424,0)-1)),0,OFFSET('Daten Elementary'!$A$1,MATCH(CD$5,'Daten Elementary'!$A:$A,0)-1,MATCH(AO221,'Daten Elementary'!$A$424:$ADO$424,0)-1))*1000000</f>
        <v>49.990722000000005</v>
      </c>
      <c r="CE221" s="310">
        <f ca="1">IF(ISERROR(OFFSET('Daten Elementary'!$A$1,MATCH(CE$5,'Daten Elementary'!$A:$A,0)-1,MATCH(AP221,'Daten Elementary'!$A$424:$ADO$424,0)-1)),0,OFFSET('Daten Elementary'!$A$1,MATCH(CE$5,'Daten Elementary'!$A:$A,0)-1,MATCH(AP221,'Daten Elementary'!$A$424:$ADO$424,0)-1))*1000000</f>
        <v>0</v>
      </c>
      <c r="CF221" s="310">
        <f t="shared" ca="1" si="160"/>
        <v>60.425152000000004</v>
      </c>
      <c r="CG221" s="310">
        <f ca="1">IF(ISERROR(OFFSET('Daten Elementary'!$A$1,MATCH(CG$5,'Daten Elementary'!$A:$A,0)-1,MATCH(AQ221,'Daten Elementary'!$A$424:$ADO$424,0)-1)),0,OFFSET('Daten Elementary'!$A$1,MATCH(CG$5,'Daten Elementary'!$A:$A,0)-1,MATCH(AQ221,'Daten Elementary'!$A$424:$ADO$424,0)-1))*1000000</f>
        <v>1.1988874E-2</v>
      </c>
      <c r="CH221" s="310">
        <f ca="1">IF(ISERROR(OFFSET('Daten Elementary'!$A$1,MATCH(CH$5,'Daten Elementary'!$A:$A,0)-1,MATCH(AR221,'Daten Elementary'!$A$424:$ADO$424,0)-1)),0,OFFSET('Daten Elementary'!$A$1,MATCH(CH$5,'Daten Elementary'!$A:$A,0)-1,MATCH(AR221,'Daten Elementary'!$A$424:$ADO$424,0)-1))*1000000</f>
        <v>0.23977746999999996</v>
      </c>
      <c r="CI221" s="310">
        <f ca="1">IF(ISERROR(OFFSET('Daten Elementary'!$A$1,MATCH(CI$5,'Daten Elementary'!$A:$A,0)-1,MATCH(AS221,'Daten Elementary'!$A$424:$ADO$424,0)-1)),0,OFFSET('Daten Elementary'!$A$1,MATCH(CI$5,'Daten Elementary'!$A:$A,0)-1,MATCH(AS221,'Daten Elementary'!$A$424:$ADO$424,0)-1))*1000000</f>
        <v>2.1312074999999999</v>
      </c>
      <c r="CJ221" s="311">
        <f t="shared" ca="1" si="161"/>
        <v>62.808125844000003</v>
      </c>
      <c r="CK221" s="310">
        <f ca="1">IF(ISERROR(OFFSET('Daten Elementary'!$A$1,MATCH(CK$5,'Daten Elementary'!$A:$A,0)-1,MATCH($AT221,'Daten Elementary'!$A$424:$ADO$424,0)-1)),0,OFFSET('Daten Elementary'!$A$1,MATCH(CK$5,'Daten Elementary'!$A:$A,0)-1,MATCH($AT221,'Daten Elementary'!$A$424:$ADO$424,0)-1))*1000000</f>
        <v>62.808128000000004</v>
      </c>
      <c r="CL221" s="305">
        <f t="shared" ca="1" si="162"/>
        <v>1.0000000343267685</v>
      </c>
      <c r="CM221" s="312">
        <f ca="1">IF(ISERROR(OFFSET('Daten Elementary'!$A$1,MATCH(CM$5,'Daten Elementary'!$A:$A,0)-1,MATCH(AM221,'Daten Elementary'!$A$424:$ADO$424,0)-1)),0,OFFSET('Daten Elementary'!$A$1,MATCH(CM$5,'Daten Elementary'!$A:$A,0)-1,MATCH(AM221,'Daten Elementary'!$A$424:$ADO$424,0)-1))*1000000</f>
        <v>10.434430000000001</v>
      </c>
      <c r="CN221" s="312">
        <f ca="1">IF(ISERROR(OFFSET('Daten Elementary'!$A$1,MATCH(CN$5,'Daten Elementary'!$A:$A,0)-1,MATCH(AN221,'Daten Elementary'!$A$424:$ADO$424,0)-1)),0,OFFSET('Daten Elementary'!$A$1,MATCH(CN$5,'Daten Elementary'!$A:$A,0)-1,MATCH(AN221,'Daten Elementary'!$A$424:$ADO$424,0)-1))*1000000</f>
        <v>0</v>
      </c>
      <c r="CO221" s="312">
        <f ca="1">IF(ISERROR(OFFSET('Daten Elementary'!$A$1,MATCH(CO$5,'Daten Elementary'!$A:$A,0)-1,MATCH(AO221,'Daten Elementary'!$A$424:$ADO$424,0)-1)),0,OFFSET('Daten Elementary'!$A$1,MATCH(CO$5,'Daten Elementary'!$A:$A,0)-1,MATCH(AO221,'Daten Elementary'!$A$424:$ADO$424,0)-1))*1000000</f>
        <v>40.667535000000001</v>
      </c>
      <c r="CP221" s="312">
        <f ca="1">IF(ISERROR(OFFSET('Daten Elementary'!$A$1,MATCH(CP$5,'Daten Elementary'!$A:$A,0)-1,MATCH(AP221,'Daten Elementary'!$A$424:$ADO$424,0)-1)),0,OFFSET('Daten Elementary'!$A$1,MATCH(CP$5,'Daten Elementary'!$A:$A,0)-1,MATCH(AP221,'Daten Elementary'!$A$424:$ADO$424,0)-1))*1000000</f>
        <v>0</v>
      </c>
      <c r="CQ221" s="312">
        <f t="shared" ca="1" si="163"/>
        <v>51.101965</v>
      </c>
      <c r="CR221" s="312">
        <f ca="1">IF(ISERROR(OFFSET('Daten Elementary'!$A$1,MATCH(CR$5,'Daten Elementary'!$A:$A,0)-1,MATCH(AQ221,'Daten Elementary'!$A$424:$ADO$424,0)-1)),0,OFFSET('Daten Elementary'!$A$1,MATCH(CR$5,'Daten Elementary'!$A:$A,0)-1,MATCH(AQ221,'Daten Elementary'!$A$424:$ADO$424,0)-1))*1000000</f>
        <v>6.4352062999999994E-3</v>
      </c>
      <c r="CS221" s="312">
        <f ca="1">IF(ISERROR(OFFSET('Daten Elementary'!$A$1,MATCH(CS$5,'Daten Elementary'!$A:$A,0)-1,MATCH(AR221,'Daten Elementary'!$A$424:$ADO$424,0)-1)),0,OFFSET('Daten Elementary'!$A$1,MATCH(CS$5,'Daten Elementary'!$A:$A,0)-1,MATCH(AR221,'Daten Elementary'!$A$424:$ADO$424,0)-1))*1000000</f>
        <v>0.12870413</v>
      </c>
      <c r="CT221" s="312">
        <f ca="1">IF(ISERROR(OFFSET('Daten Elementary'!$A$1,MATCH(CT$5,'Daten Elementary'!$A:$A,0)-1,MATCH(AS221,'Daten Elementary'!$A$424:$ADO$424,0)-1)),0,OFFSET('Daten Elementary'!$A$1,MATCH(CT$5,'Daten Elementary'!$A:$A,0)-1,MATCH(AS221,'Daten Elementary'!$A$424:$ADO$424,0)-1))*1000000</f>
        <v>1.5492346000000001</v>
      </c>
      <c r="CU221" s="313">
        <f t="shared" ca="1" si="164"/>
        <v>52.786338936299998</v>
      </c>
      <c r="CV221" s="312">
        <f ca="1">IF(ISERROR(OFFSET('Daten Elementary'!$A$1,MATCH(CV$5,'Daten Elementary'!$A:$A,0)-1,MATCH($AT221,'Daten Elementary'!$A$424:$ADO$424,0)-1)),0,OFFSET('Daten Elementary'!$A$1,MATCH(CV$5,'Daten Elementary'!$A:$A,0)-1,MATCH($AT221,'Daten Elementary'!$A$424:$ADO$424,0)-1))*1000000</f>
        <v>52.786340000000003</v>
      </c>
      <c r="CW221" s="305">
        <f t="shared" ca="1" si="165"/>
        <v>1.0000000201510471</v>
      </c>
      <c r="CX221" s="314">
        <f ca="1">IF(ISERROR(OFFSET('Daten Elementary'!$A$1,MATCH(CX$5,'Daten Elementary'!$A:$A,0)-1,MATCH(AM221,'Daten Elementary'!$A$424:$ADO$424,0)-1)),0,OFFSET('Daten Elementary'!$A$1,MATCH(CX$5,'Daten Elementary'!$A:$A,0)-1,MATCH(AM221,'Daten Elementary'!$A$424:$ADO$424,0)-1))*1000000</f>
        <v>111.28174</v>
      </c>
      <c r="CY221" s="314">
        <f ca="1">IF(ISERROR(OFFSET('Daten Elementary'!$A$1,MATCH(CY$5,'Daten Elementary'!$A:$A,0)-1,MATCH(AN221,'Daten Elementary'!$A$424:$ADO$424,0)-1)),0,OFFSET('Daten Elementary'!$A$1,MATCH(CY$5,'Daten Elementary'!$A:$A,0)-1,MATCH(AN221,'Daten Elementary'!$A$424:$ADO$424,0)-1))*1000000</f>
        <v>0</v>
      </c>
      <c r="CZ221" s="314">
        <f ca="1">IF(ISERROR(OFFSET('Daten Elementary'!$A$1,MATCH(CZ$5,'Daten Elementary'!$A:$A,0)-1,MATCH(AO221,'Daten Elementary'!$A$424:$ADO$424,0)-1)),0,OFFSET('Daten Elementary'!$A$1,MATCH(CZ$5,'Daten Elementary'!$A:$A,0)-1,MATCH(AO221,'Daten Elementary'!$A$424:$ADO$424,0)-1))*1000000</f>
        <v>440.97208999999998</v>
      </c>
      <c r="DA221" s="314">
        <f ca="1">IF(ISERROR(OFFSET('Daten Elementary'!$A$1,MATCH(DA$5,'Daten Elementary'!$A:$A,0)-1,MATCH(AP221,'Daten Elementary'!$A$424:$ADO$424,0)-1)),0,OFFSET('Daten Elementary'!$A$1,MATCH(DA$5,'Daten Elementary'!$A:$A,0)-1,MATCH(AP221,'Daten Elementary'!$A$424:$ADO$424,0)-1))*1000000</f>
        <v>0</v>
      </c>
      <c r="DB221" s="314">
        <f t="shared" ca="1" si="166"/>
        <v>552.25382999999999</v>
      </c>
      <c r="DC221" s="314">
        <f ca="1">IF(ISERROR(OFFSET('Daten Elementary'!$A$1,MATCH(DC$5,'Daten Elementary'!$A:$A,0)-1,MATCH(AQ221,'Daten Elementary'!$A$424:$ADO$424,0)-1)),0,OFFSET('Daten Elementary'!$A$1,MATCH(DC$5,'Daten Elementary'!$A:$A,0)-1,MATCH(AQ221,'Daten Elementary'!$A$424:$ADO$424,0)-1))*1000000</f>
        <v>9.9507210999999998E-2</v>
      </c>
      <c r="DD221" s="314">
        <f ca="1">IF(ISERROR(OFFSET('Daten Elementary'!$A$1,MATCH(DD$5,'Daten Elementary'!$A:$A,0)-1,MATCH(AR221,'Daten Elementary'!$A$424:$ADO$424,0)-1)),0,OFFSET('Daten Elementary'!$A$1,MATCH(DD$5,'Daten Elementary'!$A:$A,0)-1,MATCH(AR221,'Daten Elementary'!$A$424:$ADO$424,0)-1))*1000000</f>
        <v>1.9901442</v>
      </c>
      <c r="DE221" s="314">
        <f ca="1">IF(ISERROR(OFFSET('Daten Elementary'!$A$1,MATCH(DE$5,'Daten Elementary'!$A:$A,0)-1,MATCH(AS221,'Daten Elementary'!$A$424:$ADO$424,0)-1)),0,OFFSET('Daten Elementary'!$A$1,MATCH(DE$5,'Daten Elementary'!$A:$A,0)-1,MATCH(AS221,'Daten Elementary'!$A$424:$ADO$424,0)-1))*1000000</f>
        <v>19.918548999999999</v>
      </c>
      <c r="DF221" s="315">
        <f t="shared" ca="1" si="167"/>
        <v>574.26203041099996</v>
      </c>
      <c r="DG221" s="314">
        <f ca="1">IF(ISERROR(OFFSET('Daten Elementary'!$A$1,MATCH(DG$5,'Daten Elementary'!$A:$A,0)-1,MATCH($AT221,'Daten Elementary'!$A$424:$ADO$424,0)-1)),0,OFFSET('Daten Elementary'!$A$1,MATCH(DG$5,'Daten Elementary'!$A:$A,0)-1,MATCH($AT221,'Daten Elementary'!$A$424:$ADO$424,0)-1))*1000000</f>
        <v>574.26205999999991</v>
      </c>
      <c r="DH221" s="305">
        <f t="shared" ca="1" si="168"/>
        <v>1.0000000515252592</v>
      </c>
      <c r="DI221" s="316">
        <f ca="1">IF(ISERROR(OFFSET('Daten Elementary'!$A$1,MATCH(DI$5,'Daten Elementary'!$A:$A,0)-1,MATCH(AM221,'Daten Elementary'!$A$424:$ADO$424,0)-1)),0,OFFSET('Daten Elementary'!$A$1,MATCH(DI$5,'Daten Elementary'!$A:$A,0)-1,MATCH(AM221,'Daten Elementary'!$A$424:$ADO$424,0)-1))*1000000</f>
        <v>2540.98</v>
      </c>
      <c r="DJ221" s="316">
        <f ca="1">IF(ISERROR(OFFSET('Daten Elementary'!$A$1,MATCH(DJ$5,'Daten Elementary'!$A:$A,0)-1,MATCH(AN221,'Daten Elementary'!$A$424:$ADO$424,0)-1)),0,OFFSET('Daten Elementary'!$A$1,MATCH(DJ$5,'Daten Elementary'!$A:$A,0)-1,MATCH(AN221,'Daten Elementary'!$A$424:$ADO$424,0)-1))*1000000</f>
        <v>0</v>
      </c>
      <c r="DK221" s="316">
        <f ca="1">IF(ISERROR(OFFSET('Daten Elementary'!$A$1,MATCH(DK$5,'Daten Elementary'!$A:$A,0)-1,MATCH(AO221,'Daten Elementary'!$A$424:$ADO$424,0)-1)),0,OFFSET('Daten Elementary'!$A$1,MATCH(DK$5,'Daten Elementary'!$A:$A,0)-1,MATCH(AO221,'Daten Elementary'!$A$424:$ADO$424,0)-1))*1000000</f>
        <v>532.25758000000008</v>
      </c>
      <c r="DL221" s="316">
        <f ca="1">IF(ISERROR(OFFSET('Daten Elementary'!$A$1,MATCH(DL$5,'Daten Elementary'!$A:$A,0)-1,MATCH(AP221,'Daten Elementary'!$A$424:$ADO$424,0)-1)),0,OFFSET('Daten Elementary'!$A$1,MATCH(DL$5,'Daten Elementary'!$A:$A,0)-1,MATCH(AP221,'Daten Elementary'!$A$424:$ADO$424,0)-1))*1000000</f>
        <v>0</v>
      </c>
      <c r="DM221" s="316">
        <f t="shared" ca="1" si="169"/>
        <v>3073.23758</v>
      </c>
      <c r="DN221" s="316">
        <f ca="1">IF(ISERROR(OFFSET('Daten Elementary'!$A$1,MATCH(DN$5,'Daten Elementary'!$A:$A,0)-1,MATCH(AQ221,'Daten Elementary'!$A$424:$ADO$424,0)-1)),0,OFFSET('Daten Elementary'!$A$1,MATCH(DN$5,'Daten Elementary'!$A:$A,0)-1,MATCH(AQ221,'Daten Elementary'!$A$424:$ADO$424,0)-1))*1000000</f>
        <v>4.7997873000000003E-2</v>
      </c>
      <c r="DO221" s="316">
        <f ca="1">IF(ISERROR(OFFSET('Daten Elementary'!$A$1,MATCH(DO$5,'Daten Elementary'!$A:$A,0)-1,MATCH(AR221,'Daten Elementary'!$A$424:$ADO$424,0)-1)),0,OFFSET('Daten Elementary'!$A$1,MATCH(DO$5,'Daten Elementary'!$A:$A,0)-1,MATCH(AR221,'Daten Elementary'!$A$424:$ADO$424,0)-1))*1000000</f>
        <v>0.95995744999999999</v>
      </c>
      <c r="DP221" s="316">
        <f ca="1">IF(ISERROR(OFFSET('Daten Elementary'!$A$1,MATCH(DP$5,'Daten Elementary'!$A:$A,0)-1,MATCH(AS221,'Daten Elementary'!$A$424:$ADO$424,0)-1)),0,OFFSET('Daten Elementary'!$A$1,MATCH(DP$5,'Daten Elementary'!$A:$A,0)-1,MATCH(AS221,'Daten Elementary'!$A$424:$ADO$424,0)-1))*1000000</f>
        <v>16.569455000000001</v>
      </c>
      <c r="DQ221" s="317">
        <f t="shared" ca="1" si="170"/>
        <v>3090.8149903229996</v>
      </c>
      <c r="DR221" s="316">
        <f ca="1">IF(ISERROR(OFFSET('Daten Elementary'!$A$1,MATCH(DR$5,'Daten Elementary'!$A:$A,0)-1,MATCH($AT221,'Daten Elementary'!$A$424:$ADO$424,0)-1)),0,OFFSET('Daten Elementary'!$A$1,MATCH(DR$5,'Daten Elementary'!$A:$A,0)-1,MATCH($AT221,'Daten Elementary'!$A$424:$ADO$424,0)-1))*1000000</f>
        <v>3090.8149999999996</v>
      </c>
      <c r="DS221" s="305">
        <f t="shared" ca="1" si="171"/>
        <v>1.0000000031308893</v>
      </c>
      <c r="DT221" s="318">
        <f ca="1">IF(ISERROR(OFFSET('Daten UBP13'!$A$1,MATCH(DT$5,'Daten UBP13'!$A:$A,0)-1,MATCH(AM221,'Daten UBP13'!$A$424:$AEG$424,0)-1)),0,OFFSET('Daten UBP13'!$A$1,MATCH(DT$5,'Daten UBP13'!$A:$A,0)-1,MATCH(AM221,'Daten UBP13'!$A$424:$AEG$424,0)-1))</f>
        <v>457.79338000000001</v>
      </c>
      <c r="DU221" s="318">
        <f ca="1">IF(ISERROR(OFFSET('Daten UBP13'!$A$1,MATCH(DU$5,'Daten UBP13'!$A:$A,0)-1,MATCH(AN221,'Daten UBP13'!$A$424:$AEG$424,0)-1)),0,OFFSET('Daten UBP13'!$A$1,MATCH(DU$5,'Daten UBP13'!$A:$A,0)-1,MATCH(AN221,'Daten UBP13'!$A$424:$AEG$424,0)-1))</f>
        <v>0</v>
      </c>
      <c r="DV221" s="318">
        <f ca="1">IF(ISERROR(OFFSET('Daten UBP13'!$A$1,MATCH(DV$5,'Daten UBP13'!$A:$A,0)-1,MATCH(AO221,'Daten UBP13'!$A$424:$AEG$424,0)-1)),0,OFFSET('Daten UBP13'!$A$1,MATCH(DV$5,'Daten UBP13'!$A:$A,0)-1,MATCH(AO221,'Daten UBP13'!$A$424:$AEG$424,0)-1))</f>
        <v>262.98865000000001</v>
      </c>
      <c r="DW221" s="318">
        <f ca="1">IF(ISERROR(OFFSET('Daten UBP13'!$A$1,MATCH(DW$5,'Daten UBP13'!$A:$A,0)-1,MATCH(AP221,'Daten UBP13'!$A$424:$AEG$424,0)-1)),0,OFFSET('Daten UBP13'!$A$1,MATCH(DW$5,'Daten UBP13'!$A:$A,0)-1,MATCH(AP221,'Daten UBP13'!$A$424:$AEG$424,0)-1))</f>
        <v>0</v>
      </c>
      <c r="DX221" s="318">
        <f t="shared" ca="1" si="172"/>
        <v>720.78203000000008</v>
      </c>
      <c r="DY221" s="318">
        <f ca="1">IF(ISERROR(OFFSET('Daten UBP13'!$A$1,MATCH(DY$5,'Daten UBP13'!$A:$A,0)-1,MATCH(AQ221,'Daten UBP13'!$A$424:$AEG$424,0)-1)),0,OFFSET('Daten UBP13'!$A$1,MATCH(DY$5,'Daten UBP13'!$A:$A,0)-1,MATCH(AQ221,'Daten UBP13'!$A$424:$AEG$424,0)-1))</f>
        <v>3.2655075999999998E-2</v>
      </c>
      <c r="DZ221" s="318">
        <f ca="1">IF(ISERROR(OFFSET('Daten UBP13'!$A$1,MATCH(DZ$5,'Daten UBP13'!$A:$A,0)-1,MATCH(AR221,'Daten UBP13'!$A$424:$AEG$424,0)-1)),0,OFFSET('Daten UBP13'!$A$1,MATCH(DZ$5,'Daten UBP13'!$A:$A,0)-1,MATCH(AR221,'Daten UBP13'!$A$424:$AEG$424,0)-1))</f>
        <v>0.65310151000000005</v>
      </c>
      <c r="EA221" s="318">
        <f ca="1">IF(ISERROR(OFFSET('Daten UBP13'!$A$1,MATCH(EA$5,'Daten UBP13'!$A:$A,0)-1,MATCH(AS221,'Daten UBP13'!$A$424:$AEG$424,0)-1)),0,OFFSET('Daten UBP13'!$A$1,MATCH(EA$5,'Daten UBP13'!$A:$A,0)-1,MATCH(AS221,'Daten UBP13'!$A$424:$AEG$424,0)-1))</f>
        <v>10.722998</v>
      </c>
      <c r="EB221" s="319">
        <f t="shared" ca="1" si="173"/>
        <v>732.19078458600006</v>
      </c>
      <c r="EC221" s="318">
        <f ca="1">IF(ISERROR(OFFSET('Daten UBP13'!$A$1,MATCH(EC$5,'Daten UBP13'!$A:$A,0)-1,MATCH(AT221,'Daten UBP13'!$A$424:$AEG$424,0)-1)),0,OFFSET('Daten UBP13'!$A$1,MATCH(EC$5,'Daten UBP13'!$A:$A,0)-1,MATCH(AT221,'Daten UBP13'!$A$424:$AEG$424,0)-1))</f>
        <v>732.19078999999999</v>
      </c>
      <c r="ED221" s="305">
        <f t="shared" ca="1" si="174"/>
        <v>1.0000000073942477</v>
      </c>
      <c r="EE221" s="320">
        <f ca="1">IF(ISERROR(OFFSET('Daten ReCiPe'!$A$1,MATCH(EE$5,'Daten ReCiPe'!$A:$A,0)-1,MATCH(AM221,'Daten ReCiPe'!$A$424:$ADO$424,0)-1)),0,OFFSET('Daten ReCiPe'!$A$1,MATCH(EE$5,'Daten ReCiPe'!$A:$A,0)-1,MATCH(AM221,'Daten ReCiPe'!$A$424:$ADO$424,0)-1))*1000</f>
        <v>32.265791</v>
      </c>
      <c r="EF221" s="320">
        <f ca="1">IF(ISERROR(OFFSET('Daten ReCiPe'!$A$1,MATCH(EF$5,'Daten ReCiPe'!$A:$A,0)-1,MATCH(AN221,'Daten ReCiPe'!$A$424:$ADO$424,0)-1)),0,OFFSET('Daten ReCiPe'!$A$1,MATCH(EF$5,'Daten ReCiPe'!$A:$A,0)-1,MATCH(AN221,'Daten ReCiPe'!$A$424:$ADO$424,0)-1))*1000</f>
        <v>0</v>
      </c>
      <c r="EG221" s="320">
        <f ca="1">IF(ISERROR(OFFSET('Daten ReCiPe'!$A$1,MATCH(EG$5,'Daten ReCiPe'!$A:$A,0)-1,MATCH(AO221,'Daten ReCiPe'!$A$424:$ADO$424,0)-1)),0,OFFSET('Daten ReCiPe'!$A$1,MATCH(EG$5,'Daten ReCiPe'!$A:$A,0)-1,MATCH(AO221,'Daten ReCiPe'!$A$424:$ADO$424,0)-1))*1000</f>
        <v>41.708256999999996</v>
      </c>
      <c r="EH221" s="320">
        <f ca="1">IF(ISERROR(OFFSET('Daten ReCiPe'!$A$1,MATCH(EH$5,'Daten ReCiPe'!$A:$A,0)-1,MATCH(AP221,'Daten ReCiPe'!$A$424:$ADO$424,0)-1)),0,OFFSET('Daten ReCiPe'!$A$1,MATCH(EH$5,'Daten ReCiPe'!$A:$A,0)-1,MATCH(AP221,'Daten ReCiPe'!$A$424:$ADO$424,0)-1))*1000</f>
        <v>0</v>
      </c>
      <c r="EI221" s="320">
        <f t="shared" ca="1" si="175"/>
        <v>73.974047999999996</v>
      </c>
      <c r="EJ221" s="320">
        <f ca="1">IF(ISERROR(OFFSET('Daten ReCiPe'!$A$1,MATCH(EJ$5,'Daten ReCiPe'!$A:$A,0)-1,MATCH(AQ221,'Daten ReCiPe'!$A$424:$ADO$424,0)-1)),0,OFFSET('Daten ReCiPe'!$A$1,MATCH(EJ$5,'Daten ReCiPe'!$A:$A,0)-1,MATCH(AQ221,'Daten ReCiPe'!$A$424:$ADO$424,0)-1))*1000</f>
        <v>2.9516527000000002E-3</v>
      </c>
      <c r="EK221" s="320">
        <f ca="1">IF(ISERROR(OFFSET('Daten ReCiPe'!$A$1,MATCH(EK$5,'Daten ReCiPe'!$A:$A,0)-1,MATCH(AR221,'Daten ReCiPe'!$A$424:$ADO$424,0)-1)),0,OFFSET('Daten ReCiPe'!$A$1,MATCH(EK$5,'Daten ReCiPe'!$A:$A,0)-1,MATCH(AR221,'Daten ReCiPe'!$A$424:$ADO$424,0)-1))*1000</f>
        <v>5.9033054000000001E-2</v>
      </c>
      <c r="EL221" s="320">
        <f ca="1">IF(ISERROR(OFFSET('Daten ReCiPe'!$A$1,MATCH(EL$5,'Daten ReCiPe'!$A:$A,0)-1,MATCH(AS221,'Daten ReCiPe'!$A$424:$ADO$424,0)-1)),0,OFFSET('Daten ReCiPe'!$A$1,MATCH(EL$5,'Daten ReCiPe'!$A:$A,0)-1,MATCH(AS221,'Daten ReCiPe'!$A$424:$ADO$424,0)-1))*1000</f>
        <v>1.0244684000000002</v>
      </c>
      <c r="EM221" s="321">
        <f t="shared" ca="1" si="176"/>
        <v>75.060501106700002</v>
      </c>
      <c r="EN221" s="320">
        <f ca="1">IF(ISERROR(OFFSET('Daten ReCiPe'!$A$1,MATCH(EN$5,'Daten ReCiPe'!$A:$A,0)-1,MATCH(AT221,'Daten ReCiPe'!$A$424:$ADO$424,0)-1)),0,OFFSET('Daten ReCiPe'!$A$1,MATCH(EN$5,'Daten ReCiPe'!$A:$A,0)-1,MATCH(AT221,'Daten ReCiPe'!$A$424:$ADO$424,0)-1))*1000</f>
        <v>75.060502</v>
      </c>
      <c r="EO221" s="305">
        <f t="shared" ca="1" si="177"/>
        <v>1.0000000119010664</v>
      </c>
      <c r="EP221" s="322">
        <f ca="1">IF(ISERROR(OFFSET('Daten Elementary'!$A$1,MATCH(EP$5,'Daten Elementary'!$A:$A,0)-1,MATCH(AM221,'Daten Elementary'!$A$424:$ADO$424,0)-1)),0,OFFSET('Daten Elementary'!$A$1,MATCH(EP$5,'Daten Elementary'!$A:$A,0)-1,MATCH(AM221,'Daten Elementary'!$A$424:$ADO$424,0)-1))*1000000</f>
        <v>196.8571</v>
      </c>
      <c r="EQ221" s="322">
        <f ca="1">IF(ISERROR(OFFSET('Daten Elementary'!$A$1,MATCH(EQ$5,'Daten Elementary'!$A:$A,0)-1,MATCH(AN221,'Daten Elementary'!$A$424:$ADO$424,0)-1)),0,OFFSET('Daten Elementary'!$A$1,MATCH(EQ$5,'Daten Elementary'!$A:$A,0)-1,MATCH(AN221,'Daten Elementary'!$A$424:$ADO$424,0)-1))*1000000</f>
        <v>0</v>
      </c>
      <c r="ER221" s="322">
        <f ca="1">IF(ISERROR(OFFSET('Daten Elementary'!$A$1,MATCH(ER$5,'Daten Elementary'!$A:$A,0)-1,MATCH(AO221,'Daten Elementary'!$A$424:$ADO$424,0)-1)),0,OFFSET('Daten Elementary'!$A$1,MATCH(ER$5,'Daten Elementary'!$A:$A,0)-1,MATCH(AO221,'Daten Elementary'!$A$424:$ADO$424,0)-1))*1000000</f>
        <v>1181.3437999999999</v>
      </c>
      <c r="ES221" s="322">
        <f ca="1">IF(ISERROR(OFFSET('Daten Elementary'!$A$1,MATCH(ES$5,'Daten Elementary'!$A:$A,0)-1,MATCH(AP221,'Daten Elementary'!$A$424:$ADO$424,0)-1)),0,OFFSET('Daten Elementary'!$A$1,MATCH(ES$5,'Daten Elementary'!$A:$A,0)-1,MATCH(AP221,'Daten Elementary'!$A$424:$ADO$424,0)-1))*1000000</f>
        <v>0</v>
      </c>
      <c r="ET221" s="322">
        <f t="shared" ca="1" si="178"/>
        <v>1378.2008999999998</v>
      </c>
      <c r="EU221" s="322">
        <f ca="1">IF(ISERROR(OFFSET('Daten Elementary'!$A$1,MATCH(EU$5,'Daten Elementary'!$A:$A,0)-1,MATCH(AQ221,'Daten Elementary'!$A$424:$ADO$424,0)-1)),0,OFFSET('Daten Elementary'!$A$1,MATCH(EU$5,'Daten Elementary'!$A:$A,0)-1,MATCH(AQ221,'Daten Elementary'!$A$424:$ADO$424,0)-1))*1000000</f>
        <v>5.8943931999999997E-2</v>
      </c>
      <c r="EV221" s="322">
        <f ca="1">IF(ISERROR(OFFSET('Daten Elementary'!$A$1,MATCH(EV$5,'Daten Elementary'!$A:$A,0)-1,MATCH(AR221,'Daten Elementary'!$A$424:$ADO$424,0)-1)),0,OFFSET('Daten Elementary'!$A$1,MATCH(EV$5,'Daten Elementary'!$A:$A,0)-1,MATCH(AR221,'Daten Elementary'!$A$424:$ADO$424,0)-1))*1000000</f>
        <v>1.1788786</v>
      </c>
      <c r="EW221" s="322">
        <f ca="1">IF(ISERROR(OFFSET('Daten Elementary'!$A$1,MATCH(EW$5,'Daten Elementary'!$A:$A,0)-1,MATCH(AS221,'Daten Elementary'!$A$424:$ADO$424,0)-1)),0,OFFSET('Daten Elementary'!$A$1,MATCH(EW$5,'Daten Elementary'!$A:$A,0)-1,MATCH(AS221,'Daten Elementary'!$A$424:$ADO$424,0)-1))*1000000</f>
        <v>19.614985999999998</v>
      </c>
      <c r="EX221" s="323">
        <f t="shared" ca="1" si="179"/>
        <v>1399.0537085319997</v>
      </c>
      <c r="EY221" s="322">
        <f ca="1">IF(ISERROR(OFFSET('Daten Elementary'!$A$1,MATCH(EY$5,'Daten Elementary'!$A:$A,0)-1,MATCH($AT221,'Daten Elementary'!$A$424:$ADO$424,0)-1)),0,OFFSET('Daten Elementary'!$A$1,MATCH(EY$5,'Daten Elementary'!$A:$A,0)-1,MATCH($AT221,'Daten Elementary'!$A$424:$ADO$424,0)-1))*1000000</f>
        <v>1399.0536999999999</v>
      </c>
      <c r="EZ221" s="305">
        <f t="shared" ca="1" si="180"/>
        <v>0.99999999390159233</v>
      </c>
      <c r="FA221" s="314">
        <f ca="1">IF(ISERROR(OFFSET('Daten Elementary'!$A$1,MATCH(FA$5,'Daten Elementary'!$A:$A,0)-1,MATCH(AM221,'Daten Elementary'!$A$424:$ADO$424,0)-1)),0,OFFSET('Daten Elementary'!$A$1,MATCH(FA$5,'Daten Elementary'!$A:$A,0)-1,MATCH(AM221,'Daten Elementary'!$A$424:$ADO$424,0)-1))*1000</f>
        <v>620.24</v>
      </c>
      <c r="FB221" s="314">
        <f ca="1">IF(ISERROR(OFFSET('Daten Elementary'!$A$1,MATCH(FB$5,'Daten Elementary'!$A:$A,0)-1,MATCH(AN221,'Daten Elementary'!$A$424:$ADO$424,0)-1)),0,OFFSET('Daten Elementary'!$A$1,MATCH(FB$5,'Daten Elementary'!$A:$A,0)-1,MATCH(AN221,'Daten Elementary'!$A$424:$ADO$424,0)-1))*1000</f>
        <v>0</v>
      </c>
      <c r="FC221" s="314">
        <f ca="1">IF(ISERROR(OFFSET('Daten Elementary'!$A$1,MATCH(FC$5,'Daten Elementary'!$A:$A,0)-1,MATCH(AO221,'Daten Elementary'!$A$424:$ADO$424,0)-1)),0,OFFSET('Daten Elementary'!$A$1,MATCH(FC$5,'Daten Elementary'!$A:$A,0)-1,MATCH(AO221,'Daten Elementary'!$A$424:$ADO$424,0)-1))*1000</f>
        <v>101.04686</v>
      </c>
      <c r="FD221" s="314">
        <f ca="1">IF(ISERROR(OFFSET('Daten Elementary'!$A$1,MATCH(FD$5,'Daten Elementary'!$A:$A,0)-1,MATCH(AP221,'Daten Elementary'!$A$424:$ADO$424,0)-1)),0,OFFSET('Daten Elementary'!$A$1,MATCH(FD$5,'Daten Elementary'!$A:$A,0)-1,MATCH(AP221,'Daten Elementary'!$A$424:$ADO$424,0)-1))*1000</f>
        <v>0</v>
      </c>
      <c r="FE221" s="314">
        <f t="shared" ca="1" si="181"/>
        <v>721.28686000000005</v>
      </c>
      <c r="FF221" s="314">
        <f ca="1">IF(ISERROR(OFFSET('Daten Elementary'!$A$1,MATCH(FF$5,'Daten Elementary'!$A:$A,0)-1,MATCH(AQ221,'Daten Elementary'!$A$424:$ADO$424,0)-1)),0,OFFSET('Daten Elementary'!$A$1,MATCH(FF$5,'Daten Elementary'!$A:$A,0)-1,MATCH(AQ221,'Daten Elementary'!$A$424:$ADO$424,0)-1))*1000</f>
        <v>2.8335990000000002E-2</v>
      </c>
      <c r="FG221" s="314">
        <f ca="1">IF(ISERROR(OFFSET('Daten Elementary'!$A$1,MATCH(FG$5,'Daten Elementary'!$A:$A,0)-1,MATCH(AR221,'Daten Elementary'!$A$424:$ADO$424,0)-1)),0,OFFSET('Daten Elementary'!$A$1,MATCH(FG$5,'Daten Elementary'!$A:$A,0)-1,MATCH(AR221,'Daten Elementary'!$A$424:$ADO$424,0)-1))*1000</f>
        <v>0.5667198</v>
      </c>
      <c r="FH221" s="314">
        <f ca="1">IF(ISERROR(OFFSET('Daten Elementary'!$A$1,MATCH(FH$5,'Daten Elementary'!$A:$A,0)-1,MATCH(AS221,'Daten Elementary'!$A$424:$ADO$424,0)-1)),0,OFFSET('Daten Elementary'!$A$1,MATCH(FH$5,'Daten Elementary'!$A:$A,0)-1,MATCH(AS221,'Daten Elementary'!$A$424:$ADO$424,0)-1))*1000</f>
        <v>9.8295265000000001</v>
      </c>
      <c r="FI221" s="315">
        <f t="shared" ca="1" si="182"/>
        <v>731.71144229000004</v>
      </c>
      <c r="FJ221" s="314">
        <f ca="1">IF(ISERROR(OFFSET('Daten Elementary'!$A$1,MATCH(FJ$5,'Daten Elementary'!$A:$A,0)-1,MATCH($AT221,'Daten Elementary'!$A$424:$ADO$424,0)-1)),0,OFFSET('Daten Elementary'!$A$1,MATCH(FJ$5,'Daten Elementary'!$A:$A,0)-1,MATCH($AT221,'Daten Elementary'!$A$424:$ADO$424,0)-1))*1000</f>
        <v>731.71145000000001</v>
      </c>
      <c r="FK221" s="305">
        <f t="shared" ca="1" si="183"/>
        <v>1.0000000105369407</v>
      </c>
      <c r="FL221" s="314">
        <f ca="1">IF(ISERROR(OFFSET('Daten Elementary'!$A$1,MATCH(FL$5,'Daten Elementary'!$A:$A,0)-1,MATCH(AM221,'Daten Elementary'!$A$424:$ADO$424,0)-1)),0,OFFSET('Daten Elementary'!$A$1,MATCH(FL$5,'Daten Elementary'!$A:$A,0)-1,MATCH(AM221,'Daten Elementary'!$A$424:$ADO$424,0)-1))</f>
        <v>0</v>
      </c>
      <c r="FM221" s="314">
        <f ca="1">IF(ISERROR(OFFSET('Daten Elementary'!$A$1,MATCH(FM$5,'Daten Elementary'!$A:$A,0)-1,MATCH(AN221,'Daten Elementary'!$A$424:$ADO$424,0)-1)),0,OFFSET('Daten Elementary'!$A$1,MATCH(FM$5,'Daten Elementary'!$A:$A,0)-1,MATCH(AN221,'Daten Elementary'!$A$424:$ADO$424,0)-1))</f>
        <v>0</v>
      </c>
      <c r="FN221" s="314">
        <f ca="1">IF(ISERROR(OFFSET('Daten Elementary'!$A$1,MATCH(FN$5,'Daten Elementary'!$A:$A,0)-1,MATCH(AO221,'Daten Elementary'!$A$424:$ADO$424,0)-1)),0,OFFSET('Daten Elementary'!$A$1,MATCH(FN$5,'Daten Elementary'!$A:$A,0)-1,MATCH(AO221,'Daten Elementary'!$A$424:$ADO$424,0)-1))</f>
        <v>0</v>
      </c>
      <c r="FO221" s="314">
        <f ca="1">IF(ISERROR(OFFSET('Daten Elementary'!$A$1,MATCH(FO$5,'Daten Elementary'!$A:$A,0)-1,MATCH(AP221,'Daten Elementary'!$A$424:$ADO$424,0)-1)),0,OFFSET('Daten Elementary'!$A$1,MATCH(FO$5,'Daten Elementary'!$A:$A,0)-1,MATCH(AP221,'Daten Elementary'!$A$424:$ADO$424,0)-1))</f>
        <v>0</v>
      </c>
      <c r="FP221" s="314">
        <f t="shared" ca="1" si="184"/>
        <v>0</v>
      </c>
      <c r="FQ221" s="314">
        <f ca="1">IF(ISERROR(OFFSET('Daten Elementary'!$A$1,MATCH(FQ$5,'Daten Elementary'!$A:$A,0)-1,MATCH(AQ221,'Daten Elementary'!$A$424:$ADO$424,0)-1)),0,OFFSET('Daten Elementary'!$A$1,MATCH(FQ$5,'Daten Elementary'!$A:$A,0)-1,MATCH(AQ221,'Daten Elementary'!$A$424:$ADO$424,0)-1))</f>
        <v>0</v>
      </c>
      <c r="FR221" s="314">
        <f ca="1">IF(ISERROR(OFFSET('Daten Elementary'!$A$1,MATCH(FR$5,'Daten Elementary'!$A:$A,0)-1,MATCH(AR221,'Daten Elementary'!$A$424:$ADO$424,0)-1)),0,OFFSET('Daten Elementary'!$A$1,MATCH(FR$5,'Daten Elementary'!$A:$A,0)-1,MATCH(AR221,'Daten Elementary'!$A$424:$ADO$424,0)-1))</f>
        <v>0</v>
      </c>
      <c r="FS221" s="314">
        <f ca="1">IF(ISERROR(OFFSET('Daten Elementary'!$A$1,MATCH(FS$5,'Daten Elementary'!$A:$A,0)-1,MATCH(AS221,'Daten Elementary'!$A$424:$ADO$424,0)-1)),0,OFFSET('Daten Elementary'!$A$1,MATCH(FS$5,'Daten Elementary'!$A:$A,0)-1,MATCH(AS221,'Daten Elementary'!$A$424:$ADO$424,0)-1))</f>
        <v>0</v>
      </c>
      <c r="FT221" s="315">
        <f t="shared" ca="1" si="185"/>
        <v>0</v>
      </c>
      <c r="FU221" s="314">
        <f ca="1">IF(ISERROR(OFFSET('Daten Elementary'!$A$1,MATCH(FU$5,'Daten Elementary'!$A:$A,0)-1,MATCH($AT221,'Daten Elementary'!$A$424:$ADO$424,0)-1)),0,OFFSET('Daten Elementary'!$A$1,MATCH(FU$5,'Daten Elementary'!$A:$A,0)-1,MATCH($AT221,'Daten Elementary'!$A$424:$ADO$424,0)-1))</f>
        <v>0</v>
      </c>
      <c r="FV221" s="305">
        <f t="shared" ca="1" si="186"/>
        <v>0</v>
      </c>
      <c r="FW221" s="324"/>
      <c r="FX221" s="231" t="str">
        <f t="shared" si="187"/>
        <v>Flugzeug, Kerosen (Interkontinental)Fracht</v>
      </c>
      <c r="FY221" s="231" t="str">
        <f t="shared" si="152"/>
        <v>Flugzeug</v>
      </c>
      <c r="FZ221" s="231" t="str">
        <f t="shared" si="153"/>
        <v>, Kerosen</v>
      </c>
      <c r="GA221" s="231" t="str">
        <f t="shared" si="154"/>
        <v xml:space="preserve"> (Interkontinental)</v>
      </c>
      <c r="GB221" s="231" t="s">
        <v>670</v>
      </c>
    </row>
    <row r="222" spans="1:184" ht="16.5" customHeight="1">
      <c r="A222" s="367"/>
      <c r="B222" s="385"/>
      <c r="C222" s="326" t="s">
        <v>364</v>
      </c>
      <c r="D222" s="326" t="s">
        <v>110</v>
      </c>
      <c r="E222" s="345" t="s">
        <v>401</v>
      </c>
      <c r="F222" s="86">
        <v>1</v>
      </c>
      <c r="G222" s="86">
        <v>1</v>
      </c>
      <c r="H222" s="87">
        <v>1</v>
      </c>
      <c r="I222" s="88">
        <v>1</v>
      </c>
      <c r="J222" s="88">
        <v>1</v>
      </c>
      <c r="K222" s="86">
        <v>1</v>
      </c>
      <c r="L222" s="86"/>
      <c r="M222" s="86"/>
      <c r="N222" s="38" t="s">
        <v>101</v>
      </c>
      <c r="O222" s="196">
        <f ca="1">(IF(ISERROR(INDEX(INDIRECT($D$268),MATCH($AM222,$AM$4:$AM$275,0),MATCH(O$304,INDIRECT($E$268),0))*$I222/$AD222),0,INDEX(INDIRECT($D$268),MATCH($AM222,$AM$4:$AM$275,0),MATCH(O$304,INDIRECT($E$268),0))*$I222/$AD222)+IF(ISERROR(INDEX(INDIRECT($D$268),MATCH($AN222,$AN$4:$AN$275,0),MATCH(O$305,INDIRECT($E$268),0))*$J222/$AE222),0,INDEX(INDIRECT($D$268),MATCH($AN222,$AN$4:$AN$275,0),MATCH(O$305,INDIRECT($E$268),0))*$J222/$AE222))*$AC222/$F222</f>
        <v>590897.6</v>
      </c>
      <c r="P222" s="196">
        <f ca="1">(IF(ISERROR(INDEX(INDIRECT($D$268),MATCH($AO222,$AO$4:$AO$275,0),MATCH(P$304,INDIRECT($E$268),0))*$I222/$AD222),0,INDEX(INDIRECT($D$268),MATCH($AO222,$AO$4:$AO$275,0),MATCH(P$304,INDIRECT($E$268),0))*$I222/$AD222)+IF(ISERROR(INDEX(INDIRECT($D$268),MATCH($AP222,$AP$4:$AP$275,0),MATCH(P$305,INDIRECT($E$268),0))*$J222/$AE222),0,INDEX(INDIRECT($D$268),MATCH($AP222,$AP$4:$AP$275,0),MATCH(P$305,INDIRECT($E$268),0))*$J222/$AE222))*$AC222/$F222</f>
        <v>115207.01</v>
      </c>
      <c r="Q222" s="196">
        <f ca="1">INDEX(INDIRECT($D$268),MATCH($AQ222,$AQ$4:$AQ$284,0),MATCH(Q$4,INDIRECT($E$268),0))*$K222*$AC222/$F222/$AF222</f>
        <v>205.92299</v>
      </c>
      <c r="R222" s="196">
        <f ca="1">INDEX(INDIRECT($D$268),MATCH($AR222,$AR$4:$AR$284,0),MATCH(R$4,INDIRECT($E$268),0))*$K222*$AC222/$F222/$AF222</f>
        <v>4118.4598000000005</v>
      </c>
      <c r="S222" s="196">
        <f ca="1">INDEX(INDIRECT($D$268),MATCH($AS222,$AS$4:$AS$284,0),MATCH(S$4,INDIRECT($E$268),0))*$K222*$AC222/$F222/$AF222</f>
        <v>0</v>
      </c>
      <c r="T222" s="191">
        <f t="shared" ca="1" si="190"/>
        <v>710428.99278999993</v>
      </c>
      <c r="U222" s="196">
        <f>IF($B$268=6,(IF(OR(AJ222="Benzin",AJ222="Diesel"),$AK222*INDEX('DIN EN 16258'!$I:$I,MATCH('mobitool-Faktoren v2.0'!$AI222,'DIN EN 16258'!$A:$A,0))*$I222/$AD222+$AL222*INDEX('DIN EN 16258'!$I:$I,MATCH('mobitool-Faktoren v2.0'!$AJ222,'DIN EN 16258'!$A:$A,0))*$I222/$AD222,IF(ISERROR($AK222*INDEX('DIN EN 16258'!$I:$I,MATCH('mobitool-Faktoren v2.0'!$AI222,'DIN EN 16258'!$A:$A,0))*$I222/$AD222),0,$AK222*INDEX('DIN EN 16258'!$I:$I,MATCH('mobitool-Faktoren v2.0'!$AI222,'DIN EN 16258'!$A:$A,0))*$I222/$AD222)+IF(ISERROR($AL222*INDEX('DIN EN 16258'!$I:$I,MATCH('mobitool-Faktoren v2.0'!$AJ222,'DIN EN 16258'!$A:$A,0))*$J222/$AE222),0,$AL222*INDEX('DIN EN 16258'!$I:$I,MATCH('mobitool-Faktoren v2.0'!$AJ222,'DIN EN 16258'!$A:$A,0))*$J222/$AE222)))*1000,
IF($B$268=1,(IF(OR(AJ222="Benzin",AJ222="Diesel"),$AK222*INDEX('DIN EN 16258'!$D:$D,MATCH('mobitool-Faktoren v2.0'!$AI222,'DIN EN 16258'!$A:$A,0))*$I222/$AD222+$AL222*INDEX('DIN EN 16258'!$D:$D,MATCH('mobitool-Faktoren v2.0'!$AJ222,'DIN EN 16258'!$A:$A,0))*$I222/$AD222,IF(ISERROR($AK222*INDEX('DIN EN 16258'!$D:$D,MATCH('mobitool-Faktoren v2.0'!$AI222,'DIN EN 16258'!$A:$A,0))*$I222/$AD222),0,$AK222*INDEX('DIN EN 16258'!$D:$D,MATCH('mobitool-Faktoren v2.0'!$AI222,'DIN EN 16258'!$A:$A,0))*$I222/$AD222)+IF(ISERROR($AL222*INDEX('DIN EN 16258'!$D:$D,MATCH('mobitool-Faktoren v2.0'!$AJ222,'DIN EN 16258'!$A:$A,0))*$J222/$AE222),0,$AL222*INDEX('DIN EN 16258'!$D:$D,MATCH('mobitool-Faktoren v2.0'!$AJ222,'DIN EN 16258'!$A:$A,0))*$J222/$AE222))),0))*$AC222/$F222</f>
        <v>580668</v>
      </c>
      <c r="V222" s="196">
        <f>IF($B$268=6,(IF(OR(AJ222="Benzin",AJ222="Diesel"),$AK222*INDEX('DIN EN 16258'!$L:$L,MATCH('mobitool-Faktoren v2.0'!$AI222,'DIN EN 16258'!$A:$A,0))*$I222/$AD222+$AL222*INDEX('DIN EN 16258'!$L:$L,MATCH('mobitool-Faktoren v2.0'!$AJ222,'DIN EN 16258'!$A:$A,0))*$I222/$AD222,IF(ISERROR($AK222*INDEX('DIN EN 16258'!$L:$L,MATCH('mobitool-Faktoren v2.0'!$AI222,'DIN EN 16258'!$A:$A,0))*$I222/$AD222),0,$AK222*INDEX('DIN EN 16258'!$L:$L,MATCH('mobitool-Faktoren v2.0'!$AI222,'DIN EN 16258'!$A:$A,0))*$I222/$AD222)+IF(ISERROR($AL222*INDEX('DIN EN 16258'!$L:$L,MATCH('mobitool-Faktoren v2.0'!$AJ222,'DIN EN 16258'!$A:$A,0))*$J222/$AE222),0,$AL222*INDEX('DIN EN 16258'!$L:$L,MATCH('mobitool-Faktoren v2.0'!$AJ222,'DIN EN 16258'!$A:$A,0))*$J222/$AE222)))*1000,
IF($B$268=1,(IF(OR(AJ222="Benzin",AJ222="Diesel"),$AK222*INDEX('DIN EN 16258'!$F:$F,MATCH('mobitool-Faktoren v2.0'!$AI222,'DIN EN 16258'!$A:$A,0))*$I222/$AD222+$AL222*INDEX('DIN EN 16258'!$F:$F,MATCH('mobitool-Faktoren v2.0'!$AJ222,'DIN EN 16258'!$A:$A,0))*$I222/$AD222,IF(ISERROR($AK222*INDEX('DIN EN 16258'!$F:$F,MATCH('mobitool-Faktoren v2.0'!$AI222,'DIN EN 16258'!$A:$A,0))*$I222/$AD222),0,$AK222*INDEX('DIN EN 16258'!$F:$F,MATCH('mobitool-Faktoren v2.0'!$AI222,'DIN EN 16258'!$A:$A,0))*$I222/$AD222)+IF(ISERROR($AL222*INDEX('DIN EN 16258'!$F:$F,MATCH('mobitool-Faktoren v2.0'!$AJ222,'DIN EN 16258'!$A:$A,0))*$J222/$AE222),0,$AL222*INDEX('DIN EN 16258'!$F:$F,MATCH('mobitool-Faktoren v2.0'!$AJ222,'DIN EN 16258'!$A:$A,0))*$J222/$AE222))),0))*$AC222/$F222</f>
        <v>708488</v>
      </c>
      <c r="W222" s="39" t="s">
        <v>674</v>
      </c>
      <c r="X222" s="39" t="s">
        <v>162</v>
      </c>
      <c r="Y222" s="300"/>
      <c r="Z222" s="300"/>
      <c r="AA222" s="299"/>
      <c r="AB222" s="299"/>
      <c r="AC222" s="300">
        <v>1</v>
      </c>
      <c r="AD222" s="298">
        <v>1</v>
      </c>
      <c r="AE222" s="298">
        <v>1</v>
      </c>
      <c r="AF222" s="299">
        <v>1</v>
      </c>
      <c r="AG222" s="299"/>
      <c r="AH222" s="299"/>
      <c r="AI222" s="384" t="s">
        <v>603</v>
      </c>
      <c r="AJ222" s="384" t="s">
        <v>2449</v>
      </c>
      <c r="AK222" s="366">
        <f>182.6</f>
        <v>182.6</v>
      </c>
      <c r="AL222" s="366">
        <f>182.6</f>
        <v>182.6</v>
      </c>
      <c r="AM222" s="202" t="s">
        <v>2636</v>
      </c>
      <c r="AN222" s="330" t="s">
        <v>2450</v>
      </c>
      <c r="AO222" s="202" t="s">
        <v>2635</v>
      </c>
      <c r="AP222" s="330" t="s">
        <v>2450</v>
      </c>
      <c r="AQ222" s="202" t="s">
        <v>2634</v>
      </c>
      <c r="AR222" s="202" t="s">
        <v>2633</v>
      </c>
      <c r="AS222" s="202" t="s">
        <v>81</v>
      </c>
      <c r="AT222" s="202" t="s">
        <v>2637</v>
      </c>
      <c r="AU222" s="303">
        <f ca="1">IF(ISERROR(OFFSET('Daten KEA'!$A$1,MATCH(AU$5,'Daten KEA'!$A:$A,0)-1,MATCH(AM222,'Daten KEA'!$A$424:$ADO$424,0)-1)),0,OFFSET('Daten KEA'!$A$1,MATCH(AU$5,'Daten KEA'!$A:$A,0)-1,MATCH(AM222,'Daten KEA'!$A$424:$ADO$424,0)-1))+IF(ISERROR(AK222*INDEX('Energiefaktoren Ecoinvent'!$D:$D,MATCH('mobitool-Faktoren v2.0'!AI222,'Energiefaktoren Ecoinvent'!$A:$A,0))),0,AK222*INDEX('Energiefaktoren Ecoinvent'!$D:$D,MATCH('mobitool-Faktoren v2.0'!AI222,'Energiefaktoren Ecoinvent'!$A:$A,0)))+IF(OR(AJ222="Benzin",AJ222="Diesel"),IF(ISERROR(OFFSET('Daten KEA'!$A$1,MATCH(AV$5,'Daten KEA'!$A:$A,0)-1,MATCH(AN222,'Daten KEA'!$A$424:$ADO$424,0)-1)),0,OFFSET('Daten KEA'!$A$1,MATCH(AV$5,'Daten KEA'!$A:$A,0)-1,MATCH(AN222,'Daten KEA'!$A$424:$ADO$424,0)-1))+IF(ISERROR(AL222*INDEX('Energiefaktoren Ecoinvent'!$D:$D,MATCH('mobitool-Faktoren v2.0'!AJ222,'Energiefaktoren Ecoinvent'!$A:$A,0))),0,AL222*INDEX('Energiefaktoren Ecoinvent'!$D:$D,MATCH('mobitool-Faktoren v2.0'!AJ222,'Energiefaktoren Ecoinvent'!$A:$A,0))),0)</f>
        <v>7851.8</v>
      </c>
      <c r="AV222" s="303">
        <f ca="1">IF(OR(AJ222="Benzin",AJ222="Diesel"),0,IF(ISERROR(OFFSET('Daten KEA'!$A$1,MATCH(AV$5,'Daten KEA'!$A:$A,0)-1,MATCH(AN222,'Daten KEA'!$A$424:$ADO$424,0)-1)),0,OFFSET('Daten KEA'!$A$1,MATCH(AV$5,'Daten KEA'!$A:$A,0)-1,MATCH(AN222,'Daten KEA'!$A$424:$ADO$424,0)-1))+IF(ISERROR(AL222*INDEX('Energiefaktoren Ecoinvent'!$D:$D,MATCH('mobitool-Faktoren v2.0'!AJ222,'Energiefaktoren Ecoinvent'!$A:$A,0))),0,AL222*INDEX('Energiefaktoren Ecoinvent'!$D:$D,MATCH('mobitool-Faktoren v2.0'!AJ222,'Energiefaktoren Ecoinvent'!$A:$A,0))))</f>
        <v>0</v>
      </c>
      <c r="AW222" s="303">
        <f ca="1">IF(ISERROR(OFFSET('Daten KEA'!$A$1,MATCH(AW$5,'Daten KEA'!$A:$A,0)-1,MATCH(AO222,'Daten KEA'!$A$424:$ADO$424,0)-1)),0,OFFSET('Daten KEA'!$A$1,MATCH(AW$5,'Daten KEA'!$A:$A,0)-1,MATCH(AO222,'Daten KEA'!$A$424:$ADO$424,0)-1))-IF(ISERROR(AK222*INDEX('Energiefaktoren Ecoinvent'!$D:$D,MATCH('mobitool-Faktoren v2.0'!AI222,'Energiefaktoren Ecoinvent'!$A:$A,0))),0,AK222*INDEX('Energiefaktoren Ecoinvent'!$D:$D,MATCH('mobitool-Faktoren v2.0'!AI222,'Energiefaktoren Ecoinvent'!$A:$A,0)))+IF(OR(AJ222="Benzin",AJ222="Diesel"),IF(ISERROR(OFFSET('Daten KEA'!$A$1,MATCH(AX$5,'Daten KEA'!$A:$A,0)-1,MATCH(AP222,'Daten KEA'!$A$424:$ADO$424,0)-1)),0,OFFSET('Daten KEA'!$A$1,MATCH(AX$5,'Daten KEA'!$A:$A,0)-1,MATCH(AP222,'Daten KEA'!$A$424:$ADO$424,0)-1))-IF(ISERROR(AL222*INDEX('Energiefaktoren Ecoinvent'!$D:$D,MATCH('mobitool-Faktoren v2.0'!AJ222,'Energiefaktoren Ecoinvent'!$A:$A,0))),0,AL222*INDEX('Energiefaktoren Ecoinvent'!$D:$D,MATCH('mobitool-Faktoren v2.0'!AJ222,'Energiefaktoren Ecoinvent'!$A:$A,0))),0)</f>
        <v>2189.5449999999992</v>
      </c>
      <c r="AX222" s="303">
        <f ca="1">IF(OR(AJ222="Benzin",AJ222="Diesel"),0,IF(ISERROR(OFFSET('Daten KEA'!$A$1,MATCH(AX$5,'Daten KEA'!$A:$A,0)-1,MATCH(AP222,'Daten KEA'!$A$424:$ADO$424,0)-1)),0,OFFSET('Daten KEA'!$A$1,MATCH(AX$5,'Daten KEA'!$A:$A,0)-1,MATCH(AP222,'Daten KEA'!$A$424:$ADO$424,0)-1))-IF(ISERROR(AL222*INDEX('Energiefaktoren Ecoinvent'!$D:$D,MATCH('mobitool-Faktoren v2.0'!AJ222,'Energiefaktoren Ecoinvent'!$A:$A,0))),0,AL222*INDEX('Energiefaktoren Ecoinvent'!$D:$D,MATCH('mobitool-Faktoren v2.0'!AJ222,'Energiefaktoren Ecoinvent'!$A:$A,0))))</f>
        <v>0</v>
      </c>
      <c r="AY222" s="303">
        <f t="shared" ca="1" si="155"/>
        <v>10041.344999999999</v>
      </c>
      <c r="AZ222" s="303">
        <f ca="1">IF(ISERROR(OFFSET('Daten KEA'!$A$1,MATCH(AZ$5,'Daten KEA'!$A:$A,0)-1,MATCH(AQ222,'Daten KEA'!$A$424:$ADO$424,0)-1)),0,OFFSET('Daten KEA'!$A$1,MATCH(AZ$5,'Daten KEA'!$A:$A,0)-1,MATCH(AQ222,'Daten KEA'!$A$424:$ADO$424,0)-1))</f>
        <v>3.6909467</v>
      </c>
      <c r="BA222" s="303">
        <f ca="1">IF(ISERROR(OFFSET('Daten KEA'!$A$1,MATCH(BA$5,'Daten KEA'!$A:$A,0)-1,MATCH(AR222,'Daten KEA'!$A$424:$ADO$424,0)-1)),0,OFFSET('Daten KEA'!$A$1,MATCH(BA$5,'Daten KEA'!$A:$A,0)-1,MATCH(AR222,'Daten KEA'!$A$424:$ADO$424,0)-1))</f>
        <v>73.818933000000001</v>
      </c>
      <c r="BB222" s="303">
        <f ca="1">IF(ISERROR(OFFSET('Daten KEA'!$A$1,MATCH(BB$5,'Daten KEA'!$A:$A,0)-1,MATCH(AS222,'Daten KEA'!$A$424:$ADO$424,0)-1)),0,OFFSET('Daten KEA'!$A$1,MATCH(BB$5,'Daten KEA'!$A:$A,0)-1,MATCH(AS222,'Daten KEA'!$A$424:$ADO$424,0)-1))</f>
        <v>0</v>
      </c>
      <c r="BC222" s="304">
        <f t="shared" ca="1" si="151"/>
        <v>10118.8548797</v>
      </c>
      <c r="BD222" s="303">
        <f ca="1">IF(ISERROR(OFFSET('Daten KEA'!$A$1,MATCH(BD$5,'Daten KEA'!$A:$A,0)-1,MATCH(AT222,'Daten KEA'!$A$424:$ADO$424,0)-1)),0,OFFSET('Daten KEA'!$A$1,MATCH(BD$5,'Daten KEA'!$A:$A,0)-1,MATCH(AT222,'Daten KEA'!$A$424:$ADO$424,0)-1))</f>
        <v>10118.855</v>
      </c>
      <c r="BE222" s="305">
        <f t="shared" ca="1" si="156"/>
        <v>1.0000000118886969</v>
      </c>
      <c r="BF222" s="306">
        <f ca="1">IF(ISERROR(OFFSET('Daten KEA'!$A$1,MATCH(BF$5,'Daten KEA'!$A:$A,0)-1,MATCH(AM222,'Daten KEA'!$A$424:$ADO$424,0)-1)),0,OFFSET('Daten KEA'!$A$1,MATCH(BF$5,'Daten KEA'!$A:$A,0)-1,MATCH(AM222,'Daten KEA'!$A$424:$ADO$424,0)-1))+IF(ISERROR($AK222*INDEX('Energiefaktoren Ecoinvent'!$H:$H,MATCH('mobitool-Faktoren v2.0'!$AI222,'Energiefaktoren Ecoinvent'!$A:$A,0))),0,$AK222*INDEX('Energiefaktoren Ecoinvent'!$H:$H,MATCH('mobitool-Faktoren v2.0'!$AI222,'Energiefaktoren Ecoinvent'!$A:$A,0)))+IF(OR(AJ222="Benzin",AJ222="Diesel"),IF(ISERROR(OFFSET('Daten KEA'!$A$1,MATCH(BG$5,'Daten KEA'!$A:$A,0)-1,MATCH(AN222,'Daten KEA'!$A$424:$ADO$424,0)-1)),0,OFFSET('Daten KEA'!$A$1,MATCH(BG$5,'Daten KEA'!$A:$A,0)-1,MATCH(AN222,'Daten KEA'!$A$424:$ADO$424,0)-1))+IF(ISERROR($AL222*INDEX('Energiefaktoren Ecoinvent'!$H:$H,MATCH('mobitool-Faktoren v2.0'!$AJ222,'Energiefaktoren Ecoinvent'!$A:$A,0))),0,$AL222*INDEX('Energiefaktoren Ecoinvent'!$H:$H,MATCH('mobitool-Faktoren v2.0'!$AJ222,'Energiefaktoren Ecoinvent'!$A:$A,0))),0)</f>
        <v>7851.8</v>
      </c>
      <c r="BG222" s="306">
        <f ca="1">IF(OR(AJ222="Benzin",AJ222="Diesel"),0,IF(ISERROR(OFFSET('Daten KEA'!$A$1,MATCH(BG$5,'Daten KEA'!$A:$A,0)-1,MATCH(AN222,'Daten KEA'!$A$424:$ADO$424,0)-1)),0,OFFSET('Daten KEA'!$A$1,MATCH(BG$5,'Daten KEA'!$A:$A,0)-1,MATCH(AN222,'Daten KEA'!$A$424:$ADO$424,0)-1))+IF(ISERROR($AL222*INDEX('Energiefaktoren Ecoinvent'!$H:$H,MATCH('mobitool-Faktoren v2.0'!$AJ222,'Energiefaktoren Ecoinvent'!$A:$A,0))),0,$AL222*INDEX('Energiefaktoren Ecoinvent'!$H:$H,MATCH('mobitool-Faktoren v2.0'!$AJ222,'Energiefaktoren Ecoinvent'!$A:$A,0))))</f>
        <v>0</v>
      </c>
      <c r="BH222" s="306">
        <f ca="1">IF(ISERROR(OFFSET('Daten KEA'!$A$1,MATCH(BH$5,'Daten KEA'!$A:$A,0)-1,MATCH(AO222,'Daten KEA'!$A$424:$ADO$424,0)-1)),0,OFFSET('Daten KEA'!$A$1,MATCH(BH$5,'Daten KEA'!$A:$A,0)-1,MATCH(AO222,'Daten KEA'!$A$424:$ADO$424,0)-1))-IF(ISERROR($AK222*INDEX('Energiefaktoren Ecoinvent'!$H:$H,MATCH('mobitool-Faktoren v2.0'!$AI222,'Energiefaktoren Ecoinvent'!$A:$A,0))),0,$AK222*INDEX('Energiefaktoren Ecoinvent'!$H:$H,MATCH('mobitool-Faktoren v2.0'!$AI222,'Energiefaktoren Ecoinvent'!$A:$A,0)))+IF(OR(AJ222="Benzin",AJ222="Diesel"),IF(ISERROR(OFFSET('Daten KEA'!$A$1,MATCH(BI$5,'Daten KEA'!$A:$A,0)-1,MATCH(AP222,'Daten KEA'!$A$424:$ADO$424,0)-1)),0,OFFSET('Daten KEA'!$A$1,MATCH(BI$5,'Daten KEA'!$A:$A,0)-1,MATCH(AP222,'Daten KEA'!$A$424:$ADO$424,0)-1))-IF(ISERROR($AL222*INDEX('Energiefaktoren Ecoinvent'!$H:$H,MATCH('mobitool-Faktoren v2.0'!$AJ222,'Energiefaktoren Ecoinvent'!$A:$A,0))),0,$AL222*INDEX('Energiefaktoren Ecoinvent'!$H:$H,MATCH('mobitool-Faktoren v2.0'!$AJ222,'Energiefaktoren Ecoinvent'!$A:$A,0))),0)</f>
        <v>2164.8141632959987</v>
      </c>
      <c r="BI222" s="306">
        <f ca="1">IF(OR(AJ222="Benzin",AJ222="Diesel"),0,IF(ISERROR(OFFSET('Daten KEA'!$A$1,MATCH(BI$5,'Daten KEA'!$A:$A,0)-1,MATCH(AP222,'Daten KEA'!$A$424:$ADO$424,0)-1)),0,OFFSET('Daten KEA'!$A$1,MATCH(BI$5,'Daten KEA'!$A:$A,0)-1,MATCH(AP222,'Daten KEA'!$A$424:$ADO$424,0)-1))-IF(ISERROR($AL222*INDEX('Energiefaktoren Ecoinvent'!$H:$H,MATCH('mobitool-Faktoren v2.0'!$AJ222,'Energiefaktoren Ecoinvent'!$A:$A,0))),0,$AL222*INDEX('Energiefaktoren Ecoinvent'!$H:$H,MATCH('mobitool-Faktoren v2.0'!$AJ222,'Energiefaktoren Ecoinvent'!$A:$A,0))))</f>
        <v>0</v>
      </c>
      <c r="BJ222" s="306">
        <f ca="1">SUM(BF222:BI222)</f>
        <v>10016.614163295999</v>
      </c>
      <c r="BK222" s="306">
        <f ca="1">IF(ISERROR(OFFSET('Daten KEA'!$A$1,MATCH(BK$5,'Daten KEA'!$A:$A,0)-1,MATCH(AQ222,'Daten KEA'!$A$424:$ADO$424,0)-1)),0,OFFSET('Daten KEA'!$A$1,MATCH(BK$5,'Daten KEA'!$A:$A,0)-1,MATCH(AQ222,'Daten KEA'!$A$424:$ADO$424,0)-1))</f>
        <v>3.4010225739826998</v>
      </c>
      <c r="BL222" s="306">
        <f ca="1">IF(ISERROR(OFFSET('Daten KEA'!$A$1,MATCH(BL$5,'Daten KEA'!$A:$A,0)-1,MATCH(AR222,'Daten KEA'!$A$424:$ADO$424,0)-1)),0,OFFSET('Daten KEA'!$A$1,MATCH(BL$5,'Daten KEA'!$A:$A,0)-1,MATCH(AR222,'Daten KEA'!$A$424:$ADO$424,0)-1))</f>
        <v>68.020452479654011</v>
      </c>
      <c r="BM222" s="306">
        <f ca="1">IF(ISERROR(OFFSET('Daten KEA'!$A$1,MATCH(BM$5,'Daten KEA'!$A:$A,0)-1,MATCH(AS222,'Daten KEA'!$A$424:$ADO$424,0)-1)),0,OFFSET('Daten KEA'!$A$1,MATCH(BM$5,'Daten KEA'!$A:$A,0)-1,MATCH(AS222,'Daten KEA'!$A$424:$ADO$424,0)-1))</f>
        <v>0</v>
      </c>
      <c r="BN222" s="307">
        <f ca="1">BJ222+BK222+BL222+BM222</f>
        <v>10088.035638349635</v>
      </c>
      <c r="BO222" s="306">
        <f ca="1">IF(ISERROR(OFFSET('Daten KEA'!$A$1,MATCH(BO$5,'Daten KEA'!$A:$A,0)-1,MATCH(AT222,'Daten KEA'!$A$424:$ADO$424,0)-1)),0,OFFSET('Daten KEA'!$A$1,MATCH(BO$5,'Daten KEA'!$A:$A,0)-1,MATCH(AT222,'Daten KEA'!$A$424:$ADO$424,0)-1))</f>
        <v>10088.035773449999</v>
      </c>
      <c r="BP222" s="305">
        <f t="shared" ca="1" si="157"/>
        <v>1.0000000133921378</v>
      </c>
      <c r="BQ222" s="308">
        <f ca="1">IF(ISERROR(OFFSET('Daten GWP'!$A$1,MATCH(BQ$5,'Daten GWP'!$A:$A,0)-1,MATCH(AM222,'Daten GWP'!$A$424:$ADO$424,0)-1)),0,OFFSET('Daten GWP'!$A$1,MATCH(BQ$5,'Daten GWP'!$A:$A,0)-1,MATCH(AM222,'Daten GWP'!$A$424:$ADO$424,0)-1))*1000</f>
        <v>590897.6</v>
      </c>
      <c r="BR222" s="308">
        <f ca="1">IF(ISERROR(OFFSET('Daten GWP'!$A$1,MATCH(BR$5,'Daten GWP'!$A:$A,0)-1,MATCH(AN222,'Daten GWP'!$A$424:$ADO$424,0)-1)),0,OFFSET('Daten GWP'!$A$1,MATCH(BR$5,'Daten GWP'!$A:$A,0)-1,MATCH(AN222,'Daten GWP'!$A$424:$ADO$424,0)-1))*1000</f>
        <v>0</v>
      </c>
      <c r="BS222" s="308">
        <f ca="1">IF(ISERROR(OFFSET('Daten GWP'!$A$1,MATCH(BS$5,'Daten GWP'!$A:$A,0)-1,MATCH(AO222,'Daten GWP'!$A$424:$ADO$424,0)-1)),0,OFFSET('Daten GWP'!$A$1,MATCH(BS$5,'Daten GWP'!$A:$A,0)-1,MATCH(AO222,'Daten GWP'!$A$424:$ADO$424,0)-1))*1000</f>
        <v>115207.01</v>
      </c>
      <c r="BT222" s="308">
        <f ca="1">IF(ISERROR(OFFSET('Daten GWP'!$A$1,MATCH(BT$5,'Daten GWP'!$A:$A,0)-1,MATCH(AP222,'Daten GWP'!$A$424:$ADO$424,0)-1)),0,OFFSET('Daten GWP'!$A$1,MATCH(BT$5,'Daten GWP'!$A:$A,0)-1,MATCH(AP222,'Daten GWP'!$A$424:$ADO$424,0)-1))*1000</f>
        <v>0</v>
      </c>
      <c r="BU222" s="308">
        <f t="shared" ca="1" si="158"/>
        <v>706104.61</v>
      </c>
      <c r="BV222" s="308">
        <f ca="1">IF(ISERROR(OFFSET('Daten GWP'!$A$1,MATCH(BV$5,'Daten GWP'!$A:$A,0)-1,MATCH(AQ222,'Daten GWP'!$A$424:$ADO$424,0)-1)),0,OFFSET('Daten GWP'!$A$1,MATCH(BV$5,'Daten GWP'!$A:$A,0)-1,MATCH(AQ222,'Daten GWP'!$A$424:$ADO$424,0)-1))*1000</f>
        <v>205.92299</v>
      </c>
      <c r="BW222" s="308">
        <f ca="1">IF(ISERROR(OFFSET('Daten GWP'!$A$1,MATCH(BW$5,'Daten GWP'!$A:$A,0)-1,MATCH(AR222,'Daten GWP'!$A$424:$ADO$424,0)-1)),0,OFFSET('Daten GWP'!$A$1,MATCH(BW$5,'Daten GWP'!$A:$A,0)-1,MATCH(AR222,'Daten GWP'!$A$424:$ADO$424,0)-1))*1000</f>
        <v>4118.4598000000005</v>
      </c>
      <c r="BX222" s="308">
        <f ca="1">IF(ISERROR(OFFSET('Daten GWP'!$A$1,MATCH(BX$5,'Daten GWP'!$A:$A,0)-1,MATCH(AS222,'Daten GWP'!$A$424:$ADO$424,0)-1)),0,OFFSET('Daten GWP'!$A$1,MATCH(BX$5,'Daten GWP'!$A:$A,0)-1,MATCH(AS222,'Daten GWP'!$A$424:$ADO$424,0)-1))*1000</f>
        <v>0</v>
      </c>
      <c r="BY222" s="309">
        <f t="shared" ca="1" si="149"/>
        <v>710428.99278999993</v>
      </c>
      <c r="BZ222" s="308">
        <f ca="1">IF(ISERROR(OFFSET('Daten GWP'!$A$1,MATCH(BZ$5,'Daten GWP'!$A:$A,0)-1,MATCH(AT222,'Daten GWP'!$A$424:$ADO$424,0)-1)),0,OFFSET('Daten GWP'!$A$1,MATCH(BZ$5,'Daten GWP'!$A:$A,0)-1,MATCH(AT222,'Daten GWP'!$A$424:$ADO$424,0)-1))*1000</f>
        <v>710428.99</v>
      </c>
      <c r="CA222" s="305">
        <f t="shared" ca="1" si="159"/>
        <v>0.99999999607279555</v>
      </c>
      <c r="CB222" s="310">
        <f ca="1">IF(ISERROR(OFFSET('Daten Elementary'!$A$1,MATCH(CB$5,'Daten Elementary'!$A:$A,0)-1,MATCH(AM222,'Daten Elementary'!$A$424:$ADO$424,0)-1)),0,OFFSET('Daten Elementary'!$A$1,MATCH(CB$5,'Daten Elementary'!$A:$A,0)-1,MATCH(AM222,'Daten Elementary'!$A$424:$ADO$424,0)-1))*1000000</f>
        <v>44600</v>
      </c>
      <c r="CC222" s="310">
        <f ca="1">IF(ISERROR(OFFSET('Daten Elementary'!$A$1,MATCH(CC$5,'Daten Elementary'!$A:$A,0)-1,MATCH(AN222,'Daten Elementary'!$A$424:$ADO$424,0)-1)),0,OFFSET('Daten Elementary'!$A$1,MATCH(CC$5,'Daten Elementary'!$A:$A,0)-1,MATCH(AN222,'Daten Elementary'!$A$424:$ADO$424,0)-1))*1000000</f>
        <v>0</v>
      </c>
      <c r="CD222" s="310">
        <f ca="1">IF(ISERROR(OFFSET('Daten Elementary'!$A$1,MATCH(CD$5,'Daten Elementary'!$A:$A,0)-1,MATCH(AO222,'Daten Elementary'!$A$424:$ADO$424,0)-1)),0,OFFSET('Daten Elementary'!$A$1,MATCH(CD$5,'Daten Elementary'!$A:$A,0)-1,MATCH(AO222,'Daten Elementary'!$A$424:$ADO$424,0)-1))*1000000</f>
        <v>46360.111000000004</v>
      </c>
      <c r="CE222" s="310">
        <f ca="1">IF(ISERROR(OFFSET('Daten Elementary'!$A$1,MATCH(CE$5,'Daten Elementary'!$A:$A,0)-1,MATCH(AP222,'Daten Elementary'!$A$424:$ADO$424,0)-1)),0,OFFSET('Daten Elementary'!$A$1,MATCH(CE$5,'Daten Elementary'!$A:$A,0)-1,MATCH(AP222,'Daten Elementary'!$A$424:$ADO$424,0)-1))*1000000</f>
        <v>0</v>
      </c>
      <c r="CF222" s="310">
        <f t="shared" ca="1" si="160"/>
        <v>90960.111000000004</v>
      </c>
      <c r="CG222" s="310">
        <f ca="1">IF(ISERROR(OFFSET('Daten Elementary'!$A$1,MATCH(CG$5,'Daten Elementary'!$A:$A,0)-1,MATCH(AQ222,'Daten Elementary'!$A$424:$ADO$424,0)-1)),0,OFFSET('Daten Elementary'!$A$1,MATCH(CG$5,'Daten Elementary'!$A:$A,0)-1,MATCH(AQ222,'Daten Elementary'!$A$424:$ADO$424,0)-1))*1000000</f>
        <v>83.820962999999992</v>
      </c>
      <c r="CH222" s="310">
        <f ca="1">IF(ISERROR(OFFSET('Daten Elementary'!$A$1,MATCH(CH$5,'Daten Elementary'!$A:$A,0)-1,MATCH(AR222,'Daten Elementary'!$A$424:$ADO$424,0)-1)),0,OFFSET('Daten Elementary'!$A$1,MATCH(CH$5,'Daten Elementary'!$A:$A,0)-1,MATCH(AR222,'Daten Elementary'!$A$424:$ADO$424,0)-1))*1000000</f>
        <v>1676.4193</v>
      </c>
      <c r="CI222" s="310">
        <f ca="1">IF(ISERROR(OFFSET('Daten Elementary'!$A$1,MATCH(CI$5,'Daten Elementary'!$A:$A,0)-1,MATCH(AS222,'Daten Elementary'!$A$424:$ADO$424,0)-1)),0,OFFSET('Daten Elementary'!$A$1,MATCH(CI$5,'Daten Elementary'!$A:$A,0)-1,MATCH(AS222,'Daten Elementary'!$A$424:$ADO$424,0)-1))*1000000</f>
        <v>0</v>
      </c>
      <c r="CJ222" s="311">
        <f t="shared" ca="1" si="161"/>
        <v>92720.351263000004</v>
      </c>
      <c r="CK222" s="310">
        <f ca="1">IF(ISERROR(OFFSET('Daten Elementary'!$A$1,MATCH(CK$5,'Daten Elementary'!$A:$A,0)-1,MATCH($AT222,'Daten Elementary'!$A$424:$ADO$424,0)-1)),0,OFFSET('Daten Elementary'!$A$1,MATCH(CK$5,'Daten Elementary'!$A:$A,0)-1,MATCH($AT222,'Daten Elementary'!$A$424:$ADO$424,0)-1))*1000000</f>
        <v>92720.351999999999</v>
      </c>
      <c r="CL222" s="305">
        <f t="shared" ca="1" si="162"/>
        <v>1.0000000079486324</v>
      </c>
      <c r="CM222" s="312">
        <f ca="1">IF(ISERROR(OFFSET('Daten Elementary'!$A$1,MATCH(CM$5,'Daten Elementary'!$A:$A,0)-1,MATCH(AM222,'Daten Elementary'!$A$424:$ADO$424,0)-1)),0,OFFSET('Daten Elementary'!$A$1,MATCH(CM$5,'Daten Elementary'!$A:$A,0)-1,MATCH(AM222,'Daten Elementary'!$A$424:$ADO$424,0)-1))*1000000</f>
        <v>44600</v>
      </c>
      <c r="CN222" s="312">
        <f ca="1">IF(ISERROR(OFFSET('Daten Elementary'!$A$1,MATCH(CN$5,'Daten Elementary'!$A:$A,0)-1,MATCH(AN222,'Daten Elementary'!$A$424:$ADO$424,0)-1)),0,OFFSET('Daten Elementary'!$A$1,MATCH(CN$5,'Daten Elementary'!$A:$A,0)-1,MATCH(AN222,'Daten Elementary'!$A$424:$ADO$424,0)-1))*1000000</f>
        <v>0</v>
      </c>
      <c r="CO222" s="312">
        <f ca="1">IF(ISERROR(OFFSET('Daten Elementary'!$A$1,MATCH(CO$5,'Daten Elementary'!$A:$A,0)-1,MATCH(AO222,'Daten Elementary'!$A$424:$ADO$424,0)-1)),0,OFFSET('Daten Elementary'!$A$1,MATCH(CO$5,'Daten Elementary'!$A:$A,0)-1,MATCH(AO222,'Daten Elementary'!$A$424:$ADO$424,0)-1))*1000000</f>
        <v>37714.026999999995</v>
      </c>
      <c r="CP222" s="312">
        <f ca="1">IF(ISERROR(OFFSET('Daten Elementary'!$A$1,MATCH(CP$5,'Daten Elementary'!$A:$A,0)-1,MATCH(AP222,'Daten Elementary'!$A$424:$ADO$424,0)-1)),0,OFFSET('Daten Elementary'!$A$1,MATCH(CP$5,'Daten Elementary'!$A:$A,0)-1,MATCH(AP222,'Daten Elementary'!$A$424:$ADO$424,0)-1))*1000000</f>
        <v>0</v>
      </c>
      <c r="CQ222" s="312">
        <f t="shared" ca="1" si="163"/>
        <v>82314.027000000002</v>
      </c>
      <c r="CR222" s="312">
        <f ca="1">IF(ISERROR(OFFSET('Daten Elementary'!$A$1,MATCH(CR$5,'Daten Elementary'!$A:$A,0)-1,MATCH(AQ222,'Daten Elementary'!$A$424:$ADO$424,0)-1)),0,OFFSET('Daten Elementary'!$A$1,MATCH(CR$5,'Daten Elementary'!$A:$A,0)-1,MATCH(AQ222,'Daten Elementary'!$A$424:$ADO$424,0)-1))*1000000</f>
        <v>43.997895999999997</v>
      </c>
      <c r="CS222" s="312">
        <f ca="1">IF(ISERROR(OFFSET('Daten Elementary'!$A$1,MATCH(CS$5,'Daten Elementary'!$A:$A,0)-1,MATCH(AR222,'Daten Elementary'!$A$424:$ADO$424,0)-1)),0,OFFSET('Daten Elementary'!$A$1,MATCH(CS$5,'Daten Elementary'!$A:$A,0)-1,MATCH(AR222,'Daten Elementary'!$A$424:$ADO$424,0)-1))*1000000</f>
        <v>879.95792000000006</v>
      </c>
      <c r="CT222" s="312">
        <f ca="1">IF(ISERROR(OFFSET('Daten Elementary'!$A$1,MATCH(CT$5,'Daten Elementary'!$A:$A,0)-1,MATCH(AS222,'Daten Elementary'!$A$424:$ADO$424,0)-1)),0,OFFSET('Daten Elementary'!$A$1,MATCH(CT$5,'Daten Elementary'!$A:$A,0)-1,MATCH(AS222,'Daten Elementary'!$A$424:$ADO$424,0)-1))*1000000</f>
        <v>0</v>
      </c>
      <c r="CU222" s="313">
        <f t="shared" ca="1" si="164"/>
        <v>83237.982816000003</v>
      </c>
      <c r="CV222" s="312">
        <f ca="1">IF(ISERROR(OFFSET('Daten Elementary'!$A$1,MATCH(CV$5,'Daten Elementary'!$A:$A,0)-1,MATCH($AT222,'Daten Elementary'!$A$424:$ADO$424,0)-1)),0,OFFSET('Daten Elementary'!$A$1,MATCH(CV$5,'Daten Elementary'!$A:$A,0)-1,MATCH($AT222,'Daten Elementary'!$A$424:$ADO$424,0)-1))*1000000</f>
        <v>83237.983000000007</v>
      </c>
      <c r="CW222" s="305">
        <f t="shared" ca="1" si="165"/>
        <v>1.0000000022105293</v>
      </c>
      <c r="CX222" s="314">
        <f ca="1">IF(ISERROR(OFFSET('Daten Elementary'!$A$1,MATCH(CX$5,'Daten Elementary'!$A:$A,0)-1,MATCH(AM222,'Daten Elementary'!$A$424:$ADO$424,0)-1)),0,OFFSET('Daten Elementary'!$A$1,MATCH(CX$5,'Daten Elementary'!$A:$A,0)-1,MATCH(AM222,'Daten Elementary'!$A$424:$ADO$424,0)-1))*1000000</f>
        <v>286962.40000000002</v>
      </c>
      <c r="CY222" s="314">
        <f ca="1">IF(ISERROR(OFFSET('Daten Elementary'!$A$1,MATCH(CY$5,'Daten Elementary'!$A:$A,0)-1,MATCH(AN222,'Daten Elementary'!$A$424:$ADO$424,0)-1)),0,OFFSET('Daten Elementary'!$A$1,MATCH(CY$5,'Daten Elementary'!$A:$A,0)-1,MATCH(AN222,'Daten Elementary'!$A$424:$ADO$424,0)-1))*1000000</f>
        <v>0</v>
      </c>
      <c r="CZ222" s="314">
        <f ca="1">IF(ISERROR(OFFSET('Daten Elementary'!$A$1,MATCH(CZ$5,'Daten Elementary'!$A:$A,0)-1,MATCH(AO222,'Daten Elementary'!$A$424:$ADO$424,0)-1)),0,OFFSET('Daten Elementary'!$A$1,MATCH(CZ$5,'Daten Elementary'!$A:$A,0)-1,MATCH(AO222,'Daten Elementary'!$A$424:$ADO$424,0)-1))*1000000</f>
        <v>408946.19</v>
      </c>
      <c r="DA222" s="314">
        <f ca="1">IF(ISERROR(OFFSET('Daten Elementary'!$A$1,MATCH(DA$5,'Daten Elementary'!$A:$A,0)-1,MATCH(AP222,'Daten Elementary'!$A$424:$ADO$424,0)-1)),0,OFFSET('Daten Elementary'!$A$1,MATCH(DA$5,'Daten Elementary'!$A:$A,0)-1,MATCH(AP222,'Daten Elementary'!$A$424:$ADO$424,0)-1))*1000000</f>
        <v>0</v>
      </c>
      <c r="DB222" s="314">
        <f t="shared" ca="1" si="166"/>
        <v>695908.59000000008</v>
      </c>
      <c r="DC222" s="314">
        <f ca="1">IF(ISERROR(OFFSET('Daten Elementary'!$A$1,MATCH(DC$5,'Daten Elementary'!$A:$A,0)-1,MATCH(AQ222,'Daten Elementary'!$A$424:$ADO$424,0)-1)),0,OFFSET('Daten Elementary'!$A$1,MATCH(DC$5,'Daten Elementary'!$A:$A,0)-1,MATCH(AQ222,'Daten Elementary'!$A$424:$ADO$424,0)-1))*1000000</f>
        <v>741.16881999999998</v>
      </c>
      <c r="DD222" s="314">
        <f ca="1">IF(ISERROR(OFFSET('Daten Elementary'!$A$1,MATCH(DD$5,'Daten Elementary'!$A:$A,0)-1,MATCH(AR222,'Daten Elementary'!$A$424:$ADO$424,0)-1)),0,OFFSET('Daten Elementary'!$A$1,MATCH(DD$5,'Daten Elementary'!$A:$A,0)-1,MATCH(AR222,'Daten Elementary'!$A$424:$ADO$424,0)-1))*1000000</f>
        <v>14823.375999999998</v>
      </c>
      <c r="DE222" s="314">
        <f ca="1">IF(ISERROR(OFFSET('Daten Elementary'!$A$1,MATCH(DE$5,'Daten Elementary'!$A:$A,0)-1,MATCH(AS222,'Daten Elementary'!$A$424:$ADO$424,0)-1)),0,OFFSET('Daten Elementary'!$A$1,MATCH(DE$5,'Daten Elementary'!$A:$A,0)-1,MATCH(AS222,'Daten Elementary'!$A$424:$ADO$424,0)-1))*1000000</f>
        <v>0</v>
      </c>
      <c r="DF222" s="315">
        <f t="shared" ca="1" si="167"/>
        <v>711473.13482000015</v>
      </c>
      <c r="DG222" s="314">
        <f ca="1">IF(ISERROR(OFFSET('Daten Elementary'!$A$1,MATCH(DG$5,'Daten Elementary'!$A:$A,0)-1,MATCH($AT222,'Daten Elementary'!$A$424:$ADO$424,0)-1)),0,OFFSET('Daten Elementary'!$A$1,MATCH(DG$5,'Daten Elementary'!$A:$A,0)-1,MATCH($AT222,'Daten Elementary'!$A$424:$ADO$424,0)-1))*1000000</f>
        <v>711473.1399999999</v>
      </c>
      <c r="DH222" s="305">
        <f t="shared" ca="1" si="168"/>
        <v>1.0000000072806681</v>
      </c>
      <c r="DI222" s="316">
        <f ca="1">IF(ISERROR(OFFSET('Daten Elementary'!$A$1,MATCH(DI$5,'Daten Elementary'!$A:$A,0)-1,MATCH(AM222,'Daten Elementary'!$A$424:$ADO$424,0)-1)),0,OFFSET('Daten Elementary'!$A$1,MATCH(DI$5,'Daten Elementary'!$A:$A,0)-1,MATCH(AM222,'Daten Elementary'!$A$424:$ADO$424,0)-1))*1000000</f>
        <v>1570000</v>
      </c>
      <c r="DJ222" s="316">
        <f ca="1">IF(ISERROR(OFFSET('Daten Elementary'!$A$1,MATCH(DJ$5,'Daten Elementary'!$A:$A,0)-1,MATCH(AN222,'Daten Elementary'!$A$424:$ADO$424,0)-1)),0,OFFSET('Daten Elementary'!$A$1,MATCH(DJ$5,'Daten Elementary'!$A:$A,0)-1,MATCH(AN222,'Daten Elementary'!$A$424:$ADO$424,0)-1))*1000000</f>
        <v>0</v>
      </c>
      <c r="DK222" s="316">
        <f ca="1">IF(ISERROR(OFFSET('Daten Elementary'!$A$1,MATCH(DK$5,'Daten Elementary'!$A:$A,0)-1,MATCH(AO222,'Daten Elementary'!$A$424:$ADO$424,0)-1)),0,OFFSET('Daten Elementary'!$A$1,MATCH(DK$5,'Daten Elementary'!$A:$A,0)-1,MATCH(AO222,'Daten Elementary'!$A$424:$ADO$424,0)-1))*1000000</f>
        <v>493602</v>
      </c>
      <c r="DL222" s="316">
        <f ca="1">IF(ISERROR(OFFSET('Daten Elementary'!$A$1,MATCH(DL$5,'Daten Elementary'!$A:$A,0)-1,MATCH(AP222,'Daten Elementary'!$A$424:$ADO$424,0)-1)),0,OFFSET('Daten Elementary'!$A$1,MATCH(DL$5,'Daten Elementary'!$A:$A,0)-1,MATCH(AP222,'Daten Elementary'!$A$424:$ADO$424,0)-1))*1000000</f>
        <v>0</v>
      </c>
      <c r="DM222" s="316">
        <f t="shared" ca="1" si="169"/>
        <v>2063602</v>
      </c>
      <c r="DN222" s="316">
        <f ca="1">IF(ISERROR(OFFSET('Daten Elementary'!$A$1,MATCH(DN$5,'Daten Elementary'!$A:$A,0)-1,MATCH(AQ222,'Daten Elementary'!$A$424:$ADO$424,0)-1)),0,OFFSET('Daten Elementary'!$A$1,MATCH(DN$5,'Daten Elementary'!$A:$A,0)-1,MATCH(AQ222,'Daten Elementary'!$A$424:$ADO$424,0)-1))*1000000</f>
        <v>314.76231999999999</v>
      </c>
      <c r="DO222" s="316">
        <f ca="1">IF(ISERROR(OFFSET('Daten Elementary'!$A$1,MATCH(DO$5,'Daten Elementary'!$A:$A,0)-1,MATCH(AR222,'Daten Elementary'!$A$424:$ADO$424,0)-1)),0,OFFSET('Daten Elementary'!$A$1,MATCH(DO$5,'Daten Elementary'!$A:$A,0)-1,MATCH(AR222,'Daten Elementary'!$A$424:$ADO$424,0)-1))*1000000</f>
        <v>6295.2464</v>
      </c>
      <c r="DP222" s="316">
        <f ca="1">IF(ISERROR(OFFSET('Daten Elementary'!$A$1,MATCH(DP$5,'Daten Elementary'!$A:$A,0)-1,MATCH(AS222,'Daten Elementary'!$A$424:$ADO$424,0)-1)),0,OFFSET('Daten Elementary'!$A$1,MATCH(DP$5,'Daten Elementary'!$A:$A,0)-1,MATCH(AS222,'Daten Elementary'!$A$424:$ADO$424,0)-1))*1000000</f>
        <v>0</v>
      </c>
      <c r="DQ222" s="317">
        <f t="shared" ca="1" si="170"/>
        <v>2070212.00872</v>
      </c>
      <c r="DR222" s="316">
        <f ca="1">IF(ISERROR(OFFSET('Daten Elementary'!$A$1,MATCH(DR$5,'Daten Elementary'!$A:$A,0)-1,MATCH($AT222,'Daten Elementary'!$A$424:$ADO$424,0)-1)),0,OFFSET('Daten Elementary'!$A$1,MATCH(DR$5,'Daten Elementary'!$A:$A,0)-1,MATCH($AT222,'Daten Elementary'!$A$424:$ADO$424,0)-1))*1000000</f>
        <v>2070212.0000000002</v>
      </c>
      <c r="DS222" s="305">
        <f t="shared" ca="1" si="171"/>
        <v>0.99999999578787113</v>
      </c>
      <c r="DT222" s="318">
        <f ca="1">IF(ISERROR(OFFSET('Daten UBP13'!$A$1,MATCH(DT$5,'Daten UBP13'!$A:$A,0)-1,MATCH(AM222,'Daten UBP13'!$A$424:$AEG$424,0)-1)),0,OFFSET('Daten UBP13'!$A$1,MATCH(DT$5,'Daten UBP13'!$A:$A,0)-1,MATCH(AM222,'Daten UBP13'!$A$424:$AEG$424,0)-1))</f>
        <v>365157.67</v>
      </c>
      <c r="DU222" s="318">
        <f ca="1">IF(ISERROR(OFFSET('Daten UBP13'!$A$1,MATCH(DU$5,'Daten UBP13'!$A:$A,0)-1,MATCH(AN222,'Daten UBP13'!$A$424:$AEG$424,0)-1)),0,OFFSET('Daten UBP13'!$A$1,MATCH(DU$5,'Daten UBP13'!$A:$A,0)-1,MATCH(AN222,'Daten UBP13'!$A$424:$AEG$424,0)-1))</f>
        <v>0</v>
      </c>
      <c r="DV222" s="318">
        <f ca="1">IF(ISERROR(OFFSET('Daten UBP13'!$A$1,MATCH(DV$5,'Daten UBP13'!$A:$A,0)-1,MATCH(AO222,'Daten UBP13'!$A$424:$AEG$424,0)-1)),0,OFFSET('Daten UBP13'!$A$1,MATCH(DV$5,'Daten UBP13'!$A:$A,0)-1,MATCH(AO222,'Daten UBP13'!$A$424:$AEG$424,0)-1))</f>
        <v>243888.91</v>
      </c>
      <c r="DW222" s="318">
        <f ca="1">IF(ISERROR(OFFSET('Daten UBP13'!$A$1,MATCH(DW$5,'Daten UBP13'!$A:$A,0)-1,MATCH(AP222,'Daten UBP13'!$A$424:$AEG$424,0)-1)),0,OFFSET('Daten UBP13'!$A$1,MATCH(DW$5,'Daten UBP13'!$A:$A,0)-1,MATCH(AP222,'Daten UBP13'!$A$424:$AEG$424,0)-1))</f>
        <v>0</v>
      </c>
      <c r="DX222" s="318">
        <f t="shared" ca="1" si="172"/>
        <v>609046.57999999996</v>
      </c>
      <c r="DY222" s="318">
        <f ca="1">IF(ISERROR(OFFSET('Daten UBP13'!$A$1,MATCH(DY$5,'Daten UBP13'!$A:$A,0)-1,MATCH(AQ222,'Daten UBP13'!$A$424:$AEG$424,0)-1)),0,OFFSET('Daten UBP13'!$A$1,MATCH(DY$5,'Daten UBP13'!$A:$A,0)-1,MATCH(AQ222,'Daten UBP13'!$A$424:$AEG$424,0)-1))</f>
        <v>218.86302000000001</v>
      </c>
      <c r="DZ222" s="318">
        <f ca="1">IF(ISERROR(OFFSET('Daten UBP13'!$A$1,MATCH(DZ$5,'Daten UBP13'!$A:$A,0)-1,MATCH(AR222,'Daten UBP13'!$A$424:$AEG$424,0)-1)),0,OFFSET('Daten UBP13'!$A$1,MATCH(DZ$5,'Daten UBP13'!$A:$A,0)-1,MATCH(AR222,'Daten UBP13'!$A$424:$AEG$424,0)-1))</f>
        <v>4377.2602999999999</v>
      </c>
      <c r="EA222" s="318">
        <f ca="1">IF(ISERROR(OFFSET('Daten UBP13'!$A$1,MATCH(EA$5,'Daten UBP13'!$A:$A,0)-1,MATCH(AS222,'Daten UBP13'!$A$424:$AEG$424,0)-1)),0,OFFSET('Daten UBP13'!$A$1,MATCH(EA$5,'Daten UBP13'!$A:$A,0)-1,MATCH(AS222,'Daten UBP13'!$A$424:$AEG$424,0)-1))</f>
        <v>0</v>
      </c>
      <c r="EB222" s="319">
        <f t="shared" ca="1" si="173"/>
        <v>613642.70331999997</v>
      </c>
      <c r="EC222" s="318">
        <f ca="1">IF(ISERROR(OFFSET('Daten UBP13'!$A$1,MATCH(EC$5,'Daten UBP13'!$A:$A,0)-1,MATCH(AT222,'Daten UBP13'!$A$424:$AEG$424,0)-1)),0,OFFSET('Daten UBP13'!$A$1,MATCH(EC$5,'Daten UBP13'!$A:$A,0)-1,MATCH(AT222,'Daten UBP13'!$A$424:$AEG$424,0)-1))</f>
        <v>613642.71</v>
      </c>
      <c r="ED222" s="305">
        <f t="shared" ca="1" si="174"/>
        <v>1.0000000108858134</v>
      </c>
      <c r="EE222" s="320">
        <f ca="1">IF(ISERROR(OFFSET('Daten ReCiPe'!$A$1,MATCH(EE$5,'Daten ReCiPe'!$A:$A,0)-1,MATCH(AM222,'Daten ReCiPe'!$A$424:$ADO$424,0)-1)),0,OFFSET('Daten ReCiPe'!$A$1,MATCH(EE$5,'Daten ReCiPe'!$A:$A,0)-1,MATCH(AM222,'Daten ReCiPe'!$A$424:$ADO$424,0)-1))*1000</f>
        <v>29482.736000000001</v>
      </c>
      <c r="EF222" s="320">
        <f ca="1">IF(ISERROR(OFFSET('Daten ReCiPe'!$A$1,MATCH(EF$5,'Daten ReCiPe'!$A:$A,0)-1,MATCH(AN222,'Daten ReCiPe'!$A$424:$ADO$424,0)-1)),0,OFFSET('Daten ReCiPe'!$A$1,MATCH(EF$5,'Daten ReCiPe'!$A:$A,0)-1,MATCH(AN222,'Daten ReCiPe'!$A$424:$ADO$424,0)-1))*1000</f>
        <v>0</v>
      </c>
      <c r="EG222" s="320">
        <f ca="1">IF(ISERROR(OFFSET('Daten ReCiPe'!$A$1,MATCH(EG$5,'Daten ReCiPe'!$A:$A,0)-1,MATCH(AO222,'Daten ReCiPe'!$A$424:$ADO$424,0)-1)),0,OFFSET('Daten ReCiPe'!$A$1,MATCH(EG$5,'Daten ReCiPe'!$A:$A,0)-1,MATCH(AO222,'Daten ReCiPe'!$A$424:$ADO$424,0)-1))*1000</f>
        <v>38679.166000000005</v>
      </c>
      <c r="EH222" s="320">
        <f ca="1">IF(ISERROR(OFFSET('Daten ReCiPe'!$A$1,MATCH(EH$5,'Daten ReCiPe'!$A:$A,0)-1,MATCH(AP222,'Daten ReCiPe'!$A$424:$ADO$424,0)-1)),0,OFFSET('Daten ReCiPe'!$A$1,MATCH(EH$5,'Daten ReCiPe'!$A:$A,0)-1,MATCH(AP222,'Daten ReCiPe'!$A$424:$ADO$424,0)-1))*1000</f>
        <v>0</v>
      </c>
      <c r="EI222" s="320">
        <f t="shared" ca="1" si="175"/>
        <v>68161.902000000002</v>
      </c>
      <c r="EJ222" s="320">
        <f ca="1">IF(ISERROR(OFFSET('Daten ReCiPe'!$A$1,MATCH(EJ$5,'Daten ReCiPe'!$A:$A,0)-1,MATCH(AQ222,'Daten ReCiPe'!$A$424:$ADO$424,0)-1)),0,OFFSET('Daten ReCiPe'!$A$1,MATCH(EJ$5,'Daten ReCiPe'!$A:$A,0)-1,MATCH(AQ222,'Daten ReCiPe'!$A$424:$ADO$424,0)-1))*1000</f>
        <v>19.832385000000002</v>
      </c>
      <c r="EK222" s="320">
        <f ca="1">IF(ISERROR(OFFSET('Daten ReCiPe'!$A$1,MATCH(EK$5,'Daten ReCiPe'!$A:$A,0)-1,MATCH(AR222,'Daten ReCiPe'!$A$424:$ADO$424,0)-1)),0,OFFSET('Daten ReCiPe'!$A$1,MATCH(EK$5,'Daten ReCiPe'!$A:$A,0)-1,MATCH(AR222,'Daten ReCiPe'!$A$424:$ADO$424,0)-1))*1000</f>
        <v>396.64769999999999</v>
      </c>
      <c r="EL222" s="320">
        <f ca="1">IF(ISERROR(OFFSET('Daten ReCiPe'!$A$1,MATCH(EL$5,'Daten ReCiPe'!$A:$A,0)-1,MATCH(AS222,'Daten ReCiPe'!$A$424:$ADO$424,0)-1)),0,OFFSET('Daten ReCiPe'!$A$1,MATCH(EL$5,'Daten ReCiPe'!$A:$A,0)-1,MATCH(AS222,'Daten ReCiPe'!$A$424:$ADO$424,0)-1))*1000</f>
        <v>0</v>
      </c>
      <c r="EM222" s="321">
        <f t="shared" ca="1" si="176"/>
        <v>68578.382085000005</v>
      </c>
      <c r="EN222" s="320">
        <f ca="1">IF(ISERROR(OFFSET('Daten ReCiPe'!$A$1,MATCH(EN$5,'Daten ReCiPe'!$A:$A,0)-1,MATCH(AT222,'Daten ReCiPe'!$A$424:$ADO$424,0)-1)),0,OFFSET('Daten ReCiPe'!$A$1,MATCH(EN$5,'Daten ReCiPe'!$A:$A,0)-1,MATCH(AT222,'Daten ReCiPe'!$A$424:$ADO$424,0)-1))*1000</f>
        <v>68578.383000000002</v>
      </c>
      <c r="EO222" s="305">
        <f t="shared" ca="1" si="177"/>
        <v>1.000000013342397</v>
      </c>
      <c r="EP222" s="322">
        <f ca="1">IF(ISERROR(OFFSET('Daten Elementary'!$A$1,MATCH(EP$5,'Daten Elementary'!$A:$A,0)-1,MATCH(AM222,'Daten Elementary'!$A$424:$ADO$424,0)-1)),0,OFFSET('Daten Elementary'!$A$1,MATCH(EP$5,'Daten Elementary'!$A:$A,0)-1,MATCH(AM222,'Daten Elementary'!$A$424:$ADO$424,0)-1))*1000000</f>
        <v>182600</v>
      </c>
      <c r="EQ222" s="322">
        <f ca="1">IF(ISERROR(OFFSET('Daten Elementary'!$A$1,MATCH(EQ$5,'Daten Elementary'!$A:$A,0)-1,MATCH(AN222,'Daten Elementary'!$A$424:$ADO$424,0)-1)),0,OFFSET('Daten Elementary'!$A$1,MATCH(EQ$5,'Daten Elementary'!$A:$A,0)-1,MATCH(AN222,'Daten Elementary'!$A$424:$ADO$424,0)-1))*1000000</f>
        <v>0</v>
      </c>
      <c r="ER222" s="322">
        <f ca="1">IF(ISERROR(OFFSET('Daten Elementary'!$A$1,MATCH(ER$5,'Daten Elementary'!$A:$A,0)-1,MATCH(AO222,'Daten Elementary'!$A$424:$ADO$424,0)-1)),0,OFFSET('Daten Elementary'!$A$1,MATCH(ER$5,'Daten Elementary'!$A:$A,0)-1,MATCH(AO222,'Daten Elementary'!$A$424:$ADO$424,0)-1))*1000000</f>
        <v>1095547.8999999999</v>
      </c>
      <c r="ES222" s="322">
        <f ca="1">IF(ISERROR(OFFSET('Daten Elementary'!$A$1,MATCH(ES$5,'Daten Elementary'!$A:$A,0)-1,MATCH(AP222,'Daten Elementary'!$A$424:$ADO$424,0)-1)),0,OFFSET('Daten Elementary'!$A$1,MATCH(ES$5,'Daten Elementary'!$A:$A,0)-1,MATCH(AP222,'Daten Elementary'!$A$424:$ADO$424,0)-1))*1000000</f>
        <v>0</v>
      </c>
      <c r="ET222" s="322">
        <f t="shared" ca="1" si="178"/>
        <v>1278147.8999999999</v>
      </c>
      <c r="EU222" s="322">
        <f ca="1">IF(ISERROR(OFFSET('Daten Elementary'!$A$1,MATCH(EU$5,'Daten Elementary'!$A:$A,0)-1,MATCH(AQ222,'Daten Elementary'!$A$424:$ADO$424,0)-1)),0,OFFSET('Daten Elementary'!$A$1,MATCH(EU$5,'Daten Elementary'!$A:$A,0)-1,MATCH(AQ222,'Daten Elementary'!$A$424:$ADO$424,0)-1))*1000000</f>
        <v>366.49517000000003</v>
      </c>
      <c r="EV222" s="322">
        <f ca="1">IF(ISERROR(OFFSET('Daten Elementary'!$A$1,MATCH(EV$5,'Daten Elementary'!$A:$A,0)-1,MATCH(AR222,'Daten Elementary'!$A$424:$ADO$424,0)-1)),0,OFFSET('Daten Elementary'!$A$1,MATCH(EV$5,'Daten Elementary'!$A:$A,0)-1,MATCH(AR222,'Daten Elementary'!$A$424:$ADO$424,0)-1))*1000000</f>
        <v>7329.9035000000003</v>
      </c>
      <c r="EW222" s="322">
        <f ca="1">IF(ISERROR(OFFSET('Daten Elementary'!$A$1,MATCH(EW$5,'Daten Elementary'!$A:$A,0)-1,MATCH(AS222,'Daten Elementary'!$A$424:$ADO$424,0)-1)),0,OFFSET('Daten Elementary'!$A$1,MATCH(EW$5,'Daten Elementary'!$A:$A,0)-1,MATCH(AS222,'Daten Elementary'!$A$424:$ADO$424,0)-1))*1000000</f>
        <v>0</v>
      </c>
      <c r="EX222" s="323">
        <f t="shared" ca="1" si="179"/>
        <v>1285844.2986699999</v>
      </c>
      <c r="EY222" s="322">
        <f ca="1">IF(ISERROR(OFFSET('Daten Elementary'!$A$1,MATCH(EY$5,'Daten Elementary'!$A:$A,0)-1,MATCH($AT222,'Daten Elementary'!$A$424:$ADO$424,0)-1)),0,OFFSET('Daten Elementary'!$A$1,MATCH(EY$5,'Daten Elementary'!$A:$A,0)-1,MATCH($AT222,'Daten Elementary'!$A$424:$ADO$424,0)-1))*1000000</f>
        <v>1285844.3</v>
      </c>
      <c r="EZ222" s="305">
        <f t="shared" ca="1" si="180"/>
        <v>1.0000000010343399</v>
      </c>
      <c r="FA222" s="314">
        <f ca="1">IF(ISERROR(OFFSET('Daten Elementary'!$A$1,MATCH(FA$5,'Daten Elementary'!$A:$A,0)-1,MATCH(AM222,'Daten Elementary'!$A$424:$ADO$424,0)-1)),0,OFFSET('Daten Elementary'!$A$1,MATCH(FA$5,'Daten Elementary'!$A:$A,0)-1,MATCH(AM222,'Daten Elementary'!$A$424:$ADO$424,0)-1))*1000</f>
        <v>575190</v>
      </c>
      <c r="FB222" s="314">
        <f ca="1">IF(ISERROR(OFFSET('Daten Elementary'!$A$1,MATCH(FB$5,'Daten Elementary'!$A:$A,0)-1,MATCH(AN222,'Daten Elementary'!$A$424:$ADO$424,0)-1)),0,OFFSET('Daten Elementary'!$A$1,MATCH(FB$5,'Daten Elementary'!$A:$A,0)-1,MATCH(AN222,'Daten Elementary'!$A$424:$ADO$424,0)-1))*1000</f>
        <v>0</v>
      </c>
      <c r="FC222" s="314">
        <f ca="1">IF(ISERROR(OFFSET('Daten Elementary'!$A$1,MATCH(FC$5,'Daten Elementary'!$A:$A,0)-1,MATCH(AO222,'Daten Elementary'!$A$424:$ADO$424,0)-1)),0,OFFSET('Daten Elementary'!$A$1,MATCH(FC$5,'Daten Elementary'!$A:$A,0)-1,MATCH(AO222,'Daten Elementary'!$A$424:$ADO$424,0)-1))*1000</f>
        <v>93708.264999999999</v>
      </c>
      <c r="FD222" s="314">
        <f ca="1">IF(ISERROR(OFFSET('Daten Elementary'!$A$1,MATCH(FD$5,'Daten Elementary'!$A:$A,0)-1,MATCH(AP222,'Daten Elementary'!$A$424:$ADO$424,0)-1)),0,OFFSET('Daten Elementary'!$A$1,MATCH(FD$5,'Daten Elementary'!$A:$A,0)-1,MATCH(AP222,'Daten Elementary'!$A$424:$ADO$424,0)-1))*1000</f>
        <v>0</v>
      </c>
      <c r="FE222" s="314">
        <f t="shared" ca="1" si="181"/>
        <v>668898.26500000001</v>
      </c>
      <c r="FF222" s="314">
        <f ca="1">IF(ISERROR(OFFSET('Daten Elementary'!$A$1,MATCH(FF$5,'Daten Elementary'!$A:$A,0)-1,MATCH(AQ222,'Daten Elementary'!$A$424:$ADO$424,0)-1)),0,OFFSET('Daten Elementary'!$A$1,MATCH(FF$5,'Daten Elementary'!$A:$A,0)-1,MATCH(AQ222,'Daten Elementary'!$A$424:$ADO$424,0)-1))*1000</f>
        <v>191.38355000000001</v>
      </c>
      <c r="FG222" s="314">
        <f ca="1">IF(ISERROR(OFFSET('Daten Elementary'!$A$1,MATCH(FG$5,'Daten Elementary'!$A:$A,0)-1,MATCH(AR222,'Daten Elementary'!$A$424:$ADO$424,0)-1)),0,OFFSET('Daten Elementary'!$A$1,MATCH(FG$5,'Daten Elementary'!$A:$A,0)-1,MATCH(AR222,'Daten Elementary'!$A$424:$ADO$424,0)-1))*1000</f>
        <v>3827.6709999999998</v>
      </c>
      <c r="FH222" s="314">
        <f ca="1">IF(ISERROR(OFFSET('Daten Elementary'!$A$1,MATCH(FH$5,'Daten Elementary'!$A:$A,0)-1,MATCH(AS222,'Daten Elementary'!$A$424:$ADO$424,0)-1)),0,OFFSET('Daten Elementary'!$A$1,MATCH(FH$5,'Daten Elementary'!$A:$A,0)-1,MATCH(AS222,'Daten Elementary'!$A$424:$ADO$424,0)-1))*1000</f>
        <v>0</v>
      </c>
      <c r="FI222" s="315">
        <f t="shared" ca="1" si="182"/>
        <v>672917.31955000001</v>
      </c>
      <c r="FJ222" s="314">
        <f ca="1">IF(ISERROR(OFFSET('Daten Elementary'!$A$1,MATCH(FJ$5,'Daten Elementary'!$A:$A,0)-1,MATCH($AT222,'Daten Elementary'!$A$424:$ADO$424,0)-1)),0,OFFSET('Daten Elementary'!$A$1,MATCH(FJ$5,'Daten Elementary'!$A:$A,0)-1,MATCH($AT222,'Daten Elementary'!$A$424:$ADO$424,0)-1))*1000</f>
        <v>672917.32000000007</v>
      </c>
      <c r="FK222" s="305">
        <f t="shared" ca="1" si="183"/>
        <v>1.0000000006687302</v>
      </c>
      <c r="FL222" s="314">
        <f ca="1">IF(ISERROR(OFFSET('Daten Elementary'!$A$1,MATCH(FL$5,'Daten Elementary'!$A:$A,0)-1,MATCH(AM222,'Daten Elementary'!$A$424:$ADO$424,0)-1)),0,OFFSET('Daten Elementary'!$A$1,MATCH(FL$5,'Daten Elementary'!$A:$A,0)-1,MATCH(AM222,'Daten Elementary'!$A$424:$ADO$424,0)-1))</f>
        <v>0</v>
      </c>
      <c r="FM222" s="314">
        <f ca="1">IF(ISERROR(OFFSET('Daten Elementary'!$A$1,MATCH(FM$5,'Daten Elementary'!$A:$A,0)-1,MATCH(AN222,'Daten Elementary'!$A$424:$ADO$424,0)-1)),0,OFFSET('Daten Elementary'!$A$1,MATCH(FM$5,'Daten Elementary'!$A:$A,0)-1,MATCH(AN222,'Daten Elementary'!$A$424:$ADO$424,0)-1))</f>
        <v>0</v>
      </c>
      <c r="FN222" s="314">
        <f ca="1">IF(ISERROR(OFFSET('Daten Elementary'!$A$1,MATCH(FN$5,'Daten Elementary'!$A:$A,0)-1,MATCH(AO222,'Daten Elementary'!$A$424:$ADO$424,0)-1)),0,OFFSET('Daten Elementary'!$A$1,MATCH(FN$5,'Daten Elementary'!$A:$A,0)-1,MATCH(AO222,'Daten Elementary'!$A$424:$ADO$424,0)-1))</f>
        <v>0</v>
      </c>
      <c r="FO222" s="314">
        <f ca="1">IF(ISERROR(OFFSET('Daten Elementary'!$A$1,MATCH(FO$5,'Daten Elementary'!$A:$A,0)-1,MATCH(AP222,'Daten Elementary'!$A$424:$ADO$424,0)-1)),0,OFFSET('Daten Elementary'!$A$1,MATCH(FO$5,'Daten Elementary'!$A:$A,0)-1,MATCH(AP222,'Daten Elementary'!$A$424:$ADO$424,0)-1))</f>
        <v>0</v>
      </c>
      <c r="FP222" s="314">
        <f t="shared" ca="1" si="184"/>
        <v>0</v>
      </c>
      <c r="FQ222" s="314">
        <f ca="1">IF(ISERROR(OFFSET('Daten Elementary'!$A$1,MATCH(FQ$5,'Daten Elementary'!$A:$A,0)-1,MATCH(AQ222,'Daten Elementary'!$A$424:$ADO$424,0)-1)),0,OFFSET('Daten Elementary'!$A$1,MATCH(FQ$5,'Daten Elementary'!$A:$A,0)-1,MATCH(AQ222,'Daten Elementary'!$A$424:$ADO$424,0)-1))</f>
        <v>0</v>
      </c>
      <c r="FR222" s="314">
        <f ca="1">IF(ISERROR(OFFSET('Daten Elementary'!$A$1,MATCH(FR$5,'Daten Elementary'!$A:$A,0)-1,MATCH(AR222,'Daten Elementary'!$A$424:$ADO$424,0)-1)),0,OFFSET('Daten Elementary'!$A$1,MATCH(FR$5,'Daten Elementary'!$A:$A,0)-1,MATCH(AR222,'Daten Elementary'!$A$424:$ADO$424,0)-1))</f>
        <v>0</v>
      </c>
      <c r="FS222" s="314">
        <f ca="1">IF(ISERROR(OFFSET('Daten Elementary'!$A$1,MATCH(FS$5,'Daten Elementary'!$A:$A,0)-1,MATCH(AS222,'Daten Elementary'!$A$424:$ADO$424,0)-1)),0,OFFSET('Daten Elementary'!$A$1,MATCH(FS$5,'Daten Elementary'!$A:$A,0)-1,MATCH(AS222,'Daten Elementary'!$A$424:$ADO$424,0)-1))</f>
        <v>0</v>
      </c>
      <c r="FT222" s="315">
        <f t="shared" ca="1" si="185"/>
        <v>0</v>
      </c>
      <c r="FU222" s="314">
        <f ca="1">IF(ISERROR(OFFSET('Daten Elementary'!$A$1,MATCH(FU$5,'Daten Elementary'!$A:$A,0)-1,MATCH($AT222,'Daten Elementary'!$A$424:$ADO$424,0)-1)),0,OFFSET('Daten Elementary'!$A$1,MATCH(FU$5,'Daten Elementary'!$A:$A,0)-1,MATCH($AT222,'Daten Elementary'!$A$424:$ADO$424,0)-1))</f>
        <v>0</v>
      </c>
      <c r="FV222" s="305">
        <f t="shared" ca="1" si="186"/>
        <v>0</v>
      </c>
      <c r="FW222" s="324"/>
      <c r="FX222" s="231" t="str">
        <f t="shared" si="187"/>
        <v>Helikopter, einmotorig, Kerosen (pro Flugstunde)</v>
      </c>
      <c r="FY222" s="231" t="str">
        <f t="shared" si="152"/>
        <v>Helikopter, einmotorig</v>
      </c>
      <c r="FZ222" s="231" t="str">
        <f t="shared" si="153"/>
        <v>, Kerosen</v>
      </c>
      <c r="GA222" s="231" t="str">
        <f t="shared" si="154"/>
        <v xml:space="preserve"> (pro Flugstunde)</v>
      </c>
      <c r="GB222" s="231"/>
    </row>
    <row r="223" spans="1:184" s="409" customFormat="1" hidden="1" outlineLevel="1">
      <c r="A223" s="406"/>
      <c r="B223" s="407"/>
      <c r="C223" s="408" t="s">
        <v>2380</v>
      </c>
      <c r="D223" s="409" t="s">
        <v>2381</v>
      </c>
      <c r="E223" s="408"/>
      <c r="F223" s="86"/>
      <c r="G223" s="90"/>
      <c r="H223" s="91"/>
      <c r="I223" s="88"/>
      <c r="J223" s="86"/>
      <c r="K223" s="86"/>
      <c r="L223" s="86"/>
      <c r="M223" s="86"/>
      <c r="N223" s="192" t="s">
        <v>64</v>
      </c>
      <c r="O223" s="410"/>
      <c r="P223" s="410"/>
      <c r="Q223" s="410"/>
      <c r="R223" s="193">
        <f ca="1">INDEX(INDIRECT($D$268),MATCH($AR223,$AR$4:$AR$284,0),MATCH(R$4,INDIRECT($E$268),0))</f>
        <v>16039.186000000002</v>
      </c>
      <c r="S223" s="410"/>
      <c r="T223" s="410"/>
      <c r="U223" s="410"/>
      <c r="V223" s="410"/>
      <c r="W223" s="411"/>
      <c r="X223" s="412"/>
      <c r="Y223" s="202"/>
      <c r="Z223" s="202"/>
      <c r="AA223" s="202"/>
      <c r="AB223" s="202"/>
      <c r="AC223" s="202"/>
      <c r="AD223" s="202"/>
      <c r="AE223" s="202"/>
      <c r="AF223" s="202"/>
      <c r="AG223" s="202"/>
      <c r="AH223" s="202"/>
      <c r="AI223" s="202"/>
      <c r="AJ223" s="202"/>
      <c r="AK223" s="202"/>
      <c r="AL223" s="202"/>
      <c r="AM223" s="202"/>
      <c r="AN223" s="202"/>
      <c r="AO223" s="202"/>
      <c r="AP223" s="202"/>
      <c r="AQ223" s="202"/>
      <c r="AR223" s="202" t="s">
        <v>2257</v>
      </c>
      <c r="AS223" s="202"/>
      <c r="AT223" s="202"/>
      <c r="AU223" s="413"/>
      <c r="AV223" s="413"/>
      <c r="AW223" s="413"/>
      <c r="AX223" s="413"/>
      <c r="AY223" s="413"/>
      <c r="AZ223" s="413"/>
      <c r="BA223" s="303">
        <f ca="1">IF(ISERROR(OFFSET('Daten KEA'!$A$1,MATCH(BA$5,'Daten KEA'!$A:$A,0)-1,MATCH(AR223,'Daten KEA'!$A$424:$ADO$424,0)-1)),0,OFFSET('Daten KEA'!$A$1,MATCH(BA$5,'Daten KEA'!$A:$A,0)-1,MATCH(AR223,'Daten KEA'!$A$424:$ADO$424,0)-1))</f>
        <v>294.84723000000002</v>
      </c>
      <c r="BB223" s="413"/>
      <c r="BC223" s="414"/>
      <c r="BD223" s="413"/>
      <c r="BE223" s="415"/>
      <c r="BF223" s="413"/>
      <c r="BG223" s="413"/>
      <c r="BH223" s="413"/>
      <c r="BI223" s="413"/>
      <c r="BJ223" s="413"/>
      <c r="BK223" s="413"/>
      <c r="BL223" s="306">
        <f ca="1">IF(ISERROR(OFFSET('Daten KEA'!$A$1,MATCH(BL$5,'Daten KEA'!$A:$A,0)-1,MATCH(AR223,'Daten KEA'!$A$424:$ADO$424,0)-1)),0,OFFSET('Daten KEA'!$A$1,MATCH(BL$5,'Daten KEA'!$A:$A,0)-1,MATCH(AR223,'Daten KEA'!$A$424:$ADO$424,0)-1))</f>
        <v>282.15398612159998</v>
      </c>
      <c r="BM223" s="413"/>
      <c r="BN223" s="414"/>
      <c r="BO223" s="413"/>
      <c r="BP223" s="415"/>
      <c r="BQ223" s="416"/>
      <c r="BR223" s="416"/>
      <c r="BS223" s="416"/>
      <c r="BT223" s="416"/>
      <c r="BU223" s="416"/>
      <c r="BV223" s="416"/>
      <c r="BW223" s="308">
        <f ca="1">IF(ISERROR(OFFSET('Daten GWP'!$A$1,MATCH(BW$5,'Daten GWP'!$A:$A,0)-1,MATCH(AR223,'Daten GWP'!$A$424:$ADO$424,0)-1)),0,OFFSET('Daten GWP'!$A$1,MATCH(BW$5,'Daten GWP'!$A:$A,0)-1,MATCH(AR223,'Daten GWP'!$A$424:$ADO$424,0)-1))*1000</f>
        <v>16039.186000000002</v>
      </c>
      <c r="BX223" s="416"/>
      <c r="BY223" s="417"/>
      <c r="BZ223" s="416"/>
      <c r="CA223" s="415"/>
      <c r="CB223" s="418"/>
      <c r="CC223" s="418"/>
      <c r="CD223" s="418"/>
      <c r="CE223" s="418"/>
      <c r="CF223" s="418"/>
      <c r="CG223" s="419"/>
      <c r="CH223" s="310">
        <f ca="1">IF(ISERROR(OFFSET('Daten Elementary'!$A$1,MATCH(CH$5,'Daten Elementary'!$A:$A,0)-1,MATCH(AR223,'Daten Elementary'!$A$424:$ADO$424,0)-1)),0,OFFSET('Daten Elementary'!$A$1,MATCH(CH$5,'Daten Elementary'!$A:$A,0)-1,MATCH(AR223,'Daten Elementary'!$A$424:$ADO$424,0)-1))*1000000</f>
        <v>14388.243999999999</v>
      </c>
      <c r="CI223" s="419"/>
      <c r="CJ223" s="420"/>
      <c r="CK223" s="419"/>
      <c r="CL223" s="421"/>
      <c r="CM223" s="422"/>
      <c r="CN223" s="422"/>
      <c r="CO223" s="422"/>
      <c r="CP223" s="422"/>
      <c r="CQ223" s="422"/>
      <c r="CR223" s="422"/>
      <c r="CS223" s="312">
        <f ca="1">IF(ISERROR(OFFSET('Daten Elementary'!$A$1,MATCH(CS$5,'Daten Elementary'!$A:$A,0)-1,MATCH(AR223,'Daten Elementary'!$A$424:$ADO$424,0)-1)),0,OFFSET('Daten Elementary'!$A$1,MATCH(CS$5,'Daten Elementary'!$A:$A,0)-1,MATCH(AR223,'Daten Elementary'!$A$424:$ADO$424,0)-1))*1000000</f>
        <v>7997.0721000000003</v>
      </c>
      <c r="CT223" s="422"/>
      <c r="CU223" s="423"/>
      <c r="CV223" s="422"/>
      <c r="CW223" s="421"/>
      <c r="CX223" s="422"/>
      <c r="CY223" s="422"/>
      <c r="CZ223" s="422"/>
      <c r="DA223" s="422"/>
      <c r="DB223" s="422"/>
      <c r="DC223" s="422"/>
      <c r="DD223" s="314">
        <f ca="1">IF(ISERROR(OFFSET('Daten Elementary'!$A$1,MATCH(DD$5,'Daten Elementary'!$A:$A,0)-1,MATCH(AR223,'Daten Elementary'!$A$424:$ADO$424,0)-1)),0,OFFSET('Daten Elementary'!$A$1,MATCH(DD$5,'Daten Elementary'!$A:$A,0)-1,MATCH(AR223,'Daten Elementary'!$A$424:$ADO$424,0)-1))*1000000</f>
        <v>14010.906999999999</v>
      </c>
      <c r="DE223" s="422"/>
      <c r="DF223" s="423"/>
      <c r="DG223" s="422"/>
      <c r="DH223" s="421"/>
      <c r="DI223" s="422"/>
      <c r="DJ223" s="422"/>
      <c r="DK223" s="422"/>
      <c r="DL223" s="422"/>
      <c r="DM223" s="422"/>
      <c r="DN223" s="422"/>
      <c r="DO223" s="316">
        <f ca="1">IF(ISERROR(OFFSET('Daten Elementary'!$A$1,MATCH(DO$5,'Daten Elementary'!$A:$A,0)-1,MATCH(AR223,'Daten Elementary'!$A$424:$ADO$424,0)-1)),0,OFFSET('Daten Elementary'!$A$1,MATCH(DO$5,'Daten Elementary'!$A:$A,0)-1,MATCH(AR223,'Daten Elementary'!$A$424:$ADO$424,0)-1))*1000000</f>
        <v>43470.137000000002</v>
      </c>
      <c r="DP223" s="422"/>
      <c r="DQ223" s="423"/>
      <c r="DR223" s="422"/>
      <c r="DS223" s="421"/>
      <c r="DT223" s="424"/>
      <c r="DU223" s="424"/>
      <c r="DV223" s="424"/>
      <c r="DW223" s="424"/>
      <c r="DX223" s="424"/>
      <c r="DY223" s="424"/>
      <c r="DZ223" s="318">
        <f ca="1">IF(ISERROR(OFFSET('Daten UBP13'!$A$1,MATCH(DZ$5,'Daten UBP13'!$A:$A,0)-1,MATCH(AR223,'Daten UBP13'!$A$424:$AEG$424,0)-1)),0,OFFSET('Daten UBP13'!$A$1,MATCH(DZ$5,'Daten UBP13'!$A:$A,0)-1,MATCH(AR223,'Daten UBP13'!$A$424:$AEG$424,0)-1))</f>
        <v>52852.08</v>
      </c>
      <c r="EA223" s="424"/>
      <c r="EB223" s="425"/>
      <c r="EC223" s="424"/>
      <c r="ED223" s="421"/>
      <c r="EE223" s="426"/>
      <c r="EF223" s="426"/>
      <c r="EG223" s="426"/>
      <c r="EH223" s="426"/>
      <c r="EI223" s="426"/>
      <c r="EJ223" s="426"/>
      <c r="EK223" s="320">
        <f ca="1">IF(ISERROR(OFFSET('Daten ReCiPe'!$A$1,MATCH(EK$5,'Daten ReCiPe'!$A:$A,0)-1,MATCH(AR223,'Daten ReCiPe'!$A$424:$ADO$424,0)-1)),0,OFFSET('Daten ReCiPe'!$A$1,MATCH(EK$5,'Daten ReCiPe'!$A:$A,0)-1,MATCH(AR223,'Daten ReCiPe'!$A$424:$ADO$424,0)-1))*1000</f>
        <v>3016.9578999999999</v>
      </c>
      <c r="EL223" s="426"/>
      <c r="EM223" s="427"/>
      <c r="EN223" s="426"/>
      <c r="EO223" s="421"/>
      <c r="EP223" s="422"/>
      <c r="EQ223" s="422"/>
      <c r="ER223" s="422"/>
      <c r="ES223" s="422"/>
      <c r="ET223" s="422"/>
      <c r="EU223" s="422"/>
      <c r="EV223" s="322">
        <f ca="1">IF(ISERROR(OFFSET('Daten Elementary'!$A$1,MATCH(EV$5,'Daten Elementary'!$A:$A,0)-1,MATCH(AR223,'Daten Elementary'!$A$424:$ADO$424,0)-1)),0,OFFSET('Daten Elementary'!$A$1,MATCH(EV$5,'Daten Elementary'!$A:$A,0)-1,MATCH(AR223,'Daten Elementary'!$A$424:$ADO$424,0)-1))*1000000</f>
        <v>166825.01</v>
      </c>
      <c r="EW223" s="422"/>
      <c r="EX223" s="423"/>
      <c r="EY223" s="422"/>
      <c r="EZ223" s="421"/>
      <c r="FA223" s="422"/>
      <c r="FB223" s="422"/>
      <c r="FC223" s="422"/>
      <c r="FD223" s="422"/>
      <c r="FE223" s="422"/>
      <c r="FF223" s="422"/>
      <c r="FG223" s="314">
        <f ca="1">IF(ISERROR(OFFSET('Daten Elementary'!$A$1,MATCH(FG$5,'Daten Elementary'!$A:$A,0)-1,MATCH(AR223,'Daten Elementary'!$A$424:$ADO$424,0)-1)),0,OFFSET('Daten Elementary'!$A$1,MATCH(FG$5,'Daten Elementary'!$A:$A,0)-1,MATCH(AR223,'Daten Elementary'!$A$424:$ADO$424,0)-1))*1000</f>
        <v>14359.778</v>
      </c>
      <c r="FH223" s="422"/>
      <c r="FI223" s="423"/>
      <c r="FJ223" s="422"/>
      <c r="FK223" s="421"/>
      <c r="FL223" s="422"/>
      <c r="FM223" s="422"/>
      <c r="FN223" s="422"/>
      <c r="FO223" s="422"/>
      <c r="FP223" s="422"/>
      <c r="FQ223" s="422"/>
      <c r="FR223" s="314">
        <f ca="1">IF(ISERROR(OFFSET('Daten Elementary'!$A$1,MATCH(FR$5,'Daten Elementary'!$A:$A,0)-1,MATCH(AR223,'Daten Elementary'!$A$424:$ADO$424,0)-1)),0,OFFSET('Daten Elementary'!$A$1,MATCH(FR$5,'Daten Elementary'!$A:$A,0)-1,MATCH(AR223,'Daten Elementary'!$A$424:$ADO$424,0)-1))</f>
        <v>0</v>
      </c>
      <c r="FS223" s="422"/>
      <c r="FT223" s="423"/>
      <c r="FU223" s="422"/>
      <c r="FV223" s="421"/>
      <c r="FW223" s="324"/>
      <c r="FX223" s="293"/>
      <c r="FY223" s="293"/>
      <c r="FZ223" s="293"/>
      <c r="GA223" s="293"/>
      <c r="GB223" s="293"/>
    </row>
    <row r="224" spans="1:184" ht="16.5" customHeight="1" collapsed="1">
      <c r="A224" s="428"/>
      <c r="B224" s="429"/>
      <c r="C224" s="430"/>
      <c r="D224" s="431"/>
      <c r="E224" s="432"/>
      <c r="F224" s="9"/>
      <c r="G224" s="35"/>
      <c r="H224" s="29"/>
      <c r="I224" s="103"/>
      <c r="J224" s="104"/>
      <c r="K224" s="103"/>
      <c r="L224" s="103"/>
      <c r="M224" s="103"/>
      <c r="N224" s="30"/>
      <c r="O224" s="85"/>
      <c r="P224" s="10"/>
      <c r="Q224" s="10"/>
      <c r="R224" s="10"/>
      <c r="S224" s="10"/>
      <c r="T224" s="10"/>
      <c r="U224" s="10"/>
      <c r="V224" s="10"/>
      <c r="W224" s="10"/>
      <c r="X224" s="8"/>
      <c r="Y224" s="300"/>
      <c r="Z224" s="300"/>
      <c r="AA224" s="299"/>
      <c r="AB224" s="299"/>
      <c r="AC224" s="300"/>
      <c r="AD224" s="298"/>
      <c r="AE224" s="298"/>
      <c r="AF224" s="337"/>
      <c r="AG224" s="337"/>
      <c r="AH224" s="337"/>
      <c r="AI224" s="373"/>
      <c r="AJ224" s="373"/>
      <c r="AK224" s="374"/>
      <c r="AL224" s="374"/>
      <c r="AM224" s="202"/>
      <c r="AN224" s="202" t="s">
        <v>81</v>
      </c>
      <c r="AO224" s="202"/>
      <c r="AP224" s="202" t="s">
        <v>81</v>
      </c>
      <c r="AQ224" s="202"/>
      <c r="AR224" s="202"/>
      <c r="AS224" s="202"/>
      <c r="AT224" s="202"/>
      <c r="AU224" s="433"/>
      <c r="AV224" s="433"/>
      <c r="AW224" s="434"/>
      <c r="AX224" s="434"/>
      <c r="AY224" s="434"/>
      <c r="AZ224" s="434"/>
      <c r="BA224" s="434"/>
      <c r="BB224" s="434"/>
      <c r="BC224" s="435"/>
      <c r="BD224" s="436"/>
      <c r="BE224" s="437"/>
      <c r="BF224" s="433"/>
      <c r="BG224" s="433"/>
      <c r="BH224" s="438"/>
      <c r="BI224" s="438"/>
      <c r="BJ224" s="438"/>
      <c r="BK224" s="438"/>
      <c r="BL224" s="438"/>
      <c r="BM224" s="438"/>
      <c r="BN224" s="439"/>
      <c r="BO224" s="440"/>
      <c r="BP224" s="437"/>
      <c r="BQ224" s="441"/>
      <c r="BR224" s="441"/>
      <c r="BS224" s="442"/>
      <c r="BT224" s="442"/>
      <c r="BU224" s="442"/>
      <c r="BV224" s="443"/>
      <c r="BW224" s="308"/>
      <c r="BX224" s="443"/>
      <c r="BY224" s="444"/>
      <c r="BZ224" s="445"/>
      <c r="CA224" s="437"/>
      <c r="CB224" s="446"/>
      <c r="CC224" s="446"/>
      <c r="CD224" s="446"/>
      <c r="CE224" s="446"/>
      <c r="CF224" s="446"/>
      <c r="CG224" s="446"/>
      <c r="CH224" s="446"/>
      <c r="CI224" s="446"/>
      <c r="CJ224" s="447"/>
      <c r="CK224" s="446"/>
      <c r="CL224" s="218"/>
      <c r="CM224" s="448"/>
      <c r="CN224" s="448"/>
      <c r="CO224" s="448"/>
      <c r="CP224" s="448"/>
      <c r="CQ224" s="448"/>
      <c r="CR224" s="448"/>
      <c r="CS224" s="448"/>
      <c r="CT224" s="448"/>
      <c r="CU224" s="449"/>
      <c r="CV224" s="448"/>
      <c r="CW224" s="218"/>
      <c r="CX224" s="450"/>
      <c r="CY224" s="450"/>
      <c r="CZ224" s="450"/>
      <c r="DA224" s="450"/>
      <c r="DB224" s="450"/>
      <c r="DC224" s="450"/>
      <c r="DD224" s="450"/>
      <c r="DE224" s="450"/>
      <c r="DF224" s="451"/>
      <c r="DG224" s="450"/>
      <c r="DH224" s="218"/>
      <c r="DI224" s="452"/>
      <c r="DJ224" s="452"/>
      <c r="DK224" s="452"/>
      <c r="DL224" s="452"/>
      <c r="DM224" s="452"/>
      <c r="DN224" s="452"/>
      <c r="DO224" s="452"/>
      <c r="DP224" s="452"/>
      <c r="DQ224" s="453"/>
      <c r="DR224" s="452"/>
      <c r="DS224" s="218"/>
      <c r="DT224" s="454"/>
      <c r="DU224" s="454"/>
      <c r="DV224" s="454"/>
      <c r="DW224" s="454"/>
      <c r="DX224" s="454"/>
      <c r="DY224" s="454"/>
      <c r="DZ224" s="454"/>
      <c r="EA224" s="454"/>
      <c r="EB224" s="455"/>
      <c r="EC224" s="454"/>
      <c r="ED224" s="218"/>
      <c r="EE224" s="320"/>
      <c r="EF224" s="320"/>
      <c r="EG224" s="320"/>
      <c r="EH224" s="320"/>
      <c r="EI224" s="320"/>
      <c r="EJ224" s="320"/>
      <c r="EK224" s="320"/>
      <c r="EL224" s="320"/>
      <c r="EM224" s="321"/>
      <c r="EN224" s="320"/>
      <c r="EO224" s="218"/>
      <c r="EP224" s="456"/>
      <c r="EQ224" s="456"/>
      <c r="ER224" s="456"/>
      <c r="ES224" s="456"/>
      <c r="ET224" s="456"/>
      <c r="EU224" s="456"/>
      <c r="EV224" s="456"/>
      <c r="EW224" s="456"/>
      <c r="EX224" s="457"/>
      <c r="EY224" s="456"/>
      <c r="EZ224" s="218"/>
      <c r="FA224" s="450"/>
      <c r="FB224" s="450"/>
      <c r="FC224" s="450"/>
      <c r="FD224" s="450"/>
      <c r="FE224" s="450"/>
      <c r="FF224" s="450"/>
      <c r="FG224" s="450"/>
      <c r="FH224" s="450"/>
      <c r="FI224" s="451"/>
      <c r="FJ224" s="450"/>
      <c r="FK224" s="218"/>
      <c r="FL224" s="450"/>
      <c r="FM224" s="450"/>
      <c r="FN224" s="450"/>
      <c r="FO224" s="450"/>
      <c r="FP224" s="450"/>
      <c r="FQ224" s="450"/>
      <c r="FR224" s="450"/>
      <c r="FS224" s="450"/>
      <c r="FT224" s="451"/>
      <c r="FU224" s="450"/>
      <c r="FV224" s="218"/>
      <c r="FW224" s="324"/>
      <c r="FX224" s="293"/>
      <c r="FY224" s="293"/>
      <c r="FZ224" s="293"/>
      <c r="GA224" s="293"/>
      <c r="GB224" s="293"/>
    </row>
    <row r="225" spans="1:184" ht="16.5" customHeight="1">
      <c r="A225" s="458" t="s">
        <v>272</v>
      </c>
      <c r="B225" s="459"/>
      <c r="C225" s="460"/>
      <c r="D225" s="13"/>
      <c r="E225" s="13"/>
      <c r="F225" s="171" t="s">
        <v>184</v>
      </c>
      <c r="G225" s="172"/>
      <c r="H225" s="12" t="s">
        <v>263</v>
      </c>
      <c r="I225" s="461"/>
      <c r="J225" s="173" t="s">
        <v>2307</v>
      </c>
      <c r="K225" s="173" t="s">
        <v>526</v>
      </c>
      <c r="L225" s="198"/>
      <c r="M225" s="847" t="s">
        <v>220</v>
      </c>
      <c r="N225" s="847"/>
      <c r="O225" s="197"/>
      <c r="P225" s="198"/>
      <c r="Q225" s="13"/>
      <c r="R225" s="198"/>
      <c r="S225" s="198"/>
      <c r="T225" s="198"/>
      <c r="U225" s="198"/>
      <c r="V225" s="198"/>
      <c r="W225" s="198"/>
      <c r="X225" s="14"/>
      <c r="Y225" s="462"/>
      <c r="Z225" s="300"/>
      <c r="AA225" s="299"/>
      <c r="AB225" s="299"/>
      <c r="AC225" s="300">
        <v>1</v>
      </c>
      <c r="AD225" s="298">
        <v>1</v>
      </c>
      <c r="AE225" s="298"/>
      <c r="AF225" s="337">
        <v>1</v>
      </c>
      <c r="AG225" s="337"/>
      <c r="AH225" s="337"/>
      <c r="AI225" s="373"/>
      <c r="AJ225" s="373"/>
      <c r="AK225" s="374"/>
      <c r="AL225" s="374"/>
      <c r="AM225" s="202"/>
      <c r="AN225" s="202" t="s">
        <v>81</v>
      </c>
      <c r="AO225" s="202"/>
      <c r="AP225" s="202" t="s">
        <v>81</v>
      </c>
      <c r="AQ225" s="202"/>
      <c r="AR225" s="202"/>
      <c r="AS225" s="202"/>
      <c r="AT225" s="202"/>
      <c r="AU225" s="302"/>
      <c r="AV225" s="302"/>
      <c r="AW225" s="303"/>
      <c r="AX225" s="303"/>
      <c r="AY225" s="303"/>
      <c r="AZ225" s="303"/>
      <c r="BA225" s="303"/>
      <c r="BB225" s="303"/>
      <c r="BC225" s="304"/>
      <c r="BD225" s="303"/>
      <c r="BE225" s="437"/>
      <c r="BF225" s="306"/>
      <c r="BG225" s="306"/>
      <c r="BH225" s="306"/>
      <c r="BI225" s="306"/>
      <c r="BJ225" s="306"/>
      <c r="BK225" s="306"/>
      <c r="BL225" s="306"/>
      <c r="BM225" s="306"/>
      <c r="BN225" s="307"/>
      <c r="BO225" s="306"/>
      <c r="BP225" s="437"/>
      <c r="BQ225" s="308"/>
      <c r="BR225" s="308"/>
      <c r="BS225" s="308"/>
      <c r="BT225" s="308"/>
      <c r="BU225" s="308"/>
      <c r="BV225" s="308"/>
      <c r="BW225" s="308"/>
      <c r="BX225" s="308"/>
      <c r="BY225" s="309"/>
      <c r="BZ225" s="308"/>
      <c r="CA225" s="437"/>
      <c r="CB225" s="463"/>
      <c r="CC225" s="463"/>
      <c r="CD225" s="463"/>
      <c r="CE225" s="463"/>
      <c r="CF225" s="463"/>
      <c r="CG225" s="463"/>
      <c r="CH225" s="463"/>
      <c r="CI225" s="463"/>
      <c r="CJ225" s="464"/>
      <c r="CK225" s="463"/>
      <c r="CL225" s="218"/>
      <c r="CM225" s="448"/>
      <c r="CN225" s="448"/>
      <c r="CO225" s="448"/>
      <c r="CP225" s="448"/>
      <c r="CQ225" s="448"/>
      <c r="CR225" s="448"/>
      <c r="CS225" s="448"/>
      <c r="CT225" s="448"/>
      <c r="CU225" s="449"/>
      <c r="CV225" s="448"/>
      <c r="CW225" s="218"/>
      <c r="CX225" s="450"/>
      <c r="CY225" s="450"/>
      <c r="CZ225" s="450"/>
      <c r="DA225" s="450"/>
      <c r="DB225" s="450"/>
      <c r="DC225" s="450"/>
      <c r="DD225" s="450"/>
      <c r="DE225" s="450"/>
      <c r="DF225" s="451"/>
      <c r="DG225" s="450"/>
      <c r="DH225" s="218"/>
      <c r="DI225" s="452"/>
      <c r="DJ225" s="452"/>
      <c r="DK225" s="452"/>
      <c r="DL225" s="452"/>
      <c r="DM225" s="452"/>
      <c r="DN225" s="452"/>
      <c r="DO225" s="452"/>
      <c r="DP225" s="452"/>
      <c r="DQ225" s="453"/>
      <c r="DR225" s="452"/>
      <c r="DS225" s="218"/>
      <c r="DT225" s="318"/>
      <c r="DU225" s="318"/>
      <c r="DV225" s="318"/>
      <c r="DW225" s="318"/>
      <c r="DX225" s="318"/>
      <c r="DY225" s="318"/>
      <c r="DZ225" s="318"/>
      <c r="EA225" s="318"/>
      <c r="EB225" s="319"/>
      <c r="EC225" s="318"/>
      <c r="ED225" s="218"/>
      <c r="EE225" s="320"/>
      <c r="EF225" s="320"/>
      <c r="EG225" s="320"/>
      <c r="EH225" s="320"/>
      <c r="EI225" s="320"/>
      <c r="EJ225" s="320"/>
      <c r="EK225" s="320"/>
      <c r="EL225" s="320"/>
      <c r="EM225" s="321"/>
      <c r="EN225" s="320"/>
      <c r="EO225" s="465"/>
      <c r="EP225" s="456"/>
      <c r="EQ225" s="456"/>
      <c r="ER225" s="456"/>
      <c r="ES225" s="456"/>
      <c r="ET225" s="456"/>
      <c r="EU225" s="456"/>
      <c r="EV225" s="456"/>
      <c r="EW225" s="456"/>
      <c r="EX225" s="457"/>
      <c r="EY225" s="456"/>
      <c r="EZ225" s="218"/>
      <c r="FA225" s="450"/>
      <c r="FB225" s="450"/>
      <c r="FC225" s="450"/>
      <c r="FD225" s="450"/>
      <c r="FE225" s="450"/>
      <c r="FF225" s="450"/>
      <c r="FG225" s="450"/>
      <c r="FH225" s="450"/>
      <c r="FI225" s="451"/>
      <c r="FJ225" s="450"/>
      <c r="FK225" s="218"/>
      <c r="FL225" s="450"/>
      <c r="FM225" s="450"/>
      <c r="FN225" s="450"/>
      <c r="FO225" s="450"/>
      <c r="FP225" s="450"/>
      <c r="FQ225" s="450"/>
      <c r="FR225" s="450"/>
      <c r="FS225" s="450"/>
      <c r="FT225" s="451"/>
      <c r="FU225" s="450"/>
      <c r="FV225" s="218"/>
      <c r="FW225" s="324"/>
      <c r="FX225" s="293"/>
      <c r="FY225" s="293"/>
      <c r="FZ225" s="293"/>
      <c r="GA225" s="293"/>
      <c r="GB225" s="293"/>
    </row>
    <row r="226" spans="1:184" ht="16.5" customHeight="1">
      <c r="A226" s="466" t="s">
        <v>2536</v>
      </c>
      <c r="B226" s="467"/>
      <c r="C226" s="467"/>
      <c r="D226" s="468" t="s">
        <v>186</v>
      </c>
      <c r="E226" s="469" t="s">
        <v>176</v>
      </c>
      <c r="F226" s="96">
        <v>0.34627999999999998</v>
      </c>
      <c r="G226" s="23"/>
      <c r="H226" s="96">
        <v>0.24993000000000001</v>
      </c>
      <c r="I226" s="470"/>
      <c r="J226" s="77">
        <f ca="1">INDEX(INDIRECT($D$268),MATCH($AR226,$AR$4:$AR$275,0),MATCH(R$4,INDIRECT($E$268),0))</f>
        <v>4.2199445000000004</v>
      </c>
      <c r="K226" s="77">
        <f ca="1">INDEX(INDIRECT($D$268),MATCH($AS226,$AS$4:$AS$275,0),MATCH(S$4,INDIRECT($E$268),0))</f>
        <v>4.8165624000000005</v>
      </c>
      <c r="L226" s="470"/>
      <c r="M226" s="15">
        <f t="shared" ref="M226:M235" ca="1" si="191">H226*K226+(F226-H226)*J226</f>
        <v>1.6103950932070001</v>
      </c>
      <c r="N226" s="16" t="str">
        <f t="shared" ref="N226:N237" si="192">""&amp;$C$268&amp;""</f>
        <v>g CO2-equ.</v>
      </c>
      <c r="O226" s="17"/>
      <c r="P226" s="16" t="s">
        <v>220</v>
      </c>
      <c r="Q226" s="15"/>
      <c r="R226" s="17"/>
      <c r="S226" s="15">
        <f ca="1">SUM(M226:M236)</f>
        <v>82.68217759014999</v>
      </c>
      <c r="T226" s="16" t="str">
        <f>""&amp;$C$268&amp;"/kWh"</f>
        <v>g CO2-equ./kWh</v>
      </c>
      <c r="U226" s="15"/>
      <c r="V226" s="15"/>
      <c r="W226" s="15"/>
      <c r="X226" s="18"/>
      <c r="Y226" s="462"/>
      <c r="Z226" s="300"/>
      <c r="AA226" s="299"/>
      <c r="AB226" s="299"/>
      <c r="AC226" s="300">
        <v>1</v>
      </c>
      <c r="AD226" s="298">
        <v>1</v>
      </c>
      <c r="AE226" s="298"/>
      <c r="AF226" s="337">
        <v>1</v>
      </c>
      <c r="AG226" s="337"/>
      <c r="AH226" s="337"/>
      <c r="AI226" s="373"/>
      <c r="AJ226" s="373"/>
      <c r="AK226" s="374"/>
      <c r="AL226" s="374"/>
      <c r="AM226" s="202"/>
      <c r="AN226" s="202" t="s">
        <v>81</v>
      </c>
      <c r="AO226" s="202"/>
      <c r="AP226" s="202" t="s">
        <v>81</v>
      </c>
      <c r="AQ226" s="202"/>
      <c r="AR226" s="202" t="s">
        <v>199</v>
      </c>
      <c r="AS226" s="202" t="s">
        <v>200</v>
      </c>
      <c r="AT226" s="202"/>
      <c r="AU226" s="303"/>
      <c r="AV226" s="303"/>
      <c r="AW226" s="303"/>
      <c r="AX226" s="303"/>
      <c r="AY226" s="303"/>
      <c r="AZ226" s="303"/>
      <c r="BA226" s="303">
        <f ca="1">IF(ISERROR(OFFSET('Daten KEA'!$A$1,MATCH(BA$5,'Daten KEA'!$A:$A,0)-1,MATCH(AR226,'Daten KEA'!$A$424:$ADO$424,0)-1)),0,OFFSET('Daten KEA'!$A$1,MATCH(BA$5,'Daten KEA'!$A:$A,0)-1,MATCH(AR226,'Daten KEA'!$A$424:$ADO$424,0)-1))</f>
        <v>3.8331086000000001</v>
      </c>
      <c r="BB226" s="303">
        <f ca="1">IF(ISERROR(OFFSET('Daten KEA'!$A$1,MATCH(BB$5,'Daten KEA'!$A:$A,0)-1,MATCH(AS226,'Daten KEA'!$A$424:$ADO$424,0)-1)),0,OFFSET('Daten KEA'!$A$1,MATCH(BB$5,'Daten KEA'!$A:$A,0)-1,MATCH(AS226,'Daten KEA'!$A$424:$ADO$424,0)-1))</f>
        <v>3.8365098</v>
      </c>
      <c r="BC226" s="304"/>
      <c r="BD226" s="303"/>
      <c r="BE226" s="437"/>
      <c r="BF226" s="306"/>
      <c r="BG226" s="306"/>
      <c r="BH226" s="306"/>
      <c r="BI226" s="306"/>
      <c r="BJ226" s="306"/>
      <c r="BK226" s="306"/>
      <c r="BL226" s="306">
        <f ca="1">IF(ISERROR(OFFSET('Daten KEA'!$A$1,MATCH(BL$5,'Daten KEA'!$A:$A,0)-1,MATCH(AR226,'Daten KEA'!$A$424:$ADO$424,0)-1)),0,OFFSET('Daten KEA'!$A$1,MATCH(BL$5,'Daten KEA'!$A:$A,0)-1,MATCH(AR226,'Daten KEA'!$A$424:$ADO$424,0)-1))</f>
        <v>4.0695440428113003E-2</v>
      </c>
      <c r="BM226" s="306">
        <f ca="1">IF(ISERROR(OFFSET('Daten KEA'!$A$1,MATCH(BM$5,'Daten KEA'!$A:$A,0)-1,MATCH(AS226,'Daten KEA'!$A$424:$ADO$424,0)-1)),0,OFFSET('Daten KEA'!$A$1,MATCH(BM$5,'Daten KEA'!$A:$A,0)-1,MATCH(AS226,'Daten KEA'!$A$424:$ADO$424,0)-1))</f>
        <v>4.3184049248200004E-2</v>
      </c>
      <c r="BN226" s="307"/>
      <c r="BO226" s="306"/>
      <c r="BP226" s="437"/>
      <c r="BQ226" s="308"/>
      <c r="BR226" s="308"/>
      <c r="BS226" s="308"/>
      <c r="BT226" s="308"/>
      <c r="BU226" s="308"/>
      <c r="BV226" s="308"/>
      <c r="BW226" s="308">
        <f ca="1">IF(ISERROR(OFFSET('Daten GWP'!$A$1,MATCH(BW$5,'Daten GWP'!$A:$A,0)-1,MATCH(AR226,'Daten GWP'!$A$424:$ADO$424,0)-1)),0,OFFSET('Daten GWP'!$A$1,MATCH(BW$5,'Daten GWP'!$A:$A,0)-1,MATCH(AR226,'Daten GWP'!$A$424:$ADO$424,0)-1))*1000</f>
        <v>4.2199445000000004</v>
      </c>
      <c r="BX226" s="308">
        <f ca="1">IF(ISERROR(OFFSET('Daten GWP'!$A$1,MATCH(BX$5,'Daten GWP'!$A:$A,0)-1,MATCH(AS226,'Daten GWP'!$A$424:$ADO$424,0)-1)),0,OFFSET('Daten GWP'!$A$1,MATCH(BX$5,'Daten GWP'!$A:$A,0)-1,MATCH(AS226,'Daten GWP'!$A$424:$ADO$424,0)-1))*1000</f>
        <v>4.8165624000000005</v>
      </c>
      <c r="BY226" s="309"/>
      <c r="BZ226" s="308"/>
      <c r="CA226" s="437"/>
      <c r="CB226" s="463"/>
      <c r="CC226" s="463"/>
      <c r="CD226" s="463"/>
      <c r="CE226" s="463"/>
      <c r="CF226" s="463"/>
      <c r="CG226" s="463"/>
      <c r="CH226" s="310">
        <f ca="1">IF(ISERROR(OFFSET('Daten Elementary'!$A$1,MATCH(CH$5,'Daten Elementary'!$A:$A,0)-1,MATCH($AR226,'Daten Elementary'!$A$424:$ADO$424,0)-1)),0,OFFSET('Daten Elementary'!$A$1,MATCH(CH$5,'Daten Elementary'!$A:$A,0)-1,MATCH($AR226,'Daten Elementary'!$A$424:$ADO$424,0)-1))*1000000</f>
        <v>5.6824668999999997</v>
      </c>
      <c r="CI226" s="310">
        <f ca="1">IF(ISERROR(OFFSET('Daten Elementary'!$A$1,MATCH(CI$5,'Daten Elementary'!$A:$A,0)-1,MATCH($AS226,'Daten Elementary'!$A$424:$ADO$424,0)-1)),0,OFFSET('Daten Elementary'!$A$1,MATCH(CI$5,'Daten Elementary'!$A:$A,0)-1,MATCH($AS226,'Daten Elementary'!$A$424:$ADO$424,0)-1))*1000000</f>
        <v>5.8854633999999999</v>
      </c>
      <c r="CJ226" s="464"/>
      <c r="CK226" s="463"/>
      <c r="CL226" s="218"/>
      <c r="CM226" s="448"/>
      <c r="CN226" s="448"/>
      <c r="CO226" s="448"/>
      <c r="CP226" s="448"/>
      <c r="CQ226" s="448"/>
      <c r="CR226" s="448"/>
      <c r="CS226" s="448">
        <f ca="1">IF(ISERROR(OFFSET('Daten Elementary'!$A$1,MATCH(CS$5,'Daten Elementary'!$A:$A,0)-1,MATCH($AR226,'Daten Elementary'!$A$424:$ADO$424,0)-1)),0,OFFSET('Daten Elementary'!$A$1,MATCH(CS$5,'Daten Elementary'!$A:$A,0)-1,MATCH($AR226,'Daten Elementary'!$A$424:$ADO$424,0)-1))*1000000</f>
        <v>2.3487863</v>
      </c>
      <c r="CT226" s="448">
        <f ca="1">IF(ISERROR(OFFSET('Daten Elementary'!$A$1,MATCH(CT$5,'Daten Elementary'!$A:$A,0)-1,MATCH($AS226,'Daten Elementary'!$A$424:$ADO$424,0)-1)),0,OFFSET('Daten Elementary'!$A$1,MATCH(CT$5,'Daten Elementary'!$A:$A,0)-1,MATCH($AS226,'Daten Elementary'!$A$424:$ADO$424,0)-1))*1000000</f>
        <v>2.2973843</v>
      </c>
      <c r="CU226" s="449"/>
      <c r="CV226" s="448"/>
      <c r="CW226" s="218"/>
      <c r="CX226" s="450"/>
      <c r="CY226" s="450"/>
      <c r="CZ226" s="450"/>
      <c r="DA226" s="450"/>
      <c r="DB226" s="450"/>
      <c r="DC226" s="450"/>
      <c r="DD226" s="450">
        <f ca="1">IF(ISERROR(OFFSET('Daten Elementary'!$A$1,MATCH(DD$5,'Daten Elementary'!$A:$A,0)-1,MATCH($AR226,'Daten Elementary'!$A$424:$ADO$424,0)-1)),0,OFFSET('Daten Elementary'!$A$1,MATCH(DD$5,'Daten Elementary'!$A:$A,0)-1,MATCH($AR226,'Daten Elementary'!$A$424:$ADO$424,0)-1))*1000000</f>
        <v>2.3986748000000002</v>
      </c>
      <c r="DE226" s="450">
        <f ca="1">IF(ISERROR(OFFSET('Daten Elementary'!$A$1,MATCH(DE$5,'Daten Elementary'!$A:$A,0)-1,MATCH($AS226,'Daten Elementary'!$A$424:$ADO$424,0)-1)),0,OFFSET('Daten Elementary'!$A$1,MATCH(DE$5,'Daten Elementary'!$A:$A,0)-1,MATCH($AS226,'Daten Elementary'!$A$424:$ADO$424,0)-1))*1000000</f>
        <v>2.4077238000000003</v>
      </c>
      <c r="DF226" s="451"/>
      <c r="DG226" s="450"/>
      <c r="DH226" s="218"/>
      <c r="DI226" s="452"/>
      <c r="DJ226" s="452"/>
      <c r="DK226" s="452"/>
      <c r="DL226" s="452"/>
      <c r="DM226" s="452"/>
      <c r="DN226" s="452"/>
      <c r="DO226" s="452">
        <f ca="1">IF(ISERROR(OFFSET('Daten Elementary'!$A$1,MATCH(DO$5,'Daten Elementary'!$A:$A,0)-1,MATCH($AR226,'Daten Elementary'!$A$424:$ADO$424,0)-1)),0,OFFSET('Daten Elementary'!$A$1,MATCH(DO$5,'Daten Elementary'!$A:$A,0)-1,MATCH($AR226,'Daten Elementary'!$A$424:$ADO$424,0)-1))*1000000</f>
        <v>13.170548</v>
      </c>
      <c r="DP226" s="452">
        <f ca="1">IF(ISERROR(OFFSET('Daten Elementary'!$A$1,MATCH(DP$5,'Daten Elementary'!$A:$A,0)-1,MATCH($AS226,'Daten Elementary'!$A$424:$ADO$424,0)-1)),0,OFFSET('Daten Elementary'!$A$1,MATCH(DP$5,'Daten Elementary'!$A:$A,0)-1,MATCH($AS226,'Daten Elementary'!$A$424:$ADO$424,0)-1))*1000000</f>
        <v>13.025474999999998</v>
      </c>
      <c r="DQ226" s="453"/>
      <c r="DR226" s="452"/>
      <c r="DS226" s="218"/>
      <c r="DT226" s="318"/>
      <c r="DU226" s="318"/>
      <c r="DV226" s="318"/>
      <c r="DW226" s="318"/>
      <c r="DX226" s="318"/>
      <c r="DY226" s="318"/>
      <c r="DZ226" s="318">
        <f ca="1">IF(ISERROR(OFFSET('Daten UBP13'!$A$1,MATCH(DZ$5,'Daten UBP13'!$A:$A,0)-1,MATCH(AR226,'Daten UBP13'!$A$424:$AEG$424,0)-1)),0,OFFSET('Daten UBP13'!$A$1,MATCH(DZ$5,'Daten UBP13'!$A:$A,0)-1,MATCH(AR226,'Daten UBP13'!$A$424:$AEG$424,0)-1))</f>
        <v>10.33873</v>
      </c>
      <c r="EA226" s="318">
        <f ca="1">IF(ISERROR(OFFSET('Daten UBP13'!$A$1,MATCH(EA$5,'Daten UBP13'!$A:$A,0)-1,MATCH(AS226,'Daten UBP13'!$A$424:$AEG$424,0)-1)),0,OFFSET('Daten UBP13'!$A$1,MATCH(EA$5,'Daten UBP13'!$A:$A,0)-1,MATCH(AS226,'Daten UBP13'!$A$424:$AEG$424,0)-1))</f>
        <v>10.692945999999999</v>
      </c>
      <c r="EB226" s="319"/>
      <c r="EC226" s="318"/>
      <c r="ED226" s="218"/>
      <c r="EE226" s="320"/>
      <c r="EF226" s="320"/>
      <c r="EG226" s="320"/>
      <c r="EH226" s="320"/>
      <c r="EI226" s="320"/>
      <c r="EJ226" s="320"/>
      <c r="EK226" s="320">
        <f ca="1">IF(ISERROR(OFFSET('Daten ReCiPe'!$A$1,MATCH(EK$5,'Daten ReCiPe'!$A:$A,0)-1,MATCH(AR226,'Daten ReCiPe'!$A$424:$ADO$424,0)-1)),0,OFFSET('Daten ReCiPe'!$A$1,MATCH(EK$5,'Daten ReCiPe'!$A:$A,0)-1,MATCH(AR226,'Daten ReCiPe'!$A$424:$ADO$424,0)-1))*1000</f>
        <v>0.48059529000000001</v>
      </c>
      <c r="EL226" s="320">
        <f ca="1">IF(ISERROR(OFFSET('Daten ReCiPe'!$A$1,MATCH(EL$5,'Daten ReCiPe'!$A:$A,0)-1,MATCH(AS226,'Daten ReCiPe'!$A$424:$ADO$424,0)-1)),0,OFFSET('Daten ReCiPe'!$A$1,MATCH(EL$5,'Daten ReCiPe'!$A:$A,0)-1,MATCH(AS226,'Daten ReCiPe'!$A$424:$ADO$424,0)-1))*1000</f>
        <v>0.49306762999999998</v>
      </c>
      <c r="EM226" s="321"/>
      <c r="EN226" s="320"/>
      <c r="EO226" s="465"/>
      <c r="EP226" s="456"/>
      <c r="EQ226" s="456"/>
      <c r="ER226" s="456"/>
      <c r="ES226" s="456"/>
      <c r="ET226" s="456"/>
      <c r="EU226" s="456"/>
      <c r="EV226" s="456">
        <f ca="1">IF(ISERROR(OFFSET('Daten Elementary'!$A$1,MATCH(EV$5,'Daten Elementary'!$A:$A,0)-1,MATCH($AR226,'Daten Elementary'!$A$424:$ADO$424,0)-1)),0,OFFSET('Daten Elementary'!$A$1,MATCH(EV$5,'Daten Elementary'!$A:$A,0)-1,MATCH($AR226,'Daten Elementary'!$A$424:$ADO$424,0)-1))*1000000</f>
        <v>6.1928027999999999</v>
      </c>
      <c r="EW226" s="456">
        <f ca="1">IF(ISERROR(OFFSET('Daten Elementary'!$A$1,MATCH(EW$5,'Daten Elementary'!$A:$A,0)-1,MATCH($AS226,'Daten Elementary'!$A$424:$ADO$424,0)-1)),0,OFFSET('Daten Elementary'!$A$1,MATCH(EW$5,'Daten Elementary'!$A:$A,0)-1,MATCH($AS226,'Daten Elementary'!$A$424:$ADO$424,0)-1))*1000000</f>
        <v>5.7092286999999997</v>
      </c>
      <c r="EX226" s="457"/>
      <c r="EY226" s="456"/>
      <c r="EZ226" s="218"/>
      <c r="FA226" s="450"/>
      <c r="FB226" s="450"/>
      <c r="FC226" s="450"/>
      <c r="FD226" s="450"/>
      <c r="FE226" s="450"/>
      <c r="FF226" s="450"/>
      <c r="FG226" s="450">
        <f ca="1">IF(ISERROR(OFFSET('Daten Elementary'!$A$1,MATCH(FG$5,'Daten Elementary'!$A:$A,0)-1,MATCH($AR226,'Daten Elementary'!$A$424:$ADO$424,0)-1)),0,OFFSET('Daten Elementary'!$A$1,MATCH(FG$5,'Daten Elementary'!$A:$A,0)-1,MATCH($AR226,'Daten Elementary'!$A$424:$ADO$424,0)-1))*1000</f>
        <v>3.6956288000000002</v>
      </c>
      <c r="FH226" s="450">
        <f ca="1">IF(ISERROR(OFFSET('Daten Elementary'!$A$1,MATCH(FH$5,'Daten Elementary'!$A:$A,0)-1,MATCH($AS226,'Daten Elementary'!$A$424:$ADO$424,0)-1)),0,OFFSET('Daten Elementary'!$A$1,MATCH(FH$5,'Daten Elementary'!$A:$A,0)-1,MATCH($AS226,'Daten Elementary'!$A$424:$ADO$424,0)-1))*1000</f>
        <v>4.4680288999999993</v>
      </c>
      <c r="FI226" s="451"/>
      <c r="FJ226" s="450"/>
      <c r="FK226" s="218"/>
      <c r="FL226" s="450"/>
      <c r="FM226" s="450"/>
      <c r="FN226" s="450"/>
      <c r="FO226" s="450"/>
      <c r="FP226" s="450"/>
      <c r="FQ226" s="450"/>
      <c r="FR226" s="450">
        <f ca="1">IF(ISERROR(OFFSET('Daten Elementary'!$A$1,MATCH(FR$5,'Daten Elementary'!$A:$A,0)-1,MATCH($AR226,'Daten Elementary'!$A$424:$ADO$424,0)-1)),0,OFFSET('Daten Elementary'!$A$1,MATCH(FR$5,'Daten Elementary'!$A:$A,0)-1,MATCH($AR226,'Daten Elementary'!$A$424:$ADO$424,0)-1))</f>
        <v>0</v>
      </c>
      <c r="FS226" s="450">
        <f ca="1">IF(ISERROR(OFFSET('Daten Elementary'!$A$1,MATCH(FS$5,'Daten Elementary'!$A:$A,0)-1,MATCH($AS226,'Daten Elementary'!$A$424:$ADO$424,0)-1)),0,OFFSET('Daten Elementary'!$A$1,MATCH(FS$5,'Daten Elementary'!$A:$A,0)-1,MATCH($AS226,'Daten Elementary'!$A$424:$ADO$424,0)-1))</f>
        <v>0</v>
      </c>
      <c r="FT226" s="451"/>
      <c r="FU226" s="450"/>
      <c r="FV226" s="218"/>
      <c r="FW226" s="293"/>
      <c r="FX226" s="293"/>
      <c r="FY226" s="293"/>
      <c r="FZ226" s="293"/>
      <c r="GA226" s="293"/>
      <c r="GB226" s="293"/>
    </row>
    <row r="227" spans="1:184" ht="16.5" customHeight="1">
      <c r="A227" s="466" t="s">
        <v>2537</v>
      </c>
      <c r="B227" s="471"/>
      <c r="C227" s="467"/>
      <c r="D227" s="468"/>
      <c r="E227" s="469" t="s">
        <v>177</v>
      </c>
      <c r="F227" s="96">
        <v>2.2200000000000002E-3</v>
      </c>
      <c r="G227" s="23"/>
      <c r="H227" s="95">
        <v>1.6000000000000001E-3</v>
      </c>
      <c r="I227" s="470"/>
      <c r="J227" s="77">
        <f ca="1">INDEX(INDIRECT($D$268),MATCH($AR227,$AR$4:$AR$275,0),MATCH(R$4,INDIRECT($E$268),0))</f>
        <v>97.595497000000009</v>
      </c>
      <c r="K227" s="77">
        <f ca="1">INDEX(INDIRECT($D$268),MATCH($AS227,$AS$4:$AS$275,0),MATCH(S$4,INDIRECT($E$268),0))</f>
        <v>79.732235000000003</v>
      </c>
      <c r="L227" s="470"/>
      <c r="M227" s="15">
        <f t="shared" ca="1" si="191"/>
        <v>0.18808078414000004</v>
      </c>
      <c r="N227" s="16" t="str">
        <f t="shared" si="192"/>
        <v>g CO2-equ.</v>
      </c>
      <c r="O227" s="17"/>
      <c r="P227" s="19" t="s">
        <v>221</v>
      </c>
      <c r="Q227" s="15"/>
      <c r="R227" s="15"/>
      <c r="S227" s="15">
        <f ca="1">(1.0966*1.04412-1)*S226</f>
        <v>11.9874268099177</v>
      </c>
      <c r="T227" s="16" t="str">
        <f>""&amp;$C$268&amp;"/kWh"</f>
        <v>g CO2-equ./kWh</v>
      </c>
      <c r="U227" s="15"/>
      <c r="V227" s="15"/>
      <c r="W227" s="15"/>
      <c r="X227" s="18"/>
      <c r="Y227" s="462"/>
      <c r="Z227" s="300"/>
      <c r="AA227" s="299"/>
      <c r="AB227" s="299"/>
      <c r="AC227" s="300">
        <v>1</v>
      </c>
      <c r="AD227" s="298">
        <v>1</v>
      </c>
      <c r="AE227" s="298"/>
      <c r="AF227" s="337">
        <v>1</v>
      </c>
      <c r="AG227" s="337"/>
      <c r="AH227" s="337"/>
      <c r="AI227" s="373"/>
      <c r="AJ227" s="373"/>
      <c r="AK227" s="374"/>
      <c r="AL227" s="374"/>
      <c r="AM227" s="202"/>
      <c r="AN227" s="202" t="s">
        <v>81</v>
      </c>
      <c r="AO227" s="202"/>
      <c r="AP227" s="202" t="s">
        <v>81</v>
      </c>
      <c r="AQ227" s="202"/>
      <c r="AR227" s="202" t="s">
        <v>2322</v>
      </c>
      <c r="AS227" s="202" t="s">
        <v>2312</v>
      </c>
      <c r="AT227" s="202"/>
      <c r="AU227" s="303"/>
      <c r="AV227" s="303"/>
      <c r="AW227" s="303"/>
      <c r="AX227" s="303"/>
      <c r="AY227" s="303"/>
      <c r="AZ227" s="303"/>
      <c r="BA227" s="303">
        <f ca="1">IF(ISERROR(OFFSET('Daten KEA'!$A$1,MATCH(BA$5,'Daten KEA'!$A:$A,0)-1,MATCH(AR227,'Daten KEA'!$A$424:$ADO$424,0)-1)),0,OFFSET('Daten KEA'!$A$1,MATCH(BA$5,'Daten KEA'!$A:$A,0)-1,MATCH(AR227,'Daten KEA'!$A$424:$ADO$424,0)-1))</f>
        <v>5.2500868000000001</v>
      </c>
      <c r="BB227" s="303">
        <f ca="1">IF(ISERROR(OFFSET('Daten KEA'!$A$1,MATCH(BB$5,'Daten KEA'!$A:$A,0)-1,MATCH(AS227,'Daten KEA'!$A$424:$ADO$424,0)-1)),0,OFFSET('Daten KEA'!$A$1,MATCH(BB$5,'Daten KEA'!$A:$A,0)-1,MATCH(AS227,'Daten KEA'!$A$424:$ADO$424,0)-1))</f>
        <v>4.9939115999999997</v>
      </c>
      <c r="BC227" s="304"/>
      <c r="BD227" s="303"/>
      <c r="BE227" s="437"/>
      <c r="BF227" s="306"/>
      <c r="BG227" s="306"/>
      <c r="BH227" s="306"/>
      <c r="BI227" s="306"/>
      <c r="BJ227" s="306"/>
      <c r="BK227" s="306"/>
      <c r="BL227" s="306">
        <f ca="1">IF(ISERROR(OFFSET('Daten KEA'!$A$1,MATCH(BL$5,'Daten KEA'!$A:$A,0)-1,MATCH(AR227,'Daten KEA'!$A$424:$ADO$424,0)-1)),0,OFFSET('Daten KEA'!$A$1,MATCH(BL$5,'Daten KEA'!$A:$A,0)-1,MATCH(AR227,'Daten KEA'!$A$424:$ADO$424,0)-1))</f>
        <v>1.2446220913830002</v>
      </c>
      <c r="BM227" s="306">
        <f ca="1">IF(ISERROR(OFFSET('Daten KEA'!$A$1,MATCH(BM$5,'Daten KEA'!$A:$A,0)-1,MATCH(AS227,'Daten KEA'!$A$424:$ADO$424,0)-1)),0,OFFSET('Daten KEA'!$A$1,MATCH(BM$5,'Daten KEA'!$A:$A,0)-1,MATCH(AS227,'Daten KEA'!$A$424:$ADO$424,0)-1))</f>
        <v>1.017497785779</v>
      </c>
      <c r="BN227" s="307"/>
      <c r="BO227" s="306"/>
      <c r="BP227" s="437"/>
      <c r="BQ227" s="308"/>
      <c r="BR227" s="308"/>
      <c r="BS227" s="308"/>
      <c r="BT227" s="308"/>
      <c r="BU227" s="308"/>
      <c r="BV227" s="308"/>
      <c r="BW227" s="308">
        <f ca="1">IF(ISERROR(OFFSET('Daten GWP'!$A$1,MATCH(BW$5,'Daten GWP'!$A:$A,0)-1,MATCH(AR227,'Daten GWP'!$A$424:$ADO$424,0)-1)),0,OFFSET('Daten GWP'!$A$1,MATCH(BW$5,'Daten GWP'!$A:$A,0)-1,MATCH(AR227,'Daten GWP'!$A$424:$ADO$424,0)-1))*1000</f>
        <v>97.595497000000009</v>
      </c>
      <c r="BX227" s="308">
        <f ca="1">IF(ISERROR(OFFSET('Daten GWP'!$A$1,MATCH(BX$5,'Daten GWP'!$A:$A,0)-1,MATCH(AS227,'Daten GWP'!$A$424:$ADO$424,0)-1)),0,OFFSET('Daten GWP'!$A$1,MATCH(BX$5,'Daten GWP'!$A:$A,0)-1,MATCH(AS227,'Daten GWP'!$A$424:$ADO$424,0)-1))*1000</f>
        <v>79.732235000000003</v>
      </c>
      <c r="BY227" s="309"/>
      <c r="BZ227" s="308"/>
      <c r="CA227" s="437"/>
      <c r="CB227" s="463"/>
      <c r="CC227" s="463"/>
      <c r="CD227" s="463"/>
      <c r="CE227" s="463"/>
      <c r="CF227" s="463"/>
      <c r="CG227" s="463"/>
      <c r="CH227" s="310">
        <f ca="1">IF(ISERROR(OFFSET('Daten Elementary'!$A$1,MATCH(CH$5,'Daten Elementary'!$A:$A,0)-1,MATCH($AR227,'Daten Elementary'!$A$424:$ADO$424,0)-1)),0,OFFSET('Daten Elementary'!$A$1,MATCH(CH$5,'Daten Elementary'!$A:$A,0)-1,MATCH($AR227,'Daten Elementary'!$A$424:$ADO$424,0)-1))*1000000</f>
        <v>59.132222000000006</v>
      </c>
      <c r="CI227" s="310">
        <f ca="1">IF(ISERROR(OFFSET('Daten Elementary'!$A$1,MATCH(CI$5,'Daten Elementary'!$A:$A,0)-1,MATCH($AS227,'Daten Elementary'!$A$424:$ADO$424,0)-1)),0,OFFSET('Daten Elementary'!$A$1,MATCH(CI$5,'Daten Elementary'!$A:$A,0)-1,MATCH($AS227,'Daten Elementary'!$A$424:$ADO$424,0)-1))*1000000</f>
        <v>49.512346999999998</v>
      </c>
      <c r="CJ227" s="464"/>
      <c r="CK227" s="463"/>
      <c r="CL227" s="218"/>
      <c r="CM227" s="448"/>
      <c r="CN227" s="448"/>
      <c r="CO227" s="448"/>
      <c r="CP227" s="448"/>
      <c r="CQ227" s="448"/>
      <c r="CR227" s="448"/>
      <c r="CS227" s="448">
        <f ca="1">IF(ISERROR(OFFSET('Daten Elementary'!$A$1,MATCH(CS$5,'Daten Elementary'!$A:$A,0)-1,MATCH($AR227,'Daten Elementary'!$A$424:$ADO$424,0)-1)),0,OFFSET('Daten Elementary'!$A$1,MATCH(CS$5,'Daten Elementary'!$A:$A,0)-1,MATCH($AR227,'Daten Elementary'!$A$424:$ADO$424,0)-1))*1000000</f>
        <v>41.641351999999998</v>
      </c>
      <c r="CT227" s="448">
        <f ca="1">IF(ISERROR(OFFSET('Daten Elementary'!$A$1,MATCH(CT$5,'Daten Elementary'!$A:$A,0)-1,MATCH($AS227,'Daten Elementary'!$A$424:$ADO$424,0)-1)),0,OFFSET('Daten Elementary'!$A$1,MATCH(CT$5,'Daten Elementary'!$A:$A,0)-1,MATCH($AS227,'Daten Elementary'!$A$424:$ADO$424,0)-1))*1000000</f>
        <v>34.629804</v>
      </c>
      <c r="CU227" s="449"/>
      <c r="CV227" s="448"/>
      <c r="CW227" s="218"/>
      <c r="CX227" s="450"/>
      <c r="CY227" s="450"/>
      <c r="CZ227" s="450"/>
      <c r="DA227" s="450"/>
      <c r="DB227" s="450"/>
      <c r="DC227" s="450"/>
      <c r="DD227" s="450">
        <f ca="1">IF(ISERROR(OFFSET('Daten Elementary'!$A$1,MATCH(DD$5,'Daten Elementary'!$A:$A,0)-1,MATCH($AR227,'Daten Elementary'!$A$424:$ADO$424,0)-1)),0,OFFSET('Daten Elementary'!$A$1,MATCH(DD$5,'Daten Elementary'!$A:$A,0)-1,MATCH($AR227,'Daten Elementary'!$A$424:$ADO$424,0)-1))*1000000</f>
        <v>54.507703999999997</v>
      </c>
      <c r="DE227" s="450">
        <f ca="1">IF(ISERROR(OFFSET('Daten Elementary'!$A$1,MATCH(DE$5,'Daten Elementary'!$A:$A,0)-1,MATCH($AS227,'Daten Elementary'!$A$424:$ADO$424,0)-1)),0,OFFSET('Daten Elementary'!$A$1,MATCH(DE$5,'Daten Elementary'!$A:$A,0)-1,MATCH($AS227,'Daten Elementary'!$A$424:$ADO$424,0)-1))*1000000</f>
        <v>46.228121999999999</v>
      </c>
      <c r="DF227" s="451"/>
      <c r="DG227" s="450"/>
      <c r="DH227" s="218"/>
      <c r="DI227" s="452"/>
      <c r="DJ227" s="452"/>
      <c r="DK227" s="452"/>
      <c r="DL227" s="452"/>
      <c r="DM227" s="452"/>
      <c r="DN227" s="452"/>
      <c r="DO227" s="452">
        <f ca="1">IF(ISERROR(OFFSET('Daten Elementary'!$A$1,MATCH(DO$5,'Daten Elementary'!$A:$A,0)-1,MATCH($AR227,'Daten Elementary'!$A$424:$ADO$424,0)-1)),0,OFFSET('Daten Elementary'!$A$1,MATCH(DO$5,'Daten Elementary'!$A:$A,0)-1,MATCH($AR227,'Daten Elementary'!$A$424:$ADO$424,0)-1))*1000000</f>
        <v>296.97861999999998</v>
      </c>
      <c r="DP227" s="452">
        <f ca="1">IF(ISERROR(OFFSET('Daten Elementary'!$A$1,MATCH(DP$5,'Daten Elementary'!$A:$A,0)-1,MATCH($AS227,'Daten Elementary'!$A$424:$ADO$424,0)-1)),0,OFFSET('Daten Elementary'!$A$1,MATCH(DP$5,'Daten Elementary'!$A:$A,0)-1,MATCH($AS227,'Daten Elementary'!$A$424:$ADO$424,0)-1))*1000000</f>
        <v>244.28554000000003</v>
      </c>
      <c r="DQ227" s="453"/>
      <c r="DR227" s="452"/>
      <c r="DS227" s="218"/>
      <c r="DT227" s="318"/>
      <c r="DU227" s="318"/>
      <c r="DV227" s="318"/>
      <c r="DW227" s="318"/>
      <c r="DX227" s="318"/>
      <c r="DY227" s="318"/>
      <c r="DZ227" s="318">
        <f ca="1">IF(ISERROR(OFFSET('Daten UBP13'!$A$1,MATCH(DZ$5,'Daten UBP13'!$A:$A,0)-1,MATCH(AR227,'Daten UBP13'!$A$424:$AEG$424,0)-1)),0,OFFSET('Daten UBP13'!$A$1,MATCH(DZ$5,'Daten UBP13'!$A:$A,0)-1,MATCH(AR227,'Daten UBP13'!$A$424:$AEG$424,0)-1))</f>
        <v>151.59039000000001</v>
      </c>
      <c r="EA227" s="318">
        <f ca="1">IF(ISERROR(OFFSET('Daten UBP13'!$A$1,MATCH(EA$5,'Daten UBP13'!$A:$A,0)-1,MATCH(AS227,'Daten UBP13'!$A$424:$AEG$424,0)-1)),0,OFFSET('Daten UBP13'!$A$1,MATCH(EA$5,'Daten UBP13'!$A:$A,0)-1,MATCH(AS227,'Daten UBP13'!$A$424:$AEG$424,0)-1))</f>
        <v>127.56574000000001</v>
      </c>
      <c r="EB227" s="319"/>
      <c r="EC227" s="318"/>
      <c r="ED227" s="218"/>
      <c r="EE227" s="320"/>
      <c r="EF227" s="320"/>
      <c r="EG227" s="320"/>
      <c r="EH227" s="320"/>
      <c r="EI227" s="320"/>
      <c r="EJ227" s="320"/>
      <c r="EK227" s="320">
        <f ca="1">IF(ISERROR(OFFSET('Daten ReCiPe'!$A$1,MATCH(EK$5,'Daten ReCiPe'!$A:$A,0)-1,MATCH(AR227,'Daten ReCiPe'!$A$424:$ADO$424,0)-1)),0,OFFSET('Daten ReCiPe'!$A$1,MATCH(EK$5,'Daten ReCiPe'!$A:$A,0)-1,MATCH(AR227,'Daten ReCiPe'!$A$424:$ADO$424,0)-1))*1000</f>
        <v>11.404498999999999</v>
      </c>
      <c r="EL227" s="320">
        <f ca="1">IF(ISERROR(OFFSET('Daten ReCiPe'!$A$1,MATCH(EL$5,'Daten ReCiPe'!$A:$A,0)-1,MATCH(AS227,'Daten ReCiPe'!$A$424:$ADO$424,0)-1)),0,OFFSET('Daten ReCiPe'!$A$1,MATCH(EL$5,'Daten ReCiPe'!$A:$A,0)-1,MATCH(AS227,'Daten ReCiPe'!$A$424:$ADO$424,0)-1))*1000</f>
        <v>9.4783981999999991</v>
      </c>
      <c r="EM227" s="321"/>
      <c r="EN227" s="320"/>
      <c r="EO227" s="465"/>
      <c r="EP227" s="456"/>
      <c r="EQ227" s="456"/>
      <c r="ER227" s="456"/>
      <c r="ES227" s="456"/>
      <c r="ET227" s="456"/>
      <c r="EU227" s="456"/>
      <c r="EV227" s="456">
        <f ca="1">IF(ISERROR(OFFSET('Daten Elementary'!$A$1,MATCH(EV$5,'Daten Elementary'!$A:$A,0)-1,MATCH($AR227,'Daten Elementary'!$A$424:$ADO$424,0)-1)),0,OFFSET('Daten Elementary'!$A$1,MATCH(EV$5,'Daten Elementary'!$A:$A,0)-1,MATCH($AR227,'Daten Elementary'!$A$424:$ADO$424,0)-1))*1000000</f>
        <v>489.60766999999998</v>
      </c>
      <c r="EW227" s="456">
        <f ca="1">IF(ISERROR(OFFSET('Daten Elementary'!$A$1,MATCH(EW$5,'Daten Elementary'!$A:$A,0)-1,MATCH($AS227,'Daten Elementary'!$A$424:$ADO$424,0)-1)),0,OFFSET('Daten Elementary'!$A$1,MATCH(EW$5,'Daten Elementary'!$A:$A,0)-1,MATCH($AS227,'Daten Elementary'!$A$424:$ADO$424,0)-1))*1000000</f>
        <v>406.09075999999999</v>
      </c>
      <c r="EX227" s="457"/>
      <c r="EY227" s="456"/>
      <c r="EZ227" s="218"/>
      <c r="FA227" s="450"/>
      <c r="FB227" s="450"/>
      <c r="FC227" s="450"/>
      <c r="FD227" s="450"/>
      <c r="FE227" s="450"/>
      <c r="FF227" s="450"/>
      <c r="FG227" s="450">
        <f ca="1">IF(ISERROR(OFFSET('Daten Elementary'!$A$1,MATCH(FG$5,'Daten Elementary'!$A:$A,0)-1,MATCH($AR227,'Daten Elementary'!$A$424:$ADO$424,0)-1)),0,OFFSET('Daten Elementary'!$A$1,MATCH(FG$5,'Daten Elementary'!$A:$A,0)-1,MATCH($AR227,'Daten Elementary'!$A$424:$ADO$424,0)-1))*1000</f>
        <v>83.615317999999988</v>
      </c>
      <c r="FH227" s="450">
        <f ca="1">IF(ISERROR(OFFSET('Daten Elementary'!$A$1,MATCH(FH$5,'Daten Elementary'!$A:$A,0)-1,MATCH($AS227,'Daten Elementary'!$A$424:$ADO$424,0)-1)),0,OFFSET('Daten Elementary'!$A$1,MATCH(FH$5,'Daten Elementary'!$A:$A,0)-1,MATCH($AS227,'Daten Elementary'!$A$424:$ADO$424,0)-1))*1000</f>
        <v>68.409883000000008</v>
      </c>
      <c r="FI227" s="451"/>
      <c r="FJ227" s="450"/>
      <c r="FK227" s="218"/>
      <c r="FL227" s="450"/>
      <c r="FM227" s="450"/>
      <c r="FN227" s="450"/>
      <c r="FO227" s="450"/>
      <c r="FP227" s="450"/>
      <c r="FQ227" s="450"/>
      <c r="FR227" s="450">
        <f ca="1">IF(ISERROR(OFFSET('Daten Elementary'!$A$1,MATCH(FR$5,'Daten Elementary'!$A:$A,0)-1,MATCH($AR227,'Daten Elementary'!$A$424:$ADO$424,0)-1)),0,OFFSET('Daten Elementary'!$A$1,MATCH(FR$5,'Daten Elementary'!$A:$A,0)-1,MATCH($AR227,'Daten Elementary'!$A$424:$ADO$424,0)-1))</f>
        <v>0</v>
      </c>
      <c r="FS227" s="450">
        <f ca="1">IF(ISERROR(OFFSET('Daten Elementary'!$A$1,MATCH(FS$5,'Daten Elementary'!$A:$A,0)-1,MATCH($AS227,'Daten Elementary'!$A$424:$ADO$424,0)-1)),0,OFFSET('Daten Elementary'!$A$1,MATCH(FS$5,'Daten Elementary'!$A:$A,0)-1,MATCH($AS227,'Daten Elementary'!$A$424:$ADO$424,0)-1))</f>
        <v>0</v>
      </c>
      <c r="FT227" s="451"/>
      <c r="FU227" s="450"/>
      <c r="FV227" s="218"/>
      <c r="FW227" s="293"/>
      <c r="FX227" s="293"/>
      <c r="FY227" s="293"/>
      <c r="FZ227" s="293"/>
      <c r="GA227" s="293"/>
      <c r="GB227" s="293"/>
    </row>
    <row r="228" spans="1:184" ht="16.5" customHeight="1">
      <c r="A228" s="472"/>
      <c r="B228" s="470"/>
      <c r="C228" s="468"/>
      <c r="D228" s="468"/>
      <c r="E228" s="469" t="s">
        <v>178</v>
      </c>
      <c r="F228" s="96">
        <v>5.8700000000000002E-3</v>
      </c>
      <c r="G228" s="23"/>
      <c r="H228" s="95">
        <v>1.0000000000000001E-5</v>
      </c>
      <c r="I228" s="470"/>
      <c r="J228" s="77">
        <f ca="1">INDEX(INDIRECT($D$268),MATCH($AR228,$AR$4:$AR$275,0),MATCH(R$4,INDIRECT($E$268),0))</f>
        <v>11.165281999999999</v>
      </c>
      <c r="K228" s="77">
        <f ca="1">INDEX(INDIRECT($D$268),MATCH($AS228,$AS$4:$AS$275,0),MATCH(S$4,INDIRECT($E$268),0))</f>
        <v>17.142194</v>
      </c>
      <c r="L228" s="470"/>
      <c r="M228" s="15">
        <f t="shared" ca="1" si="191"/>
        <v>6.5599974460000002E-2</v>
      </c>
      <c r="N228" s="16" t="str">
        <f t="shared" si="192"/>
        <v>g CO2-equ.</v>
      </c>
      <c r="O228" s="17"/>
      <c r="P228" s="16" t="s">
        <v>222</v>
      </c>
      <c r="Q228" s="15"/>
      <c r="R228" s="15"/>
      <c r="S228" s="15">
        <f ca="1">INDEX(INDIRECT($D$268),MATCH($AQ228,$AQ$4:$AQ$275,0),MATCH(Q$4,INDIRECT($E$268),0))</f>
        <v>6.9828492999999998</v>
      </c>
      <c r="T228" s="16" t="str">
        <f>""&amp;$C$268&amp;"/kWh"</f>
        <v>g CO2-equ./kWh</v>
      </c>
      <c r="U228" s="15"/>
      <c r="V228" s="15"/>
      <c r="W228" s="15"/>
      <c r="X228" s="18"/>
      <c r="Y228" s="462"/>
      <c r="Z228" s="300"/>
      <c r="AA228" s="299"/>
      <c r="AB228" s="299"/>
      <c r="AC228" s="300">
        <v>1</v>
      </c>
      <c r="AD228" s="298">
        <v>1</v>
      </c>
      <c r="AE228" s="298"/>
      <c r="AF228" s="337">
        <v>1</v>
      </c>
      <c r="AG228" s="337"/>
      <c r="AH228" s="337"/>
      <c r="AI228" s="373"/>
      <c r="AJ228" s="373"/>
      <c r="AK228" s="374"/>
      <c r="AL228" s="374"/>
      <c r="AM228" s="202"/>
      <c r="AN228" s="202" t="s">
        <v>81</v>
      </c>
      <c r="AO228" s="202"/>
      <c r="AP228" s="202" t="s">
        <v>81</v>
      </c>
      <c r="AQ228" s="202" t="s">
        <v>2308</v>
      </c>
      <c r="AR228" s="202" t="s">
        <v>2320</v>
      </c>
      <c r="AS228" s="202" t="s">
        <v>2313</v>
      </c>
      <c r="AT228" s="202" t="s">
        <v>2308</v>
      </c>
      <c r="AU228" s="303"/>
      <c r="AV228" s="303"/>
      <c r="AW228" s="303"/>
      <c r="AX228" s="303"/>
      <c r="AY228" s="303"/>
      <c r="AZ228" s="303">
        <f ca="1">IF(ISERROR(OFFSET('Daten KEA'!$A$1,MATCH(AZ$5,'Daten KEA'!$A:$A,0)-1,MATCH(AQ228,'Daten KEA'!$A$424:$ADO$424,0)-1)),0,OFFSET('Daten KEA'!$A$1,MATCH(AZ$5,'Daten KEA'!$A:$A,0)-1,MATCH(AQ228,'Daten KEA'!$A$424:$ADO$424,0)-1))</f>
        <v>6.3312875000000005E-2</v>
      </c>
      <c r="BA228" s="303">
        <f ca="1">IF(ISERROR(OFFSET('Daten KEA'!$A$1,MATCH(BA$5,'Daten KEA'!$A:$A,0)-1,MATCH(AR228,'Daten KEA'!$A$424:$ADO$424,0)-1)),0,OFFSET('Daten KEA'!$A$1,MATCH(BA$5,'Daten KEA'!$A:$A,0)-1,MATCH(AR228,'Daten KEA'!$A$424:$ADO$424,0)-1))</f>
        <v>4.0457612999999997</v>
      </c>
      <c r="BB228" s="303">
        <f ca="1">IF(ISERROR(OFFSET('Daten KEA'!$A$1,MATCH(BB$5,'Daten KEA'!$A:$A,0)-1,MATCH(AS228,'Daten KEA'!$A$424:$ADO$424,0)-1)),0,OFFSET('Daten KEA'!$A$1,MATCH(BB$5,'Daten KEA'!$A:$A,0)-1,MATCH(AS228,'Daten KEA'!$A$424:$ADO$424,0)-1))</f>
        <v>4.1434217000000002</v>
      </c>
      <c r="BC228" s="304"/>
      <c r="BD228" s="303">
        <f ca="1">IF(ISERROR(OFFSET('Daten KEA'!$A$1,MATCH(BD$5,'Daten KEA'!$A:$A,0)-1,MATCH(AT228,'Daten KEA'!$A$424:$ADO$424,0)-1)),0,OFFSET('Daten KEA'!$A$1,MATCH(BD$5,'Daten KEA'!$A:$A,0)-1,MATCH(AT228,'Daten KEA'!$A$424:$ADO$424,0)-1))</f>
        <v>6.3312875000000005E-2</v>
      </c>
      <c r="BE228" s="437"/>
      <c r="BF228" s="306"/>
      <c r="BG228" s="306"/>
      <c r="BH228" s="306"/>
      <c r="BI228" s="306"/>
      <c r="BJ228" s="306"/>
      <c r="BK228" s="306">
        <f ca="1">IF(ISERROR(OFFSET('Daten KEA'!$A$1,MATCH(BK$5,'Daten KEA'!$A:$A,0)-1,MATCH(AQ228,'Daten KEA'!$A$424:$ADO$424,0)-1)),0,OFFSET('Daten KEA'!$A$1,MATCH(BK$5,'Daten KEA'!$A:$A,0)-1,MATCH(AQ228,'Daten KEA'!$A$424:$ADO$424,0)-1))</f>
        <v>5.5169087624190004E-2</v>
      </c>
      <c r="BL228" s="306">
        <f ca="1">IF(ISERROR(OFFSET('Daten KEA'!$A$1,MATCH(BL$5,'Daten KEA'!$A:$A,0)-1,MATCH(AR228,'Daten KEA'!$A$424:$ADO$424,0)-1)),0,OFFSET('Daten KEA'!$A$1,MATCH(BL$5,'Daten KEA'!$A:$A,0)-1,MATCH(AR228,'Daten KEA'!$A$424:$ADO$424,0)-1))</f>
        <v>0.1633472355036</v>
      </c>
      <c r="BM228" s="306">
        <f ca="1">IF(ISERROR(OFFSET('Daten KEA'!$A$1,MATCH(BM$5,'Daten KEA'!$A:$A,0)-1,MATCH(AS228,'Daten KEA'!$A$424:$ADO$424,0)-1)),0,OFFSET('Daten KEA'!$A$1,MATCH(BM$5,'Daten KEA'!$A:$A,0)-1,MATCH(AS228,'Daten KEA'!$A$424:$ADO$424,0)-1))</f>
        <v>0.25076633721899999</v>
      </c>
      <c r="BN228" s="307"/>
      <c r="BO228" s="306">
        <f ca="1">IF(ISERROR(OFFSET('Daten KEA'!$A$1,MATCH(BO$5,'Daten KEA'!$A:$A,0)-1,MATCH(AT228,'Daten KEA'!$A$424:$ADO$424,0)-1)),0,OFFSET('Daten KEA'!$A$1,MATCH(BO$5,'Daten KEA'!$A:$A,0)-1,MATCH(AT228,'Daten KEA'!$A$424:$ADO$424,0)-1))</f>
        <v>5.5169087624190004E-2</v>
      </c>
      <c r="BP228" s="437"/>
      <c r="BQ228" s="308"/>
      <c r="BR228" s="308"/>
      <c r="BS228" s="308"/>
      <c r="BT228" s="308"/>
      <c r="BU228" s="308"/>
      <c r="BV228" s="308">
        <f ca="1">IF(ISERROR(OFFSET('Daten GWP'!$A$1,MATCH(BV$5,'Daten GWP'!$A:$A,0)-1,MATCH(AQ228,'Daten GWP'!$A$424:$ADO$424,0)-1)),0,OFFSET('Daten GWP'!$A$1,MATCH(BV$5,'Daten GWP'!$A:$A,0)-1,MATCH(AQ228,'Daten GWP'!$A$424:$ADO$424,0)-1))*1000</f>
        <v>6.9828492999999998</v>
      </c>
      <c r="BW228" s="308">
        <f ca="1">IF(ISERROR(OFFSET('Daten GWP'!$A$1,MATCH(BW$5,'Daten GWP'!$A:$A,0)-1,MATCH(AR228,'Daten GWP'!$A$424:$ADO$424,0)-1)),0,OFFSET('Daten GWP'!$A$1,MATCH(BW$5,'Daten GWP'!$A:$A,0)-1,MATCH(AR228,'Daten GWP'!$A$424:$ADO$424,0)-1))*1000</f>
        <v>11.165281999999999</v>
      </c>
      <c r="BX228" s="308">
        <f ca="1">IF(ISERROR(OFFSET('Daten GWP'!$A$1,MATCH(BX$5,'Daten GWP'!$A:$A,0)-1,MATCH(AS228,'Daten GWP'!$A$424:$ADO$424,0)-1)),0,OFFSET('Daten GWP'!$A$1,MATCH(BX$5,'Daten GWP'!$A:$A,0)-1,MATCH(AS228,'Daten GWP'!$A$424:$ADO$424,0)-1))*1000</f>
        <v>17.142194</v>
      </c>
      <c r="BY228" s="309"/>
      <c r="BZ228" s="308">
        <f ca="1">IF(ISERROR(OFFSET('Daten GWP'!$A$1,MATCH(BZ$5,'Daten GWP'!$A:$A,0)-1,MATCH(AT228,'Daten GWP'!$A$424:$ADO$424,0)-1)),0,OFFSET('Daten GWP'!$A$1,MATCH(BZ$5,'Daten GWP'!$A:$A,0)-1,MATCH(AT228,'Daten GWP'!$A$424:$ADO$424,0)-1))*1000</f>
        <v>6.9828492999999998</v>
      </c>
      <c r="CA228" s="437"/>
      <c r="CB228" s="463"/>
      <c r="CC228" s="463"/>
      <c r="CD228" s="463"/>
      <c r="CE228" s="463"/>
      <c r="CF228" s="463"/>
      <c r="CG228" s="310">
        <f ca="1">IF(ISERROR(OFFSET('Daten Elementary'!$A$1,MATCH(CG$5,'Daten Elementary'!$A:$A,0)-1,MATCH($AQ228,'Daten Elementary'!$A$424:$ADO$424,0)-1)),0,OFFSET('Daten Elementary'!$A$1,MATCH(CG$5,'Daten Elementary'!$A:$A,0)-1,MATCH($AQ228,'Daten Elementary'!$A$424:$ADO$424,0)-1))*1000000</f>
        <v>11.328583</v>
      </c>
      <c r="CH228" s="310">
        <f ca="1">IF(ISERROR(OFFSET('Daten Elementary'!$A$1,MATCH(CH$5,'Daten Elementary'!$A:$A,0)-1,MATCH($AR228,'Daten Elementary'!$A$424:$ADO$424,0)-1)),0,OFFSET('Daten Elementary'!$A$1,MATCH(CH$5,'Daten Elementary'!$A:$A,0)-1,MATCH($AR228,'Daten Elementary'!$A$424:$ADO$424,0)-1))*1000000</f>
        <v>19.910974</v>
      </c>
      <c r="CI228" s="310">
        <f ca="1">IF(ISERROR(OFFSET('Daten Elementary'!$A$1,MATCH(CI$5,'Daten Elementary'!$A:$A,0)-1,MATCH($AS228,'Daten Elementary'!$A$424:$ADO$424,0)-1)),0,OFFSET('Daten Elementary'!$A$1,MATCH(CI$5,'Daten Elementary'!$A:$A,0)-1,MATCH($AS228,'Daten Elementary'!$A$424:$ADO$424,0)-1))*1000000</f>
        <v>32.421676999999995</v>
      </c>
      <c r="CJ228" s="464"/>
      <c r="CK228" s="310">
        <f ca="1">IF(ISERROR(OFFSET('Daten Elementary'!$A$1,MATCH(CK$5,'Daten Elementary'!$A:$A,0)-1,MATCH($AT228,'Daten Elementary'!$A$424:$ADO$424,0)-1)),0,OFFSET('Daten Elementary'!$A$1,MATCH(CK$5,'Daten Elementary'!$A:$A,0)-1,MATCH($AT228,'Daten Elementary'!$A$424:$ADO$424,0)-1))*1000000</f>
        <v>11.328583</v>
      </c>
      <c r="CL228" s="218"/>
      <c r="CM228" s="448"/>
      <c r="CN228" s="448"/>
      <c r="CO228" s="448"/>
      <c r="CP228" s="448"/>
      <c r="CQ228" s="448"/>
      <c r="CR228" s="448">
        <f ca="1">IF(ISERROR(OFFSET('Daten Elementary'!$A$1,MATCH(CR$5,'Daten Elementary'!$A:$A,0)-1,MATCH($AQ228,'Daten Elementary'!$A$424:$ADO$424,0)-1)),0,OFFSET('Daten Elementary'!$A$1,MATCH(CR$5,'Daten Elementary'!$A:$A,0)-1,MATCH($AQ228,'Daten Elementary'!$A$424:$ADO$424,0)-1))*1000000</f>
        <v>5.8390857</v>
      </c>
      <c r="CS228" s="448">
        <f ca="1">IF(ISERROR(OFFSET('Daten Elementary'!$A$1,MATCH(CS$5,'Daten Elementary'!$A:$A,0)-1,MATCH($AR228,'Daten Elementary'!$A$424:$ADO$424,0)-1)),0,OFFSET('Daten Elementary'!$A$1,MATCH(CS$5,'Daten Elementary'!$A:$A,0)-1,MATCH($AR228,'Daten Elementary'!$A$424:$ADO$424,0)-1))*1000000</f>
        <v>9.2906253999999997</v>
      </c>
      <c r="CT228" s="448">
        <f ca="1">IF(ISERROR(OFFSET('Daten Elementary'!$A$1,MATCH(CT$5,'Daten Elementary'!$A:$A,0)-1,MATCH($AS228,'Daten Elementary'!$A$424:$ADO$424,0)-1)),0,OFFSET('Daten Elementary'!$A$1,MATCH(CT$5,'Daten Elementary'!$A:$A,0)-1,MATCH($AS228,'Daten Elementary'!$A$424:$ADO$424,0)-1))*1000000</f>
        <v>15.713191</v>
      </c>
      <c r="CU228" s="449"/>
      <c r="CV228" s="448">
        <f ca="1">IF(ISERROR(OFFSET('Daten Elementary'!$A$1,MATCH(CV$5,'Daten Elementary'!$A:$A,0)-1,MATCH($AT228,'Daten Elementary'!$A$424:$ADO$424,0)-1)),0,OFFSET('Daten Elementary'!$A$1,MATCH(CV$5,'Daten Elementary'!$A:$A,0)-1,MATCH($AT228,'Daten Elementary'!$A$424:$ADO$424,0)-1))*1000000</f>
        <v>5.8390857</v>
      </c>
      <c r="CW228" s="218"/>
      <c r="CX228" s="450"/>
      <c r="CY228" s="450"/>
      <c r="CZ228" s="450"/>
      <c r="DA228" s="450"/>
      <c r="DB228" s="450"/>
      <c r="DC228" s="450">
        <f ca="1">IF(ISERROR(OFFSET('Daten Elementary'!$A$1,MATCH(DC$5,'Daten Elementary'!$A:$A,0)-1,MATCH($AQ228,'Daten Elementary'!$A$424:$ADO$424,0)-1)),0,OFFSET('Daten Elementary'!$A$1,MATCH(DC$5,'Daten Elementary'!$A:$A,0)-1,MATCH($AQ228,'Daten Elementary'!$A$424:$ADO$424,0)-1))*1000000</f>
        <v>3.7046741000000001</v>
      </c>
      <c r="DD228" s="450">
        <f ca="1">IF(ISERROR(OFFSET('Daten Elementary'!$A$1,MATCH(DD$5,'Daten Elementary'!$A:$A,0)-1,MATCH($AR228,'Daten Elementary'!$A$424:$ADO$424,0)-1)),0,OFFSET('Daten Elementary'!$A$1,MATCH(DD$5,'Daten Elementary'!$A:$A,0)-1,MATCH($AR228,'Daten Elementary'!$A$424:$ADO$424,0)-1))*1000000</f>
        <v>6.6255847000000001</v>
      </c>
      <c r="DE228" s="450">
        <f ca="1">IF(ISERROR(OFFSET('Daten Elementary'!$A$1,MATCH(DE$5,'Daten Elementary'!$A:$A,0)-1,MATCH($AS228,'Daten Elementary'!$A$424:$ADO$424,0)-1)),0,OFFSET('Daten Elementary'!$A$1,MATCH(DE$5,'Daten Elementary'!$A:$A,0)-1,MATCH($AS228,'Daten Elementary'!$A$424:$ADO$424,0)-1))*1000000</f>
        <v>10.189416</v>
      </c>
      <c r="DF228" s="451"/>
      <c r="DG228" s="450">
        <f ca="1">IF(ISERROR(OFFSET('Daten Elementary'!$A$1,MATCH(DG$5,'Daten Elementary'!$A:$A,0)-1,MATCH($AT228,'Daten Elementary'!$A$424:$ADO$424,0)-1)),0,OFFSET('Daten Elementary'!$A$1,MATCH(DG$5,'Daten Elementary'!$A:$A,0)-1,MATCH($AT228,'Daten Elementary'!$A$424:$ADO$424,0)-1))*1000000</f>
        <v>3.7046741000000001</v>
      </c>
      <c r="DH228" s="218"/>
      <c r="DI228" s="452"/>
      <c r="DJ228" s="452"/>
      <c r="DK228" s="452"/>
      <c r="DL228" s="452"/>
      <c r="DM228" s="452"/>
      <c r="DN228" s="452">
        <f ca="1">IF(ISERROR(OFFSET('Daten Elementary'!$A$1,MATCH(DN$5,'Daten Elementary'!$A:$A,0)-1,MATCH($AQ228,'Daten Elementary'!$A$424:$ADO$424,0)-1)),0,OFFSET('Daten Elementary'!$A$1,MATCH(DN$5,'Daten Elementary'!$A:$A,0)-1,MATCH($AQ228,'Daten Elementary'!$A$424:$ADO$424,0)-1))*1000000</f>
        <v>17.382386</v>
      </c>
      <c r="DO228" s="452">
        <f ca="1">IF(ISERROR(OFFSET('Daten Elementary'!$A$1,MATCH(DO$5,'Daten Elementary'!$A:$A,0)-1,MATCH($AR228,'Daten Elementary'!$A$424:$ADO$424,0)-1)),0,OFFSET('Daten Elementary'!$A$1,MATCH(DO$5,'Daten Elementary'!$A:$A,0)-1,MATCH($AR228,'Daten Elementary'!$A$424:$ADO$424,0)-1))*1000000</f>
        <v>23.584585000000001</v>
      </c>
      <c r="DP228" s="452">
        <f ca="1">IF(ISERROR(OFFSET('Daten Elementary'!$A$1,MATCH(DP$5,'Daten Elementary'!$A:$A,0)-1,MATCH($AS228,'Daten Elementary'!$A$424:$ADO$424,0)-1)),0,OFFSET('Daten Elementary'!$A$1,MATCH(DP$5,'Daten Elementary'!$A:$A,0)-1,MATCH($AS228,'Daten Elementary'!$A$424:$ADO$424,0)-1))*1000000</f>
        <v>37.367748999999996</v>
      </c>
      <c r="DQ228" s="453"/>
      <c r="DR228" s="452">
        <f ca="1">IF(ISERROR(OFFSET('Daten Elementary'!$A$1,MATCH(DR$5,'Daten Elementary'!$A:$A,0)-1,MATCH($AT228,'Daten Elementary'!$A$424:$ADO$424,0)-1)),0,OFFSET('Daten Elementary'!$A$1,MATCH(DR$5,'Daten Elementary'!$A:$A,0)-1,MATCH($AT228,'Daten Elementary'!$A$424:$ADO$424,0)-1))*1000000</f>
        <v>17.382386</v>
      </c>
      <c r="DS228" s="218"/>
      <c r="DT228" s="318"/>
      <c r="DU228" s="318"/>
      <c r="DV228" s="318"/>
      <c r="DW228" s="318"/>
      <c r="DX228" s="318"/>
      <c r="DY228" s="318">
        <f ca="1">IF(ISERROR(OFFSET('Daten UBP13'!$A$1,MATCH(DY$5,'Daten UBP13'!$A:$A,0)-1,MATCH(AQ228,'Daten UBP13'!$A$424:$AEG$424,0)-1)),0,OFFSET('Daten UBP13'!$A$1,MATCH(DY$5,'Daten UBP13'!$A:$A,0)-1,MATCH(AQ228,'Daten UBP13'!$A$424:$AEG$424,0)-1))</f>
        <v>31.912565000000001</v>
      </c>
      <c r="DZ228" s="318">
        <f ca="1">IF(ISERROR(OFFSET('Daten UBP13'!$A$1,MATCH(DZ$5,'Daten UBP13'!$A:$A,0)-1,MATCH(AR228,'Daten UBP13'!$A$424:$AEG$424,0)-1)),0,OFFSET('Daten UBP13'!$A$1,MATCH(DZ$5,'Daten UBP13'!$A:$A,0)-1,MATCH(AR228,'Daten UBP13'!$A$424:$AEG$424,0)-1))</f>
        <v>25.007766</v>
      </c>
      <c r="EA228" s="318">
        <f ca="1">IF(ISERROR(OFFSET('Daten UBP13'!$A$1,MATCH(EA$5,'Daten UBP13'!$A:$A,0)-1,MATCH(AS228,'Daten UBP13'!$A$424:$AEG$424,0)-1)),0,OFFSET('Daten UBP13'!$A$1,MATCH(EA$5,'Daten UBP13'!$A:$A,0)-1,MATCH(AS228,'Daten UBP13'!$A$424:$AEG$424,0)-1))</f>
        <v>37.732173000000003</v>
      </c>
      <c r="EB228" s="319"/>
      <c r="EC228" s="318">
        <f ca="1">IF(ISERROR(OFFSET('Daten UBP13'!$A$1,MATCH(EC$5,'Daten UBP13'!$A:$A,0)-1,MATCH(AT228,'Daten UBP13'!$A$424:$AEG$424,0)-1)),0,OFFSET('Daten UBP13'!$A$1,MATCH(EC$5,'Daten UBP13'!$A:$A,0)-1,MATCH(AT228,'Daten UBP13'!$A$424:$AEG$424,0)-1))</f>
        <v>31.912565000000001</v>
      </c>
      <c r="ED228" s="218"/>
      <c r="EE228" s="320"/>
      <c r="EF228" s="320"/>
      <c r="EG228" s="320"/>
      <c r="EH228" s="320"/>
      <c r="EI228" s="320"/>
      <c r="EJ228" s="320">
        <f ca="1">IF(ISERROR(OFFSET('Daten ReCiPe'!$A$1,MATCH(EJ$5,'Daten ReCiPe'!$A:$A,0)-1,MATCH(AQ228,'Daten ReCiPe'!$A$424:$ADO$424,0)-1)),0,OFFSET('Daten ReCiPe'!$A$1,MATCH(EJ$5,'Daten ReCiPe'!$A:$A,0)-1,MATCH(AQ228,'Daten ReCiPe'!$A$424:$ADO$424,0)-1))*1000</f>
        <v>1.849105</v>
      </c>
      <c r="EK228" s="320">
        <f ca="1">IF(ISERROR(OFFSET('Daten ReCiPe'!$A$1,MATCH(EK$5,'Daten ReCiPe'!$A:$A,0)-1,MATCH(AR228,'Daten ReCiPe'!$A$424:$ADO$424,0)-1)),0,OFFSET('Daten ReCiPe'!$A$1,MATCH(EK$5,'Daten ReCiPe'!$A:$A,0)-1,MATCH(AR228,'Daten ReCiPe'!$A$424:$ADO$424,0)-1))*1000</f>
        <v>1.8494759000000001</v>
      </c>
      <c r="EL228" s="320">
        <f ca="1">IF(ISERROR(OFFSET('Daten ReCiPe'!$A$1,MATCH(EL$5,'Daten ReCiPe'!$A:$A,0)-1,MATCH(AS228,'Daten ReCiPe'!$A$424:$ADO$424,0)-1)),0,OFFSET('Daten ReCiPe'!$A$1,MATCH(EL$5,'Daten ReCiPe'!$A:$A,0)-1,MATCH(AS228,'Daten ReCiPe'!$A$424:$ADO$424,0)-1))*1000</f>
        <v>2.9282252</v>
      </c>
      <c r="EM228" s="321"/>
      <c r="EN228" s="320">
        <f ca="1">IF(ISERROR(OFFSET('Daten ReCiPe'!$A$1,MATCH(EN$5,'Daten ReCiPe'!$A:$A,0)-1,MATCH(AT228,'Daten ReCiPe'!$A$424:$ADO$424,0)-1)),0,OFFSET('Daten ReCiPe'!$A$1,MATCH(EN$5,'Daten ReCiPe'!$A:$A,0)-1,MATCH(AT228,'Daten ReCiPe'!$A$424:$ADO$424,0)-1))*1000</f>
        <v>1.849105</v>
      </c>
      <c r="EO228" s="465"/>
      <c r="EP228" s="456"/>
      <c r="EQ228" s="456"/>
      <c r="ER228" s="456"/>
      <c r="ES228" s="456"/>
      <c r="ET228" s="456"/>
      <c r="EU228" s="456">
        <f ca="1">IF(ISERROR(OFFSET('Daten Elementary'!$A$1,MATCH(EU$5,'Daten Elementary'!$A:$A,0)-1,MATCH($AQ228,'Daten Elementary'!$A$424:$ADO$424,0)-1)),0,OFFSET('Daten Elementary'!$A$1,MATCH(EU$5,'Daten Elementary'!$A:$A,0)-1,MATCH($AQ228,'Daten Elementary'!$A$424:$ADO$424,0)-1))*1000000</f>
        <v>57.972909000000001</v>
      </c>
      <c r="EV228" s="456">
        <f ca="1">IF(ISERROR(OFFSET('Daten Elementary'!$A$1,MATCH(EV$5,'Daten Elementary'!$A:$A,0)-1,MATCH($AR228,'Daten Elementary'!$A$424:$ADO$424,0)-1)),0,OFFSET('Daten Elementary'!$A$1,MATCH(EV$5,'Daten Elementary'!$A:$A,0)-1,MATCH($AR228,'Daten Elementary'!$A$424:$ADO$424,0)-1))*1000000</f>
        <v>29.866917999999998</v>
      </c>
      <c r="EW228" s="456">
        <f ca="1">IF(ISERROR(OFFSET('Daten Elementary'!$A$1,MATCH(EW$5,'Daten Elementary'!$A:$A,0)-1,MATCH($AS228,'Daten Elementary'!$A$424:$ADO$424,0)-1)),0,OFFSET('Daten Elementary'!$A$1,MATCH(EW$5,'Daten Elementary'!$A:$A,0)-1,MATCH($AS228,'Daten Elementary'!$A$424:$ADO$424,0)-1))*1000000</f>
        <v>47.286371000000003</v>
      </c>
      <c r="EX228" s="457"/>
      <c r="EY228" s="456">
        <f ca="1">IF(ISERROR(OFFSET('Daten Elementary'!$A$1,MATCH(EY$5,'Daten Elementary'!$A:$A,0)-1,MATCH($AT228,'Daten Elementary'!$A$424:$ADO$424,0)-1)),0,OFFSET('Daten Elementary'!$A$1,MATCH(EY$5,'Daten Elementary'!$A:$A,0)-1,MATCH($AT228,'Daten Elementary'!$A$424:$ADO$424,0)-1))*1000000</f>
        <v>57.972909000000001</v>
      </c>
      <c r="EZ228" s="218"/>
      <c r="FA228" s="450"/>
      <c r="FB228" s="450"/>
      <c r="FC228" s="450"/>
      <c r="FD228" s="450"/>
      <c r="FE228" s="450"/>
      <c r="FF228" s="450">
        <f ca="1">IF(ISERROR(OFFSET('Daten Elementary'!$A$1,MATCH(FF$5,'Daten Elementary'!$A:$A,0)-1,MATCH($AQ228,'Daten Elementary'!$A$424:$ADO$424,0)-1)),0,OFFSET('Daten Elementary'!$A$1,MATCH(FF$5,'Daten Elementary'!$A:$A,0)-1,MATCH($AQ228,'Daten Elementary'!$A$424:$ADO$424,0)-1))*1000</f>
        <v>3.7330317000000002</v>
      </c>
      <c r="FG228" s="450">
        <f ca="1">IF(ISERROR(OFFSET('Daten Elementary'!$A$1,MATCH(FG$5,'Daten Elementary'!$A:$A,0)-1,MATCH($AR228,'Daten Elementary'!$A$424:$ADO$424,0)-1)),0,OFFSET('Daten Elementary'!$A$1,MATCH(FG$5,'Daten Elementary'!$A:$A,0)-1,MATCH($AR228,'Daten Elementary'!$A$424:$ADO$424,0)-1))*1000</f>
        <v>10.02267</v>
      </c>
      <c r="FH228" s="450">
        <f ca="1">IF(ISERROR(OFFSET('Daten Elementary'!$A$1,MATCH(FH$5,'Daten Elementary'!$A:$A,0)-1,MATCH($AS228,'Daten Elementary'!$A$424:$ADO$424,0)-1)),0,OFFSET('Daten Elementary'!$A$1,MATCH(FH$5,'Daten Elementary'!$A:$A,0)-1,MATCH($AS228,'Daten Elementary'!$A$424:$ADO$424,0)-1))*1000</f>
        <v>15.421616999999999</v>
      </c>
      <c r="FI228" s="451"/>
      <c r="FJ228" s="450">
        <f ca="1">IF(ISERROR(OFFSET('Daten Elementary'!$A$1,MATCH(FJ$5,'Daten Elementary'!$A:$A,0)-1,MATCH($AT228,'Daten Elementary'!$A$424:$ADO$424,0)-1)),0,OFFSET('Daten Elementary'!$A$1,MATCH(FJ$5,'Daten Elementary'!$A:$A,0)-1,MATCH($AT228,'Daten Elementary'!$A$424:$ADO$424,0)-1))*1000</f>
        <v>3.7330317000000002</v>
      </c>
      <c r="FK228" s="218"/>
      <c r="FL228" s="450"/>
      <c r="FM228" s="450"/>
      <c r="FN228" s="450"/>
      <c r="FO228" s="450"/>
      <c r="FP228" s="450"/>
      <c r="FQ228" s="450">
        <f ca="1">IF(ISERROR(OFFSET('Daten Elementary'!$A$1,MATCH(FQ$5,'Daten Elementary'!$A:$A,0)-1,MATCH($AQ228,'Daten Elementary'!$A$424:$ADO$424,0)-1)),0,OFFSET('Daten Elementary'!$A$1,MATCH(FQ$5,'Daten Elementary'!$A:$A,0)-1,MATCH($AQ228,'Daten Elementary'!$A$424:$ADO$424,0)-1))</f>
        <v>0</v>
      </c>
      <c r="FR228" s="450">
        <f ca="1">IF(ISERROR(OFFSET('Daten Elementary'!$A$1,MATCH(FR$5,'Daten Elementary'!$A:$A,0)-1,MATCH($AR228,'Daten Elementary'!$A$424:$ADO$424,0)-1)),0,OFFSET('Daten Elementary'!$A$1,MATCH(FR$5,'Daten Elementary'!$A:$A,0)-1,MATCH($AR228,'Daten Elementary'!$A$424:$ADO$424,0)-1))</f>
        <v>0</v>
      </c>
      <c r="FS228" s="450">
        <f ca="1">IF(ISERROR(OFFSET('Daten Elementary'!$A$1,MATCH(FS$5,'Daten Elementary'!$A:$A,0)-1,MATCH($AS228,'Daten Elementary'!$A$424:$ADO$424,0)-1)),0,OFFSET('Daten Elementary'!$A$1,MATCH(FS$5,'Daten Elementary'!$A:$A,0)-1,MATCH($AS228,'Daten Elementary'!$A$424:$ADO$424,0)-1))</f>
        <v>0</v>
      </c>
      <c r="FT228" s="451"/>
      <c r="FU228" s="450">
        <f ca="1">IF(ISERROR(OFFSET('Daten Elementary'!$A$1,MATCH(FU$5,'Daten Elementary'!$A:$A,0)-1,MATCH($AT228,'Daten Elementary'!$A$424:$ADO$424,0)-1)),0,OFFSET('Daten Elementary'!$A$1,MATCH(FU$5,'Daten Elementary'!$A:$A,0)-1,MATCH($AT228,'Daten Elementary'!$A$424:$ADO$424,0)-1))</f>
        <v>0</v>
      </c>
      <c r="FV228" s="218"/>
      <c r="FW228" s="293"/>
      <c r="FX228" s="293"/>
      <c r="FY228" s="293"/>
      <c r="FZ228" s="293"/>
      <c r="GA228" s="293"/>
      <c r="GB228" s="293"/>
    </row>
    <row r="229" spans="1:184" ht="16.5" customHeight="1">
      <c r="A229" s="472"/>
      <c r="B229" s="470"/>
      <c r="C229" s="468"/>
      <c r="D229" s="468"/>
      <c r="E229" s="469" t="s">
        <v>179</v>
      </c>
      <c r="F229" s="96">
        <v>6.2700000000000004E-3</v>
      </c>
      <c r="G229" s="23"/>
      <c r="H229" s="95">
        <v>6.1700000000000001E-3</v>
      </c>
      <c r="I229" s="470"/>
      <c r="J229" s="77">
        <f ca="1">INDEX(INDIRECT($D$268),MATCH($AR229,$AR$4:$AR$275,0),MATCH(R$4,INDIRECT($E$268),0))</f>
        <v>358.24056999999999</v>
      </c>
      <c r="K229" s="77">
        <f ca="1">INDEX(INDIRECT($D$268),MATCH($AS229,$AS$4:$AS$275,0),MATCH(S$4,INDIRECT($E$268),0))</f>
        <v>358.24056999999999</v>
      </c>
      <c r="L229" s="470"/>
      <c r="M229" s="15">
        <f t="shared" ca="1" si="191"/>
        <v>2.2461683739000002</v>
      </c>
      <c r="N229" s="16" t="str">
        <f t="shared" si="192"/>
        <v>g CO2-equ.</v>
      </c>
      <c r="O229" s="17"/>
      <c r="P229" s="15"/>
      <c r="Q229" s="15"/>
      <c r="R229" s="15"/>
      <c r="S229" s="15"/>
      <c r="T229" s="15"/>
      <c r="U229" s="15"/>
      <c r="V229" s="15"/>
      <c r="W229" s="15"/>
      <c r="X229" s="18"/>
      <c r="Y229" s="462"/>
      <c r="Z229" s="300"/>
      <c r="AA229" s="299"/>
      <c r="AB229" s="299"/>
      <c r="AC229" s="300">
        <v>1</v>
      </c>
      <c r="AD229" s="298">
        <v>1</v>
      </c>
      <c r="AE229" s="298"/>
      <c r="AF229" s="337">
        <v>1</v>
      </c>
      <c r="AG229" s="337"/>
      <c r="AH229" s="337"/>
      <c r="AI229" s="373"/>
      <c r="AJ229" s="373"/>
      <c r="AK229" s="374"/>
      <c r="AL229" s="374"/>
      <c r="AM229" s="202"/>
      <c r="AN229" s="202" t="s">
        <v>81</v>
      </c>
      <c r="AO229" s="202"/>
      <c r="AP229" s="202" t="s">
        <v>81</v>
      </c>
      <c r="AQ229" s="202"/>
      <c r="AR229" s="383" t="s">
        <v>2357</v>
      </c>
      <c r="AS229" s="383" t="s">
        <v>2357</v>
      </c>
      <c r="AT229" s="202"/>
      <c r="AU229" s="303"/>
      <c r="AV229" s="303"/>
      <c r="AW229" s="303"/>
      <c r="AX229" s="303"/>
      <c r="AY229" s="303"/>
      <c r="AZ229" s="303"/>
      <c r="BA229" s="303">
        <f ca="1">IF(ISERROR(OFFSET('Daten KEA'!$A$1,MATCH(BA$5,'Daten KEA'!$A:$A,0)-1,MATCH(AR229,'Daten KEA'!$A$424:$ADO$424,0)-1)),0,OFFSET('Daten KEA'!$A$1,MATCH(BA$5,'Daten KEA'!$A:$A,0)-1,MATCH(AR229,'Daten KEA'!$A$424:$ADO$424,0)-1))</f>
        <v>2.9110203000000001</v>
      </c>
      <c r="BB229" s="303">
        <f ca="1">IF(ISERROR(OFFSET('Daten KEA'!$A$1,MATCH(BB$5,'Daten KEA'!$A:$A,0)-1,MATCH(AS229,'Daten KEA'!$A$424:$ADO$424,0)-1)),0,OFFSET('Daten KEA'!$A$1,MATCH(BB$5,'Daten KEA'!$A:$A,0)-1,MATCH(AS229,'Daten KEA'!$A$424:$ADO$424,0)-1))</f>
        <v>2.9110203000000001</v>
      </c>
      <c r="BC229" s="304"/>
      <c r="BD229" s="303"/>
      <c r="BE229" s="437"/>
      <c r="BF229" s="306"/>
      <c r="BG229" s="306"/>
      <c r="BH229" s="306"/>
      <c r="BI229" s="306"/>
      <c r="BJ229" s="306"/>
      <c r="BK229" s="306"/>
      <c r="BL229" s="306">
        <f ca="1">IF(ISERROR(OFFSET('Daten KEA'!$A$1,MATCH(BL$5,'Daten KEA'!$A:$A,0)-1,MATCH(AR229,'Daten KEA'!$A$424:$ADO$424,0)-1)),0,OFFSET('Daten KEA'!$A$1,MATCH(BL$5,'Daten KEA'!$A:$A,0)-1,MATCH(AR229,'Daten KEA'!$A$424:$ADO$424,0)-1))</f>
        <v>2.6360132597024002</v>
      </c>
      <c r="BM229" s="306">
        <f ca="1">IF(ISERROR(OFFSET('Daten KEA'!$A$1,MATCH(BM$5,'Daten KEA'!$A:$A,0)-1,MATCH(AS229,'Daten KEA'!$A$424:$ADO$424,0)-1)),0,OFFSET('Daten KEA'!$A$1,MATCH(BM$5,'Daten KEA'!$A:$A,0)-1,MATCH(AS229,'Daten KEA'!$A$424:$ADO$424,0)-1))</f>
        <v>2.6360132597024002</v>
      </c>
      <c r="BN229" s="307"/>
      <c r="BO229" s="306"/>
      <c r="BP229" s="437"/>
      <c r="BQ229" s="308"/>
      <c r="BR229" s="308"/>
      <c r="BS229" s="308"/>
      <c r="BT229" s="308"/>
      <c r="BU229" s="308"/>
      <c r="BV229" s="308"/>
      <c r="BW229" s="308">
        <f ca="1">IF(ISERROR(OFFSET('Daten GWP'!$A$1,MATCH(BW$5,'Daten GWP'!$A:$A,0)-1,MATCH(AR229,'Daten GWP'!$A$424:$ADO$424,0)-1)),0,OFFSET('Daten GWP'!$A$1,MATCH(BW$5,'Daten GWP'!$A:$A,0)-1,MATCH(AR229,'Daten GWP'!$A$424:$ADO$424,0)-1))*1000</f>
        <v>358.24056999999999</v>
      </c>
      <c r="BX229" s="308">
        <f ca="1">IF(ISERROR(OFFSET('Daten GWP'!$A$1,MATCH(BX$5,'Daten GWP'!$A:$A,0)-1,MATCH(AS229,'Daten GWP'!$A$424:$ADO$424,0)-1)),0,OFFSET('Daten GWP'!$A$1,MATCH(BX$5,'Daten GWP'!$A:$A,0)-1,MATCH(AS229,'Daten GWP'!$A$424:$ADO$424,0)-1))*1000</f>
        <v>358.24056999999999</v>
      </c>
      <c r="BY229" s="309"/>
      <c r="BZ229" s="308"/>
      <c r="CA229" s="437"/>
      <c r="CB229" s="463"/>
      <c r="CC229" s="463"/>
      <c r="CD229" s="463"/>
      <c r="CE229" s="463"/>
      <c r="CF229" s="463"/>
      <c r="CG229" s="463"/>
      <c r="CH229" s="310">
        <f ca="1">IF(ISERROR(OFFSET('Daten Elementary'!$A$1,MATCH(CH$5,'Daten Elementary'!$A:$A,0)-1,MATCH($AR229,'Daten Elementary'!$A$424:$ADO$424,0)-1)),0,OFFSET('Daten Elementary'!$A$1,MATCH(CH$5,'Daten Elementary'!$A:$A,0)-1,MATCH($AR229,'Daten Elementary'!$A$424:$ADO$424,0)-1))*1000000</f>
        <v>41.659621000000001</v>
      </c>
      <c r="CI229" s="310">
        <f ca="1">IF(ISERROR(OFFSET('Daten Elementary'!$A$1,MATCH(CI$5,'Daten Elementary'!$A:$A,0)-1,MATCH($AS229,'Daten Elementary'!$A$424:$ADO$424,0)-1)),0,OFFSET('Daten Elementary'!$A$1,MATCH(CI$5,'Daten Elementary'!$A:$A,0)-1,MATCH($AS229,'Daten Elementary'!$A$424:$ADO$424,0)-1))*1000000</f>
        <v>41.659621000000001</v>
      </c>
      <c r="CJ229" s="464"/>
      <c r="CK229" s="463"/>
      <c r="CL229" s="218"/>
      <c r="CM229" s="448"/>
      <c r="CN229" s="448"/>
      <c r="CO229" s="448"/>
      <c r="CP229" s="448"/>
      <c r="CQ229" s="448"/>
      <c r="CR229" s="448"/>
      <c r="CS229" s="448">
        <f ca="1">IF(ISERROR(OFFSET('Daten Elementary'!$A$1,MATCH(CS$5,'Daten Elementary'!$A:$A,0)-1,MATCH($AR229,'Daten Elementary'!$A$424:$ADO$424,0)-1)),0,OFFSET('Daten Elementary'!$A$1,MATCH(CS$5,'Daten Elementary'!$A:$A,0)-1,MATCH($AR229,'Daten Elementary'!$A$424:$ADO$424,0)-1))*1000000</f>
        <v>22.642931000000001</v>
      </c>
      <c r="CT229" s="448">
        <f ca="1">IF(ISERROR(OFFSET('Daten Elementary'!$A$1,MATCH(CT$5,'Daten Elementary'!$A:$A,0)-1,MATCH($AS229,'Daten Elementary'!$A$424:$ADO$424,0)-1)),0,OFFSET('Daten Elementary'!$A$1,MATCH(CT$5,'Daten Elementary'!$A:$A,0)-1,MATCH($AS229,'Daten Elementary'!$A$424:$ADO$424,0)-1))*1000000</f>
        <v>22.642931000000001</v>
      </c>
      <c r="CU229" s="449"/>
      <c r="CV229" s="448"/>
      <c r="CW229" s="218"/>
      <c r="CX229" s="450"/>
      <c r="CY229" s="450"/>
      <c r="CZ229" s="450"/>
      <c r="DA229" s="450"/>
      <c r="DB229" s="450"/>
      <c r="DC229" s="450"/>
      <c r="DD229" s="450">
        <f ca="1">IF(ISERROR(OFFSET('Daten Elementary'!$A$1,MATCH(DD$5,'Daten Elementary'!$A:$A,0)-1,MATCH($AR229,'Daten Elementary'!$A$424:$ADO$424,0)-1)),0,OFFSET('Daten Elementary'!$A$1,MATCH(DD$5,'Daten Elementary'!$A:$A,0)-1,MATCH($AR229,'Daten Elementary'!$A$424:$ADO$424,0)-1))*1000000</f>
        <v>917.53449000000001</v>
      </c>
      <c r="DE229" s="450">
        <f ca="1">IF(ISERROR(OFFSET('Daten Elementary'!$A$1,MATCH(DE$5,'Daten Elementary'!$A:$A,0)-1,MATCH($AS229,'Daten Elementary'!$A$424:$ADO$424,0)-1)),0,OFFSET('Daten Elementary'!$A$1,MATCH(DE$5,'Daten Elementary'!$A:$A,0)-1,MATCH($AS229,'Daten Elementary'!$A$424:$ADO$424,0)-1))*1000000</f>
        <v>917.53449000000001</v>
      </c>
      <c r="DF229" s="451"/>
      <c r="DG229" s="450"/>
      <c r="DH229" s="218"/>
      <c r="DI229" s="452"/>
      <c r="DJ229" s="452"/>
      <c r="DK229" s="452"/>
      <c r="DL229" s="452"/>
      <c r="DM229" s="452"/>
      <c r="DN229" s="452"/>
      <c r="DO229" s="452">
        <f ca="1">IF(ISERROR(OFFSET('Daten Elementary'!$A$1,MATCH(DO$5,'Daten Elementary'!$A:$A,0)-1,MATCH($AR229,'Daten Elementary'!$A$424:$ADO$424,0)-1)),0,OFFSET('Daten Elementary'!$A$1,MATCH(DO$5,'Daten Elementary'!$A:$A,0)-1,MATCH($AR229,'Daten Elementary'!$A$424:$ADO$424,0)-1))*1000000</f>
        <v>767.45982000000004</v>
      </c>
      <c r="DP229" s="452">
        <f ca="1">IF(ISERROR(OFFSET('Daten Elementary'!$A$1,MATCH(DP$5,'Daten Elementary'!$A:$A,0)-1,MATCH($AS229,'Daten Elementary'!$A$424:$ADO$424,0)-1)),0,OFFSET('Daten Elementary'!$A$1,MATCH(DP$5,'Daten Elementary'!$A:$A,0)-1,MATCH($AS229,'Daten Elementary'!$A$424:$ADO$424,0)-1))*1000000</f>
        <v>767.45982000000004</v>
      </c>
      <c r="DQ229" s="453"/>
      <c r="DR229" s="452"/>
      <c r="DS229" s="218"/>
      <c r="DT229" s="318"/>
      <c r="DU229" s="318"/>
      <c r="DV229" s="318"/>
      <c r="DW229" s="318"/>
      <c r="DX229" s="318"/>
      <c r="DY229" s="318"/>
      <c r="DZ229" s="318">
        <f ca="1">IF(ISERROR(OFFSET('Daten UBP13'!$A$1,MATCH(DZ$5,'Daten UBP13'!$A:$A,0)-1,MATCH(AR229,'Daten UBP13'!$A$424:$AEG$424,0)-1)),0,OFFSET('Daten UBP13'!$A$1,MATCH(DZ$5,'Daten UBP13'!$A:$A,0)-1,MATCH(AR229,'Daten UBP13'!$A$424:$AEG$424,0)-1))</f>
        <v>308.12502000000001</v>
      </c>
      <c r="EA229" s="318">
        <f ca="1">IF(ISERROR(OFFSET('Daten UBP13'!$A$1,MATCH(EA$5,'Daten UBP13'!$A:$A,0)-1,MATCH(AS229,'Daten UBP13'!$A$424:$AEG$424,0)-1)),0,OFFSET('Daten UBP13'!$A$1,MATCH(EA$5,'Daten UBP13'!$A:$A,0)-1,MATCH(AS229,'Daten UBP13'!$A$424:$AEG$424,0)-1))</f>
        <v>308.12502000000001</v>
      </c>
      <c r="EB229" s="319"/>
      <c r="EC229" s="318"/>
      <c r="ED229" s="218"/>
      <c r="EE229" s="320"/>
      <c r="EF229" s="320"/>
      <c r="EG229" s="320"/>
      <c r="EH229" s="320"/>
      <c r="EI229" s="320"/>
      <c r="EJ229" s="320"/>
      <c r="EK229" s="320">
        <f ca="1">IF(ISERROR(OFFSET('Daten ReCiPe'!$A$1,MATCH(EK$5,'Daten ReCiPe'!$A:$A,0)-1,MATCH(AR229,'Daten ReCiPe'!$A$424:$ADO$424,0)-1)),0,OFFSET('Daten ReCiPe'!$A$1,MATCH(EK$5,'Daten ReCiPe'!$A:$A,0)-1,MATCH(AR229,'Daten ReCiPe'!$A$424:$ADO$424,0)-1))*1000</f>
        <v>22.683149999999998</v>
      </c>
      <c r="EL229" s="320">
        <f ca="1">IF(ISERROR(OFFSET('Daten ReCiPe'!$A$1,MATCH(EL$5,'Daten ReCiPe'!$A:$A,0)-1,MATCH(AS229,'Daten ReCiPe'!$A$424:$ADO$424,0)-1)),0,OFFSET('Daten ReCiPe'!$A$1,MATCH(EL$5,'Daten ReCiPe'!$A:$A,0)-1,MATCH(AS229,'Daten ReCiPe'!$A$424:$ADO$424,0)-1))*1000</f>
        <v>22.683149999999998</v>
      </c>
      <c r="EM229" s="321"/>
      <c r="EN229" s="320"/>
      <c r="EO229" s="465"/>
      <c r="EP229" s="456"/>
      <c r="EQ229" s="456"/>
      <c r="ER229" s="456"/>
      <c r="ES229" s="456"/>
      <c r="ET229" s="456"/>
      <c r="EU229" s="456"/>
      <c r="EV229" s="456">
        <f ca="1">IF(ISERROR(OFFSET('Daten Elementary'!$A$1,MATCH(EV$5,'Daten Elementary'!$A:$A,0)-1,MATCH($AR229,'Daten Elementary'!$A$424:$ADO$424,0)-1)),0,OFFSET('Daten Elementary'!$A$1,MATCH(EV$5,'Daten Elementary'!$A:$A,0)-1,MATCH($AR229,'Daten Elementary'!$A$424:$ADO$424,0)-1))*1000000</f>
        <v>153.77116000000001</v>
      </c>
      <c r="EW229" s="456">
        <f ca="1">IF(ISERROR(OFFSET('Daten Elementary'!$A$1,MATCH(EW$5,'Daten Elementary'!$A:$A,0)-1,MATCH($AS229,'Daten Elementary'!$A$424:$ADO$424,0)-1)),0,OFFSET('Daten Elementary'!$A$1,MATCH(EW$5,'Daten Elementary'!$A:$A,0)-1,MATCH($AS229,'Daten Elementary'!$A$424:$ADO$424,0)-1))*1000000</f>
        <v>153.77116000000001</v>
      </c>
      <c r="EX229" s="457"/>
      <c r="EY229" s="456"/>
      <c r="EZ229" s="218"/>
      <c r="FA229" s="450"/>
      <c r="FB229" s="450"/>
      <c r="FC229" s="450"/>
      <c r="FD229" s="450"/>
      <c r="FE229" s="450"/>
      <c r="FF229" s="450"/>
      <c r="FG229" s="450">
        <f ca="1">IF(ISERROR(OFFSET('Daten Elementary'!$A$1,MATCH(FG$5,'Daten Elementary'!$A:$A,0)-1,MATCH($AR229,'Daten Elementary'!$A$424:$ADO$424,0)-1)),0,OFFSET('Daten Elementary'!$A$1,MATCH(FG$5,'Daten Elementary'!$A:$A,0)-1,MATCH($AR229,'Daten Elementary'!$A$424:$ADO$424,0)-1))*1000</f>
        <v>100.18601000000001</v>
      </c>
      <c r="FH229" s="450">
        <f ca="1">IF(ISERROR(OFFSET('Daten Elementary'!$A$1,MATCH(FH$5,'Daten Elementary'!$A:$A,0)-1,MATCH($AS229,'Daten Elementary'!$A$424:$ADO$424,0)-1)),0,OFFSET('Daten Elementary'!$A$1,MATCH(FH$5,'Daten Elementary'!$A:$A,0)-1,MATCH($AS229,'Daten Elementary'!$A$424:$ADO$424,0)-1))*1000</f>
        <v>100.18601000000001</v>
      </c>
      <c r="FI229" s="451"/>
      <c r="FJ229" s="450"/>
      <c r="FK229" s="218"/>
      <c r="FL229" s="450"/>
      <c r="FM229" s="450"/>
      <c r="FN229" s="450"/>
      <c r="FO229" s="450"/>
      <c r="FP229" s="450"/>
      <c r="FQ229" s="450"/>
      <c r="FR229" s="450">
        <f ca="1">IF(ISERROR(OFFSET('Daten Elementary'!$A$1,MATCH(FR$5,'Daten Elementary'!$A:$A,0)-1,MATCH($AR229,'Daten Elementary'!$A$424:$ADO$424,0)-1)),0,OFFSET('Daten Elementary'!$A$1,MATCH(FR$5,'Daten Elementary'!$A:$A,0)-1,MATCH($AR229,'Daten Elementary'!$A$424:$ADO$424,0)-1))</f>
        <v>0</v>
      </c>
      <c r="FS229" s="450">
        <f ca="1">IF(ISERROR(OFFSET('Daten Elementary'!$A$1,MATCH(FS$5,'Daten Elementary'!$A:$A,0)-1,MATCH($AS229,'Daten Elementary'!$A$424:$ADO$424,0)-1)),0,OFFSET('Daten Elementary'!$A$1,MATCH(FS$5,'Daten Elementary'!$A:$A,0)-1,MATCH($AS229,'Daten Elementary'!$A$424:$ADO$424,0)-1))</f>
        <v>0</v>
      </c>
      <c r="FT229" s="451"/>
      <c r="FU229" s="450"/>
      <c r="FV229" s="218"/>
      <c r="FW229" s="293"/>
      <c r="FX229" s="293"/>
      <c r="FY229" s="293"/>
      <c r="FZ229" s="293"/>
      <c r="GA229" s="293"/>
      <c r="GB229" s="293"/>
    </row>
    <row r="230" spans="1:184" ht="16.5" customHeight="1" thickBot="1">
      <c r="A230" s="472"/>
      <c r="B230" s="470"/>
      <c r="C230" s="468"/>
      <c r="D230" s="468"/>
      <c r="E230" s="469" t="s">
        <v>198</v>
      </c>
      <c r="F230" s="96">
        <v>0</v>
      </c>
      <c r="G230" s="23"/>
      <c r="H230" s="95">
        <v>0</v>
      </c>
      <c r="I230" s="470"/>
      <c r="J230" s="77">
        <f ca="1">INDEX(INDIRECT($D$268),MATCH($AR230,$AR$4:$AR$275,0),MATCH(R$4,INDIRECT($E$268),0))</f>
        <v>11.165281999999999</v>
      </c>
      <c r="K230" s="77">
        <f ca="1">INDEX(INDIRECT($D$268),MATCH($AS230,$AS$4:$AS$275,0),MATCH(S$4,INDIRECT($E$268),0))</f>
        <v>11.165281999999999</v>
      </c>
      <c r="L230" s="470"/>
      <c r="M230" s="15">
        <f t="shared" ca="1" si="191"/>
        <v>0</v>
      </c>
      <c r="N230" s="16" t="str">
        <f t="shared" si="192"/>
        <v>g CO2-equ.</v>
      </c>
      <c r="O230" s="17"/>
      <c r="P230" s="20" t="s">
        <v>50</v>
      </c>
      <c r="Q230" s="20"/>
      <c r="R230" s="20"/>
      <c r="S230" s="20">
        <f ca="1">SUM(S226:S228)</f>
        <v>101.6524537000677</v>
      </c>
      <c r="T230" s="21" t="str">
        <f>""&amp;$C$268&amp;"/kWh"</f>
        <v>g CO2-equ./kWh</v>
      </c>
      <c r="U230" s="15"/>
      <c r="V230" s="15"/>
      <c r="W230" s="15"/>
      <c r="X230" s="18"/>
      <c r="Y230" s="462"/>
      <c r="Z230" s="300"/>
      <c r="AA230" s="299"/>
      <c r="AB230" s="299"/>
      <c r="AC230" s="300">
        <v>1</v>
      </c>
      <c r="AD230" s="298">
        <v>1</v>
      </c>
      <c r="AE230" s="298"/>
      <c r="AF230" s="337">
        <v>1</v>
      </c>
      <c r="AG230" s="337"/>
      <c r="AH230" s="337"/>
      <c r="AI230" s="373"/>
      <c r="AJ230" s="373"/>
      <c r="AK230" s="374"/>
      <c r="AL230" s="374"/>
      <c r="AM230" s="202"/>
      <c r="AN230" s="202" t="s">
        <v>81</v>
      </c>
      <c r="AO230" s="202"/>
      <c r="AP230" s="202" t="s">
        <v>81</v>
      </c>
      <c r="AQ230" s="202"/>
      <c r="AR230" s="202" t="s">
        <v>2320</v>
      </c>
      <c r="AS230" s="202" t="s">
        <v>2320</v>
      </c>
      <c r="AT230" s="202"/>
      <c r="AU230" s="303"/>
      <c r="AV230" s="303"/>
      <c r="AW230" s="303"/>
      <c r="AX230" s="392">
        <f ca="1">$S230</f>
        <v>101.6524537000677</v>
      </c>
      <c r="AY230" s="303"/>
      <c r="AZ230" s="303"/>
      <c r="BA230" s="303">
        <f ca="1">IF(ISERROR(OFFSET('Daten KEA'!$A$1,MATCH(BA$5,'Daten KEA'!$A:$A,0)-1,MATCH(AR230,'Daten KEA'!$A$424:$ADO$424,0)-1)),0,OFFSET('Daten KEA'!$A$1,MATCH(BA$5,'Daten KEA'!$A:$A,0)-1,MATCH(AR230,'Daten KEA'!$A$424:$ADO$424,0)-1))</f>
        <v>4.0457612999999997</v>
      </c>
      <c r="BB230" s="303">
        <f ca="1">IF(ISERROR(OFFSET('Daten KEA'!$A$1,MATCH(BB$5,'Daten KEA'!$A:$A,0)-1,MATCH(AS230,'Daten KEA'!$A$424:$ADO$424,0)-1)),0,OFFSET('Daten KEA'!$A$1,MATCH(BB$5,'Daten KEA'!$A:$A,0)-1,MATCH(AS230,'Daten KEA'!$A$424:$ADO$424,0)-1))</f>
        <v>4.0457612999999997</v>
      </c>
      <c r="BC230" s="304"/>
      <c r="BD230" s="303"/>
      <c r="BE230" s="437"/>
      <c r="BF230" s="306"/>
      <c r="BG230" s="306"/>
      <c r="BH230" s="306"/>
      <c r="BI230" s="393">
        <f ca="1">$S230</f>
        <v>101.6524537000677</v>
      </c>
      <c r="BJ230" s="306"/>
      <c r="BK230" s="306"/>
      <c r="BL230" s="306">
        <f ca="1">IF(ISERROR(OFFSET('Daten KEA'!$A$1,MATCH(BL$5,'Daten KEA'!$A:$A,0)-1,MATCH(AR230,'Daten KEA'!$A$424:$ADO$424,0)-1)),0,OFFSET('Daten KEA'!$A$1,MATCH(BL$5,'Daten KEA'!$A:$A,0)-1,MATCH(AR230,'Daten KEA'!$A$424:$ADO$424,0)-1))</f>
        <v>0.1633472355036</v>
      </c>
      <c r="BM230" s="306">
        <f ca="1">IF(ISERROR(OFFSET('Daten KEA'!$A$1,MATCH(BM$5,'Daten KEA'!$A:$A,0)-1,MATCH(AS230,'Daten KEA'!$A$424:$ADO$424,0)-1)),0,OFFSET('Daten KEA'!$A$1,MATCH(BM$5,'Daten KEA'!$A:$A,0)-1,MATCH(AS230,'Daten KEA'!$A$424:$ADO$424,0)-1))</f>
        <v>0.1633472355036</v>
      </c>
      <c r="BN230" s="307"/>
      <c r="BO230" s="306"/>
      <c r="BP230" s="437"/>
      <c r="BQ230" s="308"/>
      <c r="BR230" s="308"/>
      <c r="BS230" s="308"/>
      <c r="BT230" s="473">
        <f ca="1">$S$230</f>
        <v>101.6524537000677</v>
      </c>
      <c r="BU230" s="308"/>
      <c r="BV230" s="308"/>
      <c r="BW230" s="308">
        <f ca="1">IF(ISERROR(OFFSET('Daten GWP'!$A$1,MATCH(BW$5,'Daten GWP'!$A:$A,0)-1,MATCH(AR230,'Daten GWP'!$A$424:$ADO$424,0)-1)),0,OFFSET('Daten GWP'!$A$1,MATCH(BW$5,'Daten GWP'!$A:$A,0)-1,MATCH(AR230,'Daten GWP'!$A$424:$ADO$424,0)-1))*1000</f>
        <v>11.165281999999999</v>
      </c>
      <c r="BX230" s="308">
        <f ca="1">IF(ISERROR(OFFSET('Daten GWP'!$A$1,MATCH(BX$5,'Daten GWP'!$A:$A,0)-1,MATCH(AS230,'Daten GWP'!$A$424:$ADO$424,0)-1)),0,OFFSET('Daten GWP'!$A$1,MATCH(BX$5,'Daten GWP'!$A:$A,0)-1,MATCH(AS230,'Daten GWP'!$A$424:$ADO$424,0)-1))*1000</f>
        <v>11.165281999999999</v>
      </c>
      <c r="BY230" s="309"/>
      <c r="BZ230" s="308"/>
      <c r="CA230" s="437"/>
      <c r="CB230" s="463"/>
      <c r="CC230" s="463"/>
      <c r="CD230" s="463"/>
      <c r="CE230" s="474">
        <f ca="1">$S230</f>
        <v>101.6524537000677</v>
      </c>
      <c r="CF230" s="463"/>
      <c r="CG230" s="463"/>
      <c r="CH230" s="310">
        <f ca="1">IF(ISERROR(OFFSET('Daten Elementary'!$A$1,MATCH(CH$5,'Daten Elementary'!$A:$A,0)-1,MATCH($AR230,'Daten Elementary'!$A$424:$ADO$424,0)-1)),0,OFFSET('Daten Elementary'!$A$1,MATCH(CH$5,'Daten Elementary'!$A:$A,0)-1,MATCH($AR230,'Daten Elementary'!$A$424:$ADO$424,0)-1))*1000000</f>
        <v>19.910974</v>
      </c>
      <c r="CI230" s="310">
        <f ca="1">IF(ISERROR(OFFSET('Daten Elementary'!$A$1,MATCH(CI$5,'Daten Elementary'!$A:$A,0)-1,MATCH($AS230,'Daten Elementary'!$A$424:$ADO$424,0)-1)),0,OFFSET('Daten Elementary'!$A$1,MATCH(CI$5,'Daten Elementary'!$A:$A,0)-1,MATCH($AS230,'Daten Elementary'!$A$424:$ADO$424,0)-1))*1000000</f>
        <v>19.910974</v>
      </c>
      <c r="CJ230" s="464"/>
      <c r="CK230" s="463"/>
      <c r="CL230" s="218"/>
      <c r="CM230" s="448"/>
      <c r="CN230" s="448"/>
      <c r="CO230" s="448"/>
      <c r="CP230" s="475">
        <f ca="1">$S230</f>
        <v>101.6524537000677</v>
      </c>
      <c r="CQ230" s="448"/>
      <c r="CR230" s="448"/>
      <c r="CS230" s="448">
        <f ca="1">IF(ISERROR(OFFSET('Daten Elementary'!$A$1,MATCH(CS$5,'Daten Elementary'!$A:$A,0)-1,MATCH($AR230,'Daten Elementary'!$A$424:$ADO$424,0)-1)),0,OFFSET('Daten Elementary'!$A$1,MATCH(CS$5,'Daten Elementary'!$A:$A,0)-1,MATCH($AR230,'Daten Elementary'!$A$424:$ADO$424,0)-1))*1000000</f>
        <v>9.2906253999999997</v>
      </c>
      <c r="CT230" s="448">
        <f ca="1">IF(ISERROR(OFFSET('Daten Elementary'!$A$1,MATCH(CT$5,'Daten Elementary'!$A:$A,0)-1,MATCH($AS230,'Daten Elementary'!$A$424:$ADO$424,0)-1)),0,OFFSET('Daten Elementary'!$A$1,MATCH(CT$5,'Daten Elementary'!$A:$A,0)-1,MATCH($AS230,'Daten Elementary'!$A$424:$ADO$424,0)-1))*1000000</f>
        <v>9.2906253999999997</v>
      </c>
      <c r="CU230" s="449"/>
      <c r="CV230" s="448"/>
      <c r="CW230" s="218"/>
      <c r="CX230" s="450"/>
      <c r="CY230" s="450"/>
      <c r="CZ230" s="450"/>
      <c r="DA230" s="476">
        <f ca="1">$S230</f>
        <v>101.6524537000677</v>
      </c>
      <c r="DB230" s="450"/>
      <c r="DC230" s="450"/>
      <c r="DD230" s="450">
        <f ca="1">IF(ISERROR(OFFSET('Daten Elementary'!$A$1,MATCH(DD$5,'Daten Elementary'!$A:$A,0)-1,MATCH($AR230,'Daten Elementary'!$A$424:$ADO$424,0)-1)),0,OFFSET('Daten Elementary'!$A$1,MATCH(DD$5,'Daten Elementary'!$A:$A,0)-1,MATCH($AR230,'Daten Elementary'!$A$424:$ADO$424,0)-1))*1000000</f>
        <v>6.6255847000000001</v>
      </c>
      <c r="DE230" s="450">
        <f ca="1">IF(ISERROR(OFFSET('Daten Elementary'!$A$1,MATCH(DE$5,'Daten Elementary'!$A:$A,0)-1,MATCH($AS230,'Daten Elementary'!$A$424:$ADO$424,0)-1)),0,OFFSET('Daten Elementary'!$A$1,MATCH(DE$5,'Daten Elementary'!$A:$A,0)-1,MATCH($AS230,'Daten Elementary'!$A$424:$ADO$424,0)-1))*1000000</f>
        <v>6.6255847000000001</v>
      </c>
      <c r="DF230" s="451"/>
      <c r="DG230" s="450"/>
      <c r="DH230" s="218"/>
      <c r="DI230" s="452"/>
      <c r="DJ230" s="452"/>
      <c r="DK230" s="452"/>
      <c r="DL230" s="477">
        <f ca="1">$S230</f>
        <v>101.6524537000677</v>
      </c>
      <c r="DM230" s="452"/>
      <c r="DN230" s="452"/>
      <c r="DO230" s="452">
        <f ca="1">IF(ISERROR(OFFSET('Daten Elementary'!$A$1,MATCH(DO$5,'Daten Elementary'!$A:$A,0)-1,MATCH($AR230,'Daten Elementary'!$A$424:$ADO$424,0)-1)),0,OFFSET('Daten Elementary'!$A$1,MATCH(DO$5,'Daten Elementary'!$A:$A,0)-1,MATCH($AR230,'Daten Elementary'!$A$424:$ADO$424,0)-1))*1000000</f>
        <v>23.584585000000001</v>
      </c>
      <c r="DP230" s="452">
        <f ca="1">IF(ISERROR(OFFSET('Daten Elementary'!$A$1,MATCH(DP$5,'Daten Elementary'!$A:$A,0)-1,MATCH($AS230,'Daten Elementary'!$A$424:$ADO$424,0)-1)),0,OFFSET('Daten Elementary'!$A$1,MATCH(DP$5,'Daten Elementary'!$A:$A,0)-1,MATCH($AS230,'Daten Elementary'!$A$424:$ADO$424,0)-1))*1000000</f>
        <v>23.584585000000001</v>
      </c>
      <c r="DQ230" s="453"/>
      <c r="DR230" s="452"/>
      <c r="DS230" s="218"/>
      <c r="DT230" s="318"/>
      <c r="DU230" s="318"/>
      <c r="DV230" s="318"/>
      <c r="DW230" s="478">
        <f ca="1">$S230</f>
        <v>101.6524537000677</v>
      </c>
      <c r="DX230" s="318"/>
      <c r="DY230" s="318"/>
      <c r="DZ230" s="318">
        <f ca="1">IF(ISERROR(OFFSET('Daten UBP13'!$A$1,MATCH(DZ$5,'Daten UBP13'!$A:$A,0)-1,MATCH(AR230,'Daten UBP13'!$A$424:$AEG$424,0)-1)),0,OFFSET('Daten UBP13'!$A$1,MATCH(DZ$5,'Daten UBP13'!$A:$A,0)-1,MATCH(AR230,'Daten UBP13'!$A$424:$AEG$424,0)-1))</f>
        <v>25.007766</v>
      </c>
      <c r="EA230" s="318">
        <f ca="1">IF(ISERROR(OFFSET('Daten UBP13'!$A$1,MATCH(EA$5,'Daten UBP13'!$A:$A,0)-1,MATCH(AS230,'Daten UBP13'!$A$424:$AEG$424,0)-1)),0,OFFSET('Daten UBP13'!$A$1,MATCH(EA$5,'Daten UBP13'!$A:$A,0)-1,MATCH(AS230,'Daten UBP13'!$A$424:$AEG$424,0)-1))</f>
        <v>25.007766</v>
      </c>
      <c r="EB230" s="319"/>
      <c r="EC230" s="318"/>
      <c r="ED230" s="218"/>
      <c r="EE230" s="320"/>
      <c r="EF230" s="320"/>
      <c r="EG230" s="320"/>
      <c r="EH230" s="479">
        <f ca="1">$S230</f>
        <v>101.6524537000677</v>
      </c>
      <c r="EI230" s="320"/>
      <c r="EJ230" s="320"/>
      <c r="EK230" s="320">
        <f ca="1">IF(ISERROR(OFFSET('Daten ReCiPe'!$A$1,MATCH(EK$5,'Daten ReCiPe'!$A:$A,0)-1,MATCH(AR230,'Daten ReCiPe'!$A$424:$ADO$424,0)-1)),0,OFFSET('Daten ReCiPe'!$A$1,MATCH(EK$5,'Daten ReCiPe'!$A:$A,0)-1,MATCH(AR230,'Daten ReCiPe'!$A$424:$ADO$424,0)-1))*1000</f>
        <v>1.8494759000000001</v>
      </c>
      <c r="EL230" s="320">
        <f ca="1">IF(ISERROR(OFFSET('Daten ReCiPe'!$A$1,MATCH(EL$5,'Daten ReCiPe'!$A:$A,0)-1,MATCH(AS230,'Daten ReCiPe'!$A$424:$ADO$424,0)-1)),0,OFFSET('Daten ReCiPe'!$A$1,MATCH(EL$5,'Daten ReCiPe'!$A:$A,0)-1,MATCH(AS230,'Daten ReCiPe'!$A$424:$ADO$424,0)-1))*1000</f>
        <v>1.8494759000000001</v>
      </c>
      <c r="EM230" s="321"/>
      <c r="EN230" s="320"/>
      <c r="EO230" s="465"/>
      <c r="EP230" s="456"/>
      <c r="EQ230" s="456"/>
      <c r="ER230" s="456"/>
      <c r="ES230" s="480">
        <f ca="1">$S230</f>
        <v>101.6524537000677</v>
      </c>
      <c r="ET230" s="456"/>
      <c r="EU230" s="456"/>
      <c r="EV230" s="456">
        <f ca="1">IF(ISERROR(OFFSET('Daten Elementary'!$A$1,MATCH(EV$5,'Daten Elementary'!$A:$A,0)-1,MATCH($AR230,'Daten Elementary'!$A$424:$ADO$424,0)-1)),0,OFFSET('Daten Elementary'!$A$1,MATCH(EV$5,'Daten Elementary'!$A:$A,0)-1,MATCH($AR230,'Daten Elementary'!$A$424:$ADO$424,0)-1))*1000000</f>
        <v>29.866917999999998</v>
      </c>
      <c r="EW230" s="456">
        <f ca="1">IF(ISERROR(OFFSET('Daten Elementary'!$A$1,MATCH(EW$5,'Daten Elementary'!$A:$A,0)-1,MATCH($AS230,'Daten Elementary'!$A$424:$ADO$424,0)-1)),0,OFFSET('Daten Elementary'!$A$1,MATCH(EW$5,'Daten Elementary'!$A:$A,0)-1,MATCH($AS230,'Daten Elementary'!$A$424:$ADO$424,0)-1))*1000000</f>
        <v>29.866917999999998</v>
      </c>
      <c r="EX230" s="457"/>
      <c r="EY230" s="456"/>
      <c r="EZ230" s="218"/>
      <c r="FA230" s="450"/>
      <c r="FB230" s="450"/>
      <c r="FC230" s="450"/>
      <c r="FD230" s="476">
        <f ca="1">$S230</f>
        <v>101.6524537000677</v>
      </c>
      <c r="FE230" s="450"/>
      <c r="FF230" s="450"/>
      <c r="FG230" s="450">
        <f ca="1">IF(ISERROR(OFFSET('Daten Elementary'!$A$1,MATCH(FG$5,'Daten Elementary'!$A:$A,0)-1,MATCH($AR230,'Daten Elementary'!$A$424:$ADO$424,0)-1)),0,OFFSET('Daten Elementary'!$A$1,MATCH(FG$5,'Daten Elementary'!$A:$A,0)-1,MATCH($AR230,'Daten Elementary'!$A$424:$ADO$424,0)-1))*1000</f>
        <v>10.02267</v>
      </c>
      <c r="FH230" s="450">
        <f ca="1">IF(ISERROR(OFFSET('Daten Elementary'!$A$1,MATCH(FH$5,'Daten Elementary'!$A:$A,0)-1,MATCH($AS230,'Daten Elementary'!$A$424:$ADO$424,0)-1)),0,OFFSET('Daten Elementary'!$A$1,MATCH(FH$5,'Daten Elementary'!$A:$A,0)-1,MATCH($AS230,'Daten Elementary'!$A$424:$ADO$424,0)-1))*1000</f>
        <v>10.02267</v>
      </c>
      <c r="FI230" s="451"/>
      <c r="FJ230" s="450"/>
      <c r="FK230" s="218"/>
      <c r="FL230" s="450"/>
      <c r="FM230" s="450"/>
      <c r="FN230" s="450"/>
      <c r="FO230" s="476">
        <f ca="1">$S230</f>
        <v>101.6524537000677</v>
      </c>
      <c r="FP230" s="450"/>
      <c r="FQ230" s="450"/>
      <c r="FR230" s="450">
        <f ca="1">IF(ISERROR(OFFSET('Daten Elementary'!$A$1,MATCH(FR$5,'Daten Elementary'!$A:$A,0)-1,MATCH($AR230,'Daten Elementary'!$A$424:$ADO$424,0)-1)),0,OFFSET('Daten Elementary'!$A$1,MATCH(FR$5,'Daten Elementary'!$A:$A,0)-1,MATCH($AR230,'Daten Elementary'!$A$424:$ADO$424,0)-1))</f>
        <v>0</v>
      </c>
      <c r="FS230" s="450">
        <f ca="1">IF(ISERROR(OFFSET('Daten Elementary'!$A$1,MATCH(FS$5,'Daten Elementary'!$A:$A,0)-1,MATCH($AS230,'Daten Elementary'!$A$424:$ADO$424,0)-1)),0,OFFSET('Daten Elementary'!$A$1,MATCH(FS$5,'Daten Elementary'!$A:$A,0)-1,MATCH($AS230,'Daten Elementary'!$A$424:$ADO$424,0)-1))</f>
        <v>0</v>
      </c>
      <c r="FT230" s="451"/>
      <c r="FU230" s="450"/>
      <c r="FV230" s="218"/>
      <c r="FW230" s="293"/>
      <c r="FX230" s="293"/>
      <c r="FY230" s="293"/>
      <c r="FZ230" s="293"/>
      <c r="GA230" s="293"/>
      <c r="GB230" s="293"/>
    </row>
    <row r="231" spans="1:184" ht="16.5" customHeight="1" thickTop="1">
      <c r="A231" s="472"/>
      <c r="B231" s="470"/>
      <c r="C231" s="468"/>
      <c r="D231" s="481" t="s">
        <v>185</v>
      </c>
      <c r="E231" s="469" t="s">
        <v>180</v>
      </c>
      <c r="F231" s="96">
        <v>0.46699000000000002</v>
      </c>
      <c r="G231" s="23"/>
      <c r="H231" s="95">
        <v>0.35608000000000001</v>
      </c>
      <c r="I231" s="470"/>
      <c r="J231" s="77">
        <f ca="1">INDEX(INDIRECT($D$268),MATCH($AR231,$AR$4:$AR$275,0),MATCH(R$4,INDIRECT($E$268),0))</f>
        <v>6.0312333000000002</v>
      </c>
      <c r="K231" s="77">
        <f ca="1">INDEX(INDIRECT($D$268),MATCH($AS231,$AS$4:$AS$275,0),MATCH(S$4,INDIRECT($E$268),0))</f>
        <v>14.749918000000001</v>
      </c>
      <c r="L231" s="470"/>
      <c r="M231" s="15">
        <f t="shared" ca="1" si="191"/>
        <v>5.9210748867429999</v>
      </c>
      <c r="N231" s="16" t="str">
        <f t="shared" si="192"/>
        <v>g CO2-equ.</v>
      </c>
      <c r="O231" s="17"/>
      <c r="P231" s="15"/>
      <c r="Q231" s="15"/>
      <c r="R231" s="15"/>
      <c r="S231" s="15"/>
      <c r="T231" s="15"/>
      <c r="U231" s="15"/>
      <c r="V231" s="15"/>
      <c r="W231" s="15"/>
      <c r="X231" s="22"/>
      <c r="Y231" s="462"/>
      <c r="Z231" s="300"/>
      <c r="AA231" s="299"/>
      <c r="AB231" s="299"/>
      <c r="AC231" s="300">
        <v>1</v>
      </c>
      <c r="AD231" s="298">
        <v>1</v>
      </c>
      <c r="AE231" s="298"/>
      <c r="AF231" s="337">
        <v>1</v>
      </c>
      <c r="AG231" s="337"/>
      <c r="AH231" s="337"/>
      <c r="AI231" s="373"/>
      <c r="AJ231" s="373"/>
      <c r="AK231" s="374"/>
      <c r="AL231" s="374"/>
      <c r="AM231" s="202"/>
      <c r="AN231" s="202" t="s">
        <v>81</v>
      </c>
      <c r="AO231" s="202"/>
      <c r="AP231" s="202" t="s">
        <v>81</v>
      </c>
      <c r="AQ231" s="202"/>
      <c r="AR231" s="202" t="s">
        <v>202</v>
      </c>
      <c r="AS231" s="202" t="s">
        <v>201</v>
      </c>
      <c r="AT231" s="202"/>
      <c r="AU231" s="303"/>
      <c r="AV231" s="303"/>
      <c r="AW231" s="303"/>
      <c r="AX231" s="303"/>
      <c r="AY231" s="303"/>
      <c r="AZ231" s="303"/>
      <c r="BA231" s="303">
        <f ca="1">IF(ISERROR(OFFSET('Daten KEA'!$A$1,MATCH(BA$5,'Daten KEA'!$A:$A,0)-1,MATCH(AR231,'Daten KEA'!$A$424:$ADO$424,0)-1)),0,OFFSET('Daten KEA'!$A$1,MATCH(BA$5,'Daten KEA'!$A:$A,0)-1,MATCH(AR231,'Daten KEA'!$A$424:$ADO$424,0)-1))</f>
        <v>13.460539000000001</v>
      </c>
      <c r="BB231" s="303">
        <f ca="1">IF(ISERROR(OFFSET('Daten KEA'!$A$1,MATCH(BB$5,'Daten KEA'!$A:$A,0)-1,MATCH(AS231,'Daten KEA'!$A$424:$ADO$424,0)-1)),0,OFFSET('Daten KEA'!$A$1,MATCH(BB$5,'Daten KEA'!$A:$A,0)-1,MATCH(AS231,'Daten KEA'!$A$424:$ADO$424,0)-1))</f>
        <v>13.656295</v>
      </c>
      <c r="BC231" s="304"/>
      <c r="BD231" s="303"/>
      <c r="BE231" s="437"/>
      <c r="BF231" s="306"/>
      <c r="BG231" s="306"/>
      <c r="BH231" s="306"/>
      <c r="BI231" s="306"/>
      <c r="BJ231" s="306"/>
      <c r="BK231" s="306"/>
      <c r="BL231" s="306">
        <f ca="1">IF(ISERROR(OFFSET('Daten KEA'!$A$1,MATCH(BL$5,'Daten KEA'!$A:$A,0)-1,MATCH(AR231,'Daten KEA'!$A$424:$ADO$424,0)-1)),0,OFFSET('Daten KEA'!$A$1,MATCH(BL$5,'Daten KEA'!$A:$A,0)-1,MATCH(AR231,'Daten KEA'!$A$424:$ADO$424,0)-1))</f>
        <v>13.4537966553762</v>
      </c>
      <c r="BM231" s="306">
        <f ca="1">IF(ISERROR(OFFSET('Daten KEA'!$A$1,MATCH(BM$5,'Daten KEA'!$A:$A,0)-1,MATCH(AS231,'Daten KEA'!$A$424:$ADO$424,0)-1)),0,OFFSET('Daten KEA'!$A$1,MATCH(BM$5,'Daten KEA'!$A:$A,0)-1,MATCH(AS231,'Daten KEA'!$A$424:$ADO$424,0)-1))</f>
        <v>13.64709210130826</v>
      </c>
      <c r="BN231" s="307"/>
      <c r="BO231" s="306"/>
      <c r="BP231" s="437"/>
      <c r="BQ231" s="308"/>
      <c r="BR231" s="308"/>
      <c r="BS231" s="308"/>
      <c r="BT231" s="308"/>
      <c r="BU231" s="308"/>
      <c r="BV231" s="308"/>
      <c r="BW231" s="308">
        <f ca="1">IF(ISERROR(OFFSET('Daten GWP'!$A$1,MATCH(BW$5,'Daten GWP'!$A:$A,0)-1,MATCH(AR231,'Daten GWP'!$A$424:$ADO$424,0)-1)),0,OFFSET('Daten GWP'!$A$1,MATCH(BW$5,'Daten GWP'!$A:$A,0)-1,MATCH(AR231,'Daten GWP'!$A$424:$ADO$424,0)-1))*1000</f>
        <v>6.0312333000000002</v>
      </c>
      <c r="BX231" s="308">
        <f ca="1">IF(ISERROR(OFFSET('Daten GWP'!$A$1,MATCH(BX$5,'Daten GWP'!$A:$A,0)-1,MATCH(AS231,'Daten GWP'!$A$424:$ADO$424,0)-1)),0,OFFSET('Daten GWP'!$A$1,MATCH(BX$5,'Daten GWP'!$A:$A,0)-1,MATCH(AS231,'Daten GWP'!$A$424:$ADO$424,0)-1))*1000</f>
        <v>14.749918000000001</v>
      </c>
      <c r="BY231" s="309"/>
      <c r="BZ231" s="308"/>
      <c r="CA231" s="437"/>
      <c r="CB231" s="463"/>
      <c r="CC231" s="463"/>
      <c r="CD231" s="463"/>
      <c r="CE231" s="463"/>
      <c r="CF231" s="463"/>
      <c r="CG231" s="463"/>
      <c r="CH231" s="310">
        <f ca="1">IF(ISERROR(OFFSET('Daten Elementary'!$A$1,MATCH(CH$5,'Daten Elementary'!$A:$A,0)-1,MATCH($AR231,'Daten Elementary'!$A$424:$ADO$424,0)-1)),0,OFFSET('Daten Elementary'!$A$1,MATCH(CH$5,'Daten Elementary'!$A:$A,0)-1,MATCH($AR231,'Daten Elementary'!$A$424:$ADO$424,0)-1))*1000000</f>
        <v>46.228695000000002</v>
      </c>
      <c r="CI231" s="310">
        <f ca="1">IF(ISERROR(OFFSET('Daten Elementary'!$A$1,MATCH(CI$5,'Daten Elementary'!$A:$A,0)-1,MATCH($AS231,'Daten Elementary'!$A$424:$ADO$424,0)-1)),0,OFFSET('Daten Elementary'!$A$1,MATCH(CI$5,'Daten Elementary'!$A:$A,0)-1,MATCH($AS231,'Daten Elementary'!$A$424:$ADO$424,0)-1))*1000000</f>
        <v>62.396679999999996</v>
      </c>
      <c r="CJ231" s="464"/>
      <c r="CK231" s="463"/>
      <c r="CL231" s="218"/>
      <c r="CM231" s="448"/>
      <c r="CN231" s="448"/>
      <c r="CO231" s="448"/>
      <c r="CP231" s="448"/>
      <c r="CQ231" s="448"/>
      <c r="CR231" s="448"/>
      <c r="CS231" s="448">
        <f ca="1">IF(ISERROR(OFFSET('Daten Elementary'!$A$1,MATCH(CS$5,'Daten Elementary'!$A:$A,0)-1,MATCH($AR231,'Daten Elementary'!$A$424:$ADO$424,0)-1)),0,OFFSET('Daten Elementary'!$A$1,MATCH(CS$5,'Daten Elementary'!$A:$A,0)-1,MATCH($AR231,'Daten Elementary'!$A$424:$ADO$424,0)-1))*1000000</f>
        <v>20.346193</v>
      </c>
      <c r="CT231" s="448">
        <f ca="1">IF(ISERROR(OFFSET('Daten Elementary'!$A$1,MATCH(CT$5,'Daten Elementary'!$A:$A,0)-1,MATCH($AS231,'Daten Elementary'!$A$424:$ADO$424,0)-1)),0,OFFSET('Daten Elementary'!$A$1,MATCH(CT$5,'Daten Elementary'!$A:$A,0)-1,MATCH($AS231,'Daten Elementary'!$A$424:$ADO$424,0)-1))*1000000</f>
        <v>28.679376999999999</v>
      </c>
      <c r="CU231" s="449"/>
      <c r="CV231" s="448"/>
      <c r="CW231" s="218"/>
      <c r="CX231" s="450"/>
      <c r="CY231" s="450"/>
      <c r="CZ231" s="450"/>
      <c r="DA231" s="450"/>
      <c r="DB231" s="450"/>
      <c r="DC231" s="450"/>
      <c r="DD231" s="450">
        <f ca="1">IF(ISERROR(OFFSET('Daten Elementary'!$A$1,MATCH(DD$5,'Daten Elementary'!$A:$A,0)-1,MATCH($AR231,'Daten Elementary'!$A$424:$ADO$424,0)-1)),0,OFFSET('Daten Elementary'!$A$1,MATCH(DD$5,'Daten Elementary'!$A:$A,0)-1,MATCH($AR231,'Daten Elementary'!$A$424:$ADO$424,0)-1))*1000000</f>
        <v>7.5322072000000002</v>
      </c>
      <c r="DE231" s="450">
        <f ca="1">IF(ISERROR(OFFSET('Daten Elementary'!$A$1,MATCH(DE$5,'Daten Elementary'!$A:$A,0)-1,MATCH($AS231,'Daten Elementary'!$A$424:$ADO$424,0)-1)),0,OFFSET('Daten Elementary'!$A$1,MATCH(DE$5,'Daten Elementary'!$A:$A,0)-1,MATCH($AS231,'Daten Elementary'!$A$424:$ADO$424,0)-1))*1000000</f>
        <v>7.9268003999999994</v>
      </c>
      <c r="DF231" s="451"/>
      <c r="DG231" s="450"/>
      <c r="DH231" s="218"/>
      <c r="DI231" s="452"/>
      <c r="DJ231" s="452"/>
      <c r="DK231" s="452"/>
      <c r="DL231" s="452"/>
      <c r="DM231" s="452"/>
      <c r="DN231" s="452"/>
      <c r="DO231" s="452">
        <f ca="1">IF(ISERROR(OFFSET('Daten Elementary'!$A$1,MATCH(DO$5,'Daten Elementary'!$A:$A,0)-1,MATCH($AR231,'Daten Elementary'!$A$424:$ADO$424,0)-1)),0,OFFSET('Daten Elementary'!$A$1,MATCH(DO$5,'Daten Elementary'!$A:$A,0)-1,MATCH($AR231,'Daten Elementary'!$A$424:$ADO$424,0)-1))*1000000</f>
        <v>29.430038</v>
      </c>
      <c r="DP231" s="452">
        <f ca="1">IF(ISERROR(OFFSET('Daten Elementary'!$A$1,MATCH(DP$5,'Daten Elementary'!$A:$A,0)-1,MATCH($AS231,'Daten Elementary'!$A$424:$ADO$424,0)-1)),0,OFFSET('Daten Elementary'!$A$1,MATCH(DP$5,'Daten Elementary'!$A:$A,0)-1,MATCH($AS231,'Daten Elementary'!$A$424:$ADO$424,0)-1))*1000000</f>
        <v>42.543212000000004</v>
      </c>
      <c r="DQ231" s="453"/>
      <c r="DR231" s="452"/>
      <c r="DS231" s="218"/>
      <c r="DT231" s="318"/>
      <c r="DU231" s="318"/>
      <c r="DV231" s="318"/>
      <c r="DW231" s="318"/>
      <c r="DX231" s="318"/>
      <c r="DY231" s="318"/>
      <c r="DZ231" s="318">
        <f ca="1">IF(ISERROR(OFFSET('Daten UBP13'!$A$1,MATCH(DZ$5,'Daten UBP13'!$A:$A,0)-1,MATCH(AR231,'Daten UBP13'!$A$424:$AEG$424,0)-1)),0,OFFSET('Daten UBP13'!$A$1,MATCH(DZ$5,'Daten UBP13'!$A:$A,0)-1,MATCH(AR231,'Daten UBP13'!$A$424:$AEG$424,0)-1))</f>
        <v>565.41785000000004</v>
      </c>
      <c r="EA231" s="318">
        <f ca="1">IF(ISERROR(OFFSET('Daten UBP13'!$A$1,MATCH(EA$5,'Daten UBP13'!$A:$A,0)-1,MATCH(AS231,'Daten UBP13'!$A$424:$AEG$424,0)-1)),0,OFFSET('Daten UBP13'!$A$1,MATCH(EA$5,'Daten UBP13'!$A:$A,0)-1,MATCH(AS231,'Daten UBP13'!$A$424:$AEG$424,0)-1))</f>
        <v>380.44375000000002</v>
      </c>
      <c r="EB231" s="319"/>
      <c r="EC231" s="318"/>
      <c r="ED231" s="218"/>
      <c r="EE231" s="320"/>
      <c r="EF231" s="320"/>
      <c r="EG231" s="320"/>
      <c r="EH231" s="320"/>
      <c r="EI231" s="320"/>
      <c r="EJ231" s="320"/>
      <c r="EK231" s="320">
        <f ca="1">IF(ISERROR(OFFSET('Daten ReCiPe'!$A$1,MATCH(EK$5,'Daten ReCiPe'!$A:$A,0)-1,MATCH(AR231,'Daten ReCiPe'!$A$424:$ADO$424,0)-1)),0,OFFSET('Daten ReCiPe'!$A$1,MATCH(EK$5,'Daten ReCiPe'!$A:$A,0)-1,MATCH(AR231,'Daten ReCiPe'!$A$424:$ADO$424,0)-1))*1000</f>
        <v>1.2558833</v>
      </c>
      <c r="EL231" s="320">
        <f ca="1">IF(ISERROR(OFFSET('Daten ReCiPe'!$A$1,MATCH(EL$5,'Daten ReCiPe'!$A:$A,0)-1,MATCH(AS231,'Daten ReCiPe'!$A$424:$ADO$424,0)-1)),0,OFFSET('Daten ReCiPe'!$A$1,MATCH(EL$5,'Daten ReCiPe'!$A:$A,0)-1,MATCH(AS231,'Daten ReCiPe'!$A$424:$ADO$424,0)-1))*1000</f>
        <v>1.9766966000000001</v>
      </c>
      <c r="EM231" s="321"/>
      <c r="EN231" s="320"/>
      <c r="EO231" s="465"/>
      <c r="EP231" s="456"/>
      <c r="EQ231" s="456"/>
      <c r="ER231" s="456"/>
      <c r="ES231" s="456"/>
      <c r="ET231" s="456"/>
      <c r="EU231" s="456"/>
      <c r="EV231" s="456">
        <f ca="1">IF(ISERROR(OFFSET('Daten Elementary'!$A$1,MATCH(EV$5,'Daten Elementary'!$A:$A,0)-1,MATCH($AR231,'Daten Elementary'!$A$424:$ADO$424,0)-1)),0,OFFSET('Daten Elementary'!$A$1,MATCH(EV$5,'Daten Elementary'!$A:$A,0)-1,MATCH($AR231,'Daten Elementary'!$A$424:$ADO$424,0)-1))*1000000</f>
        <v>25.874823000000003</v>
      </c>
      <c r="EW231" s="456">
        <f ca="1">IF(ISERROR(OFFSET('Daten Elementary'!$A$1,MATCH(EW$5,'Daten Elementary'!$A:$A,0)-1,MATCH($AS231,'Daten Elementary'!$A$424:$ADO$424,0)-1)),0,OFFSET('Daten Elementary'!$A$1,MATCH(EW$5,'Daten Elementary'!$A:$A,0)-1,MATCH($AS231,'Daten Elementary'!$A$424:$ADO$424,0)-1))*1000000</f>
        <v>68.551425999999992</v>
      </c>
      <c r="EX231" s="457"/>
      <c r="EY231" s="456"/>
      <c r="EZ231" s="218"/>
      <c r="FA231" s="450"/>
      <c r="FB231" s="450"/>
      <c r="FC231" s="450"/>
      <c r="FD231" s="450"/>
      <c r="FE231" s="450"/>
      <c r="FF231" s="450"/>
      <c r="FG231" s="450">
        <f ca="1">IF(ISERROR(OFFSET('Daten Elementary'!$A$1,MATCH(FG$5,'Daten Elementary'!$A:$A,0)-1,MATCH($AR231,'Daten Elementary'!$A$424:$ADO$424,0)-1)),0,OFFSET('Daten Elementary'!$A$1,MATCH(FG$5,'Daten Elementary'!$A:$A,0)-1,MATCH($AR231,'Daten Elementary'!$A$424:$ADO$424,0)-1))*1000</f>
        <v>5.5049144999999999</v>
      </c>
      <c r="FH231" s="450">
        <f ca="1">IF(ISERROR(OFFSET('Daten Elementary'!$A$1,MATCH(FH$5,'Daten Elementary'!$A:$A,0)-1,MATCH($AS231,'Daten Elementary'!$A$424:$ADO$424,0)-1)),0,OFFSET('Daten Elementary'!$A$1,MATCH(FH$5,'Daten Elementary'!$A:$A,0)-1,MATCH($AS231,'Daten Elementary'!$A$424:$ADO$424,0)-1))*1000</f>
        <v>12.905355999999999</v>
      </c>
      <c r="FI231" s="451"/>
      <c r="FJ231" s="450"/>
      <c r="FK231" s="218"/>
      <c r="FL231" s="450"/>
      <c r="FM231" s="450"/>
      <c r="FN231" s="450"/>
      <c r="FO231" s="450"/>
      <c r="FP231" s="450"/>
      <c r="FQ231" s="450"/>
      <c r="FR231" s="450">
        <f ca="1">IF(ISERROR(OFFSET('Daten Elementary'!$A$1,MATCH(FR$5,'Daten Elementary'!$A:$A,0)-1,MATCH($AR231,'Daten Elementary'!$A$424:$ADO$424,0)-1)),0,OFFSET('Daten Elementary'!$A$1,MATCH(FR$5,'Daten Elementary'!$A:$A,0)-1,MATCH($AR231,'Daten Elementary'!$A$424:$ADO$424,0)-1))</f>
        <v>0</v>
      </c>
      <c r="FS231" s="450">
        <f ca="1">IF(ISERROR(OFFSET('Daten Elementary'!$A$1,MATCH(FS$5,'Daten Elementary'!$A:$A,0)-1,MATCH($AS231,'Daten Elementary'!$A$424:$ADO$424,0)-1)),0,OFFSET('Daten Elementary'!$A$1,MATCH(FS$5,'Daten Elementary'!$A:$A,0)-1,MATCH($AS231,'Daten Elementary'!$A$424:$ADO$424,0)-1))</f>
        <v>0</v>
      </c>
      <c r="FT231" s="451"/>
      <c r="FU231" s="450"/>
      <c r="FV231" s="218"/>
      <c r="FW231" s="293"/>
      <c r="FX231" s="293"/>
      <c r="FY231" s="293"/>
      <c r="FZ231" s="293"/>
      <c r="GA231" s="293"/>
      <c r="GB231" s="293"/>
    </row>
    <row r="232" spans="1:184" ht="16.5" customHeight="1">
      <c r="A232" s="472"/>
      <c r="B232" s="470"/>
      <c r="C232" s="468"/>
      <c r="D232" s="468"/>
      <c r="E232" s="469" t="s">
        <v>181</v>
      </c>
      <c r="F232" s="96">
        <v>6.6E-4</v>
      </c>
      <c r="G232" s="23"/>
      <c r="H232" s="95">
        <v>2.7E-4</v>
      </c>
      <c r="I232" s="470"/>
      <c r="J232" s="77">
        <f ca="1">INDEX(INDIRECT($D$268),MATCH($AR232,$AR$4:$AR$275,0),MATCH(R$4,INDIRECT($E$268),0))</f>
        <v>907.45403999999996</v>
      </c>
      <c r="K232" s="77">
        <f ca="1">INDEX(INDIRECT($D$268),MATCH($AS232,$AS$4:$AS$275,0),MATCH(S$4,INDIRECT($E$268),0))</f>
        <v>737.70353</v>
      </c>
      <c r="L232" s="470"/>
      <c r="M232" s="15">
        <f t="shared" ca="1" si="191"/>
        <v>0.55308702869999993</v>
      </c>
      <c r="N232" s="16" t="str">
        <f t="shared" si="192"/>
        <v>g CO2-equ.</v>
      </c>
      <c r="O232" s="17"/>
      <c r="P232" s="15"/>
      <c r="Q232" s="15"/>
      <c r="R232" s="15"/>
      <c r="S232" s="15"/>
      <c r="T232" s="15"/>
      <c r="U232" s="15"/>
      <c r="V232" s="15"/>
      <c r="W232" s="15"/>
      <c r="X232" s="22"/>
      <c r="Y232" s="462"/>
      <c r="Z232" s="300"/>
      <c r="AA232" s="299"/>
      <c r="AB232" s="299"/>
      <c r="AC232" s="300">
        <v>1</v>
      </c>
      <c r="AD232" s="298">
        <v>1</v>
      </c>
      <c r="AE232" s="298"/>
      <c r="AF232" s="337">
        <v>1</v>
      </c>
      <c r="AG232" s="337"/>
      <c r="AH232" s="337"/>
      <c r="AI232" s="373"/>
      <c r="AJ232" s="373"/>
      <c r="AK232" s="374"/>
      <c r="AL232" s="374"/>
      <c r="AM232" s="202"/>
      <c r="AN232" s="202" t="s">
        <v>81</v>
      </c>
      <c r="AO232" s="202"/>
      <c r="AP232" s="202" t="s">
        <v>81</v>
      </c>
      <c r="AQ232" s="202"/>
      <c r="AR232" s="202" t="s">
        <v>203</v>
      </c>
      <c r="AS232" s="202" t="s">
        <v>204</v>
      </c>
      <c r="AT232" s="202"/>
      <c r="AU232" s="303"/>
      <c r="AV232" s="303"/>
      <c r="AW232" s="303"/>
      <c r="AX232" s="303"/>
      <c r="AY232" s="303"/>
      <c r="AZ232" s="303"/>
      <c r="BA232" s="303">
        <f ca="1">IF(ISERROR(OFFSET('Daten KEA'!$A$1,MATCH(BA$5,'Daten KEA'!$A:$A,0)-1,MATCH(AR232,'Daten KEA'!$A$424:$ADO$424,0)-1)),0,OFFSET('Daten KEA'!$A$1,MATCH(BA$5,'Daten KEA'!$A:$A,0)-1,MATCH(AR232,'Daten KEA'!$A$424:$ADO$424,0)-1))</f>
        <v>12.405341</v>
      </c>
      <c r="BB232" s="303">
        <f ca="1">IF(ISERROR(OFFSET('Daten KEA'!$A$1,MATCH(BB$5,'Daten KEA'!$A:$A,0)-1,MATCH(AS232,'Daten KEA'!$A$424:$ADO$424,0)-1)),0,OFFSET('Daten KEA'!$A$1,MATCH(BB$5,'Daten KEA'!$A:$A,0)-1,MATCH(AS232,'Daten KEA'!$A$424:$ADO$424,0)-1))</f>
        <v>10.615394999999999</v>
      </c>
      <c r="BC232" s="304"/>
      <c r="BD232" s="303"/>
      <c r="BE232" s="437"/>
      <c r="BF232" s="306"/>
      <c r="BG232" s="306"/>
      <c r="BH232" s="306"/>
      <c r="BI232" s="306"/>
      <c r="BJ232" s="306"/>
      <c r="BK232" s="306"/>
      <c r="BL232" s="306">
        <f ca="1">IF(ISERROR(OFFSET('Daten KEA'!$A$1,MATCH(BL$5,'Daten KEA'!$A:$A,0)-1,MATCH(AR232,'Daten KEA'!$A$424:$ADO$424,0)-1)),0,OFFSET('Daten KEA'!$A$1,MATCH(BL$5,'Daten KEA'!$A:$A,0)-1,MATCH(AR232,'Daten KEA'!$A$424:$ADO$424,0)-1))</f>
        <v>12.371556787959001</v>
      </c>
      <c r="BM232" s="306">
        <f ca="1">IF(ISERROR(OFFSET('Daten KEA'!$A$1,MATCH(BM$5,'Daten KEA'!$A:$A,0)-1,MATCH(AS232,'Daten KEA'!$A$424:$ADO$424,0)-1)),0,OFFSET('Daten KEA'!$A$1,MATCH(BM$5,'Daten KEA'!$A:$A,0)-1,MATCH(AS232,'Daten KEA'!$A$424:$ADO$424,0)-1))</f>
        <v>10.579344612906999</v>
      </c>
      <c r="BN232" s="307"/>
      <c r="BO232" s="306"/>
      <c r="BP232" s="437"/>
      <c r="BQ232" s="308"/>
      <c r="BR232" s="308"/>
      <c r="BS232" s="308"/>
      <c r="BT232" s="308"/>
      <c r="BU232" s="308"/>
      <c r="BV232" s="308"/>
      <c r="BW232" s="308">
        <f ca="1">IF(ISERROR(OFFSET('Daten GWP'!$A$1,MATCH(BW$5,'Daten GWP'!$A:$A,0)-1,MATCH(AR232,'Daten GWP'!$A$424:$ADO$424,0)-1)),0,OFFSET('Daten GWP'!$A$1,MATCH(BW$5,'Daten GWP'!$A:$A,0)-1,MATCH(AR232,'Daten GWP'!$A$424:$ADO$424,0)-1))*1000</f>
        <v>907.45403999999996</v>
      </c>
      <c r="BX232" s="308">
        <f ca="1">IF(ISERROR(OFFSET('Daten GWP'!$A$1,MATCH(BX$5,'Daten GWP'!$A:$A,0)-1,MATCH(AS232,'Daten GWP'!$A$424:$ADO$424,0)-1)),0,OFFSET('Daten GWP'!$A$1,MATCH(BX$5,'Daten GWP'!$A:$A,0)-1,MATCH(AS232,'Daten GWP'!$A$424:$ADO$424,0)-1))*1000</f>
        <v>737.70353</v>
      </c>
      <c r="BY232" s="309"/>
      <c r="BZ232" s="308"/>
      <c r="CA232" s="437"/>
      <c r="CB232" s="463"/>
      <c r="CC232" s="463"/>
      <c r="CD232" s="463"/>
      <c r="CE232" s="463"/>
      <c r="CF232" s="463"/>
      <c r="CG232" s="463"/>
      <c r="CH232" s="310">
        <f ca="1">IF(ISERROR(OFFSET('Daten Elementary'!$A$1,MATCH(CH$5,'Daten Elementary'!$A:$A,0)-1,MATCH($AR232,'Daten Elementary'!$A$424:$ADO$424,0)-1)),0,OFFSET('Daten Elementary'!$A$1,MATCH(CH$5,'Daten Elementary'!$A:$A,0)-1,MATCH($AR232,'Daten Elementary'!$A$424:$ADO$424,0)-1))*1000000</f>
        <v>203.39352</v>
      </c>
      <c r="CI232" s="310">
        <f ca="1">IF(ISERROR(OFFSET('Daten Elementary'!$A$1,MATCH(CI$5,'Daten Elementary'!$A:$A,0)-1,MATCH($AS232,'Daten Elementary'!$A$424:$ADO$424,0)-1)),0,OFFSET('Daten Elementary'!$A$1,MATCH(CI$5,'Daten Elementary'!$A:$A,0)-1,MATCH($AS232,'Daten Elementary'!$A$424:$ADO$424,0)-1))*1000000</f>
        <v>66.602181999999999</v>
      </c>
      <c r="CJ232" s="464"/>
      <c r="CK232" s="463"/>
      <c r="CL232" s="218"/>
      <c r="CM232" s="448"/>
      <c r="CN232" s="448"/>
      <c r="CO232" s="448"/>
      <c r="CP232" s="448"/>
      <c r="CQ232" s="448"/>
      <c r="CR232" s="448"/>
      <c r="CS232" s="448">
        <f ca="1">IF(ISERROR(OFFSET('Daten Elementary'!$A$1,MATCH(CS$5,'Daten Elementary'!$A:$A,0)-1,MATCH($AR232,'Daten Elementary'!$A$424:$ADO$424,0)-1)),0,OFFSET('Daten Elementary'!$A$1,MATCH(CS$5,'Daten Elementary'!$A:$A,0)-1,MATCH($AR232,'Daten Elementary'!$A$424:$ADO$424,0)-1))*1000000</f>
        <v>132.84447</v>
      </c>
      <c r="CT232" s="448">
        <f ca="1">IF(ISERROR(OFFSET('Daten Elementary'!$A$1,MATCH(CT$5,'Daten Elementary'!$A:$A,0)-1,MATCH($AS232,'Daten Elementary'!$A$424:$ADO$424,0)-1)),0,OFFSET('Daten Elementary'!$A$1,MATCH(CT$5,'Daten Elementary'!$A:$A,0)-1,MATCH($AS232,'Daten Elementary'!$A$424:$ADO$424,0)-1))*1000000</f>
        <v>52.075472000000005</v>
      </c>
      <c r="CU232" s="449"/>
      <c r="CV232" s="448"/>
      <c r="CW232" s="218"/>
      <c r="CX232" s="450"/>
      <c r="CY232" s="450"/>
      <c r="CZ232" s="450"/>
      <c r="DA232" s="450"/>
      <c r="DB232" s="450"/>
      <c r="DC232" s="450"/>
      <c r="DD232" s="450">
        <f ca="1">IF(ISERROR(OFFSET('Daten Elementary'!$A$1,MATCH(DD$5,'Daten Elementary'!$A:$A,0)-1,MATCH($AR232,'Daten Elementary'!$A$424:$ADO$424,0)-1)),0,OFFSET('Daten Elementary'!$A$1,MATCH(DD$5,'Daten Elementary'!$A:$A,0)-1,MATCH($AR232,'Daten Elementary'!$A$424:$ADO$424,0)-1))*1000000</f>
        <v>545.62863000000004</v>
      </c>
      <c r="DE232" s="450">
        <f ca="1">IF(ISERROR(OFFSET('Daten Elementary'!$A$1,MATCH(DE$5,'Daten Elementary'!$A:$A,0)-1,MATCH($AS232,'Daten Elementary'!$A$424:$ADO$424,0)-1)),0,OFFSET('Daten Elementary'!$A$1,MATCH(DE$5,'Daten Elementary'!$A:$A,0)-1,MATCH($AS232,'Daten Elementary'!$A$424:$ADO$424,0)-1))*1000000</f>
        <v>883.67565000000002</v>
      </c>
      <c r="DF232" s="451"/>
      <c r="DG232" s="450"/>
      <c r="DH232" s="218"/>
      <c r="DI232" s="452"/>
      <c r="DJ232" s="452"/>
      <c r="DK232" s="452"/>
      <c r="DL232" s="452"/>
      <c r="DM232" s="452"/>
      <c r="DN232" s="452"/>
      <c r="DO232" s="452">
        <f ca="1">IF(ISERROR(OFFSET('Daten Elementary'!$A$1,MATCH(DO$5,'Daten Elementary'!$A:$A,0)-1,MATCH($AR232,'Daten Elementary'!$A$424:$ADO$424,0)-1)),0,OFFSET('Daten Elementary'!$A$1,MATCH(DO$5,'Daten Elementary'!$A:$A,0)-1,MATCH($AR232,'Daten Elementary'!$A$424:$ADO$424,0)-1))*1000000</f>
        <v>2982.1513</v>
      </c>
      <c r="DP232" s="452">
        <f ca="1">IF(ISERROR(OFFSET('Daten Elementary'!$A$1,MATCH(DP$5,'Daten Elementary'!$A:$A,0)-1,MATCH($AS232,'Daten Elementary'!$A$424:$ADO$424,0)-1)),0,OFFSET('Daten Elementary'!$A$1,MATCH(DP$5,'Daten Elementary'!$A:$A,0)-1,MATCH($AS232,'Daten Elementary'!$A$424:$ADO$424,0)-1))*1000000</f>
        <v>1085.2791</v>
      </c>
      <c r="DQ232" s="453"/>
      <c r="DR232" s="452"/>
      <c r="DS232" s="218"/>
      <c r="DT232" s="318"/>
      <c r="DU232" s="318"/>
      <c r="DV232" s="318"/>
      <c r="DW232" s="318"/>
      <c r="DX232" s="318"/>
      <c r="DY232" s="318"/>
      <c r="DZ232" s="318">
        <f ca="1">IF(ISERROR(OFFSET('Daten UBP13'!$A$1,MATCH(DZ$5,'Daten UBP13'!$A:$A,0)-1,MATCH(AR232,'Daten UBP13'!$A$424:$AEG$424,0)-1)),0,OFFSET('Daten UBP13'!$A$1,MATCH(DZ$5,'Daten UBP13'!$A:$A,0)-1,MATCH(AR232,'Daten UBP13'!$A$424:$AEG$424,0)-1))</f>
        <v>931.46840999999995</v>
      </c>
      <c r="EA232" s="318">
        <f ca="1">IF(ISERROR(OFFSET('Daten UBP13'!$A$1,MATCH(EA$5,'Daten UBP13'!$A:$A,0)-1,MATCH(AS232,'Daten UBP13'!$A$424:$AEG$424,0)-1)),0,OFFSET('Daten UBP13'!$A$1,MATCH(EA$5,'Daten UBP13'!$A:$A,0)-1,MATCH(AS232,'Daten UBP13'!$A$424:$AEG$424,0)-1))</f>
        <v>567.85351000000003</v>
      </c>
      <c r="EB232" s="319"/>
      <c r="EC232" s="318"/>
      <c r="ED232" s="218"/>
      <c r="EE232" s="320"/>
      <c r="EF232" s="320"/>
      <c r="EG232" s="320"/>
      <c r="EH232" s="320"/>
      <c r="EI232" s="320"/>
      <c r="EJ232" s="320"/>
      <c r="EK232" s="320">
        <f ca="1">IF(ISERROR(OFFSET('Daten ReCiPe'!$A$1,MATCH(EK$5,'Daten ReCiPe'!$A:$A,0)-1,MATCH(AR232,'Daten ReCiPe'!$A$424:$ADO$424,0)-1)),0,OFFSET('Daten ReCiPe'!$A$1,MATCH(EK$5,'Daten ReCiPe'!$A:$A,0)-1,MATCH(AR232,'Daten ReCiPe'!$A$424:$ADO$424,0)-1))*1000</f>
        <v>96.744515000000007</v>
      </c>
      <c r="EL232" s="320">
        <f ca="1">IF(ISERROR(OFFSET('Daten ReCiPe'!$A$1,MATCH(EL$5,'Daten ReCiPe'!$A:$A,0)-1,MATCH(AS232,'Daten ReCiPe'!$A$424:$ADO$424,0)-1)),0,OFFSET('Daten ReCiPe'!$A$1,MATCH(EL$5,'Daten ReCiPe'!$A:$A,0)-1,MATCH(AS232,'Daten ReCiPe'!$A$424:$ADO$424,0)-1))*1000</f>
        <v>69.582850000000008</v>
      </c>
      <c r="EM232" s="321"/>
      <c r="EN232" s="320"/>
      <c r="EO232" s="465"/>
      <c r="EP232" s="456"/>
      <c r="EQ232" s="456"/>
      <c r="ER232" s="456"/>
      <c r="ES232" s="456"/>
      <c r="ET232" s="456"/>
      <c r="EU232" s="456"/>
      <c r="EV232" s="456">
        <f ca="1">IF(ISERROR(OFFSET('Daten Elementary'!$A$1,MATCH(EV$5,'Daten Elementary'!$A:$A,0)-1,MATCH($AR232,'Daten Elementary'!$A$424:$ADO$424,0)-1)),0,OFFSET('Daten Elementary'!$A$1,MATCH(EV$5,'Daten Elementary'!$A:$A,0)-1,MATCH($AR232,'Daten Elementary'!$A$424:$ADO$424,0)-1))*1000000</f>
        <v>7084.1245000000008</v>
      </c>
      <c r="EW232" s="456">
        <f ca="1">IF(ISERROR(OFFSET('Daten Elementary'!$A$1,MATCH(EW$5,'Daten Elementary'!$A:$A,0)-1,MATCH($AS232,'Daten Elementary'!$A$424:$ADO$424,0)-1)),0,OFFSET('Daten Elementary'!$A$1,MATCH(EW$5,'Daten Elementary'!$A:$A,0)-1,MATCH($AS232,'Daten Elementary'!$A$424:$ADO$424,0)-1))*1000000</f>
        <v>1287.7182</v>
      </c>
      <c r="EX232" s="457"/>
      <c r="EY232" s="456"/>
      <c r="EZ232" s="218"/>
      <c r="FA232" s="450"/>
      <c r="FB232" s="450"/>
      <c r="FC232" s="450"/>
      <c r="FD232" s="450"/>
      <c r="FE232" s="450"/>
      <c r="FF232" s="450"/>
      <c r="FG232" s="450">
        <f ca="1">IF(ISERROR(OFFSET('Daten Elementary'!$A$1,MATCH(FG$5,'Daten Elementary'!$A:$A,0)-1,MATCH($AR232,'Daten Elementary'!$A$424:$ADO$424,0)-1)),0,OFFSET('Daten Elementary'!$A$1,MATCH(FG$5,'Daten Elementary'!$A:$A,0)-1,MATCH($AR232,'Daten Elementary'!$A$424:$ADO$424,0)-1))*1000</f>
        <v>869.20578999999998</v>
      </c>
      <c r="FH232" s="450">
        <f ca="1">IF(ISERROR(OFFSET('Daten Elementary'!$A$1,MATCH(FH$5,'Daten Elementary'!$A:$A,0)-1,MATCH($AS232,'Daten Elementary'!$A$424:$ADO$424,0)-1)),0,OFFSET('Daten Elementary'!$A$1,MATCH(FH$5,'Daten Elementary'!$A:$A,0)-1,MATCH($AS232,'Daten Elementary'!$A$424:$ADO$424,0)-1))*1000</f>
        <v>696.00427999999999</v>
      </c>
      <c r="FI232" s="451"/>
      <c r="FJ232" s="450"/>
      <c r="FK232" s="218"/>
      <c r="FL232" s="450"/>
      <c r="FM232" s="450"/>
      <c r="FN232" s="450"/>
      <c r="FO232" s="450"/>
      <c r="FP232" s="450"/>
      <c r="FQ232" s="450"/>
      <c r="FR232" s="450">
        <f ca="1">IF(ISERROR(OFFSET('Daten Elementary'!$A$1,MATCH(FR$5,'Daten Elementary'!$A:$A,0)-1,MATCH($AR232,'Daten Elementary'!$A$424:$ADO$424,0)-1)),0,OFFSET('Daten Elementary'!$A$1,MATCH(FR$5,'Daten Elementary'!$A:$A,0)-1,MATCH($AR232,'Daten Elementary'!$A$424:$ADO$424,0)-1))</f>
        <v>0</v>
      </c>
      <c r="FS232" s="450">
        <f ca="1">IF(ISERROR(OFFSET('Daten Elementary'!$A$1,MATCH(FS$5,'Daten Elementary'!$A:$A,0)-1,MATCH($AS232,'Daten Elementary'!$A$424:$ADO$424,0)-1)),0,OFFSET('Daten Elementary'!$A$1,MATCH(FS$5,'Daten Elementary'!$A:$A,0)-1,MATCH($AS232,'Daten Elementary'!$A$424:$ADO$424,0)-1))</f>
        <v>0</v>
      </c>
      <c r="FT232" s="451"/>
      <c r="FU232" s="450"/>
      <c r="FV232" s="218"/>
      <c r="FW232" s="293"/>
      <c r="FX232" s="293"/>
      <c r="FY232" s="293"/>
      <c r="FZ232" s="293"/>
      <c r="GA232" s="293"/>
      <c r="GB232" s="293"/>
    </row>
    <row r="233" spans="1:184" ht="16.5" customHeight="1">
      <c r="A233" s="472"/>
      <c r="B233" s="470"/>
      <c r="C233" s="468"/>
      <c r="D233" s="468"/>
      <c r="E233" s="469" t="s">
        <v>37</v>
      </c>
      <c r="F233" s="96">
        <v>1.9890000000000001E-2</v>
      </c>
      <c r="G233" s="23"/>
      <c r="H233" s="95">
        <v>1.65E-3</v>
      </c>
      <c r="I233" s="470"/>
      <c r="J233" s="77">
        <f ca="1">INDEX(INDIRECT($D$268),MATCH($AR233,$AR$4:$AR$275,0),MATCH(R$4,INDIRECT($E$268),0))</f>
        <v>415.11318</v>
      </c>
      <c r="K233" s="77">
        <f ca="1">INDEX(INDIRECT($D$268),MATCH($AS233,$AS$4:$AS$275,0),MATCH(S$4,INDIRECT($E$268),0))</f>
        <v>598.52614000000005</v>
      </c>
      <c r="L233" s="470"/>
      <c r="M233" s="15">
        <f t="shared" ca="1" si="191"/>
        <v>8.5592325342000013</v>
      </c>
      <c r="N233" s="16" t="str">
        <f t="shared" si="192"/>
        <v>g CO2-equ.</v>
      </c>
      <c r="O233" s="17"/>
      <c r="P233" s="15"/>
      <c r="Q233" s="844" t="s">
        <v>223</v>
      </c>
      <c r="R233" s="845"/>
      <c r="S233" s="845"/>
      <c r="T233" s="845"/>
      <c r="U233" s="845"/>
      <c r="V233" s="845"/>
      <c r="W233" s="845"/>
      <c r="X233" s="22"/>
      <c r="Y233" s="462"/>
      <c r="Z233" s="300"/>
      <c r="AA233" s="299"/>
      <c r="AB233" s="299"/>
      <c r="AC233" s="300">
        <v>1</v>
      </c>
      <c r="AD233" s="298">
        <v>1</v>
      </c>
      <c r="AE233" s="298"/>
      <c r="AF233" s="337">
        <v>1</v>
      </c>
      <c r="AG233" s="337"/>
      <c r="AH233" s="337"/>
      <c r="AI233" s="373"/>
      <c r="AJ233" s="373"/>
      <c r="AK233" s="374"/>
      <c r="AL233" s="374"/>
      <c r="AM233" s="202"/>
      <c r="AN233" s="202" t="s">
        <v>81</v>
      </c>
      <c r="AO233" s="202"/>
      <c r="AP233" s="202" t="s">
        <v>81</v>
      </c>
      <c r="AQ233" s="202"/>
      <c r="AR233" s="202" t="s">
        <v>2323</v>
      </c>
      <c r="AS233" s="202" t="s">
        <v>207</v>
      </c>
      <c r="AT233" s="202"/>
      <c r="AU233" s="303"/>
      <c r="AV233" s="303"/>
      <c r="AW233" s="303"/>
      <c r="AX233" s="303"/>
      <c r="AY233" s="303"/>
      <c r="AZ233" s="303"/>
      <c r="BA233" s="303">
        <f ca="1">IF(ISERROR(OFFSET('Daten KEA'!$A$1,MATCH(BA$5,'Daten KEA'!$A:$A,0)-1,MATCH(AR233,'Daten KEA'!$A$424:$ADO$424,0)-1)),0,OFFSET('Daten KEA'!$A$1,MATCH(BA$5,'Daten KEA'!$A:$A,0)-1,MATCH(AR233,'Daten KEA'!$A$424:$ADO$424,0)-1))</f>
        <v>7.1710729999999998</v>
      </c>
      <c r="BB233" s="303">
        <f ca="1">IF(ISERROR(OFFSET('Daten KEA'!$A$1,MATCH(BB$5,'Daten KEA'!$A:$A,0)-1,MATCH(AS233,'Daten KEA'!$A$424:$ADO$424,0)-1)),0,OFFSET('Daten KEA'!$A$1,MATCH(BB$5,'Daten KEA'!$A:$A,0)-1,MATCH(AS233,'Daten KEA'!$A$424:$ADO$424,0)-1))</f>
        <v>9.5205544</v>
      </c>
      <c r="BC233" s="304"/>
      <c r="BD233" s="303"/>
      <c r="BE233" s="437"/>
      <c r="BF233" s="306"/>
      <c r="BG233" s="306"/>
      <c r="BH233" s="306"/>
      <c r="BI233" s="306"/>
      <c r="BJ233" s="306"/>
      <c r="BK233" s="306"/>
      <c r="BL233" s="306">
        <f ca="1">IF(ISERROR(OFFSET('Daten KEA'!$A$1,MATCH(BL$5,'Daten KEA'!$A:$A,0)-1,MATCH(AR233,'Daten KEA'!$A$424:$ADO$424,0)-1)),0,OFFSET('Daten KEA'!$A$1,MATCH(BL$5,'Daten KEA'!$A:$A,0)-1,MATCH(AR233,'Daten KEA'!$A$424:$ADO$424,0)-1))</f>
        <v>7.1594550349548003</v>
      </c>
      <c r="BM233" s="306">
        <f ca="1">IF(ISERROR(OFFSET('Daten KEA'!$A$1,MATCH(BM$5,'Daten KEA'!$A:$A,0)-1,MATCH(AS233,'Daten KEA'!$A$424:$ADO$424,0)-1)),0,OFFSET('Daten KEA'!$A$1,MATCH(BM$5,'Daten KEA'!$A:$A,0)-1,MATCH(AS233,'Daten KEA'!$A$424:$ADO$424,0)-1))</f>
        <v>9.5024015679149993</v>
      </c>
      <c r="BN233" s="307"/>
      <c r="BO233" s="306"/>
      <c r="BP233" s="437"/>
      <c r="BQ233" s="308"/>
      <c r="BR233" s="308"/>
      <c r="BS233" s="308"/>
      <c r="BT233" s="308"/>
      <c r="BU233" s="308"/>
      <c r="BV233" s="308"/>
      <c r="BW233" s="308">
        <f ca="1">IF(ISERROR(OFFSET('Daten GWP'!$A$1,MATCH(BW$5,'Daten GWP'!$A:$A,0)-1,MATCH(AR233,'Daten GWP'!$A$424:$ADO$424,0)-1)),0,OFFSET('Daten GWP'!$A$1,MATCH(BW$5,'Daten GWP'!$A:$A,0)-1,MATCH(AR233,'Daten GWP'!$A$424:$ADO$424,0)-1))*1000</f>
        <v>415.11318</v>
      </c>
      <c r="BX233" s="308">
        <f ca="1">IF(ISERROR(OFFSET('Daten GWP'!$A$1,MATCH(BX$5,'Daten GWP'!$A:$A,0)-1,MATCH(AS233,'Daten GWP'!$A$424:$ADO$424,0)-1)),0,OFFSET('Daten GWP'!$A$1,MATCH(BX$5,'Daten GWP'!$A:$A,0)-1,MATCH(AS233,'Daten GWP'!$A$424:$ADO$424,0)-1))*1000</f>
        <v>598.52614000000005</v>
      </c>
      <c r="BY233" s="309"/>
      <c r="BZ233" s="308"/>
      <c r="CA233" s="437"/>
      <c r="CB233" s="463"/>
      <c r="CC233" s="463"/>
      <c r="CD233" s="463"/>
      <c r="CE233" s="463"/>
      <c r="CF233" s="463"/>
      <c r="CG233" s="463"/>
      <c r="CH233" s="310">
        <f ca="1">IF(ISERROR(OFFSET('Daten Elementary'!$A$1,MATCH(CH$5,'Daten Elementary'!$A:$A,0)-1,MATCH($AR233,'Daten Elementary'!$A$424:$ADO$424,0)-1)),0,OFFSET('Daten Elementary'!$A$1,MATCH(CH$5,'Daten Elementary'!$A:$A,0)-1,MATCH($AR233,'Daten Elementary'!$A$424:$ADO$424,0)-1))*1000000</f>
        <v>11.16127</v>
      </c>
      <c r="CI233" s="310">
        <f ca="1">IF(ISERROR(OFFSET('Daten Elementary'!$A$1,MATCH(CI$5,'Daten Elementary'!$A:$A,0)-1,MATCH($AS233,'Daten Elementary'!$A$424:$ADO$424,0)-1)),0,OFFSET('Daten Elementary'!$A$1,MATCH(CI$5,'Daten Elementary'!$A:$A,0)-1,MATCH($AS233,'Daten Elementary'!$A$424:$ADO$424,0)-1))*1000000</f>
        <v>13.451530999999999</v>
      </c>
      <c r="CJ233" s="464"/>
      <c r="CK233" s="463"/>
      <c r="CL233" s="218"/>
      <c r="CM233" s="448"/>
      <c r="CN233" s="448"/>
      <c r="CO233" s="448"/>
      <c r="CP233" s="448"/>
      <c r="CQ233" s="448"/>
      <c r="CR233" s="448"/>
      <c r="CS233" s="448">
        <f ca="1">IF(ISERROR(OFFSET('Daten Elementary'!$A$1,MATCH(CS$5,'Daten Elementary'!$A:$A,0)-1,MATCH($AR233,'Daten Elementary'!$A$424:$ADO$424,0)-1)),0,OFFSET('Daten Elementary'!$A$1,MATCH(CS$5,'Daten Elementary'!$A:$A,0)-1,MATCH($AR233,'Daten Elementary'!$A$424:$ADO$424,0)-1))*1000000</f>
        <v>7.690914199999999</v>
      </c>
      <c r="CT233" s="448">
        <f ca="1">IF(ISERROR(OFFSET('Daten Elementary'!$A$1,MATCH(CT$5,'Daten Elementary'!$A:$A,0)-1,MATCH($AS233,'Daten Elementary'!$A$424:$ADO$424,0)-1)),0,OFFSET('Daten Elementary'!$A$1,MATCH(CT$5,'Daten Elementary'!$A:$A,0)-1,MATCH($AS233,'Daten Elementary'!$A$424:$ADO$424,0)-1))*1000000</f>
        <v>7.5996515999999996</v>
      </c>
      <c r="CU233" s="449"/>
      <c r="CV233" s="448"/>
      <c r="CW233" s="218"/>
      <c r="CX233" s="450"/>
      <c r="CY233" s="450"/>
      <c r="CZ233" s="450"/>
      <c r="DA233" s="450"/>
      <c r="DB233" s="450"/>
      <c r="DC233" s="450"/>
      <c r="DD233" s="450">
        <f ca="1">IF(ISERROR(OFFSET('Daten Elementary'!$A$1,MATCH(DD$5,'Daten Elementary'!$A:$A,0)-1,MATCH($AR233,'Daten Elementary'!$A$424:$ADO$424,0)-1)),0,OFFSET('Daten Elementary'!$A$1,MATCH(DD$5,'Daten Elementary'!$A:$A,0)-1,MATCH($AR233,'Daten Elementary'!$A$424:$ADO$424,0)-1))*1000000</f>
        <v>179.31965</v>
      </c>
      <c r="DE233" s="450">
        <f ca="1">IF(ISERROR(OFFSET('Daten Elementary'!$A$1,MATCH(DE$5,'Daten Elementary'!$A:$A,0)-1,MATCH($AS233,'Daten Elementary'!$A$424:$ADO$424,0)-1)),0,OFFSET('Daten Elementary'!$A$1,MATCH(DE$5,'Daten Elementary'!$A:$A,0)-1,MATCH($AS233,'Daten Elementary'!$A$424:$ADO$424,0)-1))*1000000</f>
        <v>332.59872999999999</v>
      </c>
      <c r="DF233" s="451"/>
      <c r="DG233" s="450"/>
      <c r="DH233" s="218"/>
      <c r="DI233" s="452"/>
      <c r="DJ233" s="452"/>
      <c r="DK233" s="452"/>
      <c r="DL233" s="452"/>
      <c r="DM233" s="452"/>
      <c r="DN233" s="452"/>
      <c r="DO233" s="452">
        <f ca="1">IF(ISERROR(OFFSET('Daten Elementary'!$A$1,MATCH(DO$5,'Daten Elementary'!$A:$A,0)-1,MATCH($AR233,'Daten Elementary'!$A$424:$ADO$424,0)-1)),0,OFFSET('Daten Elementary'!$A$1,MATCH(DO$5,'Daten Elementary'!$A:$A,0)-1,MATCH($AR233,'Daten Elementary'!$A$424:$ADO$424,0)-1))*1000000</f>
        <v>281.45177000000001</v>
      </c>
      <c r="DP233" s="452">
        <f ca="1">IF(ISERROR(OFFSET('Daten Elementary'!$A$1,MATCH(DP$5,'Daten Elementary'!$A:$A,0)-1,MATCH($AS233,'Daten Elementary'!$A$424:$ADO$424,0)-1)),0,OFFSET('Daten Elementary'!$A$1,MATCH(DP$5,'Daten Elementary'!$A:$A,0)-1,MATCH($AS233,'Daten Elementary'!$A$424:$ADO$424,0)-1))*1000000</f>
        <v>738.49915999999996</v>
      </c>
      <c r="DQ233" s="453"/>
      <c r="DR233" s="452"/>
      <c r="DS233" s="218"/>
      <c r="DT233" s="318"/>
      <c r="DU233" s="318"/>
      <c r="DV233" s="318"/>
      <c r="DW233" s="318"/>
      <c r="DX233" s="318"/>
      <c r="DY233" s="318"/>
      <c r="DZ233" s="318">
        <f ca="1">IF(ISERROR(OFFSET('Daten UBP13'!$A$1,MATCH(DZ$5,'Daten UBP13'!$A:$A,0)-1,MATCH(AR233,'Daten UBP13'!$A$424:$AEG$424,0)-1)),0,OFFSET('Daten UBP13'!$A$1,MATCH(DZ$5,'Daten UBP13'!$A:$A,0)-1,MATCH(AR233,'Daten UBP13'!$A$424:$AEG$424,0)-1))</f>
        <v>249.41449</v>
      </c>
      <c r="EA233" s="318">
        <f ca="1">IF(ISERROR(OFFSET('Daten UBP13'!$A$1,MATCH(EA$5,'Daten UBP13'!$A:$A,0)-1,MATCH(AS233,'Daten UBP13'!$A$424:$AEG$424,0)-1)),0,OFFSET('Daten UBP13'!$A$1,MATCH(EA$5,'Daten UBP13'!$A:$A,0)-1,MATCH(AS233,'Daten UBP13'!$A$424:$AEG$424,0)-1))</f>
        <v>368.94693000000001</v>
      </c>
      <c r="EB233" s="319"/>
      <c r="EC233" s="318"/>
      <c r="ED233" s="218"/>
      <c r="EE233" s="320"/>
      <c r="EF233" s="320"/>
      <c r="EG233" s="320"/>
      <c r="EH233" s="320"/>
      <c r="EI233" s="320"/>
      <c r="EJ233" s="320"/>
      <c r="EK233" s="320">
        <f ca="1">IF(ISERROR(OFFSET('Daten ReCiPe'!$A$1,MATCH(EK$5,'Daten ReCiPe'!$A:$A,0)-1,MATCH(AR233,'Daten ReCiPe'!$A$424:$ADO$424,0)-1)),0,OFFSET('Daten ReCiPe'!$A$1,MATCH(EK$5,'Daten ReCiPe'!$A:$A,0)-1,MATCH(AR233,'Daten ReCiPe'!$A$424:$ADO$424,0)-1))*1000</f>
        <v>39.938586000000001</v>
      </c>
      <c r="EL233" s="320">
        <f ca="1">IF(ISERROR(OFFSET('Daten ReCiPe'!$A$1,MATCH(EL$5,'Daten ReCiPe'!$A:$A,0)-1,MATCH(AS233,'Daten ReCiPe'!$A$424:$ADO$424,0)-1)),0,OFFSET('Daten ReCiPe'!$A$1,MATCH(EL$5,'Daten ReCiPe'!$A:$A,0)-1,MATCH(AS233,'Daten ReCiPe'!$A$424:$ADO$424,0)-1))*1000</f>
        <v>55.462456000000003</v>
      </c>
      <c r="EM233" s="321"/>
      <c r="EN233" s="320"/>
      <c r="EO233" s="465"/>
      <c r="EP233" s="456"/>
      <c r="EQ233" s="456"/>
      <c r="ER233" s="456"/>
      <c r="ES233" s="456"/>
      <c r="ET233" s="456"/>
      <c r="EU233" s="456"/>
      <c r="EV233" s="456">
        <f ca="1">IF(ISERROR(OFFSET('Daten Elementary'!$A$1,MATCH(EV$5,'Daten Elementary'!$A:$A,0)-1,MATCH($AR233,'Daten Elementary'!$A$424:$ADO$424,0)-1)),0,OFFSET('Daten Elementary'!$A$1,MATCH(EV$5,'Daten Elementary'!$A:$A,0)-1,MATCH($AR233,'Daten Elementary'!$A$424:$ADO$424,0)-1))*1000000</f>
        <v>140.56906000000001</v>
      </c>
      <c r="EW233" s="456">
        <f ca="1">IF(ISERROR(OFFSET('Daten Elementary'!$A$1,MATCH(EW$5,'Daten Elementary'!$A:$A,0)-1,MATCH($AS233,'Daten Elementary'!$A$424:$ADO$424,0)-1)),0,OFFSET('Daten Elementary'!$A$1,MATCH(EW$5,'Daten Elementary'!$A:$A,0)-1,MATCH($AS233,'Daten Elementary'!$A$424:$ADO$424,0)-1))*1000000</f>
        <v>193.96691000000001</v>
      </c>
      <c r="EX233" s="457"/>
      <c r="EY233" s="456"/>
      <c r="EZ233" s="218"/>
      <c r="FA233" s="450"/>
      <c r="FB233" s="450"/>
      <c r="FC233" s="450"/>
      <c r="FD233" s="450"/>
      <c r="FE233" s="450"/>
      <c r="FF233" s="450"/>
      <c r="FG233" s="450">
        <f ca="1">IF(ISERROR(OFFSET('Daten Elementary'!$A$1,MATCH(FG$5,'Daten Elementary'!$A:$A,0)-1,MATCH($AR233,'Daten Elementary'!$A$424:$ADO$424,0)-1)),0,OFFSET('Daten Elementary'!$A$1,MATCH(FG$5,'Daten Elementary'!$A:$A,0)-1,MATCH($AR233,'Daten Elementary'!$A$424:$ADO$424,0)-1))*1000</f>
        <v>389.70895000000002</v>
      </c>
      <c r="FH233" s="450">
        <f ca="1">IF(ISERROR(OFFSET('Daten Elementary'!$A$1,MATCH(FH$5,'Daten Elementary'!$A:$A,0)-1,MATCH($AS233,'Daten Elementary'!$A$424:$ADO$424,0)-1)),0,OFFSET('Daten Elementary'!$A$1,MATCH(FH$5,'Daten Elementary'!$A:$A,0)-1,MATCH($AS233,'Daten Elementary'!$A$424:$ADO$424,0)-1))*1000</f>
        <v>515.29375000000005</v>
      </c>
      <c r="FI233" s="451"/>
      <c r="FJ233" s="450"/>
      <c r="FK233" s="218"/>
      <c r="FL233" s="450"/>
      <c r="FM233" s="450"/>
      <c r="FN233" s="450"/>
      <c r="FO233" s="450"/>
      <c r="FP233" s="450"/>
      <c r="FQ233" s="450"/>
      <c r="FR233" s="450">
        <f ca="1">IF(ISERROR(OFFSET('Daten Elementary'!$A$1,MATCH(FR$5,'Daten Elementary'!$A:$A,0)-1,MATCH($AR233,'Daten Elementary'!$A$424:$ADO$424,0)-1)),0,OFFSET('Daten Elementary'!$A$1,MATCH(FR$5,'Daten Elementary'!$A:$A,0)-1,MATCH($AR233,'Daten Elementary'!$A$424:$ADO$424,0)-1))</f>
        <v>0</v>
      </c>
      <c r="FS233" s="450">
        <f ca="1">IF(ISERROR(OFFSET('Daten Elementary'!$A$1,MATCH(FS$5,'Daten Elementary'!$A:$A,0)-1,MATCH($AS233,'Daten Elementary'!$A$424:$ADO$424,0)-1)),0,OFFSET('Daten Elementary'!$A$1,MATCH(FS$5,'Daten Elementary'!$A:$A,0)-1,MATCH($AS233,'Daten Elementary'!$A$424:$ADO$424,0)-1))</f>
        <v>0</v>
      </c>
      <c r="FT233" s="451"/>
      <c r="FU233" s="450"/>
      <c r="FV233" s="218"/>
      <c r="FW233" s="293"/>
      <c r="FX233" s="293"/>
      <c r="FY233" s="293"/>
      <c r="FZ233" s="293"/>
      <c r="GA233" s="293"/>
      <c r="GB233" s="293"/>
    </row>
    <row r="234" spans="1:184" ht="16.5" customHeight="1">
      <c r="A234" s="472"/>
      <c r="B234" s="470"/>
      <c r="C234" s="468"/>
      <c r="D234" s="482"/>
      <c r="E234" s="469" t="s">
        <v>182</v>
      </c>
      <c r="F234" s="96">
        <v>1.24E-3</v>
      </c>
      <c r="G234" s="23"/>
      <c r="H234" s="95">
        <v>1.1E-4</v>
      </c>
      <c r="I234" s="470"/>
      <c r="J234" s="77">
        <f ca="1">INDEX(INDIRECT($D$268),MATCH($AR234,$AR$4:$AR$275,0),MATCH(R$4,INDIRECT($E$268),0))</f>
        <v>1107.3774999999998</v>
      </c>
      <c r="K234" s="77">
        <f ca="1">INDEX(INDIRECT($D$268),MATCH($AS234,$AS$4:$AS$275,0),MATCH(S$4,INDIRECT($E$268),0))</f>
        <v>1107.3774999999998</v>
      </c>
      <c r="L234" s="470"/>
      <c r="M234" s="15">
        <f t="shared" ca="1" si="191"/>
        <v>1.3731480999999996</v>
      </c>
      <c r="N234" s="16" t="str">
        <f t="shared" si="192"/>
        <v>g CO2-equ.</v>
      </c>
      <c r="O234" s="17"/>
      <c r="P234" s="15"/>
      <c r="Q234" s="845"/>
      <c r="R234" s="845"/>
      <c r="S234" s="845"/>
      <c r="T234" s="845"/>
      <c r="U234" s="845"/>
      <c r="V234" s="845"/>
      <c r="W234" s="845"/>
      <c r="X234" s="22"/>
      <c r="Y234" s="462"/>
      <c r="Z234" s="300"/>
      <c r="AA234" s="299"/>
      <c r="AB234" s="299"/>
      <c r="AC234" s="300">
        <v>1</v>
      </c>
      <c r="AD234" s="298">
        <v>1</v>
      </c>
      <c r="AE234" s="298"/>
      <c r="AF234" s="337">
        <v>1</v>
      </c>
      <c r="AG234" s="337"/>
      <c r="AH234" s="337"/>
      <c r="AI234" s="373"/>
      <c r="AJ234" s="373"/>
      <c r="AK234" s="374"/>
      <c r="AL234" s="374"/>
      <c r="AM234" s="202"/>
      <c r="AN234" s="202" t="s">
        <v>81</v>
      </c>
      <c r="AO234" s="202"/>
      <c r="AP234" s="202" t="s">
        <v>81</v>
      </c>
      <c r="AQ234" s="202"/>
      <c r="AR234" s="202" t="s">
        <v>206</v>
      </c>
      <c r="AS234" s="202" t="s">
        <v>206</v>
      </c>
      <c r="AT234" s="202"/>
      <c r="AU234" s="303"/>
      <c r="AV234" s="303"/>
      <c r="AW234" s="303"/>
      <c r="AX234" s="303"/>
      <c r="AY234" s="303"/>
      <c r="AZ234" s="303"/>
      <c r="BA234" s="303">
        <f ca="1">IF(ISERROR(OFFSET('Daten KEA'!$A$1,MATCH(BA$5,'Daten KEA'!$A:$A,0)-1,MATCH(AR234,'Daten KEA'!$A$424:$ADO$424,0)-1)),0,OFFSET('Daten KEA'!$A$1,MATCH(BA$5,'Daten KEA'!$A:$A,0)-1,MATCH(AR234,'Daten KEA'!$A$424:$ADO$424,0)-1))</f>
        <v>12.682313000000001</v>
      </c>
      <c r="BB234" s="303">
        <f ca="1">IF(ISERROR(OFFSET('Daten KEA'!$A$1,MATCH(BB$5,'Daten KEA'!$A:$A,0)-1,MATCH(AS234,'Daten KEA'!$A$424:$ADO$424,0)-1)),0,OFFSET('Daten KEA'!$A$1,MATCH(BB$5,'Daten KEA'!$A:$A,0)-1,MATCH(AS234,'Daten KEA'!$A$424:$ADO$424,0)-1))</f>
        <v>12.682313000000001</v>
      </c>
      <c r="BC234" s="304"/>
      <c r="BD234" s="303"/>
      <c r="BE234" s="437"/>
      <c r="BF234" s="306"/>
      <c r="BG234" s="306"/>
      <c r="BH234" s="306"/>
      <c r="BI234" s="306"/>
      <c r="BJ234" s="306"/>
      <c r="BK234" s="306"/>
      <c r="BL234" s="306">
        <f ca="1">IF(ISERROR(OFFSET('Daten KEA'!$A$1,MATCH(BL$5,'Daten KEA'!$A:$A,0)-1,MATCH(AR234,'Daten KEA'!$A$424:$ADO$424,0)-1)),0,OFFSET('Daten KEA'!$A$1,MATCH(BL$5,'Daten KEA'!$A:$A,0)-1,MATCH(AR234,'Daten KEA'!$A$424:$ADO$424,0)-1))</f>
        <v>12.584374340428841</v>
      </c>
      <c r="BM234" s="306">
        <f ca="1">IF(ISERROR(OFFSET('Daten KEA'!$A$1,MATCH(BM$5,'Daten KEA'!$A:$A,0)-1,MATCH(AS234,'Daten KEA'!$A$424:$ADO$424,0)-1)),0,OFFSET('Daten KEA'!$A$1,MATCH(BM$5,'Daten KEA'!$A:$A,0)-1,MATCH(AS234,'Daten KEA'!$A$424:$ADO$424,0)-1))</f>
        <v>12.584374340428841</v>
      </c>
      <c r="BN234" s="307"/>
      <c r="BO234" s="306"/>
      <c r="BP234" s="437"/>
      <c r="BQ234" s="308"/>
      <c r="BR234" s="308"/>
      <c r="BS234" s="308"/>
      <c r="BT234" s="308"/>
      <c r="BU234" s="308"/>
      <c r="BV234" s="308"/>
      <c r="BW234" s="308">
        <f ca="1">IF(ISERROR(OFFSET('Daten GWP'!$A$1,MATCH(BW$5,'Daten GWP'!$A:$A,0)-1,MATCH(AR234,'Daten GWP'!$A$424:$ADO$424,0)-1)),0,OFFSET('Daten GWP'!$A$1,MATCH(BW$5,'Daten GWP'!$A:$A,0)-1,MATCH(AR234,'Daten GWP'!$A$424:$ADO$424,0)-1))*1000</f>
        <v>1107.3774999999998</v>
      </c>
      <c r="BX234" s="308">
        <f ca="1">IF(ISERROR(OFFSET('Daten GWP'!$A$1,MATCH(BX$5,'Daten GWP'!$A:$A,0)-1,MATCH(AS234,'Daten GWP'!$A$424:$ADO$424,0)-1)),0,OFFSET('Daten GWP'!$A$1,MATCH(BX$5,'Daten GWP'!$A:$A,0)-1,MATCH(AS234,'Daten GWP'!$A$424:$ADO$424,0)-1))*1000</f>
        <v>1107.3774999999998</v>
      </c>
      <c r="BY234" s="309"/>
      <c r="BZ234" s="308"/>
      <c r="CA234" s="437"/>
      <c r="CB234" s="463"/>
      <c r="CC234" s="463"/>
      <c r="CD234" s="463"/>
      <c r="CE234" s="463"/>
      <c r="CF234" s="463"/>
      <c r="CG234" s="463"/>
      <c r="CH234" s="310">
        <f ca="1">IF(ISERROR(OFFSET('Daten Elementary'!$A$1,MATCH(CH$5,'Daten Elementary'!$A:$A,0)-1,MATCH($AR234,'Daten Elementary'!$A$424:$ADO$424,0)-1)),0,OFFSET('Daten Elementary'!$A$1,MATCH(CH$5,'Daten Elementary'!$A:$A,0)-1,MATCH($AR234,'Daten Elementary'!$A$424:$ADO$424,0)-1))*1000000</f>
        <v>80.82016200000001</v>
      </c>
      <c r="CI234" s="310">
        <f ca="1">IF(ISERROR(OFFSET('Daten Elementary'!$A$1,MATCH(CI$5,'Daten Elementary'!$A:$A,0)-1,MATCH($AS234,'Daten Elementary'!$A$424:$ADO$424,0)-1)),0,OFFSET('Daten Elementary'!$A$1,MATCH(CI$5,'Daten Elementary'!$A:$A,0)-1,MATCH($AS234,'Daten Elementary'!$A$424:$ADO$424,0)-1))*1000000</f>
        <v>80.82016200000001</v>
      </c>
      <c r="CJ234" s="464"/>
      <c r="CK234" s="463"/>
      <c r="CL234" s="218"/>
      <c r="CM234" s="448"/>
      <c r="CN234" s="448"/>
      <c r="CO234" s="448"/>
      <c r="CP234" s="448"/>
      <c r="CQ234" s="448"/>
      <c r="CR234" s="448"/>
      <c r="CS234" s="448">
        <f ca="1">IF(ISERROR(OFFSET('Daten Elementary'!$A$1,MATCH(CS$5,'Daten Elementary'!$A:$A,0)-1,MATCH($AR234,'Daten Elementary'!$A$424:$ADO$424,0)-1)),0,OFFSET('Daten Elementary'!$A$1,MATCH(CS$5,'Daten Elementary'!$A:$A,0)-1,MATCH($AR234,'Daten Elementary'!$A$424:$ADO$424,0)-1))*1000000</f>
        <v>67.732456999999997</v>
      </c>
      <c r="CT234" s="448">
        <f ca="1">IF(ISERROR(OFFSET('Daten Elementary'!$A$1,MATCH(CT$5,'Daten Elementary'!$A:$A,0)-1,MATCH($AS234,'Daten Elementary'!$A$424:$ADO$424,0)-1)),0,OFFSET('Daten Elementary'!$A$1,MATCH(CT$5,'Daten Elementary'!$A:$A,0)-1,MATCH($AS234,'Daten Elementary'!$A$424:$ADO$424,0)-1))*1000000</f>
        <v>67.732456999999997</v>
      </c>
      <c r="CU234" s="449"/>
      <c r="CV234" s="448"/>
      <c r="CW234" s="218"/>
      <c r="CX234" s="450"/>
      <c r="CY234" s="450"/>
      <c r="CZ234" s="450"/>
      <c r="DA234" s="450"/>
      <c r="DB234" s="450"/>
      <c r="DC234" s="450"/>
      <c r="DD234" s="450">
        <f ca="1">IF(ISERROR(OFFSET('Daten Elementary'!$A$1,MATCH(DD$5,'Daten Elementary'!$A:$A,0)-1,MATCH($AR234,'Daten Elementary'!$A$424:$ADO$424,0)-1)),0,OFFSET('Daten Elementary'!$A$1,MATCH(DD$5,'Daten Elementary'!$A:$A,0)-1,MATCH($AR234,'Daten Elementary'!$A$424:$ADO$424,0)-1))*1000000</f>
        <v>62.452266999999992</v>
      </c>
      <c r="DE234" s="450">
        <f ca="1">IF(ISERROR(OFFSET('Daten Elementary'!$A$1,MATCH(DE$5,'Daten Elementary'!$A:$A,0)-1,MATCH($AS234,'Daten Elementary'!$A$424:$ADO$424,0)-1)),0,OFFSET('Daten Elementary'!$A$1,MATCH(DE$5,'Daten Elementary'!$A:$A,0)-1,MATCH($AS234,'Daten Elementary'!$A$424:$ADO$424,0)-1))*1000000</f>
        <v>62.452266999999992</v>
      </c>
      <c r="DF234" s="451"/>
      <c r="DG234" s="450"/>
      <c r="DH234" s="218"/>
      <c r="DI234" s="452"/>
      <c r="DJ234" s="452"/>
      <c r="DK234" s="452"/>
      <c r="DL234" s="452"/>
      <c r="DM234" s="452"/>
      <c r="DN234" s="452"/>
      <c r="DO234" s="452">
        <f ca="1">IF(ISERROR(OFFSET('Daten Elementary'!$A$1,MATCH(DO$5,'Daten Elementary'!$A:$A,0)-1,MATCH($AR234,'Daten Elementary'!$A$424:$ADO$424,0)-1)),0,OFFSET('Daten Elementary'!$A$1,MATCH(DO$5,'Daten Elementary'!$A:$A,0)-1,MATCH($AR234,'Daten Elementary'!$A$424:$ADO$424,0)-1))*1000000</f>
        <v>971.51523999999995</v>
      </c>
      <c r="DP234" s="452">
        <f ca="1">IF(ISERROR(OFFSET('Daten Elementary'!$A$1,MATCH(DP$5,'Daten Elementary'!$A:$A,0)-1,MATCH($AS234,'Daten Elementary'!$A$424:$ADO$424,0)-1)),0,OFFSET('Daten Elementary'!$A$1,MATCH(DP$5,'Daten Elementary'!$A:$A,0)-1,MATCH($AS234,'Daten Elementary'!$A$424:$ADO$424,0)-1))*1000000</f>
        <v>971.51523999999995</v>
      </c>
      <c r="DQ234" s="453"/>
      <c r="DR234" s="452"/>
      <c r="DS234" s="218"/>
      <c r="DT234" s="318"/>
      <c r="DU234" s="318"/>
      <c r="DV234" s="318"/>
      <c r="DW234" s="318"/>
      <c r="DX234" s="318"/>
      <c r="DY234" s="318"/>
      <c r="DZ234" s="318">
        <f ca="1">IF(ISERROR(OFFSET('Daten UBP13'!$A$1,MATCH(DZ$5,'Daten UBP13'!$A:$A,0)-1,MATCH(AR234,'Daten UBP13'!$A$424:$AEG$424,0)-1)),0,OFFSET('Daten UBP13'!$A$1,MATCH(DZ$5,'Daten UBP13'!$A:$A,0)-1,MATCH(AR234,'Daten UBP13'!$A$424:$AEG$424,0)-1))</f>
        <v>659.95129999999995</v>
      </c>
      <c r="EA234" s="318">
        <f ca="1">IF(ISERROR(OFFSET('Daten UBP13'!$A$1,MATCH(EA$5,'Daten UBP13'!$A:$A,0)-1,MATCH(AS234,'Daten UBP13'!$A$424:$AEG$424,0)-1)),0,OFFSET('Daten UBP13'!$A$1,MATCH(EA$5,'Daten UBP13'!$A:$A,0)-1,MATCH(AS234,'Daten UBP13'!$A$424:$AEG$424,0)-1))</f>
        <v>659.95129999999995</v>
      </c>
      <c r="EB234" s="319"/>
      <c r="EC234" s="318"/>
      <c r="ED234" s="218"/>
      <c r="EE234" s="320"/>
      <c r="EF234" s="320"/>
      <c r="EG234" s="320"/>
      <c r="EH234" s="320"/>
      <c r="EI234" s="320"/>
      <c r="EJ234" s="320"/>
      <c r="EK234" s="320">
        <f ca="1">IF(ISERROR(OFFSET('Daten ReCiPe'!$A$1,MATCH(EK$5,'Daten ReCiPe'!$A:$A,0)-1,MATCH(AR234,'Daten ReCiPe'!$A$424:$ADO$424,0)-1)),0,OFFSET('Daten ReCiPe'!$A$1,MATCH(EK$5,'Daten ReCiPe'!$A:$A,0)-1,MATCH(AR234,'Daten ReCiPe'!$A$424:$ADO$424,0)-1))*1000</f>
        <v>90.612892000000002</v>
      </c>
      <c r="EL234" s="320">
        <f ca="1">IF(ISERROR(OFFSET('Daten ReCiPe'!$A$1,MATCH(EL$5,'Daten ReCiPe'!$A:$A,0)-1,MATCH(AS234,'Daten ReCiPe'!$A$424:$ADO$424,0)-1)),0,OFFSET('Daten ReCiPe'!$A$1,MATCH(EL$5,'Daten ReCiPe'!$A:$A,0)-1,MATCH(AS234,'Daten ReCiPe'!$A$424:$ADO$424,0)-1))*1000</f>
        <v>90.612892000000002</v>
      </c>
      <c r="EM234" s="321"/>
      <c r="EN234" s="320"/>
      <c r="EO234" s="465"/>
      <c r="EP234" s="456"/>
      <c r="EQ234" s="456"/>
      <c r="ER234" s="456"/>
      <c r="ES234" s="456"/>
      <c r="ET234" s="456"/>
      <c r="EU234" s="456"/>
      <c r="EV234" s="456">
        <f ca="1">IF(ISERROR(OFFSET('Daten Elementary'!$A$1,MATCH(EV$5,'Daten Elementary'!$A:$A,0)-1,MATCH($AR234,'Daten Elementary'!$A$424:$ADO$424,0)-1)),0,OFFSET('Daten Elementary'!$A$1,MATCH(EV$5,'Daten Elementary'!$A:$A,0)-1,MATCH($AR234,'Daten Elementary'!$A$424:$ADO$424,0)-1))*1000000</f>
        <v>847.12119000000007</v>
      </c>
      <c r="EW234" s="456">
        <f ca="1">IF(ISERROR(OFFSET('Daten Elementary'!$A$1,MATCH(EW$5,'Daten Elementary'!$A:$A,0)-1,MATCH($AS234,'Daten Elementary'!$A$424:$ADO$424,0)-1)),0,OFFSET('Daten Elementary'!$A$1,MATCH(EW$5,'Daten Elementary'!$A:$A,0)-1,MATCH($AS234,'Daten Elementary'!$A$424:$ADO$424,0)-1))*1000000</f>
        <v>847.12119000000007</v>
      </c>
      <c r="EX234" s="457"/>
      <c r="EY234" s="456"/>
      <c r="EZ234" s="218"/>
      <c r="FA234" s="450"/>
      <c r="FB234" s="450"/>
      <c r="FC234" s="450"/>
      <c r="FD234" s="450"/>
      <c r="FE234" s="450"/>
      <c r="FF234" s="450"/>
      <c r="FG234" s="450">
        <f ca="1">IF(ISERROR(OFFSET('Daten Elementary'!$A$1,MATCH(FG$5,'Daten Elementary'!$A:$A,0)-1,MATCH($AR234,'Daten Elementary'!$A$424:$ADO$424,0)-1)),0,OFFSET('Daten Elementary'!$A$1,MATCH(FG$5,'Daten Elementary'!$A:$A,0)-1,MATCH($AR234,'Daten Elementary'!$A$424:$ADO$424,0)-1))*1000</f>
        <v>961.02859000000001</v>
      </c>
      <c r="FH234" s="450">
        <f ca="1">IF(ISERROR(OFFSET('Daten Elementary'!$A$1,MATCH(FH$5,'Daten Elementary'!$A:$A,0)-1,MATCH($AS234,'Daten Elementary'!$A$424:$ADO$424,0)-1)),0,OFFSET('Daten Elementary'!$A$1,MATCH(FH$5,'Daten Elementary'!$A:$A,0)-1,MATCH($AS234,'Daten Elementary'!$A$424:$ADO$424,0)-1))*1000</f>
        <v>961.02859000000001</v>
      </c>
      <c r="FI234" s="451"/>
      <c r="FJ234" s="450"/>
      <c r="FK234" s="218"/>
      <c r="FL234" s="450"/>
      <c r="FM234" s="450"/>
      <c r="FN234" s="450"/>
      <c r="FO234" s="450"/>
      <c r="FP234" s="450"/>
      <c r="FQ234" s="450"/>
      <c r="FR234" s="450">
        <f ca="1">IF(ISERROR(OFFSET('Daten Elementary'!$A$1,MATCH(FR$5,'Daten Elementary'!$A:$A,0)-1,MATCH($AR234,'Daten Elementary'!$A$424:$ADO$424,0)-1)),0,OFFSET('Daten Elementary'!$A$1,MATCH(FR$5,'Daten Elementary'!$A:$A,0)-1,MATCH($AR234,'Daten Elementary'!$A$424:$ADO$424,0)-1))</f>
        <v>0</v>
      </c>
      <c r="FS234" s="450">
        <f ca="1">IF(ISERROR(OFFSET('Daten Elementary'!$A$1,MATCH(FS$5,'Daten Elementary'!$A:$A,0)-1,MATCH($AS234,'Daten Elementary'!$A$424:$ADO$424,0)-1)),0,OFFSET('Daten Elementary'!$A$1,MATCH(FS$5,'Daten Elementary'!$A:$A,0)-1,MATCH($AS234,'Daten Elementary'!$A$424:$ADO$424,0)-1))</f>
        <v>0</v>
      </c>
      <c r="FT234" s="451"/>
      <c r="FU234" s="450"/>
      <c r="FV234" s="218"/>
      <c r="FW234" s="293"/>
      <c r="FX234" s="293"/>
      <c r="FY234" s="293"/>
      <c r="FZ234" s="293"/>
      <c r="GA234" s="293"/>
      <c r="GB234" s="293"/>
    </row>
    <row r="235" spans="1:184" ht="16.5" customHeight="1">
      <c r="A235" s="472"/>
      <c r="B235" s="470"/>
      <c r="C235" s="468"/>
      <c r="D235" s="469" t="s">
        <v>183</v>
      </c>
      <c r="E235" s="469"/>
      <c r="F235" s="96">
        <v>1.7069999999999998E-2</v>
      </c>
      <c r="G235" s="23"/>
      <c r="H235" s="95">
        <v>1.7069999999999998E-2</v>
      </c>
      <c r="I235" s="470"/>
      <c r="J235" s="77">
        <f ca="1">INDEX(INDIRECT($D$268),MATCH($AR235,$AR$4:$AR$275,0),MATCH(R$4,INDIRECT($E$268),0))</f>
        <v>0</v>
      </c>
      <c r="K235" s="77">
        <f ca="1">INDEX(INDIRECT($D$268),MATCH($AS235,$AS$4:$AS$275,0),MATCH(S$4,INDIRECT($E$268),0))</f>
        <v>0</v>
      </c>
      <c r="L235" s="470"/>
      <c r="M235" s="15">
        <f t="shared" ca="1" si="191"/>
        <v>0</v>
      </c>
      <c r="N235" s="16" t="str">
        <f t="shared" si="192"/>
        <v>g CO2-equ.</v>
      </c>
      <c r="O235" s="17"/>
      <c r="P235" s="15"/>
      <c r="Q235" s="845"/>
      <c r="R235" s="845"/>
      <c r="S235" s="845"/>
      <c r="T235" s="845"/>
      <c r="U235" s="845"/>
      <c r="V235" s="845"/>
      <c r="W235" s="845"/>
      <c r="X235" s="22"/>
      <c r="Y235" s="462"/>
      <c r="Z235" s="300"/>
      <c r="AA235" s="299"/>
      <c r="AB235" s="299"/>
      <c r="AC235" s="300">
        <v>1</v>
      </c>
      <c r="AD235" s="298">
        <v>1</v>
      </c>
      <c r="AE235" s="298"/>
      <c r="AF235" s="337">
        <v>1</v>
      </c>
      <c r="AG235" s="337"/>
      <c r="AH235" s="337"/>
      <c r="AI235" s="373"/>
      <c r="AJ235" s="373"/>
      <c r="AK235" s="374"/>
      <c r="AL235" s="374"/>
      <c r="AM235" s="202"/>
      <c r="AN235" s="202" t="s">
        <v>81</v>
      </c>
      <c r="AO235" s="202"/>
      <c r="AP235" s="202" t="s">
        <v>81</v>
      </c>
      <c r="AQ235" s="202"/>
      <c r="AR235" s="202" t="s">
        <v>205</v>
      </c>
      <c r="AS235" s="202" t="s">
        <v>205</v>
      </c>
      <c r="AT235" s="202"/>
      <c r="AU235" s="303"/>
      <c r="AV235" s="303"/>
      <c r="AW235" s="303"/>
      <c r="AX235" s="303"/>
      <c r="AY235" s="303"/>
      <c r="AZ235" s="303"/>
      <c r="BA235" s="303">
        <f ca="1">IF(ISERROR(OFFSET('Daten KEA'!$A$1,MATCH(BA$5,'Daten KEA'!$A:$A,0)-1,MATCH(AR235,'Daten KEA'!$A$424:$ADO$424,0)-1)),0,OFFSET('Daten KEA'!$A$1,MATCH(BA$5,'Daten KEA'!$A:$A,0)-1,MATCH(AR235,'Daten KEA'!$A$424:$ADO$424,0)-1))</f>
        <v>0</v>
      </c>
      <c r="BB235" s="303">
        <f ca="1">IF(ISERROR(OFFSET('Daten KEA'!$A$1,MATCH(BB$5,'Daten KEA'!$A:$A,0)-1,MATCH(AS235,'Daten KEA'!$A$424:$ADO$424,0)-1)),0,OFFSET('Daten KEA'!$A$1,MATCH(BB$5,'Daten KEA'!$A:$A,0)-1,MATCH(AS235,'Daten KEA'!$A$424:$ADO$424,0)-1))</f>
        <v>0</v>
      </c>
      <c r="BC235" s="304"/>
      <c r="BD235" s="303"/>
      <c r="BE235" s="437"/>
      <c r="BF235" s="306"/>
      <c r="BG235" s="306"/>
      <c r="BH235" s="306"/>
      <c r="BI235" s="306"/>
      <c r="BJ235" s="306"/>
      <c r="BK235" s="306"/>
      <c r="BL235" s="306">
        <f ca="1">IF(ISERROR(OFFSET('Daten KEA'!$A$1,MATCH(BL$5,'Daten KEA'!$A:$A,0)-1,MATCH(AR235,'Daten KEA'!$A$424:$ADO$424,0)-1)),0,OFFSET('Daten KEA'!$A$1,MATCH(BL$5,'Daten KEA'!$A:$A,0)-1,MATCH(AR235,'Daten KEA'!$A$424:$ADO$424,0)-1))</f>
        <v>0</v>
      </c>
      <c r="BM235" s="306">
        <f ca="1">IF(ISERROR(OFFSET('Daten KEA'!$A$1,MATCH(BM$5,'Daten KEA'!$A:$A,0)-1,MATCH(AS235,'Daten KEA'!$A$424:$ADO$424,0)-1)),0,OFFSET('Daten KEA'!$A$1,MATCH(BM$5,'Daten KEA'!$A:$A,0)-1,MATCH(AS235,'Daten KEA'!$A$424:$ADO$424,0)-1))</f>
        <v>0</v>
      </c>
      <c r="BN235" s="307"/>
      <c r="BO235" s="306"/>
      <c r="BP235" s="437"/>
      <c r="BQ235" s="308"/>
      <c r="BR235" s="308"/>
      <c r="BS235" s="308"/>
      <c r="BT235" s="308"/>
      <c r="BU235" s="308"/>
      <c r="BV235" s="308"/>
      <c r="BW235" s="308">
        <f ca="1">IF(ISERROR(OFFSET('Daten GWP'!$A$1,MATCH(BW$5,'Daten GWP'!$A:$A,0)-1,MATCH(AR235,'Daten GWP'!$A$424:$ADO$424,0)-1)),0,OFFSET('Daten GWP'!$A$1,MATCH(BW$5,'Daten GWP'!$A:$A,0)-1,MATCH(AR235,'Daten GWP'!$A$424:$ADO$424,0)-1))*1000</f>
        <v>0</v>
      </c>
      <c r="BX235" s="308">
        <f ca="1">IF(ISERROR(OFFSET('Daten GWP'!$A$1,MATCH(BX$5,'Daten GWP'!$A:$A,0)-1,MATCH(AS235,'Daten GWP'!$A$424:$ADO$424,0)-1)),0,OFFSET('Daten GWP'!$A$1,MATCH(BX$5,'Daten GWP'!$A:$A,0)-1,MATCH(AS235,'Daten GWP'!$A$424:$ADO$424,0)-1))*1000</f>
        <v>0</v>
      </c>
      <c r="BY235" s="309"/>
      <c r="BZ235" s="308"/>
      <c r="CA235" s="437"/>
      <c r="CB235" s="463"/>
      <c r="CC235" s="463"/>
      <c r="CD235" s="463"/>
      <c r="CE235" s="463"/>
      <c r="CF235" s="463"/>
      <c r="CG235" s="463"/>
      <c r="CH235" s="310">
        <f ca="1">IF(ISERROR(OFFSET('Daten Elementary'!$A$1,MATCH(CH$5,'Daten Elementary'!$A:$A,0)-1,MATCH($AR235,'Daten Elementary'!$A$424:$ADO$424,0)-1)),0,OFFSET('Daten Elementary'!$A$1,MATCH(CH$5,'Daten Elementary'!$A:$A,0)-1,MATCH($AR235,'Daten Elementary'!$A$424:$ADO$424,0)-1))*1000000</f>
        <v>0</v>
      </c>
      <c r="CI235" s="310">
        <f ca="1">IF(ISERROR(OFFSET('Daten Elementary'!$A$1,MATCH(CI$5,'Daten Elementary'!$A:$A,0)-1,MATCH($AS235,'Daten Elementary'!$A$424:$ADO$424,0)-1)),0,OFFSET('Daten Elementary'!$A$1,MATCH(CI$5,'Daten Elementary'!$A:$A,0)-1,MATCH($AS235,'Daten Elementary'!$A$424:$ADO$424,0)-1))*1000000</f>
        <v>0</v>
      </c>
      <c r="CJ235" s="464"/>
      <c r="CK235" s="463"/>
      <c r="CL235" s="218"/>
      <c r="CM235" s="448"/>
      <c r="CN235" s="448"/>
      <c r="CO235" s="448"/>
      <c r="CP235" s="448"/>
      <c r="CQ235" s="448"/>
      <c r="CR235" s="448"/>
      <c r="CS235" s="448">
        <f ca="1">IF(ISERROR(OFFSET('Daten Elementary'!$A$1,MATCH(CS$5,'Daten Elementary'!$A:$A,0)-1,MATCH($AR235,'Daten Elementary'!$A$424:$ADO$424,0)-1)),0,OFFSET('Daten Elementary'!$A$1,MATCH(CS$5,'Daten Elementary'!$A:$A,0)-1,MATCH($AR235,'Daten Elementary'!$A$424:$ADO$424,0)-1))*1000000</f>
        <v>0</v>
      </c>
      <c r="CT235" s="448">
        <f ca="1">IF(ISERROR(OFFSET('Daten Elementary'!$A$1,MATCH(CT$5,'Daten Elementary'!$A:$A,0)-1,MATCH($AS235,'Daten Elementary'!$A$424:$ADO$424,0)-1)),0,OFFSET('Daten Elementary'!$A$1,MATCH(CT$5,'Daten Elementary'!$A:$A,0)-1,MATCH($AS235,'Daten Elementary'!$A$424:$ADO$424,0)-1))*1000000</f>
        <v>0</v>
      </c>
      <c r="CU235" s="449"/>
      <c r="CV235" s="448"/>
      <c r="CW235" s="218"/>
      <c r="CX235" s="450"/>
      <c r="CY235" s="450"/>
      <c r="CZ235" s="450"/>
      <c r="DA235" s="450"/>
      <c r="DB235" s="450"/>
      <c r="DC235" s="450"/>
      <c r="DD235" s="450">
        <f ca="1">IF(ISERROR(OFFSET('Daten Elementary'!$A$1,MATCH(DD$5,'Daten Elementary'!$A:$A,0)-1,MATCH($AR235,'Daten Elementary'!$A$424:$ADO$424,0)-1)),0,OFFSET('Daten Elementary'!$A$1,MATCH(DD$5,'Daten Elementary'!$A:$A,0)-1,MATCH($AR235,'Daten Elementary'!$A$424:$ADO$424,0)-1))*1000000</f>
        <v>0</v>
      </c>
      <c r="DE235" s="450">
        <f ca="1">IF(ISERROR(OFFSET('Daten Elementary'!$A$1,MATCH(DE$5,'Daten Elementary'!$A:$A,0)-1,MATCH($AS235,'Daten Elementary'!$A$424:$ADO$424,0)-1)),0,OFFSET('Daten Elementary'!$A$1,MATCH(DE$5,'Daten Elementary'!$A:$A,0)-1,MATCH($AS235,'Daten Elementary'!$A$424:$ADO$424,0)-1))*1000000</f>
        <v>0</v>
      </c>
      <c r="DF235" s="451"/>
      <c r="DG235" s="450"/>
      <c r="DH235" s="218"/>
      <c r="DI235" s="452"/>
      <c r="DJ235" s="452"/>
      <c r="DK235" s="452"/>
      <c r="DL235" s="452"/>
      <c r="DM235" s="452"/>
      <c r="DN235" s="452"/>
      <c r="DO235" s="452">
        <f ca="1">IF(ISERROR(OFFSET('Daten Elementary'!$A$1,MATCH(DO$5,'Daten Elementary'!$A:$A,0)-1,MATCH($AR235,'Daten Elementary'!$A$424:$ADO$424,0)-1)),0,OFFSET('Daten Elementary'!$A$1,MATCH(DO$5,'Daten Elementary'!$A:$A,0)-1,MATCH($AR235,'Daten Elementary'!$A$424:$ADO$424,0)-1))*1000000</f>
        <v>0</v>
      </c>
      <c r="DP235" s="452">
        <f ca="1">IF(ISERROR(OFFSET('Daten Elementary'!$A$1,MATCH(DP$5,'Daten Elementary'!$A:$A,0)-1,MATCH($AS235,'Daten Elementary'!$A$424:$ADO$424,0)-1)),0,OFFSET('Daten Elementary'!$A$1,MATCH(DP$5,'Daten Elementary'!$A:$A,0)-1,MATCH($AS235,'Daten Elementary'!$A$424:$ADO$424,0)-1))*1000000</f>
        <v>0</v>
      </c>
      <c r="DQ235" s="453"/>
      <c r="DR235" s="452"/>
      <c r="DS235" s="218"/>
      <c r="DT235" s="318"/>
      <c r="DU235" s="318"/>
      <c r="DV235" s="318"/>
      <c r="DW235" s="318"/>
      <c r="DX235" s="318"/>
      <c r="DY235" s="318"/>
      <c r="DZ235" s="318">
        <f ca="1">IF(ISERROR(OFFSET('Daten UBP13'!$A$1,MATCH(DZ$5,'Daten UBP13'!$A:$A,0)-1,MATCH(AR235,'Daten UBP13'!$A$424:$AEG$424,0)-1)),0,OFFSET('Daten UBP13'!$A$1,MATCH(DZ$5,'Daten UBP13'!$A:$A,0)-1,MATCH(AR235,'Daten UBP13'!$A$424:$AEG$424,0)-1))</f>
        <v>0</v>
      </c>
      <c r="EA235" s="318">
        <f ca="1">IF(ISERROR(OFFSET('Daten UBP13'!$A$1,MATCH(EA$5,'Daten UBP13'!$A:$A,0)-1,MATCH(AS235,'Daten UBP13'!$A$424:$AEG$424,0)-1)),0,OFFSET('Daten UBP13'!$A$1,MATCH(EA$5,'Daten UBP13'!$A:$A,0)-1,MATCH(AS235,'Daten UBP13'!$A$424:$AEG$424,0)-1))</f>
        <v>0</v>
      </c>
      <c r="EB235" s="319"/>
      <c r="EC235" s="318"/>
      <c r="ED235" s="218"/>
      <c r="EE235" s="320"/>
      <c r="EF235" s="320"/>
      <c r="EG235" s="320"/>
      <c r="EH235" s="320"/>
      <c r="EI235" s="320"/>
      <c r="EJ235" s="320"/>
      <c r="EK235" s="320">
        <f ca="1">IF(ISERROR(OFFSET('Daten ReCiPe'!$A$1,MATCH(EK$5,'Daten ReCiPe'!$A:$A,0)-1,MATCH(AR235,'Daten ReCiPe'!$A$424:$ADO$424,0)-1)),0,OFFSET('Daten ReCiPe'!$A$1,MATCH(EK$5,'Daten ReCiPe'!$A:$A,0)-1,MATCH(AR235,'Daten ReCiPe'!$A$424:$ADO$424,0)-1))*1000</f>
        <v>0</v>
      </c>
      <c r="EL235" s="320">
        <f ca="1">IF(ISERROR(OFFSET('Daten ReCiPe'!$A$1,MATCH(EL$5,'Daten ReCiPe'!$A:$A,0)-1,MATCH(AS235,'Daten ReCiPe'!$A$424:$ADO$424,0)-1)),0,OFFSET('Daten ReCiPe'!$A$1,MATCH(EL$5,'Daten ReCiPe'!$A:$A,0)-1,MATCH(AS235,'Daten ReCiPe'!$A$424:$ADO$424,0)-1))*1000</f>
        <v>0</v>
      </c>
      <c r="EM235" s="321"/>
      <c r="EN235" s="320"/>
      <c r="EO235" s="465"/>
      <c r="EP235" s="456"/>
      <c r="EQ235" s="456"/>
      <c r="ER235" s="456"/>
      <c r="ES235" s="456"/>
      <c r="ET235" s="456"/>
      <c r="EU235" s="456"/>
      <c r="EV235" s="456">
        <f ca="1">IF(ISERROR(OFFSET('Daten Elementary'!$A$1,MATCH(EV$5,'Daten Elementary'!$A:$A,0)-1,MATCH($AR235,'Daten Elementary'!$A$424:$ADO$424,0)-1)),0,OFFSET('Daten Elementary'!$A$1,MATCH(EV$5,'Daten Elementary'!$A:$A,0)-1,MATCH($AR235,'Daten Elementary'!$A$424:$ADO$424,0)-1))*1000000</f>
        <v>0</v>
      </c>
      <c r="EW235" s="456">
        <f ca="1">IF(ISERROR(OFFSET('Daten Elementary'!$A$1,MATCH(EW$5,'Daten Elementary'!$A:$A,0)-1,MATCH($AS235,'Daten Elementary'!$A$424:$ADO$424,0)-1)),0,OFFSET('Daten Elementary'!$A$1,MATCH(EW$5,'Daten Elementary'!$A:$A,0)-1,MATCH($AS235,'Daten Elementary'!$A$424:$ADO$424,0)-1))*1000000</f>
        <v>0</v>
      </c>
      <c r="EX235" s="457"/>
      <c r="EY235" s="456"/>
      <c r="EZ235" s="218"/>
      <c r="FA235" s="450"/>
      <c r="FB235" s="450"/>
      <c r="FC235" s="450"/>
      <c r="FD235" s="450"/>
      <c r="FE235" s="450"/>
      <c r="FF235" s="450"/>
      <c r="FG235" s="450">
        <f ca="1">IF(ISERROR(OFFSET('Daten Elementary'!$A$1,MATCH(FG$5,'Daten Elementary'!$A:$A,0)-1,MATCH($AR235,'Daten Elementary'!$A$424:$ADO$424,0)-1)),0,OFFSET('Daten Elementary'!$A$1,MATCH(FG$5,'Daten Elementary'!$A:$A,0)-1,MATCH($AR235,'Daten Elementary'!$A$424:$ADO$424,0)-1))*1000</f>
        <v>0</v>
      </c>
      <c r="FH235" s="450">
        <f ca="1">IF(ISERROR(OFFSET('Daten Elementary'!$A$1,MATCH(FH$5,'Daten Elementary'!$A:$A,0)-1,MATCH($AS235,'Daten Elementary'!$A$424:$ADO$424,0)-1)),0,OFFSET('Daten Elementary'!$A$1,MATCH(FH$5,'Daten Elementary'!$A:$A,0)-1,MATCH($AS235,'Daten Elementary'!$A$424:$ADO$424,0)-1))*1000</f>
        <v>0</v>
      </c>
      <c r="FI235" s="451"/>
      <c r="FJ235" s="450"/>
      <c r="FK235" s="218"/>
      <c r="FL235" s="450"/>
      <c r="FM235" s="450"/>
      <c r="FN235" s="450"/>
      <c r="FO235" s="450"/>
      <c r="FP235" s="450"/>
      <c r="FQ235" s="450"/>
      <c r="FR235" s="450">
        <f ca="1">IF(ISERROR(OFFSET('Daten Elementary'!$A$1,MATCH(FR$5,'Daten Elementary'!$A:$A,0)-1,MATCH($AR235,'Daten Elementary'!$A$424:$ADO$424,0)-1)),0,OFFSET('Daten Elementary'!$A$1,MATCH(FR$5,'Daten Elementary'!$A:$A,0)-1,MATCH($AR235,'Daten Elementary'!$A$424:$ADO$424,0)-1))</f>
        <v>0</v>
      </c>
      <c r="FS235" s="450">
        <f ca="1">IF(ISERROR(OFFSET('Daten Elementary'!$A$1,MATCH(FS$5,'Daten Elementary'!$A:$A,0)-1,MATCH($AS235,'Daten Elementary'!$A$424:$ADO$424,0)-1)),0,OFFSET('Daten Elementary'!$A$1,MATCH(FS$5,'Daten Elementary'!$A:$A,0)-1,MATCH($AS235,'Daten Elementary'!$A$424:$ADO$424,0)-1))</f>
        <v>0</v>
      </c>
      <c r="FT235" s="451"/>
      <c r="FU235" s="450"/>
      <c r="FV235" s="218"/>
      <c r="FW235" s="293"/>
      <c r="FX235" s="293"/>
      <c r="FY235" s="293"/>
      <c r="FZ235" s="293"/>
      <c r="GA235" s="293"/>
      <c r="GB235" s="293"/>
    </row>
    <row r="236" spans="1:184" ht="16.5" customHeight="1">
      <c r="A236" s="472"/>
      <c r="B236" s="470"/>
      <c r="C236" s="468"/>
      <c r="D236" s="469" t="s">
        <v>2306</v>
      </c>
      <c r="E236" s="469"/>
      <c r="F236" s="96">
        <v>0.13350999999999999</v>
      </c>
      <c r="G236" s="23"/>
      <c r="H236" s="483" t="s">
        <v>10</v>
      </c>
      <c r="I236" s="470"/>
      <c r="J236" s="77">
        <f ca="1">INDEX(INDIRECT($D$268),MATCH($AR236,$AR$4:$AR$275,0),MATCH(R$4,INDIRECT($E$268),0))</f>
        <v>465.62347999999997</v>
      </c>
      <c r="K236" s="77"/>
      <c r="L236" s="470"/>
      <c r="M236" s="15">
        <f ca="1">F236*J236</f>
        <v>62.165390814799991</v>
      </c>
      <c r="N236" s="16" t="str">
        <f t="shared" si="192"/>
        <v>g CO2-equ.</v>
      </c>
      <c r="O236" s="17"/>
      <c r="P236" s="15"/>
      <c r="Q236" s="845"/>
      <c r="R236" s="845"/>
      <c r="S236" s="845"/>
      <c r="T236" s="845"/>
      <c r="U236" s="845"/>
      <c r="V236" s="845"/>
      <c r="W236" s="845"/>
      <c r="X236" s="22"/>
      <c r="Y236" s="462"/>
      <c r="Z236" s="300"/>
      <c r="AA236" s="299"/>
      <c r="AB236" s="299"/>
      <c r="AC236" s="300">
        <v>1</v>
      </c>
      <c r="AD236" s="298">
        <v>1</v>
      </c>
      <c r="AE236" s="298"/>
      <c r="AF236" s="337">
        <v>1</v>
      </c>
      <c r="AG236" s="337"/>
      <c r="AH236" s="337"/>
      <c r="AI236" s="373"/>
      <c r="AJ236" s="373"/>
      <c r="AK236" s="374"/>
      <c r="AL236" s="374"/>
      <c r="AM236" s="202"/>
      <c r="AN236" s="202" t="s">
        <v>81</v>
      </c>
      <c r="AO236" s="202"/>
      <c r="AP236" s="202" t="s">
        <v>81</v>
      </c>
      <c r="AQ236" s="202"/>
      <c r="AR236" s="202" t="s">
        <v>2311</v>
      </c>
      <c r="AS236" s="202"/>
      <c r="AT236" s="202"/>
      <c r="AU236" s="303"/>
      <c r="AV236" s="303"/>
      <c r="AW236" s="303"/>
      <c r="AX236" s="303"/>
      <c r="AY236" s="303"/>
      <c r="AZ236" s="303"/>
      <c r="BA236" s="303">
        <f ca="1">IF(ISERROR(OFFSET('Daten KEA'!$A$1,MATCH(BA$5,'Daten KEA'!$A:$A,0)-1,MATCH(AR236,'Daten KEA'!$A$424:$ADO$424,0)-1)),0,OFFSET('Daten KEA'!$A$1,MATCH(BA$5,'Daten KEA'!$A:$A,0)-1,MATCH(AR236,'Daten KEA'!$A$424:$ADO$424,0)-1))</f>
        <v>10.271623</v>
      </c>
      <c r="BB236" s="303">
        <f ca="1">IF(ISERROR(OFFSET('Daten KEA'!$A$1,MATCH(BB$5,'Daten KEA'!$A:$A,0)-1,MATCH(AS236,'Daten KEA'!$A$424:$ADO$424,0)-1)),0,OFFSET('Daten KEA'!$A$1,MATCH(BB$5,'Daten KEA'!$A:$A,0)-1,MATCH(AS236,'Daten KEA'!$A$424:$ADO$424,0)-1))</f>
        <v>0</v>
      </c>
      <c r="BC236" s="304"/>
      <c r="BD236" s="303"/>
      <c r="BE236" s="437"/>
      <c r="BF236" s="306"/>
      <c r="BG236" s="306"/>
      <c r="BH236" s="306"/>
      <c r="BI236" s="306"/>
      <c r="BJ236" s="306"/>
      <c r="BK236" s="306"/>
      <c r="BL236" s="306">
        <f ca="1">IF(ISERROR(OFFSET('Daten KEA'!$A$1,MATCH(BL$5,'Daten KEA'!$A:$A,0)-1,MATCH(AR236,'Daten KEA'!$A$424:$ADO$424,0)-1)),0,OFFSET('Daten KEA'!$A$1,MATCH(BL$5,'Daten KEA'!$A:$A,0)-1,MATCH(AR236,'Daten KEA'!$A$424:$ADO$424,0)-1))</f>
        <v>9.3085818192692003</v>
      </c>
      <c r="BM236" s="306">
        <f ca="1">IF(ISERROR(OFFSET('Daten KEA'!$A$1,MATCH(BM$5,'Daten KEA'!$A:$A,0)-1,MATCH(AS236,'Daten KEA'!$A$424:$ADO$424,0)-1)),0,OFFSET('Daten KEA'!$A$1,MATCH(BM$5,'Daten KEA'!$A:$A,0)-1,MATCH(AS236,'Daten KEA'!$A$424:$ADO$424,0)-1))</f>
        <v>0</v>
      </c>
      <c r="BN236" s="307"/>
      <c r="BO236" s="306"/>
      <c r="BP236" s="437"/>
      <c r="BQ236" s="308"/>
      <c r="BR236" s="308"/>
      <c r="BS236" s="308"/>
      <c r="BT236" s="308"/>
      <c r="BU236" s="308"/>
      <c r="BV236" s="308"/>
      <c r="BW236" s="308">
        <f ca="1">IF(ISERROR(OFFSET('Daten GWP'!$A$1,MATCH(BW$5,'Daten GWP'!$A:$A,0)-1,MATCH(AR236,'Daten GWP'!$A$424:$ADO$424,0)-1)),0,OFFSET('Daten GWP'!$A$1,MATCH(BW$5,'Daten GWP'!$A:$A,0)-1,MATCH(AR236,'Daten GWP'!$A$424:$ADO$424,0)-1))*1000</f>
        <v>465.62347999999997</v>
      </c>
      <c r="BX236" s="308">
        <f ca="1">IF(ISERROR(OFFSET('Daten GWP'!$A$1,MATCH(BX$5,'Daten GWP'!$A:$A,0)-1,MATCH(AS236,'Daten GWP'!$A$424:$ADO$424,0)-1)),0,OFFSET('Daten GWP'!$A$1,MATCH(BX$5,'Daten GWP'!$A:$A,0)-1,MATCH(AS236,'Daten GWP'!$A$424:$ADO$424,0)-1))*1000</f>
        <v>0</v>
      </c>
      <c r="BY236" s="309"/>
      <c r="BZ236" s="308"/>
      <c r="CA236" s="437"/>
      <c r="CB236" s="463"/>
      <c r="CC236" s="463"/>
      <c r="CD236" s="463"/>
      <c r="CE236" s="463"/>
      <c r="CF236" s="463"/>
      <c r="CG236" s="463"/>
      <c r="CH236" s="310">
        <f ca="1">IF(ISERROR(OFFSET('Daten Elementary'!$A$1,MATCH(CH$5,'Daten Elementary'!$A:$A,0)-1,MATCH($AR236,'Daten Elementary'!$A$424:$ADO$424,0)-1)),0,OFFSET('Daten Elementary'!$A$1,MATCH(CH$5,'Daten Elementary'!$A:$A,0)-1,MATCH($AR236,'Daten Elementary'!$A$424:$ADO$424,0)-1))*1000000</f>
        <v>118.23033</v>
      </c>
      <c r="CI236" s="310">
        <f ca="1">IF(ISERROR(OFFSET('Daten Elementary'!$A$1,MATCH(CI$5,'Daten Elementary'!$A:$A,0)-1,MATCH($AS236,'Daten Elementary'!$A$424:$ADO$424,0)-1)),0,OFFSET('Daten Elementary'!$A$1,MATCH(CI$5,'Daten Elementary'!$A:$A,0)-1,MATCH($AS236,'Daten Elementary'!$A$424:$ADO$424,0)-1))*1000000</f>
        <v>0</v>
      </c>
      <c r="CJ236" s="464"/>
      <c r="CK236" s="463"/>
      <c r="CL236" s="218"/>
      <c r="CM236" s="448"/>
      <c r="CN236" s="448"/>
      <c r="CO236" s="448"/>
      <c r="CP236" s="448"/>
      <c r="CQ236" s="448"/>
      <c r="CR236" s="448"/>
      <c r="CS236" s="448">
        <f ca="1">IF(ISERROR(OFFSET('Daten Elementary'!$A$1,MATCH(CS$5,'Daten Elementary'!$A:$A,0)-1,MATCH($AR236,'Daten Elementary'!$A$424:$ADO$424,0)-1)),0,OFFSET('Daten Elementary'!$A$1,MATCH(CS$5,'Daten Elementary'!$A:$A,0)-1,MATCH($AR236,'Daten Elementary'!$A$424:$ADO$424,0)-1))*1000000</f>
        <v>96.059344999999993</v>
      </c>
      <c r="CT236" s="448">
        <f ca="1">IF(ISERROR(OFFSET('Daten Elementary'!$A$1,MATCH(CT$5,'Daten Elementary'!$A:$A,0)-1,MATCH($AS236,'Daten Elementary'!$A$424:$ADO$424,0)-1)),0,OFFSET('Daten Elementary'!$A$1,MATCH(CT$5,'Daten Elementary'!$A:$A,0)-1,MATCH($AS236,'Daten Elementary'!$A$424:$ADO$424,0)-1))*1000000</f>
        <v>0</v>
      </c>
      <c r="CU236" s="449"/>
      <c r="CV236" s="448"/>
      <c r="CW236" s="218"/>
      <c r="CX236" s="450"/>
      <c r="CY236" s="450"/>
      <c r="CZ236" s="450"/>
      <c r="DA236" s="450"/>
      <c r="DB236" s="450"/>
      <c r="DC236" s="450"/>
      <c r="DD236" s="450">
        <f ca="1">IF(ISERROR(OFFSET('Daten Elementary'!$A$1,MATCH(DD$5,'Daten Elementary'!$A:$A,0)-1,MATCH($AR236,'Daten Elementary'!$A$424:$ADO$424,0)-1)),0,OFFSET('Daten Elementary'!$A$1,MATCH(DD$5,'Daten Elementary'!$A:$A,0)-1,MATCH($AR236,'Daten Elementary'!$A$424:$ADO$424,0)-1))*1000000</f>
        <v>117.38876999999999</v>
      </c>
      <c r="DE236" s="450">
        <f ca="1">IF(ISERROR(OFFSET('Daten Elementary'!$A$1,MATCH(DE$5,'Daten Elementary'!$A:$A,0)-1,MATCH($AS236,'Daten Elementary'!$A$424:$ADO$424,0)-1)),0,OFFSET('Daten Elementary'!$A$1,MATCH(DE$5,'Daten Elementary'!$A:$A,0)-1,MATCH($AS236,'Daten Elementary'!$A$424:$ADO$424,0)-1))*1000000</f>
        <v>0</v>
      </c>
      <c r="DF236" s="451"/>
      <c r="DG236" s="450"/>
      <c r="DH236" s="218"/>
      <c r="DI236" s="452"/>
      <c r="DJ236" s="452"/>
      <c r="DK236" s="452"/>
      <c r="DL236" s="452"/>
      <c r="DM236" s="452"/>
      <c r="DN236" s="452"/>
      <c r="DO236" s="452">
        <f ca="1">IF(ISERROR(OFFSET('Daten Elementary'!$A$1,MATCH(DO$5,'Daten Elementary'!$A:$A,0)-1,MATCH($AR236,'Daten Elementary'!$A$424:$ADO$424,0)-1)),0,OFFSET('Daten Elementary'!$A$1,MATCH(DO$5,'Daten Elementary'!$A:$A,0)-1,MATCH($AR236,'Daten Elementary'!$A$424:$ADO$424,0)-1))*1000000</f>
        <v>714.25537000000008</v>
      </c>
      <c r="DP236" s="452">
        <f ca="1">IF(ISERROR(OFFSET('Daten Elementary'!$A$1,MATCH(DP$5,'Daten Elementary'!$A:$A,0)-1,MATCH($AS236,'Daten Elementary'!$A$424:$ADO$424,0)-1)),0,OFFSET('Daten Elementary'!$A$1,MATCH(DP$5,'Daten Elementary'!$A:$A,0)-1,MATCH($AS236,'Daten Elementary'!$A$424:$ADO$424,0)-1))*1000000</f>
        <v>0</v>
      </c>
      <c r="DQ236" s="453"/>
      <c r="DR236" s="452"/>
      <c r="DS236" s="218"/>
      <c r="DT236" s="318"/>
      <c r="DU236" s="318"/>
      <c r="DV236" s="318"/>
      <c r="DW236" s="318"/>
      <c r="DX236" s="318"/>
      <c r="DY236" s="318"/>
      <c r="DZ236" s="318">
        <f ca="1">IF(ISERROR(OFFSET('Daten UBP13'!$A$1,MATCH(DZ$5,'Daten UBP13'!$A:$A,0)-1,MATCH(AR236,'Daten UBP13'!$A$424:$AEG$424,0)-1)),0,OFFSET('Daten UBP13'!$A$1,MATCH(DZ$5,'Daten UBP13'!$A:$A,0)-1,MATCH(AR236,'Daten UBP13'!$A$424:$AEG$424,0)-1))</f>
        <v>463.79156999999998</v>
      </c>
      <c r="EA236" s="318">
        <f ca="1">IF(ISERROR(OFFSET('Daten UBP13'!$A$1,MATCH(EA$5,'Daten UBP13'!$A:$A,0)-1,MATCH(AS236,'Daten UBP13'!$A$424:$AEG$424,0)-1)),0,OFFSET('Daten UBP13'!$A$1,MATCH(EA$5,'Daten UBP13'!$A:$A,0)-1,MATCH(AS236,'Daten UBP13'!$A$424:$AEG$424,0)-1))</f>
        <v>0</v>
      </c>
      <c r="EB236" s="319"/>
      <c r="EC236" s="318"/>
      <c r="ED236" s="218"/>
      <c r="EE236" s="320"/>
      <c r="EF236" s="320"/>
      <c r="EG236" s="320"/>
      <c r="EH236" s="320"/>
      <c r="EI236" s="320"/>
      <c r="EJ236" s="320"/>
      <c r="EK236" s="320">
        <f ca="1">IF(ISERROR(OFFSET('Daten ReCiPe'!$A$1,MATCH(EK$5,'Daten ReCiPe'!$A:$A,0)-1,MATCH(AR236,'Daten ReCiPe'!$A$424:$ADO$424,0)-1)),0,OFFSET('Daten ReCiPe'!$A$1,MATCH(EK$5,'Daten ReCiPe'!$A:$A,0)-1,MATCH(AR236,'Daten ReCiPe'!$A$424:$ADO$424,0)-1))*1000</f>
        <v>42.197961999999997</v>
      </c>
      <c r="EL236" s="320">
        <f ca="1">IF(ISERROR(OFFSET('Daten ReCiPe'!$A$1,MATCH(EL$5,'Daten ReCiPe'!$A:$A,0)-1,MATCH(AS236,'Daten ReCiPe'!$A$424:$ADO$424,0)-1)),0,OFFSET('Daten ReCiPe'!$A$1,MATCH(EL$5,'Daten ReCiPe'!$A:$A,0)-1,MATCH(AS236,'Daten ReCiPe'!$A$424:$ADO$424,0)-1))*1000</f>
        <v>0</v>
      </c>
      <c r="EM236" s="321"/>
      <c r="EN236" s="320"/>
      <c r="EO236" s="465"/>
      <c r="EP236" s="456"/>
      <c r="EQ236" s="456"/>
      <c r="ER236" s="456"/>
      <c r="ES236" s="456"/>
      <c r="ET236" s="456"/>
      <c r="EU236" s="456"/>
      <c r="EV236" s="456">
        <f ca="1">IF(ISERROR(OFFSET('Daten Elementary'!$A$1,MATCH(EV$5,'Daten Elementary'!$A:$A,0)-1,MATCH($AR236,'Daten Elementary'!$A$424:$ADO$424,0)-1)),0,OFFSET('Daten Elementary'!$A$1,MATCH(EV$5,'Daten Elementary'!$A:$A,0)-1,MATCH($AR236,'Daten Elementary'!$A$424:$ADO$424,0)-1))*1000000</f>
        <v>1148.2564</v>
      </c>
      <c r="EW236" s="456">
        <f ca="1">IF(ISERROR(OFFSET('Daten Elementary'!$A$1,MATCH(EW$5,'Daten Elementary'!$A:$A,0)-1,MATCH($AS236,'Daten Elementary'!$A$424:$ADO$424,0)-1)),0,OFFSET('Daten Elementary'!$A$1,MATCH(EW$5,'Daten Elementary'!$A:$A,0)-1,MATCH($AS236,'Daten Elementary'!$A$424:$ADO$424,0)-1))*1000000</f>
        <v>0</v>
      </c>
      <c r="EX236" s="457"/>
      <c r="EY236" s="456"/>
      <c r="EZ236" s="218"/>
      <c r="FA236" s="450"/>
      <c r="FB236" s="450"/>
      <c r="FC236" s="450"/>
      <c r="FD236" s="450"/>
      <c r="FE236" s="450"/>
      <c r="FF236" s="450"/>
      <c r="FG236" s="450">
        <f ca="1">IF(ISERROR(OFFSET('Daten Elementary'!$A$1,MATCH(FG$5,'Daten Elementary'!$A:$A,0)-1,MATCH($AR236,'Daten Elementary'!$A$424:$ADO$424,0)-1)),0,OFFSET('Daten Elementary'!$A$1,MATCH(FG$5,'Daten Elementary'!$A:$A,0)-1,MATCH($AR236,'Daten Elementary'!$A$424:$ADO$424,0)-1))*1000</f>
        <v>436.16775000000001</v>
      </c>
      <c r="FH236" s="450">
        <f ca="1">IF(ISERROR(OFFSET('Daten Elementary'!$A$1,MATCH(FH$5,'Daten Elementary'!$A:$A,0)-1,MATCH($AS236,'Daten Elementary'!$A$424:$ADO$424,0)-1)),0,OFFSET('Daten Elementary'!$A$1,MATCH(FH$5,'Daten Elementary'!$A:$A,0)-1,MATCH($AS236,'Daten Elementary'!$A$424:$ADO$424,0)-1))*1000</f>
        <v>0</v>
      </c>
      <c r="FI236" s="451"/>
      <c r="FJ236" s="450"/>
      <c r="FK236" s="218"/>
      <c r="FL236" s="450"/>
      <c r="FM236" s="450"/>
      <c r="FN236" s="450"/>
      <c r="FO236" s="450"/>
      <c r="FP236" s="450"/>
      <c r="FQ236" s="450"/>
      <c r="FR236" s="450">
        <f ca="1">IF(ISERROR(OFFSET('Daten Elementary'!$A$1,MATCH(FR$5,'Daten Elementary'!$A:$A,0)-1,MATCH($AR236,'Daten Elementary'!$A$424:$ADO$424,0)-1)),0,OFFSET('Daten Elementary'!$A$1,MATCH(FR$5,'Daten Elementary'!$A:$A,0)-1,MATCH($AR236,'Daten Elementary'!$A$424:$ADO$424,0)-1))</f>
        <v>0</v>
      </c>
      <c r="FS236" s="450">
        <f ca="1">IF(ISERROR(OFFSET('Daten Elementary'!$A$1,MATCH(FS$5,'Daten Elementary'!$A:$A,0)-1,MATCH($AS236,'Daten Elementary'!$A$424:$ADO$424,0)-1)),0,OFFSET('Daten Elementary'!$A$1,MATCH(FS$5,'Daten Elementary'!$A:$A,0)-1,MATCH($AS236,'Daten Elementary'!$A$424:$ADO$424,0)-1))</f>
        <v>0</v>
      </c>
      <c r="FT236" s="451"/>
      <c r="FU236" s="450"/>
      <c r="FV236" s="218"/>
      <c r="FW236" s="293"/>
      <c r="FX236" s="293"/>
      <c r="FY236" s="293"/>
      <c r="FZ236" s="293"/>
      <c r="GA236" s="293"/>
      <c r="GB236" s="293"/>
    </row>
    <row r="237" spans="1:184" s="27" customFormat="1" ht="16.5" customHeight="1" thickBot="1">
      <c r="A237" s="484"/>
      <c r="B237" s="485"/>
      <c r="C237" s="486"/>
      <c r="D237" s="487" t="s">
        <v>184</v>
      </c>
      <c r="E237" s="488"/>
      <c r="F237" s="76">
        <f>SUM(F226:F236)</f>
        <v>1</v>
      </c>
      <c r="G237" s="23"/>
      <c r="H237" s="76">
        <f>SUM(H226:H236)</f>
        <v>0.63289000000000017</v>
      </c>
      <c r="I237" s="489"/>
      <c r="J237" s="78"/>
      <c r="K237" s="105"/>
      <c r="L237" s="470"/>
      <c r="M237" s="24">
        <f ca="1">SUM(M226:M236)</f>
        <v>82.68217759014999</v>
      </c>
      <c r="N237" s="25" t="str">
        <f t="shared" si="192"/>
        <v>g CO2-equ.</v>
      </c>
      <c r="O237" s="26"/>
      <c r="Q237" s="845"/>
      <c r="R237" s="845"/>
      <c r="S237" s="845"/>
      <c r="T237" s="845"/>
      <c r="U237" s="845"/>
      <c r="V237" s="845"/>
      <c r="W237" s="845"/>
      <c r="X237" s="28"/>
      <c r="Y237" s="462"/>
      <c r="Z237" s="300"/>
      <c r="AA237" s="299"/>
      <c r="AB237" s="299"/>
      <c r="AC237" s="300">
        <v>1</v>
      </c>
      <c r="AD237" s="298">
        <v>1</v>
      </c>
      <c r="AE237" s="298"/>
      <c r="AF237" s="337">
        <v>1</v>
      </c>
      <c r="AG237" s="337"/>
      <c r="AH237" s="337"/>
      <c r="AI237" s="373"/>
      <c r="AJ237" s="373"/>
      <c r="AK237" s="374"/>
      <c r="AL237" s="374"/>
      <c r="AM237" s="202"/>
      <c r="AN237" s="202" t="s">
        <v>81</v>
      </c>
      <c r="AO237" s="202"/>
      <c r="AP237" s="202" t="s">
        <v>81</v>
      </c>
      <c r="AQ237" s="202"/>
      <c r="AR237" s="202"/>
      <c r="AS237" s="202"/>
      <c r="AT237" s="202"/>
      <c r="AU237" s="303"/>
      <c r="AV237" s="303"/>
      <c r="AW237" s="303"/>
      <c r="AX237" s="303"/>
      <c r="AY237" s="303"/>
      <c r="AZ237" s="303"/>
      <c r="BA237" s="303"/>
      <c r="BB237" s="303"/>
      <c r="BC237" s="304"/>
      <c r="BD237" s="303"/>
      <c r="BE237" s="490"/>
      <c r="BF237" s="306"/>
      <c r="BG237" s="306"/>
      <c r="BH237" s="306"/>
      <c r="BI237" s="306"/>
      <c r="BJ237" s="306"/>
      <c r="BK237" s="306"/>
      <c r="BL237" s="306"/>
      <c r="BM237" s="306"/>
      <c r="BN237" s="307"/>
      <c r="BO237" s="306"/>
      <c r="BP237" s="490"/>
      <c r="BQ237" s="308"/>
      <c r="BR237" s="308"/>
      <c r="BS237" s="308"/>
      <c r="BT237" s="308"/>
      <c r="BU237" s="308"/>
      <c r="BV237" s="308"/>
      <c r="BW237" s="308"/>
      <c r="BX237" s="308"/>
      <c r="BY237" s="309"/>
      <c r="BZ237" s="308"/>
      <c r="CA237" s="490"/>
      <c r="CB237" s="463"/>
      <c r="CC237" s="463"/>
      <c r="CD237" s="463"/>
      <c r="CE237" s="463"/>
      <c r="CF237" s="463"/>
      <c r="CG237" s="463"/>
      <c r="CH237" s="463"/>
      <c r="CI237" s="463"/>
      <c r="CJ237" s="464"/>
      <c r="CK237" s="463"/>
      <c r="CL237" s="218"/>
      <c r="CM237" s="448"/>
      <c r="CN237" s="448"/>
      <c r="CO237" s="448"/>
      <c r="CP237" s="448"/>
      <c r="CQ237" s="448"/>
      <c r="CR237" s="448"/>
      <c r="CS237" s="448"/>
      <c r="CT237" s="448"/>
      <c r="CU237" s="449"/>
      <c r="CV237" s="448"/>
      <c r="CW237" s="491"/>
      <c r="CX237" s="450"/>
      <c r="CY237" s="450"/>
      <c r="CZ237" s="450"/>
      <c r="DA237" s="450"/>
      <c r="DB237" s="450"/>
      <c r="DC237" s="450"/>
      <c r="DD237" s="450"/>
      <c r="DE237" s="450"/>
      <c r="DF237" s="451"/>
      <c r="DG237" s="450"/>
      <c r="DH237" s="491"/>
      <c r="DI237" s="452"/>
      <c r="DJ237" s="452"/>
      <c r="DK237" s="452"/>
      <c r="DL237" s="452"/>
      <c r="DM237" s="452"/>
      <c r="DN237" s="452"/>
      <c r="DO237" s="452"/>
      <c r="DP237" s="452"/>
      <c r="DQ237" s="453"/>
      <c r="DR237" s="452"/>
      <c r="DS237" s="491"/>
      <c r="DT237" s="318"/>
      <c r="DU237" s="318"/>
      <c r="DV237" s="318"/>
      <c r="DW237" s="318"/>
      <c r="DX237" s="318"/>
      <c r="DY237" s="318"/>
      <c r="DZ237" s="318"/>
      <c r="EA237" s="318"/>
      <c r="EB237" s="319"/>
      <c r="EC237" s="318"/>
      <c r="ED237" s="491"/>
      <c r="EE237" s="320"/>
      <c r="EF237" s="320"/>
      <c r="EG237" s="320"/>
      <c r="EH237" s="320"/>
      <c r="EI237" s="320"/>
      <c r="EJ237" s="320"/>
      <c r="EK237" s="320"/>
      <c r="EL237" s="320"/>
      <c r="EM237" s="321"/>
      <c r="EN237" s="320"/>
      <c r="EO237" s="465"/>
      <c r="EP237" s="456"/>
      <c r="EQ237" s="456"/>
      <c r="ER237" s="456"/>
      <c r="ES237" s="456"/>
      <c r="ET237" s="456"/>
      <c r="EU237" s="456"/>
      <c r="EV237" s="456"/>
      <c r="EW237" s="456"/>
      <c r="EX237" s="457"/>
      <c r="EY237" s="456"/>
      <c r="EZ237" s="491"/>
      <c r="FA237" s="492"/>
      <c r="FB237" s="492"/>
      <c r="FC237" s="492"/>
      <c r="FD237" s="492"/>
      <c r="FE237" s="492"/>
      <c r="FF237" s="492"/>
      <c r="FG237" s="492"/>
      <c r="FH237" s="492"/>
      <c r="FI237" s="493"/>
      <c r="FJ237" s="492"/>
      <c r="FK237" s="491"/>
      <c r="FL237" s="494"/>
      <c r="FM237" s="494"/>
      <c r="FN237" s="494"/>
      <c r="FO237" s="494"/>
      <c r="FP237" s="494"/>
      <c r="FQ237" s="494"/>
      <c r="FR237" s="494"/>
      <c r="FS237" s="494"/>
      <c r="FT237" s="495"/>
      <c r="FU237" s="494"/>
      <c r="FV237" s="491"/>
      <c r="FW237" s="489"/>
      <c r="FX237" s="489"/>
      <c r="FY237" s="489"/>
      <c r="FZ237" s="489"/>
      <c r="GA237" s="489"/>
      <c r="GB237" s="489"/>
    </row>
    <row r="238" spans="1:184" s="27" customFormat="1" ht="16.5" customHeight="1" thickTop="1">
      <c r="A238" s="484"/>
      <c r="B238" s="485"/>
      <c r="C238" s="486"/>
      <c r="D238" s="496"/>
      <c r="E238" s="486"/>
      <c r="F238" s="175"/>
      <c r="G238" s="176"/>
      <c r="H238" s="175"/>
      <c r="I238" s="23"/>
      <c r="J238" s="177"/>
      <c r="K238" s="178"/>
      <c r="L238" s="178"/>
      <c r="M238" s="178"/>
      <c r="N238" s="179"/>
      <c r="O238" s="180"/>
      <c r="Q238" s="40"/>
      <c r="R238" s="40"/>
      <c r="S238" s="40"/>
      <c r="T238" s="40"/>
      <c r="W238" s="40"/>
      <c r="X238" s="28"/>
      <c r="Y238" s="497"/>
      <c r="Z238" s="498"/>
      <c r="AA238" s="499"/>
      <c r="AB238" s="499"/>
      <c r="AC238" s="499"/>
      <c r="AD238" s="500"/>
      <c r="AE238" s="500"/>
      <c r="AF238" s="501"/>
      <c r="AG238" s="501"/>
      <c r="AH238" s="501"/>
      <c r="AI238" s="502"/>
      <c r="AJ238" s="502"/>
      <c r="AK238" s="501"/>
      <c r="AL238" s="501"/>
      <c r="AM238" s="503"/>
      <c r="AN238" s="503" t="s">
        <v>81</v>
      </c>
      <c r="AO238" s="503"/>
      <c r="AP238" s="503" t="s">
        <v>81</v>
      </c>
      <c r="AQ238" s="503"/>
      <c r="AR238" s="503"/>
      <c r="AS238" s="503"/>
      <c r="AT238" s="503"/>
      <c r="AU238" s="504"/>
      <c r="AV238" s="504"/>
      <c r="AW238" s="494"/>
      <c r="AX238" s="494"/>
      <c r="AY238" s="494"/>
      <c r="AZ238" s="494"/>
      <c r="BA238" s="494"/>
      <c r="BB238" s="494"/>
      <c r="BC238" s="505"/>
      <c r="BD238" s="506"/>
      <c r="BE238" s="490"/>
      <c r="BF238" s="504"/>
      <c r="BG238" s="504"/>
      <c r="BH238" s="507"/>
      <c r="BI238" s="507"/>
      <c r="BJ238" s="507"/>
      <c r="BK238" s="507"/>
      <c r="BL238" s="507"/>
      <c r="BM238" s="507"/>
      <c r="BN238" s="508"/>
      <c r="BO238" s="509"/>
      <c r="BP238" s="490"/>
      <c r="BQ238" s="510"/>
      <c r="BR238" s="510"/>
      <c r="BS238" s="510"/>
      <c r="BT238" s="510"/>
      <c r="BU238" s="510"/>
      <c r="BV238" s="510"/>
      <c r="BW238" s="510"/>
      <c r="BX238" s="510"/>
      <c r="BY238" s="511"/>
      <c r="BZ238" s="512"/>
      <c r="CA238" s="490"/>
      <c r="CB238" s="513"/>
      <c r="CC238" s="513"/>
      <c r="CD238" s="513"/>
      <c r="CE238" s="513"/>
      <c r="CF238" s="513"/>
      <c r="CG238" s="513"/>
      <c r="CH238" s="513"/>
      <c r="CI238" s="513"/>
      <c r="CJ238" s="514"/>
      <c r="CK238" s="513"/>
      <c r="CL238" s="491"/>
      <c r="CM238" s="515"/>
      <c r="CN238" s="515"/>
      <c r="CO238" s="515"/>
      <c r="CP238" s="515"/>
      <c r="CQ238" s="515"/>
      <c r="CR238" s="515"/>
      <c r="CS238" s="515"/>
      <c r="CT238" s="515"/>
      <c r="CU238" s="516"/>
      <c r="CV238" s="515"/>
      <c r="CW238" s="491"/>
      <c r="CX238" s="494"/>
      <c r="CY238" s="494"/>
      <c r="CZ238" s="494"/>
      <c r="DA238" s="494"/>
      <c r="DB238" s="494"/>
      <c r="DC238" s="494"/>
      <c r="DD238" s="494"/>
      <c r="DE238" s="494"/>
      <c r="DF238" s="505"/>
      <c r="DG238" s="494"/>
      <c r="DH238" s="491"/>
      <c r="DI238" s="507"/>
      <c r="DJ238" s="507"/>
      <c r="DK238" s="507"/>
      <c r="DL238" s="507"/>
      <c r="DM238" s="507"/>
      <c r="DN238" s="507"/>
      <c r="DO238" s="507"/>
      <c r="DP238" s="507"/>
      <c r="DQ238" s="517"/>
      <c r="DR238" s="507"/>
      <c r="DS238" s="491"/>
      <c r="DT238" s="494"/>
      <c r="DU238" s="494"/>
      <c r="DV238" s="494"/>
      <c r="DW238" s="494"/>
      <c r="DX238" s="494"/>
      <c r="DY238" s="494"/>
      <c r="DZ238" s="494"/>
      <c r="EA238" s="494"/>
      <c r="EB238" s="495"/>
      <c r="EC238" s="494"/>
      <c r="ED238" s="491"/>
      <c r="EE238" s="494"/>
      <c r="EF238" s="494"/>
      <c r="EG238" s="494"/>
      <c r="EH238" s="494"/>
      <c r="EI238" s="494"/>
      <c r="EJ238" s="494"/>
      <c r="EK238" s="494"/>
      <c r="EL238" s="494"/>
      <c r="EM238" s="495"/>
      <c r="EN238" s="494"/>
      <c r="EO238" s="491"/>
      <c r="EP238" s="518"/>
      <c r="EQ238" s="518"/>
      <c r="ER238" s="518"/>
      <c r="ES238" s="518"/>
      <c r="ET238" s="518"/>
      <c r="EU238" s="518"/>
      <c r="EV238" s="518"/>
      <c r="EW238" s="518"/>
      <c r="EX238" s="519"/>
      <c r="EY238" s="518"/>
      <c r="EZ238" s="491"/>
      <c r="FA238" s="494"/>
      <c r="FB238" s="494"/>
      <c r="FC238" s="494"/>
      <c r="FD238" s="494"/>
      <c r="FE238" s="494"/>
      <c r="FF238" s="494"/>
      <c r="FG238" s="494"/>
      <c r="FH238" s="494"/>
      <c r="FI238" s="495"/>
      <c r="FJ238" s="494"/>
      <c r="FK238" s="491"/>
      <c r="FL238" s="494"/>
      <c r="FM238" s="494"/>
      <c r="FN238" s="494"/>
      <c r="FO238" s="494"/>
      <c r="FP238" s="494"/>
      <c r="FQ238" s="494"/>
      <c r="FR238" s="494"/>
      <c r="FS238" s="494"/>
      <c r="FT238" s="495"/>
      <c r="FU238" s="494"/>
      <c r="FV238" s="491"/>
      <c r="FW238" s="489"/>
      <c r="FX238" s="489"/>
      <c r="FY238" s="489"/>
      <c r="FZ238" s="489"/>
      <c r="GA238" s="489"/>
      <c r="GB238" s="489"/>
    </row>
    <row r="239" spans="1:184">
      <c r="A239" s="520"/>
      <c r="B239" s="521"/>
      <c r="C239" s="522"/>
      <c r="D239" s="522"/>
      <c r="E239" s="522"/>
      <c r="F239" s="523"/>
      <c r="G239" s="523"/>
      <c r="H239" s="523"/>
      <c r="I239" s="523"/>
      <c r="J239" s="523"/>
      <c r="K239" s="524"/>
      <c r="L239" s="524"/>
      <c r="M239" s="524"/>
      <c r="N239" s="523"/>
      <c r="O239" s="523"/>
      <c r="P239" s="523"/>
      <c r="Q239" s="523"/>
      <c r="R239" s="523"/>
      <c r="S239" s="523"/>
      <c r="T239" s="523"/>
      <c r="U239" s="523"/>
      <c r="V239" s="523"/>
      <c r="W239" s="524"/>
      <c r="X239" s="525"/>
      <c r="Y239" s="526"/>
      <c r="Z239" s="526"/>
      <c r="AA239" s="526"/>
      <c r="AB239" s="526"/>
      <c r="AC239" s="526"/>
      <c r="AD239" s="526"/>
      <c r="AE239" s="526"/>
      <c r="AF239" s="526"/>
      <c r="AG239" s="526"/>
      <c r="AH239" s="526"/>
      <c r="AI239" s="526"/>
      <c r="AJ239" s="526"/>
      <c r="AK239" s="526"/>
      <c r="AL239" s="526"/>
      <c r="AM239" s="527"/>
      <c r="AN239" s="527"/>
      <c r="AO239" s="527"/>
      <c r="AP239" s="527"/>
      <c r="AQ239" s="527"/>
      <c r="AR239" s="527"/>
      <c r="AS239" s="527"/>
      <c r="AT239" s="527"/>
      <c r="AU239" s="434"/>
      <c r="AV239" s="434"/>
      <c r="AW239" s="434"/>
      <c r="AX239" s="434"/>
      <c r="AY239" s="434"/>
      <c r="AZ239" s="434"/>
      <c r="BA239" s="434"/>
      <c r="BB239" s="436"/>
      <c r="BC239" s="493"/>
      <c r="BD239" s="436"/>
      <c r="BE239" s="437"/>
      <c r="BF239" s="438"/>
      <c r="BG239" s="438"/>
      <c r="BH239" s="438"/>
      <c r="BI239" s="438"/>
      <c r="BJ239" s="438"/>
      <c r="BK239" s="438"/>
      <c r="BL239" s="438"/>
      <c r="BM239" s="438"/>
      <c r="BN239" s="439"/>
      <c r="BO239" s="528"/>
      <c r="BP239" s="437"/>
      <c r="BQ239" s="529"/>
      <c r="BR239" s="529"/>
      <c r="BS239" s="529"/>
      <c r="BT239" s="529"/>
      <c r="BU239" s="529"/>
      <c r="BV239" s="529"/>
      <c r="BW239" s="529"/>
      <c r="BX239" s="529"/>
      <c r="BY239" s="530"/>
      <c r="BZ239" s="531"/>
      <c r="CA239" s="437"/>
      <c r="CB239" s="532"/>
      <c r="CC239" s="532"/>
      <c r="CD239" s="532"/>
      <c r="CE239" s="532"/>
      <c r="CF239" s="446"/>
      <c r="CG239" s="532"/>
      <c r="CH239" s="532"/>
      <c r="CI239" s="532"/>
      <c r="CJ239" s="447"/>
      <c r="CK239" s="533"/>
      <c r="CL239" s="218"/>
      <c r="CM239" s="534"/>
      <c r="CN239" s="534"/>
      <c r="CO239" s="534"/>
      <c r="CP239" s="534"/>
      <c r="CQ239" s="535"/>
      <c r="CR239" s="534"/>
      <c r="CS239" s="534"/>
      <c r="CT239" s="534"/>
      <c r="CU239" s="536"/>
      <c r="CV239" s="537"/>
      <c r="CW239" s="218"/>
      <c r="CX239" s="434"/>
      <c r="CY239" s="434"/>
      <c r="CZ239" s="434"/>
      <c r="DA239" s="434"/>
      <c r="DB239" s="492"/>
      <c r="DC239" s="434"/>
      <c r="DD239" s="434"/>
      <c r="DE239" s="434"/>
      <c r="DF239" s="493"/>
      <c r="DG239" s="436"/>
      <c r="DH239" s="218"/>
      <c r="DI239" s="438"/>
      <c r="DJ239" s="438"/>
      <c r="DK239" s="438"/>
      <c r="DL239" s="438"/>
      <c r="DM239" s="538"/>
      <c r="DN239" s="438"/>
      <c r="DO239" s="438"/>
      <c r="DP239" s="438"/>
      <c r="DQ239" s="439"/>
      <c r="DR239" s="440"/>
      <c r="DS239" s="218"/>
      <c r="DT239" s="434"/>
      <c r="DU239" s="434"/>
      <c r="DV239" s="434"/>
      <c r="DW239" s="434"/>
      <c r="DX239" s="492"/>
      <c r="DY239" s="434"/>
      <c r="DZ239" s="434"/>
      <c r="EA239" s="434"/>
      <c r="EB239" s="493"/>
      <c r="EC239" s="436"/>
      <c r="ED239" s="218"/>
      <c r="EE239" s="434"/>
      <c r="EF239" s="434"/>
      <c r="EG239" s="434"/>
      <c r="EH239" s="434"/>
      <c r="EI239" s="492"/>
      <c r="EJ239" s="434"/>
      <c r="EK239" s="434"/>
      <c r="EL239" s="434"/>
      <c r="EM239" s="493"/>
      <c r="EN239" s="436"/>
      <c r="EO239" s="218"/>
      <c r="EP239" s="539"/>
      <c r="EQ239" s="539"/>
      <c r="ER239" s="539"/>
      <c r="ES239" s="539"/>
      <c r="ET239" s="540"/>
      <c r="EU239" s="539"/>
      <c r="EV239" s="539"/>
      <c r="EW239" s="539"/>
      <c r="EX239" s="541"/>
      <c r="EY239" s="542"/>
      <c r="EZ239" s="218"/>
      <c r="FA239" s="434"/>
      <c r="FB239" s="434"/>
      <c r="FC239" s="434"/>
      <c r="FD239" s="434"/>
      <c r="FE239" s="492"/>
      <c r="FF239" s="434"/>
      <c r="FG239" s="434"/>
      <c r="FH239" s="434"/>
      <c r="FI239" s="493"/>
      <c r="FJ239" s="436"/>
      <c r="FK239" s="218"/>
      <c r="FL239" s="434"/>
      <c r="FM239" s="434"/>
      <c r="FN239" s="434"/>
      <c r="FO239" s="434"/>
      <c r="FP239" s="492"/>
      <c r="FQ239" s="434"/>
      <c r="FR239" s="434"/>
      <c r="FS239" s="434"/>
      <c r="FT239" s="493"/>
      <c r="FU239" s="436"/>
      <c r="FV239" s="218"/>
      <c r="FW239" s="489"/>
      <c r="FX239" s="489"/>
      <c r="FY239" s="489"/>
      <c r="FZ239" s="489"/>
      <c r="GA239" s="489"/>
      <c r="GB239" s="489"/>
    </row>
    <row r="240" spans="1:184" s="27" customFormat="1" ht="16.5" customHeight="1">
      <c r="A240" s="458" t="s">
        <v>2538</v>
      </c>
      <c r="B240" s="459"/>
      <c r="C240" s="460"/>
      <c r="D240" s="13"/>
      <c r="E240" s="13"/>
      <c r="F240" s="171" t="s">
        <v>184</v>
      </c>
      <c r="G240" s="172"/>
      <c r="H240" s="12" t="s">
        <v>263</v>
      </c>
      <c r="I240" s="13"/>
      <c r="J240" s="13"/>
      <c r="K240" s="13"/>
      <c r="L240" s="13"/>
      <c r="M240" s="13"/>
      <c r="N240" s="13"/>
      <c r="O240" s="13"/>
      <c r="P240" s="13"/>
      <c r="Q240" s="13"/>
      <c r="R240" s="13"/>
      <c r="S240" s="13"/>
      <c r="T240" s="13"/>
      <c r="U240" s="13"/>
      <c r="V240" s="13"/>
      <c r="W240" s="13"/>
      <c r="X240" s="13"/>
      <c r="Y240" s="498"/>
      <c r="Z240" s="498"/>
      <c r="AA240" s="499"/>
      <c r="AB240" s="499"/>
      <c r="AC240" s="499"/>
      <c r="AD240" s="500"/>
      <c r="AE240" s="500"/>
      <c r="AF240" s="501"/>
      <c r="AG240" s="501"/>
      <c r="AH240" s="501"/>
      <c r="AI240" s="502"/>
      <c r="AJ240" s="502"/>
      <c r="AK240" s="501"/>
      <c r="AL240" s="501"/>
      <c r="AM240" s="503"/>
      <c r="AN240" s="503" t="s">
        <v>81</v>
      </c>
      <c r="AO240" s="503"/>
      <c r="AP240" s="503" t="s">
        <v>81</v>
      </c>
      <c r="AQ240" s="503"/>
      <c r="AR240" s="503"/>
      <c r="AS240" s="503"/>
      <c r="AT240" s="503"/>
      <c r="AU240" s="504"/>
      <c r="AV240" s="504"/>
      <c r="AW240" s="494"/>
      <c r="AX240" s="494"/>
      <c r="AY240" s="494"/>
      <c r="AZ240" s="494"/>
      <c r="BA240" s="494"/>
      <c r="BB240" s="494"/>
      <c r="BC240" s="505"/>
      <c r="BD240" s="506"/>
      <c r="BE240" s="490"/>
      <c r="BF240" s="504"/>
      <c r="BG240" s="504"/>
      <c r="BH240" s="507"/>
      <c r="BI240" s="507"/>
      <c r="BJ240" s="507"/>
      <c r="BK240" s="507"/>
      <c r="BL240" s="507"/>
      <c r="BM240" s="507"/>
      <c r="BN240" s="508"/>
      <c r="BO240" s="509"/>
      <c r="BP240" s="490"/>
      <c r="BQ240" s="510"/>
      <c r="BR240" s="510"/>
      <c r="BS240" s="510"/>
      <c r="BT240" s="510"/>
      <c r="BU240" s="510"/>
      <c r="BV240" s="510"/>
      <c r="BW240" s="510"/>
      <c r="BX240" s="510"/>
      <c r="BY240" s="511"/>
      <c r="BZ240" s="512"/>
      <c r="CA240" s="490"/>
      <c r="CB240" s="513"/>
      <c r="CC240" s="513"/>
      <c r="CD240" s="513"/>
      <c r="CE240" s="513"/>
      <c r="CF240" s="513"/>
      <c r="CG240" s="513"/>
      <c r="CH240" s="513"/>
      <c r="CI240" s="513"/>
      <c r="CJ240" s="514"/>
      <c r="CK240" s="513"/>
      <c r="CL240" s="491"/>
      <c r="CM240" s="515"/>
      <c r="CN240" s="515"/>
      <c r="CO240" s="515"/>
      <c r="CP240" s="515"/>
      <c r="CQ240" s="515"/>
      <c r="CR240" s="515"/>
      <c r="CS240" s="515"/>
      <c r="CT240" s="515"/>
      <c r="CU240" s="516"/>
      <c r="CV240" s="515"/>
      <c r="CW240" s="491"/>
      <c r="CX240" s="494"/>
      <c r="CY240" s="494"/>
      <c r="CZ240" s="494"/>
      <c r="DA240" s="494"/>
      <c r="DB240" s="494"/>
      <c r="DC240" s="494"/>
      <c r="DD240" s="494"/>
      <c r="DE240" s="494"/>
      <c r="DF240" s="505"/>
      <c r="DG240" s="494"/>
      <c r="DH240" s="491"/>
      <c r="DI240" s="507"/>
      <c r="DJ240" s="507"/>
      <c r="DK240" s="507"/>
      <c r="DL240" s="507"/>
      <c r="DM240" s="507"/>
      <c r="DN240" s="507"/>
      <c r="DO240" s="507"/>
      <c r="DP240" s="507"/>
      <c r="DQ240" s="517"/>
      <c r="DR240" s="507"/>
      <c r="DS240" s="491"/>
      <c r="DT240" s="494"/>
      <c r="DU240" s="494"/>
      <c r="DV240" s="494"/>
      <c r="DW240" s="494"/>
      <c r="DX240" s="494"/>
      <c r="DY240" s="494"/>
      <c r="DZ240" s="494"/>
      <c r="EA240" s="494"/>
      <c r="EB240" s="495"/>
      <c r="EC240" s="494"/>
      <c r="ED240" s="491"/>
      <c r="EE240" s="494"/>
      <c r="EF240" s="494"/>
      <c r="EG240" s="494"/>
      <c r="EH240" s="494"/>
      <c r="EI240" s="494"/>
      <c r="EJ240" s="494"/>
      <c r="EK240" s="494"/>
      <c r="EL240" s="494"/>
      <c r="EM240" s="495"/>
      <c r="EN240" s="494"/>
      <c r="EO240" s="491"/>
      <c r="EP240" s="518"/>
      <c r="EQ240" s="518"/>
      <c r="ER240" s="518"/>
      <c r="ES240" s="518"/>
      <c r="ET240" s="518"/>
      <c r="EU240" s="518"/>
      <c r="EV240" s="518"/>
      <c r="EW240" s="518"/>
      <c r="EX240" s="519"/>
      <c r="EY240" s="518"/>
      <c r="EZ240" s="491"/>
      <c r="FA240" s="494"/>
      <c r="FB240" s="494"/>
      <c r="FC240" s="494"/>
      <c r="FD240" s="494"/>
      <c r="FE240" s="494"/>
      <c r="FF240" s="494"/>
      <c r="FG240" s="494"/>
      <c r="FH240" s="494"/>
      <c r="FI240" s="495"/>
      <c r="FJ240" s="494"/>
      <c r="FK240" s="491"/>
      <c r="FL240" s="494"/>
      <c r="FM240" s="494"/>
      <c r="FN240" s="494"/>
      <c r="FO240" s="494"/>
      <c r="FP240" s="494"/>
      <c r="FQ240" s="494"/>
      <c r="FR240" s="494"/>
      <c r="FS240" s="494"/>
      <c r="FT240" s="495"/>
      <c r="FU240" s="494"/>
      <c r="FV240" s="491"/>
      <c r="FW240" s="489"/>
      <c r="FX240" s="489"/>
      <c r="FY240" s="489"/>
      <c r="FZ240" s="489"/>
      <c r="GA240" s="489"/>
      <c r="GB240" s="489"/>
    </row>
    <row r="241" spans="1:184" s="27" customFormat="1" ht="16.5" customHeight="1">
      <c r="A241" s="484"/>
      <c r="B241" s="485"/>
      <c r="C241" s="486"/>
      <c r="D241" s="468" t="s">
        <v>186</v>
      </c>
      <c r="E241" s="469" t="s">
        <v>176</v>
      </c>
      <c r="F241" s="483">
        <v>0.34627999999999998</v>
      </c>
      <c r="G241" s="23"/>
      <c r="H241" s="11">
        <v>0.24993000000000001</v>
      </c>
      <c r="I241" s="23"/>
      <c r="J241" s="177"/>
      <c r="K241" s="178"/>
      <c r="L241" s="178"/>
      <c r="M241" s="178"/>
      <c r="N241" s="179"/>
      <c r="O241" s="180"/>
      <c r="Q241" s="40"/>
      <c r="R241" s="40"/>
      <c r="S241" s="40"/>
      <c r="T241" s="40"/>
      <c r="W241" s="40"/>
      <c r="X241" s="40"/>
      <c r="Y241" s="498"/>
      <c r="Z241" s="498"/>
      <c r="AA241" s="499"/>
      <c r="AB241" s="499"/>
      <c r="AC241" s="499"/>
      <c r="AD241" s="500"/>
      <c r="AE241" s="500"/>
      <c r="AF241" s="501"/>
      <c r="AG241" s="501"/>
      <c r="AH241" s="501"/>
      <c r="AI241" s="502"/>
      <c r="AJ241" s="502"/>
      <c r="AK241" s="501"/>
      <c r="AL241" s="501"/>
      <c r="AM241" s="503"/>
      <c r="AN241" s="503" t="s">
        <v>81</v>
      </c>
      <c r="AO241" s="503"/>
      <c r="AP241" s="503" t="s">
        <v>81</v>
      </c>
      <c r="AQ241" s="503"/>
      <c r="AR241" s="503"/>
      <c r="AS241" s="503"/>
      <c r="AT241" s="503"/>
      <c r="AU241" s="504"/>
      <c r="AV241" s="504"/>
      <c r="AW241" s="494"/>
      <c r="AX241" s="494"/>
      <c r="AY241" s="494"/>
      <c r="AZ241" s="494"/>
      <c r="BA241" s="494"/>
      <c r="BB241" s="494"/>
      <c r="BC241" s="505"/>
      <c r="BD241" s="506"/>
      <c r="BE241" s="490"/>
      <c r="BF241" s="504"/>
      <c r="BG241" s="504"/>
      <c r="BH241" s="507"/>
      <c r="BI241" s="507"/>
      <c r="BJ241" s="507"/>
      <c r="BK241" s="507"/>
      <c r="BL241" s="507"/>
      <c r="BM241" s="507"/>
      <c r="BN241" s="508"/>
      <c r="BO241" s="509"/>
      <c r="BP241" s="490"/>
      <c r="BQ241" s="510"/>
      <c r="BR241" s="510"/>
      <c r="BS241" s="510"/>
      <c r="BT241" s="510"/>
      <c r="BU241" s="510"/>
      <c r="BV241" s="510"/>
      <c r="BW241" s="510"/>
      <c r="BX241" s="510"/>
      <c r="BY241" s="511"/>
      <c r="BZ241" s="512"/>
      <c r="CA241" s="490"/>
      <c r="CB241" s="513"/>
      <c r="CC241" s="513"/>
      <c r="CD241" s="513"/>
      <c r="CE241" s="513"/>
      <c r="CF241" s="513"/>
      <c r="CG241" s="513"/>
      <c r="CH241" s="513"/>
      <c r="CI241" s="513"/>
      <c r="CJ241" s="514"/>
      <c r="CK241" s="513"/>
      <c r="CL241" s="491"/>
      <c r="CM241" s="515"/>
      <c r="CN241" s="515"/>
      <c r="CO241" s="515"/>
      <c r="CP241" s="515"/>
      <c r="CQ241" s="515"/>
      <c r="CR241" s="515"/>
      <c r="CS241" s="515"/>
      <c r="CT241" s="515"/>
      <c r="CU241" s="516"/>
      <c r="CV241" s="515"/>
      <c r="CW241" s="491"/>
      <c r="CX241" s="494"/>
      <c r="CY241" s="494"/>
      <c r="CZ241" s="494"/>
      <c r="DA241" s="494"/>
      <c r="DB241" s="494"/>
      <c r="DC241" s="494"/>
      <c r="DD241" s="494"/>
      <c r="DE241" s="494"/>
      <c r="DF241" s="505"/>
      <c r="DG241" s="494"/>
      <c r="DH241" s="491"/>
      <c r="DI241" s="507"/>
      <c r="DJ241" s="507"/>
      <c r="DK241" s="507"/>
      <c r="DL241" s="507"/>
      <c r="DM241" s="507"/>
      <c r="DN241" s="507"/>
      <c r="DO241" s="507"/>
      <c r="DP241" s="507"/>
      <c r="DQ241" s="517"/>
      <c r="DR241" s="507"/>
      <c r="DS241" s="491"/>
      <c r="DT241" s="494"/>
      <c r="DU241" s="494"/>
      <c r="DV241" s="494"/>
      <c r="DW241" s="494"/>
      <c r="DX241" s="494"/>
      <c r="DY241" s="494"/>
      <c r="DZ241" s="494"/>
      <c r="EA241" s="494"/>
      <c r="EB241" s="495"/>
      <c r="EC241" s="494"/>
      <c r="ED241" s="491"/>
      <c r="EE241" s="494"/>
      <c r="EF241" s="494"/>
      <c r="EG241" s="494"/>
      <c r="EH241" s="494"/>
      <c r="EI241" s="494"/>
      <c r="EJ241" s="494"/>
      <c r="EK241" s="494"/>
      <c r="EL241" s="494"/>
      <c r="EM241" s="495"/>
      <c r="EN241" s="494"/>
      <c r="EO241" s="491"/>
      <c r="EP241" s="518"/>
      <c r="EQ241" s="518"/>
      <c r="ER241" s="518"/>
      <c r="ES241" s="518"/>
      <c r="ET241" s="518"/>
      <c r="EU241" s="518"/>
      <c r="EV241" s="518"/>
      <c r="EW241" s="518"/>
      <c r="EX241" s="519"/>
      <c r="EY241" s="518"/>
      <c r="EZ241" s="491"/>
      <c r="FA241" s="494"/>
      <c r="FB241" s="494"/>
      <c r="FC241" s="494"/>
      <c r="FD241" s="494"/>
      <c r="FE241" s="494"/>
      <c r="FF241" s="494"/>
      <c r="FG241" s="494"/>
      <c r="FH241" s="494"/>
      <c r="FI241" s="495"/>
      <c r="FJ241" s="494"/>
      <c r="FK241" s="491"/>
      <c r="FL241" s="494"/>
      <c r="FM241" s="494"/>
      <c r="FN241" s="494"/>
      <c r="FO241" s="494"/>
      <c r="FP241" s="494"/>
      <c r="FQ241" s="494"/>
      <c r="FR241" s="494"/>
      <c r="FS241" s="494"/>
      <c r="FT241" s="495"/>
      <c r="FU241" s="494"/>
      <c r="FV241" s="491"/>
      <c r="FW241" s="489"/>
      <c r="FX241" s="489"/>
      <c r="FY241" s="489"/>
      <c r="FZ241" s="489"/>
      <c r="GA241" s="489"/>
      <c r="GB241" s="489"/>
    </row>
    <row r="242" spans="1:184" s="27" customFormat="1" ht="16.5" customHeight="1">
      <c r="A242" s="484"/>
      <c r="B242" s="485"/>
      <c r="C242" s="486"/>
      <c r="D242" s="468"/>
      <c r="E242" s="469" t="s">
        <v>177</v>
      </c>
      <c r="F242" s="483">
        <v>2.2200000000000002E-3</v>
      </c>
      <c r="G242" s="23"/>
      <c r="H242" s="483">
        <v>1.6000000000000001E-3</v>
      </c>
      <c r="I242" s="23"/>
      <c r="J242" s="177"/>
      <c r="K242" s="178"/>
      <c r="L242" s="178"/>
      <c r="M242" s="178"/>
      <c r="N242" s="179"/>
      <c r="O242" s="180"/>
      <c r="Q242" s="40"/>
      <c r="R242" s="40"/>
      <c r="S242" s="40"/>
      <c r="T242" s="40"/>
      <c r="W242" s="40"/>
      <c r="X242" s="40"/>
      <c r="Y242" s="498"/>
      <c r="Z242" s="498"/>
      <c r="AA242" s="499"/>
      <c r="AB242" s="499"/>
      <c r="AC242" s="499"/>
      <c r="AD242" s="500"/>
      <c r="AE242" s="500"/>
      <c r="AF242" s="501"/>
      <c r="AG242" s="501"/>
      <c r="AH242" s="501"/>
      <c r="AI242" s="502"/>
      <c r="AJ242" s="502"/>
      <c r="AK242" s="501"/>
      <c r="AL242" s="501"/>
      <c r="AM242" s="503"/>
      <c r="AN242" s="503" t="s">
        <v>81</v>
      </c>
      <c r="AO242" s="503"/>
      <c r="AP242" s="503" t="s">
        <v>81</v>
      </c>
      <c r="AQ242" s="503"/>
      <c r="AR242" s="503"/>
      <c r="AS242" s="503"/>
      <c r="AT242" s="503"/>
      <c r="AU242" s="504"/>
      <c r="AV242" s="504"/>
      <c r="AW242" s="494"/>
      <c r="AX242" s="494"/>
      <c r="AY242" s="494"/>
      <c r="AZ242" s="494"/>
      <c r="BA242" s="494"/>
      <c r="BB242" s="494"/>
      <c r="BC242" s="505"/>
      <c r="BD242" s="506"/>
      <c r="BE242" s="490"/>
      <c r="BF242" s="504"/>
      <c r="BG242" s="504"/>
      <c r="BH242" s="507"/>
      <c r="BI242" s="507"/>
      <c r="BJ242" s="507"/>
      <c r="BK242" s="507"/>
      <c r="BL242" s="507"/>
      <c r="BM242" s="507"/>
      <c r="BN242" s="508"/>
      <c r="BO242" s="509"/>
      <c r="BP242" s="490"/>
      <c r="BQ242" s="510"/>
      <c r="BR242" s="510"/>
      <c r="BS242" s="510"/>
      <c r="BT242" s="510"/>
      <c r="BU242" s="510"/>
      <c r="BV242" s="510"/>
      <c r="BW242" s="510"/>
      <c r="BX242" s="510"/>
      <c r="BY242" s="511"/>
      <c r="BZ242" s="512"/>
      <c r="CA242" s="490"/>
      <c r="CB242" s="513"/>
      <c r="CC242" s="513"/>
      <c r="CD242" s="513"/>
      <c r="CE242" s="513"/>
      <c r="CF242" s="513"/>
      <c r="CG242" s="513"/>
      <c r="CH242" s="513"/>
      <c r="CI242" s="513"/>
      <c r="CJ242" s="514"/>
      <c r="CK242" s="513"/>
      <c r="CL242" s="491"/>
      <c r="CM242" s="515"/>
      <c r="CN242" s="515"/>
      <c r="CO242" s="515"/>
      <c r="CP242" s="515"/>
      <c r="CQ242" s="515"/>
      <c r="CR242" s="515"/>
      <c r="CS242" s="515"/>
      <c r="CT242" s="515"/>
      <c r="CU242" s="516"/>
      <c r="CV242" s="515"/>
      <c r="CW242" s="491"/>
      <c r="CX242" s="494"/>
      <c r="CY242" s="494"/>
      <c r="CZ242" s="494"/>
      <c r="DA242" s="494"/>
      <c r="DB242" s="494"/>
      <c r="DC242" s="494"/>
      <c r="DD242" s="494"/>
      <c r="DE242" s="494"/>
      <c r="DF242" s="505"/>
      <c r="DG242" s="494"/>
      <c r="DH242" s="491"/>
      <c r="DI242" s="507"/>
      <c r="DJ242" s="507"/>
      <c r="DK242" s="507"/>
      <c r="DL242" s="507"/>
      <c r="DM242" s="507"/>
      <c r="DN242" s="507"/>
      <c r="DO242" s="507"/>
      <c r="DP242" s="507"/>
      <c r="DQ242" s="517"/>
      <c r="DR242" s="507"/>
      <c r="DS242" s="491"/>
      <c r="DT242" s="494"/>
      <c r="DU242" s="494"/>
      <c r="DV242" s="494"/>
      <c r="DW242" s="494"/>
      <c r="DX242" s="494"/>
      <c r="DY242" s="494"/>
      <c r="DZ242" s="494"/>
      <c r="EA242" s="494"/>
      <c r="EB242" s="495"/>
      <c r="EC242" s="494"/>
      <c r="ED242" s="491"/>
      <c r="EE242" s="494"/>
      <c r="EF242" s="494"/>
      <c r="EG242" s="494"/>
      <c r="EH242" s="494"/>
      <c r="EI242" s="494"/>
      <c r="EJ242" s="494"/>
      <c r="EK242" s="494"/>
      <c r="EL242" s="494"/>
      <c r="EM242" s="495"/>
      <c r="EN242" s="494"/>
      <c r="EO242" s="491"/>
      <c r="EP242" s="518"/>
      <c r="EQ242" s="518"/>
      <c r="ER242" s="518"/>
      <c r="ES242" s="518"/>
      <c r="ET242" s="518"/>
      <c r="EU242" s="518"/>
      <c r="EV242" s="518"/>
      <c r="EW242" s="518"/>
      <c r="EX242" s="519"/>
      <c r="EY242" s="518"/>
      <c r="EZ242" s="491"/>
      <c r="FA242" s="494"/>
      <c r="FB242" s="494"/>
      <c r="FC242" s="494"/>
      <c r="FD242" s="494"/>
      <c r="FE242" s="494"/>
      <c r="FF242" s="494"/>
      <c r="FG242" s="494"/>
      <c r="FH242" s="494"/>
      <c r="FI242" s="495"/>
      <c r="FJ242" s="494"/>
      <c r="FK242" s="491"/>
      <c r="FL242" s="494"/>
      <c r="FM242" s="494"/>
      <c r="FN242" s="494"/>
      <c r="FO242" s="494"/>
      <c r="FP242" s="494"/>
      <c r="FQ242" s="494"/>
      <c r="FR242" s="494"/>
      <c r="FS242" s="494"/>
      <c r="FT242" s="495"/>
      <c r="FU242" s="494"/>
      <c r="FV242" s="491"/>
      <c r="FW242" s="489"/>
      <c r="FX242" s="489"/>
      <c r="FY242" s="489"/>
      <c r="FZ242" s="489"/>
      <c r="GA242" s="489"/>
      <c r="GB242" s="489"/>
    </row>
    <row r="243" spans="1:184" s="27" customFormat="1" ht="16.5" customHeight="1">
      <c r="A243" s="484"/>
      <c r="B243" s="485"/>
      <c r="C243" s="486"/>
      <c r="D243" s="468"/>
      <c r="E243" s="469" t="s">
        <v>178</v>
      </c>
      <c r="F243" s="483">
        <v>5.8700000000000002E-3</v>
      </c>
      <c r="G243" s="23"/>
      <c r="H243" s="483">
        <v>1.0000000000000001E-5</v>
      </c>
      <c r="I243" s="23"/>
      <c r="J243" s="177"/>
      <c r="K243" s="178"/>
      <c r="L243" s="178"/>
      <c r="M243" s="178"/>
      <c r="N243" s="179"/>
      <c r="O243" s="180"/>
      <c r="Q243" s="40"/>
      <c r="R243" s="40"/>
      <c r="S243" s="40"/>
      <c r="T243" s="40"/>
      <c r="W243" s="40"/>
      <c r="X243" s="40"/>
      <c r="Y243" s="498"/>
      <c r="Z243" s="498"/>
      <c r="AA243" s="499"/>
      <c r="AB243" s="499"/>
      <c r="AC243" s="499"/>
      <c r="AD243" s="500"/>
      <c r="AE243" s="500"/>
      <c r="AF243" s="501"/>
      <c r="AG243" s="501"/>
      <c r="AH243" s="501"/>
      <c r="AI243" s="502"/>
      <c r="AJ243" s="502"/>
      <c r="AK243" s="501"/>
      <c r="AL243" s="501"/>
      <c r="AM243" s="503"/>
      <c r="AN243" s="503" t="s">
        <v>81</v>
      </c>
      <c r="AO243" s="503"/>
      <c r="AP243" s="503" t="s">
        <v>81</v>
      </c>
      <c r="AQ243" s="503"/>
      <c r="AR243" s="503"/>
      <c r="AS243" s="503"/>
      <c r="AT243" s="503"/>
      <c r="AU243" s="504"/>
      <c r="AV243" s="504"/>
      <c r="AW243" s="494"/>
      <c r="AX243" s="494"/>
      <c r="AY243" s="494"/>
      <c r="AZ243" s="494"/>
      <c r="BA243" s="494"/>
      <c r="BB243" s="494"/>
      <c r="BC243" s="505"/>
      <c r="BD243" s="506"/>
      <c r="BE243" s="490"/>
      <c r="BF243" s="504"/>
      <c r="BG243" s="504"/>
      <c r="BH243" s="507"/>
      <c r="BI243" s="507"/>
      <c r="BJ243" s="507"/>
      <c r="BK243" s="507"/>
      <c r="BL243" s="507"/>
      <c r="BM243" s="507"/>
      <c r="BN243" s="508"/>
      <c r="BO243" s="509"/>
      <c r="BP243" s="490"/>
      <c r="BQ243" s="510"/>
      <c r="BR243" s="510"/>
      <c r="BS243" s="510"/>
      <c r="BT243" s="510"/>
      <c r="BU243" s="510"/>
      <c r="BV243" s="510"/>
      <c r="BW243" s="510"/>
      <c r="BX243" s="510"/>
      <c r="BY243" s="511"/>
      <c r="BZ243" s="512"/>
      <c r="CA243" s="490"/>
      <c r="CB243" s="513"/>
      <c r="CC243" s="513"/>
      <c r="CD243" s="513"/>
      <c r="CE243" s="513"/>
      <c r="CF243" s="513"/>
      <c r="CG243" s="513"/>
      <c r="CH243" s="513"/>
      <c r="CI243" s="513"/>
      <c r="CJ243" s="514"/>
      <c r="CK243" s="513"/>
      <c r="CL243" s="491"/>
      <c r="CM243" s="515"/>
      <c r="CN243" s="515"/>
      <c r="CO243" s="515"/>
      <c r="CP243" s="515"/>
      <c r="CQ243" s="515"/>
      <c r="CR243" s="515"/>
      <c r="CS243" s="515"/>
      <c r="CT243" s="515"/>
      <c r="CU243" s="516"/>
      <c r="CV243" s="515"/>
      <c r="CW243" s="491"/>
      <c r="CX243" s="494"/>
      <c r="CY243" s="494"/>
      <c r="CZ243" s="494"/>
      <c r="DA243" s="494"/>
      <c r="DB243" s="494"/>
      <c r="DC243" s="494"/>
      <c r="DD243" s="494"/>
      <c r="DE243" s="494"/>
      <c r="DF243" s="505"/>
      <c r="DG243" s="494"/>
      <c r="DH243" s="491"/>
      <c r="DI243" s="507"/>
      <c r="DJ243" s="507"/>
      <c r="DK243" s="507"/>
      <c r="DL243" s="507"/>
      <c r="DM243" s="507"/>
      <c r="DN243" s="507"/>
      <c r="DO243" s="507"/>
      <c r="DP243" s="507"/>
      <c r="DQ243" s="517"/>
      <c r="DR243" s="507"/>
      <c r="DS243" s="491"/>
      <c r="DT243" s="494"/>
      <c r="DU243" s="494"/>
      <c r="DV243" s="494"/>
      <c r="DW243" s="494"/>
      <c r="DX243" s="494"/>
      <c r="DY243" s="494"/>
      <c r="DZ243" s="494"/>
      <c r="EA243" s="494"/>
      <c r="EB243" s="495"/>
      <c r="EC243" s="494"/>
      <c r="ED243" s="491"/>
      <c r="EE243" s="494"/>
      <c r="EF243" s="494"/>
      <c r="EG243" s="494"/>
      <c r="EH243" s="494"/>
      <c r="EI243" s="494"/>
      <c r="EJ243" s="494"/>
      <c r="EK243" s="494"/>
      <c r="EL243" s="494"/>
      <c r="EM243" s="495"/>
      <c r="EN243" s="494"/>
      <c r="EO243" s="491"/>
      <c r="EP243" s="518"/>
      <c r="EQ243" s="518"/>
      <c r="ER243" s="518"/>
      <c r="ES243" s="518"/>
      <c r="ET243" s="518"/>
      <c r="EU243" s="518"/>
      <c r="EV243" s="518"/>
      <c r="EW243" s="518"/>
      <c r="EX243" s="519"/>
      <c r="EY243" s="518"/>
      <c r="EZ243" s="491"/>
      <c r="FA243" s="494"/>
      <c r="FB243" s="494"/>
      <c r="FC243" s="494"/>
      <c r="FD243" s="494"/>
      <c r="FE243" s="494"/>
      <c r="FF243" s="494"/>
      <c r="FG243" s="494"/>
      <c r="FH243" s="494"/>
      <c r="FI243" s="495"/>
      <c r="FJ243" s="494"/>
      <c r="FK243" s="491"/>
      <c r="FL243" s="494"/>
      <c r="FM243" s="494"/>
      <c r="FN243" s="494"/>
      <c r="FO243" s="494"/>
      <c r="FP243" s="494"/>
      <c r="FQ243" s="494"/>
      <c r="FR243" s="494"/>
      <c r="FS243" s="494"/>
      <c r="FT243" s="495"/>
      <c r="FU243" s="494"/>
      <c r="FV243" s="491"/>
      <c r="FW243" s="489"/>
      <c r="FX243" s="489"/>
      <c r="FY243" s="489"/>
      <c r="FZ243" s="489"/>
      <c r="GA243" s="489"/>
      <c r="GB243" s="489"/>
    </row>
    <row r="244" spans="1:184" s="27" customFormat="1" ht="16.5" customHeight="1">
      <c r="A244" s="484"/>
      <c r="B244" s="485"/>
      <c r="C244" s="486"/>
      <c r="D244" s="468"/>
      <c r="E244" s="469" t="s">
        <v>179</v>
      </c>
      <c r="F244" s="483">
        <v>6.2700000000000004E-3</v>
      </c>
      <c r="G244" s="23"/>
      <c r="H244" s="483">
        <v>6.1700000000000001E-3</v>
      </c>
      <c r="I244" s="23"/>
      <c r="J244" s="177"/>
      <c r="K244" s="178"/>
      <c r="L244" s="178"/>
      <c r="M244" s="178"/>
      <c r="N244" s="179"/>
      <c r="O244" s="180"/>
      <c r="Q244" s="40"/>
      <c r="R244" s="40"/>
      <c r="S244" s="40"/>
      <c r="T244" s="40"/>
      <c r="W244" s="40"/>
      <c r="X244" s="40"/>
      <c r="Y244" s="498"/>
      <c r="Z244" s="498"/>
      <c r="AA244" s="499"/>
      <c r="AB244" s="499"/>
      <c r="AC244" s="499"/>
      <c r="AD244" s="500"/>
      <c r="AE244" s="500"/>
      <c r="AF244" s="501"/>
      <c r="AG244" s="501"/>
      <c r="AH244" s="501"/>
      <c r="AI244" s="502"/>
      <c r="AJ244" s="502"/>
      <c r="AK244" s="501"/>
      <c r="AL244" s="501"/>
      <c r="AM244" s="503"/>
      <c r="AN244" s="503" t="s">
        <v>81</v>
      </c>
      <c r="AO244" s="503"/>
      <c r="AP244" s="503" t="s">
        <v>81</v>
      </c>
      <c r="AQ244" s="503"/>
      <c r="AR244" s="503"/>
      <c r="AS244" s="503"/>
      <c r="AT244" s="503"/>
      <c r="AU244" s="504"/>
      <c r="AV244" s="504"/>
      <c r="AW244" s="494"/>
      <c r="AX244" s="494"/>
      <c r="AY244" s="494"/>
      <c r="AZ244" s="494"/>
      <c r="BA244" s="494"/>
      <c r="BB244" s="494"/>
      <c r="BC244" s="505"/>
      <c r="BD244" s="506"/>
      <c r="BE244" s="490"/>
      <c r="BF244" s="504"/>
      <c r="BG244" s="504"/>
      <c r="BH244" s="507"/>
      <c r="BI244" s="507"/>
      <c r="BJ244" s="507"/>
      <c r="BK244" s="507"/>
      <c r="BL244" s="507"/>
      <c r="BM244" s="507"/>
      <c r="BN244" s="508"/>
      <c r="BO244" s="509"/>
      <c r="BP244" s="490"/>
      <c r="BQ244" s="510"/>
      <c r="BR244" s="510"/>
      <c r="BS244" s="510"/>
      <c r="BT244" s="510"/>
      <c r="BU244" s="510"/>
      <c r="BV244" s="510"/>
      <c r="BW244" s="510"/>
      <c r="BX244" s="510"/>
      <c r="BY244" s="511"/>
      <c r="BZ244" s="512"/>
      <c r="CA244" s="490"/>
      <c r="CB244" s="513"/>
      <c r="CC244" s="513"/>
      <c r="CD244" s="513"/>
      <c r="CE244" s="513"/>
      <c r="CF244" s="513"/>
      <c r="CG244" s="513"/>
      <c r="CH244" s="513"/>
      <c r="CI244" s="513"/>
      <c r="CJ244" s="514"/>
      <c r="CK244" s="513"/>
      <c r="CL244" s="491"/>
      <c r="CM244" s="515"/>
      <c r="CN244" s="515"/>
      <c r="CO244" s="515"/>
      <c r="CP244" s="515"/>
      <c r="CQ244" s="515"/>
      <c r="CR244" s="515"/>
      <c r="CS244" s="515"/>
      <c r="CT244" s="515"/>
      <c r="CU244" s="516"/>
      <c r="CV244" s="515"/>
      <c r="CW244" s="491"/>
      <c r="CX244" s="494"/>
      <c r="CY244" s="494"/>
      <c r="CZ244" s="494"/>
      <c r="DA244" s="494"/>
      <c r="DB244" s="494"/>
      <c r="DC244" s="494"/>
      <c r="DD244" s="494"/>
      <c r="DE244" s="494"/>
      <c r="DF244" s="505"/>
      <c r="DG244" s="494"/>
      <c r="DH244" s="491"/>
      <c r="DI244" s="507"/>
      <c r="DJ244" s="507"/>
      <c r="DK244" s="507"/>
      <c r="DL244" s="507"/>
      <c r="DM244" s="507"/>
      <c r="DN244" s="507"/>
      <c r="DO244" s="507"/>
      <c r="DP244" s="507"/>
      <c r="DQ244" s="517"/>
      <c r="DR244" s="507"/>
      <c r="DS244" s="491"/>
      <c r="DT244" s="494"/>
      <c r="DU244" s="494"/>
      <c r="DV244" s="494"/>
      <c r="DW244" s="494"/>
      <c r="DX244" s="494"/>
      <c r="DY244" s="494"/>
      <c r="DZ244" s="494"/>
      <c r="EA244" s="494"/>
      <c r="EB244" s="495"/>
      <c r="EC244" s="494"/>
      <c r="ED244" s="491"/>
      <c r="EE244" s="494"/>
      <c r="EF244" s="494"/>
      <c r="EG244" s="494"/>
      <c r="EH244" s="494"/>
      <c r="EI244" s="494"/>
      <c r="EJ244" s="494"/>
      <c r="EK244" s="494"/>
      <c r="EL244" s="494"/>
      <c r="EM244" s="495"/>
      <c r="EN244" s="494"/>
      <c r="EO244" s="491"/>
      <c r="EP244" s="518"/>
      <c r="EQ244" s="518"/>
      <c r="ER244" s="518"/>
      <c r="ES244" s="518"/>
      <c r="ET244" s="518"/>
      <c r="EU244" s="518"/>
      <c r="EV244" s="518"/>
      <c r="EW244" s="518"/>
      <c r="EX244" s="519"/>
      <c r="EY244" s="518"/>
      <c r="EZ244" s="491"/>
      <c r="FA244" s="494"/>
      <c r="FB244" s="494"/>
      <c r="FC244" s="494"/>
      <c r="FD244" s="494"/>
      <c r="FE244" s="494"/>
      <c r="FF244" s="494"/>
      <c r="FG244" s="494"/>
      <c r="FH244" s="494"/>
      <c r="FI244" s="495"/>
      <c r="FJ244" s="494"/>
      <c r="FK244" s="491"/>
      <c r="FL244" s="494"/>
      <c r="FM244" s="494"/>
      <c r="FN244" s="494"/>
      <c r="FO244" s="494"/>
      <c r="FP244" s="494"/>
      <c r="FQ244" s="494"/>
      <c r="FR244" s="494"/>
      <c r="FS244" s="494"/>
      <c r="FT244" s="495"/>
      <c r="FU244" s="494"/>
      <c r="FV244" s="491"/>
      <c r="FW244" s="489"/>
      <c r="FX244" s="489"/>
      <c r="FY244" s="489"/>
      <c r="FZ244" s="489"/>
      <c r="GA244" s="489"/>
      <c r="GB244" s="489"/>
    </row>
    <row r="245" spans="1:184" s="27" customFormat="1" ht="16.5" customHeight="1">
      <c r="A245" s="484"/>
      <c r="B245" s="485"/>
      <c r="C245" s="486"/>
      <c r="D245" s="468"/>
      <c r="E245" s="469" t="s">
        <v>198</v>
      </c>
      <c r="F245" s="483">
        <v>0</v>
      </c>
      <c r="G245" s="23"/>
      <c r="H245" s="483">
        <v>0</v>
      </c>
      <c r="I245" s="23"/>
      <c r="J245" s="177"/>
      <c r="K245" s="178"/>
      <c r="L245" s="178"/>
      <c r="M245" s="178"/>
      <c r="N245" s="179"/>
      <c r="O245" s="180"/>
      <c r="Q245" s="40"/>
      <c r="R245" s="40"/>
      <c r="S245" s="40"/>
      <c r="T245" s="40"/>
      <c r="W245" s="40"/>
      <c r="X245" s="40"/>
      <c r="Y245" s="498"/>
      <c r="Z245" s="498"/>
      <c r="AA245" s="499"/>
      <c r="AB245" s="499"/>
      <c r="AC245" s="499"/>
      <c r="AD245" s="500"/>
      <c r="AE245" s="500"/>
      <c r="AF245" s="501"/>
      <c r="AG245" s="501"/>
      <c r="AH245" s="501"/>
      <c r="AI245" s="502"/>
      <c r="AJ245" s="502"/>
      <c r="AK245" s="501"/>
      <c r="AL245" s="501"/>
      <c r="AM245" s="503"/>
      <c r="AN245" s="503" t="s">
        <v>81</v>
      </c>
      <c r="AO245" s="503"/>
      <c r="AP245" s="503" t="s">
        <v>81</v>
      </c>
      <c r="AQ245" s="503"/>
      <c r="AR245" s="503"/>
      <c r="AS245" s="503"/>
      <c r="AT245" s="503"/>
      <c r="AU245" s="504"/>
      <c r="AV245" s="504"/>
      <c r="AW245" s="494"/>
      <c r="AX245" s="494"/>
      <c r="AY245" s="494"/>
      <c r="AZ245" s="494"/>
      <c r="BA245" s="494"/>
      <c r="BB245" s="494"/>
      <c r="BC245" s="505"/>
      <c r="BD245" s="506"/>
      <c r="BE245" s="490"/>
      <c r="BF245" s="504"/>
      <c r="BG245" s="504"/>
      <c r="BH245" s="507"/>
      <c r="BI245" s="507"/>
      <c r="BJ245" s="507"/>
      <c r="BK245" s="507"/>
      <c r="BL245" s="507"/>
      <c r="BM245" s="507"/>
      <c r="BN245" s="508"/>
      <c r="BO245" s="509"/>
      <c r="BP245" s="490"/>
      <c r="BQ245" s="510"/>
      <c r="BR245" s="510"/>
      <c r="BS245" s="510"/>
      <c r="BT245" s="510"/>
      <c r="BU245" s="510"/>
      <c r="BV245" s="510"/>
      <c r="BW245" s="510"/>
      <c r="BX245" s="510"/>
      <c r="BY245" s="511"/>
      <c r="BZ245" s="512"/>
      <c r="CA245" s="490"/>
      <c r="CB245" s="513"/>
      <c r="CC245" s="513"/>
      <c r="CD245" s="513"/>
      <c r="CE245" s="513"/>
      <c r="CF245" s="513"/>
      <c r="CG245" s="513"/>
      <c r="CH245" s="513"/>
      <c r="CI245" s="513"/>
      <c r="CJ245" s="514"/>
      <c r="CK245" s="513"/>
      <c r="CL245" s="491"/>
      <c r="CM245" s="515"/>
      <c r="CN245" s="515"/>
      <c r="CO245" s="515"/>
      <c r="CP245" s="515"/>
      <c r="CQ245" s="515"/>
      <c r="CR245" s="515"/>
      <c r="CS245" s="515"/>
      <c r="CT245" s="515"/>
      <c r="CU245" s="516"/>
      <c r="CV245" s="515"/>
      <c r="CW245" s="491"/>
      <c r="CX245" s="494"/>
      <c r="CY245" s="494"/>
      <c r="CZ245" s="494"/>
      <c r="DA245" s="494"/>
      <c r="DB245" s="494"/>
      <c r="DC245" s="494"/>
      <c r="DD245" s="494"/>
      <c r="DE245" s="494"/>
      <c r="DF245" s="505"/>
      <c r="DG245" s="494"/>
      <c r="DH245" s="491"/>
      <c r="DI245" s="507"/>
      <c r="DJ245" s="507"/>
      <c r="DK245" s="507"/>
      <c r="DL245" s="507"/>
      <c r="DM245" s="507"/>
      <c r="DN245" s="507"/>
      <c r="DO245" s="507"/>
      <c r="DP245" s="507"/>
      <c r="DQ245" s="517"/>
      <c r="DR245" s="507"/>
      <c r="DS245" s="491"/>
      <c r="DT245" s="494"/>
      <c r="DU245" s="494"/>
      <c r="DV245" s="494"/>
      <c r="DW245" s="494"/>
      <c r="DX245" s="494"/>
      <c r="DY245" s="494"/>
      <c r="DZ245" s="494"/>
      <c r="EA245" s="494"/>
      <c r="EB245" s="495"/>
      <c r="EC245" s="494"/>
      <c r="ED245" s="491"/>
      <c r="EE245" s="494"/>
      <c r="EF245" s="494"/>
      <c r="EG245" s="494"/>
      <c r="EH245" s="494"/>
      <c r="EI245" s="494"/>
      <c r="EJ245" s="494"/>
      <c r="EK245" s="494"/>
      <c r="EL245" s="494"/>
      <c r="EM245" s="495"/>
      <c r="EN245" s="494"/>
      <c r="EO245" s="491"/>
      <c r="EP245" s="518"/>
      <c r="EQ245" s="518"/>
      <c r="ER245" s="518"/>
      <c r="ES245" s="518"/>
      <c r="ET245" s="518"/>
      <c r="EU245" s="518"/>
      <c r="EV245" s="518"/>
      <c r="EW245" s="518"/>
      <c r="EX245" s="519"/>
      <c r="EY245" s="518"/>
      <c r="EZ245" s="491"/>
      <c r="FA245" s="494"/>
      <c r="FB245" s="494"/>
      <c r="FC245" s="494"/>
      <c r="FD245" s="494"/>
      <c r="FE245" s="494"/>
      <c r="FF245" s="494"/>
      <c r="FG245" s="494"/>
      <c r="FH245" s="494"/>
      <c r="FI245" s="495"/>
      <c r="FJ245" s="494"/>
      <c r="FK245" s="491"/>
      <c r="FL245" s="494"/>
      <c r="FM245" s="494"/>
      <c r="FN245" s="494"/>
      <c r="FO245" s="494"/>
      <c r="FP245" s="494"/>
      <c r="FQ245" s="494"/>
      <c r="FR245" s="494"/>
      <c r="FS245" s="494"/>
      <c r="FT245" s="495"/>
      <c r="FU245" s="494"/>
      <c r="FV245" s="491"/>
      <c r="FW245" s="489"/>
      <c r="FX245" s="489"/>
      <c r="FY245" s="489"/>
      <c r="FZ245" s="489"/>
      <c r="GA245" s="489"/>
      <c r="GB245" s="489"/>
    </row>
    <row r="246" spans="1:184" s="27" customFormat="1" ht="16.5" customHeight="1">
      <c r="A246" s="484"/>
      <c r="B246" s="485"/>
      <c r="C246" s="486"/>
      <c r="D246" s="481" t="s">
        <v>185</v>
      </c>
      <c r="E246" s="469" t="s">
        <v>180</v>
      </c>
      <c r="F246" s="483">
        <v>0.46699000000000002</v>
      </c>
      <c r="G246" s="23"/>
      <c r="H246" s="483">
        <v>0.35608000000000001</v>
      </c>
      <c r="I246" s="23"/>
      <c r="J246" s="177"/>
      <c r="K246" s="178"/>
      <c r="L246" s="178"/>
      <c r="M246" s="178"/>
      <c r="N246" s="179"/>
      <c r="O246" s="180"/>
      <c r="Q246" s="40"/>
      <c r="R246" s="40"/>
      <c r="S246" s="40"/>
      <c r="T246" s="40"/>
      <c r="W246" s="40"/>
      <c r="X246" s="40"/>
      <c r="Y246" s="498"/>
      <c r="Z246" s="498"/>
      <c r="AA246" s="499"/>
      <c r="AB246" s="499"/>
      <c r="AC246" s="499"/>
      <c r="AD246" s="500"/>
      <c r="AE246" s="500"/>
      <c r="AF246" s="501"/>
      <c r="AG246" s="501"/>
      <c r="AH246" s="501"/>
      <c r="AI246" s="502"/>
      <c r="AJ246" s="502"/>
      <c r="AK246" s="501"/>
      <c r="AL246" s="501"/>
      <c r="AM246" s="503"/>
      <c r="AN246" s="503" t="s">
        <v>81</v>
      </c>
      <c r="AO246" s="503"/>
      <c r="AP246" s="503" t="s">
        <v>81</v>
      </c>
      <c r="AQ246" s="503"/>
      <c r="AR246" s="503"/>
      <c r="AS246" s="503"/>
      <c r="AT246" s="503"/>
      <c r="AU246" s="504"/>
      <c r="AV246" s="504"/>
      <c r="AW246" s="494"/>
      <c r="AX246" s="494"/>
      <c r="AY246" s="494"/>
      <c r="AZ246" s="494"/>
      <c r="BA246" s="494"/>
      <c r="BB246" s="494"/>
      <c r="BC246" s="505"/>
      <c r="BD246" s="506"/>
      <c r="BE246" s="490"/>
      <c r="BF246" s="504"/>
      <c r="BG246" s="504"/>
      <c r="BH246" s="507"/>
      <c r="BI246" s="507"/>
      <c r="BJ246" s="507"/>
      <c r="BK246" s="507"/>
      <c r="BL246" s="507"/>
      <c r="BM246" s="507"/>
      <c r="BN246" s="508"/>
      <c r="BO246" s="509"/>
      <c r="BP246" s="490"/>
      <c r="BQ246" s="510"/>
      <c r="BR246" s="510"/>
      <c r="BS246" s="510"/>
      <c r="BT246" s="510"/>
      <c r="BU246" s="510"/>
      <c r="BV246" s="510"/>
      <c r="BW246" s="510"/>
      <c r="BX246" s="510"/>
      <c r="BY246" s="511"/>
      <c r="BZ246" s="512"/>
      <c r="CA246" s="490"/>
      <c r="CB246" s="513"/>
      <c r="CC246" s="513"/>
      <c r="CD246" s="513"/>
      <c r="CE246" s="513"/>
      <c r="CF246" s="513"/>
      <c r="CG246" s="513"/>
      <c r="CH246" s="513"/>
      <c r="CI246" s="513"/>
      <c r="CJ246" s="514"/>
      <c r="CK246" s="513"/>
      <c r="CL246" s="491"/>
      <c r="CM246" s="515"/>
      <c r="CN246" s="515"/>
      <c r="CO246" s="515"/>
      <c r="CP246" s="515"/>
      <c r="CQ246" s="515"/>
      <c r="CR246" s="515"/>
      <c r="CS246" s="515"/>
      <c r="CT246" s="515"/>
      <c r="CU246" s="516"/>
      <c r="CV246" s="515"/>
      <c r="CW246" s="491"/>
      <c r="CX246" s="494"/>
      <c r="CY246" s="494"/>
      <c r="CZ246" s="494"/>
      <c r="DA246" s="494"/>
      <c r="DB246" s="494"/>
      <c r="DC246" s="494"/>
      <c r="DD246" s="494"/>
      <c r="DE246" s="494"/>
      <c r="DF246" s="505"/>
      <c r="DG246" s="494"/>
      <c r="DH246" s="491"/>
      <c r="DI246" s="507"/>
      <c r="DJ246" s="507"/>
      <c r="DK246" s="507"/>
      <c r="DL246" s="507"/>
      <c r="DM246" s="507"/>
      <c r="DN246" s="507"/>
      <c r="DO246" s="507"/>
      <c r="DP246" s="507"/>
      <c r="DQ246" s="517"/>
      <c r="DR246" s="507"/>
      <c r="DS246" s="491"/>
      <c r="DT246" s="494"/>
      <c r="DU246" s="494"/>
      <c r="DV246" s="494"/>
      <c r="DW246" s="494"/>
      <c r="DX246" s="494"/>
      <c r="DY246" s="494"/>
      <c r="DZ246" s="494"/>
      <c r="EA246" s="494"/>
      <c r="EB246" s="495"/>
      <c r="EC246" s="494"/>
      <c r="ED246" s="491"/>
      <c r="EE246" s="494"/>
      <c r="EF246" s="494"/>
      <c r="EG246" s="494"/>
      <c r="EH246" s="494"/>
      <c r="EI246" s="494"/>
      <c r="EJ246" s="494"/>
      <c r="EK246" s="494"/>
      <c r="EL246" s="494"/>
      <c r="EM246" s="495"/>
      <c r="EN246" s="494"/>
      <c r="EO246" s="491"/>
      <c r="EP246" s="518"/>
      <c r="EQ246" s="518"/>
      <c r="ER246" s="518"/>
      <c r="ES246" s="518"/>
      <c r="ET246" s="518"/>
      <c r="EU246" s="518"/>
      <c r="EV246" s="518"/>
      <c r="EW246" s="518"/>
      <c r="EX246" s="519"/>
      <c r="EY246" s="518"/>
      <c r="EZ246" s="491"/>
      <c r="FA246" s="494"/>
      <c r="FB246" s="494"/>
      <c r="FC246" s="494"/>
      <c r="FD246" s="494"/>
      <c r="FE246" s="494"/>
      <c r="FF246" s="494"/>
      <c r="FG246" s="494"/>
      <c r="FH246" s="494"/>
      <c r="FI246" s="495"/>
      <c r="FJ246" s="494"/>
      <c r="FK246" s="491"/>
      <c r="FL246" s="494"/>
      <c r="FM246" s="494"/>
      <c r="FN246" s="494"/>
      <c r="FO246" s="494"/>
      <c r="FP246" s="494"/>
      <c r="FQ246" s="494"/>
      <c r="FR246" s="494"/>
      <c r="FS246" s="494"/>
      <c r="FT246" s="495"/>
      <c r="FU246" s="494"/>
      <c r="FV246" s="491"/>
      <c r="FW246" s="489"/>
      <c r="FX246" s="489"/>
      <c r="FY246" s="489"/>
      <c r="FZ246" s="489"/>
      <c r="GA246" s="489"/>
      <c r="GB246" s="489"/>
    </row>
    <row r="247" spans="1:184" s="27" customFormat="1" ht="16.5" customHeight="1">
      <c r="A247" s="484"/>
      <c r="B247" s="485"/>
      <c r="C247" s="486"/>
      <c r="D247" s="468"/>
      <c r="E247" s="469" t="s">
        <v>181</v>
      </c>
      <c r="F247" s="483">
        <v>6.6E-4</v>
      </c>
      <c r="G247" s="23"/>
      <c r="H247" s="483">
        <v>2.7E-4</v>
      </c>
      <c r="I247" s="23"/>
      <c r="J247" s="177"/>
      <c r="K247" s="178"/>
      <c r="L247" s="178"/>
      <c r="M247" s="178"/>
      <c r="N247" s="179"/>
      <c r="O247" s="180"/>
      <c r="Q247" s="40"/>
      <c r="R247" s="40"/>
      <c r="S247" s="40"/>
      <c r="T247" s="40"/>
      <c r="W247" s="40"/>
      <c r="X247" s="40"/>
      <c r="Y247" s="498"/>
      <c r="Z247" s="498"/>
      <c r="AA247" s="499"/>
      <c r="AB247" s="499"/>
      <c r="AC247" s="499"/>
      <c r="AD247" s="500"/>
      <c r="AE247" s="500"/>
      <c r="AF247" s="501"/>
      <c r="AG247" s="501"/>
      <c r="AH247" s="501"/>
      <c r="AI247" s="502"/>
      <c r="AJ247" s="502"/>
      <c r="AK247" s="501"/>
      <c r="AL247" s="501"/>
      <c r="AM247" s="503"/>
      <c r="AN247" s="503" t="s">
        <v>81</v>
      </c>
      <c r="AO247" s="503"/>
      <c r="AP247" s="503" t="s">
        <v>81</v>
      </c>
      <c r="AQ247" s="503"/>
      <c r="AR247" s="503"/>
      <c r="AS247" s="503"/>
      <c r="AT247" s="503"/>
      <c r="AU247" s="504"/>
      <c r="AV247" s="504"/>
      <c r="AW247" s="494"/>
      <c r="AX247" s="494"/>
      <c r="AY247" s="494"/>
      <c r="AZ247" s="494"/>
      <c r="BA247" s="494"/>
      <c r="BB247" s="494"/>
      <c r="BC247" s="505"/>
      <c r="BD247" s="506"/>
      <c r="BE247" s="490"/>
      <c r="BF247" s="504"/>
      <c r="BG247" s="504"/>
      <c r="BH247" s="507"/>
      <c r="BI247" s="507"/>
      <c r="BJ247" s="507"/>
      <c r="BK247" s="507"/>
      <c r="BL247" s="507"/>
      <c r="BM247" s="507"/>
      <c r="BN247" s="508"/>
      <c r="BO247" s="509"/>
      <c r="BP247" s="490"/>
      <c r="BQ247" s="510"/>
      <c r="BR247" s="510"/>
      <c r="BS247" s="510"/>
      <c r="BT247" s="510"/>
      <c r="BU247" s="510"/>
      <c r="BV247" s="510"/>
      <c r="BW247" s="510"/>
      <c r="BX247" s="510"/>
      <c r="BY247" s="511"/>
      <c r="BZ247" s="512"/>
      <c r="CA247" s="490"/>
      <c r="CB247" s="513"/>
      <c r="CC247" s="513"/>
      <c r="CD247" s="513"/>
      <c r="CE247" s="513"/>
      <c r="CF247" s="513"/>
      <c r="CG247" s="513"/>
      <c r="CH247" s="513"/>
      <c r="CI247" s="513"/>
      <c r="CJ247" s="514"/>
      <c r="CK247" s="513"/>
      <c r="CL247" s="491"/>
      <c r="CM247" s="515"/>
      <c r="CN247" s="515"/>
      <c r="CO247" s="515"/>
      <c r="CP247" s="515"/>
      <c r="CQ247" s="515"/>
      <c r="CR247" s="515"/>
      <c r="CS247" s="515"/>
      <c r="CT247" s="515"/>
      <c r="CU247" s="516"/>
      <c r="CV247" s="515"/>
      <c r="CW247" s="491"/>
      <c r="CX247" s="494"/>
      <c r="CY247" s="494"/>
      <c r="CZ247" s="494"/>
      <c r="DA247" s="494"/>
      <c r="DB247" s="494"/>
      <c r="DC247" s="494"/>
      <c r="DD247" s="494"/>
      <c r="DE247" s="494"/>
      <c r="DF247" s="505"/>
      <c r="DG247" s="494"/>
      <c r="DH247" s="491"/>
      <c r="DI247" s="507"/>
      <c r="DJ247" s="507"/>
      <c r="DK247" s="507"/>
      <c r="DL247" s="507"/>
      <c r="DM247" s="507"/>
      <c r="DN247" s="507"/>
      <c r="DO247" s="507"/>
      <c r="DP247" s="507"/>
      <c r="DQ247" s="517"/>
      <c r="DR247" s="507"/>
      <c r="DS247" s="491"/>
      <c r="DT247" s="494"/>
      <c r="DU247" s="494"/>
      <c r="DV247" s="494"/>
      <c r="DW247" s="494"/>
      <c r="DX247" s="494"/>
      <c r="DY247" s="494"/>
      <c r="DZ247" s="494"/>
      <c r="EA247" s="494"/>
      <c r="EB247" s="495"/>
      <c r="EC247" s="494"/>
      <c r="ED247" s="491"/>
      <c r="EE247" s="494"/>
      <c r="EF247" s="494"/>
      <c r="EG247" s="494"/>
      <c r="EH247" s="494"/>
      <c r="EI247" s="494"/>
      <c r="EJ247" s="494"/>
      <c r="EK247" s="494"/>
      <c r="EL247" s="494"/>
      <c r="EM247" s="495"/>
      <c r="EN247" s="494"/>
      <c r="EO247" s="491"/>
      <c r="EP247" s="518"/>
      <c r="EQ247" s="518"/>
      <c r="ER247" s="518"/>
      <c r="ES247" s="518"/>
      <c r="ET247" s="518"/>
      <c r="EU247" s="518"/>
      <c r="EV247" s="518"/>
      <c r="EW247" s="518"/>
      <c r="EX247" s="519"/>
      <c r="EY247" s="518"/>
      <c r="EZ247" s="491"/>
      <c r="FA247" s="494"/>
      <c r="FB247" s="494"/>
      <c r="FC247" s="494"/>
      <c r="FD247" s="494"/>
      <c r="FE247" s="494"/>
      <c r="FF247" s="494"/>
      <c r="FG247" s="494"/>
      <c r="FH247" s="494"/>
      <c r="FI247" s="495"/>
      <c r="FJ247" s="494"/>
      <c r="FK247" s="491"/>
      <c r="FL247" s="494"/>
      <c r="FM247" s="494"/>
      <c r="FN247" s="494"/>
      <c r="FO247" s="494"/>
      <c r="FP247" s="494"/>
      <c r="FQ247" s="494"/>
      <c r="FR247" s="494"/>
      <c r="FS247" s="494"/>
      <c r="FT247" s="495"/>
      <c r="FU247" s="494"/>
      <c r="FV247" s="491"/>
      <c r="FW247" s="489"/>
      <c r="FX247" s="489"/>
      <c r="FY247" s="489"/>
      <c r="FZ247" s="489"/>
      <c r="GA247" s="489"/>
      <c r="GB247" s="489"/>
    </row>
    <row r="248" spans="1:184" s="27" customFormat="1" ht="16.5" customHeight="1">
      <c r="A248" s="484"/>
      <c r="B248" s="485"/>
      <c r="C248" s="486"/>
      <c r="D248" s="468"/>
      <c r="E248" s="469" t="s">
        <v>37</v>
      </c>
      <c r="F248" s="483">
        <v>1.9890000000000001E-2</v>
      </c>
      <c r="G248" s="23"/>
      <c r="H248" s="483">
        <v>1.65E-3</v>
      </c>
      <c r="I248" s="23"/>
      <c r="J248" s="177"/>
      <c r="K248" s="178"/>
      <c r="L248" s="178"/>
      <c r="M248" s="178"/>
      <c r="N248" s="179"/>
      <c r="O248" s="180"/>
      <c r="Q248" s="40"/>
      <c r="R248" s="40"/>
      <c r="S248" s="40"/>
      <c r="T248" s="40"/>
      <c r="W248" s="40"/>
      <c r="X248" s="40"/>
      <c r="Y248" s="498"/>
      <c r="Z248" s="498"/>
      <c r="AA248" s="499"/>
      <c r="AB248" s="499"/>
      <c r="AC248" s="499"/>
      <c r="AD248" s="500"/>
      <c r="AE248" s="500"/>
      <c r="AF248" s="501"/>
      <c r="AG248" s="501"/>
      <c r="AH248" s="501"/>
      <c r="AI248" s="502"/>
      <c r="AJ248" s="502"/>
      <c r="AK248" s="501"/>
      <c r="AL248" s="501"/>
      <c r="AM248" s="503"/>
      <c r="AN248" s="503" t="s">
        <v>81</v>
      </c>
      <c r="AO248" s="503"/>
      <c r="AP248" s="503" t="s">
        <v>81</v>
      </c>
      <c r="AQ248" s="503"/>
      <c r="AR248" s="503"/>
      <c r="AS248" s="503"/>
      <c r="AT248" s="503"/>
      <c r="AU248" s="504"/>
      <c r="AV248" s="504"/>
      <c r="AW248" s="494"/>
      <c r="AX248" s="494"/>
      <c r="AY248" s="494"/>
      <c r="AZ248" s="494"/>
      <c r="BA248" s="494"/>
      <c r="BB248" s="494"/>
      <c r="BC248" s="505"/>
      <c r="BD248" s="506"/>
      <c r="BE248" s="490"/>
      <c r="BF248" s="504"/>
      <c r="BG248" s="504"/>
      <c r="BH248" s="507"/>
      <c r="BI248" s="507"/>
      <c r="BJ248" s="507"/>
      <c r="BK248" s="507"/>
      <c r="BL248" s="507"/>
      <c r="BM248" s="507"/>
      <c r="BN248" s="508"/>
      <c r="BO248" s="509"/>
      <c r="BP248" s="490"/>
      <c r="BQ248" s="510"/>
      <c r="BR248" s="510"/>
      <c r="BS248" s="510"/>
      <c r="BT248" s="510"/>
      <c r="BU248" s="510"/>
      <c r="BV248" s="510"/>
      <c r="BW248" s="510"/>
      <c r="BX248" s="510"/>
      <c r="BY248" s="511"/>
      <c r="BZ248" s="512"/>
      <c r="CA248" s="490"/>
      <c r="CB248" s="513"/>
      <c r="CC248" s="513"/>
      <c r="CD248" s="513"/>
      <c r="CE248" s="513"/>
      <c r="CF248" s="513"/>
      <c r="CG248" s="513"/>
      <c r="CH248" s="513"/>
      <c r="CI248" s="513"/>
      <c r="CJ248" s="514"/>
      <c r="CK248" s="513"/>
      <c r="CL248" s="491"/>
      <c r="CM248" s="515"/>
      <c r="CN248" s="515"/>
      <c r="CO248" s="515"/>
      <c r="CP248" s="515"/>
      <c r="CQ248" s="515"/>
      <c r="CR248" s="515"/>
      <c r="CS248" s="515"/>
      <c r="CT248" s="515"/>
      <c r="CU248" s="516"/>
      <c r="CV248" s="515"/>
      <c r="CW248" s="491"/>
      <c r="CX248" s="494"/>
      <c r="CY248" s="494"/>
      <c r="CZ248" s="494"/>
      <c r="DA248" s="494"/>
      <c r="DB248" s="494"/>
      <c r="DC248" s="494"/>
      <c r="DD248" s="494"/>
      <c r="DE248" s="494"/>
      <c r="DF248" s="505"/>
      <c r="DG248" s="494"/>
      <c r="DH248" s="491"/>
      <c r="DI248" s="507"/>
      <c r="DJ248" s="507"/>
      <c r="DK248" s="507"/>
      <c r="DL248" s="507"/>
      <c r="DM248" s="507"/>
      <c r="DN248" s="507"/>
      <c r="DO248" s="507"/>
      <c r="DP248" s="507"/>
      <c r="DQ248" s="517"/>
      <c r="DR248" s="507"/>
      <c r="DS248" s="491"/>
      <c r="DT248" s="494"/>
      <c r="DU248" s="494"/>
      <c r="DV248" s="494"/>
      <c r="DW248" s="494"/>
      <c r="DX248" s="494"/>
      <c r="DY248" s="494"/>
      <c r="DZ248" s="494"/>
      <c r="EA248" s="494"/>
      <c r="EB248" s="495"/>
      <c r="EC248" s="494"/>
      <c r="ED248" s="491"/>
      <c r="EE248" s="494"/>
      <c r="EF248" s="494"/>
      <c r="EG248" s="494"/>
      <c r="EH248" s="494"/>
      <c r="EI248" s="494"/>
      <c r="EJ248" s="494"/>
      <c r="EK248" s="494"/>
      <c r="EL248" s="494"/>
      <c r="EM248" s="495"/>
      <c r="EN248" s="494"/>
      <c r="EO248" s="491"/>
      <c r="EP248" s="518"/>
      <c r="EQ248" s="518"/>
      <c r="ER248" s="518"/>
      <c r="ES248" s="518"/>
      <c r="ET248" s="518"/>
      <c r="EU248" s="518"/>
      <c r="EV248" s="518"/>
      <c r="EW248" s="518"/>
      <c r="EX248" s="519"/>
      <c r="EY248" s="518"/>
      <c r="EZ248" s="491"/>
      <c r="FA248" s="494"/>
      <c r="FB248" s="494"/>
      <c r="FC248" s="494"/>
      <c r="FD248" s="494"/>
      <c r="FE248" s="494"/>
      <c r="FF248" s="494"/>
      <c r="FG248" s="494"/>
      <c r="FH248" s="494"/>
      <c r="FI248" s="495"/>
      <c r="FJ248" s="494"/>
      <c r="FK248" s="491"/>
      <c r="FL248" s="494"/>
      <c r="FM248" s="494"/>
      <c r="FN248" s="494"/>
      <c r="FO248" s="494"/>
      <c r="FP248" s="494"/>
      <c r="FQ248" s="494"/>
      <c r="FR248" s="494"/>
      <c r="FS248" s="494"/>
      <c r="FT248" s="495"/>
      <c r="FU248" s="494"/>
      <c r="FV248" s="491"/>
      <c r="FW248" s="489"/>
      <c r="FX248" s="489"/>
      <c r="FY248" s="489"/>
      <c r="FZ248" s="489"/>
      <c r="GA248" s="489"/>
      <c r="GB248" s="489"/>
    </row>
    <row r="249" spans="1:184" s="27" customFormat="1" ht="16.5" customHeight="1">
      <c r="A249" s="484"/>
      <c r="B249" s="485"/>
      <c r="C249" s="486"/>
      <c r="D249" s="482"/>
      <c r="E249" s="469" t="s">
        <v>182</v>
      </c>
      <c r="F249" s="483">
        <v>1.24E-3</v>
      </c>
      <c r="G249" s="23"/>
      <c r="H249" s="483">
        <v>1.1E-4</v>
      </c>
      <c r="I249" s="23"/>
      <c r="J249" s="177"/>
      <c r="K249" s="178"/>
      <c r="L249" s="178"/>
      <c r="M249" s="178"/>
      <c r="N249" s="179"/>
      <c r="O249" s="180"/>
      <c r="Q249" s="40"/>
      <c r="R249" s="40"/>
      <c r="S249" s="40"/>
      <c r="T249" s="40"/>
      <c r="W249" s="40"/>
      <c r="X249" s="40"/>
      <c r="Y249" s="498"/>
      <c r="Z249" s="498"/>
      <c r="AA249" s="499"/>
      <c r="AB249" s="499"/>
      <c r="AC249" s="499"/>
      <c r="AD249" s="500"/>
      <c r="AE249" s="500"/>
      <c r="AF249" s="501"/>
      <c r="AG249" s="501"/>
      <c r="AH249" s="501"/>
      <c r="AI249" s="502"/>
      <c r="AJ249" s="502"/>
      <c r="AK249" s="501"/>
      <c r="AL249" s="501"/>
      <c r="AM249" s="503"/>
      <c r="AN249" s="503" t="s">
        <v>81</v>
      </c>
      <c r="AO249" s="503"/>
      <c r="AP249" s="503" t="s">
        <v>81</v>
      </c>
      <c r="AQ249" s="503"/>
      <c r="AR249" s="503"/>
      <c r="AS249" s="503"/>
      <c r="AT249" s="503"/>
      <c r="AU249" s="504"/>
      <c r="AV249" s="504"/>
      <c r="AW249" s="494"/>
      <c r="AX249" s="494"/>
      <c r="AY249" s="494"/>
      <c r="AZ249" s="494"/>
      <c r="BA249" s="494"/>
      <c r="BB249" s="494"/>
      <c r="BC249" s="505"/>
      <c r="BD249" s="506"/>
      <c r="BE249" s="490"/>
      <c r="BF249" s="504"/>
      <c r="BG249" s="504"/>
      <c r="BH249" s="507"/>
      <c r="BI249" s="507"/>
      <c r="BJ249" s="507"/>
      <c r="BK249" s="507"/>
      <c r="BL249" s="507"/>
      <c r="BM249" s="507"/>
      <c r="BN249" s="508"/>
      <c r="BO249" s="509"/>
      <c r="BP249" s="490"/>
      <c r="BQ249" s="510"/>
      <c r="BR249" s="510"/>
      <c r="BS249" s="510"/>
      <c r="BT249" s="510"/>
      <c r="BU249" s="510"/>
      <c r="BV249" s="510"/>
      <c r="BW249" s="510"/>
      <c r="BX249" s="510"/>
      <c r="BY249" s="511"/>
      <c r="BZ249" s="512"/>
      <c r="CA249" s="490"/>
      <c r="CB249" s="513"/>
      <c r="CC249" s="513"/>
      <c r="CD249" s="513"/>
      <c r="CE249" s="513"/>
      <c r="CF249" s="513"/>
      <c r="CG249" s="513"/>
      <c r="CH249" s="513"/>
      <c r="CI249" s="513"/>
      <c r="CJ249" s="514"/>
      <c r="CK249" s="513"/>
      <c r="CL249" s="491"/>
      <c r="CM249" s="515"/>
      <c r="CN249" s="515"/>
      <c r="CO249" s="515"/>
      <c r="CP249" s="515"/>
      <c r="CQ249" s="515"/>
      <c r="CR249" s="515"/>
      <c r="CS249" s="515"/>
      <c r="CT249" s="515"/>
      <c r="CU249" s="516"/>
      <c r="CV249" s="515"/>
      <c r="CW249" s="491"/>
      <c r="CX249" s="494"/>
      <c r="CY249" s="494"/>
      <c r="CZ249" s="494"/>
      <c r="DA249" s="494"/>
      <c r="DB249" s="494"/>
      <c r="DC249" s="494"/>
      <c r="DD249" s="494"/>
      <c r="DE249" s="494"/>
      <c r="DF249" s="505"/>
      <c r="DG249" s="494"/>
      <c r="DH249" s="491"/>
      <c r="DI249" s="507"/>
      <c r="DJ249" s="507"/>
      <c r="DK249" s="507"/>
      <c r="DL249" s="507"/>
      <c r="DM249" s="507"/>
      <c r="DN249" s="507"/>
      <c r="DO249" s="507"/>
      <c r="DP249" s="507"/>
      <c r="DQ249" s="517"/>
      <c r="DR249" s="507"/>
      <c r="DS249" s="491"/>
      <c r="DT249" s="494"/>
      <c r="DU249" s="494"/>
      <c r="DV249" s="494"/>
      <c r="DW249" s="494"/>
      <c r="DX249" s="494"/>
      <c r="DY249" s="494"/>
      <c r="DZ249" s="494"/>
      <c r="EA249" s="494"/>
      <c r="EB249" s="495"/>
      <c r="EC249" s="494"/>
      <c r="ED249" s="491"/>
      <c r="EE249" s="494"/>
      <c r="EF249" s="494"/>
      <c r="EG249" s="494"/>
      <c r="EH249" s="494"/>
      <c r="EI249" s="494"/>
      <c r="EJ249" s="494"/>
      <c r="EK249" s="494"/>
      <c r="EL249" s="494"/>
      <c r="EM249" s="495"/>
      <c r="EN249" s="494"/>
      <c r="EO249" s="491"/>
      <c r="EP249" s="518"/>
      <c r="EQ249" s="518"/>
      <c r="ER249" s="518"/>
      <c r="ES249" s="518"/>
      <c r="ET249" s="518"/>
      <c r="EU249" s="518"/>
      <c r="EV249" s="518"/>
      <c r="EW249" s="518"/>
      <c r="EX249" s="519"/>
      <c r="EY249" s="518"/>
      <c r="EZ249" s="491"/>
      <c r="FA249" s="494"/>
      <c r="FB249" s="494"/>
      <c r="FC249" s="494"/>
      <c r="FD249" s="494"/>
      <c r="FE249" s="494"/>
      <c r="FF249" s="494"/>
      <c r="FG249" s="494"/>
      <c r="FH249" s="494"/>
      <c r="FI249" s="495"/>
      <c r="FJ249" s="494"/>
      <c r="FK249" s="491"/>
      <c r="FL249" s="494"/>
      <c r="FM249" s="494"/>
      <c r="FN249" s="494"/>
      <c r="FO249" s="494"/>
      <c r="FP249" s="494"/>
      <c r="FQ249" s="494"/>
      <c r="FR249" s="494"/>
      <c r="FS249" s="494"/>
      <c r="FT249" s="495"/>
      <c r="FU249" s="494"/>
      <c r="FV249" s="491"/>
      <c r="FW249" s="489"/>
      <c r="FX249" s="489"/>
      <c r="FY249" s="489"/>
      <c r="FZ249" s="489"/>
      <c r="GA249" s="489"/>
      <c r="GB249" s="489"/>
    </row>
    <row r="250" spans="1:184" s="27" customFormat="1" ht="16.5" customHeight="1">
      <c r="A250" s="484"/>
      <c r="B250" s="485"/>
      <c r="C250" s="486"/>
      <c r="D250" s="469" t="s">
        <v>183</v>
      </c>
      <c r="E250" s="469"/>
      <c r="F250" s="483">
        <v>1.7069999999999998E-2</v>
      </c>
      <c r="G250" s="23"/>
      <c r="H250" s="483">
        <v>1.7069999999999998E-2</v>
      </c>
      <c r="I250" s="23"/>
      <c r="J250" s="177"/>
      <c r="K250" s="178"/>
      <c r="L250" s="178"/>
      <c r="M250" s="178"/>
      <c r="N250" s="179"/>
      <c r="O250" s="180"/>
      <c r="Q250" s="40"/>
      <c r="R250" s="40"/>
      <c r="S250" s="40"/>
      <c r="T250" s="40"/>
      <c r="W250" s="40"/>
      <c r="X250" s="40"/>
      <c r="Y250" s="498"/>
      <c r="Z250" s="498"/>
      <c r="AA250" s="499"/>
      <c r="AB250" s="499"/>
      <c r="AC250" s="499"/>
      <c r="AD250" s="500"/>
      <c r="AE250" s="500"/>
      <c r="AF250" s="501"/>
      <c r="AG250" s="501"/>
      <c r="AH250" s="501"/>
      <c r="AI250" s="502"/>
      <c r="AJ250" s="502"/>
      <c r="AK250" s="501"/>
      <c r="AL250" s="501"/>
      <c r="AM250" s="503"/>
      <c r="AN250" s="503" t="s">
        <v>81</v>
      </c>
      <c r="AO250" s="503"/>
      <c r="AP250" s="503" t="s">
        <v>81</v>
      </c>
      <c r="AQ250" s="503"/>
      <c r="AR250" s="503"/>
      <c r="AS250" s="503"/>
      <c r="AT250" s="503"/>
      <c r="AU250" s="504"/>
      <c r="AV250" s="504"/>
      <c r="AW250" s="494"/>
      <c r="AX250" s="494"/>
      <c r="AY250" s="494"/>
      <c r="AZ250" s="494"/>
      <c r="BA250" s="494"/>
      <c r="BB250" s="494"/>
      <c r="BC250" s="505"/>
      <c r="BD250" s="506"/>
      <c r="BE250" s="490"/>
      <c r="BF250" s="504"/>
      <c r="BG250" s="504"/>
      <c r="BH250" s="507"/>
      <c r="BI250" s="507"/>
      <c r="BJ250" s="507"/>
      <c r="BK250" s="507"/>
      <c r="BL250" s="507"/>
      <c r="BM250" s="507"/>
      <c r="BN250" s="508"/>
      <c r="BO250" s="509"/>
      <c r="BP250" s="490"/>
      <c r="BQ250" s="510"/>
      <c r="BR250" s="510"/>
      <c r="BS250" s="510"/>
      <c r="BT250" s="510"/>
      <c r="BU250" s="510"/>
      <c r="BV250" s="510"/>
      <c r="BW250" s="510"/>
      <c r="BX250" s="510"/>
      <c r="BY250" s="511"/>
      <c r="BZ250" s="512"/>
      <c r="CA250" s="490"/>
      <c r="CB250" s="513"/>
      <c r="CC250" s="513"/>
      <c r="CD250" s="513"/>
      <c r="CE250" s="513"/>
      <c r="CF250" s="513"/>
      <c r="CG250" s="513"/>
      <c r="CH250" s="513"/>
      <c r="CI250" s="513"/>
      <c r="CJ250" s="514"/>
      <c r="CK250" s="513"/>
      <c r="CL250" s="491"/>
      <c r="CM250" s="515"/>
      <c r="CN250" s="515"/>
      <c r="CO250" s="515"/>
      <c r="CP250" s="515"/>
      <c r="CQ250" s="515"/>
      <c r="CR250" s="515"/>
      <c r="CS250" s="515"/>
      <c r="CT250" s="515"/>
      <c r="CU250" s="516"/>
      <c r="CV250" s="515"/>
      <c r="CW250" s="491"/>
      <c r="CX250" s="494"/>
      <c r="CY250" s="494"/>
      <c r="CZ250" s="494"/>
      <c r="DA250" s="494"/>
      <c r="DB250" s="494"/>
      <c r="DC250" s="494"/>
      <c r="DD250" s="494"/>
      <c r="DE250" s="494"/>
      <c r="DF250" s="505"/>
      <c r="DG250" s="494"/>
      <c r="DH250" s="491"/>
      <c r="DI250" s="507"/>
      <c r="DJ250" s="507"/>
      <c r="DK250" s="507"/>
      <c r="DL250" s="507"/>
      <c r="DM250" s="507"/>
      <c r="DN250" s="507"/>
      <c r="DO250" s="507"/>
      <c r="DP250" s="507"/>
      <c r="DQ250" s="517"/>
      <c r="DR250" s="507"/>
      <c r="DS250" s="491"/>
      <c r="DT250" s="494"/>
      <c r="DU250" s="494"/>
      <c r="DV250" s="494"/>
      <c r="DW250" s="494"/>
      <c r="DX250" s="494"/>
      <c r="DY250" s="494"/>
      <c r="DZ250" s="494"/>
      <c r="EA250" s="494"/>
      <c r="EB250" s="495"/>
      <c r="EC250" s="494"/>
      <c r="ED250" s="491"/>
      <c r="EE250" s="494"/>
      <c r="EF250" s="494"/>
      <c r="EG250" s="494"/>
      <c r="EH250" s="494"/>
      <c r="EI250" s="494"/>
      <c r="EJ250" s="494"/>
      <c r="EK250" s="494"/>
      <c r="EL250" s="494"/>
      <c r="EM250" s="495"/>
      <c r="EN250" s="494"/>
      <c r="EO250" s="491"/>
      <c r="EP250" s="518"/>
      <c r="EQ250" s="518"/>
      <c r="ER250" s="518"/>
      <c r="ES250" s="518"/>
      <c r="ET250" s="518"/>
      <c r="EU250" s="518"/>
      <c r="EV250" s="518"/>
      <c r="EW250" s="518"/>
      <c r="EX250" s="519"/>
      <c r="EY250" s="518"/>
      <c r="EZ250" s="491"/>
      <c r="FA250" s="494"/>
      <c r="FB250" s="494"/>
      <c r="FC250" s="494"/>
      <c r="FD250" s="494"/>
      <c r="FE250" s="494"/>
      <c r="FF250" s="494"/>
      <c r="FG250" s="494"/>
      <c r="FH250" s="494"/>
      <c r="FI250" s="495"/>
      <c r="FJ250" s="494"/>
      <c r="FK250" s="491"/>
      <c r="FL250" s="494"/>
      <c r="FM250" s="494"/>
      <c r="FN250" s="494"/>
      <c r="FO250" s="494"/>
      <c r="FP250" s="494"/>
      <c r="FQ250" s="494"/>
      <c r="FR250" s="494"/>
      <c r="FS250" s="494"/>
      <c r="FT250" s="495"/>
      <c r="FU250" s="494"/>
      <c r="FV250" s="491"/>
      <c r="FW250" s="489"/>
      <c r="FX250" s="489"/>
      <c r="FY250" s="489"/>
      <c r="FZ250" s="489"/>
      <c r="GA250" s="489"/>
      <c r="GB250" s="489"/>
    </row>
    <row r="251" spans="1:184" s="27" customFormat="1" ht="16.5" customHeight="1">
      <c r="A251" s="484"/>
      <c r="B251" s="485"/>
      <c r="C251" s="486"/>
      <c r="D251" s="469" t="s">
        <v>2306</v>
      </c>
      <c r="E251" s="469"/>
      <c r="F251" s="483">
        <v>0.13350999999999999</v>
      </c>
      <c r="G251" s="23"/>
      <c r="H251" s="483" t="s">
        <v>10</v>
      </c>
      <c r="I251" s="23"/>
      <c r="J251" s="177"/>
      <c r="K251" s="178"/>
      <c r="L251" s="178"/>
      <c r="M251" s="178"/>
      <c r="N251" s="179"/>
      <c r="O251" s="180"/>
      <c r="Q251" s="40"/>
      <c r="R251" s="40"/>
      <c r="S251" s="40"/>
      <c r="T251" s="40"/>
      <c r="W251" s="40"/>
      <c r="X251" s="40"/>
      <c r="Y251" s="498"/>
      <c r="Z251" s="498"/>
      <c r="AA251" s="499"/>
      <c r="AB251" s="499"/>
      <c r="AC251" s="499"/>
      <c r="AD251" s="500"/>
      <c r="AE251" s="500"/>
      <c r="AF251" s="501"/>
      <c r="AG251" s="501"/>
      <c r="AH251" s="501"/>
      <c r="AI251" s="502"/>
      <c r="AJ251" s="502"/>
      <c r="AK251" s="501"/>
      <c r="AL251" s="501"/>
      <c r="AM251" s="503"/>
      <c r="AN251" s="503" t="s">
        <v>81</v>
      </c>
      <c r="AO251" s="503"/>
      <c r="AP251" s="503" t="s">
        <v>81</v>
      </c>
      <c r="AQ251" s="503"/>
      <c r="AR251" s="503"/>
      <c r="AS251" s="503"/>
      <c r="AT251" s="503"/>
      <c r="AU251" s="504"/>
      <c r="AV251" s="504"/>
      <c r="AW251" s="494"/>
      <c r="AX251" s="494"/>
      <c r="AY251" s="494"/>
      <c r="AZ251" s="494"/>
      <c r="BA251" s="494"/>
      <c r="BB251" s="494"/>
      <c r="BC251" s="505"/>
      <c r="BD251" s="506"/>
      <c r="BE251" s="490"/>
      <c r="BF251" s="504"/>
      <c r="BG251" s="504"/>
      <c r="BH251" s="507"/>
      <c r="BI251" s="507"/>
      <c r="BJ251" s="507"/>
      <c r="BK251" s="507"/>
      <c r="BL251" s="507"/>
      <c r="BM251" s="507"/>
      <c r="BN251" s="508"/>
      <c r="BO251" s="509"/>
      <c r="BP251" s="490"/>
      <c r="BQ251" s="510"/>
      <c r="BR251" s="510"/>
      <c r="BS251" s="510"/>
      <c r="BT251" s="510"/>
      <c r="BU251" s="510"/>
      <c r="BV251" s="510"/>
      <c r="BW251" s="510"/>
      <c r="BX251" s="510"/>
      <c r="BY251" s="511"/>
      <c r="BZ251" s="512"/>
      <c r="CA251" s="490"/>
      <c r="CB251" s="513"/>
      <c r="CC251" s="513"/>
      <c r="CD251" s="513"/>
      <c r="CE251" s="513"/>
      <c r="CF251" s="513"/>
      <c r="CG251" s="513"/>
      <c r="CH251" s="513"/>
      <c r="CI251" s="513"/>
      <c r="CJ251" s="514"/>
      <c r="CK251" s="513"/>
      <c r="CL251" s="491"/>
      <c r="CM251" s="515"/>
      <c r="CN251" s="515"/>
      <c r="CO251" s="515"/>
      <c r="CP251" s="515"/>
      <c r="CQ251" s="515"/>
      <c r="CR251" s="515"/>
      <c r="CS251" s="515"/>
      <c r="CT251" s="515"/>
      <c r="CU251" s="516"/>
      <c r="CV251" s="515"/>
      <c r="CW251" s="491"/>
      <c r="CX251" s="494"/>
      <c r="CY251" s="494"/>
      <c r="CZ251" s="494"/>
      <c r="DA251" s="494"/>
      <c r="DB251" s="494"/>
      <c r="DC251" s="494"/>
      <c r="DD251" s="494"/>
      <c r="DE251" s="494"/>
      <c r="DF251" s="505"/>
      <c r="DG251" s="494"/>
      <c r="DH251" s="491"/>
      <c r="DI251" s="507"/>
      <c r="DJ251" s="507"/>
      <c r="DK251" s="507"/>
      <c r="DL251" s="507"/>
      <c r="DM251" s="507"/>
      <c r="DN251" s="507"/>
      <c r="DO251" s="507"/>
      <c r="DP251" s="507"/>
      <c r="DQ251" s="517"/>
      <c r="DR251" s="507"/>
      <c r="DS251" s="491"/>
      <c r="DT251" s="494"/>
      <c r="DU251" s="494"/>
      <c r="DV251" s="494"/>
      <c r="DW251" s="494"/>
      <c r="DX251" s="494"/>
      <c r="DY251" s="494"/>
      <c r="DZ251" s="494"/>
      <c r="EA251" s="494"/>
      <c r="EB251" s="495"/>
      <c r="EC251" s="494"/>
      <c r="ED251" s="491"/>
      <c r="EE251" s="494"/>
      <c r="EF251" s="494"/>
      <c r="EG251" s="494"/>
      <c r="EH251" s="494"/>
      <c r="EI251" s="494"/>
      <c r="EJ251" s="494"/>
      <c r="EK251" s="494"/>
      <c r="EL251" s="494"/>
      <c r="EM251" s="495"/>
      <c r="EN251" s="494"/>
      <c r="EO251" s="491"/>
      <c r="EP251" s="518"/>
      <c r="EQ251" s="518"/>
      <c r="ER251" s="518"/>
      <c r="ES251" s="518"/>
      <c r="ET251" s="518"/>
      <c r="EU251" s="518"/>
      <c r="EV251" s="518"/>
      <c r="EW251" s="518"/>
      <c r="EX251" s="519"/>
      <c r="EY251" s="518"/>
      <c r="EZ251" s="491"/>
      <c r="FA251" s="494"/>
      <c r="FB251" s="494"/>
      <c r="FC251" s="494"/>
      <c r="FD251" s="494"/>
      <c r="FE251" s="494"/>
      <c r="FF251" s="494"/>
      <c r="FG251" s="494"/>
      <c r="FH251" s="494"/>
      <c r="FI251" s="495"/>
      <c r="FJ251" s="494"/>
      <c r="FK251" s="491"/>
      <c r="FL251" s="494"/>
      <c r="FM251" s="494"/>
      <c r="FN251" s="494"/>
      <c r="FO251" s="494"/>
      <c r="FP251" s="494"/>
      <c r="FQ251" s="494"/>
      <c r="FR251" s="494"/>
      <c r="FS251" s="494"/>
      <c r="FT251" s="495"/>
      <c r="FU251" s="494"/>
      <c r="FV251" s="491"/>
      <c r="FW251" s="489"/>
      <c r="FX251" s="489"/>
      <c r="FY251" s="489"/>
      <c r="FZ251" s="489"/>
      <c r="GA251" s="489"/>
      <c r="GB251" s="489"/>
    </row>
    <row r="252" spans="1:184" s="27" customFormat="1" ht="16.5" customHeight="1" thickBot="1">
      <c r="A252" s="484"/>
      <c r="B252" s="485"/>
      <c r="C252" s="486"/>
      <c r="D252" s="487" t="s">
        <v>184</v>
      </c>
      <c r="E252" s="488"/>
      <c r="F252" s="76">
        <f>SUM(F241:F251)</f>
        <v>1</v>
      </c>
      <c r="G252" s="23"/>
      <c r="H252" s="76">
        <f>SUM(H241:H251)</f>
        <v>0.63289000000000017</v>
      </c>
      <c r="I252" s="23"/>
      <c r="J252" s="177"/>
      <c r="K252" s="178"/>
      <c r="L252" s="178"/>
      <c r="M252" s="178"/>
      <c r="N252" s="179"/>
      <c r="O252" s="180"/>
      <c r="Q252" s="40"/>
      <c r="R252" s="40"/>
      <c r="S252" s="40"/>
      <c r="T252" s="40"/>
      <c r="W252" s="40"/>
      <c r="X252" s="40"/>
      <c r="Y252" s="498"/>
      <c r="Z252" s="498"/>
      <c r="AA252" s="499"/>
      <c r="AB252" s="499"/>
      <c r="AC252" s="499"/>
      <c r="AD252" s="500"/>
      <c r="AE252" s="500"/>
      <c r="AF252" s="501"/>
      <c r="AG252" s="501"/>
      <c r="AH252" s="501"/>
      <c r="AI252" s="502"/>
      <c r="AJ252" s="502"/>
      <c r="AK252" s="501"/>
      <c r="AL252" s="501"/>
      <c r="AM252" s="503"/>
      <c r="AN252" s="503" t="s">
        <v>81</v>
      </c>
      <c r="AO252" s="503"/>
      <c r="AP252" s="503" t="s">
        <v>81</v>
      </c>
      <c r="AQ252" s="503"/>
      <c r="AR252" s="503"/>
      <c r="AS252" s="503"/>
      <c r="AT252" s="503"/>
      <c r="AU252" s="504"/>
      <c r="AV252" s="504"/>
      <c r="AW252" s="494"/>
      <c r="AX252" s="494"/>
      <c r="AY252" s="494"/>
      <c r="AZ252" s="494"/>
      <c r="BA252" s="494"/>
      <c r="BB252" s="494"/>
      <c r="BC252" s="505"/>
      <c r="BD252" s="506"/>
      <c r="BE252" s="490"/>
      <c r="BF252" s="504"/>
      <c r="BG252" s="504"/>
      <c r="BH252" s="507"/>
      <c r="BI252" s="507"/>
      <c r="BJ252" s="507"/>
      <c r="BK252" s="507"/>
      <c r="BL252" s="507"/>
      <c r="BM252" s="507"/>
      <c r="BN252" s="508"/>
      <c r="BO252" s="509"/>
      <c r="BP252" s="490"/>
      <c r="BQ252" s="510"/>
      <c r="BR252" s="510"/>
      <c r="BS252" s="510"/>
      <c r="BT252" s="510"/>
      <c r="BU252" s="510"/>
      <c r="BV252" s="510"/>
      <c r="BW252" s="510"/>
      <c r="BX252" s="510"/>
      <c r="BY252" s="511"/>
      <c r="BZ252" s="512"/>
      <c r="CA252" s="490"/>
      <c r="CB252" s="513"/>
      <c r="CC252" s="513"/>
      <c r="CD252" s="513"/>
      <c r="CE252" s="513"/>
      <c r="CF252" s="513"/>
      <c r="CG252" s="513"/>
      <c r="CH252" s="513"/>
      <c r="CI252" s="513"/>
      <c r="CJ252" s="514"/>
      <c r="CK252" s="513"/>
      <c r="CL252" s="491"/>
      <c r="CM252" s="515"/>
      <c r="CN252" s="515"/>
      <c r="CO252" s="515"/>
      <c r="CP252" s="515"/>
      <c r="CQ252" s="515"/>
      <c r="CR252" s="515"/>
      <c r="CS252" s="515"/>
      <c r="CT252" s="515"/>
      <c r="CU252" s="516"/>
      <c r="CV252" s="515"/>
      <c r="CW252" s="491"/>
      <c r="CX252" s="494"/>
      <c r="CY252" s="494"/>
      <c r="CZ252" s="494"/>
      <c r="DA252" s="494"/>
      <c r="DB252" s="494"/>
      <c r="DC252" s="494"/>
      <c r="DD252" s="494"/>
      <c r="DE252" s="494"/>
      <c r="DF252" s="505"/>
      <c r="DG252" s="494"/>
      <c r="DH252" s="491"/>
      <c r="DI252" s="507"/>
      <c r="DJ252" s="507"/>
      <c r="DK252" s="507"/>
      <c r="DL252" s="507"/>
      <c r="DM252" s="507"/>
      <c r="DN252" s="507"/>
      <c r="DO252" s="507"/>
      <c r="DP252" s="507"/>
      <c r="DQ252" s="517"/>
      <c r="DR252" s="507"/>
      <c r="DS252" s="491"/>
      <c r="DT252" s="494"/>
      <c r="DU252" s="494"/>
      <c r="DV252" s="494"/>
      <c r="DW252" s="494"/>
      <c r="DX252" s="494"/>
      <c r="DY252" s="494"/>
      <c r="DZ252" s="494"/>
      <c r="EA252" s="494"/>
      <c r="EB252" s="495"/>
      <c r="EC252" s="494"/>
      <c r="ED252" s="491"/>
      <c r="EE252" s="494"/>
      <c r="EF252" s="494"/>
      <c r="EG252" s="494"/>
      <c r="EH252" s="494"/>
      <c r="EI252" s="494"/>
      <c r="EJ252" s="494"/>
      <c r="EK252" s="494"/>
      <c r="EL252" s="494"/>
      <c r="EM252" s="495"/>
      <c r="EN252" s="494"/>
      <c r="EO252" s="491"/>
      <c r="EP252" s="518"/>
      <c r="EQ252" s="518"/>
      <c r="ER252" s="518"/>
      <c r="ES252" s="518"/>
      <c r="ET252" s="518"/>
      <c r="EU252" s="518"/>
      <c r="EV252" s="518"/>
      <c r="EW252" s="518"/>
      <c r="EX252" s="519"/>
      <c r="EY252" s="518"/>
      <c r="EZ252" s="491"/>
      <c r="FA252" s="494"/>
      <c r="FB252" s="494"/>
      <c r="FC252" s="494"/>
      <c r="FD252" s="494"/>
      <c r="FE252" s="494"/>
      <c r="FF252" s="494"/>
      <c r="FG252" s="494"/>
      <c r="FH252" s="494"/>
      <c r="FI252" s="495"/>
      <c r="FJ252" s="494"/>
      <c r="FK252" s="491"/>
      <c r="FL252" s="494"/>
      <c r="FM252" s="494"/>
      <c r="FN252" s="494"/>
      <c r="FO252" s="494"/>
      <c r="FP252" s="494"/>
      <c r="FQ252" s="494"/>
      <c r="FR252" s="494"/>
      <c r="FS252" s="494"/>
      <c r="FT252" s="495"/>
      <c r="FU252" s="494"/>
      <c r="FV252" s="491"/>
      <c r="FW252" s="489"/>
      <c r="FX252" s="489"/>
      <c r="FY252" s="489"/>
      <c r="FZ252" s="489"/>
      <c r="GA252" s="489"/>
      <c r="GB252" s="489"/>
    </row>
    <row r="253" spans="1:184" s="27" customFormat="1" ht="16.5" customHeight="1" thickTop="1">
      <c r="A253" s="485"/>
      <c r="B253" s="485"/>
      <c r="C253" s="486"/>
      <c r="D253" s="496"/>
      <c r="E253" s="486"/>
      <c r="F253" s="175"/>
      <c r="G253" s="176"/>
      <c r="H253" s="175"/>
      <c r="I253" s="23"/>
      <c r="J253" s="177"/>
      <c r="K253" s="178"/>
      <c r="L253" s="178"/>
      <c r="M253" s="178"/>
      <c r="N253" s="179"/>
      <c r="O253" s="180"/>
      <c r="Q253" s="40"/>
      <c r="R253" s="40"/>
      <c r="S253" s="40"/>
      <c r="T253" s="40"/>
      <c r="W253" s="40"/>
      <c r="X253" s="40"/>
      <c r="Y253" s="543"/>
      <c r="Z253" s="543"/>
      <c r="AA253" s="544"/>
      <c r="AB253" s="544"/>
      <c r="AC253" s="544"/>
      <c r="AD253" s="545"/>
      <c r="AE253" s="545"/>
      <c r="AF253" s="546"/>
      <c r="AG253" s="546"/>
      <c r="AH253" s="546"/>
      <c r="AI253" s="547"/>
      <c r="AJ253" s="547"/>
      <c r="AK253" s="546"/>
      <c r="AL253" s="546"/>
      <c r="AM253" s="548"/>
      <c r="AN253" s="548"/>
      <c r="AO253" s="548"/>
      <c r="AP253" s="548"/>
      <c r="AQ253" s="548"/>
      <c r="AR253" s="548"/>
      <c r="AS253" s="548"/>
      <c r="AT253" s="548"/>
      <c r="AU253" s="504"/>
      <c r="AV253" s="504"/>
      <c r="AW253" s="494"/>
      <c r="AX253" s="494"/>
      <c r="AY253" s="494"/>
      <c r="AZ253" s="494"/>
      <c r="BA253" s="494"/>
      <c r="BB253" s="494"/>
      <c r="BC253" s="505"/>
      <c r="BD253" s="506"/>
      <c r="BE253" s="490"/>
      <c r="BF253" s="504"/>
      <c r="BG253" s="504"/>
      <c r="BH253" s="507"/>
      <c r="BI253" s="507"/>
      <c r="BJ253" s="507"/>
      <c r="BK253" s="507"/>
      <c r="BL253" s="507"/>
      <c r="BM253" s="507"/>
      <c r="BN253" s="508"/>
      <c r="BO253" s="509"/>
      <c r="BP253" s="490"/>
      <c r="BQ253" s="510"/>
      <c r="BR253" s="510"/>
      <c r="BS253" s="510"/>
      <c r="BT253" s="510"/>
      <c r="BU253" s="510"/>
      <c r="BV253" s="510"/>
      <c r="BW253" s="510"/>
      <c r="BX253" s="510"/>
      <c r="BY253" s="511"/>
      <c r="BZ253" s="512"/>
      <c r="CA253" s="490"/>
      <c r="CB253" s="513"/>
      <c r="CC253" s="513"/>
      <c r="CD253" s="513"/>
      <c r="CE253" s="513"/>
      <c r="CF253" s="513"/>
      <c r="CG253" s="513"/>
      <c r="CH253" s="513"/>
      <c r="CI253" s="513"/>
      <c r="CJ253" s="514"/>
      <c r="CK253" s="513"/>
      <c r="CL253" s="491"/>
      <c r="CM253" s="515"/>
      <c r="CN253" s="515"/>
      <c r="CO253" s="515"/>
      <c r="CP253" s="515"/>
      <c r="CQ253" s="515"/>
      <c r="CR253" s="515"/>
      <c r="CS253" s="515"/>
      <c r="CT253" s="515"/>
      <c r="CU253" s="516"/>
      <c r="CV253" s="515"/>
      <c r="CW253" s="491"/>
      <c r="CX253" s="494"/>
      <c r="CY253" s="494"/>
      <c r="CZ253" s="494"/>
      <c r="DA253" s="494"/>
      <c r="DB253" s="494"/>
      <c r="DC253" s="494"/>
      <c r="DD253" s="494"/>
      <c r="DE253" s="494"/>
      <c r="DF253" s="505"/>
      <c r="DG253" s="494"/>
      <c r="DH253" s="491"/>
      <c r="DI253" s="507"/>
      <c r="DJ253" s="507"/>
      <c r="DK253" s="507"/>
      <c r="DL253" s="507"/>
      <c r="DM253" s="507"/>
      <c r="DN253" s="507"/>
      <c r="DO253" s="507"/>
      <c r="DP253" s="507"/>
      <c r="DQ253" s="517"/>
      <c r="DR253" s="507"/>
      <c r="DS253" s="491"/>
      <c r="DT253" s="494"/>
      <c r="DU253" s="494"/>
      <c r="DV253" s="494"/>
      <c r="DW253" s="494"/>
      <c r="DX253" s="494"/>
      <c r="DY253" s="494"/>
      <c r="DZ253" s="494"/>
      <c r="EA253" s="494"/>
      <c r="EB253" s="495"/>
      <c r="EC253" s="494"/>
      <c r="ED253" s="491"/>
      <c r="EE253" s="494"/>
      <c r="EF253" s="494"/>
      <c r="EG253" s="494"/>
      <c r="EH253" s="494"/>
      <c r="EI253" s="494"/>
      <c r="EJ253" s="494"/>
      <c r="EK253" s="494"/>
      <c r="EL253" s="494"/>
      <c r="EM253" s="495"/>
      <c r="EN253" s="494"/>
      <c r="EO253" s="491"/>
      <c r="EP253" s="518"/>
      <c r="EQ253" s="518"/>
      <c r="ER253" s="518"/>
      <c r="ES253" s="518"/>
      <c r="ET253" s="518"/>
      <c r="EU253" s="518"/>
      <c r="EV253" s="518"/>
      <c r="EW253" s="518"/>
      <c r="EX253" s="519"/>
      <c r="EY253" s="518"/>
      <c r="EZ253" s="491"/>
      <c r="FA253" s="494"/>
      <c r="FB253" s="494"/>
      <c r="FC253" s="494"/>
      <c r="FD253" s="494"/>
      <c r="FE253" s="494"/>
      <c r="FF253" s="494"/>
      <c r="FG253" s="494"/>
      <c r="FH253" s="494"/>
      <c r="FI253" s="495"/>
      <c r="FJ253" s="494"/>
      <c r="FK253" s="491"/>
      <c r="FL253" s="494"/>
      <c r="FM253" s="494"/>
      <c r="FN253" s="494"/>
      <c r="FO253" s="494"/>
      <c r="FP253" s="494"/>
      <c r="FQ253" s="494"/>
      <c r="FR253" s="494"/>
      <c r="FS253" s="494"/>
      <c r="FT253" s="495"/>
      <c r="FU253" s="494"/>
      <c r="FV253" s="491"/>
      <c r="FW253" s="489"/>
      <c r="FX253" s="489"/>
      <c r="FY253" s="489"/>
      <c r="FZ253" s="489"/>
      <c r="GA253" s="489"/>
      <c r="GB253" s="489"/>
    </row>
    <row r="254" spans="1:184" s="27" customFormat="1" ht="16.5" customHeight="1">
      <c r="A254" s="484"/>
      <c r="B254" s="485"/>
      <c r="C254" s="486"/>
      <c r="D254" s="496"/>
      <c r="E254" s="486"/>
      <c r="F254" s="175"/>
      <c r="G254" s="176"/>
      <c r="H254" s="175"/>
      <c r="I254" s="23"/>
      <c r="J254" s="177"/>
      <c r="K254" s="178"/>
      <c r="L254" s="178"/>
      <c r="M254" s="178"/>
      <c r="N254" s="179"/>
      <c r="O254" s="180"/>
      <c r="Q254" s="40"/>
      <c r="R254" s="40"/>
      <c r="S254" s="40"/>
      <c r="T254" s="40"/>
      <c r="W254" s="40"/>
      <c r="X254" s="40"/>
      <c r="Y254" s="498"/>
      <c r="Z254" s="498"/>
      <c r="AA254" s="499"/>
      <c r="AB254" s="499"/>
      <c r="AC254" s="499"/>
      <c r="AD254" s="500"/>
      <c r="AE254" s="500"/>
      <c r="AF254" s="501"/>
      <c r="AG254" s="501"/>
      <c r="AH254" s="501"/>
      <c r="AI254" s="502"/>
      <c r="AJ254" s="502"/>
      <c r="AK254" s="501"/>
      <c r="AL254" s="501"/>
      <c r="AM254" s="503"/>
      <c r="AN254" s="503" t="s">
        <v>81</v>
      </c>
      <c r="AO254" s="503"/>
      <c r="AP254" s="503" t="s">
        <v>81</v>
      </c>
      <c r="AQ254" s="503"/>
      <c r="AR254" s="503"/>
      <c r="AS254" s="503"/>
      <c r="AT254" s="503"/>
      <c r="AU254" s="504"/>
      <c r="AV254" s="504"/>
      <c r="AW254" s="494"/>
      <c r="AX254" s="494"/>
      <c r="AY254" s="494"/>
      <c r="AZ254" s="494"/>
      <c r="BA254" s="494"/>
      <c r="BB254" s="494"/>
      <c r="BC254" s="505"/>
      <c r="BD254" s="506"/>
      <c r="BE254" s="490"/>
      <c r="BF254" s="504"/>
      <c r="BG254" s="504"/>
      <c r="BH254" s="507"/>
      <c r="BI254" s="507"/>
      <c r="BJ254" s="507"/>
      <c r="BK254" s="507"/>
      <c r="BL254" s="507"/>
      <c r="BM254" s="507"/>
      <c r="BN254" s="508"/>
      <c r="BO254" s="509"/>
      <c r="BP254" s="490"/>
      <c r="BQ254" s="510"/>
      <c r="BR254" s="510"/>
      <c r="BS254" s="510"/>
      <c r="BT254" s="510"/>
      <c r="BU254" s="510"/>
      <c r="BV254" s="510"/>
      <c r="BW254" s="510"/>
      <c r="BX254" s="510"/>
      <c r="BY254" s="511"/>
      <c r="BZ254" s="512"/>
      <c r="CA254" s="490"/>
      <c r="CB254" s="513"/>
      <c r="CC254" s="513"/>
      <c r="CD254" s="513"/>
      <c r="CE254" s="513"/>
      <c r="CF254" s="513"/>
      <c r="CG254" s="513"/>
      <c r="CH254" s="513"/>
      <c r="CI254" s="513"/>
      <c r="CJ254" s="514"/>
      <c r="CK254" s="513"/>
      <c r="CL254" s="491"/>
      <c r="CM254" s="515"/>
      <c r="CN254" s="515"/>
      <c r="CO254" s="515"/>
      <c r="CP254" s="515"/>
      <c r="CQ254" s="515"/>
      <c r="CR254" s="515"/>
      <c r="CS254" s="515"/>
      <c r="CT254" s="515"/>
      <c r="CU254" s="516"/>
      <c r="CV254" s="515"/>
      <c r="CW254" s="491"/>
      <c r="CX254" s="494"/>
      <c r="CY254" s="494"/>
      <c r="CZ254" s="494"/>
      <c r="DA254" s="494"/>
      <c r="DB254" s="494"/>
      <c r="DC254" s="494"/>
      <c r="DD254" s="494"/>
      <c r="DE254" s="494"/>
      <c r="DF254" s="505"/>
      <c r="DG254" s="494"/>
      <c r="DH254" s="491"/>
      <c r="DI254" s="507"/>
      <c r="DJ254" s="507"/>
      <c r="DK254" s="507"/>
      <c r="DL254" s="507"/>
      <c r="DM254" s="507"/>
      <c r="DN254" s="507"/>
      <c r="DO254" s="507"/>
      <c r="DP254" s="507"/>
      <c r="DQ254" s="517"/>
      <c r="DR254" s="507"/>
      <c r="DS254" s="491"/>
      <c r="DT254" s="494"/>
      <c r="DU254" s="494"/>
      <c r="DV254" s="494"/>
      <c r="DW254" s="494"/>
      <c r="DX254" s="494"/>
      <c r="DY254" s="494"/>
      <c r="DZ254" s="494"/>
      <c r="EA254" s="494"/>
      <c r="EB254" s="495"/>
      <c r="EC254" s="494"/>
      <c r="ED254" s="491"/>
      <c r="EE254" s="494"/>
      <c r="EF254" s="494"/>
      <c r="EG254" s="494"/>
      <c r="EH254" s="494"/>
      <c r="EI254" s="494"/>
      <c r="EJ254" s="494"/>
      <c r="EK254" s="494"/>
      <c r="EL254" s="494"/>
      <c r="EM254" s="495"/>
      <c r="EN254" s="494"/>
      <c r="EO254" s="491"/>
      <c r="EP254" s="518"/>
      <c r="EQ254" s="518"/>
      <c r="ER254" s="518"/>
      <c r="ES254" s="518"/>
      <c r="ET254" s="518"/>
      <c r="EU254" s="518"/>
      <c r="EV254" s="518"/>
      <c r="EW254" s="518"/>
      <c r="EX254" s="519"/>
      <c r="EY254" s="518"/>
      <c r="EZ254" s="491"/>
      <c r="FA254" s="494"/>
      <c r="FB254" s="494"/>
      <c r="FC254" s="494"/>
      <c r="FD254" s="494"/>
      <c r="FE254" s="494"/>
      <c r="FF254" s="494"/>
      <c r="FG254" s="494"/>
      <c r="FH254" s="494"/>
      <c r="FI254" s="495"/>
      <c r="FJ254" s="494"/>
      <c r="FK254" s="491"/>
      <c r="FL254" s="494"/>
      <c r="FM254" s="494"/>
      <c r="FN254" s="494"/>
      <c r="FO254" s="494"/>
      <c r="FP254" s="494"/>
      <c r="FQ254" s="494"/>
      <c r="FR254" s="494"/>
      <c r="FS254" s="494"/>
      <c r="FT254" s="495"/>
      <c r="FU254" s="494"/>
      <c r="FV254" s="491"/>
      <c r="FW254" s="489"/>
      <c r="FX254" s="489"/>
      <c r="FY254" s="489"/>
      <c r="FZ254" s="489"/>
      <c r="GA254" s="489"/>
      <c r="GB254" s="489"/>
    </row>
    <row r="255" spans="1:184" hidden="1" outlineLevel="1">
      <c r="A255" s="232"/>
      <c r="B255" s="232"/>
      <c r="C255" s="528"/>
      <c r="D255" s="528"/>
      <c r="E255" s="528"/>
      <c r="F255" s="549"/>
      <c r="G255" s="549"/>
      <c r="H255" s="549"/>
      <c r="I255" s="549"/>
      <c r="J255" s="549"/>
      <c r="K255" s="550"/>
      <c r="L255" s="550"/>
      <c r="M255" s="550"/>
      <c r="N255" s="549"/>
      <c r="O255" s="551"/>
      <c r="P255" s="549"/>
      <c r="Q255" s="549"/>
      <c r="R255" s="549"/>
      <c r="S255" s="549"/>
      <c r="T255" s="549"/>
      <c r="U255" s="549"/>
      <c r="V255" s="549"/>
      <c r="W255" s="552"/>
      <c r="X255" s="552"/>
      <c r="Y255" s="552"/>
      <c r="Z255" s="552"/>
      <c r="AA255" s="552"/>
      <c r="AB255" s="552"/>
      <c r="AC255" s="552"/>
      <c r="AD255" s="552"/>
      <c r="AE255" s="552"/>
      <c r="AF255" s="552"/>
      <c r="AG255" s="552"/>
      <c r="AH255" s="552"/>
      <c r="AI255" s="552"/>
      <c r="AJ255" s="552"/>
      <c r="AK255" s="552"/>
      <c r="AL255" s="552"/>
      <c r="AM255" s="553"/>
      <c r="AN255" s="553"/>
      <c r="AO255" s="553"/>
      <c r="AP255" s="553"/>
      <c r="AQ255" s="553"/>
      <c r="AR255" s="553"/>
      <c r="AS255" s="553"/>
      <c r="AT255" s="553"/>
      <c r="AU255" s="204"/>
      <c r="AV255" s="204"/>
      <c r="AW255" s="204"/>
      <c r="AX255" s="204"/>
      <c r="AY255" s="204"/>
      <c r="AZ255" s="204"/>
      <c r="BA255" s="204"/>
      <c r="BB255" s="205"/>
      <c r="BC255" s="224"/>
      <c r="BD255" s="205"/>
      <c r="BE255" s="437"/>
      <c r="BF255" s="208"/>
      <c r="BG255" s="208"/>
      <c r="BH255" s="208"/>
      <c r="BI255" s="208"/>
      <c r="BJ255" s="208"/>
      <c r="BK255" s="208"/>
      <c r="BL255" s="208"/>
      <c r="BM255" s="208"/>
      <c r="BN255" s="209"/>
      <c r="BO255" s="528"/>
      <c r="BP255" s="437"/>
      <c r="BQ255" s="211"/>
      <c r="BR255" s="211"/>
      <c r="BS255" s="211"/>
      <c r="BT255" s="211"/>
      <c r="BU255" s="211"/>
      <c r="BV255" s="211"/>
      <c r="BW255" s="211"/>
      <c r="BX255" s="211"/>
      <c r="BY255" s="212"/>
      <c r="BZ255" s="213"/>
      <c r="CA255" s="437"/>
      <c r="CB255" s="214"/>
      <c r="CC255" s="214"/>
      <c r="CD255" s="214"/>
      <c r="CE255" s="214"/>
      <c r="CF255" s="215"/>
      <c r="CG255" s="214"/>
      <c r="CH255" s="214"/>
      <c r="CI255" s="214"/>
      <c r="CJ255" s="216"/>
      <c r="CK255" s="217"/>
      <c r="CL255" s="218"/>
      <c r="CM255" s="219"/>
      <c r="CN255" s="219"/>
      <c r="CO255" s="219"/>
      <c r="CP255" s="219"/>
      <c r="CQ255" s="220"/>
      <c r="CR255" s="219"/>
      <c r="CS255" s="219"/>
      <c r="CT255" s="219"/>
      <c r="CU255" s="221"/>
      <c r="CV255" s="222"/>
      <c r="CW255" s="218"/>
      <c r="CX255" s="204"/>
      <c r="CY255" s="204"/>
      <c r="CZ255" s="204"/>
      <c r="DA255" s="204"/>
      <c r="DB255" s="223"/>
      <c r="DC255" s="204"/>
      <c r="DD255" s="204"/>
      <c r="DE255" s="204"/>
      <c r="DF255" s="224"/>
      <c r="DG255" s="205"/>
      <c r="DH255" s="218"/>
      <c r="DI255" s="208"/>
      <c r="DJ255" s="208"/>
      <c r="DK255" s="208"/>
      <c r="DL255" s="208"/>
      <c r="DM255" s="225"/>
      <c r="DN255" s="208"/>
      <c r="DO255" s="208"/>
      <c r="DP255" s="208"/>
      <c r="DQ255" s="209"/>
      <c r="DR255" s="226"/>
      <c r="DS255" s="218"/>
      <c r="DT255" s="204"/>
      <c r="DU255" s="204"/>
      <c r="DV255" s="204"/>
      <c r="DW255" s="204"/>
      <c r="DX255" s="223"/>
      <c r="DY255" s="204"/>
      <c r="DZ255" s="204"/>
      <c r="EA255" s="204"/>
      <c r="EB255" s="224"/>
      <c r="EC255" s="205"/>
      <c r="ED255" s="218"/>
      <c r="EE255" s="204"/>
      <c r="EF255" s="204"/>
      <c r="EG255" s="204"/>
      <c r="EH255" s="204"/>
      <c r="EI255" s="223"/>
      <c r="EJ255" s="204"/>
      <c r="EK255" s="204"/>
      <c r="EL255" s="204"/>
      <c r="EM255" s="224"/>
      <c r="EN255" s="205"/>
      <c r="EO255" s="218"/>
      <c r="EP255" s="227"/>
      <c r="EQ255" s="227"/>
      <c r="ER255" s="227"/>
      <c r="ES255" s="227"/>
      <c r="ET255" s="228"/>
      <c r="EU255" s="227"/>
      <c r="EV255" s="227"/>
      <c r="EW255" s="227"/>
      <c r="EX255" s="229"/>
      <c r="EY255" s="230"/>
      <c r="EZ255" s="218"/>
      <c r="FA255" s="204"/>
      <c r="FB255" s="204"/>
      <c r="FC255" s="204"/>
      <c r="FD255" s="204"/>
      <c r="FE255" s="223"/>
      <c r="FF255" s="204"/>
      <c r="FG255" s="204"/>
      <c r="FH255" s="204"/>
      <c r="FI255" s="224"/>
      <c r="FJ255" s="205"/>
      <c r="FK255" s="218"/>
      <c r="FL255" s="204"/>
      <c r="FM255" s="204"/>
      <c r="FN255" s="204"/>
      <c r="FO255" s="204"/>
      <c r="FP255" s="223"/>
      <c r="FQ255" s="204"/>
      <c r="FR255" s="204"/>
      <c r="FS255" s="204"/>
      <c r="FT255" s="224"/>
      <c r="FU255" s="205"/>
      <c r="FV255" s="218"/>
      <c r="FW255" s="528"/>
      <c r="FX255" s="528"/>
      <c r="FY255" s="528"/>
      <c r="FZ255" s="528"/>
      <c r="GA255" s="528"/>
      <c r="GB255" s="528"/>
    </row>
    <row r="256" spans="1:184" hidden="1" outlineLevel="1">
      <c r="A256" s="554"/>
      <c r="B256" s="554"/>
      <c r="C256" s="555" t="s">
        <v>385</v>
      </c>
      <c r="D256" s="555" t="s">
        <v>10</v>
      </c>
      <c r="E256" s="555" t="s">
        <v>118</v>
      </c>
      <c r="F256" s="556">
        <v>1.6</v>
      </c>
      <c r="G256" s="556">
        <v>5</v>
      </c>
      <c r="H256" s="557">
        <v>0.32</v>
      </c>
      <c r="I256" s="558">
        <v>2</v>
      </c>
      <c r="J256" s="558">
        <v>20</v>
      </c>
      <c r="K256" s="559">
        <v>1580</v>
      </c>
      <c r="L256" s="559">
        <v>1580</v>
      </c>
      <c r="M256" s="559">
        <v>1580</v>
      </c>
      <c r="N256" s="556" t="s">
        <v>99</v>
      </c>
      <c r="O256" s="560">
        <v>0.4501923448275863</v>
      </c>
      <c r="P256" s="556">
        <v>0.85536545517241391</v>
      </c>
      <c r="Q256" s="556">
        <v>0.25796193000000001</v>
      </c>
      <c r="R256" s="556">
        <v>0.62457543526717563</v>
      </c>
      <c r="S256" s="556">
        <v>0.59181109587786263</v>
      </c>
      <c r="T256" s="556">
        <v>2.7799062611450385</v>
      </c>
      <c r="U256" s="556"/>
      <c r="V256" s="556"/>
      <c r="W256" s="561" t="s">
        <v>143</v>
      </c>
      <c r="X256" s="561" t="s">
        <v>163</v>
      </c>
      <c r="Y256" s="561">
        <v>10</v>
      </c>
      <c r="Z256" s="561">
        <v>30</v>
      </c>
      <c r="AA256" s="561">
        <v>500</v>
      </c>
      <c r="AB256" s="561">
        <v>3500</v>
      </c>
      <c r="AC256" s="561">
        <v>1.6</v>
      </c>
      <c r="AD256" s="561">
        <v>2</v>
      </c>
      <c r="AE256" s="561">
        <v>2</v>
      </c>
      <c r="AF256" s="561">
        <v>1310</v>
      </c>
      <c r="AG256" s="561"/>
      <c r="AH256" s="561"/>
      <c r="AI256" s="561"/>
      <c r="AJ256" s="561"/>
      <c r="AK256" s="561"/>
      <c r="AL256" s="561"/>
      <c r="AM256" s="562" t="s">
        <v>212</v>
      </c>
      <c r="AN256" s="562"/>
      <c r="AO256" s="562" t="s">
        <v>213</v>
      </c>
      <c r="AP256" s="562"/>
      <c r="AQ256" s="562" t="s">
        <v>214</v>
      </c>
      <c r="AR256" s="562" t="s">
        <v>215</v>
      </c>
      <c r="AS256" s="562" t="s">
        <v>98</v>
      </c>
      <c r="AT256" s="562" t="s">
        <v>211</v>
      </c>
      <c r="AU256" s="563">
        <v>0.45019234482758624</v>
      </c>
      <c r="AV256" s="563">
        <v>0.45019234482758624</v>
      </c>
      <c r="AW256" s="563">
        <v>0.85536545517241391</v>
      </c>
      <c r="AX256" s="563">
        <v>0.85536545517241391</v>
      </c>
      <c r="AY256" s="563">
        <v>1.3055578000000001</v>
      </c>
      <c r="AZ256" s="563">
        <v>0.25796193000000001</v>
      </c>
      <c r="BA256" s="563">
        <v>0.51784419000000004</v>
      </c>
      <c r="BB256" s="564">
        <v>0.49067882000000002</v>
      </c>
      <c r="BC256" s="565">
        <v>2.5720427400000005</v>
      </c>
      <c r="BD256" s="564">
        <v>2.5621900000000002</v>
      </c>
      <c r="BE256" s="555"/>
      <c r="BF256" s="566">
        <v>0.44973952066115702</v>
      </c>
      <c r="BG256" s="566">
        <v>0.44973952066115702</v>
      </c>
      <c r="BH256" s="566">
        <v>0.63863011933884306</v>
      </c>
      <c r="BI256" s="566">
        <v>0.63863011933884306</v>
      </c>
      <c r="BJ256" s="566">
        <v>1.08836964</v>
      </c>
      <c r="BK256" s="566">
        <v>0.24376801000000001</v>
      </c>
      <c r="BL256" s="566">
        <v>0.490496345</v>
      </c>
      <c r="BM256" s="566">
        <v>0.43510164000000001</v>
      </c>
      <c r="BN256" s="567">
        <v>2.257735635</v>
      </c>
      <c r="BO256" s="555">
        <v>2.2535424900000001</v>
      </c>
      <c r="BP256" s="555"/>
      <c r="BQ256" s="568">
        <v>0</v>
      </c>
      <c r="BR256" s="568">
        <v>0</v>
      </c>
      <c r="BS256" s="568">
        <v>17.100787999999998</v>
      </c>
      <c r="BT256" s="568">
        <v>17.100787999999998</v>
      </c>
      <c r="BU256" s="568">
        <v>17.100787999999998</v>
      </c>
      <c r="BV256" s="568">
        <v>12.356842</v>
      </c>
      <c r="BW256" s="568">
        <v>27.359534</v>
      </c>
      <c r="BX256" s="568">
        <v>9.3534515999999996</v>
      </c>
      <c r="BY256" s="569">
        <v>66.170615599999991</v>
      </c>
      <c r="BZ256" s="570">
        <v>66.091054999999997</v>
      </c>
      <c r="CA256" s="555"/>
      <c r="CB256" s="571">
        <v>13.3125</v>
      </c>
      <c r="CC256" s="571">
        <v>13.3125</v>
      </c>
      <c r="CD256" s="571">
        <v>7.7820210000000003</v>
      </c>
      <c r="CE256" s="571">
        <v>7.7820210000000003</v>
      </c>
      <c r="CF256" s="572">
        <v>21.094521</v>
      </c>
      <c r="CG256" s="571">
        <v>12.585351000000001</v>
      </c>
      <c r="CH256" s="571">
        <v>33.261786999999998</v>
      </c>
      <c r="CI256" s="571">
        <v>6.2375381000000001</v>
      </c>
      <c r="CJ256" s="573">
        <v>73.17919710000001</v>
      </c>
      <c r="CK256" s="574">
        <v>73.275644</v>
      </c>
      <c r="CL256" s="575"/>
      <c r="CM256" s="576">
        <v>4.875</v>
      </c>
      <c r="CN256" s="576">
        <v>4.875</v>
      </c>
      <c r="CO256" s="576">
        <v>5.2757189999999987</v>
      </c>
      <c r="CP256" s="576">
        <v>5.2757189999999987</v>
      </c>
      <c r="CQ256" s="577">
        <v>10.150718999999999</v>
      </c>
      <c r="CR256" s="576">
        <v>6.8144768000000004</v>
      </c>
      <c r="CS256" s="576">
        <v>13.623896999999999</v>
      </c>
      <c r="CT256" s="576">
        <v>3.4934271999999997</v>
      </c>
      <c r="CU256" s="578">
        <v>34.082520000000002</v>
      </c>
      <c r="CV256" s="579">
        <v>34.377091</v>
      </c>
      <c r="CW256" s="575"/>
      <c r="CX256" s="563">
        <v>0</v>
      </c>
      <c r="CY256" s="563">
        <v>0</v>
      </c>
      <c r="CZ256" s="563">
        <v>3.4627532000000003</v>
      </c>
      <c r="DA256" s="563">
        <v>3.4627532000000003</v>
      </c>
      <c r="DB256" s="580">
        <v>3.4627532000000003</v>
      </c>
      <c r="DC256" s="563">
        <v>10.408024999999999</v>
      </c>
      <c r="DD256" s="563">
        <v>36.937821</v>
      </c>
      <c r="DE256" s="563">
        <v>30.162687999999999</v>
      </c>
      <c r="DF256" s="565">
        <v>80.971287199999992</v>
      </c>
      <c r="DG256" s="564">
        <v>78.510729000000012</v>
      </c>
      <c r="DH256" s="575"/>
      <c r="DI256" s="566">
        <v>0</v>
      </c>
      <c r="DJ256" s="566">
        <v>0</v>
      </c>
      <c r="DK256" s="566">
        <v>31.059697999999997</v>
      </c>
      <c r="DL256" s="566">
        <v>31.059697999999997</v>
      </c>
      <c r="DM256" s="581">
        <v>31.059697999999997</v>
      </c>
      <c r="DN256" s="566">
        <v>31.065324</v>
      </c>
      <c r="DO256" s="566">
        <v>60.108926000000004</v>
      </c>
      <c r="DP256" s="566">
        <v>35.01003</v>
      </c>
      <c r="DQ256" s="567">
        <v>157.243978</v>
      </c>
      <c r="DR256" s="582">
        <v>156.62915000000001</v>
      </c>
      <c r="DS256" s="575"/>
      <c r="DT256" s="563">
        <v>4.7070658999999999</v>
      </c>
      <c r="DU256" s="563">
        <v>4.7070658999999999</v>
      </c>
      <c r="DV256" s="563">
        <v>52.694787099999999</v>
      </c>
      <c r="DW256" s="563">
        <v>52.694787099999999</v>
      </c>
      <c r="DX256" s="580">
        <v>57.401853000000003</v>
      </c>
      <c r="DY256" s="563">
        <v>30.975781000000001</v>
      </c>
      <c r="DZ256" s="563">
        <v>57.525002999999998</v>
      </c>
      <c r="EA256" s="563">
        <v>22.669007000000001</v>
      </c>
      <c r="EB256" s="565">
        <v>168.57164399999999</v>
      </c>
      <c r="EC256" s="564">
        <v>168.04915</v>
      </c>
      <c r="ED256" s="575"/>
      <c r="EE256" s="563">
        <v>0.23902567999999999</v>
      </c>
      <c r="EF256" s="563">
        <v>0.23902567999999999</v>
      </c>
      <c r="EG256" s="563">
        <v>1.1090456200000001</v>
      </c>
      <c r="EH256" s="563">
        <v>1.1090456200000001</v>
      </c>
      <c r="EI256" s="580">
        <v>1.3480713</v>
      </c>
      <c r="EJ256" s="563">
        <v>1.5651974999999998</v>
      </c>
      <c r="EK256" s="563">
        <v>2.8157523000000002</v>
      </c>
      <c r="EL256" s="563">
        <v>1.3052862000000001</v>
      </c>
      <c r="EM256" s="565">
        <v>7.0343073000000009</v>
      </c>
      <c r="EN256" s="564">
        <v>7.0158866999999994</v>
      </c>
      <c r="EO256" s="575"/>
      <c r="EP256" s="583">
        <v>0</v>
      </c>
      <c r="EQ256" s="583">
        <v>0</v>
      </c>
      <c r="ER256" s="583">
        <v>59.419038</v>
      </c>
      <c r="ES256" s="583">
        <v>59.419038</v>
      </c>
      <c r="ET256" s="584">
        <v>59.419038</v>
      </c>
      <c r="EU256" s="583">
        <v>75.972216000000003</v>
      </c>
      <c r="EV256" s="583">
        <v>126.17246999999999</v>
      </c>
      <c r="EW256" s="583">
        <v>15.030385000000001</v>
      </c>
      <c r="EX256" s="585">
        <v>276.594109</v>
      </c>
      <c r="EY256" s="586">
        <v>283.65798000000001</v>
      </c>
      <c r="EZ256" s="575"/>
      <c r="FA256" s="563">
        <v>0</v>
      </c>
      <c r="FB256" s="563">
        <v>0</v>
      </c>
      <c r="FC256" s="563">
        <v>15.865122</v>
      </c>
      <c r="FD256" s="563">
        <v>15.865122</v>
      </c>
      <c r="FE256" s="580">
        <v>15.865122</v>
      </c>
      <c r="FF256" s="563">
        <v>11.024999000000001</v>
      </c>
      <c r="FG256" s="563">
        <v>24.926480999999999</v>
      </c>
      <c r="FH256" s="563">
        <v>8.5840668000000004</v>
      </c>
      <c r="FI256" s="565">
        <v>60.400668800000005</v>
      </c>
      <c r="FJ256" s="564">
        <v>60.377959000000004</v>
      </c>
      <c r="FK256" s="575"/>
      <c r="FL256" s="563">
        <v>0</v>
      </c>
      <c r="FM256" s="563">
        <v>0</v>
      </c>
      <c r="FN256" s="563">
        <v>0</v>
      </c>
      <c r="FO256" s="563">
        <v>0</v>
      </c>
      <c r="FP256" s="580">
        <v>0</v>
      </c>
      <c r="FQ256" s="563">
        <v>0</v>
      </c>
      <c r="FR256" s="563">
        <v>0</v>
      </c>
      <c r="FS256" s="563">
        <v>0</v>
      </c>
      <c r="FT256" s="565">
        <v>0</v>
      </c>
      <c r="FU256" s="564">
        <v>0</v>
      </c>
      <c r="FV256" s="575"/>
      <c r="FW256" s="555">
        <v>1</v>
      </c>
      <c r="FX256" s="555" t="s">
        <v>386</v>
      </c>
      <c r="FY256" s="555" t="s">
        <v>385</v>
      </c>
      <c r="FZ256" s="555" t="s">
        <v>284</v>
      </c>
      <c r="GA256" s="555" t="s">
        <v>286</v>
      </c>
      <c r="GB256" s="555" t="s">
        <v>141</v>
      </c>
    </row>
    <row r="257" spans="1:184" hidden="1" outlineLevel="1">
      <c r="A257" s="587"/>
      <c r="B257" s="587"/>
      <c r="C257" s="588"/>
      <c r="D257" s="588"/>
      <c r="E257" s="588" t="s">
        <v>227</v>
      </c>
      <c r="F257" s="589"/>
      <c r="G257" s="589"/>
      <c r="H257" s="589"/>
      <c r="I257" s="589"/>
      <c r="J257" s="589"/>
      <c r="K257" s="590"/>
      <c r="L257" s="590"/>
      <c r="M257" s="590"/>
      <c r="N257" s="589"/>
      <c r="O257" s="591">
        <f>IF($H273="Energie",AU256,BQ256)</f>
        <v>0.45019234482758624</v>
      </c>
      <c r="P257" s="591">
        <f>IF($H273="Energie",AW256,BS256)</f>
        <v>0.85536545517241391</v>
      </c>
      <c r="Q257" s="591">
        <f>IF($H273="Energie",AZ256,BV256)</f>
        <v>0.25796193000000001</v>
      </c>
      <c r="R257" s="591">
        <f>IF($H273="Energie",BA256,BW256)</f>
        <v>0.51784419000000004</v>
      </c>
      <c r="S257" s="591">
        <f>IF($H273="Energie",BB256,BX256)</f>
        <v>0.49067882000000002</v>
      </c>
      <c r="T257" s="592"/>
      <c r="U257" s="591"/>
      <c r="V257" s="591"/>
      <c r="W257" s="593"/>
      <c r="X257" s="593"/>
      <c r="Y257" s="593"/>
      <c r="Z257" s="593"/>
      <c r="AA257" s="593"/>
      <c r="AB257" s="593"/>
      <c r="AC257" s="593"/>
      <c r="AD257" s="593"/>
      <c r="AE257" s="593"/>
      <c r="AF257" s="593"/>
      <c r="AG257" s="593"/>
      <c r="AH257" s="593"/>
      <c r="AI257" s="593"/>
      <c r="AJ257" s="593"/>
      <c r="AK257" s="593"/>
      <c r="AL257" s="593"/>
      <c r="AM257" s="594"/>
      <c r="AN257" s="594"/>
      <c r="AO257" s="594"/>
      <c r="AP257" s="594"/>
      <c r="AQ257" s="594"/>
      <c r="AR257" s="594"/>
      <c r="AS257" s="594"/>
      <c r="AT257" s="594"/>
      <c r="AU257" s="595"/>
      <c r="AV257" s="595"/>
      <c r="AW257" s="595"/>
      <c r="AX257" s="595"/>
      <c r="AY257" s="595"/>
      <c r="AZ257" s="595"/>
      <c r="BA257" s="595"/>
      <c r="BB257" s="596"/>
      <c r="BC257" s="597"/>
      <c r="BD257" s="596"/>
      <c r="BE257" s="588"/>
      <c r="BF257" s="598"/>
      <c r="BG257" s="598"/>
      <c r="BH257" s="598"/>
      <c r="BI257" s="598"/>
      <c r="BJ257" s="598"/>
      <c r="BK257" s="598"/>
      <c r="BL257" s="598"/>
      <c r="BM257" s="598"/>
      <c r="BN257" s="599"/>
      <c r="BO257" s="588"/>
      <c r="BP257" s="588"/>
      <c r="BQ257" s="600"/>
      <c r="BR257" s="600"/>
      <c r="BS257" s="600"/>
      <c r="BT257" s="600"/>
      <c r="BU257" s="600"/>
      <c r="BV257" s="600"/>
      <c r="BW257" s="600"/>
      <c r="BX257" s="600"/>
      <c r="BY257" s="601"/>
      <c r="BZ257" s="602"/>
      <c r="CA257" s="588"/>
      <c r="CB257" s="603"/>
      <c r="CC257" s="603"/>
      <c r="CD257" s="603"/>
      <c r="CE257" s="603"/>
      <c r="CF257" s="604"/>
      <c r="CG257" s="603"/>
      <c r="CH257" s="603"/>
      <c r="CI257" s="603"/>
      <c r="CJ257" s="605"/>
      <c r="CK257" s="606"/>
      <c r="CL257" s="607"/>
      <c r="CM257" s="608"/>
      <c r="CN257" s="608"/>
      <c r="CO257" s="608"/>
      <c r="CP257" s="608"/>
      <c r="CQ257" s="609"/>
      <c r="CR257" s="608"/>
      <c r="CS257" s="608"/>
      <c r="CT257" s="608"/>
      <c r="CU257" s="610"/>
      <c r="CV257" s="611"/>
      <c r="CW257" s="607"/>
      <c r="CX257" s="595"/>
      <c r="CY257" s="595"/>
      <c r="CZ257" s="595"/>
      <c r="DA257" s="595"/>
      <c r="DB257" s="612"/>
      <c r="DC257" s="595"/>
      <c r="DD257" s="595"/>
      <c r="DE257" s="595"/>
      <c r="DF257" s="597"/>
      <c r="DG257" s="596"/>
      <c r="DH257" s="607"/>
      <c r="DI257" s="598"/>
      <c r="DJ257" s="598"/>
      <c r="DK257" s="598"/>
      <c r="DL257" s="598"/>
      <c r="DM257" s="613"/>
      <c r="DN257" s="598"/>
      <c r="DO257" s="598"/>
      <c r="DP257" s="598"/>
      <c r="DQ257" s="599"/>
      <c r="DR257" s="614"/>
      <c r="DS257" s="607"/>
      <c r="DT257" s="595"/>
      <c r="DU257" s="595"/>
      <c r="DV257" s="595"/>
      <c r="DW257" s="595"/>
      <c r="DX257" s="612"/>
      <c r="DY257" s="595"/>
      <c r="DZ257" s="595"/>
      <c r="EA257" s="595"/>
      <c r="EB257" s="597"/>
      <c r="EC257" s="596"/>
      <c r="ED257" s="607"/>
      <c r="EE257" s="595"/>
      <c r="EF257" s="595"/>
      <c r="EG257" s="595"/>
      <c r="EH257" s="595"/>
      <c r="EI257" s="612"/>
      <c r="EJ257" s="595"/>
      <c r="EK257" s="595"/>
      <c r="EL257" s="595"/>
      <c r="EM257" s="597"/>
      <c r="EN257" s="596"/>
      <c r="EO257" s="607"/>
      <c r="EP257" s="615"/>
      <c r="EQ257" s="615"/>
      <c r="ER257" s="615"/>
      <c r="ES257" s="615"/>
      <c r="ET257" s="616"/>
      <c r="EU257" s="615"/>
      <c r="EV257" s="615"/>
      <c r="EW257" s="615"/>
      <c r="EX257" s="617"/>
      <c r="EY257" s="618"/>
      <c r="EZ257" s="607"/>
      <c r="FA257" s="595"/>
      <c r="FB257" s="595"/>
      <c r="FC257" s="595"/>
      <c r="FD257" s="595"/>
      <c r="FE257" s="612"/>
      <c r="FF257" s="595"/>
      <c r="FG257" s="595"/>
      <c r="FH257" s="595"/>
      <c r="FI257" s="597"/>
      <c r="FJ257" s="596"/>
      <c r="FK257" s="607"/>
      <c r="FL257" s="595"/>
      <c r="FM257" s="595"/>
      <c r="FN257" s="595"/>
      <c r="FO257" s="595"/>
      <c r="FP257" s="612"/>
      <c r="FQ257" s="595"/>
      <c r="FR257" s="595"/>
      <c r="FS257" s="595"/>
      <c r="FT257" s="597"/>
      <c r="FU257" s="596"/>
      <c r="FV257" s="607"/>
      <c r="FW257" s="588"/>
      <c r="FX257" s="588"/>
      <c r="FY257" s="588"/>
      <c r="FZ257" s="588"/>
      <c r="GA257" s="588"/>
      <c r="GB257" s="588"/>
    </row>
    <row r="258" spans="1:184" hidden="1" outlineLevel="1">
      <c r="A258" s="587"/>
      <c r="B258" s="587"/>
      <c r="C258" s="588"/>
      <c r="D258" s="588"/>
      <c r="E258" s="588" t="s">
        <v>228</v>
      </c>
      <c r="F258" s="589">
        <f>H256*G256</f>
        <v>1.6</v>
      </c>
      <c r="G258" s="589">
        <f>G256</f>
        <v>5</v>
      </c>
      <c r="H258" s="619">
        <f>H256</f>
        <v>0.32</v>
      </c>
      <c r="I258" s="589">
        <f>IF(OR(I281=1,I281=2),J256,I256)</f>
        <v>20</v>
      </c>
      <c r="J258" s="589"/>
      <c r="K258" s="589">
        <f>K256</f>
        <v>1580</v>
      </c>
      <c r="L258" s="589">
        <f>L256</f>
        <v>1580</v>
      </c>
      <c r="M258" s="589">
        <f>M256</f>
        <v>1580</v>
      </c>
      <c r="N258" s="589"/>
      <c r="O258" s="591">
        <f>IF(OR(I281=1,I281=2),(I258/100*3.6/F258)*$I258*$AC258/$F258/$AD258,O257*$I258*$AC258/$F258/$AD258)</f>
        <v>0.45</v>
      </c>
      <c r="P258" s="591">
        <f>IF(FW256=2,((I258/100/F258*(S230-3.6))*$I258*$AC258/$F258/$AD258),P257)</f>
        <v>0.85536545517241391</v>
      </c>
      <c r="Q258" s="591">
        <f>Q257/$F258*$AC258</f>
        <v>0.25796193000000001</v>
      </c>
      <c r="R258" s="591">
        <f>R257*$K258*$AC258/$F258/$AF258</f>
        <v>0.62457543526717563</v>
      </c>
      <c r="S258" s="591">
        <f>S257*$K258*$AC258/$F258/$AF258</f>
        <v>0.59181109587786263</v>
      </c>
      <c r="T258" s="592">
        <f>SUM(O258:S258)</f>
        <v>2.7797139163174522</v>
      </c>
      <c r="U258" s="591"/>
      <c r="V258" s="591"/>
      <c r="W258" s="593"/>
      <c r="X258" s="593"/>
      <c r="Y258" s="593"/>
      <c r="Z258" s="593"/>
      <c r="AA258" s="593"/>
      <c r="AB258" s="593"/>
      <c r="AC258" s="593">
        <f>AC256</f>
        <v>1.6</v>
      </c>
      <c r="AD258" s="593">
        <f>IF(OR(I281=1,I281=2),AD256*10,AD256)</f>
        <v>20</v>
      </c>
      <c r="AE258" s="593">
        <f>IF(OR(J281=1,J281=2),AE256*10,AE256)</f>
        <v>2</v>
      </c>
      <c r="AF258" s="593">
        <f>AF256</f>
        <v>1310</v>
      </c>
      <c r="AG258" s="593"/>
      <c r="AH258" s="593"/>
      <c r="AI258" s="593"/>
      <c r="AJ258" s="593"/>
      <c r="AK258" s="593"/>
      <c r="AL258" s="593"/>
      <c r="AM258" s="594"/>
      <c r="AN258" s="594"/>
      <c r="AO258" s="594"/>
      <c r="AP258" s="594"/>
      <c r="AQ258" s="594"/>
      <c r="AR258" s="594"/>
      <c r="AS258" s="594"/>
      <c r="AT258" s="594"/>
      <c r="AU258" s="595"/>
      <c r="AV258" s="595"/>
      <c r="AW258" s="595"/>
      <c r="AX258" s="595"/>
      <c r="AY258" s="595"/>
      <c r="AZ258" s="595"/>
      <c r="BA258" s="595"/>
      <c r="BB258" s="596"/>
      <c r="BC258" s="597"/>
      <c r="BD258" s="596"/>
      <c r="BE258" s="588"/>
      <c r="BF258" s="598"/>
      <c r="BG258" s="598"/>
      <c r="BH258" s="598"/>
      <c r="BI258" s="598"/>
      <c r="BJ258" s="598"/>
      <c r="BK258" s="598"/>
      <c r="BL258" s="598"/>
      <c r="BM258" s="598"/>
      <c r="BN258" s="599"/>
      <c r="BO258" s="588"/>
      <c r="BP258" s="588"/>
      <c r="BQ258" s="600"/>
      <c r="BR258" s="600"/>
      <c r="BS258" s="600"/>
      <c r="BT258" s="600"/>
      <c r="BU258" s="600"/>
      <c r="BV258" s="600"/>
      <c r="BW258" s="600"/>
      <c r="BX258" s="600"/>
      <c r="BY258" s="601"/>
      <c r="BZ258" s="602"/>
      <c r="CA258" s="588"/>
      <c r="CB258" s="603"/>
      <c r="CC258" s="603"/>
      <c r="CD258" s="603"/>
      <c r="CE258" s="603"/>
      <c r="CF258" s="604"/>
      <c r="CG258" s="603"/>
      <c r="CH258" s="603"/>
      <c r="CI258" s="603"/>
      <c r="CJ258" s="605"/>
      <c r="CK258" s="606"/>
      <c r="CL258" s="607"/>
      <c r="CM258" s="608"/>
      <c r="CN258" s="608"/>
      <c r="CO258" s="608"/>
      <c r="CP258" s="608"/>
      <c r="CQ258" s="609"/>
      <c r="CR258" s="608"/>
      <c r="CS258" s="608"/>
      <c r="CT258" s="608"/>
      <c r="CU258" s="610"/>
      <c r="CV258" s="611"/>
      <c r="CW258" s="607"/>
      <c r="CX258" s="595"/>
      <c r="CY258" s="595"/>
      <c r="CZ258" s="595"/>
      <c r="DA258" s="595"/>
      <c r="DB258" s="612"/>
      <c r="DC258" s="595"/>
      <c r="DD258" s="595"/>
      <c r="DE258" s="595"/>
      <c r="DF258" s="597"/>
      <c r="DG258" s="596"/>
      <c r="DH258" s="607"/>
      <c r="DI258" s="598"/>
      <c r="DJ258" s="598"/>
      <c r="DK258" s="598"/>
      <c r="DL258" s="598"/>
      <c r="DM258" s="613"/>
      <c r="DN258" s="598"/>
      <c r="DO258" s="598"/>
      <c r="DP258" s="598"/>
      <c r="DQ258" s="599"/>
      <c r="DR258" s="614"/>
      <c r="DS258" s="607"/>
      <c r="DT258" s="595"/>
      <c r="DU258" s="595"/>
      <c r="DV258" s="595"/>
      <c r="DW258" s="595"/>
      <c r="DX258" s="612"/>
      <c r="DY258" s="595"/>
      <c r="DZ258" s="595"/>
      <c r="EA258" s="595"/>
      <c r="EB258" s="597"/>
      <c r="EC258" s="596"/>
      <c r="ED258" s="607"/>
      <c r="EE258" s="595"/>
      <c r="EF258" s="595"/>
      <c r="EG258" s="595"/>
      <c r="EH258" s="595"/>
      <c r="EI258" s="612"/>
      <c r="EJ258" s="595"/>
      <c r="EK258" s="595"/>
      <c r="EL258" s="595"/>
      <c r="EM258" s="597"/>
      <c r="EN258" s="596"/>
      <c r="EO258" s="607"/>
      <c r="EP258" s="615"/>
      <c r="EQ258" s="615"/>
      <c r="ER258" s="615"/>
      <c r="ES258" s="615"/>
      <c r="ET258" s="616"/>
      <c r="EU258" s="615"/>
      <c r="EV258" s="615"/>
      <c r="EW258" s="615"/>
      <c r="EX258" s="617"/>
      <c r="EY258" s="618"/>
      <c r="EZ258" s="607"/>
      <c r="FA258" s="595"/>
      <c r="FB258" s="595"/>
      <c r="FC258" s="595"/>
      <c r="FD258" s="595"/>
      <c r="FE258" s="612"/>
      <c r="FF258" s="595"/>
      <c r="FG258" s="595"/>
      <c r="FH258" s="595"/>
      <c r="FI258" s="597"/>
      <c r="FJ258" s="596"/>
      <c r="FK258" s="607"/>
      <c r="FL258" s="595"/>
      <c r="FM258" s="595"/>
      <c r="FN258" s="595"/>
      <c r="FO258" s="595"/>
      <c r="FP258" s="612"/>
      <c r="FQ258" s="595"/>
      <c r="FR258" s="595"/>
      <c r="FS258" s="595"/>
      <c r="FT258" s="597"/>
      <c r="FU258" s="596"/>
      <c r="FV258" s="607"/>
      <c r="FW258" s="588"/>
      <c r="FX258" s="588"/>
      <c r="FY258" s="588"/>
      <c r="FZ258" s="588"/>
      <c r="GA258" s="588"/>
      <c r="GB258" s="588"/>
    </row>
    <row r="259" spans="1:184" hidden="1" outlineLevel="1">
      <c r="A259" s="620"/>
      <c r="B259" s="620"/>
      <c r="C259" s="621"/>
      <c r="D259" s="621"/>
      <c r="E259" s="621" t="s">
        <v>229</v>
      </c>
      <c r="F259" s="558">
        <v>1</v>
      </c>
      <c r="G259" s="589"/>
      <c r="H259" s="589"/>
      <c r="I259" s="589"/>
      <c r="J259" s="589"/>
      <c r="K259" s="590"/>
      <c r="L259" s="590"/>
      <c r="M259" s="590"/>
      <c r="N259" s="622"/>
      <c r="O259" s="623"/>
      <c r="P259" s="624"/>
      <c r="Q259" s="625"/>
      <c r="R259" s="625"/>
      <c r="S259" s="625"/>
      <c r="T259" s="626"/>
      <c r="U259" s="624"/>
      <c r="V259" s="624"/>
      <c r="W259" s="593"/>
      <c r="X259" s="593"/>
      <c r="Y259" s="593"/>
      <c r="Z259" s="593"/>
      <c r="AA259" s="593"/>
      <c r="AB259" s="593"/>
      <c r="AC259" s="593"/>
      <c r="AD259" s="593"/>
      <c r="AE259" s="593"/>
      <c r="AF259" s="593"/>
      <c r="AG259" s="593"/>
      <c r="AH259" s="593"/>
      <c r="AI259" s="593"/>
      <c r="AJ259" s="593"/>
      <c r="AK259" s="593"/>
      <c r="AL259" s="593"/>
      <c r="AM259" s="594"/>
      <c r="AN259" s="594"/>
      <c r="AO259" s="594"/>
      <c r="AP259" s="594"/>
      <c r="AQ259" s="594"/>
      <c r="AR259" s="594"/>
      <c r="AS259" s="594"/>
      <c r="AT259" s="590"/>
      <c r="AU259" s="627"/>
      <c r="AV259" s="627"/>
      <c r="AW259" s="627"/>
      <c r="AX259" s="627"/>
      <c r="AY259" s="627"/>
      <c r="AZ259" s="627"/>
      <c r="BA259" s="627"/>
      <c r="BB259" s="628"/>
      <c r="BC259" s="629"/>
      <c r="BD259" s="628"/>
      <c r="BE259" s="621"/>
      <c r="BF259" s="630"/>
      <c r="BG259" s="630"/>
      <c r="BH259" s="630"/>
      <c r="BI259" s="630"/>
      <c r="BJ259" s="630"/>
      <c r="BK259" s="630"/>
      <c r="BL259" s="630"/>
      <c r="BM259" s="630"/>
      <c r="BN259" s="631"/>
      <c r="BO259" s="621"/>
      <c r="BP259" s="621"/>
      <c r="BQ259" s="632"/>
      <c r="BR259" s="632"/>
      <c r="BS259" s="632"/>
      <c r="BT259" s="632"/>
      <c r="BU259" s="632"/>
      <c r="BV259" s="632"/>
      <c r="BW259" s="632"/>
      <c r="BX259" s="632"/>
      <c r="BY259" s="633"/>
      <c r="BZ259" s="634"/>
      <c r="CA259" s="621"/>
      <c r="CB259" s="635"/>
      <c r="CC259" s="635"/>
      <c r="CD259" s="635"/>
      <c r="CE259" s="635"/>
      <c r="CF259" s="636"/>
      <c r="CG259" s="635"/>
      <c r="CH259" s="635"/>
      <c r="CI259" s="635"/>
      <c r="CJ259" s="637"/>
      <c r="CK259" s="638"/>
      <c r="CL259" s="607"/>
      <c r="CM259" s="639"/>
      <c r="CN259" s="639"/>
      <c r="CO259" s="639"/>
      <c r="CP259" s="639"/>
      <c r="CQ259" s="640"/>
      <c r="CR259" s="639"/>
      <c r="CS259" s="639"/>
      <c r="CT259" s="639"/>
      <c r="CU259" s="641"/>
      <c r="CV259" s="642"/>
      <c r="CW259" s="607"/>
      <c r="CX259" s="627"/>
      <c r="CY259" s="627"/>
      <c r="CZ259" s="627"/>
      <c r="DA259" s="627"/>
      <c r="DB259" s="643"/>
      <c r="DC259" s="627"/>
      <c r="DD259" s="627"/>
      <c r="DE259" s="627"/>
      <c r="DF259" s="629"/>
      <c r="DG259" s="628"/>
      <c r="DH259" s="607"/>
      <c r="DI259" s="630"/>
      <c r="DJ259" s="630"/>
      <c r="DK259" s="630"/>
      <c r="DL259" s="630"/>
      <c r="DM259" s="644"/>
      <c r="DN259" s="630"/>
      <c r="DO259" s="630"/>
      <c r="DP259" s="630"/>
      <c r="DQ259" s="631"/>
      <c r="DR259" s="645"/>
      <c r="DS259" s="607"/>
      <c r="DT259" s="627"/>
      <c r="DU259" s="627"/>
      <c r="DV259" s="627"/>
      <c r="DW259" s="627"/>
      <c r="DX259" s="643"/>
      <c r="DY259" s="627"/>
      <c r="DZ259" s="627"/>
      <c r="EA259" s="627"/>
      <c r="EB259" s="629"/>
      <c r="EC259" s="628"/>
      <c r="ED259" s="607"/>
      <c r="EE259" s="627"/>
      <c r="EF259" s="627"/>
      <c r="EG259" s="627"/>
      <c r="EH259" s="627"/>
      <c r="EI259" s="643"/>
      <c r="EJ259" s="627"/>
      <c r="EK259" s="627"/>
      <c r="EL259" s="627"/>
      <c r="EM259" s="629"/>
      <c r="EN259" s="628"/>
      <c r="EO259" s="607"/>
      <c r="EP259" s="646"/>
      <c r="EQ259" s="646"/>
      <c r="ER259" s="646"/>
      <c r="ES259" s="646"/>
      <c r="ET259" s="647"/>
      <c r="EU259" s="646"/>
      <c r="EV259" s="646"/>
      <c r="EW259" s="646"/>
      <c r="EX259" s="648"/>
      <c r="EY259" s="649"/>
      <c r="EZ259" s="607"/>
      <c r="FA259" s="627"/>
      <c r="FB259" s="627"/>
      <c r="FC259" s="627"/>
      <c r="FD259" s="627"/>
      <c r="FE259" s="643"/>
      <c r="FF259" s="627"/>
      <c r="FG259" s="627"/>
      <c r="FH259" s="627"/>
      <c r="FI259" s="629"/>
      <c r="FJ259" s="628"/>
      <c r="FK259" s="607"/>
      <c r="FL259" s="627"/>
      <c r="FM259" s="627"/>
      <c r="FN259" s="627"/>
      <c r="FO259" s="627"/>
      <c r="FP259" s="643"/>
      <c r="FQ259" s="627"/>
      <c r="FR259" s="627"/>
      <c r="FS259" s="627"/>
      <c r="FT259" s="629"/>
      <c r="FU259" s="628"/>
      <c r="FV259" s="607"/>
      <c r="FW259" s="621"/>
      <c r="FX259" s="621"/>
      <c r="FY259" s="621"/>
      <c r="FZ259" s="621"/>
      <c r="GA259" s="621"/>
      <c r="GB259" s="621"/>
    </row>
    <row r="260" spans="1:184" hidden="1" outlineLevel="1">
      <c r="A260" s="233"/>
      <c r="B260" s="233"/>
      <c r="C260" s="234"/>
      <c r="D260" s="234"/>
      <c r="E260" s="234"/>
      <c r="F260" s="549"/>
      <c r="G260" s="549"/>
      <c r="H260" s="549"/>
      <c r="I260" s="549"/>
      <c r="J260" s="549"/>
      <c r="K260" s="550"/>
      <c r="L260" s="550"/>
      <c r="M260" s="550"/>
      <c r="N260" s="650"/>
      <c r="O260" s="551"/>
      <c r="P260" s="549"/>
      <c r="Q260" s="549"/>
      <c r="R260" s="549"/>
      <c r="S260" s="549"/>
      <c r="T260" s="549"/>
      <c r="U260" s="549"/>
      <c r="V260" s="549"/>
      <c r="W260" s="552"/>
      <c r="X260" s="552"/>
      <c r="Y260" s="552"/>
      <c r="Z260" s="552"/>
      <c r="AA260" s="552"/>
      <c r="AB260" s="552"/>
      <c r="AC260" s="552"/>
      <c r="AD260" s="552"/>
      <c r="AE260" s="552"/>
      <c r="AF260" s="552"/>
      <c r="AG260" s="552"/>
      <c r="AH260" s="552"/>
      <c r="AI260" s="552"/>
      <c r="AJ260" s="552"/>
      <c r="AK260" s="552"/>
      <c r="AL260" s="552"/>
      <c r="AM260" s="553"/>
      <c r="AN260" s="553"/>
      <c r="AO260" s="553"/>
      <c r="AP260" s="553"/>
      <c r="AQ260" s="553"/>
      <c r="AR260" s="553"/>
      <c r="AS260" s="553"/>
      <c r="AT260" s="550"/>
      <c r="AU260" s="204"/>
      <c r="AV260" s="204"/>
      <c r="AW260" s="204"/>
      <c r="AX260" s="204"/>
      <c r="AY260" s="204"/>
      <c r="AZ260" s="204"/>
      <c r="BA260" s="204"/>
      <c r="BB260" s="205"/>
      <c r="BC260" s="224"/>
      <c r="BD260" s="205"/>
      <c r="BE260" s="207"/>
      <c r="BF260" s="208"/>
      <c r="BG260" s="208"/>
      <c r="BH260" s="208"/>
      <c r="BI260" s="208"/>
      <c r="BJ260" s="208"/>
      <c r="BK260" s="208"/>
      <c r="BL260" s="208"/>
      <c r="BM260" s="208"/>
      <c r="BN260" s="209"/>
      <c r="BO260" s="234"/>
      <c r="BP260" s="207"/>
      <c r="BQ260" s="211"/>
      <c r="BR260" s="211"/>
      <c r="BS260" s="211"/>
      <c r="BT260" s="211"/>
      <c r="BU260" s="211"/>
      <c r="BV260" s="211"/>
      <c r="BW260" s="211"/>
      <c r="BX260" s="211"/>
      <c r="BY260" s="212"/>
      <c r="BZ260" s="213"/>
      <c r="CA260" s="207"/>
      <c r="CB260" s="214"/>
      <c r="CC260" s="214"/>
      <c r="CD260" s="214"/>
      <c r="CE260" s="214"/>
      <c r="CF260" s="215"/>
      <c r="CG260" s="214"/>
      <c r="CH260" s="214"/>
      <c r="CI260" s="214"/>
      <c r="CJ260" s="216"/>
      <c r="CK260" s="217"/>
      <c r="CL260" s="218"/>
      <c r="CM260" s="219"/>
      <c r="CN260" s="219"/>
      <c r="CO260" s="219"/>
      <c r="CP260" s="219"/>
      <c r="CQ260" s="220"/>
      <c r="CR260" s="219"/>
      <c r="CS260" s="219"/>
      <c r="CT260" s="219"/>
      <c r="CU260" s="221"/>
      <c r="CV260" s="222"/>
      <c r="CW260" s="218"/>
      <c r="CX260" s="204"/>
      <c r="CY260" s="204"/>
      <c r="CZ260" s="204"/>
      <c r="DA260" s="204"/>
      <c r="DB260" s="223"/>
      <c r="DC260" s="204"/>
      <c r="DD260" s="204"/>
      <c r="DE260" s="204"/>
      <c r="DF260" s="224"/>
      <c r="DG260" s="205"/>
      <c r="DH260" s="218"/>
      <c r="DI260" s="208"/>
      <c r="DJ260" s="208"/>
      <c r="DK260" s="208"/>
      <c r="DL260" s="208"/>
      <c r="DM260" s="225"/>
      <c r="DN260" s="208"/>
      <c r="DO260" s="208"/>
      <c r="DP260" s="208"/>
      <c r="DQ260" s="209"/>
      <c r="DR260" s="226"/>
      <c r="DS260" s="218"/>
      <c r="DT260" s="204"/>
      <c r="DU260" s="204"/>
      <c r="DV260" s="204"/>
      <c r="DW260" s="204"/>
      <c r="DX260" s="223"/>
      <c r="DY260" s="204"/>
      <c r="DZ260" s="204"/>
      <c r="EA260" s="204"/>
      <c r="EB260" s="224"/>
      <c r="EC260" s="205"/>
      <c r="ED260" s="218"/>
      <c r="EE260" s="204"/>
      <c r="EF260" s="204"/>
      <c r="EG260" s="204"/>
      <c r="EH260" s="204"/>
      <c r="EI260" s="223"/>
      <c r="EJ260" s="204"/>
      <c r="EK260" s="204"/>
      <c r="EL260" s="204"/>
      <c r="EM260" s="224"/>
      <c r="EN260" s="205"/>
      <c r="EO260" s="218"/>
      <c r="EP260" s="227"/>
      <c r="EQ260" s="227"/>
      <c r="ER260" s="227"/>
      <c r="ES260" s="227"/>
      <c r="ET260" s="228"/>
      <c r="EU260" s="227"/>
      <c r="EV260" s="227"/>
      <c r="EW260" s="227"/>
      <c r="EX260" s="229"/>
      <c r="EY260" s="230"/>
      <c r="EZ260" s="218"/>
      <c r="FA260" s="204"/>
      <c r="FB260" s="204"/>
      <c r="FC260" s="204"/>
      <c r="FD260" s="204"/>
      <c r="FE260" s="223"/>
      <c r="FF260" s="204"/>
      <c r="FG260" s="204"/>
      <c r="FH260" s="204"/>
      <c r="FI260" s="224"/>
      <c r="FJ260" s="205"/>
      <c r="FK260" s="218"/>
      <c r="FL260" s="204"/>
      <c r="FM260" s="204"/>
      <c r="FN260" s="204"/>
      <c r="FO260" s="204"/>
      <c r="FP260" s="223"/>
      <c r="FQ260" s="204"/>
      <c r="FR260" s="204"/>
      <c r="FS260" s="204"/>
      <c r="FT260" s="224"/>
      <c r="FU260" s="205"/>
      <c r="FV260" s="218"/>
      <c r="FW260" s="234"/>
      <c r="FX260" s="234"/>
      <c r="FY260" s="234"/>
      <c r="FZ260" s="234"/>
      <c r="GA260" s="234"/>
      <c r="GB260" s="234"/>
    </row>
    <row r="261" spans="1:184" hidden="1" outlineLevel="1">
      <c r="A261" s="651" t="s">
        <v>105</v>
      </c>
      <c r="B261" s="651" t="s">
        <v>44</v>
      </c>
      <c r="C261" s="652" t="s">
        <v>230</v>
      </c>
      <c r="D261" s="652" t="s">
        <v>10</v>
      </c>
      <c r="E261" s="653" t="s">
        <v>145</v>
      </c>
      <c r="F261" s="654">
        <v>1</v>
      </c>
      <c r="G261" s="654">
        <v>1</v>
      </c>
      <c r="H261" s="557">
        <v>1</v>
      </c>
      <c r="I261" s="558">
        <v>1</v>
      </c>
      <c r="J261" s="558"/>
      <c r="K261" s="559">
        <v>1</v>
      </c>
      <c r="L261" s="559">
        <v>1</v>
      </c>
      <c r="M261" s="559">
        <v>1</v>
      </c>
      <c r="N261" s="655" t="s">
        <v>101</v>
      </c>
      <c r="O261" s="656">
        <v>0.10804763448275861</v>
      </c>
      <c r="P261" s="657">
        <v>0.20529050551724137</v>
      </c>
      <c r="Q261" s="657">
        <v>0</v>
      </c>
      <c r="R261" s="657">
        <v>0.37856548000000001</v>
      </c>
      <c r="S261" s="657">
        <v>1.0167062</v>
      </c>
      <c r="T261" s="657">
        <v>1.7086098000000001</v>
      </c>
      <c r="U261" s="657"/>
      <c r="V261" s="657"/>
      <c r="W261" s="658" t="s">
        <v>143</v>
      </c>
      <c r="X261" s="658" t="s">
        <v>162</v>
      </c>
      <c r="Y261" s="658"/>
      <c r="Z261" s="658"/>
      <c r="AA261" s="658"/>
      <c r="AB261" s="658"/>
      <c r="AC261" s="658">
        <v>1</v>
      </c>
      <c r="AD261" s="658">
        <v>1</v>
      </c>
      <c r="AE261" s="658">
        <v>1</v>
      </c>
      <c r="AF261" s="658">
        <v>1</v>
      </c>
      <c r="AG261" s="658"/>
      <c r="AH261" s="658"/>
      <c r="AI261" s="658"/>
      <c r="AJ261" s="658"/>
      <c r="AK261" s="658"/>
      <c r="AL261" s="658"/>
      <c r="AM261" s="659" t="s">
        <v>268</v>
      </c>
      <c r="AN261" s="659"/>
      <c r="AO261" s="659" t="s">
        <v>266</v>
      </c>
      <c r="AP261" s="659"/>
      <c r="AQ261" s="659" t="s">
        <v>81</v>
      </c>
      <c r="AR261" s="659" t="s">
        <v>265</v>
      </c>
      <c r="AS261" s="659" t="s">
        <v>267</v>
      </c>
      <c r="AT261" s="660" t="s">
        <v>226</v>
      </c>
      <c r="AU261" s="661">
        <v>0.10804763448275861</v>
      </c>
      <c r="AV261" s="661">
        <v>0.10804763448275861</v>
      </c>
      <c r="AW261" s="661">
        <v>0.20529050551724137</v>
      </c>
      <c r="AX261" s="661">
        <v>0.20529050551724137</v>
      </c>
      <c r="AY261" s="661">
        <v>0.31333813999999999</v>
      </c>
      <c r="AZ261" s="661">
        <v>0</v>
      </c>
      <c r="BA261" s="661">
        <v>0.37856548000000001</v>
      </c>
      <c r="BB261" s="662">
        <v>1.0167062</v>
      </c>
      <c r="BC261" s="663">
        <v>1.7086098199999999</v>
      </c>
      <c r="BD261" s="662">
        <v>1.7086098000000001</v>
      </c>
      <c r="BE261" s="652"/>
      <c r="BF261" s="664">
        <v>0.10793924421487604</v>
      </c>
      <c r="BG261" s="664">
        <v>0.10793924421487604</v>
      </c>
      <c r="BH261" s="664">
        <v>0.15327372678512396</v>
      </c>
      <c r="BI261" s="664">
        <v>0.15327372678512396</v>
      </c>
      <c r="BJ261" s="664">
        <v>0.26121297100000002</v>
      </c>
      <c r="BK261" s="664">
        <v>0</v>
      </c>
      <c r="BL261" s="664">
        <v>0.34823053800000003</v>
      </c>
      <c r="BM261" s="664">
        <v>0.84944131</v>
      </c>
      <c r="BN261" s="665">
        <v>1.4588848190000003</v>
      </c>
      <c r="BO261" s="652">
        <v>1.45888482</v>
      </c>
      <c r="BP261" s="652"/>
      <c r="BQ261" s="666">
        <v>0</v>
      </c>
      <c r="BR261" s="666">
        <v>0</v>
      </c>
      <c r="BS261" s="666">
        <v>4.1045248999999995</v>
      </c>
      <c r="BT261" s="666">
        <v>4.1045248999999995</v>
      </c>
      <c r="BU261" s="666">
        <v>4.1045248999999995</v>
      </c>
      <c r="BV261" s="666">
        <v>0</v>
      </c>
      <c r="BW261" s="666">
        <v>79.365261000000004</v>
      </c>
      <c r="BX261" s="666">
        <v>13.983214</v>
      </c>
      <c r="BY261" s="667">
        <v>97.452999900000009</v>
      </c>
      <c r="BZ261" s="668">
        <v>97.453000000000003</v>
      </c>
      <c r="CA261" s="652"/>
      <c r="CB261" s="669">
        <v>0</v>
      </c>
      <c r="CC261" s="669">
        <v>0</v>
      </c>
      <c r="CD261" s="669">
        <v>1.8677900000000001</v>
      </c>
      <c r="CE261" s="669">
        <v>1.8677900000000001</v>
      </c>
      <c r="CF261" s="670">
        <v>1.8677900000000001</v>
      </c>
      <c r="CG261" s="669">
        <v>0</v>
      </c>
      <c r="CH261" s="669">
        <v>12.641928999999999</v>
      </c>
      <c r="CI261" s="669">
        <v>6.6785226</v>
      </c>
      <c r="CJ261" s="671">
        <v>21.188241599999998</v>
      </c>
      <c r="CK261" s="672">
        <v>21.188241999999999</v>
      </c>
      <c r="CL261" s="673"/>
      <c r="CM261" s="674">
        <v>0</v>
      </c>
      <c r="CN261" s="674">
        <v>0</v>
      </c>
      <c r="CO261" s="674">
        <v>1.2662697000000001</v>
      </c>
      <c r="CP261" s="674">
        <v>1.2662697000000001</v>
      </c>
      <c r="CQ261" s="675">
        <v>1.2662697000000001</v>
      </c>
      <c r="CR261" s="674">
        <v>0</v>
      </c>
      <c r="CS261" s="674">
        <v>7.7495658000000001</v>
      </c>
      <c r="CT261" s="674">
        <v>4.4256017999999999</v>
      </c>
      <c r="CU261" s="676">
        <v>13.4414373</v>
      </c>
      <c r="CV261" s="677">
        <v>13.441436999999999</v>
      </c>
      <c r="CW261" s="673"/>
      <c r="CX261" s="661">
        <v>0</v>
      </c>
      <c r="CY261" s="661">
        <v>0</v>
      </c>
      <c r="CZ261" s="661">
        <v>0.83147523000000001</v>
      </c>
      <c r="DA261" s="661">
        <v>0.83147523000000001</v>
      </c>
      <c r="DB261" s="678">
        <v>0.83147523000000001</v>
      </c>
      <c r="DC261" s="661">
        <v>0</v>
      </c>
      <c r="DD261" s="661">
        <v>10.592777</v>
      </c>
      <c r="DE261" s="661">
        <v>3.0719691999999998</v>
      </c>
      <c r="DF261" s="663">
        <v>14.49622143</v>
      </c>
      <c r="DG261" s="662">
        <v>14.496222000000001</v>
      </c>
      <c r="DH261" s="673"/>
      <c r="DI261" s="664">
        <v>0</v>
      </c>
      <c r="DJ261" s="664">
        <v>0</v>
      </c>
      <c r="DK261" s="664">
        <v>7.4565939999999999</v>
      </c>
      <c r="DL261" s="664">
        <v>7.4565939999999999</v>
      </c>
      <c r="DM261" s="679">
        <v>7.4565939999999999</v>
      </c>
      <c r="DN261" s="664">
        <v>0</v>
      </c>
      <c r="DO261" s="664">
        <v>56.075161999999999</v>
      </c>
      <c r="DP261" s="664">
        <v>25.842131999999999</v>
      </c>
      <c r="DQ261" s="665">
        <v>89.373887999999994</v>
      </c>
      <c r="DR261" s="680">
        <v>89.373888000000008</v>
      </c>
      <c r="DS261" s="673"/>
      <c r="DT261" s="661">
        <v>0</v>
      </c>
      <c r="DU261" s="661">
        <v>0</v>
      </c>
      <c r="DV261" s="661">
        <v>12.647084</v>
      </c>
      <c r="DW261" s="661">
        <v>12.647084</v>
      </c>
      <c r="DX261" s="678">
        <v>12.647084</v>
      </c>
      <c r="DY261" s="661">
        <v>0</v>
      </c>
      <c r="DZ261" s="661">
        <v>70.069383000000002</v>
      </c>
      <c r="EA261" s="661">
        <v>42.412826000000003</v>
      </c>
      <c r="EB261" s="663">
        <v>125.12929299999999</v>
      </c>
      <c r="EC261" s="662">
        <v>125.12929</v>
      </c>
      <c r="ED261" s="673"/>
      <c r="EE261" s="661">
        <v>0</v>
      </c>
      <c r="EF261" s="661">
        <v>0</v>
      </c>
      <c r="EG261" s="661">
        <v>0.24732627999999998</v>
      </c>
      <c r="EH261" s="661">
        <v>0.24732627999999998</v>
      </c>
      <c r="EI261" s="678">
        <v>0.24732627999999998</v>
      </c>
      <c r="EJ261" s="661">
        <v>0</v>
      </c>
      <c r="EK261" s="661">
        <v>1.7371517999999999</v>
      </c>
      <c r="EL261" s="661">
        <v>0.86782055000000002</v>
      </c>
      <c r="EM261" s="663">
        <v>2.8522986299999999</v>
      </c>
      <c r="EN261" s="662">
        <v>2.8522985999999997</v>
      </c>
      <c r="EO261" s="673"/>
      <c r="EP261" s="681">
        <v>0</v>
      </c>
      <c r="EQ261" s="681">
        <v>0</v>
      </c>
      <c r="ER261" s="681">
        <v>14.260823</v>
      </c>
      <c r="ES261" s="681">
        <v>14.260823</v>
      </c>
      <c r="ET261" s="682">
        <v>14.260823</v>
      </c>
      <c r="EU261" s="681">
        <v>0</v>
      </c>
      <c r="EV261" s="681">
        <v>94.218029999999999</v>
      </c>
      <c r="EW261" s="681">
        <v>49.282218</v>
      </c>
      <c r="EX261" s="683">
        <v>157.76107100000002</v>
      </c>
      <c r="EY261" s="684">
        <v>157.76106999999999</v>
      </c>
      <c r="EZ261" s="673"/>
      <c r="FA261" s="661">
        <v>0</v>
      </c>
      <c r="FB261" s="661">
        <v>0</v>
      </c>
      <c r="FC261" s="661">
        <v>3.8079228999999999</v>
      </c>
      <c r="FD261" s="661">
        <v>3.8079228999999999</v>
      </c>
      <c r="FE261" s="678">
        <v>3.8079228999999999</v>
      </c>
      <c r="FF261" s="661">
        <v>0</v>
      </c>
      <c r="FG261" s="661">
        <v>20.265888</v>
      </c>
      <c r="FH261" s="661">
        <v>12.980554</v>
      </c>
      <c r="FI261" s="663">
        <v>37.054364900000003</v>
      </c>
      <c r="FJ261" s="662">
        <v>37.054364999999997</v>
      </c>
      <c r="FK261" s="673"/>
      <c r="FL261" s="661">
        <v>0</v>
      </c>
      <c r="FM261" s="661">
        <v>0</v>
      </c>
      <c r="FN261" s="661">
        <v>0</v>
      </c>
      <c r="FO261" s="661">
        <v>0</v>
      </c>
      <c r="FP261" s="678">
        <v>0</v>
      </c>
      <c r="FQ261" s="661">
        <v>0</v>
      </c>
      <c r="FR261" s="661">
        <v>0</v>
      </c>
      <c r="FS261" s="661">
        <v>0</v>
      </c>
      <c r="FT261" s="663">
        <v>0</v>
      </c>
      <c r="FU261" s="662">
        <v>0</v>
      </c>
      <c r="FV261" s="673"/>
      <c r="FW261" s="652">
        <v>0</v>
      </c>
      <c r="FX261" s="652" t="s">
        <v>283</v>
      </c>
      <c r="FY261" s="652" t="s">
        <v>230</v>
      </c>
      <c r="FZ261" s="652" t="s">
        <v>284</v>
      </c>
      <c r="GA261" s="652" t="s">
        <v>285</v>
      </c>
      <c r="GB261" s="652"/>
    </row>
    <row r="262" spans="1:184" hidden="1" outlineLevel="1">
      <c r="A262" s="685"/>
      <c r="B262" s="685"/>
      <c r="C262" s="686"/>
      <c r="D262" s="686"/>
      <c r="E262" s="687" t="s">
        <v>231</v>
      </c>
      <c r="F262" s="688"/>
      <c r="G262" s="688"/>
      <c r="H262" s="688"/>
      <c r="I262" s="688"/>
      <c r="J262" s="688"/>
      <c r="K262" s="689"/>
      <c r="L262" s="689"/>
      <c r="M262" s="689"/>
      <c r="N262" s="690"/>
      <c r="O262" s="691">
        <f>IF($H273="Energie",AU261,BQ261)</f>
        <v>0.10804763448275861</v>
      </c>
      <c r="P262" s="692">
        <f>IF($H273="Energie",AW261,BS261)</f>
        <v>0.20529050551724137</v>
      </c>
      <c r="Q262" s="692">
        <f>IF($H273="Energie",AZ261,BV261)</f>
        <v>0</v>
      </c>
      <c r="R262" s="692">
        <f>IF($H273="Energie",BA261,BW261)</f>
        <v>0.37856548000000001</v>
      </c>
      <c r="S262" s="692">
        <f>IF($H273="Energie",BB261,BX261)</f>
        <v>1.0167062</v>
      </c>
      <c r="T262" s="692"/>
      <c r="U262" s="692"/>
      <c r="V262" s="692"/>
      <c r="W262" s="693"/>
      <c r="X262" s="693"/>
      <c r="Y262" s="693"/>
      <c r="Z262" s="693"/>
      <c r="AA262" s="693"/>
      <c r="AB262" s="693"/>
      <c r="AC262" s="693"/>
      <c r="AD262" s="693"/>
      <c r="AE262" s="693"/>
      <c r="AF262" s="693"/>
      <c r="AG262" s="693"/>
      <c r="AH262" s="693"/>
      <c r="AI262" s="693"/>
      <c r="AJ262" s="693"/>
      <c r="AK262" s="693"/>
      <c r="AL262" s="693"/>
      <c r="AM262" s="694"/>
      <c r="AN262" s="694"/>
      <c r="AO262" s="694"/>
      <c r="AP262" s="694"/>
      <c r="AQ262" s="694"/>
      <c r="AR262" s="694"/>
      <c r="AS262" s="694"/>
      <c r="AT262" s="689"/>
      <c r="AU262" s="695"/>
      <c r="AV262" s="695"/>
      <c r="AW262" s="695"/>
      <c r="AX262" s="695"/>
      <c r="AY262" s="695"/>
      <c r="AZ262" s="695"/>
      <c r="BA262" s="695"/>
      <c r="BB262" s="696"/>
      <c r="BC262" s="697"/>
      <c r="BD262" s="696"/>
      <c r="BE262" s="686"/>
      <c r="BF262" s="698"/>
      <c r="BG262" s="698"/>
      <c r="BH262" s="698"/>
      <c r="BI262" s="698"/>
      <c r="BJ262" s="698"/>
      <c r="BK262" s="698"/>
      <c r="BL262" s="698"/>
      <c r="BM262" s="698"/>
      <c r="BN262" s="699"/>
      <c r="BO262" s="686"/>
      <c r="BP262" s="686"/>
      <c r="BQ262" s="700"/>
      <c r="BR262" s="700"/>
      <c r="BS262" s="700"/>
      <c r="BT262" s="700"/>
      <c r="BU262" s="700"/>
      <c r="BV262" s="700"/>
      <c r="BW262" s="700"/>
      <c r="BX262" s="700"/>
      <c r="BY262" s="701"/>
      <c r="BZ262" s="702"/>
      <c r="CA262" s="686"/>
      <c r="CB262" s="703"/>
      <c r="CC262" s="703"/>
      <c r="CD262" s="703"/>
      <c r="CE262" s="703"/>
      <c r="CF262" s="704"/>
      <c r="CG262" s="703"/>
      <c r="CH262" s="703"/>
      <c r="CI262" s="703"/>
      <c r="CJ262" s="705"/>
      <c r="CK262" s="706"/>
      <c r="CL262" s="707"/>
      <c r="CM262" s="708"/>
      <c r="CN262" s="708"/>
      <c r="CO262" s="708"/>
      <c r="CP262" s="708"/>
      <c r="CQ262" s="709"/>
      <c r="CR262" s="708"/>
      <c r="CS262" s="708"/>
      <c r="CT262" s="708"/>
      <c r="CU262" s="710"/>
      <c r="CV262" s="711"/>
      <c r="CW262" s="707"/>
      <c r="CX262" s="695"/>
      <c r="CY262" s="695"/>
      <c r="CZ262" s="695"/>
      <c r="DA262" s="695"/>
      <c r="DB262" s="712"/>
      <c r="DC262" s="695"/>
      <c r="DD262" s="695"/>
      <c r="DE262" s="695"/>
      <c r="DF262" s="697"/>
      <c r="DG262" s="696"/>
      <c r="DH262" s="707"/>
      <c r="DI262" s="698"/>
      <c r="DJ262" s="698"/>
      <c r="DK262" s="698"/>
      <c r="DL262" s="698"/>
      <c r="DM262" s="713"/>
      <c r="DN262" s="698"/>
      <c r="DO262" s="698"/>
      <c r="DP262" s="698"/>
      <c r="DQ262" s="699"/>
      <c r="DR262" s="714"/>
      <c r="DS262" s="707"/>
      <c r="DT262" s="695"/>
      <c r="DU262" s="695"/>
      <c r="DV262" s="695"/>
      <c r="DW262" s="695"/>
      <c r="DX262" s="712"/>
      <c r="DY262" s="695"/>
      <c r="DZ262" s="695"/>
      <c r="EA262" s="695"/>
      <c r="EB262" s="697"/>
      <c r="EC262" s="696"/>
      <c r="ED262" s="707"/>
      <c r="EE262" s="695"/>
      <c r="EF262" s="695"/>
      <c r="EG262" s="695"/>
      <c r="EH262" s="695"/>
      <c r="EI262" s="712"/>
      <c r="EJ262" s="695"/>
      <c r="EK262" s="695"/>
      <c r="EL262" s="695"/>
      <c r="EM262" s="697"/>
      <c r="EN262" s="696"/>
      <c r="EO262" s="707"/>
      <c r="EP262" s="715"/>
      <c r="EQ262" s="715"/>
      <c r="ER262" s="715"/>
      <c r="ES262" s="715"/>
      <c r="ET262" s="716"/>
      <c r="EU262" s="715"/>
      <c r="EV262" s="715"/>
      <c r="EW262" s="715"/>
      <c r="EX262" s="717"/>
      <c r="EY262" s="718"/>
      <c r="EZ262" s="707"/>
      <c r="FA262" s="695"/>
      <c r="FB262" s="695"/>
      <c r="FC262" s="695"/>
      <c r="FD262" s="695"/>
      <c r="FE262" s="712"/>
      <c r="FF262" s="695"/>
      <c r="FG262" s="695"/>
      <c r="FH262" s="695"/>
      <c r="FI262" s="697"/>
      <c r="FJ262" s="696"/>
      <c r="FK262" s="707"/>
      <c r="FL262" s="695"/>
      <c r="FM262" s="695"/>
      <c r="FN262" s="695"/>
      <c r="FO262" s="695"/>
      <c r="FP262" s="712"/>
      <c r="FQ262" s="695"/>
      <c r="FR262" s="695"/>
      <c r="FS262" s="695"/>
      <c r="FT262" s="697"/>
      <c r="FU262" s="696"/>
      <c r="FV262" s="707"/>
      <c r="FW262" s="686"/>
      <c r="FX262" s="686"/>
      <c r="FY262" s="686"/>
      <c r="FZ262" s="686"/>
      <c r="GA262" s="686"/>
      <c r="GB262" s="686"/>
    </row>
    <row r="263" spans="1:184" hidden="1" outlineLevel="1">
      <c r="A263" s="685"/>
      <c r="B263" s="685"/>
      <c r="C263" s="686"/>
      <c r="D263" s="686"/>
      <c r="E263" s="687" t="s">
        <v>232</v>
      </c>
      <c r="F263" s="589">
        <f>H261*G261</f>
        <v>1</v>
      </c>
      <c r="G263" s="589">
        <f>G261</f>
        <v>1</v>
      </c>
      <c r="H263" s="619">
        <f>H261</f>
        <v>1</v>
      </c>
      <c r="I263" s="589">
        <f>IF(OR(I292=1,I292=2),J261,I261)</f>
        <v>1</v>
      </c>
      <c r="J263" s="589"/>
      <c r="K263" s="589">
        <f>K261</f>
        <v>1</v>
      </c>
      <c r="L263" s="589">
        <f>L261</f>
        <v>1</v>
      </c>
      <c r="M263" s="589">
        <f>M261</f>
        <v>1</v>
      </c>
      <c r="N263" s="589"/>
      <c r="O263" s="591">
        <f>IF(OR(I292=1,I292=2),(I263/100*3.6/F263)*$I263*$AC263/$F263/$AD263,O262*$I263*$AC263/$F263/$AD263)</f>
        <v>0.10804763448275861</v>
      </c>
      <c r="P263" s="591">
        <f>IF(FW261=2,((I263/100/F263*(S230-3.6))*$I263*$AC263/$F263/$AD263),P262)</f>
        <v>0.20529050551724137</v>
      </c>
      <c r="Q263" s="591">
        <f>Q262/$F263*$AC263</f>
        <v>0</v>
      </c>
      <c r="R263" s="591">
        <f>R262*$K263*$AC263/$F263/$AF263</f>
        <v>0.37856548000000001</v>
      </c>
      <c r="S263" s="591">
        <f>S262*$K263*$AC263/$F263/$AF263</f>
        <v>1.0167062</v>
      </c>
      <c r="T263" s="592">
        <f>SUM(O263:S263)</f>
        <v>1.7086098199999999</v>
      </c>
      <c r="U263" s="591"/>
      <c r="V263" s="591"/>
      <c r="W263" s="693"/>
      <c r="X263" s="693"/>
      <c r="Y263" s="693"/>
      <c r="Z263" s="693"/>
      <c r="AA263" s="693"/>
      <c r="AB263" s="693"/>
      <c r="AC263" s="693">
        <f>AC261</f>
        <v>1</v>
      </c>
      <c r="AD263" s="693">
        <f>IF(OR(I292=1,I292=2),AD261*10,AD261)</f>
        <v>1</v>
      </c>
      <c r="AE263" s="693">
        <f>IF(OR(J292=1,J292=2),AE261*10,AE261)</f>
        <v>1</v>
      </c>
      <c r="AF263" s="693">
        <f>AF261</f>
        <v>1</v>
      </c>
      <c r="AG263" s="693"/>
      <c r="AH263" s="693"/>
      <c r="AI263" s="693"/>
      <c r="AJ263" s="693"/>
      <c r="AK263" s="693"/>
      <c r="AL263" s="693"/>
      <c r="AM263" s="694"/>
      <c r="AN263" s="694"/>
      <c r="AO263" s="694"/>
      <c r="AP263" s="694"/>
      <c r="AQ263" s="694"/>
      <c r="AR263" s="694"/>
      <c r="AS263" s="694"/>
      <c r="AT263" s="689"/>
      <c r="AU263" s="695"/>
      <c r="AV263" s="695"/>
      <c r="AW263" s="695"/>
      <c r="AX263" s="695"/>
      <c r="AY263" s="695"/>
      <c r="AZ263" s="695"/>
      <c r="BA263" s="695"/>
      <c r="BB263" s="696"/>
      <c r="BC263" s="697"/>
      <c r="BD263" s="696"/>
      <c r="BE263" s="686"/>
      <c r="BF263" s="698"/>
      <c r="BG263" s="698"/>
      <c r="BH263" s="698"/>
      <c r="BI263" s="698"/>
      <c r="BJ263" s="698"/>
      <c r="BK263" s="698"/>
      <c r="BL263" s="698"/>
      <c r="BM263" s="698"/>
      <c r="BN263" s="699"/>
      <c r="BO263" s="686"/>
      <c r="BP263" s="686"/>
      <c r="BQ263" s="700"/>
      <c r="BR263" s="700"/>
      <c r="BS263" s="700"/>
      <c r="BT263" s="700"/>
      <c r="BU263" s="700"/>
      <c r="BV263" s="700"/>
      <c r="BW263" s="700"/>
      <c r="BX263" s="700"/>
      <c r="BY263" s="701"/>
      <c r="BZ263" s="702"/>
      <c r="CA263" s="686"/>
      <c r="CB263" s="703"/>
      <c r="CC263" s="703"/>
      <c r="CD263" s="703"/>
      <c r="CE263" s="703"/>
      <c r="CF263" s="704"/>
      <c r="CG263" s="703"/>
      <c r="CH263" s="703"/>
      <c r="CI263" s="703"/>
      <c r="CJ263" s="705"/>
      <c r="CK263" s="706"/>
      <c r="CL263" s="707"/>
      <c r="CM263" s="708"/>
      <c r="CN263" s="708"/>
      <c r="CO263" s="708"/>
      <c r="CP263" s="708"/>
      <c r="CQ263" s="709"/>
      <c r="CR263" s="708"/>
      <c r="CS263" s="708"/>
      <c r="CT263" s="708"/>
      <c r="CU263" s="710"/>
      <c r="CV263" s="711"/>
      <c r="CW263" s="707"/>
      <c r="CX263" s="695"/>
      <c r="CY263" s="695"/>
      <c r="CZ263" s="695"/>
      <c r="DA263" s="695"/>
      <c r="DB263" s="712"/>
      <c r="DC263" s="695"/>
      <c r="DD263" s="695"/>
      <c r="DE263" s="695"/>
      <c r="DF263" s="697"/>
      <c r="DG263" s="696"/>
      <c r="DH263" s="707"/>
      <c r="DI263" s="698"/>
      <c r="DJ263" s="698"/>
      <c r="DK263" s="698"/>
      <c r="DL263" s="698"/>
      <c r="DM263" s="713"/>
      <c r="DN263" s="698"/>
      <c r="DO263" s="698"/>
      <c r="DP263" s="698"/>
      <c r="DQ263" s="699"/>
      <c r="DR263" s="714"/>
      <c r="DS263" s="707"/>
      <c r="DT263" s="695"/>
      <c r="DU263" s="695"/>
      <c r="DV263" s="695"/>
      <c r="DW263" s="695"/>
      <c r="DX263" s="712"/>
      <c r="DY263" s="695"/>
      <c r="DZ263" s="695"/>
      <c r="EA263" s="695"/>
      <c r="EB263" s="697"/>
      <c r="EC263" s="696"/>
      <c r="ED263" s="707"/>
      <c r="EE263" s="695"/>
      <c r="EF263" s="695"/>
      <c r="EG263" s="695"/>
      <c r="EH263" s="695"/>
      <c r="EI263" s="712"/>
      <c r="EJ263" s="695"/>
      <c r="EK263" s="695"/>
      <c r="EL263" s="695"/>
      <c r="EM263" s="697"/>
      <c r="EN263" s="696"/>
      <c r="EO263" s="707"/>
      <c r="EP263" s="715"/>
      <c r="EQ263" s="715"/>
      <c r="ER263" s="715"/>
      <c r="ES263" s="715"/>
      <c r="ET263" s="716"/>
      <c r="EU263" s="715"/>
      <c r="EV263" s="715"/>
      <c r="EW263" s="715"/>
      <c r="EX263" s="717"/>
      <c r="EY263" s="718"/>
      <c r="EZ263" s="707"/>
      <c r="FA263" s="695"/>
      <c r="FB263" s="695"/>
      <c r="FC263" s="695"/>
      <c r="FD263" s="695"/>
      <c r="FE263" s="712"/>
      <c r="FF263" s="695"/>
      <c r="FG263" s="695"/>
      <c r="FH263" s="695"/>
      <c r="FI263" s="697"/>
      <c r="FJ263" s="696"/>
      <c r="FK263" s="707"/>
      <c r="FL263" s="695"/>
      <c r="FM263" s="695"/>
      <c r="FN263" s="695"/>
      <c r="FO263" s="695"/>
      <c r="FP263" s="712"/>
      <c r="FQ263" s="695"/>
      <c r="FR263" s="695"/>
      <c r="FS263" s="695"/>
      <c r="FT263" s="697"/>
      <c r="FU263" s="696"/>
      <c r="FV263" s="707"/>
      <c r="FW263" s="686"/>
      <c r="FX263" s="686"/>
      <c r="FY263" s="686"/>
      <c r="FZ263" s="686"/>
      <c r="GA263" s="686"/>
      <c r="GB263" s="686"/>
    </row>
    <row r="264" spans="1:184" hidden="1" outlineLevel="1">
      <c r="A264" s="685"/>
      <c r="B264" s="685"/>
      <c r="C264" s="686"/>
      <c r="D264" s="686"/>
      <c r="E264" s="686" t="s">
        <v>233</v>
      </c>
      <c r="F264" s="558">
        <v>1</v>
      </c>
      <c r="G264" s="688"/>
      <c r="H264" s="688"/>
      <c r="I264" s="688"/>
      <c r="J264" s="688"/>
      <c r="K264" s="689"/>
      <c r="L264" s="689"/>
      <c r="M264" s="689"/>
      <c r="N264" s="690"/>
      <c r="O264" s="719"/>
      <c r="P264" s="688"/>
      <c r="Q264" s="688"/>
      <c r="R264" s="688"/>
      <c r="S264" s="688"/>
      <c r="T264" s="688"/>
      <c r="U264" s="688"/>
      <c r="V264" s="688"/>
      <c r="W264" s="693"/>
      <c r="X264" s="693"/>
      <c r="Y264" s="693"/>
      <c r="Z264" s="693"/>
      <c r="AA264" s="693"/>
      <c r="AB264" s="693"/>
      <c r="AC264" s="693"/>
      <c r="AD264" s="693"/>
      <c r="AE264" s="693"/>
      <c r="AF264" s="693"/>
      <c r="AG264" s="693"/>
      <c r="AH264" s="693"/>
      <c r="AI264" s="693"/>
      <c r="AJ264" s="693"/>
      <c r="AK264" s="693"/>
      <c r="AL264" s="693"/>
      <c r="AM264" s="694"/>
      <c r="AN264" s="694"/>
      <c r="AO264" s="694"/>
      <c r="AP264" s="694"/>
      <c r="AQ264" s="694"/>
      <c r="AR264" s="694"/>
      <c r="AS264" s="694"/>
      <c r="AT264" s="689"/>
      <c r="AU264" s="695"/>
      <c r="AV264" s="695"/>
      <c r="AW264" s="695"/>
      <c r="AX264" s="695"/>
      <c r="AY264" s="695"/>
      <c r="AZ264" s="695"/>
      <c r="BA264" s="695"/>
      <c r="BB264" s="696"/>
      <c r="BC264" s="697"/>
      <c r="BD264" s="696"/>
      <c r="BE264" s="686"/>
      <c r="BF264" s="698"/>
      <c r="BG264" s="698"/>
      <c r="BH264" s="698"/>
      <c r="BI264" s="698"/>
      <c r="BJ264" s="698"/>
      <c r="BK264" s="698"/>
      <c r="BL264" s="698"/>
      <c r="BM264" s="698"/>
      <c r="BN264" s="699"/>
      <c r="BO264" s="686"/>
      <c r="BP264" s="686"/>
      <c r="BQ264" s="700"/>
      <c r="BR264" s="700"/>
      <c r="BS264" s="700"/>
      <c r="BT264" s="700"/>
      <c r="BU264" s="700"/>
      <c r="BV264" s="700"/>
      <c r="BW264" s="700"/>
      <c r="BX264" s="700"/>
      <c r="BY264" s="701"/>
      <c r="BZ264" s="702"/>
      <c r="CA264" s="686"/>
      <c r="CB264" s="703"/>
      <c r="CC264" s="703"/>
      <c r="CD264" s="703"/>
      <c r="CE264" s="703"/>
      <c r="CF264" s="704"/>
      <c r="CG264" s="703"/>
      <c r="CH264" s="703"/>
      <c r="CI264" s="703"/>
      <c r="CJ264" s="705"/>
      <c r="CK264" s="706"/>
      <c r="CL264" s="707"/>
      <c r="CM264" s="708"/>
      <c r="CN264" s="708"/>
      <c r="CO264" s="708"/>
      <c r="CP264" s="708"/>
      <c r="CQ264" s="709"/>
      <c r="CR264" s="708"/>
      <c r="CS264" s="708"/>
      <c r="CT264" s="708"/>
      <c r="CU264" s="710"/>
      <c r="CV264" s="711"/>
      <c r="CW264" s="707"/>
      <c r="CX264" s="695"/>
      <c r="CY264" s="695"/>
      <c r="CZ264" s="695"/>
      <c r="DA264" s="695"/>
      <c r="DB264" s="712"/>
      <c r="DC264" s="695"/>
      <c r="DD264" s="695"/>
      <c r="DE264" s="695"/>
      <c r="DF264" s="697"/>
      <c r="DG264" s="696"/>
      <c r="DH264" s="707"/>
      <c r="DI264" s="698"/>
      <c r="DJ264" s="698"/>
      <c r="DK264" s="698"/>
      <c r="DL264" s="698"/>
      <c r="DM264" s="713"/>
      <c r="DN264" s="698"/>
      <c r="DO264" s="698"/>
      <c r="DP264" s="698"/>
      <c r="DQ264" s="699"/>
      <c r="DR264" s="714"/>
      <c r="DS264" s="707"/>
      <c r="DT264" s="695"/>
      <c r="DU264" s="695"/>
      <c r="DV264" s="695"/>
      <c r="DW264" s="695"/>
      <c r="DX264" s="712"/>
      <c r="DY264" s="695"/>
      <c r="DZ264" s="695"/>
      <c r="EA264" s="695"/>
      <c r="EB264" s="697"/>
      <c r="EC264" s="696"/>
      <c r="ED264" s="707"/>
      <c r="EE264" s="695"/>
      <c r="EF264" s="695"/>
      <c r="EG264" s="695"/>
      <c r="EH264" s="695"/>
      <c r="EI264" s="712"/>
      <c r="EJ264" s="695"/>
      <c r="EK264" s="695"/>
      <c r="EL264" s="695"/>
      <c r="EM264" s="697"/>
      <c r="EN264" s="696"/>
      <c r="EO264" s="707"/>
      <c r="EP264" s="715"/>
      <c r="EQ264" s="715"/>
      <c r="ER264" s="715"/>
      <c r="ES264" s="715"/>
      <c r="ET264" s="716"/>
      <c r="EU264" s="715"/>
      <c r="EV264" s="715"/>
      <c r="EW264" s="715"/>
      <c r="EX264" s="717"/>
      <c r="EY264" s="718"/>
      <c r="EZ264" s="707"/>
      <c r="FA264" s="695"/>
      <c r="FB264" s="695"/>
      <c r="FC264" s="695"/>
      <c r="FD264" s="695"/>
      <c r="FE264" s="712"/>
      <c r="FF264" s="695"/>
      <c r="FG264" s="695"/>
      <c r="FH264" s="695"/>
      <c r="FI264" s="697"/>
      <c r="FJ264" s="696"/>
      <c r="FK264" s="707"/>
      <c r="FL264" s="695"/>
      <c r="FM264" s="695"/>
      <c r="FN264" s="695"/>
      <c r="FO264" s="695"/>
      <c r="FP264" s="712"/>
      <c r="FQ264" s="695"/>
      <c r="FR264" s="695"/>
      <c r="FS264" s="695"/>
      <c r="FT264" s="697"/>
      <c r="FU264" s="696"/>
      <c r="FV264" s="707"/>
      <c r="FW264" s="686"/>
      <c r="FX264" s="686"/>
      <c r="FY264" s="686"/>
      <c r="FZ264" s="686"/>
      <c r="GA264" s="686"/>
      <c r="GB264" s="686"/>
    </row>
    <row r="265" spans="1:184" hidden="1" outlineLevel="1">
      <c r="A265" s="720"/>
      <c r="B265" s="720"/>
      <c r="C265" s="721"/>
      <c r="D265" s="721"/>
      <c r="E265" s="721"/>
      <c r="F265" s="549"/>
      <c r="G265" s="549"/>
      <c r="H265" s="549"/>
      <c r="I265" s="549"/>
      <c r="J265" s="549"/>
      <c r="K265" s="550"/>
      <c r="L265" s="550"/>
      <c r="M265" s="550"/>
      <c r="N265" s="650"/>
      <c r="O265" s="551"/>
      <c r="P265" s="549"/>
      <c r="Q265" s="549"/>
      <c r="R265" s="549"/>
      <c r="S265" s="549"/>
      <c r="T265" s="549"/>
      <c r="U265" s="549"/>
      <c r="V265" s="549"/>
      <c r="W265" s="552"/>
      <c r="X265" s="552"/>
      <c r="Y265" s="552"/>
      <c r="Z265" s="552"/>
      <c r="AA265" s="552"/>
      <c r="AB265" s="552"/>
      <c r="AC265" s="552"/>
      <c r="AD265" s="552"/>
      <c r="AE265" s="552"/>
      <c r="AF265" s="552"/>
      <c r="AG265" s="552"/>
      <c r="AH265" s="552"/>
      <c r="AI265" s="552"/>
      <c r="AJ265" s="552"/>
      <c r="AK265" s="552"/>
      <c r="AL265" s="552"/>
      <c r="AM265" s="553"/>
      <c r="AN265" s="553"/>
      <c r="AO265" s="553"/>
      <c r="AP265" s="553"/>
      <c r="AQ265" s="553"/>
      <c r="AR265" s="553"/>
      <c r="AS265" s="553"/>
      <c r="AT265" s="550"/>
      <c r="AU265" s="204"/>
      <c r="AV265" s="204"/>
      <c r="AW265" s="204"/>
      <c r="AX265" s="204"/>
      <c r="AY265" s="204"/>
      <c r="AZ265" s="204"/>
      <c r="BA265" s="204"/>
      <c r="BB265" s="205"/>
      <c r="BC265" s="224"/>
      <c r="BD265" s="205"/>
      <c r="BE265" s="207"/>
      <c r="BF265" s="208"/>
      <c r="BG265" s="208"/>
      <c r="BH265" s="208"/>
      <c r="BI265" s="208"/>
      <c r="BJ265" s="208"/>
      <c r="BK265" s="208"/>
      <c r="BL265" s="208"/>
      <c r="BM265" s="208"/>
      <c r="BN265" s="209"/>
      <c r="BO265" s="234"/>
      <c r="BP265" s="207"/>
      <c r="BQ265" s="211"/>
      <c r="BR265" s="211"/>
      <c r="BS265" s="211"/>
      <c r="BT265" s="211"/>
      <c r="BU265" s="211"/>
      <c r="BV265" s="211"/>
      <c r="BW265" s="211"/>
      <c r="BX265" s="211"/>
      <c r="BY265" s="212"/>
      <c r="BZ265" s="213"/>
      <c r="CA265" s="207"/>
      <c r="CB265" s="214"/>
      <c r="CC265" s="214"/>
      <c r="CD265" s="214"/>
      <c r="CE265" s="214"/>
      <c r="CF265" s="215"/>
      <c r="CG265" s="214"/>
      <c r="CH265" s="214"/>
      <c r="CI265" s="214"/>
      <c r="CJ265" s="216"/>
      <c r="CK265" s="217"/>
      <c r="CL265" s="218"/>
      <c r="CM265" s="219"/>
      <c r="CN265" s="219"/>
      <c r="CO265" s="219"/>
      <c r="CP265" s="219"/>
      <c r="CQ265" s="220"/>
      <c r="CR265" s="219"/>
      <c r="CS265" s="219"/>
      <c r="CT265" s="219"/>
      <c r="CU265" s="221"/>
      <c r="CV265" s="222"/>
      <c r="CW265" s="218"/>
      <c r="CX265" s="204"/>
      <c r="CY265" s="204"/>
      <c r="CZ265" s="204"/>
      <c r="DA265" s="204"/>
      <c r="DB265" s="223"/>
      <c r="DC265" s="204"/>
      <c r="DD265" s="204"/>
      <c r="DE265" s="204"/>
      <c r="DF265" s="224"/>
      <c r="DG265" s="205"/>
      <c r="DH265" s="218"/>
      <c r="DI265" s="208"/>
      <c r="DJ265" s="208"/>
      <c r="DK265" s="208"/>
      <c r="DL265" s="208"/>
      <c r="DM265" s="225"/>
      <c r="DN265" s="208"/>
      <c r="DO265" s="208"/>
      <c r="DP265" s="208"/>
      <c r="DQ265" s="209"/>
      <c r="DR265" s="226"/>
      <c r="DS265" s="218"/>
      <c r="DT265" s="204"/>
      <c r="DU265" s="204"/>
      <c r="DV265" s="204"/>
      <c r="DW265" s="204"/>
      <c r="DX265" s="223"/>
      <c r="DY265" s="204"/>
      <c r="DZ265" s="204"/>
      <c r="EA265" s="204"/>
      <c r="EB265" s="224"/>
      <c r="EC265" s="205"/>
      <c r="ED265" s="218"/>
      <c r="EE265" s="204"/>
      <c r="EF265" s="204"/>
      <c r="EG265" s="204"/>
      <c r="EH265" s="204"/>
      <c r="EI265" s="223"/>
      <c r="EJ265" s="204"/>
      <c r="EK265" s="204"/>
      <c r="EL265" s="204"/>
      <c r="EM265" s="224"/>
      <c r="EN265" s="205"/>
      <c r="EO265" s="218"/>
      <c r="EP265" s="227"/>
      <c r="EQ265" s="227"/>
      <c r="ER265" s="227"/>
      <c r="ES265" s="227"/>
      <c r="ET265" s="228"/>
      <c r="EU265" s="227"/>
      <c r="EV265" s="227"/>
      <c r="EW265" s="227"/>
      <c r="EX265" s="229"/>
      <c r="EY265" s="230"/>
      <c r="EZ265" s="218"/>
      <c r="FA265" s="204"/>
      <c r="FB265" s="204"/>
      <c r="FC265" s="204"/>
      <c r="FD265" s="204"/>
      <c r="FE265" s="223"/>
      <c r="FF265" s="204"/>
      <c r="FG265" s="204"/>
      <c r="FH265" s="204"/>
      <c r="FI265" s="224"/>
      <c r="FJ265" s="205"/>
      <c r="FK265" s="218"/>
      <c r="FL265" s="204"/>
      <c r="FM265" s="204"/>
      <c r="FN265" s="204"/>
      <c r="FO265" s="204"/>
      <c r="FP265" s="223"/>
      <c r="FQ265" s="204"/>
      <c r="FR265" s="204"/>
      <c r="FS265" s="204"/>
      <c r="FT265" s="224"/>
      <c r="FU265" s="205"/>
      <c r="FV265" s="218"/>
      <c r="FW265" s="234"/>
      <c r="FX265" s="234"/>
      <c r="FY265" s="234"/>
      <c r="FZ265" s="234"/>
      <c r="GA265" s="234"/>
      <c r="GB265" s="234"/>
    </row>
    <row r="266" spans="1:184" hidden="1" outlineLevel="1">
      <c r="A266" s="720"/>
      <c r="B266" s="720"/>
      <c r="C266" s="721"/>
      <c r="D266" s="721"/>
      <c r="E266" s="721"/>
      <c r="F266" s="722" t="s">
        <v>262</v>
      </c>
      <c r="G266" s="723"/>
      <c r="H266" s="723"/>
      <c r="I266" s="723"/>
      <c r="J266" s="724"/>
      <c r="K266" s="724"/>
      <c r="L266" s="724"/>
      <c r="M266" s="724"/>
      <c r="N266" s="723"/>
      <c r="O266" s="723"/>
      <c r="P266" s="723"/>
      <c r="Q266" s="723"/>
      <c r="R266" s="723"/>
      <c r="S266" s="723"/>
      <c r="T266" s="723"/>
      <c r="U266" s="723"/>
      <c r="V266" s="723"/>
      <c r="W266" s="724"/>
      <c r="X266" s="725"/>
      <c r="Y266" s="726"/>
      <c r="Z266" s="726"/>
      <c r="AA266" s="726"/>
      <c r="AB266" s="726"/>
      <c r="AC266" s="726"/>
      <c r="AD266" s="726"/>
      <c r="AE266" s="726"/>
      <c r="AF266" s="726"/>
      <c r="AG266" s="726"/>
      <c r="AH266" s="726"/>
      <c r="AI266" s="726"/>
      <c r="AJ266" s="726"/>
      <c r="AK266" s="726"/>
      <c r="AL266" s="726"/>
      <c r="AM266" s="726"/>
      <c r="AN266" s="726"/>
      <c r="AO266" s="726"/>
      <c r="AP266" s="726"/>
      <c r="AQ266" s="726"/>
      <c r="AR266" s="726"/>
      <c r="AS266" s="726"/>
      <c r="AT266" s="727"/>
      <c r="AU266" s="728"/>
      <c r="AV266" s="728"/>
      <c r="AW266" s="728"/>
      <c r="AX266" s="728"/>
      <c r="AY266" s="728"/>
      <c r="AZ266" s="728"/>
      <c r="BA266" s="728"/>
      <c r="BB266" s="729"/>
      <c r="BC266" s="730"/>
      <c r="BD266" s="729"/>
      <c r="BE266" s="207"/>
      <c r="BF266" s="731"/>
      <c r="BG266" s="731"/>
      <c r="BH266" s="731"/>
      <c r="BI266" s="731"/>
      <c r="BJ266" s="731"/>
      <c r="BK266" s="731"/>
      <c r="BL266" s="731"/>
      <c r="BM266" s="731"/>
      <c r="BN266" s="732"/>
      <c r="BO266" s="210"/>
      <c r="BP266" s="207"/>
      <c r="BQ266" s="733"/>
      <c r="BR266" s="733"/>
      <c r="BS266" s="733"/>
      <c r="BT266" s="733"/>
      <c r="BU266" s="733"/>
      <c r="BV266" s="733"/>
      <c r="BW266" s="733"/>
      <c r="BX266" s="733"/>
      <c r="BY266" s="734"/>
      <c r="BZ266" s="735"/>
      <c r="CA266" s="207"/>
      <c r="CB266" s="736"/>
      <c r="CC266" s="736"/>
      <c r="CD266" s="736"/>
      <c r="CE266" s="736"/>
      <c r="CF266" s="737"/>
      <c r="CG266" s="736"/>
      <c r="CH266" s="736"/>
      <c r="CI266" s="736"/>
      <c r="CJ266" s="738"/>
      <c r="CK266" s="739"/>
      <c r="CL266" s="218"/>
      <c r="CM266" s="740"/>
      <c r="CN266" s="740"/>
      <c r="CO266" s="740"/>
      <c r="CP266" s="740"/>
      <c r="CQ266" s="741"/>
      <c r="CR266" s="740"/>
      <c r="CS266" s="740"/>
      <c r="CT266" s="740"/>
      <c r="CU266" s="742"/>
      <c r="CV266" s="743"/>
      <c r="CW266" s="218"/>
      <c r="CX266" s="728"/>
      <c r="CY266" s="728"/>
      <c r="CZ266" s="728"/>
      <c r="DA266" s="728"/>
      <c r="DB266" s="744"/>
      <c r="DC266" s="728"/>
      <c r="DD266" s="728"/>
      <c r="DE266" s="728"/>
      <c r="DF266" s="730"/>
      <c r="DG266" s="729"/>
      <c r="DH266" s="218"/>
      <c r="DI266" s="731"/>
      <c r="DJ266" s="731"/>
      <c r="DK266" s="731"/>
      <c r="DL266" s="731"/>
      <c r="DM266" s="745"/>
      <c r="DN266" s="731"/>
      <c r="DO266" s="731"/>
      <c r="DP266" s="731"/>
      <c r="DQ266" s="732"/>
      <c r="DR266" s="746"/>
      <c r="DS266" s="218"/>
      <c r="DT266" s="728"/>
      <c r="DU266" s="728"/>
      <c r="DV266" s="728"/>
      <c r="DW266" s="728"/>
      <c r="DX266" s="744"/>
      <c r="DY266" s="728"/>
      <c r="DZ266" s="728"/>
      <c r="EA266" s="728"/>
      <c r="EB266" s="730"/>
      <c r="EC266" s="729"/>
      <c r="ED266" s="218"/>
      <c r="EE266" s="728"/>
      <c r="EF266" s="728"/>
      <c r="EG266" s="728"/>
      <c r="EH266" s="728"/>
      <c r="EI266" s="744"/>
      <c r="EJ266" s="728"/>
      <c r="EK266" s="728"/>
      <c r="EL266" s="728"/>
      <c r="EM266" s="730"/>
      <c r="EN266" s="729"/>
      <c r="EO266" s="218"/>
      <c r="EP266" s="747"/>
      <c r="EQ266" s="747"/>
      <c r="ER266" s="747"/>
      <c r="ES266" s="747"/>
      <c r="ET266" s="748"/>
      <c r="EU266" s="747"/>
      <c r="EV266" s="747"/>
      <c r="EW266" s="747"/>
      <c r="EX266" s="749"/>
      <c r="EY266" s="750"/>
      <c r="EZ266" s="218"/>
      <c r="FA266" s="728"/>
      <c r="FB266" s="728"/>
      <c r="FC266" s="728"/>
      <c r="FD266" s="728"/>
      <c r="FE266" s="744"/>
      <c r="FF266" s="728"/>
      <c r="FG266" s="728"/>
      <c r="FH266" s="728"/>
      <c r="FI266" s="730"/>
      <c r="FJ266" s="729"/>
      <c r="FK266" s="218"/>
      <c r="FL266" s="728"/>
      <c r="FM266" s="728"/>
      <c r="FN266" s="728"/>
      <c r="FO266" s="728"/>
      <c r="FP266" s="744"/>
      <c r="FQ266" s="728"/>
      <c r="FR266" s="728"/>
      <c r="FS266" s="728"/>
      <c r="FT266" s="730"/>
      <c r="FU266" s="729"/>
      <c r="FV266" s="218"/>
      <c r="FW266" s="231"/>
      <c r="FX266" s="231"/>
      <c r="FY266" s="231"/>
      <c r="FZ266" s="231"/>
      <c r="GA266" s="231"/>
      <c r="GB266" s="231"/>
    </row>
    <row r="267" spans="1:184" hidden="1" outlineLevel="1">
      <c r="A267" s="720"/>
      <c r="B267" s="720"/>
      <c r="C267" s="721" t="s">
        <v>47</v>
      </c>
      <c r="D267" s="721" t="s">
        <v>77</v>
      </c>
      <c r="E267" s="721" t="s">
        <v>78</v>
      </c>
      <c r="F267" s="751" t="s">
        <v>237</v>
      </c>
      <c r="G267" s="752"/>
      <c r="H267" s="753"/>
      <c r="I267" s="754"/>
      <c r="J267" s="755"/>
      <c r="K267" s="754"/>
      <c r="L267" s="754"/>
      <c r="M267" s="754"/>
      <c r="N267" s="723"/>
      <c r="O267" s="756">
        <f t="shared" ref="O267:T267" si="193">O258*$F259</f>
        <v>0.45</v>
      </c>
      <c r="P267" s="756">
        <f t="shared" si="193"/>
        <v>0.85536545517241391</v>
      </c>
      <c r="Q267" s="756">
        <f t="shared" si="193"/>
        <v>0.25796193000000001</v>
      </c>
      <c r="R267" s="756">
        <f t="shared" si="193"/>
        <v>0.62457543526717563</v>
      </c>
      <c r="S267" s="756">
        <f t="shared" si="193"/>
        <v>0.59181109587786263</v>
      </c>
      <c r="T267" s="756">
        <f t="shared" si="193"/>
        <v>2.7797139163174522</v>
      </c>
      <c r="U267" s="756"/>
      <c r="V267" s="756"/>
      <c r="W267" s="724"/>
      <c r="X267" s="725"/>
      <c r="Y267" s="757"/>
      <c r="Z267" s="757"/>
      <c r="AA267" s="757"/>
      <c r="AB267" s="757"/>
      <c r="AC267" s="758"/>
      <c r="AD267" s="759"/>
      <c r="AE267" s="759"/>
      <c r="AF267" s="760"/>
      <c r="AG267" s="760"/>
      <c r="AH267" s="760"/>
      <c r="AI267" s="760"/>
      <c r="AJ267" s="760"/>
      <c r="AK267" s="760"/>
      <c r="AL267" s="760"/>
      <c r="AM267" s="757"/>
      <c r="AN267" s="757"/>
      <c r="AO267" s="757"/>
      <c r="AP267" s="757"/>
      <c r="AQ267" s="757"/>
      <c r="AR267" s="757"/>
      <c r="AS267" s="757"/>
      <c r="AT267" s="757"/>
      <c r="AU267" s="627"/>
      <c r="AV267" s="627"/>
      <c r="AW267" s="627"/>
      <c r="AX267" s="627"/>
      <c r="AY267" s="627"/>
      <c r="AZ267" s="627">
        <v>6.5476815999999993E-2</v>
      </c>
      <c r="BA267" s="627">
        <v>4.9151966999999998E-2</v>
      </c>
      <c r="BB267" s="627">
        <v>0.17794213</v>
      </c>
      <c r="BC267" s="761">
        <f>BB267+BA267+AZ267+AW267+AU267</f>
        <v>0.29257091299999999</v>
      </c>
      <c r="BD267" s="628">
        <v>1.6710813</v>
      </c>
      <c r="BE267" s="621"/>
      <c r="BF267" s="630"/>
      <c r="BG267" s="630"/>
      <c r="BH267" s="630">
        <f>BJ267-BF267</f>
        <v>1.3777174840000002</v>
      </c>
      <c r="BI267" s="630">
        <f>BK267-BG267</f>
        <v>5.7501653999999999E-2</v>
      </c>
      <c r="BJ267" s="630">
        <v>1.3777174840000002</v>
      </c>
      <c r="BK267" s="630">
        <v>5.7501653999999999E-2</v>
      </c>
      <c r="BL267" s="630">
        <v>4.5172195499999998E-2</v>
      </c>
      <c r="BM267" s="630">
        <v>0.17001324600000001</v>
      </c>
      <c r="BN267" s="631">
        <f>BM267+BL267+BK267+BH267+BF267</f>
        <v>1.6504045795000002</v>
      </c>
      <c r="BO267" s="645">
        <v>1.6479070280000001</v>
      </c>
      <c r="BP267" s="621"/>
      <c r="BQ267" s="632">
        <v>79.21447400000001</v>
      </c>
      <c r="BR267" s="632">
        <v>79.21447400000001</v>
      </c>
      <c r="BS267" s="632">
        <f>BU267-BQ267</f>
        <v>15.384184999999988</v>
      </c>
      <c r="BT267" s="632">
        <f>BV267-BR267</f>
        <v>-77.737955100000008</v>
      </c>
      <c r="BU267" s="632">
        <v>94.598658999999998</v>
      </c>
      <c r="BV267" s="632">
        <v>1.4765189000000001</v>
      </c>
      <c r="BW267" s="632">
        <v>2.8180280999999998</v>
      </c>
      <c r="BX267" s="632">
        <v>5.3263914000000003</v>
      </c>
      <c r="BY267" s="633">
        <f>BU267+BV267+BW267+BX267</f>
        <v>104.21959740000001</v>
      </c>
      <c r="BZ267" s="634">
        <v>103.78036</v>
      </c>
      <c r="CA267" s="621"/>
      <c r="CB267" s="636">
        <v>36.124214000000002</v>
      </c>
      <c r="CC267" s="636">
        <v>36.124214000000002</v>
      </c>
      <c r="CD267" s="636">
        <f>CF267-CB267</f>
        <v>5.8073529999999991</v>
      </c>
      <c r="CE267" s="636">
        <f>CG267-CC267</f>
        <v>-35.761045710000005</v>
      </c>
      <c r="CF267" s="636">
        <v>41.931567000000001</v>
      </c>
      <c r="CG267" s="636">
        <v>0.36316829</v>
      </c>
      <c r="CH267" s="636">
        <v>4.0007136000000001</v>
      </c>
      <c r="CI267" s="636">
        <v>5.2408410999999999</v>
      </c>
      <c r="CJ267" s="637">
        <f>CI267+CH267+CG267+CF267</f>
        <v>51.53628999</v>
      </c>
      <c r="CK267" s="636">
        <v>51.425424</v>
      </c>
      <c r="CL267" s="607"/>
      <c r="CM267" s="640">
        <v>31.724999999999998</v>
      </c>
      <c r="CN267" s="640">
        <v>31.724999999999998</v>
      </c>
      <c r="CO267" s="640">
        <f>CQ267-CM267</f>
        <v>4.225751000000006</v>
      </c>
      <c r="CP267" s="640">
        <f>CR267-CN267</f>
        <v>-31.498256739999999</v>
      </c>
      <c r="CQ267" s="640">
        <v>35.950751000000004</v>
      </c>
      <c r="CR267" s="640">
        <v>0.22674326</v>
      </c>
      <c r="CS267" s="640">
        <v>1.5646</v>
      </c>
      <c r="CT267" s="640">
        <v>2.9122423</v>
      </c>
      <c r="CU267" s="641">
        <f>CQ267+CR267+CS267+CT267</f>
        <v>40.654336560000004</v>
      </c>
      <c r="CV267" s="640">
        <v>40.567743</v>
      </c>
      <c r="CW267" s="607"/>
      <c r="CX267" s="643">
        <v>53.487857000000005</v>
      </c>
      <c r="CY267" s="643">
        <v>53.487857000000005</v>
      </c>
      <c r="CZ267" s="643">
        <f>DB267-CX267</f>
        <v>48.868992999999989</v>
      </c>
      <c r="DA267" s="643">
        <f>DC267-CY267</f>
        <v>-52.409942100000002</v>
      </c>
      <c r="DB267" s="643">
        <v>102.35684999999999</v>
      </c>
      <c r="DC267" s="643">
        <v>1.0779148999999999</v>
      </c>
      <c r="DD267" s="643">
        <v>1.7598168000000001</v>
      </c>
      <c r="DE267" s="643">
        <v>26.840788</v>
      </c>
      <c r="DF267" s="761">
        <f>DB267+DC267+DD267+DE267</f>
        <v>132.03536969999999</v>
      </c>
      <c r="DG267" s="643">
        <v>131.80898999999999</v>
      </c>
      <c r="DH267" s="607"/>
      <c r="DI267" s="644">
        <v>917.21429000000001</v>
      </c>
      <c r="DJ267" s="644">
        <v>917.21429000000001</v>
      </c>
      <c r="DK267" s="644">
        <f>DM267-DI267</f>
        <v>57.461279999999988</v>
      </c>
      <c r="DL267" s="644">
        <f>DN267-DJ267</f>
        <v>-915.04761689999998</v>
      </c>
      <c r="DM267" s="644">
        <v>974.67556999999999</v>
      </c>
      <c r="DN267" s="644">
        <v>2.1666731000000001</v>
      </c>
      <c r="DO267" s="644">
        <v>5.9855555999999996</v>
      </c>
      <c r="DP267" s="644">
        <v>29.914135999999999</v>
      </c>
      <c r="DQ267" s="762">
        <f>DM267+DN267+DO267+DP267</f>
        <v>1012.7419347</v>
      </c>
      <c r="DR267" s="644">
        <v>1011.2624999999999</v>
      </c>
      <c r="DS267" s="607"/>
      <c r="DT267" s="643">
        <v>77.130675999999994</v>
      </c>
      <c r="DU267" s="643">
        <v>77.130675999999994</v>
      </c>
      <c r="DV267" s="643">
        <f>DX267-DT267</f>
        <v>21.492706000000013</v>
      </c>
      <c r="DW267" s="643">
        <f>DY267-DV267</f>
        <v>-18.648015600000011</v>
      </c>
      <c r="DX267" s="643">
        <v>98.623382000000007</v>
      </c>
      <c r="DY267" s="643">
        <v>2.8446904000000002</v>
      </c>
      <c r="DZ267" s="643">
        <v>4.0786347000000003</v>
      </c>
      <c r="EA267" s="643">
        <v>9.7099843999999997</v>
      </c>
      <c r="EB267" s="629">
        <f>DX267+DY267+DZ267+EA267</f>
        <v>115.2566915</v>
      </c>
      <c r="EC267" s="643">
        <v>114.86995</v>
      </c>
      <c r="ED267" s="607"/>
      <c r="EE267" s="643">
        <v>0</v>
      </c>
      <c r="EF267" s="643">
        <v>0</v>
      </c>
      <c r="EG267" s="643">
        <f>EI267-EE267</f>
        <v>0</v>
      </c>
      <c r="EH267" s="643">
        <f>EJ267-EF267</f>
        <v>0</v>
      </c>
      <c r="EI267" s="643">
        <v>0</v>
      </c>
      <c r="EJ267" s="643">
        <v>0</v>
      </c>
      <c r="EK267" s="643">
        <v>0</v>
      </c>
      <c r="EL267" s="643">
        <v>0</v>
      </c>
      <c r="EM267" s="629">
        <f>EI267+EJ267+EK267+EL267</f>
        <v>0</v>
      </c>
      <c r="EN267" s="643">
        <v>0</v>
      </c>
      <c r="EO267" s="607"/>
      <c r="EP267" s="647">
        <v>2.4986428999999997</v>
      </c>
      <c r="EQ267" s="647">
        <v>2.4986428999999997</v>
      </c>
      <c r="ER267" s="647">
        <f>ET267-EP267</f>
        <v>76.749654100000015</v>
      </c>
      <c r="ES267" s="647">
        <f>EU267-EQ267</f>
        <v>-7.3940099999999731E-2</v>
      </c>
      <c r="ET267" s="647">
        <v>79.248297000000008</v>
      </c>
      <c r="EU267" s="647">
        <v>2.4247027999999999</v>
      </c>
      <c r="EV267" s="647">
        <v>8.1522603</v>
      </c>
      <c r="EW267" s="647">
        <v>7.6837473000000003</v>
      </c>
      <c r="EX267" s="648">
        <f>ET267+EU267+EV267+EW267</f>
        <v>97.509007400000002</v>
      </c>
      <c r="EY267" s="647">
        <v>97.324660999999992</v>
      </c>
      <c r="EZ267" s="607"/>
      <c r="FA267" s="643">
        <v>78.892856999999992</v>
      </c>
      <c r="FB267" s="643">
        <v>78.892856999999992</v>
      </c>
      <c r="FC267" s="643">
        <f>FE267-FA267</f>
        <v>12.992878000000005</v>
      </c>
      <c r="FD267" s="643">
        <f>FF267-FB267</f>
        <v>-77.503596099999996</v>
      </c>
      <c r="FE267" s="643">
        <v>91.885734999999997</v>
      </c>
      <c r="FF267" s="643">
        <v>1.3892609</v>
      </c>
      <c r="FG267" s="643">
        <v>2.4695886000000002</v>
      </c>
      <c r="FH267" s="643">
        <v>4.8734429000000006</v>
      </c>
      <c r="FI267" s="629">
        <f>FE267+FF267+FG267+FH267</f>
        <v>100.61802739999999</v>
      </c>
      <c r="FJ267" s="643">
        <v>100.18510999999999</v>
      </c>
      <c r="FK267" s="607"/>
      <c r="FL267" s="643">
        <v>0</v>
      </c>
      <c r="FM267" s="643">
        <v>0</v>
      </c>
      <c r="FN267" s="643">
        <f>FP267-FL267</f>
        <v>0</v>
      </c>
      <c r="FO267" s="643">
        <f>FQ267-FM267</f>
        <v>0</v>
      </c>
      <c r="FP267" s="643">
        <v>0</v>
      </c>
      <c r="FQ267" s="643">
        <v>0</v>
      </c>
      <c r="FR267" s="643">
        <v>0</v>
      </c>
      <c r="FS267" s="643">
        <v>0</v>
      </c>
      <c r="FT267" s="629">
        <f>FP267+FQ267+FR267+FS267</f>
        <v>0</v>
      </c>
      <c r="FU267" s="643">
        <v>0</v>
      </c>
      <c r="FV267" s="607"/>
      <c r="FW267" s="621"/>
      <c r="FX267" s="621" t="str">
        <f>GB267&amp;FY267&amp;FZ267&amp;GA267</f>
        <v>Einheit, INDEX (INDEX Spalte)</v>
      </c>
      <c r="FY267" s="621" t="str">
        <f>C267</f>
        <v>Einheit</v>
      </c>
      <c r="FZ267" s="621" t="str">
        <f>IF(D267="-","",", "&amp;D267)</f>
        <v>, INDEX</v>
      </c>
      <c r="GA267" s="621" t="str">
        <f>IF(E267="-",""," ("&amp;E267&amp;")")</f>
        <v xml:space="preserve"> (INDEX Spalte)</v>
      </c>
      <c r="GB267" s="231"/>
    </row>
    <row r="268" spans="1:184" hidden="1" outlineLevel="1">
      <c r="A268" s="720" t="s">
        <v>73</v>
      </c>
      <c r="B268" s="843">
        <v>6</v>
      </c>
      <c r="C268" s="721" t="str">
        <f>INDEX(A271:E282,B268,3)</f>
        <v>g CO2-equ.</v>
      </c>
      <c r="D268" s="721" t="str">
        <f>INDEX(A271:E282,B268,4)</f>
        <v>BQ4:BZ239</v>
      </c>
      <c r="E268" s="721" t="str">
        <f>INDEX(A271:E282,B268,5)</f>
        <v>BQ4:BZ4</v>
      </c>
      <c r="F268" s="751" t="s">
        <v>238</v>
      </c>
      <c r="G268" s="752"/>
      <c r="H268" s="753"/>
      <c r="I268" s="754"/>
      <c r="J268" s="755"/>
      <c r="K268" s="754"/>
      <c r="L268" s="754"/>
      <c r="M268" s="754"/>
      <c r="N268" s="723"/>
      <c r="O268" s="756">
        <f t="shared" ref="O268:T268" si="194">O263*$F264</f>
        <v>0.10804763448275861</v>
      </c>
      <c r="P268" s="756">
        <f t="shared" si="194"/>
        <v>0.20529050551724137</v>
      </c>
      <c r="Q268" s="756">
        <f t="shared" si="194"/>
        <v>0</v>
      </c>
      <c r="R268" s="756">
        <f t="shared" si="194"/>
        <v>0.37856548000000001</v>
      </c>
      <c r="S268" s="756">
        <f t="shared" si="194"/>
        <v>1.0167062</v>
      </c>
      <c r="T268" s="756">
        <f t="shared" si="194"/>
        <v>1.7086098199999999</v>
      </c>
      <c r="U268" s="756"/>
      <c r="V268" s="756"/>
      <c r="W268" s="724"/>
      <c r="X268" s="725"/>
      <c r="Y268" s="763"/>
      <c r="Z268" s="763"/>
      <c r="AA268" s="763"/>
      <c r="AB268" s="763"/>
      <c r="AC268" s="764"/>
      <c r="AD268" s="765"/>
      <c r="AE268" s="765"/>
      <c r="AF268" s="766"/>
      <c r="AG268" s="766"/>
      <c r="AH268" s="766"/>
      <c r="AI268" s="766"/>
      <c r="AJ268" s="766"/>
      <c r="AK268" s="766"/>
      <c r="AL268" s="766"/>
      <c r="AM268" s="763"/>
      <c r="AN268" s="763"/>
      <c r="AO268" s="763"/>
      <c r="AP268" s="763"/>
      <c r="AQ268" s="763"/>
      <c r="AR268" s="763"/>
      <c r="AS268" s="763"/>
      <c r="AT268" s="767"/>
      <c r="AU268" s="768"/>
      <c r="AV268" s="768"/>
      <c r="AW268" s="728"/>
      <c r="AX268" s="728"/>
      <c r="AY268" s="728"/>
      <c r="AZ268" s="728">
        <v>9.3395082000000004E-2</v>
      </c>
      <c r="BA268" s="728">
        <v>0.37058309</v>
      </c>
      <c r="BB268" s="728">
        <v>0.46800033000000002</v>
      </c>
      <c r="BC268" s="769">
        <f>BB268+BA268+AZ268+AW268+AU268</f>
        <v>0.93197850199999999</v>
      </c>
      <c r="BD268" s="729">
        <v>3.3372883</v>
      </c>
      <c r="BE268" s="207"/>
      <c r="BF268" s="768" t="e">
        <f>$I268/($F268*100)*30.85</f>
        <v>#VALUE!</v>
      </c>
      <c r="BG268" s="768" t="e">
        <f>$I268/($F268*100)*30.85</f>
        <v>#VALUE!</v>
      </c>
      <c r="BH268" s="731" t="e">
        <f>BJ268-BF268</f>
        <v>#VALUE!</v>
      </c>
      <c r="BI268" s="731" t="e">
        <f>BK268-BG268</f>
        <v>#VALUE!</v>
      </c>
      <c r="BJ268" s="731">
        <v>2.3983724200000003</v>
      </c>
      <c r="BK268" s="731">
        <v>9.0282084999999998E-2</v>
      </c>
      <c r="BL268" s="731">
        <v>0.35191232900000002</v>
      </c>
      <c r="BM268" s="731">
        <v>0.41415679999999999</v>
      </c>
      <c r="BN268" s="732" t="e">
        <f>BM268+BL268+BK268+BH268+BF268</f>
        <v>#VALUE!</v>
      </c>
      <c r="BO268" s="746">
        <v>3.2547235899999998</v>
      </c>
      <c r="BP268" s="207"/>
      <c r="BQ268" s="733">
        <v>130.91177000000002</v>
      </c>
      <c r="BR268" s="733">
        <v>130.91177000000002</v>
      </c>
      <c r="BS268" s="733">
        <f>BU268-BQ268</f>
        <v>31.727499999999992</v>
      </c>
      <c r="BT268" s="733">
        <f>BV268-BR268</f>
        <v>-127.65622590000002</v>
      </c>
      <c r="BU268" s="733">
        <v>162.63927000000001</v>
      </c>
      <c r="BV268" s="733">
        <v>3.2555440999999998</v>
      </c>
      <c r="BW268" s="733">
        <v>19.253045</v>
      </c>
      <c r="BX268" s="733">
        <v>8.7956070999999998</v>
      </c>
      <c r="BY268" s="734">
        <f>BU268+BV268+BW268+BX268</f>
        <v>193.94346620000002</v>
      </c>
      <c r="BZ268" s="735">
        <v>193.94347000000002</v>
      </c>
      <c r="CA268" s="207"/>
      <c r="CB268" s="737">
        <v>17.486249999999998</v>
      </c>
      <c r="CC268" s="737">
        <v>17.486249999999998</v>
      </c>
      <c r="CD268" s="737">
        <f>CF268-CB268</f>
        <v>11.762065000000003</v>
      </c>
      <c r="CE268" s="737">
        <f>CG268-CC268</f>
        <v>-16.035218199999999</v>
      </c>
      <c r="CF268" s="737">
        <v>29.248315000000002</v>
      </c>
      <c r="CG268" s="737">
        <v>1.4510318</v>
      </c>
      <c r="CH268" s="737">
        <v>22.346237000000002</v>
      </c>
      <c r="CI268" s="737">
        <v>5.7476921999999995</v>
      </c>
      <c r="CJ268" s="738">
        <f>CI268+CH268+CG268+CF268</f>
        <v>58.793276000000006</v>
      </c>
      <c r="CK268" s="737">
        <v>58.793277000000003</v>
      </c>
      <c r="CL268" s="218"/>
      <c r="CM268" s="741">
        <v>9.0724999999999998</v>
      </c>
      <c r="CN268" s="741">
        <v>9.0724999999999998</v>
      </c>
      <c r="CO268" s="741">
        <f>CQ268-CM268</f>
        <v>8.5263290000000023</v>
      </c>
      <c r="CP268" s="741">
        <f>CR268-CN268</f>
        <v>-8.1397197600000002</v>
      </c>
      <c r="CQ268" s="741">
        <v>17.598829000000002</v>
      </c>
      <c r="CR268" s="741">
        <v>0.93278024000000004</v>
      </c>
      <c r="CS268" s="741">
        <v>7.4831873</v>
      </c>
      <c r="CT268" s="741">
        <v>3.2214770000000001</v>
      </c>
      <c r="CU268" s="742">
        <f>CQ268+CR268+CS268+CT268</f>
        <v>29.236273540000003</v>
      </c>
      <c r="CV268" s="741">
        <v>29.236273000000001</v>
      </c>
      <c r="CW268" s="218"/>
      <c r="CX268" s="744">
        <v>79.381249999999994</v>
      </c>
      <c r="CY268" s="744">
        <v>79.381249999999994</v>
      </c>
      <c r="CZ268" s="744">
        <f>DB268-CX268</f>
        <v>76.93762000000001</v>
      </c>
      <c r="DA268" s="744">
        <f>DC268-CY268</f>
        <v>-76.674469699999989</v>
      </c>
      <c r="DB268" s="744">
        <v>156.31887</v>
      </c>
      <c r="DC268" s="744">
        <v>2.7067803000000001</v>
      </c>
      <c r="DD268" s="744">
        <v>29.535816999999998</v>
      </c>
      <c r="DE268" s="744">
        <v>27.682417000000001</v>
      </c>
      <c r="DF268" s="769">
        <f>DB268+DC268+DD268+DE268</f>
        <v>216.24388429999999</v>
      </c>
      <c r="DG268" s="744">
        <v>216.24387999999999</v>
      </c>
      <c r="DH268" s="218"/>
      <c r="DI268" s="745">
        <v>200.13750000000002</v>
      </c>
      <c r="DJ268" s="745">
        <v>200.13750000000002</v>
      </c>
      <c r="DK268" s="745">
        <f>DM268-DI268</f>
        <v>105.21104999999997</v>
      </c>
      <c r="DL268" s="745">
        <f>DN268-DJ268</f>
        <v>-194.00640790000003</v>
      </c>
      <c r="DM268" s="745">
        <v>305.34854999999999</v>
      </c>
      <c r="DN268" s="745">
        <v>6.1310921</v>
      </c>
      <c r="DO268" s="745">
        <v>35.814923999999998</v>
      </c>
      <c r="DP268" s="745">
        <v>32.217585</v>
      </c>
      <c r="DQ268" s="770">
        <f>DM268+DN268+DO268+DP268</f>
        <v>379.51215109999998</v>
      </c>
      <c r="DR268" s="745">
        <v>379.51214999999996</v>
      </c>
      <c r="DS268" s="218"/>
      <c r="DT268" s="744">
        <v>99.376152000000005</v>
      </c>
      <c r="DU268" s="744">
        <v>99.376152000000005</v>
      </c>
      <c r="DV268" s="744">
        <f>DX268-DT268</f>
        <v>43.096347999999992</v>
      </c>
      <c r="DW268" s="744">
        <f>DY268-DV268</f>
        <v>-39.221300299999989</v>
      </c>
      <c r="DX268" s="744">
        <v>142.4725</v>
      </c>
      <c r="DY268" s="744">
        <v>3.8750477000000001</v>
      </c>
      <c r="DZ268" s="744">
        <v>30.364287000000001</v>
      </c>
      <c r="EA268" s="744">
        <v>21.524642</v>
      </c>
      <c r="EB268" s="730">
        <f>DX268+DY268+DZ268+EA268</f>
        <v>198.2364767</v>
      </c>
      <c r="EC268" s="744">
        <v>198.23647</v>
      </c>
      <c r="ED268" s="218"/>
      <c r="EE268" s="744">
        <v>0</v>
      </c>
      <c r="EF268" s="744">
        <v>0</v>
      </c>
      <c r="EG268" s="744">
        <f>EI268-EE268</f>
        <v>0</v>
      </c>
      <c r="EH268" s="744">
        <f>EJ268-EF268</f>
        <v>0</v>
      </c>
      <c r="EI268" s="744">
        <v>0</v>
      </c>
      <c r="EJ268" s="744">
        <v>0</v>
      </c>
      <c r="EK268" s="744">
        <v>0</v>
      </c>
      <c r="EL268" s="744">
        <v>0</v>
      </c>
      <c r="EM268" s="730">
        <f>EI268+EJ268+EK268+EL268</f>
        <v>0</v>
      </c>
      <c r="EN268" s="744">
        <v>0</v>
      </c>
      <c r="EO268" s="218"/>
      <c r="EP268" s="748">
        <v>4.1731249999999998</v>
      </c>
      <c r="EQ268" s="748">
        <v>4.1731249999999998</v>
      </c>
      <c r="ER268" s="748">
        <f>ET268-EP268</f>
        <v>185.658705</v>
      </c>
      <c r="ES268" s="748">
        <f>EU268-EQ268</f>
        <v>6.9368190000000007</v>
      </c>
      <c r="ET268" s="748">
        <v>189.83183</v>
      </c>
      <c r="EU268" s="748">
        <v>11.109944</v>
      </c>
      <c r="EV268" s="748">
        <v>84.983564000000001</v>
      </c>
      <c r="EW268" s="748">
        <v>14.183375999999999</v>
      </c>
      <c r="EX268" s="749">
        <f>ET268+EU268+EV268+EW268</f>
        <v>300.10871400000002</v>
      </c>
      <c r="EY268" s="748">
        <v>300.10870999999997</v>
      </c>
      <c r="EZ268" s="218"/>
      <c r="FA268" s="744">
        <v>129.58125000000001</v>
      </c>
      <c r="FB268" s="744">
        <v>129.58125000000001</v>
      </c>
      <c r="FC268" s="744">
        <f>FE268-FA268</f>
        <v>27.968589999999978</v>
      </c>
      <c r="FD268" s="744">
        <f>FF268-FB268</f>
        <v>-126.56352640000001</v>
      </c>
      <c r="FE268" s="744">
        <v>157.54983999999999</v>
      </c>
      <c r="FF268" s="744">
        <v>3.0177236000000001</v>
      </c>
      <c r="FG268" s="744">
        <v>17.644385</v>
      </c>
      <c r="FH268" s="744">
        <v>8.0736394000000011</v>
      </c>
      <c r="FI268" s="730">
        <f>FE268+FF268+FG268+FH268</f>
        <v>186.28558799999999</v>
      </c>
      <c r="FJ268" s="744">
        <v>186.28559000000001</v>
      </c>
      <c r="FK268" s="218"/>
      <c r="FL268" s="744">
        <v>0</v>
      </c>
      <c r="FM268" s="744">
        <v>0</v>
      </c>
      <c r="FN268" s="744">
        <f>FP268-FL268</f>
        <v>0</v>
      </c>
      <c r="FO268" s="744">
        <f>FQ268-FM268</f>
        <v>0</v>
      </c>
      <c r="FP268" s="744">
        <v>0</v>
      </c>
      <c r="FQ268" s="744">
        <v>0</v>
      </c>
      <c r="FR268" s="744">
        <v>0</v>
      </c>
      <c r="FS268" s="744">
        <v>0</v>
      </c>
      <c r="FT268" s="730">
        <f>FP268+FQ268+FR268+FS268</f>
        <v>0</v>
      </c>
      <c r="FU268" s="744">
        <v>0</v>
      </c>
      <c r="FV268" s="218"/>
      <c r="FW268" s="231"/>
      <c r="FX268" s="231" t="str">
        <f>GB268&amp;FY268&amp;FZ268&amp;GA268</f>
        <v/>
      </c>
      <c r="FY268" s="231"/>
      <c r="FZ268" s="231"/>
      <c r="GA268" s="231"/>
      <c r="GB268" s="231"/>
    </row>
    <row r="269" spans="1:184" hidden="1" outlineLevel="1">
      <c r="A269" s="720"/>
      <c r="B269" s="720"/>
      <c r="C269" s="721"/>
      <c r="D269" s="721"/>
      <c r="E269" s="721"/>
      <c r="F269" s="771"/>
      <c r="G269" s="772"/>
      <c r="H269" s="773"/>
      <c r="I269" s="774"/>
      <c r="J269" s="326"/>
      <c r="K269" s="775"/>
      <c r="L269" s="775"/>
      <c r="M269" s="775"/>
      <c r="N269" s="776"/>
      <c r="O269" s="6"/>
      <c r="P269" s="6"/>
      <c r="Q269" s="6"/>
      <c r="R269" s="6"/>
      <c r="S269" s="6"/>
      <c r="T269" s="6"/>
      <c r="U269" s="6"/>
      <c r="V269" s="6"/>
      <c r="W269" s="767"/>
      <c r="X269" s="767"/>
      <c r="Y269" s="767"/>
      <c r="Z269" s="767"/>
      <c r="AA269" s="767"/>
      <c r="AB269" s="767"/>
      <c r="AC269" s="767"/>
      <c r="AD269" s="767"/>
      <c r="AE269" s="767"/>
      <c r="AF269" s="767"/>
      <c r="AG269" s="767"/>
      <c r="AH269" s="767"/>
      <c r="AI269" s="767"/>
      <c r="AJ269" s="767"/>
      <c r="AK269" s="767"/>
      <c r="AL269" s="767"/>
      <c r="AM269" s="767"/>
      <c r="AN269" s="767"/>
      <c r="AO269" s="767"/>
      <c r="AP269" s="767"/>
      <c r="AQ269" s="767"/>
      <c r="AR269" s="767"/>
      <c r="AS269" s="767"/>
      <c r="AT269" s="767"/>
      <c r="AU269" s="728"/>
      <c r="AV269" s="728"/>
      <c r="AW269" s="728"/>
      <c r="AX269" s="728"/>
      <c r="AY269" s="728"/>
      <c r="AZ269" s="728"/>
      <c r="BA269" s="728"/>
      <c r="BB269" s="729"/>
      <c r="BC269" s="730"/>
      <c r="BD269" s="729"/>
      <c r="BE269" s="207"/>
      <c r="BF269" s="731"/>
      <c r="BG269" s="731"/>
      <c r="BH269" s="731"/>
      <c r="BI269" s="731"/>
      <c r="BJ269" s="731"/>
      <c r="BK269" s="731"/>
      <c r="BL269" s="731"/>
      <c r="BM269" s="731"/>
      <c r="BN269" s="732"/>
      <c r="BO269" s="210"/>
      <c r="BP269" s="207"/>
      <c r="BQ269" s="733"/>
      <c r="BR269" s="733"/>
      <c r="BS269" s="733"/>
      <c r="BT269" s="733"/>
      <c r="BU269" s="733"/>
      <c r="BV269" s="733"/>
      <c r="BW269" s="733"/>
      <c r="BX269" s="733"/>
      <c r="BY269" s="734"/>
      <c r="BZ269" s="735"/>
      <c r="CA269" s="207"/>
      <c r="CB269" s="736"/>
      <c r="CC269" s="736"/>
      <c r="CD269" s="736"/>
      <c r="CE269" s="736"/>
      <c r="CF269" s="737"/>
      <c r="CG269" s="736"/>
      <c r="CH269" s="736"/>
      <c r="CI269" s="736"/>
      <c r="CJ269" s="738"/>
      <c r="CK269" s="739"/>
      <c r="CL269" s="218"/>
      <c r="CM269" s="740"/>
      <c r="CN269" s="740"/>
      <c r="CO269" s="740"/>
      <c r="CP269" s="740"/>
      <c r="CQ269" s="741"/>
      <c r="CR269" s="740"/>
      <c r="CS269" s="740"/>
      <c r="CT269" s="740"/>
      <c r="CU269" s="742"/>
      <c r="CV269" s="743"/>
      <c r="CW269" s="218"/>
      <c r="CX269" s="728"/>
      <c r="CY269" s="728"/>
      <c r="CZ269" s="728"/>
      <c r="DA269" s="728"/>
      <c r="DB269" s="744"/>
      <c r="DC269" s="728"/>
      <c r="DD269" s="728"/>
      <c r="DE269" s="728"/>
      <c r="DF269" s="730"/>
      <c r="DG269" s="729"/>
      <c r="DH269" s="218"/>
      <c r="DI269" s="731"/>
      <c r="DJ269" s="731"/>
      <c r="DK269" s="731"/>
      <c r="DL269" s="731"/>
      <c r="DM269" s="745"/>
      <c r="DN269" s="731"/>
      <c r="DO269" s="731"/>
      <c r="DP269" s="731"/>
      <c r="DQ269" s="732"/>
      <c r="DR269" s="746"/>
      <c r="DS269" s="218"/>
      <c r="DT269" s="728"/>
      <c r="DU269" s="728"/>
      <c r="DV269" s="728"/>
      <c r="DW269" s="728"/>
      <c r="DX269" s="744"/>
      <c r="DY269" s="728"/>
      <c r="DZ269" s="728"/>
      <c r="EA269" s="728"/>
      <c r="EB269" s="730"/>
      <c r="EC269" s="729"/>
      <c r="ED269" s="218"/>
      <c r="EE269" s="728"/>
      <c r="EF269" s="728"/>
      <c r="EG269" s="728"/>
      <c r="EH269" s="728"/>
      <c r="EI269" s="744"/>
      <c r="EJ269" s="728"/>
      <c r="EK269" s="728"/>
      <c r="EL269" s="728"/>
      <c r="EM269" s="730"/>
      <c r="EN269" s="729"/>
      <c r="EO269" s="218"/>
      <c r="EP269" s="747"/>
      <c r="EQ269" s="747"/>
      <c r="ER269" s="747"/>
      <c r="ES269" s="747"/>
      <c r="ET269" s="748"/>
      <c r="EU269" s="747"/>
      <c r="EV269" s="747"/>
      <c r="EW269" s="747"/>
      <c r="EX269" s="749"/>
      <c r="EY269" s="750"/>
      <c r="EZ269" s="218"/>
      <c r="FA269" s="728"/>
      <c r="FB269" s="728"/>
      <c r="FC269" s="728"/>
      <c r="FD269" s="728"/>
      <c r="FE269" s="744"/>
      <c r="FF269" s="728"/>
      <c r="FG269" s="728"/>
      <c r="FH269" s="728"/>
      <c r="FI269" s="730"/>
      <c r="FJ269" s="729"/>
      <c r="FK269" s="218"/>
      <c r="FL269" s="728"/>
      <c r="FM269" s="728"/>
      <c r="FN269" s="728"/>
      <c r="FO269" s="728"/>
      <c r="FP269" s="744"/>
      <c r="FQ269" s="728"/>
      <c r="FR269" s="728"/>
      <c r="FS269" s="728"/>
      <c r="FT269" s="730"/>
      <c r="FU269" s="729"/>
      <c r="FV269" s="218"/>
      <c r="FW269" s="231"/>
      <c r="FX269" s="231"/>
      <c r="FY269" s="231"/>
      <c r="FZ269" s="231"/>
      <c r="GA269" s="231"/>
      <c r="GB269" s="231"/>
    </row>
    <row r="270" spans="1:184" hidden="1" outlineLevel="1">
      <c r="A270" s="777" t="s">
        <v>74</v>
      </c>
      <c r="B270" s="777" t="s">
        <v>76</v>
      </c>
      <c r="C270" s="207" t="s">
        <v>47</v>
      </c>
      <c r="D270" s="207" t="s">
        <v>77</v>
      </c>
      <c r="E270" s="207" t="s">
        <v>78</v>
      </c>
      <c r="F270" s="778"/>
      <c r="G270" s="778"/>
      <c r="H270" s="779"/>
      <c r="I270" s="778"/>
      <c r="J270" s="778"/>
      <c r="K270" s="778"/>
      <c r="L270" s="778"/>
      <c r="M270" s="778"/>
      <c r="N270" s="778"/>
      <c r="O270" s="6"/>
      <c r="P270" s="6"/>
      <c r="Q270" s="6"/>
      <c r="R270" s="6"/>
      <c r="S270" s="6"/>
      <c r="T270" s="6"/>
      <c r="U270" s="6"/>
      <c r="V270" s="6"/>
      <c r="W270" s="767"/>
      <c r="X270" s="767"/>
      <c r="Y270" s="767"/>
      <c r="Z270" s="767"/>
      <c r="AA270" s="767"/>
      <c r="AB270" s="767"/>
      <c r="AC270" s="767"/>
      <c r="AD270" s="767"/>
      <c r="AE270" s="767"/>
      <c r="AF270" s="767"/>
      <c r="AG270" s="767"/>
      <c r="AH270" s="767"/>
      <c r="AI270" s="767"/>
      <c r="AJ270" s="767"/>
      <c r="AK270" s="767"/>
      <c r="AL270" s="767"/>
      <c r="AM270" s="767"/>
      <c r="AN270" s="767"/>
      <c r="AO270" s="767"/>
      <c r="AP270" s="767"/>
      <c r="AQ270" s="767"/>
      <c r="AR270" s="767"/>
      <c r="AS270" s="767"/>
      <c r="AT270" s="726"/>
      <c r="AU270" s="728"/>
      <c r="AV270" s="728"/>
      <c r="AW270" s="768"/>
      <c r="AX270" s="768"/>
      <c r="AY270" s="728"/>
      <c r="AZ270" s="728"/>
      <c r="BA270" s="728"/>
      <c r="BB270" s="729"/>
      <c r="BC270" s="730"/>
      <c r="BD270" s="729"/>
      <c r="BE270" s="207"/>
      <c r="BF270" s="731"/>
      <c r="BG270" s="731"/>
      <c r="BH270" s="731"/>
      <c r="BI270" s="731"/>
      <c r="BJ270" s="731"/>
      <c r="BK270" s="731"/>
      <c r="BL270" s="731"/>
      <c r="BM270" s="731"/>
      <c r="BN270" s="732"/>
      <c r="BO270" s="210"/>
      <c r="BP270" s="207"/>
      <c r="BQ270" s="733"/>
      <c r="BR270" s="733"/>
      <c r="BS270" s="733"/>
      <c r="BT270" s="733"/>
      <c r="BU270" s="733"/>
      <c r="BV270" s="733"/>
      <c r="BW270" s="733"/>
      <c r="BX270" s="733"/>
      <c r="BY270" s="734"/>
      <c r="BZ270" s="735"/>
      <c r="CA270" s="207"/>
      <c r="CB270" s="736"/>
      <c r="CC270" s="736"/>
      <c r="CD270" s="736"/>
      <c r="CE270" s="736"/>
      <c r="CF270" s="737"/>
      <c r="CG270" s="736"/>
      <c r="CH270" s="736"/>
      <c r="CI270" s="736"/>
      <c r="CJ270" s="738"/>
      <c r="CK270" s="739"/>
      <c r="CL270" s="218"/>
      <c r="CM270" s="740"/>
      <c r="CN270" s="740"/>
      <c r="CO270" s="740"/>
      <c r="CP270" s="740"/>
      <c r="CQ270" s="741"/>
      <c r="CR270" s="740"/>
      <c r="CS270" s="740"/>
      <c r="CT270" s="740"/>
      <c r="CU270" s="742"/>
      <c r="CV270" s="743"/>
      <c r="CW270" s="218"/>
      <c r="CX270" s="728"/>
      <c r="CY270" s="728"/>
      <c r="CZ270" s="728"/>
      <c r="DA270" s="728"/>
      <c r="DB270" s="744"/>
      <c r="DC270" s="728"/>
      <c r="DD270" s="728"/>
      <c r="DE270" s="728"/>
      <c r="DF270" s="730"/>
      <c r="DG270" s="729"/>
      <c r="DH270" s="218"/>
      <c r="DI270" s="731"/>
      <c r="DJ270" s="731"/>
      <c r="DK270" s="731"/>
      <c r="DL270" s="731"/>
      <c r="DM270" s="745"/>
      <c r="DN270" s="731"/>
      <c r="DO270" s="731"/>
      <c r="DP270" s="731"/>
      <c r="DQ270" s="732"/>
      <c r="DR270" s="746"/>
      <c r="DS270" s="218"/>
      <c r="DT270" s="728"/>
      <c r="DU270" s="728"/>
      <c r="DV270" s="728"/>
      <c r="DW270" s="728"/>
      <c r="DX270" s="744"/>
      <c r="DY270" s="728"/>
      <c r="DZ270" s="728"/>
      <c r="EA270" s="728"/>
      <c r="EB270" s="730"/>
      <c r="EC270" s="729"/>
      <c r="ED270" s="218"/>
      <c r="EE270" s="728"/>
      <c r="EF270" s="728"/>
      <c r="EG270" s="728"/>
      <c r="EH270" s="728"/>
      <c r="EI270" s="744"/>
      <c r="EJ270" s="728"/>
      <c r="EK270" s="728"/>
      <c r="EL270" s="728"/>
      <c r="EM270" s="730"/>
      <c r="EN270" s="729"/>
      <c r="EO270" s="218"/>
      <c r="EP270" s="747"/>
      <c r="EQ270" s="747"/>
      <c r="ER270" s="747"/>
      <c r="ES270" s="747"/>
      <c r="ET270" s="748"/>
      <c r="EU270" s="747"/>
      <c r="EV270" s="747"/>
      <c r="EW270" s="747"/>
      <c r="EX270" s="749"/>
      <c r="EY270" s="750"/>
      <c r="EZ270" s="218"/>
      <c r="FA270" s="728"/>
      <c r="FB270" s="728"/>
      <c r="FC270" s="728"/>
      <c r="FD270" s="728"/>
      <c r="FE270" s="744"/>
      <c r="FF270" s="728"/>
      <c r="FG270" s="728"/>
      <c r="FH270" s="728"/>
      <c r="FI270" s="730"/>
      <c r="FJ270" s="729"/>
      <c r="FK270" s="218"/>
      <c r="FL270" s="728"/>
      <c r="FM270" s="728"/>
      <c r="FN270" s="728"/>
      <c r="FO270" s="728"/>
      <c r="FP270" s="744"/>
      <c r="FQ270" s="728"/>
      <c r="FR270" s="728"/>
      <c r="FS270" s="728"/>
      <c r="FT270" s="730"/>
      <c r="FU270" s="729"/>
      <c r="FV270" s="218"/>
      <c r="FW270" s="231"/>
      <c r="FX270" s="231"/>
      <c r="FY270" s="231"/>
      <c r="FZ270" s="231"/>
      <c r="GA270" s="231"/>
      <c r="GB270" s="231"/>
    </row>
    <row r="271" spans="1:184" hidden="1" outlineLevel="1">
      <c r="A271" s="777">
        <v>1</v>
      </c>
      <c r="B271" s="777" t="s">
        <v>61</v>
      </c>
      <c r="C271" s="780" t="s">
        <v>79</v>
      </c>
      <c r="D271" s="781" t="s">
        <v>2541</v>
      </c>
      <c r="E271" s="781" t="s">
        <v>2542</v>
      </c>
      <c r="F271" s="778"/>
      <c r="G271" s="778"/>
      <c r="H271" s="779"/>
      <c r="I271" s="778"/>
      <c r="J271" s="326"/>
      <c r="K271" s="778"/>
      <c r="L271" s="778"/>
      <c r="M271" s="778"/>
      <c r="N271" s="778"/>
      <c r="O271" s="6"/>
      <c r="P271" s="6"/>
      <c r="Q271" s="6"/>
      <c r="R271" s="6"/>
      <c r="S271" s="6"/>
      <c r="T271" s="6"/>
      <c r="U271" s="6"/>
      <c r="V271" s="6"/>
      <c r="W271" s="767"/>
      <c r="X271" s="767"/>
      <c r="Y271" s="767"/>
      <c r="Z271" s="767"/>
      <c r="AA271" s="767"/>
      <c r="AB271" s="767"/>
      <c r="AC271" s="767"/>
      <c r="AD271" s="767"/>
      <c r="AE271" s="767"/>
      <c r="AF271" s="767"/>
      <c r="AG271" s="767"/>
      <c r="AH271" s="767"/>
      <c r="AI271" s="767"/>
      <c r="AJ271" s="767"/>
      <c r="AK271" s="767"/>
      <c r="AL271" s="767"/>
      <c r="AM271" s="767"/>
      <c r="AN271" s="767"/>
      <c r="AO271" s="767"/>
      <c r="AP271" s="767"/>
      <c r="AQ271" s="767"/>
      <c r="AR271" s="767"/>
      <c r="AS271" s="767"/>
      <c r="AT271" s="767"/>
      <c r="AU271" s="728"/>
      <c r="AV271" s="728"/>
      <c r="AW271" s="728"/>
      <c r="AX271" s="728"/>
      <c r="AY271" s="728"/>
      <c r="AZ271" s="728"/>
      <c r="BA271" s="728"/>
      <c r="BB271" s="729"/>
      <c r="BC271" s="730"/>
      <c r="BD271" s="729"/>
      <c r="BE271" s="207"/>
      <c r="BF271" s="731"/>
      <c r="BG271" s="731"/>
      <c r="BH271" s="731"/>
      <c r="BI271" s="731"/>
      <c r="BJ271" s="731"/>
      <c r="BK271" s="731"/>
      <c r="BL271" s="731"/>
      <c r="BM271" s="731"/>
      <c r="BN271" s="732"/>
      <c r="BO271" s="210"/>
      <c r="BP271" s="207"/>
      <c r="BQ271" s="733"/>
      <c r="BR271" s="733"/>
      <c r="BS271" s="733"/>
      <c r="BT271" s="733"/>
      <c r="BU271" s="733"/>
      <c r="BV271" s="733"/>
      <c r="BW271" s="733"/>
      <c r="BX271" s="733"/>
      <c r="BY271" s="734"/>
      <c r="BZ271" s="735"/>
      <c r="CA271" s="207"/>
      <c r="CB271" s="736"/>
      <c r="CC271" s="736"/>
      <c r="CD271" s="736"/>
      <c r="CE271" s="736"/>
      <c r="CF271" s="737"/>
      <c r="CG271" s="736"/>
      <c r="CH271" s="736"/>
      <c r="CI271" s="736"/>
      <c r="CJ271" s="738"/>
      <c r="CK271" s="739"/>
      <c r="CL271" s="218"/>
      <c r="CM271" s="740"/>
      <c r="CN271" s="740"/>
      <c r="CO271" s="740"/>
      <c r="CP271" s="740"/>
      <c r="CQ271" s="741"/>
      <c r="CR271" s="740"/>
      <c r="CS271" s="740"/>
      <c r="CT271" s="740"/>
      <c r="CU271" s="742"/>
      <c r="CV271" s="743"/>
      <c r="CW271" s="218"/>
      <c r="CX271" s="728"/>
      <c r="CY271" s="728"/>
      <c r="CZ271" s="728"/>
      <c r="DA271" s="728"/>
      <c r="DB271" s="744"/>
      <c r="DC271" s="728"/>
      <c r="DD271" s="728"/>
      <c r="DE271" s="728"/>
      <c r="DF271" s="730"/>
      <c r="DG271" s="729"/>
      <c r="DH271" s="218"/>
      <c r="DI271" s="731"/>
      <c r="DJ271" s="731"/>
      <c r="DK271" s="731"/>
      <c r="DL271" s="731"/>
      <c r="DM271" s="745"/>
      <c r="DN271" s="731"/>
      <c r="DO271" s="731"/>
      <c r="DP271" s="731"/>
      <c r="DQ271" s="732"/>
      <c r="DR271" s="746"/>
      <c r="DS271" s="218"/>
      <c r="DT271" s="728"/>
      <c r="DU271" s="728"/>
      <c r="DV271" s="728"/>
      <c r="DW271" s="728"/>
      <c r="DX271" s="744"/>
      <c r="DY271" s="728"/>
      <c r="DZ271" s="728"/>
      <c r="EA271" s="728"/>
      <c r="EB271" s="730"/>
      <c r="EC271" s="729"/>
      <c r="ED271" s="218"/>
      <c r="EE271" s="728"/>
      <c r="EF271" s="728"/>
      <c r="EG271" s="728"/>
      <c r="EH271" s="728"/>
      <c r="EI271" s="744"/>
      <c r="EJ271" s="728"/>
      <c r="EK271" s="728"/>
      <c r="EL271" s="728"/>
      <c r="EM271" s="730"/>
      <c r="EN271" s="729"/>
      <c r="EO271" s="218"/>
      <c r="EP271" s="747"/>
      <c r="EQ271" s="747"/>
      <c r="ER271" s="747"/>
      <c r="ES271" s="747"/>
      <c r="ET271" s="748"/>
      <c r="EU271" s="747"/>
      <c r="EV271" s="747"/>
      <c r="EW271" s="747"/>
      <c r="EX271" s="749"/>
      <c r="EY271" s="750"/>
      <c r="EZ271" s="218"/>
      <c r="FA271" s="728"/>
      <c r="FB271" s="728"/>
      <c r="FC271" s="728"/>
      <c r="FD271" s="728"/>
      <c r="FE271" s="744"/>
      <c r="FF271" s="728"/>
      <c r="FG271" s="728"/>
      <c r="FH271" s="728"/>
      <c r="FI271" s="730"/>
      <c r="FJ271" s="729"/>
      <c r="FK271" s="218"/>
      <c r="FL271" s="728"/>
      <c r="FM271" s="728"/>
      <c r="FN271" s="728"/>
      <c r="FO271" s="728"/>
      <c r="FP271" s="744"/>
      <c r="FQ271" s="728"/>
      <c r="FR271" s="728"/>
      <c r="FS271" s="728"/>
      <c r="FT271" s="730"/>
      <c r="FU271" s="729"/>
      <c r="FV271" s="218"/>
      <c r="FW271" s="231"/>
      <c r="FX271" s="231"/>
      <c r="FY271" s="231"/>
      <c r="FZ271" s="231"/>
      <c r="GA271" s="231"/>
      <c r="GB271" s="231"/>
    </row>
    <row r="272" spans="1:184" hidden="1" outlineLevel="1">
      <c r="A272" s="777">
        <v>2</v>
      </c>
      <c r="B272" s="782" t="s">
        <v>2</v>
      </c>
      <c r="C272" s="780" t="s">
        <v>94</v>
      </c>
      <c r="D272" s="781" t="s">
        <v>2543</v>
      </c>
      <c r="E272" s="781" t="s">
        <v>2544</v>
      </c>
      <c r="F272" s="326"/>
      <c r="G272" s="326"/>
      <c r="H272" s="326"/>
      <c r="I272" s="326"/>
      <c r="J272" s="326"/>
      <c r="K272" s="327"/>
      <c r="L272" s="327"/>
      <c r="M272" s="327"/>
      <c r="N272" s="783"/>
      <c r="O272" s="6"/>
      <c r="P272" s="6"/>
      <c r="Q272" s="6"/>
      <c r="R272" s="6"/>
      <c r="S272" s="6"/>
      <c r="T272" s="6"/>
      <c r="U272" s="6"/>
      <c r="V272" s="6"/>
      <c r="W272" s="767"/>
      <c r="X272" s="767"/>
      <c r="Y272" s="767"/>
      <c r="Z272" s="767"/>
      <c r="AA272" s="767"/>
      <c r="AB272" s="767"/>
      <c r="AC272" s="767"/>
      <c r="AD272" s="767"/>
      <c r="AE272" s="767"/>
      <c r="AF272" s="767"/>
      <c r="AG272" s="767"/>
      <c r="AH272" s="767"/>
      <c r="AI272" s="767"/>
      <c r="AJ272" s="767"/>
      <c r="AK272" s="767"/>
      <c r="AL272" s="767"/>
      <c r="AM272" s="767"/>
      <c r="AN272" s="767"/>
      <c r="AO272" s="767"/>
      <c r="AP272" s="767"/>
      <c r="AQ272" s="767"/>
      <c r="AR272" s="767"/>
      <c r="AS272" s="767"/>
      <c r="AT272" s="767"/>
      <c r="AU272" s="728"/>
      <c r="AV272" s="728"/>
      <c r="AW272" s="728"/>
      <c r="AX272" s="728"/>
      <c r="AY272" s="728"/>
      <c r="AZ272" s="728"/>
      <c r="BA272" s="728"/>
      <c r="BB272" s="729"/>
      <c r="BC272" s="730"/>
      <c r="BD272" s="729"/>
      <c r="BE272" s="207"/>
      <c r="BF272" s="731"/>
      <c r="BG272" s="731"/>
      <c r="BH272" s="731"/>
      <c r="BI272" s="731"/>
      <c r="BJ272" s="731"/>
      <c r="BK272" s="731"/>
      <c r="BL272" s="731"/>
      <c r="BM272" s="731"/>
      <c r="BN272" s="732"/>
      <c r="BO272" s="210"/>
      <c r="BP272" s="207"/>
      <c r="BQ272" s="733"/>
      <c r="BR272" s="733"/>
      <c r="BS272" s="733"/>
      <c r="BT272" s="733"/>
      <c r="BU272" s="733"/>
      <c r="BV272" s="733"/>
      <c r="BW272" s="733"/>
      <c r="BX272" s="733"/>
      <c r="BY272" s="734"/>
      <c r="BZ272" s="735"/>
      <c r="CA272" s="207"/>
      <c r="CB272" s="736"/>
      <c r="CC272" s="736"/>
      <c r="CD272" s="736"/>
      <c r="CE272" s="736"/>
      <c r="CF272" s="737"/>
      <c r="CG272" s="736"/>
      <c r="CH272" s="736"/>
      <c r="CI272" s="736"/>
      <c r="CJ272" s="738"/>
      <c r="CK272" s="739"/>
      <c r="CL272" s="218"/>
      <c r="CM272" s="740"/>
      <c r="CN272" s="740"/>
      <c r="CO272" s="740"/>
      <c r="CP272" s="740"/>
      <c r="CQ272" s="741"/>
      <c r="CR272" s="740"/>
      <c r="CS272" s="740"/>
      <c r="CT272" s="740"/>
      <c r="CU272" s="742"/>
      <c r="CV272" s="743"/>
      <c r="CW272" s="218"/>
      <c r="CX272" s="728"/>
      <c r="CY272" s="728"/>
      <c r="CZ272" s="728"/>
      <c r="DA272" s="728"/>
      <c r="DB272" s="744"/>
      <c r="DC272" s="728"/>
      <c r="DD272" s="728"/>
      <c r="DE272" s="728"/>
      <c r="DF272" s="730"/>
      <c r="DG272" s="729"/>
      <c r="DH272" s="218"/>
      <c r="DI272" s="731"/>
      <c r="DJ272" s="731"/>
      <c r="DK272" s="731"/>
      <c r="DL272" s="731"/>
      <c r="DM272" s="745"/>
      <c r="DN272" s="731"/>
      <c r="DO272" s="731"/>
      <c r="DP272" s="731"/>
      <c r="DQ272" s="732"/>
      <c r="DR272" s="746"/>
      <c r="DS272" s="218"/>
      <c r="DT272" s="728"/>
      <c r="DU272" s="728"/>
      <c r="DV272" s="728"/>
      <c r="DW272" s="728"/>
      <c r="DX272" s="744"/>
      <c r="DY272" s="728"/>
      <c r="DZ272" s="728"/>
      <c r="EA272" s="728"/>
      <c r="EB272" s="730"/>
      <c r="EC272" s="729"/>
      <c r="ED272" s="218"/>
      <c r="EE272" s="728"/>
      <c r="EF272" s="728"/>
      <c r="EG272" s="728"/>
      <c r="EH272" s="728"/>
      <c r="EI272" s="744"/>
      <c r="EJ272" s="728"/>
      <c r="EK272" s="728"/>
      <c r="EL272" s="728"/>
      <c r="EM272" s="730"/>
      <c r="EN272" s="729"/>
      <c r="EO272" s="218"/>
      <c r="EP272" s="747"/>
      <c r="EQ272" s="747"/>
      <c r="ER272" s="747"/>
      <c r="ES272" s="747"/>
      <c r="ET272" s="748"/>
      <c r="EU272" s="747"/>
      <c r="EV272" s="747"/>
      <c r="EW272" s="747"/>
      <c r="EX272" s="749"/>
      <c r="EY272" s="750"/>
      <c r="EZ272" s="218"/>
      <c r="FA272" s="728"/>
      <c r="FB272" s="728"/>
      <c r="FC272" s="728"/>
      <c r="FD272" s="728"/>
      <c r="FE272" s="744"/>
      <c r="FF272" s="728"/>
      <c r="FG272" s="728"/>
      <c r="FH272" s="728"/>
      <c r="FI272" s="730"/>
      <c r="FJ272" s="729"/>
      <c r="FK272" s="218"/>
      <c r="FL272" s="728"/>
      <c r="FM272" s="728"/>
      <c r="FN272" s="728"/>
      <c r="FO272" s="728"/>
      <c r="FP272" s="744"/>
      <c r="FQ272" s="728"/>
      <c r="FR272" s="728"/>
      <c r="FS272" s="728"/>
      <c r="FT272" s="730"/>
      <c r="FU272" s="729"/>
      <c r="FV272" s="218"/>
      <c r="FW272" s="231"/>
      <c r="FX272" s="231"/>
      <c r="FY272" s="231"/>
      <c r="FZ272" s="231"/>
      <c r="GA272" s="231"/>
      <c r="GB272" s="231"/>
    </row>
    <row r="273" spans="1:184" hidden="1" outlineLevel="1">
      <c r="A273" s="777">
        <v>3</v>
      </c>
      <c r="B273" s="782" t="s">
        <v>3</v>
      </c>
      <c r="C273" s="780" t="s">
        <v>95</v>
      </c>
      <c r="D273" s="781" t="s">
        <v>2545</v>
      </c>
      <c r="E273" s="781" t="s">
        <v>2546</v>
      </c>
      <c r="F273" s="784" t="s">
        <v>73</v>
      </c>
      <c r="G273" s="785"/>
      <c r="H273" s="786" t="s">
        <v>151</v>
      </c>
      <c r="I273" s="785"/>
      <c r="J273" s="785" t="s">
        <v>246</v>
      </c>
      <c r="K273" s="785"/>
      <c r="L273" s="785"/>
      <c r="M273" s="785"/>
      <c r="N273" s="787" t="str">
        <f>IF(H273="Energie","MJ-Äquiv. Primärenergie","g CO2-Äquiv.")</f>
        <v>MJ-Äquiv. Primärenergie</v>
      </c>
      <c r="O273" s="787"/>
      <c r="P273" s="787"/>
      <c r="Q273" s="787" t="s">
        <v>273</v>
      </c>
      <c r="R273" s="787" t="str">
        <f>IF(H273="Energie","benötigt", "verursacht.")</f>
        <v>benötigt</v>
      </c>
      <c r="S273" s="787"/>
      <c r="T273" s="787"/>
      <c r="U273" s="787"/>
      <c r="V273" s="787"/>
      <c r="W273" s="767"/>
      <c r="X273" s="767"/>
      <c r="Y273" s="767"/>
      <c r="Z273" s="767"/>
      <c r="AA273" s="767"/>
      <c r="AB273" s="767"/>
      <c r="AC273" s="767"/>
      <c r="AD273" s="767"/>
      <c r="AE273" s="767"/>
      <c r="AF273" s="767"/>
      <c r="AG273" s="767"/>
      <c r="AH273" s="767"/>
      <c r="AI273" s="767"/>
      <c r="AJ273" s="767"/>
      <c r="AK273" s="767"/>
      <c r="AL273" s="767"/>
      <c r="AM273" s="767"/>
      <c r="AN273" s="767"/>
      <c r="AO273" s="767"/>
      <c r="AP273" s="767"/>
      <c r="AQ273" s="767"/>
      <c r="AR273" s="767"/>
      <c r="AS273" s="767"/>
      <c r="AT273" s="788"/>
      <c r="AU273" s="728"/>
      <c r="AV273" s="728"/>
      <c r="AW273" s="728"/>
      <c r="AX273" s="728"/>
      <c r="AY273" s="728"/>
      <c r="AZ273" s="728"/>
      <c r="BA273" s="728"/>
      <c r="BB273" s="729"/>
      <c r="BC273" s="730"/>
      <c r="BD273" s="729"/>
      <c r="BE273" s="207"/>
      <c r="BF273" s="731"/>
      <c r="BG273" s="731"/>
      <c r="BH273" s="731"/>
      <c r="BI273" s="731"/>
      <c r="BJ273" s="731"/>
      <c r="BK273" s="731"/>
      <c r="BL273" s="731"/>
      <c r="BM273" s="731"/>
      <c r="BN273" s="732"/>
      <c r="BO273" s="210"/>
      <c r="BP273" s="207"/>
      <c r="BQ273" s="733"/>
      <c r="BR273" s="733"/>
      <c r="BS273" s="733"/>
      <c r="BT273" s="733"/>
      <c r="BU273" s="733"/>
      <c r="BV273" s="733"/>
      <c r="BW273" s="733"/>
      <c r="BX273" s="733"/>
      <c r="BY273" s="734"/>
      <c r="BZ273" s="735"/>
      <c r="CA273" s="207"/>
      <c r="CB273" s="736"/>
      <c r="CC273" s="736"/>
      <c r="CD273" s="736"/>
      <c r="CE273" s="736"/>
      <c r="CF273" s="737"/>
      <c r="CG273" s="736"/>
      <c r="CH273" s="736"/>
      <c r="CI273" s="736"/>
      <c r="CJ273" s="738"/>
      <c r="CK273" s="739"/>
      <c r="CL273" s="218"/>
      <c r="CM273" s="740"/>
      <c r="CN273" s="740"/>
      <c r="CO273" s="740"/>
      <c r="CP273" s="740"/>
      <c r="CQ273" s="741"/>
      <c r="CR273" s="740"/>
      <c r="CS273" s="740"/>
      <c r="CT273" s="740"/>
      <c r="CU273" s="742"/>
      <c r="CV273" s="743"/>
      <c r="CW273" s="218"/>
      <c r="CX273" s="728"/>
      <c r="CY273" s="728"/>
      <c r="CZ273" s="728"/>
      <c r="DA273" s="728"/>
      <c r="DB273" s="744"/>
      <c r="DC273" s="728"/>
      <c r="DD273" s="728"/>
      <c r="DE273" s="728"/>
      <c r="DF273" s="730"/>
      <c r="DG273" s="729"/>
      <c r="DH273" s="218"/>
      <c r="DI273" s="731"/>
      <c r="DJ273" s="731"/>
      <c r="DK273" s="731"/>
      <c r="DL273" s="731"/>
      <c r="DM273" s="745"/>
      <c r="DN273" s="731"/>
      <c r="DO273" s="731"/>
      <c r="DP273" s="731"/>
      <c r="DQ273" s="732"/>
      <c r="DR273" s="746"/>
      <c r="DS273" s="218"/>
      <c r="DT273" s="728"/>
      <c r="DU273" s="728"/>
      <c r="DV273" s="728"/>
      <c r="DW273" s="728"/>
      <c r="DX273" s="744"/>
      <c r="DY273" s="728"/>
      <c r="DZ273" s="728"/>
      <c r="EA273" s="728"/>
      <c r="EB273" s="730"/>
      <c r="EC273" s="729"/>
      <c r="ED273" s="218"/>
      <c r="EE273" s="728"/>
      <c r="EF273" s="728"/>
      <c r="EG273" s="728"/>
      <c r="EH273" s="728"/>
      <c r="EI273" s="744"/>
      <c r="EJ273" s="728"/>
      <c r="EK273" s="728"/>
      <c r="EL273" s="728"/>
      <c r="EM273" s="730"/>
      <c r="EN273" s="729"/>
      <c r="EO273" s="218"/>
      <c r="EP273" s="747"/>
      <c r="EQ273" s="747"/>
      <c r="ER273" s="747"/>
      <c r="ES273" s="747"/>
      <c r="ET273" s="748"/>
      <c r="EU273" s="747"/>
      <c r="EV273" s="747"/>
      <c r="EW273" s="747"/>
      <c r="EX273" s="749"/>
      <c r="EY273" s="750"/>
      <c r="EZ273" s="218"/>
      <c r="FA273" s="728"/>
      <c r="FB273" s="728"/>
      <c r="FC273" s="728"/>
      <c r="FD273" s="728"/>
      <c r="FE273" s="744"/>
      <c r="FF273" s="728"/>
      <c r="FG273" s="728"/>
      <c r="FH273" s="728"/>
      <c r="FI273" s="730"/>
      <c r="FJ273" s="729"/>
      <c r="FK273" s="218"/>
      <c r="FL273" s="728"/>
      <c r="FM273" s="728"/>
      <c r="FN273" s="728"/>
      <c r="FO273" s="728"/>
      <c r="FP273" s="744"/>
      <c r="FQ273" s="728"/>
      <c r="FR273" s="728"/>
      <c r="FS273" s="728"/>
      <c r="FT273" s="730"/>
      <c r="FU273" s="729"/>
      <c r="FV273" s="218"/>
      <c r="FW273" s="231"/>
      <c r="FX273" s="231"/>
      <c r="FY273" s="231"/>
      <c r="FZ273" s="231"/>
      <c r="GA273" s="231"/>
      <c r="GB273" s="231"/>
    </row>
    <row r="274" spans="1:184" hidden="1" outlineLevel="1">
      <c r="A274" s="777">
        <v>4</v>
      </c>
      <c r="B274" s="782" t="s">
        <v>4</v>
      </c>
      <c r="C274" s="780" t="s">
        <v>171</v>
      </c>
      <c r="D274" s="781" t="s">
        <v>2547</v>
      </c>
      <c r="E274" s="781" t="s">
        <v>2548</v>
      </c>
      <c r="F274" s="789" t="s">
        <v>151</v>
      </c>
      <c r="G274" s="790"/>
      <c r="H274" s="790"/>
      <c r="I274" s="790"/>
      <c r="J274" s="790"/>
      <c r="K274" s="790"/>
      <c r="L274" s="790"/>
      <c r="M274" s="790"/>
      <c r="N274" s="790"/>
      <c r="O274" s="790"/>
      <c r="P274" s="790"/>
      <c r="Q274" s="790"/>
      <c r="R274" s="790"/>
      <c r="S274" s="790"/>
      <c r="T274" s="790"/>
      <c r="U274" s="790"/>
      <c r="V274" s="790"/>
      <c r="W274" s="767"/>
      <c r="X274" s="767"/>
      <c r="Y274" s="767"/>
      <c r="Z274" s="767"/>
      <c r="AA274" s="767"/>
      <c r="AB274" s="767"/>
      <c r="AC274" s="767"/>
      <c r="AD274" s="767"/>
      <c r="AE274" s="767"/>
      <c r="AF274" s="767"/>
      <c r="AG274" s="767"/>
      <c r="AH274" s="767"/>
      <c r="AI274" s="767"/>
      <c r="AJ274" s="767"/>
      <c r="AK274" s="767"/>
      <c r="AL274" s="767"/>
      <c r="AM274" s="767"/>
      <c r="AN274" s="767"/>
      <c r="AO274" s="767"/>
      <c r="AP274" s="767"/>
      <c r="AQ274" s="767"/>
      <c r="AR274" s="767"/>
      <c r="AS274" s="767"/>
      <c r="AT274" s="788"/>
      <c r="AU274" s="728"/>
      <c r="AV274" s="728"/>
      <c r="AW274" s="728"/>
      <c r="AX274" s="728"/>
      <c r="AY274" s="728"/>
      <c r="AZ274" s="728"/>
      <c r="BA274" s="728"/>
      <c r="BB274" s="729"/>
      <c r="BC274" s="730"/>
      <c r="BD274" s="729"/>
      <c r="BE274" s="207"/>
      <c r="BF274" s="731"/>
      <c r="BG274" s="731"/>
      <c r="BH274" s="731"/>
      <c r="BI274" s="731"/>
      <c r="BJ274" s="731"/>
      <c r="BK274" s="731"/>
      <c r="BL274" s="731"/>
      <c r="BM274" s="731"/>
      <c r="BN274" s="732"/>
      <c r="BO274" s="210"/>
      <c r="BP274" s="207"/>
      <c r="BQ274" s="733"/>
      <c r="BR274" s="733"/>
      <c r="BS274" s="733"/>
      <c r="BT274" s="733"/>
      <c r="BU274" s="733"/>
      <c r="BV274" s="733"/>
      <c r="BW274" s="733"/>
      <c r="BX274" s="733"/>
      <c r="BY274" s="734"/>
      <c r="BZ274" s="735"/>
      <c r="CA274" s="207"/>
      <c r="CB274" s="736"/>
      <c r="CC274" s="736"/>
      <c r="CD274" s="736"/>
      <c r="CE274" s="736"/>
      <c r="CF274" s="737"/>
      <c r="CG274" s="736"/>
      <c r="CH274" s="736"/>
      <c r="CI274" s="736"/>
      <c r="CJ274" s="738"/>
      <c r="CK274" s="739"/>
      <c r="CL274" s="218"/>
      <c r="CM274" s="740"/>
      <c r="CN274" s="740"/>
      <c r="CO274" s="740"/>
      <c r="CP274" s="740"/>
      <c r="CQ274" s="741"/>
      <c r="CR274" s="740"/>
      <c r="CS274" s="740"/>
      <c r="CT274" s="740"/>
      <c r="CU274" s="742"/>
      <c r="CV274" s="743"/>
      <c r="CW274" s="218"/>
      <c r="CX274" s="728"/>
      <c r="CY274" s="728"/>
      <c r="CZ274" s="728"/>
      <c r="DA274" s="728"/>
      <c r="DB274" s="744"/>
      <c r="DC274" s="728"/>
      <c r="DD274" s="728"/>
      <c r="DE274" s="728"/>
      <c r="DF274" s="730"/>
      <c r="DG274" s="729"/>
      <c r="DH274" s="218"/>
      <c r="DI274" s="731"/>
      <c r="DJ274" s="731"/>
      <c r="DK274" s="731"/>
      <c r="DL274" s="731"/>
      <c r="DM274" s="745"/>
      <c r="DN274" s="731"/>
      <c r="DO274" s="731"/>
      <c r="DP274" s="731"/>
      <c r="DQ274" s="732"/>
      <c r="DR274" s="746"/>
      <c r="DS274" s="218"/>
      <c r="DT274" s="728"/>
      <c r="DU274" s="728"/>
      <c r="DV274" s="728"/>
      <c r="DW274" s="728"/>
      <c r="DX274" s="744"/>
      <c r="DY274" s="728"/>
      <c r="DZ274" s="728"/>
      <c r="EA274" s="728"/>
      <c r="EB274" s="730"/>
      <c r="EC274" s="729"/>
      <c r="ED274" s="218"/>
      <c r="EE274" s="728"/>
      <c r="EF274" s="728"/>
      <c r="EG274" s="728"/>
      <c r="EH274" s="728"/>
      <c r="EI274" s="744"/>
      <c r="EJ274" s="728"/>
      <c r="EK274" s="728"/>
      <c r="EL274" s="728"/>
      <c r="EM274" s="730"/>
      <c r="EN274" s="729"/>
      <c r="EO274" s="218"/>
      <c r="EP274" s="747"/>
      <c r="EQ274" s="747"/>
      <c r="ER274" s="747"/>
      <c r="ES274" s="747"/>
      <c r="ET274" s="748"/>
      <c r="EU274" s="747"/>
      <c r="EV274" s="747"/>
      <c r="EW274" s="747"/>
      <c r="EX274" s="749"/>
      <c r="EY274" s="750"/>
      <c r="EZ274" s="218"/>
      <c r="FA274" s="728"/>
      <c r="FB274" s="728"/>
      <c r="FC274" s="728"/>
      <c r="FD274" s="728"/>
      <c r="FE274" s="744"/>
      <c r="FF274" s="728"/>
      <c r="FG274" s="728"/>
      <c r="FH274" s="728"/>
      <c r="FI274" s="730"/>
      <c r="FJ274" s="729"/>
      <c r="FK274" s="218"/>
      <c r="FL274" s="728"/>
      <c r="FM274" s="728"/>
      <c r="FN274" s="728"/>
      <c r="FO274" s="728"/>
      <c r="FP274" s="744"/>
      <c r="FQ274" s="728"/>
      <c r="FR274" s="728"/>
      <c r="FS274" s="728"/>
      <c r="FT274" s="730"/>
      <c r="FU274" s="729"/>
      <c r="FV274" s="218"/>
      <c r="FW274" s="231"/>
      <c r="FX274" s="231"/>
      <c r="FY274" s="231"/>
      <c r="FZ274" s="231"/>
      <c r="GA274" s="231"/>
      <c r="GB274" s="231"/>
    </row>
    <row r="275" spans="1:184" ht="17.25" hidden="1" outlineLevel="1">
      <c r="A275" s="777">
        <v>5</v>
      </c>
      <c r="B275" s="782" t="s">
        <v>5</v>
      </c>
      <c r="C275" s="780" t="s">
        <v>671</v>
      </c>
      <c r="D275" s="781" t="s">
        <v>2549</v>
      </c>
      <c r="E275" s="781" t="s">
        <v>2550</v>
      </c>
      <c r="F275" s="789" t="s">
        <v>247</v>
      </c>
      <c r="G275" s="790"/>
      <c r="H275" s="790"/>
      <c r="I275" s="790"/>
      <c r="J275" s="790"/>
      <c r="K275" s="790"/>
      <c r="L275" s="790"/>
      <c r="M275" s="790"/>
      <c r="N275" s="790"/>
      <c r="O275" s="790"/>
      <c r="P275" s="790"/>
      <c r="Q275" s="790"/>
      <c r="R275" s="790"/>
      <c r="S275" s="790"/>
      <c r="T275" s="790"/>
      <c r="U275" s="790"/>
      <c r="V275" s="790"/>
      <c r="W275" s="767"/>
      <c r="X275" s="767"/>
      <c r="Y275" s="767"/>
      <c r="Z275" s="767"/>
      <c r="AA275" s="767"/>
      <c r="AB275" s="767"/>
      <c r="AC275" s="767"/>
      <c r="AD275" s="767"/>
      <c r="AE275" s="767"/>
      <c r="AF275" s="767"/>
      <c r="AG275" s="767"/>
      <c r="AH275" s="767"/>
      <c r="AI275" s="767"/>
      <c r="AJ275" s="767"/>
      <c r="AK275" s="767"/>
      <c r="AL275" s="767"/>
      <c r="AM275" s="767"/>
      <c r="AN275" s="767"/>
      <c r="AO275" s="767"/>
      <c r="AP275" s="767"/>
      <c r="AQ275" s="767"/>
      <c r="AR275" s="767"/>
      <c r="AS275" s="767"/>
      <c r="AT275" s="788"/>
      <c r="AU275" s="728"/>
      <c r="AV275" s="728"/>
      <c r="AW275" s="728"/>
      <c r="AX275" s="728"/>
      <c r="AY275" s="728"/>
      <c r="AZ275" s="728"/>
      <c r="BA275" s="728"/>
      <c r="BB275" s="729"/>
      <c r="BC275" s="730"/>
      <c r="BD275" s="729"/>
      <c r="BE275" s="207"/>
      <c r="BF275" s="731"/>
      <c r="BG275" s="731"/>
      <c r="BH275" s="731"/>
      <c r="BI275" s="731"/>
      <c r="BJ275" s="731"/>
      <c r="BK275" s="731"/>
      <c r="BL275" s="731"/>
      <c r="BM275" s="731"/>
      <c r="BN275" s="732"/>
      <c r="BO275" s="210"/>
      <c r="BP275" s="207"/>
      <c r="BQ275" s="733"/>
      <c r="BR275" s="733"/>
      <c r="BS275" s="733"/>
      <c r="BT275" s="733"/>
      <c r="BU275" s="733"/>
      <c r="BV275" s="733"/>
      <c r="BW275" s="733"/>
      <c r="BX275" s="733"/>
      <c r="BY275" s="734"/>
      <c r="BZ275" s="735"/>
      <c r="CA275" s="207"/>
      <c r="CB275" s="736"/>
      <c r="CC275" s="736"/>
      <c r="CD275" s="736"/>
      <c r="CE275" s="736"/>
      <c r="CF275" s="737"/>
      <c r="CG275" s="736"/>
      <c r="CH275" s="736"/>
      <c r="CI275" s="736"/>
      <c r="CJ275" s="738"/>
      <c r="CK275" s="739"/>
      <c r="CL275" s="218"/>
      <c r="CM275" s="740"/>
      <c r="CN275" s="740"/>
      <c r="CO275" s="740"/>
      <c r="CP275" s="740"/>
      <c r="CQ275" s="741"/>
      <c r="CR275" s="740"/>
      <c r="CS275" s="740"/>
      <c r="CT275" s="740"/>
      <c r="CU275" s="742"/>
      <c r="CV275" s="743"/>
      <c r="CW275" s="218"/>
      <c r="CX275" s="728"/>
      <c r="CY275" s="728"/>
      <c r="CZ275" s="728"/>
      <c r="DA275" s="728"/>
      <c r="DB275" s="744"/>
      <c r="DC275" s="728"/>
      <c r="DD275" s="728"/>
      <c r="DE275" s="728"/>
      <c r="DF275" s="730"/>
      <c r="DG275" s="729"/>
      <c r="DH275" s="218"/>
      <c r="DI275" s="731"/>
      <c r="DJ275" s="731"/>
      <c r="DK275" s="731"/>
      <c r="DL275" s="731"/>
      <c r="DM275" s="745"/>
      <c r="DN275" s="731"/>
      <c r="DO275" s="731"/>
      <c r="DP275" s="731"/>
      <c r="DQ275" s="732"/>
      <c r="DR275" s="746"/>
      <c r="DS275" s="218"/>
      <c r="DT275" s="728"/>
      <c r="DU275" s="728"/>
      <c r="DV275" s="728"/>
      <c r="DW275" s="728"/>
      <c r="DX275" s="744"/>
      <c r="DY275" s="728"/>
      <c r="DZ275" s="728"/>
      <c r="EA275" s="728"/>
      <c r="EB275" s="730"/>
      <c r="EC275" s="729"/>
      <c r="ED275" s="218"/>
      <c r="EE275" s="728"/>
      <c r="EF275" s="728"/>
      <c r="EG275" s="728"/>
      <c r="EH275" s="728"/>
      <c r="EI275" s="744"/>
      <c r="EJ275" s="728"/>
      <c r="EK275" s="728"/>
      <c r="EL275" s="728"/>
      <c r="EM275" s="730"/>
      <c r="EN275" s="729"/>
      <c r="EO275" s="218"/>
      <c r="EP275" s="747"/>
      <c r="EQ275" s="747"/>
      <c r="ER275" s="747"/>
      <c r="ES275" s="747"/>
      <c r="ET275" s="748"/>
      <c r="EU275" s="747"/>
      <c r="EV275" s="747"/>
      <c r="EW275" s="747"/>
      <c r="EX275" s="749"/>
      <c r="EY275" s="750"/>
      <c r="EZ275" s="218"/>
      <c r="FA275" s="728"/>
      <c r="FB275" s="728"/>
      <c r="FC275" s="728"/>
      <c r="FD275" s="728"/>
      <c r="FE275" s="744"/>
      <c r="FF275" s="728"/>
      <c r="FG275" s="728"/>
      <c r="FH275" s="728"/>
      <c r="FI275" s="730"/>
      <c r="FJ275" s="729"/>
      <c r="FK275" s="218"/>
      <c r="FL275" s="728"/>
      <c r="FM275" s="728"/>
      <c r="FN275" s="728"/>
      <c r="FO275" s="728"/>
      <c r="FP275" s="744"/>
      <c r="FQ275" s="728"/>
      <c r="FR275" s="728"/>
      <c r="FS275" s="728"/>
      <c r="FT275" s="730"/>
      <c r="FU275" s="729"/>
      <c r="FV275" s="218"/>
      <c r="FW275" s="231"/>
      <c r="FX275" s="231"/>
      <c r="FY275" s="231"/>
      <c r="FZ275" s="231"/>
      <c r="GA275" s="231"/>
      <c r="GB275" s="231"/>
    </row>
    <row r="276" spans="1:184" hidden="1" outlineLevel="1">
      <c r="A276" s="777">
        <v>6</v>
      </c>
      <c r="B276" s="782" t="s">
        <v>0</v>
      </c>
      <c r="C276" s="780" t="s">
        <v>80</v>
      </c>
      <c r="D276" s="781" t="s">
        <v>2551</v>
      </c>
      <c r="E276" s="781" t="s">
        <v>2552</v>
      </c>
      <c r="F276" s="791"/>
      <c r="G276" s="791"/>
      <c r="H276" s="791"/>
      <c r="I276" s="791"/>
      <c r="J276" s="326"/>
      <c r="K276" s="792"/>
      <c r="L276" s="792"/>
      <c r="M276" s="792"/>
      <c r="N276" s="793"/>
      <c r="O276" s="794"/>
      <c r="P276" s="791"/>
      <c r="Q276" s="791"/>
      <c r="R276" s="791"/>
      <c r="S276" s="791"/>
      <c r="T276" s="791"/>
      <c r="U276" s="791"/>
      <c r="V276" s="791"/>
      <c r="W276" s="767"/>
      <c r="X276" s="767"/>
      <c r="Y276" s="767"/>
      <c r="Z276" s="767"/>
      <c r="AA276" s="767"/>
      <c r="AB276" s="767"/>
      <c r="AC276" s="767"/>
      <c r="AD276" s="767"/>
      <c r="AE276" s="767"/>
      <c r="AF276" s="767"/>
      <c r="AG276" s="767"/>
      <c r="AH276" s="767"/>
      <c r="AI276" s="767"/>
      <c r="AJ276" s="767"/>
      <c r="AK276" s="767"/>
      <c r="AL276" s="767"/>
      <c r="AM276" s="767"/>
      <c r="AN276" s="767"/>
      <c r="AO276" s="767"/>
      <c r="AP276" s="767"/>
      <c r="AQ276" s="767"/>
      <c r="AR276" s="767"/>
      <c r="AS276" s="767"/>
      <c r="AT276" s="788"/>
      <c r="AU276" s="728"/>
      <c r="AV276" s="728"/>
      <c r="AW276" s="728"/>
      <c r="AX276" s="728"/>
      <c r="AY276" s="728"/>
      <c r="AZ276" s="728"/>
      <c r="BA276" s="728"/>
      <c r="BB276" s="729"/>
      <c r="BC276" s="730"/>
      <c r="BD276" s="729"/>
      <c r="BE276" s="207"/>
      <c r="BF276" s="731"/>
      <c r="BG276" s="731"/>
      <c r="BH276" s="731"/>
      <c r="BI276" s="731"/>
      <c r="BJ276" s="731"/>
      <c r="BK276" s="731"/>
      <c r="BL276" s="731"/>
      <c r="BM276" s="731"/>
      <c r="BN276" s="732"/>
      <c r="BO276" s="210"/>
      <c r="BP276" s="207"/>
      <c r="BQ276" s="733"/>
      <c r="BR276" s="733"/>
      <c r="BS276" s="733"/>
      <c r="BT276" s="733"/>
      <c r="BU276" s="733"/>
      <c r="BV276" s="733"/>
      <c r="BW276" s="733"/>
      <c r="BX276" s="733"/>
      <c r="BY276" s="734"/>
      <c r="BZ276" s="735"/>
      <c r="CA276" s="207"/>
      <c r="CB276" s="736"/>
      <c r="CC276" s="736"/>
      <c r="CD276" s="736"/>
      <c r="CE276" s="736"/>
      <c r="CF276" s="737"/>
      <c r="CG276" s="736"/>
      <c r="CH276" s="736"/>
      <c r="CI276" s="736"/>
      <c r="CJ276" s="738"/>
      <c r="CK276" s="739"/>
      <c r="CL276" s="218"/>
      <c r="CM276" s="740"/>
      <c r="CN276" s="740"/>
      <c r="CO276" s="740"/>
      <c r="CP276" s="740"/>
      <c r="CQ276" s="741"/>
      <c r="CR276" s="740"/>
      <c r="CS276" s="740"/>
      <c r="CT276" s="740"/>
      <c r="CU276" s="742"/>
      <c r="CV276" s="743"/>
      <c r="CW276" s="218"/>
      <c r="CX276" s="728"/>
      <c r="CY276" s="728"/>
      <c r="CZ276" s="728"/>
      <c r="DA276" s="728"/>
      <c r="DB276" s="744"/>
      <c r="DC276" s="728"/>
      <c r="DD276" s="728"/>
      <c r="DE276" s="728"/>
      <c r="DF276" s="730"/>
      <c r="DG276" s="729"/>
      <c r="DH276" s="218"/>
      <c r="DI276" s="731"/>
      <c r="DJ276" s="731"/>
      <c r="DK276" s="731"/>
      <c r="DL276" s="731"/>
      <c r="DM276" s="745"/>
      <c r="DN276" s="731"/>
      <c r="DO276" s="731"/>
      <c r="DP276" s="731"/>
      <c r="DQ276" s="732"/>
      <c r="DR276" s="746"/>
      <c r="DS276" s="218"/>
      <c r="DT276" s="728"/>
      <c r="DU276" s="728"/>
      <c r="DV276" s="728"/>
      <c r="DW276" s="728"/>
      <c r="DX276" s="744"/>
      <c r="DY276" s="728"/>
      <c r="DZ276" s="728"/>
      <c r="EA276" s="728"/>
      <c r="EB276" s="730"/>
      <c r="EC276" s="729"/>
      <c r="ED276" s="218"/>
      <c r="EE276" s="728"/>
      <c r="EF276" s="728"/>
      <c r="EG276" s="728"/>
      <c r="EH276" s="728"/>
      <c r="EI276" s="744"/>
      <c r="EJ276" s="728"/>
      <c r="EK276" s="728"/>
      <c r="EL276" s="728"/>
      <c r="EM276" s="730"/>
      <c r="EN276" s="729"/>
      <c r="EO276" s="218"/>
      <c r="EP276" s="747"/>
      <c r="EQ276" s="747"/>
      <c r="ER276" s="747"/>
      <c r="ES276" s="747"/>
      <c r="ET276" s="748"/>
      <c r="EU276" s="747"/>
      <c r="EV276" s="747"/>
      <c r="EW276" s="747"/>
      <c r="EX276" s="749"/>
      <c r="EY276" s="750"/>
      <c r="EZ276" s="218"/>
      <c r="FA276" s="728"/>
      <c r="FB276" s="728"/>
      <c r="FC276" s="728"/>
      <c r="FD276" s="728"/>
      <c r="FE276" s="744"/>
      <c r="FF276" s="728"/>
      <c r="FG276" s="728"/>
      <c r="FH276" s="728"/>
      <c r="FI276" s="730"/>
      <c r="FJ276" s="729"/>
      <c r="FK276" s="218"/>
      <c r="FL276" s="728"/>
      <c r="FM276" s="728"/>
      <c r="FN276" s="728"/>
      <c r="FO276" s="728"/>
      <c r="FP276" s="744"/>
      <c r="FQ276" s="728"/>
      <c r="FR276" s="728"/>
      <c r="FS276" s="728"/>
      <c r="FT276" s="730"/>
      <c r="FU276" s="729"/>
      <c r="FV276" s="218"/>
      <c r="FW276" s="231"/>
      <c r="FX276" s="231"/>
      <c r="FY276" s="231"/>
      <c r="FZ276" s="231"/>
      <c r="GA276" s="231"/>
      <c r="GB276" s="231"/>
    </row>
    <row r="277" spans="1:184" hidden="1" outlineLevel="1">
      <c r="A277" s="777">
        <v>7</v>
      </c>
      <c r="B277" s="777" t="s">
        <v>90</v>
      </c>
      <c r="C277" s="780" t="s">
        <v>79</v>
      </c>
      <c r="D277" s="781" t="s">
        <v>2553</v>
      </c>
      <c r="E277" s="781" t="s">
        <v>2554</v>
      </c>
      <c r="F277" s="795" t="s">
        <v>237</v>
      </c>
      <c r="G277" s="796"/>
      <c r="H277" s="796"/>
      <c r="I277" s="797">
        <v>1</v>
      </c>
      <c r="J277" s="796">
        <v>0</v>
      </c>
      <c r="K277" s="796" t="s">
        <v>47</v>
      </c>
      <c r="L277" s="796" t="s">
        <v>47</v>
      </c>
      <c r="M277" s="796" t="s">
        <v>47</v>
      </c>
      <c r="N277" s="796" t="str">
        <f>IF(I281=1,"kWh / 100 km"," Liter / 100 km")</f>
        <v>kWh / 100 km</v>
      </c>
      <c r="O277" s="796"/>
      <c r="P277" s="796" t="s">
        <v>248</v>
      </c>
      <c r="Q277" s="796" t="str">
        <f>IF(I281=1,"kWh/100km"," l/100km")</f>
        <v>kWh/100km</v>
      </c>
      <c r="R277" s="796"/>
      <c r="S277" s="796"/>
      <c r="T277" s="796"/>
      <c r="U277" s="796"/>
      <c r="V277" s="796"/>
      <c r="W277" s="767"/>
      <c r="X277" s="767"/>
      <c r="Y277" s="767"/>
      <c r="Z277" s="767"/>
      <c r="AA277" s="767"/>
      <c r="AB277" s="767"/>
      <c r="AC277" s="767"/>
      <c r="AD277" s="767"/>
      <c r="AE277" s="767"/>
      <c r="AF277" s="767"/>
      <c r="AG277" s="767"/>
      <c r="AH277" s="767"/>
      <c r="AI277" s="767"/>
      <c r="AJ277" s="767"/>
      <c r="AK277" s="767"/>
      <c r="AL277" s="767"/>
      <c r="AM277" s="767"/>
      <c r="AN277" s="767"/>
      <c r="AO277" s="767"/>
      <c r="AP277" s="767"/>
      <c r="AQ277" s="767"/>
      <c r="AR277" s="767"/>
      <c r="AS277" s="767"/>
      <c r="AT277" s="788"/>
      <c r="AU277" s="728"/>
      <c r="AV277" s="728"/>
      <c r="AW277" s="728"/>
      <c r="AX277" s="728"/>
      <c r="AY277" s="728"/>
      <c r="AZ277" s="728"/>
      <c r="BA277" s="728"/>
      <c r="BB277" s="729"/>
      <c r="BC277" s="730"/>
      <c r="BD277" s="729"/>
      <c r="BE277" s="207"/>
      <c r="BF277" s="731"/>
      <c r="BG277" s="731"/>
      <c r="BH277" s="731"/>
      <c r="BI277" s="731"/>
      <c r="BJ277" s="731"/>
      <c r="BK277" s="731"/>
      <c r="BL277" s="731"/>
      <c r="BM277" s="731"/>
      <c r="BN277" s="732"/>
      <c r="BO277" s="210"/>
      <c r="BP277" s="207"/>
      <c r="BQ277" s="733"/>
      <c r="BR277" s="733"/>
      <c r="BS277" s="733"/>
      <c r="BT277" s="733"/>
      <c r="BU277" s="733"/>
      <c r="BV277" s="733"/>
      <c r="BW277" s="733"/>
      <c r="BX277" s="733"/>
      <c r="BY277" s="734"/>
      <c r="BZ277" s="735"/>
      <c r="CA277" s="207"/>
      <c r="CB277" s="736"/>
      <c r="CC277" s="736"/>
      <c r="CD277" s="736"/>
      <c r="CE277" s="736"/>
      <c r="CF277" s="737"/>
      <c r="CG277" s="736"/>
      <c r="CH277" s="736"/>
      <c r="CI277" s="736"/>
      <c r="CJ277" s="738"/>
      <c r="CK277" s="739"/>
      <c r="CL277" s="218"/>
      <c r="CM277" s="740"/>
      <c r="CN277" s="740"/>
      <c r="CO277" s="740"/>
      <c r="CP277" s="740"/>
      <c r="CQ277" s="741"/>
      <c r="CR277" s="740"/>
      <c r="CS277" s="740"/>
      <c r="CT277" s="740"/>
      <c r="CU277" s="742"/>
      <c r="CV277" s="743"/>
      <c r="CW277" s="218"/>
      <c r="CX277" s="728"/>
      <c r="CY277" s="728"/>
      <c r="CZ277" s="728"/>
      <c r="DA277" s="728"/>
      <c r="DB277" s="744"/>
      <c r="DC277" s="728"/>
      <c r="DD277" s="728"/>
      <c r="DE277" s="728"/>
      <c r="DF277" s="730"/>
      <c r="DG277" s="729"/>
      <c r="DH277" s="218"/>
      <c r="DI277" s="731"/>
      <c r="DJ277" s="731"/>
      <c r="DK277" s="731"/>
      <c r="DL277" s="731"/>
      <c r="DM277" s="745"/>
      <c r="DN277" s="731"/>
      <c r="DO277" s="731"/>
      <c r="DP277" s="731"/>
      <c r="DQ277" s="732"/>
      <c r="DR277" s="746"/>
      <c r="DS277" s="218"/>
      <c r="DT277" s="728"/>
      <c r="DU277" s="728"/>
      <c r="DV277" s="728"/>
      <c r="DW277" s="728"/>
      <c r="DX277" s="744"/>
      <c r="DY277" s="728"/>
      <c r="DZ277" s="728"/>
      <c r="EA277" s="728"/>
      <c r="EB277" s="730"/>
      <c r="EC277" s="729"/>
      <c r="ED277" s="218"/>
      <c r="EE277" s="728"/>
      <c r="EF277" s="728"/>
      <c r="EG277" s="728"/>
      <c r="EH277" s="728"/>
      <c r="EI277" s="744"/>
      <c r="EJ277" s="728"/>
      <c r="EK277" s="728"/>
      <c r="EL277" s="728"/>
      <c r="EM277" s="730"/>
      <c r="EN277" s="729"/>
      <c r="EO277" s="218"/>
      <c r="EP277" s="747"/>
      <c r="EQ277" s="747"/>
      <c r="ER277" s="747"/>
      <c r="ES277" s="747"/>
      <c r="ET277" s="748"/>
      <c r="EU277" s="747"/>
      <c r="EV277" s="747"/>
      <c r="EW277" s="747"/>
      <c r="EX277" s="749"/>
      <c r="EY277" s="750"/>
      <c r="EZ277" s="218"/>
      <c r="FA277" s="728"/>
      <c r="FB277" s="728"/>
      <c r="FC277" s="728"/>
      <c r="FD277" s="728"/>
      <c r="FE277" s="744"/>
      <c r="FF277" s="728"/>
      <c r="FG277" s="728"/>
      <c r="FH277" s="728"/>
      <c r="FI277" s="730"/>
      <c r="FJ277" s="729"/>
      <c r="FK277" s="218"/>
      <c r="FL277" s="728"/>
      <c r="FM277" s="728"/>
      <c r="FN277" s="728"/>
      <c r="FO277" s="728"/>
      <c r="FP277" s="744"/>
      <c r="FQ277" s="728"/>
      <c r="FR277" s="728"/>
      <c r="FS277" s="728"/>
      <c r="FT277" s="730"/>
      <c r="FU277" s="729"/>
      <c r="FV277" s="218"/>
      <c r="FW277" s="231"/>
      <c r="FX277" s="231"/>
      <c r="FY277" s="231"/>
      <c r="FZ277" s="231"/>
      <c r="GA277" s="231"/>
      <c r="GB277" s="231"/>
    </row>
    <row r="278" spans="1:184" hidden="1" outlineLevel="1">
      <c r="A278" s="777">
        <v>8</v>
      </c>
      <c r="B278" s="777" t="s">
        <v>319</v>
      </c>
      <c r="C278" s="780" t="s">
        <v>75</v>
      </c>
      <c r="D278" s="781" t="s">
        <v>2555</v>
      </c>
      <c r="E278" s="781" t="s">
        <v>2556</v>
      </c>
      <c r="F278" s="798" t="s">
        <v>249</v>
      </c>
      <c r="G278" s="799"/>
      <c r="H278" s="799"/>
      <c r="I278" s="800">
        <f>IF(H256=1,0,1)</f>
        <v>1</v>
      </c>
      <c r="J278" s="799" t="str">
        <f>IF(I278=1,"","Die Auslastung kann bei diesem Verkehrsmittel nicht verändert werden")</f>
        <v/>
      </c>
      <c r="K278" s="799" t="s">
        <v>250</v>
      </c>
      <c r="L278" s="799" t="s">
        <v>250</v>
      </c>
      <c r="M278" s="799" t="s">
        <v>250</v>
      </c>
      <c r="N278" s="799"/>
      <c r="O278" s="799">
        <f>IF(I281=1,J256,I256)</f>
        <v>20</v>
      </c>
      <c r="P278" s="799"/>
      <c r="Q278" s="801" t="s">
        <v>251</v>
      </c>
      <c r="R278" s="801" t="str">
        <f>IF(FW256=3,"dieses Kommunikationsmittel","mit diesem Verkehrsmittel")</f>
        <v>mit diesem Verkehrsmittel</v>
      </c>
      <c r="S278" s="799"/>
      <c r="T278" s="799"/>
      <c r="U278" s="799"/>
      <c r="V278" s="799"/>
      <c r="W278" s="767"/>
      <c r="X278" s="767"/>
      <c r="Y278" s="767"/>
      <c r="Z278" s="767"/>
      <c r="AA278" s="767"/>
      <c r="AB278" s="767"/>
      <c r="AC278" s="767"/>
      <c r="AD278" s="767"/>
      <c r="AE278" s="767"/>
      <c r="AF278" s="767"/>
      <c r="AG278" s="767"/>
      <c r="AH278" s="767"/>
      <c r="AI278" s="767"/>
      <c r="AJ278" s="767"/>
      <c r="AK278" s="767"/>
      <c r="AL278" s="767"/>
      <c r="AM278" s="767"/>
      <c r="AN278" s="767"/>
      <c r="AO278" s="767"/>
      <c r="AP278" s="767"/>
      <c r="AQ278" s="767"/>
      <c r="AR278" s="767"/>
      <c r="AS278" s="767"/>
      <c r="AT278" s="788"/>
      <c r="AU278" s="728"/>
      <c r="AV278" s="728"/>
      <c r="AW278" s="728"/>
      <c r="AX278" s="728"/>
      <c r="AY278" s="728"/>
      <c r="AZ278" s="728"/>
      <c r="BA278" s="728"/>
      <c r="BB278" s="729"/>
      <c r="BC278" s="730"/>
      <c r="BD278" s="729"/>
      <c r="BE278" s="207"/>
      <c r="BF278" s="731"/>
      <c r="BG278" s="731"/>
      <c r="BH278" s="731"/>
      <c r="BI278" s="731"/>
      <c r="BJ278" s="731"/>
      <c r="BK278" s="731"/>
      <c r="BL278" s="731"/>
      <c r="BM278" s="731"/>
      <c r="BN278" s="732"/>
      <c r="BO278" s="210"/>
      <c r="BP278" s="207"/>
      <c r="BQ278" s="733"/>
      <c r="BR278" s="733"/>
      <c r="BS278" s="733"/>
      <c r="BT278" s="733"/>
      <c r="BU278" s="733"/>
      <c r="BV278" s="733"/>
      <c r="BW278" s="733"/>
      <c r="BX278" s="733"/>
      <c r="BY278" s="734"/>
      <c r="BZ278" s="735"/>
      <c r="CA278" s="207"/>
      <c r="CB278" s="736"/>
      <c r="CC278" s="736"/>
      <c r="CD278" s="736"/>
      <c r="CE278" s="736"/>
      <c r="CF278" s="737"/>
      <c r="CG278" s="736"/>
      <c r="CH278" s="736"/>
      <c r="CI278" s="736"/>
      <c r="CJ278" s="738"/>
      <c r="CK278" s="739"/>
      <c r="CL278" s="218"/>
      <c r="CM278" s="740"/>
      <c r="CN278" s="740"/>
      <c r="CO278" s="740"/>
      <c r="CP278" s="740"/>
      <c r="CQ278" s="741"/>
      <c r="CR278" s="740"/>
      <c r="CS278" s="740"/>
      <c r="CT278" s="740"/>
      <c r="CU278" s="742"/>
      <c r="CV278" s="743"/>
      <c r="CW278" s="218"/>
      <c r="CX278" s="728"/>
      <c r="CY278" s="728"/>
      <c r="CZ278" s="728"/>
      <c r="DA278" s="728"/>
      <c r="DB278" s="744"/>
      <c r="DC278" s="728"/>
      <c r="DD278" s="728"/>
      <c r="DE278" s="728"/>
      <c r="DF278" s="730"/>
      <c r="DG278" s="729"/>
      <c r="DH278" s="218"/>
      <c r="DI278" s="731"/>
      <c r="DJ278" s="731"/>
      <c r="DK278" s="731"/>
      <c r="DL278" s="731"/>
      <c r="DM278" s="745"/>
      <c r="DN278" s="731"/>
      <c r="DO278" s="731"/>
      <c r="DP278" s="731"/>
      <c r="DQ278" s="732"/>
      <c r="DR278" s="746"/>
      <c r="DS278" s="218"/>
      <c r="DT278" s="728"/>
      <c r="DU278" s="728"/>
      <c r="DV278" s="728"/>
      <c r="DW278" s="728"/>
      <c r="DX278" s="744"/>
      <c r="DY278" s="728"/>
      <c r="DZ278" s="728"/>
      <c r="EA278" s="728"/>
      <c r="EB278" s="730"/>
      <c r="EC278" s="729"/>
      <c r="ED278" s="218"/>
      <c r="EE278" s="728"/>
      <c r="EF278" s="728"/>
      <c r="EG278" s="728"/>
      <c r="EH278" s="728"/>
      <c r="EI278" s="744"/>
      <c r="EJ278" s="728"/>
      <c r="EK278" s="728"/>
      <c r="EL278" s="728"/>
      <c r="EM278" s="730"/>
      <c r="EN278" s="729"/>
      <c r="EO278" s="218"/>
      <c r="EP278" s="747"/>
      <c r="EQ278" s="747"/>
      <c r="ER278" s="747"/>
      <c r="ES278" s="747"/>
      <c r="ET278" s="748"/>
      <c r="EU278" s="747"/>
      <c r="EV278" s="747"/>
      <c r="EW278" s="747"/>
      <c r="EX278" s="749"/>
      <c r="EY278" s="750"/>
      <c r="EZ278" s="218"/>
      <c r="FA278" s="728"/>
      <c r="FB278" s="728"/>
      <c r="FC278" s="728"/>
      <c r="FD278" s="728"/>
      <c r="FE278" s="744"/>
      <c r="FF278" s="728"/>
      <c r="FG278" s="728"/>
      <c r="FH278" s="728"/>
      <c r="FI278" s="730"/>
      <c r="FJ278" s="729"/>
      <c r="FK278" s="218"/>
      <c r="FL278" s="728"/>
      <c r="FM278" s="728"/>
      <c r="FN278" s="728"/>
      <c r="FO278" s="728"/>
      <c r="FP278" s="744"/>
      <c r="FQ278" s="728"/>
      <c r="FR278" s="728"/>
      <c r="FS278" s="728"/>
      <c r="FT278" s="730"/>
      <c r="FU278" s="729"/>
      <c r="FV278" s="218"/>
      <c r="FW278" s="231"/>
      <c r="FX278" s="231"/>
      <c r="FY278" s="231"/>
      <c r="FZ278" s="231"/>
      <c r="GA278" s="231"/>
      <c r="GB278" s="231"/>
    </row>
    <row r="279" spans="1:184" hidden="1" outlineLevel="1">
      <c r="A279" s="777">
        <v>9</v>
      </c>
      <c r="B279" s="777" t="s">
        <v>2539</v>
      </c>
      <c r="C279" s="780" t="s">
        <v>219</v>
      </c>
      <c r="D279" s="781" t="s">
        <v>2557</v>
      </c>
      <c r="E279" s="781" t="s">
        <v>2558</v>
      </c>
      <c r="F279" s="798" t="s">
        <v>274</v>
      </c>
      <c r="G279" s="799"/>
      <c r="H279" s="799"/>
      <c r="I279" s="800">
        <f>IF(AND(FW256=0,I256&lt;&gt;1),1,0)</f>
        <v>0</v>
      </c>
      <c r="J279" s="799" t="str">
        <f>IF(I279=1,"","Der Verbrauch kann bei diesem Verkehrsmittel nicht verändert werden")</f>
        <v>Der Verbrauch kann bei diesem Verkehrsmittel nicht verändert werden</v>
      </c>
      <c r="K279" s="799" t="s">
        <v>252</v>
      </c>
      <c r="L279" s="799" t="s">
        <v>252</v>
      </c>
      <c r="M279" s="799" t="s">
        <v>252</v>
      </c>
      <c r="N279" s="799" t="str">
        <f>FY256</f>
        <v>Personenwagen</v>
      </c>
      <c r="O279" s="799"/>
      <c r="P279" s="799"/>
      <c r="Q279" s="801" t="s">
        <v>253</v>
      </c>
      <c r="R279" s="801" t="str">
        <f>IF(FW256=3,"Stunden lang nutzen","km weit reisen.")</f>
        <v>km weit reisen.</v>
      </c>
      <c r="S279" s="799"/>
      <c r="T279" s="799"/>
      <c r="U279" s="799"/>
      <c r="V279" s="799"/>
      <c r="W279" s="767"/>
      <c r="X279" s="767"/>
      <c r="Y279" s="767"/>
      <c r="Z279" s="767"/>
      <c r="AA279" s="767"/>
      <c r="AB279" s="767"/>
      <c r="AC279" s="767"/>
      <c r="AD279" s="767"/>
      <c r="AE279" s="767"/>
      <c r="AF279" s="767"/>
      <c r="AG279" s="767"/>
      <c r="AH279" s="767"/>
      <c r="AI279" s="767"/>
      <c r="AJ279" s="767"/>
      <c r="AK279" s="767"/>
      <c r="AL279" s="767"/>
      <c r="AM279" s="767"/>
      <c r="AN279" s="767"/>
      <c r="AO279" s="767"/>
      <c r="AP279" s="767"/>
      <c r="AQ279" s="767"/>
      <c r="AR279" s="767"/>
      <c r="AS279" s="767"/>
      <c r="AT279" s="788"/>
      <c r="AU279" s="728"/>
      <c r="AV279" s="728"/>
      <c r="AW279" s="728"/>
      <c r="AX279" s="728"/>
      <c r="AY279" s="728"/>
      <c r="AZ279" s="728"/>
      <c r="BA279" s="728"/>
      <c r="BB279" s="729"/>
      <c r="BC279" s="730"/>
      <c r="BD279" s="729"/>
      <c r="BE279" s="207"/>
      <c r="BF279" s="731"/>
      <c r="BG279" s="731"/>
      <c r="BH279" s="731"/>
      <c r="BI279" s="731"/>
      <c r="BJ279" s="731"/>
      <c r="BK279" s="731"/>
      <c r="BL279" s="731"/>
      <c r="BM279" s="731"/>
      <c r="BN279" s="732"/>
      <c r="BO279" s="210"/>
      <c r="BP279" s="207"/>
      <c r="BQ279" s="733"/>
      <c r="BR279" s="733"/>
      <c r="BS279" s="733"/>
      <c r="BT279" s="733"/>
      <c r="BU279" s="733"/>
      <c r="BV279" s="733"/>
      <c r="BW279" s="733"/>
      <c r="BX279" s="733"/>
      <c r="BY279" s="734"/>
      <c r="BZ279" s="735"/>
      <c r="CA279" s="207"/>
      <c r="CB279" s="736"/>
      <c r="CC279" s="736"/>
      <c r="CD279" s="736"/>
      <c r="CE279" s="736"/>
      <c r="CF279" s="737"/>
      <c r="CG279" s="736"/>
      <c r="CH279" s="736"/>
      <c r="CI279" s="736"/>
      <c r="CJ279" s="738"/>
      <c r="CK279" s="739"/>
      <c r="CL279" s="218"/>
      <c r="CM279" s="740"/>
      <c r="CN279" s="740"/>
      <c r="CO279" s="740"/>
      <c r="CP279" s="740"/>
      <c r="CQ279" s="741"/>
      <c r="CR279" s="740"/>
      <c r="CS279" s="740"/>
      <c r="CT279" s="740"/>
      <c r="CU279" s="742"/>
      <c r="CV279" s="743"/>
      <c r="CW279" s="218"/>
      <c r="CX279" s="728"/>
      <c r="CY279" s="728"/>
      <c r="CZ279" s="728"/>
      <c r="DA279" s="728"/>
      <c r="DB279" s="744"/>
      <c r="DC279" s="728"/>
      <c r="DD279" s="728"/>
      <c r="DE279" s="728"/>
      <c r="DF279" s="730"/>
      <c r="DG279" s="729"/>
      <c r="DH279" s="218"/>
      <c r="DI279" s="731"/>
      <c r="DJ279" s="731"/>
      <c r="DK279" s="731"/>
      <c r="DL279" s="731"/>
      <c r="DM279" s="745"/>
      <c r="DN279" s="731"/>
      <c r="DO279" s="731"/>
      <c r="DP279" s="731"/>
      <c r="DQ279" s="732"/>
      <c r="DR279" s="746"/>
      <c r="DS279" s="218"/>
      <c r="DT279" s="728"/>
      <c r="DU279" s="728"/>
      <c r="DV279" s="728"/>
      <c r="DW279" s="728"/>
      <c r="DX279" s="744"/>
      <c r="DY279" s="728"/>
      <c r="DZ279" s="728"/>
      <c r="EA279" s="728"/>
      <c r="EB279" s="730"/>
      <c r="EC279" s="729"/>
      <c r="ED279" s="218"/>
      <c r="EE279" s="728"/>
      <c r="EF279" s="728"/>
      <c r="EG279" s="728"/>
      <c r="EH279" s="728"/>
      <c r="EI279" s="744"/>
      <c r="EJ279" s="728"/>
      <c r="EK279" s="728"/>
      <c r="EL279" s="728"/>
      <c r="EM279" s="730"/>
      <c r="EN279" s="729"/>
      <c r="EO279" s="218"/>
      <c r="EP279" s="747"/>
      <c r="EQ279" s="747"/>
      <c r="ER279" s="747"/>
      <c r="ES279" s="747"/>
      <c r="ET279" s="748"/>
      <c r="EU279" s="747"/>
      <c r="EV279" s="747"/>
      <c r="EW279" s="747"/>
      <c r="EX279" s="749"/>
      <c r="EY279" s="750"/>
      <c r="EZ279" s="218"/>
      <c r="FA279" s="728"/>
      <c r="FB279" s="728"/>
      <c r="FC279" s="728"/>
      <c r="FD279" s="728"/>
      <c r="FE279" s="744"/>
      <c r="FF279" s="728"/>
      <c r="FG279" s="728"/>
      <c r="FH279" s="728"/>
      <c r="FI279" s="730"/>
      <c r="FJ279" s="729"/>
      <c r="FK279" s="218"/>
      <c r="FL279" s="728"/>
      <c r="FM279" s="728"/>
      <c r="FN279" s="728"/>
      <c r="FO279" s="728"/>
      <c r="FP279" s="744"/>
      <c r="FQ279" s="728"/>
      <c r="FR279" s="728"/>
      <c r="FS279" s="728"/>
      <c r="FT279" s="730"/>
      <c r="FU279" s="729"/>
      <c r="FV279" s="218"/>
      <c r="FW279" s="231"/>
      <c r="FX279" s="231"/>
      <c r="FY279" s="231"/>
      <c r="FZ279" s="231"/>
      <c r="GA279" s="231"/>
      <c r="GB279" s="231"/>
    </row>
    <row r="280" spans="1:184" ht="15" hidden="1" outlineLevel="1">
      <c r="A280" s="721"/>
      <c r="B280" s="721"/>
      <c r="C280" s="721"/>
      <c r="D280" s="721"/>
      <c r="E280" s="721"/>
      <c r="F280" s="798" t="s">
        <v>254</v>
      </c>
      <c r="G280" s="799"/>
      <c r="H280" s="799"/>
      <c r="I280" s="800">
        <f>IF(K256=1,0,1)</f>
        <v>1</v>
      </c>
      <c r="J280" s="799" t="str">
        <f>IF(I280=1,"","Das Gewicht kann bei diesem Verkehrsmittel nicht verändert werden")</f>
        <v/>
      </c>
      <c r="K280" s="799" t="s">
        <v>255</v>
      </c>
      <c r="L280" s="799" t="s">
        <v>255</v>
      </c>
      <c r="M280" s="799" t="s">
        <v>255</v>
      </c>
      <c r="N280" s="799" t="str">
        <f>RIGHT(R281,(LEN(R281)-1))</f>
        <v>(Verbrauchermix CH, 1x Batteriewechsel)</v>
      </c>
      <c r="O280" s="799"/>
      <c r="P280" s="799"/>
      <c r="Q280" s="801" t="s">
        <v>47</v>
      </c>
      <c r="R280" s="801" t="str">
        <f>IF(N256="pkm","Personenkilometer","Stunden")</f>
        <v>Personenkilometer</v>
      </c>
      <c r="S280" s="799"/>
      <c r="T280" s="799"/>
      <c r="U280" s="799"/>
      <c r="V280" s="799"/>
      <c r="W280" s="767"/>
      <c r="X280" s="767"/>
      <c r="Y280" s="767"/>
      <c r="Z280" s="767"/>
      <c r="AA280" s="767"/>
      <c r="AB280" s="767"/>
      <c r="AC280" s="767"/>
      <c r="AD280" s="767"/>
      <c r="AE280" s="767"/>
      <c r="AF280" s="767"/>
      <c r="AG280" s="767"/>
      <c r="AH280" s="767"/>
      <c r="AI280" s="767"/>
      <c r="AJ280" s="767"/>
      <c r="AK280" s="767"/>
      <c r="AL280" s="767"/>
      <c r="AM280" s="767"/>
      <c r="AN280" s="767"/>
      <c r="AO280" s="767"/>
      <c r="AP280" s="767"/>
      <c r="AQ280" s="767"/>
      <c r="AR280" s="767"/>
      <c r="AS280" s="767"/>
      <c r="AT280" s="788"/>
      <c r="AU280" s="728"/>
      <c r="AV280" s="728"/>
      <c r="AW280" s="728"/>
      <c r="AX280" s="728"/>
      <c r="AY280" s="728"/>
      <c r="AZ280" s="728"/>
      <c r="BA280" s="728"/>
      <c r="BB280" s="729"/>
      <c r="BC280" s="730"/>
      <c r="BD280" s="729"/>
      <c r="BE280" s="207"/>
      <c r="BF280" s="731"/>
      <c r="BG280" s="731"/>
      <c r="BH280" s="731"/>
      <c r="BI280" s="731"/>
      <c r="BJ280" s="731"/>
      <c r="BK280" s="731"/>
      <c r="BL280" s="731"/>
      <c r="BM280" s="731"/>
      <c r="BN280" s="732"/>
      <c r="BO280" s="210"/>
      <c r="BP280" s="207"/>
      <c r="BQ280" s="733"/>
      <c r="BR280" s="733"/>
      <c r="BS280" s="733"/>
      <c r="BT280" s="733"/>
      <c r="BU280" s="733"/>
      <c r="BV280" s="733"/>
      <c r="BW280" s="733"/>
      <c r="BX280" s="733"/>
      <c r="BY280" s="734"/>
      <c r="BZ280" s="735"/>
      <c r="CA280" s="207"/>
      <c r="CB280" s="736"/>
      <c r="CC280" s="736"/>
      <c r="CD280" s="736"/>
      <c r="CE280" s="736"/>
      <c r="CF280" s="737"/>
      <c r="CG280" s="736"/>
      <c r="CH280" s="736"/>
      <c r="CI280" s="736"/>
      <c r="CJ280" s="738"/>
      <c r="CK280" s="739"/>
      <c r="CL280" s="218"/>
      <c r="CM280" s="740"/>
      <c r="CN280" s="740"/>
      <c r="CO280" s="740"/>
      <c r="CP280" s="740"/>
      <c r="CQ280" s="741"/>
      <c r="CR280" s="740"/>
      <c r="CS280" s="740"/>
      <c r="CT280" s="740"/>
      <c r="CU280" s="742"/>
      <c r="CV280" s="743"/>
      <c r="CW280" s="218"/>
      <c r="CX280" s="728"/>
      <c r="CY280" s="728"/>
      <c r="CZ280" s="728"/>
      <c r="DA280" s="728"/>
      <c r="DB280" s="744"/>
      <c r="DC280" s="728"/>
      <c r="DD280" s="728"/>
      <c r="DE280" s="728"/>
      <c r="DF280" s="730"/>
      <c r="DG280" s="729"/>
      <c r="DH280" s="218"/>
      <c r="DI280" s="731"/>
      <c r="DJ280" s="731"/>
      <c r="DK280" s="731"/>
      <c r="DL280" s="731"/>
      <c r="DM280" s="745"/>
      <c r="DN280" s="731"/>
      <c r="DO280" s="731"/>
      <c r="DP280" s="731"/>
      <c r="DQ280" s="732"/>
      <c r="DR280" s="746"/>
      <c r="DS280" s="218"/>
      <c r="DT280" s="728"/>
      <c r="DU280" s="728"/>
      <c r="DV280" s="728"/>
      <c r="DW280" s="728"/>
      <c r="DX280" s="744"/>
      <c r="DY280" s="728"/>
      <c r="DZ280" s="728"/>
      <c r="EA280" s="728"/>
      <c r="EB280" s="730"/>
      <c r="EC280" s="729"/>
      <c r="ED280" s="218"/>
      <c r="EE280" s="728"/>
      <c r="EF280" s="728"/>
      <c r="EG280" s="728"/>
      <c r="EH280" s="728"/>
      <c r="EI280" s="744"/>
      <c r="EJ280" s="728"/>
      <c r="EK280" s="728"/>
      <c r="EL280" s="728"/>
      <c r="EM280" s="730"/>
      <c r="EN280" s="729"/>
      <c r="EO280" s="218"/>
      <c r="EP280" s="747"/>
      <c r="EQ280" s="747"/>
      <c r="ER280" s="747"/>
      <c r="ES280" s="747"/>
      <c r="ET280" s="748"/>
      <c r="EU280" s="747"/>
      <c r="EV280" s="747"/>
      <c r="EW280" s="747"/>
      <c r="EX280" s="749"/>
      <c r="EY280" s="750"/>
      <c r="EZ280" s="218"/>
      <c r="FA280" s="728"/>
      <c r="FB280" s="728"/>
      <c r="FC280" s="728"/>
      <c r="FD280" s="728"/>
      <c r="FE280" s="744"/>
      <c r="FF280" s="728"/>
      <c r="FG280" s="728"/>
      <c r="FH280" s="728"/>
      <c r="FI280" s="730"/>
      <c r="FJ280" s="729"/>
      <c r="FK280" s="218"/>
      <c r="FL280" s="728"/>
      <c r="FM280" s="728"/>
      <c r="FN280" s="728"/>
      <c r="FO280" s="728"/>
      <c r="FP280" s="744"/>
      <c r="FQ280" s="728"/>
      <c r="FR280" s="728"/>
      <c r="FS280" s="728"/>
      <c r="FT280" s="730"/>
      <c r="FU280" s="729"/>
      <c r="FV280" s="218"/>
      <c r="FW280" s="231"/>
      <c r="FX280" s="231"/>
      <c r="FY280" s="231"/>
      <c r="FZ280" s="231"/>
      <c r="GA280" s="231"/>
      <c r="GB280" s="231"/>
    </row>
    <row r="281" spans="1:184" ht="15" hidden="1" outlineLevel="1">
      <c r="A281" s="721"/>
      <c r="B281" s="721"/>
      <c r="C281" s="721"/>
      <c r="D281" s="721"/>
      <c r="E281" s="721"/>
      <c r="F281" s="798" t="s">
        <v>256</v>
      </c>
      <c r="G281" s="799"/>
      <c r="H281" s="799"/>
      <c r="I281" s="800">
        <f>IF(AND(FW256&lt;&gt;0,I256&lt;&gt;1),1,0)</f>
        <v>1</v>
      </c>
      <c r="J281" s="799" t="str">
        <f>IF(I281=1,"","Die Auslastung kann bei diesem Verkehrsmittel nicht verändert werden")</f>
        <v/>
      </c>
      <c r="K281" s="799" t="s">
        <v>257</v>
      </c>
      <c r="L281" s="799" t="s">
        <v>257</v>
      </c>
      <c r="M281" s="799" t="s">
        <v>257</v>
      </c>
      <c r="N281" s="799">
        <f>35/T258</f>
        <v>12.591223792687192</v>
      </c>
      <c r="O281" s="799"/>
      <c r="P281" s="799"/>
      <c r="Q281" s="801" t="s">
        <v>275</v>
      </c>
      <c r="R281" s="801" t="str">
        <f>FZ256&amp;GA256</f>
        <v xml:space="preserve"> (Verbrauchermix CH, 1x Batteriewechsel)</v>
      </c>
      <c r="S281" s="799"/>
      <c r="T281" s="799"/>
      <c r="U281" s="799"/>
      <c r="V281" s="799"/>
      <c r="W281" s="767"/>
      <c r="X281" s="767"/>
      <c r="Y281" s="767"/>
      <c r="Z281" s="767"/>
      <c r="AA281" s="767"/>
      <c r="AB281" s="767"/>
      <c r="AC281" s="767"/>
      <c r="AD281" s="767"/>
      <c r="AE281" s="767"/>
      <c r="AF281" s="767"/>
      <c r="AG281" s="767"/>
      <c r="AH281" s="767"/>
      <c r="AI281" s="767"/>
      <c r="AJ281" s="767"/>
      <c r="AK281" s="767"/>
      <c r="AL281" s="767"/>
      <c r="AM281" s="767"/>
      <c r="AN281" s="767"/>
      <c r="AO281" s="767"/>
      <c r="AP281" s="767"/>
      <c r="AQ281" s="767"/>
      <c r="AR281" s="767"/>
      <c r="AS281" s="767"/>
      <c r="AT281" s="788"/>
      <c r="AU281" s="728"/>
      <c r="AV281" s="728"/>
      <c r="AW281" s="728"/>
      <c r="AX281" s="728"/>
      <c r="AY281" s="728"/>
      <c r="AZ281" s="728"/>
      <c r="BA281" s="728"/>
      <c r="BB281" s="729"/>
      <c r="BC281" s="730"/>
      <c r="BD281" s="729"/>
      <c r="BE281" s="207"/>
      <c r="BF281" s="731"/>
      <c r="BG281" s="731"/>
      <c r="BH281" s="731"/>
      <c r="BI281" s="731"/>
      <c r="BJ281" s="731"/>
      <c r="BK281" s="731"/>
      <c r="BL281" s="731"/>
      <c r="BM281" s="731"/>
      <c r="BN281" s="732"/>
      <c r="BO281" s="210"/>
      <c r="BP281" s="207"/>
      <c r="BQ281" s="733"/>
      <c r="BR281" s="733"/>
      <c r="BS281" s="733"/>
      <c r="BT281" s="733"/>
      <c r="BU281" s="733"/>
      <c r="BV281" s="733"/>
      <c r="BW281" s="733"/>
      <c r="BX281" s="733"/>
      <c r="BY281" s="734"/>
      <c r="BZ281" s="735"/>
      <c r="CA281" s="207"/>
      <c r="CB281" s="736"/>
      <c r="CC281" s="736"/>
      <c r="CD281" s="736"/>
      <c r="CE281" s="736"/>
      <c r="CF281" s="737"/>
      <c r="CG281" s="736"/>
      <c r="CH281" s="736"/>
      <c r="CI281" s="736"/>
      <c r="CJ281" s="738"/>
      <c r="CK281" s="739"/>
      <c r="CL281" s="218"/>
      <c r="CM281" s="740"/>
      <c r="CN281" s="740"/>
      <c r="CO281" s="740"/>
      <c r="CP281" s="740"/>
      <c r="CQ281" s="741"/>
      <c r="CR281" s="740"/>
      <c r="CS281" s="740"/>
      <c r="CT281" s="740"/>
      <c r="CU281" s="742"/>
      <c r="CV281" s="743"/>
      <c r="CW281" s="218"/>
      <c r="CX281" s="728"/>
      <c r="CY281" s="728"/>
      <c r="CZ281" s="728"/>
      <c r="DA281" s="728"/>
      <c r="DB281" s="744"/>
      <c r="DC281" s="728"/>
      <c r="DD281" s="728"/>
      <c r="DE281" s="728"/>
      <c r="DF281" s="730"/>
      <c r="DG281" s="729"/>
      <c r="DH281" s="218"/>
      <c r="DI281" s="731"/>
      <c r="DJ281" s="731"/>
      <c r="DK281" s="731"/>
      <c r="DL281" s="731"/>
      <c r="DM281" s="745"/>
      <c r="DN281" s="731"/>
      <c r="DO281" s="731"/>
      <c r="DP281" s="731"/>
      <c r="DQ281" s="732"/>
      <c r="DR281" s="746"/>
      <c r="DS281" s="218"/>
      <c r="DT281" s="728"/>
      <c r="DU281" s="728"/>
      <c r="DV281" s="728"/>
      <c r="DW281" s="728"/>
      <c r="DX281" s="744"/>
      <c r="DY281" s="728"/>
      <c r="DZ281" s="728"/>
      <c r="EA281" s="728"/>
      <c r="EB281" s="730"/>
      <c r="EC281" s="729"/>
      <c r="ED281" s="218"/>
      <c r="EE281" s="728"/>
      <c r="EF281" s="728"/>
      <c r="EG281" s="728"/>
      <c r="EH281" s="728"/>
      <c r="EI281" s="744"/>
      <c r="EJ281" s="728"/>
      <c r="EK281" s="728"/>
      <c r="EL281" s="728"/>
      <c r="EM281" s="730"/>
      <c r="EN281" s="729"/>
      <c r="EO281" s="218"/>
      <c r="EP281" s="747"/>
      <c r="EQ281" s="747"/>
      <c r="ER281" s="747"/>
      <c r="ES281" s="747"/>
      <c r="ET281" s="748"/>
      <c r="EU281" s="747"/>
      <c r="EV281" s="747"/>
      <c r="EW281" s="747"/>
      <c r="EX281" s="749"/>
      <c r="EY281" s="750"/>
      <c r="EZ281" s="218"/>
      <c r="FA281" s="728"/>
      <c r="FB281" s="728"/>
      <c r="FC281" s="728"/>
      <c r="FD281" s="728"/>
      <c r="FE281" s="744"/>
      <c r="FF281" s="728"/>
      <c r="FG281" s="728"/>
      <c r="FH281" s="728"/>
      <c r="FI281" s="730"/>
      <c r="FJ281" s="729"/>
      <c r="FK281" s="218"/>
      <c r="FL281" s="728"/>
      <c r="FM281" s="728"/>
      <c r="FN281" s="728"/>
      <c r="FO281" s="728"/>
      <c r="FP281" s="744"/>
      <c r="FQ281" s="728"/>
      <c r="FR281" s="728"/>
      <c r="FS281" s="728"/>
      <c r="FT281" s="730"/>
      <c r="FU281" s="729"/>
      <c r="FV281" s="218"/>
      <c r="FW281" s="231"/>
      <c r="FX281" s="231"/>
      <c r="FY281" s="231"/>
      <c r="FZ281" s="231"/>
      <c r="GA281" s="231"/>
      <c r="GB281" s="231"/>
    </row>
    <row r="282" spans="1:184" ht="15" hidden="1" outlineLevel="1">
      <c r="A282" s="721"/>
      <c r="B282" s="721"/>
      <c r="C282" s="721"/>
      <c r="D282" s="721"/>
      <c r="E282" s="721"/>
      <c r="F282" s="798" t="s">
        <v>258</v>
      </c>
      <c r="G282" s="799"/>
      <c r="H282" s="799"/>
      <c r="I282" s="800">
        <f>IF(FW256=2,1,0)</f>
        <v>0</v>
      </c>
      <c r="J282" s="799"/>
      <c r="K282" s="799" t="s">
        <v>259</v>
      </c>
      <c r="L282" s="799" t="s">
        <v>259</v>
      </c>
      <c r="M282" s="799" t="s">
        <v>259</v>
      </c>
      <c r="N282" s="799">
        <f>1000/T258</f>
        <v>359.74925121963406</v>
      </c>
      <c r="O282" s="799"/>
      <c r="P282" s="799"/>
      <c r="Q282" s="801" t="s">
        <v>276</v>
      </c>
      <c r="R282" s="801" t="str">
        <f>F256&amp;" von "&amp;G256&amp;" Plätzen ("&amp;ROUND(H256*100,0)&amp;"%)"</f>
        <v>1.6 von 5 Plätzen (32%)</v>
      </c>
      <c r="S282" s="799"/>
      <c r="T282" s="799"/>
      <c r="U282" s="799"/>
      <c r="V282" s="799"/>
      <c r="W282" s="767"/>
      <c r="X282" s="767"/>
      <c r="Y282" s="767"/>
      <c r="Z282" s="767"/>
      <c r="AA282" s="767"/>
      <c r="AB282" s="767"/>
      <c r="AC282" s="767"/>
      <c r="AD282" s="767"/>
      <c r="AE282" s="767"/>
      <c r="AF282" s="767"/>
      <c r="AG282" s="767"/>
      <c r="AH282" s="767"/>
      <c r="AI282" s="767"/>
      <c r="AJ282" s="767"/>
      <c r="AK282" s="767"/>
      <c r="AL282" s="767"/>
      <c r="AM282" s="767"/>
      <c r="AN282" s="767"/>
      <c r="AO282" s="767"/>
      <c r="AP282" s="767"/>
      <c r="AQ282" s="767"/>
      <c r="AR282" s="767"/>
      <c r="AS282" s="767"/>
      <c r="AT282" s="788"/>
      <c r="AU282" s="728"/>
      <c r="AV282" s="728"/>
      <c r="AW282" s="728"/>
      <c r="AX282" s="728"/>
      <c r="AY282" s="728"/>
      <c r="AZ282" s="728"/>
      <c r="BA282" s="728"/>
      <c r="BB282" s="729"/>
      <c r="BC282" s="730"/>
      <c r="BD282" s="729"/>
      <c r="BE282" s="207"/>
      <c r="BF282" s="731"/>
      <c r="BG282" s="731"/>
      <c r="BH282" s="731"/>
      <c r="BI282" s="731"/>
      <c r="BJ282" s="731"/>
      <c r="BK282" s="731"/>
      <c r="BL282" s="731"/>
      <c r="BM282" s="731"/>
      <c r="BN282" s="732"/>
      <c r="BO282" s="210"/>
      <c r="BP282" s="207"/>
      <c r="BQ282" s="733"/>
      <c r="BR282" s="733"/>
      <c r="BS282" s="733"/>
      <c r="BT282" s="733"/>
      <c r="BU282" s="733"/>
      <c r="BV282" s="733"/>
      <c r="BW282" s="733"/>
      <c r="BX282" s="733"/>
      <c r="BY282" s="734"/>
      <c r="BZ282" s="735"/>
      <c r="CA282" s="207"/>
      <c r="CB282" s="736"/>
      <c r="CC282" s="736"/>
      <c r="CD282" s="736"/>
      <c r="CE282" s="736"/>
      <c r="CF282" s="737"/>
      <c r="CG282" s="736"/>
      <c r="CH282" s="736"/>
      <c r="CI282" s="736"/>
      <c r="CJ282" s="738"/>
      <c r="CK282" s="739"/>
      <c r="CL282" s="218"/>
      <c r="CM282" s="740"/>
      <c r="CN282" s="740"/>
      <c r="CO282" s="740"/>
      <c r="CP282" s="740"/>
      <c r="CQ282" s="741"/>
      <c r="CR282" s="740"/>
      <c r="CS282" s="740"/>
      <c r="CT282" s="740"/>
      <c r="CU282" s="742"/>
      <c r="CV282" s="743"/>
      <c r="CW282" s="218"/>
      <c r="CX282" s="728"/>
      <c r="CY282" s="728"/>
      <c r="CZ282" s="728"/>
      <c r="DA282" s="728"/>
      <c r="DB282" s="744"/>
      <c r="DC282" s="728"/>
      <c r="DD282" s="728"/>
      <c r="DE282" s="728"/>
      <c r="DF282" s="730"/>
      <c r="DG282" s="729"/>
      <c r="DH282" s="218"/>
      <c r="DI282" s="731"/>
      <c r="DJ282" s="731"/>
      <c r="DK282" s="731"/>
      <c r="DL282" s="731"/>
      <c r="DM282" s="745"/>
      <c r="DN282" s="731"/>
      <c r="DO282" s="731"/>
      <c r="DP282" s="731"/>
      <c r="DQ282" s="732"/>
      <c r="DR282" s="746"/>
      <c r="DS282" s="218"/>
      <c r="DT282" s="728"/>
      <c r="DU282" s="728"/>
      <c r="DV282" s="728"/>
      <c r="DW282" s="728"/>
      <c r="DX282" s="744"/>
      <c r="DY282" s="728"/>
      <c r="DZ282" s="728"/>
      <c r="EA282" s="728"/>
      <c r="EB282" s="730"/>
      <c r="EC282" s="729"/>
      <c r="ED282" s="218"/>
      <c r="EE282" s="728"/>
      <c r="EF282" s="728"/>
      <c r="EG282" s="728"/>
      <c r="EH282" s="728"/>
      <c r="EI282" s="744"/>
      <c r="EJ282" s="728"/>
      <c r="EK282" s="728"/>
      <c r="EL282" s="728"/>
      <c r="EM282" s="730"/>
      <c r="EN282" s="729"/>
      <c r="EO282" s="218"/>
      <c r="EP282" s="747"/>
      <c r="EQ282" s="747"/>
      <c r="ER282" s="747"/>
      <c r="ES282" s="747"/>
      <c r="ET282" s="748"/>
      <c r="EU282" s="747"/>
      <c r="EV282" s="747"/>
      <c r="EW282" s="747"/>
      <c r="EX282" s="749"/>
      <c r="EY282" s="750"/>
      <c r="EZ282" s="218"/>
      <c r="FA282" s="728"/>
      <c r="FB282" s="728"/>
      <c r="FC282" s="728"/>
      <c r="FD282" s="728"/>
      <c r="FE282" s="744"/>
      <c r="FF282" s="728"/>
      <c r="FG282" s="728"/>
      <c r="FH282" s="728"/>
      <c r="FI282" s="730"/>
      <c r="FJ282" s="729"/>
      <c r="FK282" s="218"/>
      <c r="FL282" s="728"/>
      <c r="FM282" s="728"/>
      <c r="FN282" s="728"/>
      <c r="FO282" s="728"/>
      <c r="FP282" s="744"/>
      <c r="FQ282" s="728"/>
      <c r="FR282" s="728"/>
      <c r="FS282" s="728"/>
      <c r="FT282" s="730"/>
      <c r="FU282" s="729"/>
      <c r="FV282" s="218"/>
      <c r="FW282" s="231"/>
      <c r="FX282" s="231"/>
      <c r="FY282" s="231"/>
      <c r="FZ282" s="231"/>
      <c r="GA282" s="231"/>
      <c r="GB282" s="231"/>
    </row>
    <row r="283" spans="1:184" ht="15" hidden="1" outlineLevel="1">
      <c r="A283" s="721"/>
      <c r="B283" s="721"/>
      <c r="C283" s="721"/>
      <c r="D283" s="721"/>
      <c r="E283" s="721"/>
      <c r="F283" s="798" t="s">
        <v>277</v>
      </c>
      <c r="G283" s="799"/>
      <c r="H283" s="799"/>
      <c r="I283" s="800">
        <f>IF(AND(I279=0,I281=0),1,0)</f>
        <v>0</v>
      </c>
      <c r="J283" s="799"/>
      <c r="K283" s="799" t="s">
        <v>260</v>
      </c>
      <c r="L283" s="799" t="s">
        <v>260</v>
      </c>
      <c r="M283" s="799" t="s">
        <v>260</v>
      </c>
      <c r="N283" s="799">
        <f>IF(H273="Energie",N281,N282)</f>
        <v>12.591223792687192</v>
      </c>
      <c r="O283" s="799"/>
      <c r="P283" s="799"/>
      <c r="Q283" s="801" t="s">
        <v>278</v>
      </c>
      <c r="R283" s="801" t="str">
        <f>I258&amp;" "&amp;N277</f>
        <v>20 kWh / 100 km</v>
      </c>
      <c r="S283" s="799"/>
      <c r="T283" s="799"/>
      <c r="U283" s="799"/>
      <c r="V283" s="799"/>
      <c r="W283" s="767"/>
      <c r="X283" s="767"/>
      <c r="Y283" s="767"/>
      <c r="Z283" s="767"/>
      <c r="AA283" s="767"/>
      <c r="AB283" s="767"/>
      <c r="AC283" s="767"/>
      <c r="AD283" s="767"/>
      <c r="AE283" s="767"/>
      <c r="AF283" s="767"/>
      <c r="AG283" s="767"/>
      <c r="AH283" s="767"/>
      <c r="AI283" s="767"/>
      <c r="AJ283" s="767"/>
      <c r="AK283" s="767"/>
      <c r="AL283" s="767"/>
      <c r="AM283" s="767"/>
      <c r="AN283" s="767"/>
      <c r="AO283" s="767"/>
      <c r="AP283" s="767"/>
      <c r="AQ283" s="767"/>
      <c r="AR283" s="767"/>
      <c r="AS283" s="767"/>
      <c r="AT283" s="788"/>
      <c r="AU283" s="728"/>
      <c r="AV283" s="728"/>
      <c r="AW283" s="728"/>
      <c r="AX283" s="728"/>
      <c r="AY283" s="728"/>
      <c r="AZ283" s="728"/>
      <c r="BA283" s="728"/>
      <c r="BB283" s="729"/>
      <c r="BC283" s="730"/>
      <c r="BD283" s="729"/>
      <c r="BE283" s="207"/>
      <c r="BF283" s="731"/>
      <c r="BG283" s="731"/>
      <c r="BH283" s="731"/>
      <c r="BI283" s="731"/>
      <c r="BJ283" s="731"/>
      <c r="BK283" s="731"/>
      <c r="BL283" s="731"/>
      <c r="BM283" s="731"/>
      <c r="BN283" s="732"/>
      <c r="BO283" s="210"/>
      <c r="BP283" s="207"/>
      <c r="BQ283" s="733"/>
      <c r="BR283" s="733"/>
      <c r="BS283" s="733"/>
      <c r="BT283" s="733"/>
      <c r="BU283" s="733"/>
      <c r="BV283" s="733"/>
      <c r="BW283" s="733"/>
      <c r="BX283" s="733"/>
      <c r="BY283" s="734"/>
      <c r="BZ283" s="735"/>
      <c r="CA283" s="207"/>
      <c r="CB283" s="736"/>
      <c r="CC283" s="736"/>
      <c r="CD283" s="736"/>
      <c r="CE283" s="736"/>
      <c r="CF283" s="737"/>
      <c r="CG283" s="736"/>
      <c r="CH283" s="736"/>
      <c r="CI283" s="736"/>
      <c r="CJ283" s="738"/>
      <c r="CK283" s="739"/>
      <c r="CL283" s="218"/>
      <c r="CM283" s="740"/>
      <c r="CN283" s="740"/>
      <c r="CO283" s="740"/>
      <c r="CP283" s="740"/>
      <c r="CQ283" s="741"/>
      <c r="CR283" s="740"/>
      <c r="CS283" s="740"/>
      <c r="CT283" s="740"/>
      <c r="CU283" s="742"/>
      <c r="CV283" s="743"/>
      <c r="CW283" s="218"/>
      <c r="CX283" s="728"/>
      <c r="CY283" s="728"/>
      <c r="CZ283" s="728"/>
      <c r="DA283" s="728"/>
      <c r="DB283" s="744"/>
      <c r="DC283" s="728"/>
      <c r="DD283" s="728"/>
      <c r="DE283" s="728"/>
      <c r="DF283" s="730"/>
      <c r="DG283" s="729"/>
      <c r="DH283" s="218"/>
      <c r="DI283" s="731"/>
      <c r="DJ283" s="731"/>
      <c r="DK283" s="731"/>
      <c r="DL283" s="731"/>
      <c r="DM283" s="745"/>
      <c r="DN283" s="731"/>
      <c r="DO283" s="731"/>
      <c r="DP283" s="731"/>
      <c r="DQ283" s="732"/>
      <c r="DR283" s="746"/>
      <c r="DS283" s="218"/>
      <c r="DT283" s="728"/>
      <c r="DU283" s="728"/>
      <c r="DV283" s="728"/>
      <c r="DW283" s="728"/>
      <c r="DX283" s="744"/>
      <c r="DY283" s="728"/>
      <c r="DZ283" s="728"/>
      <c r="EA283" s="728"/>
      <c r="EB283" s="730"/>
      <c r="EC283" s="729"/>
      <c r="ED283" s="218"/>
      <c r="EE283" s="728"/>
      <c r="EF283" s="728"/>
      <c r="EG283" s="728"/>
      <c r="EH283" s="728"/>
      <c r="EI283" s="744"/>
      <c r="EJ283" s="728"/>
      <c r="EK283" s="728"/>
      <c r="EL283" s="728"/>
      <c r="EM283" s="730"/>
      <c r="EN283" s="729"/>
      <c r="EO283" s="218"/>
      <c r="EP283" s="747"/>
      <c r="EQ283" s="747"/>
      <c r="ER283" s="747"/>
      <c r="ES283" s="747"/>
      <c r="ET283" s="748"/>
      <c r="EU283" s="747"/>
      <c r="EV283" s="747"/>
      <c r="EW283" s="747"/>
      <c r="EX283" s="749"/>
      <c r="EY283" s="750"/>
      <c r="EZ283" s="218"/>
      <c r="FA283" s="728"/>
      <c r="FB283" s="728"/>
      <c r="FC283" s="728"/>
      <c r="FD283" s="728"/>
      <c r="FE283" s="744"/>
      <c r="FF283" s="728"/>
      <c r="FG283" s="728"/>
      <c r="FH283" s="728"/>
      <c r="FI283" s="730"/>
      <c r="FJ283" s="729"/>
      <c r="FK283" s="218"/>
      <c r="FL283" s="728"/>
      <c r="FM283" s="728"/>
      <c r="FN283" s="728"/>
      <c r="FO283" s="728"/>
      <c r="FP283" s="744"/>
      <c r="FQ283" s="728"/>
      <c r="FR283" s="728"/>
      <c r="FS283" s="728"/>
      <c r="FT283" s="730"/>
      <c r="FU283" s="729"/>
      <c r="FV283" s="218"/>
      <c r="FW283" s="231"/>
      <c r="FX283" s="231"/>
      <c r="FY283" s="231"/>
      <c r="FZ283" s="231"/>
      <c r="GA283" s="231"/>
      <c r="GB283" s="231"/>
    </row>
    <row r="284" spans="1:184" ht="15" hidden="1" outlineLevel="1">
      <c r="A284" s="721"/>
      <c r="B284" s="721"/>
      <c r="C284" s="721"/>
      <c r="D284" s="721"/>
      <c r="E284" s="721"/>
      <c r="F284" s="798" t="s">
        <v>279</v>
      </c>
      <c r="G284" s="799"/>
      <c r="H284" s="799"/>
      <c r="I284" s="800">
        <f>IF(F237=1,0,1)</f>
        <v>0</v>
      </c>
      <c r="J284" s="799"/>
      <c r="K284" s="799" t="s">
        <v>261</v>
      </c>
      <c r="L284" s="799" t="s">
        <v>261</v>
      </c>
      <c r="M284" s="799" t="s">
        <v>261</v>
      </c>
      <c r="N284" s="799" t="str">
        <f>IF(H273="Energie","Vergleich: Mit dem Energieinhalt von 1 Liter Diesel kann eine Person "&amp;R278&amp;" "&amp;ROUND(N283,1)&amp;" "&amp;R279,"Für die Emission von einem Kilogramm CO2 kann man mit diesem Verkehrsmittel "&amp;ROUND(N283,1)&amp;"km weit reisen.")</f>
        <v>Vergleich: Mit dem Energieinhalt von 1 Liter Diesel kann eine Person mit diesem Verkehrsmittel 12.6 km weit reisen.</v>
      </c>
      <c r="O284" s="799"/>
      <c r="P284" s="799"/>
      <c r="Q284" s="801" t="s">
        <v>280</v>
      </c>
      <c r="R284" s="801" t="str">
        <f>K256&amp;" kg"</f>
        <v>1580 kg</v>
      </c>
      <c r="S284" s="799"/>
      <c r="T284" s="799"/>
      <c r="U284" s="799"/>
      <c r="V284" s="799"/>
      <c r="W284" s="767"/>
      <c r="X284" s="767"/>
      <c r="Y284" s="767"/>
      <c r="Z284" s="767"/>
      <c r="AA284" s="767"/>
      <c r="AB284" s="767"/>
      <c r="AC284" s="767"/>
      <c r="AD284" s="767"/>
      <c r="AE284" s="767"/>
      <c r="AF284" s="767"/>
      <c r="AG284" s="767"/>
      <c r="AH284" s="767"/>
      <c r="AI284" s="767"/>
      <c r="AJ284" s="767"/>
      <c r="AK284" s="767"/>
      <c r="AL284" s="767"/>
      <c r="AM284" s="767"/>
      <c r="AN284" s="767"/>
      <c r="AO284" s="767"/>
      <c r="AP284" s="767"/>
      <c r="AQ284" s="767"/>
      <c r="AR284" s="767"/>
      <c r="AS284" s="767"/>
      <c r="AT284" s="788"/>
      <c r="AU284" s="728"/>
      <c r="AV284" s="728"/>
      <c r="AW284" s="728"/>
      <c r="AX284" s="728"/>
      <c r="AY284" s="728"/>
      <c r="AZ284" s="728"/>
      <c r="BA284" s="728"/>
      <c r="BB284" s="729"/>
      <c r="BC284" s="730"/>
      <c r="BD284" s="729"/>
      <c r="BE284" s="207"/>
      <c r="BF284" s="731"/>
      <c r="BG284" s="731"/>
      <c r="BH284" s="731"/>
      <c r="BI284" s="731"/>
      <c r="BJ284" s="731"/>
      <c r="BK284" s="731"/>
      <c r="BL284" s="731"/>
      <c r="BM284" s="731"/>
      <c r="BN284" s="732"/>
      <c r="BO284" s="210"/>
      <c r="BP284" s="207"/>
      <c r="BQ284" s="733"/>
      <c r="BR284" s="733"/>
      <c r="BS284" s="733"/>
      <c r="BT284" s="733"/>
      <c r="BU284" s="733"/>
      <c r="BV284" s="733"/>
      <c r="BW284" s="733"/>
      <c r="BX284" s="733"/>
      <c r="BY284" s="734"/>
      <c r="BZ284" s="735"/>
      <c r="CA284" s="207"/>
      <c r="CB284" s="736"/>
      <c r="CC284" s="736"/>
      <c r="CD284" s="736"/>
      <c r="CE284" s="736"/>
      <c r="CF284" s="737"/>
      <c r="CG284" s="736"/>
      <c r="CH284" s="736"/>
      <c r="CI284" s="736"/>
      <c r="CJ284" s="738"/>
      <c r="CK284" s="739"/>
      <c r="CL284" s="218"/>
      <c r="CM284" s="740"/>
      <c r="CN284" s="740"/>
      <c r="CO284" s="740"/>
      <c r="CP284" s="740"/>
      <c r="CQ284" s="741"/>
      <c r="CR284" s="740"/>
      <c r="CS284" s="740"/>
      <c r="CT284" s="740"/>
      <c r="CU284" s="742"/>
      <c r="CV284" s="743"/>
      <c r="CW284" s="218"/>
      <c r="CX284" s="728"/>
      <c r="CY284" s="728"/>
      <c r="CZ284" s="728"/>
      <c r="DA284" s="728"/>
      <c r="DB284" s="744"/>
      <c r="DC284" s="728"/>
      <c r="DD284" s="728"/>
      <c r="DE284" s="728"/>
      <c r="DF284" s="730"/>
      <c r="DG284" s="729"/>
      <c r="DH284" s="218"/>
      <c r="DI284" s="731"/>
      <c r="DJ284" s="731"/>
      <c r="DK284" s="731"/>
      <c r="DL284" s="731"/>
      <c r="DM284" s="745"/>
      <c r="DN284" s="731"/>
      <c r="DO284" s="731"/>
      <c r="DP284" s="731"/>
      <c r="DQ284" s="732"/>
      <c r="DR284" s="746"/>
      <c r="DS284" s="218"/>
      <c r="DT284" s="728"/>
      <c r="DU284" s="728"/>
      <c r="DV284" s="728"/>
      <c r="DW284" s="728"/>
      <c r="DX284" s="744"/>
      <c r="DY284" s="728"/>
      <c r="DZ284" s="728"/>
      <c r="EA284" s="728"/>
      <c r="EB284" s="730"/>
      <c r="EC284" s="729"/>
      <c r="ED284" s="218"/>
      <c r="EE284" s="728"/>
      <c r="EF284" s="728"/>
      <c r="EG284" s="728"/>
      <c r="EH284" s="728"/>
      <c r="EI284" s="744"/>
      <c r="EJ284" s="728"/>
      <c r="EK284" s="728"/>
      <c r="EL284" s="728"/>
      <c r="EM284" s="730"/>
      <c r="EN284" s="729"/>
      <c r="EO284" s="218"/>
      <c r="EP284" s="747"/>
      <c r="EQ284" s="747"/>
      <c r="ER284" s="747"/>
      <c r="ES284" s="747"/>
      <c r="ET284" s="748"/>
      <c r="EU284" s="747"/>
      <c r="EV284" s="747"/>
      <c r="EW284" s="747"/>
      <c r="EX284" s="749"/>
      <c r="EY284" s="750"/>
      <c r="EZ284" s="218"/>
      <c r="FA284" s="728"/>
      <c r="FB284" s="728"/>
      <c r="FC284" s="728"/>
      <c r="FD284" s="728"/>
      <c r="FE284" s="744"/>
      <c r="FF284" s="728"/>
      <c r="FG284" s="728"/>
      <c r="FH284" s="728"/>
      <c r="FI284" s="730"/>
      <c r="FJ284" s="729"/>
      <c r="FK284" s="218"/>
      <c r="FL284" s="728"/>
      <c r="FM284" s="728"/>
      <c r="FN284" s="728"/>
      <c r="FO284" s="728"/>
      <c r="FP284" s="744"/>
      <c r="FQ284" s="728"/>
      <c r="FR284" s="728"/>
      <c r="FS284" s="728"/>
      <c r="FT284" s="730"/>
      <c r="FU284" s="729"/>
      <c r="FV284" s="218"/>
      <c r="FW284" s="231"/>
      <c r="FX284" s="231"/>
      <c r="FY284" s="231"/>
      <c r="FZ284" s="231"/>
      <c r="GA284" s="231"/>
      <c r="GB284" s="231"/>
    </row>
    <row r="285" spans="1:184" ht="15" hidden="1" outlineLevel="1">
      <c r="A285" s="721"/>
      <c r="B285" s="721"/>
      <c r="C285" s="721"/>
      <c r="D285" s="721"/>
      <c r="E285" s="721"/>
      <c r="F285" s="798"/>
      <c r="G285" s="799"/>
      <c r="H285" s="799"/>
      <c r="I285" s="800"/>
      <c r="J285" s="799"/>
      <c r="K285" s="799"/>
      <c r="L285" s="799"/>
      <c r="M285" s="799"/>
      <c r="N285" s="799"/>
      <c r="O285" s="799"/>
      <c r="P285" s="799"/>
      <c r="Q285" s="801" t="s">
        <v>281</v>
      </c>
      <c r="R285" s="801" t="str">
        <f>"Oder umgerechnet ca. "&amp;ROUND(T267/35,2)&amp;" Liter Diesel."</f>
        <v>Oder umgerechnet ca. 0.08 Liter Diesel.</v>
      </c>
      <c r="S285" s="799"/>
      <c r="T285" s="799"/>
      <c r="U285" s="799"/>
      <c r="V285" s="799"/>
      <c r="W285" s="767"/>
      <c r="X285" s="767"/>
      <c r="Y285" s="767"/>
      <c r="Z285" s="767"/>
      <c r="AA285" s="767"/>
      <c r="AB285" s="767"/>
      <c r="AC285" s="767"/>
      <c r="AD285" s="767"/>
      <c r="AE285" s="767"/>
      <c r="AF285" s="767"/>
      <c r="AG285" s="767"/>
      <c r="AH285" s="767"/>
      <c r="AI285" s="767"/>
      <c r="AJ285" s="767"/>
      <c r="AK285" s="767"/>
      <c r="AL285" s="767"/>
      <c r="AM285" s="767"/>
      <c r="AN285" s="767"/>
      <c r="AO285" s="767"/>
      <c r="AP285" s="767"/>
      <c r="AQ285" s="767"/>
      <c r="AR285" s="767"/>
      <c r="AS285" s="767"/>
      <c r="AT285" s="788"/>
      <c r="AU285" s="728"/>
      <c r="AV285" s="728"/>
      <c r="AW285" s="728"/>
      <c r="AX285" s="728"/>
      <c r="AY285" s="728"/>
      <c r="AZ285" s="728"/>
      <c r="BA285" s="728"/>
      <c r="BB285" s="729"/>
      <c r="BC285" s="730"/>
      <c r="BD285" s="729"/>
      <c r="BE285" s="207"/>
      <c r="BF285" s="731"/>
      <c r="BG285" s="731"/>
      <c r="BH285" s="731"/>
      <c r="BI285" s="731"/>
      <c r="BJ285" s="731"/>
      <c r="BK285" s="731"/>
      <c r="BL285" s="731"/>
      <c r="BM285" s="731"/>
      <c r="BN285" s="732"/>
      <c r="BO285" s="210"/>
      <c r="BP285" s="207"/>
      <c r="BQ285" s="733"/>
      <c r="BR285" s="733"/>
      <c r="BS285" s="733"/>
      <c r="BT285" s="733"/>
      <c r="BU285" s="733"/>
      <c r="BV285" s="733"/>
      <c r="BW285" s="733"/>
      <c r="BX285" s="733"/>
      <c r="BY285" s="734"/>
      <c r="BZ285" s="735"/>
      <c r="CA285" s="207"/>
      <c r="CB285" s="736"/>
      <c r="CC285" s="736"/>
      <c r="CD285" s="736"/>
      <c r="CE285" s="736"/>
      <c r="CF285" s="737"/>
      <c r="CG285" s="736"/>
      <c r="CH285" s="736"/>
      <c r="CI285" s="736"/>
      <c r="CJ285" s="738"/>
      <c r="CK285" s="739"/>
      <c r="CL285" s="218"/>
      <c r="CM285" s="740"/>
      <c r="CN285" s="740"/>
      <c r="CO285" s="740"/>
      <c r="CP285" s="740"/>
      <c r="CQ285" s="741"/>
      <c r="CR285" s="740"/>
      <c r="CS285" s="740"/>
      <c r="CT285" s="740"/>
      <c r="CU285" s="742"/>
      <c r="CV285" s="743"/>
      <c r="CW285" s="218"/>
      <c r="CX285" s="728"/>
      <c r="CY285" s="728"/>
      <c r="CZ285" s="728"/>
      <c r="DA285" s="728"/>
      <c r="DB285" s="744"/>
      <c r="DC285" s="728"/>
      <c r="DD285" s="728"/>
      <c r="DE285" s="728"/>
      <c r="DF285" s="730"/>
      <c r="DG285" s="729"/>
      <c r="DH285" s="218"/>
      <c r="DI285" s="731"/>
      <c r="DJ285" s="731"/>
      <c r="DK285" s="731"/>
      <c r="DL285" s="731"/>
      <c r="DM285" s="745"/>
      <c r="DN285" s="731"/>
      <c r="DO285" s="731"/>
      <c r="DP285" s="731"/>
      <c r="DQ285" s="732"/>
      <c r="DR285" s="746"/>
      <c r="DS285" s="218"/>
      <c r="DT285" s="728"/>
      <c r="DU285" s="728"/>
      <c r="DV285" s="728"/>
      <c r="DW285" s="728"/>
      <c r="DX285" s="744"/>
      <c r="DY285" s="728"/>
      <c r="DZ285" s="728"/>
      <c r="EA285" s="728"/>
      <c r="EB285" s="730"/>
      <c r="EC285" s="729"/>
      <c r="ED285" s="218"/>
      <c r="EE285" s="728"/>
      <c r="EF285" s="728"/>
      <c r="EG285" s="728"/>
      <c r="EH285" s="728"/>
      <c r="EI285" s="744"/>
      <c r="EJ285" s="728"/>
      <c r="EK285" s="728"/>
      <c r="EL285" s="728"/>
      <c r="EM285" s="730"/>
      <c r="EN285" s="729"/>
      <c r="EO285" s="218"/>
      <c r="EP285" s="747"/>
      <c r="EQ285" s="747"/>
      <c r="ER285" s="747"/>
      <c r="ES285" s="747"/>
      <c r="ET285" s="748"/>
      <c r="EU285" s="747"/>
      <c r="EV285" s="747"/>
      <c r="EW285" s="747"/>
      <c r="EX285" s="749"/>
      <c r="EY285" s="750"/>
      <c r="EZ285" s="218"/>
      <c r="FA285" s="728"/>
      <c r="FB285" s="728"/>
      <c r="FC285" s="728"/>
      <c r="FD285" s="728"/>
      <c r="FE285" s="744"/>
      <c r="FF285" s="728"/>
      <c r="FG285" s="728"/>
      <c r="FH285" s="728"/>
      <c r="FI285" s="730"/>
      <c r="FJ285" s="729"/>
      <c r="FK285" s="218"/>
      <c r="FL285" s="728"/>
      <c r="FM285" s="728"/>
      <c r="FN285" s="728"/>
      <c r="FO285" s="728"/>
      <c r="FP285" s="744"/>
      <c r="FQ285" s="728"/>
      <c r="FR285" s="728"/>
      <c r="FS285" s="728"/>
      <c r="FT285" s="730"/>
      <c r="FU285" s="729"/>
      <c r="FV285" s="218"/>
      <c r="FW285" s="231"/>
      <c r="FX285" s="231"/>
      <c r="FY285" s="231"/>
      <c r="FZ285" s="231"/>
      <c r="GA285" s="231"/>
      <c r="GB285" s="231"/>
    </row>
    <row r="286" spans="1:184" ht="15" hidden="1" outlineLevel="1">
      <c r="A286" s="802"/>
      <c r="B286" s="802" t="s">
        <v>151</v>
      </c>
      <c r="C286" s="802" t="str">
        <f>IF(C287="Energie","MJ-equ.","g CO2-equ.")</f>
        <v>MJ-equ.</v>
      </c>
      <c r="D286" s="802"/>
      <c r="E286" s="802"/>
      <c r="F286" s="798"/>
      <c r="G286" s="799"/>
      <c r="H286" s="799"/>
      <c r="I286" s="800"/>
      <c r="J286" s="799"/>
      <c r="K286" s="799"/>
      <c r="L286" s="799"/>
      <c r="M286" s="799"/>
      <c r="N286" s="799"/>
      <c r="O286" s="799"/>
      <c r="P286" s="799"/>
      <c r="Q286" s="801" t="s">
        <v>282</v>
      </c>
      <c r="R286" s="801" t="str">
        <f>"Achtung: Die Summe der Energieträger ist nicht 100%, sondern "&amp;ROUND((F237*100),0)&amp;"%"</f>
        <v>Achtung: Die Summe der Energieträger ist nicht 100%, sondern 100%</v>
      </c>
      <c r="S286" s="799"/>
      <c r="T286" s="799"/>
      <c r="U286" s="799"/>
      <c r="V286" s="799"/>
      <c r="W286" s="767"/>
      <c r="X286" s="767"/>
      <c r="Y286" s="767"/>
      <c r="Z286" s="767"/>
      <c r="AA286" s="767"/>
      <c r="AB286" s="767"/>
      <c r="AC286" s="767"/>
      <c r="AD286" s="767"/>
      <c r="AE286" s="767"/>
      <c r="AF286" s="767"/>
      <c r="AG286" s="767"/>
      <c r="AH286" s="767"/>
      <c r="AI286" s="767"/>
      <c r="AJ286" s="767"/>
      <c r="AK286" s="767"/>
      <c r="AL286" s="767"/>
      <c r="AM286" s="767"/>
      <c r="AN286" s="767"/>
      <c r="AO286" s="767"/>
      <c r="AP286" s="767"/>
      <c r="AQ286" s="767"/>
      <c r="AR286" s="767"/>
      <c r="AS286" s="767"/>
      <c r="AT286" s="788"/>
      <c r="AU286" s="728"/>
      <c r="AV286" s="728"/>
      <c r="AW286" s="728"/>
      <c r="AX286" s="728"/>
      <c r="AY286" s="728"/>
      <c r="AZ286" s="728"/>
      <c r="BA286" s="728"/>
      <c r="BB286" s="729"/>
      <c r="BC286" s="730"/>
      <c r="BD286" s="729"/>
      <c r="BE286" s="207"/>
      <c r="BF286" s="731"/>
      <c r="BG286" s="731"/>
      <c r="BH286" s="731"/>
      <c r="BI286" s="731"/>
      <c r="BJ286" s="731"/>
      <c r="BK286" s="731"/>
      <c r="BL286" s="731"/>
      <c r="BM286" s="731"/>
      <c r="BN286" s="732"/>
      <c r="BO286" s="210"/>
      <c r="BP286" s="207"/>
      <c r="BQ286" s="733"/>
      <c r="BR286" s="733"/>
      <c r="BS286" s="733"/>
      <c r="BT286" s="733"/>
      <c r="BU286" s="733"/>
      <c r="BV286" s="733"/>
      <c r="BW286" s="733"/>
      <c r="BX286" s="733"/>
      <c r="BY286" s="734"/>
      <c r="BZ286" s="735"/>
      <c r="CA286" s="207"/>
      <c r="CB286" s="736"/>
      <c r="CC286" s="736"/>
      <c r="CD286" s="736"/>
      <c r="CE286" s="736"/>
      <c r="CF286" s="737"/>
      <c r="CG286" s="736"/>
      <c r="CH286" s="736"/>
      <c r="CI286" s="736"/>
      <c r="CJ286" s="738"/>
      <c r="CK286" s="739"/>
      <c r="CL286" s="218"/>
      <c r="CM286" s="740"/>
      <c r="CN286" s="740"/>
      <c r="CO286" s="740"/>
      <c r="CP286" s="740"/>
      <c r="CQ286" s="741"/>
      <c r="CR286" s="740"/>
      <c r="CS286" s="740"/>
      <c r="CT286" s="740"/>
      <c r="CU286" s="742"/>
      <c r="CV286" s="743"/>
      <c r="CW286" s="218"/>
      <c r="CX286" s="728"/>
      <c r="CY286" s="728"/>
      <c r="CZ286" s="728"/>
      <c r="DA286" s="728"/>
      <c r="DB286" s="744"/>
      <c r="DC286" s="728"/>
      <c r="DD286" s="728"/>
      <c r="DE286" s="728"/>
      <c r="DF286" s="730"/>
      <c r="DG286" s="729"/>
      <c r="DH286" s="218"/>
      <c r="DI286" s="731"/>
      <c r="DJ286" s="731"/>
      <c r="DK286" s="731"/>
      <c r="DL286" s="731"/>
      <c r="DM286" s="745"/>
      <c r="DN286" s="731"/>
      <c r="DO286" s="731"/>
      <c r="DP286" s="731"/>
      <c r="DQ286" s="732"/>
      <c r="DR286" s="746"/>
      <c r="DS286" s="218"/>
      <c r="DT286" s="728"/>
      <c r="DU286" s="728"/>
      <c r="DV286" s="728"/>
      <c r="DW286" s="728"/>
      <c r="DX286" s="744"/>
      <c r="DY286" s="728"/>
      <c r="DZ286" s="728"/>
      <c r="EA286" s="728"/>
      <c r="EB286" s="730"/>
      <c r="EC286" s="729"/>
      <c r="ED286" s="218"/>
      <c r="EE286" s="728"/>
      <c r="EF286" s="728"/>
      <c r="EG286" s="728"/>
      <c r="EH286" s="728"/>
      <c r="EI286" s="744"/>
      <c r="EJ286" s="728"/>
      <c r="EK286" s="728"/>
      <c r="EL286" s="728"/>
      <c r="EM286" s="730"/>
      <c r="EN286" s="729"/>
      <c r="EO286" s="218"/>
      <c r="EP286" s="747"/>
      <c r="EQ286" s="747"/>
      <c r="ER286" s="747"/>
      <c r="ES286" s="747"/>
      <c r="ET286" s="748"/>
      <c r="EU286" s="747"/>
      <c r="EV286" s="747"/>
      <c r="EW286" s="747"/>
      <c r="EX286" s="749"/>
      <c r="EY286" s="750"/>
      <c r="EZ286" s="218"/>
      <c r="FA286" s="728"/>
      <c r="FB286" s="728"/>
      <c r="FC286" s="728"/>
      <c r="FD286" s="728"/>
      <c r="FE286" s="744"/>
      <c r="FF286" s="728"/>
      <c r="FG286" s="728"/>
      <c r="FH286" s="728"/>
      <c r="FI286" s="730"/>
      <c r="FJ286" s="729"/>
      <c r="FK286" s="218"/>
      <c r="FL286" s="728"/>
      <c r="FM286" s="728"/>
      <c r="FN286" s="728"/>
      <c r="FO286" s="728"/>
      <c r="FP286" s="744"/>
      <c r="FQ286" s="728"/>
      <c r="FR286" s="728"/>
      <c r="FS286" s="728"/>
      <c r="FT286" s="730"/>
      <c r="FU286" s="729"/>
      <c r="FV286" s="218"/>
      <c r="FW286" s="231"/>
      <c r="FX286" s="231"/>
      <c r="FY286" s="231"/>
      <c r="FZ286" s="231"/>
      <c r="GA286" s="231"/>
      <c r="GB286" s="231"/>
    </row>
    <row r="287" spans="1:184" ht="15" hidden="1" outlineLevel="1">
      <c r="A287" s="802"/>
      <c r="B287" s="802" t="s">
        <v>152</v>
      </c>
      <c r="C287" s="802" t="s">
        <v>151</v>
      </c>
      <c r="D287" s="802"/>
      <c r="E287" s="802"/>
      <c r="F287" s="783"/>
      <c r="G287" s="783"/>
      <c r="H287" s="783"/>
      <c r="I287" s="783"/>
      <c r="J287" s="326"/>
      <c r="K287" s="792"/>
      <c r="L287" s="792"/>
      <c r="M287" s="792"/>
      <c r="N287" s="793"/>
      <c r="O287" s="794"/>
      <c r="P287" s="783"/>
      <c r="Q287" s="783"/>
      <c r="R287" s="783"/>
      <c r="S287" s="783"/>
      <c r="T287" s="783"/>
      <c r="U287" s="783"/>
      <c r="V287" s="783"/>
      <c r="W287" s="767"/>
      <c r="X287" s="767"/>
      <c r="Y287" s="767"/>
      <c r="Z287" s="767"/>
      <c r="AA287" s="767"/>
      <c r="AB287" s="767"/>
      <c r="AC287" s="767"/>
      <c r="AD287" s="767"/>
      <c r="AE287" s="767"/>
      <c r="AF287" s="767"/>
      <c r="AG287" s="767"/>
      <c r="AH287" s="767"/>
      <c r="AI287" s="767"/>
      <c r="AJ287" s="767"/>
      <c r="AK287" s="767"/>
      <c r="AL287" s="767"/>
      <c r="AM287" s="767"/>
      <c r="AN287" s="767"/>
      <c r="AO287" s="767"/>
      <c r="AP287" s="767"/>
      <c r="AQ287" s="767"/>
      <c r="AR287" s="767"/>
      <c r="AS287" s="767"/>
      <c r="AT287" s="788"/>
      <c r="AU287" s="728"/>
      <c r="AV287" s="728"/>
      <c r="AW287" s="728"/>
      <c r="AX287" s="728"/>
      <c r="AY287" s="728"/>
      <c r="AZ287" s="728"/>
      <c r="BA287" s="728"/>
      <c r="BB287" s="729"/>
      <c r="BC287" s="730"/>
      <c r="BD287" s="729"/>
      <c r="BE287" s="207"/>
      <c r="BF287" s="731"/>
      <c r="BG287" s="731"/>
      <c r="BH287" s="731"/>
      <c r="BI287" s="731"/>
      <c r="BJ287" s="731"/>
      <c r="BK287" s="731"/>
      <c r="BL287" s="731"/>
      <c r="BM287" s="731"/>
      <c r="BN287" s="732"/>
      <c r="BO287" s="210"/>
      <c r="BP287" s="207"/>
      <c r="BQ287" s="733"/>
      <c r="BR287" s="733"/>
      <c r="BS287" s="733"/>
      <c r="BT287" s="733"/>
      <c r="BU287" s="733"/>
      <c r="BV287" s="733"/>
      <c r="BW287" s="733"/>
      <c r="BX287" s="733"/>
      <c r="BY287" s="734"/>
      <c r="BZ287" s="735"/>
      <c r="CA287" s="207"/>
      <c r="CB287" s="736"/>
      <c r="CC287" s="736"/>
      <c r="CD287" s="736"/>
      <c r="CE287" s="736"/>
      <c r="CF287" s="737"/>
      <c r="CG287" s="736"/>
      <c r="CH287" s="736"/>
      <c r="CI287" s="736"/>
      <c r="CJ287" s="738"/>
      <c r="CK287" s="739"/>
      <c r="CL287" s="218"/>
      <c r="CM287" s="740"/>
      <c r="CN287" s="740"/>
      <c r="CO287" s="740"/>
      <c r="CP287" s="740"/>
      <c r="CQ287" s="741"/>
      <c r="CR287" s="740"/>
      <c r="CS287" s="740"/>
      <c r="CT287" s="740"/>
      <c r="CU287" s="742"/>
      <c r="CV287" s="743"/>
      <c r="CW287" s="218"/>
      <c r="CX287" s="728"/>
      <c r="CY287" s="728"/>
      <c r="CZ287" s="728"/>
      <c r="DA287" s="728"/>
      <c r="DB287" s="744"/>
      <c r="DC287" s="728"/>
      <c r="DD287" s="728"/>
      <c r="DE287" s="728"/>
      <c r="DF287" s="730"/>
      <c r="DG287" s="729"/>
      <c r="DH287" s="218"/>
      <c r="DI287" s="731"/>
      <c r="DJ287" s="731"/>
      <c r="DK287" s="731"/>
      <c r="DL287" s="731"/>
      <c r="DM287" s="745"/>
      <c r="DN287" s="731"/>
      <c r="DO287" s="731"/>
      <c r="DP287" s="731"/>
      <c r="DQ287" s="732"/>
      <c r="DR287" s="746"/>
      <c r="DS287" s="218"/>
      <c r="DT287" s="728"/>
      <c r="DU287" s="728"/>
      <c r="DV287" s="728"/>
      <c r="DW287" s="728"/>
      <c r="DX287" s="744"/>
      <c r="DY287" s="728"/>
      <c r="DZ287" s="728"/>
      <c r="EA287" s="728"/>
      <c r="EB287" s="730"/>
      <c r="EC287" s="729"/>
      <c r="ED287" s="218"/>
      <c r="EE287" s="728"/>
      <c r="EF287" s="728"/>
      <c r="EG287" s="728"/>
      <c r="EH287" s="728"/>
      <c r="EI287" s="744"/>
      <c r="EJ287" s="728"/>
      <c r="EK287" s="728"/>
      <c r="EL287" s="728"/>
      <c r="EM287" s="730"/>
      <c r="EN287" s="729"/>
      <c r="EO287" s="218"/>
      <c r="EP287" s="747"/>
      <c r="EQ287" s="747"/>
      <c r="ER287" s="747"/>
      <c r="ES287" s="747"/>
      <c r="ET287" s="748"/>
      <c r="EU287" s="747"/>
      <c r="EV287" s="747"/>
      <c r="EW287" s="747"/>
      <c r="EX287" s="749"/>
      <c r="EY287" s="750"/>
      <c r="EZ287" s="218"/>
      <c r="FA287" s="728"/>
      <c r="FB287" s="728"/>
      <c r="FC287" s="728"/>
      <c r="FD287" s="728"/>
      <c r="FE287" s="744"/>
      <c r="FF287" s="728"/>
      <c r="FG287" s="728"/>
      <c r="FH287" s="728"/>
      <c r="FI287" s="730"/>
      <c r="FJ287" s="729"/>
      <c r="FK287" s="218"/>
      <c r="FL287" s="728"/>
      <c r="FM287" s="728"/>
      <c r="FN287" s="728"/>
      <c r="FO287" s="728"/>
      <c r="FP287" s="744"/>
      <c r="FQ287" s="728"/>
      <c r="FR287" s="728"/>
      <c r="FS287" s="728"/>
      <c r="FT287" s="730"/>
      <c r="FU287" s="729"/>
      <c r="FV287" s="218"/>
      <c r="FW287" s="231"/>
      <c r="FX287" s="231"/>
      <c r="FY287" s="231"/>
      <c r="FZ287" s="231"/>
      <c r="GA287" s="231"/>
      <c r="GB287" s="231"/>
    </row>
    <row r="288" spans="1:184" ht="15" hidden="1" outlineLevel="1">
      <c r="A288" s="802"/>
      <c r="B288" s="802"/>
      <c r="C288" s="802"/>
      <c r="D288" s="802"/>
      <c r="E288" s="802"/>
      <c r="F288" s="803" t="s">
        <v>237</v>
      </c>
      <c r="G288" s="804"/>
      <c r="H288" s="804"/>
      <c r="I288" s="805">
        <v>1</v>
      </c>
      <c r="J288" s="804">
        <v>0</v>
      </c>
      <c r="K288" s="804" t="s">
        <v>47</v>
      </c>
      <c r="L288" s="804" t="s">
        <v>47</v>
      </c>
      <c r="M288" s="804" t="s">
        <v>47</v>
      </c>
      <c r="N288" s="804" t="str">
        <f>IF(I292=1,"kWh / 100 km"," Liter / 100 km")</f>
        <v xml:space="preserve"> Liter / 100 km</v>
      </c>
      <c r="O288" s="804"/>
      <c r="P288" s="804" t="s">
        <v>248</v>
      </c>
      <c r="Q288" s="804" t="str">
        <f>IF(I292=1,"kWh/100km"," l/100km")</f>
        <v xml:space="preserve"> l/100km</v>
      </c>
      <c r="R288" s="804"/>
      <c r="S288" s="804"/>
      <c r="T288" s="804"/>
      <c r="U288" s="804"/>
      <c r="V288" s="804"/>
      <c r="W288" s="767"/>
      <c r="X288" s="767"/>
      <c r="Y288" s="767"/>
      <c r="Z288" s="767"/>
      <c r="AA288" s="767"/>
      <c r="AB288" s="767"/>
      <c r="AC288" s="767"/>
      <c r="AD288" s="767"/>
      <c r="AE288" s="767"/>
      <c r="AF288" s="767"/>
      <c r="AG288" s="767"/>
      <c r="AH288" s="767"/>
      <c r="AI288" s="767"/>
      <c r="AJ288" s="767"/>
      <c r="AK288" s="767"/>
      <c r="AL288" s="767"/>
      <c r="AM288" s="767"/>
      <c r="AN288" s="767"/>
      <c r="AO288" s="767"/>
      <c r="AP288" s="767"/>
      <c r="AQ288" s="767"/>
      <c r="AR288" s="767"/>
      <c r="AS288" s="767"/>
      <c r="AT288" s="788"/>
      <c r="AU288" s="728"/>
      <c r="AV288" s="728"/>
      <c r="AW288" s="728"/>
      <c r="AX288" s="728"/>
      <c r="AY288" s="728"/>
      <c r="AZ288" s="728"/>
      <c r="BA288" s="728"/>
      <c r="BB288" s="729"/>
      <c r="BC288" s="730"/>
      <c r="BD288" s="729"/>
      <c r="BE288" s="207"/>
      <c r="BF288" s="731"/>
      <c r="BG288" s="731"/>
      <c r="BH288" s="731"/>
      <c r="BI288" s="731"/>
      <c r="BJ288" s="731"/>
      <c r="BK288" s="731"/>
      <c r="BL288" s="731"/>
      <c r="BM288" s="731"/>
      <c r="BN288" s="732"/>
      <c r="BO288" s="210"/>
      <c r="BP288" s="207"/>
      <c r="BQ288" s="733"/>
      <c r="BR288" s="733"/>
      <c r="BS288" s="733"/>
      <c r="BT288" s="733"/>
      <c r="BU288" s="733"/>
      <c r="BV288" s="733"/>
      <c r="BW288" s="733"/>
      <c r="BX288" s="733"/>
      <c r="BY288" s="734"/>
      <c r="BZ288" s="735"/>
      <c r="CA288" s="207"/>
      <c r="CB288" s="736"/>
      <c r="CC288" s="736"/>
      <c r="CD288" s="736"/>
      <c r="CE288" s="736"/>
      <c r="CF288" s="737"/>
      <c r="CG288" s="736"/>
      <c r="CH288" s="736"/>
      <c r="CI288" s="736"/>
      <c r="CJ288" s="738"/>
      <c r="CK288" s="739"/>
      <c r="CL288" s="218"/>
      <c r="CM288" s="740"/>
      <c r="CN288" s="740"/>
      <c r="CO288" s="740"/>
      <c r="CP288" s="740"/>
      <c r="CQ288" s="741"/>
      <c r="CR288" s="740"/>
      <c r="CS288" s="740"/>
      <c r="CT288" s="740"/>
      <c r="CU288" s="742"/>
      <c r="CV288" s="743"/>
      <c r="CW288" s="218"/>
      <c r="CX288" s="728"/>
      <c r="CY288" s="728"/>
      <c r="CZ288" s="728"/>
      <c r="DA288" s="728"/>
      <c r="DB288" s="744"/>
      <c r="DC288" s="728"/>
      <c r="DD288" s="728"/>
      <c r="DE288" s="728"/>
      <c r="DF288" s="730"/>
      <c r="DG288" s="729"/>
      <c r="DH288" s="218"/>
      <c r="DI288" s="731"/>
      <c r="DJ288" s="731"/>
      <c r="DK288" s="731"/>
      <c r="DL288" s="731"/>
      <c r="DM288" s="745"/>
      <c r="DN288" s="731"/>
      <c r="DO288" s="731"/>
      <c r="DP288" s="731"/>
      <c r="DQ288" s="732"/>
      <c r="DR288" s="746"/>
      <c r="DS288" s="218"/>
      <c r="DT288" s="728"/>
      <c r="DU288" s="728"/>
      <c r="DV288" s="728"/>
      <c r="DW288" s="728"/>
      <c r="DX288" s="744"/>
      <c r="DY288" s="728"/>
      <c r="DZ288" s="728"/>
      <c r="EA288" s="728"/>
      <c r="EB288" s="730"/>
      <c r="EC288" s="729"/>
      <c r="ED288" s="218"/>
      <c r="EE288" s="728"/>
      <c r="EF288" s="728"/>
      <c r="EG288" s="728"/>
      <c r="EH288" s="728"/>
      <c r="EI288" s="744"/>
      <c r="EJ288" s="728"/>
      <c r="EK288" s="728"/>
      <c r="EL288" s="728"/>
      <c r="EM288" s="730"/>
      <c r="EN288" s="729"/>
      <c r="EO288" s="218"/>
      <c r="EP288" s="747"/>
      <c r="EQ288" s="747"/>
      <c r="ER288" s="747"/>
      <c r="ES288" s="747"/>
      <c r="ET288" s="748"/>
      <c r="EU288" s="747"/>
      <c r="EV288" s="747"/>
      <c r="EW288" s="747"/>
      <c r="EX288" s="749"/>
      <c r="EY288" s="750"/>
      <c r="EZ288" s="218"/>
      <c r="FA288" s="728"/>
      <c r="FB288" s="728"/>
      <c r="FC288" s="728"/>
      <c r="FD288" s="728"/>
      <c r="FE288" s="744"/>
      <c r="FF288" s="728"/>
      <c r="FG288" s="728"/>
      <c r="FH288" s="728"/>
      <c r="FI288" s="730"/>
      <c r="FJ288" s="729"/>
      <c r="FK288" s="218"/>
      <c r="FL288" s="728"/>
      <c r="FM288" s="728"/>
      <c r="FN288" s="728"/>
      <c r="FO288" s="728"/>
      <c r="FP288" s="744"/>
      <c r="FQ288" s="728"/>
      <c r="FR288" s="728"/>
      <c r="FS288" s="728"/>
      <c r="FT288" s="730"/>
      <c r="FU288" s="729"/>
      <c r="FV288" s="218"/>
      <c r="FW288" s="231"/>
      <c r="FX288" s="231"/>
      <c r="FY288" s="231"/>
      <c r="FZ288" s="231"/>
      <c r="GA288" s="231"/>
      <c r="GB288" s="231"/>
    </row>
    <row r="289" spans="1:184" hidden="1" outlineLevel="1">
      <c r="A289" s="802"/>
      <c r="B289" s="806" t="s">
        <v>61</v>
      </c>
      <c r="C289" s="52" t="s">
        <v>79</v>
      </c>
      <c r="D289" s="802" t="s">
        <v>188</v>
      </c>
      <c r="E289" s="802" t="s">
        <v>154</v>
      </c>
      <c r="F289" s="807" t="s">
        <v>249</v>
      </c>
      <c r="G289" s="808"/>
      <c r="H289" s="808"/>
      <c r="I289" s="809">
        <f>IF(H261=1,0,1)</f>
        <v>0</v>
      </c>
      <c r="J289" s="808" t="str">
        <f>IF(I289=1,"","Die Auslastung kann bei diesem Verkehrsmittel nicht verändert werden")</f>
        <v>Die Auslastung kann bei diesem Verkehrsmittel nicht verändert werden</v>
      </c>
      <c r="K289" s="808" t="s">
        <v>250</v>
      </c>
      <c r="L289" s="808" t="s">
        <v>250</v>
      </c>
      <c r="M289" s="808" t="s">
        <v>250</v>
      </c>
      <c r="N289" s="808"/>
      <c r="O289" s="808">
        <f>IF(I292=1,J261,I261)</f>
        <v>1</v>
      </c>
      <c r="P289" s="808"/>
      <c r="Q289" s="810" t="s">
        <v>251</v>
      </c>
      <c r="R289" s="810" t="str">
        <f>IF(FW261=3,"dieses Kommunikationsmittel","mit diesem Verkehrsmittel")</f>
        <v>mit diesem Verkehrsmittel</v>
      </c>
      <c r="S289" s="808"/>
      <c r="T289" s="808"/>
      <c r="U289" s="808"/>
      <c r="V289" s="808"/>
      <c r="W289" s="767"/>
      <c r="X289" s="767"/>
      <c r="Y289" s="767"/>
      <c r="Z289" s="767"/>
      <c r="AA289" s="767"/>
      <c r="AB289" s="767"/>
      <c r="AC289" s="767"/>
      <c r="AD289" s="767"/>
      <c r="AE289" s="767"/>
      <c r="AF289" s="767"/>
      <c r="AG289" s="767"/>
      <c r="AH289" s="767"/>
      <c r="AI289" s="767"/>
      <c r="AJ289" s="767"/>
      <c r="AK289" s="767"/>
      <c r="AL289" s="767"/>
      <c r="AM289" s="767"/>
      <c r="AN289" s="767"/>
      <c r="AO289" s="767"/>
      <c r="AP289" s="767"/>
      <c r="AQ289" s="767"/>
      <c r="AR289" s="767"/>
      <c r="AS289" s="767"/>
      <c r="AT289" s="788"/>
      <c r="AU289" s="728"/>
      <c r="AV289" s="728"/>
      <c r="AW289" s="728"/>
      <c r="AX289" s="728"/>
      <c r="AY289" s="728"/>
      <c r="AZ289" s="728"/>
      <c r="BA289" s="728"/>
      <c r="BB289" s="729"/>
      <c r="BC289" s="730"/>
      <c r="BD289" s="729"/>
      <c r="BE289" s="207"/>
      <c r="BF289" s="731"/>
      <c r="BG289" s="731"/>
      <c r="BH289" s="731"/>
      <c r="BI289" s="731"/>
      <c r="BJ289" s="731"/>
      <c r="BK289" s="731"/>
      <c r="BL289" s="731"/>
      <c r="BM289" s="731"/>
      <c r="BN289" s="732"/>
      <c r="BO289" s="210"/>
      <c r="BP289" s="207"/>
      <c r="BQ289" s="733"/>
      <c r="BR289" s="733"/>
      <c r="BS289" s="733"/>
      <c r="BT289" s="733"/>
      <c r="BU289" s="733"/>
      <c r="BV289" s="733"/>
      <c r="BW289" s="733"/>
      <c r="BX289" s="733"/>
      <c r="BY289" s="734"/>
      <c r="BZ289" s="735"/>
      <c r="CA289" s="207"/>
      <c r="CB289" s="736"/>
      <c r="CC289" s="736"/>
      <c r="CD289" s="736"/>
      <c r="CE289" s="736"/>
      <c r="CF289" s="737"/>
      <c r="CG289" s="736"/>
      <c r="CH289" s="736"/>
      <c r="CI289" s="736"/>
      <c r="CJ289" s="738"/>
      <c r="CK289" s="739"/>
      <c r="CL289" s="218"/>
      <c r="CM289" s="740"/>
      <c r="CN289" s="740"/>
      <c r="CO289" s="740"/>
      <c r="CP289" s="740"/>
      <c r="CQ289" s="741"/>
      <c r="CR289" s="740"/>
      <c r="CS289" s="740"/>
      <c r="CT289" s="740"/>
      <c r="CU289" s="742"/>
      <c r="CV289" s="743"/>
      <c r="CW289" s="218"/>
      <c r="CX289" s="728"/>
      <c r="CY289" s="728"/>
      <c r="CZ289" s="728"/>
      <c r="DA289" s="728"/>
      <c r="DB289" s="744"/>
      <c r="DC289" s="728"/>
      <c r="DD289" s="728"/>
      <c r="DE289" s="728"/>
      <c r="DF289" s="730"/>
      <c r="DG289" s="729"/>
      <c r="DH289" s="218"/>
      <c r="DI289" s="731"/>
      <c r="DJ289" s="731"/>
      <c r="DK289" s="731"/>
      <c r="DL289" s="731"/>
      <c r="DM289" s="745"/>
      <c r="DN289" s="731"/>
      <c r="DO289" s="731"/>
      <c r="DP289" s="731"/>
      <c r="DQ289" s="732"/>
      <c r="DR289" s="746"/>
      <c r="DS289" s="218"/>
      <c r="DT289" s="728"/>
      <c r="DU289" s="728"/>
      <c r="DV289" s="728"/>
      <c r="DW289" s="728"/>
      <c r="DX289" s="744"/>
      <c r="DY289" s="728"/>
      <c r="DZ289" s="728"/>
      <c r="EA289" s="728"/>
      <c r="EB289" s="730"/>
      <c r="EC289" s="729"/>
      <c r="ED289" s="218"/>
      <c r="EE289" s="728"/>
      <c r="EF289" s="728"/>
      <c r="EG289" s="728"/>
      <c r="EH289" s="728"/>
      <c r="EI289" s="744"/>
      <c r="EJ289" s="728"/>
      <c r="EK289" s="728"/>
      <c r="EL289" s="728"/>
      <c r="EM289" s="730"/>
      <c r="EN289" s="729"/>
      <c r="EO289" s="218"/>
      <c r="EP289" s="747"/>
      <c r="EQ289" s="747"/>
      <c r="ER289" s="747"/>
      <c r="ES289" s="747"/>
      <c r="ET289" s="748"/>
      <c r="EU289" s="747"/>
      <c r="EV289" s="747"/>
      <c r="EW289" s="747"/>
      <c r="EX289" s="749"/>
      <c r="EY289" s="750"/>
      <c r="EZ289" s="218"/>
      <c r="FA289" s="728"/>
      <c r="FB289" s="728"/>
      <c r="FC289" s="728"/>
      <c r="FD289" s="728"/>
      <c r="FE289" s="744"/>
      <c r="FF289" s="728"/>
      <c r="FG289" s="728"/>
      <c r="FH289" s="728"/>
      <c r="FI289" s="730"/>
      <c r="FJ289" s="729"/>
      <c r="FK289" s="218"/>
      <c r="FL289" s="728"/>
      <c r="FM289" s="728"/>
      <c r="FN289" s="728"/>
      <c r="FO289" s="728"/>
      <c r="FP289" s="744"/>
      <c r="FQ289" s="728"/>
      <c r="FR289" s="728"/>
      <c r="FS289" s="728"/>
      <c r="FT289" s="730"/>
      <c r="FU289" s="729"/>
      <c r="FV289" s="218"/>
      <c r="FW289" s="231"/>
      <c r="FX289" s="231"/>
      <c r="FY289" s="231"/>
      <c r="FZ289" s="231"/>
      <c r="GA289" s="231"/>
      <c r="GB289" s="231"/>
    </row>
    <row r="290" spans="1:184" hidden="1" outlineLevel="1">
      <c r="A290" s="802"/>
      <c r="B290" s="53" t="s">
        <v>1</v>
      </c>
      <c r="C290" s="52" t="s">
        <v>93</v>
      </c>
      <c r="D290" s="802" t="s">
        <v>189</v>
      </c>
      <c r="E290" s="802" t="s">
        <v>160</v>
      </c>
      <c r="F290" s="807" t="s">
        <v>274</v>
      </c>
      <c r="G290" s="808"/>
      <c r="H290" s="808"/>
      <c r="I290" s="809">
        <f>IF(AND(FW261=0,I261&lt;&gt;1),1,0)</f>
        <v>0</v>
      </c>
      <c r="J290" s="808" t="str">
        <f>IF(I290=1,"","Der Verbrauch kann bei diesem Verkehrsmittel nicht verändert werden")</f>
        <v>Der Verbrauch kann bei diesem Verkehrsmittel nicht verändert werden</v>
      </c>
      <c r="K290" s="808" t="s">
        <v>252</v>
      </c>
      <c r="L290" s="808" t="s">
        <v>252</v>
      </c>
      <c r="M290" s="808" t="s">
        <v>252</v>
      </c>
      <c r="N290" s="808" t="str">
        <f>FY261</f>
        <v>Videokonferenz</v>
      </c>
      <c r="O290" s="808"/>
      <c r="P290" s="808"/>
      <c r="Q290" s="810" t="s">
        <v>253</v>
      </c>
      <c r="R290" s="810" t="str">
        <f>IF(FW261=3,"Stunden lang nutzen","km weit reisen.")</f>
        <v>km weit reisen.</v>
      </c>
      <c r="S290" s="808"/>
      <c r="T290" s="808"/>
      <c r="U290" s="808"/>
      <c r="V290" s="808"/>
      <c r="W290" s="767"/>
      <c r="X290" s="767"/>
      <c r="Y290" s="767"/>
      <c r="Z290" s="767"/>
      <c r="AA290" s="767"/>
      <c r="AB290" s="767"/>
      <c r="AC290" s="767"/>
      <c r="AD290" s="767"/>
      <c r="AE290" s="767"/>
      <c r="AF290" s="767"/>
      <c r="AG290" s="767"/>
      <c r="AH290" s="767"/>
      <c r="AI290" s="767"/>
      <c r="AJ290" s="767"/>
      <c r="AK290" s="767"/>
      <c r="AL290" s="767"/>
      <c r="AM290" s="767"/>
      <c r="AN290" s="767"/>
      <c r="AO290" s="767"/>
      <c r="AP290" s="767"/>
      <c r="AQ290" s="767"/>
      <c r="AR290" s="767"/>
      <c r="AS290" s="767"/>
      <c r="AT290" s="788"/>
      <c r="AU290" s="728"/>
      <c r="AV290" s="728"/>
      <c r="AW290" s="728"/>
      <c r="AX290" s="728"/>
      <c r="AY290" s="728"/>
      <c r="AZ290" s="728"/>
      <c r="BA290" s="728"/>
      <c r="BB290" s="729"/>
      <c r="BC290" s="730"/>
      <c r="BD290" s="729"/>
      <c r="BE290" s="207"/>
      <c r="BF290" s="731"/>
      <c r="BG290" s="731"/>
      <c r="BH290" s="731"/>
      <c r="BI290" s="731"/>
      <c r="BJ290" s="731"/>
      <c r="BK290" s="731"/>
      <c r="BL290" s="731"/>
      <c r="BM290" s="731"/>
      <c r="BN290" s="732"/>
      <c r="BO290" s="210"/>
      <c r="BP290" s="207"/>
      <c r="BQ290" s="733"/>
      <c r="BR290" s="733"/>
      <c r="BS290" s="733"/>
      <c r="BT290" s="733"/>
      <c r="BU290" s="733"/>
      <c r="BV290" s="733"/>
      <c r="BW290" s="733"/>
      <c r="BX290" s="733"/>
      <c r="BY290" s="734"/>
      <c r="BZ290" s="735"/>
      <c r="CA290" s="207"/>
      <c r="CB290" s="736"/>
      <c r="CC290" s="736"/>
      <c r="CD290" s="736"/>
      <c r="CE290" s="736"/>
      <c r="CF290" s="737"/>
      <c r="CG290" s="736"/>
      <c r="CH290" s="736"/>
      <c r="CI290" s="736"/>
      <c r="CJ290" s="738"/>
      <c r="CK290" s="739"/>
      <c r="CL290" s="218"/>
      <c r="CM290" s="740"/>
      <c r="CN290" s="740"/>
      <c r="CO290" s="740"/>
      <c r="CP290" s="740"/>
      <c r="CQ290" s="741"/>
      <c r="CR290" s="740"/>
      <c r="CS290" s="740"/>
      <c r="CT290" s="740"/>
      <c r="CU290" s="742"/>
      <c r="CV290" s="743"/>
      <c r="CW290" s="218"/>
      <c r="CX290" s="728"/>
      <c r="CY290" s="728"/>
      <c r="CZ290" s="728"/>
      <c r="DA290" s="728"/>
      <c r="DB290" s="744"/>
      <c r="DC290" s="728"/>
      <c r="DD290" s="728"/>
      <c r="DE290" s="728"/>
      <c r="DF290" s="730"/>
      <c r="DG290" s="729"/>
      <c r="DH290" s="218"/>
      <c r="DI290" s="731"/>
      <c r="DJ290" s="731"/>
      <c r="DK290" s="731"/>
      <c r="DL290" s="731"/>
      <c r="DM290" s="745"/>
      <c r="DN290" s="731"/>
      <c r="DO290" s="731"/>
      <c r="DP290" s="731"/>
      <c r="DQ290" s="732"/>
      <c r="DR290" s="746"/>
      <c r="DS290" s="218"/>
      <c r="DT290" s="728"/>
      <c r="DU290" s="728"/>
      <c r="DV290" s="728"/>
      <c r="DW290" s="728"/>
      <c r="DX290" s="744"/>
      <c r="DY290" s="728"/>
      <c r="DZ290" s="728"/>
      <c r="EA290" s="728"/>
      <c r="EB290" s="730"/>
      <c r="EC290" s="729"/>
      <c r="ED290" s="218"/>
      <c r="EE290" s="728"/>
      <c r="EF290" s="728"/>
      <c r="EG290" s="728"/>
      <c r="EH290" s="728"/>
      <c r="EI290" s="744"/>
      <c r="EJ290" s="728"/>
      <c r="EK290" s="728"/>
      <c r="EL290" s="728"/>
      <c r="EM290" s="730"/>
      <c r="EN290" s="729"/>
      <c r="EO290" s="218"/>
      <c r="EP290" s="747"/>
      <c r="EQ290" s="747"/>
      <c r="ER290" s="747"/>
      <c r="ES290" s="747"/>
      <c r="ET290" s="748"/>
      <c r="EU290" s="747"/>
      <c r="EV290" s="747"/>
      <c r="EW290" s="747"/>
      <c r="EX290" s="749"/>
      <c r="EY290" s="750"/>
      <c r="EZ290" s="218"/>
      <c r="FA290" s="728"/>
      <c r="FB290" s="728"/>
      <c r="FC290" s="728"/>
      <c r="FD290" s="728"/>
      <c r="FE290" s="744"/>
      <c r="FF290" s="728"/>
      <c r="FG290" s="728"/>
      <c r="FH290" s="728"/>
      <c r="FI290" s="730"/>
      <c r="FJ290" s="729"/>
      <c r="FK290" s="218"/>
      <c r="FL290" s="728"/>
      <c r="FM290" s="728"/>
      <c r="FN290" s="728"/>
      <c r="FO290" s="728"/>
      <c r="FP290" s="744"/>
      <c r="FQ290" s="728"/>
      <c r="FR290" s="728"/>
      <c r="FS290" s="728"/>
      <c r="FT290" s="730"/>
      <c r="FU290" s="729"/>
      <c r="FV290" s="218"/>
      <c r="FW290" s="231"/>
      <c r="FX290" s="231"/>
      <c r="FY290" s="231"/>
      <c r="FZ290" s="231"/>
      <c r="GA290" s="231"/>
      <c r="GB290" s="231"/>
    </row>
    <row r="291" spans="1:184" hidden="1" outlineLevel="1">
      <c r="A291" s="802"/>
      <c r="B291" s="53" t="s">
        <v>2</v>
      </c>
      <c r="C291" s="52" t="s">
        <v>94</v>
      </c>
      <c r="D291" s="802" t="s">
        <v>190</v>
      </c>
      <c r="E291" s="802" t="s">
        <v>157</v>
      </c>
      <c r="F291" s="807" t="s">
        <v>254</v>
      </c>
      <c r="G291" s="808"/>
      <c r="H291" s="808"/>
      <c r="I291" s="809">
        <f>IF(K261=1,0,1)</f>
        <v>0</v>
      </c>
      <c r="J291" s="808" t="str">
        <f>IF(I291=1,"","Das Gewicht kann bei diesem Verkehrsmittel nicht verändert werden")</f>
        <v>Das Gewicht kann bei diesem Verkehrsmittel nicht verändert werden</v>
      </c>
      <c r="K291" s="808" t="s">
        <v>255</v>
      </c>
      <c r="L291" s="808" t="s">
        <v>255</v>
      </c>
      <c r="M291" s="808" t="s">
        <v>255</v>
      </c>
      <c r="N291" s="808" t="str">
        <f>RIGHT(R292,(LEN(R292)-1))</f>
        <v>(Verbrauchermix CH, während 1h, pro Teilnehmer)</v>
      </c>
      <c r="O291" s="808"/>
      <c r="P291" s="808"/>
      <c r="Q291" s="810" t="s">
        <v>47</v>
      </c>
      <c r="R291" s="810" t="str">
        <f>IF(N261="pkm","Personenkilometer","Stunden")</f>
        <v>Stunden</v>
      </c>
      <c r="S291" s="808"/>
      <c r="T291" s="808"/>
      <c r="U291" s="808"/>
      <c r="V291" s="808"/>
      <c r="W291" s="767"/>
      <c r="X291" s="767"/>
      <c r="Y291" s="767"/>
      <c r="Z291" s="767"/>
      <c r="AA291" s="767"/>
      <c r="AB291" s="767"/>
      <c r="AC291" s="767"/>
      <c r="AD291" s="767"/>
      <c r="AE291" s="767"/>
      <c r="AF291" s="767"/>
      <c r="AG291" s="767"/>
      <c r="AH291" s="767"/>
      <c r="AI291" s="767"/>
      <c r="AJ291" s="767"/>
      <c r="AK291" s="767"/>
      <c r="AL291" s="767"/>
      <c r="AM291" s="767"/>
      <c r="AN291" s="767"/>
      <c r="AO291" s="767"/>
      <c r="AP291" s="767"/>
      <c r="AQ291" s="767"/>
      <c r="AR291" s="767"/>
      <c r="AS291" s="767"/>
      <c r="AT291" s="788"/>
      <c r="AU291" s="728"/>
      <c r="AV291" s="728"/>
      <c r="AW291" s="728"/>
      <c r="AX291" s="728"/>
      <c r="AY291" s="728"/>
      <c r="AZ291" s="728"/>
      <c r="BA291" s="728"/>
      <c r="BB291" s="729"/>
      <c r="BC291" s="730"/>
      <c r="BD291" s="729"/>
      <c r="BE291" s="207"/>
      <c r="BF291" s="731"/>
      <c r="BG291" s="731"/>
      <c r="BH291" s="731"/>
      <c r="BI291" s="731"/>
      <c r="BJ291" s="731"/>
      <c r="BK291" s="731"/>
      <c r="BL291" s="731"/>
      <c r="BM291" s="731"/>
      <c r="BN291" s="732"/>
      <c r="BO291" s="210"/>
      <c r="BP291" s="207"/>
      <c r="BQ291" s="733"/>
      <c r="BR291" s="733"/>
      <c r="BS291" s="733"/>
      <c r="BT291" s="733"/>
      <c r="BU291" s="733"/>
      <c r="BV291" s="733"/>
      <c r="BW291" s="733"/>
      <c r="BX291" s="733"/>
      <c r="BY291" s="734"/>
      <c r="BZ291" s="735"/>
      <c r="CA291" s="207"/>
      <c r="CB291" s="736"/>
      <c r="CC291" s="736"/>
      <c r="CD291" s="736"/>
      <c r="CE291" s="736"/>
      <c r="CF291" s="737"/>
      <c r="CG291" s="736"/>
      <c r="CH291" s="736"/>
      <c r="CI291" s="736"/>
      <c r="CJ291" s="738"/>
      <c r="CK291" s="739"/>
      <c r="CL291" s="218"/>
      <c r="CM291" s="740"/>
      <c r="CN291" s="740"/>
      <c r="CO291" s="740"/>
      <c r="CP291" s="740"/>
      <c r="CQ291" s="741"/>
      <c r="CR291" s="740"/>
      <c r="CS291" s="740"/>
      <c r="CT291" s="740"/>
      <c r="CU291" s="742"/>
      <c r="CV291" s="743"/>
      <c r="CW291" s="218"/>
      <c r="CX291" s="728"/>
      <c r="CY291" s="728"/>
      <c r="CZ291" s="728"/>
      <c r="DA291" s="728"/>
      <c r="DB291" s="744"/>
      <c r="DC291" s="728"/>
      <c r="DD291" s="728"/>
      <c r="DE291" s="728"/>
      <c r="DF291" s="730"/>
      <c r="DG291" s="729"/>
      <c r="DH291" s="218"/>
      <c r="DI291" s="731"/>
      <c r="DJ291" s="731"/>
      <c r="DK291" s="731"/>
      <c r="DL291" s="731"/>
      <c r="DM291" s="745"/>
      <c r="DN291" s="731"/>
      <c r="DO291" s="731"/>
      <c r="DP291" s="731"/>
      <c r="DQ291" s="732"/>
      <c r="DR291" s="746"/>
      <c r="DS291" s="218"/>
      <c r="DT291" s="728"/>
      <c r="DU291" s="728"/>
      <c r="DV291" s="728"/>
      <c r="DW291" s="728"/>
      <c r="DX291" s="744"/>
      <c r="DY291" s="728"/>
      <c r="DZ291" s="728"/>
      <c r="EA291" s="728"/>
      <c r="EB291" s="730"/>
      <c r="EC291" s="729"/>
      <c r="ED291" s="218"/>
      <c r="EE291" s="728"/>
      <c r="EF291" s="728"/>
      <c r="EG291" s="728"/>
      <c r="EH291" s="728"/>
      <c r="EI291" s="744"/>
      <c r="EJ291" s="728"/>
      <c r="EK291" s="728"/>
      <c r="EL291" s="728"/>
      <c r="EM291" s="730"/>
      <c r="EN291" s="729"/>
      <c r="EO291" s="218"/>
      <c r="EP291" s="747"/>
      <c r="EQ291" s="747"/>
      <c r="ER291" s="747"/>
      <c r="ES291" s="747"/>
      <c r="ET291" s="748"/>
      <c r="EU291" s="747"/>
      <c r="EV291" s="747"/>
      <c r="EW291" s="747"/>
      <c r="EX291" s="749"/>
      <c r="EY291" s="750"/>
      <c r="EZ291" s="218"/>
      <c r="FA291" s="728"/>
      <c r="FB291" s="728"/>
      <c r="FC291" s="728"/>
      <c r="FD291" s="728"/>
      <c r="FE291" s="744"/>
      <c r="FF291" s="728"/>
      <c r="FG291" s="728"/>
      <c r="FH291" s="728"/>
      <c r="FI291" s="730"/>
      <c r="FJ291" s="729"/>
      <c r="FK291" s="218"/>
      <c r="FL291" s="728"/>
      <c r="FM291" s="728"/>
      <c r="FN291" s="728"/>
      <c r="FO291" s="728"/>
      <c r="FP291" s="744"/>
      <c r="FQ291" s="728"/>
      <c r="FR291" s="728"/>
      <c r="FS291" s="728"/>
      <c r="FT291" s="730"/>
      <c r="FU291" s="729"/>
      <c r="FV291" s="218"/>
      <c r="FW291" s="231"/>
      <c r="FX291" s="231"/>
      <c r="FY291" s="231"/>
      <c r="FZ291" s="231"/>
      <c r="GA291" s="231"/>
      <c r="GB291" s="231"/>
    </row>
    <row r="292" spans="1:184" hidden="1" outlineLevel="1">
      <c r="A292" s="806"/>
      <c r="B292" s="53" t="s">
        <v>3</v>
      </c>
      <c r="C292" s="52" t="s">
        <v>95</v>
      </c>
      <c r="D292" s="802" t="s">
        <v>191</v>
      </c>
      <c r="E292" s="802" t="s">
        <v>158</v>
      </c>
      <c r="F292" s="807" t="s">
        <v>256</v>
      </c>
      <c r="G292" s="808"/>
      <c r="H292" s="808"/>
      <c r="I292" s="809">
        <f>IF(AND(FW261&lt;&gt;0,I261&lt;&gt;1),1,0)</f>
        <v>0</v>
      </c>
      <c r="J292" s="808" t="str">
        <f>IF(I292=1,"","Die Auslastung kann bei diesem Verkehrsmittel nicht verändert werden")</f>
        <v>Die Auslastung kann bei diesem Verkehrsmittel nicht verändert werden</v>
      </c>
      <c r="K292" s="808" t="s">
        <v>257</v>
      </c>
      <c r="L292" s="808" t="s">
        <v>257</v>
      </c>
      <c r="M292" s="808" t="s">
        <v>257</v>
      </c>
      <c r="N292" s="808">
        <f>35/T263</f>
        <v>20.484489548351068</v>
      </c>
      <c r="O292" s="808"/>
      <c r="P292" s="808"/>
      <c r="Q292" s="810" t="s">
        <v>275</v>
      </c>
      <c r="R292" s="810" t="str">
        <f>FZ261&amp;GA261</f>
        <v xml:space="preserve"> (Verbrauchermix CH, während 1h, pro Teilnehmer)</v>
      </c>
      <c r="S292" s="808"/>
      <c r="T292" s="808"/>
      <c r="U292" s="808"/>
      <c r="V292" s="808"/>
      <c r="W292" s="767"/>
      <c r="X292" s="767"/>
      <c r="Y292" s="767"/>
      <c r="Z292" s="767"/>
      <c r="AA292" s="767"/>
      <c r="AB292" s="767"/>
      <c r="AC292" s="767"/>
      <c r="AD292" s="767"/>
      <c r="AE292" s="767"/>
      <c r="AF292" s="767"/>
      <c r="AG292" s="767"/>
      <c r="AH292" s="767"/>
      <c r="AI292" s="767"/>
      <c r="AJ292" s="767"/>
      <c r="AK292" s="767"/>
      <c r="AL292" s="767"/>
      <c r="AM292" s="767"/>
      <c r="AN292" s="767"/>
      <c r="AO292" s="767"/>
      <c r="AP292" s="767"/>
      <c r="AQ292" s="767"/>
      <c r="AR292" s="767"/>
      <c r="AS292" s="767"/>
      <c r="AT292" s="788"/>
      <c r="AU292" s="728"/>
      <c r="AV292" s="728"/>
      <c r="AW292" s="728"/>
      <c r="AX292" s="728"/>
      <c r="AY292" s="728"/>
      <c r="AZ292" s="728"/>
      <c r="BA292" s="728"/>
      <c r="BB292" s="729"/>
      <c r="BC292" s="730"/>
      <c r="BD292" s="729"/>
      <c r="BE292" s="207"/>
      <c r="BF292" s="731"/>
      <c r="BG292" s="731"/>
      <c r="BH292" s="731"/>
      <c r="BI292" s="731"/>
      <c r="BJ292" s="731"/>
      <c r="BK292" s="731"/>
      <c r="BL292" s="731"/>
      <c r="BM292" s="731"/>
      <c r="BN292" s="732"/>
      <c r="BO292" s="210"/>
      <c r="BP292" s="207"/>
      <c r="BQ292" s="733"/>
      <c r="BR292" s="733"/>
      <c r="BS292" s="733"/>
      <c r="BT292" s="733"/>
      <c r="BU292" s="733"/>
      <c r="BV292" s="733"/>
      <c r="BW292" s="733"/>
      <c r="BX292" s="733"/>
      <c r="BY292" s="734"/>
      <c r="BZ292" s="735"/>
      <c r="CA292" s="207"/>
      <c r="CB292" s="736"/>
      <c r="CC292" s="736"/>
      <c r="CD292" s="736"/>
      <c r="CE292" s="736"/>
      <c r="CF292" s="737"/>
      <c r="CG292" s="736"/>
      <c r="CH292" s="736"/>
      <c r="CI292" s="736"/>
      <c r="CJ292" s="738"/>
      <c r="CK292" s="739"/>
      <c r="CL292" s="218"/>
      <c r="CM292" s="740"/>
      <c r="CN292" s="740"/>
      <c r="CO292" s="740"/>
      <c r="CP292" s="740"/>
      <c r="CQ292" s="741"/>
      <c r="CR292" s="740"/>
      <c r="CS292" s="740"/>
      <c r="CT292" s="740"/>
      <c r="CU292" s="742"/>
      <c r="CV292" s="743"/>
      <c r="CW292" s="218"/>
      <c r="CX292" s="728"/>
      <c r="CY292" s="728"/>
      <c r="CZ292" s="728"/>
      <c r="DA292" s="728"/>
      <c r="DB292" s="744"/>
      <c r="DC292" s="728"/>
      <c r="DD292" s="728"/>
      <c r="DE292" s="728"/>
      <c r="DF292" s="730"/>
      <c r="DG292" s="729"/>
      <c r="DH292" s="218"/>
      <c r="DI292" s="731"/>
      <c r="DJ292" s="731"/>
      <c r="DK292" s="731"/>
      <c r="DL292" s="731"/>
      <c r="DM292" s="745"/>
      <c r="DN292" s="731"/>
      <c r="DO292" s="731"/>
      <c r="DP292" s="731"/>
      <c r="DQ292" s="732"/>
      <c r="DR292" s="746"/>
      <c r="DS292" s="218"/>
      <c r="DT292" s="728"/>
      <c r="DU292" s="728"/>
      <c r="DV292" s="728"/>
      <c r="DW292" s="728"/>
      <c r="DX292" s="744"/>
      <c r="DY292" s="728"/>
      <c r="DZ292" s="728"/>
      <c r="EA292" s="728"/>
      <c r="EB292" s="730"/>
      <c r="EC292" s="729"/>
      <c r="ED292" s="218"/>
      <c r="EE292" s="728"/>
      <c r="EF292" s="728"/>
      <c r="EG292" s="728"/>
      <c r="EH292" s="728"/>
      <c r="EI292" s="744"/>
      <c r="EJ292" s="728"/>
      <c r="EK292" s="728"/>
      <c r="EL292" s="728"/>
      <c r="EM292" s="730"/>
      <c r="EN292" s="729"/>
      <c r="EO292" s="218"/>
      <c r="EP292" s="747"/>
      <c r="EQ292" s="747"/>
      <c r="ER292" s="747"/>
      <c r="ES292" s="747"/>
      <c r="ET292" s="748"/>
      <c r="EU292" s="747"/>
      <c r="EV292" s="747"/>
      <c r="EW292" s="747"/>
      <c r="EX292" s="749"/>
      <c r="EY292" s="750"/>
      <c r="EZ292" s="218"/>
      <c r="FA292" s="728"/>
      <c r="FB292" s="728"/>
      <c r="FC292" s="728"/>
      <c r="FD292" s="728"/>
      <c r="FE292" s="744"/>
      <c r="FF292" s="728"/>
      <c r="FG292" s="728"/>
      <c r="FH292" s="728"/>
      <c r="FI292" s="730"/>
      <c r="FJ292" s="729"/>
      <c r="FK292" s="218"/>
      <c r="FL292" s="728"/>
      <c r="FM292" s="728"/>
      <c r="FN292" s="728"/>
      <c r="FO292" s="728"/>
      <c r="FP292" s="744"/>
      <c r="FQ292" s="728"/>
      <c r="FR292" s="728"/>
      <c r="FS292" s="728"/>
      <c r="FT292" s="730"/>
      <c r="FU292" s="729"/>
      <c r="FV292" s="218"/>
      <c r="FW292" s="231"/>
      <c r="FX292" s="231"/>
      <c r="FY292" s="231"/>
      <c r="FZ292" s="231"/>
      <c r="GA292" s="231"/>
      <c r="GB292" s="231"/>
    </row>
    <row r="293" spans="1:184" hidden="1" outlineLevel="1">
      <c r="A293" s="806"/>
      <c r="B293" s="53" t="s">
        <v>4</v>
      </c>
      <c r="C293" s="52" t="s">
        <v>171</v>
      </c>
      <c r="D293" s="802" t="s">
        <v>192</v>
      </c>
      <c r="E293" s="802" t="s">
        <v>172</v>
      </c>
      <c r="F293" s="807" t="s">
        <v>258</v>
      </c>
      <c r="G293" s="808"/>
      <c r="H293" s="808"/>
      <c r="I293" s="809">
        <f>IF(FW261=2,1,0)</f>
        <v>0</v>
      </c>
      <c r="J293" s="808"/>
      <c r="K293" s="808" t="s">
        <v>259</v>
      </c>
      <c r="L293" s="808" t="s">
        <v>259</v>
      </c>
      <c r="M293" s="808" t="s">
        <v>259</v>
      </c>
      <c r="N293" s="808">
        <f>1000/T263</f>
        <v>585.27112995288769</v>
      </c>
      <c r="O293" s="808"/>
      <c r="P293" s="808"/>
      <c r="Q293" s="810" t="s">
        <v>276</v>
      </c>
      <c r="R293" s="810" t="str">
        <f>F261&amp;" von "&amp;G261&amp;" Plätzen ("&amp;ROUND(H261*100,0)&amp;"%)"</f>
        <v>1 von 1 Plätzen (100%)</v>
      </c>
      <c r="S293" s="808"/>
      <c r="T293" s="808"/>
      <c r="U293" s="808"/>
      <c r="V293" s="808"/>
      <c r="W293" s="767"/>
      <c r="X293" s="767"/>
      <c r="Y293" s="767"/>
      <c r="Z293" s="767"/>
      <c r="AA293" s="767"/>
      <c r="AB293" s="767"/>
      <c r="AC293" s="767"/>
      <c r="AD293" s="767"/>
      <c r="AE293" s="767"/>
      <c r="AF293" s="767"/>
      <c r="AG293" s="767"/>
      <c r="AH293" s="767"/>
      <c r="AI293" s="767"/>
      <c r="AJ293" s="767"/>
      <c r="AK293" s="767"/>
      <c r="AL293" s="767"/>
      <c r="AM293" s="767"/>
      <c r="AN293" s="767"/>
      <c r="AO293" s="767"/>
      <c r="AP293" s="767"/>
      <c r="AQ293" s="767"/>
      <c r="AR293" s="767"/>
      <c r="AS293" s="767"/>
      <c r="AT293" s="788"/>
      <c r="AU293" s="728"/>
      <c r="AV293" s="728"/>
      <c r="AW293" s="728"/>
      <c r="AX293" s="728"/>
      <c r="AY293" s="728"/>
      <c r="AZ293" s="728"/>
      <c r="BA293" s="728"/>
      <c r="BB293" s="729"/>
      <c r="BC293" s="730"/>
      <c r="BD293" s="729"/>
      <c r="BE293" s="207"/>
      <c r="BF293" s="731"/>
      <c r="BG293" s="731"/>
      <c r="BH293" s="731"/>
      <c r="BI293" s="731"/>
      <c r="BJ293" s="731"/>
      <c r="BK293" s="731"/>
      <c r="BL293" s="731"/>
      <c r="BM293" s="731"/>
      <c r="BN293" s="732"/>
      <c r="BO293" s="210"/>
      <c r="BP293" s="207"/>
      <c r="BQ293" s="733"/>
      <c r="BR293" s="733"/>
      <c r="BS293" s="733"/>
      <c r="BT293" s="733"/>
      <c r="BU293" s="733"/>
      <c r="BV293" s="733"/>
      <c r="BW293" s="733"/>
      <c r="BX293" s="733"/>
      <c r="BY293" s="734"/>
      <c r="BZ293" s="735"/>
      <c r="CA293" s="207"/>
      <c r="CB293" s="736"/>
      <c r="CC293" s="736"/>
      <c r="CD293" s="736"/>
      <c r="CE293" s="736"/>
      <c r="CF293" s="737"/>
      <c r="CG293" s="736"/>
      <c r="CH293" s="736"/>
      <c r="CI293" s="736"/>
      <c r="CJ293" s="738"/>
      <c r="CK293" s="739"/>
      <c r="CL293" s="218"/>
      <c r="CM293" s="740"/>
      <c r="CN293" s="740"/>
      <c r="CO293" s="740"/>
      <c r="CP293" s="740"/>
      <c r="CQ293" s="741"/>
      <c r="CR293" s="740"/>
      <c r="CS293" s="740"/>
      <c r="CT293" s="740"/>
      <c r="CU293" s="742"/>
      <c r="CV293" s="743"/>
      <c r="CW293" s="218"/>
      <c r="CX293" s="728"/>
      <c r="CY293" s="728"/>
      <c r="CZ293" s="728"/>
      <c r="DA293" s="728"/>
      <c r="DB293" s="744"/>
      <c r="DC293" s="728"/>
      <c r="DD293" s="728"/>
      <c r="DE293" s="728"/>
      <c r="DF293" s="730"/>
      <c r="DG293" s="729"/>
      <c r="DH293" s="218"/>
      <c r="DI293" s="731"/>
      <c r="DJ293" s="731"/>
      <c r="DK293" s="731"/>
      <c r="DL293" s="731"/>
      <c r="DM293" s="745"/>
      <c r="DN293" s="731"/>
      <c r="DO293" s="731"/>
      <c r="DP293" s="731"/>
      <c r="DQ293" s="732"/>
      <c r="DR293" s="746"/>
      <c r="DS293" s="218"/>
      <c r="DT293" s="728"/>
      <c r="DU293" s="728"/>
      <c r="DV293" s="728"/>
      <c r="DW293" s="728"/>
      <c r="DX293" s="744"/>
      <c r="DY293" s="728"/>
      <c r="DZ293" s="728"/>
      <c r="EA293" s="728"/>
      <c r="EB293" s="730"/>
      <c r="EC293" s="729"/>
      <c r="ED293" s="218"/>
      <c r="EE293" s="728"/>
      <c r="EF293" s="728"/>
      <c r="EG293" s="728"/>
      <c r="EH293" s="728"/>
      <c r="EI293" s="744"/>
      <c r="EJ293" s="728"/>
      <c r="EK293" s="728"/>
      <c r="EL293" s="728"/>
      <c r="EM293" s="730"/>
      <c r="EN293" s="729"/>
      <c r="EO293" s="218"/>
      <c r="EP293" s="747"/>
      <c r="EQ293" s="747"/>
      <c r="ER293" s="747"/>
      <c r="ES293" s="747"/>
      <c r="ET293" s="748"/>
      <c r="EU293" s="747"/>
      <c r="EV293" s="747"/>
      <c r="EW293" s="747"/>
      <c r="EX293" s="749"/>
      <c r="EY293" s="750"/>
      <c r="EZ293" s="218"/>
      <c r="FA293" s="728"/>
      <c r="FB293" s="728"/>
      <c r="FC293" s="728"/>
      <c r="FD293" s="728"/>
      <c r="FE293" s="744"/>
      <c r="FF293" s="728"/>
      <c r="FG293" s="728"/>
      <c r="FH293" s="728"/>
      <c r="FI293" s="730"/>
      <c r="FJ293" s="729"/>
      <c r="FK293" s="218"/>
      <c r="FL293" s="728"/>
      <c r="FM293" s="728"/>
      <c r="FN293" s="728"/>
      <c r="FO293" s="728"/>
      <c r="FP293" s="744"/>
      <c r="FQ293" s="728"/>
      <c r="FR293" s="728"/>
      <c r="FS293" s="728"/>
      <c r="FT293" s="730"/>
      <c r="FU293" s="729"/>
      <c r="FV293" s="218"/>
      <c r="FW293" s="231"/>
      <c r="FX293" s="231"/>
      <c r="FY293" s="231"/>
      <c r="FZ293" s="231"/>
      <c r="GA293" s="231"/>
      <c r="GB293" s="231"/>
    </row>
    <row r="294" spans="1:184" hidden="1" outlineLevel="1">
      <c r="A294" s="806"/>
      <c r="B294" s="53" t="s">
        <v>5</v>
      </c>
      <c r="C294" s="52" t="s">
        <v>96</v>
      </c>
      <c r="D294" s="802" t="s">
        <v>193</v>
      </c>
      <c r="E294" s="802" t="s">
        <v>159</v>
      </c>
      <c r="F294" s="807" t="s">
        <v>277</v>
      </c>
      <c r="G294" s="808"/>
      <c r="H294" s="808"/>
      <c r="I294" s="809">
        <f>IF(AND(I290=0,I292=0),1,0)</f>
        <v>1</v>
      </c>
      <c r="J294" s="808"/>
      <c r="K294" s="808" t="s">
        <v>260</v>
      </c>
      <c r="L294" s="808" t="s">
        <v>260</v>
      </c>
      <c r="M294" s="808" t="s">
        <v>260</v>
      </c>
      <c r="N294" s="808">
        <f>IF(H273="Energie",N292,N293)</f>
        <v>20.484489548351068</v>
      </c>
      <c r="O294" s="808"/>
      <c r="P294" s="808"/>
      <c r="Q294" s="810" t="s">
        <v>278</v>
      </c>
      <c r="R294" s="810" t="str">
        <f>ROUND(I261,2)&amp;" "&amp;N288</f>
        <v>1  Liter / 100 km</v>
      </c>
      <c r="S294" s="808"/>
      <c r="T294" s="808"/>
      <c r="U294" s="808"/>
      <c r="V294" s="808"/>
      <c r="W294" s="767"/>
      <c r="X294" s="767"/>
      <c r="Y294" s="767"/>
      <c r="Z294" s="767"/>
      <c r="AA294" s="767"/>
      <c r="AB294" s="767"/>
      <c r="AC294" s="767"/>
      <c r="AD294" s="767"/>
      <c r="AE294" s="767"/>
      <c r="AF294" s="767"/>
      <c r="AG294" s="767"/>
      <c r="AH294" s="767"/>
      <c r="AI294" s="767"/>
      <c r="AJ294" s="767"/>
      <c r="AK294" s="767"/>
      <c r="AL294" s="767"/>
      <c r="AM294" s="767"/>
      <c r="AN294" s="767"/>
      <c r="AO294" s="767"/>
      <c r="AP294" s="767"/>
      <c r="AQ294" s="767"/>
      <c r="AR294" s="767"/>
      <c r="AS294" s="767"/>
      <c r="AT294" s="788"/>
      <c r="AU294" s="728"/>
      <c r="AV294" s="728"/>
      <c r="AW294" s="728"/>
      <c r="AX294" s="728"/>
      <c r="AY294" s="728"/>
      <c r="AZ294" s="728"/>
      <c r="BA294" s="728"/>
      <c r="BB294" s="729"/>
      <c r="BC294" s="730"/>
      <c r="BD294" s="729"/>
      <c r="BE294" s="207"/>
      <c r="BF294" s="731"/>
      <c r="BG294" s="731"/>
      <c r="BH294" s="731"/>
      <c r="BI294" s="731"/>
      <c r="BJ294" s="731"/>
      <c r="BK294" s="731"/>
      <c r="BL294" s="731"/>
      <c r="BM294" s="731"/>
      <c r="BN294" s="732"/>
      <c r="BO294" s="210"/>
      <c r="BP294" s="207"/>
      <c r="BQ294" s="733"/>
      <c r="BR294" s="733"/>
      <c r="BS294" s="733"/>
      <c r="BT294" s="733"/>
      <c r="BU294" s="733"/>
      <c r="BV294" s="733"/>
      <c r="BW294" s="733"/>
      <c r="BX294" s="733"/>
      <c r="BY294" s="734"/>
      <c r="BZ294" s="735"/>
      <c r="CA294" s="207"/>
      <c r="CB294" s="736"/>
      <c r="CC294" s="736"/>
      <c r="CD294" s="736"/>
      <c r="CE294" s="736"/>
      <c r="CF294" s="737"/>
      <c r="CG294" s="736"/>
      <c r="CH294" s="736"/>
      <c r="CI294" s="736"/>
      <c r="CJ294" s="738"/>
      <c r="CK294" s="739"/>
      <c r="CL294" s="218"/>
      <c r="CM294" s="740"/>
      <c r="CN294" s="740"/>
      <c r="CO294" s="740"/>
      <c r="CP294" s="740"/>
      <c r="CQ294" s="741"/>
      <c r="CR294" s="740"/>
      <c r="CS294" s="740"/>
      <c r="CT294" s="740"/>
      <c r="CU294" s="742"/>
      <c r="CV294" s="743"/>
      <c r="CW294" s="218"/>
      <c r="CX294" s="728"/>
      <c r="CY294" s="728"/>
      <c r="CZ294" s="728"/>
      <c r="DA294" s="728"/>
      <c r="DB294" s="744"/>
      <c r="DC294" s="728"/>
      <c r="DD294" s="728"/>
      <c r="DE294" s="728"/>
      <c r="DF294" s="730"/>
      <c r="DG294" s="729"/>
      <c r="DH294" s="218"/>
      <c r="DI294" s="731"/>
      <c r="DJ294" s="731"/>
      <c r="DK294" s="731"/>
      <c r="DL294" s="731"/>
      <c r="DM294" s="745"/>
      <c r="DN294" s="731"/>
      <c r="DO294" s="731"/>
      <c r="DP294" s="731"/>
      <c r="DQ294" s="732"/>
      <c r="DR294" s="746"/>
      <c r="DS294" s="218"/>
      <c r="DT294" s="728"/>
      <c r="DU294" s="728"/>
      <c r="DV294" s="728"/>
      <c r="DW294" s="728"/>
      <c r="DX294" s="744"/>
      <c r="DY294" s="728"/>
      <c r="DZ294" s="728"/>
      <c r="EA294" s="728"/>
      <c r="EB294" s="730"/>
      <c r="EC294" s="729"/>
      <c r="ED294" s="218"/>
      <c r="EE294" s="728"/>
      <c r="EF294" s="728"/>
      <c r="EG294" s="728"/>
      <c r="EH294" s="728"/>
      <c r="EI294" s="744"/>
      <c r="EJ294" s="728"/>
      <c r="EK294" s="728"/>
      <c r="EL294" s="728"/>
      <c r="EM294" s="730"/>
      <c r="EN294" s="729"/>
      <c r="EO294" s="218"/>
      <c r="EP294" s="747"/>
      <c r="EQ294" s="747"/>
      <c r="ER294" s="747"/>
      <c r="ES294" s="747"/>
      <c r="ET294" s="748"/>
      <c r="EU294" s="747"/>
      <c r="EV294" s="747"/>
      <c r="EW294" s="747"/>
      <c r="EX294" s="749"/>
      <c r="EY294" s="750"/>
      <c r="EZ294" s="218"/>
      <c r="FA294" s="728"/>
      <c r="FB294" s="728"/>
      <c r="FC294" s="728"/>
      <c r="FD294" s="728"/>
      <c r="FE294" s="744"/>
      <c r="FF294" s="728"/>
      <c r="FG294" s="728"/>
      <c r="FH294" s="728"/>
      <c r="FI294" s="730"/>
      <c r="FJ294" s="729"/>
      <c r="FK294" s="218"/>
      <c r="FL294" s="728"/>
      <c r="FM294" s="728"/>
      <c r="FN294" s="728"/>
      <c r="FO294" s="728"/>
      <c r="FP294" s="744"/>
      <c r="FQ294" s="728"/>
      <c r="FR294" s="728"/>
      <c r="FS294" s="728"/>
      <c r="FT294" s="730"/>
      <c r="FU294" s="729"/>
      <c r="FV294" s="218"/>
      <c r="FW294" s="231"/>
      <c r="FX294" s="231"/>
      <c r="FY294" s="231"/>
      <c r="FZ294" s="231"/>
      <c r="GA294" s="231"/>
      <c r="GB294" s="231"/>
    </row>
    <row r="295" spans="1:184" hidden="1" outlineLevel="1">
      <c r="A295" s="806"/>
      <c r="B295" s="53" t="s">
        <v>0</v>
      </c>
      <c r="C295" s="52" t="s">
        <v>80</v>
      </c>
      <c r="D295" s="802" t="s">
        <v>194</v>
      </c>
      <c r="E295" s="802" t="s">
        <v>156</v>
      </c>
      <c r="F295" s="807" t="s">
        <v>279</v>
      </c>
      <c r="G295" s="808"/>
      <c r="H295" s="808"/>
      <c r="I295" s="809">
        <f>IF(F237=1,0,1)</f>
        <v>0</v>
      </c>
      <c r="J295" s="808"/>
      <c r="K295" s="808" t="s">
        <v>261</v>
      </c>
      <c r="L295" s="808" t="s">
        <v>261</v>
      </c>
      <c r="M295" s="808" t="s">
        <v>261</v>
      </c>
      <c r="N295" s="808" t="str">
        <f>IF(H273="Energie","Vergleich: Mit dem Energieinhalt von 1 Liter Diesel kann eine Person "&amp;R289&amp;" "&amp;ROUND(N294,1)&amp;" "&amp;R290,"Für die Emission von einem Kilogramm CO2 kann man mit diesem Verkehrsmittel "&amp;ROUND(N294,1)&amp;"km weit reisen.")</f>
        <v>Vergleich: Mit dem Energieinhalt von 1 Liter Diesel kann eine Person mit diesem Verkehrsmittel 20.5 km weit reisen.</v>
      </c>
      <c r="O295" s="808"/>
      <c r="P295" s="808"/>
      <c r="Q295" s="810" t="s">
        <v>280</v>
      </c>
      <c r="R295" s="810" t="str">
        <f>K261&amp;" kg"</f>
        <v>1 kg</v>
      </c>
      <c r="S295" s="808"/>
      <c r="T295" s="808"/>
      <c r="U295" s="808"/>
      <c r="V295" s="808"/>
      <c r="W295" s="767"/>
      <c r="X295" s="767"/>
      <c r="Y295" s="767"/>
      <c r="Z295" s="767"/>
      <c r="AA295" s="767"/>
      <c r="AB295" s="767"/>
      <c r="AC295" s="767"/>
      <c r="AD295" s="767"/>
      <c r="AE295" s="767"/>
      <c r="AF295" s="767"/>
      <c r="AG295" s="767"/>
      <c r="AH295" s="767"/>
      <c r="AI295" s="767"/>
      <c r="AJ295" s="767"/>
      <c r="AK295" s="767"/>
      <c r="AL295" s="767"/>
      <c r="AM295" s="767"/>
      <c r="AN295" s="767"/>
      <c r="AO295" s="767"/>
      <c r="AP295" s="767"/>
      <c r="AQ295" s="767"/>
      <c r="AR295" s="767"/>
      <c r="AS295" s="767"/>
      <c r="AT295" s="788"/>
      <c r="AU295" s="728"/>
      <c r="AV295" s="728"/>
      <c r="AW295" s="728"/>
      <c r="AX295" s="728"/>
      <c r="AY295" s="728"/>
      <c r="AZ295" s="728"/>
      <c r="BA295" s="728"/>
      <c r="BB295" s="729"/>
      <c r="BC295" s="730"/>
      <c r="BD295" s="729"/>
      <c r="BE295" s="207"/>
      <c r="BF295" s="731"/>
      <c r="BG295" s="731"/>
      <c r="BH295" s="731"/>
      <c r="BI295" s="731"/>
      <c r="BJ295" s="731"/>
      <c r="BK295" s="731"/>
      <c r="BL295" s="731"/>
      <c r="BM295" s="731"/>
      <c r="BN295" s="732"/>
      <c r="BO295" s="210"/>
      <c r="BP295" s="207"/>
      <c r="BQ295" s="733"/>
      <c r="BR295" s="733"/>
      <c r="BS295" s="733"/>
      <c r="BT295" s="733"/>
      <c r="BU295" s="733"/>
      <c r="BV295" s="733"/>
      <c r="BW295" s="733"/>
      <c r="BX295" s="733"/>
      <c r="BY295" s="734"/>
      <c r="BZ295" s="735"/>
      <c r="CA295" s="207"/>
      <c r="CB295" s="736"/>
      <c r="CC295" s="736"/>
      <c r="CD295" s="736"/>
      <c r="CE295" s="736"/>
      <c r="CF295" s="737"/>
      <c r="CG295" s="736"/>
      <c r="CH295" s="736"/>
      <c r="CI295" s="736"/>
      <c r="CJ295" s="738"/>
      <c r="CK295" s="739"/>
      <c r="CL295" s="218"/>
      <c r="CM295" s="740"/>
      <c r="CN295" s="740"/>
      <c r="CO295" s="740"/>
      <c r="CP295" s="740"/>
      <c r="CQ295" s="741"/>
      <c r="CR295" s="740"/>
      <c r="CS295" s="740"/>
      <c r="CT295" s="740"/>
      <c r="CU295" s="742"/>
      <c r="CV295" s="743"/>
      <c r="CW295" s="218"/>
      <c r="CX295" s="728"/>
      <c r="CY295" s="728"/>
      <c r="CZ295" s="728"/>
      <c r="DA295" s="728"/>
      <c r="DB295" s="744"/>
      <c r="DC295" s="728"/>
      <c r="DD295" s="728"/>
      <c r="DE295" s="728"/>
      <c r="DF295" s="730"/>
      <c r="DG295" s="729"/>
      <c r="DH295" s="218"/>
      <c r="DI295" s="731"/>
      <c r="DJ295" s="731"/>
      <c r="DK295" s="731"/>
      <c r="DL295" s="731"/>
      <c r="DM295" s="745"/>
      <c r="DN295" s="731"/>
      <c r="DO295" s="731"/>
      <c r="DP295" s="731"/>
      <c r="DQ295" s="732"/>
      <c r="DR295" s="746"/>
      <c r="DS295" s="218"/>
      <c r="DT295" s="728"/>
      <c r="DU295" s="728"/>
      <c r="DV295" s="728"/>
      <c r="DW295" s="728"/>
      <c r="DX295" s="744"/>
      <c r="DY295" s="728"/>
      <c r="DZ295" s="728"/>
      <c r="EA295" s="728"/>
      <c r="EB295" s="730"/>
      <c r="EC295" s="729"/>
      <c r="ED295" s="218"/>
      <c r="EE295" s="728"/>
      <c r="EF295" s="728"/>
      <c r="EG295" s="728"/>
      <c r="EH295" s="728"/>
      <c r="EI295" s="744"/>
      <c r="EJ295" s="728"/>
      <c r="EK295" s="728"/>
      <c r="EL295" s="728"/>
      <c r="EM295" s="730"/>
      <c r="EN295" s="729"/>
      <c r="EO295" s="218"/>
      <c r="EP295" s="747"/>
      <c r="EQ295" s="747"/>
      <c r="ER295" s="747"/>
      <c r="ES295" s="747"/>
      <c r="ET295" s="748"/>
      <c r="EU295" s="747"/>
      <c r="EV295" s="747"/>
      <c r="EW295" s="747"/>
      <c r="EX295" s="749"/>
      <c r="EY295" s="750"/>
      <c r="EZ295" s="218"/>
      <c r="FA295" s="728"/>
      <c r="FB295" s="728"/>
      <c r="FC295" s="728"/>
      <c r="FD295" s="728"/>
      <c r="FE295" s="744"/>
      <c r="FF295" s="728"/>
      <c r="FG295" s="728"/>
      <c r="FH295" s="728"/>
      <c r="FI295" s="730"/>
      <c r="FJ295" s="729"/>
      <c r="FK295" s="218"/>
      <c r="FL295" s="728"/>
      <c r="FM295" s="728"/>
      <c r="FN295" s="728"/>
      <c r="FO295" s="728"/>
      <c r="FP295" s="744"/>
      <c r="FQ295" s="728"/>
      <c r="FR295" s="728"/>
      <c r="FS295" s="728"/>
      <c r="FT295" s="730"/>
      <c r="FU295" s="729"/>
      <c r="FV295" s="218"/>
      <c r="FW295" s="231"/>
      <c r="FX295" s="231"/>
      <c r="FY295" s="231"/>
      <c r="FZ295" s="231"/>
      <c r="GA295" s="231"/>
      <c r="GB295" s="231"/>
    </row>
    <row r="296" spans="1:184" hidden="1" outlineLevel="1">
      <c r="A296" s="806"/>
      <c r="B296" s="806" t="s">
        <v>90</v>
      </c>
      <c r="C296" s="52" t="s">
        <v>79</v>
      </c>
      <c r="D296" s="802" t="s">
        <v>195</v>
      </c>
      <c r="E296" s="802" t="s">
        <v>155</v>
      </c>
      <c r="F296" s="807"/>
      <c r="G296" s="808"/>
      <c r="H296" s="808"/>
      <c r="I296" s="809"/>
      <c r="J296" s="808"/>
      <c r="K296" s="808"/>
      <c r="L296" s="808"/>
      <c r="M296" s="808"/>
      <c r="N296" s="808"/>
      <c r="O296" s="808"/>
      <c r="P296" s="808"/>
      <c r="Q296" s="810" t="s">
        <v>281</v>
      </c>
      <c r="R296" s="810" t="str">
        <f>"Oder umgerechnet ca. "&amp;ROUND(T268/35,2)&amp;" Liter Diesel."</f>
        <v>Oder umgerechnet ca. 0.05 Liter Diesel.</v>
      </c>
      <c r="S296" s="808"/>
      <c r="T296" s="808"/>
      <c r="U296" s="808"/>
      <c r="V296" s="808"/>
      <c r="W296" s="767"/>
      <c r="X296" s="767"/>
      <c r="Y296" s="767"/>
      <c r="Z296" s="767"/>
      <c r="AA296" s="767"/>
      <c r="AB296" s="767"/>
      <c r="AC296" s="767"/>
      <c r="AD296" s="767"/>
      <c r="AE296" s="767"/>
      <c r="AF296" s="767"/>
      <c r="AG296" s="767"/>
      <c r="AH296" s="767"/>
      <c r="AI296" s="767"/>
      <c r="AJ296" s="767"/>
      <c r="AK296" s="767"/>
      <c r="AL296" s="767"/>
      <c r="AM296" s="767"/>
      <c r="AN296" s="767"/>
      <c r="AO296" s="767"/>
      <c r="AP296" s="767"/>
      <c r="AQ296" s="767"/>
      <c r="AR296" s="767"/>
      <c r="AS296" s="767"/>
      <c r="AT296" s="788"/>
      <c r="AU296" s="728"/>
      <c r="AV296" s="728"/>
      <c r="AW296" s="728"/>
      <c r="AX296" s="728"/>
      <c r="AY296" s="728"/>
      <c r="AZ296" s="728"/>
      <c r="BA296" s="728"/>
      <c r="BB296" s="729"/>
      <c r="BC296" s="730"/>
      <c r="BD296" s="729"/>
      <c r="BE296" s="207"/>
      <c r="BF296" s="731"/>
      <c r="BG296" s="731"/>
      <c r="BH296" s="731"/>
      <c r="BI296" s="731"/>
      <c r="BJ296" s="731"/>
      <c r="BK296" s="731"/>
      <c r="BL296" s="731"/>
      <c r="BM296" s="731"/>
      <c r="BN296" s="732"/>
      <c r="BO296" s="210"/>
      <c r="BP296" s="207"/>
      <c r="BQ296" s="733"/>
      <c r="BR296" s="733"/>
      <c r="BS296" s="733"/>
      <c r="BT296" s="733"/>
      <c r="BU296" s="733"/>
      <c r="BV296" s="733"/>
      <c r="BW296" s="733"/>
      <c r="BX296" s="733"/>
      <c r="BY296" s="734"/>
      <c r="BZ296" s="735"/>
      <c r="CA296" s="207"/>
      <c r="CB296" s="736"/>
      <c r="CC296" s="736"/>
      <c r="CD296" s="736"/>
      <c r="CE296" s="736"/>
      <c r="CF296" s="737"/>
      <c r="CG296" s="736"/>
      <c r="CH296" s="736"/>
      <c r="CI296" s="736"/>
      <c r="CJ296" s="738"/>
      <c r="CK296" s="739"/>
      <c r="CL296" s="218"/>
      <c r="CM296" s="740"/>
      <c r="CN296" s="740"/>
      <c r="CO296" s="740"/>
      <c r="CP296" s="740"/>
      <c r="CQ296" s="741"/>
      <c r="CR296" s="740"/>
      <c r="CS296" s="740"/>
      <c r="CT296" s="740"/>
      <c r="CU296" s="742"/>
      <c r="CV296" s="743"/>
      <c r="CW296" s="218"/>
      <c r="CX296" s="728"/>
      <c r="CY296" s="728"/>
      <c r="CZ296" s="728"/>
      <c r="DA296" s="728"/>
      <c r="DB296" s="744"/>
      <c r="DC296" s="728"/>
      <c r="DD296" s="728"/>
      <c r="DE296" s="728"/>
      <c r="DF296" s="730"/>
      <c r="DG296" s="729"/>
      <c r="DH296" s="218"/>
      <c r="DI296" s="731"/>
      <c r="DJ296" s="731"/>
      <c r="DK296" s="731"/>
      <c r="DL296" s="731"/>
      <c r="DM296" s="745"/>
      <c r="DN296" s="731"/>
      <c r="DO296" s="731"/>
      <c r="DP296" s="731"/>
      <c r="DQ296" s="732"/>
      <c r="DR296" s="746"/>
      <c r="DS296" s="218"/>
      <c r="DT296" s="728"/>
      <c r="DU296" s="728"/>
      <c r="DV296" s="728"/>
      <c r="DW296" s="728"/>
      <c r="DX296" s="744"/>
      <c r="DY296" s="728"/>
      <c r="DZ296" s="728"/>
      <c r="EA296" s="728"/>
      <c r="EB296" s="730"/>
      <c r="EC296" s="729"/>
      <c r="ED296" s="218"/>
      <c r="EE296" s="728"/>
      <c r="EF296" s="728"/>
      <c r="EG296" s="728"/>
      <c r="EH296" s="728"/>
      <c r="EI296" s="744"/>
      <c r="EJ296" s="728"/>
      <c r="EK296" s="728"/>
      <c r="EL296" s="728"/>
      <c r="EM296" s="730"/>
      <c r="EN296" s="729"/>
      <c r="EO296" s="218"/>
      <c r="EP296" s="747"/>
      <c r="EQ296" s="747"/>
      <c r="ER296" s="747"/>
      <c r="ES296" s="747"/>
      <c r="ET296" s="748"/>
      <c r="EU296" s="747"/>
      <c r="EV296" s="747"/>
      <c r="EW296" s="747"/>
      <c r="EX296" s="749"/>
      <c r="EY296" s="750"/>
      <c r="EZ296" s="218"/>
      <c r="FA296" s="728"/>
      <c r="FB296" s="728"/>
      <c r="FC296" s="728"/>
      <c r="FD296" s="728"/>
      <c r="FE296" s="744"/>
      <c r="FF296" s="728"/>
      <c r="FG296" s="728"/>
      <c r="FH296" s="728"/>
      <c r="FI296" s="730"/>
      <c r="FJ296" s="729"/>
      <c r="FK296" s="218"/>
      <c r="FL296" s="728"/>
      <c r="FM296" s="728"/>
      <c r="FN296" s="728"/>
      <c r="FO296" s="728"/>
      <c r="FP296" s="744"/>
      <c r="FQ296" s="728"/>
      <c r="FR296" s="728"/>
      <c r="FS296" s="728"/>
      <c r="FT296" s="730"/>
      <c r="FU296" s="729"/>
      <c r="FV296" s="218"/>
      <c r="FW296" s="231"/>
      <c r="FX296" s="231"/>
      <c r="FY296" s="231"/>
      <c r="FZ296" s="231"/>
      <c r="GA296" s="231"/>
      <c r="GB296" s="231"/>
    </row>
    <row r="297" spans="1:184" hidden="1" outlineLevel="1">
      <c r="A297" s="806"/>
      <c r="B297" s="53" t="s">
        <v>6</v>
      </c>
      <c r="C297" s="52" t="s">
        <v>97</v>
      </c>
      <c r="D297" s="802" t="s">
        <v>196</v>
      </c>
      <c r="E297" s="802" t="s">
        <v>173</v>
      </c>
      <c r="F297" s="807"/>
      <c r="G297" s="808"/>
      <c r="H297" s="808"/>
      <c r="I297" s="809"/>
      <c r="J297" s="808"/>
      <c r="K297" s="808"/>
      <c r="L297" s="808"/>
      <c r="M297" s="808"/>
      <c r="N297" s="808"/>
      <c r="O297" s="808"/>
      <c r="P297" s="808"/>
      <c r="Q297" s="810" t="s">
        <v>282</v>
      </c>
      <c r="R297" s="810" t="str">
        <f>"Achtung: Die Summe der Energieträger ist nicht 100%, sondern "&amp;ROUND((F237*100),0)&amp;"%"</f>
        <v>Achtung: Die Summe der Energieträger ist nicht 100%, sondern 100%</v>
      </c>
      <c r="S297" s="808"/>
      <c r="T297" s="808"/>
      <c r="U297" s="808"/>
      <c r="V297" s="808"/>
      <c r="W297" s="767"/>
      <c r="X297" s="767"/>
      <c r="Y297" s="767"/>
      <c r="Z297" s="767"/>
      <c r="AA297" s="767"/>
      <c r="AB297" s="767"/>
      <c r="AC297" s="767"/>
      <c r="AD297" s="767"/>
      <c r="AE297" s="767"/>
      <c r="AF297" s="767"/>
      <c r="AG297" s="767"/>
      <c r="AH297" s="767"/>
      <c r="AI297" s="767"/>
      <c r="AJ297" s="767"/>
      <c r="AK297" s="767"/>
      <c r="AL297" s="767"/>
      <c r="AM297" s="767"/>
      <c r="AN297" s="767"/>
      <c r="AO297" s="767"/>
      <c r="AP297" s="767"/>
      <c r="AQ297" s="767"/>
      <c r="AR297" s="767"/>
      <c r="AS297" s="767"/>
      <c r="AT297" s="788"/>
      <c r="AU297" s="728"/>
      <c r="AV297" s="728"/>
      <c r="AW297" s="728"/>
      <c r="AX297" s="728"/>
      <c r="AY297" s="728"/>
      <c r="AZ297" s="728"/>
      <c r="BA297" s="728"/>
      <c r="BB297" s="729"/>
      <c r="BC297" s="730"/>
      <c r="BD297" s="729"/>
      <c r="BE297" s="207"/>
      <c r="BF297" s="731"/>
      <c r="BG297" s="731"/>
      <c r="BH297" s="731"/>
      <c r="BI297" s="731"/>
      <c r="BJ297" s="731"/>
      <c r="BK297" s="731"/>
      <c r="BL297" s="731"/>
      <c r="BM297" s="731"/>
      <c r="BN297" s="732"/>
      <c r="BO297" s="210"/>
      <c r="BP297" s="207"/>
      <c r="BQ297" s="733"/>
      <c r="BR297" s="733"/>
      <c r="BS297" s="733"/>
      <c r="BT297" s="733"/>
      <c r="BU297" s="733"/>
      <c r="BV297" s="733"/>
      <c r="BW297" s="733"/>
      <c r="BX297" s="733"/>
      <c r="BY297" s="734"/>
      <c r="BZ297" s="735"/>
      <c r="CA297" s="207"/>
      <c r="CB297" s="736"/>
      <c r="CC297" s="736"/>
      <c r="CD297" s="736"/>
      <c r="CE297" s="736"/>
      <c r="CF297" s="737"/>
      <c r="CG297" s="736"/>
      <c r="CH297" s="736"/>
      <c r="CI297" s="736"/>
      <c r="CJ297" s="738"/>
      <c r="CK297" s="739"/>
      <c r="CL297" s="218"/>
      <c r="CM297" s="740"/>
      <c r="CN297" s="740"/>
      <c r="CO297" s="740"/>
      <c r="CP297" s="740"/>
      <c r="CQ297" s="741"/>
      <c r="CR297" s="740"/>
      <c r="CS297" s="740"/>
      <c r="CT297" s="740"/>
      <c r="CU297" s="742"/>
      <c r="CV297" s="743"/>
      <c r="CW297" s="218"/>
      <c r="CX297" s="728"/>
      <c r="CY297" s="728"/>
      <c r="CZ297" s="728"/>
      <c r="DA297" s="728"/>
      <c r="DB297" s="744"/>
      <c r="DC297" s="728"/>
      <c r="DD297" s="728"/>
      <c r="DE297" s="728"/>
      <c r="DF297" s="730"/>
      <c r="DG297" s="729"/>
      <c r="DH297" s="218"/>
      <c r="DI297" s="731"/>
      <c r="DJ297" s="731"/>
      <c r="DK297" s="731"/>
      <c r="DL297" s="731"/>
      <c r="DM297" s="745"/>
      <c r="DN297" s="731"/>
      <c r="DO297" s="731"/>
      <c r="DP297" s="731"/>
      <c r="DQ297" s="732"/>
      <c r="DR297" s="746"/>
      <c r="DS297" s="218"/>
      <c r="DT297" s="728"/>
      <c r="DU297" s="728"/>
      <c r="DV297" s="728"/>
      <c r="DW297" s="728"/>
      <c r="DX297" s="744"/>
      <c r="DY297" s="728"/>
      <c r="DZ297" s="728"/>
      <c r="EA297" s="728"/>
      <c r="EB297" s="730"/>
      <c r="EC297" s="729"/>
      <c r="ED297" s="218"/>
      <c r="EE297" s="728"/>
      <c r="EF297" s="728"/>
      <c r="EG297" s="728"/>
      <c r="EH297" s="728"/>
      <c r="EI297" s="744"/>
      <c r="EJ297" s="728"/>
      <c r="EK297" s="728"/>
      <c r="EL297" s="728"/>
      <c r="EM297" s="730"/>
      <c r="EN297" s="729"/>
      <c r="EO297" s="218"/>
      <c r="EP297" s="747"/>
      <c r="EQ297" s="747"/>
      <c r="ER297" s="747"/>
      <c r="ES297" s="747"/>
      <c r="ET297" s="748"/>
      <c r="EU297" s="747"/>
      <c r="EV297" s="747"/>
      <c r="EW297" s="747"/>
      <c r="EX297" s="749"/>
      <c r="EY297" s="750"/>
      <c r="EZ297" s="218"/>
      <c r="FA297" s="728"/>
      <c r="FB297" s="728"/>
      <c r="FC297" s="728"/>
      <c r="FD297" s="728"/>
      <c r="FE297" s="744"/>
      <c r="FF297" s="728"/>
      <c r="FG297" s="728"/>
      <c r="FH297" s="728"/>
      <c r="FI297" s="730"/>
      <c r="FJ297" s="729"/>
      <c r="FK297" s="218"/>
      <c r="FL297" s="728"/>
      <c r="FM297" s="728"/>
      <c r="FN297" s="728"/>
      <c r="FO297" s="728"/>
      <c r="FP297" s="744"/>
      <c r="FQ297" s="728"/>
      <c r="FR297" s="728"/>
      <c r="FS297" s="728"/>
      <c r="FT297" s="730"/>
      <c r="FU297" s="729"/>
      <c r="FV297" s="218"/>
      <c r="FW297" s="231"/>
      <c r="FX297" s="231"/>
      <c r="FY297" s="231"/>
      <c r="FZ297" s="231"/>
      <c r="GA297" s="231"/>
      <c r="GB297" s="231"/>
    </row>
    <row r="298" spans="1:184" hidden="1" outlineLevel="1">
      <c r="A298" s="806"/>
      <c r="B298" s="806" t="s">
        <v>63</v>
      </c>
      <c r="C298" s="52" t="s">
        <v>75</v>
      </c>
      <c r="D298" s="802" t="s">
        <v>197</v>
      </c>
      <c r="E298" s="802" t="s">
        <v>161</v>
      </c>
      <c r="F298" s="783"/>
      <c r="G298" s="783"/>
      <c r="H298" s="783"/>
      <c r="I298" s="783"/>
      <c r="J298" s="326"/>
      <c r="K298" s="327"/>
      <c r="L298" s="327"/>
      <c r="M298" s="327"/>
      <c r="N298" s="783"/>
      <c r="O298" s="82"/>
      <c r="P298" s="783"/>
      <c r="Q298" s="783"/>
      <c r="R298" s="783"/>
      <c r="S298" s="783"/>
      <c r="T298" s="783"/>
      <c r="U298" s="791"/>
      <c r="V298" s="791"/>
      <c r="W298" s="767"/>
      <c r="X298" s="767"/>
      <c r="Y298" s="767"/>
      <c r="Z298" s="767"/>
      <c r="AA298" s="767"/>
      <c r="AB298" s="767"/>
      <c r="AC298" s="767"/>
      <c r="AD298" s="767"/>
      <c r="AE298" s="767"/>
      <c r="AF298" s="767"/>
      <c r="AG298" s="767"/>
      <c r="AH298" s="767"/>
      <c r="AI298" s="767"/>
      <c r="AJ298" s="767"/>
      <c r="AK298" s="767"/>
      <c r="AL298" s="767"/>
      <c r="AM298" s="767"/>
      <c r="AN298" s="767"/>
      <c r="AO298" s="767"/>
      <c r="AP298" s="767"/>
      <c r="AQ298" s="767"/>
      <c r="AR298" s="767"/>
      <c r="AS298" s="767"/>
      <c r="AT298" s="788"/>
      <c r="AU298" s="728"/>
      <c r="AV298" s="728"/>
      <c r="AW298" s="728"/>
      <c r="AX298" s="728"/>
      <c r="AY298" s="728"/>
      <c r="AZ298" s="728"/>
      <c r="BA298" s="728"/>
      <c r="BB298" s="729"/>
      <c r="BC298" s="730"/>
      <c r="BD298" s="729"/>
      <c r="BE298" s="207"/>
      <c r="BF298" s="731"/>
      <c r="BG298" s="731"/>
      <c r="BH298" s="731"/>
      <c r="BI298" s="731"/>
      <c r="BJ298" s="731"/>
      <c r="BK298" s="731"/>
      <c r="BL298" s="731"/>
      <c r="BM298" s="731"/>
      <c r="BN298" s="732"/>
      <c r="BO298" s="210"/>
      <c r="BP298" s="207"/>
      <c r="BQ298" s="733"/>
      <c r="BR298" s="733"/>
      <c r="BS298" s="733"/>
      <c r="BT298" s="733"/>
      <c r="BU298" s="733"/>
      <c r="BV298" s="733"/>
      <c r="BW298" s="733"/>
      <c r="BX298" s="733"/>
      <c r="BY298" s="734"/>
      <c r="BZ298" s="735"/>
      <c r="CA298" s="207"/>
      <c r="CB298" s="736"/>
      <c r="CC298" s="736"/>
      <c r="CD298" s="736"/>
      <c r="CE298" s="736"/>
      <c r="CF298" s="737"/>
      <c r="CG298" s="736"/>
      <c r="CH298" s="736"/>
      <c r="CI298" s="736"/>
      <c r="CJ298" s="738"/>
      <c r="CK298" s="739"/>
      <c r="CL298" s="218"/>
      <c r="CM298" s="740"/>
      <c r="CN298" s="740"/>
      <c r="CO298" s="740"/>
      <c r="CP298" s="740"/>
      <c r="CQ298" s="741"/>
      <c r="CR298" s="740"/>
      <c r="CS298" s="740"/>
      <c r="CT298" s="740"/>
      <c r="CU298" s="742"/>
      <c r="CV298" s="743"/>
      <c r="CW298" s="218"/>
      <c r="CX298" s="728"/>
      <c r="CY298" s="728"/>
      <c r="CZ298" s="728"/>
      <c r="DA298" s="728"/>
      <c r="DB298" s="744"/>
      <c r="DC298" s="728"/>
      <c r="DD298" s="728"/>
      <c r="DE298" s="728"/>
      <c r="DF298" s="730"/>
      <c r="DG298" s="729"/>
      <c r="DH298" s="218"/>
      <c r="DI298" s="731"/>
      <c r="DJ298" s="731"/>
      <c r="DK298" s="731"/>
      <c r="DL298" s="731"/>
      <c r="DM298" s="745"/>
      <c r="DN298" s="731"/>
      <c r="DO298" s="731"/>
      <c r="DP298" s="731"/>
      <c r="DQ298" s="732"/>
      <c r="DR298" s="746"/>
      <c r="DS298" s="218"/>
      <c r="DT298" s="728"/>
      <c r="DU298" s="728"/>
      <c r="DV298" s="728"/>
      <c r="DW298" s="728"/>
      <c r="DX298" s="744"/>
      <c r="DY298" s="728"/>
      <c r="DZ298" s="728"/>
      <c r="EA298" s="728"/>
      <c r="EB298" s="730"/>
      <c r="EC298" s="729"/>
      <c r="ED298" s="218"/>
      <c r="EE298" s="728"/>
      <c r="EF298" s="728"/>
      <c r="EG298" s="728"/>
      <c r="EH298" s="728"/>
      <c r="EI298" s="744"/>
      <c r="EJ298" s="728"/>
      <c r="EK298" s="728"/>
      <c r="EL298" s="728"/>
      <c r="EM298" s="730"/>
      <c r="EN298" s="729"/>
      <c r="EO298" s="218"/>
      <c r="EP298" s="747"/>
      <c r="EQ298" s="747"/>
      <c r="ER298" s="747"/>
      <c r="ES298" s="747"/>
      <c r="ET298" s="748"/>
      <c r="EU298" s="747"/>
      <c r="EV298" s="747"/>
      <c r="EW298" s="747"/>
      <c r="EX298" s="749"/>
      <c r="EY298" s="750"/>
      <c r="EZ298" s="218"/>
      <c r="FA298" s="728"/>
      <c r="FB298" s="728"/>
      <c r="FC298" s="728"/>
      <c r="FD298" s="728"/>
      <c r="FE298" s="744"/>
      <c r="FF298" s="728"/>
      <c r="FG298" s="728"/>
      <c r="FH298" s="728"/>
      <c r="FI298" s="730"/>
      <c r="FJ298" s="729"/>
      <c r="FK298" s="218"/>
      <c r="FL298" s="728"/>
      <c r="FM298" s="728"/>
      <c r="FN298" s="728"/>
      <c r="FO298" s="728"/>
      <c r="FP298" s="744"/>
      <c r="FQ298" s="728"/>
      <c r="FR298" s="728"/>
      <c r="FS298" s="728"/>
      <c r="FT298" s="730"/>
      <c r="FU298" s="729"/>
      <c r="FV298" s="218"/>
      <c r="FW298" s="231"/>
      <c r="FX298" s="231"/>
      <c r="FY298" s="231"/>
      <c r="FZ298" s="231"/>
      <c r="GA298" s="231"/>
      <c r="GB298" s="231"/>
    </row>
    <row r="299" spans="1:184" hidden="1" outlineLevel="1">
      <c r="A299" s="720"/>
      <c r="B299" s="720"/>
      <c r="C299" s="720"/>
      <c r="D299" s="720"/>
      <c r="E299" s="720"/>
      <c r="F299" s="783"/>
      <c r="G299" s="783"/>
      <c r="H299" s="783"/>
      <c r="I299" s="783"/>
      <c r="J299" s="326"/>
      <c r="K299" s="327"/>
      <c r="L299" s="327"/>
      <c r="M299" s="327"/>
      <c r="N299" s="783"/>
      <c r="O299" s="82"/>
      <c r="P299" s="783"/>
      <c r="Q299" s="783"/>
      <c r="R299" s="783"/>
      <c r="S299" s="783"/>
      <c r="T299" s="783"/>
      <c r="U299" s="791"/>
      <c r="V299" s="791"/>
      <c r="W299" s="767"/>
      <c r="X299" s="767"/>
      <c r="Y299" s="767"/>
      <c r="Z299" s="767"/>
      <c r="AA299" s="767"/>
      <c r="AB299" s="767"/>
      <c r="AC299" s="767"/>
      <c r="AD299" s="767"/>
      <c r="AE299" s="767"/>
      <c r="AF299" s="767"/>
      <c r="AG299" s="767"/>
      <c r="AH299" s="767"/>
      <c r="AI299" s="767"/>
      <c r="AJ299" s="767"/>
      <c r="AK299" s="767"/>
      <c r="AL299" s="767"/>
      <c r="AM299" s="767"/>
      <c r="AN299" s="767"/>
      <c r="AO299" s="767"/>
      <c r="AP299" s="767"/>
      <c r="AQ299" s="767"/>
      <c r="AR299" s="767"/>
      <c r="AS299" s="767"/>
      <c r="AT299" s="788"/>
      <c r="AU299" s="728"/>
      <c r="AV299" s="728"/>
      <c r="AW299" s="728"/>
      <c r="AX299" s="728"/>
      <c r="AY299" s="728"/>
      <c r="AZ299" s="728"/>
      <c r="BA299" s="728"/>
      <c r="BB299" s="729"/>
      <c r="BC299" s="730"/>
      <c r="BD299" s="729"/>
      <c r="BE299" s="207"/>
      <c r="BF299" s="731"/>
      <c r="BG299" s="731"/>
      <c r="BH299" s="731"/>
      <c r="BI299" s="731"/>
      <c r="BJ299" s="731"/>
      <c r="BK299" s="731"/>
      <c r="BL299" s="731"/>
      <c r="BM299" s="731"/>
      <c r="BN299" s="732"/>
      <c r="BO299" s="210"/>
      <c r="BP299" s="207"/>
      <c r="BQ299" s="733"/>
      <c r="BR299" s="733"/>
      <c r="BS299" s="733"/>
      <c r="BT299" s="733"/>
      <c r="BU299" s="733"/>
      <c r="BV299" s="733"/>
      <c r="BW299" s="733"/>
      <c r="BX299" s="733"/>
      <c r="BY299" s="734"/>
      <c r="BZ299" s="735"/>
      <c r="CA299" s="207"/>
      <c r="CB299" s="736"/>
      <c r="CC299" s="736"/>
      <c r="CD299" s="736"/>
      <c r="CE299" s="736"/>
      <c r="CF299" s="737"/>
      <c r="CG299" s="736"/>
      <c r="CH299" s="736"/>
      <c r="CI299" s="736"/>
      <c r="CJ299" s="738"/>
      <c r="CK299" s="739"/>
      <c r="CL299" s="218"/>
      <c r="CM299" s="740"/>
      <c r="CN299" s="740"/>
      <c r="CO299" s="740"/>
      <c r="CP299" s="740"/>
      <c r="CQ299" s="741"/>
      <c r="CR299" s="740"/>
      <c r="CS299" s="740"/>
      <c r="CT299" s="740"/>
      <c r="CU299" s="742"/>
      <c r="CV299" s="743"/>
      <c r="CW299" s="218"/>
      <c r="CX299" s="728"/>
      <c r="CY299" s="728"/>
      <c r="CZ299" s="728"/>
      <c r="DA299" s="728"/>
      <c r="DB299" s="744"/>
      <c r="DC299" s="728"/>
      <c r="DD299" s="728"/>
      <c r="DE299" s="728"/>
      <c r="DF299" s="730"/>
      <c r="DG299" s="729"/>
      <c r="DH299" s="218"/>
      <c r="DI299" s="731"/>
      <c r="DJ299" s="731"/>
      <c r="DK299" s="731"/>
      <c r="DL299" s="731"/>
      <c r="DM299" s="745"/>
      <c r="DN299" s="731"/>
      <c r="DO299" s="731"/>
      <c r="DP299" s="731"/>
      <c r="DQ299" s="732"/>
      <c r="DR299" s="746"/>
      <c r="DS299" s="218"/>
      <c r="DT299" s="728"/>
      <c r="DU299" s="728"/>
      <c r="DV299" s="728"/>
      <c r="DW299" s="728"/>
      <c r="DX299" s="744"/>
      <c r="DY299" s="728"/>
      <c r="DZ299" s="728"/>
      <c r="EA299" s="728"/>
      <c r="EB299" s="730"/>
      <c r="EC299" s="729"/>
      <c r="ED299" s="218"/>
      <c r="EE299" s="728"/>
      <c r="EF299" s="728"/>
      <c r="EG299" s="728"/>
      <c r="EH299" s="728"/>
      <c r="EI299" s="744"/>
      <c r="EJ299" s="728"/>
      <c r="EK299" s="728"/>
      <c r="EL299" s="728"/>
      <c r="EM299" s="730"/>
      <c r="EN299" s="729"/>
      <c r="EO299" s="218"/>
      <c r="EP299" s="747"/>
      <c r="EQ299" s="747"/>
      <c r="ER299" s="747"/>
      <c r="ES299" s="747"/>
      <c r="ET299" s="748"/>
      <c r="EU299" s="747"/>
      <c r="EV299" s="747"/>
      <c r="EW299" s="747"/>
      <c r="EX299" s="749"/>
      <c r="EY299" s="750"/>
      <c r="EZ299" s="218"/>
      <c r="FA299" s="728"/>
      <c r="FB299" s="728"/>
      <c r="FC299" s="728"/>
      <c r="FD299" s="728"/>
      <c r="FE299" s="744"/>
      <c r="FF299" s="728"/>
      <c r="FG299" s="728"/>
      <c r="FH299" s="728"/>
      <c r="FI299" s="730"/>
      <c r="FJ299" s="729"/>
      <c r="FK299" s="218"/>
      <c r="FL299" s="728"/>
      <c r="FM299" s="728"/>
      <c r="FN299" s="728"/>
      <c r="FO299" s="728"/>
      <c r="FP299" s="744"/>
      <c r="FQ299" s="728"/>
      <c r="FR299" s="728"/>
      <c r="FS299" s="728"/>
      <c r="FT299" s="730"/>
      <c r="FU299" s="729"/>
      <c r="FV299" s="218"/>
      <c r="FW299" s="231"/>
      <c r="FX299" s="231"/>
      <c r="FY299" s="231"/>
      <c r="FZ299" s="231"/>
      <c r="GA299" s="231"/>
      <c r="GB299" s="231"/>
    </row>
    <row r="300" spans="1:184" hidden="1" outlineLevel="1">
      <c r="A300" s="720"/>
      <c r="B300" s="720"/>
      <c r="C300" s="720"/>
      <c r="D300" s="720"/>
      <c r="E300" s="720"/>
      <c r="F300" s="783"/>
      <c r="G300" s="783"/>
      <c r="H300" s="783"/>
      <c r="I300" s="783"/>
      <c r="J300" s="326"/>
      <c r="K300" s="327"/>
      <c r="L300" s="327"/>
      <c r="M300" s="327"/>
      <c r="N300" s="783"/>
      <c r="O300" s="82"/>
      <c r="P300" s="783"/>
      <c r="Q300" s="783"/>
      <c r="R300" s="783"/>
      <c r="S300" s="783"/>
      <c r="T300" s="783"/>
      <c r="U300" s="791"/>
      <c r="V300" s="791"/>
      <c r="W300" s="767"/>
      <c r="X300" s="767"/>
      <c r="Y300" s="767"/>
      <c r="Z300" s="767"/>
      <c r="AA300" s="767"/>
      <c r="AB300" s="767"/>
      <c r="AC300" s="767"/>
      <c r="AD300" s="767"/>
      <c r="AE300" s="767"/>
      <c r="AF300" s="767"/>
      <c r="AG300" s="767"/>
      <c r="AH300" s="767"/>
      <c r="AI300" s="767"/>
      <c r="AJ300" s="767"/>
      <c r="AK300" s="767"/>
      <c r="AL300" s="767"/>
      <c r="AM300" s="767"/>
      <c r="AN300" s="767"/>
      <c r="AO300" s="767"/>
      <c r="AP300" s="767"/>
      <c r="AQ300" s="767"/>
      <c r="AR300" s="767"/>
      <c r="AS300" s="767"/>
      <c r="AT300" s="788"/>
      <c r="AU300" s="728"/>
      <c r="AV300" s="728"/>
      <c r="AW300" s="728"/>
      <c r="AX300" s="728"/>
      <c r="AY300" s="728"/>
      <c r="AZ300" s="728"/>
      <c r="BA300" s="728"/>
      <c r="BB300" s="729"/>
      <c r="BC300" s="730"/>
      <c r="BD300" s="729"/>
      <c r="BE300" s="207"/>
      <c r="BF300" s="210" t="s">
        <v>166</v>
      </c>
      <c r="BG300" s="210" t="s">
        <v>166</v>
      </c>
      <c r="BH300" s="207" t="s">
        <v>167</v>
      </c>
      <c r="BI300" s="207" t="s">
        <v>167</v>
      </c>
      <c r="BJ300" s="733" t="s">
        <v>168</v>
      </c>
      <c r="BK300" s="733" t="s">
        <v>169</v>
      </c>
      <c r="BL300" s="733"/>
      <c r="BM300" s="733"/>
      <c r="BN300" s="733"/>
      <c r="BO300" s="210"/>
      <c r="BP300" s="207"/>
      <c r="BQ300" s="733"/>
      <c r="BR300" s="733"/>
      <c r="BS300" s="733"/>
      <c r="BT300" s="733"/>
      <c r="BU300" s="733"/>
      <c r="BV300" s="733"/>
      <c r="BW300" s="733"/>
      <c r="BX300" s="733"/>
      <c r="BY300" s="734"/>
      <c r="BZ300" s="735"/>
      <c r="CA300" s="207"/>
      <c r="CB300" s="736"/>
      <c r="CC300" s="736"/>
      <c r="CD300" s="736"/>
      <c r="CE300" s="736"/>
      <c r="CF300" s="737"/>
      <c r="CG300" s="736"/>
      <c r="CH300" s="736"/>
      <c r="CI300" s="736"/>
      <c r="CJ300" s="738"/>
      <c r="CK300" s="739"/>
      <c r="CL300" s="218"/>
      <c r="CM300" s="740"/>
      <c r="CN300" s="740"/>
      <c r="CO300" s="740"/>
      <c r="CP300" s="740"/>
      <c r="CQ300" s="741"/>
      <c r="CR300" s="740"/>
      <c r="CS300" s="740"/>
      <c r="CT300" s="740"/>
      <c r="CU300" s="742"/>
      <c r="CV300" s="743"/>
      <c r="CW300" s="218"/>
      <c r="CX300" s="728"/>
      <c r="CY300" s="728"/>
      <c r="CZ300" s="728"/>
      <c r="DA300" s="728"/>
      <c r="DB300" s="744"/>
      <c r="DC300" s="728"/>
      <c r="DD300" s="728"/>
      <c r="DE300" s="728"/>
      <c r="DF300" s="730"/>
      <c r="DG300" s="729"/>
      <c r="DH300" s="218"/>
      <c r="DI300" s="731"/>
      <c r="DJ300" s="731"/>
      <c r="DK300" s="731"/>
      <c r="DL300" s="731"/>
      <c r="DM300" s="745"/>
      <c r="DN300" s="731"/>
      <c r="DO300" s="731"/>
      <c r="DP300" s="731"/>
      <c r="DQ300" s="732"/>
      <c r="DR300" s="746"/>
      <c r="DS300" s="218"/>
      <c r="DT300" s="728"/>
      <c r="DU300" s="728"/>
      <c r="DV300" s="728"/>
      <c r="DW300" s="728"/>
      <c r="DX300" s="744"/>
      <c r="DY300" s="728"/>
      <c r="DZ300" s="728"/>
      <c r="EA300" s="728"/>
      <c r="EB300" s="730"/>
      <c r="EC300" s="729"/>
      <c r="ED300" s="218"/>
      <c r="EE300" s="728"/>
      <c r="EF300" s="728"/>
      <c r="EG300" s="728"/>
      <c r="EH300" s="728"/>
      <c r="EI300" s="744"/>
      <c r="EJ300" s="728"/>
      <c r="EK300" s="728"/>
      <c r="EL300" s="728"/>
      <c r="EM300" s="730"/>
      <c r="EN300" s="729"/>
      <c r="EO300" s="218"/>
      <c r="EP300" s="747"/>
      <c r="EQ300" s="747"/>
      <c r="ER300" s="747"/>
      <c r="ES300" s="747"/>
      <c r="ET300" s="748"/>
      <c r="EU300" s="747"/>
      <c r="EV300" s="747"/>
      <c r="EW300" s="747"/>
      <c r="EX300" s="749"/>
      <c r="EY300" s="750"/>
      <c r="EZ300" s="218"/>
      <c r="FA300" s="728"/>
      <c r="FB300" s="728"/>
      <c r="FC300" s="728"/>
      <c r="FD300" s="728"/>
      <c r="FE300" s="744"/>
      <c r="FF300" s="728"/>
      <c r="FG300" s="728"/>
      <c r="FH300" s="728"/>
      <c r="FI300" s="730"/>
      <c r="FJ300" s="729"/>
      <c r="FK300" s="218"/>
      <c r="FL300" s="728"/>
      <c r="FM300" s="728"/>
      <c r="FN300" s="728"/>
      <c r="FO300" s="728"/>
      <c r="FP300" s="744"/>
      <c r="FQ300" s="728"/>
      <c r="FR300" s="728"/>
      <c r="FS300" s="728"/>
      <c r="FT300" s="730"/>
      <c r="FU300" s="729"/>
      <c r="FV300" s="218"/>
      <c r="FW300" s="231"/>
      <c r="FX300" s="231"/>
      <c r="FY300" s="231"/>
      <c r="FZ300" s="231"/>
      <c r="GA300" s="231"/>
      <c r="GB300" s="231"/>
    </row>
    <row r="301" spans="1:184" hidden="1" outlineLevel="1">
      <c r="A301" s="720"/>
      <c r="B301" s="720"/>
      <c r="C301" s="720"/>
      <c r="D301" s="720"/>
      <c r="E301" s="720"/>
      <c r="F301" s="783"/>
      <c r="G301" s="783"/>
      <c r="H301" s="783"/>
      <c r="I301" s="783"/>
      <c r="J301" s="326"/>
      <c r="K301" s="327"/>
      <c r="L301" s="327"/>
      <c r="M301" s="327"/>
      <c r="N301" s="783"/>
      <c r="O301" s="82"/>
      <c r="P301" s="783"/>
      <c r="Q301" s="783"/>
      <c r="R301" s="783"/>
      <c r="S301" s="783"/>
      <c r="T301" s="783"/>
      <c r="U301" s="791"/>
      <c r="V301" s="791"/>
      <c r="W301" s="767"/>
      <c r="X301" s="767"/>
      <c r="Y301" s="767"/>
      <c r="Z301" s="767"/>
      <c r="AA301" s="767"/>
      <c r="AB301" s="767"/>
      <c r="AC301" s="767"/>
      <c r="AD301" s="767"/>
      <c r="AE301" s="767"/>
      <c r="AF301" s="767"/>
      <c r="AG301" s="767"/>
      <c r="AH301" s="767"/>
      <c r="AI301" s="767"/>
      <c r="AJ301" s="767"/>
      <c r="AK301" s="767"/>
      <c r="AL301" s="767"/>
      <c r="AM301" s="767"/>
      <c r="AN301" s="767"/>
      <c r="AO301" s="767"/>
      <c r="AP301" s="767"/>
      <c r="AQ301" s="767"/>
      <c r="AR301" s="767"/>
      <c r="AS301" s="767"/>
      <c r="AT301" s="788"/>
      <c r="AU301" s="728"/>
      <c r="AV301" s="728"/>
      <c r="AW301" s="728"/>
      <c r="AX301" s="728"/>
      <c r="AY301" s="728"/>
      <c r="AZ301" s="728"/>
      <c r="BA301" s="728"/>
      <c r="BB301" s="729"/>
      <c r="BC301" s="730"/>
      <c r="BD301" s="729"/>
      <c r="BE301" s="207"/>
      <c r="BF301" s="731"/>
      <c r="BG301" s="731"/>
      <c r="BH301" s="731"/>
      <c r="BI301" s="731"/>
      <c r="BJ301" s="731"/>
      <c r="BK301" s="731"/>
      <c r="BL301" s="731"/>
      <c r="BM301" s="731"/>
      <c r="BN301" s="732"/>
      <c r="BO301" s="210"/>
      <c r="BP301" s="207"/>
      <c r="BQ301" s="733"/>
      <c r="BR301" s="733"/>
      <c r="BS301" s="733"/>
      <c r="BT301" s="733"/>
      <c r="BU301" s="733"/>
      <c r="BV301" s="733"/>
      <c r="BW301" s="733"/>
      <c r="BX301" s="733"/>
      <c r="BY301" s="734"/>
      <c r="BZ301" s="735"/>
      <c r="CA301" s="207"/>
      <c r="CB301" s="736"/>
      <c r="CC301" s="736"/>
      <c r="CD301" s="736"/>
      <c r="CE301" s="736"/>
      <c r="CF301" s="737"/>
      <c r="CG301" s="736"/>
      <c r="CH301" s="736"/>
      <c r="CI301" s="736"/>
      <c r="CJ301" s="738"/>
      <c r="CK301" s="739"/>
      <c r="CL301" s="218"/>
      <c r="CM301" s="740"/>
      <c r="CN301" s="740"/>
      <c r="CO301" s="740"/>
      <c r="CP301" s="740"/>
      <c r="CQ301" s="741"/>
      <c r="CR301" s="740"/>
      <c r="CS301" s="740"/>
      <c r="CT301" s="740"/>
      <c r="CU301" s="742"/>
      <c r="CV301" s="743"/>
      <c r="CW301" s="218"/>
      <c r="CX301" s="728"/>
      <c r="CY301" s="728"/>
      <c r="CZ301" s="728"/>
      <c r="DA301" s="728"/>
      <c r="DB301" s="744"/>
      <c r="DC301" s="728"/>
      <c r="DD301" s="728"/>
      <c r="DE301" s="728"/>
      <c r="DF301" s="730"/>
      <c r="DG301" s="729"/>
      <c r="DH301" s="218"/>
      <c r="DI301" s="731"/>
      <c r="DJ301" s="731"/>
      <c r="DK301" s="731"/>
      <c r="DL301" s="731"/>
      <c r="DM301" s="745"/>
      <c r="DN301" s="731"/>
      <c r="DO301" s="731"/>
      <c r="DP301" s="731"/>
      <c r="DQ301" s="732"/>
      <c r="DR301" s="746"/>
      <c r="DS301" s="218"/>
      <c r="DT301" s="728"/>
      <c r="DU301" s="728"/>
      <c r="DV301" s="728"/>
      <c r="DW301" s="728"/>
      <c r="DX301" s="744"/>
      <c r="DY301" s="728"/>
      <c r="DZ301" s="728"/>
      <c r="EA301" s="728"/>
      <c r="EB301" s="730"/>
      <c r="EC301" s="729"/>
      <c r="ED301" s="218"/>
      <c r="EE301" s="728"/>
      <c r="EF301" s="728"/>
      <c r="EG301" s="728"/>
      <c r="EH301" s="728"/>
      <c r="EI301" s="744"/>
      <c r="EJ301" s="728"/>
      <c r="EK301" s="728"/>
      <c r="EL301" s="728"/>
      <c r="EM301" s="730"/>
      <c r="EN301" s="729"/>
      <c r="EO301" s="218"/>
      <c r="EP301" s="747"/>
      <c r="EQ301" s="747"/>
      <c r="ER301" s="747"/>
      <c r="ES301" s="747"/>
      <c r="ET301" s="748"/>
      <c r="EU301" s="747"/>
      <c r="EV301" s="747"/>
      <c r="EW301" s="747"/>
      <c r="EX301" s="749"/>
      <c r="EY301" s="750"/>
      <c r="EZ301" s="218"/>
      <c r="FA301" s="728"/>
      <c r="FB301" s="728"/>
      <c r="FC301" s="728"/>
      <c r="FD301" s="728"/>
      <c r="FE301" s="744"/>
      <c r="FF301" s="728"/>
      <c r="FG301" s="728"/>
      <c r="FH301" s="728"/>
      <c r="FI301" s="730"/>
      <c r="FJ301" s="729"/>
      <c r="FK301" s="218"/>
      <c r="FL301" s="728"/>
      <c r="FM301" s="728"/>
      <c r="FN301" s="728"/>
      <c r="FO301" s="728"/>
      <c r="FP301" s="744"/>
      <c r="FQ301" s="728"/>
      <c r="FR301" s="728"/>
      <c r="FS301" s="728"/>
      <c r="FT301" s="730"/>
      <c r="FU301" s="729"/>
      <c r="FV301" s="218"/>
      <c r="FW301" s="231"/>
      <c r="FX301" s="231"/>
      <c r="FY301" s="231"/>
      <c r="FZ301" s="231"/>
      <c r="GA301" s="231"/>
      <c r="GB301" s="231"/>
    </row>
    <row r="302" spans="1:184" hidden="1" outlineLevel="1">
      <c r="A302" s="720"/>
      <c r="B302" s="720"/>
      <c r="C302" s="721"/>
      <c r="D302" s="721"/>
      <c r="E302" s="721"/>
      <c r="F302" s="783"/>
      <c r="G302" s="783"/>
      <c r="H302" s="783"/>
      <c r="I302" s="783"/>
      <c r="J302" s="326"/>
      <c r="K302" s="327"/>
      <c r="L302" s="327"/>
      <c r="M302" s="327"/>
      <c r="N302" s="783"/>
      <c r="O302" s="82"/>
      <c r="P302" s="783"/>
      <c r="Q302" s="783"/>
      <c r="R302" s="783"/>
      <c r="S302" s="783"/>
      <c r="T302" s="783"/>
      <c r="U302" s="791"/>
      <c r="V302" s="791"/>
      <c r="W302" s="767"/>
      <c r="X302" s="767"/>
      <c r="Y302" s="767"/>
      <c r="Z302" s="767"/>
      <c r="AA302" s="767"/>
      <c r="AB302" s="767"/>
      <c r="AC302" s="767"/>
      <c r="AD302" s="767"/>
      <c r="AE302" s="767"/>
      <c r="AF302" s="767"/>
      <c r="AG302" s="767"/>
      <c r="AH302" s="767"/>
      <c r="AI302" s="767"/>
      <c r="AJ302" s="767"/>
      <c r="AK302" s="767"/>
      <c r="AL302" s="767"/>
      <c r="AM302" s="767"/>
      <c r="AN302" s="767"/>
      <c r="AO302" s="767"/>
      <c r="AP302" s="767"/>
      <c r="AQ302" s="767"/>
      <c r="AR302" s="767"/>
      <c r="AS302" s="767"/>
      <c r="AT302" s="788"/>
      <c r="AU302" s="735"/>
      <c r="AV302" s="735"/>
      <c r="AW302" s="733"/>
      <c r="AX302" s="733"/>
      <c r="AY302" s="733"/>
      <c r="AZ302" s="733"/>
      <c r="BA302" s="733"/>
      <c r="BB302" s="733"/>
      <c r="BC302" s="734"/>
      <c r="BD302" s="735"/>
      <c r="BE302" s="207"/>
      <c r="BF302" s="731"/>
      <c r="BG302" s="731"/>
      <c r="BH302" s="731"/>
      <c r="BI302" s="731"/>
      <c r="BJ302" s="731"/>
      <c r="BK302" s="731"/>
      <c r="BL302" s="731"/>
      <c r="BM302" s="731"/>
      <c r="BN302" s="732"/>
      <c r="BO302" s="210"/>
      <c r="BP302" s="207"/>
      <c r="BQ302" s="733"/>
      <c r="BR302" s="733"/>
      <c r="BS302" s="733"/>
      <c r="BT302" s="733"/>
      <c r="BU302" s="733"/>
      <c r="BV302" s="733"/>
      <c r="BW302" s="733"/>
      <c r="BX302" s="733"/>
      <c r="BY302" s="734"/>
      <c r="BZ302" s="735"/>
      <c r="CA302" s="207"/>
      <c r="CB302" s="736"/>
      <c r="CC302" s="736"/>
      <c r="CD302" s="736"/>
      <c r="CE302" s="736"/>
      <c r="CF302" s="737"/>
      <c r="CG302" s="736"/>
      <c r="CH302" s="736"/>
      <c r="CI302" s="736"/>
      <c r="CJ302" s="738"/>
      <c r="CK302" s="739"/>
      <c r="CL302" s="218"/>
      <c r="CM302" s="740"/>
      <c r="CN302" s="740"/>
      <c r="CO302" s="740"/>
      <c r="CP302" s="740"/>
      <c r="CQ302" s="741"/>
      <c r="CR302" s="740"/>
      <c r="CS302" s="740"/>
      <c r="CT302" s="740"/>
      <c r="CU302" s="742"/>
      <c r="CV302" s="743"/>
      <c r="CW302" s="218"/>
      <c r="CX302" s="728"/>
      <c r="CY302" s="728"/>
      <c r="CZ302" s="728"/>
      <c r="DA302" s="728"/>
      <c r="DB302" s="744"/>
      <c r="DC302" s="728"/>
      <c r="DD302" s="728"/>
      <c r="DE302" s="728"/>
      <c r="DF302" s="730"/>
      <c r="DG302" s="729"/>
      <c r="DH302" s="218"/>
      <c r="DI302" s="731"/>
      <c r="DJ302" s="731"/>
      <c r="DK302" s="731"/>
      <c r="DL302" s="731"/>
      <c r="DM302" s="745"/>
      <c r="DN302" s="731"/>
      <c r="DO302" s="731"/>
      <c r="DP302" s="731"/>
      <c r="DQ302" s="732"/>
      <c r="DR302" s="746"/>
      <c r="DS302" s="218"/>
      <c r="DT302" s="728"/>
      <c r="DU302" s="728"/>
      <c r="DV302" s="728"/>
      <c r="DW302" s="728"/>
      <c r="DX302" s="744"/>
      <c r="DY302" s="728"/>
      <c r="DZ302" s="728"/>
      <c r="EA302" s="728"/>
      <c r="EB302" s="730"/>
      <c r="EC302" s="729"/>
      <c r="ED302" s="218"/>
      <c r="EE302" s="728"/>
      <c r="EF302" s="728"/>
      <c r="EG302" s="728"/>
      <c r="EH302" s="728"/>
      <c r="EI302" s="744"/>
      <c r="EJ302" s="728"/>
      <c r="EK302" s="728"/>
      <c r="EL302" s="728"/>
      <c r="EM302" s="730"/>
      <c r="EN302" s="729"/>
      <c r="EO302" s="218"/>
      <c r="EP302" s="747"/>
      <c r="EQ302" s="747"/>
      <c r="ER302" s="747"/>
      <c r="ES302" s="747"/>
      <c r="ET302" s="748"/>
      <c r="EU302" s="747"/>
      <c r="EV302" s="747"/>
      <c r="EW302" s="747"/>
      <c r="EX302" s="749"/>
      <c r="EY302" s="750"/>
      <c r="EZ302" s="218"/>
      <c r="FA302" s="728"/>
      <c r="FB302" s="728"/>
      <c r="FC302" s="728"/>
      <c r="FD302" s="728"/>
      <c r="FE302" s="744"/>
      <c r="FF302" s="728"/>
      <c r="FG302" s="728"/>
      <c r="FH302" s="728"/>
      <c r="FI302" s="730"/>
      <c r="FJ302" s="729"/>
      <c r="FK302" s="218"/>
      <c r="FL302" s="728"/>
      <c r="FM302" s="728"/>
      <c r="FN302" s="728"/>
      <c r="FO302" s="728"/>
      <c r="FP302" s="744"/>
      <c r="FQ302" s="728"/>
      <c r="FR302" s="728"/>
      <c r="FS302" s="728"/>
      <c r="FT302" s="730"/>
      <c r="FU302" s="729"/>
      <c r="FV302" s="218"/>
      <c r="FW302" s="231"/>
      <c r="FX302" s="231"/>
      <c r="FY302" s="231"/>
      <c r="FZ302" s="231"/>
      <c r="GA302" s="231"/>
      <c r="GB302" s="231"/>
    </row>
    <row r="303" spans="1:184" ht="18.75" hidden="1" outlineLevel="1">
      <c r="A303" s="720"/>
      <c r="B303" s="720"/>
      <c r="C303" s="811" t="s">
        <v>314</v>
      </c>
      <c r="D303" s="721"/>
      <c r="E303" s="721"/>
      <c r="F303" s="783"/>
      <c r="G303" s="783"/>
      <c r="H303" s="783"/>
      <c r="I303" s="783"/>
      <c r="J303" s="326"/>
      <c r="K303" s="327"/>
      <c r="L303" s="327"/>
      <c r="M303" s="327"/>
      <c r="N303" s="783"/>
      <c r="O303" s="82"/>
      <c r="P303" s="783"/>
      <c r="Q303" s="783"/>
      <c r="R303" s="783"/>
      <c r="S303" s="783"/>
      <c r="T303" s="783"/>
      <c r="U303" s="791"/>
      <c r="V303" s="791"/>
      <c r="W303" s="767"/>
      <c r="X303" s="767"/>
      <c r="Y303" s="767"/>
      <c r="Z303" s="767"/>
      <c r="AA303" s="767"/>
      <c r="AB303" s="767"/>
      <c r="AC303" s="767"/>
      <c r="AD303" s="767"/>
      <c r="AE303" s="767"/>
      <c r="AF303" s="767"/>
      <c r="AG303" s="767"/>
      <c r="AH303" s="767"/>
      <c r="AI303" s="767"/>
      <c r="AJ303" s="767"/>
      <c r="AK303" s="767"/>
      <c r="AL303" s="767"/>
      <c r="AM303" s="767"/>
      <c r="AN303" s="767"/>
      <c r="AO303" s="767"/>
      <c r="AP303" s="767"/>
      <c r="AQ303" s="767"/>
      <c r="AR303" s="767"/>
      <c r="AS303" s="767"/>
      <c r="AT303" s="788"/>
      <c r="AU303" s="728"/>
      <c r="AV303" s="728"/>
      <c r="AW303" s="728"/>
      <c r="AX303" s="728"/>
      <c r="AY303" s="728"/>
      <c r="AZ303" s="728"/>
      <c r="BA303" s="728"/>
      <c r="BB303" s="729"/>
      <c r="BC303" s="730"/>
      <c r="BD303" s="729"/>
      <c r="BE303" s="207"/>
      <c r="BF303" s="731"/>
      <c r="BG303" s="731"/>
      <c r="BH303" s="731"/>
      <c r="BI303" s="731"/>
      <c r="BJ303" s="731"/>
      <c r="BK303" s="731"/>
      <c r="BL303" s="731"/>
      <c r="BM303" s="731"/>
      <c r="BN303" s="732"/>
      <c r="BO303" s="210"/>
      <c r="BP303" s="207"/>
      <c r="BQ303" s="733"/>
      <c r="BR303" s="733"/>
      <c r="BS303" s="733"/>
      <c r="BT303" s="733"/>
      <c r="BU303" s="733"/>
      <c r="BV303" s="733"/>
      <c r="BW303" s="733"/>
      <c r="BX303" s="733"/>
      <c r="BY303" s="734"/>
      <c r="BZ303" s="735"/>
      <c r="CA303" s="207"/>
      <c r="CB303" s="736"/>
      <c r="CC303" s="736"/>
      <c r="CD303" s="736"/>
      <c r="CE303" s="736"/>
      <c r="CF303" s="737"/>
      <c r="CG303" s="736"/>
      <c r="CH303" s="736"/>
      <c r="CI303" s="736"/>
      <c r="CJ303" s="738"/>
      <c r="CK303" s="739"/>
      <c r="CL303" s="218"/>
      <c r="CM303" s="740"/>
      <c r="CN303" s="740"/>
      <c r="CO303" s="740"/>
      <c r="CP303" s="740"/>
      <c r="CQ303" s="741"/>
      <c r="CR303" s="740"/>
      <c r="CS303" s="740"/>
      <c r="CT303" s="740"/>
      <c r="CU303" s="742"/>
      <c r="CV303" s="743"/>
      <c r="CW303" s="218"/>
      <c r="CX303" s="728"/>
      <c r="CY303" s="728"/>
      <c r="CZ303" s="728"/>
      <c r="DA303" s="728"/>
      <c r="DB303" s="744"/>
      <c r="DC303" s="728"/>
      <c r="DD303" s="728"/>
      <c r="DE303" s="728"/>
      <c r="DF303" s="730"/>
      <c r="DG303" s="729"/>
      <c r="DH303" s="218"/>
      <c r="DI303" s="731"/>
      <c r="DJ303" s="731"/>
      <c r="DK303" s="731"/>
      <c r="DL303" s="731"/>
      <c r="DM303" s="745"/>
      <c r="DN303" s="731"/>
      <c r="DO303" s="731"/>
      <c r="DP303" s="731"/>
      <c r="DQ303" s="732"/>
      <c r="DR303" s="746"/>
      <c r="DS303" s="218"/>
      <c r="DT303" s="728"/>
      <c r="DU303" s="728"/>
      <c r="DV303" s="728"/>
      <c r="DW303" s="728"/>
      <c r="DX303" s="744"/>
      <c r="DY303" s="728"/>
      <c r="DZ303" s="728"/>
      <c r="EA303" s="728"/>
      <c r="EB303" s="730"/>
      <c r="EC303" s="729"/>
      <c r="ED303" s="218"/>
      <c r="EE303" s="728"/>
      <c r="EF303" s="728"/>
      <c r="EG303" s="728"/>
      <c r="EH303" s="728"/>
      <c r="EI303" s="744"/>
      <c r="EJ303" s="728"/>
      <c r="EK303" s="728"/>
      <c r="EL303" s="728"/>
      <c r="EM303" s="730"/>
      <c r="EN303" s="729"/>
      <c r="EO303" s="218"/>
      <c r="EP303" s="747"/>
      <c r="EQ303" s="747"/>
      <c r="ER303" s="747"/>
      <c r="ES303" s="747"/>
      <c r="ET303" s="748"/>
      <c r="EU303" s="747"/>
      <c r="EV303" s="747"/>
      <c r="EW303" s="747"/>
      <c r="EX303" s="749"/>
      <c r="EY303" s="750"/>
      <c r="EZ303" s="218"/>
      <c r="FA303" s="728"/>
      <c r="FB303" s="728"/>
      <c r="FC303" s="728"/>
      <c r="FD303" s="728"/>
      <c r="FE303" s="744"/>
      <c r="FF303" s="728"/>
      <c r="FG303" s="728"/>
      <c r="FH303" s="728"/>
      <c r="FI303" s="730"/>
      <c r="FJ303" s="729"/>
      <c r="FK303" s="218"/>
      <c r="FL303" s="728"/>
      <c r="FM303" s="728"/>
      <c r="FN303" s="728"/>
      <c r="FO303" s="728"/>
      <c r="FP303" s="744"/>
      <c r="FQ303" s="728"/>
      <c r="FR303" s="728"/>
      <c r="FS303" s="728"/>
      <c r="FT303" s="730"/>
      <c r="FU303" s="729"/>
      <c r="FV303" s="218"/>
      <c r="FW303" s="231"/>
      <c r="FX303" s="231"/>
      <c r="FY303" s="231"/>
      <c r="FZ303" s="231"/>
      <c r="GA303" s="231"/>
      <c r="GB303" s="231"/>
    </row>
    <row r="304" spans="1:184" ht="105" hidden="1" outlineLevel="1">
      <c r="A304" s="720"/>
      <c r="B304" s="777">
        <v>1</v>
      </c>
      <c r="C304" s="777" t="s">
        <v>61</v>
      </c>
      <c r="D304" s="777" t="s">
        <v>61</v>
      </c>
      <c r="E304" s="812" t="s">
        <v>649</v>
      </c>
      <c r="F304" s="813"/>
      <c r="G304" s="791"/>
      <c r="H304" s="791"/>
      <c r="I304" s="791"/>
      <c r="J304" s="326"/>
      <c r="K304" s="792"/>
      <c r="L304" s="792"/>
      <c r="M304" s="792"/>
      <c r="N304" s="793"/>
      <c r="O304" s="814" t="s">
        <v>2401</v>
      </c>
      <c r="P304" s="815" t="s">
        <v>2403</v>
      </c>
      <c r="Q304" s="791"/>
      <c r="R304" s="791"/>
      <c r="S304" s="791"/>
      <c r="T304" s="791"/>
      <c r="U304" s="791"/>
      <c r="V304" s="791"/>
      <c r="W304" s="767"/>
      <c r="X304" s="767"/>
      <c r="Y304" s="767"/>
      <c r="Z304" s="767"/>
      <c r="AA304" s="767"/>
      <c r="AB304" s="767"/>
      <c r="AC304" s="767"/>
      <c r="AD304" s="767"/>
      <c r="AE304" s="767"/>
      <c r="AF304" s="767"/>
      <c r="AG304" s="767"/>
      <c r="AH304" s="767"/>
      <c r="AI304" s="767"/>
      <c r="AJ304" s="767"/>
      <c r="AK304" s="767"/>
      <c r="AL304" s="767"/>
      <c r="AM304" s="767"/>
      <c r="AN304" s="767"/>
      <c r="AO304" s="767"/>
      <c r="AP304" s="767"/>
      <c r="AQ304" s="767"/>
      <c r="AR304" s="767"/>
      <c r="AS304" s="767"/>
      <c r="AT304" s="788"/>
      <c r="AU304" s="728"/>
      <c r="AV304" s="728"/>
      <c r="AW304" s="728"/>
      <c r="AX304" s="728"/>
      <c r="AY304" s="728"/>
      <c r="AZ304" s="728"/>
      <c r="BA304" s="728"/>
      <c r="BB304" s="729"/>
      <c r="BC304" s="730"/>
      <c r="BD304" s="729"/>
      <c r="BE304" s="207"/>
      <c r="BF304" s="731"/>
      <c r="BG304" s="731"/>
      <c r="BH304" s="731"/>
      <c r="BI304" s="731"/>
      <c r="BJ304" s="731"/>
      <c r="BK304" s="731"/>
      <c r="BL304" s="731"/>
      <c r="BM304" s="731"/>
      <c r="BN304" s="732"/>
      <c r="BO304" s="210"/>
      <c r="BP304" s="207"/>
      <c r="BQ304" s="733"/>
      <c r="BR304" s="733"/>
      <c r="BS304" s="733"/>
      <c r="BT304" s="733"/>
      <c r="BU304" s="733"/>
      <c r="BV304" s="733"/>
      <c r="BW304" s="733"/>
      <c r="BX304" s="733"/>
      <c r="BY304" s="734"/>
      <c r="BZ304" s="735"/>
      <c r="CA304" s="207"/>
      <c r="CB304" s="736"/>
      <c r="CC304" s="736"/>
      <c r="CD304" s="736"/>
      <c r="CE304" s="736"/>
      <c r="CF304" s="737"/>
      <c r="CG304" s="736"/>
      <c r="CH304" s="736"/>
      <c r="CI304" s="736"/>
      <c r="CJ304" s="738"/>
      <c r="CK304" s="739"/>
      <c r="CL304" s="218"/>
      <c r="CM304" s="740"/>
      <c r="CN304" s="740"/>
      <c r="CO304" s="740"/>
      <c r="CP304" s="740"/>
      <c r="CQ304" s="741"/>
      <c r="CR304" s="740"/>
      <c r="CS304" s="740"/>
      <c r="CT304" s="740"/>
      <c r="CU304" s="742"/>
      <c r="CV304" s="743"/>
      <c r="CW304" s="218"/>
      <c r="CX304" s="728"/>
      <c r="CY304" s="728"/>
      <c r="CZ304" s="728"/>
      <c r="DA304" s="728"/>
      <c r="DB304" s="744"/>
      <c r="DC304" s="728"/>
      <c r="DD304" s="728"/>
      <c r="DE304" s="728"/>
      <c r="DF304" s="730"/>
      <c r="DG304" s="729"/>
      <c r="DH304" s="218"/>
      <c r="DI304" s="731"/>
      <c r="DJ304" s="731"/>
      <c r="DK304" s="731"/>
      <c r="DL304" s="731"/>
      <c r="DM304" s="745"/>
      <c r="DN304" s="731"/>
      <c r="DO304" s="731"/>
      <c r="DP304" s="731"/>
      <c r="DQ304" s="732"/>
      <c r="DR304" s="746"/>
      <c r="DS304" s="218"/>
      <c r="DT304" s="728"/>
      <c r="DU304" s="728"/>
      <c r="DV304" s="728"/>
      <c r="DW304" s="728"/>
      <c r="DX304" s="744"/>
      <c r="DY304" s="728"/>
      <c r="DZ304" s="728"/>
      <c r="EA304" s="728"/>
      <c r="EB304" s="730"/>
      <c r="EC304" s="729"/>
      <c r="ED304" s="218"/>
      <c r="EE304" s="728"/>
      <c r="EF304" s="728"/>
      <c r="EG304" s="728"/>
      <c r="EH304" s="728"/>
      <c r="EI304" s="744"/>
      <c r="EJ304" s="728"/>
      <c r="EK304" s="728"/>
      <c r="EL304" s="728"/>
      <c r="EM304" s="730"/>
      <c r="EN304" s="729"/>
      <c r="EO304" s="218"/>
      <c r="EP304" s="747"/>
      <c r="EQ304" s="747"/>
      <c r="ER304" s="747"/>
      <c r="ES304" s="747"/>
      <c r="ET304" s="748"/>
      <c r="EU304" s="747"/>
      <c r="EV304" s="747"/>
      <c r="EW304" s="747"/>
      <c r="EX304" s="749"/>
      <c r="EY304" s="750"/>
      <c r="EZ304" s="218"/>
      <c r="FA304" s="728"/>
      <c r="FB304" s="728"/>
      <c r="FC304" s="728"/>
      <c r="FD304" s="728"/>
      <c r="FE304" s="744"/>
      <c r="FF304" s="728"/>
      <c r="FG304" s="728"/>
      <c r="FH304" s="728"/>
      <c r="FI304" s="730"/>
      <c r="FJ304" s="729"/>
      <c r="FK304" s="218"/>
      <c r="FL304" s="728"/>
      <c r="FM304" s="728"/>
      <c r="FN304" s="728"/>
      <c r="FO304" s="728"/>
      <c r="FP304" s="744"/>
      <c r="FQ304" s="728"/>
      <c r="FR304" s="728"/>
      <c r="FS304" s="728"/>
      <c r="FT304" s="730"/>
      <c r="FU304" s="729"/>
      <c r="FV304" s="218"/>
      <c r="FW304" s="231"/>
      <c r="FX304" s="231"/>
      <c r="FY304" s="231"/>
      <c r="FZ304" s="231"/>
      <c r="GA304" s="231"/>
      <c r="GB304" s="231"/>
    </row>
    <row r="305" spans="1:187" ht="90" hidden="1" outlineLevel="1">
      <c r="A305" s="720"/>
      <c r="B305" s="777">
        <v>2</v>
      </c>
      <c r="C305" s="782" t="s">
        <v>2</v>
      </c>
      <c r="D305" s="231" t="s">
        <v>307</v>
      </c>
      <c r="E305" s="816" t="s">
        <v>310</v>
      </c>
      <c r="F305" s="791" t="s">
        <v>217</v>
      </c>
      <c r="G305" s="791"/>
      <c r="H305" s="791"/>
      <c r="I305" s="791"/>
      <c r="J305" s="326"/>
      <c r="K305" s="792"/>
      <c r="L305" s="792"/>
      <c r="M305" s="792"/>
      <c r="N305" s="793"/>
      <c r="O305" s="814" t="s">
        <v>2402</v>
      </c>
      <c r="P305" s="815" t="s">
        <v>2404</v>
      </c>
      <c r="Q305" s="791"/>
      <c r="R305" s="791"/>
      <c r="S305" s="791"/>
      <c r="T305" s="791"/>
      <c r="U305" s="791"/>
      <c r="V305" s="791"/>
      <c r="W305" s="767"/>
      <c r="X305" s="767"/>
      <c r="Y305" s="767"/>
      <c r="Z305" s="767"/>
      <c r="AA305" s="767"/>
      <c r="AB305" s="767"/>
      <c r="AC305" s="767"/>
      <c r="AD305" s="767"/>
      <c r="AE305" s="767"/>
      <c r="AF305" s="767"/>
      <c r="AG305" s="767"/>
      <c r="AH305" s="767"/>
      <c r="AI305" s="767"/>
      <c r="AJ305" s="767"/>
      <c r="AK305" s="767"/>
      <c r="AL305" s="767"/>
      <c r="AM305" s="767"/>
      <c r="AN305" s="767"/>
      <c r="AO305" s="767"/>
      <c r="AP305" s="767"/>
      <c r="AQ305" s="767"/>
      <c r="AR305" s="767"/>
      <c r="AS305" s="767"/>
      <c r="AT305" s="788"/>
      <c r="AU305" s="728"/>
      <c r="AV305" s="728"/>
      <c r="AW305" s="728"/>
      <c r="AX305" s="728"/>
      <c r="AY305" s="728"/>
      <c r="AZ305" s="728"/>
      <c r="BA305" s="728"/>
      <c r="BB305" s="729"/>
      <c r="BC305" s="730"/>
      <c r="BD305" s="729"/>
      <c r="BE305" s="207"/>
      <c r="BF305" s="731"/>
      <c r="BG305" s="731"/>
      <c r="BH305" s="731"/>
      <c r="BI305" s="731"/>
      <c r="BJ305" s="731"/>
      <c r="BK305" s="731"/>
      <c r="BL305" s="731"/>
      <c r="BM305" s="731"/>
      <c r="BN305" s="732"/>
      <c r="BO305" s="210"/>
      <c r="BP305" s="207"/>
      <c r="BQ305" s="733"/>
      <c r="BR305" s="733"/>
      <c r="BS305" s="733"/>
      <c r="BT305" s="733"/>
      <c r="BU305" s="733"/>
      <c r="BV305" s="733"/>
      <c r="BW305" s="733"/>
      <c r="BX305" s="733"/>
      <c r="BY305" s="734"/>
      <c r="BZ305" s="735"/>
      <c r="CA305" s="207"/>
      <c r="CB305" s="736"/>
      <c r="CC305" s="736"/>
      <c r="CD305" s="736"/>
      <c r="CE305" s="736"/>
      <c r="CF305" s="737"/>
      <c r="CG305" s="736"/>
      <c r="CH305" s="736"/>
      <c r="CI305" s="736"/>
      <c r="CJ305" s="738"/>
      <c r="CK305" s="739"/>
      <c r="CL305" s="218"/>
      <c r="CM305" s="740"/>
      <c r="CN305" s="740"/>
      <c r="CO305" s="740"/>
      <c r="CP305" s="740"/>
      <c r="CQ305" s="741"/>
      <c r="CR305" s="740"/>
      <c r="CS305" s="740"/>
      <c r="CT305" s="740"/>
      <c r="CU305" s="742"/>
      <c r="CV305" s="743"/>
      <c r="CW305" s="218"/>
      <c r="CX305" s="728"/>
      <c r="CY305" s="728"/>
      <c r="CZ305" s="728"/>
      <c r="DA305" s="728"/>
      <c r="DB305" s="744"/>
      <c r="DC305" s="728"/>
      <c r="DD305" s="728"/>
      <c r="DE305" s="728"/>
      <c r="DF305" s="730"/>
      <c r="DG305" s="729"/>
      <c r="DH305" s="218"/>
      <c r="DI305" s="731"/>
      <c r="DJ305" s="731"/>
      <c r="DK305" s="731"/>
      <c r="DL305" s="731"/>
      <c r="DM305" s="745"/>
      <c r="DN305" s="731"/>
      <c r="DO305" s="731"/>
      <c r="DP305" s="731"/>
      <c r="DQ305" s="732"/>
      <c r="DR305" s="746"/>
      <c r="DS305" s="218"/>
      <c r="DT305" s="728"/>
      <c r="DU305" s="728"/>
      <c r="DV305" s="728"/>
      <c r="DW305" s="728"/>
      <c r="DX305" s="744"/>
      <c r="DY305" s="728"/>
      <c r="DZ305" s="728"/>
      <c r="EA305" s="728"/>
      <c r="EB305" s="730"/>
      <c r="EC305" s="729"/>
      <c r="ED305" s="218"/>
      <c r="EE305" s="728"/>
      <c r="EF305" s="728"/>
      <c r="EG305" s="728"/>
      <c r="EH305" s="728"/>
      <c r="EI305" s="744"/>
      <c r="EJ305" s="728"/>
      <c r="EK305" s="728"/>
      <c r="EL305" s="728"/>
      <c r="EM305" s="730"/>
      <c r="EN305" s="729"/>
      <c r="EO305" s="218"/>
      <c r="EP305" s="747"/>
      <c r="EQ305" s="747"/>
      <c r="ER305" s="747"/>
      <c r="ES305" s="747"/>
      <c r="ET305" s="748"/>
      <c r="EU305" s="747"/>
      <c r="EV305" s="747"/>
      <c r="EW305" s="747"/>
      <c r="EX305" s="749"/>
      <c r="EY305" s="750"/>
      <c r="EZ305" s="218"/>
      <c r="FA305" s="728"/>
      <c r="FB305" s="728"/>
      <c r="FC305" s="728"/>
      <c r="FD305" s="728"/>
      <c r="FE305" s="744"/>
      <c r="FF305" s="728"/>
      <c r="FG305" s="728"/>
      <c r="FH305" s="728"/>
      <c r="FI305" s="730"/>
      <c r="FJ305" s="729"/>
      <c r="FK305" s="218"/>
      <c r="FL305" s="728"/>
      <c r="FM305" s="728"/>
      <c r="FN305" s="728"/>
      <c r="FO305" s="728"/>
      <c r="FP305" s="744"/>
      <c r="FQ305" s="728"/>
      <c r="FR305" s="728"/>
      <c r="FS305" s="728"/>
      <c r="FT305" s="730"/>
      <c r="FU305" s="729"/>
      <c r="FV305" s="218"/>
      <c r="FW305" s="231"/>
      <c r="FX305" s="231"/>
      <c r="FY305" s="231"/>
      <c r="FZ305" s="231"/>
      <c r="GA305" s="231"/>
      <c r="GB305" s="231"/>
    </row>
    <row r="306" spans="1:187" ht="45" hidden="1" outlineLevel="1">
      <c r="A306" s="720"/>
      <c r="B306" s="777">
        <v>3</v>
      </c>
      <c r="C306" s="782" t="s">
        <v>3</v>
      </c>
      <c r="D306" s="231" t="s">
        <v>307</v>
      </c>
      <c r="E306" s="816" t="s">
        <v>311</v>
      </c>
      <c r="F306" s="791" t="s">
        <v>217</v>
      </c>
      <c r="G306" s="791"/>
      <c r="H306" s="791"/>
      <c r="I306" s="791"/>
      <c r="J306" s="326"/>
      <c r="K306" s="792"/>
      <c r="L306" s="792"/>
      <c r="M306" s="792"/>
      <c r="N306" s="793"/>
      <c r="O306" s="794"/>
      <c r="P306" s="791"/>
      <c r="Q306" s="791"/>
      <c r="R306" s="791"/>
      <c r="S306" s="791"/>
      <c r="T306" s="791"/>
      <c r="U306" s="791"/>
      <c r="V306" s="791"/>
      <c r="W306" s="767"/>
      <c r="X306" s="767"/>
      <c r="Y306" s="767"/>
      <c r="Z306" s="767"/>
      <c r="AA306" s="767"/>
      <c r="AB306" s="767"/>
      <c r="AC306" s="767"/>
      <c r="AD306" s="767"/>
      <c r="AE306" s="767"/>
      <c r="AF306" s="767"/>
      <c r="AG306" s="767"/>
      <c r="AH306" s="767"/>
      <c r="AI306" s="767"/>
      <c r="AJ306" s="767"/>
      <c r="AK306" s="767"/>
      <c r="AL306" s="767"/>
      <c r="AM306" s="767"/>
      <c r="AN306" s="767"/>
      <c r="AO306" s="767"/>
      <c r="AP306" s="767"/>
      <c r="AQ306" s="767"/>
      <c r="AR306" s="767"/>
      <c r="AS306" s="767"/>
      <c r="AT306" s="788"/>
      <c r="AU306" s="728"/>
      <c r="AV306" s="728"/>
      <c r="AW306" s="728"/>
      <c r="AX306" s="728"/>
      <c r="AY306" s="728"/>
      <c r="AZ306" s="728"/>
      <c r="BA306" s="728"/>
      <c r="BB306" s="729"/>
      <c r="BC306" s="730"/>
      <c r="BD306" s="729"/>
      <c r="BE306" s="207"/>
      <c r="BF306" s="731"/>
      <c r="BG306" s="731"/>
      <c r="BH306" s="731"/>
      <c r="BI306" s="731"/>
      <c r="BJ306" s="731"/>
      <c r="BK306" s="731"/>
      <c r="BL306" s="731"/>
      <c r="BM306" s="731"/>
      <c r="BN306" s="732"/>
      <c r="BO306" s="210"/>
      <c r="BP306" s="207"/>
      <c r="BQ306" s="733"/>
      <c r="BR306" s="733"/>
      <c r="BS306" s="733"/>
      <c r="BT306" s="733"/>
      <c r="BU306" s="733"/>
      <c r="BV306" s="733"/>
      <c r="BW306" s="733"/>
      <c r="BX306" s="733"/>
      <c r="BY306" s="734"/>
      <c r="BZ306" s="735"/>
      <c r="CA306" s="207"/>
      <c r="CB306" s="736"/>
      <c r="CC306" s="736"/>
      <c r="CD306" s="736"/>
      <c r="CE306" s="736"/>
      <c r="CF306" s="737"/>
      <c r="CG306" s="736"/>
      <c r="CH306" s="736"/>
      <c r="CI306" s="736"/>
      <c r="CJ306" s="738"/>
      <c r="CK306" s="739"/>
      <c r="CL306" s="218"/>
      <c r="CM306" s="740"/>
      <c r="CN306" s="740"/>
      <c r="CO306" s="740"/>
      <c r="CP306" s="740"/>
      <c r="CQ306" s="741"/>
      <c r="CR306" s="740"/>
      <c r="CS306" s="740"/>
      <c r="CT306" s="740"/>
      <c r="CU306" s="742"/>
      <c r="CV306" s="743"/>
      <c r="CW306" s="218"/>
      <c r="CX306" s="728"/>
      <c r="CY306" s="728"/>
      <c r="CZ306" s="728"/>
      <c r="DA306" s="728"/>
      <c r="DB306" s="744"/>
      <c r="DC306" s="728"/>
      <c r="DD306" s="728"/>
      <c r="DE306" s="728"/>
      <c r="DF306" s="730"/>
      <c r="DG306" s="729"/>
      <c r="DH306" s="218"/>
      <c r="DI306" s="731"/>
      <c r="DJ306" s="731"/>
      <c r="DK306" s="731"/>
      <c r="DL306" s="731"/>
      <c r="DM306" s="745"/>
      <c r="DN306" s="731"/>
      <c r="DO306" s="731"/>
      <c r="DP306" s="731"/>
      <c r="DQ306" s="732"/>
      <c r="DR306" s="746"/>
      <c r="DS306" s="218"/>
      <c r="DT306" s="728"/>
      <c r="DU306" s="728"/>
      <c r="DV306" s="728"/>
      <c r="DW306" s="728"/>
      <c r="DX306" s="744"/>
      <c r="DY306" s="728"/>
      <c r="DZ306" s="728"/>
      <c r="EA306" s="728"/>
      <c r="EB306" s="730"/>
      <c r="EC306" s="729"/>
      <c r="ED306" s="218"/>
      <c r="EE306" s="728"/>
      <c r="EF306" s="728"/>
      <c r="EG306" s="728"/>
      <c r="EH306" s="728"/>
      <c r="EI306" s="744"/>
      <c r="EJ306" s="728"/>
      <c r="EK306" s="728"/>
      <c r="EL306" s="728"/>
      <c r="EM306" s="730"/>
      <c r="EN306" s="729"/>
      <c r="EO306" s="218"/>
      <c r="EP306" s="747"/>
      <c r="EQ306" s="747"/>
      <c r="ER306" s="747"/>
      <c r="ES306" s="747"/>
      <c r="ET306" s="748"/>
      <c r="EU306" s="747"/>
      <c r="EV306" s="747"/>
      <c r="EW306" s="747"/>
      <c r="EX306" s="749"/>
      <c r="EY306" s="750"/>
      <c r="EZ306" s="218"/>
      <c r="FA306" s="728"/>
      <c r="FB306" s="728"/>
      <c r="FC306" s="728"/>
      <c r="FD306" s="728"/>
      <c r="FE306" s="744"/>
      <c r="FF306" s="728"/>
      <c r="FG306" s="728"/>
      <c r="FH306" s="728"/>
      <c r="FI306" s="730"/>
      <c r="FJ306" s="729"/>
      <c r="FK306" s="218"/>
      <c r="FL306" s="728"/>
      <c r="FM306" s="728"/>
      <c r="FN306" s="728"/>
      <c r="FO306" s="728"/>
      <c r="FP306" s="744"/>
      <c r="FQ306" s="728"/>
      <c r="FR306" s="728"/>
      <c r="FS306" s="728"/>
      <c r="FT306" s="730"/>
      <c r="FU306" s="729"/>
      <c r="FV306" s="218"/>
      <c r="FW306" s="231"/>
      <c r="FX306" s="231"/>
      <c r="FY306" s="231"/>
      <c r="FZ306" s="231"/>
      <c r="GA306" s="231"/>
      <c r="GB306" s="231"/>
    </row>
    <row r="307" spans="1:187" ht="30" hidden="1" outlineLevel="1">
      <c r="A307" s="720"/>
      <c r="B307" s="777">
        <v>4</v>
      </c>
      <c r="C307" s="782" t="s">
        <v>4</v>
      </c>
      <c r="D307" s="231" t="s">
        <v>308</v>
      </c>
      <c r="E307" s="816" t="s">
        <v>312</v>
      </c>
      <c r="F307" s="791" t="s">
        <v>217</v>
      </c>
      <c r="G307" s="791"/>
      <c r="H307" s="791"/>
      <c r="I307" s="791"/>
      <c r="J307" s="326"/>
      <c r="K307" s="792"/>
      <c r="L307" s="792"/>
      <c r="M307" s="792"/>
      <c r="N307" s="793"/>
      <c r="O307" s="794"/>
      <c r="P307" s="791"/>
      <c r="Q307" s="791"/>
      <c r="R307" s="791"/>
      <c r="S307" s="791"/>
      <c r="T307" s="791"/>
      <c r="U307" s="791"/>
      <c r="V307" s="791"/>
      <c r="W307" s="767"/>
      <c r="X307" s="767"/>
      <c r="Y307" s="767"/>
      <c r="Z307" s="767"/>
      <c r="AA307" s="767"/>
      <c r="AB307" s="767"/>
      <c r="AC307" s="767"/>
      <c r="AD307" s="767"/>
      <c r="AE307" s="767"/>
      <c r="AF307" s="767"/>
      <c r="AG307" s="767"/>
      <c r="AH307" s="767"/>
      <c r="AI307" s="767"/>
      <c r="AJ307" s="767"/>
      <c r="AK307" s="767"/>
      <c r="AL307" s="767"/>
      <c r="AM307" s="767"/>
      <c r="AN307" s="767"/>
      <c r="AO307" s="767"/>
      <c r="AP307" s="767"/>
      <c r="AQ307" s="767"/>
      <c r="AR307" s="767"/>
      <c r="AS307" s="767"/>
      <c r="AT307" s="788"/>
      <c r="AU307" s="728"/>
      <c r="AV307" s="728"/>
      <c r="AW307" s="728"/>
      <c r="AX307" s="728"/>
      <c r="AY307" s="728"/>
      <c r="AZ307" s="728"/>
      <c r="BA307" s="728"/>
      <c r="BB307" s="729"/>
      <c r="BC307" s="730"/>
      <c r="BD307" s="729"/>
      <c r="BE307" s="207"/>
      <c r="BF307" s="731"/>
      <c r="BG307" s="731"/>
      <c r="BH307" s="731"/>
      <c r="BI307" s="731"/>
      <c r="BJ307" s="731"/>
      <c r="BK307" s="731"/>
      <c r="BL307" s="731"/>
      <c r="BM307" s="731"/>
      <c r="BN307" s="732"/>
      <c r="BO307" s="210"/>
      <c r="BP307" s="207"/>
      <c r="BQ307" s="733"/>
      <c r="BR307" s="733"/>
      <c r="BS307" s="733"/>
      <c r="BT307" s="733"/>
      <c r="BU307" s="733"/>
      <c r="BV307" s="733"/>
      <c r="BW307" s="733"/>
      <c r="BX307" s="733"/>
      <c r="BY307" s="734"/>
      <c r="BZ307" s="735"/>
      <c r="CA307" s="207"/>
      <c r="CB307" s="736"/>
      <c r="CC307" s="736"/>
      <c r="CD307" s="736"/>
      <c r="CE307" s="736"/>
      <c r="CF307" s="737"/>
      <c r="CG307" s="736"/>
      <c r="CH307" s="736"/>
      <c r="CI307" s="736"/>
      <c r="CJ307" s="738"/>
      <c r="CK307" s="739"/>
      <c r="CL307" s="218"/>
      <c r="CM307" s="740"/>
      <c r="CN307" s="740"/>
      <c r="CO307" s="740"/>
      <c r="CP307" s="740"/>
      <c r="CQ307" s="741"/>
      <c r="CR307" s="740"/>
      <c r="CS307" s="740"/>
      <c r="CT307" s="740"/>
      <c r="CU307" s="742"/>
      <c r="CV307" s="743"/>
      <c r="CW307" s="218"/>
      <c r="CX307" s="728"/>
      <c r="CY307" s="728"/>
      <c r="CZ307" s="728"/>
      <c r="DA307" s="728"/>
      <c r="DB307" s="744"/>
      <c r="DC307" s="728"/>
      <c r="DD307" s="728"/>
      <c r="DE307" s="728"/>
      <c r="DF307" s="730"/>
      <c r="DG307" s="729"/>
      <c r="DH307" s="218"/>
      <c r="DI307" s="731"/>
      <c r="DJ307" s="731"/>
      <c r="DK307" s="731"/>
      <c r="DL307" s="731"/>
      <c r="DM307" s="745"/>
      <c r="DN307" s="731"/>
      <c r="DO307" s="731"/>
      <c r="DP307" s="731"/>
      <c r="DQ307" s="732"/>
      <c r="DR307" s="746"/>
      <c r="DS307" s="218"/>
      <c r="DT307" s="728"/>
      <c r="DU307" s="728"/>
      <c r="DV307" s="728"/>
      <c r="DW307" s="728"/>
      <c r="DX307" s="744"/>
      <c r="DY307" s="728"/>
      <c r="DZ307" s="728"/>
      <c r="EA307" s="728"/>
      <c r="EB307" s="730"/>
      <c r="EC307" s="729"/>
      <c r="ED307" s="218"/>
      <c r="EE307" s="728"/>
      <c r="EF307" s="728"/>
      <c r="EG307" s="728"/>
      <c r="EH307" s="728"/>
      <c r="EI307" s="744"/>
      <c r="EJ307" s="728"/>
      <c r="EK307" s="728"/>
      <c r="EL307" s="728"/>
      <c r="EM307" s="730"/>
      <c r="EN307" s="729"/>
      <c r="EO307" s="218"/>
      <c r="EP307" s="747"/>
      <c r="EQ307" s="747"/>
      <c r="ER307" s="747"/>
      <c r="ES307" s="747"/>
      <c r="ET307" s="748"/>
      <c r="EU307" s="747"/>
      <c r="EV307" s="747"/>
      <c r="EW307" s="747"/>
      <c r="EX307" s="749"/>
      <c r="EY307" s="750"/>
      <c r="EZ307" s="218"/>
      <c r="FA307" s="728"/>
      <c r="FB307" s="728"/>
      <c r="FC307" s="728"/>
      <c r="FD307" s="728"/>
      <c r="FE307" s="744"/>
      <c r="FF307" s="728"/>
      <c r="FG307" s="728"/>
      <c r="FH307" s="728"/>
      <c r="FI307" s="730"/>
      <c r="FJ307" s="729"/>
      <c r="FK307" s="218"/>
      <c r="FL307" s="728"/>
      <c r="FM307" s="728"/>
      <c r="FN307" s="728"/>
      <c r="FO307" s="728"/>
      <c r="FP307" s="744"/>
      <c r="FQ307" s="728"/>
      <c r="FR307" s="728"/>
      <c r="FS307" s="728"/>
      <c r="FT307" s="730"/>
      <c r="FU307" s="729"/>
      <c r="FV307" s="218"/>
      <c r="FW307" s="231"/>
      <c r="FX307" s="231"/>
      <c r="FY307" s="231"/>
      <c r="FZ307" s="231"/>
      <c r="GA307" s="231"/>
      <c r="GB307" s="231"/>
    </row>
    <row r="308" spans="1:187" ht="45" hidden="1" outlineLevel="1">
      <c r="A308" s="720"/>
      <c r="B308" s="777">
        <v>5</v>
      </c>
      <c r="C308" s="782" t="s">
        <v>5</v>
      </c>
      <c r="D308" s="231" t="s">
        <v>313</v>
      </c>
      <c r="E308" s="816" t="s">
        <v>564</v>
      </c>
      <c r="F308" s="791" t="s">
        <v>217</v>
      </c>
      <c r="G308" s="791"/>
      <c r="H308" s="791"/>
      <c r="I308" s="791"/>
      <c r="J308" s="326"/>
      <c r="K308" s="792"/>
      <c r="L308" s="792"/>
      <c r="M308" s="792"/>
      <c r="N308" s="793"/>
      <c r="O308" s="794"/>
      <c r="P308" s="791"/>
      <c r="Q308" s="791"/>
      <c r="R308" s="791"/>
      <c r="S308" s="791"/>
      <c r="T308" s="791"/>
      <c r="U308" s="791"/>
      <c r="V308" s="791"/>
      <c r="W308" s="767"/>
      <c r="X308" s="767"/>
      <c r="Y308" s="767"/>
      <c r="Z308" s="767"/>
      <c r="AA308" s="767"/>
      <c r="AB308" s="767"/>
      <c r="AC308" s="767"/>
      <c r="AD308" s="767"/>
      <c r="AE308" s="767"/>
      <c r="AF308" s="767"/>
      <c r="AG308" s="767"/>
      <c r="AH308" s="767"/>
      <c r="AI308" s="767"/>
      <c r="AJ308" s="767"/>
      <c r="AK308" s="767"/>
      <c r="AL308" s="767"/>
      <c r="AM308" s="767"/>
      <c r="AN308" s="767"/>
      <c r="AO308" s="767"/>
      <c r="AP308" s="767"/>
      <c r="AQ308" s="767"/>
      <c r="AR308" s="767"/>
      <c r="AS308" s="767"/>
      <c r="AT308" s="788"/>
      <c r="AU308" s="728"/>
      <c r="AV308" s="728"/>
      <c r="AW308" s="728"/>
      <c r="AX308" s="728"/>
      <c r="AY308" s="728"/>
      <c r="AZ308" s="728"/>
      <c r="BA308" s="728"/>
      <c r="BB308" s="729"/>
      <c r="BC308" s="730"/>
      <c r="BD308" s="729"/>
      <c r="BE308" s="207"/>
      <c r="BF308" s="731"/>
      <c r="BG308" s="731"/>
      <c r="BH308" s="731"/>
      <c r="BI308" s="731"/>
      <c r="BJ308" s="731"/>
      <c r="BK308" s="731"/>
      <c r="BL308" s="731"/>
      <c r="BM308" s="731"/>
      <c r="BN308" s="732"/>
      <c r="BO308" s="210"/>
      <c r="BP308" s="207"/>
      <c r="BQ308" s="733"/>
      <c r="BR308" s="733"/>
      <c r="BS308" s="733"/>
      <c r="BT308" s="733"/>
      <c r="BU308" s="733"/>
      <c r="BV308" s="733"/>
      <c r="BW308" s="733"/>
      <c r="BX308" s="733"/>
      <c r="BY308" s="734"/>
      <c r="BZ308" s="735"/>
      <c r="CA308" s="207"/>
      <c r="CB308" s="736"/>
      <c r="CC308" s="736"/>
      <c r="CD308" s="736"/>
      <c r="CE308" s="736"/>
      <c r="CF308" s="737"/>
      <c r="CG308" s="736"/>
      <c r="CH308" s="736"/>
      <c r="CI308" s="736"/>
      <c r="CJ308" s="738"/>
      <c r="CK308" s="739"/>
      <c r="CL308" s="218"/>
      <c r="CM308" s="740"/>
      <c r="CN308" s="740"/>
      <c r="CO308" s="740"/>
      <c r="CP308" s="740"/>
      <c r="CQ308" s="741"/>
      <c r="CR308" s="740"/>
      <c r="CS308" s="740"/>
      <c r="CT308" s="740"/>
      <c r="CU308" s="742"/>
      <c r="CV308" s="743"/>
      <c r="CW308" s="218"/>
      <c r="CX308" s="728"/>
      <c r="CY308" s="728"/>
      <c r="CZ308" s="728"/>
      <c r="DA308" s="728"/>
      <c r="DB308" s="744"/>
      <c r="DC308" s="728"/>
      <c r="DD308" s="728"/>
      <c r="DE308" s="728"/>
      <c r="DF308" s="730"/>
      <c r="DG308" s="729"/>
      <c r="DH308" s="218"/>
      <c r="DI308" s="731"/>
      <c r="DJ308" s="731"/>
      <c r="DK308" s="731"/>
      <c r="DL308" s="731"/>
      <c r="DM308" s="745"/>
      <c r="DN308" s="731"/>
      <c r="DO308" s="731"/>
      <c r="DP308" s="731"/>
      <c r="DQ308" s="732"/>
      <c r="DR308" s="746"/>
      <c r="DS308" s="218"/>
      <c r="DT308" s="728"/>
      <c r="DU308" s="728"/>
      <c r="DV308" s="728"/>
      <c r="DW308" s="728"/>
      <c r="DX308" s="744"/>
      <c r="DY308" s="728"/>
      <c r="DZ308" s="728"/>
      <c r="EA308" s="728"/>
      <c r="EB308" s="730"/>
      <c r="EC308" s="729"/>
      <c r="ED308" s="218"/>
      <c r="EE308" s="728"/>
      <c r="EF308" s="728"/>
      <c r="EG308" s="728"/>
      <c r="EH308" s="728"/>
      <c r="EI308" s="744"/>
      <c r="EJ308" s="728"/>
      <c r="EK308" s="728"/>
      <c r="EL308" s="728"/>
      <c r="EM308" s="730"/>
      <c r="EN308" s="729"/>
      <c r="EO308" s="218"/>
      <c r="EP308" s="747"/>
      <c r="EQ308" s="747"/>
      <c r="ER308" s="747"/>
      <c r="ES308" s="747"/>
      <c r="ET308" s="748"/>
      <c r="EU308" s="747"/>
      <c r="EV308" s="747"/>
      <c r="EW308" s="747"/>
      <c r="EX308" s="749"/>
      <c r="EY308" s="750"/>
      <c r="EZ308" s="218"/>
      <c r="FA308" s="728"/>
      <c r="FB308" s="728"/>
      <c r="FC308" s="728"/>
      <c r="FD308" s="728"/>
      <c r="FE308" s="744"/>
      <c r="FF308" s="728"/>
      <c r="FG308" s="728"/>
      <c r="FH308" s="728"/>
      <c r="FI308" s="730"/>
      <c r="FJ308" s="729"/>
      <c r="FK308" s="218"/>
      <c r="FL308" s="728"/>
      <c r="FM308" s="728"/>
      <c r="FN308" s="728"/>
      <c r="FO308" s="728"/>
      <c r="FP308" s="744"/>
      <c r="FQ308" s="728"/>
      <c r="FR308" s="728"/>
      <c r="FS308" s="728"/>
      <c r="FT308" s="730"/>
      <c r="FU308" s="729"/>
      <c r="FV308" s="218"/>
      <c r="FW308" s="231"/>
      <c r="FX308" s="231"/>
      <c r="FY308" s="231"/>
      <c r="FZ308" s="231"/>
      <c r="GA308" s="231"/>
      <c r="GB308" s="231"/>
    </row>
    <row r="309" spans="1:187" ht="90" hidden="1" outlineLevel="1">
      <c r="A309" s="720"/>
      <c r="B309" s="777">
        <v>6</v>
      </c>
      <c r="C309" s="782" t="s">
        <v>0</v>
      </c>
      <c r="D309" s="231" t="s">
        <v>565</v>
      </c>
      <c r="E309" s="816" t="s">
        <v>648</v>
      </c>
      <c r="F309" s="791" t="s">
        <v>217</v>
      </c>
      <c r="G309" s="791"/>
      <c r="H309" s="791"/>
      <c r="I309" s="791"/>
      <c r="J309" s="326"/>
      <c r="K309" s="792"/>
      <c r="L309" s="792"/>
      <c r="M309" s="792"/>
      <c r="N309" s="793"/>
      <c r="O309" s="794"/>
      <c r="P309" s="791"/>
      <c r="Q309" s="791"/>
      <c r="R309" s="791"/>
      <c r="S309" s="791"/>
      <c r="T309" s="791"/>
      <c r="U309" s="791"/>
      <c r="V309" s="791"/>
      <c r="W309" s="767"/>
      <c r="X309" s="767"/>
      <c r="Y309" s="767"/>
      <c r="Z309" s="767"/>
      <c r="AA309" s="767"/>
      <c r="AB309" s="767"/>
      <c r="AC309" s="767"/>
      <c r="AD309" s="767"/>
      <c r="AE309" s="767"/>
      <c r="AF309" s="767"/>
      <c r="AG309" s="767"/>
      <c r="AH309" s="767"/>
      <c r="AI309" s="767"/>
      <c r="AJ309" s="767"/>
      <c r="AK309" s="767"/>
      <c r="AL309" s="767"/>
      <c r="AM309" s="767"/>
      <c r="AN309" s="767"/>
      <c r="AO309" s="767"/>
      <c r="AP309" s="767"/>
      <c r="AQ309" s="767"/>
      <c r="AR309" s="767"/>
      <c r="AS309" s="767"/>
      <c r="AT309" s="788"/>
      <c r="AU309" s="728"/>
      <c r="AV309" s="728"/>
      <c r="AW309" s="728"/>
      <c r="AX309" s="728"/>
      <c r="AY309" s="728"/>
      <c r="AZ309" s="728"/>
      <c r="BA309" s="728"/>
      <c r="BB309" s="729"/>
      <c r="BC309" s="730"/>
      <c r="BD309" s="729"/>
      <c r="BE309" s="207"/>
      <c r="BF309" s="731"/>
      <c r="BG309" s="731"/>
      <c r="BH309" s="731"/>
      <c r="BI309" s="731"/>
      <c r="BJ309" s="731"/>
      <c r="BK309" s="731"/>
      <c r="BL309" s="731"/>
      <c r="BM309" s="731"/>
      <c r="BN309" s="732"/>
      <c r="BO309" s="210"/>
      <c r="BP309" s="207"/>
      <c r="BQ309" s="733"/>
      <c r="BR309" s="733"/>
      <c r="BS309" s="733"/>
      <c r="BT309" s="733"/>
      <c r="BU309" s="733"/>
      <c r="BV309" s="733"/>
      <c r="BW309" s="733"/>
      <c r="BX309" s="733"/>
      <c r="BY309" s="734"/>
      <c r="BZ309" s="735"/>
      <c r="CA309" s="207"/>
      <c r="CB309" s="736"/>
      <c r="CC309" s="736"/>
      <c r="CD309" s="736"/>
      <c r="CE309" s="736"/>
      <c r="CF309" s="737"/>
      <c r="CG309" s="736"/>
      <c r="CH309" s="736"/>
      <c r="CI309" s="736"/>
      <c r="CJ309" s="738"/>
      <c r="CK309" s="739"/>
      <c r="CL309" s="218"/>
      <c r="CM309" s="740"/>
      <c r="CN309" s="740"/>
      <c r="CO309" s="740"/>
      <c r="CP309" s="740"/>
      <c r="CQ309" s="741"/>
      <c r="CR309" s="740"/>
      <c r="CS309" s="740"/>
      <c r="CT309" s="740"/>
      <c r="CU309" s="742"/>
      <c r="CV309" s="743"/>
      <c r="CW309" s="218"/>
      <c r="CX309" s="728"/>
      <c r="CY309" s="728"/>
      <c r="CZ309" s="728"/>
      <c r="DA309" s="728"/>
      <c r="DB309" s="744"/>
      <c r="DC309" s="728"/>
      <c r="DD309" s="728"/>
      <c r="DE309" s="728"/>
      <c r="DF309" s="730"/>
      <c r="DG309" s="729"/>
      <c r="DH309" s="218"/>
      <c r="DI309" s="731"/>
      <c r="DJ309" s="731"/>
      <c r="DK309" s="731"/>
      <c r="DL309" s="731"/>
      <c r="DM309" s="745"/>
      <c r="DN309" s="731"/>
      <c r="DO309" s="731"/>
      <c r="DP309" s="731"/>
      <c r="DQ309" s="732"/>
      <c r="DR309" s="746"/>
      <c r="DS309" s="218"/>
      <c r="DT309" s="728"/>
      <c r="DU309" s="728"/>
      <c r="DV309" s="728"/>
      <c r="DW309" s="728"/>
      <c r="DX309" s="744"/>
      <c r="DY309" s="728"/>
      <c r="DZ309" s="728"/>
      <c r="EA309" s="728"/>
      <c r="EB309" s="730"/>
      <c r="EC309" s="729"/>
      <c r="ED309" s="218"/>
      <c r="EE309" s="728"/>
      <c r="EF309" s="728"/>
      <c r="EG309" s="728"/>
      <c r="EH309" s="728"/>
      <c r="EI309" s="744"/>
      <c r="EJ309" s="728"/>
      <c r="EK309" s="728"/>
      <c r="EL309" s="728"/>
      <c r="EM309" s="730"/>
      <c r="EN309" s="729"/>
      <c r="EO309" s="218"/>
      <c r="EP309" s="747"/>
      <c r="EQ309" s="747"/>
      <c r="ER309" s="747"/>
      <c r="ES309" s="747"/>
      <c r="ET309" s="748"/>
      <c r="EU309" s="747"/>
      <c r="EV309" s="747"/>
      <c r="EW309" s="747"/>
      <c r="EX309" s="749"/>
      <c r="EY309" s="750"/>
      <c r="EZ309" s="218"/>
      <c r="FA309" s="728"/>
      <c r="FB309" s="728"/>
      <c r="FC309" s="728"/>
      <c r="FD309" s="728"/>
      <c r="FE309" s="744"/>
      <c r="FF309" s="728"/>
      <c r="FG309" s="728"/>
      <c r="FH309" s="728"/>
      <c r="FI309" s="730"/>
      <c r="FJ309" s="729"/>
      <c r="FK309" s="218"/>
      <c r="FL309" s="728"/>
      <c r="FM309" s="728"/>
      <c r="FN309" s="728"/>
      <c r="FO309" s="728"/>
      <c r="FP309" s="744"/>
      <c r="FQ309" s="728"/>
      <c r="FR309" s="728"/>
      <c r="FS309" s="728"/>
      <c r="FT309" s="730"/>
      <c r="FU309" s="729"/>
      <c r="FV309" s="218"/>
      <c r="FW309" s="231"/>
      <c r="FX309" s="231"/>
      <c r="FY309" s="231"/>
      <c r="FZ309" s="231"/>
      <c r="GA309" s="231"/>
      <c r="GB309" s="231"/>
    </row>
    <row r="310" spans="1:187" ht="90" hidden="1" outlineLevel="1">
      <c r="A310" s="720"/>
      <c r="B310" s="777">
        <v>7</v>
      </c>
      <c r="C310" s="777" t="s">
        <v>90</v>
      </c>
      <c r="D310" s="231" t="s">
        <v>90</v>
      </c>
      <c r="E310" s="816" t="s">
        <v>669</v>
      </c>
      <c r="F310" s="791" t="s">
        <v>217</v>
      </c>
      <c r="G310" s="791"/>
      <c r="H310" s="791"/>
      <c r="I310" s="791"/>
      <c r="J310" s="326"/>
      <c r="K310" s="792"/>
      <c r="L310" s="792"/>
      <c r="M310" s="792"/>
      <c r="N310" s="793"/>
      <c r="O310" s="794"/>
      <c r="P310" s="791"/>
      <c r="Q310" s="791"/>
      <c r="R310" s="791"/>
      <c r="S310" s="791"/>
      <c r="T310" s="791"/>
      <c r="U310" s="791"/>
      <c r="V310" s="791"/>
      <c r="W310" s="767"/>
      <c r="X310" s="767"/>
      <c r="Y310" s="767"/>
      <c r="Z310" s="767"/>
      <c r="AA310" s="767"/>
      <c r="AB310" s="767"/>
      <c r="AC310" s="767"/>
      <c r="AD310" s="767"/>
      <c r="AE310" s="767"/>
      <c r="AF310" s="767"/>
      <c r="AG310" s="767"/>
      <c r="AH310" s="767"/>
      <c r="AI310" s="767"/>
      <c r="AJ310" s="767"/>
      <c r="AK310" s="767"/>
      <c r="AL310" s="767"/>
      <c r="AM310" s="767"/>
      <c r="AN310" s="767"/>
      <c r="AO310" s="767"/>
      <c r="AP310" s="767"/>
      <c r="AQ310" s="767"/>
      <c r="AR310" s="767"/>
      <c r="AS310" s="767"/>
      <c r="AT310" s="788"/>
      <c r="AU310" s="728"/>
      <c r="AV310" s="728"/>
      <c r="AW310" s="728"/>
      <c r="AX310" s="728"/>
      <c r="AY310" s="728"/>
      <c r="AZ310" s="728"/>
      <c r="BA310" s="728"/>
      <c r="BB310" s="729"/>
      <c r="BC310" s="730"/>
      <c r="BD310" s="729"/>
      <c r="BE310" s="207"/>
      <c r="BF310" s="731"/>
      <c r="BG310" s="731"/>
      <c r="BH310" s="731"/>
      <c r="BI310" s="731"/>
      <c r="BJ310" s="731"/>
      <c r="BK310" s="731"/>
      <c r="BL310" s="731"/>
      <c r="BM310" s="731"/>
      <c r="BN310" s="732"/>
      <c r="BO310" s="210"/>
      <c r="BP310" s="207"/>
      <c r="BQ310" s="733"/>
      <c r="BR310" s="733"/>
      <c r="BS310" s="733"/>
      <c r="BT310" s="733"/>
      <c r="BU310" s="733"/>
      <c r="BV310" s="733"/>
      <c r="BW310" s="733"/>
      <c r="BX310" s="733"/>
      <c r="BY310" s="734"/>
      <c r="BZ310" s="735"/>
      <c r="CA310" s="207"/>
      <c r="CB310" s="736"/>
      <c r="CC310" s="736"/>
      <c r="CD310" s="736"/>
      <c r="CE310" s="736"/>
      <c r="CF310" s="737"/>
      <c r="CG310" s="736"/>
      <c r="CH310" s="736"/>
      <c r="CI310" s="736"/>
      <c r="CJ310" s="738"/>
      <c r="CK310" s="739"/>
      <c r="CL310" s="218"/>
      <c r="CM310" s="740"/>
      <c r="CN310" s="740"/>
      <c r="CO310" s="740"/>
      <c r="CP310" s="740"/>
      <c r="CQ310" s="741"/>
      <c r="CR310" s="740"/>
      <c r="CS310" s="740"/>
      <c r="CT310" s="740"/>
      <c r="CU310" s="742"/>
      <c r="CV310" s="743"/>
      <c r="CW310" s="218"/>
      <c r="CX310" s="728"/>
      <c r="CY310" s="728"/>
      <c r="CZ310" s="728"/>
      <c r="DA310" s="728"/>
      <c r="DB310" s="744"/>
      <c r="DC310" s="728"/>
      <c r="DD310" s="728"/>
      <c r="DE310" s="728"/>
      <c r="DF310" s="730"/>
      <c r="DG310" s="729"/>
      <c r="DH310" s="218"/>
      <c r="DI310" s="731"/>
      <c r="DJ310" s="731"/>
      <c r="DK310" s="731"/>
      <c r="DL310" s="731"/>
      <c r="DM310" s="745"/>
      <c r="DN310" s="731"/>
      <c r="DO310" s="731"/>
      <c r="DP310" s="731"/>
      <c r="DQ310" s="732"/>
      <c r="DR310" s="746"/>
      <c r="DS310" s="218"/>
      <c r="DT310" s="728"/>
      <c r="DU310" s="728"/>
      <c r="DV310" s="728"/>
      <c r="DW310" s="728"/>
      <c r="DX310" s="744"/>
      <c r="DY310" s="728"/>
      <c r="DZ310" s="728"/>
      <c r="EA310" s="728"/>
      <c r="EB310" s="730"/>
      <c r="EC310" s="729"/>
      <c r="ED310" s="218"/>
      <c r="EE310" s="728"/>
      <c r="EF310" s="728"/>
      <c r="EG310" s="728"/>
      <c r="EH310" s="728"/>
      <c r="EI310" s="744"/>
      <c r="EJ310" s="728"/>
      <c r="EK310" s="728"/>
      <c r="EL310" s="728"/>
      <c r="EM310" s="730"/>
      <c r="EN310" s="729"/>
      <c r="EO310" s="218"/>
      <c r="EP310" s="747"/>
      <c r="EQ310" s="747"/>
      <c r="ER310" s="747"/>
      <c r="ES310" s="747"/>
      <c r="ET310" s="748"/>
      <c r="EU310" s="747"/>
      <c r="EV310" s="747"/>
      <c r="EW310" s="747"/>
      <c r="EX310" s="749"/>
      <c r="EY310" s="750"/>
      <c r="EZ310" s="218"/>
      <c r="FA310" s="728"/>
      <c r="FB310" s="728"/>
      <c r="FC310" s="728"/>
      <c r="FD310" s="728"/>
      <c r="FE310" s="744"/>
      <c r="FF310" s="728"/>
      <c r="FG310" s="728"/>
      <c r="FH310" s="728"/>
      <c r="FI310" s="730"/>
      <c r="FJ310" s="729"/>
      <c r="FK310" s="218"/>
      <c r="FL310" s="728"/>
      <c r="FM310" s="728"/>
      <c r="FN310" s="728"/>
      <c r="FO310" s="728"/>
      <c r="FP310" s="744"/>
      <c r="FQ310" s="728"/>
      <c r="FR310" s="728"/>
      <c r="FS310" s="728"/>
      <c r="FT310" s="730"/>
      <c r="FU310" s="729"/>
      <c r="FV310" s="218"/>
      <c r="FW310" s="231"/>
      <c r="FX310" s="231"/>
      <c r="FY310" s="231"/>
      <c r="FZ310" s="231"/>
      <c r="GA310" s="231"/>
      <c r="GB310" s="231"/>
    </row>
    <row r="311" spans="1:187" ht="75" hidden="1" outlineLevel="1">
      <c r="A311" s="720"/>
      <c r="B311" s="777">
        <v>8</v>
      </c>
      <c r="C311" s="777" t="s">
        <v>319</v>
      </c>
      <c r="D311" s="231" t="s">
        <v>309</v>
      </c>
      <c r="E311" s="816" t="s">
        <v>356</v>
      </c>
      <c r="F311" s="791" t="s">
        <v>217</v>
      </c>
      <c r="G311" s="791"/>
      <c r="H311" s="791"/>
      <c r="I311" s="791"/>
      <c r="J311" s="326"/>
      <c r="K311" s="792"/>
      <c r="L311" s="792"/>
      <c r="M311" s="792"/>
      <c r="N311" s="793"/>
      <c r="O311" s="794"/>
      <c r="P311" s="791"/>
      <c r="Q311" s="791"/>
      <c r="R311" s="791"/>
      <c r="S311" s="791"/>
      <c r="T311" s="791"/>
      <c r="U311" s="791"/>
      <c r="V311" s="791"/>
      <c r="W311" s="767"/>
      <c r="X311" s="767"/>
      <c r="Y311" s="767"/>
      <c r="Z311" s="767"/>
      <c r="AA311" s="767"/>
      <c r="AB311" s="767"/>
      <c r="AC311" s="767"/>
      <c r="AD311" s="767"/>
      <c r="AE311" s="767"/>
      <c r="AF311" s="767"/>
      <c r="AG311" s="767"/>
      <c r="AH311" s="767"/>
      <c r="AI311" s="767"/>
      <c r="AJ311" s="767"/>
      <c r="AK311" s="767"/>
      <c r="AL311" s="767"/>
      <c r="AM311" s="767"/>
      <c r="AN311" s="767"/>
      <c r="AO311" s="767"/>
      <c r="AP311" s="767"/>
      <c r="AQ311" s="767"/>
      <c r="AR311" s="767"/>
      <c r="AS311" s="767"/>
      <c r="AT311" s="788"/>
      <c r="AU311" s="728"/>
      <c r="AV311" s="728"/>
      <c r="AW311" s="728"/>
      <c r="AX311" s="728"/>
      <c r="AY311" s="728"/>
      <c r="AZ311" s="728"/>
      <c r="BA311" s="728"/>
      <c r="BB311" s="729"/>
      <c r="BC311" s="730"/>
      <c r="BD311" s="729"/>
      <c r="BE311" s="207"/>
      <c r="BF311" s="731"/>
      <c r="BG311" s="731"/>
      <c r="BH311" s="731"/>
      <c r="BI311" s="731"/>
      <c r="BJ311" s="731"/>
      <c r="BK311" s="731"/>
      <c r="BL311" s="731"/>
      <c r="BM311" s="731"/>
      <c r="BN311" s="732"/>
      <c r="BO311" s="210"/>
      <c r="BP311" s="207"/>
      <c r="BQ311" s="733"/>
      <c r="BR311" s="733"/>
      <c r="BS311" s="733"/>
      <c r="BT311" s="733"/>
      <c r="BU311" s="733"/>
      <c r="BV311" s="733"/>
      <c r="BW311" s="733"/>
      <c r="BX311" s="733"/>
      <c r="BY311" s="734"/>
      <c r="BZ311" s="735"/>
      <c r="CA311" s="207"/>
      <c r="CB311" s="736"/>
      <c r="CC311" s="736"/>
      <c r="CD311" s="736"/>
      <c r="CE311" s="736"/>
      <c r="CF311" s="737"/>
      <c r="CG311" s="736"/>
      <c r="CH311" s="736"/>
      <c r="CI311" s="736"/>
      <c r="CJ311" s="738"/>
      <c r="CK311" s="739"/>
      <c r="CL311" s="218"/>
      <c r="CM311" s="740"/>
      <c r="CN311" s="740"/>
      <c r="CO311" s="740"/>
      <c r="CP311" s="740"/>
      <c r="CQ311" s="741"/>
      <c r="CR311" s="740"/>
      <c r="CS311" s="740"/>
      <c r="CT311" s="740"/>
      <c r="CU311" s="742"/>
      <c r="CV311" s="743"/>
      <c r="CW311" s="218"/>
      <c r="CX311" s="728"/>
      <c r="CY311" s="728"/>
      <c r="CZ311" s="728"/>
      <c r="DA311" s="728"/>
      <c r="DB311" s="744"/>
      <c r="DC311" s="728"/>
      <c r="DD311" s="728"/>
      <c r="DE311" s="728"/>
      <c r="DF311" s="730"/>
      <c r="DG311" s="729"/>
      <c r="DH311" s="218"/>
      <c r="DI311" s="731"/>
      <c r="DJ311" s="731"/>
      <c r="DK311" s="731"/>
      <c r="DL311" s="731"/>
      <c r="DM311" s="745"/>
      <c r="DN311" s="731"/>
      <c r="DO311" s="731"/>
      <c r="DP311" s="731"/>
      <c r="DQ311" s="732"/>
      <c r="DR311" s="746"/>
      <c r="DS311" s="218"/>
      <c r="DT311" s="728"/>
      <c r="DU311" s="728"/>
      <c r="DV311" s="728"/>
      <c r="DW311" s="728"/>
      <c r="DX311" s="744"/>
      <c r="DY311" s="728"/>
      <c r="DZ311" s="728"/>
      <c r="EA311" s="728"/>
      <c r="EB311" s="730"/>
      <c r="EC311" s="729"/>
      <c r="ED311" s="218"/>
      <c r="EE311" s="728"/>
      <c r="EF311" s="728"/>
      <c r="EG311" s="728"/>
      <c r="EH311" s="728"/>
      <c r="EI311" s="744"/>
      <c r="EJ311" s="728"/>
      <c r="EK311" s="728"/>
      <c r="EL311" s="728"/>
      <c r="EM311" s="730"/>
      <c r="EN311" s="729"/>
      <c r="EO311" s="218"/>
      <c r="EP311" s="747"/>
      <c r="EQ311" s="747"/>
      <c r="ER311" s="747"/>
      <c r="ES311" s="747"/>
      <c r="ET311" s="748"/>
      <c r="EU311" s="747"/>
      <c r="EV311" s="747"/>
      <c r="EW311" s="747"/>
      <c r="EX311" s="749"/>
      <c r="EY311" s="750"/>
      <c r="EZ311" s="218"/>
      <c r="FA311" s="728"/>
      <c r="FB311" s="728"/>
      <c r="FC311" s="728"/>
      <c r="FD311" s="728"/>
      <c r="FE311" s="744"/>
      <c r="FF311" s="728"/>
      <c r="FG311" s="728"/>
      <c r="FH311" s="728"/>
      <c r="FI311" s="730"/>
      <c r="FJ311" s="729"/>
      <c r="FK311" s="218"/>
      <c r="FL311" s="728"/>
      <c r="FM311" s="728"/>
      <c r="FN311" s="728"/>
      <c r="FO311" s="728"/>
      <c r="FP311" s="744"/>
      <c r="FQ311" s="728"/>
      <c r="FR311" s="728"/>
      <c r="FS311" s="728"/>
      <c r="FT311" s="730"/>
      <c r="FU311" s="729"/>
      <c r="FV311" s="218"/>
      <c r="FW311" s="231"/>
      <c r="FX311" s="231"/>
      <c r="FY311" s="231"/>
      <c r="FZ311" s="231"/>
      <c r="GA311" s="231"/>
      <c r="GB311" s="231"/>
    </row>
    <row r="312" spans="1:187" ht="45" hidden="1" outlineLevel="1">
      <c r="A312" s="720"/>
      <c r="B312" s="777">
        <v>9</v>
      </c>
      <c r="C312" s="777" t="s">
        <v>2539</v>
      </c>
      <c r="D312" s="231" t="s">
        <v>2354</v>
      </c>
      <c r="E312" s="816" t="s">
        <v>2355</v>
      </c>
      <c r="F312" s="791" t="s">
        <v>217</v>
      </c>
      <c r="G312" s="791"/>
      <c r="H312" s="791"/>
      <c r="I312" s="791"/>
      <c r="J312" s="326"/>
      <c r="K312" s="792"/>
      <c r="L312" s="792"/>
      <c r="M312" s="792"/>
      <c r="N312" s="793"/>
      <c r="O312" s="794"/>
      <c r="P312" s="791"/>
      <c r="Q312" s="791"/>
      <c r="R312" s="791"/>
      <c r="S312" s="791"/>
      <c r="T312" s="791"/>
      <c r="U312" s="791"/>
      <c r="V312" s="791"/>
      <c r="W312" s="767"/>
      <c r="X312" s="767"/>
      <c r="Y312" s="767"/>
      <c r="Z312" s="767"/>
      <c r="AA312" s="767"/>
      <c r="AB312" s="767"/>
      <c r="AC312" s="767"/>
      <c r="AD312" s="767"/>
      <c r="AE312" s="767"/>
      <c r="AF312" s="767"/>
      <c r="AG312" s="767"/>
      <c r="AH312" s="767"/>
      <c r="AI312" s="767"/>
      <c r="AJ312" s="767"/>
      <c r="AK312" s="767"/>
      <c r="AL312" s="767"/>
      <c r="AM312" s="767"/>
      <c r="AN312" s="767"/>
      <c r="AO312" s="767"/>
      <c r="AP312" s="767"/>
      <c r="AQ312" s="767"/>
      <c r="AR312" s="767"/>
      <c r="AS312" s="767"/>
      <c r="AT312" s="788"/>
      <c r="AU312" s="728"/>
      <c r="AV312" s="728"/>
      <c r="AW312" s="728"/>
      <c r="AX312" s="728"/>
      <c r="AY312" s="728"/>
      <c r="AZ312" s="728"/>
      <c r="BA312" s="728"/>
      <c r="BB312" s="729"/>
      <c r="BC312" s="730"/>
      <c r="BD312" s="729"/>
      <c r="BE312" s="207"/>
      <c r="BF312" s="731"/>
      <c r="BG312" s="731"/>
      <c r="BH312" s="731"/>
      <c r="BI312" s="731"/>
      <c r="BJ312" s="731"/>
      <c r="BK312" s="731"/>
      <c r="BL312" s="731"/>
      <c r="BM312" s="731"/>
      <c r="BN312" s="732"/>
      <c r="BO312" s="210"/>
      <c r="BP312" s="207"/>
      <c r="BQ312" s="733"/>
      <c r="BR312" s="733"/>
      <c r="BS312" s="733"/>
      <c r="BT312" s="733"/>
      <c r="BU312" s="733"/>
      <c r="BV312" s="733"/>
      <c r="BW312" s="733"/>
      <c r="BX312" s="733"/>
      <c r="BY312" s="734"/>
      <c r="BZ312" s="735"/>
      <c r="CA312" s="207"/>
      <c r="CB312" s="736"/>
      <c r="CC312" s="736"/>
      <c r="CD312" s="736"/>
      <c r="CE312" s="736"/>
      <c r="CF312" s="737"/>
      <c r="CG312" s="736"/>
      <c r="CH312" s="736"/>
      <c r="CI312" s="736"/>
      <c r="CJ312" s="738"/>
      <c r="CK312" s="739"/>
      <c r="CL312" s="218"/>
      <c r="CM312" s="740"/>
      <c r="CN312" s="740"/>
      <c r="CO312" s="740"/>
      <c r="CP312" s="740"/>
      <c r="CQ312" s="741"/>
      <c r="CR312" s="740"/>
      <c r="CS312" s="740"/>
      <c r="CT312" s="740"/>
      <c r="CU312" s="742"/>
      <c r="CV312" s="743"/>
      <c r="CW312" s="218"/>
      <c r="CX312" s="728"/>
      <c r="CY312" s="728"/>
      <c r="CZ312" s="728"/>
      <c r="DA312" s="728"/>
      <c r="DB312" s="744"/>
      <c r="DC312" s="728"/>
      <c r="DD312" s="728"/>
      <c r="DE312" s="728"/>
      <c r="DF312" s="730"/>
      <c r="DG312" s="729"/>
      <c r="DH312" s="218"/>
      <c r="DI312" s="731"/>
      <c r="DJ312" s="731"/>
      <c r="DK312" s="731"/>
      <c r="DL312" s="731"/>
      <c r="DM312" s="745"/>
      <c r="DN312" s="731"/>
      <c r="DO312" s="731"/>
      <c r="DP312" s="731"/>
      <c r="DQ312" s="732"/>
      <c r="DR312" s="746"/>
      <c r="DS312" s="218"/>
      <c r="DT312" s="728"/>
      <c r="DU312" s="728"/>
      <c r="DV312" s="728"/>
      <c r="DW312" s="728"/>
      <c r="DX312" s="744"/>
      <c r="DY312" s="728"/>
      <c r="DZ312" s="728"/>
      <c r="EA312" s="728"/>
      <c r="EB312" s="730"/>
      <c r="EC312" s="729"/>
      <c r="ED312" s="218"/>
      <c r="EE312" s="728"/>
      <c r="EF312" s="728"/>
      <c r="EG312" s="728"/>
      <c r="EH312" s="728"/>
      <c r="EI312" s="744"/>
      <c r="EJ312" s="728"/>
      <c r="EK312" s="728"/>
      <c r="EL312" s="728"/>
      <c r="EM312" s="730"/>
      <c r="EN312" s="729"/>
      <c r="EO312" s="218"/>
      <c r="EP312" s="747"/>
      <c r="EQ312" s="747"/>
      <c r="ER312" s="747"/>
      <c r="ES312" s="747"/>
      <c r="ET312" s="748"/>
      <c r="EU312" s="747"/>
      <c r="EV312" s="747"/>
      <c r="EW312" s="747"/>
      <c r="EX312" s="749"/>
      <c r="EY312" s="750"/>
      <c r="EZ312" s="218"/>
      <c r="FA312" s="728"/>
      <c r="FB312" s="728"/>
      <c r="FC312" s="728"/>
      <c r="FD312" s="728"/>
      <c r="FE312" s="744"/>
      <c r="FF312" s="728"/>
      <c r="FG312" s="728"/>
      <c r="FH312" s="728"/>
      <c r="FI312" s="730"/>
      <c r="FJ312" s="729"/>
      <c r="FK312" s="218"/>
      <c r="FL312" s="728"/>
      <c r="FM312" s="728"/>
      <c r="FN312" s="728"/>
      <c r="FO312" s="728"/>
      <c r="FP312" s="744"/>
      <c r="FQ312" s="728"/>
      <c r="FR312" s="728"/>
      <c r="FS312" s="728"/>
      <c r="FT312" s="730"/>
      <c r="FU312" s="729"/>
      <c r="FV312" s="218"/>
      <c r="FW312" s="231"/>
      <c r="FX312" s="231"/>
      <c r="FY312" s="231"/>
      <c r="FZ312" s="231"/>
      <c r="GA312" s="231"/>
      <c r="GB312" s="231"/>
    </row>
    <row r="313" spans="1:187" ht="75" hidden="1" outlineLevel="1">
      <c r="A313" s="720"/>
      <c r="B313" s="777">
        <v>10</v>
      </c>
      <c r="C313" s="777" t="s">
        <v>319</v>
      </c>
      <c r="D313" s="231" t="s">
        <v>309</v>
      </c>
      <c r="E313" s="816" t="s">
        <v>356</v>
      </c>
      <c r="F313" s="791" t="s">
        <v>217</v>
      </c>
      <c r="G313" s="791"/>
      <c r="H313" s="791"/>
      <c r="I313" s="791"/>
      <c r="J313" s="326"/>
      <c r="K313" s="792"/>
      <c r="L313" s="792"/>
      <c r="M313" s="792"/>
      <c r="N313" s="793"/>
      <c r="O313" s="794"/>
      <c r="P313" s="791"/>
      <c r="Q313" s="791"/>
      <c r="R313" s="791"/>
      <c r="S313" s="791"/>
      <c r="T313" s="791"/>
      <c r="U313" s="791"/>
      <c r="V313" s="791"/>
      <c r="W313" s="767"/>
      <c r="X313" s="767"/>
      <c r="Y313" s="767"/>
      <c r="Z313" s="767"/>
      <c r="AA313" s="767"/>
      <c r="AB313" s="767"/>
      <c r="AC313" s="767"/>
      <c r="AD313" s="767"/>
      <c r="AE313" s="767"/>
      <c r="AF313" s="767"/>
      <c r="AG313" s="767"/>
      <c r="AH313" s="767"/>
      <c r="AI313" s="767"/>
      <c r="AJ313" s="767"/>
      <c r="AK313" s="767"/>
      <c r="AL313" s="767"/>
      <c r="AM313" s="767"/>
      <c r="AN313" s="767"/>
      <c r="AO313" s="767"/>
      <c r="AP313" s="767"/>
      <c r="AQ313" s="767"/>
      <c r="AR313" s="767"/>
      <c r="AS313" s="767"/>
      <c r="AT313" s="788"/>
      <c r="AU313" s="728"/>
      <c r="AV313" s="728"/>
      <c r="AW313" s="728"/>
      <c r="AX313" s="728"/>
      <c r="AY313" s="728"/>
      <c r="AZ313" s="728"/>
      <c r="BA313" s="728"/>
      <c r="BB313" s="729"/>
      <c r="BC313" s="730"/>
      <c r="BD313" s="729"/>
      <c r="BE313" s="207"/>
      <c r="BF313" s="731"/>
      <c r="BG313" s="731"/>
      <c r="BH313" s="731"/>
      <c r="BI313" s="731"/>
      <c r="BJ313" s="731"/>
      <c r="BK313" s="731"/>
      <c r="BL313" s="731"/>
      <c r="BM313" s="731"/>
      <c r="BN313" s="732"/>
      <c r="BO313" s="210"/>
      <c r="BP313" s="207"/>
      <c r="BQ313" s="733"/>
      <c r="BR313" s="733"/>
      <c r="BS313" s="733"/>
      <c r="BT313" s="733"/>
      <c r="BU313" s="733"/>
      <c r="BV313" s="733"/>
      <c r="BW313" s="733"/>
      <c r="BX313" s="733"/>
      <c r="BY313" s="734"/>
      <c r="BZ313" s="735"/>
      <c r="CA313" s="207"/>
      <c r="CB313" s="736"/>
      <c r="CC313" s="736"/>
      <c r="CD313" s="736"/>
      <c r="CE313" s="736"/>
      <c r="CF313" s="737"/>
      <c r="CG313" s="736"/>
      <c r="CH313" s="736"/>
      <c r="CI313" s="736"/>
      <c r="CJ313" s="738"/>
      <c r="CK313" s="739"/>
      <c r="CL313" s="218"/>
      <c r="CM313" s="740"/>
      <c r="CN313" s="740"/>
      <c r="CO313" s="740"/>
      <c r="CP313" s="740"/>
      <c r="CQ313" s="741"/>
      <c r="CR313" s="740"/>
      <c r="CS313" s="740"/>
      <c r="CT313" s="740"/>
      <c r="CU313" s="742"/>
      <c r="CV313" s="743"/>
      <c r="CW313" s="218"/>
      <c r="CX313" s="728"/>
      <c r="CY313" s="728"/>
      <c r="CZ313" s="728"/>
      <c r="DA313" s="728"/>
      <c r="DB313" s="744"/>
      <c r="DC313" s="728"/>
      <c r="DD313" s="728"/>
      <c r="DE313" s="728"/>
      <c r="DF313" s="730"/>
      <c r="DG313" s="729"/>
      <c r="DH313" s="218"/>
      <c r="DI313" s="731"/>
      <c r="DJ313" s="731"/>
      <c r="DK313" s="731"/>
      <c r="DL313" s="731"/>
      <c r="DM313" s="745"/>
      <c r="DN313" s="731"/>
      <c r="DO313" s="731"/>
      <c r="DP313" s="731"/>
      <c r="DQ313" s="732"/>
      <c r="DR313" s="746"/>
      <c r="DS313" s="218"/>
      <c r="DT313" s="728"/>
      <c r="DU313" s="728"/>
      <c r="DV313" s="728"/>
      <c r="DW313" s="728"/>
      <c r="DX313" s="744"/>
      <c r="DY313" s="728"/>
      <c r="DZ313" s="728"/>
      <c r="EA313" s="728"/>
      <c r="EB313" s="730"/>
      <c r="EC313" s="729"/>
      <c r="ED313" s="218"/>
      <c r="EE313" s="728"/>
      <c r="EF313" s="728"/>
      <c r="EG313" s="728"/>
      <c r="EH313" s="728"/>
      <c r="EI313" s="744"/>
      <c r="EJ313" s="728"/>
      <c r="EK313" s="728"/>
      <c r="EL313" s="728"/>
      <c r="EM313" s="730"/>
      <c r="EN313" s="729"/>
      <c r="EO313" s="218"/>
      <c r="EP313" s="747"/>
      <c r="EQ313" s="747"/>
      <c r="ER313" s="747"/>
      <c r="ES313" s="747"/>
      <c r="ET313" s="748"/>
      <c r="EU313" s="747"/>
      <c r="EV313" s="747"/>
      <c r="EW313" s="747"/>
      <c r="EX313" s="749"/>
      <c r="EY313" s="750"/>
      <c r="EZ313" s="218"/>
      <c r="FA313" s="728"/>
      <c r="FB313" s="728"/>
      <c r="FC313" s="728"/>
      <c r="FD313" s="728"/>
      <c r="FE313" s="744"/>
      <c r="FF313" s="728"/>
      <c r="FG313" s="728"/>
      <c r="FH313" s="728"/>
      <c r="FI313" s="730"/>
      <c r="FJ313" s="729"/>
      <c r="FK313" s="218"/>
      <c r="FL313" s="728"/>
      <c r="FM313" s="728"/>
      <c r="FN313" s="728"/>
      <c r="FO313" s="728"/>
      <c r="FP313" s="744"/>
      <c r="FQ313" s="728"/>
      <c r="FR313" s="728"/>
      <c r="FS313" s="728"/>
      <c r="FT313" s="730"/>
      <c r="FU313" s="729"/>
      <c r="FV313" s="218"/>
      <c r="FW313" s="231"/>
      <c r="FX313" s="231"/>
      <c r="FY313" s="231"/>
      <c r="FZ313" s="231"/>
      <c r="GA313" s="231"/>
      <c r="GB313" s="231"/>
    </row>
    <row r="314" spans="1:187" hidden="1" outlineLevel="1">
      <c r="A314" s="720"/>
      <c r="B314" s="720"/>
      <c r="C314" s="721"/>
      <c r="D314" s="721"/>
      <c r="E314" s="721"/>
      <c r="J314" s="201"/>
      <c r="K314" s="201"/>
      <c r="L314" s="201"/>
      <c r="M314" s="201"/>
      <c r="W314" s="201"/>
      <c r="X314" s="201"/>
      <c r="Y314" s="201"/>
      <c r="Z314" s="201"/>
      <c r="AA314" s="201"/>
      <c r="AB314" s="201"/>
      <c r="AC314" s="201"/>
      <c r="AD314" s="201"/>
      <c r="AE314" s="201"/>
      <c r="AF314" s="201"/>
      <c r="AG314" s="201"/>
      <c r="AH314" s="201"/>
      <c r="AI314" s="201"/>
      <c r="AJ314" s="201"/>
      <c r="AK314" s="201"/>
      <c r="AL314" s="201"/>
      <c r="AM314" s="201"/>
      <c r="AN314" s="201"/>
      <c r="AO314" s="201"/>
      <c r="AP314" s="201"/>
      <c r="AQ314" s="201"/>
      <c r="AR314" s="201"/>
      <c r="AS314" s="201"/>
      <c r="AT314" s="201"/>
      <c r="AU314" s="201"/>
      <c r="AV314" s="201"/>
      <c r="AW314" s="201"/>
      <c r="AX314" s="201"/>
      <c r="AY314" s="201"/>
      <c r="AZ314" s="201"/>
      <c r="BA314" s="201"/>
      <c r="BB314" s="201"/>
      <c r="BC314" s="201"/>
      <c r="BD314" s="201"/>
      <c r="BE314" s="201"/>
      <c r="BF314" s="201"/>
      <c r="BG314" s="201"/>
      <c r="BH314" s="201"/>
      <c r="BI314" s="201"/>
      <c r="BJ314" s="201"/>
      <c r="BK314" s="201"/>
      <c r="BL314" s="201"/>
      <c r="BM314" s="201"/>
      <c r="BN314" s="201"/>
      <c r="BO314" s="201"/>
      <c r="BP314" s="201"/>
      <c r="BQ314" s="201"/>
      <c r="BR314" s="201"/>
      <c r="BS314" s="201"/>
      <c r="BT314" s="201"/>
      <c r="BU314" s="201"/>
      <c r="BV314" s="201"/>
      <c r="BW314" s="201"/>
      <c r="BX314" s="201"/>
      <c r="BY314" s="201"/>
      <c r="BZ314" s="201"/>
      <c r="CA314" s="201"/>
      <c r="CB314" s="201"/>
      <c r="CC314" s="201"/>
      <c r="CD314" s="201"/>
      <c r="CE314" s="201"/>
      <c r="CF314" s="201"/>
      <c r="CG314" s="201"/>
      <c r="CH314" s="201"/>
      <c r="CI314" s="201"/>
      <c r="CJ314" s="201"/>
      <c r="CK314" s="201"/>
      <c r="CL314" s="201"/>
      <c r="CM314" s="201"/>
      <c r="CN314" s="201"/>
      <c r="CO314" s="201"/>
      <c r="CP314" s="201"/>
      <c r="CQ314" s="201"/>
      <c r="CR314" s="201"/>
      <c r="CS314" s="201"/>
      <c r="CT314" s="201"/>
      <c r="CU314" s="201"/>
      <c r="CV314" s="201"/>
      <c r="CW314" s="201"/>
      <c r="CX314" s="201"/>
      <c r="CY314" s="201"/>
      <c r="CZ314" s="201"/>
      <c r="DA314" s="201"/>
      <c r="DB314" s="201"/>
      <c r="DC314" s="201"/>
      <c r="DD314" s="201"/>
      <c r="DE314" s="201"/>
      <c r="DF314" s="201"/>
      <c r="DG314" s="201"/>
      <c r="DH314" s="201"/>
      <c r="DI314" s="201"/>
      <c r="DJ314" s="201"/>
      <c r="DK314" s="201"/>
      <c r="DL314" s="201"/>
      <c r="DM314" s="201"/>
      <c r="DN314" s="201"/>
      <c r="DO314" s="201"/>
      <c r="DP314" s="201"/>
      <c r="DQ314" s="201"/>
      <c r="DR314" s="201"/>
      <c r="DS314" s="201"/>
      <c r="DT314" s="201"/>
      <c r="DU314" s="201"/>
      <c r="DV314" s="201"/>
      <c r="DW314" s="201"/>
      <c r="DX314" s="201"/>
      <c r="DY314" s="201"/>
      <c r="DZ314" s="201"/>
      <c r="EA314" s="201"/>
      <c r="EB314" s="201"/>
      <c r="EC314" s="201"/>
      <c r="ED314" s="201"/>
      <c r="EE314" s="201"/>
      <c r="EF314" s="201"/>
      <c r="EG314" s="201"/>
      <c r="EH314" s="201"/>
      <c r="EI314" s="201"/>
      <c r="EJ314" s="201"/>
      <c r="EK314" s="201"/>
      <c r="EL314" s="201"/>
      <c r="EM314" s="201"/>
      <c r="EN314" s="201"/>
      <c r="EO314" s="201"/>
      <c r="EP314" s="201"/>
      <c r="EQ314" s="201"/>
      <c r="ER314" s="201"/>
      <c r="ES314" s="201"/>
      <c r="ET314" s="201"/>
      <c r="EU314" s="201"/>
      <c r="EV314" s="201"/>
      <c r="EW314" s="201"/>
      <c r="EX314" s="201"/>
      <c r="EY314" s="201"/>
      <c r="EZ314" s="201"/>
      <c r="FA314" s="201"/>
      <c r="FB314" s="201"/>
      <c r="FC314" s="201"/>
      <c r="FD314" s="201"/>
      <c r="FE314" s="201"/>
      <c r="FF314" s="201"/>
      <c r="FG314" s="201"/>
      <c r="FH314" s="201"/>
      <c r="FI314" s="201"/>
      <c r="FJ314" s="201"/>
      <c r="FK314" s="201"/>
      <c r="FL314" s="201"/>
      <c r="FM314" s="201"/>
      <c r="FN314" s="201"/>
      <c r="FO314" s="201"/>
      <c r="FP314" s="201"/>
      <c r="FQ314" s="201"/>
      <c r="FR314" s="201"/>
      <c r="FS314" s="201"/>
      <c r="FT314" s="201"/>
      <c r="FU314" s="201"/>
      <c r="FV314" s="201"/>
      <c r="FW314" s="201"/>
      <c r="FX314" s="201"/>
      <c r="FY314" s="201"/>
      <c r="FZ314" s="201"/>
      <c r="GA314" s="201"/>
      <c r="GB314" s="201"/>
      <c r="GC314" s="201"/>
      <c r="GD314" s="201"/>
      <c r="GE314" s="201"/>
    </row>
    <row r="315" spans="1:187" hidden="1" outlineLevel="1">
      <c r="A315" s="720"/>
      <c r="B315" s="720"/>
      <c r="C315" s="721"/>
      <c r="D315" s="721" t="str">
        <f>INDEX(B304:D313,B268,3)</f>
        <v>Treibhauspotenzial</v>
      </c>
      <c r="E315" s="813" t="str">
        <f>INDEX(B304:E313,B268,4)</f>
        <v>Die Emission von klimaschädlichen Gasen wird mit der Grösse Treibhauspotenzial gemessen: Die hauptverantwortlichen Gase wie CO2, Methan etc. werden miteinander verglichen und auf die Referenzgrösse "g CO2-Äquivalent"  umgerechnet.
Neu werden auch die Tank-to-Wheel und die Well-to-Wheel Treibhausgasemissionen in Übereinstimmung mit DIN 16258 angegeben.</v>
      </c>
      <c r="J315" s="201"/>
      <c r="K315" s="201"/>
      <c r="L315" s="201"/>
      <c r="M315" s="201"/>
      <c r="W315" s="201"/>
      <c r="X315" s="201"/>
      <c r="Y315" s="201"/>
      <c r="Z315" s="201"/>
      <c r="AA315" s="201"/>
      <c r="AB315" s="201"/>
      <c r="AC315" s="201"/>
      <c r="AD315" s="201"/>
      <c r="AE315" s="201"/>
      <c r="AF315" s="201"/>
      <c r="AG315" s="201"/>
      <c r="AH315" s="201"/>
      <c r="AI315" s="201"/>
      <c r="AJ315" s="201"/>
      <c r="AK315" s="201"/>
      <c r="AL315" s="201"/>
      <c r="AM315" s="201"/>
      <c r="AN315" s="201"/>
      <c r="AO315" s="201"/>
      <c r="AP315" s="201"/>
      <c r="AQ315" s="201"/>
      <c r="AR315" s="201"/>
      <c r="AS315" s="201"/>
      <c r="AT315" s="201"/>
      <c r="AU315" s="201"/>
      <c r="AV315" s="201"/>
      <c r="AW315" s="201"/>
      <c r="AX315" s="201"/>
      <c r="AY315" s="201"/>
      <c r="AZ315" s="201"/>
      <c r="BA315" s="201"/>
      <c r="BB315" s="201"/>
      <c r="BC315" s="201"/>
      <c r="BD315" s="201"/>
      <c r="BE315" s="201"/>
      <c r="BF315" s="201"/>
      <c r="BG315" s="201"/>
      <c r="BH315" s="201"/>
      <c r="BI315" s="201"/>
      <c r="BJ315" s="201"/>
      <c r="BK315" s="201"/>
      <c r="BL315" s="201"/>
      <c r="BM315" s="201"/>
      <c r="BN315" s="201"/>
      <c r="BO315" s="201"/>
      <c r="BP315" s="201"/>
      <c r="BQ315" s="201"/>
      <c r="BR315" s="201"/>
      <c r="BS315" s="201"/>
      <c r="BT315" s="201"/>
      <c r="BU315" s="201"/>
      <c r="BV315" s="201"/>
      <c r="BW315" s="201"/>
      <c r="BX315" s="201"/>
      <c r="BY315" s="201"/>
      <c r="BZ315" s="201"/>
      <c r="CA315" s="201"/>
      <c r="CB315" s="201"/>
      <c r="CC315" s="201"/>
      <c r="CD315" s="201"/>
      <c r="CE315" s="201"/>
      <c r="CF315" s="201"/>
      <c r="CG315" s="201"/>
      <c r="CH315" s="201"/>
      <c r="CI315" s="201"/>
      <c r="CJ315" s="201"/>
      <c r="CK315" s="201"/>
      <c r="CL315" s="201"/>
      <c r="CM315" s="201"/>
      <c r="CN315" s="201"/>
      <c r="CO315" s="201"/>
      <c r="CP315" s="201"/>
      <c r="CQ315" s="201"/>
      <c r="CR315" s="201"/>
      <c r="CS315" s="201"/>
      <c r="CT315" s="201"/>
      <c r="CU315" s="201"/>
      <c r="CV315" s="201"/>
      <c r="CW315" s="201"/>
      <c r="CX315" s="201"/>
      <c r="CY315" s="201"/>
      <c r="CZ315" s="201"/>
      <c r="DA315" s="201"/>
      <c r="DB315" s="201"/>
      <c r="DC315" s="201"/>
      <c r="DD315" s="201"/>
      <c r="DE315" s="201"/>
      <c r="DF315" s="201"/>
      <c r="DG315" s="201"/>
      <c r="DH315" s="201"/>
      <c r="DI315" s="201"/>
      <c r="DJ315" s="201"/>
      <c r="DK315" s="201"/>
      <c r="DL315" s="201"/>
      <c r="DM315" s="201"/>
      <c r="DN315" s="201"/>
      <c r="DO315" s="201"/>
      <c r="DP315" s="201"/>
      <c r="DQ315" s="201"/>
      <c r="DR315" s="201"/>
      <c r="DS315" s="201"/>
      <c r="DT315" s="201"/>
      <c r="DU315" s="201"/>
      <c r="DV315" s="201"/>
      <c r="DW315" s="201"/>
      <c r="DX315" s="201"/>
      <c r="DY315" s="201"/>
      <c r="DZ315" s="201"/>
      <c r="EA315" s="201"/>
      <c r="EB315" s="201"/>
      <c r="EC315" s="201"/>
      <c r="ED315" s="201"/>
      <c r="EE315" s="201"/>
      <c r="EF315" s="201"/>
      <c r="EG315" s="201"/>
      <c r="EH315" s="201"/>
      <c r="EI315" s="201"/>
      <c r="EJ315" s="201"/>
      <c r="EK315" s="201"/>
      <c r="EL315" s="201"/>
      <c r="EM315" s="201"/>
      <c r="EN315" s="201"/>
      <c r="EO315" s="201"/>
      <c r="EP315" s="201"/>
      <c r="EQ315" s="201"/>
      <c r="ER315" s="201"/>
      <c r="ES315" s="201"/>
      <c r="ET315" s="201"/>
      <c r="EU315" s="201"/>
      <c r="EV315" s="201"/>
      <c r="EW315" s="201"/>
      <c r="EX315" s="201"/>
      <c r="EY315" s="201"/>
      <c r="EZ315" s="201"/>
      <c r="FA315" s="201"/>
      <c r="FB315" s="201"/>
      <c r="FC315" s="201"/>
      <c r="FD315" s="201"/>
      <c r="FE315" s="201"/>
      <c r="FF315" s="201"/>
      <c r="FG315" s="201"/>
      <c r="FH315" s="201"/>
      <c r="FI315" s="201"/>
      <c r="FJ315" s="201"/>
      <c r="FK315" s="201"/>
      <c r="FL315" s="201"/>
      <c r="FM315" s="201"/>
      <c r="FN315" s="201"/>
      <c r="FO315" s="201"/>
      <c r="FP315" s="201"/>
      <c r="FQ315" s="201"/>
      <c r="FR315" s="201"/>
      <c r="FS315" s="201"/>
      <c r="FT315" s="201"/>
      <c r="FU315" s="201"/>
      <c r="FV315" s="201"/>
      <c r="FW315" s="201"/>
      <c r="FX315" s="201"/>
      <c r="FY315" s="201"/>
      <c r="FZ315" s="201"/>
      <c r="GA315" s="201"/>
      <c r="GB315" s="201"/>
      <c r="GC315" s="201"/>
      <c r="GD315" s="201"/>
      <c r="GE315" s="201"/>
    </row>
    <row r="316" spans="1:187" hidden="1" outlineLevel="1">
      <c r="A316" s="720"/>
      <c r="B316" s="720"/>
      <c r="C316" s="721"/>
      <c r="D316" s="817" t="str">
        <f>C303&amp;": "&amp;D315</f>
        <v>Umweltdaten &amp; Emissionsfaktoren von mobitool: Treibhauspotenzial</v>
      </c>
      <c r="E316" s="818"/>
      <c r="J316" s="201"/>
      <c r="K316" s="201"/>
      <c r="L316" s="201"/>
      <c r="M316" s="201"/>
      <c r="W316" s="201"/>
      <c r="X316" s="201"/>
      <c r="Y316" s="201"/>
      <c r="Z316" s="201"/>
      <c r="AA316" s="201"/>
      <c r="AB316" s="201"/>
      <c r="AC316" s="201"/>
      <c r="AD316" s="201"/>
      <c r="AE316" s="201"/>
      <c r="AF316" s="201"/>
      <c r="AG316" s="201"/>
      <c r="AH316" s="201"/>
      <c r="AI316" s="201"/>
      <c r="AJ316" s="201"/>
      <c r="AK316" s="201"/>
      <c r="AL316" s="201"/>
      <c r="AM316" s="201"/>
      <c r="AN316" s="201"/>
      <c r="AO316" s="201"/>
      <c r="AP316" s="201"/>
      <c r="AQ316" s="201"/>
      <c r="AR316" s="201"/>
      <c r="AS316" s="201"/>
      <c r="AT316" s="201"/>
      <c r="AU316" s="201"/>
      <c r="AV316" s="201"/>
      <c r="AW316" s="201"/>
      <c r="AX316" s="201"/>
      <c r="AY316" s="201"/>
      <c r="AZ316" s="201"/>
      <c r="BA316" s="201"/>
      <c r="BB316" s="201"/>
      <c r="BC316" s="201"/>
      <c r="BD316" s="201"/>
      <c r="BE316" s="201"/>
      <c r="BF316" s="201"/>
      <c r="BG316" s="201"/>
      <c r="BH316" s="201"/>
      <c r="BI316" s="201"/>
      <c r="BJ316" s="201"/>
      <c r="BK316" s="201"/>
      <c r="BL316" s="201"/>
      <c r="BM316" s="201"/>
      <c r="BN316" s="201"/>
      <c r="BO316" s="201"/>
      <c r="BP316" s="201"/>
      <c r="BQ316" s="201"/>
      <c r="BR316" s="201"/>
      <c r="BS316" s="201"/>
      <c r="BT316" s="201"/>
      <c r="BU316" s="201"/>
      <c r="BV316" s="201"/>
      <c r="BW316" s="201"/>
      <c r="BX316" s="201"/>
      <c r="BY316" s="201"/>
      <c r="BZ316" s="201"/>
      <c r="CA316" s="201"/>
      <c r="CB316" s="201"/>
      <c r="CC316" s="201"/>
      <c r="CD316" s="201"/>
      <c r="CE316" s="201"/>
      <c r="CF316" s="201"/>
      <c r="CG316" s="201"/>
      <c r="CH316" s="201"/>
      <c r="CI316" s="201"/>
      <c r="CJ316" s="201"/>
      <c r="CK316" s="201"/>
      <c r="CL316" s="201"/>
      <c r="CM316" s="201"/>
      <c r="CN316" s="201"/>
      <c r="CO316" s="201"/>
      <c r="CP316" s="201"/>
      <c r="CQ316" s="201"/>
      <c r="CR316" s="201"/>
      <c r="CS316" s="201"/>
      <c r="CT316" s="201"/>
      <c r="CU316" s="201"/>
      <c r="CV316" s="201"/>
      <c r="CW316" s="201"/>
      <c r="CX316" s="201"/>
      <c r="CY316" s="201"/>
      <c r="CZ316" s="201"/>
      <c r="DA316" s="201"/>
      <c r="DB316" s="201"/>
      <c r="DC316" s="201"/>
      <c r="DD316" s="201"/>
      <c r="DE316" s="201"/>
      <c r="DF316" s="201"/>
      <c r="DG316" s="201"/>
      <c r="DH316" s="201"/>
      <c r="DI316" s="201"/>
      <c r="DJ316" s="201"/>
      <c r="DK316" s="201"/>
      <c r="DL316" s="201"/>
      <c r="DM316" s="201"/>
      <c r="DN316" s="201"/>
      <c r="DO316" s="201"/>
      <c r="DP316" s="201"/>
      <c r="DQ316" s="201"/>
      <c r="DR316" s="201"/>
      <c r="DS316" s="201"/>
      <c r="DT316" s="201"/>
      <c r="DU316" s="201"/>
      <c r="DV316" s="201"/>
      <c r="DW316" s="201"/>
      <c r="DX316" s="201"/>
      <c r="DY316" s="201"/>
      <c r="DZ316" s="201"/>
      <c r="EA316" s="201"/>
      <c r="EB316" s="201"/>
      <c r="EC316" s="201"/>
      <c r="ED316" s="201"/>
      <c r="EE316" s="201"/>
      <c r="EF316" s="201"/>
      <c r="EG316" s="201"/>
      <c r="EH316" s="201"/>
      <c r="EI316" s="201"/>
      <c r="EJ316" s="201"/>
      <c r="EK316" s="201"/>
      <c r="EL316" s="201"/>
      <c r="EM316" s="201"/>
      <c r="EN316" s="201"/>
      <c r="EO316" s="201"/>
      <c r="EP316" s="201"/>
      <c r="EQ316" s="201"/>
      <c r="ER316" s="201"/>
      <c r="ES316" s="201"/>
      <c r="ET316" s="201"/>
      <c r="EU316" s="201"/>
      <c r="EV316" s="201"/>
      <c r="EW316" s="201"/>
      <c r="EX316" s="201"/>
      <c r="EY316" s="201"/>
      <c r="EZ316" s="201"/>
      <c r="FA316" s="201"/>
      <c r="FB316" s="201"/>
      <c r="FC316" s="201"/>
      <c r="FD316" s="201"/>
      <c r="FE316" s="201"/>
      <c r="FF316" s="201"/>
      <c r="FG316" s="201"/>
      <c r="FH316" s="201"/>
      <c r="FI316" s="201"/>
      <c r="FJ316" s="201"/>
      <c r="FK316" s="201"/>
      <c r="FL316" s="201"/>
      <c r="FM316" s="201"/>
      <c r="FN316" s="201"/>
      <c r="FO316" s="201"/>
      <c r="FP316" s="201"/>
      <c r="FQ316" s="201"/>
      <c r="FR316" s="201"/>
      <c r="FS316" s="201"/>
      <c r="FT316" s="201"/>
      <c r="FU316" s="201"/>
      <c r="FV316" s="201"/>
      <c r="FW316" s="201"/>
      <c r="FX316" s="201"/>
      <c r="FY316" s="201"/>
      <c r="FZ316" s="201"/>
      <c r="GA316" s="201"/>
      <c r="GB316" s="201"/>
      <c r="GC316" s="201"/>
      <c r="GD316" s="201"/>
      <c r="GE316" s="201"/>
    </row>
    <row r="317" spans="1:187" collapsed="1">
      <c r="A317" s="720"/>
      <c r="B317" s="720"/>
      <c r="C317" s="721"/>
      <c r="D317" s="721"/>
      <c r="E317" s="721"/>
      <c r="J317" s="201"/>
      <c r="K317" s="201"/>
      <c r="L317" s="201"/>
      <c r="M317" s="201"/>
      <c r="W317" s="201"/>
      <c r="X317" s="201"/>
      <c r="Y317" s="201"/>
      <c r="Z317" s="201"/>
      <c r="AA317" s="201"/>
      <c r="AB317" s="201"/>
      <c r="AC317" s="201"/>
      <c r="AD317" s="201"/>
      <c r="AE317" s="201"/>
      <c r="AF317" s="201"/>
      <c r="AG317" s="201"/>
      <c r="AH317" s="201"/>
      <c r="AI317" s="201"/>
      <c r="AJ317" s="201"/>
      <c r="AK317" s="201"/>
      <c r="AL317" s="201"/>
      <c r="AM317" s="201"/>
      <c r="AN317" s="201"/>
      <c r="AO317" s="201"/>
      <c r="AP317" s="201"/>
      <c r="AQ317" s="201"/>
      <c r="AR317" s="201"/>
      <c r="AS317" s="201"/>
      <c r="AT317" s="201"/>
      <c r="AU317" s="201"/>
      <c r="AV317" s="201"/>
      <c r="AW317" s="201"/>
      <c r="AX317" s="201"/>
      <c r="AY317" s="201"/>
      <c r="AZ317" s="201"/>
      <c r="BA317" s="201"/>
      <c r="BB317" s="201"/>
      <c r="BC317" s="201"/>
      <c r="BD317" s="201"/>
      <c r="BE317" s="201"/>
      <c r="BF317" s="201"/>
      <c r="BG317" s="201"/>
      <c r="BH317" s="201"/>
      <c r="BI317" s="201"/>
      <c r="BJ317" s="201"/>
      <c r="BK317" s="201"/>
      <c r="BL317" s="201"/>
      <c r="BM317" s="201"/>
      <c r="BN317" s="201"/>
      <c r="BO317" s="201"/>
      <c r="BP317" s="201"/>
      <c r="BQ317" s="201"/>
      <c r="BR317" s="201"/>
      <c r="BS317" s="201"/>
      <c r="BT317" s="201"/>
      <c r="BU317" s="201"/>
      <c r="BV317" s="201"/>
      <c r="BW317" s="201"/>
      <c r="BX317" s="201"/>
      <c r="BY317" s="201"/>
      <c r="BZ317" s="201"/>
      <c r="CA317" s="201"/>
      <c r="CB317" s="201"/>
      <c r="CC317" s="201"/>
      <c r="CD317" s="201"/>
      <c r="CE317" s="201"/>
      <c r="CF317" s="201"/>
      <c r="CG317" s="201"/>
      <c r="CH317" s="201"/>
      <c r="CI317" s="201"/>
      <c r="CJ317" s="201"/>
      <c r="CK317" s="201"/>
      <c r="CL317" s="201"/>
      <c r="CM317" s="201"/>
      <c r="CN317" s="201"/>
      <c r="CO317" s="201"/>
      <c r="CP317" s="201"/>
      <c r="CQ317" s="201"/>
      <c r="CR317" s="201"/>
      <c r="CS317" s="201"/>
      <c r="CT317" s="201"/>
      <c r="CU317" s="201"/>
      <c r="CV317" s="201"/>
      <c r="CW317" s="201"/>
      <c r="CX317" s="201"/>
      <c r="CY317" s="201"/>
      <c r="CZ317" s="201"/>
      <c r="DA317" s="201"/>
      <c r="DB317" s="201"/>
      <c r="DC317" s="201"/>
      <c r="DD317" s="201"/>
      <c r="DE317" s="201"/>
      <c r="DF317" s="201"/>
      <c r="DG317" s="201"/>
      <c r="DH317" s="201"/>
      <c r="DI317" s="201"/>
      <c r="DJ317" s="201"/>
      <c r="DK317" s="201"/>
      <c r="DL317" s="201"/>
      <c r="DM317" s="201"/>
      <c r="DN317" s="201"/>
      <c r="DO317" s="201"/>
      <c r="DP317" s="201"/>
      <c r="DQ317" s="201"/>
      <c r="DR317" s="201"/>
      <c r="DS317" s="201"/>
      <c r="DT317" s="201"/>
      <c r="DU317" s="201"/>
      <c r="DV317" s="201"/>
      <c r="DW317" s="201"/>
      <c r="DX317" s="201"/>
      <c r="DY317" s="201"/>
      <c r="DZ317" s="201"/>
      <c r="EA317" s="201"/>
      <c r="EB317" s="201"/>
      <c r="EC317" s="201"/>
      <c r="ED317" s="201"/>
      <c r="EE317" s="201"/>
      <c r="EF317" s="201"/>
      <c r="EG317" s="201"/>
      <c r="EH317" s="201"/>
      <c r="EI317" s="201"/>
      <c r="EJ317" s="201"/>
      <c r="EK317" s="201"/>
      <c r="EL317" s="201"/>
      <c r="EM317" s="201"/>
      <c r="EN317" s="201"/>
      <c r="EO317" s="201"/>
      <c r="EP317" s="201"/>
      <c r="EQ317" s="201"/>
      <c r="ER317" s="201"/>
      <c r="ES317" s="201"/>
      <c r="ET317" s="201"/>
      <c r="EU317" s="201"/>
      <c r="EV317" s="201"/>
      <c r="EW317" s="201"/>
      <c r="EX317" s="201"/>
      <c r="EY317" s="201"/>
      <c r="EZ317" s="201"/>
      <c r="FA317" s="201"/>
      <c r="FB317" s="201"/>
      <c r="FC317" s="201"/>
      <c r="FD317" s="201"/>
      <c r="FE317" s="201"/>
      <c r="FF317" s="201"/>
      <c r="FG317" s="201"/>
      <c r="FH317" s="201"/>
      <c r="FI317" s="201"/>
      <c r="FJ317" s="201"/>
      <c r="FK317" s="201"/>
      <c r="FL317" s="201"/>
      <c r="FM317" s="201"/>
      <c r="FN317" s="201"/>
      <c r="FO317" s="201"/>
      <c r="FP317" s="201"/>
      <c r="FQ317" s="201"/>
      <c r="FR317" s="201"/>
      <c r="FS317" s="201"/>
      <c r="FT317" s="201"/>
      <c r="FU317" s="201"/>
      <c r="FV317" s="201"/>
      <c r="FW317" s="201"/>
      <c r="FX317" s="201"/>
      <c r="FY317" s="201"/>
      <c r="FZ317" s="201"/>
      <c r="GA317" s="201"/>
      <c r="GB317" s="201"/>
      <c r="GC317" s="201"/>
      <c r="GD317" s="201"/>
      <c r="GE317" s="201"/>
    </row>
    <row r="318" spans="1:187">
      <c r="J318" s="201"/>
      <c r="K318" s="201"/>
      <c r="L318" s="201"/>
      <c r="M318" s="201"/>
      <c r="W318" s="201"/>
      <c r="X318" s="201"/>
      <c r="Y318" s="201"/>
      <c r="Z318" s="201"/>
      <c r="AA318" s="201"/>
      <c r="AB318" s="201"/>
      <c r="AC318" s="201"/>
      <c r="AD318" s="201"/>
      <c r="AE318" s="201"/>
      <c r="AF318" s="201"/>
      <c r="AG318" s="201"/>
      <c r="AH318" s="201"/>
      <c r="AI318" s="201"/>
      <c r="AJ318" s="201"/>
      <c r="AK318" s="201"/>
      <c r="AL318" s="201"/>
      <c r="AM318" s="201"/>
      <c r="AN318" s="201"/>
      <c r="AO318" s="201"/>
      <c r="AP318" s="201"/>
      <c r="AQ318" s="201"/>
      <c r="AR318" s="201"/>
      <c r="AS318" s="201"/>
      <c r="AT318" s="201"/>
      <c r="AU318" s="201"/>
      <c r="AV318" s="201"/>
      <c r="AW318" s="201"/>
      <c r="AX318" s="201"/>
      <c r="AY318" s="201"/>
      <c r="AZ318" s="201"/>
      <c r="BA318" s="201"/>
      <c r="BB318" s="201"/>
      <c r="BC318" s="201"/>
      <c r="BD318" s="201"/>
      <c r="BE318" s="201"/>
      <c r="BF318" s="201"/>
      <c r="BG318" s="201"/>
      <c r="BH318" s="201"/>
      <c r="BI318" s="201"/>
      <c r="BJ318" s="201"/>
      <c r="BK318" s="201"/>
      <c r="BL318" s="201"/>
      <c r="BM318" s="201"/>
      <c r="BN318" s="201"/>
      <c r="BO318" s="201"/>
      <c r="BP318" s="201"/>
      <c r="BQ318" s="201"/>
      <c r="BR318" s="201"/>
      <c r="BS318" s="201"/>
      <c r="BT318" s="201"/>
      <c r="BU318" s="201"/>
      <c r="BV318" s="201"/>
      <c r="BW318" s="201"/>
      <c r="BX318" s="201"/>
      <c r="BY318" s="201"/>
      <c r="BZ318" s="201"/>
      <c r="CA318" s="201"/>
      <c r="CB318" s="201"/>
      <c r="CC318" s="201"/>
      <c r="CD318" s="201"/>
      <c r="CE318" s="201"/>
      <c r="CF318" s="201"/>
      <c r="CG318" s="201"/>
      <c r="CH318" s="201"/>
      <c r="CI318" s="201"/>
      <c r="CJ318" s="201"/>
      <c r="CK318" s="201"/>
      <c r="CL318" s="201"/>
      <c r="CM318" s="201"/>
      <c r="CN318" s="201"/>
      <c r="CO318" s="201"/>
      <c r="CP318" s="201"/>
      <c r="CQ318" s="201"/>
      <c r="CR318" s="201"/>
      <c r="CS318" s="201"/>
      <c r="CT318" s="201"/>
      <c r="CU318" s="201"/>
      <c r="CV318" s="201"/>
      <c r="CW318" s="201"/>
      <c r="CX318" s="201"/>
      <c r="CY318" s="201"/>
      <c r="CZ318" s="201"/>
      <c r="DA318" s="201"/>
      <c r="DB318" s="201"/>
      <c r="DC318" s="201"/>
      <c r="DD318" s="201"/>
      <c r="DE318" s="201"/>
      <c r="DF318" s="201"/>
      <c r="DG318" s="201"/>
      <c r="DH318" s="201"/>
      <c r="DI318" s="201"/>
      <c r="DJ318" s="201"/>
      <c r="DK318" s="201"/>
      <c r="DL318" s="201"/>
      <c r="DM318" s="201"/>
      <c r="DN318" s="201"/>
      <c r="DO318" s="201"/>
      <c r="DP318" s="201"/>
      <c r="DQ318" s="201"/>
      <c r="DR318" s="201"/>
      <c r="DS318" s="201"/>
      <c r="DT318" s="201"/>
      <c r="DU318" s="201"/>
      <c r="DV318" s="201"/>
      <c r="DW318" s="201"/>
      <c r="DX318" s="201"/>
      <c r="DY318" s="201"/>
      <c r="DZ318" s="201"/>
      <c r="EA318" s="201"/>
      <c r="EB318" s="201"/>
      <c r="EC318" s="201"/>
      <c r="ED318" s="201"/>
      <c r="EE318" s="201"/>
      <c r="EF318" s="201"/>
      <c r="EG318" s="201"/>
      <c r="EH318" s="201"/>
      <c r="EI318" s="201"/>
      <c r="EJ318" s="201"/>
      <c r="EK318" s="201"/>
      <c r="EL318" s="201"/>
      <c r="EM318" s="201"/>
      <c r="EN318" s="201"/>
      <c r="EO318" s="201"/>
      <c r="EP318" s="201"/>
      <c r="EQ318" s="201"/>
      <c r="ER318" s="201"/>
      <c r="ES318" s="201"/>
      <c r="ET318" s="201"/>
      <c r="EU318" s="201"/>
      <c r="EV318" s="201"/>
      <c r="EW318" s="201"/>
      <c r="EX318" s="201"/>
      <c r="EY318" s="201"/>
      <c r="EZ318" s="201"/>
      <c r="FA318" s="201"/>
      <c r="FB318" s="201"/>
      <c r="FC318" s="201"/>
      <c r="FD318" s="201"/>
      <c r="FE318" s="201"/>
      <c r="FF318" s="201"/>
      <c r="FG318" s="201"/>
      <c r="FH318" s="201"/>
      <c r="FI318" s="201"/>
      <c r="FJ318" s="201"/>
      <c r="FK318" s="201"/>
      <c r="FL318" s="201"/>
      <c r="FM318" s="201"/>
      <c r="FN318" s="201"/>
      <c r="FO318" s="201"/>
      <c r="FP318" s="201"/>
      <c r="FQ318" s="201"/>
      <c r="FR318" s="201"/>
      <c r="FS318" s="201"/>
      <c r="FT318" s="201"/>
      <c r="FU318" s="201"/>
      <c r="FV318" s="201"/>
      <c r="FW318" s="201"/>
      <c r="FX318" s="201"/>
      <c r="FY318" s="201"/>
      <c r="FZ318" s="201"/>
      <c r="GA318" s="201"/>
      <c r="GB318" s="201"/>
      <c r="GC318" s="201"/>
      <c r="GD318" s="201"/>
      <c r="GE318" s="201"/>
    </row>
    <row r="319" spans="1:187">
      <c r="J319" s="201"/>
      <c r="K319" s="201"/>
      <c r="L319" s="201"/>
      <c r="M319" s="201"/>
      <c r="W319" s="201"/>
      <c r="X319" s="201"/>
      <c r="Y319" s="201"/>
      <c r="Z319" s="201"/>
      <c r="AA319" s="201"/>
      <c r="AB319" s="201"/>
      <c r="AC319" s="201"/>
      <c r="AD319" s="201"/>
      <c r="AE319" s="201"/>
      <c r="AF319" s="201"/>
      <c r="AG319" s="201"/>
      <c r="AH319" s="201"/>
      <c r="AI319" s="201"/>
      <c r="AJ319" s="201"/>
      <c r="AK319" s="201"/>
      <c r="AL319" s="201"/>
      <c r="AM319" s="201"/>
      <c r="AN319" s="201"/>
      <c r="AO319" s="201"/>
      <c r="AP319" s="201"/>
      <c r="AQ319" s="201"/>
      <c r="AR319" s="201"/>
      <c r="AS319" s="201"/>
      <c r="AT319" s="201"/>
      <c r="AU319" s="201"/>
      <c r="AV319" s="201"/>
      <c r="AW319" s="201"/>
      <c r="AX319" s="201"/>
      <c r="AY319" s="201"/>
      <c r="AZ319" s="201"/>
      <c r="BA319" s="201"/>
      <c r="BB319" s="201"/>
      <c r="BC319" s="201"/>
      <c r="BD319" s="201"/>
      <c r="BE319" s="201"/>
      <c r="BF319" s="201"/>
      <c r="BG319" s="201"/>
      <c r="BH319" s="201"/>
      <c r="BI319" s="201"/>
      <c r="BJ319" s="201"/>
      <c r="BK319" s="201"/>
      <c r="BL319" s="201"/>
      <c r="BM319" s="201"/>
      <c r="BN319" s="201"/>
      <c r="BO319" s="201"/>
      <c r="BP319" s="201"/>
      <c r="BQ319" s="201"/>
      <c r="BR319" s="201"/>
      <c r="BS319" s="201"/>
      <c r="BT319" s="201"/>
      <c r="BU319" s="201"/>
      <c r="BV319" s="201"/>
      <c r="BW319" s="201"/>
      <c r="BX319" s="201"/>
      <c r="BY319" s="201"/>
      <c r="BZ319" s="201"/>
      <c r="CA319" s="201"/>
      <c r="CB319" s="201"/>
      <c r="CC319" s="201"/>
      <c r="CD319" s="201"/>
      <c r="CE319" s="201"/>
      <c r="CF319" s="201"/>
      <c r="CG319" s="201"/>
      <c r="CH319" s="201"/>
      <c r="CI319" s="201"/>
      <c r="CJ319" s="201"/>
      <c r="CK319" s="201"/>
      <c r="CL319" s="201"/>
      <c r="CM319" s="201"/>
      <c r="CN319" s="201"/>
      <c r="CO319" s="201"/>
      <c r="CP319" s="201"/>
      <c r="CQ319" s="201"/>
      <c r="CR319" s="201"/>
      <c r="CS319" s="201"/>
      <c r="CT319" s="201"/>
      <c r="CU319" s="201"/>
      <c r="CV319" s="201"/>
      <c r="CW319" s="201"/>
      <c r="CX319" s="201"/>
      <c r="CY319" s="201"/>
      <c r="CZ319" s="201"/>
      <c r="DA319" s="201"/>
      <c r="DB319" s="201"/>
      <c r="DC319" s="201"/>
      <c r="DD319" s="201"/>
      <c r="DE319" s="201"/>
      <c r="DF319" s="201"/>
      <c r="DG319" s="201"/>
      <c r="DH319" s="201"/>
      <c r="DI319" s="201"/>
      <c r="DJ319" s="201"/>
      <c r="DK319" s="201"/>
      <c r="DL319" s="201"/>
      <c r="DM319" s="201"/>
      <c r="DN319" s="201"/>
      <c r="DO319" s="201"/>
      <c r="DP319" s="201"/>
      <c r="DQ319" s="201"/>
      <c r="DR319" s="201"/>
      <c r="DS319" s="201"/>
      <c r="DT319" s="201"/>
      <c r="DU319" s="201"/>
      <c r="DV319" s="201"/>
      <c r="DW319" s="201"/>
      <c r="DX319" s="201"/>
      <c r="DY319" s="201"/>
      <c r="DZ319" s="201"/>
      <c r="EA319" s="201"/>
      <c r="EB319" s="201"/>
      <c r="EC319" s="201"/>
      <c r="ED319" s="201"/>
      <c r="EE319" s="201"/>
      <c r="EF319" s="201"/>
      <c r="EG319" s="201"/>
      <c r="EH319" s="201"/>
      <c r="EI319" s="201"/>
      <c r="EJ319" s="201"/>
      <c r="EK319" s="201"/>
      <c r="EL319" s="201"/>
      <c r="EM319" s="201"/>
      <c r="EN319" s="201"/>
      <c r="EO319" s="201"/>
      <c r="EP319" s="201"/>
      <c r="EQ319" s="201"/>
      <c r="ER319" s="201"/>
      <c r="ES319" s="201"/>
      <c r="ET319" s="201"/>
      <c r="EU319" s="201"/>
      <c r="EV319" s="201"/>
      <c r="EW319" s="201"/>
      <c r="EX319" s="201"/>
      <c r="EY319" s="201"/>
      <c r="EZ319" s="201"/>
      <c r="FA319" s="201"/>
      <c r="FB319" s="201"/>
      <c r="FC319" s="201"/>
      <c r="FD319" s="201"/>
      <c r="FE319" s="201"/>
      <c r="FF319" s="201"/>
      <c r="FG319" s="201"/>
      <c r="FH319" s="201"/>
      <c r="FI319" s="201"/>
      <c r="FJ319" s="201"/>
      <c r="FK319" s="201"/>
      <c r="FL319" s="201"/>
      <c r="FM319" s="201"/>
      <c r="FN319" s="201"/>
      <c r="FO319" s="201"/>
      <c r="FP319" s="201"/>
      <c r="FQ319" s="201"/>
      <c r="FR319" s="201"/>
      <c r="FS319" s="201"/>
      <c r="FT319" s="201"/>
      <c r="FU319" s="201"/>
      <c r="FV319" s="201"/>
      <c r="FW319" s="201"/>
      <c r="FX319" s="201"/>
      <c r="FY319" s="201"/>
      <c r="FZ319" s="201"/>
      <c r="GA319" s="201"/>
      <c r="GB319" s="201"/>
      <c r="GC319" s="201"/>
      <c r="GD319" s="201"/>
      <c r="GE319" s="201"/>
    </row>
    <row r="320" spans="1:187">
      <c r="J320" s="201"/>
      <c r="K320" s="201"/>
      <c r="L320" s="201"/>
      <c r="M320" s="201"/>
      <c r="W320" s="201"/>
      <c r="X320" s="201"/>
      <c r="Y320" s="201"/>
      <c r="Z320" s="201"/>
      <c r="AA320" s="201"/>
      <c r="AB320" s="201"/>
      <c r="AC320" s="201"/>
      <c r="AD320" s="201"/>
      <c r="AE320" s="201"/>
      <c r="AF320" s="201"/>
      <c r="AG320" s="201"/>
      <c r="AH320" s="201"/>
      <c r="AI320" s="201"/>
      <c r="AJ320" s="201"/>
      <c r="AK320" s="201"/>
      <c r="AL320" s="201"/>
      <c r="AM320" s="201"/>
      <c r="AN320" s="201"/>
      <c r="AO320" s="201"/>
      <c r="AP320" s="201"/>
      <c r="AQ320" s="201"/>
      <c r="AR320" s="201"/>
      <c r="AS320" s="201"/>
      <c r="AT320" s="201"/>
      <c r="AU320" s="201"/>
      <c r="AV320" s="201"/>
      <c r="AW320" s="201"/>
      <c r="AX320" s="201"/>
      <c r="AY320" s="201"/>
      <c r="AZ320" s="201"/>
      <c r="BA320" s="201"/>
      <c r="BB320" s="201"/>
      <c r="BC320" s="201"/>
      <c r="BD320" s="201"/>
      <c r="BE320" s="201"/>
      <c r="BF320" s="201"/>
      <c r="BG320" s="201"/>
      <c r="BH320" s="201"/>
      <c r="BI320" s="201"/>
      <c r="BJ320" s="201"/>
      <c r="BK320" s="201"/>
      <c r="BL320" s="201"/>
      <c r="BM320" s="201"/>
      <c r="BN320" s="201"/>
      <c r="BO320" s="201"/>
      <c r="BP320" s="201"/>
      <c r="BQ320" s="201"/>
      <c r="BR320" s="201"/>
      <c r="BS320" s="201"/>
      <c r="BT320" s="201"/>
      <c r="BU320" s="201"/>
      <c r="BV320" s="201"/>
      <c r="BW320" s="201"/>
      <c r="BX320" s="201"/>
      <c r="BY320" s="201"/>
      <c r="BZ320" s="201"/>
      <c r="CA320" s="201"/>
      <c r="CB320" s="201"/>
      <c r="CC320" s="201"/>
      <c r="CD320" s="201"/>
      <c r="CE320" s="201"/>
      <c r="CF320" s="201"/>
      <c r="CG320" s="201"/>
      <c r="CH320" s="201"/>
      <c r="CI320" s="201"/>
      <c r="CJ320" s="201"/>
      <c r="CK320" s="201"/>
      <c r="CL320" s="201"/>
      <c r="CM320" s="201"/>
      <c r="CN320" s="201"/>
      <c r="CO320" s="201"/>
      <c r="CP320" s="201"/>
      <c r="CQ320" s="201"/>
      <c r="CR320" s="201"/>
      <c r="CS320" s="201"/>
      <c r="CT320" s="201"/>
      <c r="CU320" s="201"/>
      <c r="CV320" s="201"/>
      <c r="CW320" s="201"/>
      <c r="CX320" s="201"/>
      <c r="CY320" s="201"/>
      <c r="CZ320" s="201"/>
      <c r="DA320" s="201"/>
      <c r="DB320" s="201"/>
      <c r="DC320" s="201"/>
      <c r="DD320" s="201"/>
      <c r="DE320" s="201"/>
      <c r="DF320" s="201"/>
      <c r="DG320" s="201"/>
      <c r="DH320" s="201"/>
      <c r="DI320" s="201"/>
      <c r="DJ320" s="201"/>
      <c r="DK320" s="201"/>
      <c r="DL320" s="201"/>
      <c r="DM320" s="201"/>
      <c r="DN320" s="201"/>
      <c r="DO320" s="201"/>
      <c r="DP320" s="201"/>
      <c r="DQ320" s="201"/>
      <c r="DR320" s="201"/>
      <c r="DS320" s="201"/>
      <c r="DT320" s="201"/>
      <c r="DU320" s="201"/>
      <c r="DV320" s="201"/>
      <c r="DW320" s="201"/>
      <c r="DX320" s="201"/>
      <c r="DY320" s="201"/>
      <c r="DZ320" s="201"/>
      <c r="EA320" s="201"/>
      <c r="EB320" s="201"/>
      <c r="EC320" s="201"/>
      <c r="ED320" s="201"/>
      <c r="EE320" s="201"/>
      <c r="EF320" s="201"/>
      <c r="EG320" s="201"/>
      <c r="EH320" s="201"/>
      <c r="EI320" s="201"/>
      <c r="EJ320" s="201"/>
      <c r="EK320" s="201"/>
      <c r="EL320" s="201"/>
      <c r="EM320" s="201"/>
      <c r="EN320" s="201"/>
      <c r="EO320" s="201"/>
      <c r="EP320" s="201"/>
      <c r="EQ320" s="201"/>
      <c r="ER320" s="201"/>
      <c r="ES320" s="201"/>
      <c r="ET320" s="201"/>
      <c r="EU320" s="201"/>
      <c r="EV320" s="201"/>
      <c r="EW320" s="201"/>
      <c r="EX320" s="201"/>
      <c r="EY320" s="201"/>
      <c r="EZ320" s="201"/>
      <c r="FA320" s="201"/>
      <c r="FB320" s="201"/>
      <c r="FC320" s="201"/>
      <c r="FD320" s="201"/>
      <c r="FE320" s="201"/>
      <c r="FF320" s="201"/>
      <c r="FG320" s="201"/>
      <c r="FH320" s="201"/>
      <c r="FI320" s="201"/>
      <c r="FJ320" s="201"/>
      <c r="FK320" s="201"/>
      <c r="FL320" s="201"/>
      <c r="FM320" s="201"/>
      <c r="FN320" s="201"/>
      <c r="FO320" s="201"/>
      <c r="FP320" s="201"/>
      <c r="FQ320" s="201"/>
      <c r="FR320" s="201"/>
      <c r="FS320" s="201"/>
      <c r="FT320" s="201"/>
      <c r="FU320" s="201"/>
      <c r="FV320" s="201"/>
      <c r="FW320" s="201"/>
      <c r="FX320" s="201"/>
      <c r="FY320" s="201"/>
      <c r="FZ320" s="201"/>
      <c r="GA320" s="201"/>
      <c r="GB320" s="201"/>
      <c r="GC320" s="201"/>
      <c r="GD320" s="201"/>
      <c r="GE320" s="201"/>
    </row>
    <row r="321" spans="10:187">
      <c r="J321" s="201"/>
      <c r="K321" s="201"/>
      <c r="L321" s="201"/>
      <c r="M321" s="201"/>
      <c r="W321" s="201"/>
      <c r="X321" s="201"/>
      <c r="Y321" s="201"/>
      <c r="Z321" s="201"/>
      <c r="AA321" s="201"/>
      <c r="AB321" s="201"/>
      <c r="AC321" s="201"/>
      <c r="AD321" s="201"/>
      <c r="AE321" s="201"/>
      <c r="AF321" s="201"/>
      <c r="AG321" s="201"/>
      <c r="AH321" s="201"/>
      <c r="AI321" s="201"/>
      <c r="AJ321" s="201"/>
      <c r="AK321" s="201"/>
      <c r="AL321" s="201"/>
      <c r="AM321" s="201"/>
      <c r="AN321" s="201"/>
      <c r="AO321" s="201"/>
      <c r="AP321" s="201"/>
      <c r="AQ321" s="201"/>
      <c r="AR321" s="201"/>
      <c r="AS321" s="201"/>
      <c r="AT321" s="201"/>
      <c r="AU321" s="201"/>
      <c r="AV321" s="201"/>
      <c r="AW321" s="201"/>
      <c r="AX321" s="201"/>
      <c r="AY321" s="201"/>
      <c r="AZ321" s="201"/>
      <c r="BA321" s="201"/>
      <c r="BB321" s="201"/>
      <c r="BC321" s="201"/>
      <c r="BD321" s="201"/>
      <c r="BE321" s="201"/>
      <c r="BF321" s="201"/>
      <c r="BG321" s="201"/>
      <c r="BH321" s="201"/>
      <c r="BI321" s="201"/>
      <c r="BJ321" s="201"/>
      <c r="BK321" s="201"/>
      <c r="BL321" s="201"/>
      <c r="BM321" s="201"/>
      <c r="BN321" s="201"/>
      <c r="BO321" s="201"/>
      <c r="BP321" s="201"/>
      <c r="BQ321" s="201"/>
      <c r="BR321" s="201"/>
      <c r="BS321" s="201"/>
      <c r="BT321" s="201"/>
      <c r="BU321" s="201"/>
      <c r="BV321" s="201"/>
      <c r="BW321" s="201"/>
      <c r="BX321" s="201"/>
      <c r="BY321" s="201"/>
      <c r="BZ321" s="201"/>
      <c r="CA321" s="201"/>
      <c r="CB321" s="201"/>
      <c r="CC321" s="201"/>
      <c r="CD321" s="201"/>
      <c r="CE321" s="201"/>
      <c r="CF321" s="201"/>
      <c r="CG321" s="201"/>
      <c r="CH321" s="201"/>
      <c r="CI321" s="201"/>
      <c r="CJ321" s="201"/>
      <c r="CK321" s="201"/>
      <c r="CL321" s="201"/>
      <c r="CM321" s="201"/>
      <c r="CN321" s="201"/>
      <c r="CO321" s="201"/>
      <c r="CP321" s="201"/>
      <c r="CQ321" s="201"/>
      <c r="CR321" s="201"/>
      <c r="CS321" s="201"/>
      <c r="CT321" s="201"/>
      <c r="CU321" s="201"/>
      <c r="CV321" s="201"/>
      <c r="CW321" s="201"/>
      <c r="CX321" s="201"/>
      <c r="CY321" s="201"/>
      <c r="CZ321" s="201"/>
      <c r="DA321" s="201"/>
      <c r="DB321" s="201"/>
      <c r="DC321" s="201"/>
      <c r="DD321" s="201"/>
      <c r="DE321" s="201"/>
      <c r="DF321" s="201"/>
      <c r="DG321" s="201"/>
      <c r="DH321" s="201"/>
      <c r="DI321" s="201"/>
      <c r="DJ321" s="201"/>
      <c r="DK321" s="201"/>
      <c r="DL321" s="201"/>
      <c r="DM321" s="201"/>
      <c r="DN321" s="201"/>
      <c r="DO321" s="201"/>
      <c r="DP321" s="201"/>
      <c r="DQ321" s="201"/>
      <c r="DR321" s="201"/>
      <c r="DS321" s="201"/>
      <c r="DT321" s="201"/>
      <c r="DU321" s="201"/>
      <c r="DV321" s="201"/>
      <c r="DW321" s="201"/>
      <c r="DX321" s="201"/>
      <c r="DY321" s="201"/>
      <c r="DZ321" s="201"/>
      <c r="EA321" s="201"/>
      <c r="EB321" s="201"/>
      <c r="EC321" s="201"/>
      <c r="ED321" s="201"/>
      <c r="EE321" s="201"/>
      <c r="EF321" s="201"/>
      <c r="EG321" s="201"/>
      <c r="EH321" s="201"/>
      <c r="EI321" s="201"/>
      <c r="EJ321" s="201"/>
      <c r="EK321" s="201"/>
      <c r="EL321" s="201"/>
      <c r="EM321" s="201"/>
      <c r="EN321" s="201"/>
      <c r="EO321" s="201"/>
      <c r="EP321" s="201"/>
      <c r="EQ321" s="201"/>
      <c r="ER321" s="201"/>
      <c r="ES321" s="201"/>
      <c r="ET321" s="201"/>
      <c r="EU321" s="201"/>
      <c r="EV321" s="201"/>
      <c r="EW321" s="201"/>
      <c r="EX321" s="201"/>
      <c r="EY321" s="201"/>
      <c r="EZ321" s="201"/>
      <c r="FA321" s="201"/>
      <c r="FB321" s="201"/>
      <c r="FC321" s="201"/>
      <c r="FD321" s="201"/>
      <c r="FE321" s="201"/>
      <c r="FF321" s="201"/>
      <c r="FG321" s="201"/>
      <c r="FH321" s="201"/>
      <c r="FI321" s="201"/>
      <c r="FJ321" s="201"/>
      <c r="FK321" s="201"/>
      <c r="FL321" s="201"/>
      <c r="FM321" s="201"/>
      <c r="FN321" s="201"/>
      <c r="FO321" s="201"/>
      <c r="FP321" s="201"/>
      <c r="FQ321" s="201"/>
      <c r="FR321" s="201"/>
      <c r="FS321" s="201"/>
      <c r="FT321" s="201"/>
      <c r="FU321" s="201"/>
      <c r="FV321" s="201"/>
      <c r="FW321" s="201"/>
      <c r="FX321" s="201"/>
      <c r="FY321" s="201"/>
      <c r="FZ321" s="201"/>
      <c r="GA321" s="201"/>
      <c r="GB321" s="201"/>
      <c r="GC321" s="201"/>
      <c r="GD321" s="201"/>
      <c r="GE321" s="201"/>
    </row>
    <row r="322" spans="10:187">
      <c r="J322" s="201"/>
      <c r="K322" s="201"/>
      <c r="L322" s="201"/>
      <c r="M322" s="201"/>
      <c r="W322" s="201"/>
      <c r="X322" s="201"/>
      <c r="Y322" s="201"/>
      <c r="Z322" s="201"/>
      <c r="AA322" s="201"/>
      <c r="AB322" s="201"/>
      <c r="AC322" s="201"/>
      <c r="AD322" s="201"/>
      <c r="AE322" s="201"/>
      <c r="AF322" s="201"/>
      <c r="AG322" s="201"/>
      <c r="AH322" s="201"/>
      <c r="AI322" s="201"/>
      <c r="AJ322" s="201"/>
      <c r="AK322" s="201"/>
      <c r="AL322" s="201"/>
      <c r="AM322" s="201"/>
      <c r="AN322" s="201"/>
      <c r="AO322" s="201"/>
      <c r="AP322" s="201"/>
      <c r="AQ322" s="201"/>
      <c r="AR322" s="201"/>
      <c r="AS322" s="201"/>
      <c r="AT322" s="201"/>
      <c r="AU322" s="201"/>
      <c r="AV322" s="201"/>
      <c r="AW322" s="201"/>
      <c r="AX322" s="201"/>
      <c r="AY322" s="201"/>
      <c r="AZ322" s="201"/>
      <c r="BA322" s="201"/>
      <c r="BB322" s="201"/>
      <c r="BC322" s="201"/>
      <c r="BD322" s="201"/>
      <c r="BE322" s="201"/>
      <c r="BF322" s="201"/>
      <c r="BG322" s="201"/>
      <c r="BH322" s="201"/>
      <c r="BI322" s="201"/>
      <c r="BJ322" s="201"/>
      <c r="BK322" s="201"/>
      <c r="BL322" s="201"/>
      <c r="BM322" s="201"/>
      <c r="BN322" s="201"/>
      <c r="BO322" s="201"/>
      <c r="BP322" s="201"/>
      <c r="BQ322" s="201"/>
      <c r="BR322" s="201"/>
      <c r="BS322" s="201"/>
      <c r="BT322" s="201"/>
      <c r="BU322" s="201"/>
      <c r="BV322" s="201"/>
      <c r="BW322" s="201"/>
      <c r="BX322" s="201"/>
      <c r="BY322" s="201"/>
      <c r="BZ322" s="201"/>
      <c r="CA322" s="201"/>
      <c r="CB322" s="201"/>
      <c r="CC322" s="201"/>
      <c r="CD322" s="201"/>
      <c r="CE322" s="201"/>
      <c r="CF322" s="201"/>
      <c r="CG322" s="201"/>
      <c r="CH322" s="201"/>
      <c r="CI322" s="201"/>
      <c r="CJ322" s="201"/>
      <c r="CK322" s="201"/>
      <c r="CL322" s="201"/>
      <c r="CM322" s="201"/>
      <c r="CN322" s="201"/>
      <c r="CO322" s="201"/>
      <c r="CP322" s="201"/>
      <c r="CQ322" s="201"/>
      <c r="CR322" s="201"/>
      <c r="CS322" s="201"/>
      <c r="CT322" s="201"/>
      <c r="CU322" s="201"/>
      <c r="CV322" s="201"/>
      <c r="CW322" s="201"/>
      <c r="CX322" s="201"/>
      <c r="CY322" s="201"/>
      <c r="CZ322" s="201"/>
      <c r="DA322" s="201"/>
      <c r="DB322" s="201"/>
      <c r="DC322" s="201"/>
      <c r="DD322" s="201"/>
      <c r="DE322" s="201"/>
      <c r="DF322" s="201"/>
      <c r="DG322" s="201"/>
      <c r="DH322" s="201"/>
      <c r="DI322" s="201"/>
      <c r="DJ322" s="201"/>
      <c r="DK322" s="201"/>
      <c r="DL322" s="201"/>
      <c r="DM322" s="201"/>
      <c r="DN322" s="201"/>
      <c r="DO322" s="201"/>
      <c r="DP322" s="201"/>
      <c r="DQ322" s="201"/>
      <c r="DR322" s="201"/>
      <c r="DS322" s="201"/>
      <c r="DT322" s="201"/>
      <c r="DU322" s="201"/>
      <c r="DV322" s="201"/>
      <c r="DW322" s="201"/>
      <c r="DX322" s="201"/>
      <c r="DY322" s="201"/>
      <c r="DZ322" s="201"/>
      <c r="EA322" s="201"/>
      <c r="EB322" s="201"/>
      <c r="EC322" s="201"/>
      <c r="ED322" s="201"/>
      <c r="EE322" s="201"/>
      <c r="EF322" s="201"/>
      <c r="EG322" s="201"/>
      <c r="EH322" s="201"/>
      <c r="EI322" s="201"/>
      <c r="EJ322" s="201"/>
      <c r="EK322" s="201"/>
      <c r="EL322" s="201"/>
      <c r="EM322" s="201"/>
      <c r="EN322" s="201"/>
      <c r="EO322" s="201"/>
      <c r="EP322" s="201"/>
      <c r="EQ322" s="201"/>
      <c r="ER322" s="201"/>
      <c r="ES322" s="201"/>
      <c r="ET322" s="201"/>
      <c r="EU322" s="201"/>
      <c r="EV322" s="201"/>
      <c r="EW322" s="201"/>
      <c r="EX322" s="201"/>
      <c r="EY322" s="201"/>
      <c r="EZ322" s="201"/>
      <c r="FA322" s="201"/>
      <c r="FB322" s="201"/>
      <c r="FC322" s="201"/>
      <c r="FD322" s="201"/>
      <c r="FE322" s="201"/>
      <c r="FF322" s="201"/>
      <c r="FG322" s="201"/>
      <c r="FH322" s="201"/>
      <c r="FI322" s="201"/>
      <c r="FJ322" s="201"/>
      <c r="FK322" s="201"/>
      <c r="FL322" s="201"/>
      <c r="FM322" s="201"/>
      <c r="FN322" s="201"/>
      <c r="FO322" s="201"/>
      <c r="FP322" s="201"/>
      <c r="FQ322" s="201"/>
      <c r="FR322" s="201"/>
      <c r="FS322" s="201"/>
      <c r="FT322" s="201"/>
      <c r="FU322" s="201"/>
      <c r="FV322" s="201"/>
      <c r="FW322" s="201"/>
      <c r="FX322" s="201"/>
      <c r="FY322" s="201"/>
      <c r="FZ322" s="201"/>
      <c r="GA322" s="201"/>
      <c r="GB322" s="201"/>
      <c r="GC322" s="201"/>
      <c r="GD322" s="201"/>
      <c r="GE322" s="201"/>
    </row>
    <row r="323" spans="10:187">
      <c r="J323" s="201"/>
      <c r="K323" s="201"/>
      <c r="L323" s="201"/>
      <c r="M323" s="201"/>
      <c r="W323" s="201"/>
      <c r="X323" s="201"/>
      <c r="Y323" s="201"/>
      <c r="Z323" s="201"/>
      <c r="AA323" s="201"/>
      <c r="AB323" s="201"/>
      <c r="AC323" s="201"/>
      <c r="AD323" s="201"/>
      <c r="AE323" s="201"/>
      <c r="AF323" s="201"/>
      <c r="AG323" s="201"/>
      <c r="AH323" s="201"/>
      <c r="AI323" s="201"/>
      <c r="AJ323" s="201"/>
      <c r="AK323" s="201"/>
      <c r="AL323" s="201"/>
      <c r="AM323" s="201"/>
      <c r="AN323" s="201"/>
      <c r="AO323" s="201"/>
      <c r="AP323" s="201"/>
      <c r="AQ323" s="201"/>
      <c r="AR323" s="201"/>
      <c r="AS323" s="201"/>
      <c r="AT323" s="201"/>
      <c r="AU323" s="201"/>
      <c r="AV323" s="201"/>
      <c r="AW323" s="201"/>
      <c r="AX323" s="201"/>
      <c r="AY323" s="201"/>
      <c r="AZ323" s="201"/>
      <c r="BA323" s="201"/>
      <c r="BB323" s="201"/>
      <c r="BC323" s="201"/>
      <c r="BD323" s="201"/>
      <c r="BE323" s="201"/>
      <c r="BF323" s="201"/>
      <c r="BG323" s="201"/>
      <c r="BH323" s="201"/>
      <c r="BI323" s="201"/>
      <c r="BJ323" s="201"/>
      <c r="BK323" s="201"/>
      <c r="BL323" s="201"/>
      <c r="BM323" s="201"/>
      <c r="BN323" s="201"/>
      <c r="BO323" s="201"/>
      <c r="BP323" s="201"/>
      <c r="BQ323" s="201"/>
      <c r="BR323" s="201"/>
      <c r="BS323" s="201"/>
      <c r="BT323" s="201"/>
      <c r="BU323" s="201"/>
      <c r="BV323" s="201"/>
      <c r="BW323" s="201"/>
      <c r="BX323" s="201"/>
      <c r="BY323" s="201"/>
      <c r="BZ323" s="201"/>
      <c r="CA323" s="201"/>
      <c r="CB323" s="201"/>
      <c r="CC323" s="201"/>
      <c r="CD323" s="201"/>
      <c r="CE323" s="201"/>
      <c r="CF323" s="201"/>
      <c r="CG323" s="201"/>
      <c r="CH323" s="201"/>
      <c r="CI323" s="201"/>
      <c r="CJ323" s="201"/>
      <c r="CK323" s="201"/>
      <c r="CL323" s="201"/>
      <c r="CM323" s="201"/>
      <c r="CN323" s="201"/>
      <c r="CO323" s="201"/>
      <c r="CP323" s="201"/>
      <c r="CQ323" s="201"/>
      <c r="CR323" s="201"/>
      <c r="CS323" s="201"/>
      <c r="CT323" s="201"/>
      <c r="CU323" s="201"/>
      <c r="CV323" s="201"/>
      <c r="CW323" s="201"/>
      <c r="CX323" s="201"/>
      <c r="CY323" s="201"/>
      <c r="CZ323" s="201"/>
      <c r="DA323" s="201"/>
      <c r="DB323" s="201"/>
      <c r="DC323" s="201"/>
      <c r="DD323" s="201"/>
      <c r="DE323" s="201"/>
      <c r="DF323" s="201"/>
      <c r="DG323" s="201"/>
      <c r="DH323" s="201"/>
      <c r="DI323" s="201"/>
      <c r="DJ323" s="201"/>
      <c r="DK323" s="201"/>
      <c r="DL323" s="201"/>
      <c r="DM323" s="201"/>
      <c r="DN323" s="201"/>
      <c r="DO323" s="201"/>
      <c r="DP323" s="201"/>
      <c r="DQ323" s="201"/>
      <c r="DR323" s="201"/>
      <c r="DS323" s="201"/>
      <c r="DT323" s="201"/>
      <c r="DU323" s="201"/>
      <c r="DV323" s="201"/>
      <c r="DW323" s="201"/>
      <c r="DX323" s="201"/>
      <c r="DY323" s="201"/>
      <c r="DZ323" s="201"/>
      <c r="EA323" s="201"/>
      <c r="EB323" s="201"/>
      <c r="EC323" s="201"/>
      <c r="ED323" s="201"/>
      <c r="EE323" s="201"/>
      <c r="EF323" s="201"/>
      <c r="EG323" s="201"/>
      <c r="EH323" s="201"/>
      <c r="EI323" s="201"/>
      <c r="EJ323" s="201"/>
      <c r="EK323" s="201"/>
      <c r="EL323" s="201"/>
      <c r="EM323" s="201"/>
      <c r="EN323" s="201"/>
      <c r="EO323" s="201"/>
      <c r="EP323" s="201"/>
      <c r="EQ323" s="201"/>
      <c r="ER323" s="201"/>
      <c r="ES323" s="201"/>
      <c r="ET323" s="201"/>
      <c r="EU323" s="201"/>
      <c r="EV323" s="201"/>
      <c r="EW323" s="201"/>
      <c r="EX323" s="201"/>
      <c r="EY323" s="201"/>
      <c r="EZ323" s="201"/>
      <c r="FA323" s="201"/>
      <c r="FB323" s="201"/>
      <c r="FC323" s="201"/>
      <c r="FD323" s="201"/>
      <c r="FE323" s="201"/>
      <c r="FF323" s="201"/>
      <c r="FG323" s="201"/>
      <c r="FH323" s="201"/>
      <c r="FI323" s="201"/>
      <c r="FJ323" s="201"/>
      <c r="FK323" s="201"/>
      <c r="FL323" s="201"/>
      <c r="FM323" s="201"/>
      <c r="FN323" s="201"/>
      <c r="FO323" s="201"/>
      <c r="FP323" s="201"/>
      <c r="FQ323" s="201"/>
      <c r="FR323" s="201"/>
      <c r="FS323" s="201"/>
      <c r="FT323" s="201"/>
      <c r="FU323" s="201"/>
      <c r="FV323" s="201"/>
      <c r="FW323" s="201"/>
      <c r="FX323" s="201"/>
      <c r="FY323" s="201"/>
      <c r="FZ323" s="201"/>
      <c r="GA323" s="201"/>
      <c r="GB323" s="201"/>
      <c r="GC323" s="201"/>
      <c r="GD323" s="201"/>
      <c r="GE323" s="201"/>
    </row>
    <row r="324" spans="10:187">
      <c r="J324" s="201"/>
      <c r="K324" s="201"/>
      <c r="L324" s="201"/>
      <c r="M324" s="201"/>
      <c r="W324" s="201"/>
      <c r="X324" s="201"/>
      <c r="Y324" s="201"/>
      <c r="Z324" s="201"/>
      <c r="AA324" s="201"/>
      <c r="AB324" s="201"/>
      <c r="AC324" s="201"/>
      <c r="AD324" s="201"/>
      <c r="AE324" s="201"/>
      <c r="AF324" s="201"/>
      <c r="AG324" s="201"/>
      <c r="AH324" s="201"/>
      <c r="AI324" s="201"/>
      <c r="AJ324" s="201"/>
      <c r="AK324" s="201"/>
      <c r="AL324" s="201"/>
      <c r="AM324" s="201"/>
      <c r="AN324" s="201"/>
      <c r="AO324" s="201"/>
      <c r="AP324" s="201"/>
      <c r="AQ324" s="201"/>
      <c r="AR324" s="201"/>
      <c r="AS324" s="201"/>
      <c r="AT324" s="201"/>
      <c r="AU324" s="201"/>
      <c r="AV324" s="201"/>
      <c r="AW324" s="201"/>
      <c r="AX324" s="201"/>
      <c r="AY324" s="201"/>
      <c r="AZ324" s="201"/>
      <c r="BA324" s="201"/>
      <c r="BB324" s="201"/>
      <c r="BC324" s="201"/>
      <c r="BD324" s="201"/>
      <c r="BE324" s="201"/>
      <c r="BF324" s="201"/>
      <c r="BG324" s="201"/>
      <c r="BH324" s="201"/>
      <c r="BI324" s="201"/>
      <c r="BJ324" s="201"/>
      <c r="BK324" s="201"/>
      <c r="BL324" s="201"/>
      <c r="BM324" s="201"/>
      <c r="BN324" s="201"/>
      <c r="BO324" s="201"/>
      <c r="BP324" s="201"/>
      <c r="BQ324" s="201"/>
      <c r="BR324" s="201"/>
      <c r="BS324" s="201"/>
      <c r="BT324" s="201"/>
      <c r="BU324" s="201"/>
      <c r="BV324" s="201"/>
      <c r="BW324" s="201"/>
      <c r="BX324" s="201"/>
      <c r="BY324" s="201"/>
      <c r="BZ324" s="201"/>
      <c r="CA324" s="201"/>
      <c r="CB324" s="201"/>
      <c r="CC324" s="201"/>
      <c r="CD324" s="201"/>
      <c r="CE324" s="201"/>
      <c r="CF324" s="201"/>
      <c r="CG324" s="201"/>
      <c r="CH324" s="201"/>
      <c r="CI324" s="201"/>
      <c r="CJ324" s="201"/>
      <c r="CK324" s="201"/>
      <c r="CL324" s="201"/>
      <c r="CM324" s="201"/>
      <c r="CN324" s="201"/>
      <c r="CO324" s="201"/>
      <c r="CP324" s="201"/>
      <c r="CQ324" s="201"/>
      <c r="CR324" s="201"/>
      <c r="CS324" s="201"/>
      <c r="CT324" s="201"/>
      <c r="CU324" s="201"/>
      <c r="CV324" s="201"/>
      <c r="CW324" s="201"/>
      <c r="CX324" s="201"/>
      <c r="CY324" s="201"/>
      <c r="CZ324" s="201"/>
      <c r="DA324" s="201"/>
      <c r="DB324" s="201"/>
      <c r="DC324" s="201"/>
      <c r="DD324" s="201"/>
      <c r="DE324" s="201"/>
      <c r="DF324" s="201"/>
      <c r="DG324" s="201"/>
      <c r="DH324" s="201"/>
      <c r="DI324" s="201"/>
      <c r="DJ324" s="201"/>
      <c r="DK324" s="201"/>
      <c r="DL324" s="201"/>
      <c r="DM324" s="201"/>
      <c r="DN324" s="201"/>
      <c r="DO324" s="201"/>
      <c r="DP324" s="201"/>
      <c r="DQ324" s="201"/>
      <c r="DR324" s="201"/>
      <c r="DS324" s="201"/>
      <c r="DT324" s="201"/>
      <c r="DU324" s="201"/>
      <c r="DV324" s="201"/>
      <c r="DW324" s="201"/>
      <c r="DX324" s="201"/>
      <c r="DY324" s="201"/>
      <c r="DZ324" s="201"/>
      <c r="EA324" s="201"/>
      <c r="EB324" s="201"/>
      <c r="EC324" s="201"/>
      <c r="ED324" s="201"/>
      <c r="EE324" s="201"/>
      <c r="EF324" s="201"/>
      <c r="EG324" s="201"/>
      <c r="EH324" s="201"/>
      <c r="EI324" s="201"/>
      <c r="EJ324" s="201"/>
      <c r="EK324" s="201"/>
      <c r="EL324" s="201"/>
      <c r="EM324" s="201"/>
      <c r="EN324" s="201"/>
      <c r="EO324" s="201"/>
      <c r="EP324" s="201"/>
      <c r="EQ324" s="201"/>
      <c r="ER324" s="201"/>
      <c r="ES324" s="201"/>
      <c r="ET324" s="201"/>
      <c r="EU324" s="201"/>
      <c r="EV324" s="201"/>
      <c r="EW324" s="201"/>
      <c r="EX324" s="201"/>
      <c r="EY324" s="201"/>
      <c r="EZ324" s="201"/>
      <c r="FA324" s="201"/>
      <c r="FB324" s="201"/>
      <c r="FC324" s="201"/>
      <c r="FD324" s="201"/>
      <c r="FE324" s="201"/>
      <c r="FF324" s="201"/>
      <c r="FG324" s="201"/>
      <c r="FH324" s="201"/>
      <c r="FI324" s="201"/>
      <c r="FJ324" s="201"/>
      <c r="FK324" s="201"/>
      <c r="FL324" s="201"/>
      <c r="FM324" s="201"/>
      <c r="FN324" s="201"/>
      <c r="FO324" s="201"/>
      <c r="FP324" s="201"/>
      <c r="FQ324" s="201"/>
      <c r="FR324" s="201"/>
      <c r="FS324" s="201"/>
      <c r="FT324" s="201"/>
      <c r="FU324" s="201"/>
      <c r="FV324" s="201"/>
      <c r="FW324" s="201"/>
      <c r="FX324" s="201"/>
      <c r="FY324" s="201"/>
      <c r="FZ324" s="201"/>
      <c r="GA324" s="201"/>
      <c r="GB324" s="201"/>
      <c r="GC324" s="201"/>
      <c r="GD324" s="201"/>
      <c r="GE324" s="201"/>
    </row>
    <row r="325" spans="10:187">
      <c r="J325" s="201"/>
      <c r="K325" s="201"/>
      <c r="L325" s="201"/>
      <c r="M325" s="201"/>
      <c r="W325" s="201"/>
      <c r="X325" s="201"/>
      <c r="Y325" s="201"/>
      <c r="Z325" s="201"/>
      <c r="AA325" s="201"/>
      <c r="AB325" s="201"/>
      <c r="AC325" s="201"/>
      <c r="AD325" s="201"/>
      <c r="AE325" s="201"/>
      <c r="AF325" s="201"/>
      <c r="AG325" s="201"/>
      <c r="AH325" s="201"/>
      <c r="AI325" s="201"/>
      <c r="AJ325" s="201"/>
      <c r="AK325" s="201"/>
      <c r="AL325" s="201"/>
      <c r="AM325" s="201"/>
      <c r="AN325" s="201"/>
      <c r="AO325" s="201"/>
      <c r="AP325" s="201"/>
      <c r="AQ325" s="201"/>
      <c r="AR325" s="201"/>
      <c r="AS325" s="201"/>
      <c r="AT325" s="201"/>
      <c r="AU325" s="201"/>
      <c r="AV325" s="201"/>
      <c r="AW325" s="201"/>
      <c r="AX325" s="201"/>
      <c r="AY325" s="201"/>
      <c r="AZ325" s="201"/>
      <c r="BA325" s="201"/>
      <c r="BB325" s="201"/>
      <c r="BC325" s="201"/>
      <c r="BD325" s="201"/>
      <c r="BE325" s="201"/>
      <c r="BF325" s="201"/>
      <c r="BG325" s="201"/>
      <c r="BH325" s="201"/>
      <c r="BI325" s="201"/>
      <c r="BJ325" s="201"/>
      <c r="BK325" s="201"/>
      <c r="BL325" s="201"/>
      <c r="BM325" s="201"/>
      <c r="BN325" s="201"/>
      <c r="BO325" s="201"/>
      <c r="BP325" s="201"/>
      <c r="BQ325" s="201"/>
      <c r="BR325" s="201"/>
      <c r="BS325" s="201"/>
      <c r="BT325" s="201"/>
      <c r="BU325" s="201"/>
      <c r="BV325" s="201"/>
      <c r="BW325" s="201"/>
      <c r="BX325" s="201"/>
      <c r="BY325" s="201"/>
      <c r="BZ325" s="201"/>
      <c r="CA325" s="201"/>
      <c r="CB325" s="201"/>
      <c r="CC325" s="201"/>
      <c r="CD325" s="201"/>
      <c r="CE325" s="201"/>
      <c r="CF325" s="201"/>
      <c r="CG325" s="201"/>
      <c r="CH325" s="201"/>
      <c r="CI325" s="201"/>
      <c r="CJ325" s="201"/>
      <c r="CK325" s="201"/>
      <c r="CL325" s="201"/>
      <c r="CM325" s="201"/>
      <c r="CN325" s="201"/>
      <c r="CO325" s="201"/>
      <c r="CP325" s="201"/>
      <c r="CQ325" s="201"/>
      <c r="CR325" s="201"/>
      <c r="CS325" s="201"/>
      <c r="CT325" s="201"/>
      <c r="CU325" s="201"/>
      <c r="CV325" s="201"/>
      <c r="CW325" s="201"/>
      <c r="CX325" s="201"/>
      <c r="CY325" s="201"/>
      <c r="CZ325" s="201"/>
      <c r="DA325" s="201"/>
      <c r="DB325" s="201"/>
      <c r="DC325" s="201"/>
      <c r="DD325" s="201"/>
      <c r="DE325" s="201"/>
      <c r="DF325" s="201"/>
      <c r="DG325" s="201"/>
      <c r="DH325" s="201"/>
      <c r="DI325" s="201"/>
      <c r="DJ325" s="201"/>
      <c r="DK325" s="201"/>
      <c r="DL325" s="201"/>
      <c r="DM325" s="201"/>
      <c r="DN325" s="201"/>
      <c r="DO325" s="201"/>
      <c r="DP325" s="201"/>
      <c r="DQ325" s="201"/>
      <c r="DR325" s="201"/>
      <c r="DS325" s="201"/>
      <c r="DT325" s="201"/>
      <c r="DU325" s="201"/>
      <c r="DV325" s="201"/>
      <c r="DW325" s="201"/>
      <c r="DX325" s="201"/>
      <c r="DY325" s="201"/>
      <c r="DZ325" s="201"/>
      <c r="EA325" s="201"/>
      <c r="EB325" s="201"/>
      <c r="EC325" s="201"/>
      <c r="ED325" s="201"/>
      <c r="EE325" s="201"/>
      <c r="EF325" s="201"/>
      <c r="EG325" s="201"/>
      <c r="EH325" s="201"/>
      <c r="EI325" s="201"/>
      <c r="EJ325" s="201"/>
      <c r="EK325" s="201"/>
      <c r="EL325" s="201"/>
      <c r="EM325" s="201"/>
      <c r="EN325" s="201"/>
      <c r="EO325" s="201"/>
      <c r="EP325" s="201"/>
      <c r="EQ325" s="201"/>
      <c r="ER325" s="201"/>
      <c r="ES325" s="201"/>
      <c r="ET325" s="201"/>
      <c r="EU325" s="201"/>
      <c r="EV325" s="201"/>
      <c r="EW325" s="201"/>
      <c r="EX325" s="201"/>
      <c r="EY325" s="201"/>
      <c r="EZ325" s="201"/>
      <c r="FA325" s="201"/>
      <c r="FB325" s="201"/>
      <c r="FC325" s="201"/>
      <c r="FD325" s="201"/>
      <c r="FE325" s="201"/>
      <c r="FF325" s="201"/>
      <c r="FG325" s="201"/>
      <c r="FH325" s="201"/>
      <c r="FI325" s="201"/>
      <c r="FJ325" s="201"/>
      <c r="FK325" s="201"/>
      <c r="FL325" s="201"/>
      <c r="FM325" s="201"/>
      <c r="FN325" s="201"/>
      <c r="FO325" s="201"/>
      <c r="FP325" s="201"/>
      <c r="FQ325" s="201"/>
      <c r="FR325" s="201"/>
      <c r="FS325" s="201"/>
      <c r="FT325" s="201"/>
      <c r="FU325" s="201"/>
      <c r="FV325" s="201"/>
      <c r="FW325" s="201"/>
      <c r="FX325" s="201"/>
      <c r="FY325" s="201"/>
      <c r="FZ325" s="201"/>
      <c r="GA325" s="201"/>
      <c r="GB325" s="201"/>
      <c r="GC325" s="201"/>
      <c r="GD325" s="201"/>
      <c r="GE325" s="201"/>
    </row>
    <row r="326" spans="10:187">
      <c r="J326" s="201"/>
      <c r="K326" s="201"/>
      <c r="L326" s="201"/>
      <c r="M326" s="201"/>
      <c r="W326" s="201"/>
      <c r="X326" s="201"/>
      <c r="Y326" s="201"/>
      <c r="Z326" s="201"/>
      <c r="AA326" s="201"/>
      <c r="AB326" s="201"/>
      <c r="AC326" s="201"/>
      <c r="AD326" s="201"/>
      <c r="AE326" s="201"/>
      <c r="AF326" s="201"/>
      <c r="AG326" s="201"/>
      <c r="AH326" s="201"/>
      <c r="AI326" s="201"/>
      <c r="AJ326" s="201"/>
      <c r="AK326" s="201"/>
      <c r="AL326" s="201"/>
      <c r="AM326" s="201"/>
      <c r="AN326" s="201"/>
      <c r="AO326" s="201"/>
      <c r="AP326" s="201"/>
      <c r="AQ326" s="201"/>
      <c r="AR326" s="201"/>
      <c r="AS326" s="201"/>
      <c r="AT326" s="201"/>
      <c r="AU326" s="201"/>
      <c r="AV326" s="201"/>
      <c r="AW326" s="201"/>
      <c r="AX326" s="201"/>
      <c r="AY326" s="201"/>
      <c r="AZ326" s="201"/>
      <c r="BA326" s="201"/>
      <c r="BB326" s="201"/>
      <c r="BC326" s="201"/>
      <c r="BD326" s="201"/>
      <c r="BE326" s="201"/>
      <c r="BF326" s="201"/>
      <c r="BG326" s="201"/>
      <c r="BH326" s="201"/>
      <c r="BI326" s="201"/>
      <c r="BJ326" s="201"/>
      <c r="BK326" s="201"/>
      <c r="BL326" s="201"/>
      <c r="BM326" s="201"/>
      <c r="BN326" s="201"/>
      <c r="BO326" s="201"/>
      <c r="BP326" s="201"/>
      <c r="BQ326" s="201"/>
      <c r="BR326" s="201"/>
      <c r="BS326" s="201"/>
      <c r="BT326" s="201"/>
      <c r="BU326" s="201"/>
      <c r="BV326" s="201"/>
      <c r="BW326" s="201"/>
      <c r="BX326" s="201"/>
      <c r="BY326" s="201"/>
      <c r="BZ326" s="201"/>
      <c r="CA326" s="201"/>
      <c r="CB326" s="201"/>
      <c r="CC326" s="201"/>
      <c r="CD326" s="201"/>
      <c r="CE326" s="201"/>
      <c r="CF326" s="201"/>
      <c r="CG326" s="201"/>
      <c r="CH326" s="201"/>
      <c r="CI326" s="201"/>
      <c r="CJ326" s="201"/>
      <c r="CK326" s="201"/>
      <c r="CL326" s="201"/>
      <c r="CM326" s="201"/>
      <c r="CN326" s="201"/>
      <c r="CO326" s="201"/>
      <c r="CP326" s="201"/>
      <c r="CQ326" s="201"/>
      <c r="CR326" s="201"/>
      <c r="CS326" s="201"/>
      <c r="CT326" s="201"/>
      <c r="CU326" s="201"/>
      <c r="CV326" s="201"/>
      <c r="CW326" s="201"/>
      <c r="CX326" s="201"/>
      <c r="CY326" s="201"/>
      <c r="CZ326" s="201"/>
      <c r="DA326" s="201"/>
      <c r="DB326" s="201"/>
      <c r="DC326" s="201"/>
      <c r="DD326" s="201"/>
      <c r="DE326" s="201"/>
      <c r="DF326" s="201"/>
      <c r="DG326" s="201"/>
      <c r="DH326" s="201"/>
      <c r="DI326" s="201"/>
      <c r="DJ326" s="201"/>
      <c r="DK326" s="201"/>
      <c r="DL326" s="201"/>
      <c r="DM326" s="201"/>
      <c r="DN326" s="201"/>
      <c r="DO326" s="201"/>
      <c r="DP326" s="201"/>
      <c r="DQ326" s="201"/>
      <c r="DR326" s="201"/>
      <c r="DS326" s="201"/>
      <c r="DT326" s="201"/>
      <c r="DU326" s="201"/>
      <c r="DV326" s="201"/>
      <c r="DW326" s="201"/>
      <c r="DX326" s="201"/>
      <c r="DY326" s="201"/>
      <c r="DZ326" s="201"/>
      <c r="EA326" s="201"/>
      <c r="EB326" s="201"/>
      <c r="EC326" s="201"/>
      <c r="ED326" s="201"/>
      <c r="EE326" s="201"/>
      <c r="EF326" s="201"/>
      <c r="EG326" s="201"/>
      <c r="EH326" s="201"/>
      <c r="EI326" s="201"/>
      <c r="EJ326" s="201"/>
      <c r="EK326" s="201"/>
      <c r="EL326" s="201"/>
      <c r="EM326" s="201"/>
      <c r="EN326" s="201"/>
      <c r="EO326" s="201"/>
      <c r="EP326" s="201"/>
      <c r="EQ326" s="201"/>
      <c r="ER326" s="201"/>
      <c r="ES326" s="201"/>
      <c r="ET326" s="201"/>
      <c r="EU326" s="201"/>
      <c r="EV326" s="201"/>
      <c r="EW326" s="201"/>
      <c r="EX326" s="201"/>
      <c r="EY326" s="201"/>
      <c r="EZ326" s="201"/>
      <c r="FA326" s="201"/>
      <c r="FB326" s="201"/>
      <c r="FC326" s="201"/>
      <c r="FD326" s="201"/>
      <c r="FE326" s="201"/>
      <c r="FF326" s="201"/>
      <c r="FG326" s="201"/>
      <c r="FH326" s="201"/>
      <c r="FI326" s="201"/>
      <c r="FJ326" s="201"/>
      <c r="FK326" s="201"/>
      <c r="FL326" s="201"/>
      <c r="FM326" s="201"/>
      <c r="FN326" s="201"/>
      <c r="FO326" s="201"/>
      <c r="FP326" s="201"/>
      <c r="FQ326" s="201"/>
      <c r="FR326" s="201"/>
      <c r="FS326" s="201"/>
      <c r="FT326" s="201"/>
      <c r="FU326" s="201"/>
      <c r="FV326" s="201"/>
      <c r="FW326" s="201"/>
      <c r="FX326" s="201"/>
      <c r="FY326" s="201"/>
      <c r="FZ326" s="201"/>
      <c r="GA326" s="201"/>
      <c r="GB326" s="201"/>
      <c r="GC326" s="201"/>
      <c r="GD326" s="201"/>
      <c r="GE326" s="201"/>
    </row>
    <row r="327" spans="10:187">
      <c r="J327" s="201"/>
      <c r="K327" s="201"/>
      <c r="L327" s="201"/>
      <c r="M327" s="201"/>
      <c r="W327" s="201"/>
      <c r="X327" s="201"/>
      <c r="Y327" s="201"/>
      <c r="Z327" s="201"/>
      <c r="AA327" s="201"/>
      <c r="AB327" s="201"/>
      <c r="AC327" s="201"/>
      <c r="AD327" s="201"/>
      <c r="AE327" s="201"/>
      <c r="AF327" s="201"/>
      <c r="AG327" s="201"/>
      <c r="AH327" s="201"/>
      <c r="AI327" s="201"/>
      <c r="AJ327" s="201"/>
      <c r="AK327" s="201"/>
      <c r="AL327" s="201"/>
      <c r="AM327" s="201"/>
      <c r="AN327" s="201"/>
      <c r="AO327" s="201"/>
      <c r="AP327" s="201"/>
      <c r="AQ327" s="201"/>
      <c r="AR327" s="201"/>
      <c r="AS327" s="201"/>
      <c r="AT327" s="201"/>
      <c r="AU327" s="201"/>
      <c r="AV327" s="201"/>
      <c r="AW327" s="201"/>
      <c r="AX327" s="201"/>
      <c r="AY327" s="201"/>
      <c r="AZ327" s="201"/>
      <c r="BA327" s="201"/>
      <c r="BB327" s="201"/>
      <c r="BC327" s="201"/>
      <c r="BD327" s="201"/>
      <c r="BE327" s="201"/>
      <c r="BF327" s="201"/>
      <c r="BG327" s="201"/>
      <c r="BH327" s="201"/>
      <c r="BI327" s="201"/>
      <c r="BJ327" s="201"/>
      <c r="BK327" s="201"/>
      <c r="BL327" s="201"/>
      <c r="BM327" s="201"/>
      <c r="BN327" s="201"/>
      <c r="BO327" s="201"/>
      <c r="BP327" s="201"/>
      <c r="BQ327" s="201"/>
      <c r="BR327" s="201"/>
      <c r="BS327" s="201"/>
      <c r="BT327" s="201"/>
      <c r="BU327" s="201"/>
      <c r="BV327" s="201"/>
      <c r="BW327" s="201"/>
      <c r="BX327" s="201"/>
      <c r="BY327" s="201"/>
      <c r="BZ327" s="201"/>
      <c r="CA327" s="201"/>
      <c r="CB327" s="201"/>
      <c r="CC327" s="201"/>
      <c r="CD327" s="201"/>
      <c r="CE327" s="201"/>
      <c r="CF327" s="201"/>
      <c r="CG327" s="201"/>
      <c r="CH327" s="201"/>
      <c r="CI327" s="201"/>
      <c r="CJ327" s="201"/>
      <c r="CK327" s="201"/>
      <c r="CL327" s="201"/>
      <c r="CM327" s="201"/>
      <c r="CN327" s="201"/>
      <c r="CO327" s="201"/>
      <c r="CP327" s="201"/>
      <c r="CQ327" s="201"/>
      <c r="CR327" s="201"/>
      <c r="CS327" s="201"/>
      <c r="CT327" s="201"/>
      <c r="CU327" s="201"/>
      <c r="CV327" s="201"/>
      <c r="CW327" s="201"/>
      <c r="CX327" s="201"/>
      <c r="CY327" s="201"/>
      <c r="CZ327" s="201"/>
      <c r="DA327" s="201"/>
      <c r="DB327" s="201"/>
      <c r="DC327" s="201"/>
      <c r="DD327" s="201"/>
      <c r="DE327" s="201"/>
      <c r="DF327" s="201"/>
      <c r="DG327" s="201"/>
      <c r="DH327" s="201"/>
      <c r="DI327" s="201"/>
      <c r="DJ327" s="201"/>
      <c r="DK327" s="201"/>
      <c r="DL327" s="201"/>
      <c r="DM327" s="201"/>
      <c r="DN327" s="201"/>
      <c r="DO327" s="201"/>
      <c r="DP327" s="201"/>
      <c r="DQ327" s="201"/>
      <c r="DR327" s="201"/>
      <c r="DS327" s="201"/>
      <c r="DT327" s="201"/>
      <c r="DU327" s="201"/>
      <c r="DV327" s="201"/>
      <c r="DW327" s="201"/>
      <c r="DX327" s="201"/>
      <c r="DY327" s="201"/>
      <c r="DZ327" s="201"/>
      <c r="EA327" s="201"/>
      <c r="EB327" s="201"/>
      <c r="EC327" s="201"/>
      <c r="ED327" s="201"/>
      <c r="EE327" s="201"/>
      <c r="EF327" s="201"/>
      <c r="EG327" s="201"/>
      <c r="EH327" s="201"/>
      <c r="EI327" s="201"/>
      <c r="EJ327" s="201"/>
      <c r="EK327" s="201"/>
      <c r="EL327" s="201"/>
      <c r="EM327" s="201"/>
      <c r="EN327" s="201"/>
      <c r="EO327" s="201"/>
      <c r="EP327" s="201"/>
      <c r="EQ327" s="201"/>
      <c r="ER327" s="201"/>
      <c r="ES327" s="201"/>
      <c r="ET327" s="201"/>
      <c r="EU327" s="201"/>
      <c r="EV327" s="201"/>
      <c r="EW327" s="201"/>
      <c r="EX327" s="201"/>
      <c r="EY327" s="201"/>
      <c r="EZ327" s="201"/>
      <c r="FA327" s="201"/>
      <c r="FB327" s="201"/>
      <c r="FC327" s="201"/>
      <c r="FD327" s="201"/>
      <c r="FE327" s="201"/>
      <c r="FF327" s="201"/>
      <c r="FG327" s="201"/>
      <c r="FH327" s="201"/>
      <c r="FI327" s="201"/>
      <c r="FJ327" s="201"/>
      <c r="FK327" s="201"/>
      <c r="FL327" s="201"/>
      <c r="FM327" s="201"/>
      <c r="FN327" s="201"/>
      <c r="FO327" s="201"/>
      <c r="FP327" s="201"/>
      <c r="FQ327" s="201"/>
      <c r="FR327" s="201"/>
      <c r="FS327" s="201"/>
      <c r="FT327" s="201"/>
      <c r="FU327" s="201"/>
      <c r="FV327" s="201"/>
      <c r="FW327" s="201"/>
      <c r="FX327" s="201"/>
      <c r="FY327" s="201"/>
      <c r="FZ327" s="201"/>
      <c r="GA327" s="201"/>
      <c r="GB327" s="201"/>
      <c r="GC327" s="201"/>
      <c r="GD327" s="201"/>
      <c r="GE327" s="201"/>
    </row>
    <row r="328" spans="10:187">
      <c r="J328" s="201"/>
      <c r="K328" s="201"/>
      <c r="L328" s="201"/>
      <c r="M328" s="201"/>
      <c r="W328" s="201"/>
      <c r="X328" s="201"/>
      <c r="Y328" s="201"/>
      <c r="Z328" s="201"/>
      <c r="AA328" s="201"/>
      <c r="AB328" s="201"/>
      <c r="AC328" s="201"/>
      <c r="AD328" s="201"/>
      <c r="AE328" s="201"/>
      <c r="AF328" s="201"/>
      <c r="AG328" s="201"/>
      <c r="AH328" s="201"/>
      <c r="AI328" s="201"/>
      <c r="AJ328" s="201"/>
      <c r="AK328" s="201"/>
      <c r="AL328" s="201"/>
      <c r="AM328" s="201"/>
      <c r="AN328" s="201"/>
      <c r="AO328" s="201"/>
      <c r="AP328" s="201"/>
      <c r="AQ328" s="201"/>
      <c r="AR328" s="201"/>
      <c r="AS328" s="201"/>
      <c r="AT328" s="201"/>
      <c r="AU328" s="201"/>
      <c r="AV328" s="201"/>
      <c r="AW328" s="201"/>
      <c r="AX328" s="201"/>
      <c r="AY328" s="201"/>
      <c r="AZ328" s="201"/>
      <c r="BA328" s="201"/>
      <c r="BB328" s="201"/>
      <c r="BC328" s="201"/>
      <c r="BD328" s="201"/>
      <c r="BE328" s="201"/>
      <c r="BF328" s="201"/>
      <c r="BG328" s="201"/>
      <c r="BH328" s="201"/>
      <c r="BI328" s="201"/>
      <c r="BJ328" s="201"/>
      <c r="BK328" s="201"/>
      <c r="BL328" s="201"/>
      <c r="BM328" s="201"/>
      <c r="BN328" s="201"/>
      <c r="BO328" s="201"/>
      <c r="BP328" s="201"/>
      <c r="BQ328" s="201"/>
      <c r="BR328" s="201"/>
      <c r="BS328" s="201"/>
      <c r="BT328" s="201"/>
      <c r="BU328" s="201"/>
      <c r="BV328" s="201"/>
      <c r="BW328" s="201"/>
      <c r="BX328" s="201"/>
      <c r="BY328" s="201"/>
      <c r="BZ328" s="201"/>
      <c r="CA328" s="201"/>
      <c r="CB328" s="201"/>
      <c r="CC328" s="201"/>
      <c r="CD328" s="201"/>
      <c r="CE328" s="201"/>
      <c r="CF328" s="201"/>
      <c r="CG328" s="201"/>
      <c r="CH328" s="201"/>
      <c r="CI328" s="201"/>
      <c r="CJ328" s="201"/>
      <c r="CK328" s="201"/>
      <c r="CL328" s="201"/>
      <c r="CM328" s="201"/>
      <c r="CN328" s="201"/>
      <c r="CO328" s="201"/>
      <c r="CP328" s="201"/>
      <c r="CQ328" s="201"/>
      <c r="CR328" s="201"/>
      <c r="CS328" s="201"/>
      <c r="CT328" s="201"/>
      <c r="CU328" s="201"/>
      <c r="CV328" s="201"/>
      <c r="CW328" s="201"/>
      <c r="CX328" s="201"/>
      <c r="CY328" s="201"/>
      <c r="CZ328" s="201"/>
      <c r="DA328" s="201"/>
      <c r="DB328" s="201"/>
      <c r="DC328" s="201"/>
      <c r="DD328" s="201"/>
      <c r="DE328" s="201"/>
      <c r="DF328" s="201"/>
      <c r="DG328" s="201"/>
      <c r="DH328" s="201"/>
      <c r="DI328" s="201"/>
      <c r="DJ328" s="201"/>
      <c r="DK328" s="201"/>
      <c r="DL328" s="201"/>
      <c r="DM328" s="201"/>
      <c r="DN328" s="201"/>
      <c r="DO328" s="201"/>
      <c r="DP328" s="201"/>
      <c r="DQ328" s="201"/>
      <c r="DR328" s="201"/>
      <c r="DS328" s="201"/>
      <c r="DT328" s="201"/>
      <c r="DU328" s="201"/>
      <c r="DV328" s="201"/>
      <c r="DW328" s="201"/>
      <c r="DX328" s="201"/>
      <c r="DY328" s="201"/>
      <c r="DZ328" s="201"/>
      <c r="EA328" s="201"/>
      <c r="EB328" s="201"/>
      <c r="EC328" s="201"/>
      <c r="ED328" s="201"/>
      <c r="EE328" s="201"/>
      <c r="EF328" s="201"/>
      <c r="EG328" s="201"/>
      <c r="EH328" s="201"/>
      <c r="EI328" s="201"/>
      <c r="EJ328" s="201"/>
      <c r="EK328" s="201"/>
      <c r="EL328" s="201"/>
      <c r="EM328" s="201"/>
      <c r="EN328" s="201"/>
      <c r="EO328" s="201"/>
      <c r="EP328" s="201"/>
      <c r="EQ328" s="201"/>
      <c r="ER328" s="201"/>
      <c r="ES328" s="201"/>
      <c r="ET328" s="201"/>
      <c r="EU328" s="201"/>
      <c r="EV328" s="201"/>
      <c r="EW328" s="201"/>
      <c r="EX328" s="201"/>
      <c r="EY328" s="201"/>
      <c r="EZ328" s="201"/>
      <c r="FA328" s="201"/>
      <c r="FB328" s="201"/>
      <c r="FC328" s="201"/>
      <c r="FD328" s="201"/>
      <c r="FE328" s="201"/>
      <c r="FF328" s="201"/>
      <c r="FG328" s="201"/>
      <c r="FH328" s="201"/>
      <c r="FI328" s="201"/>
      <c r="FJ328" s="201"/>
      <c r="FK328" s="201"/>
      <c r="FL328" s="201"/>
      <c r="FM328" s="201"/>
      <c r="FN328" s="201"/>
      <c r="FO328" s="201"/>
      <c r="FP328" s="201"/>
      <c r="FQ328" s="201"/>
      <c r="FR328" s="201"/>
      <c r="FS328" s="201"/>
      <c r="FT328" s="201"/>
      <c r="FU328" s="201"/>
      <c r="FV328" s="201"/>
      <c r="FW328" s="201"/>
      <c r="FX328" s="201"/>
      <c r="FY328" s="201"/>
      <c r="FZ328" s="201"/>
      <c r="GA328" s="201"/>
      <c r="GB328" s="201"/>
      <c r="GC328" s="201"/>
      <c r="GD328" s="201"/>
      <c r="GE328" s="201"/>
    </row>
    <row r="329" spans="10:187">
      <c r="J329" s="201"/>
      <c r="K329" s="201"/>
      <c r="L329" s="201"/>
      <c r="M329" s="201"/>
      <c r="W329" s="201"/>
      <c r="X329" s="201"/>
      <c r="Y329" s="201"/>
      <c r="Z329" s="201"/>
      <c r="AA329" s="201"/>
      <c r="AB329" s="201"/>
      <c r="AC329" s="201"/>
      <c r="AD329" s="201"/>
      <c r="AE329" s="201"/>
      <c r="AF329" s="201"/>
      <c r="AG329" s="201"/>
      <c r="AH329" s="201"/>
      <c r="AI329" s="201"/>
      <c r="AJ329" s="201"/>
      <c r="AK329" s="201"/>
      <c r="AL329" s="201"/>
      <c r="AM329" s="201"/>
      <c r="AN329" s="201"/>
      <c r="AO329" s="201"/>
      <c r="AP329" s="201"/>
      <c r="AQ329" s="201"/>
      <c r="AR329" s="201"/>
      <c r="AS329" s="201"/>
      <c r="AT329" s="201"/>
      <c r="AU329" s="201"/>
      <c r="AV329" s="201"/>
      <c r="AW329" s="201"/>
      <c r="AX329" s="201"/>
      <c r="AY329" s="201"/>
      <c r="AZ329" s="201"/>
      <c r="BA329" s="201"/>
      <c r="BB329" s="201"/>
      <c r="BC329" s="201"/>
      <c r="BD329" s="201"/>
      <c r="BE329" s="201"/>
      <c r="BF329" s="201"/>
      <c r="BG329" s="201"/>
      <c r="BH329" s="201"/>
      <c r="BI329" s="201"/>
      <c r="BJ329" s="201"/>
      <c r="BK329" s="201"/>
      <c r="BL329" s="201"/>
      <c r="BM329" s="201"/>
      <c r="BN329" s="201"/>
      <c r="BO329" s="201"/>
      <c r="BP329" s="201"/>
      <c r="BQ329" s="201"/>
      <c r="BR329" s="201"/>
      <c r="BS329" s="201"/>
      <c r="BT329" s="201"/>
      <c r="BU329" s="201"/>
      <c r="BV329" s="201"/>
      <c r="BW329" s="201"/>
      <c r="BX329" s="201"/>
      <c r="BY329" s="201"/>
      <c r="BZ329" s="201"/>
      <c r="CA329" s="201"/>
      <c r="CB329" s="201"/>
      <c r="CC329" s="201"/>
      <c r="CD329" s="201"/>
      <c r="CE329" s="201"/>
      <c r="CF329" s="201"/>
      <c r="CG329" s="201"/>
      <c r="CH329" s="201"/>
      <c r="CI329" s="201"/>
      <c r="CJ329" s="201"/>
      <c r="CK329" s="201"/>
      <c r="CL329" s="201"/>
      <c r="CM329" s="201"/>
      <c r="CN329" s="201"/>
      <c r="CO329" s="201"/>
      <c r="CP329" s="201"/>
      <c r="CQ329" s="201"/>
      <c r="CR329" s="201"/>
      <c r="CS329" s="201"/>
      <c r="CT329" s="201"/>
      <c r="CU329" s="201"/>
      <c r="CV329" s="201"/>
      <c r="CW329" s="201"/>
      <c r="CX329" s="201"/>
      <c r="CY329" s="201"/>
      <c r="CZ329" s="201"/>
      <c r="DA329" s="201"/>
      <c r="DB329" s="201"/>
      <c r="DC329" s="201"/>
      <c r="DD329" s="201"/>
      <c r="DE329" s="201"/>
      <c r="DF329" s="201"/>
      <c r="DG329" s="201"/>
      <c r="DH329" s="201"/>
      <c r="DI329" s="201"/>
      <c r="DJ329" s="201"/>
      <c r="DK329" s="201"/>
      <c r="DL329" s="201"/>
      <c r="DM329" s="201"/>
      <c r="DN329" s="201"/>
      <c r="DO329" s="201"/>
      <c r="DP329" s="201"/>
      <c r="DQ329" s="201"/>
      <c r="DR329" s="201"/>
      <c r="DS329" s="201"/>
      <c r="DT329" s="201"/>
      <c r="DU329" s="201"/>
      <c r="DV329" s="201"/>
      <c r="DW329" s="201"/>
      <c r="DX329" s="201"/>
      <c r="DY329" s="201"/>
      <c r="DZ329" s="201"/>
      <c r="EA329" s="201"/>
      <c r="EB329" s="201"/>
      <c r="EC329" s="201"/>
      <c r="ED329" s="201"/>
      <c r="EE329" s="201"/>
      <c r="EF329" s="201"/>
      <c r="EG329" s="201"/>
      <c r="EH329" s="201"/>
      <c r="EI329" s="201"/>
      <c r="EJ329" s="201"/>
      <c r="EK329" s="201"/>
      <c r="EL329" s="201"/>
      <c r="EM329" s="201"/>
      <c r="EN329" s="201"/>
      <c r="EO329" s="201"/>
      <c r="EP329" s="201"/>
      <c r="EQ329" s="201"/>
      <c r="ER329" s="201"/>
      <c r="ES329" s="201"/>
      <c r="ET329" s="201"/>
      <c r="EU329" s="201"/>
      <c r="EV329" s="201"/>
      <c r="EW329" s="201"/>
      <c r="EX329" s="201"/>
      <c r="EY329" s="201"/>
      <c r="EZ329" s="201"/>
      <c r="FA329" s="201"/>
      <c r="FB329" s="201"/>
      <c r="FC329" s="201"/>
      <c r="FD329" s="201"/>
      <c r="FE329" s="201"/>
      <c r="FF329" s="201"/>
      <c r="FG329" s="201"/>
      <c r="FH329" s="201"/>
      <c r="FI329" s="201"/>
      <c r="FJ329" s="201"/>
      <c r="FK329" s="201"/>
      <c r="FL329" s="201"/>
      <c r="FM329" s="201"/>
      <c r="FN329" s="201"/>
      <c r="FO329" s="201"/>
      <c r="FP329" s="201"/>
      <c r="FQ329" s="201"/>
      <c r="FR329" s="201"/>
      <c r="FS329" s="201"/>
      <c r="FT329" s="201"/>
      <c r="FU329" s="201"/>
      <c r="FV329" s="201"/>
      <c r="FW329" s="201"/>
      <c r="FX329" s="201"/>
      <c r="FY329" s="201"/>
      <c r="FZ329" s="201"/>
      <c r="GA329" s="201"/>
      <c r="GB329" s="201"/>
      <c r="GC329" s="201"/>
      <c r="GD329" s="201"/>
      <c r="GE329" s="201"/>
    </row>
  </sheetData>
  <sheetProtection password="B8D9" sheet="1" objects="1" scenarios="1" formatColumns="0"/>
  <customSheetViews>
    <customSheetView guid="{4C70E6EF-BD38-42BB-9511-CEEA2447CA94}" scale="85" topLeftCell="A25">
      <selection activeCell="I36" sqref="I36"/>
      <rowBreaks count="4" manualBreakCount="4">
        <brk id="67" max="23" man="1"/>
        <brk id="114" max="23" man="1"/>
        <brk id="162" max="23" man="1"/>
        <brk id="210" max="23" man="1"/>
      </rowBreaks>
      <pageMargins left="0.31496062992125984" right="0.31496062992125984" top="0.23622047244094491" bottom="0.23622047244094491" header="0" footer="0.19685039370078741"/>
      <pageSetup paperSize="9" scale="41" orientation="landscape" horizontalDpi="1200" verticalDpi="1200" r:id="rId1"/>
      <headerFooter>
        <oddFooter>&amp;L&amp;9&amp;K00-044Zusammenstellung und Programmierung der interaktiven Emissionsfaktorenliste:
Matthias Tuchschmid, info@mtuchschmid.ch
Übersetzung: www.linguatech.ch&amp;C&amp;12&amp;K00-046www.mobitool.ch&amp;R&amp;P / &amp;N</oddFooter>
      </headerFooter>
    </customSheetView>
    <customSheetView guid="{B213B6F3-554C-46D8-8DE3-EE7EFD7CE547}" printArea="1" hiddenColumns="1" topLeftCell="A16">
      <selection activeCell="O21" sqref="O21"/>
      <rowBreaks count="2" manualBreakCount="2">
        <brk id="105" max="19" man="1"/>
        <brk id="159" max="19" man="1"/>
      </rowBreaks>
      <pageMargins left="0.31496062992125984" right="0.31496062992125984" top="0.23622047244094491" bottom="0.23622047244094491" header="0" footer="0.19685039370078741"/>
      <pageSetup paperSize="9" scale="54" orientation="landscape" horizontalDpi="1200" verticalDpi="1200" r:id="rId2"/>
      <headerFooter>
        <oddFooter>&amp;L&amp;9&amp;K00-044Zusammenstellung und Programmierung der interaktiven Emissionsfaktorenliste:
Matthias Tuchschmid, info@mtuchschmid.ch
Übersetzung: www.linguatech.ch&amp;C&amp;12&amp;K00-046www.mobitool.ch&amp;R&amp;P / &amp;N</oddFooter>
      </headerFooter>
    </customSheetView>
    <customSheetView guid="{0117D4CC-FE9C-407F-8663-6DBCCF19193B}" scale="80" showPageBreaks="1" printArea="1" hiddenColumns="1" topLeftCell="A202">
      <selection activeCell="C214" sqref="C214"/>
      <rowBreaks count="2" manualBreakCount="2">
        <brk id="75" max="19" man="1"/>
        <brk id="123" max="19" man="1"/>
      </rowBreaks>
      <pageMargins left="0.31496062992125984" right="0.31496062992125984" top="0.23622047244094491" bottom="0.23622047244094491" header="0" footer="0.19685039370078741"/>
      <pageSetup paperSize="9" scale="54" orientation="landscape" horizontalDpi="1200" verticalDpi="1200" r:id="rId3"/>
      <headerFooter>
        <oddFooter>&amp;L&amp;9&amp;K00-044Zusammenstellung und Programmierung der interaktiven Emissionsfaktorenliste:
Matthias Tuchschmid, info@mtuchschmid.ch
Übersetzung: www.linguatech.ch&amp;C&amp;12&amp;K00-046www.mobitool.ch&amp;R&amp;P / &amp;N</oddFooter>
      </headerFooter>
    </customSheetView>
  </customSheetViews>
  <mergeCells count="3">
    <mergeCell ref="Q233:W237"/>
    <mergeCell ref="A2:E2"/>
    <mergeCell ref="M225:N225"/>
  </mergeCells>
  <phoneticPr fontId="20" type="noConversion"/>
  <conditionalFormatting sqref="Q233:W237">
    <cfRule type="expression" dxfId="417" priority="833" stopIfTrue="1">
      <formula>IF($F$237=1,0,1)</formula>
    </cfRule>
  </conditionalFormatting>
  <conditionalFormatting sqref="BE105:BE222 BE6:BE103 BP6:BP67 CA6:CA67 CL6:CL67 CW6:CW67 DH6:DH67 DS6:DS67 ED6:ED67 EO6:EO67 EZ6:EZ67 FK6:FK67 FV6:FV67">
    <cfRule type="cellIs" dxfId="416" priority="764" operator="notBetween">
      <formula>0.9999</formula>
      <formula>1.0001</formula>
    </cfRule>
    <cfRule type="cellIs" dxfId="415" priority="765" operator="between">
      <formula>0.9999</formula>
      <formula>1.0001</formula>
    </cfRule>
  </conditionalFormatting>
  <conditionalFormatting sqref="BE111">
    <cfRule type="cellIs" dxfId="414" priority="500" operator="notBetween">
      <formula>0.999999</formula>
      <formula>1.000001</formula>
    </cfRule>
    <cfRule type="cellIs" dxfId="413" priority="501" operator="between">
      <formula>0.999999</formula>
      <formula>1.000001</formula>
    </cfRule>
  </conditionalFormatting>
  <conditionalFormatting sqref="BE136">
    <cfRule type="cellIs" dxfId="412" priority="620" operator="notBetween">
      <formula>0.999999</formula>
      <formula>1.000001</formula>
    </cfRule>
    <cfRule type="cellIs" dxfId="411" priority="621" operator="between">
      <formula>0.999999</formula>
      <formula>1.000001</formula>
    </cfRule>
  </conditionalFormatting>
  <conditionalFormatting sqref="BE23">
    <cfRule type="cellIs" dxfId="410" priority="740" operator="notBetween">
      <formula>0.999999</formula>
      <formula>1.000001</formula>
    </cfRule>
    <cfRule type="cellIs" dxfId="409" priority="741" operator="between">
      <formula>0.999999</formula>
      <formula>1.000001</formula>
    </cfRule>
  </conditionalFormatting>
  <conditionalFormatting sqref="BE114">
    <cfRule type="cellIs" dxfId="408" priority="476" operator="notBetween">
      <formula>0.999999</formula>
      <formula>1.000001</formula>
    </cfRule>
    <cfRule type="cellIs" dxfId="407" priority="477" operator="between">
      <formula>0.999999</formula>
      <formula>1.000001</formula>
    </cfRule>
  </conditionalFormatting>
  <conditionalFormatting sqref="BE89">
    <cfRule type="cellIs" dxfId="406" priority="596" operator="notBetween">
      <formula>0.999999</formula>
      <formula>1.000001</formula>
    </cfRule>
    <cfRule type="cellIs" dxfId="405" priority="597" operator="between">
      <formula>0.999999</formula>
      <formula>1.000001</formula>
    </cfRule>
  </conditionalFormatting>
  <conditionalFormatting sqref="BE28">
    <cfRule type="cellIs" dxfId="404" priority="716" operator="notBetween">
      <formula>0.999999</formula>
      <formula>1.000001</formula>
    </cfRule>
    <cfRule type="cellIs" dxfId="403" priority="717" operator="between">
      <formula>0.999999</formula>
      <formula>1.000001</formula>
    </cfRule>
  </conditionalFormatting>
  <conditionalFormatting sqref="BE159">
    <cfRule type="cellIs" dxfId="402" priority="452" operator="notBetween">
      <formula>0.999999</formula>
      <formula>1.000001</formula>
    </cfRule>
    <cfRule type="cellIs" dxfId="401" priority="453" operator="between">
      <formula>0.999999</formula>
      <formula>1.000001</formula>
    </cfRule>
  </conditionalFormatting>
  <conditionalFormatting sqref="BE141">
    <cfRule type="cellIs" dxfId="400" priority="572" operator="notBetween">
      <formula>0.999999</formula>
      <formula>1.000001</formula>
    </cfRule>
    <cfRule type="cellIs" dxfId="399" priority="573" operator="between">
      <formula>0.999999</formula>
      <formula>1.000001</formula>
    </cfRule>
  </conditionalFormatting>
  <conditionalFormatting sqref="BE79">
    <cfRule type="cellIs" dxfId="398" priority="692" operator="notBetween">
      <formula>0.999999</formula>
      <formula>1.000001</formula>
    </cfRule>
    <cfRule type="cellIs" dxfId="397" priority="693" operator="between">
      <formula>0.999999</formula>
      <formula>1.000001</formula>
    </cfRule>
  </conditionalFormatting>
  <conditionalFormatting sqref="BE162">
    <cfRule type="cellIs" dxfId="396" priority="428" operator="notBetween">
      <formula>0.999999</formula>
      <formula>1.000001</formula>
    </cfRule>
    <cfRule type="cellIs" dxfId="395" priority="429" operator="between">
      <formula>0.999999</formula>
      <formula>1.000001</formula>
    </cfRule>
  </conditionalFormatting>
  <conditionalFormatting sqref="BE63">
    <cfRule type="cellIs" dxfId="394" priority="548" operator="notBetween">
      <formula>0.999999</formula>
      <formula>1.000001</formula>
    </cfRule>
    <cfRule type="cellIs" dxfId="393" priority="549" operator="between">
      <formula>0.999999</formula>
      <formula>1.000001</formula>
    </cfRule>
  </conditionalFormatting>
  <conditionalFormatting sqref="BE131">
    <cfRule type="cellIs" dxfId="392" priority="668" operator="notBetween">
      <formula>0.999999</formula>
      <formula>1.000001</formula>
    </cfRule>
    <cfRule type="cellIs" dxfId="391" priority="669" operator="between">
      <formula>0.999999</formula>
      <formula>1.000001</formula>
    </cfRule>
  </conditionalFormatting>
  <conditionalFormatting sqref="BE107">
    <cfRule type="cellIs" dxfId="390" priority="404" operator="notBetween">
      <formula>0.999999</formula>
      <formula>1.000001</formula>
    </cfRule>
    <cfRule type="cellIs" dxfId="389" priority="405" operator="between">
      <formula>0.999999</formula>
      <formula>1.000001</formula>
    </cfRule>
  </conditionalFormatting>
  <conditionalFormatting sqref="BE66">
    <cfRule type="cellIs" dxfId="388" priority="524" operator="notBetween">
      <formula>0.999999</formula>
      <formula>1.000001</formula>
    </cfRule>
    <cfRule type="cellIs" dxfId="387" priority="525" operator="between">
      <formula>0.999999</formula>
      <formula>1.000001</formula>
    </cfRule>
  </conditionalFormatting>
  <conditionalFormatting sqref="BE84">
    <cfRule type="cellIs" dxfId="386" priority="644" operator="notBetween">
      <formula>0.999999</formula>
      <formula>1.000001</formula>
    </cfRule>
    <cfRule type="cellIs" dxfId="385" priority="645" operator="between">
      <formula>0.999999</formula>
      <formula>1.000001</formula>
    </cfRule>
  </conditionalFormatting>
  <conditionalFormatting sqref="BP105:BP222 BP68:BP103">
    <cfRule type="cellIs" dxfId="384" priority="379" operator="notBetween">
      <formula>0.9999</formula>
      <formula>1.0001</formula>
    </cfRule>
    <cfRule type="cellIs" dxfId="383" priority="380" operator="between">
      <formula>0.9999</formula>
      <formula>1.0001</formula>
    </cfRule>
  </conditionalFormatting>
  <conditionalFormatting sqref="BP23">
    <cfRule type="cellIs" dxfId="382" priority="377" operator="notBetween">
      <formula>0.999999</formula>
      <formula>1.000001</formula>
    </cfRule>
    <cfRule type="cellIs" dxfId="381" priority="378" operator="between">
      <formula>0.999999</formula>
      <formula>1.000001</formula>
    </cfRule>
  </conditionalFormatting>
  <conditionalFormatting sqref="BP28">
    <cfRule type="cellIs" dxfId="380" priority="375" operator="notBetween">
      <formula>0.999999</formula>
      <formula>1.000001</formula>
    </cfRule>
    <cfRule type="cellIs" dxfId="379" priority="376" operator="between">
      <formula>0.999999</formula>
      <formula>1.000001</formula>
    </cfRule>
  </conditionalFormatting>
  <conditionalFormatting sqref="BP79">
    <cfRule type="cellIs" dxfId="378" priority="373" operator="notBetween">
      <formula>0.999999</formula>
      <formula>1.000001</formula>
    </cfRule>
    <cfRule type="cellIs" dxfId="377" priority="374" operator="between">
      <formula>0.999999</formula>
      <formula>1.000001</formula>
    </cfRule>
  </conditionalFormatting>
  <conditionalFormatting sqref="BP131">
    <cfRule type="cellIs" dxfId="376" priority="371" operator="notBetween">
      <formula>0.999999</formula>
      <formula>1.000001</formula>
    </cfRule>
    <cfRule type="cellIs" dxfId="375" priority="372" operator="between">
      <formula>0.999999</formula>
      <formula>1.000001</formula>
    </cfRule>
  </conditionalFormatting>
  <conditionalFormatting sqref="BP84">
    <cfRule type="cellIs" dxfId="374" priority="369" operator="notBetween">
      <formula>0.999999</formula>
      <formula>1.000001</formula>
    </cfRule>
    <cfRule type="cellIs" dxfId="373" priority="370" operator="between">
      <formula>0.999999</formula>
      <formula>1.000001</formula>
    </cfRule>
  </conditionalFormatting>
  <conditionalFormatting sqref="BP136">
    <cfRule type="cellIs" dxfId="372" priority="367" operator="notBetween">
      <formula>0.999999</formula>
      <formula>1.000001</formula>
    </cfRule>
    <cfRule type="cellIs" dxfId="371" priority="368" operator="between">
      <formula>0.999999</formula>
      <formula>1.000001</formula>
    </cfRule>
  </conditionalFormatting>
  <conditionalFormatting sqref="BP89">
    <cfRule type="cellIs" dxfId="370" priority="365" operator="notBetween">
      <formula>0.999999</formula>
      <formula>1.000001</formula>
    </cfRule>
    <cfRule type="cellIs" dxfId="369" priority="366" operator="between">
      <formula>0.999999</formula>
      <formula>1.000001</formula>
    </cfRule>
  </conditionalFormatting>
  <conditionalFormatting sqref="BP141">
    <cfRule type="cellIs" dxfId="368" priority="363" operator="notBetween">
      <formula>0.999999</formula>
      <formula>1.000001</formula>
    </cfRule>
    <cfRule type="cellIs" dxfId="367" priority="364" operator="between">
      <formula>0.999999</formula>
      <formula>1.000001</formula>
    </cfRule>
  </conditionalFormatting>
  <conditionalFormatting sqref="BP63">
    <cfRule type="cellIs" dxfId="366" priority="361" operator="notBetween">
      <formula>0.999999</formula>
      <formula>1.000001</formula>
    </cfRule>
    <cfRule type="cellIs" dxfId="365" priority="362" operator="between">
      <formula>0.999999</formula>
      <formula>1.000001</formula>
    </cfRule>
  </conditionalFormatting>
  <conditionalFormatting sqref="BP66">
    <cfRule type="cellIs" dxfId="364" priority="359" operator="notBetween">
      <formula>0.999999</formula>
      <formula>1.000001</formula>
    </cfRule>
    <cfRule type="cellIs" dxfId="363" priority="360" operator="between">
      <formula>0.999999</formula>
      <formula>1.000001</formula>
    </cfRule>
  </conditionalFormatting>
  <conditionalFormatting sqref="BP111">
    <cfRule type="cellIs" dxfId="362" priority="357" operator="notBetween">
      <formula>0.999999</formula>
      <formula>1.000001</formula>
    </cfRule>
    <cfRule type="cellIs" dxfId="361" priority="358" operator="between">
      <formula>0.999999</formula>
      <formula>1.000001</formula>
    </cfRule>
  </conditionalFormatting>
  <conditionalFormatting sqref="BP114">
    <cfRule type="cellIs" dxfId="360" priority="355" operator="notBetween">
      <formula>0.999999</formula>
      <formula>1.000001</formula>
    </cfRule>
    <cfRule type="cellIs" dxfId="359" priority="356" operator="between">
      <formula>0.999999</formula>
      <formula>1.000001</formula>
    </cfRule>
  </conditionalFormatting>
  <conditionalFormatting sqref="BP159">
    <cfRule type="cellIs" dxfId="358" priority="353" operator="notBetween">
      <formula>0.999999</formula>
      <formula>1.000001</formula>
    </cfRule>
    <cfRule type="cellIs" dxfId="357" priority="354" operator="between">
      <formula>0.999999</formula>
      <formula>1.000001</formula>
    </cfRule>
  </conditionalFormatting>
  <conditionalFormatting sqref="BP162">
    <cfRule type="cellIs" dxfId="356" priority="351" operator="notBetween">
      <formula>0.999999</formula>
      <formula>1.000001</formula>
    </cfRule>
    <cfRule type="cellIs" dxfId="355" priority="352" operator="between">
      <formula>0.999999</formula>
      <formula>1.000001</formula>
    </cfRule>
  </conditionalFormatting>
  <conditionalFormatting sqref="BP107">
    <cfRule type="cellIs" dxfId="354" priority="349" operator="notBetween">
      <formula>0.999999</formula>
      <formula>1.000001</formula>
    </cfRule>
    <cfRule type="cellIs" dxfId="353" priority="350" operator="between">
      <formula>0.999999</formula>
      <formula>1.000001</formula>
    </cfRule>
  </conditionalFormatting>
  <conditionalFormatting sqref="CA105:CA222 CA68:CA103">
    <cfRule type="cellIs" dxfId="352" priority="347" operator="notBetween">
      <formula>0.9999</formula>
      <formula>1.0001</formula>
    </cfRule>
    <cfRule type="cellIs" dxfId="351" priority="348" operator="between">
      <formula>0.9999</formula>
      <formula>1.0001</formula>
    </cfRule>
  </conditionalFormatting>
  <conditionalFormatting sqref="CA23">
    <cfRule type="cellIs" dxfId="350" priority="345" operator="notBetween">
      <formula>0.999999</formula>
      <formula>1.000001</formula>
    </cfRule>
    <cfRule type="cellIs" dxfId="349" priority="346" operator="between">
      <formula>0.999999</formula>
      <formula>1.000001</formula>
    </cfRule>
  </conditionalFormatting>
  <conditionalFormatting sqref="CA28">
    <cfRule type="cellIs" dxfId="348" priority="343" operator="notBetween">
      <formula>0.999999</formula>
      <formula>1.000001</formula>
    </cfRule>
    <cfRule type="cellIs" dxfId="347" priority="344" operator="between">
      <formula>0.999999</formula>
      <formula>1.000001</formula>
    </cfRule>
  </conditionalFormatting>
  <conditionalFormatting sqref="CA79">
    <cfRule type="cellIs" dxfId="346" priority="341" operator="notBetween">
      <formula>0.999999</formula>
      <formula>1.000001</formula>
    </cfRule>
    <cfRule type="cellIs" dxfId="345" priority="342" operator="between">
      <formula>0.999999</formula>
      <formula>1.000001</formula>
    </cfRule>
  </conditionalFormatting>
  <conditionalFormatting sqref="CA131">
    <cfRule type="cellIs" dxfId="344" priority="339" operator="notBetween">
      <formula>0.999999</formula>
      <formula>1.000001</formula>
    </cfRule>
    <cfRule type="cellIs" dxfId="343" priority="340" operator="between">
      <formula>0.999999</formula>
      <formula>1.000001</formula>
    </cfRule>
  </conditionalFormatting>
  <conditionalFormatting sqref="CA84">
    <cfRule type="cellIs" dxfId="342" priority="337" operator="notBetween">
      <formula>0.999999</formula>
      <formula>1.000001</formula>
    </cfRule>
    <cfRule type="cellIs" dxfId="341" priority="338" operator="between">
      <formula>0.999999</formula>
      <formula>1.000001</formula>
    </cfRule>
  </conditionalFormatting>
  <conditionalFormatting sqref="CA136">
    <cfRule type="cellIs" dxfId="340" priority="335" operator="notBetween">
      <formula>0.999999</formula>
      <formula>1.000001</formula>
    </cfRule>
    <cfRule type="cellIs" dxfId="339" priority="336" operator="between">
      <formula>0.999999</formula>
      <formula>1.000001</formula>
    </cfRule>
  </conditionalFormatting>
  <conditionalFormatting sqref="CA89">
    <cfRule type="cellIs" dxfId="338" priority="333" operator="notBetween">
      <formula>0.999999</formula>
      <formula>1.000001</formula>
    </cfRule>
    <cfRule type="cellIs" dxfId="337" priority="334" operator="between">
      <formula>0.999999</formula>
      <formula>1.000001</formula>
    </cfRule>
  </conditionalFormatting>
  <conditionalFormatting sqref="CA141">
    <cfRule type="cellIs" dxfId="336" priority="331" operator="notBetween">
      <formula>0.999999</formula>
      <formula>1.000001</formula>
    </cfRule>
    <cfRule type="cellIs" dxfId="335" priority="332" operator="between">
      <formula>0.999999</formula>
      <formula>1.000001</formula>
    </cfRule>
  </conditionalFormatting>
  <conditionalFormatting sqref="CA63">
    <cfRule type="cellIs" dxfId="334" priority="329" operator="notBetween">
      <formula>0.999999</formula>
      <formula>1.000001</formula>
    </cfRule>
    <cfRule type="cellIs" dxfId="333" priority="330" operator="between">
      <formula>0.999999</formula>
      <formula>1.000001</formula>
    </cfRule>
  </conditionalFormatting>
  <conditionalFormatting sqref="CA66">
    <cfRule type="cellIs" dxfId="332" priority="327" operator="notBetween">
      <formula>0.999999</formula>
      <formula>1.000001</formula>
    </cfRule>
    <cfRule type="cellIs" dxfId="331" priority="328" operator="between">
      <formula>0.999999</formula>
      <formula>1.000001</formula>
    </cfRule>
  </conditionalFormatting>
  <conditionalFormatting sqref="CA111">
    <cfRule type="cellIs" dxfId="330" priority="325" operator="notBetween">
      <formula>0.999999</formula>
      <formula>1.000001</formula>
    </cfRule>
    <cfRule type="cellIs" dxfId="329" priority="326" operator="between">
      <formula>0.999999</formula>
      <formula>1.000001</formula>
    </cfRule>
  </conditionalFormatting>
  <conditionalFormatting sqref="CA114">
    <cfRule type="cellIs" dxfId="328" priority="323" operator="notBetween">
      <formula>0.999999</formula>
      <formula>1.000001</formula>
    </cfRule>
    <cfRule type="cellIs" dxfId="327" priority="324" operator="between">
      <formula>0.999999</formula>
      <formula>1.000001</formula>
    </cfRule>
  </conditionalFormatting>
  <conditionalFormatting sqref="CA159">
    <cfRule type="cellIs" dxfId="326" priority="321" operator="notBetween">
      <formula>0.999999</formula>
      <formula>1.000001</formula>
    </cfRule>
    <cfRule type="cellIs" dxfId="325" priority="322" operator="between">
      <formula>0.999999</formula>
      <formula>1.000001</formula>
    </cfRule>
  </conditionalFormatting>
  <conditionalFormatting sqref="CA162">
    <cfRule type="cellIs" dxfId="324" priority="319" operator="notBetween">
      <formula>0.999999</formula>
      <formula>1.000001</formula>
    </cfRule>
    <cfRule type="cellIs" dxfId="323" priority="320" operator="between">
      <formula>0.999999</formula>
      <formula>1.000001</formula>
    </cfRule>
  </conditionalFormatting>
  <conditionalFormatting sqref="CA107">
    <cfRule type="cellIs" dxfId="322" priority="317" operator="notBetween">
      <formula>0.999999</formula>
      <formula>1.000001</formula>
    </cfRule>
    <cfRule type="cellIs" dxfId="321" priority="318" operator="between">
      <formula>0.999999</formula>
      <formula>1.000001</formula>
    </cfRule>
  </conditionalFormatting>
  <conditionalFormatting sqref="CL105:CL222 CL68:CL103">
    <cfRule type="cellIs" dxfId="320" priority="315" operator="notBetween">
      <formula>0.9999</formula>
      <formula>1.0001</formula>
    </cfRule>
    <cfRule type="cellIs" dxfId="319" priority="316" operator="between">
      <formula>0.9999</formula>
      <formula>1.0001</formula>
    </cfRule>
  </conditionalFormatting>
  <conditionalFormatting sqref="CL23">
    <cfRule type="cellIs" dxfId="318" priority="313" operator="notBetween">
      <formula>0.999999</formula>
      <formula>1.000001</formula>
    </cfRule>
    <cfRule type="cellIs" dxfId="317" priority="314" operator="between">
      <formula>0.999999</formula>
      <formula>1.000001</formula>
    </cfRule>
  </conditionalFormatting>
  <conditionalFormatting sqref="CL28">
    <cfRule type="cellIs" dxfId="316" priority="311" operator="notBetween">
      <formula>0.999999</formula>
      <formula>1.000001</formula>
    </cfRule>
    <cfRule type="cellIs" dxfId="315" priority="312" operator="between">
      <formula>0.999999</formula>
      <formula>1.000001</formula>
    </cfRule>
  </conditionalFormatting>
  <conditionalFormatting sqref="CL79">
    <cfRule type="cellIs" dxfId="314" priority="309" operator="notBetween">
      <formula>0.999999</formula>
      <formula>1.000001</formula>
    </cfRule>
    <cfRule type="cellIs" dxfId="313" priority="310" operator="between">
      <formula>0.999999</formula>
      <formula>1.000001</formula>
    </cfRule>
  </conditionalFormatting>
  <conditionalFormatting sqref="CL131">
    <cfRule type="cellIs" dxfId="312" priority="307" operator="notBetween">
      <formula>0.999999</formula>
      <formula>1.000001</formula>
    </cfRule>
    <cfRule type="cellIs" dxfId="311" priority="308" operator="between">
      <formula>0.999999</formula>
      <formula>1.000001</formula>
    </cfRule>
  </conditionalFormatting>
  <conditionalFormatting sqref="CL84">
    <cfRule type="cellIs" dxfId="310" priority="305" operator="notBetween">
      <formula>0.999999</formula>
      <formula>1.000001</formula>
    </cfRule>
    <cfRule type="cellIs" dxfId="309" priority="306" operator="between">
      <formula>0.999999</formula>
      <formula>1.000001</formula>
    </cfRule>
  </conditionalFormatting>
  <conditionalFormatting sqref="CL136">
    <cfRule type="cellIs" dxfId="308" priority="303" operator="notBetween">
      <formula>0.999999</formula>
      <formula>1.000001</formula>
    </cfRule>
    <cfRule type="cellIs" dxfId="307" priority="304" operator="between">
      <formula>0.999999</formula>
      <formula>1.000001</formula>
    </cfRule>
  </conditionalFormatting>
  <conditionalFormatting sqref="CL89">
    <cfRule type="cellIs" dxfId="306" priority="301" operator="notBetween">
      <formula>0.999999</formula>
      <formula>1.000001</formula>
    </cfRule>
    <cfRule type="cellIs" dxfId="305" priority="302" operator="between">
      <formula>0.999999</formula>
      <formula>1.000001</formula>
    </cfRule>
  </conditionalFormatting>
  <conditionalFormatting sqref="CL141">
    <cfRule type="cellIs" dxfId="304" priority="299" operator="notBetween">
      <formula>0.999999</formula>
      <formula>1.000001</formula>
    </cfRule>
    <cfRule type="cellIs" dxfId="303" priority="300" operator="between">
      <formula>0.999999</formula>
      <formula>1.000001</formula>
    </cfRule>
  </conditionalFormatting>
  <conditionalFormatting sqref="CL63">
    <cfRule type="cellIs" dxfId="302" priority="297" operator="notBetween">
      <formula>0.999999</formula>
      <formula>1.000001</formula>
    </cfRule>
    <cfRule type="cellIs" dxfId="301" priority="298" operator="between">
      <formula>0.999999</formula>
      <formula>1.000001</formula>
    </cfRule>
  </conditionalFormatting>
  <conditionalFormatting sqref="CL66">
    <cfRule type="cellIs" dxfId="300" priority="295" operator="notBetween">
      <formula>0.999999</formula>
      <formula>1.000001</formula>
    </cfRule>
    <cfRule type="cellIs" dxfId="299" priority="296" operator="between">
      <formula>0.999999</formula>
      <formula>1.000001</formula>
    </cfRule>
  </conditionalFormatting>
  <conditionalFormatting sqref="CL111">
    <cfRule type="cellIs" dxfId="298" priority="293" operator="notBetween">
      <formula>0.999999</formula>
      <formula>1.000001</formula>
    </cfRule>
    <cfRule type="cellIs" dxfId="297" priority="294" operator="between">
      <formula>0.999999</formula>
      <formula>1.000001</formula>
    </cfRule>
  </conditionalFormatting>
  <conditionalFormatting sqref="CL114">
    <cfRule type="cellIs" dxfId="296" priority="291" operator="notBetween">
      <formula>0.999999</formula>
      <formula>1.000001</formula>
    </cfRule>
    <cfRule type="cellIs" dxfId="295" priority="292" operator="between">
      <formula>0.999999</formula>
      <formula>1.000001</formula>
    </cfRule>
  </conditionalFormatting>
  <conditionalFormatting sqref="CL159">
    <cfRule type="cellIs" dxfId="294" priority="289" operator="notBetween">
      <formula>0.999999</formula>
      <formula>1.000001</formula>
    </cfRule>
    <cfRule type="cellIs" dxfId="293" priority="290" operator="between">
      <formula>0.999999</formula>
      <formula>1.000001</formula>
    </cfRule>
  </conditionalFormatting>
  <conditionalFormatting sqref="CL162">
    <cfRule type="cellIs" dxfId="292" priority="287" operator="notBetween">
      <formula>0.999999</formula>
      <formula>1.000001</formula>
    </cfRule>
    <cfRule type="cellIs" dxfId="291" priority="288" operator="between">
      <formula>0.999999</formula>
      <formula>1.000001</formula>
    </cfRule>
  </conditionalFormatting>
  <conditionalFormatting sqref="CL107">
    <cfRule type="cellIs" dxfId="290" priority="285" operator="notBetween">
      <formula>0.999999</formula>
      <formula>1.000001</formula>
    </cfRule>
    <cfRule type="cellIs" dxfId="289" priority="286" operator="between">
      <formula>0.999999</formula>
      <formula>1.000001</formula>
    </cfRule>
  </conditionalFormatting>
  <conditionalFormatting sqref="CW105:CW222 CW68:CW103">
    <cfRule type="cellIs" dxfId="288" priority="283" operator="notBetween">
      <formula>0.9999</formula>
      <formula>1.0001</formula>
    </cfRule>
    <cfRule type="cellIs" dxfId="287" priority="284" operator="between">
      <formula>0.9999</formula>
      <formula>1.0001</formula>
    </cfRule>
  </conditionalFormatting>
  <conditionalFormatting sqref="CW23">
    <cfRule type="cellIs" dxfId="286" priority="281" operator="notBetween">
      <formula>0.999999</formula>
      <formula>1.000001</formula>
    </cfRule>
    <cfRule type="cellIs" dxfId="285" priority="282" operator="between">
      <formula>0.999999</formula>
      <formula>1.000001</formula>
    </cfRule>
  </conditionalFormatting>
  <conditionalFormatting sqref="CW28">
    <cfRule type="cellIs" dxfId="284" priority="279" operator="notBetween">
      <formula>0.999999</formula>
      <formula>1.000001</formula>
    </cfRule>
    <cfRule type="cellIs" dxfId="283" priority="280" operator="between">
      <formula>0.999999</formula>
      <formula>1.000001</formula>
    </cfRule>
  </conditionalFormatting>
  <conditionalFormatting sqref="CW79">
    <cfRule type="cellIs" dxfId="282" priority="277" operator="notBetween">
      <formula>0.999999</formula>
      <formula>1.000001</formula>
    </cfRule>
    <cfRule type="cellIs" dxfId="281" priority="278" operator="between">
      <formula>0.999999</formula>
      <formula>1.000001</formula>
    </cfRule>
  </conditionalFormatting>
  <conditionalFormatting sqref="CW131">
    <cfRule type="cellIs" dxfId="280" priority="275" operator="notBetween">
      <formula>0.999999</formula>
      <formula>1.000001</formula>
    </cfRule>
    <cfRule type="cellIs" dxfId="279" priority="276" operator="between">
      <formula>0.999999</formula>
      <formula>1.000001</formula>
    </cfRule>
  </conditionalFormatting>
  <conditionalFormatting sqref="CW84">
    <cfRule type="cellIs" dxfId="278" priority="273" operator="notBetween">
      <formula>0.999999</formula>
      <formula>1.000001</formula>
    </cfRule>
    <cfRule type="cellIs" dxfId="277" priority="274" operator="between">
      <formula>0.999999</formula>
      <formula>1.000001</formula>
    </cfRule>
  </conditionalFormatting>
  <conditionalFormatting sqref="CW136">
    <cfRule type="cellIs" dxfId="276" priority="271" operator="notBetween">
      <formula>0.999999</formula>
      <formula>1.000001</formula>
    </cfRule>
    <cfRule type="cellIs" dxfId="275" priority="272" operator="between">
      <formula>0.999999</formula>
      <formula>1.000001</formula>
    </cfRule>
  </conditionalFormatting>
  <conditionalFormatting sqref="CW89">
    <cfRule type="cellIs" dxfId="274" priority="269" operator="notBetween">
      <formula>0.999999</formula>
      <formula>1.000001</formula>
    </cfRule>
    <cfRule type="cellIs" dxfId="273" priority="270" operator="between">
      <formula>0.999999</formula>
      <formula>1.000001</formula>
    </cfRule>
  </conditionalFormatting>
  <conditionalFormatting sqref="CW141">
    <cfRule type="cellIs" dxfId="272" priority="267" operator="notBetween">
      <formula>0.999999</formula>
      <formula>1.000001</formula>
    </cfRule>
    <cfRule type="cellIs" dxfId="271" priority="268" operator="between">
      <formula>0.999999</formula>
      <formula>1.000001</formula>
    </cfRule>
  </conditionalFormatting>
  <conditionalFormatting sqref="CW63">
    <cfRule type="cellIs" dxfId="270" priority="265" operator="notBetween">
      <formula>0.999999</formula>
      <formula>1.000001</formula>
    </cfRule>
    <cfRule type="cellIs" dxfId="269" priority="266" operator="between">
      <formula>0.999999</formula>
      <formula>1.000001</formula>
    </cfRule>
  </conditionalFormatting>
  <conditionalFormatting sqref="CW66">
    <cfRule type="cellIs" dxfId="268" priority="263" operator="notBetween">
      <formula>0.999999</formula>
      <formula>1.000001</formula>
    </cfRule>
    <cfRule type="cellIs" dxfId="267" priority="264" operator="between">
      <formula>0.999999</formula>
      <formula>1.000001</formula>
    </cfRule>
  </conditionalFormatting>
  <conditionalFormatting sqref="CW111">
    <cfRule type="cellIs" dxfId="266" priority="261" operator="notBetween">
      <formula>0.999999</formula>
      <formula>1.000001</formula>
    </cfRule>
    <cfRule type="cellIs" dxfId="265" priority="262" operator="between">
      <formula>0.999999</formula>
      <formula>1.000001</formula>
    </cfRule>
  </conditionalFormatting>
  <conditionalFormatting sqref="CW114">
    <cfRule type="cellIs" dxfId="264" priority="259" operator="notBetween">
      <formula>0.999999</formula>
      <formula>1.000001</formula>
    </cfRule>
    <cfRule type="cellIs" dxfId="263" priority="260" operator="between">
      <formula>0.999999</formula>
      <formula>1.000001</formula>
    </cfRule>
  </conditionalFormatting>
  <conditionalFormatting sqref="CW159">
    <cfRule type="cellIs" dxfId="262" priority="257" operator="notBetween">
      <formula>0.999999</formula>
      <formula>1.000001</formula>
    </cfRule>
    <cfRule type="cellIs" dxfId="261" priority="258" operator="between">
      <formula>0.999999</formula>
      <formula>1.000001</formula>
    </cfRule>
  </conditionalFormatting>
  <conditionalFormatting sqref="CW162">
    <cfRule type="cellIs" dxfId="260" priority="255" operator="notBetween">
      <formula>0.999999</formula>
      <formula>1.000001</formula>
    </cfRule>
    <cfRule type="cellIs" dxfId="259" priority="256" operator="between">
      <formula>0.999999</formula>
      <formula>1.000001</formula>
    </cfRule>
  </conditionalFormatting>
  <conditionalFormatting sqref="CW107">
    <cfRule type="cellIs" dxfId="258" priority="253" operator="notBetween">
      <formula>0.999999</formula>
      <formula>1.000001</formula>
    </cfRule>
    <cfRule type="cellIs" dxfId="257" priority="254" operator="between">
      <formula>0.999999</formula>
      <formula>1.000001</formula>
    </cfRule>
  </conditionalFormatting>
  <conditionalFormatting sqref="DH105:DH222 DH68:DH103">
    <cfRule type="cellIs" dxfId="256" priority="251" operator="notBetween">
      <formula>0.9999</formula>
      <formula>1.0001</formula>
    </cfRule>
    <cfRule type="cellIs" dxfId="255" priority="252" operator="between">
      <formula>0.9999</formula>
      <formula>1.0001</formula>
    </cfRule>
  </conditionalFormatting>
  <conditionalFormatting sqref="DH23">
    <cfRule type="cellIs" dxfId="254" priority="249" operator="notBetween">
      <formula>0.999999</formula>
      <formula>1.000001</formula>
    </cfRule>
    <cfRule type="cellIs" dxfId="253" priority="250" operator="between">
      <formula>0.999999</formula>
      <formula>1.000001</formula>
    </cfRule>
  </conditionalFormatting>
  <conditionalFormatting sqref="DH28">
    <cfRule type="cellIs" dxfId="252" priority="247" operator="notBetween">
      <formula>0.999999</formula>
      <formula>1.000001</formula>
    </cfRule>
    <cfRule type="cellIs" dxfId="251" priority="248" operator="between">
      <formula>0.999999</formula>
      <formula>1.000001</formula>
    </cfRule>
  </conditionalFormatting>
  <conditionalFormatting sqref="DH79">
    <cfRule type="cellIs" dxfId="250" priority="245" operator="notBetween">
      <formula>0.999999</formula>
      <formula>1.000001</formula>
    </cfRule>
    <cfRule type="cellIs" dxfId="249" priority="246" operator="between">
      <formula>0.999999</formula>
      <formula>1.000001</formula>
    </cfRule>
  </conditionalFormatting>
  <conditionalFormatting sqref="DH131">
    <cfRule type="cellIs" dxfId="248" priority="243" operator="notBetween">
      <formula>0.999999</formula>
      <formula>1.000001</formula>
    </cfRule>
    <cfRule type="cellIs" dxfId="247" priority="244" operator="between">
      <formula>0.999999</formula>
      <formula>1.000001</formula>
    </cfRule>
  </conditionalFormatting>
  <conditionalFormatting sqref="DH84">
    <cfRule type="cellIs" dxfId="246" priority="241" operator="notBetween">
      <formula>0.999999</formula>
      <formula>1.000001</formula>
    </cfRule>
    <cfRule type="cellIs" dxfId="245" priority="242" operator="between">
      <formula>0.999999</formula>
      <formula>1.000001</formula>
    </cfRule>
  </conditionalFormatting>
  <conditionalFormatting sqref="DH136">
    <cfRule type="cellIs" dxfId="244" priority="239" operator="notBetween">
      <formula>0.999999</formula>
      <formula>1.000001</formula>
    </cfRule>
    <cfRule type="cellIs" dxfId="243" priority="240" operator="between">
      <formula>0.999999</formula>
      <formula>1.000001</formula>
    </cfRule>
  </conditionalFormatting>
  <conditionalFormatting sqref="DH89">
    <cfRule type="cellIs" dxfId="242" priority="237" operator="notBetween">
      <formula>0.999999</formula>
      <formula>1.000001</formula>
    </cfRule>
    <cfRule type="cellIs" dxfId="241" priority="238" operator="between">
      <formula>0.999999</formula>
      <formula>1.000001</formula>
    </cfRule>
  </conditionalFormatting>
  <conditionalFormatting sqref="DH141">
    <cfRule type="cellIs" dxfId="240" priority="235" operator="notBetween">
      <formula>0.999999</formula>
      <formula>1.000001</formula>
    </cfRule>
    <cfRule type="cellIs" dxfId="239" priority="236" operator="between">
      <formula>0.999999</formula>
      <formula>1.000001</formula>
    </cfRule>
  </conditionalFormatting>
  <conditionalFormatting sqref="DH63">
    <cfRule type="cellIs" dxfId="238" priority="233" operator="notBetween">
      <formula>0.999999</formula>
      <formula>1.000001</formula>
    </cfRule>
    <cfRule type="cellIs" dxfId="237" priority="234" operator="between">
      <formula>0.999999</formula>
      <formula>1.000001</formula>
    </cfRule>
  </conditionalFormatting>
  <conditionalFormatting sqref="DH66">
    <cfRule type="cellIs" dxfId="236" priority="231" operator="notBetween">
      <formula>0.999999</formula>
      <formula>1.000001</formula>
    </cfRule>
    <cfRule type="cellIs" dxfId="235" priority="232" operator="between">
      <formula>0.999999</formula>
      <formula>1.000001</formula>
    </cfRule>
  </conditionalFormatting>
  <conditionalFormatting sqref="DH111">
    <cfRule type="cellIs" dxfId="234" priority="229" operator="notBetween">
      <formula>0.999999</formula>
      <formula>1.000001</formula>
    </cfRule>
    <cfRule type="cellIs" dxfId="233" priority="230" operator="between">
      <formula>0.999999</formula>
      <formula>1.000001</formula>
    </cfRule>
  </conditionalFormatting>
  <conditionalFormatting sqref="DH114">
    <cfRule type="cellIs" dxfId="232" priority="227" operator="notBetween">
      <formula>0.999999</formula>
      <formula>1.000001</formula>
    </cfRule>
    <cfRule type="cellIs" dxfId="231" priority="228" operator="between">
      <formula>0.999999</formula>
      <formula>1.000001</formula>
    </cfRule>
  </conditionalFormatting>
  <conditionalFormatting sqref="DH159">
    <cfRule type="cellIs" dxfId="230" priority="225" operator="notBetween">
      <formula>0.999999</formula>
      <formula>1.000001</formula>
    </cfRule>
    <cfRule type="cellIs" dxfId="229" priority="226" operator="between">
      <formula>0.999999</formula>
      <formula>1.000001</formula>
    </cfRule>
  </conditionalFormatting>
  <conditionalFormatting sqref="DH162">
    <cfRule type="cellIs" dxfId="228" priority="223" operator="notBetween">
      <formula>0.999999</formula>
      <formula>1.000001</formula>
    </cfRule>
    <cfRule type="cellIs" dxfId="227" priority="224" operator="between">
      <formula>0.999999</formula>
      <formula>1.000001</formula>
    </cfRule>
  </conditionalFormatting>
  <conditionalFormatting sqref="DH107">
    <cfRule type="cellIs" dxfId="226" priority="221" operator="notBetween">
      <formula>0.999999</formula>
      <formula>1.000001</formula>
    </cfRule>
    <cfRule type="cellIs" dxfId="225" priority="222" operator="between">
      <formula>0.999999</formula>
      <formula>1.000001</formula>
    </cfRule>
  </conditionalFormatting>
  <conditionalFormatting sqref="DS105:DS222 DS68:DS103">
    <cfRule type="cellIs" dxfId="224" priority="219" operator="notBetween">
      <formula>0.9999</formula>
      <formula>1.0001</formula>
    </cfRule>
    <cfRule type="cellIs" dxfId="223" priority="220" operator="between">
      <formula>0.9999</formula>
      <formula>1.0001</formula>
    </cfRule>
  </conditionalFormatting>
  <conditionalFormatting sqref="DS23">
    <cfRule type="cellIs" dxfId="222" priority="217" operator="notBetween">
      <formula>0.999999</formula>
      <formula>1.000001</formula>
    </cfRule>
    <cfRule type="cellIs" dxfId="221" priority="218" operator="between">
      <formula>0.999999</formula>
      <formula>1.000001</formula>
    </cfRule>
  </conditionalFormatting>
  <conditionalFormatting sqref="DS28">
    <cfRule type="cellIs" dxfId="220" priority="215" operator="notBetween">
      <formula>0.999999</formula>
      <formula>1.000001</formula>
    </cfRule>
    <cfRule type="cellIs" dxfId="219" priority="216" operator="between">
      <formula>0.999999</formula>
      <formula>1.000001</formula>
    </cfRule>
  </conditionalFormatting>
  <conditionalFormatting sqref="DS79">
    <cfRule type="cellIs" dxfId="218" priority="213" operator="notBetween">
      <formula>0.999999</formula>
      <formula>1.000001</formula>
    </cfRule>
    <cfRule type="cellIs" dxfId="217" priority="214" operator="between">
      <formula>0.999999</formula>
      <formula>1.000001</formula>
    </cfRule>
  </conditionalFormatting>
  <conditionalFormatting sqref="DS131">
    <cfRule type="cellIs" dxfId="216" priority="211" operator="notBetween">
      <formula>0.999999</formula>
      <formula>1.000001</formula>
    </cfRule>
    <cfRule type="cellIs" dxfId="215" priority="212" operator="between">
      <formula>0.999999</formula>
      <formula>1.000001</formula>
    </cfRule>
  </conditionalFormatting>
  <conditionalFormatting sqref="DS84">
    <cfRule type="cellIs" dxfId="214" priority="209" operator="notBetween">
      <formula>0.999999</formula>
      <formula>1.000001</formula>
    </cfRule>
    <cfRule type="cellIs" dxfId="213" priority="210" operator="between">
      <formula>0.999999</formula>
      <formula>1.000001</formula>
    </cfRule>
  </conditionalFormatting>
  <conditionalFormatting sqref="DS136">
    <cfRule type="cellIs" dxfId="212" priority="207" operator="notBetween">
      <formula>0.999999</formula>
      <formula>1.000001</formula>
    </cfRule>
    <cfRule type="cellIs" dxfId="211" priority="208" operator="between">
      <formula>0.999999</formula>
      <formula>1.000001</formula>
    </cfRule>
  </conditionalFormatting>
  <conditionalFormatting sqref="DS89">
    <cfRule type="cellIs" dxfId="210" priority="205" operator="notBetween">
      <formula>0.999999</formula>
      <formula>1.000001</formula>
    </cfRule>
    <cfRule type="cellIs" dxfId="209" priority="206" operator="between">
      <formula>0.999999</formula>
      <formula>1.000001</formula>
    </cfRule>
  </conditionalFormatting>
  <conditionalFormatting sqref="DS141">
    <cfRule type="cellIs" dxfId="208" priority="203" operator="notBetween">
      <formula>0.999999</formula>
      <formula>1.000001</formula>
    </cfRule>
    <cfRule type="cellIs" dxfId="207" priority="204" operator="between">
      <formula>0.999999</formula>
      <formula>1.000001</formula>
    </cfRule>
  </conditionalFormatting>
  <conditionalFormatting sqref="DS63">
    <cfRule type="cellIs" dxfId="206" priority="201" operator="notBetween">
      <formula>0.999999</formula>
      <formula>1.000001</formula>
    </cfRule>
    <cfRule type="cellIs" dxfId="205" priority="202" operator="between">
      <formula>0.999999</formula>
      <formula>1.000001</formula>
    </cfRule>
  </conditionalFormatting>
  <conditionalFormatting sqref="DS66">
    <cfRule type="cellIs" dxfId="204" priority="199" operator="notBetween">
      <formula>0.999999</formula>
      <formula>1.000001</formula>
    </cfRule>
    <cfRule type="cellIs" dxfId="203" priority="200" operator="between">
      <formula>0.999999</formula>
      <formula>1.000001</formula>
    </cfRule>
  </conditionalFormatting>
  <conditionalFormatting sqref="DS111">
    <cfRule type="cellIs" dxfId="202" priority="197" operator="notBetween">
      <formula>0.999999</formula>
      <formula>1.000001</formula>
    </cfRule>
    <cfRule type="cellIs" dxfId="201" priority="198" operator="between">
      <formula>0.999999</formula>
      <formula>1.000001</formula>
    </cfRule>
  </conditionalFormatting>
  <conditionalFormatting sqref="DS114">
    <cfRule type="cellIs" dxfId="200" priority="195" operator="notBetween">
      <formula>0.999999</formula>
      <formula>1.000001</formula>
    </cfRule>
    <cfRule type="cellIs" dxfId="199" priority="196" operator="between">
      <formula>0.999999</formula>
      <formula>1.000001</formula>
    </cfRule>
  </conditionalFormatting>
  <conditionalFormatting sqref="DS159">
    <cfRule type="cellIs" dxfId="198" priority="193" operator="notBetween">
      <formula>0.999999</formula>
      <formula>1.000001</formula>
    </cfRule>
    <cfRule type="cellIs" dxfId="197" priority="194" operator="between">
      <formula>0.999999</formula>
      <formula>1.000001</formula>
    </cfRule>
  </conditionalFormatting>
  <conditionalFormatting sqref="DS162">
    <cfRule type="cellIs" dxfId="196" priority="191" operator="notBetween">
      <formula>0.999999</formula>
      <formula>1.000001</formula>
    </cfRule>
    <cfRule type="cellIs" dxfId="195" priority="192" operator="between">
      <formula>0.999999</formula>
      <formula>1.000001</formula>
    </cfRule>
  </conditionalFormatting>
  <conditionalFormatting sqref="DS107">
    <cfRule type="cellIs" dxfId="194" priority="189" operator="notBetween">
      <formula>0.999999</formula>
      <formula>1.000001</formula>
    </cfRule>
    <cfRule type="cellIs" dxfId="193" priority="190" operator="between">
      <formula>0.999999</formula>
      <formula>1.000001</formula>
    </cfRule>
  </conditionalFormatting>
  <conditionalFormatting sqref="ED105:ED222 ED68:ED103">
    <cfRule type="cellIs" dxfId="192" priority="187" operator="notBetween">
      <formula>0.9999</formula>
      <formula>1.0001</formula>
    </cfRule>
    <cfRule type="cellIs" dxfId="191" priority="188" operator="between">
      <formula>0.9999</formula>
      <formula>1.0001</formula>
    </cfRule>
  </conditionalFormatting>
  <conditionalFormatting sqref="ED23">
    <cfRule type="cellIs" dxfId="190" priority="185" operator="notBetween">
      <formula>0.999999</formula>
      <formula>1.000001</formula>
    </cfRule>
    <cfRule type="cellIs" dxfId="189" priority="186" operator="between">
      <formula>0.999999</formula>
      <formula>1.000001</formula>
    </cfRule>
  </conditionalFormatting>
  <conditionalFormatting sqref="ED28">
    <cfRule type="cellIs" dxfId="188" priority="183" operator="notBetween">
      <formula>0.999999</formula>
      <formula>1.000001</formula>
    </cfRule>
    <cfRule type="cellIs" dxfId="187" priority="184" operator="between">
      <formula>0.999999</formula>
      <formula>1.000001</formula>
    </cfRule>
  </conditionalFormatting>
  <conditionalFormatting sqref="ED79">
    <cfRule type="cellIs" dxfId="186" priority="181" operator="notBetween">
      <formula>0.999999</formula>
      <formula>1.000001</formula>
    </cfRule>
    <cfRule type="cellIs" dxfId="185" priority="182" operator="between">
      <formula>0.999999</formula>
      <formula>1.000001</formula>
    </cfRule>
  </conditionalFormatting>
  <conditionalFormatting sqref="ED131">
    <cfRule type="cellIs" dxfId="184" priority="179" operator="notBetween">
      <formula>0.999999</formula>
      <formula>1.000001</formula>
    </cfRule>
    <cfRule type="cellIs" dxfId="183" priority="180" operator="between">
      <formula>0.999999</formula>
      <formula>1.000001</formula>
    </cfRule>
  </conditionalFormatting>
  <conditionalFormatting sqref="ED84">
    <cfRule type="cellIs" dxfId="182" priority="177" operator="notBetween">
      <formula>0.999999</formula>
      <formula>1.000001</formula>
    </cfRule>
    <cfRule type="cellIs" dxfId="181" priority="178" operator="between">
      <formula>0.999999</formula>
      <formula>1.000001</formula>
    </cfRule>
  </conditionalFormatting>
  <conditionalFormatting sqref="ED136">
    <cfRule type="cellIs" dxfId="180" priority="175" operator="notBetween">
      <formula>0.999999</formula>
      <formula>1.000001</formula>
    </cfRule>
    <cfRule type="cellIs" dxfId="179" priority="176" operator="between">
      <formula>0.999999</formula>
      <formula>1.000001</formula>
    </cfRule>
  </conditionalFormatting>
  <conditionalFormatting sqref="ED89">
    <cfRule type="cellIs" dxfId="178" priority="173" operator="notBetween">
      <formula>0.999999</formula>
      <formula>1.000001</formula>
    </cfRule>
    <cfRule type="cellIs" dxfId="177" priority="174" operator="between">
      <formula>0.999999</formula>
      <formula>1.000001</formula>
    </cfRule>
  </conditionalFormatting>
  <conditionalFormatting sqref="ED141">
    <cfRule type="cellIs" dxfId="176" priority="171" operator="notBetween">
      <formula>0.999999</formula>
      <formula>1.000001</formula>
    </cfRule>
    <cfRule type="cellIs" dxfId="175" priority="172" operator="between">
      <formula>0.999999</formula>
      <formula>1.000001</formula>
    </cfRule>
  </conditionalFormatting>
  <conditionalFormatting sqref="ED63">
    <cfRule type="cellIs" dxfId="174" priority="169" operator="notBetween">
      <formula>0.999999</formula>
      <formula>1.000001</formula>
    </cfRule>
    <cfRule type="cellIs" dxfId="173" priority="170" operator="between">
      <formula>0.999999</formula>
      <formula>1.000001</formula>
    </cfRule>
  </conditionalFormatting>
  <conditionalFormatting sqref="ED66">
    <cfRule type="cellIs" dxfId="172" priority="167" operator="notBetween">
      <formula>0.999999</formula>
      <formula>1.000001</formula>
    </cfRule>
    <cfRule type="cellIs" dxfId="171" priority="168" operator="between">
      <formula>0.999999</formula>
      <formula>1.000001</formula>
    </cfRule>
  </conditionalFormatting>
  <conditionalFormatting sqref="ED111">
    <cfRule type="cellIs" dxfId="170" priority="165" operator="notBetween">
      <formula>0.999999</formula>
      <formula>1.000001</formula>
    </cfRule>
    <cfRule type="cellIs" dxfId="169" priority="166" operator="between">
      <formula>0.999999</formula>
      <formula>1.000001</formula>
    </cfRule>
  </conditionalFormatting>
  <conditionalFormatting sqref="ED114">
    <cfRule type="cellIs" dxfId="168" priority="163" operator="notBetween">
      <formula>0.999999</formula>
      <formula>1.000001</formula>
    </cfRule>
    <cfRule type="cellIs" dxfId="167" priority="164" operator="between">
      <formula>0.999999</formula>
      <formula>1.000001</formula>
    </cfRule>
  </conditionalFormatting>
  <conditionalFormatting sqref="ED159">
    <cfRule type="cellIs" dxfId="166" priority="161" operator="notBetween">
      <formula>0.999999</formula>
      <formula>1.000001</formula>
    </cfRule>
    <cfRule type="cellIs" dxfId="165" priority="162" operator="between">
      <formula>0.999999</formula>
      <formula>1.000001</formula>
    </cfRule>
  </conditionalFormatting>
  <conditionalFormatting sqref="ED162">
    <cfRule type="cellIs" dxfId="164" priority="159" operator="notBetween">
      <formula>0.999999</formula>
      <formula>1.000001</formula>
    </cfRule>
    <cfRule type="cellIs" dxfId="163" priority="160" operator="between">
      <formula>0.999999</formula>
      <formula>1.000001</formula>
    </cfRule>
  </conditionalFormatting>
  <conditionalFormatting sqref="ED107">
    <cfRule type="cellIs" dxfId="162" priority="157" operator="notBetween">
      <formula>0.999999</formula>
      <formula>1.000001</formula>
    </cfRule>
    <cfRule type="cellIs" dxfId="161" priority="158" operator="between">
      <formula>0.999999</formula>
      <formula>1.000001</formula>
    </cfRule>
  </conditionalFormatting>
  <conditionalFormatting sqref="EO105:EO222 EO68:EO103">
    <cfRule type="cellIs" dxfId="160" priority="155" operator="notBetween">
      <formula>0.9999</formula>
      <formula>1.0001</formula>
    </cfRule>
    <cfRule type="cellIs" dxfId="159" priority="156" operator="between">
      <formula>0.9999</formula>
      <formula>1.0001</formula>
    </cfRule>
  </conditionalFormatting>
  <conditionalFormatting sqref="EO23">
    <cfRule type="cellIs" dxfId="158" priority="153" operator="notBetween">
      <formula>0.999999</formula>
      <formula>1.000001</formula>
    </cfRule>
    <cfRule type="cellIs" dxfId="157" priority="154" operator="between">
      <formula>0.999999</formula>
      <formula>1.000001</formula>
    </cfRule>
  </conditionalFormatting>
  <conditionalFormatting sqref="EO28">
    <cfRule type="cellIs" dxfId="156" priority="151" operator="notBetween">
      <formula>0.999999</formula>
      <formula>1.000001</formula>
    </cfRule>
    <cfRule type="cellIs" dxfId="155" priority="152" operator="between">
      <formula>0.999999</formula>
      <formula>1.000001</formula>
    </cfRule>
  </conditionalFormatting>
  <conditionalFormatting sqref="EO79">
    <cfRule type="cellIs" dxfId="154" priority="149" operator="notBetween">
      <formula>0.999999</formula>
      <formula>1.000001</formula>
    </cfRule>
    <cfRule type="cellIs" dxfId="153" priority="150" operator="between">
      <formula>0.999999</formula>
      <formula>1.000001</formula>
    </cfRule>
  </conditionalFormatting>
  <conditionalFormatting sqref="EO131">
    <cfRule type="cellIs" dxfId="152" priority="147" operator="notBetween">
      <formula>0.999999</formula>
      <formula>1.000001</formula>
    </cfRule>
    <cfRule type="cellIs" dxfId="151" priority="148" operator="between">
      <formula>0.999999</formula>
      <formula>1.000001</formula>
    </cfRule>
  </conditionalFormatting>
  <conditionalFormatting sqref="EO84">
    <cfRule type="cellIs" dxfId="150" priority="145" operator="notBetween">
      <formula>0.999999</formula>
      <formula>1.000001</formula>
    </cfRule>
    <cfRule type="cellIs" dxfId="149" priority="146" operator="between">
      <formula>0.999999</formula>
      <formula>1.000001</formula>
    </cfRule>
  </conditionalFormatting>
  <conditionalFormatting sqref="EO136">
    <cfRule type="cellIs" dxfId="148" priority="143" operator="notBetween">
      <formula>0.999999</formula>
      <formula>1.000001</formula>
    </cfRule>
    <cfRule type="cellIs" dxfId="147" priority="144" operator="between">
      <formula>0.999999</formula>
      <formula>1.000001</formula>
    </cfRule>
  </conditionalFormatting>
  <conditionalFormatting sqref="EO89">
    <cfRule type="cellIs" dxfId="146" priority="141" operator="notBetween">
      <formula>0.999999</formula>
      <formula>1.000001</formula>
    </cfRule>
    <cfRule type="cellIs" dxfId="145" priority="142" operator="between">
      <formula>0.999999</formula>
      <formula>1.000001</formula>
    </cfRule>
  </conditionalFormatting>
  <conditionalFormatting sqref="EO141">
    <cfRule type="cellIs" dxfId="144" priority="139" operator="notBetween">
      <formula>0.999999</formula>
      <formula>1.000001</formula>
    </cfRule>
    <cfRule type="cellIs" dxfId="143" priority="140" operator="between">
      <formula>0.999999</formula>
      <formula>1.000001</formula>
    </cfRule>
  </conditionalFormatting>
  <conditionalFormatting sqref="EO63">
    <cfRule type="cellIs" dxfId="142" priority="137" operator="notBetween">
      <formula>0.999999</formula>
      <formula>1.000001</formula>
    </cfRule>
    <cfRule type="cellIs" dxfId="141" priority="138" operator="between">
      <formula>0.999999</formula>
      <formula>1.000001</formula>
    </cfRule>
  </conditionalFormatting>
  <conditionalFormatting sqref="EO66">
    <cfRule type="cellIs" dxfId="140" priority="135" operator="notBetween">
      <formula>0.999999</formula>
      <formula>1.000001</formula>
    </cfRule>
    <cfRule type="cellIs" dxfId="139" priority="136" operator="between">
      <formula>0.999999</formula>
      <formula>1.000001</formula>
    </cfRule>
  </conditionalFormatting>
  <conditionalFormatting sqref="EO111">
    <cfRule type="cellIs" dxfId="138" priority="133" operator="notBetween">
      <formula>0.999999</formula>
      <formula>1.000001</formula>
    </cfRule>
    <cfRule type="cellIs" dxfId="137" priority="134" operator="between">
      <formula>0.999999</formula>
      <formula>1.000001</formula>
    </cfRule>
  </conditionalFormatting>
  <conditionalFormatting sqref="EO114">
    <cfRule type="cellIs" dxfId="136" priority="131" operator="notBetween">
      <formula>0.999999</formula>
      <formula>1.000001</formula>
    </cfRule>
    <cfRule type="cellIs" dxfId="135" priority="132" operator="between">
      <formula>0.999999</formula>
      <formula>1.000001</formula>
    </cfRule>
  </conditionalFormatting>
  <conditionalFormatting sqref="EO159">
    <cfRule type="cellIs" dxfId="134" priority="129" operator="notBetween">
      <formula>0.999999</formula>
      <formula>1.000001</formula>
    </cfRule>
    <cfRule type="cellIs" dxfId="133" priority="130" operator="between">
      <formula>0.999999</formula>
      <formula>1.000001</formula>
    </cfRule>
  </conditionalFormatting>
  <conditionalFormatting sqref="EO162">
    <cfRule type="cellIs" dxfId="132" priority="127" operator="notBetween">
      <formula>0.999999</formula>
      <formula>1.000001</formula>
    </cfRule>
    <cfRule type="cellIs" dxfId="131" priority="128" operator="between">
      <formula>0.999999</formula>
      <formula>1.000001</formula>
    </cfRule>
  </conditionalFormatting>
  <conditionalFormatting sqref="EO107">
    <cfRule type="cellIs" dxfId="130" priority="125" operator="notBetween">
      <formula>0.999999</formula>
      <formula>1.000001</formula>
    </cfRule>
    <cfRule type="cellIs" dxfId="129" priority="126" operator="between">
      <formula>0.999999</formula>
      <formula>1.000001</formula>
    </cfRule>
  </conditionalFormatting>
  <conditionalFormatting sqref="EZ105:EZ222 EZ68:EZ103">
    <cfRule type="cellIs" dxfId="128" priority="123" operator="notBetween">
      <formula>0.9999</formula>
      <formula>1.0001</formula>
    </cfRule>
    <cfRule type="cellIs" dxfId="127" priority="124" operator="between">
      <formula>0.9999</formula>
      <formula>1.0001</formula>
    </cfRule>
  </conditionalFormatting>
  <conditionalFormatting sqref="EZ23">
    <cfRule type="cellIs" dxfId="126" priority="121" operator="notBetween">
      <formula>0.999999</formula>
      <formula>1.000001</formula>
    </cfRule>
    <cfRule type="cellIs" dxfId="125" priority="122" operator="between">
      <formula>0.999999</formula>
      <formula>1.000001</formula>
    </cfRule>
  </conditionalFormatting>
  <conditionalFormatting sqref="EZ28">
    <cfRule type="cellIs" dxfId="124" priority="119" operator="notBetween">
      <formula>0.999999</formula>
      <formula>1.000001</formula>
    </cfRule>
    <cfRule type="cellIs" dxfId="123" priority="120" operator="between">
      <formula>0.999999</formula>
      <formula>1.000001</formula>
    </cfRule>
  </conditionalFormatting>
  <conditionalFormatting sqref="EZ79">
    <cfRule type="cellIs" dxfId="122" priority="117" operator="notBetween">
      <formula>0.999999</formula>
      <formula>1.000001</formula>
    </cfRule>
    <cfRule type="cellIs" dxfId="121" priority="118" operator="between">
      <formula>0.999999</formula>
      <formula>1.000001</formula>
    </cfRule>
  </conditionalFormatting>
  <conditionalFormatting sqref="EZ131">
    <cfRule type="cellIs" dxfId="120" priority="115" operator="notBetween">
      <formula>0.999999</formula>
      <formula>1.000001</formula>
    </cfRule>
    <cfRule type="cellIs" dxfId="119" priority="116" operator="between">
      <formula>0.999999</formula>
      <formula>1.000001</formula>
    </cfRule>
  </conditionalFormatting>
  <conditionalFormatting sqref="EZ84">
    <cfRule type="cellIs" dxfId="118" priority="113" operator="notBetween">
      <formula>0.999999</formula>
      <formula>1.000001</formula>
    </cfRule>
    <cfRule type="cellIs" dxfId="117" priority="114" operator="between">
      <formula>0.999999</formula>
      <formula>1.000001</formula>
    </cfRule>
  </conditionalFormatting>
  <conditionalFormatting sqref="EZ136">
    <cfRule type="cellIs" dxfId="116" priority="111" operator="notBetween">
      <formula>0.999999</formula>
      <formula>1.000001</formula>
    </cfRule>
    <cfRule type="cellIs" dxfId="115" priority="112" operator="between">
      <formula>0.999999</formula>
      <formula>1.000001</formula>
    </cfRule>
  </conditionalFormatting>
  <conditionalFormatting sqref="EZ89">
    <cfRule type="cellIs" dxfId="114" priority="109" operator="notBetween">
      <formula>0.999999</formula>
      <formula>1.000001</formula>
    </cfRule>
    <cfRule type="cellIs" dxfId="113" priority="110" operator="between">
      <formula>0.999999</formula>
      <formula>1.000001</formula>
    </cfRule>
  </conditionalFormatting>
  <conditionalFormatting sqref="EZ141">
    <cfRule type="cellIs" dxfId="112" priority="107" operator="notBetween">
      <formula>0.999999</formula>
      <formula>1.000001</formula>
    </cfRule>
    <cfRule type="cellIs" dxfId="111" priority="108" operator="between">
      <formula>0.999999</formula>
      <formula>1.000001</formula>
    </cfRule>
  </conditionalFormatting>
  <conditionalFormatting sqref="EZ63">
    <cfRule type="cellIs" dxfId="110" priority="105" operator="notBetween">
      <formula>0.999999</formula>
      <formula>1.000001</formula>
    </cfRule>
    <cfRule type="cellIs" dxfId="109" priority="106" operator="between">
      <formula>0.999999</formula>
      <formula>1.000001</formula>
    </cfRule>
  </conditionalFormatting>
  <conditionalFormatting sqref="EZ66">
    <cfRule type="cellIs" dxfId="108" priority="103" operator="notBetween">
      <formula>0.999999</formula>
      <formula>1.000001</formula>
    </cfRule>
    <cfRule type="cellIs" dxfId="107" priority="104" operator="between">
      <formula>0.999999</formula>
      <formula>1.000001</formula>
    </cfRule>
  </conditionalFormatting>
  <conditionalFormatting sqref="EZ111">
    <cfRule type="cellIs" dxfId="106" priority="101" operator="notBetween">
      <formula>0.999999</formula>
      <formula>1.000001</formula>
    </cfRule>
    <cfRule type="cellIs" dxfId="105" priority="102" operator="between">
      <formula>0.999999</formula>
      <formula>1.000001</formula>
    </cfRule>
  </conditionalFormatting>
  <conditionalFormatting sqref="EZ114">
    <cfRule type="cellIs" dxfId="104" priority="99" operator="notBetween">
      <formula>0.999999</formula>
      <formula>1.000001</formula>
    </cfRule>
    <cfRule type="cellIs" dxfId="103" priority="100" operator="between">
      <formula>0.999999</formula>
      <formula>1.000001</formula>
    </cfRule>
  </conditionalFormatting>
  <conditionalFormatting sqref="EZ159">
    <cfRule type="cellIs" dxfId="102" priority="97" operator="notBetween">
      <formula>0.999999</formula>
      <formula>1.000001</formula>
    </cfRule>
    <cfRule type="cellIs" dxfId="101" priority="98" operator="between">
      <formula>0.999999</formula>
      <formula>1.000001</formula>
    </cfRule>
  </conditionalFormatting>
  <conditionalFormatting sqref="EZ162">
    <cfRule type="cellIs" dxfId="100" priority="95" operator="notBetween">
      <formula>0.999999</formula>
      <formula>1.000001</formula>
    </cfRule>
    <cfRule type="cellIs" dxfId="99" priority="96" operator="between">
      <formula>0.999999</formula>
      <formula>1.000001</formula>
    </cfRule>
  </conditionalFormatting>
  <conditionalFormatting sqref="EZ107">
    <cfRule type="cellIs" dxfId="98" priority="93" operator="notBetween">
      <formula>0.999999</formula>
      <formula>1.000001</formula>
    </cfRule>
    <cfRule type="cellIs" dxfId="97" priority="94" operator="between">
      <formula>0.999999</formula>
      <formula>1.000001</formula>
    </cfRule>
  </conditionalFormatting>
  <conditionalFormatting sqref="FK105:FK222 FK68:FK103">
    <cfRule type="cellIs" dxfId="96" priority="91" operator="notBetween">
      <formula>0.9999</formula>
      <formula>1.0001</formula>
    </cfRule>
    <cfRule type="cellIs" dxfId="95" priority="92" operator="between">
      <formula>0.9999</formula>
      <formula>1.0001</formula>
    </cfRule>
  </conditionalFormatting>
  <conditionalFormatting sqref="FK23">
    <cfRule type="cellIs" dxfId="94" priority="89" operator="notBetween">
      <formula>0.999999</formula>
      <formula>1.000001</formula>
    </cfRule>
    <cfRule type="cellIs" dxfId="93" priority="90" operator="between">
      <formula>0.999999</formula>
      <formula>1.000001</formula>
    </cfRule>
  </conditionalFormatting>
  <conditionalFormatting sqref="FK28">
    <cfRule type="cellIs" dxfId="92" priority="87" operator="notBetween">
      <formula>0.999999</formula>
      <formula>1.000001</formula>
    </cfRule>
    <cfRule type="cellIs" dxfId="91" priority="88" operator="between">
      <formula>0.999999</formula>
      <formula>1.000001</formula>
    </cfRule>
  </conditionalFormatting>
  <conditionalFormatting sqref="FK79">
    <cfRule type="cellIs" dxfId="90" priority="85" operator="notBetween">
      <formula>0.999999</formula>
      <formula>1.000001</formula>
    </cfRule>
    <cfRule type="cellIs" dxfId="89" priority="86" operator="between">
      <formula>0.999999</formula>
      <formula>1.000001</formula>
    </cfRule>
  </conditionalFormatting>
  <conditionalFormatting sqref="FK131">
    <cfRule type="cellIs" dxfId="88" priority="83" operator="notBetween">
      <formula>0.999999</formula>
      <formula>1.000001</formula>
    </cfRule>
    <cfRule type="cellIs" dxfId="87" priority="84" operator="between">
      <formula>0.999999</formula>
      <formula>1.000001</formula>
    </cfRule>
  </conditionalFormatting>
  <conditionalFormatting sqref="FK84">
    <cfRule type="cellIs" dxfId="86" priority="81" operator="notBetween">
      <formula>0.999999</formula>
      <formula>1.000001</formula>
    </cfRule>
    <cfRule type="cellIs" dxfId="85" priority="82" operator="between">
      <formula>0.999999</formula>
      <formula>1.000001</formula>
    </cfRule>
  </conditionalFormatting>
  <conditionalFormatting sqref="FK136">
    <cfRule type="cellIs" dxfId="84" priority="79" operator="notBetween">
      <formula>0.999999</formula>
      <formula>1.000001</formula>
    </cfRule>
    <cfRule type="cellIs" dxfId="83" priority="80" operator="between">
      <formula>0.999999</formula>
      <formula>1.000001</formula>
    </cfRule>
  </conditionalFormatting>
  <conditionalFormatting sqref="FK89">
    <cfRule type="cellIs" dxfId="82" priority="77" operator="notBetween">
      <formula>0.999999</formula>
      <formula>1.000001</formula>
    </cfRule>
    <cfRule type="cellIs" dxfId="81" priority="78" operator="between">
      <formula>0.999999</formula>
      <formula>1.000001</formula>
    </cfRule>
  </conditionalFormatting>
  <conditionalFormatting sqref="FK141">
    <cfRule type="cellIs" dxfId="80" priority="75" operator="notBetween">
      <formula>0.999999</formula>
      <formula>1.000001</formula>
    </cfRule>
    <cfRule type="cellIs" dxfId="79" priority="76" operator="between">
      <formula>0.999999</formula>
      <formula>1.000001</formula>
    </cfRule>
  </conditionalFormatting>
  <conditionalFormatting sqref="FK63">
    <cfRule type="cellIs" dxfId="78" priority="73" operator="notBetween">
      <formula>0.999999</formula>
      <formula>1.000001</formula>
    </cfRule>
    <cfRule type="cellIs" dxfId="77" priority="74" operator="between">
      <formula>0.999999</formula>
      <formula>1.000001</formula>
    </cfRule>
  </conditionalFormatting>
  <conditionalFormatting sqref="FK66">
    <cfRule type="cellIs" dxfId="76" priority="71" operator="notBetween">
      <formula>0.999999</formula>
      <formula>1.000001</formula>
    </cfRule>
    <cfRule type="cellIs" dxfId="75" priority="72" operator="between">
      <formula>0.999999</formula>
      <formula>1.000001</formula>
    </cfRule>
  </conditionalFormatting>
  <conditionalFormatting sqref="FK111">
    <cfRule type="cellIs" dxfId="74" priority="69" operator="notBetween">
      <formula>0.999999</formula>
      <formula>1.000001</formula>
    </cfRule>
    <cfRule type="cellIs" dxfId="73" priority="70" operator="between">
      <formula>0.999999</formula>
      <formula>1.000001</formula>
    </cfRule>
  </conditionalFormatting>
  <conditionalFormatting sqref="FK114">
    <cfRule type="cellIs" dxfId="72" priority="67" operator="notBetween">
      <formula>0.999999</formula>
      <formula>1.000001</formula>
    </cfRule>
    <cfRule type="cellIs" dxfId="71" priority="68" operator="between">
      <formula>0.999999</formula>
      <formula>1.000001</formula>
    </cfRule>
  </conditionalFormatting>
  <conditionalFormatting sqref="FK159">
    <cfRule type="cellIs" dxfId="70" priority="65" operator="notBetween">
      <formula>0.999999</formula>
      <formula>1.000001</formula>
    </cfRule>
    <cfRule type="cellIs" dxfId="69" priority="66" operator="between">
      <formula>0.999999</formula>
      <formula>1.000001</formula>
    </cfRule>
  </conditionalFormatting>
  <conditionalFormatting sqref="FK162">
    <cfRule type="cellIs" dxfId="68" priority="63" operator="notBetween">
      <formula>0.999999</formula>
      <formula>1.000001</formula>
    </cfRule>
    <cfRule type="cellIs" dxfId="67" priority="64" operator="between">
      <formula>0.999999</formula>
      <formula>1.000001</formula>
    </cfRule>
  </conditionalFormatting>
  <conditionalFormatting sqref="FK107">
    <cfRule type="cellIs" dxfId="66" priority="61" operator="notBetween">
      <formula>0.999999</formula>
      <formula>1.000001</formula>
    </cfRule>
    <cfRule type="cellIs" dxfId="65" priority="62" operator="between">
      <formula>0.999999</formula>
      <formula>1.000001</formula>
    </cfRule>
  </conditionalFormatting>
  <conditionalFormatting sqref="FV105:FV222 FV68:FV103">
    <cfRule type="cellIs" dxfId="64" priority="59" operator="notBetween">
      <formula>0.9999</formula>
      <formula>1.0001</formula>
    </cfRule>
    <cfRule type="cellIs" dxfId="63" priority="60" operator="between">
      <formula>0.9999</formula>
      <formula>1.0001</formula>
    </cfRule>
  </conditionalFormatting>
  <conditionalFormatting sqref="FV23">
    <cfRule type="cellIs" dxfId="62" priority="57" operator="notBetween">
      <formula>0.999999</formula>
      <formula>1.000001</formula>
    </cfRule>
    <cfRule type="cellIs" dxfId="61" priority="58" operator="between">
      <formula>0.999999</formula>
      <formula>1.000001</formula>
    </cfRule>
  </conditionalFormatting>
  <conditionalFormatting sqref="FV28">
    <cfRule type="cellIs" dxfId="60" priority="55" operator="notBetween">
      <formula>0.999999</formula>
      <formula>1.000001</formula>
    </cfRule>
    <cfRule type="cellIs" dxfId="59" priority="56" operator="between">
      <formula>0.999999</formula>
      <formula>1.000001</formula>
    </cfRule>
  </conditionalFormatting>
  <conditionalFormatting sqref="FV79">
    <cfRule type="cellIs" dxfId="58" priority="53" operator="notBetween">
      <formula>0.999999</formula>
      <formula>1.000001</formula>
    </cfRule>
    <cfRule type="cellIs" dxfId="57" priority="54" operator="between">
      <formula>0.999999</formula>
      <formula>1.000001</formula>
    </cfRule>
  </conditionalFormatting>
  <conditionalFormatting sqref="FV131">
    <cfRule type="cellIs" dxfId="56" priority="51" operator="notBetween">
      <formula>0.999999</formula>
      <formula>1.000001</formula>
    </cfRule>
    <cfRule type="cellIs" dxfId="55" priority="52" operator="between">
      <formula>0.999999</formula>
      <formula>1.000001</formula>
    </cfRule>
  </conditionalFormatting>
  <conditionalFormatting sqref="FV84">
    <cfRule type="cellIs" dxfId="54" priority="49" operator="notBetween">
      <formula>0.999999</formula>
      <formula>1.000001</formula>
    </cfRule>
    <cfRule type="cellIs" dxfId="53" priority="50" operator="between">
      <formula>0.999999</formula>
      <formula>1.000001</formula>
    </cfRule>
  </conditionalFormatting>
  <conditionalFormatting sqref="FV136">
    <cfRule type="cellIs" dxfId="52" priority="47" operator="notBetween">
      <formula>0.999999</formula>
      <formula>1.000001</formula>
    </cfRule>
    <cfRule type="cellIs" dxfId="51" priority="48" operator="between">
      <formula>0.999999</formula>
      <formula>1.000001</formula>
    </cfRule>
  </conditionalFormatting>
  <conditionalFormatting sqref="FV89">
    <cfRule type="cellIs" dxfId="50" priority="45" operator="notBetween">
      <formula>0.999999</formula>
      <formula>1.000001</formula>
    </cfRule>
    <cfRule type="cellIs" dxfId="49" priority="46" operator="between">
      <formula>0.999999</formula>
      <formula>1.000001</formula>
    </cfRule>
  </conditionalFormatting>
  <conditionalFormatting sqref="FV141">
    <cfRule type="cellIs" dxfId="48" priority="43" operator="notBetween">
      <formula>0.999999</formula>
      <formula>1.000001</formula>
    </cfRule>
    <cfRule type="cellIs" dxfId="47" priority="44" operator="between">
      <formula>0.999999</formula>
      <formula>1.000001</formula>
    </cfRule>
  </conditionalFormatting>
  <conditionalFormatting sqref="FV63">
    <cfRule type="cellIs" dxfId="46" priority="41" operator="notBetween">
      <formula>0.999999</formula>
      <formula>1.000001</formula>
    </cfRule>
    <cfRule type="cellIs" dxfId="45" priority="42" operator="between">
      <formula>0.999999</formula>
      <formula>1.000001</formula>
    </cfRule>
  </conditionalFormatting>
  <conditionalFormatting sqref="FV66">
    <cfRule type="cellIs" dxfId="44" priority="39" operator="notBetween">
      <formula>0.999999</formula>
      <formula>1.000001</formula>
    </cfRule>
    <cfRule type="cellIs" dxfId="43" priority="40" operator="between">
      <formula>0.999999</formula>
      <formula>1.000001</formula>
    </cfRule>
  </conditionalFormatting>
  <conditionalFormatting sqref="FV111">
    <cfRule type="cellIs" dxfId="42" priority="37" operator="notBetween">
      <formula>0.999999</formula>
      <formula>1.000001</formula>
    </cfRule>
    <cfRule type="cellIs" dxfId="41" priority="38" operator="between">
      <formula>0.999999</formula>
      <formula>1.000001</formula>
    </cfRule>
  </conditionalFormatting>
  <conditionalFormatting sqref="FV114">
    <cfRule type="cellIs" dxfId="40" priority="35" operator="notBetween">
      <formula>0.999999</formula>
      <formula>1.000001</formula>
    </cfRule>
    <cfRule type="cellIs" dxfId="39" priority="36" operator="between">
      <formula>0.999999</formula>
      <formula>1.000001</formula>
    </cfRule>
  </conditionalFormatting>
  <conditionalFormatting sqref="FV159">
    <cfRule type="cellIs" dxfId="38" priority="33" operator="notBetween">
      <formula>0.999999</formula>
      <formula>1.000001</formula>
    </cfRule>
    <cfRule type="cellIs" dxfId="37" priority="34" operator="between">
      <formula>0.999999</formula>
      <formula>1.000001</formula>
    </cfRule>
  </conditionalFormatting>
  <conditionalFormatting sqref="FV162">
    <cfRule type="cellIs" dxfId="36" priority="31" operator="notBetween">
      <formula>0.999999</formula>
      <formula>1.000001</formula>
    </cfRule>
    <cfRule type="cellIs" dxfId="35" priority="32" operator="between">
      <formula>0.999999</formula>
      <formula>1.000001</formula>
    </cfRule>
  </conditionalFormatting>
  <conditionalFormatting sqref="FV107">
    <cfRule type="cellIs" dxfId="34" priority="29" operator="notBetween">
      <formula>0.999999</formula>
      <formula>1.000001</formula>
    </cfRule>
    <cfRule type="cellIs" dxfId="33" priority="30" operator="between">
      <formula>0.999999</formula>
      <formula>1.000001</formula>
    </cfRule>
  </conditionalFormatting>
  <conditionalFormatting sqref="BE104">
    <cfRule type="cellIs" dxfId="32" priority="25" operator="notBetween">
      <formula>0.9999</formula>
      <formula>1.0001</formula>
    </cfRule>
    <cfRule type="cellIs" dxfId="31" priority="26" operator="between">
      <formula>0.9999</formula>
      <formula>1.0001</formula>
    </cfRule>
  </conditionalFormatting>
  <conditionalFormatting sqref="BP104">
    <cfRule type="cellIs" dxfId="30" priority="23" operator="notBetween">
      <formula>0.9999</formula>
      <formula>1.0001</formula>
    </cfRule>
    <cfRule type="cellIs" dxfId="29" priority="24" operator="between">
      <formula>0.9999</formula>
      <formula>1.0001</formula>
    </cfRule>
  </conditionalFormatting>
  <conditionalFormatting sqref="CA104">
    <cfRule type="cellIs" dxfId="28" priority="21" operator="notBetween">
      <formula>0.9999</formula>
      <formula>1.0001</formula>
    </cfRule>
    <cfRule type="cellIs" dxfId="27" priority="22" operator="between">
      <formula>0.9999</formula>
      <formula>1.0001</formula>
    </cfRule>
  </conditionalFormatting>
  <conditionalFormatting sqref="CL104">
    <cfRule type="cellIs" dxfId="26" priority="19" operator="notBetween">
      <formula>0.9999</formula>
      <formula>1.0001</formula>
    </cfRule>
    <cfRule type="cellIs" dxfId="25" priority="20" operator="between">
      <formula>0.9999</formula>
      <formula>1.0001</formula>
    </cfRule>
  </conditionalFormatting>
  <conditionalFormatting sqref="CW104">
    <cfRule type="cellIs" dxfId="24" priority="17" operator="notBetween">
      <formula>0.9999</formula>
      <formula>1.0001</formula>
    </cfRule>
    <cfRule type="cellIs" dxfId="23" priority="18" operator="between">
      <formula>0.9999</formula>
      <formula>1.0001</formula>
    </cfRule>
  </conditionalFormatting>
  <conditionalFormatting sqref="DH104">
    <cfRule type="cellIs" dxfId="22" priority="15" operator="notBetween">
      <formula>0.9999</formula>
      <formula>1.0001</formula>
    </cfRule>
    <cfRule type="cellIs" dxfId="21" priority="16" operator="between">
      <formula>0.9999</formula>
      <formula>1.0001</formula>
    </cfRule>
  </conditionalFormatting>
  <conditionalFormatting sqref="DS104">
    <cfRule type="cellIs" dxfId="20" priority="13" operator="notBetween">
      <formula>0.9999</formula>
      <formula>1.0001</formula>
    </cfRule>
    <cfRule type="cellIs" dxfId="19" priority="14" operator="between">
      <formula>0.9999</formula>
      <formula>1.0001</formula>
    </cfRule>
  </conditionalFormatting>
  <conditionalFormatting sqref="ED104">
    <cfRule type="cellIs" dxfId="18" priority="11" operator="notBetween">
      <formula>0.9999</formula>
      <formula>1.0001</formula>
    </cfRule>
    <cfRule type="cellIs" dxfId="17" priority="12" operator="between">
      <formula>0.9999</formula>
      <formula>1.0001</formula>
    </cfRule>
  </conditionalFormatting>
  <conditionalFormatting sqref="EO104">
    <cfRule type="cellIs" dxfId="16" priority="9" operator="notBetween">
      <formula>0.9999</formula>
      <formula>1.0001</formula>
    </cfRule>
    <cfRule type="cellIs" dxfId="15" priority="10" operator="between">
      <formula>0.9999</formula>
      <formula>1.0001</formula>
    </cfRule>
  </conditionalFormatting>
  <conditionalFormatting sqref="EZ104">
    <cfRule type="cellIs" dxfId="14" priority="7" operator="notBetween">
      <formula>0.9999</formula>
      <formula>1.0001</formula>
    </cfRule>
    <cfRule type="cellIs" dxfId="13" priority="8" operator="between">
      <formula>0.9999</formula>
      <formula>1.0001</formula>
    </cfRule>
  </conditionalFormatting>
  <conditionalFormatting sqref="FK104">
    <cfRule type="cellIs" dxfId="12" priority="5" operator="notBetween">
      <formula>0.9999</formula>
      <formula>1.0001</formula>
    </cfRule>
    <cfRule type="cellIs" dxfId="11" priority="6" operator="between">
      <formula>0.9999</formula>
      <formula>1.0001</formula>
    </cfRule>
  </conditionalFormatting>
  <conditionalFormatting sqref="FV104">
    <cfRule type="cellIs" dxfId="10" priority="3" operator="notBetween">
      <formula>0.9999</formula>
      <formula>1.0001</formula>
    </cfRule>
    <cfRule type="cellIs" dxfId="9" priority="4" operator="between">
      <formula>0.9999</formula>
      <formula>1.0001</formula>
    </cfRule>
  </conditionalFormatting>
  <conditionalFormatting sqref="E6:E222 N6:X222">
    <cfRule type="expression" dxfId="8" priority="1">
      <formula>MOD(ROW(),2)=0</formula>
    </cfRule>
  </conditionalFormatting>
  <pageMargins left="0.31496062992125984" right="0.31496062992125984" top="0.23622047244094491" bottom="0.23622047244094491" header="0" footer="0.19685039370078741"/>
  <pageSetup paperSize="9" scale="41" orientation="landscape" horizontalDpi="1200" verticalDpi="1200" r:id="rId4"/>
  <headerFooter>
    <oddFooter>&amp;L&amp;9&amp;K00-042Zusammenstellung und Programmierung der mobitool-Faktoren v2.0:
Philippe Stolz, Annika Messmer, Rolf Frischknecht
treeze Ltd., Kanzleistrasse 4, 8610 Uster, info@treeze.ch&amp;C&amp;12&amp;K00-044www.mobitool.ch&amp;R&amp;P / &amp;N</oddFooter>
  </headerFooter>
  <rowBreaks count="4" manualBreakCount="4">
    <brk id="67" max="23" man="1"/>
    <brk id="114" max="23" man="1"/>
    <brk id="162" max="23" man="1"/>
    <brk id="210" max="23" man="1"/>
  </rowBreaks>
  <drawing r:id="rId5"/>
  <legacyDrawing r:id="rId6"/>
  <mc:AlternateContent xmlns:mc="http://schemas.openxmlformats.org/markup-compatibility/2006">
    <mc:Choice Requires="x14">
      <controls>
        <mc:AlternateContent xmlns:mc="http://schemas.openxmlformats.org/markup-compatibility/2006">
          <mc:Choice Requires="x14">
            <control shapeId="1028" r:id="rId7" name="Option Button 4">
              <controlPr defaultSize="0" autoFill="0" autoLine="0" autoPict="0">
                <anchor>
                  <from>
                    <xdr:col>0</xdr:col>
                    <xdr:colOff>85725</xdr:colOff>
                    <xdr:row>3</xdr:row>
                    <xdr:rowOff>447675</xdr:rowOff>
                  </from>
                  <to>
                    <xdr:col>1</xdr:col>
                    <xdr:colOff>123825</xdr:colOff>
                    <xdr:row>3</xdr:row>
                    <xdr:rowOff>685800</xdr:rowOff>
                  </to>
                </anchor>
              </controlPr>
            </control>
          </mc:Choice>
        </mc:AlternateContent>
        <mc:AlternateContent xmlns:mc="http://schemas.openxmlformats.org/markup-compatibility/2006">
          <mc:Choice Requires="x14">
            <control shapeId="1030" r:id="rId8" name="Option Button 6">
              <controlPr defaultSize="0" autoFill="0" autoLine="0" autoPict="0">
                <anchor>
                  <from>
                    <xdr:col>0</xdr:col>
                    <xdr:colOff>85725</xdr:colOff>
                    <xdr:row>3</xdr:row>
                    <xdr:rowOff>685800</xdr:rowOff>
                  </from>
                  <to>
                    <xdr:col>0</xdr:col>
                    <xdr:colOff>647700</xdr:colOff>
                    <xdr:row>3</xdr:row>
                    <xdr:rowOff>923925</xdr:rowOff>
                  </to>
                </anchor>
              </controlPr>
            </control>
          </mc:Choice>
        </mc:AlternateContent>
        <mc:AlternateContent xmlns:mc="http://schemas.openxmlformats.org/markup-compatibility/2006">
          <mc:Choice Requires="x14">
            <control shapeId="1031" r:id="rId9" name="Option Button 7">
              <controlPr defaultSize="0" autoFill="0" autoLine="0" autoPict="0">
                <anchor>
                  <from>
                    <xdr:col>0</xdr:col>
                    <xdr:colOff>676275</xdr:colOff>
                    <xdr:row>3</xdr:row>
                    <xdr:rowOff>685800</xdr:rowOff>
                  </from>
                  <to>
                    <xdr:col>1</xdr:col>
                    <xdr:colOff>219075</xdr:colOff>
                    <xdr:row>3</xdr:row>
                    <xdr:rowOff>923925</xdr:rowOff>
                  </to>
                </anchor>
              </controlPr>
            </control>
          </mc:Choice>
        </mc:AlternateContent>
        <mc:AlternateContent xmlns:mc="http://schemas.openxmlformats.org/markup-compatibility/2006">
          <mc:Choice Requires="x14">
            <control shapeId="1032" r:id="rId10" name="Option Button 8">
              <controlPr defaultSize="0" autoFill="0" autoLine="0" autoPict="0">
                <anchor>
                  <from>
                    <xdr:col>1</xdr:col>
                    <xdr:colOff>266700</xdr:colOff>
                    <xdr:row>3</xdr:row>
                    <xdr:rowOff>685800</xdr:rowOff>
                  </from>
                  <to>
                    <xdr:col>2</xdr:col>
                    <xdr:colOff>95250</xdr:colOff>
                    <xdr:row>3</xdr:row>
                    <xdr:rowOff>923925</xdr:rowOff>
                  </to>
                </anchor>
              </controlPr>
            </control>
          </mc:Choice>
        </mc:AlternateContent>
        <mc:AlternateContent xmlns:mc="http://schemas.openxmlformats.org/markup-compatibility/2006">
          <mc:Choice Requires="x14">
            <control shapeId="1034" r:id="rId11" name="Option Button 10">
              <controlPr defaultSize="0" autoFill="0" autoLine="0" autoPict="0">
                <anchor>
                  <from>
                    <xdr:col>2</xdr:col>
                    <xdr:colOff>171450</xdr:colOff>
                    <xdr:row>3</xdr:row>
                    <xdr:rowOff>685800</xdr:rowOff>
                  </from>
                  <to>
                    <xdr:col>2</xdr:col>
                    <xdr:colOff>647700</xdr:colOff>
                    <xdr:row>3</xdr:row>
                    <xdr:rowOff>923925</xdr:rowOff>
                  </to>
                </anchor>
              </controlPr>
            </control>
          </mc:Choice>
        </mc:AlternateContent>
        <mc:AlternateContent xmlns:mc="http://schemas.openxmlformats.org/markup-compatibility/2006">
          <mc:Choice Requires="x14">
            <control shapeId="1036" r:id="rId12" name="Option Button 12">
              <controlPr defaultSize="0" autoFill="0" autoLine="0" autoPict="0">
                <anchor>
                  <from>
                    <xdr:col>2</xdr:col>
                    <xdr:colOff>1409700</xdr:colOff>
                    <xdr:row>3</xdr:row>
                    <xdr:rowOff>447675</xdr:rowOff>
                  </from>
                  <to>
                    <xdr:col>3</xdr:col>
                    <xdr:colOff>419100</xdr:colOff>
                    <xdr:row>3</xdr:row>
                    <xdr:rowOff>685800</xdr:rowOff>
                  </to>
                </anchor>
              </controlPr>
            </control>
          </mc:Choice>
        </mc:AlternateContent>
        <mc:AlternateContent xmlns:mc="http://schemas.openxmlformats.org/markup-compatibility/2006">
          <mc:Choice Requires="x14">
            <control shapeId="1047" r:id="rId13" name="Option Button 23">
              <controlPr defaultSize="0" autoFill="0" autoLine="0" autoPict="0">
                <anchor>
                  <from>
                    <xdr:col>1</xdr:col>
                    <xdr:colOff>171450</xdr:colOff>
                    <xdr:row>3</xdr:row>
                    <xdr:rowOff>447675</xdr:rowOff>
                  </from>
                  <to>
                    <xdr:col>2</xdr:col>
                    <xdr:colOff>1247775</xdr:colOff>
                    <xdr:row>3</xdr:row>
                    <xdr:rowOff>685800</xdr:rowOff>
                  </to>
                </anchor>
              </controlPr>
            </control>
          </mc:Choice>
        </mc:AlternateContent>
        <mc:AlternateContent xmlns:mc="http://schemas.openxmlformats.org/markup-compatibility/2006">
          <mc:Choice Requires="x14">
            <control shapeId="1035" r:id="rId14" name="Option Button 11">
              <controlPr defaultSize="0" autoFill="0" autoLine="0" autoPict="0">
                <anchor>
                  <from>
                    <xdr:col>2</xdr:col>
                    <xdr:colOff>762000</xdr:colOff>
                    <xdr:row>3</xdr:row>
                    <xdr:rowOff>685800</xdr:rowOff>
                  </from>
                  <to>
                    <xdr:col>2</xdr:col>
                    <xdr:colOff>1390650</xdr:colOff>
                    <xdr:row>3</xdr:row>
                    <xdr:rowOff>923925</xdr:rowOff>
                  </to>
                </anchor>
              </controlPr>
            </control>
          </mc:Choice>
        </mc:AlternateContent>
        <mc:AlternateContent xmlns:mc="http://schemas.openxmlformats.org/markup-compatibility/2006">
          <mc:Choice Requires="x14">
            <control shapeId="2147" r:id="rId15" name="Option Button 1123">
              <controlPr defaultSize="0" autoFill="0" autoLine="0" autoPict="0">
                <anchor>
                  <from>
                    <xdr:col>2</xdr:col>
                    <xdr:colOff>1409700</xdr:colOff>
                    <xdr:row>3</xdr:row>
                    <xdr:rowOff>685800</xdr:rowOff>
                  </from>
                  <to>
                    <xdr:col>3</xdr:col>
                    <xdr:colOff>333375</xdr:colOff>
                    <xdr:row>3</xdr:row>
                    <xdr:rowOff>933450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5">
    <tabColor rgb="FF92D050"/>
  </sheetPr>
  <dimension ref="A1:ADK447"/>
  <sheetViews>
    <sheetView workbookViewId="0">
      <pane xSplit="1" ySplit="2" topLeftCell="B3" activePane="bottomRight" state="frozen"/>
      <selection pane="topRight" activeCell="B1" sqref="B1"/>
      <selection pane="bottomLeft" activeCell="A3" sqref="A3"/>
      <selection pane="bottomRight"/>
    </sheetView>
  </sheetViews>
  <sheetFormatPr baseColWidth="10" defaultRowHeight="12.75" outlineLevelRow="1" outlineLevelCol="1"/>
  <cols>
    <col min="1" max="1" width="11.42578125" style="5"/>
    <col min="3" max="407" width="11.42578125" outlineLevel="1"/>
    <col min="412" max="791" width="11.42578125" outlineLevel="1"/>
  </cols>
  <sheetData>
    <row r="1" spans="1:411" ht="15">
      <c r="A1" s="55" t="s">
        <v>542</v>
      </c>
      <c r="B1" s="45" t="s">
        <v>402</v>
      </c>
      <c r="OU1" s="45" t="s">
        <v>402</v>
      </c>
    </row>
    <row r="2" spans="1:411" ht="15">
      <c r="B2" s="45" t="s">
        <v>2309</v>
      </c>
      <c r="OU2" s="45" t="s">
        <v>2310</v>
      </c>
    </row>
    <row r="4" spans="1:411" outlineLevel="1"/>
    <row r="5" spans="1:411" outlineLevel="1"/>
    <row r="6" spans="1:411" outlineLevel="1"/>
    <row r="7" spans="1:411" outlineLevel="1"/>
    <row r="8" spans="1:411" outlineLevel="1">
      <c r="B8" s="150"/>
    </row>
    <row r="9" spans="1:411" outlineLevel="1">
      <c r="B9" t="s">
        <v>403</v>
      </c>
      <c r="C9" t="s">
        <v>2491</v>
      </c>
    </row>
    <row r="10" spans="1:411" outlineLevel="1">
      <c r="B10" t="s">
        <v>405</v>
      </c>
      <c r="C10" t="s">
        <v>2492</v>
      </c>
    </row>
    <row r="11" spans="1:411" outlineLevel="1">
      <c r="B11" t="s">
        <v>407</v>
      </c>
      <c r="C11" t="s">
        <v>1309</v>
      </c>
    </row>
    <row r="12" spans="1:411" outlineLevel="1">
      <c r="B12" t="s">
        <v>408</v>
      </c>
      <c r="C12" t="s">
        <v>1310</v>
      </c>
    </row>
    <row r="13" spans="1:411" outlineLevel="1">
      <c r="B13" t="s">
        <v>409</v>
      </c>
      <c r="C13" t="s">
        <v>1311</v>
      </c>
    </row>
    <row r="14" spans="1:411" outlineLevel="1">
      <c r="B14" t="s">
        <v>410</v>
      </c>
      <c r="C14" t="s">
        <v>1312</v>
      </c>
    </row>
    <row r="15" spans="1:411" outlineLevel="1">
      <c r="B15" t="s">
        <v>411</v>
      </c>
      <c r="C15" t="s">
        <v>2258</v>
      </c>
    </row>
    <row r="16" spans="1:411" outlineLevel="1">
      <c r="B16" t="s">
        <v>412</v>
      </c>
      <c r="C16" t="s">
        <v>2259</v>
      </c>
    </row>
    <row r="17" spans="2:3" outlineLevel="1">
      <c r="B17" t="s">
        <v>413</v>
      </c>
      <c r="C17" t="s">
        <v>2260</v>
      </c>
    </row>
    <row r="18" spans="2:3" outlineLevel="1">
      <c r="B18" t="s">
        <v>414</v>
      </c>
      <c r="C18" t="s">
        <v>2261</v>
      </c>
    </row>
    <row r="19" spans="2:3" outlineLevel="1">
      <c r="B19" t="s">
        <v>415</v>
      </c>
      <c r="C19" t="s">
        <v>2262</v>
      </c>
    </row>
    <row r="20" spans="2:3" outlineLevel="1">
      <c r="B20" t="s">
        <v>416</v>
      </c>
      <c r="C20" t="s">
        <v>2263</v>
      </c>
    </row>
    <row r="21" spans="2:3" outlineLevel="1">
      <c r="B21" t="s">
        <v>417</v>
      </c>
      <c r="C21" t="s">
        <v>2264</v>
      </c>
    </row>
    <row r="22" spans="2:3" outlineLevel="1">
      <c r="B22" t="s">
        <v>418</v>
      </c>
      <c r="C22" t="s">
        <v>2265</v>
      </c>
    </row>
    <row r="23" spans="2:3" outlineLevel="1">
      <c r="B23" t="s">
        <v>419</v>
      </c>
      <c r="C23" t="s">
        <v>2266</v>
      </c>
    </row>
    <row r="24" spans="2:3" outlineLevel="1">
      <c r="B24" t="s">
        <v>420</v>
      </c>
      <c r="C24" t="s">
        <v>2267</v>
      </c>
    </row>
    <row r="25" spans="2:3" outlineLevel="1">
      <c r="B25" t="s">
        <v>421</v>
      </c>
      <c r="C25" t="s">
        <v>2268</v>
      </c>
    </row>
    <row r="26" spans="2:3" outlineLevel="1">
      <c r="B26" t="s">
        <v>422</v>
      </c>
      <c r="C26" t="s">
        <v>2269</v>
      </c>
    </row>
    <row r="27" spans="2:3" outlineLevel="1">
      <c r="B27" t="s">
        <v>423</v>
      </c>
      <c r="C27" t="s">
        <v>2270</v>
      </c>
    </row>
    <row r="28" spans="2:3" outlineLevel="1">
      <c r="B28" t="s">
        <v>424</v>
      </c>
      <c r="C28" t="s">
        <v>2271</v>
      </c>
    </row>
    <row r="29" spans="2:3" outlineLevel="1">
      <c r="B29" t="s">
        <v>425</v>
      </c>
      <c r="C29" t="s">
        <v>2272</v>
      </c>
    </row>
    <row r="30" spans="2:3" outlineLevel="1">
      <c r="B30" t="s">
        <v>426</v>
      </c>
      <c r="C30" t="s">
        <v>2273</v>
      </c>
    </row>
    <row r="31" spans="2:3" outlineLevel="1">
      <c r="B31" t="s">
        <v>427</v>
      </c>
      <c r="C31" t="s">
        <v>1313</v>
      </c>
    </row>
    <row r="32" spans="2:3" outlineLevel="1">
      <c r="B32" t="s">
        <v>428</v>
      </c>
      <c r="C32" t="s">
        <v>1314</v>
      </c>
    </row>
    <row r="33" spans="2:412" outlineLevel="1">
      <c r="B33" t="s">
        <v>429</v>
      </c>
      <c r="C33" t="s">
        <v>1315</v>
      </c>
      <c r="OU33" s="150"/>
    </row>
    <row r="34" spans="2:412" outlineLevel="1">
      <c r="B34" t="s">
        <v>430</v>
      </c>
      <c r="C34" t="s">
        <v>1316</v>
      </c>
      <c r="OU34" t="s">
        <v>403</v>
      </c>
      <c r="OV34" t="s">
        <v>2491</v>
      </c>
    </row>
    <row r="35" spans="2:412" outlineLevel="1">
      <c r="B35" t="s">
        <v>431</v>
      </c>
      <c r="C35" t="s">
        <v>1317</v>
      </c>
      <c r="OU35" t="s">
        <v>405</v>
      </c>
      <c r="OV35" t="s">
        <v>2492</v>
      </c>
    </row>
    <row r="36" spans="2:412" outlineLevel="1">
      <c r="B36" t="s">
        <v>432</v>
      </c>
      <c r="C36" t="s">
        <v>1318</v>
      </c>
      <c r="OU36" t="s">
        <v>407</v>
      </c>
      <c r="OV36" t="s">
        <v>2331</v>
      </c>
    </row>
    <row r="37" spans="2:412" outlineLevel="1">
      <c r="B37" t="s">
        <v>433</v>
      </c>
      <c r="C37" t="s">
        <v>1319</v>
      </c>
      <c r="OU37" t="s">
        <v>408</v>
      </c>
      <c r="OV37" t="s">
        <v>2329</v>
      </c>
    </row>
    <row r="38" spans="2:412" outlineLevel="1">
      <c r="B38" t="s">
        <v>434</v>
      </c>
      <c r="C38" t="s">
        <v>1320</v>
      </c>
      <c r="OU38" t="s">
        <v>409</v>
      </c>
      <c r="OV38" t="s">
        <v>2330</v>
      </c>
    </row>
    <row r="39" spans="2:412" outlineLevel="1">
      <c r="B39" t="s">
        <v>435</v>
      </c>
      <c r="C39" t="s">
        <v>1321</v>
      </c>
      <c r="OU39" t="s">
        <v>410</v>
      </c>
      <c r="OV39" t="s">
        <v>2332</v>
      </c>
    </row>
    <row r="40" spans="2:412" outlineLevel="1">
      <c r="B40" t="s">
        <v>436</v>
      </c>
      <c r="C40" t="s">
        <v>1322</v>
      </c>
      <c r="OU40" t="s">
        <v>411</v>
      </c>
      <c r="OV40" t="s">
        <v>2356</v>
      </c>
    </row>
    <row r="41" spans="2:412" outlineLevel="1">
      <c r="B41" t="s">
        <v>437</v>
      </c>
      <c r="C41" t="s">
        <v>1323</v>
      </c>
      <c r="OU41" t="s">
        <v>412</v>
      </c>
      <c r="OV41" t="s">
        <v>2326</v>
      </c>
    </row>
    <row r="42" spans="2:412" outlineLevel="1">
      <c r="B42" t="s">
        <v>438</v>
      </c>
      <c r="C42" t="s">
        <v>1324</v>
      </c>
      <c r="OU42" t="s">
        <v>413</v>
      </c>
      <c r="OV42" t="s">
        <v>2327</v>
      </c>
    </row>
    <row r="43" spans="2:412" outlineLevel="1">
      <c r="B43" t="s">
        <v>439</v>
      </c>
      <c r="C43" t="s">
        <v>1325</v>
      </c>
      <c r="OU43" t="s">
        <v>414</v>
      </c>
      <c r="OV43" t="s">
        <v>2333</v>
      </c>
    </row>
    <row r="44" spans="2:412" outlineLevel="1">
      <c r="B44" t="s">
        <v>440</v>
      </c>
      <c r="C44" t="s">
        <v>1326</v>
      </c>
      <c r="OU44" t="s">
        <v>415</v>
      </c>
      <c r="OV44" t="s">
        <v>2324</v>
      </c>
    </row>
    <row r="45" spans="2:412" outlineLevel="1">
      <c r="B45" t="s">
        <v>441</v>
      </c>
      <c r="C45" t="s">
        <v>1327</v>
      </c>
      <c r="OU45" t="s">
        <v>416</v>
      </c>
      <c r="OV45" t="s">
        <v>2334</v>
      </c>
    </row>
    <row r="46" spans="2:412" outlineLevel="1">
      <c r="B46" t="s">
        <v>442</v>
      </c>
      <c r="C46" t="s">
        <v>1328</v>
      </c>
      <c r="OU46" t="s">
        <v>417</v>
      </c>
      <c r="OV46" t="s">
        <v>2338</v>
      </c>
    </row>
    <row r="47" spans="2:412" outlineLevel="1">
      <c r="B47" t="s">
        <v>443</v>
      </c>
      <c r="C47" t="s">
        <v>1329</v>
      </c>
      <c r="OU47" t="s">
        <v>418</v>
      </c>
      <c r="OV47" t="s">
        <v>2336</v>
      </c>
    </row>
    <row r="48" spans="2:412" outlineLevel="1">
      <c r="B48" t="s">
        <v>444</v>
      </c>
      <c r="C48" t="s">
        <v>1330</v>
      </c>
      <c r="OU48" t="s">
        <v>419</v>
      </c>
      <c r="OV48" t="s">
        <v>2328</v>
      </c>
    </row>
    <row r="49" spans="2:412" outlineLevel="1">
      <c r="B49" t="s">
        <v>445</v>
      </c>
      <c r="C49" t="s">
        <v>1331</v>
      </c>
      <c r="OU49" t="s">
        <v>420</v>
      </c>
      <c r="OV49" t="s">
        <v>2337</v>
      </c>
    </row>
    <row r="50" spans="2:412" outlineLevel="1">
      <c r="B50" t="s">
        <v>446</v>
      </c>
      <c r="C50" t="s">
        <v>1332</v>
      </c>
      <c r="OU50" t="s">
        <v>421</v>
      </c>
      <c r="OV50" t="s">
        <v>2339</v>
      </c>
    </row>
    <row r="51" spans="2:412" outlineLevel="1">
      <c r="B51" t="s">
        <v>447</v>
      </c>
      <c r="C51" t="s">
        <v>1333</v>
      </c>
      <c r="OU51" t="s">
        <v>422</v>
      </c>
      <c r="OV51" t="s">
        <v>2325</v>
      </c>
    </row>
    <row r="52" spans="2:412" outlineLevel="1">
      <c r="B52" t="s">
        <v>448</v>
      </c>
      <c r="C52" t="s">
        <v>1334</v>
      </c>
      <c r="OU52" t="s">
        <v>423</v>
      </c>
      <c r="OV52" t="s">
        <v>2335</v>
      </c>
    </row>
    <row r="53" spans="2:412" outlineLevel="1">
      <c r="B53" t="s">
        <v>449</v>
      </c>
      <c r="C53" t="s">
        <v>1335</v>
      </c>
      <c r="OU53" t="s">
        <v>424</v>
      </c>
      <c r="OV53" t="s">
        <v>2242</v>
      </c>
    </row>
    <row r="54" spans="2:412" outlineLevel="1">
      <c r="B54" t="s">
        <v>450</v>
      </c>
      <c r="C54" t="s">
        <v>1336</v>
      </c>
      <c r="OU54" t="s">
        <v>425</v>
      </c>
      <c r="OV54" t="s">
        <v>2129</v>
      </c>
    </row>
    <row r="55" spans="2:412" outlineLevel="1">
      <c r="B55" t="s">
        <v>451</v>
      </c>
      <c r="C55" t="s">
        <v>1337</v>
      </c>
      <c r="OU55" t="s">
        <v>426</v>
      </c>
      <c r="OV55" t="s">
        <v>2128</v>
      </c>
    </row>
    <row r="56" spans="2:412" outlineLevel="1">
      <c r="B56" t="s">
        <v>452</v>
      </c>
      <c r="C56" t="s">
        <v>1338</v>
      </c>
      <c r="OU56" t="s">
        <v>427</v>
      </c>
      <c r="OV56" t="s">
        <v>2127</v>
      </c>
    </row>
    <row r="57" spans="2:412" outlineLevel="1">
      <c r="B57" t="s">
        <v>453</v>
      </c>
      <c r="C57" t="s">
        <v>1339</v>
      </c>
      <c r="OU57" t="s">
        <v>428</v>
      </c>
      <c r="OV57" t="s">
        <v>2126</v>
      </c>
    </row>
    <row r="58" spans="2:412" outlineLevel="1">
      <c r="B58" t="s">
        <v>454</v>
      </c>
      <c r="C58" t="s">
        <v>1340</v>
      </c>
      <c r="OU58" t="s">
        <v>429</v>
      </c>
      <c r="OV58" t="s">
        <v>2125</v>
      </c>
    </row>
    <row r="59" spans="2:412" outlineLevel="1">
      <c r="B59" t="s">
        <v>455</v>
      </c>
      <c r="C59" t="s">
        <v>1341</v>
      </c>
      <c r="OU59" t="s">
        <v>430</v>
      </c>
      <c r="OV59" t="s">
        <v>2318</v>
      </c>
    </row>
    <row r="60" spans="2:412" outlineLevel="1">
      <c r="B60" t="s">
        <v>456</v>
      </c>
      <c r="C60" t="s">
        <v>1342</v>
      </c>
      <c r="OU60" t="s">
        <v>431</v>
      </c>
      <c r="OV60" t="s">
        <v>2317</v>
      </c>
    </row>
    <row r="61" spans="2:412" outlineLevel="1">
      <c r="B61" t="s">
        <v>457</v>
      </c>
      <c r="C61" t="s">
        <v>1343</v>
      </c>
      <c r="OU61" t="s">
        <v>432</v>
      </c>
      <c r="OV61" t="s">
        <v>2316</v>
      </c>
    </row>
    <row r="62" spans="2:412" outlineLevel="1">
      <c r="B62" t="s">
        <v>458</v>
      </c>
      <c r="C62" t="s">
        <v>1344</v>
      </c>
      <c r="OU62" t="s">
        <v>433</v>
      </c>
      <c r="OV62" t="s">
        <v>2315</v>
      </c>
    </row>
    <row r="63" spans="2:412" outlineLevel="1">
      <c r="B63" t="s">
        <v>459</v>
      </c>
      <c r="C63" t="s">
        <v>1345</v>
      </c>
      <c r="OU63" t="s">
        <v>434</v>
      </c>
      <c r="OV63" t="s">
        <v>2314</v>
      </c>
    </row>
    <row r="64" spans="2:412" outlineLevel="1">
      <c r="B64" t="s">
        <v>460</v>
      </c>
      <c r="C64" t="s">
        <v>1346</v>
      </c>
      <c r="OU64" t="s">
        <v>435</v>
      </c>
      <c r="OV64" t="s">
        <v>2076</v>
      </c>
    </row>
    <row r="65" spans="2:412" outlineLevel="1">
      <c r="B65" t="s">
        <v>461</v>
      </c>
      <c r="C65" t="s">
        <v>1347</v>
      </c>
      <c r="OU65" t="s">
        <v>436</v>
      </c>
      <c r="OV65" t="s">
        <v>2075</v>
      </c>
    </row>
    <row r="66" spans="2:412" outlineLevel="1">
      <c r="B66" t="s">
        <v>462</v>
      </c>
      <c r="C66" t="s">
        <v>1348</v>
      </c>
      <c r="OU66" t="s">
        <v>437</v>
      </c>
      <c r="OV66" t="s">
        <v>2074</v>
      </c>
    </row>
    <row r="67" spans="2:412" outlineLevel="1">
      <c r="B67" t="s">
        <v>463</v>
      </c>
      <c r="C67" t="s">
        <v>1349</v>
      </c>
      <c r="OU67" t="s">
        <v>438</v>
      </c>
      <c r="OV67" t="s">
        <v>2073</v>
      </c>
    </row>
    <row r="68" spans="2:412" outlineLevel="1">
      <c r="B68" t="s">
        <v>464</v>
      </c>
      <c r="C68" t="s">
        <v>1350</v>
      </c>
      <c r="OU68" t="s">
        <v>439</v>
      </c>
      <c r="OV68" t="s">
        <v>2072</v>
      </c>
    </row>
    <row r="69" spans="2:412" outlineLevel="1">
      <c r="B69" t="s">
        <v>465</v>
      </c>
      <c r="C69" t="s">
        <v>1351</v>
      </c>
      <c r="OU69" t="s">
        <v>440</v>
      </c>
      <c r="OV69" t="s">
        <v>2071</v>
      </c>
    </row>
    <row r="70" spans="2:412" outlineLevel="1">
      <c r="B70" t="s">
        <v>466</v>
      </c>
      <c r="C70" t="s">
        <v>1352</v>
      </c>
      <c r="OU70" t="s">
        <v>441</v>
      </c>
      <c r="OV70" t="s">
        <v>2070</v>
      </c>
    </row>
    <row r="71" spans="2:412" outlineLevel="1">
      <c r="B71" t="s">
        <v>499</v>
      </c>
      <c r="C71" t="s">
        <v>1353</v>
      </c>
      <c r="OU71" t="s">
        <v>442</v>
      </c>
      <c r="OV71" t="s">
        <v>2069</v>
      </c>
    </row>
    <row r="72" spans="2:412" outlineLevel="1">
      <c r="B72" t="s">
        <v>500</v>
      </c>
      <c r="C72" t="s">
        <v>1354</v>
      </c>
      <c r="OU72" t="s">
        <v>443</v>
      </c>
      <c r="OV72" t="s">
        <v>2068</v>
      </c>
    </row>
    <row r="73" spans="2:412" outlineLevel="1">
      <c r="B73" t="s">
        <v>501</v>
      </c>
      <c r="C73" t="s">
        <v>1355</v>
      </c>
      <c r="OU73" t="s">
        <v>444</v>
      </c>
      <c r="OV73" t="s">
        <v>2067</v>
      </c>
    </row>
    <row r="74" spans="2:412" outlineLevel="1">
      <c r="B74" t="s">
        <v>502</v>
      </c>
      <c r="C74" t="s">
        <v>1356</v>
      </c>
      <c r="OU74" t="s">
        <v>445</v>
      </c>
      <c r="OV74" t="s">
        <v>2066</v>
      </c>
    </row>
    <row r="75" spans="2:412" outlineLevel="1">
      <c r="B75" t="s">
        <v>503</v>
      </c>
      <c r="C75" t="s">
        <v>1357</v>
      </c>
      <c r="OU75" t="s">
        <v>446</v>
      </c>
      <c r="OV75" t="s">
        <v>2065</v>
      </c>
    </row>
    <row r="76" spans="2:412" outlineLevel="1">
      <c r="B76" t="s">
        <v>504</v>
      </c>
      <c r="C76" t="s">
        <v>1358</v>
      </c>
      <c r="OU76" t="s">
        <v>447</v>
      </c>
      <c r="OV76" t="s">
        <v>2064</v>
      </c>
    </row>
    <row r="77" spans="2:412" outlineLevel="1">
      <c r="B77" t="s">
        <v>527</v>
      </c>
      <c r="C77" t="s">
        <v>1359</v>
      </c>
      <c r="OU77" t="s">
        <v>448</v>
      </c>
      <c r="OV77" t="s">
        <v>2063</v>
      </c>
    </row>
    <row r="78" spans="2:412" outlineLevel="1">
      <c r="B78" t="s">
        <v>528</v>
      </c>
      <c r="C78" t="s">
        <v>1360</v>
      </c>
      <c r="OU78" t="s">
        <v>449</v>
      </c>
      <c r="OV78" t="s">
        <v>2062</v>
      </c>
    </row>
    <row r="79" spans="2:412" outlineLevel="1">
      <c r="B79" t="s">
        <v>529</v>
      </c>
      <c r="C79" t="s">
        <v>1361</v>
      </c>
      <c r="OU79" t="s">
        <v>450</v>
      </c>
      <c r="OV79" t="s">
        <v>2061</v>
      </c>
    </row>
    <row r="80" spans="2:412" outlineLevel="1">
      <c r="B80" t="s">
        <v>1378</v>
      </c>
      <c r="C80" t="s">
        <v>1362</v>
      </c>
      <c r="OU80" t="s">
        <v>451</v>
      </c>
      <c r="OV80" t="s">
        <v>2060</v>
      </c>
    </row>
    <row r="81" spans="2:412" outlineLevel="1">
      <c r="B81" t="s">
        <v>1380</v>
      </c>
      <c r="C81" t="s">
        <v>1363</v>
      </c>
      <c r="OU81" t="s">
        <v>452</v>
      </c>
      <c r="OV81" t="s">
        <v>2059</v>
      </c>
    </row>
    <row r="82" spans="2:412" outlineLevel="1">
      <c r="B82" t="s">
        <v>1382</v>
      </c>
      <c r="C82" t="s">
        <v>1364</v>
      </c>
      <c r="OU82" t="s">
        <v>453</v>
      </c>
      <c r="OV82" t="s">
        <v>2058</v>
      </c>
    </row>
    <row r="83" spans="2:412" outlineLevel="1">
      <c r="B83" t="s">
        <v>1384</v>
      </c>
      <c r="C83" t="s">
        <v>1365</v>
      </c>
      <c r="OU83" t="s">
        <v>454</v>
      </c>
      <c r="OV83" t="s">
        <v>2057</v>
      </c>
    </row>
    <row r="84" spans="2:412" outlineLevel="1">
      <c r="B84" t="s">
        <v>1386</v>
      </c>
      <c r="C84" t="s">
        <v>1366</v>
      </c>
      <c r="OU84" t="s">
        <v>455</v>
      </c>
      <c r="OV84" t="s">
        <v>2056</v>
      </c>
    </row>
    <row r="85" spans="2:412" outlineLevel="1">
      <c r="B85" t="s">
        <v>1388</v>
      </c>
      <c r="C85" t="s">
        <v>1367</v>
      </c>
      <c r="OU85" t="s">
        <v>456</v>
      </c>
      <c r="OV85" t="s">
        <v>2055</v>
      </c>
    </row>
    <row r="86" spans="2:412" outlineLevel="1">
      <c r="B86" t="s">
        <v>1390</v>
      </c>
      <c r="C86" t="s">
        <v>1368</v>
      </c>
      <c r="OU86" t="s">
        <v>457</v>
      </c>
      <c r="OV86" t="s">
        <v>2054</v>
      </c>
    </row>
    <row r="87" spans="2:412" outlineLevel="1">
      <c r="B87" t="s">
        <v>1392</v>
      </c>
      <c r="C87" t="s">
        <v>1369</v>
      </c>
      <c r="OU87" t="s">
        <v>458</v>
      </c>
      <c r="OV87" t="s">
        <v>2053</v>
      </c>
    </row>
    <row r="88" spans="2:412" outlineLevel="1">
      <c r="B88" t="s">
        <v>1394</v>
      </c>
      <c r="C88" t="s">
        <v>1370</v>
      </c>
      <c r="OU88" t="s">
        <v>459</v>
      </c>
      <c r="OV88" t="s">
        <v>2052</v>
      </c>
    </row>
    <row r="89" spans="2:412" outlineLevel="1">
      <c r="B89" t="s">
        <v>1396</v>
      </c>
      <c r="C89" t="s">
        <v>1371</v>
      </c>
      <c r="OU89" t="s">
        <v>460</v>
      </c>
      <c r="OV89" t="s">
        <v>2148</v>
      </c>
    </row>
    <row r="90" spans="2:412" outlineLevel="1">
      <c r="B90" t="s">
        <v>1398</v>
      </c>
      <c r="C90" t="s">
        <v>1372</v>
      </c>
      <c r="OU90" t="s">
        <v>461</v>
      </c>
      <c r="OV90" t="s">
        <v>2147</v>
      </c>
    </row>
    <row r="91" spans="2:412" outlineLevel="1">
      <c r="B91" t="s">
        <v>1400</v>
      </c>
      <c r="C91" t="s">
        <v>1373</v>
      </c>
      <c r="OU91" t="s">
        <v>462</v>
      </c>
      <c r="OV91" t="s">
        <v>2146</v>
      </c>
    </row>
    <row r="92" spans="2:412" outlineLevel="1">
      <c r="B92" t="s">
        <v>1402</v>
      </c>
      <c r="C92" t="s">
        <v>1374</v>
      </c>
      <c r="OU92" t="s">
        <v>463</v>
      </c>
      <c r="OV92" t="s">
        <v>2153</v>
      </c>
    </row>
    <row r="93" spans="2:412" outlineLevel="1">
      <c r="B93" t="s">
        <v>1404</v>
      </c>
      <c r="C93" t="s">
        <v>1375</v>
      </c>
      <c r="OU93" t="s">
        <v>464</v>
      </c>
      <c r="OV93" t="s">
        <v>2152</v>
      </c>
    </row>
    <row r="94" spans="2:412" outlineLevel="1">
      <c r="B94" t="s">
        <v>1406</v>
      </c>
      <c r="C94" t="s">
        <v>1376</v>
      </c>
      <c r="OU94" t="s">
        <v>465</v>
      </c>
      <c r="OV94" t="s">
        <v>2149</v>
      </c>
    </row>
    <row r="95" spans="2:412" outlineLevel="1">
      <c r="B95" t="s">
        <v>1408</v>
      </c>
      <c r="C95" t="s">
        <v>1377</v>
      </c>
      <c r="OU95" t="s">
        <v>466</v>
      </c>
      <c r="OV95" t="s">
        <v>2150</v>
      </c>
    </row>
    <row r="96" spans="2:412" outlineLevel="1">
      <c r="B96" t="s">
        <v>1410</v>
      </c>
      <c r="C96" t="s">
        <v>1379</v>
      </c>
      <c r="OU96" t="s">
        <v>499</v>
      </c>
      <c r="OV96" t="s">
        <v>2151</v>
      </c>
    </row>
    <row r="97" spans="2:412" outlineLevel="1">
      <c r="B97" t="s">
        <v>1412</v>
      </c>
      <c r="C97" t="s">
        <v>1381</v>
      </c>
      <c r="OU97" t="s">
        <v>500</v>
      </c>
      <c r="OV97" t="s">
        <v>2476</v>
      </c>
    </row>
    <row r="98" spans="2:412" outlineLevel="1">
      <c r="B98" t="s">
        <v>1414</v>
      </c>
      <c r="C98" t="s">
        <v>1383</v>
      </c>
      <c r="OU98" t="s">
        <v>501</v>
      </c>
      <c r="OV98" t="s">
        <v>2175</v>
      </c>
    </row>
    <row r="99" spans="2:412" outlineLevel="1">
      <c r="B99" t="s">
        <v>1416</v>
      </c>
      <c r="C99" t="s">
        <v>1385</v>
      </c>
      <c r="OU99" t="s">
        <v>502</v>
      </c>
      <c r="OV99" t="s">
        <v>2477</v>
      </c>
    </row>
    <row r="100" spans="2:412" outlineLevel="1">
      <c r="B100" t="s">
        <v>1418</v>
      </c>
      <c r="C100" t="s">
        <v>1387</v>
      </c>
      <c r="OU100" t="s">
        <v>503</v>
      </c>
      <c r="OV100" t="s">
        <v>2174</v>
      </c>
    </row>
    <row r="101" spans="2:412" outlineLevel="1">
      <c r="B101" t="s">
        <v>1420</v>
      </c>
      <c r="C101" t="s">
        <v>1389</v>
      </c>
      <c r="OU101" t="s">
        <v>504</v>
      </c>
      <c r="OV101" t="s">
        <v>2173</v>
      </c>
    </row>
    <row r="102" spans="2:412" outlineLevel="1">
      <c r="B102" t="s">
        <v>1422</v>
      </c>
      <c r="C102" t="s">
        <v>1391</v>
      </c>
      <c r="OU102" t="s">
        <v>527</v>
      </c>
      <c r="OV102" t="s">
        <v>2172</v>
      </c>
    </row>
    <row r="103" spans="2:412" outlineLevel="1">
      <c r="B103" t="s">
        <v>1424</v>
      </c>
      <c r="C103" t="s">
        <v>1393</v>
      </c>
      <c r="OU103" t="s">
        <v>528</v>
      </c>
      <c r="OV103" t="s">
        <v>2170</v>
      </c>
    </row>
    <row r="104" spans="2:412" outlineLevel="1">
      <c r="B104" t="s">
        <v>1426</v>
      </c>
      <c r="C104" t="s">
        <v>1395</v>
      </c>
      <c r="OU104" t="s">
        <v>529</v>
      </c>
      <c r="OV104" t="s">
        <v>2171</v>
      </c>
    </row>
    <row r="105" spans="2:412" outlineLevel="1">
      <c r="B105" t="s">
        <v>1428</v>
      </c>
      <c r="C105" t="s">
        <v>1397</v>
      </c>
      <c r="OU105" t="s">
        <v>1378</v>
      </c>
      <c r="OV105" t="s">
        <v>2124</v>
      </c>
    </row>
    <row r="106" spans="2:412" outlineLevel="1">
      <c r="B106" t="s">
        <v>1430</v>
      </c>
      <c r="C106" t="s">
        <v>1399</v>
      </c>
      <c r="OU106" t="s">
        <v>1380</v>
      </c>
      <c r="OV106" t="s">
        <v>2123</v>
      </c>
    </row>
    <row r="107" spans="2:412" outlineLevel="1">
      <c r="B107" t="s">
        <v>1432</v>
      </c>
      <c r="C107" t="s">
        <v>1401</v>
      </c>
      <c r="OU107" t="s">
        <v>1382</v>
      </c>
      <c r="OV107" t="s">
        <v>2122</v>
      </c>
    </row>
    <row r="108" spans="2:412" outlineLevel="1">
      <c r="B108" t="s">
        <v>1434</v>
      </c>
      <c r="C108" t="s">
        <v>1403</v>
      </c>
      <c r="OU108" t="s">
        <v>1384</v>
      </c>
      <c r="OV108" t="s">
        <v>2121</v>
      </c>
    </row>
    <row r="109" spans="2:412" outlineLevel="1">
      <c r="B109" t="s">
        <v>1436</v>
      </c>
      <c r="C109" t="s">
        <v>1405</v>
      </c>
      <c r="OU109" t="s">
        <v>1386</v>
      </c>
      <c r="OV109" t="s">
        <v>2120</v>
      </c>
    </row>
    <row r="110" spans="2:412" outlineLevel="1">
      <c r="B110" t="s">
        <v>1438</v>
      </c>
      <c r="C110" t="s">
        <v>1407</v>
      </c>
      <c r="OU110" t="s">
        <v>1388</v>
      </c>
      <c r="OV110" t="s">
        <v>2119</v>
      </c>
    </row>
    <row r="111" spans="2:412" outlineLevel="1">
      <c r="B111" t="s">
        <v>1440</v>
      </c>
      <c r="C111" t="s">
        <v>1409</v>
      </c>
      <c r="OU111" t="s">
        <v>1390</v>
      </c>
      <c r="OV111" t="s">
        <v>2118</v>
      </c>
    </row>
    <row r="112" spans="2:412" outlineLevel="1">
      <c r="B112" t="s">
        <v>1442</v>
      </c>
      <c r="C112" t="s">
        <v>1411</v>
      </c>
      <c r="OU112" t="s">
        <v>1392</v>
      </c>
      <c r="OV112" t="s">
        <v>2117</v>
      </c>
    </row>
    <row r="113" spans="2:412" outlineLevel="1">
      <c r="B113" t="s">
        <v>1444</v>
      </c>
      <c r="C113" t="s">
        <v>1413</v>
      </c>
      <c r="OU113" t="s">
        <v>1394</v>
      </c>
      <c r="OV113" t="s">
        <v>2116</v>
      </c>
    </row>
    <row r="114" spans="2:412" outlineLevel="1">
      <c r="B114" t="s">
        <v>1446</v>
      </c>
      <c r="C114" t="s">
        <v>1415</v>
      </c>
      <c r="OU114" t="s">
        <v>1396</v>
      </c>
      <c r="OV114" t="s">
        <v>2115</v>
      </c>
    </row>
    <row r="115" spans="2:412" outlineLevel="1">
      <c r="B115" t="s">
        <v>1448</v>
      </c>
      <c r="C115" t="s">
        <v>1417</v>
      </c>
      <c r="OU115" t="s">
        <v>1398</v>
      </c>
      <c r="OV115" t="s">
        <v>2114</v>
      </c>
    </row>
    <row r="116" spans="2:412" outlineLevel="1">
      <c r="B116" t="s">
        <v>1450</v>
      </c>
      <c r="C116" t="s">
        <v>1419</v>
      </c>
      <c r="OU116" t="s">
        <v>1400</v>
      </c>
      <c r="OV116" t="s">
        <v>2113</v>
      </c>
    </row>
    <row r="117" spans="2:412" outlineLevel="1">
      <c r="B117" t="s">
        <v>1452</v>
      </c>
      <c r="C117" t="s">
        <v>1421</v>
      </c>
      <c r="OU117" t="s">
        <v>1402</v>
      </c>
      <c r="OV117" t="s">
        <v>2112</v>
      </c>
    </row>
    <row r="118" spans="2:412" outlineLevel="1">
      <c r="B118" t="s">
        <v>1454</v>
      </c>
      <c r="C118" t="s">
        <v>1423</v>
      </c>
      <c r="OU118" t="s">
        <v>1404</v>
      </c>
      <c r="OV118" t="s">
        <v>2111</v>
      </c>
    </row>
    <row r="119" spans="2:412" outlineLevel="1">
      <c r="B119" t="s">
        <v>1456</v>
      </c>
      <c r="C119" t="s">
        <v>1425</v>
      </c>
      <c r="OU119" t="s">
        <v>1406</v>
      </c>
      <c r="OV119" t="s">
        <v>2110</v>
      </c>
    </row>
    <row r="120" spans="2:412" outlineLevel="1">
      <c r="B120" t="s">
        <v>1458</v>
      </c>
      <c r="C120" t="s">
        <v>1427</v>
      </c>
      <c r="OU120" t="s">
        <v>1408</v>
      </c>
      <c r="OV120" t="s">
        <v>2109</v>
      </c>
    </row>
    <row r="121" spans="2:412" outlineLevel="1">
      <c r="B121" t="s">
        <v>1460</v>
      </c>
      <c r="C121" t="s">
        <v>1429</v>
      </c>
      <c r="OU121" t="s">
        <v>1410</v>
      </c>
      <c r="OV121" t="s">
        <v>2107</v>
      </c>
    </row>
    <row r="122" spans="2:412" outlineLevel="1">
      <c r="B122" t="s">
        <v>1462</v>
      </c>
      <c r="C122" t="s">
        <v>1431</v>
      </c>
      <c r="OU122" t="s">
        <v>1412</v>
      </c>
      <c r="OV122" t="s">
        <v>2106</v>
      </c>
    </row>
    <row r="123" spans="2:412" outlineLevel="1">
      <c r="B123" t="s">
        <v>1464</v>
      </c>
      <c r="C123" t="s">
        <v>1433</v>
      </c>
      <c r="OU123" t="s">
        <v>1414</v>
      </c>
      <c r="OV123" t="s">
        <v>2104</v>
      </c>
    </row>
    <row r="124" spans="2:412" outlineLevel="1">
      <c r="B124" t="s">
        <v>1466</v>
      </c>
      <c r="C124" t="s">
        <v>1435</v>
      </c>
      <c r="OU124" t="s">
        <v>1416</v>
      </c>
      <c r="OV124" t="s">
        <v>2108</v>
      </c>
    </row>
    <row r="125" spans="2:412" outlineLevel="1">
      <c r="B125" t="s">
        <v>1468</v>
      </c>
      <c r="C125" t="s">
        <v>1437</v>
      </c>
      <c r="OU125" t="s">
        <v>1418</v>
      </c>
      <c r="OV125" t="s">
        <v>2105</v>
      </c>
    </row>
    <row r="126" spans="2:412" outlineLevel="1">
      <c r="B126" t="s">
        <v>1470</v>
      </c>
      <c r="C126" t="s">
        <v>1439</v>
      </c>
      <c r="OU126" t="s">
        <v>1420</v>
      </c>
      <c r="OV126" t="s">
        <v>2103</v>
      </c>
    </row>
    <row r="127" spans="2:412" outlineLevel="1">
      <c r="B127" t="s">
        <v>1472</v>
      </c>
      <c r="C127" t="s">
        <v>1441</v>
      </c>
      <c r="OU127" t="s">
        <v>1422</v>
      </c>
      <c r="OV127" t="s">
        <v>2102</v>
      </c>
    </row>
    <row r="128" spans="2:412" outlineLevel="1">
      <c r="B128" t="s">
        <v>1474</v>
      </c>
      <c r="C128" t="s">
        <v>1443</v>
      </c>
      <c r="OU128" t="s">
        <v>1424</v>
      </c>
      <c r="OV128" t="s">
        <v>2101</v>
      </c>
    </row>
    <row r="129" spans="2:412" outlineLevel="1">
      <c r="B129" t="s">
        <v>1476</v>
      </c>
      <c r="C129" t="s">
        <v>1445</v>
      </c>
      <c r="OU129" t="s">
        <v>1426</v>
      </c>
      <c r="OV129" t="s">
        <v>2100</v>
      </c>
    </row>
    <row r="130" spans="2:412" outlineLevel="1">
      <c r="B130" t="s">
        <v>1478</v>
      </c>
      <c r="C130" t="s">
        <v>1447</v>
      </c>
      <c r="OU130" t="s">
        <v>1428</v>
      </c>
      <c r="OV130" t="s">
        <v>2099</v>
      </c>
    </row>
    <row r="131" spans="2:412" outlineLevel="1">
      <c r="B131" t="s">
        <v>1480</v>
      </c>
      <c r="C131" t="s">
        <v>1449</v>
      </c>
      <c r="OU131" t="s">
        <v>1430</v>
      </c>
      <c r="OV131" t="s">
        <v>2098</v>
      </c>
    </row>
    <row r="132" spans="2:412" outlineLevel="1">
      <c r="B132" t="s">
        <v>1482</v>
      </c>
      <c r="C132" t="s">
        <v>1451</v>
      </c>
      <c r="OU132" t="s">
        <v>1432</v>
      </c>
      <c r="OV132" t="s">
        <v>2097</v>
      </c>
    </row>
    <row r="133" spans="2:412" outlineLevel="1">
      <c r="B133" t="s">
        <v>1484</v>
      </c>
      <c r="C133" t="s">
        <v>1453</v>
      </c>
      <c r="OU133" t="s">
        <v>1434</v>
      </c>
      <c r="OV133" t="s">
        <v>2096</v>
      </c>
    </row>
    <row r="134" spans="2:412" outlineLevel="1">
      <c r="B134" t="s">
        <v>1486</v>
      </c>
      <c r="C134" t="s">
        <v>1455</v>
      </c>
      <c r="OU134" t="s">
        <v>1436</v>
      </c>
      <c r="OV134" t="s">
        <v>2095</v>
      </c>
    </row>
    <row r="135" spans="2:412" outlineLevel="1">
      <c r="B135" t="s">
        <v>1488</v>
      </c>
      <c r="C135" t="s">
        <v>1457</v>
      </c>
      <c r="OU135" t="s">
        <v>1438</v>
      </c>
      <c r="OV135" t="s">
        <v>2094</v>
      </c>
    </row>
    <row r="136" spans="2:412" outlineLevel="1">
      <c r="B136" t="s">
        <v>1490</v>
      </c>
      <c r="C136" t="s">
        <v>1459</v>
      </c>
      <c r="OU136" t="s">
        <v>1440</v>
      </c>
      <c r="OV136" t="s">
        <v>2093</v>
      </c>
    </row>
    <row r="137" spans="2:412" outlineLevel="1">
      <c r="B137" t="s">
        <v>1492</v>
      </c>
      <c r="C137" t="s">
        <v>1461</v>
      </c>
      <c r="OU137" t="s">
        <v>1442</v>
      </c>
      <c r="OV137" t="s">
        <v>2092</v>
      </c>
    </row>
    <row r="138" spans="2:412" outlineLevel="1">
      <c r="B138" t="s">
        <v>1494</v>
      </c>
      <c r="C138" t="s">
        <v>1463</v>
      </c>
      <c r="OU138" t="s">
        <v>1444</v>
      </c>
      <c r="OV138" t="s">
        <v>2091</v>
      </c>
    </row>
    <row r="139" spans="2:412" outlineLevel="1">
      <c r="B139" t="s">
        <v>1496</v>
      </c>
      <c r="C139" t="s">
        <v>1465</v>
      </c>
      <c r="OU139" t="s">
        <v>1446</v>
      </c>
      <c r="OV139" t="s">
        <v>2090</v>
      </c>
    </row>
    <row r="140" spans="2:412" outlineLevel="1">
      <c r="B140" t="s">
        <v>1498</v>
      </c>
      <c r="C140" t="s">
        <v>1467</v>
      </c>
      <c r="OU140" t="s">
        <v>1448</v>
      </c>
      <c r="OV140" t="s">
        <v>2089</v>
      </c>
    </row>
    <row r="141" spans="2:412" outlineLevel="1">
      <c r="B141" t="s">
        <v>1500</v>
      </c>
      <c r="C141" t="s">
        <v>1469</v>
      </c>
      <c r="OU141" t="s">
        <v>1450</v>
      </c>
      <c r="OV141" t="s">
        <v>2088</v>
      </c>
    </row>
    <row r="142" spans="2:412" outlineLevel="1">
      <c r="B142" t="s">
        <v>1502</v>
      </c>
      <c r="C142" t="s">
        <v>1471</v>
      </c>
      <c r="OU142" t="s">
        <v>1452</v>
      </c>
      <c r="OV142" t="s">
        <v>2087</v>
      </c>
    </row>
    <row r="143" spans="2:412" outlineLevel="1">
      <c r="B143" t="s">
        <v>1504</v>
      </c>
      <c r="C143" t="s">
        <v>1473</v>
      </c>
      <c r="OU143" t="s">
        <v>1454</v>
      </c>
      <c r="OV143" t="s">
        <v>2086</v>
      </c>
    </row>
    <row r="144" spans="2:412" outlineLevel="1">
      <c r="B144" t="s">
        <v>1506</v>
      </c>
      <c r="C144" t="s">
        <v>1475</v>
      </c>
      <c r="OU144" t="s">
        <v>1456</v>
      </c>
      <c r="OV144" t="s">
        <v>2085</v>
      </c>
    </row>
    <row r="145" spans="2:412" outlineLevel="1">
      <c r="B145" t="s">
        <v>1508</v>
      </c>
      <c r="C145" t="s">
        <v>1477</v>
      </c>
      <c r="OU145" t="s">
        <v>1458</v>
      </c>
      <c r="OV145" t="s">
        <v>2084</v>
      </c>
    </row>
    <row r="146" spans="2:412" outlineLevel="1">
      <c r="B146" t="s">
        <v>1510</v>
      </c>
      <c r="C146" t="s">
        <v>1479</v>
      </c>
      <c r="OU146" t="s">
        <v>1460</v>
      </c>
      <c r="OV146" t="s">
        <v>2083</v>
      </c>
    </row>
    <row r="147" spans="2:412" outlineLevel="1">
      <c r="B147" t="s">
        <v>1512</v>
      </c>
      <c r="C147" t="s">
        <v>1481</v>
      </c>
      <c r="OU147" t="s">
        <v>1462</v>
      </c>
      <c r="OV147" t="s">
        <v>2082</v>
      </c>
    </row>
    <row r="148" spans="2:412" outlineLevel="1">
      <c r="B148" t="s">
        <v>1514</v>
      </c>
      <c r="C148" t="s">
        <v>1483</v>
      </c>
      <c r="OU148" t="s">
        <v>1464</v>
      </c>
      <c r="OV148" t="s">
        <v>2081</v>
      </c>
    </row>
    <row r="149" spans="2:412" outlineLevel="1">
      <c r="B149" t="s">
        <v>1516</v>
      </c>
      <c r="C149" t="s">
        <v>1485</v>
      </c>
      <c r="OU149" t="s">
        <v>1466</v>
      </c>
      <c r="OV149" t="s">
        <v>2080</v>
      </c>
    </row>
    <row r="150" spans="2:412" outlineLevel="1">
      <c r="B150" t="s">
        <v>1518</v>
      </c>
      <c r="C150" t="s">
        <v>1487</v>
      </c>
      <c r="OU150" t="s">
        <v>1468</v>
      </c>
      <c r="OV150" t="s">
        <v>2079</v>
      </c>
    </row>
    <row r="151" spans="2:412" outlineLevel="1">
      <c r="B151" t="s">
        <v>1520</v>
      </c>
      <c r="C151" t="s">
        <v>1489</v>
      </c>
      <c r="OU151" t="s">
        <v>1470</v>
      </c>
      <c r="OV151" t="s">
        <v>2078</v>
      </c>
    </row>
    <row r="152" spans="2:412" outlineLevel="1">
      <c r="B152" t="s">
        <v>1522</v>
      </c>
      <c r="C152" t="s">
        <v>1491</v>
      </c>
      <c r="OU152" t="s">
        <v>1472</v>
      </c>
      <c r="OV152" t="s">
        <v>2077</v>
      </c>
    </row>
    <row r="153" spans="2:412" outlineLevel="1">
      <c r="B153" t="s">
        <v>1524</v>
      </c>
      <c r="C153" t="s">
        <v>1493</v>
      </c>
      <c r="OU153" t="s">
        <v>1474</v>
      </c>
      <c r="OV153" t="s">
        <v>2051</v>
      </c>
    </row>
    <row r="154" spans="2:412" outlineLevel="1">
      <c r="B154" t="s">
        <v>1526</v>
      </c>
      <c r="C154" t="s">
        <v>1495</v>
      </c>
      <c r="OU154" t="s">
        <v>1476</v>
      </c>
      <c r="OV154" t="s">
        <v>2050</v>
      </c>
    </row>
    <row r="155" spans="2:412" outlineLevel="1">
      <c r="B155" t="s">
        <v>1528</v>
      </c>
      <c r="C155" t="s">
        <v>1497</v>
      </c>
      <c r="OU155" t="s">
        <v>1478</v>
      </c>
      <c r="OV155" t="s">
        <v>2049</v>
      </c>
    </row>
    <row r="156" spans="2:412" outlineLevel="1">
      <c r="B156" t="s">
        <v>1530</v>
      </c>
      <c r="C156" t="s">
        <v>1499</v>
      </c>
      <c r="OU156" t="s">
        <v>1480</v>
      </c>
      <c r="OV156" t="s">
        <v>2048</v>
      </c>
    </row>
    <row r="157" spans="2:412" outlineLevel="1">
      <c r="B157" t="s">
        <v>1532</v>
      </c>
      <c r="C157" t="s">
        <v>1501</v>
      </c>
      <c r="OU157" t="s">
        <v>1482</v>
      </c>
      <c r="OV157" t="s">
        <v>2047</v>
      </c>
    </row>
    <row r="158" spans="2:412" outlineLevel="1">
      <c r="B158" t="s">
        <v>1534</v>
      </c>
      <c r="C158" t="s">
        <v>1503</v>
      </c>
      <c r="OU158" t="s">
        <v>1484</v>
      </c>
      <c r="OV158" t="s">
        <v>2046</v>
      </c>
    </row>
    <row r="159" spans="2:412" outlineLevel="1">
      <c r="B159" t="s">
        <v>1536</v>
      </c>
      <c r="C159" t="s">
        <v>1505</v>
      </c>
      <c r="OU159" t="s">
        <v>1486</v>
      </c>
      <c r="OV159" t="s">
        <v>2045</v>
      </c>
    </row>
    <row r="160" spans="2:412" outlineLevel="1">
      <c r="B160" t="s">
        <v>1538</v>
      </c>
      <c r="C160" t="s">
        <v>1507</v>
      </c>
      <c r="OU160" t="s">
        <v>1488</v>
      </c>
      <c r="OV160" t="s">
        <v>2044</v>
      </c>
    </row>
    <row r="161" spans="2:412" outlineLevel="1">
      <c r="B161" t="s">
        <v>1540</v>
      </c>
      <c r="C161" t="s">
        <v>1509</v>
      </c>
      <c r="OU161" t="s">
        <v>1490</v>
      </c>
      <c r="OV161" t="s">
        <v>2043</v>
      </c>
    </row>
    <row r="162" spans="2:412" outlineLevel="1">
      <c r="B162" t="s">
        <v>1542</v>
      </c>
      <c r="C162" t="s">
        <v>1511</v>
      </c>
      <c r="OU162" t="s">
        <v>1492</v>
      </c>
      <c r="OV162" t="s">
        <v>2042</v>
      </c>
    </row>
    <row r="163" spans="2:412" outlineLevel="1">
      <c r="B163" t="s">
        <v>1544</v>
      </c>
      <c r="C163" t="s">
        <v>1513</v>
      </c>
      <c r="OU163" t="s">
        <v>1494</v>
      </c>
      <c r="OV163" t="s">
        <v>2041</v>
      </c>
    </row>
    <row r="164" spans="2:412" outlineLevel="1">
      <c r="B164" t="s">
        <v>1546</v>
      </c>
      <c r="C164" t="s">
        <v>1515</v>
      </c>
      <c r="OU164" t="s">
        <v>1496</v>
      </c>
      <c r="OV164" t="s">
        <v>2040</v>
      </c>
    </row>
    <row r="165" spans="2:412" outlineLevel="1">
      <c r="B165" t="s">
        <v>1548</v>
      </c>
      <c r="C165" t="s">
        <v>1517</v>
      </c>
      <c r="OU165" t="s">
        <v>1498</v>
      </c>
      <c r="OV165" t="s">
        <v>2039</v>
      </c>
    </row>
    <row r="166" spans="2:412" outlineLevel="1">
      <c r="B166" t="s">
        <v>1550</v>
      </c>
      <c r="C166" t="s">
        <v>1519</v>
      </c>
      <c r="OU166" t="s">
        <v>1500</v>
      </c>
      <c r="OV166" t="s">
        <v>2038</v>
      </c>
    </row>
    <row r="167" spans="2:412" outlineLevel="1">
      <c r="B167" t="s">
        <v>1552</v>
      </c>
      <c r="C167" t="s">
        <v>1521</v>
      </c>
      <c r="OU167" t="s">
        <v>1502</v>
      </c>
      <c r="OV167" t="s">
        <v>2037</v>
      </c>
    </row>
    <row r="168" spans="2:412" outlineLevel="1">
      <c r="B168" t="s">
        <v>1554</v>
      </c>
      <c r="C168" t="s">
        <v>1523</v>
      </c>
      <c r="OU168" t="s">
        <v>1504</v>
      </c>
      <c r="OV168" t="s">
        <v>2036</v>
      </c>
    </row>
    <row r="169" spans="2:412" outlineLevel="1">
      <c r="B169" t="s">
        <v>1556</v>
      </c>
      <c r="C169" t="s">
        <v>1525</v>
      </c>
      <c r="OU169" t="s">
        <v>1506</v>
      </c>
      <c r="OV169" t="s">
        <v>2035</v>
      </c>
    </row>
    <row r="170" spans="2:412" outlineLevel="1">
      <c r="B170" t="s">
        <v>1558</v>
      </c>
      <c r="C170" t="s">
        <v>1527</v>
      </c>
      <c r="OU170" t="s">
        <v>1508</v>
      </c>
      <c r="OV170" t="s">
        <v>2034</v>
      </c>
    </row>
    <row r="171" spans="2:412" outlineLevel="1">
      <c r="B171" t="s">
        <v>1560</v>
      </c>
      <c r="C171" t="s">
        <v>1529</v>
      </c>
      <c r="OU171" t="s">
        <v>1510</v>
      </c>
      <c r="OV171" t="s">
        <v>2033</v>
      </c>
    </row>
    <row r="172" spans="2:412" outlineLevel="1">
      <c r="B172" t="s">
        <v>1562</v>
      </c>
      <c r="C172" t="s">
        <v>1531</v>
      </c>
      <c r="OU172" t="s">
        <v>1512</v>
      </c>
      <c r="OV172" t="s">
        <v>2032</v>
      </c>
    </row>
    <row r="173" spans="2:412" outlineLevel="1">
      <c r="B173" t="s">
        <v>1564</v>
      </c>
      <c r="C173" t="s">
        <v>1533</v>
      </c>
      <c r="OU173" t="s">
        <v>1514</v>
      </c>
      <c r="OV173" t="s">
        <v>2031</v>
      </c>
    </row>
    <row r="174" spans="2:412" outlineLevel="1">
      <c r="B174" t="s">
        <v>1566</v>
      </c>
      <c r="C174" t="s">
        <v>1535</v>
      </c>
      <c r="OU174" t="s">
        <v>1516</v>
      </c>
      <c r="OV174" t="s">
        <v>2030</v>
      </c>
    </row>
    <row r="175" spans="2:412" outlineLevel="1">
      <c r="B175" t="s">
        <v>1568</v>
      </c>
      <c r="C175" t="s">
        <v>1537</v>
      </c>
      <c r="OU175" t="s">
        <v>1518</v>
      </c>
      <c r="OV175" t="s">
        <v>2029</v>
      </c>
    </row>
    <row r="176" spans="2:412" outlineLevel="1">
      <c r="B176" t="s">
        <v>1570</v>
      </c>
      <c r="C176" t="s">
        <v>1539</v>
      </c>
      <c r="OU176" t="s">
        <v>1520</v>
      </c>
      <c r="OV176" t="s">
        <v>2028</v>
      </c>
    </row>
    <row r="177" spans="2:412" outlineLevel="1">
      <c r="B177" t="s">
        <v>1572</v>
      </c>
      <c r="C177" t="s">
        <v>1541</v>
      </c>
      <c r="OU177" t="s">
        <v>1522</v>
      </c>
      <c r="OV177" t="s">
        <v>2027</v>
      </c>
    </row>
    <row r="178" spans="2:412" outlineLevel="1">
      <c r="B178" t="s">
        <v>1574</v>
      </c>
      <c r="C178" t="s">
        <v>1543</v>
      </c>
      <c r="OU178" t="s">
        <v>1524</v>
      </c>
      <c r="OV178" t="s">
        <v>2002</v>
      </c>
    </row>
    <row r="179" spans="2:412" outlineLevel="1">
      <c r="B179" t="s">
        <v>1576</v>
      </c>
      <c r="C179" t="s">
        <v>1545</v>
      </c>
      <c r="OU179" t="s">
        <v>1526</v>
      </c>
      <c r="OV179" t="s">
        <v>2001</v>
      </c>
    </row>
    <row r="180" spans="2:412" outlineLevel="1">
      <c r="B180" t="s">
        <v>1578</v>
      </c>
      <c r="C180" t="s">
        <v>1547</v>
      </c>
      <c r="OU180" t="s">
        <v>1528</v>
      </c>
      <c r="OV180" t="s">
        <v>2000</v>
      </c>
    </row>
    <row r="181" spans="2:412" outlineLevel="1">
      <c r="B181" t="s">
        <v>1580</v>
      </c>
      <c r="C181" t="s">
        <v>1549</v>
      </c>
      <c r="OU181" t="s">
        <v>1530</v>
      </c>
      <c r="OV181" t="s">
        <v>1999</v>
      </c>
    </row>
    <row r="182" spans="2:412" outlineLevel="1">
      <c r="B182" t="s">
        <v>1582</v>
      </c>
      <c r="C182" t="s">
        <v>1551</v>
      </c>
      <c r="OU182" t="s">
        <v>1532</v>
      </c>
      <c r="OV182" t="s">
        <v>1998</v>
      </c>
    </row>
    <row r="183" spans="2:412" outlineLevel="1">
      <c r="B183" t="s">
        <v>1584</v>
      </c>
      <c r="C183" t="s">
        <v>1553</v>
      </c>
      <c r="OU183" t="s">
        <v>1534</v>
      </c>
      <c r="OV183" t="s">
        <v>2135</v>
      </c>
    </row>
    <row r="184" spans="2:412" outlineLevel="1">
      <c r="B184" t="s">
        <v>1586</v>
      </c>
      <c r="C184" t="s">
        <v>1555</v>
      </c>
      <c r="OU184" t="s">
        <v>1536</v>
      </c>
      <c r="OV184" t="s">
        <v>2134</v>
      </c>
    </row>
    <row r="185" spans="2:412" outlineLevel="1">
      <c r="B185" t="s">
        <v>1588</v>
      </c>
      <c r="C185" t="s">
        <v>1557</v>
      </c>
      <c r="OU185" t="s">
        <v>1538</v>
      </c>
      <c r="OV185" t="s">
        <v>2133</v>
      </c>
    </row>
    <row r="186" spans="2:412" outlineLevel="1">
      <c r="B186" t="s">
        <v>1590</v>
      </c>
      <c r="C186" t="s">
        <v>1559</v>
      </c>
      <c r="OU186" t="s">
        <v>1540</v>
      </c>
      <c r="OV186" t="s">
        <v>2132</v>
      </c>
    </row>
    <row r="187" spans="2:412" outlineLevel="1">
      <c r="B187" t="s">
        <v>1592</v>
      </c>
      <c r="C187" t="s">
        <v>1561</v>
      </c>
      <c r="OU187" t="s">
        <v>1542</v>
      </c>
      <c r="OV187" t="s">
        <v>2131</v>
      </c>
    </row>
    <row r="188" spans="2:412" outlineLevel="1">
      <c r="B188" t="s">
        <v>1594</v>
      </c>
      <c r="C188" t="s">
        <v>1563</v>
      </c>
      <c r="OU188" t="s">
        <v>1544</v>
      </c>
      <c r="OV188" t="s">
        <v>2478</v>
      </c>
    </row>
    <row r="189" spans="2:412" outlineLevel="1">
      <c r="B189" t="s">
        <v>1596</v>
      </c>
      <c r="C189" t="s">
        <v>1565</v>
      </c>
      <c r="OU189" t="s">
        <v>1546</v>
      </c>
      <c r="OV189" t="s">
        <v>2479</v>
      </c>
    </row>
    <row r="190" spans="2:412" outlineLevel="1">
      <c r="B190" t="s">
        <v>1598</v>
      </c>
      <c r="C190" t="s">
        <v>1567</v>
      </c>
      <c r="OU190" t="s">
        <v>1548</v>
      </c>
      <c r="OV190" t="s">
        <v>2480</v>
      </c>
    </row>
    <row r="191" spans="2:412" outlineLevel="1">
      <c r="B191" t="s">
        <v>1600</v>
      </c>
      <c r="C191" t="s">
        <v>1569</v>
      </c>
      <c r="OU191" t="s">
        <v>1550</v>
      </c>
      <c r="OV191" t="s">
        <v>2351</v>
      </c>
    </row>
    <row r="192" spans="2:412" outlineLevel="1">
      <c r="B192" t="s">
        <v>1602</v>
      </c>
      <c r="C192" t="s">
        <v>1571</v>
      </c>
      <c r="OU192" t="s">
        <v>1552</v>
      </c>
      <c r="OV192" t="s">
        <v>2481</v>
      </c>
    </row>
    <row r="193" spans="2:412" outlineLevel="1">
      <c r="B193" t="s">
        <v>1604</v>
      </c>
      <c r="C193" t="s">
        <v>1573</v>
      </c>
      <c r="OU193" t="s">
        <v>1554</v>
      </c>
      <c r="OV193" t="s">
        <v>2350</v>
      </c>
    </row>
    <row r="194" spans="2:412" outlineLevel="1">
      <c r="B194" t="s">
        <v>1606</v>
      </c>
      <c r="C194" t="s">
        <v>1575</v>
      </c>
      <c r="OU194" t="s">
        <v>1556</v>
      </c>
      <c r="OV194" t="s">
        <v>2349</v>
      </c>
    </row>
    <row r="195" spans="2:412" outlineLevel="1">
      <c r="B195" t="s">
        <v>1608</v>
      </c>
      <c r="C195" t="s">
        <v>1577</v>
      </c>
      <c r="OU195" t="s">
        <v>1558</v>
      </c>
      <c r="OV195" t="s">
        <v>2348</v>
      </c>
    </row>
    <row r="196" spans="2:412" outlineLevel="1">
      <c r="B196" t="s">
        <v>1610</v>
      </c>
      <c r="C196" t="s">
        <v>1579</v>
      </c>
      <c r="OU196" t="s">
        <v>1560</v>
      </c>
      <c r="OV196" t="s">
        <v>2130</v>
      </c>
    </row>
    <row r="197" spans="2:412" outlineLevel="1">
      <c r="B197" t="s">
        <v>1612</v>
      </c>
      <c r="C197" t="s">
        <v>1581</v>
      </c>
      <c r="OU197" t="s">
        <v>1562</v>
      </c>
      <c r="OV197" t="s">
        <v>2347</v>
      </c>
    </row>
    <row r="198" spans="2:412" outlineLevel="1">
      <c r="B198" t="s">
        <v>1614</v>
      </c>
      <c r="C198" t="s">
        <v>1583</v>
      </c>
      <c r="OU198" t="s">
        <v>1564</v>
      </c>
      <c r="OV198" t="s">
        <v>2482</v>
      </c>
    </row>
    <row r="199" spans="2:412" outlineLevel="1">
      <c r="B199" t="s">
        <v>1616</v>
      </c>
      <c r="C199" t="s">
        <v>1585</v>
      </c>
      <c r="OU199" t="s">
        <v>1566</v>
      </c>
      <c r="OV199" t="s">
        <v>2140</v>
      </c>
    </row>
    <row r="200" spans="2:412" outlineLevel="1">
      <c r="B200" t="s">
        <v>1618</v>
      </c>
      <c r="C200" t="s">
        <v>1587</v>
      </c>
      <c r="OU200" t="s">
        <v>1568</v>
      </c>
      <c r="OV200" t="s">
        <v>2139</v>
      </c>
    </row>
    <row r="201" spans="2:412" outlineLevel="1">
      <c r="B201" t="s">
        <v>1620</v>
      </c>
      <c r="C201" t="s">
        <v>1589</v>
      </c>
      <c r="OU201" t="s">
        <v>1570</v>
      </c>
      <c r="OV201" t="s">
        <v>2138</v>
      </c>
    </row>
    <row r="202" spans="2:412" outlineLevel="1">
      <c r="B202" t="s">
        <v>1622</v>
      </c>
      <c r="C202" t="s">
        <v>1591</v>
      </c>
      <c r="OU202" t="s">
        <v>1572</v>
      </c>
      <c r="OV202" t="s">
        <v>2136</v>
      </c>
    </row>
    <row r="203" spans="2:412" outlineLevel="1">
      <c r="B203" t="s">
        <v>1624</v>
      </c>
      <c r="C203" t="s">
        <v>1593</v>
      </c>
      <c r="OU203" t="s">
        <v>1574</v>
      </c>
      <c r="OV203" t="s">
        <v>2137</v>
      </c>
    </row>
    <row r="204" spans="2:412" outlineLevel="1">
      <c r="B204" t="s">
        <v>1626</v>
      </c>
      <c r="C204" t="s">
        <v>1595</v>
      </c>
      <c r="OU204" t="s">
        <v>1576</v>
      </c>
      <c r="OV204" t="s">
        <v>2165</v>
      </c>
    </row>
    <row r="205" spans="2:412" outlineLevel="1">
      <c r="B205" t="s">
        <v>1628</v>
      </c>
      <c r="C205" t="s">
        <v>1597</v>
      </c>
      <c r="OU205" t="s">
        <v>1578</v>
      </c>
      <c r="OV205" t="s">
        <v>2164</v>
      </c>
    </row>
    <row r="206" spans="2:412" outlineLevel="1">
      <c r="B206" t="s">
        <v>1630</v>
      </c>
      <c r="C206" t="s">
        <v>1599</v>
      </c>
      <c r="OU206" t="s">
        <v>1580</v>
      </c>
      <c r="OV206" t="s">
        <v>2163</v>
      </c>
    </row>
    <row r="207" spans="2:412" outlineLevel="1">
      <c r="B207" t="s">
        <v>1632</v>
      </c>
      <c r="C207" t="s">
        <v>1601</v>
      </c>
      <c r="OU207" t="s">
        <v>1582</v>
      </c>
      <c r="OV207" t="s">
        <v>2167</v>
      </c>
    </row>
    <row r="208" spans="2:412" outlineLevel="1">
      <c r="B208" t="s">
        <v>1634</v>
      </c>
      <c r="C208" t="s">
        <v>1603</v>
      </c>
      <c r="OU208" t="s">
        <v>1584</v>
      </c>
      <c r="OV208" t="s">
        <v>2166</v>
      </c>
    </row>
    <row r="209" spans="2:412" outlineLevel="1">
      <c r="B209" t="s">
        <v>1636</v>
      </c>
      <c r="C209" t="s">
        <v>1605</v>
      </c>
      <c r="OU209" t="s">
        <v>1586</v>
      </c>
      <c r="OV209" t="s">
        <v>2169</v>
      </c>
    </row>
    <row r="210" spans="2:412" outlineLevel="1">
      <c r="B210" t="s">
        <v>1638</v>
      </c>
      <c r="C210" t="s">
        <v>1607</v>
      </c>
      <c r="OU210" t="s">
        <v>1588</v>
      </c>
      <c r="OV210" t="s">
        <v>2168</v>
      </c>
    </row>
    <row r="211" spans="2:412" outlineLevel="1">
      <c r="B211" t="s">
        <v>1640</v>
      </c>
      <c r="C211" t="s">
        <v>1609</v>
      </c>
      <c r="OU211" t="s">
        <v>1590</v>
      </c>
      <c r="OV211" t="s">
        <v>2483</v>
      </c>
    </row>
    <row r="212" spans="2:412" outlineLevel="1">
      <c r="B212" t="s">
        <v>1642</v>
      </c>
      <c r="C212" t="s">
        <v>1611</v>
      </c>
      <c r="OU212" t="s">
        <v>1592</v>
      </c>
      <c r="OV212" t="s">
        <v>2484</v>
      </c>
    </row>
    <row r="213" spans="2:412" outlineLevel="1">
      <c r="B213" t="s">
        <v>1644</v>
      </c>
      <c r="C213" t="s">
        <v>1613</v>
      </c>
      <c r="OU213" t="s">
        <v>1594</v>
      </c>
      <c r="OV213" t="s">
        <v>2382</v>
      </c>
    </row>
    <row r="214" spans="2:412" outlineLevel="1">
      <c r="B214" t="s">
        <v>1646</v>
      </c>
      <c r="C214" t="s">
        <v>1615</v>
      </c>
      <c r="OU214" t="s">
        <v>1596</v>
      </c>
      <c r="OV214" t="s">
        <v>2393</v>
      </c>
    </row>
    <row r="215" spans="2:412" outlineLevel="1">
      <c r="B215" t="s">
        <v>1648</v>
      </c>
      <c r="C215" t="s">
        <v>1617</v>
      </c>
      <c r="OU215" t="s">
        <v>1598</v>
      </c>
      <c r="OV215" t="s">
        <v>2485</v>
      </c>
    </row>
    <row r="216" spans="2:412" outlineLevel="1">
      <c r="B216" t="s">
        <v>1650</v>
      </c>
      <c r="C216" t="s">
        <v>1619</v>
      </c>
      <c r="OU216" t="s">
        <v>1600</v>
      </c>
      <c r="OV216" t="s">
        <v>2486</v>
      </c>
    </row>
    <row r="217" spans="2:412" outlineLevel="1">
      <c r="B217" t="s">
        <v>1652</v>
      </c>
      <c r="C217" t="s">
        <v>1621</v>
      </c>
      <c r="OU217" t="s">
        <v>1602</v>
      </c>
      <c r="OV217" t="s">
        <v>2383</v>
      </c>
    </row>
    <row r="218" spans="2:412" outlineLevel="1">
      <c r="B218" t="s">
        <v>1654</v>
      </c>
      <c r="C218" t="s">
        <v>1623</v>
      </c>
      <c r="OU218" t="s">
        <v>1604</v>
      </c>
      <c r="OV218" t="s">
        <v>2392</v>
      </c>
    </row>
    <row r="219" spans="2:412" outlineLevel="1">
      <c r="B219" t="s">
        <v>1656</v>
      </c>
      <c r="C219" t="s">
        <v>1625</v>
      </c>
      <c r="OU219" t="s">
        <v>1606</v>
      </c>
      <c r="OV219" t="s">
        <v>2162</v>
      </c>
    </row>
    <row r="220" spans="2:412" outlineLevel="1">
      <c r="B220" t="s">
        <v>1658</v>
      </c>
      <c r="C220" t="s">
        <v>1627</v>
      </c>
      <c r="OU220" t="s">
        <v>1608</v>
      </c>
      <c r="OV220" t="s">
        <v>2161</v>
      </c>
    </row>
    <row r="221" spans="2:412" outlineLevel="1">
      <c r="B221" t="s">
        <v>1660</v>
      </c>
      <c r="C221" t="s">
        <v>1629</v>
      </c>
      <c r="OU221" t="s">
        <v>1610</v>
      </c>
      <c r="OV221" t="s">
        <v>2160</v>
      </c>
    </row>
    <row r="222" spans="2:412" outlineLevel="1">
      <c r="B222" t="s">
        <v>1662</v>
      </c>
      <c r="C222" t="s">
        <v>1631</v>
      </c>
      <c r="OU222" t="s">
        <v>1612</v>
      </c>
      <c r="OV222" t="s">
        <v>2384</v>
      </c>
    </row>
    <row r="223" spans="2:412" outlineLevel="1">
      <c r="B223" t="s">
        <v>1664</v>
      </c>
      <c r="C223" t="s">
        <v>1633</v>
      </c>
      <c r="OU223" t="s">
        <v>1614</v>
      </c>
      <c r="OV223" t="s">
        <v>2390</v>
      </c>
    </row>
    <row r="224" spans="2:412" outlineLevel="1">
      <c r="B224" t="s">
        <v>1666</v>
      </c>
      <c r="C224" t="s">
        <v>1635</v>
      </c>
      <c r="OU224" t="s">
        <v>1616</v>
      </c>
      <c r="OV224" t="s">
        <v>2385</v>
      </c>
    </row>
    <row r="225" spans="2:412" outlineLevel="1">
      <c r="B225" t="s">
        <v>1668</v>
      </c>
      <c r="C225" t="s">
        <v>1637</v>
      </c>
      <c r="OU225" t="s">
        <v>1618</v>
      </c>
      <c r="OV225" t="s">
        <v>2391</v>
      </c>
    </row>
    <row r="226" spans="2:412" outlineLevel="1">
      <c r="B226" t="s">
        <v>1670</v>
      </c>
      <c r="C226" t="s">
        <v>1639</v>
      </c>
      <c r="OU226" t="s">
        <v>1620</v>
      </c>
      <c r="OV226" t="s">
        <v>2386</v>
      </c>
    </row>
    <row r="227" spans="2:412" outlineLevel="1">
      <c r="B227" t="s">
        <v>1672</v>
      </c>
      <c r="C227" t="s">
        <v>1641</v>
      </c>
      <c r="OU227" t="s">
        <v>1622</v>
      </c>
      <c r="OV227" t="s">
        <v>2389</v>
      </c>
    </row>
    <row r="228" spans="2:412" outlineLevel="1">
      <c r="B228" t="s">
        <v>1674</v>
      </c>
      <c r="C228" t="s">
        <v>1643</v>
      </c>
      <c r="OU228" t="s">
        <v>1624</v>
      </c>
      <c r="OV228" t="s">
        <v>2387</v>
      </c>
    </row>
    <row r="229" spans="2:412" outlineLevel="1">
      <c r="B229" t="s">
        <v>1676</v>
      </c>
      <c r="C229" t="s">
        <v>1645</v>
      </c>
      <c r="OU229" t="s">
        <v>1626</v>
      </c>
      <c r="OV229" t="s">
        <v>2388</v>
      </c>
    </row>
    <row r="230" spans="2:412" outlineLevel="1">
      <c r="B230" t="s">
        <v>1678</v>
      </c>
      <c r="C230" t="s">
        <v>1647</v>
      </c>
      <c r="OU230" t="s">
        <v>1628</v>
      </c>
      <c r="OV230" t="s">
        <v>2487</v>
      </c>
    </row>
    <row r="231" spans="2:412" outlineLevel="1">
      <c r="B231" t="s">
        <v>1680</v>
      </c>
      <c r="C231" t="s">
        <v>1649</v>
      </c>
      <c r="OU231" t="s">
        <v>1630</v>
      </c>
      <c r="OV231" t="s">
        <v>2488</v>
      </c>
    </row>
    <row r="232" spans="2:412" outlineLevel="1">
      <c r="B232" t="s">
        <v>1682</v>
      </c>
      <c r="C232" t="s">
        <v>1651</v>
      </c>
      <c r="OU232" t="s">
        <v>1632</v>
      </c>
      <c r="OV232" t="s">
        <v>2489</v>
      </c>
    </row>
    <row r="233" spans="2:412" outlineLevel="1">
      <c r="B233" t="s">
        <v>1684</v>
      </c>
      <c r="C233" t="s">
        <v>1653</v>
      </c>
      <c r="OU233" t="s">
        <v>1634</v>
      </c>
      <c r="OV233" t="s">
        <v>2490</v>
      </c>
    </row>
    <row r="234" spans="2:412" outlineLevel="1">
      <c r="B234" t="s">
        <v>1686</v>
      </c>
      <c r="C234" t="s">
        <v>1655</v>
      </c>
      <c r="OU234" t="s">
        <v>1636</v>
      </c>
      <c r="OV234" t="s">
        <v>1997</v>
      </c>
    </row>
    <row r="235" spans="2:412" outlineLevel="1">
      <c r="B235" t="s">
        <v>1688</v>
      </c>
      <c r="C235" t="s">
        <v>1657</v>
      </c>
      <c r="OU235" t="s">
        <v>1638</v>
      </c>
      <c r="OV235" t="s">
        <v>1996</v>
      </c>
    </row>
    <row r="236" spans="2:412" outlineLevel="1">
      <c r="B236" t="s">
        <v>1690</v>
      </c>
      <c r="C236" t="s">
        <v>1659</v>
      </c>
      <c r="OU236" t="s">
        <v>1640</v>
      </c>
      <c r="OV236" t="s">
        <v>1995</v>
      </c>
    </row>
    <row r="237" spans="2:412" outlineLevel="1">
      <c r="B237" t="s">
        <v>1692</v>
      </c>
      <c r="C237" t="s">
        <v>1661</v>
      </c>
      <c r="OU237" t="s">
        <v>1642</v>
      </c>
      <c r="OV237" t="s">
        <v>1994</v>
      </c>
    </row>
    <row r="238" spans="2:412" outlineLevel="1">
      <c r="B238" t="s">
        <v>1694</v>
      </c>
      <c r="C238" t="s">
        <v>1663</v>
      </c>
      <c r="OU238" t="s">
        <v>1644</v>
      </c>
      <c r="OV238" t="s">
        <v>1993</v>
      </c>
    </row>
    <row r="239" spans="2:412" outlineLevel="1">
      <c r="B239" t="s">
        <v>1696</v>
      </c>
      <c r="C239" t="s">
        <v>1665</v>
      </c>
      <c r="OU239" t="s">
        <v>1646</v>
      </c>
      <c r="OV239" t="s">
        <v>2026</v>
      </c>
    </row>
    <row r="240" spans="2:412" outlineLevel="1">
      <c r="B240" t="s">
        <v>1698</v>
      </c>
      <c r="C240" t="s">
        <v>1667</v>
      </c>
      <c r="OU240" t="s">
        <v>1648</v>
      </c>
      <c r="OV240" t="s">
        <v>2025</v>
      </c>
    </row>
    <row r="241" spans="2:412" outlineLevel="1">
      <c r="B241" t="s">
        <v>1700</v>
      </c>
      <c r="C241" t="s">
        <v>1669</v>
      </c>
      <c r="OU241" t="s">
        <v>1650</v>
      </c>
      <c r="OV241" t="s">
        <v>2024</v>
      </c>
    </row>
    <row r="242" spans="2:412" outlineLevel="1">
      <c r="B242" t="s">
        <v>1702</v>
      </c>
      <c r="C242" t="s">
        <v>1671</v>
      </c>
      <c r="OU242" t="s">
        <v>1652</v>
      </c>
      <c r="OV242" t="s">
        <v>2023</v>
      </c>
    </row>
    <row r="243" spans="2:412" outlineLevel="1">
      <c r="B243" t="s">
        <v>1704</v>
      </c>
      <c r="C243" t="s">
        <v>1673</v>
      </c>
      <c r="OU243" t="s">
        <v>1654</v>
      </c>
      <c r="OV243" t="s">
        <v>2022</v>
      </c>
    </row>
    <row r="244" spans="2:412" outlineLevel="1">
      <c r="B244" t="s">
        <v>1706</v>
      </c>
      <c r="C244" t="s">
        <v>1675</v>
      </c>
      <c r="OU244" t="s">
        <v>1656</v>
      </c>
      <c r="OV244" t="s">
        <v>2180</v>
      </c>
    </row>
    <row r="245" spans="2:412" outlineLevel="1">
      <c r="B245" t="s">
        <v>1708</v>
      </c>
      <c r="C245" t="s">
        <v>1677</v>
      </c>
      <c r="OU245" t="s">
        <v>1658</v>
      </c>
      <c r="OV245" t="s">
        <v>2179</v>
      </c>
    </row>
    <row r="246" spans="2:412" outlineLevel="1">
      <c r="B246" t="s">
        <v>1710</v>
      </c>
      <c r="C246" t="s">
        <v>1679</v>
      </c>
      <c r="OU246" t="s">
        <v>1660</v>
      </c>
      <c r="OV246" t="s">
        <v>2178</v>
      </c>
    </row>
    <row r="247" spans="2:412" outlineLevel="1">
      <c r="B247" t="s">
        <v>1712</v>
      </c>
      <c r="C247" t="s">
        <v>1681</v>
      </c>
      <c r="OU247" t="s">
        <v>1662</v>
      </c>
      <c r="OV247" t="s">
        <v>2177</v>
      </c>
    </row>
    <row r="248" spans="2:412" outlineLevel="1">
      <c r="B248" t="s">
        <v>1714</v>
      </c>
      <c r="C248" t="s">
        <v>1683</v>
      </c>
      <c r="OU248" t="s">
        <v>1664</v>
      </c>
      <c r="OV248" t="s">
        <v>2176</v>
      </c>
    </row>
    <row r="249" spans="2:412" outlineLevel="1">
      <c r="B249" t="s">
        <v>1716</v>
      </c>
      <c r="C249" t="s">
        <v>1685</v>
      </c>
      <c r="OU249" t="s">
        <v>1666</v>
      </c>
      <c r="OV249" t="s">
        <v>2007</v>
      </c>
    </row>
    <row r="250" spans="2:412" outlineLevel="1">
      <c r="B250" t="s">
        <v>1718</v>
      </c>
      <c r="C250" t="s">
        <v>1687</v>
      </c>
      <c r="OU250" t="s">
        <v>1668</v>
      </c>
      <c r="OV250" t="s">
        <v>2006</v>
      </c>
    </row>
    <row r="251" spans="2:412" outlineLevel="1">
      <c r="B251" t="s">
        <v>1719</v>
      </c>
      <c r="C251" t="s">
        <v>1689</v>
      </c>
      <c r="OU251" t="s">
        <v>1670</v>
      </c>
      <c r="OV251" t="s">
        <v>2005</v>
      </c>
    </row>
    <row r="252" spans="2:412" outlineLevel="1">
      <c r="B252" t="s">
        <v>1720</v>
      </c>
      <c r="C252" t="s">
        <v>1691</v>
      </c>
      <c r="OU252" t="s">
        <v>1672</v>
      </c>
      <c r="OV252" t="s">
        <v>2004</v>
      </c>
    </row>
    <row r="253" spans="2:412" outlineLevel="1">
      <c r="B253" t="s">
        <v>1721</v>
      </c>
      <c r="C253" t="s">
        <v>1693</v>
      </c>
      <c r="OU253" t="s">
        <v>1674</v>
      </c>
      <c r="OV253" t="s">
        <v>2003</v>
      </c>
    </row>
    <row r="254" spans="2:412" outlineLevel="1">
      <c r="B254" t="s">
        <v>1722</v>
      </c>
      <c r="C254" t="s">
        <v>1695</v>
      </c>
      <c r="OU254" t="s">
        <v>1676</v>
      </c>
      <c r="OV254" t="s">
        <v>1992</v>
      </c>
    </row>
    <row r="255" spans="2:412" outlineLevel="1">
      <c r="B255" t="s">
        <v>1723</v>
      </c>
      <c r="C255" t="s">
        <v>1697</v>
      </c>
      <c r="OU255" t="s">
        <v>1678</v>
      </c>
      <c r="OV255" t="s">
        <v>1991</v>
      </c>
    </row>
    <row r="256" spans="2:412" outlineLevel="1">
      <c r="B256" t="s">
        <v>1725</v>
      </c>
      <c r="C256" t="s">
        <v>1699</v>
      </c>
      <c r="OU256" t="s">
        <v>1680</v>
      </c>
      <c r="OV256" t="s">
        <v>1990</v>
      </c>
    </row>
    <row r="257" spans="2:412" outlineLevel="1">
      <c r="B257" t="s">
        <v>1727</v>
      </c>
      <c r="C257" t="s">
        <v>1701</v>
      </c>
      <c r="OU257" t="s">
        <v>1682</v>
      </c>
      <c r="OV257" t="s">
        <v>1989</v>
      </c>
    </row>
    <row r="258" spans="2:412" outlineLevel="1">
      <c r="B258" t="s">
        <v>1729</v>
      </c>
      <c r="C258" t="s">
        <v>1703</v>
      </c>
      <c r="OU258" t="s">
        <v>1684</v>
      </c>
      <c r="OV258" t="s">
        <v>1988</v>
      </c>
    </row>
    <row r="259" spans="2:412" outlineLevel="1">
      <c r="B259" t="s">
        <v>1731</v>
      </c>
      <c r="C259" t="s">
        <v>1705</v>
      </c>
      <c r="OU259" t="s">
        <v>1686</v>
      </c>
      <c r="OV259" t="s">
        <v>1987</v>
      </c>
    </row>
    <row r="260" spans="2:412" outlineLevel="1">
      <c r="B260" t="s">
        <v>1733</v>
      </c>
      <c r="C260" t="s">
        <v>1707</v>
      </c>
      <c r="OU260" t="s">
        <v>1688</v>
      </c>
      <c r="OV260" t="s">
        <v>1986</v>
      </c>
    </row>
    <row r="261" spans="2:412" outlineLevel="1">
      <c r="B261" t="s">
        <v>1735</v>
      </c>
      <c r="C261" t="s">
        <v>1709</v>
      </c>
      <c r="OU261" t="s">
        <v>1690</v>
      </c>
      <c r="OV261" t="s">
        <v>1985</v>
      </c>
    </row>
    <row r="262" spans="2:412" outlineLevel="1">
      <c r="B262" t="s">
        <v>1737</v>
      </c>
      <c r="C262" t="s">
        <v>1711</v>
      </c>
      <c r="OU262" t="s">
        <v>1692</v>
      </c>
      <c r="OV262" t="s">
        <v>1984</v>
      </c>
    </row>
    <row r="263" spans="2:412" outlineLevel="1">
      <c r="B263" t="s">
        <v>1739</v>
      </c>
      <c r="C263" t="s">
        <v>1713</v>
      </c>
      <c r="OU263" t="s">
        <v>1694</v>
      </c>
      <c r="OV263" t="s">
        <v>1983</v>
      </c>
    </row>
    <row r="264" spans="2:412" outlineLevel="1">
      <c r="B264" t="s">
        <v>1741</v>
      </c>
      <c r="C264" t="s">
        <v>1715</v>
      </c>
      <c r="OU264" t="s">
        <v>1696</v>
      </c>
      <c r="OV264" t="s">
        <v>2145</v>
      </c>
    </row>
    <row r="265" spans="2:412" outlineLevel="1">
      <c r="B265" t="s">
        <v>1743</v>
      </c>
      <c r="C265" t="s">
        <v>1717</v>
      </c>
      <c r="OU265" t="s">
        <v>1698</v>
      </c>
      <c r="OV265" t="s">
        <v>2144</v>
      </c>
    </row>
    <row r="266" spans="2:412" outlineLevel="1">
      <c r="B266" t="s">
        <v>1745</v>
      </c>
      <c r="C266" t="s">
        <v>505</v>
      </c>
      <c r="OU266" t="s">
        <v>1700</v>
      </c>
      <c r="OV266" t="s">
        <v>2143</v>
      </c>
    </row>
    <row r="267" spans="2:412" outlineLevel="1">
      <c r="B267" t="s">
        <v>1747</v>
      </c>
      <c r="C267" t="s">
        <v>506</v>
      </c>
      <c r="OU267" t="s">
        <v>1702</v>
      </c>
      <c r="OV267" t="s">
        <v>2142</v>
      </c>
    </row>
    <row r="268" spans="2:412" outlineLevel="1">
      <c r="B268" t="s">
        <v>1749</v>
      </c>
      <c r="C268" t="s">
        <v>507</v>
      </c>
      <c r="OU268" t="s">
        <v>1704</v>
      </c>
      <c r="OV268" t="s">
        <v>2141</v>
      </c>
    </row>
    <row r="269" spans="2:412" outlineLevel="1">
      <c r="B269" t="s">
        <v>1751</v>
      </c>
      <c r="C269" t="s">
        <v>508</v>
      </c>
      <c r="OU269" t="s">
        <v>1706</v>
      </c>
      <c r="OV269" t="s">
        <v>2159</v>
      </c>
    </row>
    <row r="270" spans="2:412" outlineLevel="1">
      <c r="B270" t="s">
        <v>1753</v>
      </c>
      <c r="C270" t="s">
        <v>509</v>
      </c>
      <c r="OU270" t="s">
        <v>1708</v>
      </c>
      <c r="OV270" t="s">
        <v>2158</v>
      </c>
    </row>
    <row r="271" spans="2:412" outlineLevel="1">
      <c r="B271" t="s">
        <v>1755</v>
      </c>
      <c r="C271" t="s">
        <v>1724</v>
      </c>
      <c r="OU271" t="s">
        <v>1710</v>
      </c>
      <c r="OV271" t="s">
        <v>2157</v>
      </c>
    </row>
    <row r="272" spans="2:412" outlineLevel="1">
      <c r="B272" t="s">
        <v>1757</v>
      </c>
      <c r="C272" t="s">
        <v>1726</v>
      </c>
      <c r="OU272" t="s">
        <v>1712</v>
      </c>
      <c r="OV272" t="s">
        <v>2156</v>
      </c>
    </row>
    <row r="273" spans="2:412" outlineLevel="1">
      <c r="B273" t="s">
        <v>1759</v>
      </c>
      <c r="C273" t="s">
        <v>1728</v>
      </c>
      <c r="OU273" t="s">
        <v>1714</v>
      </c>
      <c r="OV273" t="s">
        <v>2155</v>
      </c>
    </row>
    <row r="274" spans="2:412" outlineLevel="1">
      <c r="B274" t="s">
        <v>1761</v>
      </c>
      <c r="C274" t="s">
        <v>1730</v>
      </c>
      <c r="OU274" t="s">
        <v>1716</v>
      </c>
      <c r="OV274" t="s">
        <v>2154</v>
      </c>
    </row>
    <row r="275" spans="2:412" outlineLevel="1">
      <c r="B275" t="s">
        <v>1763</v>
      </c>
      <c r="C275" t="s">
        <v>1732</v>
      </c>
      <c r="OU275" t="s">
        <v>1718</v>
      </c>
      <c r="OV275" t="s">
        <v>517</v>
      </c>
    </row>
    <row r="276" spans="2:412" outlineLevel="1">
      <c r="B276" t="s">
        <v>1765</v>
      </c>
      <c r="C276" t="s">
        <v>1734</v>
      </c>
      <c r="OU276" t="s">
        <v>1719</v>
      </c>
      <c r="OV276" t="s">
        <v>518</v>
      </c>
    </row>
    <row r="277" spans="2:412" outlineLevel="1">
      <c r="B277" t="s">
        <v>1767</v>
      </c>
      <c r="C277" t="s">
        <v>1736</v>
      </c>
      <c r="OU277" t="s">
        <v>1720</v>
      </c>
      <c r="OV277" t="s">
        <v>519</v>
      </c>
    </row>
    <row r="278" spans="2:412" outlineLevel="1">
      <c r="B278" t="s">
        <v>1769</v>
      </c>
      <c r="C278" t="s">
        <v>1738</v>
      </c>
      <c r="OU278" t="s">
        <v>1721</v>
      </c>
      <c r="OV278" t="s">
        <v>520</v>
      </c>
    </row>
    <row r="279" spans="2:412" outlineLevel="1">
      <c r="B279" t="s">
        <v>1771</v>
      </c>
      <c r="C279" t="s">
        <v>1740</v>
      </c>
      <c r="OU279" t="s">
        <v>1722</v>
      </c>
      <c r="OV279" t="s">
        <v>2562</v>
      </c>
    </row>
    <row r="280" spans="2:412" outlineLevel="1">
      <c r="B280" t="s">
        <v>1773</v>
      </c>
      <c r="C280" t="s">
        <v>1742</v>
      </c>
      <c r="OU280" t="s">
        <v>1723</v>
      </c>
      <c r="OV280" t="s">
        <v>2563</v>
      </c>
    </row>
    <row r="281" spans="2:412" outlineLevel="1">
      <c r="B281" t="s">
        <v>1775</v>
      </c>
      <c r="C281" t="s">
        <v>1744</v>
      </c>
      <c r="OU281" t="s">
        <v>1725</v>
      </c>
      <c r="OV281" t="s">
        <v>2564</v>
      </c>
    </row>
    <row r="282" spans="2:412" outlineLevel="1">
      <c r="B282" t="s">
        <v>1777</v>
      </c>
      <c r="C282" t="s">
        <v>1746</v>
      </c>
      <c r="OU282" t="s">
        <v>1727</v>
      </c>
      <c r="OV282" t="s">
        <v>2565</v>
      </c>
    </row>
    <row r="283" spans="2:412" outlineLevel="1">
      <c r="B283" t="s">
        <v>1779</v>
      </c>
      <c r="C283" t="s">
        <v>1748</v>
      </c>
      <c r="OU283" t="s">
        <v>1729</v>
      </c>
      <c r="OV283" t="s">
        <v>2013</v>
      </c>
    </row>
    <row r="284" spans="2:412" outlineLevel="1">
      <c r="B284" t="s">
        <v>1781</v>
      </c>
      <c r="C284" t="s">
        <v>1750</v>
      </c>
      <c r="OU284" t="s">
        <v>1731</v>
      </c>
      <c r="OV284" t="s">
        <v>2531</v>
      </c>
    </row>
    <row r="285" spans="2:412" outlineLevel="1">
      <c r="B285" t="s">
        <v>1783</v>
      </c>
      <c r="C285" t="s">
        <v>1752</v>
      </c>
      <c r="OU285" t="s">
        <v>1733</v>
      </c>
      <c r="OV285" t="s">
        <v>2532</v>
      </c>
    </row>
    <row r="286" spans="2:412" outlineLevel="1">
      <c r="B286" t="s">
        <v>1785</v>
      </c>
      <c r="C286" t="s">
        <v>1754</v>
      </c>
      <c r="OU286" t="s">
        <v>1735</v>
      </c>
      <c r="OV286" t="s">
        <v>2533</v>
      </c>
    </row>
    <row r="287" spans="2:412" outlineLevel="1">
      <c r="B287" t="s">
        <v>1787</v>
      </c>
      <c r="C287" t="s">
        <v>1756</v>
      </c>
      <c r="OU287" t="s">
        <v>1737</v>
      </c>
      <c r="OV287" t="s">
        <v>2534</v>
      </c>
    </row>
    <row r="288" spans="2:412" outlineLevel="1">
      <c r="B288" t="s">
        <v>1789</v>
      </c>
      <c r="C288" t="s">
        <v>1758</v>
      </c>
      <c r="OU288" t="s">
        <v>1739</v>
      </c>
      <c r="OV288" t="s">
        <v>2015</v>
      </c>
    </row>
    <row r="289" spans="2:412" outlineLevel="1">
      <c r="B289" t="s">
        <v>1791</v>
      </c>
      <c r="C289" t="s">
        <v>1760</v>
      </c>
      <c r="OU289" t="s">
        <v>1741</v>
      </c>
      <c r="OV289" t="s">
        <v>2530</v>
      </c>
    </row>
    <row r="290" spans="2:412" outlineLevel="1">
      <c r="B290" t="s">
        <v>1793</v>
      </c>
      <c r="C290" t="s">
        <v>1762</v>
      </c>
      <c r="OU290" t="s">
        <v>1743</v>
      </c>
      <c r="OV290" t="s">
        <v>2016</v>
      </c>
    </row>
    <row r="291" spans="2:412" outlineLevel="1">
      <c r="B291" t="s">
        <v>1795</v>
      </c>
      <c r="C291" t="s">
        <v>1764</v>
      </c>
      <c r="OU291" t="s">
        <v>1745</v>
      </c>
      <c r="OV291" t="s">
        <v>2529</v>
      </c>
    </row>
    <row r="292" spans="2:412" outlineLevel="1">
      <c r="B292" t="s">
        <v>1797</v>
      </c>
      <c r="C292" t="s">
        <v>1766</v>
      </c>
      <c r="OU292" t="s">
        <v>1747</v>
      </c>
      <c r="OV292" t="s">
        <v>2528</v>
      </c>
    </row>
    <row r="293" spans="2:412" outlineLevel="1">
      <c r="B293" t="s">
        <v>1799</v>
      </c>
      <c r="C293" t="s">
        <v>1768</v>
      </c>
      <c r="OU293" t="s">
        <v>1749</v>
      </c>
      <c r="OV293" t="s">
        <v>2017</v>
      </c>
    </row>
    <row r="294" spans="2:412" outlineLevel="1">
      <c r="B294" t="s">
        <v>1801</v>
      </c>
      <c r="C294" t="s">
        <v>1770</v>
      </c>
      <c r="OU294" t="s">
        <v>1751</v>
      </c>
      <c r="OV294" t="s">
        <v>2569</v>
      </c>
    </row>
    <row r="295" spans="2:412" outlineLevel="1">
      <c r="B295" t="s">
        <v>1803</v>
      </c>
      <c r="C295" t="s">
        <v>1772</v>
      </c>
      <c r="OU295" t="s">
        <v>1753</v>
      </c>
      <c r="OV295" t="s">
        <v>2570</v>
      </c>
    </row>
    <row r="296" spans="2:412" outlineLevel="1">
      <c r="B296" t="s">
        <v>1805</v>
      </c>
      <c r="C296" t="s">
        <v>1774</v>
      </c>
      <c r="OU296" t="s">
        <v>1755</v>
      </c>
      <c r="OV296" t="s">
        <v>2571</v>
      </c>
    </row>
    <row r="297" spans="2:412" outlineLevel="1">
      <c r="B297" t="s">
        <v>1807</v>
      </c>
      <c r="C297" t="s">
        <v>1776</v>
      </c>
      <c r="OU297" t="s">
        <v>1757</v>
      </c>
      <c r="OV297" t="s">
        <v>2572</v>
      </c>
    </row>
    <row r="298" spans="2:412" outlineLevel="1">
      <c r="B298" t="s">
        <v>1809</v>
      </c>
      <c r="C298" t="s">
        <v>1778</v>
      </c>
      <c r="OU298" t="s">
        <v>1759</v>
      </c>
      <c r="OV298" t="s">
        <v>2018</v>
      </c>
    </row>
    <row r="299" spans="2:412" outlineLevel="1">
      <c r="B299" t="s">
        <v>1811</v>
      </c>
      <c r="C299" t="s">
        <v>1780</v>
      </c>
      <c r="OU299" t="s">
        <v>1761</v>
      </c>
      <c r="OV299" t="s">
        <v>2573</v>
      </c>
    </row>
    <row r="300" spans="2:412" outlineLevel="1">
      <c r="B300" t="s">
        <v>1813</v>
      </c>
      <c r="C300" t="s">
        <v>1782</v>
      </c>
      <c r="OU300" t="s">
        <v>1763</v>
      </c>
      <c r="OV300" t="s">
        <v>2574</v>
      </c>
    </row>
    <row r="301" spans="2:412" outlineLevel="1">
      <c r="B301" t="s">
        <v>1814</v>
      </c>
      <c r="C301" t="s">
        <v>1784</v>
      </c>
      <c r="OU301" t="s">
        <v>1765</v>
      </c>
      <c r="OV301" t="s">
        <v>2575</v>
      </c>
    </row>
    <row r="302" spans="2:412" outlineLevel="1">
      <c r="B302" t="s">
        <v>1815</v>
      </c>
      <c r="C302" t="s">
        <v>1786</v>
      </c>
      <c r="OU302" t="s">
        <v>1767</v>
      </c>
      <c r="OV302" t="s">
        <v>2576</v>
      </c>
    </row>
    <row r="303" spans="2:412" outlineLevel="1">
      <c r="B303" t="s">
        <v>1816</v>
      </c>
      <c r="C303" t="s">
        <v>1788</v>
      </c>
      <c r="OU303" t="s">
        <v>1769</v>
      </c>
      <c r="OV303" t="s">
        <v>2493</v>
      </c>
    </row>
    <row r="304" spans="2:412" outlineLevel="1">
      <c r="B304" t="s">
        <v>1817</v>
      </c>
      <c r="C304" t="s">
        <v>1790</v>
      </c>
      <c r="OU304" t="s">
        <v>1771</v>
      </c>
      <c r="OV304" t="s">
        <v>2577</v>
      </c>
    </row>
    <row r="305" spans="2:412" outlineLevel="1">
      <c r="B305" t="s">
        <v>1818</v>
      </c>
      <c r="C305" t="s">
        <v>1792</v>
      </c>
      <c r="OU305" t="s">
        <v>1773</v>
      </c>
      <c r="OV305" t="s">
        <v>2578</v>
      </c>
    </row>
    <row r="306" spans="2:412" outlineLevel="1">
      <c r="B306" t="s">
        <v>1819</v>
      </c>
      <c r="C306" t="s">
        <v>1794</v>
      </c>
      <c r="OU306" t="s">
        <v>1775</v>
      </c>
      <c r="OV306" t="s">
        <v>2579</v>
      </c>
    </row>
    <row r="307" spans="2:412" outlineLevel="1">
      <c r="B307" t="s">
        <v>1820</v>
      </c>
      <c r="C307" t="s">
        <v>1796</v>
      </c>
      <c r="OU307" t="s">
        <v>1777</v>
      </c>
      <c r="OV307" t="s">
        <v>2580</v>
      </c>
    </row>
    <row r="308" spans="2:412" outlineLevel="1">
      <c r="B308" t="s">
        <v>1821</v>
      </c>
      <c r="C308" t="s">
        <v>1798</v>
      </c>
      <c r="OU308" t="s">
        <v>1779</v>
      </c>
      <c r="OV308" t="s">
        <v>2019</v>
      </c>
    </row>
    <row r="309" spans="2:412" outlineLevel="1">
      <c r="B309" t="s">
        <v>1822</v>
      </c>
      <c r="C309" t="s">
        <v>1800</v>
      </c>
      <c r="OU309" t="s">
        <v>1781</v>
      </c>
      <c r="OV309" t="s">
        <v>2527</v>
      </c>
    </row>
    <row r="310" spans="2:412" outlineLevel="1">
      <c r="B310" t="s">
        <v>1823</v>
      </c>
      <c r="C310" t="s">
        <v>1802</v>
      </c>
      <c r="OU310" t="s">
        <v>1783</v>
      </c>
      <c r="OV310" t="s">
        <v>2526</v>
      </c>
    </row>
    <row r="311" spans="2:412" outlineLevel="1">
      <c r="B311" t="s">
        <v>1824</v>
      </c>
      <c r="C311" t="s">
        <v>1804</v>
      </c>
      <c r="OU311" t="s">
        <v>1785</v>
      </c>
      <c r="OV311" t="s">
        <v>2525</v>
      </c>
    </row>
    <row r="312" spans="2:412" outlineLevel="1">
      <c r="B312" t="s">
        <v>1825</v>
      </c>
      <c r="C312" t="s">
        <v>1806</v>
      </c>
      <c r="OU312" t="s">
        <v>1787</v>
      </c>
      <c r="OV312" t="s">
        <v>2524</v>
      </c>
    </row>
    <row r="313" spans="2:412" outlineLevel="1">
      <c r="B313" t="s">
        <v>1826</v>
      </c>
      <c r="C313" t="s">
        <v>1808</v>
      </c>
      <c r="OU313" t="s">
        <v>1789</v>
      </c>
      <c r="OV313" t="s">
        <v>2020</v>
      </c>
    </row>
    <row r="314" spans="2:412" outlineLevel="1">
      <c r="B314" t="s">
        <v>1827</v>
      </c>
      <c r="C314" t="s">
        <v>1810</v>
      </c>
      <c r="OU314" t="s">
        <v>1791</v>
      </c>
      <c r="OV314" t="s">
        <v>2581</v>
      </c>
    </row>
    <row r="315" spans="2:412" outlineLevel="1">
      <c r="B315" t="s">
        <v>1828</v>
      </c>
      <c r="C315" t="s">
        <v>1812</v>
      </c>
      <c r="OU315" t="s">
        <v>1793</v>
      </c>
      <c r="OV315" t="s">
        <v>2582</v>
      </c>
    </row>
    <row r="316" spans="2:412" outlineLevel="1">
      <c r="B316" t="s">
        <v>1830</v>
      </c>
      <c r="C316" t="s">
        <v>530</v>
      </c>
      <c r="OU316" t="s">
        <v>1795</v>
      </c>
      <c r="OV316" t="s">
        <v>2583</v>
      </c>
    </row>
    <row r="317" spans="2:412" outlineLevel="1">
      <c r="B317" t="s">
        <v>1832</v>
      </c>
      <c r="C317" t="s">
        <v>531</v>
      </c>
      <c r="OU317" t="s">
        <v>1797</v>
      </c>
      <c r="OV317" t="s">
        <v>2584</v>
      </c>
    </row>
    <row r="318" spans="2:412" outlineLevel="1">
      <c r="B318" t="s">
        <v>1834</v>
      </c>
      <c r="C318" t="s">
        <v>532</v>
      </c>
      <c r="OU318" t="s">
        <v>1799</v>
      </c>
      <c r="OV318" t="s">
        <v>2585</v>
      </c>
    </row>
    <row r="319" spans="2:412" outlineLevel="1">
      <c r="B319" t="s">
        <v>1836</v>
      </c>
      <c r="C319" t="s">
        <v>533</v>
      </c>
      <c r="OU319" t="s">
        <v>1801</v>
      </c>
      <c r="OV319" t="s">
        <v>2523</v>
      </c>
    </row>
    <row r="320" spans="2:412" outlineLevel="1">
      <c r="B320" t="s">
        <v>1838</v>
      </c>
      <c r="C320" t="s">
        <v>534</v>
      </c>
      <c r="OU320" t="s">
        <v>1803</v>
      </c>
      <c r="OV320" t="s">
        <v>2522</v>
      </c>
    </row>
    <row r="321" spans="2:412" outlineLevel="1">
      <c r="B321" t="s">
        <v>1840</v>
      </c>
      <c r="C321" t="s">
        <v>510</v>
      </c>
      <c r="OU321" t="s">
        <v>1805</v>
      </c>
      <c r="OV321" t="s">
        <v>2521</v>
      </c>
    </row>
    <row r="322" spans="2:412" outlineLevel="1">
      <c r="B322" t="s">
        <v>1842</v>
      </c>
      <c r="C322" t="s">
        <v>511</v>
      </c>
      <c r="OU322" t="s">
        <v>1807</v>
      </c>
      <c r="OV322" t="s">
        <v>2520</v>
      </c>
    </row>
    <row r="323" spans="2:412" outlineLevel="1">
      <c r="B323" t="s">
        <v>1844</v>
      </c>
      <c r="C323" t="s">
        <v>512</v>
      </c>
      <c r="OU323" t="s">
        <v>1809</v>
      </c>
      <c r="OV323" t="s">
        <v>2021</v>
      </c>
    </row>
    <row r="324" spans="2:412" outlineLevel="1">
      <c r="B324" t="s">
        <v>1846</v>
      </c>
      <c r="C324" t="s">
        <v>513</v>
      </c>
      <c r="OU324" t="s">
        <v>1811</v>
      </c>
      <c r="OV324" t="s">
        <v>2586</v>
      </c>
    </row>
    <row r="325" spans="2:412" outlineLevel="1">
      <c r="B325" t="s">
        <v>1848</v>
      </c>
      <c r="C325" t="s">
        <v>514</v>
      </c>
      <c r="OU325" t="s">
        <v>1813</v>
      </c>
      <c r="OV325" t="s">
        <v>2587</v>
      </c>
    </row>
    <row r="326" spans="2:412" outlineLevel="1">
      <c r="B326" t="s">
        <v>1850</v>
      </c>
      <c r="C326" t="s">
        <v>515</v>
      </c>
      <c r="OU326" t="s">
        <v>1814</v>
      </c>
      <c r="OV326" t="s">
        <v>2588</v>
      </c>
    </row>
    <row r="327" spans="2:412" outlineLevel="1">
      <c r="B327" t="s">
        <v>1852</v>
      </c>
      <c r="C327" t="s">
        <v>516</v>
      </c>
      <c r="OU327" t="s">
        <v>1815</v>
      </c>
      <c r="OV327" t="s">
        <v>2589</v>
      </c>
    </row>
    <row r="328" spans="2:412" outlineLevel="1">
      <c r="B328" t="s">
        <v>1854</v>
      </c>
      <c r="C328" t="s">
        <v>539</v>
      </c>
      <c r="OU328" t="s">
        <v>1816</v>
      </c>
      <c r="OV328" t="s">
        <v>2590</v>
      </c>
    </row>
    <row r="329" spans="2:412" outlineLevel="1">
      <c r="B329" t="s">
        <v>1856</v>
      </c>
      <c r="C329" t="s">
        <v>540</v>
      </c>
      <c r="OU329" t="s">
        <v>1817</v>
      </c>
      <c r="OV329" t="s">
        <v>2591</v>
      </c>
    </row>
    <row r="330" spans="2:412" outlineLevel="1">
      <c r="B330" t="s">
        <v>1858</v>
      </c>
      <c r="C330" t="s">
        <v>541</v>
      </c>
      <c r="OU330" t="s">
        <v>1818</v>
      </c>
      <c r="OV330" t="s">
        <v>2592</v>
      </c>
    </row>
    <row r="331" spans="2:412" outlineLevel="1">
      <c r="B331" t="s">
        <v>1860</v>
      </c>
      <c r="C331" t="s">
        <v>1829</v>
      </c>
      <c r="OU331" t="s">
        <v>1819</v>
      </c>
      <c r="OV331" t="s">
        <v>2593</v>
      </c>
    </row>
    <row r="332" spans="2:412" outlineLevel="1">
      <c r="B332" t="s">
        <v>1862</v>
      </c>
      <c r="C332" t="s">
        <v>1831</v>
      </c>
      <c r="OU332" t="s">
        <v>1820</v>
      </c>
      <c r="OV332" t="s">
        <v>2594</v>
      </c>
    </row>
    <row r="333" spans="2:412" outlineLevel="1">
      <c r="B333" t="s">
        <v>1864</v>
      </c>
      <c r="C333" t="s">
        <v>1833</v>
      </c>
      <c r="OU333" t="s">
        <v>1821</v>
      </c>
      <c r="OV333" t="s">
        <v>2595</v>
      </c>
    </row>
    <row r="334" spans="2:412" outlineLevel="1">
      <c r="B334" t="s">
        <v>1866</v>
      </c>
      <c r="C334" t="s">
        <v>1835</v>
      </c>
      <c r="OU334" t="s">
        <v>1822</v>
      </c>
      <c r="OV334" t="s">
        <v>2596</v>
      </c>
    </row>
    <row r="335" spans="2:412" outlineLevel="1">
      <c r="B335" t="s">
        <v>1868</v>
      </c>
      <c r="C335" t="s">
        <v>1837</v>
      </c>
      <c r="OU335" t="s">
        <v>1823</v>
      </c>
      <c r="OV335" t="s">
        <v>2597</v>
      </c>
    </row>
    <row r="336" spans="2:412" outlineLevel="1">
      <c r="B336" t="s">
        <v>1870</v>
      </c>
      <c r="C336" t="s">
        <v>1839</v>
      </c>
      <c r="OU336" t="s">
        <v>1824</v>
      </c>
      <c r="OV336" t="s">
        <v>2012</v>
      </c>
    </row>
    <row r="337" spans="2:412" outlineLevel="1">
      <c r="B337" t="s">
        <v>1872</v>
      </c>
      <c r="C337" t="s">
        <v>1841</v>
      </c>
      <c r="OU337" t="s">
        <v>1825</v>
      </c>
      <c r="OV337" t="s">
        <v>2011</v>
      </c>
    </row>
    <row r="338" spans="2:412" outlineLevel="1">
      <c r="B338" t="s">
        <v>1874</v>
      </c>
      <c r="C338" t="s">
        <v>1843</v>
      </c>
      <c r="OU338" t="s">
        <v>1826</v>
      </c>
      <c r="OV338" t="s">
        <v>2010</v>
      </c>
    </row>
    <row r="339" spans="2:412" outlineLevel="1">
      <c r="B339" t="s">
        <v>1876</v>
      </c>
      <c r="C339" t="s">
        <v>1845</v>
      </c>
      <c r="OU339" t="s">
        <v>1827</v>
      </c>
      <c r="OV339" t="s">
        <v>2009</v>
      </c>
    </row>
    <row r="340" spans="2:412" outlineLevel="1">
      <c r="B340" t="s">
        <v>1878</v>
      </c>
      <c r="C340" t="s">
        <v>1847</v>
      </c>
      <c r="OU340" t="s">
        <v>1828</v>
      </c>
      <c r="OV340" t="s">
        <v>2008</v>
      </c>
    </row>
    <row r="341" spans="2:412" outlineLevel="1">
      <c r="B341" t="s">
        <v>1880</v>
      </c>
      <c r="C341" t="s">
        <v>1849</v>
      </c>
      <c r="OU341" t="s">
        <v>1830</v>
      </c>
      <c r="OV341" t="s">
        <v>2014</v>
      </c>
    </row>
    <row r="342" spans="2:412" outlineLevel="1">
      <c r="B342" t="s">
        <v>1882</v>
      </c>
      <c r="C342" t="s">
        <v>1851</v>
      </c>
      <c r="OU342" t="s">
        <v>1832</v>
      </c>
      <c r="OV342" t="s">
        <v>2641</v>
      </c>
    </row>
    <row r="343" spans="2:412" outlineLevel="1">
      <c r="B343" t="s">
        <v>1884</v>
      </c>
      <c r="C343" t="s">
        <v>1853</v>
      </c>
      <c r="OU343" t="s">
        <v>1834</v>
      </c>
      <c r="OV343" t="s">
        <v>2568</v>
      </c>
    </row>
    <row r="344" spans="2:412" outlineLevel="1">
      <c r="B344" t="s">
        <v>1886</v>
      </c>
      <c r="C344" t="s">
        <v>1855</v>
      </c>
      <c r="OU344" t="s">
        <v>1836</v>
      </c>
      <c r="OV344" t="s">
        <v>2567</v>
      </c>
    </row>
    <row r="345" spans="2:412" outlineLevel="1">
      <c r="B345" t="s">
        <v>1888</v>
      </c>
      <c r="C345" t="s">
        <v>1857</v>
      </c>
      <c r="OU345" t="s">
        <v>1838</v>
      </c>
      <c r="OV345" t="s">
        <v>2566</v>
      </c>
    </row>
    <row r="346" spans="2:412" outlineLevel="1">
      <c r="B346" t="s">
        <v>1890</v>
      </c>
      <c r="C346" t="s">
        <v>1859</v>
      </c>
      <c r="OU346" t="s">
        <v>1840</v>
      </c>
      <c r="OV346" t="s">
        <v>2319</v>
      </c>
    </row>
    <row r="347" spans="2:412" outlineLevel="1">
      <c r="B347" t="s">
        <v>1892</v>
      </c>
      <c r="C347" t="s">
        <v>1861</v>
      </c>
      <c r="OU347" t="s">
        <v>1842</v>
      </c>
      <c r="OV347" t="s">
        <v>2223</v>
      </c>
    </row>
    <row r="348" spans="2:412" outlineLevel="1">
      <c r="B348" t="s">
        <v>1894</v>
      </c>
      <c r="C348" t="s">
        <v>1863</v>
      </c>
      <c r="OU348" t="s">
        <v>1844</v>
      </c>
      <c r="OV348" t="s">
        <v>2185</v>
      </c>
    </row>
    <row r="349" spans="2:412" outlineLevel="1">
      <c r="B349" t="s">
        <v>1896</v>
      </c>
      <c r="C349" t="s">
        <v>1865</v>
      </c>
      <c r="OU349" t="s">
        <v>1846</v>
      </c>
      <c r="OV349" t="s">
        <v>2189</v>
      </c>
    </row>
    <row r="350" spans="2:412" outlineLevel="1">
      <c r="B350" t="s">
        <v>1898</v>
      </c>
      <c r="C350" t="s">
        <v>1867</v>
      </c>
      <c r="OU350" t="s">
        <v>1848</v>
      </c>
      <c r="OV350" t="s">
        <v>2188</v>
      </c>
    </row>
    <row r="351" spans="2:412" outlineLevel="1">
      <c r="B351" t="s">
        <v>1900</v>
      </c>
      <c r="C351" t="s">
        <v>1869</v>
      </c>
      <c r="OU351" t="s">
        <v>1850</v>
      </c>
      <c r="OV351" t="s">
        <v>2187</v>
      </c>
    </row>
    <row r="352" spans="2:412" outlineLevel="1">
      <c r="B352" t="s">
        <v>1902</v>
      </c>
      <c r="C352" t="s">
        <v>1871</v>
      </c>
      <c r="OU352" t="s">
        <v>1852</v>
      </c>
      <c r="OV352" t="s">
        <v>2197</v>
      </c>
    </row>
    <row r="353" spans="2:412" outlineLevel="1">
      <c r="B353" t="s">
        <v>1904</v>
      </c>
      <c r="C353" t="s">
        <v>1873</v>
      </c>
      <c r="OU353" t="s">
        <v>1854</v>
      </c>
      <c r="OV353" t="s">
        <v>2196</v>
      </c>
    </row>
    <row r="354" spans="2:412" outlineLevel="1">
      <c r="B354" t="s">
        <v>1906</v>
      </c>
      <c r="C354" t="s">
        <v>1875</v>
      </c>
      <c r="OU354" t="s">
        <v>1856</v>
      </c>
      <c r="OV354" t="s">
        <v>2195</v>
      </c>
    </row>
    <row r="355" spans="2:412" outlineLevel="1">
      <c r="B355" t="s">
        <v>1908</v>
      </c>
      <c r="C355" t="s">
        <v>1877</v>
      </c>
      <c r="OU355" t="s">
        <v>1858</v>
      </c>
      <c r="OV355" t="s">
        <v>2194</v>
      </c>
    </row>
    <row r="356" spans="2:412" outlineLevel="1">
      <c r="B356" t="s">
        <v>1910</v>
      </c>
      <c r="C356" t="s">
        <v>1879</v>
      </c>
      <c r="OU356" t="s">
        <v>1860</v>
      </c>
      <c r="OV356" t="s">
        <v>2193</v>
      </c>
    </row>
    <row r="357" spans="2:412" outlineLevel="1">
      <c r="B357" t="s">
        <v>1912</v>
      </c>
      <c r="C357" t="s">
        <v>1881</v>
      </c>
      <c r="OU357" t="s">
        <v>1862</v>
      </c>
      <c r="OV357" t="s">
        <v>2192</v>
      </c>
    </row>
    <row r="358" spans="2:412" outlineLevel="1">
      <c r="B358" t="s">
        <v>1914</v>
      </c>
      <c r="C358" t="s">
        <v>1883</v>
      </c>
      <c r="OU358" t="s">
        <v>1864</v>
      </c>
      <c r="OV358" t="s">
        <v>2191</v>
      </c>
    </row>
    <row r="359" spans="2:412" outlineLevel="1">
      <c r="B359" t="s">
        <v>1916</v>
      </c>
      <c r="C359" t="s">
        <v>1885</v>
      </c>
      <c r="OU359" t="s">
        <v>1866</v>
      </c>
      <c r="OV359" t="s">
        <v>2190</v>
      </c>
    </row>
    <row r="360" spans="2:412" outlineLevel="1">
      <c r="B360" t="s">
        <v>1918</v>
      </c>
      <c r="C360" t="s">
        <v>1887</v>
      </c>
      <c r="OU360" t="s">
        <v>1868</v>
      </c>
      <c r="OV360" t="s">
        <v>2208</v>
      </c>
    </row>
    <row r="361" spans="2:412" outlineLevel="1">
      <c r="B361" t="s">
        <v>1920</v>
      </c>
      <c r="C361" t="s">
        <v>1889</v>
      </c>
      <c r="OU361" t="s">
        <v>1870</v>
      </c>
      <c r="OV361" t="s">
        <v>2207</v>
      </c>
    </row>
    <row r="362" spans="2:412" outlineLevel="1">
      <c r="B362" t="s">
        <v>1922</v>
      </c>
      <c r="C362" t="s">
        <v>1891</v>
      </c>
      <c r="OU362" t="s">
        <v>1872</v>
      </c>
      <c r="OV362" t="s">
        <v>2206</v>
      </c>
    </row>
    <row r="363" spans="2:412" outlineLevel="1">
      <c r="B363" t="s">
        <v>1924</v>
      </c>
      <c r="C363" t="s">
        <v>1893</v>
      </c>
      <c r="OU363" t="s">
        <v>1874</v>
      </c>
      <c r="OV363" t="s">
        <v>2205</v>
      </c>
    </row>
    <row r="364" spans="2:412" outlineLevel="1">
      <c r="B364" t="s">
        <v>1926</v>
      </c>
      <c r="C364" t="s">
        <v>1895</v>
      </c>
      <c r="OU364" t="s">
        <v>1876</v>
      </c>
      <c r="OV364" t="s">
        <v>2204</v>
      </c>
    </row>
    <row r="365" spans="2:412" outlineLevel="1">
      <c r="B365" t="s">
        <v>1928</v>
      </c>
      <c r="C365" t="s">
        <v>1897</v>
      </c>
      <c r="OU365" t="s">
        <v>1878</v>
      </c>
      <c r="OV365" t="s">
        <v>2228</v>
      </c>
    </row>
    <row r="366" spans="2:412" outlineLevel="1">
      <c r="B366" t="s">
        <v>1930</v>
      </c>
      <c r="C366" t="s">
        <v>1899</v>
      </c>
      <c r="OU366" t="s">
        <v>1880</v>
      </c>
      <c r="OV366" t="s">
        <v>2230</v>
      </c>
    </row>
    <row r="367" spans="2:412" outlineLevel="1">
      <c r="B367" t="s">
        <v>1932</v>
      </c>
      <c r="C367" t="s">
        <v>1901</v>
      </c>
      <c r="OU367" t="s">
        <v>1882</v>
      </c>
      <c r="OV367" t="s">
        <v>2229</v>
      </c>
    </row>
    <row r="368" spans="2:412" outlineLevel="1">
      <c r="B368" t="s">
        <v>1934</v>
      </c>
      <c r="C368" t="s">
        <v>1903</v>
      </c>
      <c r="OU368" t="s">
        <v>1884</v>
      </c>
      <c r="OV368" t="s">
        <v>2240</v>
      </c>
    </row>
    <row r="369" spans="2:412" outlineLevel="1">
      <c r="B369" t="s">
        <v>1936</v>
      </c>
      <c r="C369" t="s">
        <v>1905</v>
      </c>
      <c r="OU369" t="s">
        <v>1886</v>
      </c>
      <c r="OV369" t="s">
        <v>2239</v>
      </c>
    </row>
    <row r="370" spans="2:412" outlineLevel="1">
      <c r="B370" t="s">
        <v>1938</v>
      </c>
      <c r="C370" t="s">
        <v>1907</v>
      </c>
      <c r="OU370" t="s">
        <v>1888</v>
      </c>
      <c r="OV370" t="s">
        <v>2598</v>
      </c>
    </row>
    <row r="371" spans="2:412" outlineLevel="1">
      <c r="B371" t="s">
        <v>1940</v>
      </c>
      <c r="C371" t="s">
        <v>1909</v>
      </c>
      <c r="OU371" t="s">
        <v>1890</v>
      </c>
      <c r="OV371" t="s">
        <v>2222</v>
      </c>
    </row>
    <row r="372" spans="2:412" outlineLevel="1">
      <c r="B372" t="s">
        <v>1942</v>
      </c>
      <c r="C372" t="s">
        <v>1911</v>
      </c>
      <c r="OU372" t="s">
        <v>1892</v>
      </c>
      <c r="OV372" t="s">
        <v>2221</v>
      </c>
    </row>
    <row r="373" spans="2:412" outlineLevel="1">
      <c r="B373" t="s">
        <v>1944</v>
      </c>
      <c r="C373" t="s">
        <v>1913</v>
      </c>
      <c r="OU373" t="s">
        <v>1894</v>
      </c>
      <c r="OV373" t="s">
        <v>2220</v>
      </c>
    </row>
    <row r="374" spans="2:412" outlineLevel="1">
      <c r="B374" t="s">
        <v>1946</v>
      </c>
      <c r="C374" t="s">
        <v>1915</v>
      </c>
      <c r="OU374" t="s">
        <v>1896</v>
      </c>
      <c r="OV374" t="s">
        <v>2219</v>
      </c>
    </row>
    <row r="375" spans="2:412" outlineLevel="1">
      <c r="B375" t="s">
        <v>1948</v>
      </c>
      <c r="C375" t="s">
        <v>2274</v>
      </c>
      <c r="OU375" t="s">
        <v>1898</v>
      </c>
      <c r="OV375" t="s">
        <v>2218</v>
      </c>
    </row>
    <row r="376" spans="2:412" outlineLevel="1">
      <c r="B376" t="s">
        <v>1950</v>
      </c>
      <c r="C376" t="s">
        <v>2275</v>
      </c>
      <c r="OU376" t="s">
        <v>1900</v>
      </c>
      <c r="OV376" t="s">
        <v>2217</v>
      </c>
    </row>
    <row r="377" spans="2:412" outlineLevel="1">
      <c r="B377" t="s">
        <v>1952</v>
      </c>
      <c r="C377" t="s">
        <v>2276</v>
      </c>
      <c r="OU377" t="s">
        <v>1902</v>
      </c>
      <c r="OV377" t="s">
        <v>2216</v>
      </c>
    </row>
    <row r="378" spans="2:412" outlineLevel="1">
      <c r="B378" t="s">
        <v>1953</v>
      </c>
      <c r="C378" t="s">
        <v>2277</v>
      </c>
      <c r="OU378" t="s">
        <v>1904</v>
      </c>
      <c r="OV378" t="s">
        <v>2215</v>
      </c>
    </row>
    <row r="379" spans="2:412" outlineLevel="1">
      <c r="B379" t="s">
        <v>1955</v>
      </c>
      <c r="C379" t="s">
        <v>2278</v>
      </c>
      <c r="OU379" t="s">
        <v>1906</v>
      </c>
      <c r="OV379" t="s">
        <v>2214</v>
      </c>
    </row>
    <row r="380" spans="2:412" outlineLevel="1">
      <c r="B380" t="s">
        <v>1957</v>
      </c>
      <c r="C380" t="s">
        <v>1917</v>
      </c>
      <c r="OU380" t="s">
        <v>1908</v>
      </c>
      <c r="OV380" t="s">
        <v>2213</v>
      </c>
    </row>
    <row r="381" spans="2:412" outlineLevel="1">
      <c r="B381" t="s">
        <v>1959</v>
      </c>
      <c r="C381" t="s">
        <v>1919</v>
      </c>
      <c r="OU381" t="s">
        <v>1910</v>
      </c>
      <c r="OV381" t="s">
        <v>2212</v>
      </c>
    </row>
    <row r="382" spans="2:412" outlineLevel="1">
      <c r="B382" t="s">
        <v>1961</v>
      </c>
      <c r="C382" t="s">
        <v>1921</v>
      </c>
      <c r="OU382" t="s">
        <v>1912</v>
      </c>
      <c r="OV382" t="s">
        <v>2211</v>
      </c>
    </row>
    <row r="383" spans="2:412" outlineLevel="1">
      <c r="B383" t="s">
        <v>1963</v>
      </c>
      <c r="C383" t="s">
        <v>1923</v>
      </c>
      <c r="OU383" t="s">
        <v>1914</v>
      </c>
      <c r="OV383" t="s">
        <v>2210</v>
      </c>
    </row>
    <row r="384" spans="2:412" outlineLevel="1">
      <c r="B384" t="s">
        <v>1965</v>
      </c>
      <c r="C384" t="s">
        <v>1925</v>
      </c>
      <c r="OU384" t="s">
        <v>1916</v>
      </c>
      <c r="OV384" t="s">
        <v>2209</v>
      </c>
    </row>
    <row r="385" spans="2:412" outlineLevel="1">
      <c r="B385" t="s">
        <v>1967</v>
      </c>
      <c r="C385" t="s">
        <v>1927</v>
      </c>
      <c r="OU385" t="s">
        <v>1918</v>
      </c>
      <c r="OV385" t="s">
        <v>2203</v>
      </c>
    </row>
    <row r="386" spans="2:412" outlineLevel="1">
      <c r="B386" t="s">
        <v>1969</v>
      </c>
      <c r="C386" t="s">
        <v>1929</v>
      </c>
      <c r="OU386" t="s">
        <v>1920</v>
      </c>
      <c r="OV386" t="s">
        <v>2202</v>
      </c>
    </row>
    <row r="387" spans="2:412" outlineLevel="1">
      <c r="B387" t="s">
        <v>1971</v>
      </c>
      <c r="C387" t="s">
        <v>1931</v>
      </c>
      <c r="OU387" t="s">
        <v>1922</v>
      </c>
      <c r="OV387" t="s">
        <v>2201</v>
      </c>
    </row>
    <row r="388" spans="2:412" outlineLevel="1">
      <c r="B388" t="s">
        <v>1972</v>
      </c>
      <c r="C388" t="s">
        <v>1933</v>
      </c>
      <c r="OU388" t="s">
        <v>1924</v>
      </c>
      <c r="OV388" t="s">
        <v>2200</v>
      </c>
    </row>
    <row r="389" spans="2:412" outlineLevel="1">
      <c r="B389" t="s">
        <v>1973</v>
      </c>
      <c r="C389" t="s">
        <v>1935</v>
      </c>
      <c r="OU389" t="s">
        <v>1926</v>
      </c>
      <c r="OV389" t="s">
        <v>2199</v>
      </c>
    </row>
    <row r="390" spans="2:412" outlineLevel="1">
      <c r="B390" t="s">
        <v>1974</v>
      </c>
      <c r="C390" t="s">
        <v>1937</v>
      </c>
      <c r="OU390" t="s">
        <v>1928</v>
      </c>
      <c r="OV390" t="s">
        <v>2181</v>
      </c>
    </row>
    <row r="391" spans="2:412" outlineLevel="1">
      <c r="B391" t="s">
        <v>1976</v>
      </c>
      <c r="C391" t="s">
        <v>1939</v>
      </c>
      <c r="OU391" t="s">
        <v>1930</v>
      </c>
      <c r="OV391" t="s">
        <v>2224</v>
      </c>
    </row>
    <row r="392" spans="2:412" outlineLevel="1">
      <c r="B392" t="s">
        <v>1978</v>
      </c>
      <c r="C392" t="s">
        <v>1941</v>
      </c>
      <c r="OU392" t="s">
        <v>1932</v>
      </c>
      <c r="OV392" t="s">
        <v>2226</v>
      </c>
    </row>
    <row r="393" spans="2:412" outlineLevel="1">
      <c r="B393" t="s">
        <v>1980</v>
      </c>
      <c r="C393" t="s">
        <v>1943</v>
      </c>
      <c r="OU393" t="s">
        <v>1934</v>
      </c>
      <c r="OV393" t="s">
        <v>2353</v>
      </c>
    </row>
    <row r="394" spans="2:412" outlineLevel="1">
      <c r="B394" t="s">
        <v>2279</v>
      </c>
      <c r="C394" t="s">
        <v>1945</v>
      </c>
      <c r="OU394" t="s">
        <v>1936</v>
      </c>
      <c r="OV394" t="s">
        <v>2352</v>
      </c>
    </row>
    <row r="395" spans="2:412" outlineLevel="1">
      <c r="B395" t="s">
        <v>2280</v>
      </c>
      <c r="C395" t="s">
        <v>1947</v>
      </c>
      <c r="OU395" t="s">
        <v>1938</v>
      </c>
      <c r="OV395" t="s">
        <v>2225</v>
      </c>
    </row>
    <row r="396" spans="2:412" outlineLevel="1">
      <c r="B396" t="s">
        <v>2281</v>
      </c>
      <c r="C396" t="s">
        <v>1949</v>
      </c>
      <c r="OU396" t="s">
        <v>1940</v>
      </c>
      <c r="OV396" t="s">
        <v>2238</v>
      </c>
    </row>
    <row r="397" spans="2:412" outlineLevel="1">
      <c r="B397" t="s">
        <v>2282</v>
      </c>
      <c r="C397" t="s">
        <v>1951</v>
      </c>
      <c r="OU397" t="s">
        <v>1942</v>
      </c>
      <c r="OV397" t="s">
        <v>2237</v>
      </c>
    </row>
    <row r="398" spans="2:412" outlineLevel="1">
      <c r="B398" t="s">
        <v>2283</v>
      </c>
      <c r="C398" t="s">
        <v>521</v>
      </c>
      <c r="OU398" t="s">
        <v>1944</v>
      </c>
      <c r="OV398" t="s">
        <v>2236</v>
      </c>
    </row>
    <row r="399" spans="2:412" outlineLevel="1">
      <c r="B399" t="s">
        <v>2284</v>
      </c>
      <c r="C399" t="s">
        <v>1954</v>
      </c>
      <c r="OU399" t="s">
        <v>1946</v>
      </c>
      <c r="OV399" t="s">
        <v>2235</v>
      </c>
    </row>
    <row r="400" spans="2:412" outlineLevel="1">
      <c r="B400" t="s">
        <v>2285</v>
      </c>
      <c r="C400" t="s">
        <v>1956</v>
      </c>
      <c r="OU400" t="s">
        <v>1948</v>
      </c>
      <c r="OV400" t="s">
        <v>2234</v>
      </c>
    </row>
    <row r="401" spans="2:412" outlineLevel="1">
      <c r="B401" t="s">
        <v>2286</v>
      </c>
      <c r="C401" t="s">
        <v>1958</v>
      </c>
      <c r="OU401" t="s">
        <v>1950</v>
      </c>
      <c r="OV401" t="s">
        <v>2233</v>
      </c>
    </row>
    <row r="402" spans="2:412" outlineLevel="1">
      <c r="B402" t="s">
        <v>2287</v>
      </c>
      <c r="C402" t="s">
        <v>1960</v>
      </c>
      <c r="OU402" t="s">
        <v>1952</v>
      </c>
      <c r="OV402" t="s">
        <v>2599</v>
      </c>
    </row>
    <row r="403" spans="2:412" outlineLevel="1">
      <c r="B403" t="s">
        <v>2288</v>
      </c>
      <c r="C403" t="s">
        <v>1962</v>
      </c>
      <c r="OU403" t="s">
        <v>1953</v>
      </c>
      <c r="OV403" t="s">
        <v>2182</v>
      </c>
    </row>
    <row r="404" spans="2:412" outlineLevel="1">
      <c r="B404" t="s">
        <v>2289</v>
      </c>
      <c r="C404" t="s">
        <v>1964</v>
      </c>
      <c r="OU404" t="s">
        <v>1955</v>
      </c>
      <c r="OV404" t="s">
        <v>2600</v>
      </c>
    </row>
    <row r="405" spans="2:412" outlineLevel="1">
      <c r="B405" t="s">
        <v>2290</v>
      </c>
      <c r="C405" t="s">
        <v>1966</v>
      </c>
      <c r="OU405" t="s">
        <v>1957</v>
      </c>
      <c r="OV405" t="s">
        <v>2198</v>
      </c>
    </row>
    <row r="406" spans="2:412" outlineLevel="1">
      <c r="B406" t="s">
        <v>2291</v>
      </c>
      <c r="C406" t="s">
        <v>1968</v>
      </c>
      <c r="OU406" t="s">
        <v>1959</v>
      </c>
      <c r="OV406" t="s">
        <v>2241</v>
      </c>
    </row>
    <row r="407" spans="2:412" outlineLevel="1">
      <c r="B407" t="s">
        <v>2292</v>
      </c>
      <c r="C407" t="s">
        <v>1970</v>
      </c>
      <c r="OU407" t="s">
        <v>1961</v>
      </c>
      <c r="OV407" t="s">
        <v>2186</v>
      </c>
    </row>
    <row r="408" spans="2:412" outlineLevel="1">
      <c r="B408" t="s">
        <v>2293</v>
      </c>
      <c r="C408" t="s">
        <v>535</v>
      </c>
      <c r="OU408" t="s">
        <v>1963</v>
      </c>
      <c r="OV408" t="s">
        <v>2184</v>
      </c>
    </row>
    <row r="409" spans="2:412" outlineLevel="1">
      <c r="B409" t="s">
        <v>2294</v>
      </c>
      <c r="C409" t="s">
        <v>522</v>
      </c>
      <c r="OU409" t="s">
        <v>1965</v>
      </c>
      <c r="OV409" t="s">
        <v>2183</v>
      </c>
    </row>
    <row r="410" spans="2:412" outlineLevel="1">
      <c r="B410" t="s">
        <v>2295</v>
      </c>
      <c r="C410" t="s">
        <v>523</v>
      </c>
      <c r="OU410" t="s">
        <v>1967</v>
      </c>
      <c r="OV410" t="s">
        <v>2227</v>
      </c>
    </row>
    <row r="411" spans="2:412" outlineLevel="1">
      <c r="B411" t="s">
        <v>2296</v>
      </c>
      <c r="C411" t="s">
        <v>1975</v>
      </c>
      <c r="OU411" t="s">
        <v>1969</v>
      </c>
      <c r="OV411" t="s">
        <v>2232</v>
      </c>
    </row>
    <row r="412" spans="2:412" outlineLevel="1">
      <c r="B412" t="s">
        <v>2297</v>
      </c>
      <c r="C412" t="s">
        <v>1977</v>
      </c>
      <c r="OU412" t="s">
        <v>1971</v>
      </c>
      <c r="OV412" t="s">
        <v>2231</v>
      </c>
    </row>
    <row r="413" spans="2:412" outlineLevel="1">
      <c r="B413" t="s">
        <v>2298</v>
      </c>
      <c r="C413" t="s">
        <v>1979</v>
      </c>
      <c r="OU413" t="s">
        <v>1972</v>
      </c>
      <c r="OV413" t="s">
        <v>524</v>
      </c>
    </row>
    <row r="414" spans="2:412" outlineLevel="1">
      <c r="B414" t="s">
        <v>2299</v>
      </c>
      <c r="C414" t="s">
        <v>1981</v>
      </c>
      <c r="OU414" t="s">
        <v>1973</v>
      </c>
      <c r="OV414" t="s">
        <v>525</v>
      </c>
    </row>
    <row r="415" spans="2:412" outlineLevel="1">
      <c r="B415" t="s">
        <v>2494</v>
      </c>
      <c r="C415" t="s">
        <v>2559</v>
      </c>
      <c r="OU415" t="s">
        <v>2494</v>
      </c>
      <c r="OV415" t="s">
        <v>2559</v>
      </c>
    </row>
    <row r="416" spans="2:412" outlineLevel="1">
      <c r="B416" t="s">
        <v>2495</v>
      </c>
      <c r="C416" t="s">
        <v>2496</v>
      </c>
      <c r="OU416" t="s">
        <v>2495</v>
      </c>
      <c r="OV416" t="s">
        <v>2496</v>
      </c>
    </row>
    <row r="417" spans="1:791" outlineLevel="1">
      <c r="B417" t="s">
        <v>470</v>
      </c>
      <c r="C417" t="s">
        <v>2497</v>
      </c>
      <c r="OU417" t="s">
        <v>470</v>
      </c>
      <c r="OV417" t="s">
        <v>2497</v>
      </c>
    </row>
    <row r="418" spans="1:791" outlineLevel="1">
      <c r="B418" t="s">
        <v>472</v>
      </c>
      <c r="C418" t="s">
        <v>2498</v>
      </c>
      <c r="OU418" t="s">
        <v>472</v>
      </c>
      <c r="OV418" t="s">
        <v>2498</v>
      </c>
    </row>
    <row r="419" spans="1:791" outlineLevel="1">
      <c r="B419" t="s">
        <v>2499</v>
      </c>
      <c r="C419" t="s">
        <v>2500</v>
      </c>
      <c r="OU419" t="s">
        <v>2499</v>
      </c>
      <c r="OV419" t="s">
        <v>2500</v>
      </c>
    </row>
    <row r="420" spans="1:791" outlineLevel="1">
      <c r="B420" t="s">
        <v>2501</v>
      </c>
      <c r="C420" t="s">
        <v>2500</v>
      </c>
      <c r="OU420" t="s">
        <v>2501</v>
      </c>
      <c r="OV420" t="s">
        <v>2500</v>
      </c>
    </row>
    <row r="421" spans="1:791" outlineLevel="1">
      <c r="B421" t="s">
        <v>477</v>
      </c>
      <c r="C421" t="s">
        <v>2502</v>
      </c>
      <c r="OU421" t="s">
        <v>477</v>
      </c>
      <c r="OV421" t="s">
        <v>2502</v>
      </c>
    </row>
    <row r="422" spans="1:791" outlineLevel="1">
      <c r="B422" t="s">
        <v>479</v>
      </c>
      <c r="C422" t="s">
        <v>2503</v>
      </c>
      <c r="OU422" t="s">
        <v>479</v>
      </c>
      <c r="OV422" t="s">
        <v>2503</v>
      </c>
    </row>
    <row r="423" spans="1:791" outlineLevel="1"/>
    <row r="424" spans="1:791" s="46" customFormat="1">
      <c r="A424" s="46" t="s">
        <v>209</v>
      </c>
      <c r="B424" s="46" t="s">
        <v>2502</v>
      </c>
      <c r="C424" s="46" t="s">
        <v>47</v>
      </c>
      <c r="D424" s="46" t="s">
        <v>1297</v>
      </c>
      <c r="E424" s="46" t="s">
        <v>1298</v>
      </c>
      <c r="F424" s="46" t="s">
        <v>1307</v>
      </c>
      <c r="G424" s="46" t="s">
        <v>1308</v>
      </c>
      <c r="H424" s="46" t="s">
        <v>1289</v>
      </c>
      <c r="I424" s="46" t="s">
        <v>1290</v>
      </c>
      <c r="J424" s="46" t="s">
        <v>1291</v>
      </c>
      <c r="K424" s="46" t="s">
        <v>1292</v>
      </c>
      <c r="L424" s="46" t="s">
        <v>1293</v>
      </c>
      <c r="M424" s="46" t="s">
        <v>1294</v>
      </c>
      <c r="N424" s="46" t="s">
        <v>1295</v>
      </c>
      <c r="O424" s="46" t="s">
        <v>1296</v>
      </c>
      <c r="P424" s="46" t="s">
        <v>1299</v>
      </c>
      <c r="Q424" s="46" t="s">
        <v>1300</v>
      </c>
      <c r="R424" s="46" t="s">
        <v>1301</v>
      </c>
      <c r="S424" s="46" t="s">
        <v>1302</v>
      </c>
      <c r="T424" s="46" t="s">
        <v>1303</v>
      </c>
      <c r="U424" s="46" t="s">
        <v>1304</v>
      </c>
      <c r="V424" s="46" t="s">
        <v>1305</v>
      </c>
      <c r="W424" s="46" t="s">
        <v>1306</v>
      </c>
      <c r="X424" s="46" t="s">
        <v>1091</v>
      </c>
      <c r="Y424" s="46" t="s">
        <v>1092</v>
      </c>
      <c r="Z424" s="46" t="s">
        <v>1093</v>
      </c>
      <c r="AA424" s="46" t="s">
        <v>1094</v>
      </c>
      <c r="AB424" s="46" t="s">
        <v>1095</v>
      </c>
      <c r="AC424" s="46" t="s">
        <v>1187</v>
      </c>
      <c r="AD424" s="46" t="s">
        <v>1188</v>
      </c>
      <c r="AE424" s="46" t="s">
        <v>1189</v>
      </c>
      <c r="AF424" s="46" t="s">
        <v>1190</v>
      </c>
      <c r="AG424" s="46" t="s">
        <v>1191</v>
      </c>
      <c r="AH424" s="46" t="s">
        <v>1192</v>
      </c>
      <c r="AI424" s="46" t="s">
        <v>1193</v>
      </c>
      <c r="AJ424" s="46" t="s">
        <v>1194</v>
      </c>
      <c r="AK424" s="46" t="s">
        <v>1195</v>
      </c>
      <c r="AL424" s="46" t="s">
        <v>1196</v>
      </c>
      <c r="AM424" s="46" t="s">
        <v>1197</v>
      </c>
      <c r="AN424" s="46" t="s">
        <v>1198</v>
      </c>
      <c r="AO424" s="46" t="s">
        <v>1199</v>
      </c>
      <c r="AP424" s="46" t="s">
        <v>1200</v>
      </c>
      <c r="AQ424" s="46" t="s">
        <v>1201</v>
      </c>
      <c r="AR424" s="46" t="s">
        <v>1202</v>
      </c>
      <c r="AS424" s="46" t="s">
        <v>1203</v>
      </c>
      <c r="AT424" s="46" t="s">
        <v>1204</v>
      </c>
      <c r="AU424" s="46" t="s">
        <v>1205</v>
      </c>
      <c r="AV424" s="46" t="s">
        <v>1206</v>
      </c>
      <c r="AW424" s="46" t="s">
        <v>1125</v>
      </c>
      <c r="AX424" s="46" t="s">
        <v>1126</v>
      </c>
      <c r="AY424" s="46" t="s">
        <v>1127</v>
      </c>
      <c r="AZ424" s="46" t="s">
        <v>1128</v>
      </c>
      <c r="BA424" s="46" t="s">
        <v>1129</v>
      </c>
      <c r="BB424" s="46" t="s">
        <v>1140</v>
      </c>
      <c r="BC424" s="46" t="s">
        <v>1141</v>
      </c>
      <c r="BD424" s="46" t="s">
        <v>1142</v>
      </c>
      <c r="BE424" s="46" t="s">
        <v>1143</v>
      </c>
      <c r="BF424" s="46" t="s">
        <v>1144</v>
      </c>
      <c r="BG424" s="46" t="s">
        <v>1145</v>
      </c>
      <c r="BH424" s="46" t="s">
        <v>1146</v>
      </c>
      <c r="BI424" s="46" t="s">
        <v>1147</v>
      </c>
      <c r="BJ424" s="46" t="s">
        <v>1148</v>
      </c>
      <c r="BK424" s="46" t="s">
        <v>1149</v>
      </c>
      <c r="BL424" s="46" t="s">
        <v>1150</v>
      </c>
      <c r="BM424" s="46" t="s">
        <v>1151</v>
      </c>
      <c r="BN424" s="46" t="s">
        <v>1152</v>
      </c>
      <c r="BO424" s="46" t="s">
        <v>1153</v>
      </c>
      <c r="BP424" s="46" t="s">
        <v>1154</v>
      </c>
      <c r="BQ424" s="46" t="s">
        <v>1155</v>
      </c>
      <c r="BR424" s="46" t="s">
        <v>1156</v>
      </c>
      <c r="BS424" s="46" t="s">
        <v>1157</v>
      </c>
      <c r="BT424" s="46" t="s">
        <v>1158</v>
      </c>
      <c r="BU424" s="46" t="s">
        <v>1159</v>
      </c>
      <c r="BV424" s="46" t="s">
        <v>1102</v>
      </c>
      <c r="BW424" s="46" t="s">
        <v>1103</v>
      </c>
      <c r="BX424" s="46" t="s">
        <v>1104</v>
      </c>
      <c r="BY424" s="46" t="s">
        <v>1105</v>
      </c>
      <c r="BZ424" s="46" t="s">
        <v>1119</v>
      </c>
      <c r="CA424" s="46" t="s">
        <v>1211</v>
      </c>
      <c r="CB424" s="46" t="s">
        <v>1212</v>
      </c>
      <c r="CC424" s="46" t="s">
        <v>1213</v>
      </c>
      <c r="CD424" s="46" t="s">
        <v>1214</v>
      </c>
      <c r="CE424" s="46" t="s">
        <v>1215</v>
      </c>
      <c r="CF424" s="46" t="s">
        <v>1216</v>
      </c>
      <c r="CG424" s="46" t="s">
        <v>1217</v>
      </c>
      <c r="CH424" s="46" t="s">
        <v>1218</v>
      </c>
      <c r="CI424" s="46" t="s">
        <v>1219</v>
      </c>
      <c r="CJ424" s="46" t="s">
        <v>1220</v>
      </c>
      <c r="CK424" s="46" t="s">
        <v>1221</v>
      </c>
      <c r="CL424" s="46" t="s">
        <v>1222</v>
      </c>
      <c r="CM424" s="46" t="s">
        <v>1223</v>
      </c>
      <c r="CN424" s="46" t="s">
        <v>1224</v>
      </c>
      <c r="CO424" s="46" t="s">
        <v>1225</v>
      </c>
      <c r="CP424" s="46" t="s">
        <v>1226</v>
      </c>
      <c r="CQ424" s="46" t="s">
        <v>1227</v>
      </c>
      <c r="CR424" s="46" t="s">
        <v>1228</v>
      </c>
      <c r="CS424" s="46" t="s">
        <v>1229</v>
      </c>
      <c r="CT424" s="46" t="s">
        <v>1230</v>
      </c>
      <c r="CU424" s="46" t="s">
        <v>1130</v>
      </c>
      <c r="CV424" s="46" t="s">
        <v>1131</v>
      </c>
      <c r="CW424" s="46" t="s">
        <v>1132</v>
      </c>
      <c r="CX424" s="46" t="s">
        <v>1133</v>
      </c>
      <c r="CY424" s="46" t="s">
        <v>1134</v>
      </c>
      <c r="CZ424" s="46" t="s">
        <v>1235</v>
      </c>
      <c r="DA424" s="46" t="s">
        <v>1236</v>
      </c>
      <c r="DB424" s="46" t="s">
        <v>1237</v>
      </c>
      <c r="DC424" s="46" t="s">
        <v>1238</v>
      </c>
      <c r="DD424" s="46" t="s">
        <v>1239</v>
      </c>
      <c r="DE424" s="46" t="s">
        <v>1240</v>
      </c>
      <c r="DF424" s="46" t="s">
        <v>1241</v>
      </c>
      <c r="DG424" s="46" t="s">
        <v>1242</v>
      </c>
      <c r="DH424" s="46" t="s">
        <v>1243</v>
      </c>
      <c r="DI424" s="46" t="s">
        <v>1244</v>
      </c>
      <c r="DJ424" s="46" t="s">
        <v>1245</v>
      </c>
      <c r="DK424" s="46" t="s">
        <v>1246</v>
      </c>
      <c r="DL424" s="46" t="s">
        <v>1247</v>
      </c>
      <c r="DM424" s="46" t="s">
        <v>1248</v>
      </c>
      <c r="DN424" s="46" t="s">
        <v>1249</v>
      </c>
      <c r="DO424" s="46" t="s">
        <v>1250</v>
      </c>
      <c r="DP424" s="46" t="s">
        <v>1251</v>
      </c>
      <c r="DQ424" s="46" t="s">
        <v>1252</v>
      </c>
      <c r="DR424" s="46" t="s">
        <v>1253</v>
      </c>
      <c r="DS424" s="46" t="s">
        <v>1254</v>
      </c>
      <c r="DT424" s="46" t="s">
        <v>1259</v>
      </c>
      <c r="DU424" s="46" t="s">
        <v>1260</v>
      </c>
      <c r="DV424" s="46" t="s">
        <v>1261</v>
      </c>
      <c r="DW424" s="46" t="s">
        <v>1262</v>
      </c>
      <c r="DX424" s="46" t="s">
        <v>1263</v>
      </c>
      <c r="DY424" s="46" t="s">
        <v>1264</v>
      </c>
      <c r="DZ424" s="46" t="s">
        <v>1265</v>
      </c>
      <c r="EA424" s="46" t="s">
        <v>1266</v>
      </c>
      <c r="EB424" s="46" t="s">
        <v>1267</v>
      </c>
      <c r="EC424" s="46" t="s">
        <v>1268</v>
      </c>
      <c r="ED424" s="46" t="s">
        <v>1269</v>
      </c>
      <c r="EE424" s="46" t="s">
        <v>1270</v>
      </c>
      <c r="EF424" s="46" t="s">
        <v>1271</v>
      </c>
      <c r="EG424" s="46" t="s">
        <v>1272</v>
      </c>
      <c r="EH424" s="46" t="s">
        <v>1273</v>
      </c>
      <c r="EI424" s="46" t="s">
        <v>1274</v>
      </c>
      <c r="EJ424" s="46" t="s">
        <v>1275</v>
      </c>
      <c r="EK424" s="46" t="s">
        <v>1276</v>
      </c>
      <c r="EL424" s="46" t="s">
        <v>1277</v>
      </c>
      <c r="EM424" s="46" t="s">
        <v>1278</v>
      </c>
      <c r="EN424" s="46" t="s">
        <v>1164</v>
      </c>
      <c r="EO424" s="46" t="s">
        <v>1165</v>
      </c>
      <c r="EP424" s="46" t="s">
        <v>1166</v>
      </c>
      <c r="EQ424" s="46" t="s">
        <v>1167</v>
      </c>
      <c r="ER424" s="46" t="s">
        <v>1168</v>
      </c>
      <c r="ES424" s="46" t="s">
        <v>1169</v>
      </c>
      <c r="ET424" s="46" t="s">
        <v>1982</v>
      </c>
      <c r="EU424" s="46" t="s">
        <v>1170</v>
      </c>
      <c r="EV424" s="46" t="s">
        <v>1171</v>
      </c>
      <c r="EW424" s="46" t="s">
        <v>1172</v>
      </c>
      <c r="EX424" s="46" t="s">
        <v>1173</v>
      </c>
      <c r="EY424" s="46" t="s">
        <v>1174</v>
      </c>
      <c r="EZ424" s="46" t="s">
        <v>1175</v>
      </c>
      <c r="FA424" s="46" t="s">
        <v>1176</v>
      </c>
      <c r="FB424" s="46" t="s">
        <v>1177</v>
      </c>
      <c r="FC424" s="46" t="s">
        <v>1178</v>
      </c>
      <c r="FD424" s="46" t="s">
        <v>1179</v>
      </c>
      <c r="FE424" s="46" t="s">
        <v>1180</v>
      </c>
      <c r="FF424" s="46" t="s">
        <v>1181</v>
      </c>
      <c r="FG424" s="46" t="s">
        <v>1182</v>
      </c>
      <c r="FH424" s="46" t="s">
        <v>1120</v>
      </c>
      <c r="FI424" s="46" t="s">
        <v>1121</v>
      </c>
      <c r="FJ424" s="46" t="s">
        <v>1122</v>
      </c>
      <c r="FK424" s="46" t="s">
        <v>1123</v>
      </c>
      <c r="FL424" s="46" t="s">
        <v>1124</v>
      </c>
      <c r="FM424" s="46" t="s">
        <v>1097</v>
      </c>
      <c r="FN424" s="46" t="s">
        <v>1098</v>
      </c>
      <c r="FO424" s="46" t="s">
        <v>1099</v>
      </c>
      <c r="FP424" s="46" t="s">
        <v>1100</v>
      </c>
      <c r="FQ424" s="46" t="s">
        <v>1101</v>
      </c>
      <c r="FR424" s="46" t="s">
        <v>1283</v>
      </c>
      <c r="FS424" s="46" t="s">
        <v>1284</v>
      </c>
      <c r="FT424" s="46" t="s">
        <v>148</v>
      </c>
      <c r="FU424" s="46" t="s">
        <v>149</v>
      </c>
      <c r="FV424" s="46" t="s">
        <v>150</v>
      </c>
      <c r="FW424" s="46" t="s">
        <v>1005</v>
      </c>
      <c r="FX424" s="46" t="s">
        <v>1006</v>
      </c>
      <c r="FY424" s="46" t="s">
        <v>1007</v>
      </c>
      <c r="FZ424" s="46" t="s">
        <v>1008</v>
      </c>
      <c r="GA424" s="46" t="s">
        <v>1009</v>
      </c>
      <c r="GB424" s="46" t="s">
        <v>1043</v>
      </c>
      <c r="GC424" s="46" t="s">
        <v>1044</v>
      </c>
      <c r="GD424" s="46" t="s">
        <v>1045</v>
      </c>
      <c r="GE424" s="46" t="s">
        <v>1046</v>
      </c>
      <c r="GF424" s="46" t="s">
        <v>1047</v>
      </c>
      <c r="GG424" s="46" t="s">
        <v>1048</v>
      </c>
      <c r="GH424" s="46" t="s">
        <v>1049</v>
      </c>
      <c r="GI424" s="46" t="s">
        <v>1050</v>
      </c>
      <c r="GJ424" s="46" t="s">
        <v>1051</v>
      </c>
      <c r="GK424" s="46" t="s">
        <v>1052</v>
      </c>
      <c r="GL424" s="46" t="s">
        <v>1053</v>
      </c>
      <c r="GM424" s="46" t="s">
        <v>1054</v>
      </c>
      <c r="GN424" s="46" t="s">
        <v>1055</v>
      </c>
      <c r="GO424" s="46" t="s">
        <v>1056</v>
      </c>
      <c r="GP424" s="46" t="s">
        <v>1057</v>
      </c>
      <c r="GQ424" s="46" t="s">
        <v>1058</v>
      </c>
      <c r="GR424" s="46" t="s">
        <v>1059</v>
      </c>
      <c r="GS424" s="46" t="s">
        <v>1060</v>
      </c>
      <c r="GT424" s="46" t="s">
        <v>1061</v>
      </c>
      <c r="GU424" s="46" t="s">
        <v>1062</v>
      </c>
      <c r="GV424" s="46" t="s">
        <v>1073</v>
      </c>
      <c r="GW424" s="46" t="s">
        <v>1074</v>
      </c>
      <c r="GX424" s="46" t="s">
        <v>1075</v>
      </c>
      <c r="GY424" s="46" t="s">
        <v>1076</v>
      </c>
      <c r="GZ424" s="46" t="s">
        <v>1077</v>
      </c>
      <c r="HA424" s="46" t="s">
        <v>1063</v>
      </c>
      <c r="HB424" s="46" t="s">
        <v>1064</v>
      </c>
      <c r="HC424" s="46" t="s">
        <v>1065</v>
      </c>
      <c r="HD424" s="46" t="s">
        <v>1066</v>
      </c>
      <c r="HE424" s="46" t="s">
        <v>1067</v>
      </c>
      <c r="HF424" s="46" t="s">
        <v>1017</v>
      </c>
      <c r="HG424" s="46" t="s">
        <v>1018</v>
      </c>
      <c r="HH424" s="46" t="s">
        <v>1019</v>
      </c>
      <c r="HI424" s="46" t="s">
        <v>1020</v>
      </c>
      <c r="HJ424" s="46" t="s">
        <v>1021</v>
      </c>
      <c r="HK424" s="46" t="s">
        <v>1022</v>
      </c>
      <c r="HL424" s="46" t="s">
        <v>1023</v>
      </c>
      <c r="HM424" s="46" t="s">
        <v>1024</v>
      </c>
      <c r="HN424" s="46" t="s">
        <v>1025</v>
      </c>
      <c r="HO424" s="46" t="s">
        <v>1026</v>
      </c>
      <c r="HP424" s="46" t="s">
        <v>1027</v>
      </c>
      <c r="HQ424" s="46" t="s">
        <v>1028</v>
      </c>
      <c r="HR424" s="46" t="s">
        <v>1029</v>
      </c>
      <c r="HS424" s="46" t="s">
        <v>1030</v>
      </c>
      <c r="HT424" s="46" t="s">
        <v>1031</v>
      </c>
      <c r="HU424" s="46" t="s">
        <v>1032</v>
      </c>
      <c r="HV424" s="46" t="s">
        <v>1033</v>
      </c>
      <c r="HW424" s="46" t="s">
        <v>1034</v>
      </c>
      <c r="HX424" s="46" t="s">
        <v>1035</v>
      </c>
      <c r="HY424" s="46" t="s">
        <v>1036</v>
      </c>
      <c r="HZ424" s="46" t="s">
        <v>1085</v>
      </c>
      <c r="IA424" s="46" t="s">
        <v>1086</v>
      </c>
      <c r="IB424" s="46" t="s">
        <v>1087</v>
      </c>
      <c r="IC424" s="46" t="s">
        <v>1088</v>
      </c>
      <c r="ID424" s="46" t="s">
        <v>1089</v>
      </c>
      <c r="IE424" s="46" t="s">
        <v>1011</v>
      </c>
      <c r="IF424" s="46" t="s">
        <v>1012</v>
      </c>
      <c r="IG424" s="46" t="s">
        <v>1013</v>
      </c>
      <c r="IH424" s="46" t="s">
        <v>1014</v>
      </c>
      <c r="II424" s="46" t="s">
        <v>1015</v>
      </c>
      <c r="IJ424" s="46" t="s">
        <v>1079</v>
      </c>
      <c r="IK424" s="46" t="s">
        <v>1080</v>
      </c>
      <c r="IL424" s="46" t="s">
        <v>1081</v>
      </c>
      <c r="IM424" s="46" t="s">
        <v>1082</v>
      </c>
      <c r="IN424" s="46" t="s">
        <v>1083</v>
      </c>
      <c r="IO424" s="46" t="s">
        <v>1286</v>
      </c>
      <c r="IP424" s="46" t="s">
        <v>1287</v>
      </c>
      <c r="IQ424" s="46" t="s">
        <v>290</v>
      </c>
      <c r="IR424" s="46" t="s">
        <v>291</v>
      </c>
      <c r="IS424" s="46" t="s">
        <v>292</v>
      </c>
      <c r="IT424" s="46" t="s">
        <v>913</v>
      </c>
      <c r="IU424" s="46" t="s">
        <v>906</v>
      </c>
      <c r="IV424" s="46" t="s">
        <v>907</v>
      </c>
      <c r="IW424" s="46" t="s">
        <v>908</v>
      </c>
      <c r="IX424" s="46" t="s">
        <v>909</v>
      </c>
      <c r="IY424" s="46" t="s">
        <v>322</v>
      </c>
      <c r="IZ424" s="46" t="s">
        <v>323</v>
      </c>
      <c r="JA424" s="46" t="s">
        <v>324</v>
      </c>
      <c r="JB424" s="46" t="s">
        <v>325</v>
      </c>
      <c r="JC424" s="46" t="s">
        <v>326</v>
      </c>
      <c r="JD424" s="46" t="s">
        <v>896</v>
      </c>
      <c r="JE424" s="46" t="s">
        <v>897</v>
      </c>
      <c r="JF424" s="46" t="s">
        <v>898</v>
      </c>
      <c r="JG424" s="46" t="s">
        <v>899</v>
      </c>
      <c r="JH424" s="46" t="s">
        <v>900</v>
      </c>
      <c r="JI424" s="46" t="s">
        <v>935</v>
      </c>
      <c r="JJ424" s="46" t="s">
        <v>936</v>
      </c>
      <c r="JK424" s="46" t="s">
        <v>937</v>
      </c>
      <c r="JL424" s="46" t="s">
        <v>938</v>
      </c>
      <c r="JM424" s="46" t="s">
        <v>939</v>
      </c>
      <c r="JN424" s="46" t="s">
        <v>940</v>
      </c>
      <c r="JO424" s="46" t="s">
        <v>941</v>
      </c>
      <c r="JP424" s="46" t="s">
        <v>942</v>
      </c>
      <c r="JQ424" s="46" t="s">
        <v>943</v>
      </c>
      <c r="JR424" s="46" t="s">
        <v>944</v>
      </c>
      <c r="JS424" s="46" t="s">
        <v>945</v>
      </c>
      <c r="JT424" s="46" t="s">
        <v>946</v>
      </c>
      <c r="JU424" s="46" t="s">
        <v>947</v>
      </c>
      <c r="JV424" s="46" t="s">
        <v>948</v>
      </c>
      <c r="JW424" s="46" t="s">
        <v>949</v>
      </c>
      <c r="JX424" s="46" t="s">
        <v>950</v>
      </c>
      <c r="JY424" s="46" t="s">
        <v>951</v>
      </c>
      <c r="JZ424" s="46" t="s">
        <v>952</v>
      </c>
      <c r="KA424" s="46" t="s">
        <v>953</v>
      </c>
      <c r="KB424" s="46" t="s">
        <v>954</v>
      </c>
      <c r="KC424" s="46" t="s">
        <v>959</v>
      </c>
      <c r="KD424" s="46" t="s">
        <v>960</v>
      </c>
      <c r="KE424" s="46" t="s">
        <v>961</v>
      </c>
      <c r="KF424" s="46" t="s">
        <v>962</v>
      </c>
      <c r="KG424" s="46" t="s">
        <v>963</v>
      </c>
      <c r="KH424" s="46" t="s">
        <v>964</v>
      </c>
      <c r="KI424" s="46" t="s">
        <v>965</v>
      </c>
      <c r="KJ424" s="46" t="s">
        <v>966</v>
      </c>
      <c r="KK424" s="46" t="s">
        <v>967</v>
      </c>
      <c r="KL424" s="46" t="s">
        <v>968</v>
      </c>
      <c r="KM424" s="46" t="s">
        <v>969</v>
      </c>
      <c r="KN424" s="46" t="s">
        <v>970</v>
      </c>
      <c r="KO424" s="46" t="s">
        <v>971</v>
      </c>
      <c r="KP424" s="46" t="s">
        <v>972</v>
      </c>
      <c r="KQ424" s="46" t="s">
        <v>973</v>
      </c>
      <c r="KR424" s="46" t="s">
        <v>974</v>
      </c>
      <c r="KS424" s="46" t="s">
        <v>975</v>
      </c>
      <c r="KT424" s="46" t="s">
        <v>976</v>
      </c>
      <c r="KU424" s="46" t="s">
        <v>977</v>
      </c>
      <c r="KV424" s="46" t="s">
        <v>978</v>
      </c>
      <c r="KW424" s="46" t="s">
        <v>335</v>
      </c>
      <c r="KX424" s="46" t="s">
        <v>334</v>
      </c>
      <c r="KY424" s="46" t="s">
        <v>333</v>
      </c>
      <c r="KZ424" s="46" t="s">
        <v>332</v>
      </c>
      <c r="LA424" s="46" t="s">
        <v>331</v>
      </c>
      <c r="LB424" s="46" t="s">
        <v>336</v>
      </c>
      <c r="LC424" s="46" t="s">
        <v>337</v>
      </c>
      <c r="LD424" s="46" t="s">
        <v>338</v>
      </c>
      <c r="LE424" s="46" t="s">
        <v>339</v>
      </c>
      <c r="LF424" s="46" t="s">
        <v>340</v>
      </c>
      <c r="LG424" s="46" t="s">
        <v>327</v>
      </c>
      <c r="LH424" s="46" t="s">
        <v>328</v>
      </c>
      <c r="LI424" s="46" t="s">
        <v>536</v>
      </c>
      <c r="LJ424" s="46" t="s">
        <v>537</v>
      </c>
      <c r="LK424" s="46" t="s">
        <v>538</v>
      </c>
      <c r="LL424" s="46" t="s">
        <v>901</v>
      </c>
      <c r="LM424" s="46" t="s">
        <v>902</v>
      </c>
      <c r="LN424" s="46" t="s">
        <v>903</v>
      </c>
      <c r="LO424" s="46" t="s">
        <v>904</v>
      </c>
      <c r="LP424" s="46" t="s">
        <v>905</v>
      </c>
      <c r="LQ424" s="46" t="s">
        <v>999</v>
      </c>
      <c r="LR424" s="46" t="s">
        <v>1000</v>
      </c>
      <c r="LS424" s="46" t="s">
        <v>1001</v>
      </c>
      <c r="LT424" s="46" t="s">
        <v>1002</v>
      </c>
      <c r="LU424" s="46" t="s">
        <v>1003</v>
      </c>
      <c r="LV424" s="46" t="s">
        <v>993</v>
      </c>
      <c r="LW424" s="46" t="s">
        <v>994</v>
      </c>
      <c r="LX424" s="46" t="s">
        <v>995</v>
      </c>
      <c r="LY424" s="46" t="s">
        <v>996</v>
      </c>
      <c r="LZ424" s="46" t="s">
        <v>997</v>
      </c>
      <c r="MA424" s="46" t="s">
        <v>986</v>
      </c>
      <c r="MB424" s="46" t="s">
        <v>987</v>
      </c>
      <c r="MC424" s="46" t="s">
        <v>988</v>
      </c>
      <c r="MD424" s="46" t="s">
        <v>989</v>
      </c>
      <c r="ME424" s="46" t="s">
        <v>990</v>
      </c>
      <c r="MF424" s="46" t="s">
        <v>1096</v>
      </c>
      <c r="MG424" s="46" t="s">
        <v>1207</v>
      </c>
      <c r="MH424" s="46" t="s">
        <v>1208</v>
      </c>
      <c r="MI424" s="46" t="s">
        <v>1209</v>
      </c>
      <c r="MJ424" s="46" t="s">
        <v>1210</v>
      </c>
      <c r="MK424" s="46" t="s">
        <v>1138</v>
      </c>
      <c r="ML424" s="46" t="s">
        <v>1160</v>
      </c>
      <c r="MM424" s="46" t="s">
        <v>1161</v>
      </c>
      <c r="MN424" s="46" t="s">
        <v>1162</v>
      </c>
      <c r="MO424" s="46" t="s">
        <v>1163</v>
      </c>
      <c r="MP424" s="46" t="s">
        <v>1136</v>
      </c>
      <c r="MQ424" s="46" t="s">
        <v>1231</v>
      </c>
      <c r="MR424" s="46" t="s">
        <v>1232</v>
      </c>
      <c r="MS424" s="46" t="s">
        <v>1233</v>
      </c>
      <c r="MT424" s="46" t="s">
        <v>1234</v>
      </c>
      <c r="MU424" s="46" t="s">
        <v>1139</v>
      </c>
      <c r="MV424" s="46" t="s">
        <v>1255</v>
      </c>
      <c r="MW424" s="46" t="s">
        <v>1256</v>
      </c>
      <c r="MX424" s="46" t="s">
        <v>1257</v>
      </c>
      <c r="MY424" s="46" t="s">
        <v>1258</v>
      </c>
      <c r="MZ424" s="46" t="s">
        <v>1279</v>
      </c>
      <c r="NA424" s="46" t="s">
        <v>1280</v>
      </c>
      <c r="NB424" s="46" t="s">
        <v>1281</v>
      </c>
      <c r="NC424" s="46" t="s">
        <v>1282</v>
      </c>
      <c r="ND424" s="46" t="s">
        <v>1183</v>
      </c>
      <c r="NE424" s="46" t="s">
        <v>1184</v>
      </c>
      <c r="NF424" s="46" t="s">
        <v>1185</v>
      </c>
      <c r="NG424" s="46" t="s">
        <v>1186</v>
      </c>
      <c r="NH424" s="46" t="s">
        <v>1137</v>
      </c>
      <c r="NI424" s="46" t="s">
        <v>1135</v>
      </c>
      <c r="NJ424" s="46" t="s">
        <v>1285</v>
      </c>
      <c r="NK424" s="46" t="s">
        <v>1010</v>
      </c>
      <c r="NL424" s="46" t="s">
        <v>1068</v>
      </c>
      <c r="NM424" s="46" t="s">
        <v>1069</v>
      </c>
      <c r="NN424" s="46" t="s">
        <v>1070</v>
      </c>
      <c r="NO424" s="46" t="s">
        <v>1071</v>
      </c>
      <c r="NP424" s="46" t="s">
        <v>1078</v>
      </c>
      <c r="NQ424" s="46" t="s">
        <v>1072</v>
      </c>
      <c r="NR424" s="46" t="s">
        <v>1037</v>
      </c>
      <c r="NS424" s="46" t="s">
        <v>1038</v>
      </c>
      <c r="NT424" s="46" t="s">
        <v>1039</v>
      </c>
      <c r="NU424" s="46" t="s">
        <v>1040</v>
      </c>
      <c r="NV424" s="46" t="s">
        <v>1090</v>
      </c>
      <c r="NW424" s="46" t="s">
        <v>1016</v>
      </c>
      <c r="NX424" s="46" t="s">
        <v>1084</v>
      </c>
      <c r="NY424" s="46" t="s">
        <v>1288</v>
      </c>
      <c r="NZ424" s="46" t="s">
        <v>912</v>
      </c>
      <c r="OA424" s="46" t="s">
        <v>321</v>
      </c>
      <c r="OB424" s="46" t="s">
        <v>910</v>
      </c>
      <c r="OC424" s="46" t="s">
        <v>955</v>
      </c>
      <c r="OD424" s="46" t="s">
        <v>956</v>
      </c>
      <c r="OE424" s="46" t="s">
        <v>957</v>
      </c>
      <c r="OF424" s="46" t="s">
        <v>958</v>
      </c>
      <c r="OG424" s="46" t="s">
        <v>979</v>
      </c>
      <c r="OH424" s="46" t="s">
        <v>980</v>
      </c>
      <c r="OI424" s="46" t="s">
        <v>981</v>
      </c>
      <c r="OJ424" s="46" t="s">
        <v>982</v>
      </c>
      <c r="OK424" s="46" t="s">
        <v>330</v>
      </c>
      <c r="OL424" s="46" t="s">
        <v>341</v>
      </c>
      <c r="OM424" s="46" t="s">
        <v>329</v>
      </c>
      <c r="ON424" s="46" t="s">
        <v>911</v>
      </c>
      <c r="OO424" s="46" t="s">
        <v>1004</v>
      </c>
      <c r="OP424" s="46" t="s">
        <v>998</v>
      </c>
      <c r="OQ424" s="46" t="s">
        <v>991</v>
      </c>
      <c r="OU424" s="46" t="s">
        <v>2502</v>
      </c>
      <c r="OV424" s="46" t="s">
        <v>47</v>
      </c>
      <c r="OW424" s="46" t="s">
        <v>205</v>
      </c>
      <c r="OX424" s="46" t="s">
        <v>204</v>
      </c>
      <c r="OY424" s="46" t="s">
        <v>207</v>
      </c>
      <c r="OZ424" s="46" t="s">
        <v>208</v>
      </c>
      <c r="PA424" s="46" t="s">
        <v>2357</v>
      </c>
      <c r="PB424" s="46" t="s">
        <v>2313</v>
      </c>
      <c r="PC424" s="46" t="s">
        <v>2320</v>
      </c>
      <c r="PD424" s="46" t="s">
        <v>206</v>
      </c>
      <c r="PE424" s="46" t="s">
        <v>200</v>
      </c>
      <c r="PF424" s="46" t="s">
        <v>199</v>
      </c>
      <c r="PG424" s="46" t="s">
        <v>2323</v>
      </c>
      <c r="PH424" s="46" t="s">
        <v>202</v>
      </c>
      <c r="PI424" s="46" t="s">
        <v>201</v>
      </c>
      <c r="PJ424" s="46" t="s">
        <v>203</v>
      </c>
      <c r="PK424" s="46" t="s">
        <v>2311</v>
      </c>
      <c r="PL424" s="46" t="s">
        <v>2312</v>
      </c>
      <c r="PM424" s="46" t="s">
        <v>2322</v>
      </c>
      <c r="PN424" s="46" t="s">
        <v>2257</v>
      </c>
      <c r="PO424" s="46" t="s">
        <v>858</v>
      </c>
      <c r="PP424" s="46" t="s">
        <v>859</v>
      </c>
      <c r="PQ424" s="46" t="s">
        <v>860</v>
      </c>
      <c r="PR424" s="46" t="s">
        <v>861</v>
      </c>
      <c r="PS424" s="46" t="s">
        <v>862</v>
      </c>
      <c r="PT424" s="46" t="s">
        <v>727</v>
      </c>
      <c r="PU424" s="46" t="s">
        <v>728</v>
      </c>
      <c r="PV424" s="46" t="s">
        <v>729</v>
      </c>
      <c r="PW424" s="46" t="s">
        <v>730</v>
      </c>
      <c r="PX424" s="46" t="s">
        <v>2305</v>
      </c>
      <c r="PY424" s="46" t="s">
        <v>759</v>
      </c>
      <c r="PZ424" s="46" t="s">
        <v>760</v>
      </c>
      <c r="QA424" s="46" t="s">
        <v>761</v>
      </c>
      <c r="QB424" s="46" t="s">
        <v>762</v>
      </c>
      <c r="QC424" s="46" t="s">
        <v>763</v>
      </c>
      <c r="QD424" s="46" t="s">
        <v>801</v>
      </c>
      <c r="QE424" s="46" t="s">
        <v>802</v>
      </c>
      <c r="QF424" s="46" t="s">
        <v>803</v>
      </c>
      <c r="QG424" s="46" t="s">
        <v>804</v>
      </c>
      <c r="QH424" s="46" t="s">
        <v>805</v>
      </c>
      <c r="QI424" s="46" t="s">
        <v>765</v>
      </c>
      <c r="QJ424" s="46" t="s">
        <v>766</v>
      </c>
      <c r="QK424" s="46" t="s">
        <v>767</v>
      </c>
      <c r="QL424" s="46" t="s">
        <v>768</v>
      </c>
      <c r="QM424" s="46" t="s">
        <v>769</v>
      </c>
      <c r="QN424" s="46" t="s">
        <v>777</v>
      </c>
      <c r="QO424" s="46" t="s">
        <v>779</v>
      </c>
      <c r="QP424" s="46" t="s">
        <v>781</v>
      </c>
      <c r="QQ424" s="46" t="s">
        <v>783</v>
      </c>
      <c r="QR424" s="46" t="s">
        <v>785</v>
      </c>
      <c r="QS424" s="46" t="s">
        <v>789</v>
      </c>
      <c r="QT424" s="46" t="s">
        <v>791</v>
      </c>
      <c r="QU424" s="46" t="s">
        <v>793</v>
      </c>
      <c r="QV424" s="46" t="s">
        <v>795</v>
      </c>
      <c r="QW424" s="46" t="s">
        <v>797</v>
      </c>
      <c r="QX424" s="46" t="s">
        <v>877</v>
      </c>
      <c r="QY424" s="46" t="s">
        <v>878</v>
      </c>
      <c r="QZ424" s="46" t="s">
        <v>879</v>
      </c>
      <c r="RA424" s="46" t="s">
        <v>883</v>
      </c>
      <c r="RB424" s="46" t="s">
        <v>881</v>
      </c>
      <c r="RC424" s="46" t="s">
        <v>882</v>
      </c>
      <c r="RD424" s="46" t="s">
        <v>918</v>
      </c>
      <c r="RE424" s="46" t="s">
        <v>992</v>
      </c>
      <c r="RF424" s="46" t="s">
        <v>2461</v>
      </c>
      <c r="RG424" s="46" t="s">
        <v>1108</v>
      </c>
      <c r="RH424" s="46" t="s">
        <v>2462</v>
      </c>
      <c r="RI424" s="46" t="s">
        <v>1106</v>
      </c>
      <c r="RJ424" s="46" t="s">
        <v>1107</v>
      </c>
      <c r="RK424" s="46" t="s">
        <v>1118</v>
      </c>
      <c r="RL424" s="46" t="s">
        <v>1110</v>
      </c>
      <c r="RM424" s="46" t="s">
        <v>1109</v>
      </c>
      <c r="RN424" s="46" t="s">
        <v>812</v>
      </c>
      <c r="RO424" s="46" t="s">
        <v>813</v>
      </c>
      <c r="RP424" s="46" t="s">
        <v>814</v>
      </c>
      <c r="RQ424" s="46" t="s">
        <v>815</v>
      </c>
      <c r="RR424" s="46" t="s">
        <v>816</v>
      </c>
      <c r="RS424" s="46" t="s">
        <v>2245</v>
      </c>
      <c r="RT424" s="46" t="s">
        <v>843</v>
      </c>
      <c r="RU424" s="46" t="s">
        <v>845</v>
      </c>
      <c r="RV424" s="46" t="s">
        <v>835</v>
      </c>
      <c r="RW424" s="46" t="s">
        <v>837</v>
      </c>
      <c r="RX424" s="46" t="s">
        <v>827</v>
      </c>
      <c r="RY424" s="46" t="s">
        <v>829</v>
      </c>
      <c r="RZ424" s="46" t="s">
        <v>824</v>
      </c>
      <c r="SA424" s="46" t="s">
        <v>825</v>
      </c>
      <c r="SB424" s="46" t="s">
        <v>851</v>
      </c>
      <c r="SC424" s="46" t="s">
        <v>853</v>
      </c>
      <c r="SD424" s="46" t="s">
        <v>811</v>
      </c>
      <c r="SE424" s="46" t="s">
        <v>809</v>
      </c>
      <c r="SF424" s="46" t="s">
        <v>810</v>
      </c>
      <c r="SG424" s="46" t="s">
        <v>2244</v>
      </c>
      <c r="SH424" s="46" t="s">
        <v>2243</v>
      </c>
      <c r="SI424" s="46" t="s">
        <v>807</v>
      </c>
      <c r="SJ424" s="46" t="s">
        <v>808</v>
      </c>
      <c r="SK424" s="46" t="s">
        <v>842</v>
      </c>
      <c r="SL424" s="46" t="s">
        <v>844</v>
      </c>
      <c r="SM424" s="46" t="s">
        <v>846</v>
      </c>
      <c r="SN424" s="46" t="s">
        <v>847</v>
      </c>
      <c r="SO424" s="46" t="s">
        <v>848</v>
      </c>
      <c r="SP424" s="46" t="s">
        <v>834</v>
      </c>
      <c r="SQ424" s="46" t="s">
        <v>836</v>
      </c>
      <c r="SR424" s="46" t="s">
        <v>838</v>
      </c>
      <c r="SS424" s="46" t="s">
        <v>839</v>
      </c>
      <c r="ST424" s="46" t="s">
        <v>840</v>
      </c>
      <c r="SU424" s="46" t="s">
        <v>826</v>
      </c>
      <c r="SV424" s="46" t="s">
        <v>828</v>
      </c>
      <c r="SW424" s="46" t="s">
        <v>830</v>
      </c>
      <c r="SX424" s="46" t="s">
        <v>831</v>
      </c>
      <c r="SY424" s="46" t="s">
        <v>832</v>
      </c>
      <c r="SZ424" s="46" t="s">
        <v>818</v>
      </c>
      <c r="TA424" s="46" t="s">
        <v>819</v>
      </c>
      <c r="TB424" s="46" t="s">
        <v>820</v>
      </c>
      <c r="TC424" s="46" t="s">
        <v>821</v>
      </c>
      <c r="TD424" s="46" t="s">
        <v>822</v>
      </c>
      <c r="TE424" s="46" t="s">
        <v>850</v>
      </c>
      <c r="TF424" s="46" t="s">
        <v>852</v>
      </c>
      <c r="TG424" s="46" t="s">
        <v>854</v>
      </c>
      <c r="TH424" s="46" t="s">
        <v>855</v>
      </c>
      <c r="TI424" s="46" t="s">
        <v>856</v>
      </c>
      <c r="TJ424" s="46" t="s">
        <v>771</v>
      </c>
      <c r="TK424" s="46" t="s">
        <v>772</v>
      </c>
      <c r="TL424" s="46" t="s">
        <v>773</v>
      </c>
      <c r="TM424" s="46" t="s">
        <v>774</v>
      </c>
      <c r="TN424" s="46" t="s">
        <v>775</v>
      </c>
      <c r="TO424" s="46" t="s">
        <v>778</v>
      </c>
      <c r="TP424" s="46" t="s">
        <v>780</v>
      </c>
      <c r="TQ424" s="46" t="s">
        <v>782</v>
      </c>
      <c r="TR424" s="46" t="s">
        <v>784</v>
      </c>
      <c r="TS424" s="46" t="s">
        <v>786</v>
      </c>
      <c r="TT424" s="46" t="s">
        <v>790</v>
      </c>
      <c r="TU424" s="46" t="s">
        <v>792</v>
      </c>
      <c r="TV424" s="46" t="s">
        <v>794</v>
      </c>
      <c r="TW424" s="46" t="s">
        <v>796</v>
      </c>
      <c r="TX424" s="46" t="s">
        <v>798</v>
      </c>
      <c r="TY424" s="46" t="s">
        <v>753</v>
      </c>
      <c r="TZ424" s="46" t="s">
        <v>754</v>
      </c>
      <c r="UA424" s="46" t="s">
        <v>755</v>
      </c>
      <c r="UB424" s="46" t="s">
        <v>756</v>
      </c>
      <c r="UC424" s="46" t="s">
        <v>757</v>
      </c>
      <c r="UD424" s="46" t="s">
        <v>748</v>
      </c>
      <c r="UE424" s="46" t="s">
        <v>747</v>
      </c>
      <c r="UF424" s="46" t="s">
        <v>749</v>
      </c>
      <c r="UG424" s="46" t="s">
        <v>750</v>
      </c>
      <c r="UH424" s="46" t="s">
        <v>751</v>
      </c>
      <c r="UI424" s="46" t="s">
        <v>694</v>
      </c>
      <c r="UJ424" s="46" t="s">
        <v>695</v>
      </c>
      <c r="UK424" s="46" t="s">
        <v>696</v>
      </c>
      <c r="UL424" s="46" t="s">
        <v>697</v>
      </c>
      <c r="UM424" s="46" t="s">
        <v>698</v>
      </c>
      <c r="UN424" s="46" t="s">
        <v>863</v>
      </c>
      <c r="UO424" s="46" t="s">
        <v>864</v>
      </c>
      <c r="UP424" s="46" t="s">
        <v>865</v>
      </c>
      <c r="UQ424" s="46" t="s">
        <v>866</v>
      </c>
      <c r="UR424" s="46" t="s">
        <v>867</v>
      </c>
      <c r="US424" s="46" t="s">
        <v>2473</v>
      </c>
      <c r="UT424" s="46" t="s">
        <v>2471</v>
      </c>
      <c r="UU424" s="46" t="s">
        <v>2474</v>
      </c>
      <c r="UV424" s="46" t="s">
        <v>2341</v>
      </c>
      <c r="UW424" s="46" t="s">
        <v>2475</v>
      </c>
      <c r="UX424" s="46" t="s">
        <v>2340</v>
      </c>
      <c r="UY424" s="46" t="s">
        <v>2344</v>
      </c>
      <c r="UZ424" s="46" t="s">
        <v>2342</v>
      </c>
      <c r="VA424" s="46" t="s">
        <v>917</v>
      </c>
      <c r="VB424" s="46" t="s">
        <v>2343</v>
      </c>
      <c r="VC424" s="46" t="s">
        <v>2472</v>
      </c>
      <c r="VD424" s="46" t="s">
        <v>873</v>
      </c>
      <c r="VE424" s="46" t="s">
        <v>876</v>
      </c>
      <c r="VF424" s="46" t="s">
        <v>874</v>
      </c>
      <c r="VG424" s="46" t="s">
        <v>875</v>
      </c>
      <c r="VH424" s="46" t="s">
        <v>914</v>
      </c>
      <c r="VI424" s="46" t="s">
        <v>893</v>
      </c>
      <c r="VJ424" s="46" t="s">
        <v>921</v>
      </c>
      <c r="VK424" s="46" t="s">
        <v>894</v>
      </c>
      <c r="VL424" s="46" t="s">
        <v>927</v>
      </c>
      <c r="VM424" s="46" t="s">
        <v>928</v>
      </c>
      <c r="VN424" s="46" t="s">
        <v>931</v>
      </c>
      <c r="VO424" s="46" t="s">
        <v>932</v>
      </c>
      <c r="VP424" s="46" t="s">
        <v>2463</v>
      </c>
      <c r="VQ424" s="46" t="s">
        <v>2464</v>
      </c>
      <c r="VR424" s="46" t="s">
        <v>2377</v>
      </c>
      <c r="VS424" s="46" t="s">
        <v>2378</v>
      </c>
      <c r="VT424" s="46" t="s">
        <v>2467</v>
      </c>
      <c r="VU424" s="46" t="s">
        <v>2468</v>
      </c>
      <c r="VV424" s="46" t="s">
        <v>2394</v>
      </c>
      <c r="VW424" s="46" t="s">
        <v>2400</v>
      </c>
      <c r="VX424" s="46" t="s">
        <v>895</v>
      </c>
      <c r="VY424" s="46" t="s">
        <v>922</v>
      </c>
      <c r="VZ424" s="46" t="s">
        <v>930</v>
      </c>
      <c r="WA424" s="46" t="s">
        <v>2374</v>
      </c>
      <c r="WB424" s="46" t="s">
        <v>2375</v>
      </c>
      <c r="WC424" s="46" t="s">
        <v>2376</v>
      </c>
      <c r="WD424" s="46" t="s">
        <v>2399</v>
      </c>
      <c r="WE424" s="46" t="s">
        <v>2395</v>
      </c>
      <c r="WF424" s="46" t="s">
        <v>2398</v>
      </c>
      <c r="WG424" s="46" t="s">
        <v>2396</v>
      </c>
      <c r="WH424" s="46" t="s">
        <v>2397</v>
      </c>
      <c r="WI424" s="46" t="s">
        <v>2465</v>
      </c>
      <c r="WJ424" s="46" t="s">
        <v>2466</v>
      </c>
      <c r="WK424" s="46" t="s">
        <v>2469</v>
      </c>
      <c r="WL424" s="46" t="s">
        <v>2470</v>
      </c>
      <c r="WM424" s="46" t="s">
        <v>688</v>
      </c>
      <c r="WN424" s="46" t="s">
        <v>689</v>
      </c>
      <c r="WO424" s="46" t="s">
        <v>690</v>
      </c>
      <c r="WP424" s="46" t="s">
        <v>691</v>
      </c>
      <c r="WQ424" s="46" t="s">
        <v>692</v>
      </c>
      <c r="WR424" s="46" t="s">
        <v>741</v>
      </c>
      <c r="WS424" s="46" t="s">
        <v>742</v>
      </c>
      <c r="WT424" s="46" t="s">
        <v>743</v>
      </c>
      <c r="WU424" s="46" t="s">
        <v>744</v>
      </c>
      <c r="WV424" s="46" t="s">
        <v>745</v>
      </c>
      <c r="WW424" s="46" t="s">
        <v>1113</v>
      </c>
      <c r="WX424" s="46" t="s">
        <v>1114</v>
      </c>
      <c r="WY424" s="46" t="s">
        <v>1115</v>
      </c>
      <c r="WZ424" s="46" t="s">
        <v>288</v>
      </c>
      <c r="XA424" s="46" t="s">
        <v>1116</v>
      </c>
      <c r="XB424" s="46" t="s">
        <v>682</v>
      </c>
      <c r="XC424" s="46" t="s">
        <v>683</v>
      </c>
      <c r="XD424" s="46" t="s">
        <v>684</v>
      </c>
      <c r="XE424" s="46" t="s">
        <v>685</v>
      </c>
      <c r="XF424" s="46" t="s">
        <v>686</v>
      </c>
      <c r="XG424" s="46" t="s">
        <v>715</v>
      </c>
      <c r="XH424" s="46" t="s">
        <v>716</v>
      </c>
      <c r="XI424" s="46" t="s">
        <v>717</v>
      </c>
      <c r="XJ424" s="46" t="s">
        <v>718</v>
      </c>
      <c r="XK424" s="46" t="s">
        <v>719</v>
      </c>
      <c r="XL424" s="46" t="s">
        <v>721</v>
      </c>
      <c r="XM424" s="46" t="s">
        <v>722</v>
      </c>
      <c r="XN424" s="46" t="s">
        <v>723</v>
      </c>
      <c r="XO424" s="46" t="s">
        <v>724</v>
      </c>
      <c r="XP424" s="46" t="s">
        <v>725</v>
      </c>
      <c r="XQ424" s="46" t="s">
        <v>868</v>
      </c>
      <c r="XR424" s="46" t="s">
        <v>869</v>
      </c>
      <c r="XS424" s="46" t="s">
        <v>870</v>
      </c>
      <c r="XT424" s="46" t="s">
        <v>871</v>
      </c>
      <c r="XU424" s="46" t="s">
        <v>934</v>
      </c>
      <c r="XV424" s="46" t="s">
        <v>884</v>
      </c>
      <c r="XW424" s="46" t="s">
        <v>885</v>
      </c>
      <c r="XX424" s="46" t="s">
        <v>886</v>
      </c>
      <c r="XY424" s="46" t="s">
        <v>888</v>
      </c>
      <c r="XZ424" s="46" t="s">
        <v>889</v>
      </c>
      <c r="YA424" s="46" t="s">
        <v>890</v>
      </c>
      <c r="YB424" s="46" t="s">
        <v>347</v>
      </c>
      <c r="YC424" s="46" t="s">
        <v>342</v>
      </c>
      <c r="YD424" s="46" t="s">
        <v>343</v>
      </c>
      <c r="YE424" s="46" t="s">
        <v>344</v>
      </c>
      <c r="YF424" s="46" t="s">
        <v>2601</v>
      </c>
      <c r="YG424" s="46" t="s">
        <v>2602</v>
      </c>
      <c r="YH424" s="46" t="s">
        <v>2603</v>
      </c>
      <c r="YI424" s="46" t="s">
        <v>2604</v>
      </c>
      <c r="YJ424" s="46" t="s">
        <v>739</v>
      </c>
      <c r="YK424" s="46" t="s">
        <v>2518</v>
      </c>
      <c r="YL424" s="46" t="s">
        <v>2519</v>
      </c>
      <c r="YM424" s="46" t="s">
        <v>2517</v>
      </c>
      <c r="YN424" s="46" t="s">
        <v>2516</v>
      </c>
      <c r="YO424" s="46" t="s">
        <v>700</v>
      </c>
      <c r="YP424" s="46" t="s">
        <v>2515</v>
      </c>
      <c r="YQ424" s="46" t="s">
        <v>708</v>
      </c>
      <c r="YR424" s="46" t="s">
        <v>2514</v>
      </c>
      <c r="YS424" s="46" t="s">
        <v>2513</v>
      </c>
      <c r="YT424" s="46" t="s">
        <v>707</v>
      </c>
      <c r="YU424" s="46" t="s">
        <v>2608</v>
      </c>
      <c r="YV424" s="46" t="s">
        <v>2609</v>
      </c>
      <c r="YW424" s="46" t="s">
        <v>2610</v>
      </c>
      <c r="YX424" s="46" t="s">
        <v>2611</v>
      </c>
      <c r="YY424" s="46" t="s">
        <v>713</v>
      </c>
      <c r="YZ424" s="46" t="s">
        <v>2612</v>
      </c>
      <c r="ZA424" s="46" t="s">
        <v>2613</v>
      </c>
      <c r="ZB424" s="46" t="s">
        <v>2614</v>
      </c>
      <c r="ZC424" s="46" t="s">
        <v>2615</v>
      </c>
      <c r="ZD424" s="46" t="s">
        <v>2504</v>
      </c>
      <c r="ZE424" s="46" t="s">
        <v>2616</v>
      </c>
      <c r="ZF424" s="46" t="s">
        <v>2617</v>
      </c>
      <c r="ZG424" s="46" t="s">
        <v>2618</v>
      </c>
      <c r="ZH424" s="46" t="s">
        <v>2619</v>
      </c>
      <c r="ZI424" s="46" t="s">
        <v>711</v>
      </c>
      <c r="ZJ424" s="46" t="s">
        <v>2512</v>
      </c>
      <c r="ZK424" s="46" t="s">
        <v>2511</v>
      </c>
      <c r="ZL424" s="46" t="s">
        <v>2510</v>
      </c>
      <c r="ZM424" s="46" t="s">
        <v>2509</v>
      </c>
      <c r="ZN424" s="46" t="s">
        <v>702</v>
      </c>
      <c r="ZO424" s="46" t="s">
        <v>2620</v>
      </c>
      <c r="ZP424" s="46" t="s">
        <v>2621</v>
      </c>
      <c r="ZQ424" s="46" t="s">
        <v>2622</v>
      </c>
      <c r="ZR424" s="46" t="s">
        <v>2623</v>
      </c>
      <c r="ZS424" s="46" t="s">
        <v>2624</v>
      </c>
      <c r="ZT424" s="46" t="s">
        <v>2508</v>
      </c>
      <c r="ZU424" s="46" t="s">
        <v>2507</v>
      </c>
      <c r="ZV424" s="46" t="s">
        <v>2506</v>
      </c>
      <c r="ZW424" s="46" t="s">
        <v>2505</v>
      </c>
      <c r="ZX424" s="46" t="s">
        <v>705</v>
      </c>
      <c r="ZY424" s="46" t="s">
        <v>2625</v>
      </c>
      <c r="ZZ424" s="46" t="s">
        <v>2626</v>
      </c>
      <c r="AAA424" s="46" t="s">
        <v>2627</v>
      </c>
      <c r="AAB424" s="46" t="s">
        <v>2628</v>
      </c>
      <c r="AAC424" s="46" t="s">
        <v>2629</v>
      </c>
      <c r="AAD424" s="46" t="s">
        <v>2630</v>
      </c>
      <c r="AAE424" s="46" t="s">
        <v>2631</v>
      </c>
      <c r="AAF424" s="46" t="s">
        <v>2632</v>
      </c>
      <c r="AAG424" s="46" t="s">
        <v>2633</v>
      </c>
      <c r="AAH424" s="46" t="s">
        <v>2634</v>
      </c>
      <c r="AAI424" s="46" t="s">
        <v>2635</v>
      </c>
      <c r="AAJ424" s="46" t="s">
        <v>2636</v>
      </c>
      <c r="AAK424" s="46" t="s">
        <v>731</v>
      </c>
      <c r="AAL424" s="46" t="s">
        <v>732</v>
      </c>
      <c r="AAM424" s="46" t="s">
        <v>733</v>
      </c>
      <c r="AAN424" s="46" t="s">
        <v>734</v>
      </c>
      <c r="AAO424" s="46" t="s">
        <v>735</v>
      </c>
      <c r="AAP424" s="46" t="s">
        <v>737</v>
      </c>
      <c r="AAQ424" s="46" t="s">
        <v>2642</v>
      </c>
      <c r="AAR424" s="46" t="s">
        <v>2607</v>
      </c>
      <c r="AAS424" s="46" t="s">
        <v>2606</v>
      </c>
      <c r="AAT424" s="46" t="s">
        <v>2605</v>
      </c>
      <c r="AAU424" s="46" t="s">
        <v>2308</v>
      </c>
      <c r="AAV424" s="46" t="s">
        <v>2255</v>
      </c>
      <c r="AAW424" s="46" t="s">
        <v>2246</v>
      </c>
      <c r="AAX424" s="46" t="s">
        <v>738</v>
      </c>
      <c r="AAY424" s="46" t="s">
        <v>740</v>
      </c>
      <c r="AAZ424" s="46" t="s">
        <v>736</v>
      </c>
      <c r="ABA424" s="46" t="s">
        <v>706</v>
      </c>
      <c r="ABB424" s="46" t="s">
        <v>704</v>
      </c>
      <c r="ABC424" s="46" t="s">
        <v>703</v>
      </c>
      <c r="ABD424" s="46" t="s">
        <v>712</v>
      </c>
      <c r="ABE424" s="46" t="s">
        <v>710</v>
      </c>
      <c r="ABF424" s="46" t="s">
        <v>714</v>
      </c>
      <c r="ABG424" s="46" t="s">
        <v>709</v>
      </c>
      <c r="ABH424" s="46" t="s">
        <v>701</v>
      </c>
      <c r="ABI424" s="46" t="s">
        <v>764</v>
      </c>
      <c r="ABJ424" s="46" t="s">
        <v>806</v>
      </c>
      <c r="ABK424" s="46" t="s">
        <v>770</v>
      </c>
      <c r="ABL424" s="46" t="s">
        <v>787</v>
      </c>
      <c r="ABM424" s="46" t="s">
        <v>799</v>
      </c>
      <c r="ABN424" s="46" t="s">
        <v>880</v>
      </c>
      <c r="ABO424" s="46" t="s">
        <v>919</v>
      </c>
      <c r="ABP424" s="46" t="s">
        <v>920</v>
      </c>
      <c r="ABQ424" s="46" t="s">
        <v>1112</v>
      </c>
      <c r="ABR424" s="46" t="s">
        <v>1111</v>
      </c>
      <c r="ABS424" s="46" t="s">
        <v>2637</v>
      </c>
      <c r="ABT424" s="46" t="s">
        <v>817</v>
      </c>
      <c r="ABU424" s="46" t="s">
        <v>2254</v>
      </c>
      <c r="ABV424" s="46" t="s">
        <v>2253</v>
      </c>
      <c r="ABW424" s="46" t="s">
        <v>2252</v>
      </c>
      <c r="ABX424" s="46" t="s">
        <v>2251</v>
      </c>
      <c r="ABY424" s="46" t="s">
        <v>2250</v>
      </c>
      <c r="ABZ424" s="46" t="s">
        <v>2249</v>
      </c>
      <c r="ACA424" s="46" t="s">
        <v>2248</v>
      </c>
      <c r="ACB424" s="46" t="s">
        <v>2247</v>
      </c>
      <c r="ACC424" s="46" t="s">
        <v>849</v>
      </c>
      <c r="ACD424" s="46" t="s">
        <v>841</v>
      </c>
      <c r="ACE424" s="46" t="s">
        <v>833</v>
      </c>
      <c r="ACF424" s="46" t="s">
        <v>823</v>
      </c>
      <c r="ACG424" s="46" t="s">
        <v>857</v>
      </c>
      <c r="ACH424" s="46" t="s">
        <v>776</v>
      </c>
      <c r="ACI424" s="46" t="s">
        <v>788</v>
      </c>
      <c r="ACJ424" s="46" t="s">
        <v>800</v>
      </c>
      <c r="ACK424" s="46" t="s">
        <v>758</v>
      </c>
      <c r="ACL424" s="46" t="s">
        <v>752</v>
      </c>
      <c r="ACM424" s="46" t="s">
        <v>699</v>
      </c>
      <c r="ACN424" s="46" t="s">
        <v>2256</v>
      </c>
      <c r="ACO424" s="46" t="s">
        <v>916</v>
      </c>
      <c r="ACP424" s="46" t="s">
        <v>2345</v>
      </c>
      <c r="ACQ424" s="46" t="s">
        <v>2346</v>
      </c>
      <c r="ACR424" s="46" t="s">
        <v>915</v>
      </c>
      <c r="ACS424" s="46" t="s">
        <v>923</v>
      </c>
      <c r="ACT424" s="46" t="s">
        <v>925</v>
      </c>
      <c r="ACU424" s="46" t="s">
        <v>929</v>
      </c>
      <c r="ACV424" s="46" t="s">
        <v>933</v>
      </c>
      <c r="ACW424" s="46" t="s">
        <v>924</v>
      </c>
      <c r="ACX424" s="46" t="s">
        <v>926</v>
      </c>
      <c r="ACY424" s="46" t="s">
        <v>2638</v>
      </c>
      <c r="ACZ424" s="46" t="s">
        <v>693</v>
      </c>
      <c r="ADA424" s="46" t="s">
        <v>2639</v>
      </c>
      <c r="ADB424" s="46" t="s">
        <v>746</v>
      </c>
      <c r="ADC424" s="46" t="s">
        <v>1117</v>
      </c>
      <c r="ADD424" s="46" t="s">
        <v>687</v>
      </c>
      <c r="ADE424" s="46" t="s">
        <v>720</v>
      </c>
      <c r="ADF424" s="46" t="s">
        <v>726</v>
      </c>
      <c r="ADG424" s="46" t="s">
        <v>872</v>
      </c>
      <c r="ADH424" s="46" t="s">
        <v>887</v>
      </c>
      <c r="ADI424" s="46" t="s">
        <v>891</v>
      </c>
      <c r="ADJ424" s="46" t="s">
        <v>346</v>
      </c>
      <c r="ADK424" s="46" t="s">
        <v>345</v>
      </c>
    </row>
    <row r="425" spans="1:791" s="47" customFormat="1">
      <c r="A425" s="54" t="s">
        <v>92</v>
      </c>
      <c r="B425" s="47" t="s">
        <v>50</v>
      </c>
      <c r="C425" s="47" t="s">
        <v>51</v>
      </c>
      <c r="D425" s="47">
        <v>113.25228</v>
      </c>
      <c r="E425" s="47">
        <v>117.07024</v>
      </c>
      <c r="F425" s="47">
        <v>480.36698999999999</v>
      </c>
      <c r="G425" s="47">
        <v>486.04369000000003</v>
      </c>
      <c r="H425" s="47">
        <v>68.502252999999996</v>
      </c>
      <c r="I425" s="47">
        <v>28.915400999999999</v>
      </c>
      <c r="J425" s="47">
        <v>2.0904622000000002</v>
      </c>
      <c r="K425" s="47">
        <v>13.744168</v>
      </c>
      <c r="L425" s="47">
        <v>71.907752000000002</v>
      </c>
      <c r="M425" s="47">
        <v>28.915400999999999</v>
      </c>
      <c r="N425" s="47">
        <v>2.0904622000000002</v>
      </c>
      <c r="O425" s="47">
        <v>14.15662</v>
      </c>
      <c r="P425" s="47">
        <v>294.01814000000002</v>
      </c>
      <c r="Q425" s="47">
        <v>117.24203</v>
      </c>
      <c r="R425" s="47">
        <v>7.3528145</v>
      </c>
      <c r="S425" s="47">
        <v>61.754005999999997</v>
      </c>
      <c r="T425" s="47">
        <v>303.32373000000001</v>
      </c>
      <c r="U425" s="47">
        <v>113.82747000000001</v>
      </c>
      <c r="V425" s="47">
        <v>7.1384810999999999</v>
      </c>
      <c r="W425" s="47">
        <v>61.754005999999997</v>
      </c>
      <c r="X425" s="47">
        <v>837.83684000000005</v>
      </c>
      <c r="Y425" s="47">
        <v>410.85271</v>
      </c>
      <c r="Z425" s="47">
        <v>97.676045999999999</v>
      </c>
      <c r="AA425" s="47">
        <v>401.46292999999997</v>
      </c>
      <c r="AB425" s="47">
        <v>193.13811000000001</v>
      </c>
      <c r="AC425" s="47">
        <v>168.7107</v>
      </c>
      <c r="AD425" s="47">
        <v>51.406230999999998</v>
      </c>
      <c r="AE425" s="47">
        <v>6.5358701000000003</v>
      </c>
      <c r="AF425" s="47">
        <v>15.622995</v>
      </c>
      <c r="AG425" s="47">
        <v>29.677493999999999</v>
      </c>
      <c r="AH425" s="47">
        <v>149.62488999999999</v>
      </c>
      <c r="AI425" s="47">
        <v>50.854804999999999</v>
      </c>
      <c r="AJ425" s="47">
        <v>6.5358701000000003</v>
      </c>
      <c r="AK425" s="47">
        <v>15.622995</v>
      </c>
      <c r="AL425" s="47">
        <v>29.677493999999999</v>
      </c>
      <c r="AM425" s="47">
        <v>141.83936</v>
      </c>
      <c r="AN425" s="47">
        <v>50.890118000000001</v>
      </c>
      <c r="AO425" s="47">
        <v>6.5358701000000003</v>
      </c>
      <c r="AP425" s="47">
        <v>15.622995</v>
      </c>
      <c r="AQ425" s="47">
        <v>29.677493999999999</v>
      </c>
      <c r="AR425" s="47">
        <v>129.17386999999999</v>
      </c>
      <c r="AS425" s="47">
        <v>49.772325000000002</v>
      </c>
      <c r="AT425" s="47">
        <v>6.5358701000000003</v>
      </c>
      <c r="AU425" s="47">
        <v>15.622995</v>
      </c>
      <c r="AV425" s="47">
        <v>29.677493999999999</v>
      </c>
      <c r="AW425" s="47">
        <v>143.14660000000001</v>
      </c>
      <c r="AX425" s="47">
        <v>50.754230999999997</v>
      </c>
      <c r="AY425" s="47">
        <v>6.535857</v>
      </c>
      <c r="AZ425" s="47">
        <v>15.622964</v>
      </c>
      <c r="BA425" s="47">
        <v>29.677434999999999</v>
      </c>
      <c r="BB425" s="47">
        <v>523.72618</v>
      </c>
      <c r="BC425" s="47">
        <v>150.99027000000001</v>
      </c>
      <c r="BD425" s="47">
        <v>29.132532999999999</v>
      </c>
      <c r="BE425" s="47">
        <v>61.570194999999998</v>
      </c>
      <c r="BF425" s="47">
        <v>79.839161000000004</v>
      </c>
      <c r="BG425" s="47">
        <v>473.04307</v>
      </c>
      <c r="BH425" s="47">
        <v>148.80358000000001</v>
      </c>
      <c r="BI425" s="47">
        <v>29.132532999999999</v>
      </c>
      <c r="BJ425" s="47">
        <v>61.570194999999998</v>
      </c>
      <c r="BK425" s="47">
        <v>79.839161000000004</v>
      </c>
      <c r="BL425" s="47">
        <v>450.8374</v>
      </c>
      <c r="BM425" s="47">
        <v>148.45044999999999</v>
      </c>
      <c r="BN425" s="47">
        <v>29.132532999999999</v>
      </c>
      <c r="BO425" s="47">
        <v>61.570194999999998</v>
      </c>
      <c r="BP425" s="47">
        <v>79.839161000000004</v>
      </c>
      <c r="BQ425" s="47">
        <v>422.47690999999998</v>
      </c>
      <c r="BR425" s="47">
        <v>148.85791</v>
      </c>
      <c r="BS425" s="47">
        <v>29.132532999999999</v>
      </c>
      <c r="BT425" s="47">
        <v>61.570194999999998</v>
      </c>
      <c r="BU425" s="47">
        <v>79.839161000000004</v>
      </c>
      <c r="BV425" s="47">
        <v>460.61872</v>
      </c>
      <c r="BW425" s="47">
        <v>148.99634</v>
      </c>
      <c r="BX425" s="47">
        <v>29.132532999999999</v>
      </c>
      <c r="BY425" s="47">
        <v>61.570196000000003</v>
      </c>
      <c r="BZ425" s="47">
        <v>79.839161000000004</v>
      </c>
      <c r="CA425" s="47">
        <v>96.985410999999999</v>
      </c>
      <c r="CB425" s="47">
        <v>31.802078999999999</v>
      </c>
      <c r="CC425" s="47">
        <v>4.5804337999999998</v>
      </c>
      <c r="CD425" s="47">
        <v>11.071996</v>
      </c>
      <c r="CE425" s="47">
        <v>25.238289999999999</v>
      </c>
      <c r="CF425" s="47">
        <v>83.673772999999997</v>
      </c>
      <c r="CG425" s="47">
        <v>30.772569000000001</v>
      </c>
      <c r="CH425" s="47">
        <v>4.5804337999999998</v>
      </c>
      <c r="CI425" s="47">
        <v>11.071996</v>
      </c>
      <c r="CJ425" s="47">
        <v>25.238289999999999</v>
      </c>
      <c r="CK425" s="47">
        <v>80.120451000000003</v>
      </c>
      <c r="CL425" s="47">
        <v>30.739972999999999</v>
      </c>
      <c r="CM425" s="47">
        <v>4.5804337999999998</v>
      </c>
      <c r="CN425" s="47">
        <v>11.071996</v>
      </c>
      <c r="CO425" s="47">
        <v>25.238289999999999</v>
      </c>
      <c r="CP425" s="47">
        <v>72.195428000000007</v>
      </c>
      <c r="CQ425" s="47">
        <v>30.905671999999999</v>
      </c>
      <c r="CR425" s="47">
        <v>4.5804337999999998</v>
      </c>
      <c r="CS425" s="47">
        <v>11.071996</v>
      </c>
      <c r="CT425" s="47">
        <v>25.238289999999999</v>
      </c>
      <c r="CU425" s="47">
        <v>78.302520000000001</v>
      </c>
      <c r="CV425" s="47">
        <v>30.834472000000002</v>
      </c>
      <c r="CW425" s="47">
        <v>4.5804567</v>
      </c>
      <c r="CX425" s="47">
        <v>11.072051</v>
      </c>
      <c r="CY425" s="47">
        <v>25.238416000000001</v>
      </c>
      <c r="CZ425" s="47">
        <v>80.234983</v>
      </c>
      <c r="DA425" s="47">
        <v>24.845417000000001</v>
      </c>
      <c r="DB425" s="47">
        <v>4.1709228999999999</v>
      </c>
      <c r="DC425" s="47">
        <v>10.078598</v>
      </c>
      <c r="DD425" s="47">
        <v>23.576391999999998</v>
      </c>
      <c r="DE425" s="47">
        <v>70.530156000000005</v>
      </c>
      <c r="DF425" s="47">
        <v>24.029143000000001</v>
      </c>
      <c r="DG425" s="47">
        <v>4.1709228999999999</v>
      </c>
      <c r="DH425" s="47">
        <v>10.078598</v>
      </c>
      <c r="DI425" s="47">
        <v>23.576391999999998</v>
      </c>
      <c r="DJ425" s="47">
        <v>66.38749</v>
      </c>
      <c r="DK425" s="47">
        <v>23.929995000000002</v>
      </c>
      <c r="DL425" s="47">
        <v>4.1709228999999999</v>
      </c>
      <c r="DM425" s="47">
        <v>10.078598</v>
      </c>
      <c r="DN425" s="47">
        <v>23.576391999999998</v>
      </c>
      <c r="DO425" s="47">
        <v>59.190564999999999</v>
      </c>
      <c r="DP425" s="47">
        <v>24.303498000000001</v>
      </c>
      <c r="DQ425" s="47">
        <v>4.1709228999999999</v>
      </c>
      <c r="DR425" s="47">
        <v>10.078598</v>
      </c>
      <c r="DS425" s="47">
        <v>23.576391999999998</v>
      </c>
      <c r="DT425" s="47">
        <v>75.206187999999997</v>
      </c>
      <c r="DU425" s="47">
        <v>24.020994000000002</v>
      </c>
      <c r="DV425" s="47">
        <v>3.8892047000000001</v>
      </c>
      <c r="DW425" s="47">
        <v>9.3954337999999993</v>
      </c>
      <c r="DX425" s="47">
        <v>22.450900000000001</v>
      </c>
      <c r="DY425" s="47">
        <v>65.736231000000004</v>
      </c>
      <c r="DZ425" s="47">
        <v>23.579581000000001</v>
      </c>
      <c r="EA425" s="47">
        <v>2.8746171</v>
      </c>
      <c r="EB425" s="47">
        <v>6.9486311000000001</v>
      </c>
      <c r="EC425" s="47">
        <v>22.450900000000001</v>
      </c>
      <c r="ED425" s="47">
        <v>61.580685000000003</v>
      </c>
      <c r="EE425" s="47">
        <v>23.726265999999999</v>
      </c>
      <c r="EF425" s="47">
        <v>2.8746171</v>
      </c>
      <c r="EG425" s="47">
        <v>6.9486311000000001</v>
      </c>
      <c r="EH425" s="47">
        <v>22.450900000000001</v>
      </c>
      <c r="EI425" s="47">
        <v>55.809837999999999</v>
      </c>
      <c r="EJ425" s="47">
        <v>24.442034</v>
      </c>
      <c r="EK425" s="47">
        <v>2.8746171</v>
      </c>
      <c r="EL425" s="47">
        <v>6.9486311000000001</v>
      </c>
      <c r="EM425" s="47">
        <v>22.450900000000001</v>
      </c>
      <c r="EN425" s="47">
        <v>195.51510999999999</v>
      </c>
      <c r="EO425" s="47">
        <v>65.295107999999999</v>
      </c>
      <c r="EP425" s="47">
        <v>8.7242636999999998</v>
      </c>
      <c r="EQ425" s="47">
        <v>18.438309</v>
      </c>
      <c r="ER425" s="47">
        <v>37.796948999999998</v>
      </c>
      <c r="ES425" s="47">
        <v>172.4699</v>
      </c>
      <c r="ET425" s="47">
        <v>64.285971000000004</v>
      </c>
      <c r="EU425" s="47">
        <v>8.7242636999999998</v>
      </c>
      <c r="EV425" s="47">
        <v>18.438309</v>
      </c>
      <c r="EW425" s="47">
        <v>37.796948999999998</v>
      </c>
      <c r="EX425" s="47">
        <v>163.57157000000001</v>
      </c>
      <c r="EY425" s="47">
        <v>64.245225000000005</v>
      </c>
      <c r="EZ425" s="47">
        <v>8.7242636999999998</v>
      </c>
      <c r="FA425" s="47">
        <v>18.438309</v>
      </c>
      <c r="FB425" s="47">
        <v>37.796948999999998</v>
      </c>
      <c r="FC425" s="47">
        <v>149.52336</v>
      </c>
      <c r="FD425" s="47">
        <v>64.117554999999996</v>
      </c>
      <c r="FE425" s="47">
        <v>8.7242636999999998</v>
      </c>
      <c r="FF425" s="47">
        <v>18.438309</v>
      </c>
      <c r="FG425" s="47">
        <v>37.796948999999998</v>
      </c>
      <c r="FH425" s="47">
        <v>168.38865000000001</v>
      </c>
      <c r="FI425" s="47">
        <v>64.454986000000005</v>
      </c>
      <c r="FJ425" s="47">
        <v>8.7243248999999992</v>
      </c>
      <c r="FK425" s="47">
        <v>18.438438999999999</v>
      </c>
      <c r="FL425" s="47">
        <v>37.797213999999997</v>
      </c>
      <c r="FM425" s="47">
        <v>103.43492999999999</v>
      </c>
      <c r="FN425" s="47">
        <v>38.74494</v>
      </c>
      <c r="FO425" s="47">
        <v>5.4187703000000003</v>
      </c>
      <c r="FP425" s="47">
        <v>12.933073</v>
      </c>
      <c r="FQ425" s="47">
        <v>27.238036000000001</v>
      </c>
      <c r="FR425" s="47">
        <v>111.14897999999999</v>
      </c>
      <c r="FS425" s="47">
        <v>472.52249</v>
      </c>
      <c r="FT425" s="47">
        <v>6.4950209000000001</v>
      </c>
      <c r="FU425" s="47">
        <v>15.474081</v>
      </c>
      <c r="FV425" s="47">
        <v>43.901893000000001</v>
      </c>
      <c r="FW425" s="47">
        <v>27.505178999999998</v>
      </c>
      <c r="FX425" s="47">
        <v>13.384077</v>
      </c>
      <c r="FY425" s="47">
        <v>3.1820214</v>
      </c>
      <c r="FZ425" s="47">
        <v>13.078271000000001</v>
      </c>
      <c r="GA425" s="47">
        <v>6.6945058</v>
      </c>
      <c r="GB425" s="47">
        <v>248.79087999999999</v>
      </c>
      <c r="GC425" s="47">
        <v>61.861764000000001</v>
      </c>
      <c r="GD425" s="47">
        <v>1.94259</v>
      </c>
      <c r="GE425" s="47">
        <v>33.327340999999997</v>
      </c>
      <c r="GF425" s="47">
        <v>24.272181</v>
      </c>
      <c r="GG425" s="47">
        <v>229.48322999999999</v>
      </c>
      <c r="GH425" s="47">
        <v>64.447107000000003</v>
      </c>
      <c r="GI425" s="47">
        <v>1.94259</v>
      </c>
      <c r="GJ425" s="47">
        <v>33.327340999999997</v>
      </c>
      <c r="GK425" s="47">
        <v>24.272181</v>
      </c>
      <c r="GL425" s="47">
        <v>207.88679999999999</v>
      </c>
      <c r="GM425" s="47">
        <v>62.256616999999999</v>
      </c>
      <c r="GN425" s="47">
        <v>1.94259</v>
      </c>
      <c r="GO425" s="47">
        <v>33.327340999999997</v>
      </c>
      <c r="GP425" s="47">
        <v>24.272181</v>
      </c>
      <c r="GQ425" s="47">
        <v>204.93795</v>
      </c>
      <c r="GR425" s="47">
        <v>61.568759</v>
      </c>
      <c r="GS425" s="47">
        <v>1.94259</v>
      </c>
      <c r="GT425" s="47">
        <v>33.327340999999997</v>
      </c>
      <c r="GU425" s="47">
        <v>24.272181</v>
      </c>
      <c r="GV425" s="47">
        <v>220.98826</v>
      </c>
      <c r="GW425" s="47">
        <v>62.481783999999998</v>
      </c>
      <c r="GX425" s="47">
        <v>1.94259</v>
      </c>
      <c r="GY425" s="47">
        <v>33.327340999999997</v>
      </c>
      <c r="GZ425" s="47">
        <v>24.272181</v>
      </c>
      <c r="HA425" s="47">
        <v>299.18756000000002</v>
      </c>
      <c r="HB425" s="47">
        <v>64.617896000000002</v>
      </c>
      <c r="HC425" s="47">
        <v>1.94259</v>
      </c>
      <c r="HD425" s="47">
        <v>33.327340999999997</v>
      </c>
      <c r="HE425" s="47">
        <v>24.272181</v>
      </c>
      <c r="HF425" s="47">
        <v>248.89062999999999</v>
      </c>
      <c r="HG425" s="47">
        <v>57.049892999999997</v>
      </c>
      <c r="HH425" s="47">
        <v>1.5893718999999999</v>
      </c>
      <c r="HI425" s="47">
        <v>27.267824999999998</v>
      </c>
      <c r="HJ425" s="47">
        <v>23.892600000000002</v>
      </c>
      <c r="HK425" s="47">
        <v>218.57683</v>
      </c>
      <c r="HL425" s="47">
        <v>50.055365999999999</v>
      </c>
      <c r="HM425" s="47">
        <v>1.5893718999999999</v>
      </c>
      <c r="HN425" s="47">
        <v>27.267824999999998</v>
      </c>
      <c r="HO425" s="47">
        <v>23.892600000000002</v>
      </c>
      <c r="HP425" s="47">
        <v>203.98058</v>
      </c>
      <c r="HQ425" s="47">
        <v>58.283023</v>
      </c>
      <c r="HR425" s="47">
        <v>1.5893718999999999</v>
      </c>
      <c r="HS425" s="47">
        <v>27.267824999999998</v>
      </c>
      <c r="HT425" s="47">
        <v>23.892600000000002</v>
      </c>
      <c r="HU425" s="47">
        <v>201.05512999999999</v>
      </c>
      <c r="HV425" s="47">
        <v>57.621802000000002</v>
      </c>
      <c r="HW425" s="47">
        <v>1.5893718999999999</v>
      </c>
      <c r="HX425" s="47">
        <v>27.267824999999998</v>
      </c>
      <c r="HY425" s="47">
        <v>23.892600000000002</v>
      </c>
      <c r="HZ425" s="47">
        <v>218.59079</v>
      </c>
      <c r="IA425" s="47">
        <v>57.199151999999998</v>
      </c>
      <c r="IB425" s="47">
        <v>1.5893735</v>
      </c>
      <c r="IC425" s="47">
        <v>27.267852000000001</v>
      </c>
      <c r="ID425" s="47">
        <v>23.892624999999999</v>
      </c>
      <c r="IE425" s="47">
        <v>296.09514000000001</v>
      </c>
      <c r="IF425" s="47">
        <v>60.551856999999998</v>
      </c>
      <c r="IG425" s="47">
        <v>1.5893718999999999</v>
      </c>
      <c r="IH425" s="47">
        <v>27.267824999999998</v>
      </c>
      <c r="II425" s="47">
        <v>23.892600000000002</v>
      </c>
      <c r="IJ425" s="47">
        <v>220.11186000000001</v>
      </c>
      <c r="IK425" s="47">
        <v>60.553660999999998</v>
      </c>
      <c r="IL425" s="47">
        <v>1.8136855000000001</v>
      </c>
      <c r="IM425" s="47">
        <v>31.115963000000001</v>
      </c>
      <c r="IN425" s="47">
        <v>24.133503000000001</v>
      </c>
      <c r="IO425" s="47">
        <v>1023.8372000000001</v>
      </c>
      <c r="IP425" s="47">
        <v>412.56774999999999</v>
      </c>
      <c r="IQ425" s="47">
        <v>7.0042045999999996</v>
      </c>
      <c r="IR425" s="47">
        <v>19.149224</v>
      </c>
      <c r="IS425" s="47">
        <v>24.609911</v>
      </c>
      <c r="IT425" s="47">
        <v>132.35115999999999</v>
      </c>
      <c r="IU425" s="47">
        <v>67.006557999999998</v>
      </c>
      <c r="IV425" s="47">
        <v>10.229474</v>
      </c>
      <c r="IW425" s="47">
        <v>117.93702999999999</v>
      </c>
      <c r="IX425" s="47">
        <v>38.914304000000001</v>
      </c>
      <c r="IY425" s="47">
        <v>95.722874000000004</v>
      </c>
      <c r="IZ425" s="47">
        <v>59.076335</v>
      </c>
      <c r="JA425" s="47">
        <v>4.5876745999999997</v>
      </c>
      <c r="JB425" s="47">
        <v>30.764959000000001</v>
      </c>
      <c r="JC425" s="47">
        <v>23.283373999999998</v>
      </c>
      <c r="JD425" s="47">
        <v>132.27268000000001</v>
      </c>
      <c r="JE425" s="47">
        <v>84.467290000000006</v>
      </c>
      <c r="JF425" s="47">
        <v>9.6622658000000001</v>
      </c>
      <c r="JG425" s="47">
        <v>110.79897</v>
      </c>
      <c r="JH425" s="47">
        <v>37.999685999999997</v>
      </c>
      <c r="JI425" s="47">
        <v>139.24497</v>
      </c>
      <c r="JJ425" s="47">
        <v>62.57329</v>
      </c>
      <c r="JK425" s="47">
        <v>9.4186382999999996</v>
      </c>
      <c r="JL425" s="47">
        <v>108.66054</v>
      </c>
      <c r="JM425" s="47">
        <v>37.606847999999999</v>
      </c>
      <c r="JN425" s="47">
        <v>124.75523</v>
      </c>
      <c r="JO425" s="47">
        <v>62.944077</v>
      </c>
      <c r="JP425" s="47">
        <v>9.4186382999999996</v>
      </c>
      <c r="JQ425" s="47">
        <v>108.66054</v>
      </c>
      <c r="JR425" s="47">
        <v>37.606847999999999</v>
      </c>
      <c r="JS425" s="47">
        <v>123.54546999999999</v>
      </c>
      <c r="JT425" s="47">
        <v>58.269177999999997</v>
      </c>
      <c r="JU425" s="47">
        <v>9.4186382999999996</v>
      </c>
      <c r="JV425" s="47">
        <v>108.66054</v>
      </c>
      <c r="JW425" s="47">
        <v>37.606847999999999</v>
      </c>
      <c r="JX425" s="47">
        <v>104.37356</v>
      </c>
      <c r="JY425" s="47">
        <v>55.252631999999998</v>
      </c>
      <c r="JZ425" s="47">
        <v>9.4186382999999996</v>
      </c>
      <c r="KA425" s="47">
        <v>108.66054</v>
      </c>
      <c r="KB425" s="47">
        <v>37.606847999999999</v>
      </c>
      <c r="KC425" s="47">
        <v>140.90450999999999</v>
      </c>
      <c r="KD425" s="47">
        <v>102.4109</v>
      </c>
      <c r="KE425" s="47">
        <v>9.4186382999999996</v>
      </c>
      <c r="KF425" s="47">
        <v>107.58223</v>
      </c>
      <c r="KG425" s="47">
        <v>37.606847999999999</v>
      </c>
      <c r="KH425" s="47">
        <v>133.19614000000001</v>
      </c>
      <c r="KI425" s="47">
        <v>95.828464999999994</v>
      </c>
      <c r="KJ425" s="47">
        <v>9.4186382999999996</v>
      </c>
      <c r="KK425" s="47">
        <v>107.58223</v>
      </c>
      <c r="KL425" s="47">
        <v>37.606847999999999</v>
      </c>
      <c r="KM425" s="47">
        <v>122.14371</v>
      </c>
      <c r="KN425" s="47">
        <v>86.358277000000001</v>
      </c>
      <c r="KO425" s="47">
        <v>9.4186382999999996</v>
      </c>
      <c r="KP425" s="47">
        <v>107.58223</v>
      </c>
      <c r="KQ425" s="47">
        <v>37.606847999999999</v>
      </c>
      <c r="KR425" s="47">
        <v>117.15891000000001</v>
      </c>
      <c r="KS425" s="47">
        <v>81.458661000000006</v>
      </c>
      <c r="KT425" s="47">
        <v>9.4186382999999996</v>
      </c>
      <c r="KU425" s="47">
        <v>107.58223</v>
      </c>
      <c r="KV425" s="47">
        <v>37.606847999999999</v>
      </c>
      <c r="KW425" s="47">
        <v>38.296224000000002</v>
      </c>
      <c r="KX425" s="47">
        <v>59.466549999999998</v>
      </c>
      <c r="KY425" s="47">
        <v>4.5876745999999997</v>
      </c>
      <c r="KZ425" s="47">
        <v>30.764959000000001</v>
      </c>
      <c r="LA425" s="47">
        <v>23.283373999999998</v>
      </c>
      <c r="LB425" s="47">
        <v>88.132897</v>
      </c>
      <c r="LC425" s="47">
        <v>27.165512</v>
      </c>
      <c r="LD425" s="47">
        <v>4.5876745999999997</v>
      </c>
      <c r="LE425" s="47">
        <v>30.764959000000001</v>
      </c>
      <c r="LF425" s="47">
        <v>23.283373999999998</v>
      </c>
      <c r="LG425" s="47">
        <v>81.157684000000003</v>
      </c>
      <c r="LH425" s="47">
        <v>85.754857999999999</v>
      </c>
      <c r="LI425" s="47">
        <v>4.5876745999999997</v>
      </c>
      <c r="LJ425" s="47">
        <v>30.764959000000001</v>
      </c>
      <c r="LK425" s="47">
        <v>22.293520999999998</v>
      </c>
      <c r="LL425" s="47">
        <v>132.22271000000001</v>
      </c>
      <c r="LM425" s="47">
        <v>95.743065000000001</v>
      </c>
      <c r="LN425" s="47">
        <v>9.2960486000000007</v>
      </c>
      <c r="LO425" s="47">
        <v>106.19023</v>
      </c>
      <c r="LP425" s="47">
        <v>37.409247000000001</v>
      </c>
      <c r="LQ425" s="47">
        <v>35.444220999999999</v>
      </c>
      <c r="LR425" s="47">
        <v>12.325926000000001</v>
      </c>
      <c r="LS425" s="47">
        <v>1.8171641999999999</v>
      </c>
      <c r="LT425" s="47">
        <v>3.0360486</v>
      </c>
      <c r="LU425" s="47">
        <v>6.9265780000000001</v>
      </c>
      <c r="LV425" s="47">
        <v>47.078892000000003</v>
      </c>
      <c r="LW425" s="47">
        <v>16.362375</v>
      </c>
      <c r="LX425" s="47">
        <v>1.9115854000000001</v>
      </c>
      <c r="LY425" s="47">
        <v>3.2353643000000001</v>
      </c>
      <c r="LZ425" s="47">
        <v>7.5705055999999997</v>
      </c>
      <c r="MA425" s="47">
        <v>112.75734</v>
      </c>
      <c r="MB425" s="47">
        <v>44.014181000000001</v>
      </c>
      <c r="MC425" s="47">
        <v>3.4028187999999999</v>
      </c>
      <c r="MD425" s="47">
        <v>5.8018738000000001</v>
      </c>
      <c r="ME425" s="47">
        <v>13.250151000000001</v>
      </c>
      <c r="MF425" s="47">
        <v>1940.9666</v>
      </c>
      <c r="MG425" s="47">
        <v>271.95328999999998</v>
      </c>
      <c r="MH425" s="47">
        <v>252.31604999999999</v>
      </c>
      <c r="MI425" s="47">
        <v>244.56584000000001</v>
      </c>
      <c r="MJ425" s="47">
        <v>230.78255999999999</v>
      </c>
      <c r="MK425" s="47">
        <v>245.73707999999999</v>
      </c>
      <c r="ML425" s="47">
        <v>845.25833999999998</v>
      </c>
      <c r="MM425" s="47">
        <v>792.38854000000003</v>
      </c>
      <c r="MN425" s="47">
        <v>769.82974000000002</v>
      </c>
      <c r="MO425" s="47">
        <v>741.87671</v>
      </c>
      <c r="MP425" s="47">
        <v>780.15695000000005</v>
      </c>
      <c r="MQ425" s="47">
        <v>169.67821000000001</v>
      </c>
      <c r="MR425" s="47">
        <v>155.33706000000001</v>
      </c>
      <c r="MS425" s="47">
        <v>151.75113999999999</v>
      </c>
      <c r="MT425" s="47">
        <v>143.99181999999999</v>
      </c>
      <c r="MU425" s="47">
        <v>150.02791999999999</v>
      </c>
      <c r="MV425" s="47">
        <v>142.90630999999999</v>
      </c>
      <c r="MW425" s="47">
        <v>132.38521</v>
      </c>
      <c r="MX425" s="47">
        <v>128.14340000000001</v>
      </c>
      <c r="MY425" s="47">
        <v>121.31998</v>
      </c>
      <c r="MZ425" s="47">
        <v>134.96271999999999</v>
      </c>
      <c r="NA425" s="47">
        <v>121.58996</v>
      </c>
      <c r="NB425" s="47">
        <v>117.58110000000001</v>
      </c>
      <c r="NC425" s="47">
        <v>112.52602</v>
      </c>
      <c r="ND425" s="47">
        <v>325.76974000000001</v>
      </c>
      <c r="NE425" s="47">
        <v>301.71539000000001</v>
      </c>
      <c r="NF425" s="47">
        <v>292.77632</v>
      </c>
      <c r="NG425" s="47">
        <v>278.60043999999999</v>
      </c>
      <c r="NH425" s="47">
        <v>297.80360999999999</v>
      </c>
      <c r="NI425" s="47">
        <v>187.76974999999999</v>
      </c>
      <c r="NJ425" s="47">
        <v>649.54246999999998</v>
      </c>
      <c r="NK425" s="47">
        <v>63.844054</v>
      </c>
      <c r="NL425" s="47">
        <v>370.19475999999997</v>
      </c>
      <c r="NM425" s="47">
        <v>353.47244999999998</v>
      </c>
      <c r="NN425" s="47">
        <v>329.68553000000003</v>
      </c>
      <c r="NO425" s="47">
        <v>326.04881999999998</v>
      </c>
      <c r="NP425" s="47">
        <v>343.01215999999999</v>
      </c>
      <c r="NQ425" s="47">
        <v>423.34757000000002</v>
      </c>
      <c r="NR425" s="47">
        <v>358.69031999999999</v>
      </c>
      <c r="NS425" s="47">
        <v>321.38198999999997</v>
      </c>
      <c r="NT425" s="47">
        <v>315.01339999999999</v>
      </c>
      <c r="NU425" s="47">
        <v>311.42673000000002</v>
      </c>
      <c r="NV425" s="47">
        <v>328.53978999999998</v>
      </c>
      <c r="NW425" s="47">
        <v>409.39679000000001</v>
      </c>
      <c r="NX425" s="47">
        <v>337.72867000000002</v>
      </c>
      <c r="NY425" s="47">
        <v>1487.1683</v>
      </c>
      <c r="NZ425" s="47">
        <v>366.43853999999999</v>
      </c>
      <c r="OA425" s="47">
        <v>213.43521000000001</v>
      </c>
      <c r="OB425" s="47">
        <v>375.20089000000002</v>
      </c>
      <c r="OC425" s="47">
        <v>357.50429000000003</v>
      </c>
      <c r="OD425" s="47">
        <v>343.38533999999999</v>
      </c>
      <c r="OE425" s="47">
        <v>337.50067999999999</v>
      </c>
      <c r="OF425" s="47">
        <v>315.31222000000002</v>
      </c>
      <c r="OG425" s="47">
        <v>397.92313000000001</v>
      </c>
      <c r="OH425" s="47">
        <v>383.63231999999999</v>
      </c>
      <c r="OI425" s="47">
        <v>363.10969999999998</v>
      </c>
      <c r="OJ425" s="47">
        <v>353.22528</v>
      </c>
      <c r="OK425" s="47">
        <v>156.39877999999999</v>
      </c>
      <c r="OL425" s="47">
        <v>173.93441999999999</v>
      </c>
      <c r="OM425" s="47">
        <v>224.55869999999999</v>
      </c>
      <c r="ON425" s="47">
        <v>380.86130000000003</v>
      </c>
      <c r="OO425" s="47">
        <v>59.549937999999997</v>
      </c>
      <c r="OP425" s="47">
        <v>76.158721999999997</v>
      </c>
      <c r="OQ425" s="47">
        <v>179.22637</v>
      </c>
      <c r="OU425" s="47" t="s">
        <v>50</v>
      </c>
      <c r="OV425" s="47" t="s">
        <v>51</v>
      </c>
      <c r="OW425" s="47">
        <v>0</v>
      </c>
      <c r="OX425" s="47">
        <v>567.85351000000003</v>
      </c>
      <c r="OY425" s="47">
        <v>368.94693000000001</v>
      </c>
      <c r="OZ425" s="47">
        <v>167.21105</v>
      </c>
      <c r="PA425" s="47">
        <v>308.12502000000001</v>
      </c>
      <c r="PB425" s="47">
        <v>37.732173000000003</v>
      </c>
      <c r="PC425" s="47">
        <v>25.007766</v>
      </c>
      <c r="PD425" s="47">
        <v>659.95129999999995</v>
      </c>
      <c r="PE425" s="47">
        <v>10.692945999999999</v>
      </c>
      <c r="PF425" s="47">
        <v>10.33873</v>
      </c>
      <c r="PG425" s="47">
        <v>249.41449</v>
      </c>
      <c r="PH425" s="47">
        <v>565.41785000000004</v>
      </c>
      <c r="PI425" s="47">
        <v>380.44375000000002</v>
      </c>
      <c r="PJ425" s="47">
        <v>931.46840999999995</v>
      </c>
      <c r="PK425" s="47">
        <v>463.79156999999998</v>
      </c>
      <c r="PL425" s="47">
        <v>127.56574000000001</v>
      </c>
      <c r="PM425" s="47">
        <v>151.59039000000001</v>
      </c>
      <c r="PN425" s="47">
        <v>52852.08</v>
      </c>
      <c r="PO425" s="47">
        <v>27.762810999999999</v>
      </c>
      <c r="PP425" s="47">
        <v>10.762578</v>
      </c>
      <c r="PQ425" s="47">
        <v>0.19271211999999999</v>
      </c>
      <c r="PR425" s="47">
        <v>0.64792011000000005</v>
      </c>
      <c r="PS425" s="47">
        <v>7.5248483000000004</v>
      </c>
      <c r="PT425" s="47">
        <v>4.8922333</v>
      </c>
      <c r="PU425" s="47">
        <v>4.7009859000000003E-3</v>
      </c>
      <c r="PV425" s="47">
        <v>0.18530759999999999</v>
      </c>
      <c r="PW425" s="47">
        <v>1.0127653000000001</v>
      </c>
      <c r="PX425" s="47">
        <v>29.273098000000001</v>
      </c>
      <c r="PY425" s="47">
        <v>5.2732237</v>
      </c>
      <c r="PZ425" s="47">
        <v>3.4332010999999998</v>
      </c>
      <c r="QA425" s="47">
        <v>0.72211791999999997</v>
      </c>
      <c r="QB425" s="47">
        <v>1.7177598000000001</v>
      </c>
      <c r="QC425" s="47">
        <v>11.042007</v>
      </c>
      <c r="QD425" s="47">
        <v>12.702192999999999</v>
      </c>
      <c r="QE425" s="47">
        <v>7.6609373999999999</v>
      </c>
      <c r="QF425" s="47">
        <v>0.98014122000000004</v>
      </c>
      <c r="QG425" s="47">
        <v>1.6303121</v>
      </c>
      <c r="QH425" s="47">
        <v>11.386419999999999</v>
      </c>
      <c r="QI425" s="47">
        <v>15.476742</v>
      </c>
      <c r="QJ425" s="47">
        <v>36.281516000000003</v>
      </c>
      <c r="QK425" s="47">
        <v>0.76441002999999996</v>
      </c>
      <c r="QL425" s="47">
        <v>1.2717293000000001</v>
      </c>
      <c r="QM425" s="47">
        <v>8.8801637000000007</v>
      </c>
      <c r="QN425" s="47">
        <v>10.367164000000001</v>
      </c>
      <c r="QO425" s="47">
        <v>39.760764000000002</v>
      </c>
      <c r="QP425" s="47">
        <v>0.64545569000000003</v>
      </c>
      <c r="QQ425" s="47">
        <v>1.0731280000000001</v>
      </c>
      <c r="QR425" s="47">
        <v>7.4982515000000003</v>
      </c>
      <c r="QS425" s="47">
        <v>10.518654</v>
      </c>
      <c r="QT425" s="47">
        <v>44.333893000000003</v>
      </c>
      <c r="QU425" s="47">
        <v>0.58631571999999998</v>
      </c>
      <c r="QV425" s="47">
        <v>0.97539940999999997</v>
      </c>
      <c r="QW425" s="47">
        <v>8.5727852999999996</v>
      </c>
      <c r="QX425" s="47">
        <v>1.3065146000000001</v>
      </c>
      <c r="QY425" s="47">
        <v>8.0598185000000004</v>
      </c>
      <c r="QZ425" s="47">
        <v>0.98622684000000005</v>
      </c>
      <c r="RA425" s="47">
        <v>0.47420828999999998</v>
      </c>
      <c r="RB425" s="47">
        <v>3.4647130000000002</v>
      </c>
      <c r="RC425" s="47">
        <v>1.0612801999999999</v>
      </c>
      <c r="RD425" s="47">
        <v>10.920030000000001</v>
      </c>
      <c r="RE425" s="47">
        <v>9.6939492999999999</v>
      </c>
      <c r="RF425" s="47">
        <v>0.85084866999999997</v>
      </c>
      <c r="RG425" s="47">
        <v>1.4226249</v>
      </c>
      <c r="RH425" s="47">
        <v>0.85084866999999997</v>
      </c>
      <c r="RI425" s="47">
        <v>0.85084866999999997</v>
      </c>
      <c r="RJ425" s="47">
        <v>10.394138999999999</v>
      </c>
      <c r="RK425" s="47">
        <v>5.0224650999999998</v>
      </c>
      <c r="RL425" s="47">
        <v>2.1976339</v>
      </c>
      <c r="RM425" s="47">
        <v>16.462320999999999</v>
      </c>
      <c r="RN425" s="47">
        <v>50.606147</v>
      </c>
      <c r="RO425" s="47">
        <v>12.975009999999999</v>
      </c>
      <c r="RP425" s="47">
        <v>2.3165745000000002</v>
      </c>
      <c r="RQ425" s="47">
        <v>4.3288973999999998</v>
      </c>
      <c r="RR425" s="47">
        <v>9.5400852</v>
      </c>
      <c r="RS425" s="47">
        <v>53.612817999999997</v>
      </c>
      <c r="RT425" s="47">
        <v>15.002283</v>
      </c>
      <c r="RU425" s="47">
        <v>2.2763927000000002</v>
      </c>
      <c r="RV425" s="47">
        <v>15.000541999999999</v>
      </c>
      <c r="RW425" s="47">
        <v>12.408193000000001</v>
      </c>
      <c r="RX425" s="47">
        <v>15.002153</v>
      </c>
      <c r="RY425" s="47">
        <v>41.675614000000003</v>
      </c>
      <c r="RZ425" s="47">
        <v>15.003473</v>
      </c>
      <c r="SA425" s="47">
        <v>21.242635</v>
      </c>
      <c r="SB425" s="47">
        <v>15.000525</v>
      </c>
      <c r="SC425" s="47">
        <v>19.149377999999999</v>
      </c>
      <c r="SD425" s="47">
        <v>2.5717679000000002</v>
      </c>
      <c r="SE425" s="47">
        <v>2.3165745000000002</v>
      </c>
      <c r="SF425" s="47">
        <v>9.5400852</v>
      </c>
      <c r="SG425" s="47">
        <v>15.896214000000001</v>
      </c>
      <c r="SH425" s="47">
        <v>4.3288973999999998</v>
      </c>
      <c r="SI425" s="47">
        <v>15.002458000000001</v>
      </c>
      <c r="SJ425" s="47">
        <v>2.246613</v>
      </c>
      <c r="SK425" s="47">
        <v>19.664933000000001</v>
      </c>
      <c r="SL425" s="47">
        <v>3.8295631000000001</v>
      </c>
      <c r="SM425" s="47">
        <v>0.29158212</v>
      </c>
      <c r="SN425" s="47">
        <v>0.74738351000000003</v>
      </c>
      <c r="SO425" s="47">
        <v>8.7241517999999996</v>
      </c>
      <c r="SP425" s="47">
        <v>20.623108999999999</v>
      </c>
      <c r="SQ425" s="47">
        <v>12.857227</v>
      </c>
      <c r="SR425" s="47">
        <v>0.29218177000000001</v>
      </c>
      <c r="SS425" s="47">
        <v>0.74892172000000001</v>
      </c>
      <c r="ST425" s="47">
        <v>8.7948669000000006</v>
      </c>
      <c r="SU425" s="47">
        <v>16.838373000000001</v>
      </c>
      <c r="SV425" s="47">
        <v>42.352795</v>
      </c>
      <c r="SW425" s="47">
        <v>0.27368894999999999</v>
      </c>
      <c r="SX425" s="47">
        <v>0.70152322</v>
      </c>
      <c r="SY425" s="47">
        <v>8.2248877</v>
      </c>
      <c r="SZ425" s="47">
        <v>18.552233999999999</v>
      </c>
      <c r="TA425" s="47">
        <v>22.089618999999999</v>
      </c>
      <c r="TB425" s="47">
        <v>0.40087247999999998</v>
      </c>
      <c r="TC425" s="47">
        <v>1.0275190000000001</v>
      </c>
      <c r="TD425" s="47">
        <v>13.269403000000001</v>
      </c>
      <c r="TE425" s="47">
        <v>19.646318000000001</v>
      </c>
      <c r="TF425" s="47">
        <v>19.406734</v>
      </c>
      <c r="TG425" s="47">
        <v>0.30117026000000002</v>
      </c>
      <c r="TH425" s="47">
        <v>0.77196341000000002</v>
      </c>
      <c r="TI425" s="47">
        <v>9.0774691000000001</v>
      </c>
      <c r="TJ425" s="47">
        <v>5.2243434000000004</v>
      </c>
      <c r="TK425" s="47">
        <v>30.536418999999999</v>
      </c>
      <c r="TL425" s="47">
        <v>0.39160863000000001</v>
      </c>
      <c r="TM425" s="47">
        <v>1.1332297</v>
      </c>
      <c r="TN425" s="47">
        <v>16.164370000000002</v>
      </c>
      <c r="TO425" s="47">
        <v>5.2243434000000004</v>
      </c>
      <c r="TP425" s="47">
        <v>41.285344000000002</v>
      </c>
      <c r="TQ425" s="47">
        <v>0.39160863000000001</v>
      </c>
      <c r="TR425" s="47">
        <v>1.1332297</v>
      </c>
      <c r="TS425" s="47">
        <v>16.164370000000002</v>
      </c>
      <c r="TT425" s="47">
        <v>5.2243434000000004</v>
      </c>
      <c r="TU425" s="47">
        <v>36.896417999999997</v>
      </c>
      <c r="TV425" s="47">
        <v>0.39160863000000001</v>
      </c>
      <c r="TW425" s="47">
        <v>1.1332297</v>
      </c>
      <c r="TX425" s="47">
        <v>16.164370000000002</v>
      </c>
      <c r="TY425" s="47">
        <v>5.2458723999999997</v>
      </c>
      <c r="TZ425" s="47">
        <v>2.7176543999999998</v>
      </c>
      <c r="UA425" s="47">
        <v>0.88658075000000003</v>
      </c>
      <c r="UB425" s="47">
        <v>1.4734984</v>
      </c>
      <c r="UC425" s="47">
        <v>10.299369</v>
      </c>
      <c r="UD425" s="47">
        <v>5.2989857000000002</v>
      </c>
      <c r="UE425" s="47">
        <v>3.3919986999999998</v>
      </c>
      <c r="UF425" s="47">
        <v>1.5538508</v>
      </c>
      <c r="UG425" s="47">
        <v>2.5859681999999999</v>
      </c>
      <c r="UH425" s="47">
        <v>9.6922259000000004</v>
      </c>
      <c r="UI425" s="47">
        <v>0</v>
      </c>
      <c r="UJ425" s="47">
        <v>94.056995999999998</v>
      </c>
      <c r="UK425" s="47">
        <v>0.26770437000000002</v>
      </c>
      <c r="UL425" s="47">
        <v>2.6612046</v>
      </c>
      <c r="UM425" s="47">
        <v>58.633485999999998</v>
      </c>
      <c r="UN425" s="47">
        <v>69.425056999999995</v>
      </c>
      <c r="UO425" s="47">
        <v>27.722349999999999</v>
      </c>
      <c r="UP425" s="47">
        <v>3.0491820000000001</v>
      </c>
      <c r="UQ425" s="47">
        <v>20.313846999999999</v>
      </c>
      <c r="UR425" s="47">
        <v>14.869044000000001</v>
      </c>
      <c r="US425" s="47">
        <v>19.425190000000001</v>
      </c>
      <c r="UT425" s="47">
        <v>9.4367450999999996</v>
      </c>
      <c r="UU425" s="47">
        <v>10.918342000000001</v>
      </c>
      <c r="UV425" s="47">
        <v>3.5269241999999998</v>
      </c>
      <c r="UW425" s="47">
        <v>10.918342000000001</v>
      </c>
      <c r="UX425" s="47">
        <v>10.918342000000001</v>
      </c>
      <c r="UY425" s="47">
        <v>25.768802999999998</v>
      </c>
      <c r="UZ425" s="47">
        <v>1.5921784000000001</v>
      </c>
      <c r="VA425" s="47">
        <v>15.320937000000001</v>
      </c>
      <c r="VB425" s="47">
        <v>10.173358</v>
      </c>
      <c r="VC425" s="47">
        <v>19.425190000000001</v>
      </c>
      <c r="VD425" s="47">
        <v>19.425190000000001</v>
      </c>
      <c r="VE425" s="47">
        <v>68.947787000000005</v>
      </c>
      <c r="VF425" s="47">
        <v>13.963718999999999</v>
      </c>
      <c r="VG425" s="47">
        <v>37.436736000000003</v>
      </c>
      <c r="VH425" s="47">
        <v>87.369682999999995</v>
      </c>
      <c r="VI425" s="47">
        <v>15.635809</v>
      </c>
      <c r="VJ425" s="47">
        <v>96.804969999999997</v>
      </c>
      <c r="VK425" s="47">
        <v>36.250447000000001</v>
      </c>
      <c r="VL425" s="47">
        <v>96.889024000000006</v>
      </c>
      <c r="VM425" s="47">
        <v>58.585225999999999</v>
      </c>
      <c r="VN425" s="47">
        <v>93.130292999999995</v>
      </c>
      <c r="VO425" s="47">
        <v>55.260671000000002</v>
      </c>
      <c r="VP425" s="47">
        <v>22.036462</v>
      </c>
      <c r="VQ425" s="47">
        <v>21.079246000000001</v>
      </c>
      <c r="VR425" s="47">
        <v>11.717045000000001</v>
      </c>
      <c r="VS425" s="47">
        <v>7.5873327000000002</v>
      </c>
      <c r="VT425" s="47">
        <v>21.285177000000001</v>
      </c>
      <c r="VU425" s="47">
        <v>21.079246000000001</v>
      </c>
      <c r="VV425" s="47">
        <v>11.052275</v>
      </c>
      <c r="VW425" s="47">
        <v>7.5873327000000002</v>
      </c>
      <c r="VX425" s="47">
        <v>15.635809</v>
      </c>
      <c r="VY425" s="47">
        <v>96.804969999999997</v>
      </c>
      <c r="VZ425" s="47">
        <v>36.620598000000001</v>
      </c>
      <c r="WA425" s="47">
        <v>22.036462</v>
      </c>
      <c r="WB425" s="47">
        <v>21.079246000000001</v>
      </c>
      <c r="WC425" s="47">
        <v>11.717045000000001</v>
      </c>
      <c r="WD425" s="47">
        <v>55.435406999999998</v>
      </c>
      <c r="WE425" s="47">
        <v>21.285177000000001</v>
      </c>
      <c r="WF425" s="47">
        <v>21.079246000000001</v>
      </c>
      <c r="WG425" s="47">
        <v>11.052275</v>
      </c>
      <c r="WH425" s="47">
        <v>55.435406999999998</v>
      </c>
      <c r="WI425" s="47">
        <v>22.036462</v>
      </c>
      <c r="WJ425" s="47">
        <v>21.079246000000001</v>
      </c>
      <c r="WK425" s="47">
        <v>21.285177000000001</v>
      </c>
      <c r="WL425" s="47">
        <v>21.079246000000001</v>
      </c>
      <c r="WM425" s="47">
        <v>129.05332999999999</v>
      </c>
      <c r="WN425" s="47">
        <v>46.994658999999999</v>
      </c>
      <c r="WO425" s="47">
        <v>0.4725434</v>
      </c>
      <c r="WP425" s="47">
        <v>9.4508650999999997</v>
      </c>
      <c r="WQ425" s="47">
        <v>0</v>
      </c>
      <c r="WR425" s="47">
        <v>5.3483273999999996</v>
      </c>
      <c r="WS425" s="47">
        <v>5.3982821000000003</v>
      </c>
      <c r="WT425" s="47">
        <v>0.27050981000000002</v>
      </c>
      <c r="WU425" s="47">
        <v>2.3884921000000001</v>
      </c>
      <c r="WV425" s="47">
        <v>13.081001000000001</v>
      </c>
      <c r="WW425" s="47">
        <v>220.03842</v>
      </c>
      <c r="WX425" s="47">
        <v>32.317329000000001</v>
      </c>
      <c r="WY425" s="47">
        <v>4.8419296000000003</v>
      </c>
      <c r="WZ425" s="47">
        <v>9.9839374999999997</v>
      </c>
      <c r="XA425" s="47">
        <v>1.6810676</v>
      </c>
      <c r="XB425" s="47">
        <v>5.6167318000000002</v>
      </c>
      <c r="XC425" s="47">
        <v>43.982087</v>
      </c>
      <c r="XD425" s="47">
        <v>2.0381562</v>
      </c>
      <c r="XE425" s="47">
        <v>3.3352430000000002</v>
      </c>
      <c r="XF425" s="47">
        <v>37.650528999999999</v>
      </c>
      <c r="XG425" s="47">
        <v>12.805840999999999</v>
      </c>
      <c r="XH425" s="47">
        <v>1.9741781</v>
      </c>
      <c r="XI425" s="47">
        <v>7.1260940000000004E-3</v>
      </c>
      <c r="XJ425" s="47">
        <v>0.28082950000000001</v>
      </c>
      <c r="XK425" s="47">
        <v>1.0127653000000001</v>
      </c>
      <c r="XL425" s="47">
        <v>16.438438000000001</v>
      </c>
      <c r="XM425" s="47">
        <v>1.8230963</v>
      </c>
      <c r="XN425" s="47">
        <v>1.2953903999999999E-3</v>
      </c>
      <c r="XO425" s="47">
        <v>0.15745094000000001</v>
      </c>
      <c r="XP425" s="47">
        <v>0.57543021999999999</v>
      </c>
      <c r="XQ425" s="47">
        <v>18.392517999999999</v>
      </c>
      <c r="XR425" s="47">
        <v>46.695414999999997</v>
      </c>
      <c r="XS425" s="47">
        <v>2.8673438999999998</v>
      </c>
      <c r="XT425" s="47">
        <v>4.8477122000000001</v>
      </c>
      <c r="XU425" s="47">
        <v>13.827346</v>
      </c>
      <c r="XV425" s="47">
        <v>1.7809177</v>
      </c>
      <c r="XW425" s="47">
        <v>58.213945000000002</v>
      </c>
      <c r="XX425" s="47">
        <v>29.294349</v>
      </c>
      <c r="XY425" s="47">
        <v>13.011937</v>
      </c>
      <c r="XZ425" s="47">
        <v>58.213945000000002</v>
      </c>
      <c r="YA425" s="47">
        <v>29.294349</v>
      </c>
      <c r="YB425" s="47">
        <v>1.0310520999999999</v>
      </c>
      <c r="YC425" s="47">
        <v>7.5331868000000002</v>
      </c>
      <c r="YD425" s="47">
        <v>58.213945000000002</v>
      </c>
      <c r="YE425" s="47">
        <v>5.3005282999999999</v>
      </c>
      <c r="YF425" s="47">
        <v>10.722998</v>
      </c>
      <c r="YG425" s="47">
        <v>0.65310151000000005</v>
      </c>
      <c r="YH425" s="47">
        <v>3.2655075999999998E-2</v>
      </c>
      <c r="YI425" s="47">
        <v>262.98865000000001</v>
      </c>
      <c r="YJ425" s="47">
        <v>457.79338000000001</v>
      </c>
      <c r="YK425" s="47">
        <v>5.6348168999999997</v>
      </c>
      <c r="YL425" s="47">
        <v>0.35002844</v>
      </c>
      <c r="YM425" s="47">
        <v>1.7501421999999999E-2</v>
      </c>
      <c r="YN425" s="47">
        <v>50.057332000000002</v>
      </c>
      <c r="YO425" s="47">
        <v>83.351782</v>
      </c>
      <c r="YP425" s="47">
        <v>1.7234057</v>
      </c>
      <c r="YQ425" s="47">
        <v>0.10496608</v>
      </c>
      <c r="YR425" s="47">
        <v>5.2483041000000001E-3</v>
      </c>
      <c r="YS425" s="47">
        <v>42.269181000000003</v>
      </c>
      <c r="YT425" s="47">
        <v>72.728340000000003</v>
      </c>
      <c r="YU425" s="47">
        <v>1.7234057</v>
      </c>
      <c r="YV425" s="47">
        <v>0.10295728</v>
      </c>
      <c r="YW425" s="47">
        <v>5.1478638000000002E-3</v>
      </c>
      <c r="YX425" s="47">
        <v>107.97761</v>
      </c>
      <c r="YY425" s="47">
        <v>185.78795</v>
      </c>
      <c r="YZ425" s="47">
        <v>1.7234057</v>
      </c>
      <c r="ZA425" s="47">
        <v>0.33031427000000002</v>
      </c>
      <c r="ZB425" s="47">
        <v>1.6515714000000001E-2</v>
      </c>
      <c r="ZC425" s="47">
        <v>33.655602000000002</v>
      </c>
      <c r="ZD425" s="47">
        <v>57.907817999999999</v>
      </c>
      <c r="ZE425" s="47">
        <v>1.7234057</v>
      </c>
      <c r="ZF425" s="47">
        <v>0.21395037</v>
      </c>
      <c r="ZG425" s="47">
        <v>1.0697249000000001E-2</v>
      </c>
      <c r="ZH425" s="47">
        <v>69.939753999999994</v>
      </c>
      <c r="ZI425" s="47">
        <v>120.34265000000001</v>
      </c>
      <c r="ZJ425" s="47">
        <v>14.570729999999999</v>
      </c>
      <c r="ZK425" s="47">
        <v>0.43877738999999999</v>
      </c>
      <c r="ZL425" s="47">
        <v>2.1938869E-2</v>
      </c>
      <c r="ZM425" s="47">
        <v>67.853476000000001</v>
      </c>
      <c r="ZN425" s="47">
        <v>112.79477</v>
      </c>
      <c r="ZO425" s="47">
        <v>14.570729999999999</v>
      </c>
      <c r="ZP425" s="47">
        <v>0.62576394999999996</v>
      </c>
      <c r="ZQ425" s="47">
        <v>3.1288196999999997E-2</v>
      </c>
      <c r="ZR425" s="47">
        <v>61.690806000000002</v>
      </c>
      <c r="ZS425" s="47">
        <v>102.55114</v>
      </c>
      <c r="ZT425" s="47">
        <v>14.570729999999999</v>
      </c>
      <c r="ZU425" s="47">
        <v>0.39892608000000002</v>
      </c>
      <c r="ZV425" s="47">
        <v>1.9946304000000002E-2</v>
      </c>
      <c r="ZW425" s="47">
        <v>96.770206000000002</v>
      </c>
      <c r="ZX425" s="47">
        <v>160.86385000000001</v>
      </c>
      <c r="ZY425" s="47">
        <v>4377.2602999999999</v>
      </c>
      <c r="ZZ425" s="47">
        <v>218.86302000000001</v>
      </c>
      <c r="AAA425" s="47">
        <v>309912.02</v>
      </c>
      <c r="AAB425" s="47">
        <v>466195.18</v>
      </c>
      <c r="AAC425" s="47">
        <v>5095.4349000000002</v>
      </c>
      <c r="AAD425" s="47">
        <v>254.77175</v>
      </c>
      <c r="AAE425" s="47">
        <v>444889.18</v>
      </c>
      <c r="AAF425" s="47">
        <v>685982.42</v>
      </c>
      <c r="AAG425" s="47">
        <v>4377.2602999999999</v>
      </c>
      <c r="AAH425" s="47">
        <v>218.86302000000001</v>
      </c>
      <c r="AAI425" s="47">
        <v>243888.91</v>
      </c>
      <c r="AAJ425" s="47">
        <v>365157.67</v>
      </c>
      <c r="AAK425" s="47">
        <v>452.41849000000002</v>
      </c>
      <c r="AAL425" s="47">
        <v>269.07918999999998</v>
      </c>
      <c r="AAM425" s="47">
        <v>4.4221414000000001E-2</v>
      </c>
      <c r="AAN425" s="47">
        <v>0.88442827999999996</v>
      </c>
      <c r="AAO425" s="47">
        <v>13.940270999999999</v>
      </c>
      <c r="AAP425" s="47">
        <v>684.78556000000003</v>
      </c>
      <c r="AAQ425" s="47">
        <v>408.60075000000001</v>
      </c>
      <c r="AAR425" s="47">
        <v>0.13210454999999999</v>
      </c>
      <c r="AAS425" s="47">
        <v>2.6420889999999999</v>
      </c>
      <c r="AAT425" s="47">
        <v>87.741151000000002</v>
      </c>
      <c r="AAU425" s="47">
        <v>31.912565000000001</v>
      </c>
      <c r="AAV425" s="47">
        <v>46.890869000000002</v>
      </c>
      <c r="AAW425" s="47">
        <v>35.368105999999997</v>
      </c>
      <c r="AAX425" s="47">
        <v>1183.9015999999999</v>
      </c>
      <c r="AAY425" s="47">
        <v>732.19078999999999</v>
      </c>
      <c r="AAZ425" s="47">
        <v>736.36659999999995</v>
      </c>
      <c r="ABA425" s="47">
        <v>272.62365999999997</v>
      </c>
      <c r="ABB425" s="47">
        <v>179.46973</v>
      </c>
      <c r="ABC425" s="47">
        <v>195.6797</v>
      </c>
      <c r="ABD425" s="47">
        <v>192.23045999999999</v>
      </c>
      <c r="ABE425" s="47">
        <v>93.633656000000002</v>
      </c>
      <c r="ABF425" s="47">
        <v>295.59706999999997</v>
      </c>
      <c r="ABG425" s="47">
        <v>116.83114</v>
      </c>
      <c r="ABH425" s="47">
        <v>139.41146000000001</v>
      </c>
      <c r="ABI425" s="47">
        <v>22.188309</v>
      </c>
      <c r="ABJ425" s="47">
        <v>34.360004000000004</v>
      </c>
      <c r="ABK425" s="47">
        <v>62.674560999999997</v>
      </c>
      <c r="ABL425" s="47">
        <v>59.344762000000003</v>
      </c>
      <c r="ABM425" s="47">
        <v>64.987047000000004</v>
      </c>
      <c r="ABN425" s="47">
        <v>10.35256</v>
      </c>
      <c r="ABO425" s="47">
        <v>22.149467000000001</v>
      </c>
      <c r="ABP425" s="47">
        <v>25.139972</v>
      </c>
      <c r="ABQ425" s="47">
        <v>25.955893</v>
      </c>
      <c r="ABR425" s="47">
        <v>34.927407000000002</v>
      </c>
      <c r="ABS425" s="47">
        <v>613642.71</v>
      </c>
      <c r="ABT425" s="47">
        <v>79.766715000000005</v>
      </c>
      <c r="ABU425" s="47">
        <v>82.773385000000005</v>
      </c>
      <c r="ABV425" s="47">
        <v>27.041793999999999</v>
      </c>
      <c r="ABW425" s="47">
        <v>37.244705000000003</v>
      </c>
      <c r="ABX425" s="47">
        <v>65.877866999999995</v>
      </c>
      <c r="ABY425" s="47">
        <v>50.943902000000001</v>
      </c>
      <c r="ABZ425" s="47">
        <v>44.300505999999999</v>
      </c>
      <c r="ACA425" s="47">
        <v>34.653539000000002</v>
      </c>
      <c r="ACB425" s="47">
        <v>33.434627999999996</v>
      </c>
      <c r="ACC425" s="47">
        <v>33.257613999999997</v>
      </c>
      <c r="ACD425" s="47">
        <v>43.316307000000002</v>
      </c>
      <c r="ACE425" s="47">
        <v>68.391267999999997</v>
      </c>
      <c r="ACF425" s="47">
        <v>55.339646999999999</v>
      </c>
      <c r="ACG425" s="47">
        <v>49.203654</v>
      </c>
      <c r="ACH425" s="47">
        <v>53.44997</v>
      </c>
      <c r="ACI425" s="47">
        <v>64.198896000000005</v>
      </c>
      <c r="ACJ425" s="47">
        <v>59.809969000000002</v>
      </c>
      <c r="ACK425" s="47">
        <v>20.622975</v>
      </c>
      <c r="ACL425" s="47">
        <v>22.523029000000001</v>
      </c>
      <c r="ACM425" s="47">
        <v>155.61939000000001</v>
      </c>
      <c r="ACN425" s="47">
        <v>135.37948</v>
      </c>
      <c r="ACO425" s="47">
        <v>167.63207</v>
      </c>
      <c r="ACP425" s="47">
        <v>41.531739999999999</v>
      </c>
      <c r="ACQ425" s="47">
        <v>63.773617999999999</v>
      </c>
      <c r="ACR425" s="47">
        <v>227.14312000000001</v>
      </c>
      <c r="ACS425" s="47">
        <v>304.16548</v>
      </c>
      <c r="ACT425" s="47">
        <v>297.08219000000003</v>
      </c>
      <c r="ACU425" s="47">
        <v>211.48</v>
      </c>
      <c r="ACV425" s="47">
        <v>210.06395000000001</v>
      </c>
      <c r="ACW425" s="47">
        <v>259.32808</v>
      </c>
      <c r="ACX425" s="47">
        <v>257.91201999999998</v>
      </c>
      <c r="ACY425" s="47">
        <v>1136221.8</v>
      </c>
      <c r="ACZ425" s="47">
        <v>185.97485</v>
      </c>
      <c r="ADA425" s="47">
        <v>780703.32</v>
      </c>
      <c r="ADB425" s="47">
        <v>26.486612999999998</v>
      </c>
      <c r="ADC425" s="47">
        <v>268.86268999999999</v>
      </c>
      <c r="ADD425" s="47">
        <v>92.622747000000004</v>
      </c>
      <c r="ADE425" s="47">
        <v>16.080739999999999</v>
      </c>
      <c r="ADF425" s="47">
        <v>18.995709999999999</v>
      </c>
      <c r="ADG425" s="47">
        <v>86.630336999999997</v>
      </c>
      <c r="ADH425" s="47">
        <v>89.289212000000006</v>
      </c>
      <c r="ADI425" s="47">
        <v>100.52023</v>
      </c>
      <c r="ADJ425" s="47">
        <v>64.545525999999995</v>
      </c>
      <c r="ADK425" s="47">
        <v>71.047659999999993</v>
      </c>
    </row>
    <row r="426" spans="1:791">
      <c r="B426" t="s">
        <v>481</v>
      </c>
      <c r="C426" t="s">
        <v>51</v>
      </c>
      <c r="D426">
        <v>1.8515962E-2</v>
      </c>
      <c r="E426">
        <v>1.8743231999999999E-2</v>
      </c>
      <c r="F426">
        <v>7.8131366999999993E-2</v>
      </c>
      <c r="G426">
        <v>7.6849157000000001E-2</v>
      </c>
      <c r="H426">
        <v>0</v>
      </c>
      <c r="I426">
        <v>1.0301058E-2</v>
      </c>
      <c r="J426">
        <v>6.4159461000000005E-4</v>
      </c>
      <c r="K426">
        <v>7.5733094000000004E-3</v>
      </c>
      <c r="L426">
        <v>0</v>
      </c>
      <c r="M426">
        <v>1.0301058E-2</v>
      </c>
      <c r="N426">
        <v>6.4159461000000005E-4</v>
      </c>
      <c r="O426">
        <v>7.8005788999999997E-3</v>
      </c>
      <c r="P426">
        <v>0</v>
      </c>
      <c r="Q426">
        <v>4.1767253999999997E-2</v>
      </c>
      <c r="R426">
        <v>2.2566905000000002E-3</v>
      </c>
      <c r="S426">
        <v>3.4107421999999998E-2</v>
      </c>
      <c r="T426">
        <v>0</v>
      </c>
      <c r="U426">
        <v>4.0550825999999998E-2</v>
      </c>
      <c r="V426">
        <v>2.1909083000000002E-3</v>
      </c>
      <c r="W426">
        <v>3.4107421999999998E-2</v>
      </c>
      <c r="X426">
        <v>0</v>
      </c>
      <c r="Y426">
        <v>0.14599135999999999</v>
      </c>
      <c r="Z426">
        <v>0.14586009999999999</v>
      </c>
      <c r="AA426">
        <v>1.5612231999999999</v>
      </c>
      <c r="AB426">
        <v>0.22187183999999999</v>
      </c>
      <c r="AC426">
        <v>0</v>
      </c>
      <c r="AD426">
        <v>1.7207053999999999E-2</v>
      </c>
      <c r="AE426">
        <v>4.8868994000000002E-3</v>
      </c>
      <c r="AF426">
        <v>1.1025491E-2</v>
      </c>
      <c r="AG426">
        <v>2.5584030000000001E-2</v>
      </c>
      <c r="AH426">
        <v>0</v>
      </c>
      <c r="AI426">
        <v>1.7022477000000001E-2</v>
      </c>
      <c r="AJ426">
        <v>4.8868994000000002E-3</v>
      </c>
      <c r="AK426">
        <v>1.1025491E-2</v>
      </c>
      <c r="AL426">
        <v>2.5584030000000001E-2</v>
      </c>
      <c r="AM426">
        <v>0</v>
      </c>
      <c r="AN426">
        <v>1.7034297E-2</v>
      </c>
      <c r="AO426">
        <v>4.8868994000000002E-3</v>
      </c>
      <c r="AP426">
        <v>1.1025491E-2</v>
      </c>
      <c r="AQ426">
        <v>2.5584030000000001E-2</v>
      </c>
      <c r="AR426">
        <v>0</v>
      </c>
      <c r="AS426">
        <v>1.6660141E-2</v>
      </c>
      <c r="AT426">
        <v>4.8868994000000002E-3</v>
      </c>
      <c r="AU426">
        <v>1.1025491E-2</v>
      </c>
      <c r="AV426">
        <v>2.5584030000000001E-2</v>
      </c>
      <c r="AW426">
        <v>0</v>
      </c>
      <c r="AX426">
        <v>1.6988811999999999E-2</v>
      </c>
      <c r="AY426">
        <v>4.8868896000000004E-3</v>
      </c>
      <c r="AZ426">
        <v>1.1025469E-2</v>
      </c>
      <c r="BA426">
        <v>2.5583979E-2</v>
      </c>
      <c r="BB426">
        <v>0</v>
      </c>
      <c r="BC426">
        <v>5.0540520999999998E-2</v>
      </c>
      <c r="BD426">
        <v>1.9380792000000001E-2</v>
      </c>
      <c r="BE426">
        <v>4.6636477000000003E-2</v>
      </c>
      <c r="BF426">
        <v>7.8253258000000006E-2</v>
      </c>
      <c r="BG426">
        <v>0</v>
      </c>
      <c r="BH426">
        <v>4.9808576E-2</v>
      </c>
      <c r="BI426">
        <v>1.9380792000000001E-2</v>
      </c>
      <c r="BJ426">
        <v>4.6636477000000003E-2</v>
      </c>
      <c r="BK426">
        <v>7.8253258000000006E-2</v>
      </c>
      <c r="BL426">
        <v>0</v>
      </c>
      <c r="BM426">
        <v>4.9690374000000002E-2</v>
      </c>
      <c r="BN426">
        <v>1.9380792000000001E-2</v>
      </c>
      <c r="BO426">
        <v>4.6636477000000003E-2</v>
      </c>
      <c r="BP426">
        <v>7.8253258000000006E-2</v>
      </c>
      <c r="BQ426">
        <v>0</v>
      </c>
      <c r="BR426">
        <v>4.9826760999999997E-2</v>
      </c>
      <c r="BS426">
        <v>1.9380792000000001E-2</v>
      </c>
      <c r="BT426">
        <v>4.6636477000000003E-2</v>
      </c>
      <c r="BU426">
        <v>7.8253258000000006E-2</v>
      </c>
      <c r="BV426">
        <v>0</v>
      </c>
      <c r="BW426">
        <v>4.9873099999999997E-2</v>
      </c>
      <c r="BX426">
        <v>1.9380793E-2</v>
      </c>
      <c r="BY426">
        <v>4.6636477000000003E-2</v>
      </c>
      <c r="BZ426">
        <v>7.8253258000000006E-2</v>
      </c>
      <c r="CA426">
        <v>0</v>
      </c>
      <c r="CB426">
        <v>1.0645015000000001E-2</v>
      </c>
      <c r="CC426">
        <v>3.9338039000000003E-3</v>
      </c>
      <c r="CD426">
        <v>7.4754349000000003E-3</v>
      </c>
      <c r="CE426">
        <v>2.0711786999999999E-2</v>
      </c>
      <c r="CF426">
        <v>0</v>
      </c>
      <c r="CG426">
        <v>1.0300409999999999E-2</v>
      </c>
      <c r="CH426">
        <v>3.9338039000000003E-3</v>
      </c>
      <c r="CI426">
        <v>7.4754349000000003E-3</v>
      </c>
      <c r="CJ426">
        <v>2.0711786999999999E-2</v>
      </c>
      <c r="CK426">
        <v>0</v>
      </c>
      <c r="CL426">
        <v>1.0289499000000001E-2</v>
      </c>
      <c r="CM426">
        <v>3.9338039000000003E-3</v>
      </c>
      <c r="CN426">
        <v>7.4754349000000003E-3</v>
      </c>
      <c r="CO426">
        <v>2.0711786999999999E-2</v>
      </c>
      <c r="CP426">
        <v>0</v>
      </c>
      <c r="CQ426">
        <v>1.0344963E-2</v>
      </c>
      <c r="CR426">
        <v>3.9338039000000003E-3</v>
      </c>
      <c r="CS426">
        <v>7.4754349000000003E-3</v>
      </c>
      <c r="CT426">
        <v>2.0711786999999999E-2</v>
      </c>
      <c r="CU426">
        <v>0</v>
      </c>
      <c r="CV426">
        <v>1.032113E-2</v>
      </c>
      <c r="CW426">
        <v>3.9338235999999997E-3</v>
      </c>
      <c r="CX426">
        <v>7.4754723E-3</v>
      </c>
      <c r="CY426">
        <v>2.0711891E-2</v>
      </c>
      <c r="CZ426">
        <v>0</v>
      </c>
      <c r="DA426">
        <v>8.3164320000000003E-3</v>
      </c>
      <c r="DB426">
        <v>3.5821045000000002E-3</v>
      </c>
      <c r="DC426">
        <v>6.8066107999999997E-3</v>
      </c>
      <c r="DD426">
        <v>1.9113312E-2</v>
      </c>
      <c r="DE426">
        <v>0</v>
      </c>
      <c r="DF426">
        <v>8.0432031000000001E-3</v>
      </c>
      <c r="DG426">
        <v>3.5821045000000002E-3</v>
      </c>
      <c r="DH426">
        <v>6.8066107999999997E-3</v>
      </c>
      <c r="DI426">
        <v>1.9113312E-2</v>
      </c>
      <c r="DJ426">
        <v>0</v>
      </c>
      <c r="DK426">
        <v>8.0100155999999999E-3</v>
      </c>
      <c r="DL426">
        <v>3.5821045000000002E-3</v>
      </c>
      <c r="DM426">
        <v>6.8066107999999997E-3</v>
      </c>
      <c r="DN426">
        <v>1.9113312E-2</v>
      </c>
      <c r="DO426">
        <v>0</v>
      </c>
      <c r="DP426">
        <v>8.1350371000000008E-3</v>
      </c>
      <c r="DQ426">
        <v>3.5821045000000002E-3</v>
      </c>
      <c r="DR426">
        <v>6.8066107999999997E-3</v>
      </c>
      <c r="DS426">
        <v>1.9113312E-2</v>
      </c>
      <c r="DT426">
        <v>0</v>
      </c>
      <c r="DU426">
        <v>8.0404754000000002E-3</v>
      </c>
      <c r="DV426">
        <v>3.3401570999999999E-3</v>
      </c>
      <c r="DW426">
        <v>6.3465335000000003E-3</v>
      </c>
      <c r="DX426">
        <v>1.8040489E-2</v>
      </c>
      <c r="DY426">
        <v>0</v>
      </c>
      <c r="DZ426">
        <v>7.8927227000000003E-3</v>
      </c>
      <c r="EA426">
        <v>2.4688011000000001E-3</v>
      </c>
      <c r="EB426">
        <v>4.6914796999999999E-3</v>
      </c>
      <c r="EC426">
        <v>1.8040489E-2</v>
      </c>
      <c r="ED426">
        <v>0</v>
      </c>
      <c r="EE426">
        <v>7.9418219999999994E-3</v>
      </c>
      <c r="EF426">
        <v>2.4688011000000001E-3</v>
      </c>
      <c r="EG426">
        <v>4.6914796999999999E-3</v>
      </c>
      <c r="EH426">
        <v>1.8040489E-2</v>
      </c>
      <c r="EI426">
        <v>0</v>
      </c>
      <c r="EJ426">
        <v>8.1814087000000001E-3</v>
      </c>
      <c r="EK426">
        <v>2.4688011000000001E-3</v>
      </c>
      <c r="EL426">
        <v>4.6914796999999999E-3</v>
      </c>
      <c r="EM426">
        <v>1.8040489E-2</v>
      </c>
      <c r="EN426">
        <v>0</v>
      </c>
      <c r="EO426">
        <v>2.1856035999999999E-2</v>
      </c>
      <c r="EP426">
        <v>5.8039288000000001E-3</v>
      </c>
      <c r="EQ426">
        <v>1.3966137E-2</v>
      </c>
      <c r="ER426">
        <v>3.4023060000000001E-2</v>
      </c>
      <c r="ES426">
        <v>0</v>
      </c>
      <c r="ET426">
        <v>2.1518250999999999E-2</v>
      </c>
      <c r="EU426">
        <v>5.8039288000000001E-3</v>
      </c>
      <c r="EV426">
        <v>1.3966137E-2</v>
      </c>
      <c r="EW426">
        <v>3.4023060000000001E-2</v>
      </c>
      <c r="EX426">
        <v>0</v>
      </c>
      <c r="EY426">
        <v>2.1504611999999999E-2</v>
      </c>
      <c r="EZ426">
        <v>5.8039288000000001E-3</v>
      </c>
      <c r="FA426">
        <v>1.3966137E-2</v>
      </c>
      <c r="FB426">
        <v>3.4023060000000001E-2</v>
      </c>
      <c r="FC426">
        <v>0</v>
      </c>
      <c r="FD426">
        <v>2.1461877000000001E-2</v>
      </c>
      <c r="FE426">
        <v>5.8039288000000001E-3</v>
      </c>
      <c r="FF426">
        <v>1.3966137E-2</v>
      </c>
      <c r="FG426">
        <v>3.4023060000000001E-2</v>
      </c>
      <c r="FH426">
        <v>0</v>
      </c>
      <c r="FI426">
        <v>2.1574823999999999E-2</v>
      </c>
      <c r="FJ426">
        <v>5.8039694999999997E-3</v>
      </c>
      <c r="FK426">
        <v>1.3966233999999999E-2</v>
      </c>
      <c r="FL426">
        <v>3.4023298E-2</v>
      </c>
      <c r="FM426">
        <v>0</v>
      </c>
      <c r="FN426">
        <v>1.2968978000000001E-2</v>
      </c>
      <c r="FO426">
        <v>4.3471246999999998E-3</v>
      </c>
      <c r="FP426">
        <v>8.9501006999999997E-3</v>
      </c>
      <c r="FQ426">
        <v>2.2885191999999999E-2</v>
      </c>
      <c r="FR426">
        <v>0</v>
      </c>
      <c r="FS426">
        <v>3.2690008E-2</v>
      </c>
      <c r="FT426">
        <v>4.8563562999999997E-3</v>
      </c>
      <c r="FU426">
        <v>1.0949469E-2</v>
      </c>
      <c r="FV426">
        <v>3.6630378999999998E-2</v>
      </c>
      <c r="FW426">
        <v>0</v>
      </c>
      <c r="FX426">
        <v>4.7558634000000001E-3</v>
      </c>
      <c r="FY426">
        <v>4.7517276000000001E-3</v>
      </c>
      <c r="FZ426">
        <v>5.0859242999999998E-2</v>
      </c>
      <c r="GA426">
        <v>7.5350063E-3</v>
      </c>
      <c r="GB426">
        <v>0</v>
      </c>
      <c r="GC426">
        <v>2.0301711E-2</v>
      </c>
      <c r="GD426">
        <v>1.9760060000000002E-3</v>
      </c>
      <c r="GE426">
        <v>0.10036759000000001</v>
      </c>
      <c r="GF426">
        <v>3.551758E-2</v>
      </c>
      <c r="GG426">
        <v>0</v>
      </c>
      <c r="GH426">
        <v>2.1150166000000001E-2</v>
      </c>
      <c r="GI426">
        <v>1.9760060000000002E-3</v>
      </c>
      <c r="GJ426">
        <v>0.10036759000000001</v>
      </c>
      <c r="GK426">
        <v>3.551758E-2</v>
      </c>
      <c r="GL426">
        <v>0</v>
      </c>
      <c r="GM426">
        <v>2.0431293999999999E-2</v>
      </c>
      <c r="GN426">
        <v>1.9760060000000002E-3</v>
      </c>
      <c r="GO426">
        <v>0.10036759000000001</v>
      </c>
      <c r="GP426">
        <v>3.551758E-2</v>
      </c>
      <c r="GQ426">
        <v>0</v>
      </c>
      <c r="GR426">
        <v>2.0205553000000001E-2</v>
      </c>
      <c r="GS426">
        <v>1.9760060000000002E-3</v>
      </c>
      <c r="GT426">
        <v>0.10036759000000001</v>
      </c>
      <c r="GU426">
        <v>3.551758E-2</v>
      </c>
      <c r="GV426">
        <v>0</v>
      </c>
      <c r="GW426">
        <v>2.0505189E-2</v>
      </c>
      <c r="GX426">
        <v>1.9760059000000002E-3</v>
      </c>
      <c r="GY426">
        <v>0.10036759000000001</v>
      </c>
      <c r="GZ426">
        <v>3.551758E-2</v>
      </c>
      <c r="HA426">
        <v>0</v>
      </c>
      <c r="HB426">
        <v>2.1206215E-2</v>
      </c>
      <c r="HC426">
        <v>1.9760060000000002E-3</v>
      </c>
      <c r="HD426">
        <v>0.10036759000000001</v>
      </c>
      <c r="HE426">
        <v>3.551758E-2</v>
      </c>
      <c r="HF426">
        <v>0</v>
      </c>
      <c r="HG426">
        <v>1.8722558E-2</v>
      </c>
      <c r="HH426">
        <v>1.6167118999999999E-3</v>
      </c>
      <c r="HI426">
        <v>8.2118939000000002E-2</v>
      </c>
      <c r="HJ426">
        <v>3.522811E-2</v>
      </c>
      <c r="HK426">
        <v>0</v>
      </c>
      <c r="HL426">
        <v>1.6427104000000001E-2</v>
      </c>
      <c r="HM426">
        <v>1.6167118999999999E-3</v>
      </c>
      <c r="HN426">
        <v>8.2118939000000002E-2</v>
      </c>
      <c r="HO426">
        <v>3.522811E-2</v>
      </c>
      <c r="HP426">
        <v>0</v>
      </c>
      <c r="HQ426">
        <v>1.9127245000000001E-2</v>
      </c>
      <c r="HR426">
        <v>1.6167118999999999E-3</v>
      </c>
      <c r="HS426">
        <v>8.2118939000000002E-2</v>
      </c>
      <c r="HT426">
        <v>3.522811E-2</v>
      </c>
      <c r="HU426">
        <v>0</v>
      </c>
      <c r="HV426">
        <v>1.8910245999999999E-2</v>
      </c>
      <c r="HW426">
        <v>1.6167118999999999E-3</v>
      </c>
      <c r="HX426">
        <v>8.2118939000000002E-2</v>
      </c>
      <c r="HY426">
        <v>3.522811E-2</v>
      </c>
      <c r="HZ426">
        <v>0</v>
      </c>
      <c r="IA426">
        <v>1.8771541999999999E-2</v>
      </c>
      <c r="IB426">
        <v>1.6167135E-3</v>
      </c>
      <c r="IC426">
        <v>8.2119022E-2</v>
      </c>
      <c r="ID426">
        <v>3.5228145000000002E-2</v>
      </c>
      <c r="IE426">
        <v>0</v>
      </c>
      <c r="IF426">
        <v>1.9871828000000001E-2</v>
      </c>
      <c r="IG426">
        <v>1.6167118999999999E-3</v>
      </c>
      <c r="IH426">
        <v>8.2118939000000002E-2</v>
      </c>
      <c r="II426">
        <v>3.522811E-2</v>
      </c>
      <c r="IJ426" s="1">
        <v>0</v>
      </c>
      <c r="IK426">
        <v>1.9872419999999998E-2</v>
      </c>
      <c r="IL426">
        <v>1.8448841E-3</v>
      </c>
      <c r="IM426">
        <v>9.3707872999999997E-2</v>
      </c>
      <c r="IN426">
        <v>3.5411706000000001E-2</v>
      </c>
      <c r="IO426">
        <v>0</v>
      </c>
      <c r="IP426">
        <v>0.14746672</v>
      </c>
      <c r="IQ426">
        <v>4.6596373E-3</v>
      </c>
      <c r="IR426">
        <v>1.4563237999999999E-2</v>
      </c>
      <c r="IS426">
        <v>2.8074274999999999E-2</v>
      </c>
      <c r="IT426">
        <v>0</v>
      </c>
      <c r="IU426">
        <v>2.2428904999999999E-2</v>
      </c>
      <c r="IV426">
        <v>1.0405439000000001E-2</v>
      </c>
      <c r="IW426">
        <v>0.43849145</v>
      </c>
      <c r="IX426">
        <v>4.6683954999999999E-2</v>
      </c>
      <c r="IY426" s="1">
        <v>7.4977182999999998E-5</v>
      </c>
      <c r="IZ426">
        <v>2.1525975999999999E-2</v>
      </c>
      <c r="JA426">
        <v>4.6665904999999997E-3</v>
      </c>
      <c r="JB426">
        <v>2.5282286000000001E-2</v>
      </c>
      <c r="JC426">
        <v>2.9269534999999999E-2</v>
      </c>
      <c r="JD426">
        <v>0</v>
      </c>
      <c r="JE426">
        <v>2.7892528E-2</v>
      </c>
      <c r="JF426">
        <v>9.8284735000000005E-3</v>
      </c>
      <c r="JG426">
        <v>0.41279758</v>
      </c>
      <c r="JH426">
        <v>4.5986315999999999E-2</v>
      </c>
      <c r="JI426">
        <v>0</v>
      </c>
      <c r="JJ426">
        <v>2.094497E-2</v>
      </c>
      <c r="JK426">
        <v>9.5806551999999996E-3</v>
      </c>
      <c r="JL426">
        <v>0.40375767000000001</v>
      </c>
      <c r="JM426">
        <v>4.5686652000000001E-2</v>
      </c>
      <c r="JN426">
        <v>0</v>
      </c>
      <c r="JO426">
        <v>2.1069081999999999E-2</v>
      </c>
      <c r="JP426">
        <v>9.5806551999999996E-3</v>
      </c>
      <c r="JQ426">
        <v>0.40375767000000001</v>
      </c>
      <c r="JR426">
        <v>4.5686652000000001E-2</v>
      </c>
      <c r="JS426">
        <v>0</v>
      </c>
      <c r="JT426">
        <v>1.9504266999999999E-2</v>
      </c>
      <c r="JU426">
        <v>9.5806551999999996E-3</v>
      </c>
      <c r="JV426">
        <v>0.40375767000000001</v>
      </c>
      <c r="JW426">
        <v>4.5686652000000001E-2</v>
      </c>
      <c r="JX426">
        <v>0</v>
      </c>
      <c r="JY426">
        <v>1.8494548E-2</v>
      </c>
      <c r="JZ426">
        <v>9.5806551999999996E-3</v>
      </c>
      <c r="KA426">
        <v>0.40375767000000001</v>
      </c>
      <c r="KB426">
        <v>4.5686652000000001E-2</v>
      </c>
      <c r="KC426">
        <v>0</v>
      </c>
      <c r="KD426">
        <v>3.3609074000000003E-2</v>
      </c>
      <c r="KE426">
        <v>9.5806551999999996E-3</v>
      </c>
      <c r="KF426">
        <v>0.40144275000000001</v>
      </c>
      <c r="KG426">
        <v>4.5686652000000001E-2</v>
      </c>
      <c r="KH426" s="1">
        <v>0</v>
      </c>
      <c r="KI426">
        <v>3.1448858000000003E-2</v>
      </c>
      <c r="KJ426">
        <v>9.5806551999999996E-3</v>
      </c>
      <c r="KK426">
        <v>0.40144275000000001</v>
      </c>
      <c r="KL426">
        <v>4.5686652000000001E-2</v>
      </c>
      <c r="KM426" s="1">
        <v>0</v>
      </c>
      <c r="KN426">
        <v>2.8340944E-2</v>
      </c>
      <c r="KO426">
        <v>9.5806551999999996E-3</v>
      </c>
      <c r="KP426">
        <v>0.40144275000000001</v>
      </c>
      <c r="KQ426">
        <v>4.5686652000000001E-2</v>
      </c>
      <c r="KR426" s="1">
        <v>0</v>
      </c>
      <c r="KS426">
        <v>2.6732994999999999E-2</v>
      </c>
      <c r="KT426">
        <v>9.5806551999999996E-3</v>
      </c>
      <c r="KU426">
        <v>0.40144275000000001</v>
      </c>
      <c r="KV426">
        <v>4.5686652000000001E-2</v>
      </c>
      <c r="KW426" s="1">
        <v>7.4977182999999998E-5</v>
      </c>
      <c r="KX426">
        <v>2.8841637999999999E-2</v>
      </c>
      <c r="KY426">
        <v>4.6665904999999997E-3</v>
      </c>
      <c r="KZ426">
        <v>2.5282286000000001E-2</v>
      </c>
      <c r="LA426">
        <v>2.9269534999999999E-2</v>
      </c>
      <c r="LB426" s="1">
        <v>7.4977182999999998E-5</v>
      </c>
      <c r="LC426">
        <v>7.3619091000000003E-3</v>
      </c>
      <c r="LD426">
        <v>4.6665904999999997E-3</v>
      </c>
      <c r="LE426">
        <v>2.5282286000000001E-2</v>
      </c>
      <c r="LF426">
        <v>2.9269534999999999E-2</v>
      </c>
      <c r="LG426" s="1">
        <v>7.4968838000000004E-5</v>
      </c>
      <c r="LH426">
        <v>2.2235861999999999E-2</v>
      </c>
      <c r="LI426">
        <v>4.6665904999999997E-3</v>
      </c>
      <c r="LJ426">
        <v>2.5282286000000001E-2</v>
      </c>
      <c r="LK426">
        <v>2.7730645000000002E-2</v>
      </c>
      <c r="LL426">
        <v>0</v>
      </c>
      <c r="LM426">
        <v>3.1420832000000003E-2</v>
      </c>
      <c r="LN426">
        <v>9.4559567000000004E-3</v>
      </c>
      <c r="LO426">
        <v>0.39620822999999999</v>
      </c>
      <c r="LP426">
        <v>4.5536013E-2</v>
      </c>
      <c r="LQ426">
        <v>0</v>
      </c>
      <c r="LR426">
        <v>4.3910883000000001E-3</v>
      </c>
      <c r="LS426">
        <v>4.0085905999999996E-3</v>
      </c>
      <c r="LT426">
        <v>2.6186173999999999E-3</v>
      </c>
      <c r="LU426">
        <v>5.8060230000000004E-3</v>
      </c>
      <c r="LV426">
        <v>0</v>
      </c>
      <c r="LW426">
        <v>5.8290655000000002E-3</v>
      </c>
      <c r="LX426">
        <v>4.2168798999999996E-3</v>
      </c>
      <c r="LY426">
        <v>2.760448E-3</v>
      </c>
      <c r="LZ426">
        <v>6.5786076000000004E-3</v>
      </c>
      <c r="MA426">
        <v>0</v>
      </c>
      <c r="MB426">
        <v>1.5679970000000001E-2</v>
      </c>
      <c r="MC426">
        <v>7.5064802999999999E-3</v>
      </c>
      <c r="MD426">
        <v>4.9197898999999998E-3</v>
      </c>
      <c r="ME426">
        <v>1.1798837E-2</v>
      </c>
      <c r="MF426">
        <v>2.0749464999999998</v>
      </c>
      <c r="MG426">
        <v>5.8703473999999999E-2</v>
      </c>
      <c r="MH426">
        <v>5.8518897E-2</v>
      </c>
      <c r="MI426">
        <v>5.8530717000000003E-2</v>
      </c>
      <c r="MJ426">
        <v>5.8156562000000002E-2</v>
      </c>
      <c r="MK426">
        <v>5.8485148000000001E-2</v>
      </c>
      <c r="ML426">
        <v>0.19481105000000001</v>
      </c>
      <c r="MM426">
        <v>0.1940791</v>
      </c>
      <c r="MN426">
        <v>0.19396089999999999</v>
      </c>
      <c r="MO426">
        <v>0.19409729000000001</v>
      </c>
      <c r="MP426">
        <v>0.19414363000000001</v>
      </c>
      <c r="MQ426">
        <v>4.2766040999999998E-2</v>
      </c>
      <c r="MR426">
        <v>4.2421436E-2</v>
      </c>
      <c r="MS426">
        <v>4.2410524999999998E-2</v>
      </c>
      <c r="MT426">
        <v>4.2465989000000003E-2</v>
      </c>
      <c r="MU426">
        <v>4.2442317E-2</v>
      </c>
      <c r="MV426">
        <v>3.7818459999999998E-2</v>
      </c>
      <c r="MW426">
        <v>3.7545230999999998E-2</v>
      </c>
      <c r="MX426">
        <v>3.7512043000000002E-2</v>
      </c>
      <c r="MY426">
        <v>3.7637064999999997E-2</v>
      </c>
      <c r="MZ426">
        <v>3.5767655000000002E-2</v>
      </c>
      <c r="NA426">
        <v>3.3093493000000002E-2</v>
      </c>
      <c r="NB426">
        <v>3.3142591999999998E-2</v>
      </c>
      <c r="NC426">
        <v>3.3382178999999998E-2</v>
      </c>
      <c r="ND426">
        <v>7.5649161000000006E-2</v>
      </c>
      <c r="NE426">
        <v>7.5311375999999999E-2</v>
      </c>
      <c r="NF426">
        <v>7.5297737000000003E-2</v>
      </c>
      <c r="NG426">
        <v>7.5255003000000001E-2</v>
      </c>
      <c r="NH426">
        <v>7.5368325999999999E-2</v>
      </c>
      <c r="NI426">
        <v>4.9151395000000001E-2</v>
      </c>
      <c r="NJ426">
        <v>8.5126212000000007E-2</v>
      </c>
      <c r="NK426">
        <v>6.7901840000000005E-2</v>
      </c>
      <c r="NL426">
        <v>0.15816289</v>
      </c>
      <c r="NM426">
        <v>0.15901134</v>
      </c>
      <c r="NN426">
        <v>0.15829246999999999</v>
      </c>
      <c r="NO426">
        <v>0.15806672999999999</v>
      </c>
      <c r="NP426">
        <v>0.15836637000000001</v>
      </c>
      <c r="NQ426">
        <v>0.15906739</v>
      </c>
      <c r="NR426">
        <v>0.13768632</v>
      </c>
      <c r="NS426">
        <v>0.13539086</v>
      </c>
      <c r="NT426">
        <v>0.13809100999999999</v>
      </c>
      <c r="NU426">
        <v>0.13787400999999999</v>
      </c>
      <c r="NV426">
        <v>0.13773542</v>
      </c>
      <c r="NW426">
        <v>0.13883559000000001</v>
      </c>
      <c r="NX426">
        <v>0.15083688000000001</v>
      </c>
      <c r="NY426">
        <v>0.19476387000000001</v>
      </c>
      <c r="NZ426">
        <v>0.51800975000000005</v>
      </c>
      <c r="OA426">
        <v>8.0819364000000005E-2</v>
      </c>
      <c r="OB426">
        <v>0.49650490000000003</v>
      </c>
      <c r="OC426">
        <v>0.47996994999999998</v>
      </c>
      <c r="OD426">
        <v>0.48009405999999999</v>
      </c>
      <c r="OE426">
        <v>0.47852925000000002</v>
      </c>
      <c r="OF426">
        <v>0.47751953000000003</v>
      </c>
      <c r="OG426">
        <v>0.49031913999999999</v>
      </c>
      <c r="OH426">
        <v>0.48815892</v>
      </c>
      <c r="OI426">
        <v>0.48505101</v>
      </c>
      <c r="OJ426">
        <v>0.48344305999999998</v>
      </c>
      <c r="OK426">
        <v>8.8135027000000005E-2</v>
      </c>
      <c r="OL426">
        <v>6.6655297000000002E-2</v>
      </c>
      <c r="OM426">
        <v>7.9990352000000001E-2</v>
      </c>
      <c r="ON426">
        <v>0.48262103000000001</v>
      </c>
      <c r="OO426">
        <v>1.6824319000000001E-2</v>
      </c>
      <c r="OP426">
        <v>1.9385000999999999E-2</v>
      </c>
      <c r="OQ426">
        <v>3.9905077999999997E-2</v>
      </c>
      <c r="OU426" t="s">
        <v>481</v>
      </c>
      <c r="OV426" t="s">
        <v>51</v>
      </c>
      <c r="OW426">
        <v>0</v>
      </c>
      <c r="OX426">
        <v>9.0850289000000001E-2</v>
      </c>
      <c r="OY426">
        <v>1.4206227E-2</v>
      </c>
      <c r="OZ426">
        <v>3.4071506000000001E-2</v>
      </c>
      <c r="PA426">
        <v>0.10800862999999999</v>
      </c>
      <c r="PB426">
        <v>2.5969731999999999E-2</v>
      </c>
      <c r="PC426">
        <v>1.7222747E-2</v>
      </c>
      <c r="PD426">
        <v>1.2608493999999999</v>
      </c>
      <c r="PE426">
        <v>2.8523674999999998E-2</v>
      </c>
      <c r="PF426">
        <v>0.23071296999999999</v>
      </c>
      <c r="PG426">
        <v>0.20482423</v>
      </c>
      <c r="PH426">
        <v>0.42673847999999998</v>
      </c>
      <c r="PI426">
        <v>0.53700150000000002</v>
      </c>
      <c r="PJ426">
        <v>3.0061133</v>
      </c>
      <c r="PK426">
        <v>0.78513703000000001</v>
      </c>
      <c r="PL426">
        <v>0.34197023999999998</v>
      </c>
      <c r="PM426">
        <v>0.41836215999999998</v>
      </c>
      <c r="PN426">
        <v>53.490336999999997</v>
      </c>
      <c r="PO426">
        <v>0</v>
      </c>
      <c r="PP426">
        <v>3.6150207999999999E-3</v>
      </c>
      <c r="PQ426" s="1">
        <v>6.5446503000000006E-5</v>
      </c>
      <c r="PR426">
        <v>2.4669406999999998E-4</v>
      </c>
      <c r="PS426" s="1">
        <v>1.0858022E-2</v>
      </c>
      <c r="PT426" s="1">
        <v>1.7063219999999999E-3</v>
      </c>
      <c r="PU426" s="1">
        <v>1.5953272999999999E-6</v>
      </c>
      <c r="PV426" s="1">
        <v>7.5715786000000006E-5</v>
      </c>
      <c r="PW426">
        <v>1.6765717E-3</v>
      </c>
      <c r="PX426" s="1">
        <v>4.2296375999999998E-5</v>
      </c>
      <c r="PY426" s="1">
        <v>0</v>
      </c>
      <c r="PZ426">
        <v>7.2382063000000002E-3</v>
      </c>
      <c r="QA426" s="1">
        <v>6.9296435000000003E-4</v>
      </c>
      <c r="QB426" s="1">
        <v>1.6129381E-3</v>
      </c>
      <c r="QC426">
        <v>1.037714E-2</v>
      </c>
      <c r="QD426" s="1">
        <v>0</v>
      </c>
      <c r="QE426" s="1">
        <v>2.482972E-2</v>
      </c>
      <c r="QF426" s="1">
        <v>8.7923088E-4</v>
      </c>
      <c r="QG426">
        <v>1.9625659000000002E-3</v>
      </c>
      <c r="QH426">
        <v>1.0700816E-2</v>
      </c>
      <c r="QI426" s="1">
        <v>0</v>
      </c>
      <c r="QJ426" s="1">
        <v>6.3605917999999997E-2</v>
      </c>
      <c r="QK426" s="1">
        <v>6.8571026999999997E-4</v>
      </c>
      <c r="QL426" s="1">
        <v>1.5306358999999999E-3</v>
      </c>
      <c r="QM426" s="1">
        <v>8.3454674000000006E-3</v>
      </c>
      <c r="QN426">
        <v>0</v>
      </c>
      <c r="QO426" s="1">
        <v>3.4013452E-2</v>
      </c>
      <c r="QP426" s="1">
        <v>5.7900287E-4</v>
      </c>
      <c r="QQ426" s="1">
        <v>1.2923476000000001E-3</v>
      </c>
      <c r="QR426" s="1">
        <v>7.0467634000000003E-3</v>
      </c>
      <c r="QS426" s="1">
        <v>0</v>
      </c>
      <c r="QT426" s="1">
        <v>5.7093119999999997E-2</v>
      </c>
      <c r="QU426" s="1">
        <v>5.2595164999999998E-4</v>
      </c>
      <c r="QV426">
        <v>1.1740188E-3</v>
      </c>
      <c r="QW426" s="1">
        <v>8.0565970000000004E-3</v>
      </c>
      <c r="QX426" s="1">
        <v>1.4778153E-3</v>
      </c>
      <c r="QY426" s="1">
        <v>1.0287477E-2</v>
      </c>
      <c r="QZ426" s="1">
        <v>7.5210065000000002E-4</v>
      </c>
      <c r="RA426">
        <v>4.2057799E-4</v>
      </c>
      <c r="RB426">
        <v>5.7953548000000002E-3</v>
      </c>
      <c r="RC426">
        <v>8.0933667000000005E-4</v>
      </c>
      <c r="RD426" s="1">
        <v>1.1760174999999999E-2</v>
      </c>
      <c r="RE426" s="1">
        <v>2.7369144000000001E-2</v>
      </c>
      <c r="RF426" s="1">
        <v>0</v>
      </c>
      <c r="RG426">
        <v>1.261734E-3</v>
      </c>
      <c r="RH426" s="1">
        <v>0</v>
      </c>
      <c r="RI426">
        <v>0</v>
      </c>
      <c r="RJ426" s="1">
        <v>1.7386064E-2</v>
      </c>
      <c r="RK426" s="1">
        <v>5.2445260000000002E-3</v>
      </c>
      <c r="RL426">
        <v>1.6759247000000001E-3</v>
      </c>
      <c r="RM426">
        <v>5.8711293999999997E-2</v>
      </c>
      <c r="RN426" s="1">
        <v>0</v>
      </c>
      <c r="RO426" s="1">
        <v>4.6377405000000002E-3</v>
      </c>
      <c r="RP426" s="1">
        <v>8.1150039000000001E-4</v>
      </c>
      <c r="RQ426">
        <v>2.5453454999999998E-3</v>
      </c>
      <c r="RR426">
        <v>8.9656534000000006E-3</v>
      </c>
      <c r="RS426" s="1">
        <v>0</v>
      </c>
      <c r="RT426" s="1">
        <v>0</v>
      </c>
      <c r="RU426" s="1">
        <v>1.1094530999999999E-2</v>
      </c>
      <c r="RV426">
        <v>0</v>
      </c>
      <c r="RW426">
        <v>2.3797605999999999E-2</v>
      </c>
      <c r="RX426" s="1">
        <v>0</v>
      </c>
      <c r="RY426" s="1">
        <v>3.6737750999999999E-2</v>
      </c>
      <c r="RZ426" s="1">
        <v>0</v>
      </c>
      <c r="SA426">
        <v>2.8288735999999998E-2</v>
      </c>
      <c r="SB426">
        <v>0</v>
      </c>
      <c r="SC426" s="1">
        <v>3.1985042999999998E-2</v>
      </c>
      <c r="SD426" s="1">
        <v>4.8753119000000001E-3</v>
      </c>
      <c r="SE426" s="1">
        <v>8.1150039000000001E-4</v>
      </c>
      <c r="SF426">
        <v>8.9656534000000006E-3</v>
      </c>
      <c r="SG426">
        <v>0</v>
      </c>
      <c r="SH426">
        <v>2.5453454999999998E-3</v>
      </c>
      <c r="SI426" s="1">
        <v>0</v>
      </c>
      <c r="SJ426" s="1">
        <v>4.7590897E-3</v>
      </c>
      <c r="SK426">
        <v>0</v>
      </c>
      <c r="SL426">
        <v>1.0873852E-2</v>
      </c>
      <c r="SM426" s="1">
        <v>1.1260149E-4</v>
      </c>
      <c r="SN426" s="1">
        <v>3.9544846000000002E-4</v>
      </c>
      <c r="SO426">
        <v>8.1988492999999999E-3</v>
      </c>
      <c r="SP426" s="1">
        <v>0</v>
      </c>
      <c r="SQ426" s="1">
        <v>2.1386531E-2</v>
      </c>
      <c r="SR426" s="1">
        <v>1.1283313E-4</v>
      </c>
      <c r="SS426" s="1">
        <v>3.9626215999999999E-4</v>
      </c>
      <c r="ST426" s="1">
        <v>8.2653064000000002E-3</v>
      </c>
      <c r="SU426">
        <v>0</v>
      </c>
      <c r="SV426" s="1">
        <v>3.6965787E-2</v>
      </c>
      <c r="SW426" s="1">
        <v>1.0569179E-4</v>
      </c>
      <c r="SX426" s="1">
        <v>3.7118275E-4</v>
      </c>
      <c r="SY426">
        <v>7.7296472000000001E-3</v>
      </c>
      <c r="SZ426">
        <v>0</v>
      </c>
      <c r="TA426">
        <v>2.8115455000000001E-2</v>
      </c>
      <c r="TB426" s="1">
        <v>1.5480672999999999E-4</v>
      </c>
      <c r="TC426">
        <v>5.4367071999999995E-4</v>
      </c>
      <c r="TD426" s="1">
        <v>1.2470419999999999E-2</v>
      </c>
      <c r="TE426">
        <v>0</v>
      </c>
      <c r="TF426">
        <v>3.0133199999999999E-2</v>
      </c>
      <c r="TG426" s="1">
        <v>1.1630437E-4</v>
      </c>
      <c r="TH426" s="1">
        <v>4.0845337999999997E-4</v>
      </c>
      <c r="TI426">
        <v>8.5308924999999997E-3</v>
      </c>
      <c r="TJ426">
        <v>0</v>
      </c>
      <c r="TK426">
        <v>5.8556456E-2</v>
      </c>
      <c r="TL426" s="1">
        <v>5.0967177999999998E-4</v>
      </c>
      <c r="TM426">
        <v>7.0905703000000001E-4</v>
      </c>
      <c r="TN426">
        <v>6.5495696000000001E-3</v>
      </c>
      <c r="TO426">
        <v>0</v>
      </c>
      <c r="TP426">
        <v>3.6390555999999998E-2</v>
      </c>
      <c r="TQ426" s="1">
        <v>5.0967177999999998E-4</v>
      </c>
      <c r="TR426" s="1">
        <v>7.0905703000000001E-4</v>
      </c>
      <c r="TS426">
        <v>6.5495696000000001E-3</v>
      </c>
      <c r="TT426">
        <v>0</v>
      </c>
      <c r="TU426">
        <v>4.9129042999999997E-2</v>
      </c>
      <c r="TV426" s="1">
        <v>5.0967177999999998E-4</v>
      </c>
      <c r="TW426" s="1">
        <v>7.0905703000000001E-4</v>
      </c>
      <c r="TX426">
        <v>6.5495696000000001E-3</v>
      </c>
      <c r="TY426">
        <v>0</v>
      </c>
      <c r="TZ426">
        <v>5.7342169999999998E-3</v>
      </c>
      <c r="UA426" s="1">
        <v>7.9530292000000002E-4</v>
      </c>
      <c r="UB426">
        <v>1.7750617999999999E-3</v>
      </c>
      <c r="UC426">
        <v>9.6792189999999993E-3</v>
      </c>
      <c r="UD426">
        <v>0</v>
      </c>
      <c r="UE426">
        <v>7.1410748999999997E-3</v>
      </c>
      <c r="UF426">
        <v>1.3938742000000001E-3</v>
      </c>
      <c r="UG426">
        <v>3.1115130000000002E-3</v>
      </c>
      <c r="UH426">
        <v>9.1086333000000002E-3</v>
      </c>
      <c r="UI426">
        <v>0</v>
      </c>
      <c r="UJ426">
        <v>0.16730643000000001</v>
      </c>
      <c r="UK426">
        <v>4.3467026E-4</v>
      </c>
      <c r="UL426">
        <v>1.3047078000000001E-3</v>
      </c>
      <c r="UM426">
        <v>2.5680518999999999E-2</v>
      </c>
      <c r="UN426">
        <v>0</v>
      </c>
      <c r="UO426">
        <v>9.8760357000000007E-3</v>
      </c>
      <c r="UP426">
        <v>3.0979803999999999E-3</v>
      </c>
      <c r="UQ426">
        <v>1.6750784000000001E-2</v>
      </c>
      <c r="UR426">
        <v>1.8492281999999999E-2</v>
      </c>
      <c r="US426">
        <v>0</v>
      </c>
      <c r="UT426">
        <v>8.3695019999999992E-3</v>
      </c>
      <c r="UU426">
        <v>0</v>
      </c>
      <c r="UV426">
        <v>3.1280487999999999E-3</v>
      </c>
      <c r="UW426">
        <v>0</v>
      </c>
      <c r="UX426">
        <v>0</v>
      </c>
      <c r="UY426">
        <v>4.3102952E-2</v>
      </c>
      <c r="UZ426">
        <v>2.0812435000000002E-3</v>
      </c>
      <c r="VA426">
        <v>1.1380260999999999E-2</v>
      </c>
      <c r="VB426">
        <v>1.2784709999999999E-2</v>
      </c>
      <c r="VC426">
        <v>0</v>
      </c>
      <c r="VD426">
        <v>0</v>
      </c>
      <c r="VE426">
        <v>0.11532756</v>
      </c>
      <c r="VF426">
        <v>9.6612672000000004E-3</v>
      </c>
      <c r="VG426">
        <v>4.5536596999999998E-2</v>
      </c>
      <c r="VH426">
        <v>0.28252519999999998</v>
      </c>
      <c r="VI426">
        <v>1.0818158E-2</v>
      </c>
      <c r="VJ426">
        <v>0.29552803999999999</v>
      </c>
      <c r="VK426">
        <v>4.4631928000000001E-2</v>
      </c>
      <c r="VL426">
        <v>0</v>
      </c>
      <c r="VM426">
        <v>2.0538352999999999E-2</v>
      </c>
      <c r="VN426">
        <v>0</v>
      </c>
      <c r="VO426">
        <v>1.9372857E-2</v>
      </c>
      <c r="VP426">
        <v>0</v>
      </c>
      <c r="VQ426">
        <v>0</v>
      </c>
      <c r="VR426">
        <v>4.1076706999999997E-3</v>
      </c>
      <c r="VS426">
        <v>6.7292478000000001E-3</v>
      </c>
      <c r="VT426">
        <v>0</v>
      </c>
      <c r="VU426">
        <v>0</v>
      </c>
      <c r="VV426">
        <v>3.8746207999999999E-3</v>
      </c>
      <c r="VW426">
        <v>6.7292478000000001E-3</v>
      </c>
      <c r="VX426">
        <v>1.0818158E-2</v>
      </c>
      <c r="VY426">
        <v>0.29552803999999999</v>
      </c>
      <c r="VZ426">
        <v>4.4914206999999998E-2</v>
      </c>
      <c r="WA426">
        <v>0</v>
      </c>
      <c r="WB426">
        <v>0</v>
      </c>
      <c r="WC426">
        <v>4.1076706999999997E-3</v>
      </c>
      <c r="WD426">
        <v>9.2725674999999994E-2</v>
      </c>
      <c r="WE426">
        <v>0</v>
      </c>
      <c r="WF426">
        <v>0</v>
      </c>
      <c r="WG426">
        <v>3.8746207999999999E-3</v>
      </c>
      <c r="WH426">
        <v>9.2725674999999994E-2</v>
      </c>
      <c r="WI426">
        <v>0</v>
      </c>
      <c r="WJ426">
        <v>0</v>
      </c>
      <c r="WK426">
        <v>0</v>
      </c>
      <c r="WL426">
        <v>0</v>
      </c>
      <c r="WM426">
        <v>0</v>
      </c>
      <c r="WN426">
        <v>1.6797599999999999E-2</v>
      </c>
      <c r="WO426">
        <v>2.2388563999999999E-4</v>
      </c>
      <c r="WP426">
        <v>4.4777117000000003E-3</v>
      </c>
      <c r="WQ426">
        <v>0</v>
      </c>
      <c r="WR426">
        <v>0</v>
      </c>
      <c r="WS426">
        <v>1.1368567E-2</v>
      </c>
      <c r="WT426">
        <v>4.1194688000000001E-4</v>
      </c>
      <c r="WU426">
        <v>1.1677530000000001E-3</v>
      </c>
      <c r="WV426">
        <v>1.2293362E-2</v>
      </c>
      <c r="WW426">
        <v>0</v>
      </c>
      <c r="WX426">
        <v>1.1384145E-2</v>
      </c>
      <c r="WY426">
        <v>4.8326504999999997E-3</v>
      </c>
      <c r="WZ426">
        <v>9.1839182999999998E-3</v>
      </c>
      <c r="XA426">
        <v>1.2819890000000001E-3</v>
      </c>
      <c r="XB426">
        <v>0</v>
      </c>
      <c r="XC426">
        <v>7.8234329000000005E-2</v>
      </c>
      <c r="XD426">
        <v>4.0876673000000002E-3</v>
      </c>
      <c r="XE426">
        <v>1.3536687E-3</v>
      </c>
      <c r="XF426">
        <v>2.0512351000000002E-2</v>
      </c>
      <c r="XG426" s="1">
        <v>1.7068764999999999E-5</v>
      </c>
      <c r="XH426">
        <v>6.8855743000000003E-4</v>
      </c>
      <c r="XI426" s="1">
        <v>2.4183123999999999E-6</v>
      </c>
      <c r="XJ426">
        <v>1.1475092999999999E-4</v>
      </c>
      <c r="XK426">
        <v>1.6765717E-3</v>
      </c>
      <c r="XL426" s="1">
        <v>1.5761999E-5</v>
      </c>
      <c r="XM426">
        <v>6.3586285000000002E-4</v>
      </c>
      <c r="XN426" s="1">
        <v>4.3960387999999999E-7</v>
      </c>
      <c r="XO426" s="1">
        <v>6.2442440999999996E-5</v>
      </c>
      <c r="XP426">
        <v>9.5258991000000005E-4</v>
      </c>
      <c r="XQ426">
        <v>0</v>
      </c>
      <c r="XR426">
        <v>8.3060735999999996E-2</v>
      </c>
      <c r="XS426">
        <v>6.3252444999999996E-3</v>
      </c>
      <c r="XT426">
        <v>4.1398905999999996E-3</v>
      </c>
      <c r="XU426">
        <v>9.2205185000000002E-3</v>
      </c>
      <c r="XV426">
        <v>1.5795059E-3</v>
      </c>
      <c r="XW426">
        <v>5.3868293999999997E-2</v>
      </c>
      <c r="XX426">
        <v>4.7760467000000001E-2</v>
      </c>
      <c r="XY426">
        <v>2.1764802999999999E-2</v>
      </c>
      <c r="XZ426" s="1">
        <v>5.3868293999999997E-2</v>
      </c>
      <c r="YA426">
        <v>4.7760467000000001E-2</v>
      </c>
      <c r="YB426">
        <v>9.1444590000000004E-4</v>
      </c>
      <c r="YC426">
        <v>1.2600607999999999E-2</v>
      </c>
      <c r="YD426">
        <v>5.3868293999999997E-2</v>
      </c>
      <c r="YE426" s="1">
        <v>8.2062586999999999E-3</v>
      </c>
      <c r="YF426">
        <v>1.5036322E-2</v>
      </c>
      <c r="YG426">
        <v>9.4946487999999997E-4</v>
      </c>
      <c r="YH426" s="1">
        <v>4.7473243999999998E-5</v>
      </c>
      <c r="YI426">
        <v>8.7723060000000005E-2</v>
      </c>
      <c r="YJ426">
        <v>14.894004000000001</v>
      </c>
      <c r="YK426">
        <v>7.9014207999999996E-3</v>
      </c>
      <c r="YL426">
        <v>5.2112253E-4</v>
      </c>
      <c r="YM426" s="1">
        <v>2.6056127E-5</v>
      </c>
      <c r="YN426">
        <v>1.6697231E-2</v>
      </c>
      <c r="YO426">
        <v>2.8348773999999999</v>
      </c>
      <c r="YP426">
        <v>2.4166451999999999E-3</v>
      </c>
      <c r="YQ426">
        <v>1.5259742000000001E-4</v>
      </c>
      <c r="YR426" s="1">
        <v>7.6298712000000001E-6</v>
      </c>
      <c r="YS426">
        <v>1.4099399E-2</v>
      </c>
      <c r="YT426">
        <v>2.3937558999999999</v>
      </c>
      <c r="YU426">
        <v>2.4166451999999999E-3</v>
      </c>
      <c r="YV426">
        <v>1.4967706999999999E-4</v>
      </c>
      <c r="YW426" s="1">
        <v>7.4838533E-6</v>
      </c>
      <c r="YX426">
        <v>3.6017243999999997E-2</v>
      </c>
      <c r="YY426">
        <v>6.1150243</v>
      </c>
      <c r="YZ426">
        <v>2.4166451999999999E-3</v>
      </c>
      <c r="ZA426">
        <v>4.8020376000000001E-4</v>
      </c>
      <c r="ZB426" s="1">
        <v>2.4010188E-5</v>
      </c>
      <c r="ZC426">
        <v>1.1226234999999999E-2</v>
      </c>
      <c r="ZD426">
        <v>1.9059389</v>
      </c>
      <c r="ZE426">
        <v>2.4166451999999999E-3</v>
      </c>
      <c r="ZF426">
        <v>3.1103644000000003E-4</v>
      </c>
      <c r="ZG426" s="1">
        <v>1.555143E-5</v>
      </c>
      <c r="ZH426">
        <v>2.3329255E-2</v>
      </c>
      <c r="ZI426">
        <v>3.9608580999999998</v>
      </c>
      <c r="ZJ426">
        <v>2.0431802999999998E-2</v>
      </c>
      <c r="ZK426">
        <v>6.3205900000000003E-4</v>
      </c>
      <c r="ZL426" s="1">
        <v>3.1602949999999999E-5</v>
      </c>
      <c r="ZM426">
        <v>2.2633350999999999E-2</v>
      </c>
      <c r="ZN426">
        <v>3.8427072</v>
      </c>
      <c r="ZO426">
        <v>2.0431802999999998E-2</v>
      </c>
      <c r="ZP426">
        <v>9.0141321000000003E-4</v>
      </c>
      <c r="ZQ426" s="1">
        <v>4.5070661000000002E-5</v>
      </c>
      <c r="ZR426">
        <v>2.0577717999999998E-2</v>
      </c>
      <c r="ZS426">
        <v>3.4936102999999998</v>
      </c>
      <c r="ZT426">
        <v>2.0431802999999998E-2</v>
      </c>
      <c r="ZU426">
        <v>5.7465317999999999E-4</v>
      </c>
      <c r="ZV426" s="1">
        <v>2.8732659000000001E-5</v>
      </c>
      <c r="ZW426" s="1">
        <v>3.2278877999999997E-2</v>
      </c>
      <c r="ZX426" s="1">
        <v>5.4802400000000002</v>
      </c>
      <c r="ZY426" s="1">
        <v>6.3054452000000003</v>
      </c>
      <c r="ZZ426">
        <v>0.31527226000000003</v>
      </c>
      <c r="AAA426" s="1">
        <v>103.37492</v>
      </c>
      <c r="AAB426" s="1">
        <v>17.550626000000001</v>
      </c>
      <c r="AAC426" s="1">
        <v>7.3399760000000001</v>
      </c>
      <c r="AAD426" s="1">
        <v>0.36699880000000001</v>
      </c>
      <c r="AAE426" s="1">
        <v>148.39819</v>
      </c>
      <c r="AAF426" s="1">
        <v>25.194745000000001</v>
      </c>
      <c r="AAG426">
        <v>6.3054452000000003</v>
      </c>
      <c r="AAH426">
        <v>0.31527226000000003</v>
      </c>
      <c r="AAI426">
        <v>81.352110999999994</v>
      </c>
      <c r="AAJ426">
        <v>13.81162</v>
      </c>
      <c r="AAK426">
        <v>15.238227</v>
      </c>
      <c r="AAL426">
        <v>8.9754634999999999E-2</v>
      </c>
      <c r="AAM426" s="1">
        <v>6.6184355000000006E-5</v>
      </c>
      <c r="AAN426">
        <v>1.3236871000000001E-3</v>
      </c>
      <c r="AAO426">
        <v>1.9547742E-2</v>
      </c>
      <c r="AAP426">
        <v>23.138947000000002</v>
      </c>
      <c r="AAQ426">
        <v>0.13629374999999999</v>
      </c>
      <c r="AAR426">
        <v>1.9029666E-4</v>
      </c>
      <c r="AAS426">
        <v>3.8059302E-3</v>
      </c>
      <c r="AAT426">
        <v>0.12303501</v>
      </c>
      <c r="AAU426">
        <v>8.6180071E-3</v>
      </c>
      <c r="AAV426">
        <v>1.4785183E-2</v>
      </c>
      <c r="AAW426">
        <v>3.5025011999999999E-3</v>
      </c>
      <c r="AAX426">
        <v>23.402272</v>
      </c>
      <c r="AAY426">
        <v>14.99776</v>
      </c>
      <c r="AAZ426">
        <v>15.348919</v>
      </c>
      <c r="ABA426">
        <v>5.5335540999999999</v>
      </c>
      <c r="ABB426">
        <v>3.5355663000000002</v>
      </c>
      <c r="ABC426">
        <v>3.8864359999999998</v>
      </c>
      <c r="ABD426">
        <v>3.9869306</v>
      </c>
      <c r="ABE426">
        <v>1.920086</v>
      </c>
      <c r="ABF426">
        <v>6.1536153999999996</v>
      </c>
      <c r="ABG426">
        <v>2.4104321999999998</v>
      </c>
      <c r="ABH426">
        <v>2.8600232000000001</v>
      </c>
      <c r="ABI426">
        <v>1.9921248999999999E-2</v>
      </c>
      <c r="ABJ426">
        <v>3.8372333000000002E-2</v>
      </c>
      <c r="ABK426">
        <v>7.4167731000000001E-2</v>
      </c>
      <c r="ABL426">
        <v>4.2931564999999998E-2</v>
      </c>
      <c r="ABM426">
        <v>6.6849687000000005E-2</v>
      </c>
      <c r="ABN426">
        <v>1.2517393E-2</v>
      </c>
      <c r="ABO426">
        <v>4.0359234000000001E-2</v>
      </c>
      <c r="ABP426">
        <v>4.5734010999999998E-2</v>
      </c>
      <c r="ABQ426">
        <v>6.6893478000000006E-2</v>
      </c>
      <c r="ABR426">
        <v>8.3017808999999998E-2</v>
      </c>
      <c r="ABS426">
        <v>101.78445000000001</v>
      </c>
      <c r="ABT426">
        <v>1.6960240000000001E-2</v>
      </c>
      <c r="ABU426">
        <v>1.6960240000000001E-2</v>
      </c>
      <c r="ABV426">
        <v>1.9801429999999998E-2</v>
      </c>
      <c r="ABW426">
        <v>3.2572008E-2</v>
      </c>
      <c r="ABX426">
        <v>4.4944273E-2</v>
      </c>
      <c r="ABY426">
        <v>4.1457634E-2</v>
      </c>
      <c r="ABZ426">
        <v>4.1040694000000003E-2</v>
      </c>
      <c r="ACA426">
        <v>1.7197811E-2</v>
      </c>
      <c r="ACB426">
        <v>1.7081589000000001E-2</v>
      </c>
      <c r="ACC426">
        <v>1.9580751E-2</v>
      </c>
      <c r="ACD426">
        <v>3.0160933000000001E-2</v>
      </c>
      <c r="ACE426">
        <v>4.5172309000000001E-2</v>
      </c>
      <c r="ACF426">
        <v>4.1284352000000003E-2</v>
      </c>
      <c r="ACG426">
        <v>3.9188849999999997E-2</v>
      </c>
      <c r="ACH426">
        <v>6.6324754E-2</v>
      </c>
      <c r="ACI426">
        <v>4.4158854999999997E-2</v>
      </c>
      <c r="ACJ426">
        <v>5.6897340999999997E-2</v>
      </c>
      <c r="ACK426">
        <v>1.7983801000000001E-2</v>
      </c>
      <c r="ACL426">
        <v>2.0755095000000001E-2</v>
      </c>
      <c r="ACM426">
        <v>0.19472633</v>
      </c>
      <c r="ACN426">
        <v>4.8217081000000002E-2</v>
      </c>
      <c r="ACO426">
        <v>0.34609255999999999</v>
      </c>
      <c r="ACP426">
        <v>2.9374264000000001E-2</v>
      </c>
      <c r="ACQ426">
        <v>6.9349166000000004E-2</v>
      </c>
      <c r="ACR426">
        <v>0.45305062000000001</v>
      </c>
      <c r="ACS426">
        <v>0.37151647999999998</v>
      </c>
      <c r="ACT426">
        <v>0.37035098999999999</v>
      </c>
      <c r="ACU426">
        <v>0.36209733</v>
      </c>
      <c r="ACV426">
        <v>0.36186427999999998</v>
      </c>
      <c r="ACW426">
        <v>0.44809375000000001</v>
      </c>
      <c r="ACX426">
        <v>0.4478607</v>
      </c>
      <c r="ACY426">
        <v>181.29992999999999</v>
      </c>
      <c r="ACZ426">
        <v>2.1500925000000001E-2</v>
      </c>
      <c r="ADA426">
        <v>127.54627000000001</v>
      </c>
      <c r="ADB426">
        <v>2.5241630000000001E-2</v>
      </c>
      <c r="ADC426">
        <v>2.6682702999999999E-2</v>
      </c>
      <c r="ADD426">
        <v>0.10418802000000001</v>
      </c>
      <c r="ADE426">
        <v>2.4993671000000002E-3</v>
      </c>
      <c r="ADF426">
        <v>1.6670967999999999E-3</v>
      </c>
      <c r="ADG426">
        <v>0.10274639000000001</v>
      </c>
      <c r="ADH426">
        <v>0.10320827</v>
      </c>
      <c r="ADI426">
        <v>0.12339356</v>
      </c>
      <c r="ADJ426">
        <v>6.2988999000000004E-2</v>
      </c>
      <c r="ADK426">
        <v>7.4675161000000004E-2</v>
      </c>
    </row>
    <row r="427" spans="1:791">
      <c r="B427" t="s">
        <v>62</v>
      </c>
      <c r="C427" t="s">
        <v>51</v>
      </c>
      <c r="D427">
        <v>5.1141040999999996</v>
      </c>
      <c r="E427">
        <v>5.1292539000000001</v>
      </c>
      <c r="F427">
        <v>20.882361</v>
      </c>
      <c r="G427">
        <v>20.340299999999999</v>
      </c>
      <c r="H427">
        <v>0</v>
      </c>
      <c r="I427">
        <v>4.4655192000000001</v>
      </c>
      <c r="J427">
        <v>0.14374634</v>
      </c>
      <c r="K427">
        <v>0.50483855</v>
      </c>
      <c r="L427">
        <v>0</v>
      </c>
      <c r="M427">
        <v>4.4655192000000001</v>
      </c>
      <c r="N427">
        <v>0.14374634</v>
      </c>
      <c r="O427">
        <v>0.51998838999999997</v>
      </c>
      <c r="P427">
        <v>0</v>
      </c>
      <c r="Q427">
        <v>18.106147</v>
      </c>
      <c r="R427">
        <v>0.50560119000000003</v>
      </c>
      <c r="S427">
        <v>2.2706122</v>
      </c>
      <c r="T427">
        <v>0</v>
      </c>
      <c r="U427">
        <v>17.578824999999998</v>
      </c>
      <c r="V427">
        <v>0.49086299999999999</v>
      </c>
      <c r="W427">
        <v>2.2706122</v>
      </c>
      <c r="X427">
        <v>0</v>
      </c>
      <c r="Y427">
        <v>62.605336000000001</v>
      </c>
      <c r="Z427">
        <v>6.7858327000000003</v>
      </c>
      <c r="AA427">
        <v>11.670875000000001</v>
      </c>
      <c r="AB427">
        <v>13.038792000000001</v>
      </c>
      <c r="AC427">
        <v>0</v>
      </c>
      <c r="AD427">
        <v>7.3114613000000004</v>
      </c>
      <c r="AE427">
        <v>0.45448230000000001</v>
      </c>
      <c r="AF427">
        <v>0.51252527999999997</v>
      </c>
      <c r="AG427">
        <v>1.6459694</v>
      </c>
      <c r="AH427">
        <v>0</v>
      </c>
      <c r="AI427">
        <v>7.2330323999999999</v>
      </c>
      <c r="AJ427">
        <v>0.45448230000000001</v>
      </c>
      <c r="AK427">
        <v>0.51252527999999997</v>
      </c>
      <c r="AL427">
        <v>1.6459694</v>
      </c>
      <c r="AM427">
        <v>0</v>
      </c>
      <c r="AN427">
        <v>7.2380550000000001</v>
      </c>
      <c r="AO427">
        <v>0.45448230000000001</v>
      </c>
      <c r="AP427">
        <v>0.51252527999999997</v>
      </c>
      <c r="AQ427">
        <v>1.6459694</v>
      </c>
      <c r="AR427">
        <v>0</v>
      </c>
      <c r="AS427">
        <v>7.0790724000000003</v>
      </c>
      <c r="AT427">
        <v>0.45448230000000001</v>
      </c>
      <c r="AU427">
        <v>0.51252527999999997</v>
      </c>
      <c r="AV427">
        <v>1.6459694</v>
      </c>
      <c r="AW427">
        <v>0</v>
      </c>
      <c r="AX427">
        <v>7.2187279999999996</v>
      </c>
      <c r="AY427">
        <v>0.45448138999999999</v>
      </c>
      <c r="AZ427">
        <v>0.51252425000000001</v>
      </c>
      <c r="BA427">
        <v>1.6459661000000001</v>
      </c>
      <c r="BB427">
        <v>0</v>
      </c>
      <c r="BC427">
        <v>21.475207999999999</v>
      </c>
      <c r="BD427">
        <v>1.9854613000000001</v>
      </c>
      <c r="BE427">
        <v>2.0984897</v>
      </c>
      <c r="BF427">
        <v>4.8241611000000004</v>
      </c>
      <c r="BG427">
        <v>0</v>
      </c>
      <c r="BH427">
        <v>21.164197000000001</v>
      </c>
      <c r="BI427">
        <v>1.9854613000000001</v>
      </c>
      <c r="BJ427">
        <v>2.0984897</v>
      </c>
      <c r="BK427">
        <v>4.8241611000000004</v>
      </c>
      <c r="BL427">
        <v>0</v>
      </c>
      <c r="BM427">
        <v>21.113972</v>
      </c>
      <c r="BN427">
        <v>1.9854613000000001</v>
      </c>
      <c r="BO427">
        <v>2.0984897</v>
      </c>
      <c r="BP427">
        <v>4.8241611000000004</v>
      </c>
      <c r="BQ427">
        <v>0</v>
      </c>
      <c r="BR427">
        <v>21.171924000000001</v>
      </c>
      <c r="BS427">
        <v>1.9854613000000001</v>
      </c>
      <c r="BT427">
        <v>2.0984897</v>
      </c>
      <c r="BU427">
        <v>4.8241611000000004</v>
      </c>
      <c r="BV427">
        <v>0</v>
      </c>
      <c r="BW427">
        <v>21.191614000000001</v>
      </c>
      <c r="BX427">
        <v>1.9854613000000001</v>
      </c>
      <c r="BY427">
        <v>2.0984897</v>
      </c>
      <c r="BZ427">
        <v>4.8241611000000004</v>
      </c>
      <c r="CA427">
        <v>0</v>
      </c>
      <c r="CB427">
        <v>4.5231807000000002</v>
      </c>
      <c r="CC427">
        <v>0.34762346999999999</v>
      </c>
      <c r="CD427">
        <v>0.35457453</v>
      </c>
      <c r="CE427">
        <v>1.3558337</v>
      </c>
      <c r="CF427">
        <v>0</v>
      </c>
      <c r="CG427">
        <v>4.3767544000000003</v>
      </c>
      <c r="CH427">
        <v>0.34762346999999999</v>
      </c>
      <c r="CI427">
        <v>0.35457453</v>
      </c>
      <c r="CJ427">
        <v>1.3558337</v>
      </c>
      <c r="CK427">
        <v>0</v>
      </c>
      <c r="CL427">
        <v>4.3721182000000001</v>
      </c>
      <c r="CM427">
        <v>0.34762346999999999</v>
      </c>
      <c r="CN427">
        <v>0.35457453</v>
      </c>
      <c r="CO427">
        <v>1.3558337</v>
      </c>
      <c r="CP427">
        <v>0</v>
      </c>
      <c r="CQ427">
        <v>4.3956854999999999</v>
      </c>
      <c r="CR427">
        <v>0.34762346999999999</v>
      </c>
      <c r="CS427">
        <v>0.35457453</v>
      </c>
      <c r="CT427">
        <v>1.3558337</v>
      </c>
      <c r="CU427">
        <v>0</v>
      </c>
      <c r="CV427">
        <v>4.3855588000000001</v>
      </c>
      <c r="CW427">
        <v>0.34762521000000002</v>
      </c>
      <c r="CX427">
        <v>0.35457630000000001</v>
      </c>
      <c r="CY427">
        <v>1.3558405</v>
      </c>
      <c r="CZ427">
        <v>0</v>
      </c>
      <c r="DA427">
        <v>3.5337409000000002</v>
      </c>
      <c r="DB427">
        <v>0.31654441</v>
      </c>
      <c r="DC427">
        <v>0.32286344</v>
      </c>
      <c r="DD427">
        <v>1.2566941</v>
      </c>
      <c r="DE427">
        <v>0</v>
      </c>
      <c r="DF427">
        <v>3.4176430999999998</v>
      </c>
      <c r="DG427">
        <v>0.31654441</v>
      </c>
      <c r="DH427">
        <v>0.32286344</v>
      </c>
      <c r="DI427">
        <v>1.2566941</v>
      </c>
      <c r="DJ427">
        <v>0</v>
      </c>
      <c r="DK427">
        <v>3.4035413000000001</v>
      </c>
      <c r="DL427">
        <v>0.31654441</v>
      </c>
      <c r="DM427">
        <v>0.32286344</v>
      </c>
      <c r="DN427">
        <v>1.2566941</v>
      </c>
      <c r="DO427">
        <v>0</v>
      </c>
      <c r="DP427">
        <v>3.4566642999999999</v>
      </c>
      <c r="DQ427">
        <v>0.31654441</v>
      </c>
      <c r="DR427">
        <v>0.32286344</v>
      </c>
      <c r="DS427">
        <v>1.2566941</v>
      </c>
      <c r="DT427">
        <v>0</v>
      </c>
      <c r="DU427">
        <v>3.4164840000000001</v>
      </c>
      <c r="DV427">
        <v>0.29516393000000002</v>
      </c>
      <c r="DW427">
        <v>0.30104885999999997</v>
      </c>
      <c r="DX427">
        <v>1.1899617</v>
      </c>
      <c r="DY427">
        <v>0</v>
      </c>
      <c r="DZ427">
        <v>3.3537023000000001</v>
      </c>
      <c r="EA427">
        <v>0.21816369999999999</v>
      </c>
      <c r="EB427">
        <v>0.22252607999999999</v>
      </c>
      <c r="EC427">
        <v>1.1899617</v>
      </c>
      <c r="ED427">
        <v>0</v>
      </c>
      <c r="EE427">
        <v>3.3745652000000002</v>
      </c>
      <c r="EF427">
        <v>0.21816369999999999</v>
      </c>
      <c r="EG427">
        <v>0.22252607999999999</v>
      </c>
      <c r="EH427">
        <v>1.1899617</v>
      </c>
      <c r="EI427">
        <v>0</v>
      </c>
      <c r="EJ427">
        <v>3.4763681000000002</v>
      </c>
      <c r="EK427">
        <v>0.21816369999999999</v>
      </c>
      <c r="EL427">
        <v>0.22252607999999999</v>
      </c>
      <c r="EM427">
        <v>1.1899617</v>
      </c>
      <c r="EN427">
        <v>0</v>
      </c>
      <c r="EO427">
        <v>9.2868636000000002</v>
      </c>
      <c r="EP427">
        <v>0.59458228000000002</v>
      </c>
      <c r="EQ427">
        <v>0.62843068000000002</v>
      </c>
      <c r="ER427">
        <v>2.1567824999999998</v>
      </c>
      <c r="ES427">
        <v>0</v>
      </c>
      <c r="ET427">
        <v>9.1433350000000004</v>
      </c>
      <c r="EU427">
        <v>0.59458228000000002</v>
      </c>
      <c r="EV427">
        <v>0.62843068000000002</v>
      </c>
      <c r="EW427">
        <v>2.1567824999999998</v>
      </c>
      <c r="EX427">
        <v>0</v>
      </c>
      <c r="EY427">
        <v>9.1375396999999996</v>
      </c>
      <c r="EZ427">
        <v>0.59458228000000002</v>
      </c>
      <c r="FA427">
        <v>0.62843068000000002</v>
      </c>
      <c r="FB427">
        <v>2.1567824999999998</v>
      </c>
      <c r="FC427">
        <v>0</v>
      </c>
      <c r="FD427">
        <v>9.1193813000000006</v>
      </c>
      <c r="FE427">
        <v>0.59458228000000002</v>
      </c>
      <c r="FF427">
        <v>0.62843068000000002</v>
      </c>
      <c r="FG427">
        <v>2.1567824999999998</v>
      </c>
      <c r="FH427">
        <v>0</v>
      </c>
      <c r="FI427">
        <v>9.1673738</v>
      </c>
      <c r="FJ427">
        <v>0.59458644999999999</v>
      </c>
      <c r="FK427">
        <v>0.62843508999999997</v>
      </c>
      <c r="FL427">
        <v>2.1567976</v>
      </c>
      <c r="FM427">
        <v>0</v>
      </c>
      <c r="FN427">
        <v>5.5106574000000004</v>
      </c>
      <c r="FO427">
        <v>0.39488771</v>
      </c>
      <c r="FP427">
        <v>0.41971818999999999</v>
      </c>
      <c r="FQ427">
        <v>1.4856324000000001</v>
      </c>
      <c r="FR427">
        <v>0</v>
      </c>
      <c r="FS427">
        <v>6.5232624000000001</v>
      </c>
      <c r="FT427">
        <v>0.45164177999999999</v>
      </c>
      <c r="FU427">
        <v>0.50916768999999995</v>
      </c>
      <c r="FV427">
        <v>2.3837782999999999</v>
      </c>
      <c r="FW427">
        <v>0</v>
      </c>
      <c r="FX427">
        <v>2.0394518000000001</v>
      </c>
      <c r="FY427">
        <v>0.22106408</v>
      </c>
      <c r="FZ427">
        <v>0.38019666000000002</v>
      </c>
      <c r="GA427">
        <v>0.44541438</v>
      </c>
      <c r="GB427">
        <v>0</v>
      </c>
      <c r="GC427">
        <v>8.0180579999999999</v>
      </c>
      <c r="GD427">
        <v>0.12688514000000001</v>
      </c>
      <c r="GE427">
        <v>1.4122087000000001</v>
      </c>
      <c r="GF427">
        <v>1.9594418</v>
      </c>
      <c r="GG427">
        <v>0</v>
      </c>
      <c r="GH427">
        <v>8.3531507000000005</v>
      </c>
      <c r="GI427">
        <v>0.12688514000000001</v>
      </c>
      <c r="GJ427">
        <v>1.4122087000000001</v>
      </c>
      <c r="GK427">
        <v>1.9594418</v>
      </c>
      <c r="GL427">
        <v>0</v>
      </c>
      <c r="GM427">
        <v>8.0692357999999995</v>
      </c>
      <c r="GN427">
        <v>0.12688514000000001</v>
      </c>
      <c r="GO427">
        <v>1.4122087000000001</v>
      </c>
      <c r="GP427">
        <v>1.9594418</v>
      </c>
      <c r="GQ427">
        <v>0</v>
      </c>
      <c r="GR427">
        <v>7.9800807999999996</v>
      </c>
      <c r="GS427">
        <v>0.12688514000000001</v>
      </c>
      <c r="GT427">
        <v>1.4122087000000001</v>
      </c>
      <c r="GU427">
        <v>1.9594418</v>
      </c>
      <c r="GV427">
        <v>0</v>
      </c>
      <c r="GW427">
        <v>8.0984203000000008</v>
      </c>
      <c r="GX427">
        <v>0.12688514000000001</v>
      </c>
      <c r="GY427">
        <v>1.4122087000000001</v>
      </c>
      <c r="GZ427">
        <v>1.9594418</v>
      </c>
      <c r="HA427">
        <v>0</v>
      </c>
      <c r="HB427">
        <v>8.3752872000000007</v>
      </c>
      <c r="HC427">
        <v>0.12688514000000001</v>
      </c>
      <c r="HD427">
        <v>1.4122087000000001</v>
      </c>
      <c r="HE427">
        <v>1.9594418</v>
      </c>
      <c r="HF427">
        <v>0</v>
      </c>
      <c r="HG427">
        <v>7.3943794</v>
      </c>
      <c r="HH427">
        <v>0.10381382</v>
      </c>
      <c r="HI427">
        <v>1.1554435000000001</v>
      </c>
      <c r="HJ427">
        <v>1.9399762</v>
      </c>
      <c r="HK427">
        <v>0</v>
      </c>
      <c r="HL427">
        <v>6.4878011999999998</v>
      </c>
      <c r="HM427">
        <v>0.10381382</v>
      </c>
      <c r="HN427">
        <v>1.1554435000000001</v>
      </c>
      <c r="HO427">
        <v>1.9399762</v>
      </c>
      <c r="HP427">
        <v>0</v>
      </c>
      <c r="HQ427">
        <v>7.5542084000000003</v>
      </c>
      <c r="HR427">
        <v>0.10381382</v>
      </c>
      <c r="HS427">
        <v>1.1554435000000001</v>
      </c>
      <c r="HT427">
        <v>1.9399762</v>
      </c>
      <c r="HU427">
        <v>0</v>
      </c>
      <c r="HV427">
        <v>7.4685059000000003</v>
      </c>
      <c r="HW427">
        <v>0.10381382</v>
      </c>
      <c r="HX427">
        <v>1.1554435000000001</v>
      </c>
      <c r="HY427">
        <v>1.9399762</v>
      </c>
      <c r="HZ427">
        <v>0</v>
      </c>
      <c r="IA427">
        <v>7.4137252</v>
      </c>
      <c r="IB427">
        <v>0.10381392</v>
      </c>
      <c r="IC427">
        <v>1.1554446</v>
      </c>
      <c r="ID427">
        <v>1.9399781</v>
      </c>
      <c r="IE427">
        <v>0</v>
      </c>
      <c r="IF427">
        <v>7.8482776999999997</v>
      </c>
      <c r="IG427">
        <v>0.10381382</v>
      </c>
      <c r="IH427">
        <v>1.1554435000000001</v>
      </c>
      <c r="II427">
        <v>1.9399762</v>
      </c>
      <c r="IJ427">
        <v>0</v>
      </c>
      <c r="IK427">
        <v>7.8485114999999999</v>
      </c>
      <c r="IL427">
        <v>0.11846542</v>
      </c>
      <c r="IM427">
        <v>1.3185039999999999</v>
      </c>
      <c r="IN427">
        <v>1.9523252</v>
      </c>
      <c r="IO427">
        <v>0</v>
      </c>
      <c r="IP427">
        <v>64.022086999999999</v>
      </c>
      <c r="IQ427">
        <v>0.47735558</v>
      </c>
      <c r="IR427">
        <v>0.65560452999999996</v>
      </c>
      <c r="IS427">
        <v>1.6531444</v>
      </c>
      <c r="IT427">
        <v>0</v>
      </c>
      <c r="IU427">
        <v>9.5302816000000004</v>
      </c>
      <c r="IV427">
        <v>0.66816377999999998</v>
      </c>
      <c r="IW427">
        <v>3.4112783000000002</v>
      </c>
      <c r="IX427">
        <v>2.7103294</v>
      </c>
      <c r="IY427">
        <v>1.6266436000000001E-3</v>
      </c>
      <c r="IZ427">
        <v>7.7346738000000004</v>
      </c>
      <c r="JA427">
        <v>0.29965546999999998</v>
      </c>
      <c r="JB427">
        <v>1.1364627</v>
      </c>
      <c r="JC427">
        <v>1.6778578</v>
      </c>
      <c r="JD427">
        <v>0</v>
      </c>
      <c r="JE427">
        <v>11.279726</v>
      </c>
      <c r="JF427">
        <v>0.63111512999999997</v>
      </c>
      <c r="JG427">
        <v>3.2649029000000001</v>
      </c>
      <c r="JH427">
        <v>2.6634197999999998</v>
      </c>
      <c r="JI427">
        <v>0</v>
      </c>
      <c r="JJ427">
        <v>8.8997419000000004</v>
      </c>
      <c r="JK427">
        <v>0.61520198999999998</v>
      </c>
      <c r="JL427">
        <v>3.1411956000000001</v>
      </c>
      <c r="JM427">
        <v>2.6432707</v>
      </c>
      <c r="JN427">
        <v>0</v>
      </c>
      <c r="JO427">
        <v>8.9524785999999992</v>
      </c>
      <c r="JP427">
        <v>0.61520198999999998</v>
      </c>
      <c r="JQ427">
        <v>3.1411956000000001</v>
      </c>
      <c r="JR427">
        <v>2.6432707</v>
      </c>
      <c r="JS427">
        <v>0</v>
      </c>
      <c r="JT427">
        <v>8.2875720000000008</v>
      </c>
      <c r="JU427">
        <v>0.61520198999999998</v>
      </c>
      <c r="JV427">
        <v>3.1411956000000001</v>
      </c>
      <c r="JW427">
        <v>2.6432707</v>
      </c>
      <c r="JX427">
        <v>0</v>
      </c>
      <c r="JY427">
        <v>7.8585314000000004</v>
      </c>
      <c r="JZ427">
        <v>0.61520198999999998</v>
      </c>
      <c r="KA427">
        <v>3.1411956000000001</v>
      </c>
      <c r="KB427">
        <v>2.6432707</v>
      </c>
      <c r="KC427">
        <v>0</v>
      </c>
      <c r="KD427">
        <v>13.273733</v>
      </c>
      <c r="KE427">
        <v>0.61520198999999998</v>
      </c>
      <c r="KF427">
        <v>3.2122647</v>
      </c>
      <c r="KG427">
        <v>2.6432707</v>
      </c>
      <c r="KH427">
        <v>0</v>
      </c>
      <c r="KI427">
        <v>12.420567</v>
      </c>
      <c r="KJ427">
        <v>0.61520198999999998</v>
      </c>
      <c r="KK427">
        <v>3.2122647</v>
      </c>
      <c r="KL427">
        <v>2.6432707</v>
      </c>
      <c r="KM427">
        <v>0</v>
      </c>
      <c r="KN427">
        <v>11.193111999999999</v>
      </c>
      <c r="KO427">
        <v>0.61520198999999998</v>
      </c>
      <c r="KP427">
        <v>3.2122647</v>
      </c>
      <c r="KQ427">
        <v>2.6432707</v>
      </c>
      <c r="KR427">
        <v>0</v>
      </c>
      <c r="KS427">
        <v>10.558061</v>
      </c>
      <c r="KT427">
        <v>0.61520198999999998</v>
      </c>
      <c r="KU427">
        <v>3.2122647</v>
      </c>
      <c r="KV427">
        <v>2.6432707</v>
      </c>
      <c r="KW427">
        <v>1.6266436000000001E-3</v>
      </c>
      <c r="KX427">
        <v>2.3266962000000002</v>
      </c>
      <c r="KY427">
        <v>0.29965546999999998</v>
      </c>
      <c r="KZ427">
        <v>1.1364627</v>
      </c>
      <c r="LA427">
        <v>1.6778578</v>
      </c>
      <c r="LB427">
        <v>1.6266436000000001E-3</v>
      </c>
      <c r="LC427">
        <v>7.7711595000000004</v>
      </c>
      <c r="LD427">
        <v>0.29965546999999998</v>
      </c>
      <c r="LE427">
        <v>1.1364627</v>
      </c>
      <c r="LF427">
        <v>1.6778578</v>
      </c>
      <c r="LG427">
        <v>1.6264625999999999E-3</v>
      </c>
      <c r="LH427">
        <v>7.5877977000000003</v>
      </c>
      <c r="LI427">
        <v>0.29965546999999998</v>
      </c>
      <c r="LJ427">
        <v>1.1364627</v>
      </c>
      <c r="LK427">
        <v>1.5941487000000001</v>
      </c>
      <c r="LL427">
        <v>0</v>
      </c>
      <c r="LM427">
        <v>12.409497999999999</v>
      </c>
      <c r="LN427">
        <v>0.60719473000000002</v>
      </c>
      <c r="LO427">
        <v>3.1704004000000001</v>
      </c>
      <c r="LP427">
        <v>2.6331395</v>
      </c>
      <c r="LQ427">
        <v>0</v>
      </c>
      <c r="LR427">
        <v>1.9035413000000001</v>
      </c>
      <c r="LS427">
        <v>0.15099961000000001</v>
      </c>
      <c r="LT427">
        <v>0.10111597</v>
      </c>
      <c r="LU427">
        <v>0.37722033999999999</v>
      </c>
      <c r="LV427">
        <v>0</v>
      </c>
      <c r="LW427">
        <v>2.5269059</v>
      </c>
      <c r="LX427">
        <v>0.15884566</v>
      </c>
      <c r="LY427">
        <v>0.10649511</v>
      </c>
      <c r="LZ427">
        <v>0.42207283000000001</v>
      </c>
      <c r="MA427">
        <v>0</v>
      </c>
      <c r="MB427">
        <v>6.7972831999999999</v>
      </c>
      <c r="MC427">
        <v>0.28276161999999999</v>
      </c>
      <c r="MD427">
        <v>0.18970044</v>
      </c>
      <c r="ME427">
        <v>0.75069165000000004</v>
      </c>
      <c r="MF427">
        <v>94.100834000000006</v>
      </c>
      <c r="MG427">
        <v>9.9244383999999997</v>
      </c>
      <c r="MH427">
        <v>9.8460094999999992</v>
      </c>
      <c r="MI427">
        <v>9.8510320999999994</v>
      </c>
      <c r="MJ427">
        <v>9.6920494999999995</v>
      </c>
      <c r="MK427">
        <v>9.8316996000000003</v>
      </c>
      <c r="ML427">
        <v>30.383320000000001</v>
      </c>
      <c r="MM427">
        <v>30.072310000000002</v>
      </c>
      <c r="MN427">
        <v>30.022084</v>
      </c>
      <c r="MO427">
        <v>30.080037000000001</v>
      </c>
      <c r="MP427">
        <v>30.099726</v>
      </c>
      <c r="MQ427">
        <v>6.5812125000000004</v>
      </c>
      <c r="MR427">
        <v>6.4347862999999998</v>
      </c>
      <c r="MS427">
        <v>6.4301500999999996</v>
      </c>
      <c r="MT427">
        <v>6.4537174000000004</v>
      </c>
      <c r="MU427">
        <v>6.4436007999999996</v>
      </c>
      <c r="MV427">
        <v>5.4298428999999997</v>
      </c>
      <c r="MW427">
        <v>5.3137449999999999</v>
      </c>
      <c r="MX427">
        <v>5.2996432999999996</v>
      </c>
      <c r="MY427">
        <v>5.3527662999999999</v>
      </c>
      <c r="MZ427">
        <v>5.2026586000000004</v>
      </c>
      <c r="NA427">
        <v>4.9843539000000003</v>
      </c>
      <c r="NB427">
        <v>5.0052167000000001</v>
      </c>
      <c r="NC427">
        <v>5.1070197000000004</v>
      </c>
      <c r="ND427">
        <v>12.666658999999999</v>
      </c>
      <c r="NE427">
        <v>12.523130999999999</v>
      </c>
      <c r="NF427">
        <v>12.517334999999999</v>
      </c>
      <c r="NG427">
        <v>12.499177</v>
      </c>
      <c r="NH427">
        <v>12.547193</v>
      </c>
      <c r="NI427">
        <v>7.8108956999999997</v>
      </c>
      <c r="NJ427">
        <v>9.8678501000000001</v>
      </c>
      <c r="NK427">
        <v>3.0861269</v>
      </c>
      <c r="NL427">
        <v>11.516594</v>
      </c>
      <c r="NM427">
        <v>11.851686000000001</v>
      </c>
      <c r="NN427">
        <v>11.567771</v>
      </c>
      <c r="NO427">
        <v>11.478616000000001</v>
      </c>
      <c r="NP427">
        <v>11.596956</v>
      </c>
      <c r="NQ427">
        <v>11.873823</v>
      </c>
      <c r="NR427">
        <v>10.593613</v>
      </c>
      <c r="NS427">
        <v>9.6870346999999999</v>
      </c>
      <c r="NT427">
        <v>10.753442</v>
      </c>
      <c r="NU427">
        <v>10.667738999999999</v>
      </c>
      <c r="NV427">
        <v>10.612962</v>
      </c>
      <c r="NW427">
        <v>11.047511</v>
      </c>
      <c r="NX427">
        <v>11.237806000000001</v>
      </c>
      <c r="NY427">
        <v>66.808190999999994</v>
      </c>
      <c r="NZ427">
        <v>16.320053000000001</v>
      </c>
      <c r="OA427">
        <v>10.850275999999999</v>
      </c>
      <c r="OB427">
        <v>17.839164</v>
      </c>
      <c r="OC427">
        <v>15.29941</v>
      </c>
      <c r="OD427">
        <v>15.352147</v>
      </c>
      <c r="OE427">
        <v>14.687239999999999</v>
      </c>
      <c r="OF427">
        <v>14.2582</v>
      </c>
      <c r="OG427">
        <v>19.744471000000001</v>
      </c>
      <c r="OH427">
        <v>18.891304000000002</v>
      </c>
      <c r="OI427">
        <v>17.66385</v>
      </c>
      <c r="OJ427">
        <v>17.028797999999998</v>
      </c>
      <c r="OK427">
        <v>5.4422987999999997</v>
      </c>
      <c r="OL427">
        <v>10.886761999999999</v>
      </c>
      <c r="OM427">
        <v>10.619691</v>
      </c>
      <c r="ON427">
        <v>18.820233000000002</v>
      </c>
      <c r="OO427">
        <v>2.5328772000000002</v>
      </c>
      <c r="OP427">
        <v>3.2143195000000002</v>
      </c>
      <c r="OQ427">
        <v>8.0204369999999994</v>
      </c>
      <c r="OU427" t="s">
        <v>62</v>
      </c>
      <c r="OV427" t="s">
        <v>51</v>
      </c>
      <c r="OW427">
        <v>0</v>
      </c>
      <c r="OX427">
        <v>36.875281000000001</v>
      </c>
      <c r="OY427">
        <v>32.281534999999998</v>
      </c>
      <c r="OZ427">
        <v>4.2691568999999996</v>
      </c>
      <c r="PA427">
        <v>9.2509447999999992</v>
      </c>
      <c r="PB427">
        <v>4.7496730999999999</v>
      </c>
      <c r="PC427">
        <v>4.4407012999999997</v>
      </c>
      <c r="PD427">
        <v>42.982388999999998</v>
      </c>
      <c r="PE427">
        <v>3.9417553999999999</v>
      </c>
      <c r="PF427">
        <v>3.9322354000000002</v>
      </c>
      <c r="PG427">
        <v>24.317129999999999</v>
      </c>
      <c r="PH427">
        <v>45.657429999999998</v>
      </c>
      <c r="PI427">
        <v>46.318308999999999</v>
      </c>
      <c r="PJ427">
        <v>43.154398999999998</v>
      </c>
      <c r="PK427">
        <v>32.599179999999997</v>
      </c>
      <c r="PL427">
        <v>7.4558106000000004</v>
      </c>
      <c r="PM427">
        <v>8.2617177999999996</v>
      </c>
      <c r="PN427">
        <v>975.01719000000003</v>
      </c>
      <c r="PO427">
        <v>0</v>
      </c>
      <c r="PP427">
        <v>1.5395715000000001</v>
      </c>
      <c r="PQ427">
        <v>5.3140050999999997E-3</v>
      </c>
      <c r="PR427">
        <v>1.9377512999999999E-2</v>
      </c>
      <c r="PS427">
        <v>0.44293774000000002</v>
      </c>
      <c r="PT427" s="1">
        <v>0.71994743999999999</v>
      </c>
      <c r="PU427">
        <v>1.2953505E-4</v>
      </c>
      <c r="PV427">
        <v>4.1189360999999997E-3</v>
      </c>
      <c r="PW427">
        <v>6.9569008000000002E-2</v>
      </c>
      <c r="PX427">
        <v>7.4786962999999996E-3</v>
      </c>
      <c r="PY427">
        <v>0</v>
      </c>
      <c r="PZ427">
        <v>0.50289653000000001</v>
      </c>
      <c r="QA427">
        <v>4.5549843E-2</v>
      </c>
      <c r="QB427">
        <v>6.0815771999999997E-2</v>
      </c>
      <c r="QC427">
        <v>0.37578178000000001</v>
      </c>
      <c r="QD427">
        <v>0</v>
      </c>
      <c r="QE427">
        <v>1.0495477</v>
      </c>
      <c r="QF427">
        <v>6.3027363000000003E-2</v>
      </c>
      <c r="QG427">
        <v>6.8203828999999994E-2</v>
      </c>
      <c r="QH427">
        <v>0.38750286</v>
      </c>
      <c r="QI427">
        <v>0</v>
      </c>
      <c r="QJ427">
        <v>2.8541124999999998</v>
      </c>
      <c r="QK427">
        <v>4.9154904999999999E-2</v>
      </c>
      <c r="QL427">
        <v>5.3192779000000003E-2</v>
      </c>
      <c r="QM427" s="1">
        <v>0.30220989999999998</v>
      </c>
      <c r="QN427">
        <v>0</v>
      </c>
      <c r="QO427">
        <v>3.1821567000000002</v>
      </c>
      <c r="QP427">
        <v>4.1505620999999999E-2</v>
      </c>
      <c r="QQ427">
        <v>4.4913030999999999E-2</v>
      </c>
      <c r="QR427">
        <v>0.25518063000000002</v>
      </c>
      <c r="QS427">
        <v>0</v>
      </c>
      <c r="QT427">
        <v>3.2366407000000001</v>
      </c>
      <c r="QU427">
        <v>3.7702662999999997E-2</v>
      </c>
      <c r="QV427">
        <v>4.0799664999999999E-2</v>
      </c>
      <c r="QW427">
        <v>0.29174918999999999</v>
      </c>
      <c r="QX427">
        <v>7.6800163000000005E-2</v>
      </c>
      <c r="QY427">
        <v>0.32664010999999998</v>
      </c>
      <c r="QZ427">
        <v>5.0575720999999997E-2</v>
      </c>
      <c r="RA427">
        <v>4.6657124000000001E-2</v>
      </c>
      <c r="RB427">
        <v>0.32492600999999999</v>
      </c>
      <c r="RC427">
        <v>5.4424610999999998E-2</v>
      </c>
      <c r="RD427">
        <v>0.37534700999999998</v>
      </c>
      <c r="RE427">
        <v>0.22655051000000001</v>
      </c>
      <c r="RF427">
        <v>0</v>
      </c>
      <c r="RG427">
        <v>0.13997137000000001</v>
      </c>
      <c r="RH427">
        <v>0</v>
      </c>
      <c r="RI427">
        <v>0</v>
      </c>
      <c r="RJ427">
        <v>0.97477798999999998</v>
      </c>
      <c r="RK427">
        <v>0.33773982000000002</v>
      </c>
      <c r="RL427">
        <v>0.11269914</v>
      </c>
      <c r="RM427">
        <v>0.59681065</v>
      </c>
      <c r="RN427">
        <v>0</v>
      </c>
      <c r="RO427">
        <v>2.0134565000000002</v>
      </c>
      <c r="RP427">
        <v>0.11358604999999999</v>
      </c>
      <c r="RQ427">
        <v>0.12671605</v>
      </c>
      <c r="RR427">
        <v>0.32466835999999999</v>
      </c>
      <c r="RS427">
        <v>0</v>
      </c>
      <c r="RT427">
        <v>0</v>
      </c>
      <c r="RU427">
        <v>0.30412762999999998</v>
      </c>
      <c r="RV427">
        <v>0</v>
      </c>
      <c r="RW427">
        <v>0.88321965000000002</v>
      </c>
      <c r="RX427">
        <v>0</v>
      </c>
      <c r="RY427">
        <v>3.2036617999999999</v>
      </c>
      <c r="RZ427">
        <v>0</v>
      </c>
      <c r="SA427">
        <v>1.4822255</v>
      </c>
      <c r="SB427">
        <v>0</v>
      </c>
      <c r="SC427">
        <v>1.3268424999999999</v>
      </c>
      <c r="SD427">
        <v>0.37942998</v>
      </c>
      <c r="SE427">
        <v>0.11358604999999999</v>
      </c>
      <c r="SF427">
        <v>0.32466835999999999</v>
      </c>
      <c r="SG427">
        <v>0</v>
      </c>
      <c r="SH427">
        <v>0.12671605</v>
      </c>
      <c r="SI427">
        <v>0</v>
      </c>
      <c r="SJ427">
        <v>0.32897257000000002</v>
      </c>
      <c r="SK427">
        <v>0</v>
      </c>
      <c r="SL427">
        <v>0.52785207999999995</v>
      </c>
      <c r="SM427">
        <v>1.3486524999999999E-2</v>
      </c>
      <c r="SN427">
        <v>2.1272942E-2</v>
      </c>
      <c r="SO427">
        <v>0.29690050000000001</v>
      </c>
      <c r="SP427">
        <v>0</v>
      </c>
      <c r="SQ427">
        <v>1.0638365999999999</v>
      </c>
      <c r="SR427">
        <v>1.3514256000000001E-2</v>
      </c>
      <c r="SS427">
        <v>2.1316722E-2</v>
      </c>
      <c r="ST427">
        <v>0.29930707000000001</v>
      </c>
      <c r="SU427">
        <v>0</v>
      </c>
      <c r="SV427">
        <v>3.3004612999999998</v>
      </c>
      <c r="SW427">
        <v>1.2658898999999999E-2</v>
      </c>
      <c r="SX427">
        <v>1.9967603E-2</v>
      </c>
      <c r="SY427">
        <v>0.27990953000000002</v>
      </c>
      <c r="SZ427">
        <v>0</v>
      </c>
      <c r="TA427">
        <v>1.6370688</v>
      </c>
      <c r="TB427">
        <v>1.8541513999999999E-2</v>
      </c>
      <c r="TC427">
        <v>2.9246495000000001E-2</v>
      </c>
      <c r="TD427">
        <v>0.45158457000000002</v>
      </c>
      <c r="TE427">
        <v>0</v>
      </c>
      <c r="TF427">
        <v>1.4707962000000001</v>
      </c>
      <c r="TG427">
        <v>1.392999E-2</v>
      </c>
      <c r="TH427">
        <v>2.1972557E-2</v>
      </c>
      <c r="TI427">
        <v>0.30892459999999999</v>
      </c>
      <c r="TJ427">
        <v>0</v>
      </c>
      <c r="TK427">
        <v>2.1740103</v>
      </c>
      <c r="TL427">
        <v>2.6120167999999999E-2</v>
      </c>
      <c r="TM427">
        <v>3.6230798000000002E-2</v>
      </c>
      <c r="TN427">
        <v>0.37403362000000001</v>
      </c>
      <c r="TO427">
        <v>0</v>
      </c>
      <c r="TP427">
        <v>3.1740452000000001</v>
      </c>
      <c r="TQ427">
        <v>2.6120167999999999E-2</v>
      </c>
      <c r="TR427">
        <v>3.6230798000000002E-2</v>
      </c>
      <c r="TS427">
        <v>0.37403362000000001</v>
      </c>
      <c r="TT427">
        <v>0</v>
      </c>
      <c r="TU427">
        <v>2.5749084999999998</v>
      </c>
      <c r="TV427">
        <v>2.6120167999999999E-2</v>
      </c>
      <c r="TW427">
        <v>3.6230798000000002E-2</v>
      </c>
      <c r="TX427">
        <v>0.37403362000000001</v>
      </c>
      <c r="TY427">
        <v>0</v>
      </c>
      <c r="TZ427">
        <v>0.39806016</v>
      </c>
      <c r="UA427">
        <v>5.7011016999999997E-2</v>
      </c>
      <c r="UB427">
        <v>6.1689774000000003E-2</v>
      </c>
      <c r="UC427">
        <v>0.35050831999999998</v>
      </c>
      <c r="UD427">
        <v>0</v>
      </c>
      <c r="UE427">
        <v>0.49691220000000003</v>
      </c>
      <c r="UF427">
        <v>9.9919395999999994E-2</v>
      </c>
      <c r="UG427">
        <v>0.10812997000000001</v>
      </c>
      <c r="UH427">
        <v>0.32984601000000002</v>
      </c>
      <c r="UI427">
        <v>0</v>
      </c>
      <c r="UJ427">
        <v>9.4421142000000007</v>
      </c>
      <c r="UK427">
        <v>1.3070949E-2</v>
      </c>
      <c r="UL427">
        <v>6.5307609000000003E-2</v>
      </c>
      <c r="UM427">
        <v>1.0953183</v>
      </c>
      <c r="UN427">
        <v>0</v>
      </c>
      <c r="UO427">
        <v>4.2812716000000002</v>
      </c>
      <c r="UP427">
        <v>0.19871195999999999</v>
      </c>
      <c r="UQ427">
        <v>0.75105743999999997</v>
      </c>
      <c r="UR427">
        <v>1.0631119</v>
      </c>
      <c r="US427">
        <v>0</v>
      </c>
      <c r="UT427">
        <v>0.92847676000000001</v>
      </c>
      <c r="UU427">
        <v>0</v>
      </c>
      <c r="UV427">
        <v>0.34701236000000002</v>
      </c>
      <c r="UW427">
        <v>0</v>
      </c>
      <c r="UX427">
        <v>0</v>
      </c>
      <c r="UY427">
        <v>2.4166371999999998</v>
      </c>
      <c r="UZ427">
        <v>0.13807792999999999</v>
      </c>
      <c r="VA427">
        <v>0.51230885000000004</v>
      </c>
      <c r="VB427">
        <v>0.73294011000000003</v>
      </c>
      <c r="VC427">
        <v>0</v>
      </c>
      <c r="VD427">
        <v>0</v>
      </c>
      <c r="VE427">
        <v>6.4660273999999998</v>
      </c>
      <c r="VF427">
        <v>0.63844807999999997</v>
      </c>
      <c r="VG427">
        <v>2.6336927999999999</v>
      </c>
      <c r="VH427">
        <v>2.5558334999999999</v>
      </c>
      <c r="VI427">
        <v>0.71489919999999996</v>
      </c>
      <c r="VJ427">
        <v>2.7395098</v>
      </c>
      <c r="VK427">
        <v>2.5728575</v>
      </c>
      <c r="VL427">
        <v>0</v>
      </c>
      <c r="VM427">
        <v>8.2972201999999999</v>
      </c>
      <c r="VN427">
        <v>0</v>
      </c>
      <c r="VO427">
        <v>7.8263752000000002</v>
      </c>
      <c r="VP427">
        <v>0</v>
      </c>
      <c r="VQ427">
        <v>0</v>
      </c>
      <c r="VR427">
        <v>1.6594439999999999</v>
      </c>
      <c r="VS427">
        <v>0.74651398000000002</v>
      </c>
      <c r="VT427">
        <v>0</v>
      </c>
      <c r="VU427">
        <v>0</v>
      </c>
      <c r="VV427">
        <v>1.5652950000000001</v>
      </c>
      <c r="VW427">
        <v>0.74651398000000002</v>
      </c>
      <c r="VX427">
        <v>0.71489919999999996</v>
      </c>
      <c r="VY427">
        <v>2.7395098</v>
      </c>
      <c r="VZ427">
        <v>2.5918396000000001</v>
      </c>
      <c r="WA427">
        <v>0</v>
      </c>
      <c r="WB427">
        <v>0</v>
      </c>
      <c r="WC427">
        <v>1.6594439999999999</v>
      </c>
      <c r="WD427">
        <v>5.1988159999999999</v>
      </c>
      <c r="WE427">
        <v>0</v>
      </c>
      <c r="WF427">
        <v>0</v>
      </c>
      <c r="WG427">
        <v>1.5652950000000001</v>
      </c>
      <c r="WH427">
        <v>5.1988159999999999</v>
      </c>
      <c r="WI427">
        <v>0</v>
      </c>
      <c r="WJ427">
        <v>0</v>
      </c>
      <c r="WK427">
        <v>0</v>
      </c>
      <c r="WL427">
        <v>0</v>
      </c>
      <c r="WM427">
        <v>0</v>
      </c>
      <c r="WN427">
        <v>7.2926111000000002</v>
      </c>
      <c r="WO427">
        <v>1.235284E-2</v>
      </c>
      <c r="WP427">
        <v>0.24705669999999999</v>
      </c>
      <c r="WQ427">
        <v>0</v>
      </c>
      <c r="WR427">
        <v>0</v>
      </c>
      <c r="WS427">
        <v>0.79080497999999999</v>
      </c>
      <c r="WT427">
        <v>1.4077934E-2</v>
      </c>
      <c r="WU427">
        <v>5.8415805000000001E-2</v>
      </c>
      <c r="WV427">
        <v>0.44517288999999999</v>
      </c>
      <c r="WW427">
        <v>0</v>
      </c>
      <c r="WX427">
        <v>4.5818212000000003</v>
      </c>
      <c r="WY427">
        <v>0.30909215000000001</v>
      </c>
      <c r="WZ427">
        <v>0.39071695000000001</v>
      </c>
      <c r="XA427">
        <v>8.6208567999999999E-2</v>
      </c>
      <c r="XB427">
        <v>0</v>
      </c>
      <c r="XC427">
        <v>4.4152364999999998</v>
      </c>
      <c r="XD427">
        <v>0.16271668</v>
      </c>
      <c r="XE427">
        <v>7.5763913000000002E-2</v>
      </c>
      <c r="XF427">
        <v>1.3083809</v>
      </c>
      <c r="XG427">
        <v>3.0180389000000001E-3</v>
      </c>
      <c r="XH427">
        <v>0.29052263</v>
      </c>
      <c r="XI427">
        <v>1.9635858999999999E-4</v>
      </c>
      <c r="XJ427">
        <v>6.2404566000000003E-3</v>
      </c>
      <c r="XK427">
        <v>6.9569008000000002E-2</v>
      </c>
      <c r="XL427">
        <v>2.7869812000000001E-3</v>
      </c>
      <c r="XM427">
        <v>0.26828922999999999</v>
      </c>
      <c r="XN427" s="1">
        <v>3.5694312999999997E-5</v>
      </c>
      <c r="XO427">
        <v>3.4018581999999999E-3</v>
      </c>
      <c r="XP427">
        <v>3.9527528999999999E-2</v>
      </c>
      <c r="XQ427">
        <v>0</v>
      </c>
      <c r="XR427">
        <v>4.6876198999999996</v>
      </c>
      <c r="XS427">
        <v>0.23826565</v>
      </c>
      <c r="XT427">
        <v>0.15972488000000001</v>
      </c>
      <c r="XU427">
        <v>0.58111941</v>
      </c>
      <c r="XV427">
        <v>0.17522362999999999</v>
      </c>
      <c r="XW427">
        <v>1.1069351000000001</v>
      </c>
      <c r="XX427">
        <v>2.6274215000000001</v>
      </c>
      <c r="XY427">
        <v>1.2202790999999999</v>
      </c>
      <c r="XZ427">
        <v>1.1069351000000001</v>
      </c>
      <c r="YA427">
        <v>2.6274215000000001</v>
      </c>
      <c r="YB427">
        <v>0.10144472</v>
      </c>
      <c r="YC427">
        <v>0.70647360999999997</v>
      </c>
      <c r="YD427">
        <v>1.1069351000000001</v>
      </c>
      <c r="YE427">
        <v>0.40579257000000002</v>
      </c>
      <c r="YF427">
        <v>0.67103077</v>
      </c>
      <c r="YG427">
        <v>3.5334547000000001E-2</v>
      </c>
      <c r="YH427">
        <v>1.7667274E-3</v>
      </c>
      <c r="YI427">
        <v>37.677064999999999</v>
      </c>
      <c r="YJ427">
        <v>0</v>
      </c>
      <c r="YK427">
        <v>0.35261925</v>
      </c>
      <c r="YL427">
        <v>1.8871644E-2</v>
      </c>
      <c r="YM427">
        <v>9.4358219999999995E-4</v>
      </c>
      <c r="YN427">
        <v>7.1714627999999996</v>
      </c>
      <c r="YO427">
        <v>0</v>
      </c>
      <c r="YP427">
        <v>0.10784841000000001</v>
      </c>
      <c r="YQ427">
        <v>5.6789472000000002E-3</v>
      </c>
      <c r="YR427">
        <v>2.8394736000000002E-4</v>
      </c>
      <c r="YS427">
        <v>6.0556935999999997</v>
      </c>
      <c r="YT427">
        <v>0</v>
      </c>
      <c r="YU427">
        <v>0.10784841000000001</v>
      </c>
      <c r="YV427">
        <v>5.5702653999999997E-3</v>
      </c>
      <c r="YW427">
        <v>2.7851326999999999E-4</v>
      </c>
      <c r="YX427">
        <v>15.469410999999999</v>
      </c>
      <c r="YY427">
        <v>0</v>
      </c>
      <c r="YZ427">
        <v>0.10784841000000001</v>
      </c>
      <c r="ZA427">
        <v>1.787089E-2</v>
      </c>
      <c r="ZB427">
        <v>8.9354449999999998E-4</v>
      </c>
      <c r="ZC427">
        <v>4.8216692999999999</v>
      </c>
      <c r="ZD427">
        <v>0</v>
      </c>
      <c r="ZE427">
        <v>0.10784841000000001</v>
      </c>
      <c r="ZF427">
        <v>1.157529E-2</v>
      </c>
      <c r="ZG427">
        <v>5.7874993000000001E-4</v>
      </c>
      <c r="ZH427">
        <v>10.019918000000001</v>
      </c>
      <c r="ZI427">
        <v>0</v>
      </c>
      <c r="ZJ427">
        <v>0.91181665000000001</v>
      </c>
      <c r="ZK427">
        <v>2.3823381000000001E-2</v>
      </c>
      <c r="ZL427">
        <v>1.191169E-3</v>
      </c>
      <c r="ZM427">
        <v>9.7210271000000006</v>
      </c>
      <c r="ZN427">
        <v>0</v>
      </c>
      <c r="ZO427">
        <v>0.91181665000000001</v>
      </c>
      <c r="ZP427">
        <v>3.39758E-2</v>
      </c>
      <c r="ZQ427">
        <v>1.6987899999999999E-3</v>
      </c>
      <c r="ZR427">
        <v>8.8381323999999992</v>
      </c>
      <c r="ZS427">
        <v>0</v>
      </c>
      <c r="ZT427">
        <v>0.91181665000000001</v>
      </c>
      <c r="ZU427">
        <v>2.1659657999999998E-2</v>
      </c>
      <c r="ZV427">
        <v>1.0829829E-3</v>
      </c>
      <c r="ZW427">
        <v>13.863782</v>
      </c>
      <c r="ZX427">
        <v>0</v>
      </c>
      <c r="ZY427">
        <v>237.66298</v>
      </c>
      <c r="ZZ427">
        <v>11.883149</v>
      </c>
      <c r="AAA427">
        <v>44399.540999999997</v>
      </c>
      <c r="AAB427">
        <v>0</v>
      </c>
      <c r="AAC427" s="1">
        <v>276.65620000000001</v>
      </c>
      <c r="AAD427" s="1">
        <v>13.83281</v>
      </c>
      <c r="AAE427">
        <v>63737.042000000001</v>
      </c>
      <c r="AAF427">
        <v>0</v>
      </c>
      <c r="AAG427">
        <v>237.66298</v>
      </c>
      <c r="AAH427">
        <v>11.883149</v>
      </c>
      <c r="AAI427">
        <v>34940.741999999998</v>
      </c>
      <c r="AAJ427">
        <v>0</v>
      </c>
      <c r="AAK427">
        <v>0</v>
      </c>
      <c r="AAL427">
        <v>38.549627000000001</v>
      </c>
      <c r="AAM427">
        <v>2.3828992E-3</v>
      </c>
      <c r="AAN427">
        <v>4.7657984E-2</v>
      </c>
      <c r="AAO427">
        <v>0.87236338000000002</v>
      </c>
      <c r="AAP427">
        <v>0</v>
      </c>
      <c r="AAQ427">
        <v>58.538179999999997</v>
      </c>
      <c r="AAR427">
        <v>7.1726053999999996E-3</v>
      </c>
      <c r="AAS427">
        <v>0.14345199</v>
      </c>
      <c r="AAT427">
        <v>5.4907231000000003</v>
      </c>
      <c r="AAU427">
        <v>0.19770835</v>
      </c>
      <c r="AAV427">
        <v>2.0072006999999998</v>
      </c>
      <c r="AAW427">
        <v>0.80124360999999999</v>
      </c>
      <c r="AAX427">
        <v>64.179526999999993</v>
      </c>
      <c r="AAY427">
        <v>38.385196999999998</v>
      </c>
      <c r="AAZ427">
        <v>39.472031000000001</v>
      </c>
      <c r="ABA427">
        <v>14.798341000000001</v>
      </c>
      <c r="ABB427">
        <v>9.7856237999999998</v>
      </c>
      <c r="ABC427">
        <v>10.657857999999999</v>
      </c>
      <c r="ABD427">
        <v>10.13992</v>
      </c>
      <c r="ABE427">
        <v>4.9482822000000004</v>
      </c>
      <c r="ABF427">
        <v>15.583107999999999</v>
      </c>
      <c r="ABG427">
        <v>6.1695048999999997</v>
      </c>
      <c r="ABH427">
        <v>7.5438973000000003</v>
      </c>
      <c r="ABI427">
        <v>0.98504391999999996</v>
      </c>
      <c r="ABJ427">
        <v>1.5682818000000001</v>
      </c>
      <c r="ABK427">
        <v>3.2586700999999998</v>
      </c>
      <c r="ABL427">
        <v>3.5237560000000001</v>
      </c>
      <c r="ABM427">
        <v>3.6068921999999999</v>
      </c>
      <c r="ABN427">
        <v>0.45401599999999998</v>
      </c>
      <c r="ABO427">
        <v>0.70297925000000006</v>
      </c>
      <c r="ABP427">
        <v>0.98124813</v>
      </c>
      <c r="ABQ427">
        <v>1.1872210000000001</v>
      </c>
      <c r="ABR427">
        <v>2.0220275999999999</v>
      </c>
      <c r="ABS427">
        <v>35190.288</v>
      </c>
      <c r="ABT427">
        <v>2.578427</v>
      </c>
      <c r="ABU427">
        <v>2.578427</v>
      </c>
      <c r="ABV427">
        <v>0.63578758999999996</v>
      </c>
      <c r="ABW427">
        <v>1.2173577</v>
      </c>
      <c r="ABX427">
        <v>3.5161978999999999</v>
      </c>
      <c r="ABY427">
        <v>1.981598</v>
      </c>
      <c r="ABZ427">
        <v>1.6716697</v>
      </c>
      <c r="ACA427">
        <v>0.94440042999999996</v>
      </c>
      <c r="ACB427">
        <v>0.89394302999999997</v>
      </c>
      <c r="ACC427">
        <v>0.85951204999999997</v>
      </c>
      <c r="ACD427">
        <v>1.3979747</v>
      </c>
      <c r="ACE427">
        <v>3.6129973</v>
      </c>
      <c r="ACF427">
        <v>2.1364413999999998</v>
      </c>
      <c r="ACG427">
        <v>1.8156232999999999</v>
      </c>
      <c r="ACH427">
        <v>2.6103949000000002</v>
      </c>
      <c r="ACI427">
        <v>3.6104297999999999</v>
      </c>
      <c r="ACJ427">
        <v>3.0112930000000002</v>
      </c>
      <c r="ACK427">
        <v>0.86726928000000003</v>
      </c>
      <c r="ACL427">
        <v>1.0348075999999999</v>
      </c>
      <c r="ACM427">
        <v>10.615811000000001</v>
      </c>
      <c r="ACN427">
        <v>6.2941529000000003</v>
      </c>
      <c r="ACO427">
        <v>6.7564510999999996</v>
      </c>
      <c r="ACP427">
        <v>1.7303392</v>
      </c>
      <c r="ACQ427">
        <v>3.7999640000000001</v>
      </c>
      <c r="ACR427">
        <v>12.294002000000001</v>
      </c>
      <c r="ACS427">
        <v>14.324487</v>
      </c>
      <c r="ACT427">
        <v>13.853642000000001</v>
      </c>
      <c r="ACU427">
        <v>8.4522066000000002</v>
      </c>
      <c r="ACV427">
        <v>8.3580574999999993</v>
      </c>
      <c r="ACW427">
        <v>12.904508999999999</v>
      </c>
      <c r="ACX427">
        <v>12.810359999999999</v>
      </c>
      <c r="ACY427">
        <v>64027.531000000003</v>
      </c>
      <c r="ACZ427">
        <v>7.5521070000000003</v>
      </c>
      <c r="ADA427">
        <v>44649.088000000003</v>
      </c>
      <c r="ADB427">
        <v>1.3084716000000001</v>
      </c>
      <c r="ADC427">
        <v>5.3678388999999997</v>
      </c>
      <c r="ADD427">
        <v>5.9620981000000004</v>
      </c>
      <c r="ADE427">
        <v>0.36954649000000001</v>
      </c>
      <c r="ADF427">
        <v>0.31404130000000002</v>
      </c>
      <c r="ADG427">
        <v>5.6667299</v>
      </c>
      <c r="ADH427">
        <v>3.9095802000000002</v>
      </c>
      <c r="ADI427">
        <v>4.9546356999999999</v>
      </c>
      <c r="ADJ427">
        <v>1.6141724</v>
      </c>
      <c r="ADK427">
        <v>2.2192012999999999</v>
      </c>
    </row>
    <row r="428" spans="1:791">
      <c r="B428" t="s">
        <v>482</v>
      </c>
      <c r="C428" t="s">
        <v>51</v>
      </c>
      <c r="D428">
        <v>0.65992983000000005</v>
      </c>
      <c r="E428">
        <v>0.66934746000000001</v>
      </c>
      <c r="F428">
        <v>2.8035226999999998</v>
      </c>
      <c r="G428">
        <v>2.7628955999999998</v>
      </c>
      <c r="H428">
        <v>0</v>
      </c>
      <c r="I428">
        <v>0.33044253000000001</v>
      </c>
      <c r="J428">
        <v>1.5663096000000001E-2</v>
      </c>
      <c r="K428">
        <v>0.31382419</v>
      </c>
      <c r="L428">
        <v>0</v>
      </c>
      <c r="M428">
        <v>0.33044253000000001</v>
      </c>
      <c r="N428">
        <v>1.5663096000000001E-2</v>
      </c>
      <c r="O428">
        <v>0.32324183000000001</v>
      </c>
      <c r="P428">
        <v>0</v>
      </c>
      <c r="Q428">
        <v>1.339831</v>
      </c>
      <c r="R428">
        <v>5.5092044999999999E-2</v>
      </c>
      <c r="S428">
        <v>1.4085996000000001</v>
      </c>
      <c r="T428">
        <v>0</v>
      </c>
      <c r="U428">
        <v>1.3008099</v>
      </c>
      <c r="V428">
        <v>5.3486120999999998E-2</v>
      </c>
      <c r="W428">
        <v>1.4085996000000001</v>
      </c>
      <c r="X428">
        <v>0</v>
      </c>
      <c r="Y428">
        <v>4.6957814000000004</v>
      </c>
      <c r="Z428">
        <v>2.1692906999999999</v>
      </c>
      <c r="AA428">
        <v>22.964020000000001</v>
      </c>
      <c r="AB428">
        <v>19.596409999999999</v>
      </c>
      <c r="AC428">
        <v>0</v>
      </c>
      <c r="AD428">
        <v>0.5878099</v>
      </c>
      <c r="AE428">
        <v>0.43820842999999998</v>
      </c>
      <c r="AF428">
        <v>0.44850006999999997</v>
      </c>
      <c r="AG428">
        <v>4.9592663999999997</v>
      </c>
      <c r="AH428">
        <v>0</v>
      </c>
      <c r="AI428">
        <v>0.58150455999999995</v>
      </c>
      <c r="AJ428">
        <v>0.43820842999999998</v>
      </c>
      <c r="AK428">
        <v>0.44850006999999997</v>
      </c>
      <c r="AL428">
        <v>4.9592663999999997</v>
      </c>
      <c r="AM428">
        <v>0</v>
      </c>
      <c r="AN428">
        <v>0.58190834999999996</v>
      </c>
      <c r="AO428">
        <v>0.43820842999999998</v>
      </c>
      <c r="AP428">
        <v>0.44850006999999997</v>
      </c>
      <c r="AQ428">
        <v>4.9592663999999997</v>
      </c>
      <c r="AR428">
        <v>0</v>
      </c>
      <c r="AS428">
        <v>0.56912682999999997</v>
      </c>
      <c r="AT428">
        <v>0.43820842999999998</v>
      </c>
      <c r="AU428">
        <v>0.44850006999999997</v>
      </c>
      <c r="AV428">
        <v>4.9592663999999997</v>
      </c>
      <c r="AW428">
        <v>0</v>
      </c>
      <c r="AX428">
        <v>0.58035453999999997</v>
      </c>
      <c r="AY428">
        <v>0.43820755</v>
      </c>
      <c r="AZ428">
        <v>0.44849917</v>
      </c>
      <c r="BA428">
        <v>4.9592565000000004</v>
      </c>
      <c r="BB428">
        <v>0</v>
      </c>
      <c r="BC428">
        <v>1.7265139</v>
      </c>
      <c r="BD428">
        <v>2.2684866000000001</v>
      </c>
      <c r="BE428">
        <v>1.8915909</v>
      </c>
      <c r="BF428">
        <v>11.183327</v>
      </c>
      <c r="BG428">
        <v>0</v>
      </c>
      <c r="BH428">
        <v>1.7015100000000001</v>
      </c>
      <c r="BI428">
        <v>2.2684866000000001</v>
      </c>
      <c r="BJ428">
        <v>1.8915909</v>
      </c>
      <c r="BK428">
        <v>11.183327</v>
      </c>
      <c r="BL428">
        <v>0</v>
      </c>
      <c r="BM428">
        <v>1.6974720999999999</v>
      </c>
      <c r="BN428">
        <v>2.2684866000000001</v>
      </c>
      <c r="BO428">
        <v>1.8915909</v>
      </c>
      <c r="BP428">
        <v>11.183327</v>
      </c>
      <c r="BQ428">
        <v>0</v>
      </c>
      <c r="BR428">
        <v>1.7021312</v>
      </c>
      <c r="BS428">
        <v>2.2684866000000001</v>
      </c>
      <c r="BT428">
        <v>1.8915909</v>
      </c>
      <c r="BU428">
        <v>11.183327</v>
      </c>
      <c r="BV428">
        <v>0</v>
      </c>
      <c r="BW428">
        <v>1.7037142000000001</v>
      </c>
      <c r="BX428">
        <v>2.2684866000000001</v>
      </c>
      <c r="BY428">
        <v>1.8915909</v>
      </c>
      <c r="BZ428">
        <v>11.183327</v>
      </c>
      <c r="CA428">
        <v>0</v>
      </c>
      <c r="CB428">
        <v>0.36364417999999998</v>
      </c>
      <c r="CC428">
        <v>0.26984039999999998</v>
      </c>
      <c r="CD428">
        <v>0.31034634999999999</v>
      </c>
      <c r="CE428">
        <v>4.4567874999999999</v>
      </c>
      <c r="CF428">
        <v>0</v>
      </c>
      <c r="CG428">
        <v>0.35187214</v>
      </c>
      <c r="CH428">
        <v>0.26984039999999998</v>
      </c>
      <c r="CI428">
        <v>0.31034634999999999</v>
      </c>
      <c r="CJ428">
        <v>4.4567874999999999</v>
      </c>
      <c r="CK428">
        <v>0</v>
      </c>
      <c r="CL428">
        <v>0.35149942000000001</v>
      </c>
      <c r="CM428">
        <v>0.26984039999999998</v>
      </c>
      <c r="CN428">
        <v>0.31034634999999999</v>
      </c>
      <c r="CO428">
        <v>4.4567874999999999</v>
      </c>
      <c r="CP428">
        <v>0</v>
      </c>
      <c r="CQ428">
        <v>0.35339411999999998</v>
      </c>
      <c r="CR428">
        <v>0.26984039999999998</v>
      </c>
      <c r="CS428">
        <v>0.31034634999999999</v>
      </c>
      <c r="CT428">
        <v>4.4567874999999999</v>
      </c>
      <c r="CU428">
        <v>0</v>
      </c>
      <c r="CV428">
        <v>0.35257998000000002</v>
      </c>
      <c r="CW428">
        <v>0.26984174999999999</v>
      </c>
      <c r="CX428">
        <v>0.31034791</v>
      </c>
      <c r="CY428">
        <v>4.4568098000000003</v>
      </c>
      <c r="CZ428">
        <v>0</v>
      </c>
      <c r="DA428">
        <v>0.2840975</v>
      </c>
      <c r="DB428">
        <v>0.24571549000000001</v>
      </c>
      <c r="DC428">
        <v>0.28259582999999999</v>
      </c>
      <c r="DD428">
        <v>4.2170375</v>
      </c>
      <c r="DE428">
        <v>0</v>
      </c>
      <c r="DF428">
        <v>0.27476373999999998</v>
      </c>
      <c r="DG428">
        <v>0.24571549000000001</v>
      </c>
      <c r="DH428">
        <v>0.28259582999999999</v>
      </c>
      <c r="DI428">
        <v>4.2170375</v>
      </c>
      <c r="DJ428">
        <v>0</v>
      </c>
      <c r="DK428">
        <v>0.27363001999999997</v>
      </c>
      <c r="DL428">
        <v>0.24571549000000001</v>
      </c>
      <c r="DM428">
        <v>0.28259582999999999</v>
      </c>
      <c r="DN428">
        <v>4.2170375</v>
      </c>
      <c r="DO428">
        <v>0</v>
      </c>
      <c r="DP428">
        <v>0.27790088000000002</v>
      </c>
      <c r="DQ428">
        <v>0.24571549000000001</v>
      </c>
      <c r="DR428">
        <v>0.28259582999999999</v>
      </c>
      <c r="DS428">
        <v>4.2170375</v>
      </c>
      <c r="DT428">
        <v>0</v>
      </c>
      <c r="DU428">
        <v>0.27467055000000001</v>
      </c>
      <c r="DV428">
        <v>0.22911903</v>
      </c>
      <c r="DW428">
        <v>0.26350544999999997</v>
      </c>
      <c r="DX428">
        <v>4.0524458000000001</v>
      </c>
      <c r="DY428">
        <v>0</v>
      </c>
      <c r="DZ428">
        <v>0.26962318000000002</v>
      </c>
      <c r="EA428">
        <v>0.16934811</v>
      </c>
      <c r="EB428">
        <v>0.19476909000000001</v>
      </c>
      <c r="EC428">
        <v>4.0524458000000001</v>
      </c>
      <c r="ED428">
        <v>0</v>
      </c>
      <c r="EE428">
        <v>0.27130046000000002</v>
      </c>
      <c r="EF428">
        <v>0.16934811</v>
      </c>
      <c r="EG428">
        <v>0.19476909000000001</v>
      </c>
      <c r="EH428">
        <v>4.0524458000000001</v>
      </c>
      <c r="EI428">
        <v>0</v>
      </c>
      <c r="EJ428">
        <v>0.27948497999999999</v>
      </c>
      <c r="EK428">
        <v>0.16934811</v>
      </c>
      <c r="EL428">
        <v>0.19476909000000001</v>
      </c>
      <c r="EM428">
        <v>4.0524458000000001</v>
      </c>
      <c r="EN428">
        <v>0</v>
      </c>
      <c r="EO428">
        <v>0.74662371000000005</v>
      </c>
      <c r="EP428">
        <v>0.67933933000000002</v>
      </c>
      <c r="EQ428">
        <v>0.56647111000000006</v>
      </c>
      <c r="ER428">
        <v>5.9864902999999998</v>
      </c>
      <c r="ES428">
        <v>0</v>
      </c>
      <c r="ET428">
        <v>0.73508461999999997</v>
      </c>
      <c r="EU428">
        <v>0.67933933000000002</v>
      </c>
      <c r="EV428">
        <v>0.56647111000000006</v>
      </c>
      <c r="EW428">
        <v>5.9864902999999998</v>
      </c>
      <c r="EX428">
        <v>0</v>
      </c>
      <c r="EY428">
        <v>0.73461871000000001</v>
      </c>
      <c r="EZ428">
        <v>0.67933933000000002</v>
      </c>
      <c r="FA428">
        <v>0.56647111000000006</v>
      </c>
      <c r="FB428">
        <v>5.9864902999999998</v>
      </c>
      <c r="FC428">
        <v>0</v>
      </c>
      <c r="FD428">
        <v>0.73315885999999997</v>
      </c>
      <c r="FE428">
        <v>0.67933933000000002</v>
      </c>
      <c r="FF428">
        <v>0.56647111000000006</v>
      </c>
      <c r="FG428">
        <v>5.9864902999999998</v>
      </c>
      <c r="FH428">
        <v>0</v>
      </c>
      <c r="FI428">
        <v>0.73701724999999996</v>
      </c>
      <c r="FJ428">
        <v>0.67934408999999996</v>
      </c>
      <c r="FK428">
        <v>0.56647506999999997</v>
      </c>
      <c r="FL428">
        <v>5.9865322000000001</v>
      </c>
      <c r="FM428">
        <v>0</v>
      </c>
      <c r="FN428">
        <v>0.44303303999999999</v>
      </c>
      <c r="FO428">
        <v>0.34337667999999999</v>
      </c>
      <c r="FP428">
        <v>0.36800133000000002</v>
      </c>
      <c r="FQ428">
        <v>4.6880440999999999</v>
      </c>
      <c r="FR428">
        <v>0</v>
      </c>
      <c r="FS428">
        <v>1.0628876</v>
      </c>
      <c r="FT428">
        <v>0.43546962</v>
      </c>
      <c r="FU428">
        <v>0.44563562000000001</v>
      </c>
      <c r="FV428">
        <v>7.6146592000000002</v>
      </c>
      <c r="FW428">
        <v>0</v>
      </c>
      <c r="FX428">
        <v>0.15297136</v>
      </c>
      <c r="FY428">
        <v>7.0669625999999999E-2</v>
      </c>
      <c r="FZ428">
        <v>0.74808821000000003</v>
      </c>
      <c r="GA428">
        <v>0.71483927000000003</v>
      </c>
      <c r="GB428">
        <v>0</v>
      </c>
      <c r="GC428">
        <v>0.68370898000000002</v>
      </c>
      <c r="GD428">
        <v>0.24385309999999999</v>
      </c>
      <c r="GE428">
        <v>1.2026368000000001</v>
      </c>
      <c r="GF428">
        <v>0.71481826999999998</v>
      </c>
      <c r="GG428">
        <v>0</v>
      </c>
      <c r="GH428">
        <v>0.71228272000000004</v>
      </c>
      <c r="GI428">
        <v>0.24385309999999999</v>
      </c>
      <c r="GJ428">
        <v>1.2026368000000001</v>
      </c>
      <c r="GK428">
        <v>0.71481826999999998</v>
      </c>
      <c r="GL428">
        <v>0</v>
      </c>
      <c r="GM428">
        <v>0.68807297000000001</v>
      </c>
      <c r="GN428">
        <v>0.24385309999999999</v>
      </c>
      <c r="GO428">
        <v>1.2026368000000001</v>
      </c>
      <c r="GP428">
        <v>0.71481826999999998</v>
      </c>
      <c r="GQ428">
        <v>0</v>
      </c>
      <c r="GR428">
        <v>0.68047062999999997</v>
      </c>
      <c r="GS428">
        <v>0.24385309999999999</v>
      </c>
      <c r="GT428">
        <v>1.2026368000000001</v>
      </c>
      <c r="GU428">
        <v>0.71481826999999998</v>
      </c>
      <c r="GV428">
        <v>0</v>
      </c>
      <c r="GW428">
        <v>0.69056156999999996</v>
      </c>
      <c r="GX428">
        <v>0.24385309999999999</v>
      </c>
      <c r="GY428">
        <v>1.2026368000000001</v>
      </c>
      <c r="GZ428">
        <v>0.71481826999999998</v>
      </c>
      <c r="HA428">
        <v>0</v>
      </c>
      <c r="HB428">
        <v>0.71417032000000003</v>
      </c>
      <c r="HC428">
        <v>0.24385309999999999</v>
      </c>
      <c r="HD428">
        <v>1.2026368000000001</v>
      </c>
      <c r="HE428">
        <v>0.71481826999999998</v>
      </c>
      <c r="HF428">
        <v>0</v>
      </c>
      <c r="HG428">
        <v>0.63052719000000002</v>
      </c>
      <c r="HH428">
        <v>0.19951367</v>
      </c>
      <c r="HI428">
        <v>0.98397559999999995</v>
      </c>
      <c r="HJ428">
        <v>0.64274430000000005</v>
      </c>
      <c r="HK428">
        <v>0</v>
      </c>
      <c r="HL428">
        <v>0.55322223999999998</v>
      </c>
      <c r="HM428">
        <v>0.19951367</v>
      </c>
      <c r="HN428">
        <v>0.98397559999999995</v>
      </c>
      <c r="HO428">
        <v>0.64274430000000005</v>
      </c>
      <c r="HP428">
        <v>0</v>
      </c>
      <c r="HQ428">
        <v>0.64415599999999995</v>
      </c>
      <c r="HR428">
        <v>0.19951367</v>
      </c>
      <c r="HS428">
        <v>0.98397559999999995</v>
      </c>
      <c r="HT428">
        <v>0.64274430000000005</v>
      </c>
      <c r="HU428">
        <v>0</v>
      </c>
      <c r="HV428">
        <v>0.63684805</v>
      </c>
      <c r="HW428">
        <v>0.19951367</v>
      </c>
      <c r="HX428">
        <v>0.98397559999999995</v>
      </c>
      <c r="HY428">
        <v>0.64274430000000005</v>
      </c>
      <c r="HZ428">
        <v>0</v>
      </c>
      <c r="IA428">
        <v>0.63217683000000002</v>
      </c>
      <c r="IB428">
        <v>0.19951387000000001</v>
      </c>
      <c r="IC428">
        <v>0.98397657999999999</v>
      </c>
      <c r="ID428">
        <v>0.64274494000000004</v>
      </c>
      <c r="IE428">
        <v>0</v>
      </c>
      <c r="IF428">
        <v>0.66923162000000003</v>
      </c>
      <c r="IG428">
        <v>0.19951367</v>
      </c>
      <c r="IH428">
        <v>0.98397559999999995</v>
      </c>
      <c r="II428">
        <v>0.64274430000000005</v>
      </c>
      <c r="IJ428">
        <v>0</v>
      </c>
      <c r="IK428">
        <v>0.66925155999999997</v>
      </c>
      <c r="IL428">
        <v>0.22767172999999999</v>
      </c>
      <c r="IM428">
        <v>1.1228378999999999</v>
      </c>
      <c r="IN428">
        <v>0.68851317999999995</v>
      </c>
      <c r="IO428">
        <v>0</v>
      </c>
      <c r="IP428">
        <v>4.7389269000000001</v>
      </c>
      <c r="IQ428">
        <v>0.54540208999999995</v>
      </c>
      <c r="IR428">
        <v>0.59110945999999998</v>
      </c>
      <c r="IS428">
        <v>2.5420867</v>
      </c>
      <c r="IT428">
        <v>0</v>
      </c>
      <c r="IU428">
        <v>0.76619345999999999</v>
      </c>
      <c r="IV428">
        <v>1.2841047000000001</v>
      </c>
      <c r="IW428">
        <v>6.1965066999999996</v>
      </c>
      <c r="IX428">
        <v>3.4949827</v>
      </c>
      <c r="IY428">
        <v>6.4646422000000001E-4</v>
      </c>
      <c r="IZ428">
        <v>0.63190946999999997</v>
      </c>
      <c r="JA428">
        <v>0.57589024</v>
      </c>
      <c r="JB428">
        <v>0.99588100999999996</v>
      </c>
      <c r="JC428">
        <v>1.7849322999999999</v>
      </c>
      <c r="JD428">
        <v>0</v>
      </c>
      <c r="JE428">
        <v>0.94360372999999997</v>
      </c>
      <c r="JF428">
        <v>1.2129030999999999</v>
      </c>
      <c r="JG428">
        <v>5.8587123999999999</v>
      </c>
      <c r="JH428">
        <v>3.3213503000000002</v>
      </c>
      <c r="JI428">
        <v>0</v>
      </c>
      <c r="JJ428">
        <v>0.71550080000000005</v>
      </c>
      <c r="JK428">
        <v>1.1823205000000001</v>
      </c>
      <c r="JL428">
        <v>5.7056171000000004</v>
      </c>
      <c r="JM428">
        <v>3.2467784000000002</v>
      </c>
      <c r="JN428">
        <v>0</v>
      </c>
      <c r="JO428">
        <v>0.71974059999999995</v>
      </c>
      <c r="JP428">
        <v>1.1823205000000001</v>
      </c>
      <c r="JQ428">
        <v>5.7056171000000004</v>
      </c>
      <c r="JR428">
        <v>3.2467784000000002</v>
      </c>
      <c r="JS428">
        <v>0</v>
      </c>
      <c r="JT428">
        <v>0.66628498000000003</v>
      </c>
      <c r="JU428">
        <v>1.1823205000000001</v>
      </c>
      <c r="JV428">
        <v>5.7056171000000004</v>
      </c>
      <c r="JW428">
        <v>3.2467784000000002</v>
      </c>
      <c r="JX428">
        <v>0</v>
      </c>
      <c r="JY428">
        <v>0.63179196999999998</v>
      </c>
      <c r="JZ428">
        <v>1.1823205000000001</v>
      </c>
      <c r="KA428">
        <v>5.7056171000000004</v>
      </c>
      <c r="KB428">
        <v>3.2467784000000002</v>
      </c>
      <c r="KC428">
        <v>0</v>
      </c>
      <c r="KD428">
        <v>1.1318664000000001</v>
      </c>
      <c r="KE428">
        <v>1.1823205000000001</v>
      </c>
      <c r="KF428">
        <v>5.7151468999999997</v>
      </c>
      <c r="KG428">
        <v>3.2467784000000002</v>
      </c>
      <c r="KH428">
        <v>0</v>
      </c>
      <c r="KI428">
        <v>1.0591159999999999</v>
      </c>
      <c r="KJ428">
        <v>1.1823205000000001</v>
      </c>
      <c r="KK428">
        <v>5.7151468999999997</v>
      </c>
      <c r="KL428">
        <v>3.2467784000000002</v>
      </c>
      <c r="KM428">
        <v>0</v>
      </c>
      <c r="KN428">
        <v>0.95444949999999995</v>
      </c>
      <c r="KO428">
        <v>1.1823205000000001</v>
      </c>
      <c r="KP428">
        <v>5.7151468999999997</v>
      </c>
      <c r="KQ428">
        <v>3.2467784000000002</v>
      </c>
      <c r="KR428">
        <v>0</v>
      </c>
      <c r="KS428">
        <v>0.90029793000000002</v>
      </c>
      <c r="KT428">
        <v>1.1823205000000001</v>
      </c>
      <c r="KU428">
        <v>5.7151468999999997</v>
      </c>
      <c r="KV428">
        <v>3.2467784000000002</v>
      </c>
      <c r="KW428">
        <v>6.4646422000000001E-4</v>
      </c>
      <c r="KX428">
        <v>0.81281563000000001</v>
      </c>
      <c r="KY428">
        <v>0.57589024</v>
      </c>
      <c r="KZ428">
        <v>0.99588100999999996</v>
      </c>
      <c r="LA428">
        <v>1.7849322999999999</v>
      </c>
      <c r="LB428">
        <v>6.4646422000000001E-4</v>
      </c>
      <c r="LC428">
        <v>0.25565501000000002</v>
      </c>
      <c r="LD428">
        <v>0.57589024</v>
      </c>
      <c r="LE428">
        <v>0.99588100999999996</v>
      </c>
      <c r="LF428">
        <v>1.7849322999999999</v>
      </c>
      <c r="LG428">
        <v>6.4639228000000005E-4</v>
      </c>
      <c r="LH428">
        <v>0.73800277000000003</v>
      </c>
      <c r="LI428">
        <v>0.57589024</v>
      </c>
      <c r="LJ428">
        <v>0.99588100999999996</v>
      </c>
      <c r="LK428">
        <v>1.7764863</v>
      </c>
      <c r="LL428">
        <v>0</v>
      </c>
      <c r="LM428">
        <v>1.0581720999999999</v>
      </c>
      <c r="LN428">
        <v>1.1669319</v>
      </c>
      <c r="LO428">
        <v>5.6406168000000001</v>
      </c>
      <c r="LP428">
        <v>3.2092463000000002</v>
      </c>
      <c r="LQ428">
        <v>0</v>
      </c>
      <c r="LR428">
        <v>0.14085955</v>
      </c>
      <c r="LS428">
        <v>1.9841607000000001E-2</v>
      </c>
      <c r="LT428">
        <v>0.14158905999999999</v>
      </c>
      <c r="LU428">
        <v>1.1952821</v>
      </c>
      <c r="LV428">
        <v>0</v>
      </c>
      <c r="LW428">
        <v>0.18698770000000001</v>
      </c>
      <c r="LX428">
        <v>2.0872591999999999E-2</v>
      </c>
      <c r="LY428">
        <v>0.14899583999999999</v>
      </c>
      <c r="LZ428">
        <v>1.2530941</v>
      </c>
      <c r="MA428">
        <v>0</v>
      </c>
      <c r="MB428">
        <v>0.50299000000000005</v>
      </c>
      <c r="MC428">
        <v>3.7155361999999997E-2</v>
      </c>
      <c r="MD428">
        <v>0.26527887999999999</v>
      </c>
      <c r="ME428">
        <v>2.1280147</v>
      </c>
      <c r="MF428">
        <v>49.425502000000002</v>
      </c>
      <c r="MG428">
        <v>6.4337847999999997</v>
      </c>
      <c r="MH428">
        <v>6.4274794999999996</v>
      </c>
      <c r="MI428">
        <v>6.4278833000000004</v>
      </c>
      <c r="MJ428">
        <v>6.4151017000000001</v>
      </c>
      <c r="MK428">
        <v>6.4263177000000002</v>
      </c>
      <c r="ML428">
        <v>17.069918000000001</v>
      </c>
      <c r="MM428">
        <v>17.044915</v>
      </c>
      <c r="MN428">
        <v>17.040876999999998</v>
      </c>
      <c r="MO428">
        <v>17.045535999999998</v>
      </c>
      <c r="MP428">
        <v>17.047118999999999</v>
      </c>
      <c r="MQ428">
        <v>5.4006185000000002</v>
      </c>
      <c r="MR428">
        <v>5.3888464000000003</v>
      </c>
      <c r="MS428">
        <v>5.3884736999999996</v>
      </c>
      <c r="MT428">
        <v>5.3903683999999998</v>
      </c>
      <c r="MU428">
        <v>5.3895795</v>
      </c>
      <c r="MV428">
        <v>5.0294463</v>
      </c>
      <c r="MW428">
        <v>5.0201124999999998</v>
      </c>
      <c r="MX428">
        <v>5.0189788000000002</v>
      </c>
      <c r="MY428">
        <v>5.0232497</v>
      </c>
      <c r="MZ428">
        <v>4.8197409000000002</v>
      </c>
      <c r="NA428">
        <v>4.6861861999999999</v>
      </c>
      <c r="NB428">
        <v>4.6878634999999997</v>
      </c>
      <c r="NC428">
        <v>4.6960480000000002</v>
      </c>
      <c r="ND428">
        <v>7.9789244000000004</v>
      </c>
      <c r="NE428">
        <v>7.9673853000000001</v>
      </c>
      <c r="NF428">
        <v>7.9669194000000001</v>
      </c>
      <c r="NG428">
        <v>7.9654596</v>
      </c>
      <c r="NH428">
        <v>7.9693686000000001</v>
      </c>
      <c r="NI428">
        <v>5.8424550999999996</v>
      </c>
      <c r="NJ428">
        <v>9.5586520000000004</v>
      </c>
      <c r="NK428">
        <v>1.6865684999999999</v>
      </c>
      <c r="NL428">
        <v>2.8450172</v>
      </c>
      <c r="NM428">
        <v>2.8735908999999999</v>
      </c>
      <c r="NN428">
        <v>2.8493811999999998</v>
      </c>
      <c r="NO428">
        <v>2.8417788000000002</v>
      </c>
      <c r="NP428">
        <v>2.8518697999999998</v>
      </c>
      <c r="NQ428">
        <v>2.8754784999999998</v>
      </c>
      <c r="NR428">
        <v>2.4567608000000001</v>
      </c>
      <c r="NS428">
        <v>2.3794558000000001</v>
      </c>
      <c r="NT428">
        <v>2.4703895999999999</v>
      </c>
      <c r="NU428">
        <v>2.4630816000000002</v>
      </c>
      <c r="NV428">
        <v>2.4584122000000002</v>
      </c>
      <c r="NW428">
        <v>2.4954651999999999</v>
      </c>
      <c r="NX428">
        <v>2.7082744000000001</v>
      </c>
      <c r="NY428">
        <v>8.4175251000000006</v>
      </c>
      <c r="NZ428">
        <v>11.741788</v>
      </c>
      <c r="OA428">
        <v>3.9892593999999999</v>
      </c>
      <c r="OB428">
        <v>11.336569000000001</v>
      </c>
      <c r="OC428">
        <v>10.850217000000001</v>
      </c>
      <c r="OD428">
        <v>10.854457</v>
      </c>
      <c r="OE428">
        <v>10.801000999999999</v>
      </c>
      <c r="OF428">
        <v>10.766508</v>
      </c>
      <c r="OG428">
        <v>11.276111999999999</v>
      </c>
      <c r="OH428">
        <v>11.203362</v>
      </c>
      <c r="OI428">
        <v>11.098694999999999</v>
      </c>
      <c r="OJ428">
        <v>11.044544</v>
      </c>
      <c r="OK428">
        <v>4.1701655999999998</v>
      </c>
      <c r="OL428">
        <v>3.6130049999999998</v>
      </c>
      <c r="OM428">
        <v>4.0869067000000001</v>
      </c>
      <c r="ON428">
        <v>11.074966999999999</v>
      </c>
      <c r="OO428">
        <v>1.4975723000000001</v>
      </c>
      <c r="OP428">
        <v>1.6099502000000001</v>
      </c>
      <c r="OQ428">
        <v>2.9334389999999999</v>
      </c>
      <c r="OU428" t="s">
        <v>482</v>
      </c>
      <c r="OV428" t="s">
        <v>51</v>
      </c>
      <c r="OW428">
        <v>0</v>
      </c>
      <c r="OX428">
        <v>3.132533</v>
      </c>
      <c r="OY428">
        <v>1.4403796</v>
      </c>
      <c r="OZ428">
        <v>1.3177255999999999</v>
      </c>
      <c r="PA428">
        <v>3.9277560999999999</v>
      </c>
      <c r="PB428">
        <v>3.1319178999999999</v>
      </c>
      <c r="PC428">
        <v>1.7877862</v>
      </c>
      <c r="PD428">
        <v>0.75796564</v>
      </c>
      <c r="PE428">
        <v>1.0541043999999999</v>
      </c>
      <c r="PF428">
        <v>0.83350564000000005</v>
      </c>
      <c r="PG428">
        <v>0.84376417000000004</v>
      </c>
      <c r="PH428">
        <v>0.488093</v>
      </c>
      <c r="PI428">
        <v>0.38973212000000002</v>
      </c>
      <c r="PJ428">
        <v>3.5397373999999999</v>
      </c>
      <c r="PK428">
        <v>0.89772293999999997</v>
      </c>
      <c r="PL428">
        <v>14.411080999999999</v>
      </c>
      <c r="PM428">
        <v>16.945233000000002</v>
      </c>
      <c r="PN428">
        <v>4510.3526000000002</v>
      </c>
      <c r="PO428">
        <v>0</v>
      </c>
      <c r="PP428">
        <v>0.12380162</v>
      </c>
      <c r="PQ428">
        <v>3.4761135E-3</v>
      </c>
      <c r="PR428">
        <v>9.2044672999999997E-3</v>
      </c>
      <c r="PS428">
        <v>0.18164911</v>
      </c>
      <c r="PT428" s="1">
        <v>5.7440541999999997E-2</v>
      </c>
      <c r="PU428" s="1">
        <v>8.4734113999999997E-5</v>
      </c>
      <c r="PV428">
        <v>1.5939553999999999E-3</v>
      </c>
      <c r="PW428">
        <v>2.8412255999999999E-3</v>
      </c>
      <c r="PX428">
        <v>7.4548826999999999E-4</v>
      </c>
      <c r="PY428">
        <v>0</v>
      </c>
      <c r="PZ428">
        <v>0.11701298</v>
      </c>
      <c r="QA428">
        <v>9.0282603999999999E-3</v>
      </c>
      <c r="QB428">
        <v>3.6535205000000001E-2</v>
      </c>
      <c r="QC428">
        <v>1.8675250999999999</v>
      </c>
      <c r="QD428">
        <v>0</v>
      </c>
      <c r="QE428" s="1">
        <v>0.14775525</v>
      </c>
      <c r="QF428">
        <v>1.116465E-2</v>
      </c>
      <c r="QG428">
        <v>3.0160673999999998E-2</v>
      </c>
      <c r="QH428">
        <v>1.9257754</v>
      </c>
      <c r="QI428" s="1">
        <v>0</v>
      </c>
      <c r="QJ428">
        <v>0.27119312000000001</v>
      </c>
      <c r="QK428">
        <v>8.7072862000000008E-3</v>
      </c>
      <c r="QL428">
        <v>2.3522545999999998E-2</v>
      </c>
      <c r="QM428" s="1">
        <v>1.5018944000000001</v>
      </c>
      <c r="QN428">
        <v>0</v>
      </c>
      <c r="QO428">
        <v>9.0993371000000003E-2</v>
      </c>
      <c r="QP428" s="1">
        <v>7.3522941999999997E-3</v>
      </c>
      <c r="QQ428">
        <v>1.9861226999999999E-2</v>
      </c>
      <c r="QR428">
        <v>1.2681728000000001</v>
      </c>
      <c r="QS428">
        <v>0</v>
      </c>
      <c r="QT428">
        <v>0.16542651999999999</v>
      </c>
      <c r="QU428">
        <v>6.6786392000000002E-3</v>
      </c>
      <c r="QV428">
        <v>1.8042154000000001E-2</v>
      </c>
      <c r="QW428">
        <v>1.4499078000000001</v>
      </c>
      <c r="QX428" s="1">
        <v>6.3032184000000005E-2</v>
      </c>
      <c r="QY428">
        <v>0.42029634999999999</v>
      </c>
      <c r="QZ428">
        <v>0.18726280000000001</v>
      </c>
      <c r="RA428">
        <v>3.4308485E-2</v>
      </c>
      <c r="RB428">
        <v>2.9991200999999999E-2</v>
      </c>
      <c r="RC428">
        <v>0.20151379</v>
      </c>
      <c r="RD428">
        <v>0.52677978000000003</v>
      </c>
      <c r="RE428">
        <v>0.49119267999999999</v>
      </c>
      <c r="RF428">
        <v>0</v>
      </c>
      <c r="RG428">
        <v>0.10292545</v>
      </c>
      <c r="RH428">
        <v>0</v>
      </c>
      <c r="RI428">
        <v>0</v>
      </c>
      <c r="RJ428">
        <v>8.9973600000000001E-2</v>
      </c>
      <c r="RK428">
        <v>0.20531609000000001</v>
      </c>
      <c r="RL428">
        <v>0.41728238000000001</v>
      </c>
      <c r="RM428">
        <v>1.0959785</v>
      </c>
      <c r="RN428">
        <v>0</v>
      </c>
      <c r="RO428">
        <v>0.14903643</v>
      </c>
      <c r="RP428">
        <v>1.0544125999999999E-2</v>
      </c>
      <c r="RQ428">
        <v>0.22761298999999999</v>
      </c>
      <c r="RR428">
        <v>1.6135063999999999</v>
      </c>
      <c r="RS428">
        <v>0</v>
      </c>
      <c r="RT428">
        <v>0</v>
      </c>
      <c r="RU428">
        <v>5.3862161999999998E-2</v>
      </c>
      <c r="RV428">
        <v>0</v>
      </c>
      <c r="RW428">
        <v>8.6936120000000006E-2</v>
      </c>
      <c r="RX428">
        <v>0</v>
      </c>
      <c r="RY428">
        <v>7.6111223000000006E-2</v>
      </c>
      <c r="RZ428">
        <v>0</v>
      </c>
      <c r="SA428">
        <v>7.1651152999999995E-2</v>
      </c>
      <c r="SB428">
        <v>0</v>
      </c>
      <c r="SC428">
        <v>4.8599150000000001E-2</v>
      </c>
      <c r="SD428">
        <v>8.0596844000000001E-2</v>
      </c>
      <c r="SE428">
        <v>1.0544125999999999E-2</v>
      </c>
      <c r="SF428">
        <v>1.6135063999999999</v>
      </c>
      <c r="SG428">
        <v>0</v>
      </c>
      <c r="SH428">
        <v>0.22761298999999999</v>
      </c>
      <c r="SI428">
        <v>0</v>
      </c>
      <c r="SJ428">
        <v>7.6861976999999998E-2</v>
      </c>
      <c r="SK428">
        <v>0</v>
      </c>
      <c r="SL428">
        <v>6.9739208999999996E-2</v>
      </c>
      <c r="SM428">
        <v>1.6842456E-3</v>
      </c>
      <c r="SN428">
        <v>3.2335348999999999E-2</v>
      </c>
      <c r="SO428">
        <v>1.4755083</v>
      </c>
      <c r="SP428">
        <v>0</v>
      </c>
      <c r="SQ428">
        <v>9.9383172000000006E-2</v>
      </c>
      <c r="SR428">
        <v>1.6877114000000001E-3</v>
      </c>
      <c r="SS428">
        <v>3.2401869999999999E-2</v>
      </c>
      <c r="ST428">
        <v>1.4874683</v>
      </c>
      <c r="SU428">
        <v>0</v>
      </c>
      <c r="SV428">
        <v>8.3890535000000002E-2</v>
      </c>
      <c r="SW428">
        <v>1.5808967000000001E-3</v>
      </c>
      <c r="SX428">
        <v>3.0351128000000002E-2</v>
      </c>
      <c r="SY428">
        <v>1.3910682000000001</v>
      </c>
      <c r="SZ428">
        <v>0</v>
      </c>
      <c r="TA428">
        <v>8.5131344999999997E-2</v>
      </c>
      <c r="TB428">
        <v>2.3155361E-3</v>
      </c>
      <c r="TC428">
        <v>4.4455277000000001E-2</v>
      </c>
      <c r="TD428">
        <v>2.2442427</v>
      </c>
      <c r="TE428">
        <v>0</v>
      </c>
      <c r="TF428">
        <v>6.4581712999999999E-2</v>
      </c>
      <c r="TG428">
        <v>1.7396352000000001E-3</v>
      </c>
      <c r="TH428">
        <v>3.3398702000000002E-2</v>
      </c>
      <c r="TI428">
        <v>1.5352645</v>
      </c>
      <c r="TJ428">
        <v>0</v>
      </c>
      <c r="TK428">
        <v>0.21397487000000001</v>
      </c>
      <c r="TL428">
        <v>2.0390031999999998E-3</v>
      </c>
      <c r="TM428">
        <v>2.5366579E-2</v>
      </c>
      <c r="TN428">
        <v>0.88308980000000004</v>
      </c>
      <c r="TO428">
        <v>0</v>
      </c>
      <c r="TP428">
        <v>7.545462E-2</v>
      </c>
      <c r="TQ428">
        <v>2.0390031999999998E-3</v>
      </c>
      <c r="TR428">
        <v>2.5366579E-2</v>
      </c>
      <c r="TS428">
        <v>0.88308980000000004</v>
      </c>
      <c r="TT428">
        <v>0</v>
      </c>
      <c r="TU428">
        <v>0.12449834</v>
      </c>
      <c r="TV428">
        <v>2.0390031999999998E-3</v>
      </c>
      <c r="TW428">
        <v>2.5366579E-2</v>
      </c>
      <c r="TX428">
        <v>0.88308980000000004</v>
      </c>
      <c r="TY428">
        <v>0</v>
      </c>
      <c r="TZ428">
        <v>9.2684481999999999E-2</v>
      </c>
      <c r="UA428">
        <v>1.0098915999999999E-2</v>
      </c>
      <c r="UB428">
        <v>2.7280229E-2</v>
      </c>
      <c r="UC428">
        <v>1.7419233999999999</v>
      </c>
      <c r="UD428">
        <v>0</v>
      </c>
      <c r="UE428">
        <v>0.11547622</v>
      </c>
      <c r="UF428">
        <v>1.7699693999999998E-2</v>
      </c>
      <c r="UG428">
        <v>4.7816378999999999E-2</v>
      </c>
      <c r="UH428">
        <v>1.6392378000000001</v>
      </c>
      <c r="UI428">
        <v>0</v>
      </c>
      <c r="UJ428">
        <v>0.34253339999999999</v>
      </c>
      <c r="UK428">
        <v>6.6523325000000001E-3</v>
      </c>
      <c r="UL428">
        <v>6.9276751999999997E-2</v>
      </c>
      <c r="UM428">
        <v>1.6785359</v>
      </c>
      <c r="UN428">
        <v>0</v>
      </c>
      <c r="UO428">
        <v>0.31680846000000001</v>
      </c>
      <c r="UP428">
        <v>0.38395485000000001</v>
      </c>
      <c r="UQ428">
        <v>0.63901268</v>
      </c>
      <c r="UR428">
        <v>1.1855933999999999</v>
      </c>
      <c r="US428">
        <v>0</v>
      </c>
      <c r="UT428">
        <v>0.68273885000000001</v>
      </c>
      <c r="UU428">
        <v>0</v>
      </c>
      <c r="UV428">
        <v>0.25516936000000001</v>
      </c>
      <c r="UW428">
        <v>0</v>
      </c>
      <c r="UX428">
        <v>0</v>
      </c>
      <c r="UY428">
        <v>0.22305955</v>
      </c>
      <c r="UZ428">
        <v>4.2237832000000003E-2</v>
      </c>
      <c r="VA428">
        <v>0.41254279999999999</v>
      </c>
      <c r="VB428">
        <v>0.78086869999999997</v>
      </c>
      <c r="VC428">
        <v>0</v>
      </c>
      <c r="VD428">
        <v>0</v>
      </c>
      <c r="VE428">
        <v>0.59682488</v>
      </c>
      <c r="VF428">
        <v>0.19941791</v>
      </c>
      <c r="VG428">
        <v>3.2191317000000002</v>
      </c>
      <c r="VH428">
        <v>6.8274565999999997</v>
      </c>
      <c r="VI428">
        <v>0.22329726</v>
      </c>
      <c r="VJ428">
        <v>6.7393536999999997</v>
      </c>
      <c r="VK428">
        <v>2.9938815000000001</v>
      </c>
      <c r="VL428">
        <v>0</v>
      </c>
      <c r="VM428">
        <v>0.67003497999999995</v>
      </c>
      <c r="VN428">
        <v>0</v>
      </c>
      <c r="VO428">
        <v>0.63201229000000003</v>
      </c>
      <c r="VP428">
        <v>0</v>
      </c>
      <c r="VQ428">
        <v>0</v>
      </c>
      <c r="VR428">
        <v>0.13400699999999999</v>
      </c>
      <c r="VS428">
        <v>0.54893575999999999</v>
      </c>
      <c r="VT428">
        <v>0</v>
      </c>
      <c r="VU428">
        <v>0</v>
      </c>
      <c r="VV428">
        <v>0.12640407000000001</v>
      </c>
      <c r="VW428">
        <v>0.54893575999999999</v>
      </c>
      <c r="VX428">
        <v>0.22329726</v>
      </c>
      <c r="VY428">
        <v>6.7393536999999997</v>
      </c>
      <c r="VZ428">
        <v>3.064165</v>
      </c>
      <c r="WA428">
        <v>0</v>
      </c>
      <c r="WB428">
        <v>0</v>
      </c>
      <c r="WC428">
        <v>0.13400699999999999</v>
      </c>
      <c r="WD428">
        <v>0.47985919999999999</v>
      </c>
      <c r="WE428">
        <v>0</v>
      </c>
      <c r="WF428">
        <v>0</v>
      </c>
      <c r="WG428">
        <v>0.12640407000000001</v>
      </c>
      <c r="WH428">
        <v>0.47985919999999999</v>
      </c>
      <c r="WI428">
        <v>0</v>
      </c>
      <c r="WJ428">
        <v>0</v>
      </c>
      <c r="WK428">
        <v>0</v>
      </c>
      <c r="WL428">
        <v>0</v>
      </c>
      <c r="WM428">
        <v>0</v>
      </c>
      <c r="WN428">
        <v>0.53980044999999999</v>
      </c>
      <c r="WO428">
        <v>1.1210161999999999E-2</v>
      </c>
      <c r="WP428">
        <v>0.22420319</v>
      </c>
      <c r="WQ428">
        <v>0</v>
      </c>
      <c r="WR428">
        <v>0</v>
      </c>
      <c r="WS428">
        <v>0.18382560000000001</v>
      </c>
      <c r="WT428">
        <v>6.088286E-3</v>
      </c>
      <c r="WU428">
        <v>6.1948994E-2</v>
      </c>
      <c r="WV428">
        <v>2.2123784999999998</v>
      </c>
      <c r="WW428">
        <v>0</v>
      </c>
      <c r="WX428">
        <v>0.37166259000000001</v>
      </c>
      <c r="WY428">
        <v>0.29598160000000001</v>
      </c>
      <c r="WZ428">
        <v>0.30868127000000001</v>
      </c>
      <c r="XA428">
        <v>0.31919778999999998</v>
      </c>
      <c r="XB428">
        <v>0</v>
      </c>
      <c r="XC428">
        <v>0.16017239</v>
      </c>
      <c r="XD428">
        <v>7.8095405000000007E-2</v>
      </c>
      <c r="XE428">
        <v>6.9577122000000005E-2</v>
      </c>
      <c r="XF428">
        <v>2.2819584000000002</v>
      </c>
      <c r="XG428">
        <v>3.0084289000000003E-4</v>
      </c>
      <c r="XH428">
        <v>2.3179160000000001E-2</v>
      </c>
      <c r="XI428">
        <v>1.2844608999999999E-4</v>
      </c>
      <c r="XJ428">
        <v>2.4146276000000001E-3</v>
      </c>
      <c r="XK428">
        <v>2.8412255999999999E-3</v>
      </c>
      <c r="XL428">
        <v>2.7781068999999998E-4</v>
      </c>
      <c r="XM428">
        <v>2.1405283000000001E-2</v>
      </c>
      <c r="XN428" s="1">
        <v>2.3349093000000001E-5</v>
      </c>
      <c r="XO428">
        <v>1.2981914000000001E-3</v>
      </c>
      <c r="XP428">
        <v>1.6143198E-3</v>
      </c>
      <c r="XQ428">
        <v>0</v>
      </c>
      <c r="XR428">
        <v>0.17005369000000001</v>
      </c>
      <c r="XS428">
        <v>3.1308515000000002E-2</v>
      </c>
      <c r="XT428">
        <v>0.22348478999999999</v>
      </c>
      <c r="XU428">
        <v>1.8844543</v>
      </c>
      <c r="XV428">
        <v>0.12884756999999999</v>
      </c>
      <c r="XW428">
        <v>7.0842593000000003</v>
      </c>
      <c r="XX428">
        <v>0.34197588000000001</v>
      </c>
      <c r="XY428">
        <v>0.11263375</v>
      </c>
      <c r="XZ428">
        <v>7.0842593000000003</v>
      </c>
      <c r="YA428">
        <v>0.34197588000000001</v>
      </c>
      <c r="YB428">
        <v>7.4595566000000002E-2</v>
      </c>
      <c r="YC428">
        <v>6.5208666999999998E-2</v>
      </c>
      <c r="YD428">
        <v>7.0842593000000003</v>
      </c>
      <c r="YE428">
        <v>9.2000881000000007E-2</v>
      </c>
      <c r="YF428">
        <v>7.8386344999999996E-2</v>
      </c>
      <c r="YG428">
        <v>2.3170960000000001E-2</v>
      </c>
      <c r="YH428">
        <v>1.1585479999999999E-3</v>
      </c>
      <c r="YI428">
        <v>3.0124960000000001</v>
      </c>
      <c r="YJ428">
        <v>0</v>
      </c>
      <c r="YK428">
        <v>4.1191157999999999E-2</v>
      </c>
      <c r="YL428">
        <v>1.2838789E-2</v>
      </c>
      <c r="YM428">
        <v>6.4193946999999997E-4</v>
      </c>
      <c r="YN428">
        <v>0.57339932000000005</v>
      </c>
      <c r="YO428">
        <v>0</v>
      </c>
      <c r="YP428">
        <v>1.2598293E-2</v>
      </c>
      <c r="YQ428">
        <v>3.7240226999999998E-3</v>
      </c>
      <c r="YR428">
        <v>1.8620113000000001E-4</v>
      </c>
      <c r="YS428">
        <v>0.48418720999999998</v>
      </c>
      <c r="YT428">
        <v>0</v>
      </c>
      <c r="YU428">
        <v>1.2598293E-2</v>
      </c>
      <c r="YV428">
        <v>3.6527536000000001E-3</v>
      </c>
      <c r="YW428">
        <v>1.8263768E-4</v>
      </c>
      <c r="YX428">
        <v>1.2368675</v>
      </c>
      <c r="YY428">
        <v>0</v>
      </c>
      <c r="YZ428">
        <v>1.2598293E-2</v>
      </c>
      <c r="ZA428">
        <v>1.1719003E-2</v>
      </c>
      <c r="ZB428">
        <v>5.8595014999999996E-4</v>
      </c>
      <c r="ZC428">
        <v>0.38551994000000001</v>
      </c>
      <c r="ZD428">
        <v>0</v>
      </c>
      <c r="ZE428">
        <v>1.2598293E-2</v>
      </c>
      <c r="ZF428">
        <v>7.5906048000000002E-3</v>
      </c>
      <c r="ZG428">
        <v>3.7952066999999998E-4</v>
      </c>
      <c r="ZH428">
        <v>0.80114953</v>
      </c>
      <c r="ZI428">
        <v>0</v>
      </c>
      <c r="ZJ428">
        <v>0.10651371</v>
      </c>
      <c r="ZK428">
        <v>1.672947E-2</v>
      </c>
      <c r="ZL428">
        <v>8.3647348000000005E-4</v>
      </c>
      <c r="ZM428">
        <v>0.77725151999999997</v>
      </c>
      <c r="ZN428">
        <v>0</v>
      </c>
      <c r="ZO428">
        <v>0.10651371</v>
      </c>
      <c r="ZP428">
        <v>2.3858793E-2</v>
      </c>
      <c r="ZQ428">
        <v>1.1929397000000001E-3</v>
      </c>
      <c r="ZR428">
        <v>0.70665904999999996</v>
      </c>
      <c r="ZS428">
        <v>0</v>
      </c>
      <c r="ZT428">
        <v>0.10651371</v>
      </c>
      <c r="ZU428">
        <v>1.5210039999999999E-2</v>
      </c>
      <c r="ZV428">
        <v>7.6050201999999995E-4</v>
      </c>
      <c r="ZW428">
        <v>1.1084883999999999</v>
      </c>
      <c r="ZX428">
        <v>0</v>
      </c>
      <c r="ZY428">
        <v>166.89384000000001</v>
      </c>
      <c r="ZZ428">
        <v>8.3446920999999996</v>
      </c>
      <c r="AAA428">
        <v>3549.9964</v>
      </c>
      <c r="AAB428">
        <v>0</v>
      </c>
      <c r="AAC428" s="1">
        <v>194.27601999999999</v>
      </c>
      <c r="AAD428" s="1">
        <v>9.7138009000000007</v>
      </c>
      <c r="AAE428">
        <v>5096.1396999999997</v>
      </c>
      <c r="AAF428">
        <v>0</v>
      </c>
      <c r="AAG428">
        <v>166.89384000000001</v>
      </c>
      <c r="AAH428">
        <v>8.3446920999999996</v>
      </c>
      <c r="AAI428">
        <v>2793.7114000000001</v>
      </c>
      <c r="AAJ428">
        <v>0</v>
      </c>
      <c r="AAK428">
        <v>0</v>
      </c>
      <c r="AAL428">
        <v>3.0822623</v>
      </c>
      <c r="AAM428">
        <v>1.6093771E-3</v>
      </c>
      <c r="AAN428">
        <v>3.2187542E-2</v>
      </c>
      <c r="AAO428">
        <v>0.10190498000000001</v>
      </c>
      <c r="AAP428">
        <v>0</v>
      </c>
      <c r="AAQ428">
        <v>4.6804610999999996</v>
      </c>
      <c r="AAR428">
        <v>5.0368117000000002E-3</v>
      </c>
      <c r="AAS428">
        <v>0.10073616000000001</v>
      </c>
      <c r="AAT428">
        <v>0.64139787999999998</v>
      </c>
      <c r="AAU428">
        <v>2.1538773999999998</v>
      </c>
      <c r="AAV428">
        <v>0.31813131</v>
      </c>
      <c r="AAW428">
        <v>6.2705944999999999E-2</v>
      </c>
      <c r="AAX428">
        <v>5.427632</v>
      </c>
      <c r="AAY428">
        <v>3.1152120999999999</v>
      </c>
      <c r="AAZ428">
        <v>3.2179643000000002</v>
      </c>
      <c r="ABA428">
        <v>1.2309726000000001</v>
      </c>
      <c r="ABB428">
        <v>0.83822456999999995</v>
      </c>
      <c r="ABC428">
        <v>0.90133123999999998</v>
      </c>
      <c r="ABD428">
        <v>0.82171797999999996</v>
      </c>
      <c r="ABE428">
        <v>0.41042320999999998</v>
      </c>
      <c r="ABF428">
        <v>1.2533011999999999</v>
      </c>
      <c r="ABG428">
        <v>0.50069573999999994</v>
      </c>
      <c r="ABH428">
        <v>0.62807120999999999</v>
      </c>
      <c r="ABI428">
        <v>2.0301014999999998</v>
      </c>
      <c r="ABJ428">
        <v>2.1148560000000001</v>
      </c>
      <c r="ABK428">
        <v>1.8053174000000001</v>
      </c>
      <c r="ABL428">
        <v>1.3863797</v>
      </c>
      <c r="ABM428">
        <v>1.6400551000000001</v>
      </c>
      <c r="ABN428">
        <v>0.67059133999999998</v>
      </c>
      <c r="ABO428">
        <v>1.2537947</v>
      </c>
      <c r="ABP428">
        <v>1.2494774</v>
      </c>
      <c r="ABQ428">
        <v>1.8215024</v>
      </c>
      <c r="ABR428">
        <v>1.8085506</v>
      </c>
      <c r="ABS428">
        <v>2968.95</v>
      </c>
      <c r="ABT428">
        <v>2.0007000000000001</v>
      </c>
      <c r="ABU428">
        <v>2.0007000000000001</v>
      </c>
      <c r="ABV428">
        <v>1.5633900000000001</v>
      </c>
      <c r="ABW428">
        <v>1.6084940000000001</v>
      </c>
      <c r="ABX428">
        <v>1.4991114000000001</v>
      </c>
      <c r="ABY428">
        <v>2.3626646999999998</v>
      </c>
      <c r="ABZ428">
        <v>1.6190020000000001</v>
      </c>
      <c r="ACA428">
        <v>1.9322604000000001</v>
      </c>
      <c r="ACB428">
        <v>1.9285254999999999</v>
      </c>
      <c r="ACC428">
        <v>1.5792671</v>
      </c>
      <c r="ACD428">
        <v>1.620941</v>
      </c>
      <c r="ACE428">
        <v>1.5068908000000001</v>
      </c>
      <c r="ACF428">
        <v>2.3761448999999999</v>
      </c>
      <c r="ACG428">
        <v>1.6349845999999999</v>
      </c>
      <c r="ACH428">
        <v>1.1244703</v>
      </c>
      <c r="ACI428">
        <v>0.98594999999999999</v>
      </c>
      <c r="ACJ428">
        <v>1.0349937</v>
      </c>
      <c r="ACK428">
        <v>1.8719870999999999</v>
      </c>
      <c r="ACL428">
        <v>1.8202301000000001</v>
      </c>
      <c r="ACM428">
        <v>2.0969983999999999</v>
      </c>
      <c r="ACN428">
        <v>2.5253694000000002</v>
      </c>
      <c r="ACO428">
        <v>10.928744999999999</v>
      </c>
      <c r="ACP428">
        <v>1.4908186999999999</v>
      </c>
      <c r="ACQ428">
        <v>1.4587089</v>
      </c>
      <c r="ACR428">
        <v>10.842831</v>
      </c>
      <c r="ACS428">
        <v>10.626567</v>
      </c>
      <c r="ACT428">
        <v>10.588545</v>
      </c>
      <c r="ACU428">
        <v>10.709759</v>
      </c>
      <c r="ACV428">
        <v>10.702156</v>
      </c>
      <c r="ACW428">
        <v>10.640682</v>
      </c>
      <c r="ACX428">
        <v>10.633079</v>
      </c>
      <c r="ACY428">
        <v>5300.1301000000003</v>
      </c>
      <c r="ACZ428">
        <v>0.77530515</v>
      </c>
      <c r="ADA428">
        <v>3725.2350000000001</v>
      </c>
      <c r="ADB428">
        <v>2.4642414000000001</v>
      </c>
      <c r="ADC428">
        <v>1.2955232000000001</v>
      </c>
      <c r="ADD428">
        <v>2.5898032999999998</v>
      </c>
      <c r="ADE428">
        <v>2.8864302000000001E-2</v>
      </c>
      <c r="ADF428">
        <v>2.4618953999999998E-2</v>
      </c>
      <c r="ADG428">
        <v>2.3093013</v>
      </c>
      <c r="ADH428">
        <v>7.5550828000000001</v>
      </c>
      <c r="ADI428">
        <v>7.538869</v>
      </c>
      <c r="ADJ428">
        <v>7.2508558000000001</v>
      </c>
      <c r="ADK428">
        <v>7.2414689000000001</v>
      </c>
    </row>
    <row r="429" spans="1:791">
      <c r="B429" t="s">
        <v>218</v>
      </c>
      <c r="C429" t="s">
        <v>51</v>
      </c>
      <c r="D429">
        <v>7.0095049000000006E-2</v>
      </c>
      <c r="E429">
        <v>7.0707422000000006E-2</v>
      </c>
      <c r="F429">
        <v>0.29192878</v>
      </c>
      <c r="G429">
        <v>0.28609653000000002</v>
      </c>
      <c r="H429">
        <v>0</v>
      </c>
      <c r="I429">
        <v>4.7413707999999999E-2</v>
      </c>
      <c r="J429">
        <v>2.2751975999999998E-3</v>
      </c>
      <c r="K429">
        <v>2.0406141999999999E-2</v>
      </c>
      <c r="L429">
        <v>0</v>
      </c>
      <c r="M429">
        <v>4.7413707999999999E-2</v>
      </c>
      <c r="N429">
        <v>2.2751975999999998E-3</v>
      </c>
      <c r="O429">
        <v>2.1018516000000001E-2</v>
      </c>
      <c r="P429">
        <v>0</v>
      </c>
      <c r="Q429">
        <v>0.19224631</v>
      </c>
      <c r="R429">
        <v>8.0025870999999998E-3</v>
      </c>
      <c r="S429">
        <v>9.1679879000000006E-2</v>
      </c>
      <c r="T429">
        <v>0</v>
      </c>
      <c r="U429">
        <v>0.18664733999999999</v>
      </c>
      <c r="V429">
        <v>7.7693129000000003E-3</v>
      </c>
      <c r="W429">
        <v>9.1679879000000006E-2</v>
      </c>
      <c r="X429">
        <v>0</v>
      </c>
      <c r="Y429">
        <v>0.66876959999999996</v>
      </c>
      <c r="Z429">
        <v>0.14306112000000001</v>
      </c>
      <c r="AA429">
        <v>1.1914298000000001</v>
      </c>
      <c r="AB429">
        <v>11.483086999999999</v>
      </c>
      <c r="AC429">
        <v>0</v>
      </c>
      <c r="AD429">
        <v>9.2172367000000005E-2</v>
      </c>
      <c r="AE429">
        <v>1.1926802E-2</v>
      </c>
      <c r="AF429">
        <v>3.6816382000000002E-2</v>
      </c>
      <c r="AG429">
        <v>0.49254682</v>
      </c>
      <c r="AH429">
        <v>0</v>
      </c>
      <c r="AI429">
        <v>9.1183649000000006E-2</v>
      </c>
      <c r="AJ429">
        <v>1.1926802E-2</v>
      </c>
      <c r="AK429">
        <v>3.6816382000000002E-2</v>
      </c>
      <c r="AL429">
        <v>0.49254682</v>
      </c>
      <c r="AM429">
        <v>0</v>
      </c>
      <c r="AN429">
        <v>9.1246965999999999E-2</v>
      </c>
      <c r="AO429">
        <v>1.1926802E-2</v>
      </c>
      <c r="AP429">
        <v>3.6816382000000002E-2</v>
      </c>
      <c r="AQ429">
        <v>0.49254682</v>
      </c>
      <c r="AR429">
        <v>0</v>
      </c>
      <c r="AS429">
        <v>8.9242742E-2</v>
      </c>
      <c r="AT429">
        <v>1.1926802E-2</v>
      </c>
      <c r="AU429">
        <v>3.6816382000000002E-2</v>
      </c>
      <c r="AV429">
        <v>0.49254682</v>
      </c>
      <c r="AW429">
        <v>0</v>
      </c>
      <c r="AX429">
        <v>9.1003318E-2</v>
      </c>
      <c r="AY429">
        <v>1.1926778000000001E-2</v>
      </c>
      <c r="AZ429">
        <v>3.6816307999999999E-2</v>
      </c>
      <c r="BA429">
        <v>0.49254584000000001</v>
      </c>
      <c r="BB429">
        <v>0</v>
      </c>
      <c r="BC429">
        <v>0.27072847</v>
      </c>
      <c r="BD429">
        <v>5.1466686999999997E-2</v>
      </c>
      <c r="BE429">
        <v>0.14715855</v>
      </c>
      <c r="BF429">
        <v>2.7341945000000001</v>
      </c>
      <c r="BG429">
        <v>0</v>
      </c>
      <c r="BH429">
        <v>0.26680769999999998</v>
      </c>
      <c r="BI429">
        <v>5.1466686999999997E-2</v>
      </c>
      <c r="BJ429">
        <v>0.14715855</v>
      </c>
      <c r="BK429">
        <v>2.7341945000000001</v>
      </c>
      <c r="BL429">
        <v>0</v>
      </c>
      <c r="BM429">
        <v>0.26617453000000002</v>
      </c>
      <c r="BN429">
        <v>5.1466686999999997E-2</v>
      </c>
      <c r="BO429">
        <v>0.14715855</v>
      </c>
      <c r="BP429">
        <v>2.7341945000000001</v>
      </c>
      <c r="BQ429">
        <v>0</v>
      </c>
      <c r="BR429">
        <v>0.26690511</v>
      </c>
      <c r="BS429">
        <v>5.1466686999999997E-2</v>
      </c>
      <c r="BT429">
        <v>0.14715855</v>
      </c>
      <c r="BU429">
        <v>2.7341945000000001</v>
      </c>
      <c r="BV429">
        <v>0</v>
      </c>
      <c r="BW429">
        <v>0.26715333000000002</v>
      </c>
      <c r="BX429">
        <v>5.1466686999999997E-2</v>
      </c>
      <c r="BY429">
        <v>0.14715855999999999</v>
      </c>
      <c r="BZ429">
        <v>2.7341945000000001</v>
      </c>
      <c r="CA429">
        <v>0</v>
      </c>
      <c r="CB429">
        <v>5.7021743E-2</v>
      </c>
      <c r="CC429">
        <v>8.7527140999999996E-3</v>
      </c>
      <c r="CD429">
        <v>2.4578762000000001E-2</v>
      </c>
      <c r="CE429">
        <v>0.26260523000000002</v>
      </c>
      <c r="CF429">
        <v>0</v>
      </c>
      <c r="CG429">
        <v>5.5175811999999998E-2</v>
      </c>
      <c r="CH429">
        <v>8.7527140999999996E-3</v>
      </c>
      <c r="CI429">
        <v>2.4578762000000001E-2</v>
      </c>
      <c r="CJ429">
        <v>0.26260523000000002</v>
      </c>
      <c r="CK429">
        <v>0</v>
      </c>
      <c r="CL429">
        <v>5.5117366000000001E-2</v>
      </c>
      <c r="CM429">
        <v>8.7527140999999996E-3</v>
      </c>
      <c r="CN429">
        <v>2.4578762000000001E-2</v>
      </c>
      <c r="CO429">
        <v>0.26260523000000002</v>
      </c>
      <c r="CP429">
        <v>0</v>
      </c>
      <c r="CQ429">
        <v>5.5414468000000001E-2</v>
      </c>
      <c r="CR429">
        <v>8.7527140999999996E-3</v>
      </c>
      <c r="CS429">
        <v>2.4578762000000001E-2</v>
      </c>
      <c r="CT429">
        <v>0.26260523000000002</v>
      </c>
      <c r="CU429">
        <v>0</v>
      </c>
      <c r="CV429">
        <v>5.5286804000000002E-2</v>
      </c>
      <c r="CW429">
        <v>8.7527578999999998E-3</v>
      </c>
      <c r="CX429">
        <v>2.4578885000000002E-2</v>
      </c>
      <c r="CY429">
        <v>0.26260654</v>
      </c>
      <c r="CZ429">
        <v>0</v>
      </c>
      <c r="DA429">
        <v>4.4548312999999999E-2</v>
      </c>
      <c r="DB429">
        <v>7.9701830000000005E-3</v>
      </c>
      <c r="DC429">
        <v>2.2381089E-2</v>
      </c>
      <c r="DD429">
        <v>0.21023749999999999</v>
      </c>
      <c r="DE429">
        <v>0</v>
      </c>
      <c r="DF429">
        <v>4.3084718000000001E-2</v>
      </c>
      <c r="DG429">
        <v>7.9701830000000005E-3</v>
      </c>
      <c r="DH429">
        <v>2.2381089E-2</v>
      </c>
      <c r="DI429">
        <v>0.21023749999999999</v>
      </c>
      <c r="DJ429">
        <v>0</v>
      </c>
      <c r="DK429">
        <v>4.2906944000000002E-2</v>
      </c>
      <c r="DL429">
        <v>7.9701830000000005E-3</v>
      </c>
      <c r="DM429">
        <v>2.2381089E-2</v>
      </c>
      <c r="DN429">
        <v>0.21023749999999999</v>
      </c>
      <c r="DO429">
        <v>0</v>
      </c>
      <c r="DP429">
        <v>4.3576641999999999E-2</v>
      </c>
      <c r="DQ429">
        <v>7.9701830000000005E-3</v>
      </c>
      <c r="DR429">
        <v>2.2381089E-2</v>
      </c>
      <c r="DS429">
        <v>0.21023749999999999</v>
      </c>
      <c r="DT429">
        <v>0</v>
      </c>
      <c r="DU429">
        <v>4.3070107000000003E-2</v>
      </c>
      <c r="DV429">
        <v>7.4318498999999998E-3</v>
      </c>
      <c r="DW429">
        <v>2.0869241E-2</v>
      </c>
      <c r="DX429">
        <v>0.17622498</v>
      </c>
      <c r="DY429">
        <v>0</v>
      </c>
      <c r="DZ429">
        <v>4.2278646000000003E-2</v>
      </c>
      <c r="EA429">
        <v>5.4930826E-3</v>
      </c>
      <c r="EB429">
        <v>1.5425292E-2</v>
      </c>
      <c r="EC429">
        <v>0.17622498</v>
      </c>
      <c r="ED429">
        <v>0</v>
      </c>
      <c r="EE429">
        <v>4.2541653999999998E-2</v>
      </c>
      <c r="EF429">
        <v>5.4930826E-3</v>
      </c>
      <c r="EG429">
        <v>1.5425292E-2</v>
      </c>
      <c r="EH429">
        <v>0.17622498</v>
      </c>
      <c r="EI429">
        <v>0</v>
      </c>
      <c r="EJ429">
        <v>4.3825039000000003E-2</v>
      </c>
      <c r="EK429">
        <v>5.4930826E-3</v>
      </c>
      <c r="EL429">
        <v>1.5425292E-2</v>
      </c>
      <c r="EM429">
        <v>0.17622498</v>
      </c>
      <c r="EN429">
        <v>0</v>
      </c>
      <c r="EO429">
        <v>0.11707539</v>
      </c>
      <c r="EP429">
        <v>1.541263E-2</v>
      </c>
      <c r="EQ429">
        <v>4.4069290999999997E-2</v>
      </c>
      <c r="ER429">
        <v>0.84249003</v>
      </c>
      <c r="ES429">
        <v>0</v>
      </c>
      <c r="ET429">
        <v>0.11526599</v>
      </c>
      <c r="EU429">
        <v>1.541263E-2</v>
      </c>
      <c r="EV429">
        <v>4.4069290999999997E-2</v>
      </c>
      <c r="EW429">
        <v>0.84249003</v>
      </c>
      <c r="EX429">
        <v>0</v>
      </c>
      <c r="EY429">
        <v>0.11519293</v>
      </c>
      <c r="EZ429">
        <v>1.541263E-2</v>
      </c>
      <c r="FA429">
        <v>4.4069290999999997E-2</v>
      </c>
      <c r="FB429">
        <v>0.84249003</v>
      </c>
      <c r="FC429">
        <v>0</v>
      </c>
      <c r="FD429">
        <v>0.11496402</v>
      </c>
      <c r="FE429">
        <v>1.541263E-2</v>
      </c>
      <c r="FF429">
        <v>4.4069290999999997E-2</v>
      </c>
      <c r="FG429">
        <v>0.84249003</v>
      </c>
      <c r="FH429">
        <v>0</v>
      </c>
      <c r="FI429">
        <v>0.11556904</v>
      </c>
      <c r="FJ429">
        <v>1.5412738E-2</v>
      </c>
      <c r="FK429">
        <v>4.4069599000000001E-2</v>
      </c>
      <c r="FL429">
        <v>0.84249591999999995</v>
      </c>
      <c r="FM429">
        <v>0</v>
      </c>
      <c r="FN429">
        <v>6.9470426000000002E-2</v>
      </c>
      <c r="FO429">
        <v>1.0119171999999999E-2</v>
      </c>
      <c r="FP429">
        <v>2.9537329000000001E-2</v>
      </c>
      <c r="FQ429">
        <v>0.36298683999999998</v>
      </c>
      <c r="FR429">
        <v>0</v>
      </c>
      <c r="FS429">
        <v>104.78467000000001</v>
      </c>
      <c r="FT429">
        <v>1.185226E-2</v>
      </c>
      <c r="FU429">
        <v>3.6583016000000003E-2</v>
      </c>
      <c r="FV429">
        <v>0.54683943000000002</v>
      </c>
      <c r="FW429">
        <v>0</v>
      </c>
      <c r="FX429">
        <v>2.1786059999999999E-2</v>
      </c>
      <c r="FY429">
        <v>4.6605444999999997E-3</v>
      </c>
      <c r="FZ429">
        <v>3.8812654000000002E-2</v>
      </c>
      <c r="GA429">
        <v>0.37478452000000001</v>
      </c>
      <c r="GB429">
        <v>0</v>
      </c>
      <c r="GC429">
        <v>0.10306587</v>
      </c>
      <c r="GD429">
        <v>2.7001134000000002E-3</v>
      </c>
      <c r="GE429">
        <v>7.1953839000000006E-2</v>
      </c>
      <c r="GF429">
        <v>2.5843486000000002</v>
      </c>
      <c r="GG429">
        <v>0</v>
      </c>
      <c r="GH429">
        <v>0.10737322000000001</v>
      </c>
      <c r="GI429">
        <v>2.7001134000000002E-3</v>
      </c>
      <c r="GJ429">
        <v>7.1953839000000006E-2</v>
      </c>
      <c r="GK429">
        <v>2.5843486000000002</v>
      </c>
      <c r="GL429">
        <v>0</v>
      </c>
      <c r="GM429">
        <v>0.10372372000000001</v>
      </c>
      <c r="GN429">
        <v>2.7001134000000002E-3</v>
      </c>
      <c r="GO429">
        <v>7.1953839000000006E-2</v>
      </c>
      <c r="GP429">
        <v>2.5843486000000002</v>
      </c>
      <c r="GQ429">
        <v>0</v>
      </c>
      <c r="GR429">
        <v>0.10257769999999999</v>
      </c>
      <c r="GS429">
        <v>2.7001134000000002E-3</v>
      </c>
      <c r="GT429">
        <v>7.1953839000000006E-2</v>
      </c>
      <c r="GU429">
        <v>2.5843486000000002</v>
      </c>
      <c r="GV429">
        <v>0</v>
      </c>
      <c r="GW429">
        <v>0.10409886</v>
      </c>
      <c r="GX429">
        <v>2.7001134000000002E-3</v>
      </c>
      <c r="GY429">
        <v>7.1953839000000006E-2</v>
      </c>
      <c r="GZ429">
        <v>2.5843486000000002</v>
      </c>
      <c r="HA429">
        <v>0</v>
      </c>
      <c r="HB429">
        <v>0.10765777</v>
      </c>
      <c r="HC429">
        <v>2.7001134000000002E-3</v>
      </c>
      <c r="HD429">
        <v>7.1953839000000006E-2</v>
      </c>
      <c r="HE429">
        <v>2.5843486000000002</v>
      </c>
      <c r="HF429">
        <v>0</v>
      </c>
      <c r="HG429">
        <v>9.5048964999999999E-2</v>
      </c>
      <c r="HH429">
        <v>2.2091559999999999E-3</v>
      </c>
      <c r="HI429">
        <v>5.8871323000000003E-2</v>
      </c>
      <c r="HJ429">
        <v>2.5836926</v>
      </c>
      <c r="HK429">
        <v>0</v>
      </c>
      <c r="HL429">
        <v>8.3395611999999994E-2</v>
      </c>
      <c r="HM429">
        <v>2.2091559999999999E-3</v>
      </c>
      <c r="HN429">
        <v>5.8871323000000003E-2</v>
      </c>
      <c r="HO429">
        <v>2.5836926</v>
      </c>
      <c r="HP429">
        <v>0</v>
      </c>
      <c r="HQ429">
        <v>9.7103442999999998E-2</v>
      </c>
      <c r="HR429">
        <v>2.2091559999999999E-3</v>
      </c>
      <c r="HS429">
        <v>5.8871323000000003E-2</v>
      </c>
      <c r="HT429">
        <v>2.5836926</v>
      </c>
      <c r="HU429">
        <v>0</v>
      </c>
      <c r="HV429">
        <v>9.6001803999999996E-2</v>
      </c>
      <c r="HW429">
        <v>2.2091559999999999E-3</v>
      </c>
      <c r="HX429">
        <v>5.8871323000000003E-2</v>
      </c>
      <c r="HY429">
        <v>2.5836926</v>
      </c>
      <c r="HZ429">
        <v>0</v>
      </c>
      <c r="IA429">
        <v>9.5297640000000003E-2</v>
      </c>
      <c r="IB429">
        <v>2.2091582000000002E-3</v>
      </c>
      <c r="IC429">
        <v>5.8871382E-2</v>
      </c>
      <c r="ID429">
        <v>2.5836952000000002</v>
      </c>
      <c r="IE429">
        <v>0</v>
      </c>
      <c r="IF429">
        <v>0.10088347</v>
      </c>
      <c r="IG429">
        <v>2.2091559999999999E-3</v>
      </c>
      <c r="IH429">
        <v>5.8871323000000003E-2</v>
      </c>
      <c r="II429">
        <v>2.5836926</v>
      </c>
      <c r="IJ429" s="1">
        <v>0</v>
      </c>
      <c r="IK429">
        <v>0.10088648</v>
      </c>
      <c r="IL429">
        <v>2.5209418999999999E-3</v>
      </c>
      <c r="IM429">
        <v>6.7179464999999994E-2</v>
      </c>
      <c r="IN429">
        <v>2.5840914000000001</v>
      </c>
      <c r="IO429">
        <v>0</v>
      </c>
      <c r="IP429">
        <v>0.68012983999999999</v>
      </c>
      <c r="IQ429">
        <v>1.2373906E-2</v>
      </c>
      <c r="IR429">
        <v>4.5988846E-2</v>
      </c>
      <c r="IS429">
        <v>1.4337522</v>
      </c>
      <c r="IT429">
        <v>0</v>
      </c>
      <c r="IU429">
        <v>0.12014406</v>
      </c>
      <c r="IV429">
        <v>1.4218512000000001E-2</v>
      </c>
      <c r="IW429">
        <v>0.31161477999999998</v>
      </c>
      <c r="IX429">
        <v>2.6096848000000001</v>
      </c>
      <c r="IY429" s="1">
        <v>3.4404584999999998E-5</v>
      </c>
      <c r="IZ429">
        <v>1.8189945999999999</v>
      </c>
      <c r="JA429">
        <v>6.3766626999999998E-3</v>
      </c>
      <c r="JB429">
        <v>6.8788500000000002E-2</v>
      </c>
      <c r="JC429">
        <v>1.7613607</v>
      </c>
      <c r="JD429">
        <v>0</v>
      </c>
      <c r="JE429">
        <v>0.14406595</v>
      </c>
      <c r="JF429">
        <v>1.3430118E-2</v>
      </c>
      <c r="JG429">
        <v>0.29825680999999998</v>
      </c>
      <c r="JH429">
        <v>2.6080823999999998</v>
      </c>
      <c r="JI429">
        <v>0</v>
      </c>
      <c r="JJ429">
        <v>0.11219512</v>
      </c>
      <c r="JK429">
        <v>1.3091485999999999E-2</v>
      </c>
      <c r="JL429">
        <v>0.28692877999999999</v>
      </c>
      <c r="JM429">
        <v>2.6073909</v>
      </c>
      <c r="JN429">
        <v>0</v>
      </c>
      <c r="JO429">
        <v>0.11285995</v>
      </c>
      <c r="JP429">
        <v>1.3091485999999999E-2</v>
      </c>
      <c r="JQ429">
        <v>0.28692877999999999</v>
      </c>
      <c r="JR429">
        <v>2.6073909</v>
      </c>
      <c r="JS429">
        <v>0</v>
      </c>
      <c r="JT429">
        <v>0.10447776</v>
      </c>
      <c r="JU429">
        <v>1.3091485999999999E-2</v>
      </c>
      <c r="JV429">
        <v>0.28692877999999999</v>
      </c>
      <c r="JW429">
        <v>2.6073909</v>
      </c>
      <c r="JX429">
        <v>0</v>
      </c>
      <c r="JY429">
        <v>9.9069038999999998E-2</v>
      </c>
      <c r="JZ429">
        <v>1.3091485999999999E-2</v>
      </c>
      <c r="KA429">
        <v>0.28692877999999999</v>
      </c>
      <c r="KB429">
        <v>2.6073909</v>
      </c>
      <c r="KC429">
        <v>0</v>
      </c>
      <c r="KD429">
        <v>0.17062346</v>
      </c>
      <c r="KE429">
        <v>1.3091485999999999E-2</v>
      </c>
      <c r="KF429">
        <v>0.29345960999999998</v>
      </c>
      <c r="KG429">
        <v>2.6073909</v>
      </c>
      <c r="KH429" s="1">
        <v>0</v>
      </c>
      <c r="KI429">
        <v>0.15965668</v>
      </c>
      <c r="KJ429">
        <v>1.3091485999999999E-2</v>
      </c>
      <c r="KK429">
        <v>0.29345960999999998</v>
      </c>
      <c r="KL429">
        <v>2.6073909</v>
      </c>
      <c r="KM429" s="1">
        <v>0</v>
      </c>
      <c r="KN429">
        <v>0.14387870999999999</v>
      </c>
      <c r="KO429">
        <v>1.3091485999999999E-2</v>
      </c>
      <c r="KP429">
        <v>0.29345960999999998</v>
      </c>
      <c r="KQ429">
        <v>2.6073909</v>
      </c>
      <c r="KR429" s="1">
        <v>0</v>
      </c>
      <c r="KS429">
        <v>0.13571562000000001</v>
      </c>
      <c r="KT429">
        <v>1.3091485999999999E-2</v>
      </c>
      <c r="KU429">
        <v>0.29345960999999998</v>
      </c>
      <c r="KV429">
        <v>2.6073909</v>
      </c>
      <c r="KW429" s="1">
        <v>3.4404584999999998E-5</v>
      </c>
      <c r="KX429">
        <v>0.14363121000000001</v>
      </c>
      <c r="KY429">
        <v>6.3766626999999998E-3</v>
      </c>
      <c r="KZ429">
        <v>6.8788500000000002E-2</v>
      </c>
      <c r="LA429">
        <v>1.7613607</v>
      </c>
      <c r="LB429" s="1">
        <v>3.4404584999999998E-5</v>
      </c>
      <c r="LC429">
        <v>1.9870723999999999E-2</v>
      </c>
      <c r="LD429">
        <v>6.3766626999999998E-3</v>
      </c>
      <c r="LE429">
        <v>6.8788500000000002E-2</v>
      </c>
      <c r="LF429">
        <v>1.7613607</v>
      </c>
      <c r="LG429" s="1">
        <v>3.4400755999999997E-5</v>
      </c>
      <c r="LH429">
        <v>9.2027304000000001</v>
      </c>
      <c r="LI429">
        <v>6.3766626999999998E-3</v>
      </c>
      <c r="LJ429">
        <v>6.8788500000000002E-2</v>
      </c>
      <c r="LK429">
        <v>1.6424486</v>
      </c>
      <c r="LL429">
        <v>0</v>
      </c>
      <c r="LM429">
        <v>0.1595144</v>
      </c>
      <c r="LN429">
        <v>1.2921092E-2</v>
      </c>
      <c r="LO429">
        <v>0.28963269000000003</v>
      </c>
      <c r="LP429">
        <v>2.6070574</v>
      </c>
      <c r="LQ429">
        <v>0</v>
      </c>
      <c r="LR429">
        <v>2.0211301000000001E-2</v>
      </c>
      <c r="LS429">
        <v>1.4685623E-3</v>
      </c>
      <c r="LT429">
        <v>6.0006738E-3</v>
      </c>
      <c r="LU429">
        <v>9.0268501000000001E-2</v>
      </c>
      <c r="LV429">
        <v>0</v>
      </c>
      <c r="LW429">
        <v>2.6830021999999999E-2</v>
      </c>
      <c r="LX429">
        <v>1.5448698E-3</v>
      </c>
      <c r="LY429">
        <v>6.3151188E-3</v>
      </c>
      <c r="LZ429">
        <v>0.13346526</v>
      </c>
      <c r="MA429">
        <v>0</v>
      </c>
      <c r="MB429">
        <v>7.2171764999999999E-2</v>
      </c>
      <c r="MC429">
        <v>2.7500273E-3</v>
      </c>
      <c r="MD429">
        <v>1.1244273000000001E-2</v>
      </c>
      <c r="ME429">
        <v>0.27616026999999999</v>
      </c>
      <c r="MF429">
        <v>13.486347</v>
      </c>
      <c r="MG429">
        <v>0.63346237000000005</v>
      </c>
      <c r="MH429">
        <v>0.63247366000000005</v>
      </c>
      <c r="MI429">
        <v>0.63253696999999998</v>
      </c>
      <c r="MJ429">
        <v>0.63053274999999998</v>
      </c>
      <c r="MK429">
        <v>0.63229223999999995</v>
      </c>
      <c r="ML429">
        <v>3.2035482000000002</v>
      </c>
      <c r="MM429">
        <v>3.1996275000000001</v>
      </c>
      <c r="MN429">
        <v>3.1989942999999998</v>
      </c>
      <c r="MO429">
        <v>3.1997249000000001</v>
      </c>
      <c r="MP429">
        <v>3.1999730999999998</v>
      </c>
      <c r="MQ429">
        <v>0.35295844999999998</v>
      </c>
      <c r="MR429">
        <v>0.35111250999999999</v>
      </c>
      <c r="MS429">
        <v>0.35105407</v>
      </c>
      <c r="MT429">
        <v>0.35135116999999999</v>
      </c>
      <c r="MU429">
        <v>0.35122499000000001</v>
      </c>
      <c r="MV429">
        <v>0.28513707999999999</v>
      </c>
      <c r="MW429">
        <v>0.28367348999999997</v>
      </c>
      <c r="MX429">
        <v>0.28349571000000001</v>
      </c>
      <c r="MY429">
        <v>0.28416541000000001</v>
      </c>
      <c r="MZ429">
        <v>0.24759618</v>
      </c>
      <c r="NA429">
        <v>0.239422</v>
      </c>
      <c r="NB429">
        <v>0.23968501</v>
      </c>
      <c r="NC429">
        <v>0.2409684</v>
      </c>
      <c r="ND429">
        <v>1.0190473</v>
      </c>
      <c r="NE429">
        <v>1.0172379</v>
      </c>
      <c r="NF429">
        <v>1.0171649</v>
      </c>
      <c r="NG429">
        <v>1.0169360000000001</v>
      </c>
      <c r="NH429">
        <v>1.0175472999999999</v>
      </c>
      <c r="NI429">
        <v>0.47211376999999999</v>
      </c>
      <c r="NJ429">
        <v>105.37994999999999</v>
      </c>
      <c r="NK429">
        <v>0.44004377</v>
      </c>
      <c r="NL429">
        <v>2.7620684</v>
      </c>
      <c r="NM429">
        <v>2.7663757000000002</v>
      </c>
      <c r="NN429">
        <v>2.7627261999999999</v>
      </c>
      <c r="NO429">
        <v>2.7615802</v>
      </c>
      <c r="NP429">
        <v>2.7631014</v>
      </c>
      <c r="NQ429">
        <v>2.7666602999999999</v>
      </c>
      <c r="NR429">
        <v>2.7398221</v>
      </c>
      <c r="NS429">
        <v>2.7281686999999999</v>
      </c>
      <c r="NT429">
        <v>2.7418765999999999</v>
      </c>
      <c r="NU429">
        <v>2.7407748999999999</v>
      </c>
      <c r="NV429">
        <v>2.7400734</v>
      </c>
      <c r="NW429">
        <v>2.7456565999999998</v>
      </c>
      <c r="NX429">
        <v>2.7546783000000001</v>
      </c>
      <c r="NY429">
        <v>2.1722448000000001</v>
      </c>
      <c r="NZ429">
        <v>3.0556622</v>
      </c>
      <c r="OA429">
        <v>3.6555548999999998</v>
      </c>
      <c r="OB429">
        <v>3.0638353</v>
      </c>
      <c r="OC429">
        <v>3.0196063</v>
      </c>
      <c r="OD429">
        <v>3.0202711999999998</v>
      </c>
      <c r="OE429">
        <v>3.011889</v>
      </c>
      <c r="OF429">
        <v>3.0064801999999999</v>
      </c>
      <c r="OG429">
        <v>3.0845655000000001</v>
      </c>
      <c r="OH429">
        <v>3.0735986999999998</v>
      </c>
      <c r="OI429">
        <v>3.0578207000000002</v>
      </c>
      <c r="OJ429">
        <v>3.0496576000000002</v>
      </c>
      <c r="OK429">
        <v>1.9801915000000001</v>
      </c>
      <c r="OL429">
        <v>1.8564309999999999</v>
      </c>
      <c r="OM429">
        <v>10.920379000000001</v>
      </c>
      <c r="ON429">
        <v>3.0691255000000002</v>
      </c>
      <c r="OO429">
        <v>0.11794904</v>
      </c>
      <c r="OP429">
        <v>0.16815527</v>
      </c>
      <c r="OQ429">
        <v>0.36232632999999997</v>
      </c>
      <c r="OU429" t="s">
        <v>218</v>
      </c>
      <c r="OV429" t="s">
        <v>51</v>
      </c>
      <c r="OW429">
        <v>0</v>
      </c>
      <c r="OX429">
        <v>0.41504987999999998</v>
      </c>
      <c r="OY429">
        <v>8.5525119999999996E-2</v>
      </c>
      <c r="OZ429">
        <v>0.34997566000000002</v>
      </c>
      <c r="PA429">
        <v>0.62841842999999997</v>
      </c>
      <c r="PB429">
        <v>0.59389040999999998</v>
      </c>
      <c r="PC429">
        <v>0.26881381999999998</v>
      </c>
      <c r="PD429">
        <v>2.7615745999999999</v>
      </c>
      <c r="PE429">
        <v>2.8100946000000002E-2</v>
      </c>
      <c r="PF429">
        <v>2.7197685999999999E-2</v>
      </c>
      <c r="PG429">
        <v>4.0236277000000001E-2</v>
      </c>
      <c r="PH429">
        <v>7.2744409999999995E-2</v>
      </c>
      <c r="PI429">
        <v>9.0880637E-2</v>
      </c>
      <c r="PJ429">
        <v>0.51271926999999995</v>
      </c>
      <c r="PK429">
        <v>0.63968459</v>
      </c>
      <c r="PL429">
        <v>0.4971006</v>
      </c>
      <c r="PM429">
        <v>1.4939654</v>
      </c>
      <c r="PN429">
        <v>81.363502999999994</v>
      </c>
      <c r="PO429">
        <v>0</v>
      </c>
      <c r="PP429">
        <v>1.9417477999999998E-2</v>
      </c>
      <c r="PQ429">
        <v>5.9367229000000001E-3</v>
      </c>
      <c r="PR429">
        <v>1.0927356E-3</v>
      </c>
      <c r="PS429">
        <v>0.17258698</v>
      </c>
      <c r="PT429" s="1">
        <v>8.2539252999999993E-3</v>
      </c>
      <c r="PU429">
        <v>1.4471522E-4</v>
      </c>
      <c r="PV429" s="1">
        <v>2.8615526000000001E-4</v>
      </c>
      <c r="PW429">
        <v>7.9904409999999992E-3</v>
      </c>
      <c r="PX429" s="1">
        <v>8.5186326000000006E-5</v>
      </c>
      <c r="PY429">
        <v>0</v>
      </c>
      <c r="PZ429">
        <v>4.0392643000000004E-3</v>
      </c>
      <c r="QA429" s="1">
        <v>7.3878470999999999E-3</v>
      </c>
      <c r="QB429" s="1">
        <v>4.1862452E-3</v>
      </c>
      <c r="QC429">
        <v>0.47524522000000002</v>
      </c>
      <c r="QD429">
        <v>0</v>
      </c>
      <c r="QE429" s="1">
        <v>9.8246038999999993E-3</v>
      </c>
      <c r="QF429" s="1">
        <v>5.9204855000000002E-3</v>
      </c>
      <c r="QG429">
        <v>3.7047504999999999E-3</v>
      </c>
      <c r="QH429">
        <v>0.49006867999999998</v>
      </c>
      <c r="QI429">
        <v>0</v>
      </c>
      <c r="QJ429">
        <v>9.8144268000000007E-2</v>
      </c>
      <c r="QK429" s="1">
        <v>4.6173739E-3</v>
      </c>
      <c r="QL429" s="1">
        <v>2.8893429999999999E-3</v>
      </c>
      <c r="QM429" s="1">
        <v>0.38220003000000002</v>
      </c>
      <c r="QN429">
        <v>0</v>
      </c>
      <c r="QO429" s="1">
        <v>1.9065117999999999E-2</v>
      </c>
      <c r="QP429" s="1">
        <v>3.8988372000000001E-3</v>
      </c>
      <c r="QQ429">
        <v>2.4396708E-3</v>
      </c>
      <c r="QR429">
        <v>0.32272287999999999</v>
      </c>
      <c r="QS429" s="1">
        <v>0</v>
      </c>
      <c r="QT429" s="1">
        <v>5.3589296000000002E-2</v>
      </c>
      <c r="QU429" s="1">
        <v>3.5416057E-3</v>
      </c>
      <c r="QV429">
        <v>2.2161735999999999E-3</v>
      </c>
      <c r="QW429">
        <v>0.36897055000000001</v>
      </c>
      <c r="QX429">
        <v>2.7592286000000001E-3</v>
      </c>
      <c r="QY429" s="1">
        <v>1.7595115000000001E-2</v>
      </c>
      <c r="QZ429" s="1">
        <v>1.7042055E-3</v>
      </c>
      <c r="RA429">
        <v>1.2716116E-3</v>
      </c>
      <c r="RB429">
        <v>2.4108427000000001E-3</v>
      </c>
      <c r="RC429">
        <v>1.8338982000000001E-3</v>
      </c>
      <c r="RD429" s="1">
        <v>2.2000176E-2</v>
      </c>
      <c r="RE429" s="1">
        <v>2.0971454E-2</v>
      </c>
      <c r="RF429" s="1">
        <v>0</v>
      </c>
      <c r="RG429">
        <v>3.8148347999999999E-3</v>
      </c>
      <c r="RH429" s="1">
        <v>0</v>
      </c>
      <c r="RI429">
        <v>0</v>
      </c>
      <c r="RJ429" s="1">
        <v>7.2325280000000002E-3</v>
      </c>
      <c r="RK429" s="1">
        <v>9.5309638000000002E-3</v>
      </c>
      <c r="RL429">
        <v>3.7975236999999999E-3</v>
      </c>
      <c r="RM429">
        <v>3.8145215000000003E-2</v>
      </c>
      <c r="RN429" s="1">
        <v>0</v>
      </c>
      <c r="RO429" s="1">
        <v>2.1389679000000002E-2</v>
      </c>
      <c r="RP429" s="1">
        <v>2.6132843000000001E-3</v>
      </c>
      <c r="RQ429">
        <v>1.6588051999999999E-2</v>
      </c>
      <c r="RR429">
        <v>0.41060289</v>
      </c>
      <c r="RS429" s="1">
        <v>0</v>
      </c>
      <c r="RT429" s="1">
        <v>0</v>
      </c>
      <c r="RU429" s="1">
        <v>2.2518617999999998E-3</v>
      </c>
      <c r="RV429">
        <v>0</v>
      </c>
      <c r="RW429">
        <v>3.4864779999999998E-2</v>
      </c>
      <c r="RX429" s="1">
        <v>0</v>
      </c>
      <c r="RY429" s="1">
        <v>1.7213840000000001E-2</v>
      </c>
      <c r="RZ429" s="1">
        <v>0</v>
      </c>
      <c r="SA429">
        <v>2.5094109999999999E-2</v>
      </c>
      <c r="SB429">
        <v>0</v>
      </c>
      <c r="SC429" s="1">
        <v>2.6535535999999998E-2</v>
      </c>
      <c r="SD429" s="1">
        <v>3.1731524E-3</v>
      </c>
      <c r="SE429" s="1">
        <v>2.6132843000000001E-3</v>
      </c>
      <c r="SF429">
        <v>0.41060289</v>
      </c>
      <c r="SG429">
        <v>0</v>
      </c>
      <c r="SH429">
        <v>1.6588051999999999E-2</v>
      </c>
      <c r="SI429" s="1">
        <v>0</v>
      </c>
      <c r="SJ429" s="1">
        <v>2.6371251000000002E-3</v>
      </c>
      <c r="SK429">
        <v>0</v>
      </c>
      <c r="SL429">
        <v>5.1873598999999998E-3</v>
      </c>
      <c r="SM429" s="1">
        <v>3.5982526999999998E-4</v>
      </c>
      <c r="SN429" s="1">
        <v>2.0896069999999998E-3</v>
      </c>
      <c r="SO429">
        <v>0.37548532000000001</v>
      </c>
      <c r="SP429" s="1">
        <v>0</v>
      </c>
      <c r="SQ429" s="1">
        <v>3.4046358999999998E-2</v>
      </c>
      <c r="SR429" s="1">
        <v>3.6056545000000002E-4</v>
      </c>
      <c r="SS429" s="1">
        <v>2.0939043999999999E-3</v>
      </c>
      <c r="ST429" s="1">
        <v>0.37852888000000001</v>
      </c>
      <c r="SU429">
        <v>0</v>
      </c>
      <c r="SV429" s="1">
        <v>1.8434108000000001E-2</v>
      </c>
      <c r="SW429" s="1">
        <v>3.3774484000000002E-4</v>
      </c>
      <c r="SX429" s="1">
        <v>1.9613766000000001E-3</v>
      </c>
      <c r="SY429">
        <v>0.35399712</v>
      </c>
      <c r="SZ429">
        <v>0</v>
      </c>
      <c r="TA429">
        <v>2.6908537999999999E-2</v>
      </c>
      <c r="TB429" s="1">
        <v>4.9469477999999998E-4</v>
      </c>
      <c r="TC429">
        <v>2.8728302999999999E-3</v>
      </c>
      <c r="TD429" s="1">
        <v>0.57111179999999995</v>
      </c>
      <c r="TE429">
        <v>0</v>
      </c>
      <c r="TF429">
        <v>2.7607672E-2</v>
      </c>
      <c r="TG429" s="1">
        <v>3.7165800000000003E-4</v>
      </c>
      <c r="TH429" s="1">
        <v>2.1583199E-3</v>
      </c>
      <c r="TI429">
        <v>0.39069200999999998</v>
      </c>
      <c r="TJ429">
        <v>0</v>
      </c>
      <c r="TK429">
        <v>8.5795988000000004E-2</v>
      </c>
      <c r="TL429" s="1">
        <v>2.0280236000000001E-3</v>
      </c>
      <c r="TM429">
        <v>2.3985851E-3</v>
      </c>
      <c r="TN429">
        <v>0.86099205999999995</v>
      </c>
      <c r="TO429">
        <v>0</v>
      </c>
      <c r="TP429">
        <v>1.7060711999999999E-2</v>
      </c>
      <c r="TQ429" s="1">
        <v>2.0280236000000001E-3</v>
      </c>
      <c r="TR429" s="1">
        <v>2.3985851E-3</v>
      </c>
      <c r="TS429">
        <v>0.86099205999999995</v>
      </c>
      <c r="TT429">
        <v>0</v>
      </c>
      <c r="TU429">
        <v>4.3589674000000002E-2</v>
      </c>
      <c r="TV429" s="1">
        <v>2.0280236000000001E-3</v>
      </c>
      <c r="TW429" s="1">
        <v>2.3985851E-3</v>
      </c>
      <c r="TX429">
        <v>0.86099205999999995</v>
      </c>
      <c r="TY429">
        <v>0</v>
      </c>
      <c r="TZ429">
        <v>3.1961632999999998E-3</v>
      </c>
      <c r="UA429" s="1">
        <v>5.3553389999999998E-3</v>
      </c>
      <c r="UB429">
        <v>3.3510336E-3</v>
      </c>
      <c r="UC429">
        <v>0.44328227999999997</v>
      </c>
      <c r="UD429">
        <v>0</v>
      </c>
      <c r="UE429">
        <v>3.9935557E-3</v>
      </c>
      <c r="UF429">
        <v>9.3859444000000004E-3</v>
      </c>
      <c r="UG429">
        <v>5.8733531999999996E-3</v>
      </c>
      <c r="UH429">
        <v>0.41715099</v>
      </c>
      <c r="UI429">
        <v>0</v>
      </c>
      <c r="UJ429">
        <v>5.9393460000000002E-2</v>
      </c>
      <c r="UK429">
        <v>1.4483186E-2</v>
      </c>
      <c r="UL429">
        <v>7.2468895E-3</v>
      </c>
      <c r="UM429">
        <v>0.64499618000000003</v>
      </c>
      <c r="UN429">
        <v>0</v>
      </c>
      <c r="UO429">
        <v>4.5457416E-2</v>
      </c>
      <c r="UP429">
        <v>4.2533750000000002E-3</v>
      </c>
      <c r="UQ429">
        <v>4.5509600999999997E-2</v>
      </c>
      <c r="UR429">
        <v>1.0949846000000001</v>
      </c>
      <c r="US429">
        <v>0</v>
      </c>
      <c r="UT429">
        <v>2.5305070999999998E-2</v>
      </c>
      <c r="UU429">
        <v>0</v>
      </c>
      <c r="UV429">
        <v>9.4576112000000004E-3</v>
      </c>
      <c r="UW429">
        <v>0</v>
      </c>
      <c r="UX429">
        <v>0</v>
      </c>
      <c r="UY429">
        <v>1.7930643E-2</v>
      </c>
      <c r="UZ429">
        <v>2.7230129999999998E-3</v>
      </c>
      <c r="VA429">
        <v>3.3238214000000002E-2</v>
      </c>
      <c r="VB429">
        <v>0.76897196999999995</v>
      </c>
      <c r="VC429">
        <v>0</v>
      </c>
      <c r="VD429">
        <v>0</v>
      </c>
      <c r="VE429">
        <v>4.7975769000000001E-2</v>
      </c>
      <c r="VF429">
        <v>1.3814631000000001E-2</v>
      </c>
      <c r="VG429">
        <v>2.6040584</v>
      </c>
      <c r="VH429">
        <v>0.27647351999999997</v>
      </c>
      <c r="VI429">
        <v>1.5468867000000001E-2</v>
      </c>
      <c r="VJ429">
        <v>0.29767382999999997</v>
      </c>
      <c r="VK429">
        <v>2.6020085000000002</v>
      </c>
      <c r="VL429">
        <v>0</v>
      </c>
      <c r="VM429">
        <v>9.1690514000000001E-2</v>
      </c>
      <c r="VN429">
        <v>0</v>
      </c>
      <c r="VO429">
        <v>8.6487323000000005E-2</v>
      </c>
      <c r="VP429">
        <v>0</v>
      </c>
      <c r="VQ429">
        <v>0</v>
      </c>
      <c r="VR429">
        <v>1.8338103000000001E-2</v>
      </c>
      <c r="VS429">
        <v>2.0345786000000001E-2</v>
      </c>
      <c r="VT429">
        <v>0</v>
      </c>
      <c r="VU429">
        <v>0</v>
      </c>
      <c r="VV429">
        <v>1.7297685E-2</v>
      </c>
      <c r="VW429">
        <v>2.0345786000000001E-2</v>
      </c>
      <c r="VX429">
        <v>1.5468867000000001E-2</v>
      </c>
      <c r="VY429">
        <v>0.29767382999999997</v>
      </c>
      <c r="VZ429">
        <v>2.6026481000000001</v>
      </c>
      <c r="WA429">
        <v>0</v>
      </c>
      <c r="WB429">
        <v>0</v>
      </c>
      <c r="WC429">
        <v>1.8338103000000001E-2</v>
      </c>
      <c r="WD429">
        <v>3.8573482999999999E-2</v>
      </c>
      <c r="WE429">
        <v>0</v>
      </c>
      <c r="WF429">
        <v>0</v>
      </c>
      <c r="WG429">
        <v>1.7297685E-2</v>
      </c>
      <c r="WH429">
        <v>3.8573482999999999E-2</v>
      </c>
      <c r="WI429">
        <v>0</v>
      </c>
      <c r="WJ429">
        <v>0</v>
      </c>
      <c r="WK429">
        <v>0</v>
      </c>
      <c r="WL429">
        <v>0</v>
      </c>
      <c r="WM429">
        <v>0</v>
      </c>
      <c r="WN429">
        <v>7.7472051E-2</v>
      </c>
      <c r="WO429">
        <v>1.1899106E-3</v>
      </c>
      <c r="WP429">
        <v>2.3798208000000001E-2</v>
      </c>
      <c r="WQ429">
        <v>0</v>
      </c>
      <c r="WR429">
        <v>0</v>
      </c>
      <c r="WS429">
        <v>6.3546414000000004E-3</v>
      </c>
      <c r="WT429">
        <v>1.2969032E-2</v>
      </c>
      <c r="WU429">
        <v>6.4797021E-3</v>
      </c>
      <c r="WV429">
        <v>0.56300304000000001</v>
      </c>
      <c r="WW429">
        <v>0</v>
      </c>
      <c r="WX429">
        <v>5.0919025999999999E-2</v>
      </c>
      <c r="WY429">
        <v>8.8128979E-3</v>
      </c>
      <c r="WZ429">
        <v>2.2406084999999999E-2</v>
      </c>
      <c r="XA429">
        <v>2.9048941999999999E-3</v>
      </c>
      <c r="XB429">
        <v>0</v>
      </c>
      <c r="XC429">
        <v>2.7773036000000001E-2</v>
      </c>
      <c r="XD429">
        <v>1.7556780999999999E-3</v>
      </c>
      <c r="XE429">
        <v>6.3851539999999997E-3</v>
      </c>
      <c r="XF429">
        <v>0.43667105000000001</v>
      </c>
      <c r="XG429" s="1">
        <v>3.4377067000000003E-5</v>
      </c>
      <c r="XH429">
        <v>3.3307320999999999E-3</v>
      </c>
      <c r="XI429">
        <v>2.1936977999999999E-4</v>
      </c>
      <c r="XJ429">
        <v>4.3361327999999998E-4</v>
      </c>
      <c r="XK429">
        <v>7.9904409999999992E-3</v>
      </c>
      <c r="XL429" s="1">
        <v>3.1745197000000001E-5</v>
      </c>
      <c r="XM429">
        <v>3.0758347000000002E-3</v>
      </c>
      <c r="XN429" s="1">
        <v>3.9877316000000002E-5</v>
      </c>
      <c r="XO429">
        <v>2.2607277E-4</v>
      </c>
      <c r="XP429">
        <v>4.5399869000000001E-3</v>
      </c>
      <c r="XQ429">
        <v>0</v>
      </c>
      <c r="XR429">
        <v>2.9486400999999999E-2</v>
      </c>
      <c r="XS429">
        <v>2.3172772E-3</v>
      </c>
      <c r="XT429">
        <v>9.4722294000000005E-3</v>
      </c>
      <c r="XU429">
        <v>0.15696366</v>
      </c>
      <c r="XV429">
        <v>4.7756135999999999E-3</v>
      </c>
      <c r="XW429">
        <v>0.17135474000000001</v>
      </c>
      <c r="XX429">
        <v>2.2727996E-2</v>
      </c>
      <c r="XY429">
        <v>9.0540644000000007E-3</v>
      </c>
      <c r="XZ429">
        <v>0.17135474000000001</v>
      </c>
      <c r="YA429">
        <v>2.2727996E-2</v>
      </c>
      <c r="YB429">
        <v>2.7648142000000001E-3</v>
      </c>
      <c r="YC429">
        <v>5.2417988999999996E-3</v>
      </c>
      <c r="YD429">
        <v>0.17135474000000001</v>
      </c>
      <c r="YE429">
        <v>4.8524231000000003E-3</v>
      </c>
      <c r="YF429">
        <v>0.14879787999999999</v>
      </c>
      <c r="YG429">
        <v>1.4602313999999999E-3</v>
      </c>
      <c r="YH429" s="1">
        <v>7.3011569999999995E-5</v>
      </c>
      <c r="YI429">
        <v>0.43262367000000002</v>
      </c>
      <c r="YJ429">
        <v>0</v>
      </c>
      <c r="YK429">
        <v>7.8191641000000006E-2</v>
      </c>
      <c r="YL429">
        <v>8.0195525000000001E-4</v>
      </c>
      <c r="YM429" s="1">
        <v>4.0097761999999997E-5</v>
      </c>
      <c r="YN429">
        <v>8.2345707000000004E-2</v>
      </c>
      <c r="YO429">
        <v>0</v>
      </c>
      <c r="YP429">
        <v>2.3914871000000001E-2</v>
      </c>
      <c r="YQ429">
        <v>2.3468750999999999E-4</v>
      </c>
      <c r="YR429" s="1">
        <v>1.1734376E-5</v>
      </c>
      <c r="YS429">
        <v>6.9533981999999994E-2</v>
      </c>
      <c r="YT429">
        <v>0</v>
      </c>
      <c r="YU429">
        <v>2.3914871000000001E-2</v>
      </c>
      <c r="YV429">
        <v>2.3019614000000001E-4</v>
      </c>
      <c r="YW429" s="1">
        <v>1.1509807E-5</v>
      </c>
      <c r="YX429">
        <v>0.17762617999999999</v>
      </c>
      <c r="YY429">
        <v>0</v>
      </c>
      <c r="YZ429">
        <v>2.3914871000000001E-2</v>
      </c>
      <c r="ZA429">
        <v>7.3853031999999996E-4</v>
      </c>
      <c r="ZB429" s="1">
        <v>3.6926515999999997E-5</v>
      </c>
      <c r="ZC429">
        <v>5.5364403999999999E-2</v>
      </c>
      <c r="ZD429">
        <v>0</v>
      </c>
      <c r="ZE429">
        <v>2.3914871000000001E-2</v>
      </c>
      <c r="ZF429">
        <v>4.7835910000000001E-4</v>
      </c>
      <c r="ZG429" s="1">
        <v>2.3917352000000001E-5</v>
      </c>
      <c r="ZH429">
        <v>0.11505285</v>
      </c>
      <c r="ZI429">
        <v>0</v>
      </c>
      <c r="ZJ429">
        <v>0.20219100000000001</v>
      </c>
      <c r="ZK429">
        <v>1.0222777000000001E-3</v>
      </c>
      <c r="ZL429" s="1">
        <v>5.1113884000000002E-5</v>
      </c>
      <c r="ZM429">
        <v>0.11162086</v>
      </c>
      <c r="ZN429">
        <v>0</v>
      </c>
      <c r="ZO429">
        <v>0.20219100000000001</v>
      </c>
      <c r="ZP429">
        <v>1.4579250000000001E-3</v>
      </c>
      <c r="ZQ429" s="1">
        <v>7.2896250000000005E-5</v>
      </c>
      <c r="ZR429">
        <v>0.10148310000000001</v>
      </c>
      <c r="ZS429">
        <v>0</v>
      </c>
      <c r="ZT429">
        <v>0.20219100000000001</v>
      </c>
      <c r="ZU429">
        <v>9.2943083000000001E-4</v>
      </c>
      <c r="ZV429" s="1">
        <v>4.6471541999999999E-5</v>
      </c>
      <c r="ZW429" s="1">
        <v>0.15918968999999999</v>
      </c>
      <c r="ZX429">
        <v>0</v>
      </c>
      <c r="ZY429">
        <v>10.198282000000001</v>
      </c>
      <c r="ZZ429">
        <v>0.50991410999999998</v>
      </c>
      <c r="AAA429" s="1">
        <v>509.81393000000003</v>
      </c>
      <c r="AAB429" s="1">
        <v>0</v>
      </c>
      <c r="AAC429" s="1">
        <v>11.871508</v>
      </c>
      <c r="AAD429" s="1">
        <v>0.59357541999999996</v>
      </c>
      <c r="AAE429">
        <v>731.85510999999997</v>
      </c>
      <c r="AAF429" s="1">
        <v>0</v>
      </c>
      <c r="AAG429">
        <v>10.198282000000001</v>
      </c>
      <c r="AAH429">
        <v>0.50991410999999998</v>
      </c>
      <c r="AAI429">
        <v>401.20407</v>
      </c>
      <c r="AAJ429">
        <v>0</v>
      </c>
      <c r="AAK429">
        <v>0</v>
      </c>
      <c r="AAL429">
        <v>0.44264278000000001</v>
      </c>
      <c r="AAM429">
        <v>1.0095314E-4</v>
      </c>
      <c r="AAN429">
        <v>2.0190628000000001E-3</v>
      </c>
      <c r="AAO429">
        <v>0.19344243</v>
      </c>
      <c r="AAP429">
        <v>0</v>
      </c>
      <c r="AAQ429">
        <v>0.67215963000000001</v>
      </c>
      <c r="AAR429">
        <v>3.0778144E-4</v>
      </c>
      <c r="AAS429">
        <v>6.1556238999999997E-3</v>
      </c>
      <c r="AAT429">
        <v>1.2175416999999999</v>
      </c>
      <c r="AAU429">
        <v>5.2626342999999999E-2</v>
      </c>
      <c r="AAV429">
        <v>0.19903391000000001</v>
      </c>
      <c r="AAW429">
        <v>1.6760423E-2</v>
      </c>
      <c r="AAX429">
        <v>1.8961646999999999</v>
      </c>
      <c r="AAY429">
        <v>0.5829548</v>
      </c>
      <c r="AAZ429">
        <v>0.63820522999999996</v>
      </c>
      <c r="ABA429">
        <v>0.36235658999999998</v>
      </c>
      <c r="ABB429">
        <v>0.30520491999999999</v>
      </c>
      <c r="ABC429">
        <v>0.31488526</v>
      </c>
      <c r="ABD429">
        <v>0.13947000000000001</v>
      </c>
      <c r="ABE429">
        <v>8.0054733000000003E-2</v>
      </c>
      <c r="ABF429">
        <v>0.20178276000000001</v>
      </c>
      <c r="ABG429">
        <v>9.3695275999999994E-2</v>
      </c>
      <c r="ABH429">
        <v>0.16137940000000001</v>
      </c>
      <c r="ABI429">
        <v>0.49085856999999999</v>
      </c>
      <c r="ABJ429">
        <v>0.50951853000000003</v>
      </c>
      <c r="ABK429">
        <v>0.48785102000000002</v>
      </c>
      <c r="ABL429">
        <v>0.34812650000000001</v>
      </c>
      <c r="ABM429">
        <v>0.42831762000000001</v>
      </c>
      <c r="ABN429">
        <v>2.2058549E-2</v>
      </c>
      <c r="ABO429">
        <v>4.6077140000000003E-2</v>
      </c>
      <c r="ABP429">
        <v>4.7216371E-2</v>
      </c>
      <c r="ABQ429">
        <v>5.5288537999999998E-2</v>
      </c>
      <c r="ABR429">
        <v>5.8706230999999998E-2</v>
      </c>
      <c r="ABS429">
        <v>411.91226999999998</v>
      </c>
      <c r="ABT429">
        <v>0.45119390999999998</v>
      </c>
      <c r="ABU429">
        <v>0.45119390999999998</v>
      </c>
      <c r="ABV429">
        <v>0.38018660999999998</v>
      </c>
      <c r="ABW429">
        <v>0.41584812999999998</v>
      </c>
      <c r="ABX429">
        <v>0.37351008000000002</v>
      </c>
      <c r="ABY429">
        <v>0.59957344000000001</v>
      </c>
      <c r="ABZ429">
        <v>0.41975752999999999</v>
      </c>
      <c r="ACA429">
        <v>0.43297738000000002</v>
      </c>
      <c r="ACB429">
        <v>0.43244135</v>
      </c>
      <c r="ACC429">
        <v>0.38312211000000002</v>
      </c>
      <c r="ACD429">
        <v>0.41502971</v>
      </c>
      <c r="ACE429">
        <v>0.37473034999999999</v>
      </c>
      <c r="ACF429">
        <v>0.60138786</v>
      </c>
      <c r="ACG429">
        <v>0.42082965999999999</v>
      </c>
      <c r="ACH429">
        <v>0.95121465999999999</v>
      </c>
      <c r="ACI429">
        <v>0.88247938999999997</v>
      </c>
      <c r="ACJ429">
        <v>0.90900835000000002</v>
      </c>
      <c r="ACK429">
        <v>0.45518481999999999</v>
      </c>
      <c r="ACL429">
        <v>0.43640383999999999</v>
      </c>
      <c r="ACM429">
        <v>0.72611972000000002</v>
      </c>
      <c r="ACN429">
        <v>1.190205</v>
      </c>
      <c r="ACO429">
        <v>2.9196517000000002</v>
      </c>
      <c r="ACP429">
        <v>0.81439079999999997</v>
      </c>
      <c r="ACQ429">
        <v>0.82286384000000001</v>
      </c>
      <c r="ACR429">
        <v>2.9423222999999998</v>
      </c>
      <c r="ACS429">
        <v>3.0068416999999998</v>
      </c>
      <c r="ACT429">
        <v>3.0016384999999999</v>
      </c>
      <c r="ACU429">
        <v>2.9544747</v>
      </c>
      <c r="ACV429">
        <v>2.9534343000000001</v>
      </c>
      <c r="ACW429">
        <v>2.9727024000000002</v>
      </c>
      <c r="ACX429">
        <v>2.9716619999999998</v>
      </c>
      <c r="ACY429">
        <v>744.32023000000004</v>
      </c>
      <c r="ACZ429">
        <v>0.10246969</v>
      </c>
      <c r="ADA429">
        <v>520.52212999999995</v>
      </c>
      <c r="ADB429">
        <v>0.58880642000000005</v>
      </c>
      <c r="ADC429">
        <v>8.5042903000000003E-2</v>
      </c>
      <c r="ADD429">
        <v>0.47258492000000002</v>
      </c>
      <c r="ADE429">
        <v>1.2008533E-2</v>
      </c>
      <c r="ADF429">
        <v>7.9135167999999992E-3</v>
      </c>
      <c r="ADG429">
        <v>0.19823956000000001</v>
      </c>
      <c r="ADH429">
        <v>0.19885834999999999</v>
      </c>
      <c r="ADI429">
        <v>0.20313680000000001</v>
      </c>
      <c r="ADJ429">
        <v>0.17897197000000001</v>
      </c>
      <c r="ADK429">
        <v>0.18144895999999999</v>
      </c>
    </row>
    <row r="430" spans="1:791">
      <c r="B430" t="s">
        <v>2560</v>
      </c>
      <c r="C430" t="s">
        <v>51</v>
      </c>
      <c r="D430">
        <v>0</v>
      </c>
      <c r="E430">
        <v>0</v>
      </c>
      <c r="F430">
        <v>0</v>
      </c>
      <c r="G430">
        <v>0</v>
      </c>
      <c r="H430">
        <v>0</v>
      </c>
      <c r="I430">
        <v>0</v>
      </c>
      <c r="J430">
        <v>0</v>
      </c>
      <c r="K430">
        <v>0</v>
      </c>
      <c r="L430">
        <v>0</v>
      </c>
      <c r="M430">
        <v>0</v>
      </c>
      <c r="N430">
        <v>0</v>
      </c>
      <c r="O430">
        <v>0</v>
      </c>
      <c r="P430">
        <v>0</v>
      </c>
      <c r="Q430">
        <v>0</v>
      </c>
      <c r="R430">
        <v>0</v>
      </c>
      <c r="S430">
        <v>0</v>
      </c>
      <c r="T430">
        <v>0</v>
      </c>
      <c r="U430">
        <v>0</v>
      </c>
      <c r="V430">
        <v>0</v>
      </c>
      <c r="W430">
        <v>0</v>
      </c>
      <c r="X430">
        <v>0</v>
      </c>
      <c r="Y430">
        <v>0</v>
      </c>
      <c r="Z430">
        <v>0</v>
      </c>
      <c r="AA430">
        <v>0</v>
      </c>
      <c r="AB430">
        <v>0</v>
      </c>
      <c r="AC430">
        <v>0</v>
      </c>
      <c r="AD430">
        <v>0</v>
      </c>
      <c r="AE430">
        <v>0</v>
      </c>
      <c r="AF430">
        <v>0</v>
      </c>
      <c r="AG430">
        <v>0</v>
      </c>
      <c r="AH430">
        <v>0</v>
      </c>
      <c r="AI430">
        <v>0</v>
      </c>
      <c r="AJ430">
        <v>0</v>
      </c>
      <c r="AK430">
        <v>0</v>
      </c>
      <c r="AL430">
        <v>0</v>
      </c>
      <c r="AM430">
        <v>0</v>
      </c>
      <c r="AN430">
        <v>0</v>
      </c>
      <c r="AO430">
        <v>0</v>
      </c>
      <c r="AP430">
        <v>0</v>
      </c>
      <c r="AQ430">
        <v>0</v>
      </c>
      <c r="AR430">
        <v>0</v>
      </c>
      <c r="AS430">
        <v>0</v>
      </c>
      <c r="AT430">
        <v>0</v>
      </c>
      <c r="AU430">
        <v>0</v>
      </c>
      <c r="AV430">
        <v>0</v>
      </c>
      <c r="AW430">
        <v>0</v>
      </c>
      <c r="AX430">
        <v>0</v>
      </c>
      <c r="AY430">
        <v>0</v>
      </c>
      <c r="AZ430">
        <v>0</v>
      </c>
      <c r="BA430">
        <v>0</v>
      </c>
      <c r="BB430">
        <v>0</v>
      </c>
      <c r="BC430">
        <v>0</v>
      </c>
      <c r="BD430">
        <v>0</v>
      </c>
      <c r="BE430">
        <v>0</v>
      </c>
      <c r="BF430">
        <v>0</v>
      </c>
      <c r="BG430">
        <v>0</v>
      </c>
      <c r="BH430">
        <v>0</v>
      </c>
      <c r="BI430">
        <v>0</v>
      </c>
      <c r="BJ430">
        <v>0</v>
      </c>
      <c r="BK430">
        <v>0</v>
      </c>
      <c r="BL430">
        <v>0</v>
      </c>
      <c r="BM430">
        <v>0</v>
      </c>
      <c r="BN430">
        <v>0</v>
      </c>
      <c r="BO430">
        <v>0</v>
      </c>
      <c r="BP430">
        <v>0</v>
      </c>
      <c r="BQ430">
        <v>0</v>
      </c>
      <c r="BR430">
        <v>0</v>
      </c>
      <c r="BS430">
        <v>0</v>
      </c>
      <c r="BT430">
        <v>0</v>
      </c>
      <c r="BU430">
        <v>0</v>
      </c>
      <c r="BV430">
        <v>0</v>
      </c>
      <c r="BW430">
        <v>0</v>
      </c>
      <c r="BX430">
        <v>0</v>
      </c>
      <c r="BY430">
        <v>0</v>
      </c>
      <c r="BZ430">
        <v>0</v>
      </c>
      <c r="CA430">
        <v>0</v>
      </c>
      <c r="CB430">
        <v>0</v>
      </c>
      <c r="CC430">
        <v>0</v>
      </c>
      <c r="CD430">
        <v>0</v>
      </c>
      <c r="CE430">
        <v>0</v>
      </c>
      <c r="CF430">
        <v>0</v>
      </c>
      <c r="CG430">
        <v>0</v>
      </c>
      <c r="CH430">
        <v>0</v>
      </c>
      <c r="CI430">
        <v>0</v>
      </c>
      <c r="CJ430">
        <v>0</v>
      </c>
      <c r="CK430">
        <v>0</v>
      </c>
      <c r="CL430">
        <v>0</v>
      </c>
      <c r="CM430">
        <v>0</v>
      </c>
      <c r="CN430">
        <v>0</v>
      </c>
      <c r="CO430">
        <v>0</v>
      </c>
      <c r="CP430">
        <v>0</v>
      </c>
      <c r="CQ430">
        <v>0</v>
      </c>
      <c r="CR430">
        <v>0</v>
      </c>
      <c r="CS430">
        <v>0</v>
      </c>
      <c r="CT430">
        <v>0</v>
      </c>
      <c r="CU430">
        <v>0</v>
      </c>
      <c r="CV430">
        <v>0</v>
      </c>
      <c r="CW430">
        <v>0</v>
      </c>
      <c r="CX430">
        <v>0</v>
      </c>
      <c r="CY430">
        <v>0</v>
      </c>
      <c r="CZ430">
        <v>0</v>
      </c>
      <c r="DA430">
        <v>0</v>
      </c>
      <c r="DB430">
        <v>0</v>
      </c>
      <c r="DC430">
        <v>0</v>
      </c>
      <c r="DD430">
        <v>0</v>
      </c>
      <c r="DE430">
        <v>0</v>
      </c>
      <c r="DF430">
        <v>0</v>
      </c>
      <c r="DG430">
        <v>0</v>
      </c>
      <c r="DH430">
        <v>0</v>
      </c>
      <c r="DI430">
        <v>0</v>
      </c>
      <c r="DJ430">
        <v>0</v>
      </c>
      <c r="DK430">
        <v>0</v>
      </c>
      <c r="DL430">
        <v>0</v>
      </c>
      <c r="DM430">
        <v>0</v>
      </c>
      <c r="DN430">
        <v>0</v>
      </c>
      <c r="DO430">
        <v>0</v>
      </c>
      <c r="DP430">
        <v>0</v>
      </c>
      <c r="DQ430">
        <v>0</v>
      </c>
      <c r="DR430">
        <v>0</v>
      </c>
      <c r="DS430">
        <v>0</v>
      </c>
      <c r="DT430">
        <v>0</v>
      </c>
      <c r="DU430">
        <v>0</v>
      </c>
      <c r="DV430">
        <v>0</v>
      </c>
      <c r="DW430">
        <v>0</v>
      </c>
      <c r="DX430">
        <v>0</v>
      </c>
      <c r="DY430">
        <v>0</v>
      </c>
      <c r="DZ430">
        <v>0</v>
      </c>
      <c r="EA430">
        <v>0</v>
      </c>
      <c r="EB430">
        <v>0</v>
      </c>
      <c r="EC430">
        <v>0</v>
      </c>
      <c r="ED430">
        <v>0</v>
      </c>
      <c r="EE430">
        <v>0</v>
      </c>
      <c r="EF430">
        <v>0</v>
      </c>
      <c r="EG430">
        <v>0</v>
      </c>
      <c r="EH430">
        <v>0</v>
      </c>
      <c r="EI430">
        <v>0</v>
      </c>
      <c r="EJ430">
        <v>0</v>
      </c>
      <c r="EK430">
        <v>0</v>
      </c>
      <c r="EL430">
        <v>0</v>
      </c>
      <c r="EM430">
        <v>0</v>
      </c>
      <c r="EN430">
        <v>0</v>
      </c>
      <c r="EO430">
        <v>0</v>
      </c>
      <c r="EP430">
        <v>0</v>
      </c>
      <c r="EQ430">
        <v>0</v>
      </c>
      <c r="ER430">
        <v>0</v>
      </c>
      <c r="ES430">
        <v>0</v>
      </c>
      <c r="ET430">
        <v>0</v>
      </c>
      <c r="EU430">
        <v>0</v>
      </c>
      <c r="EV430">
        <v>0</v>
      </c>
      <c r="EW430">
        <v>0</v>
      </c>
      <c r="EX430">
        <v>0</v>
      </c>
      <c r="EY430">
        <v>0</v>
      </c>
      <c r="EZ430">
        <v>0</v>
      </c>
      <c r="FA430">
        <v>0</v>
      </c>
      <c r="FB430">
        <v>0</v>
      </c>
      <c r="FC430">
        <v>0</v>
      </c>
      <c r="FD430">
        <v>0</v>
      </c>
      <c r="FE430">
        <v>0</v>
      </c>
      <c r="FF430">
        <v>0</v>
      </c>
      <c r="FG430">
        <v>0</v>
      </c>
      <c r="FH430">
        <v>0</v>
      </c>
      <c r="FI430">
        <v>0</v>
      </c>
      <c r="FJ430">
        <v>0</v>
      </c>
      <c r="FK430">
        <v>0</v>
      </c>
      <c r="FL430">
        <v>0</v>
      </c>
      <c r="FM430">
        <v>0</v>
      </c>
      <c r="FN430">
        <v>0</v>
      </c>
      <c r="FO430">
        <v>0</v>
      </c>
      <c r="FP430">
        <v>0</v>
      </c>
      <c r="FQ430">
        <v>0</v>
      </c>
      <c r="FR430">
        <v>0</v>
      </c>
      <c r="FS430">
        <v>0</v>
      </c>
      <c r="FT430">
        <v>0</v>
      </c>
      <c r="FU430">
        <v>0</v>
      </c>
      <c r="FV430">
        <v>0</v>
      </c>
      <c r="FW430">
        <v>0</v>
      </c>
      <c r="FX430">
        <v>0</v>
      </c>
      <c r="FY430">
        <v>0</v>
      </c>
      <c r="FZ430">
        <v>0</v>
      </c>
      <c r="GA430">
        <v>0</v>
      </c>
      <c r="GB430">
        <v>0</v>
      </c>
      <c r="GC430">
        <v>0</v>
      </c>
      <c r="GD430">
        <v>0</v>
      </c>
      <c r="GE430">
        <v>0</v>
      </c>
      <c r="GF430">
        <v>0</v>
      </c>
      <c r="GG430">
        <v>0</v>
      </c>
      <c r="GH430">
        <v>0</v>
      </c>
      <c r="GI430">
        <v>0</v>
      </c>
      <c r="GJ430">
        <v>0</v>
      </c>
      <c r="GK430">
        <v>0</v>
      </c>
      <c r="GL430">
        <v>0</v>
      </c>
      <c r="GM430">
        <v>0</v>
      </c>
      <c r="GN430">
        <v>0</v>
      </c>
      <c r="GO430">
        <v>0</v>
      </c>
      <c r="GP430">
        <v>0</v>
      </c>
      <c r="GQ430">
        <v>0</v>
      </c>
      <c r="GR430">
        <v>0</v>
      </c>
      <c r="GS430">
        <v>0</v>
      </c>
      <c r="GT430">
        <v>0</v>
      </c>
      <c r="GU430">
        <v>0</v>
      </c>
      <c r="GV430">
        <v>0</v>
      </c>
      <c r="GW430">
        <v>0</v>
      </c>
      <c r="GX430">
        <v>0</v>
      </c>
      <c r="GY430">
        <v>0</v>
      </c>
      <c r="GZ430">
        <v>0</v>
      </c>
      <c r="HA430">
        <v>0</v>
      </c>
      <c r="HB430">
        <v>0</v>
      </c>
      <c r="HC430">
        <v>0</v>
      </c>
      <c r="HD430">
        <v>0</v>
      </c>
      <c r="HE430">
        <v>0</v>
      </c>
      <c r="HF430">
        <v>0</v>
      </c>
      <c r="HG430">
        <v>0</v>
      </c>
      <c r="HH430">
        <v>0</v>
      </c>
      <c r="HI430">
        <v>0</v>
      </c>
      <c r="HJ430">
        <v>0</v>
      </c>
      <c r="HK430">
        <v>0</v>
      </c>
      <c r="HL430">
        <v>0</v>
      </c>
      <c r="HM430">
        <v>0</v>
      </c>
      <c r="HN430">
        <v>0</v>
      </c>
      <c r="HO430">
        <v>0</v>
      </c>
      <c r="HP430">
        <v>0</v>
      </c>
      <c r="HQ430">
        <v>0</v>
      </c>
      <c r="HR430">
        <v>0</v>
      </c>
      <c r="HS430">
        <v>0</v>
      </c>
      <c r="HT430">
        <v>0</v>
      </c>
      <c r="HU430">
        <v>0</v>
      </c>
      <c r="HV430">
        <v>0</v>
      </c>
      <c r="HW430">
        <v>0</v>
      </c>
      <c r="HX430">
        <v>0</v>
      </c>
      <c r="HY430">
        <v>0</v>
      </c>
      <c r="HZ430">
        <v>0</v>
      </c>
      <c r="IA430">
        <v>0</v>
      </c>
      <c r="IB430">
        <v>0</v>
      </c>
      <c r="IC430">
        <v>0</v>
      </c>
      <c r="ID430">
        <v>0</v>
      </c>
      <c r="IE430">
        <v>0</v>
      </c>
      <c r="IF430">
        <v>0</v>
      </c>
      <c r="IG430">
        <v>0</v>
      </c>
      <c r="IH430">
        <v>0</v>
      </c>
      <c r="II430">
        <v>0</v>
      </c>
      <c r="IJ430">
        <v>0</v>
      </c>
      <c r="IK430">
        <v>0</v>
      </c>
      <c r="IL430">
        <v>0</v>
      </c>
      <c r="IM430">
        <v>0</v>
      </c>
      <c r="IN430">
        <v>0</v>
      </c>
      <c r="IO430">
        <v>0</v>
      </c>
      <c r="IP430">
        <v>0</v>
      </c>
      <c r="IQ430">
        <v>0</v>
      </c>
      <c r="IR430">
        <v>0</v>
      </c>
      <c r="IS430">
        <v>0</v>
      </c>
      <c r="IT430">
        <v>0</v>
      </c>
      <c r="IU430">
        <v>0</v>
      </c>
      <c r="IV430">
        <v>0</v>
      </c>
      <c r="IW430">
        <v>0</v>
      </c>
      <c r="IX430">
        <v>0</v>
      </c>
      <c r="IY430">
        <v>0</v>
      </c>
      <c r="IZ430">
        <v>0</v>
      </c>
      <c r="JA430">
        <v>0</v>
      </c>
      <c r="JB430">
        <v>0</v>
      </c>
      <c r="JC430">
        <v>0</v>
      </c>
      <c r="JD430">
        <v>0</v>
      </c>
      <c r="JE430">
        <v>0</v>
      </c>
      <c r="JF430">
        <v>0</v>
      </c>
      <c r="JG430">
        <v>0</v>
      </c>
      <c r="JH430">
        <v>0</v>
      </c>
      <c r="JI430">
        <v>0</v>
      </c>
      <c r="JJ430">
        <v>0</v>
      </c>
      <c r="JK430">
        <v>0</v>
      </c>
      <c r="JL430">
        <v>0</v>
      </c>
      <c r="JM430">
        <v>0</v>
      </c>
      <c r="JN430">
        <v>0</v>
      </c>
      <c r="JO430">
        <v>0</v>
      </c>
      <c r="JP430">
        <v>0</v>
      </c>
      <c r="JQ430">
        <v>0</v>
      </c>
      <c r="JR430">
        <v>0</v>
      </c>
      <c r="JS430">
        <v>0</v>
      </c>
      <c r="JT430">
        <v>0</v>
      </c>
      <c r="JU430">
        <v>0</v>
      </c>
      <c r="JV430">
        <v>0</v>
      </c>
      <c r="JW430">
        <v>0</v>
      </c>
      <c r="JX430">
        <v>0</v>
      </c>
      <c r="JY430">
        <v>0</v>
      </c>
      <c r="JZ430">
        <v>0</v>
      </c>
      <c r="KA430">
        <v>0</v>
      </c>
      <c r="KB430">
        <v>0</v>
      </c>
      <c r="KC430">
        <v>0</v>
      </c>
      <c r="KD430">
        <v>0</v>
      </c>
      <c r="KE430">
        <v>0</v>
      </c>
      <c r="KF430">
        <v>0</v>
      </c>
      <c r="KG430">
        <v>0</v>
      </c>
      <c r="KH430">
        <v>0</v>
      </c>
      <c r="KI430">
        <v>0</v>
      </c>
      <c r="KJ430">
        <v>0</v>
      </c>
      <c r="KK430">
        <v>0</v>
      </c>
      <c r="KL430">
        <v>0</v>
      </c>
      <c r="KM430">
        <v>0</v>
      </c>
      <c r="KN430">
        <v>0</v>
      </c>
      <c r="KO430">
        <v>0</v>
      </c>
      <c r="KP430">
        <v>0</v>
      </c>
      <c r="KQ430">
        <v>0</v>
      </c>
      <c r="KR430">
        <v>0</v>
      </c>
      <c r="KS430">
        <v>0</v>
      </c>
      <c r="KT430">
        <v>0</v>
      </c>
      <c r="KU430">
        <v>0</v>
      </c>
      <c r="KV430">
        <v>0</v>
      </c>
      <c r="KW430">
        <v>0</v>
      </c>
      <c r="KX430">
        <v>0</v>
      </c>
      <c r="KY430">
        <v>0</v>
      </c>
      <c r="KZ430">
        <v>0</v>
      </c>
      <c r="LA430">
        <v>0</v>
      </c>
      <c r="LB430">
        <v>0</v>
      </c>
      <c r="LC430">
        <v>0</v>
      </c>
      <c r="LD430">
        <v>0</v>
      </c>
      <c r="LE430">
        <v>0</v>
      </c>
      <c r="LF430">
        <v>0</v>
      </c>
      <c r="LG430">
        <v>0</v>
      </c>
      <c r="LH430">
        <v>0</v>
      </c>
      <c r="LI430">
        <v>0</v>
      </c>
      <c r="LJ430">
        <v>0</v>
      </c>
      <c r="LK430">
        <v>0</v>
      </c>
      <c r="LL430">
        <v>0</v>
      </c>
      <c r="LM430">
        <v>0</v>
      </c>
      <c r="LN430">
        <v>0</v>
      </c>
      <c r="LO430">
        <v>0</v>
      </c>
      <c r="LP430">
        <v>0</v>
      </c>
      <c r="LQ430">
        <v>0</v>
      </c>
      <c r="LR430">
        <v>0</v>
      </c>
      <c r="LS430">
        <v>0</v>
      </c>
      <c r="LT430">
        <v>0</v>
      </c>
      <c r="LU430">
        <v>0</v>
      </c>
      <c r="LV430">
        <v>0</v>
      </c>
      <c r="LW430">
        <v>0</v>
      </c>
      <c r="LX430">
        <v>0</v>
      </c>
      <c r="LY430">
        <v>0</v>
      </c>
      <c r="LZ430">
        <v>0</v>
      </c>
      <c r="MA430">
        <v>0</v>
      </c>
      <c r="MB430">
        <v>0</v>
      </c>
      <c r="MC430">
        <v>0</v>
      </c>
      <c r="MD430">
        <v>0</v>
      </c>
      <c r="ME430">
        <v>0</v>
      </c>
      <c r="MF430">
        <v>0</v>
      </c>
      <c r="MG430">
        <v>0</v>
      </c>
      <c r="MH430">
        <v>0</v>
      </c>
      <c r="MI430">
        <v>0</v>
      </c>
      <c r="MJ430">
        <v>0</v>
      </c>
      <c r="MK430">
        <v>0</v>
      </c>
      <c r="ML430">
        <v>0</v>
      </c>
      <c r="MM430">
        <v>0</v>
      </c>
      <c r="MN430">
        <v>0</v>
      </c>
      <c r="MO430">
        <v>0</v>
      </c>
      <c r="MP430">
        <v>0</v>
      </c>
      <c r="MQ430">
        <v>0</v>
      </c>
      <c r="MR430">
        <v>0</v>
      </c>
      <c r="MS430">
        <v>0</v>
      </c>
      <c r="MT430">
        <v>0</v>
      </c>
      <c r="MU430">
        <v>0</v>
      </c>
      <c r="MV430">
        <v>0</v>
      </c>
      <c r="MW430">
        <v>0</v>
      </c>
      <c r="MX430">
        <v>0</v>
      </c>
      <c r="MY430">
        <v>0</v>
      </c>
      <c r="MZ430">
        <v>0</v>
      </c>
      <c r="NA430">
        <v>0</v>
      </c>
      <c r="NB430">
        <v>0</v>
      </c>
      <c r="NC430">
        <v>0</v>
      </c>
      <c r="ND430">
        <v>0</v>
      </c>
      <c r="NE430">
        <v>0</v>
      </c>
      <c r="NF430">
        <v>0</v>
      </c>
      <c r="NG430">
        <v>0</v>
      </c>
      <c r="NH430">
        <v>0</v>
      </c>
      <c r="NI430">
        <v>0</v>
      </c>
      <c r="NJ430">
        <v>0</v>
      </c>
      <c r="NK430">
        <v>0</v>
      </c>
      <c r="NL430">
        <v>0</v>
      </c>
      <c r="NM430">
        <v>0</v>
      </c>
      <c r="NN430">
        <v>0</v>
      </c>
      <c r="NO430">
        <v>0</v>
      </c>
      <c r="NP430">
        <v>0</v>
      </c>
      <c r="NQ430">
        <v>0</v>
      </c>
      <c r="NR430">
        <v>0</v>
      </c>
      <c r="NS430">
        <v>0</v>
      </c>
      <c r="NT430">
        <v>0</v>
      </c>
      <c r="NU430">
        <v>0</v>
      </c>
      <c r="NV430">
        <v>0</v>
      </c>
      <c r="NW430">
        <v>0</v>
      </c>
      <c r="NX430">
        <v>0</v>
      </c>
      <c r="NY430">
        <v>0</v>
      </c>
      <c r="NZ430">
        <v>0</v>
      </c>
      <c r="OA430">
        <v>0</v>
      </c>
      <c r="OB430">
        <v>0</v>
      </c>
      <c r="OC430">
        <v>0</v>
      </c>
      <c r="OD430">
        <v>0</v>
      </c>
      <c r="OE430">
        <v>0</v>
      </c>
      <c r="OF430">
        <v>0</v>
      </c>
      <c r="OG430">
        <v>0</v>
      </c>
      <c r="OH430">
        <v>0</v>
      </c>
      <c r="OI430">
        <v>0</v>
      </c>
      <c r="OJ430">
        <v>0</v>
      </c>
      <c r="OK430">
        <v>0</v>
      </c>
      <c r="OL430">
        <v>0</v>
      </c>
      <c r="OM430">
        <v>0</v>
      </c>
      <c r="ON430">
        <v>0</v>
      </c>
      <c r="OO430">
        <v>0</v>
      </c>
      <c r="OP430">
        <v>0</v>
      </c>
      <c r="OQ430">
        <v>0</v>
      </c>
      <c r="OU430" t="s">
        <v>2560</v>
      </c>
      <c r="OV430" t="s">
        <v>51</v>
      </c>
      <c r="OW430">
        <v>0</v>
      </c>
      <c r="OX430">
        <v>0</v>
      </c>
      <c r="OY430">
        <v>0</v>
      </c>
      <c r="OZ430">
        <v>0</v>
      </c>
      <c r="PA430">
        <v>0</v>
      </c>
      <c r="PB430">
        <v>0</v>
      </c>
      <c r="PC430">
        <v>0</v>
      </c>
      <c r="PD430">
        <v>0</v>
      </c>
      <c r="PE430">
        <v>0</v>
      </c>
      <c r="PF430">
        <v>0</v>
      </c>
      <c r="PG430">
        <v>0</v>
      </c>
      <c r="PH430">
        <v>0</v>
      </c>
      <c r="PI430">
        <v>0</v>
      </c>
      <c r="PJ430">
        <v>0</v>
      </c>
      <c r="PK430">
        <v>0</v>
      </c>
      <c r="PL430">
        <v>0</v>
      </c>
      <c r="PM430">
        <v>0</v>
      </c>
      <c r="PN430">
        <v>0</v>
      </c>
      <c r="PO430">
        <v>0</v>
      </c>
      <c r="PP430">
        <v>0</v>
      </c>
      <c r="PQ430">
        <v>0</v>
      </c>
      <c r="PR430">
        <v>0</v>
      </c>
      <c r="PS430">
        <v>0</v>
      </c>
      <c r="PT430">
        <v>0</v>
      </c>
      <c r="PU430">
        <v>0</v>
      </c>
      <c r="PV430">
        <v>0</v>
      </c>
      <c r="PW430">
        <v>0</v>
      </c>
      <c r="PX430">
        <v>0</v>
      </c>
      <c r="PY430">
        <v>0</v>
      </c>
      <c r="PZ430">
        <v>0</v>
      </c>
      <c r="QA430">
        <v>0</v>
      </c>
      <c r="QB430">
        <v>0</v>
      </c>
      <c r="QC430">
        <v>0</v>
      </c>
      <c r="QD430">
        <v>0</v>
      </c>
      <c r="QE430">
        <v>0</v>
      </c>
      <c r="QF430">
        <v>0</v>
      </c>
      <c r="QG430">
        <v>0</v>
      </c>
      <c r="QH430">
        <v>0</v>
      </c>
      <c r="QI430">
        <v>0</v>
      </c>
      <c r="QJ430">
        <v>0</v>
      </c>
      <c r="QK430">
        <v>0</v>
      </c>
      <c r="QL430">
        <v>0</v>
      </c>
      <c r="QM430">
        <v>0</v>
      </c>
      <c r="QN430">
        <v>0</v>
      </c>
      <c r="QO430">
        <v>0</v>
      </c>
      <c r="QP430">
        <v>0</v>
      </c>
      <c r="QQ430">
        <v>0</v>
      </c>
      <c r="QR430">
        <v>0</v>
      </c>
      <c r="QS430">
        <v>0</v>
      </c>
      <c r="QT430">
        <v>0</v>
      </c>
      <c r="QU430">
        <v>0</v>
      </c>
      <c r="QV430">
        <v>0</v>
      </c>
      <c r="QW430">
        <v>0</v>
      </c>
      <c r="QX430">
        <v>0</v>
      </c>
      <c r="QY430">
        <v>0</v>
      </c>
      <c r="QZ430">
        <v>0</v>
      </c>
      <c r="RA430">
        <v>0</v>
      </c>
      <c r="RB430">
        <v>0</v>
      </c>
      <c r="RC430">
        <v>0</v>
      </c>
      <c r="RD430">
        <v>0</v>
      </c>
      <c r="RE430">
        <v>0</v>
      </c>
      <c r="RF430">
        <v>0</v>
      </c>
      <c r="RG430">
        <v>0</v>
      </c>
      <c r="RH430">
        <v>0</v>
      </c>
      <c r="RI430">
        <v>0</v>
      </c>
      <c r="RJ430">
        <v>0</v>
      </c>
      <c r="RK430">
        <v>0</v>
      </c>
      <c r="RL430">
        <v>0</v>
      </c>
      <c r="RM430">
        <v>0</v>
      </c>
      <c r="RN430">
        <v>0</v>
      </c>
      <c r="RO430">
        <v>0</v>
      </c>
      <c r="RP430">
        <v>0</v>
      </c>
      <c r="RQ430">
        <v>0</v>
      </c>
      <c r="RR430">
        <v>0</v>
      </c>
      <c r="RS430">
        <v>0</v>
      </c>
      <c r="RT430">
        <v>0</v>
      </c>
      <c r="RU430">
        <v>0</v>
      </c>
      <c r="RV430">
        <v>0</v>
      </c>
      <c r="RW430">
        <v>0</v>
      </c>
      <c r="RX430">
        <v>0</v>
      </c>
      <c r="RY430">
        <v>0</v>
      </c>
      <c r="RZ430">
        <v>0</v>
      </c>
      <c r="SA430">
        <v>0</v>
      </c>
      <c r="SB430">
        <v>0</v>
      </c>
      <c r="SC430">
        <v>0</v>
      </c>
      <c r="SD430">
        <v>0</v>
      </c>
      <c r="SE430">
        <v>0</v>
      </c>
      <c r="SF430">
        <v>0</v>
      </c>
      <c r="SG430">
        <v>0</v>
      </c>
      <c r="SH430">
        <v>0</v>
      </c>
      <c r="SI430">
        <v>0</v>
      </c>
      <c r="SJ430">
        <v>0</v>
      </c>
      <c r="SK430">
        <v>0</v>
      </c>
      <c r="SL430">
        <v>0</v>
      </c>
      <c r="SM430">
        <v>0</v>
      </c>
      <c r="SN430">
        <v>0</v>
      </c>
      <c r="SO430">
        <v>0</v>
      </c>
      <c r="SP430">
        <v>0</v>
      </c>
      <c r="SQ430">
        <v>0</v>
      </c>
      <c r="SR430">
        <v>0</v>
      </c>
      <c r="SS430">
        <v>0</v>
      </c>
      <c r="ST430">
        <v>0</v>
      </c>
      <c r="SU430">
        <v>0</v>
      </c>
      <c r="SV430">
        <v>0</v>
      </c>
      <c r="SW430">
        <v>0</v>
      </c>
      <c r="SX430">
        <v>0</v>
      </c>
      <c r="SY430">
        <v>0</v>
      </c>
      <c r="SZ430">
        <v>0</v>
      </c>
      <c r="TA430">
        <v>0</v>
      </c>
      <c r="TB430">
        <v>0</v>
      </c>
      <c r="TC430">
        <v>0</v>
      </c>
      <c r="TD430">
        <v>0</v>
      </c>
      <c r="TE430">
        <v>0</v>
      </c>
      <c r="TF430">
        <v>0</v>
      </c>
      <c r="TG430">
        <v>0</v>
      </c>
      <c r="TH430">
        <v>0</v>
      </c>
      <c r="TI430">
        <v>0</v>
      </c>
      <c r="TJ430">
        <v>0</v>
      </c>
      <c r="TK430">
        <v>0</v>
      </c>
      <c r="TL430">
        <v>0</v>
      </c>
      <c r="TM430">
        <v>0</v>
      </c>
      <c r="TN430">
        <v>0</v>
      </c>
      <c r="TO430">
        <v>0</v>
      </c>
      <c r="TP430">
        <v>0</v>
      </c>
      <c r="TQ430">
        <v>0</v>
      </c>
      <c r="TR430">
        <v>0</v>
      </c>
      <c r="TS430">
        <v>0</v>
      </c>
      <c r="TT430">
        <v>0</v>
      </c>
      <c r="TU430">
        <v>0</v>
      </c>
      <c r="TV430">
        <v>0</v>
      </c>
      <c r="TW430">
        <v>0</v>
      </c>
      <c r="TX430">
        <v>0</v>
      </c>
      <c r="TY430">
        <v>0</v>
      </c>
      <c r="TZ430">
        <v>0</v>
      </c>
      <c r="UA430">
        <v>0</v>
      </c>
      <c r="UB430">
        <v>0</v>
      </c>
      <c r="UC430">
        <v>0</v>
      </c>
      <c r="UD430">
        <v>0</v>
      </c>
      <c r="UE430">
        <v>0</v>
      </c>
      <c r="UF430">
        <v>0</v>
      </c>
      <c r="UG430">
        <v>0</v>
      </c>
      <c r="UH430">
        <v>0</v>
      </c>
      <c r="UI430">
        <v>0</v>
      </c>
      <c r="UJ430">
        <v>0</v>
      </c>
      <c r="UK430">
        <v>0</v>
      </c>
      <c r="UL430">
        <v>0</v>
      </c>
      <c r="UM430">
        <v>0</v>
      </c>
      <c r="UN430">
        <v>0</v>
      </c>
      <c r="UO430">
        <v>0</v>
      </c>
      <c r="UP430">
        <v>0</v>
      </c>
      <c r="UQ430">
        <v>0</v>
      </c>
      <c r="UR430">
        <v>0</v>
      </c>
      <c r="US430">
        <v>0</v>
      </c>
      <c r="UT430">
        <v>0</v>
      </c>
      <c r="UU430">
        <v>0</v>
      </c>
      <c r="UV430">
        <v>0</v>
      </c>
      <c r="UW430">
        <v>0</v>
      </c>
      <c r="UX430">
        <v>0</v>
      </c>
      <c r="UY430">
        <v>0</v>
      </c>
      <c r="UZ430">
        <v>0</v>
      </c>
      <c r="VA430">
        <v>0</v>
      </c>
      <c r="VB430">
        <v>0</v>
      </c>
      <c r="VC430">
        <v>0</v>
      </c>
      <c r="VD430">
        <v>0</v>
      </c>
      <c r="VE430">
        <v>0</v>
      </c>
      <c r="VF430">
        <v>0</v>
      </c>
      <c r="VG430">
        <v>0</v>
      </c>
      <c r="VH430">
        <v>0</v>
      </c>
      <c r="VI430">
        <v>0</v>
      </c>
      <c r="VJ430">
        <v>0</v>
      </c>
      <c r="VK430">
        <v>0</v>
      </c>
      <c r="VL430">
        <v>0</v>
      </c>
      <c r="VM430">
        <v>0</v>
      </c>
      <c r="VN430">
        <v>0</v>
      </c>
      <c r="VO430">
        <v>0</v>
      </c>
      <c r="VP430">
        <v>0</v>
      </c>
      <c r="VQ430">
        <v>0</v>
      </c>
      <c r="VR430">
        <v>0</v>
      </c>
      <c r="VS430">
        <v>0</v>
      </c>
      <c r="VT430">
        <v>0</v>
      </c>
      <c r="VU430">
        <v>0</v>
      </c>
      <c r="VV430">
        <v>0</v>
      </c>
      <c r="VW430">
        <v>0</v>
      </c>
      <c r="VX430">
        <v>0</v>
      </c>
      <c r="VY430">
        <v>0</v>
      </c>
      <c r="VZ430">
        <v>0</v>
      </c>
      <c r="WA430">
        <v>0</v>
      </c>
      <c r="WB430">
        <v>0</v>
      </c>
      <c r="WC430">
        <v>0</v>
      </c>
      <c r="WD430">
        <v>0</v>
      </c>
      <c r="WE430">
        <v>0</v>
      </c>
      <c r="WF430">
        <v>0</v>
      </c>
      <c r="WG430">
        <v>0</v>
      </c>
      <c r="WH430">
        <v>0</v>
      </c>
      <c r="WI430">
        <v>0</v>
      </c>
      <c r="WJ430">
        <v>0</v>
      </c>
      <c r="WK430">
        <v>0</v>
      </c>
      <c r="WL430">
        <v>0</v>
      </c>
      <c r="WM430">
        <v>0</v>
      </c>
      <c r="WN430">
        <v>0</v>
      </c>
      <c r="WO430">
        <v>0</v>
      </c>
      <c r="WP430">
        <v>0</v>
      </c>
      <c r="WQ430">
        <v>0</v>
      </c>
      <c r="WR430">
        <v>0</v>
      </c>
      <c r="WS430">
        <v>0</v>
      </c>
      <c r="WT430">
        <v>0</v>
      </c>
      <c r="WU430">
        <v>0</v>
      </c>
      <c r="WV430">
        <v>0</v>
      </c>
      <c r="WW430">
        <v>0</v>
      </c>
      <c r="WX430">
        <v>0</v>
      </c>
      <c r="WY430">
        <v>0</v>
      </c>
      <c r="WZ430">
        <v>0</v>
      </c>
      <c r="XA430">
        <v>0</v>
      </c>
      <c r="XB430">
        <v>0</v>
      </c>
      <c r="XC430">
        <v>0</v>
      </c>
      <c r="XD430">
        <v>0</v>
      </c>
      <c r="XE430">
        <v>0</v>
      </c>
      <c r="XF430">
        <v>0</v>
      </c>
      <c r="XG430">
        <v>0</v>
      </c>
      <c r="XH430">
        <v>0</v>
      </c>
      <c r="XI430">
        <v>0</v>
      </c>
      <c r="XJ430">
        <v>0</v>
      </c>
      <c r="XK430">
        <v>0</v>
      </c>
      <c r="XL430">
        <v>0</v>
      </c>
      <c r="XM430">
        <v>0</v>
      </c>
      <c r="XN430">
        <v>0</v>
      </c>
      <c r="XO430">
        <v>0</v>
      </c>
      <c r="XP430">
        <v>0</v>
      </c>
      <c r="XQ430">
        <v>0</v>
      </c>
      <c r="XR430">
        <v>0</v>
      </c>
      <c r="XS430">
        <v>0</v>
      </c>
      <c r="XT430">
        <v>0</v>
      </c>
      <c r="XU430">
        <v>0</v>
      </c>
      <c r="XV430">
        <v>0</v>
      </c>
      <c r="XW430">
        <v>0</v>
      </c>
      <c r="XX430">
        <v>0</v>
      </c>
      <c r="XY430">
        <v>0</v>
      </c>
      <c r="XZ430">
        <v>0</v>
      </c>
      <c r="YA430">
        <v>0</v>
      </c>
      <c r="YB430">
        <v>0</v>
      </c>
      <c r="YC430">
        <v>0</v>
      </c>
      <c r="YD430">
        <v>0</v>
      </c>
      <c r="YE430">
        <v>0</v>
      </c>
      <c r="YF430">
        <v>0</v>
      </c>
      <c r="YG430">
        <v>0</v>
      </c>
      <c r="YH430">
        <v>0</v>
      </c>
      <c r="YI430">
        <v>0</v>
      </c>
      <c r="YJ430">
        <v>0</v>
      </c>
      <c r="YK430">
        <v>0</v>
      </c>
      <c r="YL430">
        <v>0</v>
      </c>
      <c r="YM430">
        <v>0</v>
      </c>
      <c r="YN430">
        <v>0</v>
      </c>
      <c r="YO430">
        <v>0</v>
      </c>
      <c r="YP430">
        <v>0</v>
      </c>
      <c r="YQ430">
        <v>0</v>
      </c>
      <c r="YR430">
        <v>0</v>
      </c>
      <c r="YS430">
        <v>0</v>
      </c>
      <c r="YT430">
        <v>0</v>
      </c>
      <c r="YU430">
        <v>0</v>
      </c>
      <c r="YV430">
        <v>0</v>
      </c>
      <c r="YW430">
        <v>0</v>
      </c>
      <c r="YX430">
        <v>0</v>
      </c>
      <c r="YY430">
        <v>0</v>
      </c>
      <c r="YZ430">
        <v>0</v>
      </c>
      <c r="ZA430">
        <v>0</v>
      </c>
      <c r="ZB430">
        <v>0</v>
      </c>
      <c r="ZC430">
        <v>0</v>
      </c>
      <c r="ZD430">
        <v>0</v>
      </c>
      <c r="ZE430">
        <v>0</v>
      </c>
      <c r="ZF430">
        <v>0</v>
      </c>
      <c r="ZG430">
        <v>0</v>
      </c>
      <c r="ZH430">
        <v>0</v>
      </c>
      <c r="ZI430">
        <v>0</v>
      </c>
      <c r="ZJ430">
        <v>0</v>
      </c>
      <c r="ZK430">
        <v>0</v>
      </c>
      <c r="ZL430">
        <v>0</v>
      </c>
      <c r="ZM430">
        <v>0</v>
      </c>
      <c r="ZN430">
        <v>0</v>
      </c>
      <c r="ZO430">
        <v>0</v>
      </c>
      <c r="ZP430">
        <v>0</v>
      </c>
      <c r="ZQ430">
        <v>0</v>
      </c>
      <c r="ZR430">
        <v>0</v>
      </c>
      <c r="ZS430">
        <v>0</v>
      </c>
      <c r="ZT430">
        <v>0</v>
      </c>
      <c r="ZU430">
        <v>0</v>
      </c>
      <c r="ZV430">
        <v>0</v>
      </c>
      <c r="ZW430">
        <v>0</v>
      </c>
      <c r="ZX430">
        <v>0</v>
      </c>
      <c r="ZY430">
        <v>0</v>
      </c>
      <c r="ZZ430">
        <v>0</v>
      </c>
      <c r="AAA430">
        <v>0</v>
      </c>
      <c r="AAB430">
        <v>0</v>
      </c>
      <c r="AAC430">
        <v>0</v>
      </c>
      <c r="AAD430">
        <v>0</v>
      </c>
      <c r="AAE430">
        <v>0</v>
      </c>
      <c r="AAF430">
        <v>0</v>
      </c>
      <c r="AAG430">
        <v>0</v>
      </c>
      <c r="AAH430">
        <v>0</v>
      </c>
      <c r="AAI430">
        <v>0</v>
      </c>
      <c r="AAJ430">
        <v>0</v>
      </c>
      <c r="AAK430">
        <v>0</v>
      </c>
      <c r="AAL430">
        <v>0</v>
      </c>
      <c r="AAM430">
        <v>0</v>
      </c>
      <c r="AAN430">
        <v>0</v>
      </c>
      <c r="AAO430">
        <v>0</v>
      </c>
      <c r="AAP430">
        <v>0</v>
      </c>
      <c r="AAQ430">
        <v>0</v>
      </c>
      <c r="AAR430">
        <v>0</v>
      </c>
      <c r="AAS430">
        <v>0</v>
      </c>
      <c r="AAT430">
        <v>0</v>
      </c>
      <c r="AAU430">
        <v>0</v>
      </c>
      <c r="AAV430">
        <v>0</v>
      </c>
      <c r="AAW430">
        <v>0</v>
      </c>
      <c r="AAX430">
        <v>0</v>
      </c>
      <c r="AAY430">
        <v>0</v>
      </c>
      <c r="AAZ430">
        <v>0</v>
      </c>
      <c r="ABA430">
        <v>0</v>
      </c>
      <c r="ABB430">
        <v>0</v>
      </c>
      <c r="ABC430">
        <v>0</v>
      </c>
      <c r="ABD430">
        <v>0</v>
      </c>
      <c r="ABE430">
        <v>0</v>
      </c>
      <c r="ABF430">
        <v>0</v>
      </c>
      <c r="ABG430">
        <v>0</v>
      </c>
      <c r="ABH430">
        <v>0</v>
      </c>
      <c r="ABI430">
        <v>0</v>
      </c>
      <c r="ABJ430">
        <v>0</v>
      </c>
      <c r="ABK430">
        <v>0</v>
      </c>
      <c r="ABL430">
        <v>0</v>
      </c>
      <c r="ABM430">
        <v>0</v>
      </c>
      <c r="ABN430">
        <v>0</v>
      </c>
      <c r="ABO430">
        <v>0</v>
      </c>
      <c r="ABP430">
        <v>0</v>
      </c>
      <c r="ABQ430">
        <v>0</v>
      </c>
      <c r="ABR430">
        <v>0</v>
      </c>
      <c r="ABS430">
        <v>0</v>
      </c>
      <c r="ABT430">
        <v>0</v>
      </c>
      <c r="ABU430">
        <v>0</v>
      </c>
      <c r="ABV430">
        <v>0</v>
      </c>
      <c r="ABW430">
        <v>0</v>
      </c>
      <c r="ABX430">
        <v>0</v>
      </c>
      <c r="ABY430">
        <v>0</v>
      </c>
      <c r="ABZ430">
        <v>0</v>
      </c>
      <c r="ACA430">
        <v>0</v>
      </c>
      <c r="ACB430">
        <v>0</v>
      </c>
      <c r="ACC430">
        <v>0</v>
      </c>
      <c r="ACD430">
        <v>0</v>
      </c>
      <c r="ACE430">
        <v>0</v>
      </c>
      <c r="ACF430">
        <v>0</v>
      </c>
      <c r="ACG430">
        <v>0</v>
      </c>
      <c r="ACH430">
        <v>0</v>
      </c>
      <c r="ACI430">
        <v>0</v>
      </c>
      <c r="ACJ430">
        <v>0</v>
      </c>
      <c r="ACK430">
        <v>0</v>
      </c>
      <c r="ACL430">
        <v>0</v>
      </c>
      <c r="ACM430">
        <v>0</v>
      </c>
      <c r="ACN430">
        <v>0</v>
      </c>
      <c r="ACO430">
        <v>0</v>
      </c>
      <c r="ACP430">
        <v>0</v>
      </c>
      <c r="ACQ430">
        <v>0</v>
      </c>
      <c r="ACR430">
        <v>0</v>
      </c>
      <c r="ACS430">
        <v>0</v>
      </c>
      <c r="ACT430">
        <v>0</v>
      </c>
      <c r="ACU430">
        <v>0</v>
      </c>
      <c r="ACV430">
        <v>0</v>
      </c>
      <c r="ACW430">
        <v>0</v>
      </c>
      <c r="ACX430">
        <v>0</v>
      </c>
      <c r="ACY430">
        <v>0</v>
      </c>
      <c r="ACZ430">
        <v>0</v>
      </c>
      <c r="ADA430">
        <v>0</v>
      </c>
      <c r="ADB430">
        <v>0</v>
      </c>
      <c r="ADC430">
        <v>0</v>
      </c>
      <c r="ADD430">
        <v>0</v>
      </c>
      <c r="ADE430">
        <v>0</v>
      </c>
      <c r="ADF430">
        <v>0</v>
      </c>
      <c r="ADG430">
        <v>0</v>
      </c>
      <c r="ADH430">
        <v>0</v>
      </c>
      <c r="ADI430">
        <v>0</v>
      </c>
      <c r="ADJ430">
        <v>0</v>
      </c>
      <c r="ADK430">
        <v>0</v>
      </c>
    </row>
    <row r="431" spans="1:791">
      <c r="B431" t="s">
        <v>483</v>
      </c>
      <c r="C431" t="s">
        <v>51</v>
      </c>
      <c r="D431">
        <v>0</v>
      </c>
      <c r="E431">
        <v>0</v>
      </c>
      <c r="F431">
        <v>0</v>
      </c>
      <c r="G431">
        <v>0</v>
      </c>
      <c r="H431">
        <v>0</v>
      </c>
      <c r="I431">
        <v>0</v>
      </c>
      <c r="J431">
        <v>0</v>
      </c>
      <c r="K431">
        <v>0</v>
      </c>
      <c r="L431">
        <v>0</v>
      </c>
      <c r="M431">
        <v>0</v>
      </c>
      <c r="N431">
        <v>0</v>
      </c>
      <c r="O431">
        <v>0</v>
      </c>
      <c r="P431">
        <v>0</v>
      </c>
      <c r="Q431">
        <v>0</v>
      </c>
      <c r="R431">
        <v>0</v>
      </c>
      <c r="S431">
        <v>0</v>
      </c>
      <c r="T431">
        <v>0</v>
      </c>
      <c r="U431">
        <v>0</v>
      </c>
      <c r="V431">
        <v>0</v>
      </c>
      <c r="W431">
        <v>0</v>
      </c>
      <c r="X431">
        <v>0</v>
      </c>
      <c r="Y431">
        <v>0</v>
      </c>
      <c r="Z431">
        <v>0</v>
      </c>
      <c r="AA431">
        <v>0</v>
      </c>
      <c r="AB431">
        <v>0</v>
      </c>
      <c r="AC431">
        <v>0</v>
      </c>
      <c r="AD431">
        <v>0</v>
      </c>
      <c r="AE431">
        <v>0</v>
      </c>
      <c r="AF431">
        <v>0</v>
      </c>
      <c r="AG431">
        <v>0</v>
      </c>
      <c r="AH431">
        <v>0</v>
      </c>
      <c r="AI431">
        <v>0</v>
      </c>
      <c r="AJ431">
        <v>0</v>
      </c>
      <c r="AK431">
        <v>0</v>
      </c>
      <c r="AL431">
        <v>0</v>
      </c>
      <c r="AM431">
        <v>0</v>
      </c>
      <c r="AN431">
        <v>0</v>
      </c>
      <c r="AO431">
        <v>0</v>
      </c>
      <c r="AP431">
        <v>0</v>
      </c>
      <c r="AQ431">
        <v>0</v>
      </c>
      <c r="AR431">
        <v>0</v>
      </c>
      <c r="AS431">
        <v>0</v>
      </c>
      <c r="AT431">
        <v>0</v>
      </c>
      <c r="AU431">
        <v>0</v>
      </c>
      <c r="AV431">
        <v>0</v>
      </c>
      <c r="AW431">
        <v>0</v>
      </c>
      <c r="AX431">
        <v>0</v>
      </c>
      <c r="AY431">
        <v>0</v>
      </c>
      <c r="AZ431">
        <v>0</v>
      </c>
      <c r="BA431">
        <v>0</v>
      </c>
      <c r="BB431">
        <v>0</v>
      </c>
      <c r="BC431">
        <v>0</v>
      </c>
      <c r="BD431">
        <v>0</v>
      </c>
      <c r="BE431">
        <v>0</v>
      </c>
      <c r="BF431">
        <v>0</v>
      </c>
      <c r="BG431">
        <v>0</v>
      </c>
      <c r="BH431">
        <v>0</v>
      </c>
      <c r="BI431">
        <v>0</v>
      </c>
      <c r="BJ431">
        <v>0</v>
      </c>
      <c r="BK431">
        <v>0</v>
      </c>
      <c r="BL431">
        <v>0</v>
      </c>
      <c r="BM431">
        <v>0</v>
      </c>
      <c r="BN431">
        <v>0</v>
      </c>
      <c r="BO431">
        <v>0</v>
      </c>
      <c r="BP431">
        <v>0</v>
      </c>
      <c r="BQ431">
        <v>0</v>
      </c>
      <c r="BR431">
        <v>0</v>
      </c>
      <c r="BS431">
        <v>0</v>
      </c>
      <c r="BT431">
        <v>0</v>
      </c>
      <c r="BU431">
        <v>0</v>
      </c>
      <c r="BV431">
        <v>0</v>
      </c>
      <c r="BW431">
        <v>0</v>
      </c>
      <c r="BX431">
        <v>0</v>
      </c>
      <c r="BY431">
        <v>0</v>
      </c>
      <c r="BZ431">
        <v>0</v>
      </c>
      <c r="CA431">
        <v>0</v>
      </c>
      <c r="CB431">
        <v>0</v>
      </c>
      <c r="CC431">
        <v>0</v>
      </c>
      <c r="CD431">
        <v>0</v>
      </c>
      <c r="CE431">
        <v>0</v>
      </c>
      <c r="CF431">
        <v>0</v>
      </c>
      <c r="CG431">
        <v>0</v>
      </c>
      <c r="CH431">
        <v>0</v>
      </c>
      <c r="CI431">
        <v>0</v>
      </c>
      <c r="CJ431">
        <v>0</v>
      </c>
      <c r="CK431">
        <v>0</v>
      </c>
      <c r="CL431">
        <v>0</v>
      </c>
      <c r="CM431">
        <v>0</v>
      </c>
      <c r="CN431">
        <v>0</v>
      </c>
      <c r="CO431">
        <v>0</v>
      </c>
      <c r="CP431">
        <v>0</v>
      </c>
      <c r="CQ431">
        <v>0</v>
      </c>
      <c r="CR431">
        <v>0</v>
      </c>
      <c r="CS431">
        <v>0</v>
      </c>
      <c r="CT431">
        <v>0</v>
      </c>
      <c r="CU431">
        <v>0</v>
      </c>
      <c r="CV431">
        <v>0</v>
      </c>
      <c r="CW431">
        <v>0</v>
      </c>
      <c r="CX431">
        <v>0</v>
      </c>
      <c r="CY431">
        <v>0</v>
      </c>
      <c r="CZ431">
        <v>0</v>
      </c>
      <c r="DA431">
        <v>0</v>
      </c>
      <c r="DB431">
        <v>0</v>
      </c>
      <c r="DC431">
        <v>0</v>
      </c>
      <c r="DD431">
        <v>0</v>
      </c>
      <c r="DE431">
        <v>0</v>
      </c>
      <c r="DF431">
        <v>0</v>
      </c>
      <c r="DG431">
        <v>0</v>
      </c>
      <c r="DH431">
        <v>0</v>
      </c>
      <c r="DI431">
        <v>0</v>
      </c>
      <c r="DJ431">
        <v>0</v>
      </c>
      <c r="DK431">
        <v>0</v>
      </c>
      <c r="DL431">
        <v>0</v>
      </c>
      <c r="DM431">
        <v>0</v>
      </c>
      <c r="DN431">
        <v>0</v>
      </c>
      <c r="DO431">
        <v>0</v>
      </c>
      <c r="DP431">
        <v>0</v>
      </c>
      <c r="DQ431">
        <v>0</v>
      </c>
      <c r="DR431">
        <v>0</v>
      </c>
      <c r="DS431">
        <v>0</v>
      </c>
      <c r="DT431">
        <v>0</v>
      </c>
      <c r="DU431">
        <v>0</v>
      </c>
      <c r="DV431">
        <v>0</v>
      </c>
      <c r="DW431">
        <v>0</v>
      </c>
      <c r="DX431">
        <v>0</v>
      </c>
      <c r="DY431">
        <v>0</v>
      </c>
      <c r="DZ431">
        <v>0</v>
      </c>
      <c r="EA431">
        <v>0</v>
      </c>
      <c r="EB431">
        <v>0</v>
      </c>
      <c r="EC431">
        <v>0</v>
      </c>
      <c r="ED431">
        <v>0</v>
      </c>
      <c r="EE431">
        <v>0</v>
      </c>
      <c r="EF431">
        <v>0</v>
      </c>
      <c r="EG431">
        <v>0</v>
      </c>
      <c r="EH431">
        <v>0</v>
      </c>
      <c r="EI431">
        <v>0</v>
      </c>
      <c r="EJ431">
        <v>0</v>
      </c>
      <c r="EK431">
        <v>0</v>
      </c>
      <c r="EL431">
        <v>0</v>
      </c>
      <c r="EM431">
        <v>0</v>
      </c>
      <c r="EN431">
        <v>0</v>
      </c>
      <c r="EO431">
        <v>0</v>
      </c>
      <c r="EP431">
        <v>0</v>
      </c>
      <c r="EQ431">
        <v>0</v>
      </c>
      <c r="ER431">
        <v>0</v>
      </c>
      <c r="ES431">
        <v>0</v>
      </c>
      <c r="ET431">
        <v>0</v>
      </c>
      <c r="EU431">
        <v>0</v>
      </c>
      <c r="EV431">
        <v>0</v>
      </c>
      <c r="EW431">
        <v>0</v>
      </c>
      <c r="EX431">
        <v>0</v>
      </c>
      <c r="EY431">
        <v>0</v>
      </c>
      <c r="EZ431">
        <v>0</v>
      </c>
      <c r="FA431">
        <v>0</v>
      </c>
      <c r="FB431">
        <v>0</v>
      </c>
      <c r="FC431">
        <v>0</v>
      </c>
      <c r="FD431">
        <v>0</v>
      </c>
      <c r="FE431">
        <v>0</v>
      </c>
      <c r="FF431">
        <v>0</v>
      </c>
      <c r="FG431">
        <v>0</v>
      </c>
      <c r="FH431">
        <v>0</v>
      </c>
      <c r="FI431">
        <v>0</v>
      </c>
      <c r="FJ431">
        <v>0</v>
      </c>
      <c r="FK431">
        <v>0</v>
      </c>
      <c r="FL431">
        <v>0</v>
      </c>
      <c r="FM431">
        <v>0</v>
      </c>
      <c r="FN431">
        <v>0</v>
      </c>
      <c r="FO431">
        <v>0</v>
      </c>
      <c r="FP431">
        <v>0</v>
      </c>
      <c r="FQ431">
        <v>0</v>
      </c>
      <c r="FR431">
        <v>0</v>
      </c>
      <c r="FS431">
        <v>0</v>
      </c>
      <c r="FT431">
        <v>0</v>
      </c>
      <c r="FU431">
        <v>0</v>
      </c>
      <c r="FV431">
        <v>0</v>
      </c>
      <c r="FW431">
        <v>0</v>
      </c>
      <c r="FX431">
        <v>0</v>
      </c>
      <c r="FY431">
        <v>0</v>
      </c>
      <c r="FZ431">
        <v>0</v>
      </c>
      <c r="GA431">
        <v>0</v>
      </c>
      <c r="GB431">
        <v>0</v>
      </c>
      <c r="GC431">
        <v>0</v>
      </c>
      <c r="GD431">
        <v>0</v>
      </c>
      <c r="GE431">
        <v>0</v>
      </c>
      <c r="GF431">
        <v>0</v>
      </c>
      <c r="GG431">
        <v>0</v>
      </c>
      <c r="GH431">
        <v>0</v>
      </c>
      <c r="GI431">
        <v>0</v>
      </c>
      <c r="GJ431">
        <v>0</v>
      </c>
      <c r="GK431">
        <v>0</v>
      </c>
      <c r="GL431">
        <v>0</v>
      </c>
      <c r="GM431">
        <v>0</v>
      </c>
      <c r="GN431">
        <v>0</v>
      </c>
      <c r="GO431">
        <v>0</v>
      </c>
      <c r="GP431">
        <v>0</v>
      </c>
      <c r="GQ431">
        <v>0</v>
      </c>
      <c r="GR431">
        <v>0</v>
      </c>
      <c r="GS431">
        <v>0</v>
      </c>
      <c r="GT431">
        <v>0</v>
      </c>
      <c r="GU431">
        <v>0</v>
      </c>
      <c r="GV431">
        <v>0</v>
      </c>
      <c r="GW431">
        <v>0</v>
      </c>
      <c r="GX431">
        <v>0</v>
      </c>
      <c r="GY431">
        <v>0</v>
      </c>
      <c r="GZ431">
        <v>0</v>
      </c>
      <c r="HA431">
        <v>0</v>
      </c>
      <c r="HB431">
        <v>0</v>
      </c>
      <c r="HC431">
        <v>0</v>
      </c>
      <c r="HD431">
        <v>0</v>
      </c>
      <c r="HE431">
        <v>0</v>
      </c>
      <c r="HF431">
        <v>0</v>
      </c>
      <c r="HG431">
        <v>0</v>
      </c>
      <c r="HH431">
        <v>0</v>
      </c>
      <c r="HI431">
        <v>0</v>
      </c>
      <c r="HJ431">
        <v>0</v>
      </c>
      <c r="HK431">
        <v>0</v>
      </c>
      <c r="HL431">
        <v>0</v>
      </c>
      <c r="HM431">
        <v>0</v>
      </c>
      <c r="HN431">
        <v>0</v>
      </c>
      <c r="HO431">
        <v>0</v>
      </c>
      <c r="HP431">
        <v>0</v>
      </c>
      <c r="HQ431">
        <v>0</v>
      </c>
      <c r="HR431">
        <v>0</v>
      </c>
      <c r="HS431">
        <v>0</v>
      </c>
      <c r="HT431">
        <v>0</v>
      </c>
      <c r="HU431">
        <v>0</v>
      </c>
      <c r="HV431">
        <v>0</v>
      </c>
      <c r="HW431">
        <v>0</v>
      </c>
      <c r="HX431">
        <v>0</v>
      </c>
      <c r="HY431">
        <v>0</v>
      </c>
      <c r="HZ431">
        <v>0</v>
      </c>
      <c r="IA431">
        <v>0</v>
      </c>
      <c r="IB431">
        <v>0</v>
      </c>
      <c r="IC431">
        <v>0</v>
      </c>
      <c r="ID431">
        <v>0</v>
      </c>
      <c r="IE431">
        <v>0</v>
      </c>
      <c r="IF431">
        <v>0</v>
      </c>
      <c r="IG431">
        <v>0</v>
      </c>
      <c r="IH431">
        <v>0</v>
      </c>
      <c r="II431">
        <v>0</v>
      </c>
      <c r="IJ431">
        <v>0</v>
      </c>
      <c r="IK431">
        <v>0</v>
      </c>
      <c r="IL431">
        <v>0</v>
      </c>
      <c r="IM431">
        <v>0</v>
      </c>
      <c r="IN431">
        <v>0</v>
      </c>
      <c r="IO431">
        <v>0</v>
      </c>
      <c r="IP431">
        <v>0</v>
      </c>
      <c r="IQ431">
        <v>0</v>
      </c>
      <c r="IR431">
        <v>0</v>
      </c>
      <c r="IS431">
        <v>0</v>
      </c>
      <c r="IT431">
        <v>0</v>
      </c>
      <c r="IU431">
        <v>0</v>
      </c>
      <c r="IV431">
        <v>0</v>
      </c>
      <c r="IW431">
        <v>0</v>
      </c>
      <c r="IX431">
        <v>0</v>
      </c>
      <c r="IY431">
        <v>0</v>
      </c>
      <c r="IZ431">
        <v>0</v>
      </c>
      <c r="JA431">
        <v>0</v>
      </c>
      <c r="JB431">
        <v>0</v>
      </c>
      <c r="JC431">
        <v>0</v>
      </c>
      <c r="JD431">
        <v>0</v>
      </c>
      <c r="JE431">
        <v>0</v>
      </c>
      <c r="JF431">
        <v>0</v>
      </c>
      <c r="JG431">
        <v>0</v>
      </c>
      <c r="JH431">
        <v>0</v>
      </c>
      <c r="JI431">
        <v>0</v>
      </c>
      <c r="JJ431">
        <v>0</v>
      </c>
      <c r="JK431">
        <v>0</v>
      </c>
      <c r="JL431">
        <v>0</v>
      </c>
      <c r="JM431">
        <v>0</v>
      </c>
      <c r="JN431">
        <v>0</v>
      </c>
      <c r="JO431">
        <v>0</v>
      </c>
      <c r="JP431">
        <v>0</v>
      </c>
      <c r="JQ431">
        <v>0</v>
      </c>
      <c r="JR431">
        <v>0</v>
      </c>
      <c r="JS431">
        <v>0</v>
      </c>
      <c r="JT431">
        <v>0</v>
      </c>
      <c r="JU431">
        <v>0</v>
      </c>
      <c r="JV431">
        <v>0</v>
      </c>
      <c r="JW431">
        <v>0</v>
      </c>
      <c r="JX431">
        <v>0</v>
      </c>
      <c r="JY431">
        <v>0</v>
      </c>
      <c r="JZ431">
        <v>0</v>
      </c>
      <c r="KA431">
        <v>0</v>
      </c>
      <c r="KB431">
        <v>0</v>
      </c>
      <c r="KC431">
        <v>0</v>
      </c>
      <c r="KD431">
        <v>0</v>
      </c>
      <c r="KE431">
        <v>0</v>
      </c>
      <c r="KF431">
        <v>0</v>
      </c>
      <c r="KG431">
        <v>0</v>
      </c>
      <c r="KH431">
        <v>0</v>
      </c>
      <c r="KI431">
        <v>0</v>
      </c>
      <c r="KJ431">
        <v>0</v>
      </c>
      <c r="KK431">
        <v>0</v>
      </c>
      <c r="KL431">
        <v>0</v>
      </c>
      <c r="KM431">
        <v>0</v>
      </c>
      <c r="KN431">
        <v>0</v>
      </c>
      <c r="KO431">
        <v>0</v>
      </c>
      <c r="KP431">
        <v>0</v>
      </c>
      <c r="KQ431">
        <v>0</v>
      </c>
      <c r="KR431">
        <v>0</v>
      </c>
      <c r="KS431">
        <v>0</v>
      </c>
      <c r="KT431">
        <v>0</v>
      </c>
      <c r="KU431">
        <v>0</v>
      </c>
      <c r="KV431">
        <v>0</v>
      </c>
      <c r="KW431">
        <v>0</v>
      </c>
      <c r="KX431">
        <v>0</v>
      </c>
      <c r="KY431">
        <v>0</v>
      </c>
      <c r="KZ431">
        <v>0</v>
      </c>
      <c r="LA431">
        <v>0</v>
      </c>
      <c r="LB431">
        <v>0</v>
      </c>
      <c r="LC431">
        <v>0</v>
      </c>
      <c r="LD431">
        <v>0</v>
      </c>
      <c r="LE431">
        <v>0</v>
      </c>
      <c r="LF431">
        <v>0</v>
      </c>
      <c r="LG431">
        <v>0</v>
      </c>
      <c r="LH431">
        <v>0</v>
      </c>
      <c r="LI431">
        <v>0</v>
      </c>
      <c r="LJ431">
        <v>0</v>
      </c>
      <c r="LK431">
        <v>0</v>
      </c>
      <c r="LL431">
        <v>0</v>
      </c>
      <c r="LM431">
        <v>0</v>
      </c>
      <c r="LN431">
        <v>0</v>
      </c>
      <c r="LO431">
        <v>0</v>
      </c>
      <c r="LP431">
        <v>0</v>
      </c>
      <c r="LQ431">
        <v>0</v>
      </c>
      <c r="LR431">
        <v>0</v>
      </c>
      <c r="LS431">
        <v>0</v>
      </c>
      <c r="LT431">
        <v>0</v>
      </c>
      <c r="LU431">
        <v>0</v>
      </c>
      <c r="LV431">
        <v>0</v>
      </c>
      <c r="LW431">
        <v>0</v>
      </c>
      <c r="LX431">
        <v>0</v>
      </c>
      <c r="LY431">
        <v>0</v>
      </c>
      <c r="LZ431">
        <v>0</v>
      </c>
      <c r="MA431">
        <v>0</v>
      </c>
      <c r="MB431">
        <v>0</v>
      </c>
      <c r="MC431">
        <v>0</v>
      </c>
      <c r="MD431">
        <v>0</v>
      </c>
      <c r="ME431">
        <v>0</v>
      </c>
      <c r="MF431">
        <v>0</v>
      </c>
      <c r="MG431">
        <v>0</v>
      </c>
      <c r="MH431">
        <v>0</v>
      </c>
      <c r="MI431">
        <v>0</v>
      </c>
      <c r="MJ431">
        <v>0</v>
      </c>
      <c r="MK431">
        <v>0</v>
      </c>
      <c r="ML431">
        <v>0</v>
      </c>
      <c r="MM431">
        <v>0</v>
      </c>
      <c r="MN431">
        <v>0</v>
      </c>
      <c r="MO431">
        <v>0</v>
      </c>
      <c r="MP431">
        <v>0</v>
      </c>
      <c r="MQ431">
        <v>0</v>
      </c>
      <c r="MR431">
        <v>0</v>
      </c>
      <c r="MS431">
        <v>0</v>
      </c>
      <c r="MT431">
        <v>0</v>
      </c>
      <c r="MU431">
        <v>0</v>
      </c>
      <c r="MV431">
        <v>0</v>
      </c>
      <c r="MW431">
        <v>0</v>
      </c>
      <c r="MX431">
        <v>0</v>
      </c>
      <c r="MY431">
        <v>0</v>
      </c>
      <c r="MZ431">
        <v>0</v>
      </c>
      <c r="NA431">
        <v>0</v>
      </c>
      <c r="NB431">
        <v>0</v>
      </c>
      <c r="NC431">
        <v>0</v>
      </c>
      <c r="ND431">
        <v>0</v>
      </c>
      <c r="NE431">
        <v>0</v>
      </c>
      <c r="NF431">
        <v>0</v>
      </c>
      <c r="NG431">
        <v>0</v>
      </c>
      <c r="NH431">
        <v>0</v>
      </c>
      <c r="NI431">
        <v>0</v>
      </c>
      <c r="NJ431">
        <v>0</v>
      </c>
      <c r="NK431">
        <v>0</v>
      </c>
      <c r="NL431">
        <v>0</v>
      </c>
      <c r="NM431">
        <v>0</v>
      </c>
      <c r="NN431">
        <v>0</v>
      </c>
      <c r="NO431">
        <v>0</v>
      </c>
      <c r="NP431">
        <v>0</v>
      </c>
      <c r="NQ431">
        <v>0</v>
      </c>
      <c r="NR431">
        <v>0</v>
      </c>
      <c r="NS431">
        <v>0</v>
      </c>
      <c r="NT431">
        <v>0</v>
      </c>
      <c r="NU431">
        <v>0</v>
      </c>
      <c r="NV431">
        <v>0</v>
      </c>
      <c r="NW431">
        <v>0</v>
      </c>
      <c r="NX431">
        <v>0</v>
      </c>
      <c r="NY431">
        <v>0</v>
      </c>
      <c r="NZ431">
        <v>0</v>
      </c>
      <c r="OA431">
        <v>0</v>
      </c>
      <c r="OB431">
        <v>0</v>
      </c>
      <c r="OC431">
        <v>0</v>
      </c>
      <c r="OD431">
        <v>0</v>
      </c>
      <c r="OE431">
        <v>0</v>
      </c>
      <c r="OF431">
        <v>0</v>
      </c>
      <c r="OG431">
        <v>0</v>
      </c>
      <c r="OH431">
        <v>0</v>
      </c>
      <c r="OI431">
        <v>0</v>
      </c>
      <c r="OJ431">
        <v>0</v>
      </c>
      <c r="OK431">
        <v>0</v>
      </c>
      <c r="OL431">
        <v>0</v>
      </c>
      <c r="OM431">
        <v>0</v>
      </c>
      <c r="ON431">
        <v>0</v>
      </c>
      <c r="OO431">
        <v>0</v>
      </c>
      <c r="OP431">
        <v>0</v>
      </c>
      <c r="OQ431">
        <v>0</v>
      </c>
      <c r="OU431" t="s">
        <v>483</v>
      </c>
      <c r="OV431" t="s">
        <v>51</v>
      </c>
      <c r="OW431">
        <v>0</v>
      </c>
      <c r="OX431">
        <v>0</v>
      </c>
      <c r="OY431">
        <v>0</v>
      </c>
      <c r="OZ431">
        <v>0</v>
      </c>
      <c r="PA431">
        <v>0</v>
      </c>
      <c r="PB431">
        <v>0</v>
      </c>
      <c r="PC431">
        <v>0</v>
      </c>
      <c r="PD431">
        <v>0</v>
      </c>
      <c r="PE431">
        <v>0</v>
      </c>
      <c r="PF431">
        <v>0</v>
      </c>
      <c r="PG431">
        <v>0</v>
      </c>
      <c r="PH431">
        <v>0</v>
      </c>
      <c r="PI431">
        <v>0</v>
      </c>
      <c r="PJ431">
        <v>0</v>
      </c>
      <c r="PK431">
        <v>0</v>
      </c>
      <c r="PL431">
        <v>0</v>
      </c>
      <c r="PM431">
        <v>0</v>
      </c>
      <c r="PN431">
        <v>0</v>
      </c>
      <c r="PO431">
        <v>0</v>
      </c>
      <c r="PP431">
        <v>0</v>
      </c>
      <c r="PQ431">
        <v>0</v>
      </c>
      <c r="PR431">
        <v>0</v>
      </c>
      <c r="PS431" s="1">
        <v>0</v>
      </c>
      <c r="PT431" s="1">
        <v>0</v>
      </c>
      <c r="PU431">
        <v>0</v>
      </c>
      <c r="PV431" s="1">
        <v>0</v>
      </c>
      <c r="PW431">
        <v>0</v>
      </c>
      <c r="PX431" s="1">
        <v>0</v>
      </c>
      <c r="PY431" s="1">
        <v>0</v>
      </c>
      <c r="PZ431">
        <v>0</v>
      </c>
      <c r="QA431" s="1">
        <v>0</v>
      </c>
      <c r="QB431" s="1">
        <v>0</v>
      </c>
      <c r="QC431">
        <v>0</v>
      </c>
      <c r="QD431" s="1">
        <v>0</v>
      </c>
      <c r="QE431" s="1">
        <v>0</v>
      </c>
      <c r="QF431">
        <v>0</v>
      </c>
      <c r="QG431">
        <v>0</v>
      </c>
      <c r="QH431">
        <v>0</v>
      </c>
      <c r="QI431" s="1">
        <v>0</v>
      </c>
      <c r="QJ431">
        <v>0</v>
      </c>
      <c r="QK431">
        <v>0</v>
      </c>
      <c r="QL431">
        <v>0</v>
      </c>
      <c r="QM431">
        <v>0</v>
      </c>
      <c r="QN431">
        <v>0</v>
      </c>
      <c r="QO431">
        <v>0</v>
      </c>
      <c r="QP431">
        <v>0</v>
      </c>
      <c r="QQ431">
        <v>0</v>
      </c>
      <c r="QR431">
        <v>0</v>
      </c>
      <c r="QS431">
        <v>0</v>
      </c>
      <c r="QT431">
        <v>0</v>
      </c>
      <c r="QU431">
        <v>0</v>
      </c>
      <c r="QV431">
        <v>0</v>
      </c>
      <c r="QW431">
        <v>0</v>
      </c>
      <c r="QX431">
        <v>0</v>
      </c>
      <c r="QY431">
        <v>0</v>
      </c>
      <c r="QZ431">
        <v>0</v>
      </c>
      <c r="RA431">
        <v>0</v>
      </c>
      <c r="RB431">
        <v>0</v>
      </c>
      <c r="RC431">
        <v>0</v>
      </c>
      <c r="RD431">
        <v>0</v>
      </c>
      <c r="RE431">
        <v>0</v>
      </c>
      <c r="RF431">
        <v>0</v>
      </c>
      <c r="RG431">
        <v>0</v>
      </c>
      <c r="RH431">
        <v>0</v>
      </c>
      <c r="RI431">
        <v>0</v>
      </c>
      <c r="RJ431" s="1">
        <v>0</v>
      </c>
      <c r="RK431">
        <v>0</v>
      </c>
      <c r="RL431">
        <v>0</v>
      </c>
      <c r="RM431">
        <v>0</v>
      </c>
      <c r="RN431">
        <v>0</v>
      </c>
      <c r="RO431">
        <v>0</v>
      </c>
      <c r="RP431" s="1">
        <v>0</v>
      </c>
      <c r="RQ431">
        <v>0</v>
      </c>
      <c r="RR431">
        <v>0</v>
      </c>
      <c r="RS431">
        <v>0</v>
      </c>
      <c r="RT431">
        <v>0</v>
      </c>
      <c r="RU431" s="1">
        <v>0</v>
      </c>
      <c r="RV431">
        <v>0</v>
      </c>
      <c r="RW431">
        <v>0</v>
      </c>
      <c r="RX431" s="1">
        <v>0</v>
      </c>
      <c r="RY431" s="1">
        <v>0</v>
      </c>
      <c r="RZ431">
        <v>0</v>
      </c>
      <c r="SA431">
        <v>0</v>
      </c>
      <c r="SB431">
        <v>0</v>
      </c>
      <c r="SC431" s="1">
        <v>0</v>
      </c>
      <c r="SD431">
        <v>0</v>
      </c>
      <c r="SE431" s="1">
        <v>0</v>
      </c>
      <c r="SF431">
        <v>0</v>
      </c>
      <c r="SG431">
        <v>0</v>
      </c>
      <c r="SH431" s="1">
        <v>0</v>
      </c>
      <c r="SI431" s="1">
        <v>0</v>
      </c>
      <c r="SJ431">
        <v>0</v>
      </c>
      <c r="SK431">
        <v>0</v>
      </c>
      <c r="SL431">
        <v>0</v>
      </c>
      <c r="SM431" s="1">
        <v>0</v>
      </c>
      <c r="SN431" s="1">
        <v>0</v>
      </c>
      <c r="SO431">
        <v>0</v>
      </c>
      <c r="SP431">
        <v>0</v>
      </c>
      <c r="SQ431">
        <v>0</v>
      </c>
      <c r="SR431" s="1">
        <v>0</v>
      </c>
      <c r="SS431" s="1">
        <v>0</v>
      </c>
      <c r="ST431">
        <v>0</v>
      </c>
      <c r="SU431">
        <v>0</v>
      </c>
      <c r="SV431">
        <v>0</v>
      </c>
      <c r="SW431">
        <v>0</v>
      </c>
      <c r="SX431" s="1">
        <v>0</v>
      </c>
      <c r="SY431">
        <v>0</v>
      </c>
      <c r="SZ431">
        <v>0</v>
      </c>
      <c r="TA431">
        <v>0</v>
      </c>
      <c r="TB431">
        <v>0</v>
      </c>
      <c r="TC431">
        <v>0</v>
      </c>
      <c r="TD431" s="1">
        <v>0</v>
      </c>
      <c r="TE431">
        <v>0</v>
      </c>
      <c r="TF431">
        <v>0</v>
      </c>
      <c r="TG431">
        <v>0</v>
      </c>
      <c r="TH431" s="1">
        <v>0</v>
      </c>
      <c r="TI431">
        <v>0</v>
      </c>
      <c r="TJ431">
        <v>0</v>
      </c>
      <c r="TK431">
        <v>0</v>
      </c>
      <c r="TL431">
        <v>0</v>
      </c>
      <c r="TM431">
        <v>0</v>
      </c>
      <c r="TN431">
        <v>0</v>
      </c>
      <c r="TO431">
        <v>0</v>
      </c>
      <c r="TP431">
        <v>0</v>
      </c>
      <c r="TQ431">
        <v>0</v>
      </c>
      <c r="TR431">
        <v>0</v>
      </c>
      <c r="TS431">
        <v>0</v>
      </c>
      <c r="TT431">
        <v>0</v>
      </c>
      <c r="TU431">
        <v>0</v>
      </c>
      <c r="TV431">
        <v>0</v>
      </c>
      <c r="TW431">
        <v>0</v>
      </c>
      <c r="TX431">
        <v>0</v>
      </c>
      <c r="TY431">
        <v>0</v>
      </c>
      <c r="TZ431">
        <v>0</v>
      </c>
      <c r="UA431">
        <v>0</v>
      </c>
      <c r="UB431">
        <v>0</v>
      </c>
      <c r="UC431">
        <v>0</v>
      </c>
      <c r="UD431">
        <v>0</v>
      </c>
      <c r="UE431">
        <v>0</v>
      </c>
      <c r="UF431">
        <v>0</v>
      </c>
      <c r="UG431">
        <v>0</v>
      </c>
      <c r="UH431">
        <v>0</v>
      </c>
      <c r="UI431">
        <v>0</v>
      </c>
      <c r="UJ431">
        <v>0</v>
      </c>
      <c r="UK431">
        <v>0</v>
      </c>
      <c r="UL431">
        <v>0</v>
      </c>
      <c r="UM431">
        <v>0</v>
      </c>
      <c r="UN431">
        <v>0</v>
      </c>
      <c r="UO431">
        <v>0</v>
      </c>
      <c r="UP431">
        <v>0</v>
      </c>
      <c r="UQ431">
        <v>0</v>
      </c>
      <c r="UR431">
        <v>0</v>
      </c>
      <c r="US431">
        <v>0</v>
      </c>
      <c r="UT431">
        <v>0</v>
      </c>
      <c r="UU431">
        <v>0</v>
      </c>
      <c r="UV431">
        <v>0</v>
      </c>
      <c r="UW431">
        <v>0</v>
      </c>
      <c r="UX431">
        <v>0</v>
      </c>
      <c r="UY431">
        <v>0</v>
      </c>
      <c r="UZ431">
        <v>0</v>
      </c>
      <c r="VA431">
        <v>0</v>
      </c>
      <c r="VB431">
        <v>0</v>
      </c>
      <c r="VC431">
        <v>0</v>
      </c>
      <c r="VD431">
        <v>0</v>
      </c>
      <c r="VE431">
        <v>0</v>
      </c>
      <c r="VF431">
        <v>0</v>
      </c>
      <c r="VG431">
        <v>0</v>
      </c>
      <c r="VH431">
        <v>0</v>
      </c>
      <c r="VI431">
        <v>0</v>
      </c>
      <c r="VJ431">
        <v>0</v>
      </c>
      <c r="VK431">
        <v>0</v>
      </c>
      <c r="VL431">
        <v>0</v>
      </c>
      <c r="VM431">
        <v>0</v>
      </c>
      <c r="VN431">
        <v>0</v>
      </c>
      <c r="VO431" s="1">
        <v>0</v>
      </c>
      <c r="VP431" s="1">
        <v>0</v>
      </c>
      <c r="VQ431">
        <v>0</v>
      </c>
      <c r="VR431">
        <v>0</v>
      </c>
      <c r="VS431">
        <v>0</v>
      </c>
      <c r="VT431">
        <v>0</v>
      </c>
      <c r="VU431" s="1">
        <v>0</v>
      </c>
      <c r="VV431">
        <v>0</v>
      </c>
      <c r="VW431">
        <v>0</v>
      </c>
      <c r="VX431">
        <v>0</v>
      </c>
      <c r="VY431" s="1">
        <v>0</v>
      </c>
      <c r="VZ431" s="1">
        <v>0</v>
      </c>
      <c r="WA431">
        <v>0</v>
      </c>
      <c r="WB431">
        <v>0</v>
      </c>
      <c r="WC431">
        <v>0</v>
      </c>
      <c r="WD431" s="1">
        <v>0</v>
      </c>
      <c r="WE431" s="1">
        <v>0</v>
      </c>
      <c r="WF431">
        <v>0</v>
      </c>
      <c r="WG431">
        <v>0</v>
      </c>
      <c r="WH431">
        <v>0</v>
      </c>
      <c r="WI431" s="1">
        <v>0</v>
      </c>
      <c r="WJ431" s="1">
        <v>0</v>
      </c>
      <c r="WK431">
        <v>0</v>
      </c>
      <c r="WL431">
        <v>0</v>
      </c>
      <c r="WM431">
        <v>0</v>
      </c>
      <c r="WN431">
        <v>0</v>
      </c>
      <c r="WO431">
        <v>0</v>
      </c>
      <c r="WP431">
        <v>0</v>
      </c>
      <c r="WQ431">
        <v>0</v>
      </c>
      <c r="WR431">
        <v>0</v>
      </c>
      <c r="WS431">
        <v>0</v>
      </c>
      <c r="WT431">
        <v>0</v>
      </c>
      <c r="WU431">
        <v>0</v>
      </c>
      <c r="WV431">
        <v>0</v>
      </c>
      <c r="WW431">
        <v>0</v>
      </c>
      <c r="WX431">
        <v>0</v>
      </c>
      <c r="WY431">
        <v>0</v>
      </c>
      <c r="WZ431">
        <v>0</v>
      </c>
      <c r="XA431">
        <v>0</v>
      </c>
      <c r="XB431">
        <v>0</v>
      </c>
      <c r="XC431">
        <v>0</v>
      </c>
      <c r="XD431">
        <v>0</v>
      </c>
      <c r="XE431">
        <v>0</v>
      </c>
      <c r="XF431">
        <v>0</v>
      </c>
      <c r="XG431">
        <v>0</v>
      </c>
      <c r="XH431">
        <v>0</v>
      </c>
      <c r="XI431">
        <v>0</v>
      </c>
      <c r="XJ431">
        <v>0</v>
      </c>
      <c r="XK431" s="1">
        <v>0</v>
      </c>
      <c r="XL431" s="1">
        <v>0</v>
      </c>
      <c r="XM431">
        <v>0</v>
      </c>
      <c r="XN431">
        <v>0</v>
      </c>
      <c r="XO431">
        <v>0</v>
      </c>
      <c r="XP431">
        <v>0</v>
      </c>
      <c r="XQ431">
        <v>0</v>
      </c>
      <c r="XR431">
        <v>0</v>
      </c>
      <c r="XS431">
        <v>0</v>
      </c>
      <c r="XT431">
        <v>0</v>
      </c>
      <c r="XU431">
        <v>0</v>
      </c>
      <c r="XV431">
        <v>0</v>
      </c>
      <c r="XW431">
        <v>0</v>
      </c>
      <c r="XX431">
        <v>0</v>
      </c>
      <c r="XY431">
        <v>0</v>
      </c>
      <c r="XZ431">
        <v>0</v>
      </c>
      <c r="YA431">
        <v>0</v>
      </c>
      <c r="YB431">
        <v>0</v>
      </c>
      <c r="YC431">
        <v>0</v>
      </c>
      <c r="YD431">
        <v>0</v>
      </c>
      <c r="YE431">
        <v>0</v>
      </c>
      <c r="YF431">
        <v>0</v>
      </c>
      <c r="YG431">
        <v>0</v>
      </c>
      <c r="YH431">
        <v>0</v>
      </c>
      <c r="YI431">
        <v>0</v>
      </c>
      <c r="YJ431">
        <v>0</v>
      </c>
      <c r="YK431">
        <v>0</v>
      </c>
      <c r="YL431" s="1">
        <v>0</v>
      </c>
      <c r="YM431">
        <v>0</v>
      </c>
      <c r="YN431">
        <v>0</v>
      </c>
      <c r="YO431">
        <v>0</v>
      </c>
      <c r="YP431">
        <v>0</v>
      </c>
      <c r="YQ431">
        <v>0</v>
      </c>
      <c r="YR431">
        <v>0</v>
      </c>
      <c r="YS431">
        <v>0</v>
      </c>
      <c r="YT431">
        <v>0</v>
      </c>
      <c r="YU431">
        <v>0</v>
      </c>
      <c r="YV431">
        <v>0</v>
      </c>
      <c r="YW431">
        <v>0</v>
      </c>
      <c r="YX431">
        <v>0</v>
      </c>
      <c r="YY431" s="1">
        <v>0</v>
      </c>
      <c r="YZ431">
        <v>0</v>
      </c>
      <c r="ZA431">
        <v>0</v>
      </c>
      <c r="ZB431">
        <v>0</v>
      </c>
      <c r="ZC431">
        <v>0</v>
      </c>
      <c r="ZD431">
        <v>0</v>
      </c>
      <c r="ZE431">
        <v>0</v>
      </c>
      <c r="ZF431">
        <v>0</v>
      </c>
      <c r="ZG431">
        <v>0</v>
      </c>
      <c r="ZH431">
        <v>0</v>
      </c>
      <c r="ZI431">
        <v>0</v>
      </c>
      <c r="ZJ431">
        <v>0</v>
      </c>
      <c r="ZK431">
        <v>0</v>
      </c>
      <c r="ZL431">
        <v>0</v>
      </c>
      <c r="ZM431">
        <v>0</v>
      </c>
      <c r="ZN431">
        <v>0</v>
      </c>
      <c r="ZO431">
        <v>0</v>
      </c>
      <c r="ZP431">
        <v>0</v>
      </c>
      <c r="ZQ431">
        <v>0</v>
      </c>
      <c r="ZR431">
        <v>0</v>
      </c>
      <c r="ZS431">
        <v>0</v>
      </c>
      <c r="ZT431">
        <v>0</v>
      </c>
      <c r="ZU431" s="1">
        <v>0</v>
      </c>
      <c r="ZV431">
        <v>0</v>
      </c>
      <c r="ZW431">
        <v>0</v>
      </c>
      <c r="ZX431">
        <v>0</v>
      </c>
      <c r="ZY431">
        <v>0</v>
      </c>
      <c r="ZZ431">
        <v>0</v>
      </c>
      <c r="AAA431">
        <v>0</v>
      </c>
      <c r="AAB431">
        <v>0</v>
      </c>
      <c r="AAC431">
        <v>0</v>
      </c>
      <c r="AAD431">
        <v>0</v>
      </c>
      <c r="AAE431">
        <v>0</v>
      </c>
      <c r="AAF431">
        <v>0</v>
      </c>
      <c r="AAG431">
        <v>0</v>
      </c>
      <c r="AAH431">
        <v>0</v>
      </c>
      <c r="AAI431">
        <v>0</v>
      </c>
      <c r="AAJ431">
        <v>0</v>
      </c>
      <c r="AAK431">
        <v>0</v>
      </c>
      <c r="AAL431">
        <v>0</v>
      </c>
      <c r="AAM431">
        <v>0</v>
      </c>
      <c r="AAN431">
        <v>0</v>
      </c>
      <c r="AAO431">
        <v>0</v>
      </c>
      <c r="AAP431">
        <v>0</v>
      </c>
      <c r="AAQ431">
        <v>0</v>
      </c>
      <c r="AAR431">
        <v>0</v>
      </c>
      <c r="AAS431">
        <v>0</v>
      </c>
      <c r="AAT431">
        <v>0</v>
      </c>
      <c r="AAU431">
        <v>0</v>
      </c>
      <c r="AAV431">
        <v>0</v>
      </c>
      <c r="AAW431">
        <v>0</v>
      </c>
      <c r="AAX431">
        <v>0</v>
      </c>
      <c r="AAY431">
        <v>0</v>
      </c>
      <c r="AAZ431">
        <v>0</v>
      </c>
      <c r="ABA431">
        <v>0</v>
      </c>
      <c r="ABB431">
        <v>0</v>
      </c>
      <c r="ABC431">
        <v>0</v>
      </c>
      <c r="ABD431">
        <v>0</v>
      </c>
      <c r="ABE431">
        <v>0</v>
      </c>
      <c r="ABF431">
        <v>0</v>
      </c>
      <c r="ABG431">
        <v>0</v>
      </c>
      <c r="ABH431">
        <v>0</v>
      </c>
      <c r="ABI431">
        <v>0</v>
      </c>
      <c r="ABJ431">
        <v>0</v>
      </c>
      <c r="ABK431">
        <v>0</v>
      </c>
      <c r="ABL431">
        <v>0</v>
      </c>
      <c r="ABM431">
        <v>0</v>
      </c>
      <c r="ABN431">
        <v>0</v>
      </c>
      <c r="ABO431">
        <v>0</v>
      </c>
      <c r="ABP431">
        <v>0</v>
      </c>
      <c r="ABQ431">
        <v>0</v>
      </c>
      <c r="ABR431">
        <v>0</v>
      </c>
      <c r="ABS431">
        <v>0</v>
      </c>
      <c r="ABT431">
        <v>0</v>
      </c>
      <c r="ABU431">
        <v>0</v>
      </c>
      <c r="ABV431">
        <v>0</v>
      </c>
      <c r="ABW431">
        <v>0</v>
      </c>
      <c r="ABX431">
        <v>0</v>
      </c>
      <c r="ABY431">
        <v>0</v>
      </c>
      <c r="ABZ431">
        <v>0</v>
      </c>
      <c r="ACA431">
        <v>0</v>
      </c>
      <c r="ACB431">
        <v>0</v>
      </c>
      <c r="ACC431">
        <v>0</v>
      </c>
      <c r="ACD431">
        <v>0</v>
      </c>
      <c r="ACE431">
        <v>0</v>
      </c>
      <c r="ACF431">
        <v>0</v>
      </c>
      <c r="ACG431">
        <v>0</v>
      </c>
      <c r="ACH431">
        <v>0</v>
      </c>
      <c r="ACI431">
        <v>0</v>
      </c>
      <c r="ACJ431">
        <v>0</v>
      </c>
      <c r="ACK431">
        <v>0</v>
      </c>
      <c r="ACL431">
        <v>0</v>
      </c>
      <c r="ACM431">
        <v>0</v>
      </c>
      <c r="ACN431">
        <v>0</v>
      </c>
      <c r="ACO431">
        <v>0</v>
      </c>
      <c r="ACP431">
        <v>0</v>
      </c>
      <c r="ACQ431">
        <v>0</v>
      </c>
      <c r="ACR431">
        <v>0</v>
      </c>
      <c r="ACS431">
        <v>0</v>
      </c>
      <c r="ACT431">
        <v>0</v>
      </c>
      <c r="ACU431">
        <v>0</v>
      </c>
      <c r="ACV431">
        <v>0</v>
      </c>
      <c r="ACW431">
        <v>0</v>
      </c>
      <c r="ACX431">
        <v>0</v>
      </c>
      <c r="ACY431">
        <v>0</v>
      </c>
      <c r="ACZ431">
        <v>0</v>
      </c>
      <c r="ADA431">
        <v>0</v>
      </c>
      <c r="ADB431">
        <v>0</v>
      </c>
      <c r="ADC431">
        <v>0</v>
      </c>
      <c r="ADD431">
        <v>0</v>
      </c>
      <c r="ADE431">
        <v>0</v>
      </c>
      <c r="ADF431">
        <v>0</v>
      </c>
      <c r="ADG431">
        <v>0</v>
      </c>
      <c r="ADH431">
        <v>0</v>
      </c>
      <c r="ADI431">
        <v>0</v>
      </c>
      <c r="ADJ431">
        <v>0</v>
      </c>
      <c r="ADK431">
        <v>0</v>
      </c>
    </row>
    <row r="432" spans="1:791">
      <c r="B432" t="s">
        <v>484</v>
      </c>
      <c r="C432" t="s">
        <v>51</v>
      </c>
      <c r="D432">
        <v>46.123663999999998</v>
      </c>
      <c r="E432">
        <v>46.264139</v>
      </c>
      <c r="F432">
        <v>188.60247000000001</v>
      </c>
      <c r="G432">
        <v>183.71942000000001</v>
      </c>
      <c r="H432">
        <v>34.421238000000002</v>
      </c>
      <c r="I432">
        <v>6.6336259000000002</v>
      </c>
      <c r="J432">
        <v>0.95293002999999998</v>
      </c>
      <c r="K432">
        <v>4.1158704999999998</v>
      </c>
      <c r="L432">
        <v>34.438198</v>
      </c>
      <c r="M432">
        <v>6.6336259000000002</v>
      </c>
      <c r="N432">
        <v>0.95293002999999998</v>
      </c>
      <c r="O432">
        <v>4.2393847999999998</v>
      </c>
      <c r="P432">
        <v>139.84942000000001</v>
      </c>
      <c r="Q432">
        <v>26.897075999999998</v>
      </c>
      <c r="R432">
        <v>3.3517553000000002</v>
      </c>
      <c r="S432">
        <v>18.504218000000002</v>
      </c>
      <c r="T432">
        <v>135.84742</v>
      </c>
      <c r="U432">
        <v>26.113727000000001</v>
      </c>
      <c r="V432">
        <v>3.2540521</v>
      </c>
      <c r="W432">
        <v>18.504218000000002</v>
      </c>
      <c r="X432">
        <v>489.70416</v>
      </c>
      <c r="Y432">
        <v>96.112481000000002</v>
      </c>
      <c r="Z432">
        <v>40.744511000000003</v>
      </c>
      <c r="AA432">
        <v>102.87424</v>
      </c>
      <c r="AB432">
        <v>35.141314999999999</v>
      </c>
      <c r="AC432">
        <v>55.061619</v>
      </c>
      <c r="AD432">
        <v>11.064151000000001</v>
      </c>
      <c r="AE432">
        <v>2.0961957</v>
      </c>
      <c r="AF432">
        <v>3.9397022000000002</v>
      </c>
      <c r="AG432">
        <v>6.4251734000000003</v>
      </c>
      <c r="AH432">
        <v>54.613259999999997</v>
      </c>
      <c r="AI432">
        <v>10.945468</v>
      </c>
      <c r="AJ432">
        <v>2.0961957</v>
      </c>
      <c r="AK432">
        <v>3.9397022000000002</v>
      </c>
      <c r="AL432">
        <v>6.4251734000000003</v>
      </c>
      <c r="AM432">
        <v>55.270532000000003</v>
      </c>
      <c r="AN432">
        <v>10.953068</v>
      </c>
      <c r="AO432">
        <v>2.0961957</v>
      </c>
      <c r="AP432">
        <v>3.9397022000000002</v>
      </c>
      <c r="AQ432">
        <v>6.4251734000000003</v>
      </c>
      <c r="AR432">
        <v>53.947049999999997</v>
      </c>
      <c r="AS432">
        <v>10.712486</v>
      </c>
      <c r="AT432">
        <v>2.0961957</v>
      </c>
      <c r="AU432">
        <v>3.9397022000000002</v>
      </c>
      <c r="AV432">
        <v>6.4251734000000003</v>
      </c>
      <c r="AW432">
        <v>54.990563999999999</v>
      </c>
      <c r="AX432">
        <v>10.923821</v>
      </c>
      <c r="AY432">
        <v>2.0961915000000002</v>
      </c>
      <c r="AZ432">
        <v>3.9396943000000002</v>
      </c>
      <c r="BA432">
        <v>6.4251604999999996</v>
      </c>
      <c r="BB432">
        <v>164.28433000000001</v>
      </c>
      <c r="BC432">
        <v>32.497601000000003</v>
      </c>
      <c r="BD432">
        <v>9.3163125999999998</v>
      </c>
      <c r="BE432">
        <v>16.08203</v>
      </c>
      <c r="BF432">
        <v>16.149189</v>
      </c>
      <c r="BG432">
        <v>162.41576000000001</v>
      </c>
      <c r="BH432">
        <v>32.026960000000003</v>
      </c>
      <c r="BI432">
        <v>9.3163125999999998</v>
      </c>
      <c r="BJ432">
        <v>16.08203</v>
      </c>
      <c r="BK432">
        <v>16.149189</v>
      </c>
      <c r="BL432">
        <v>163.65546000000001</v>
      </c>
      <c r="BM432">
        <v>31.950956000000001</v>
      </c>
      <c r="BN432">
        <v>9.3163125999999998</v>
      </c>
      <c r="BO432">
        <v>16.08203</v>
      </c>
      <c r="BP432">
        <v>16.149189</v>
      </c>
      <c r="BQ432">
        <v>163.69907000000001</v>
      </c>
      <c r="BR432">
        <v>32.038652999999996</v>
      </c>
      <c r="BS432">
        <v>9.3163125999999998</v>
      </c>
      <c r="BT432">
        <v>16.08203</v>
      </c>
      <c r="BU432">
        <v>16.149189</v>
      </c>
      <c r="BV432">
        <v>163.61681999999999</v>
      </c>
      <c r="BW432">
        <v>32.068447999999997</v>
      </c>
      <c r="BX432">
        <v>9.3163126999999992</v>
      </c>
      <c r="BY432">
        <v>16.08203</v>
      </c>
      <c r="BZ432">
        <v>16.149189</v>
      </c>
      <c r="CA432">
        <v>34.521248</v>
      </c>
      <c r="CB432">
        <v>6.8447541999999997</v>
      </c>
      <c r="CC432">
        <v>1.5059449</v>
      </c>
      <c r="CD432">
        <v>2.7058390999999999</v>
      </c>
      <c r="CE432">
        <v>5.5900604999999999</v>
      </c>
      <c r="CF432">
        <v>33.548026999999998</v>
      </c>
      <c r="CG432">
        <v>6.6231730000000004</v>
      </c>
      <c r="CH432">
        <v>1.5059449</v>
      </c>
      <c r="CI432">
        <v>2.7058390999999999</v>
      </c>
      <c r="CJ432">
        <v>5.5900604999999999</v>
      </c>
      <c r="CK432">
        <v>33.957025000000002</v>
      </c>
      <c r="CL432">
        <v>6.6161572</v>
      </c>
      <c r="CM432">
        <v>1.5059449</v>
      </c>
      <c r="CN432">
        <v>2.7058390999999999</v>
      </c>
      <c r="CO432">
        <v>5.5900604999999999</v>
      </c>
      <c r="CP432">
        <v>33.995764999999999</v>
      </c>
      <c r="CQ432">
        <v>6.6518207</v>
      </c>
      <c r="CR432">
        <v>1.5059449</v>
      </c>
      <c r="CS432">
        <v>2.7058390999999999</v>
      </c>
      <c r="CT432">
        <v>5.5900604999999999</v>
      </c>
      <c r="CU432">
        <v>33.985840000000003</v>
      </c>
      <c r="CV432">
        <v>6.6364961999999998</v>
      </c>
      <c r="CW432">
        <v>1.5059524</v>
      </c>
      <c r="CX432">
        <v>2.7058526000000001</v>
      </c>
      <c r="CY432">
        <v>5.5900885000000002</v>
      </c>
      <c r="CZ432">
        <v>26.747305000000001</v>
      </c>
      <c r="DA432">
        <v>5.3474732999999999</v>
      </c>
      <c r="DB432">
        <v>1.3713067999999999</v>
      </c>
      <c r="DC432">
        <v>2.4636064000000002</v>
      </c>
      <c r="DD432">
        <v>5.2502411000000002</v>
      </c>
      <c r="DE432">
        <v>25.978717</v>
      </c>
      <c r="DF432">
        <v>5.1717868999999999</v>
      </c>
      <c r="DG432">
        <v>1.3713067999999999</v>
      </c>
      <c r="DH432">
        <v>2.4636064000000002</v>
      </c>
      <c r="DI432">
        <v>5.2502411000000002</v>
      </c>
      <c r="DJ432">
        <v>26.254594000000001</v>
      </c>
      <c r="DK432">
        <v>5.1504472999999997</v>
      </c>
      <c r="DL432">
        <v>1.3713067999999999</v>
      </c>
      <c r="DM432">
        <v>2.4636064000000002</v>
      </c>
      <c r="DN432">
        <v>5.2502411000000002</v>
      </c>
      <c r="DO432">
        <v>26.532489000000002</v>
      </c>
      <c r="DP432">
        <v>5.2308363</v>
      </c>
      <c r="DQ432">
        <v>1.3713067999999999</v>
      </c>
      <c r="DR432">
        <v>2.4636064000000002</v>
      </c>
      <c r="DS432">
        <v>5.2502411000000002</v>
      </c>
      <c r="DT432">
        <v>25.835968000000001</v>
      </c>
      <c r="DU432">
        <v>5.1700330000000001</v>
      </c>
      <c r="DV432">
        <v>1.2786841</v>
      </c>
      <c r="DW432">
        <v>2.2969864000000002</v>
      </c>
      <c r="DX432">
        <v>5.0189329999999996</v>
      </c>
      <c r="DY432">
        <v>25.443574000000002</v>
      </c>
      <c r="DZ432">
        <v>5.0750279000000003</v>
      </c>
      <c r="EA432">
        <v>0.94511022</v>
      </c>
      <c r="EB432">
        <v>1.6981472</v>
      </c>
      <c r="EC432">
        <v>5.0189329999999996</v>
      </c>
      <c r="ED432">
        <v>25.911819999999999</v>
      </c>
      <c r="EE432">
        <v>5.1065988000000004</v>
      </c>
      <c r="EF432">
        <v>0.94511022</v>
      </c>
      <c r="EG432">
        <v>1.6981472</v>
      </c>
      <c r="EH432">
        <v>5.0189329999999996</v>
      </c>
      <c r="EI432">
        <v>26.567007</v>
      </c>
      <c r="EJ432">
        <v>5.2606533000000004</v>
      </c>
      <c r="EK432">
        <v>0.94511022</v>
      </c>
      <c r="EL432">
        <v>1.6981472</v>
      </c>
      <c r="EM432">
        <v>5.0189329999999996</v>
      </c>
      <c r="EN432">
        <v>70.578970999999996</v>
      </c>
      <c r="EO432">
        <v>14.053451000000001</v>
      </c>
      <c r="EP432">
        <v>2.7899383000000002</v>
      </c>
      <c r="EQ432">
        <v>4.8160547999999999</v>
      </c>
      <c r="ER432">
        <v>8.0095597999999999</v>
      </c>
      <c r="ES432">
        <v>69.816502</v>
      </c>
      <c r="ET432">
        <v>13.836255</v>
      </c>
      <c r="EU432">
        <v>2.7899383000000002</v>
      </c>
      <c r="EV432">
        <v>4.8160547999999999</v>
      </c>
      <c r="EW432">
        <v>8.0095597999999999</v>
      </c>
      <c r="EX432">
        <v>70.626480999999998</v>
      </c>
      <c r="EY432">
        <v>13.827484999999999</v>
      </c>
      <c r="EZ432">
        <v>2.7899383000000002</v>
      </c>
      <c r="FA432">
        <v>4.8160547999999999</v>
      </c>
      <c r="FB432">
        <v>8.0095597999999999</v>
      </c>
      <c r="FC432">
        <v>70.129931999999997</v>
      </c>
      <c r="FD432">
        <v>13.800007000000001</v>
      </c>
      <c r="FE432">
        <v>2.7899383000000002</v>
      </c>
      <c r="FF432">
        <v>4.8160547999999999</v>
      </c>
      <c r="FG432">
        <v>8.0095597999999999</v>
      </c>
      <c r="FH432">
        <v>70.480566999999994</v>
      </c>
      <c r="FI432">
        <v>13.872631999999999</v>
      </c>
      <c r="FJ432">
        <v>2.7899577999999998</v>
      </c>
      <c r="FK432">
        <v>4.8160885999999996</v>
      </c>
      <c r="FL432">
        <v>8.0096159</v>
      </c>
      <c r="FM432">
        <v>42.373789000000002</v>
      </c>
      <c r="FN432">
        <v>8.3390643999999998</v>
      </c>
      <c r="FO432">
        <v>1.7611295</v>
      </c>
      <c r="FP432">
        <v>3.2131335000000001</v>
      </c>
      <c r="FQ432">
        <v>5.9688378000000002</v>
      </c>
      <c r="FR432">
        <v>3.5843745999999999</v>
      </c>
      <c r="FS432">
        <v>49.581147999999999</v>
      </c>
      <c r="FT432">
        <v>2.0830945000000001</v>
      </c>
      <c r="FU432">
        <v>3.9104263000000001</v>
      </c>
      <c r="FV432">
        <v>9.6513001999999997</v>
      </c>
      <c r="FW432">
        <v>15.953692</v>
      </c>
      <c r="FX432">
        <v>3.1309944000000001</v>
      </c>
      <c r="FY432">
        <v>1.3273459999999999</v>
      </c>
      <c r="FZ432">
        <v>3.3512864000000002</v>
      </c>
      <c r="GA432">
        <v>1.2367942000000001</v>
      </c>
      <c r="GB432">
        <v>65.468176</v>
      </c>
      <c r="GC432">
        <v>15.282128999999999</v>
      </c>
      <c r="GD432">
        <v>0.60373259000000001</v>
      </c>
      <c r="GE432">
        <v>10.704069</v>
      </c>
      <c r="GF432">
        <v>3.4962879</v>
      </c>
      <c r="GG432">
        <v>62.728363999999999</v>
      </c>
      <c r="GH432">
        <v>15.920804</v>
      </c>
      <c r="GI432">
        <v>0.60373259000000001</v>
      </c>
      <c r="GJ432">
        <v>10.704069</v>
      </c>
      <c r="GK432">
        <v>3.4962879</v>
      </c>
      <c r="GL432">
        <v>58.890824000000002</v>
      </c>
      <c r="GM432">
        <v>15.379671999999999</v>
      </c>
      <c r="GN432">
        <v>0.60373259000000001</v>
      </c>
      <c r="GO432">
        <v>10.704069</v>
      </c>
      <c r="GP432">
        <v>3.4962879</v>
      </c>
      <c r="GQ432">
        <v>58.038608000000004</v>
      </c>
      <c r="GR432">
        <v>15.209746000000001</v>
      </c>
      <c r="GS432">
        <v>0.60373259000000001</v>
      </c>
      <c r="GT432">
        <v>10.704069</v>
      </c>
      <c r="GU432">
        <v>3.4962879</v>
      </c>
      <c r="GV432">
        <v>61.065094000000002</v>
      </c>
      <c r="GW432">
        <v>15.435297</v>
      </c>
      <c r="GX432">
        <v>0.60373259000000001</v>
      </c>
      <c r="GY432">
        <v>10.704069</v>
      </c>
      <c r="GZ432">
        <v>3.4962879999999998</v>
      </c>
      <c r="HA432">
        <v>74.910443999999998</v>
      </c>
      <c r="HB432">
        <v>15.962994999999999</v>
      </c>
      <c r="HC432">
        <v>0.60373259000000001</v>
      </c>
      <c r="HD432">
        <v>10.704069</v>
      </c>
      <c r="HE432">
        <v>3.4962879</v>
      </c>
      <c r="HF432">
        <v>64.465575999999999</v>
      </c>
      <c r="HG432">
        <v>14.09342</v>
      </c>
      <c r="HH432">
        <v>0.49395684000000001</v>
      </c>
      <c r="HI432">
        <v>8.7578742999999992</v>
      </c>
      <c r="HJ432">
        <v>3.4095589999999998</v>
      </c>
      <c r="HK432">
        <v>49.484963999999998</v>
      </c>
      <c r="HL432">
        <v>12.365515</v>
      </c>
      <c r="HM432">
        <v>0.49395684000000001</v>
      </c>
      <c r="HN432">
        <v>8.7578742999999992</v>
      </c>
      <c r="HO432">
        <v>3.4095589999999998</v>
      </c>
      <c r="HP432">
        <v>55.233823999999998</v>
      </c>
      <c r="HQ432">
        <v>14.398049</v>
      </c>
      <c r="HR432">
        <v>0.49395684000000001</v>
      </c>
      <c r="HS432">
        <v>8.7578742999999992</v>
      </c>
      <c r="HT432">
        <v>3.4095589999999998</v>
      </c>
      <c r="HU432">
        <v>54.404608000000003</v>
      </c>
      <c r="HV432">
        <v>14.234703</v>
      </c>
      <c r="HW432">
        <v>0.49395684000000001</v>
      </c>
      <c r="HX432">
        <v>8.7578742999999992</v>
      </c>
      <c r="HY432">
        <v>3.4095589999999998</v>
      </c>
      <c r="HZ432">
        <v>57.276707999999999</v>
      </c>
      <c r="IA432">
        <v>14.130293</v>
      </c>
      <c r="IB432">
        <v>0.49395732999999997</v>
      </c>
      <c r="IC432">
        <v>8.7578831000000008</v>
      </c>
      <c r="ID432">
        <v>3.4095624999999998</v>
      </c>
      <c r="IE432">
        <v>71.170643999999996</v>
      </c>
      <c r="IF432">
        <v>14.958534</v>
      </c>
      <c r="IG432">
        <v>0.49395684000000001</v>
      </c>
      <c r="IH432">
        <v>8.7578742999999992</v>
      </c>
      <c r="II432">
        <v>3.4095589999999998</v>
      </c>
      <c r="IJ432">
        <v>59.682254999999998</v>
      </c>
      <c r="IK432">
        <v>14.95898</v>
      </c>
      <c r="IL432">
        <v>0.56367069000000003</v>
      </c>
      <c r="IM432">
        <v>9.9938184999999997</v>
      </c>
      <c r="IN432">
        <v>3.4646159999999999</v>
      </c>
      <c r="IO432">
        <v>497.93079999999998</v>
      </c>
      <c r="IP432">
        <v>93.766184999999993</v>
      </c>
      <c r="IQ432">
        <v>2.2398794</v>
      </c>
      <c r="IR432">
        <v>5.0178925000000003</v>
      </c>
      <c r="IS432">
        <v>4.5014836000000003</v>
      </c>
      <c r="IT432">
        <v>76.136668999999998</v>
      </c>
      <c r="IU432">
        <v>14.421806</v>
      </c>
      <c r="IV432">
        <v>3.1791922000000001</v>
      </c>
      <c r="IW432">
        <v>29.33501</v>
      </c>
      <c r="IX432">
        <v>6.8417843999999999</v>
      </c>
      <c r="IY432">
        <v>57.463819999999998</v>
      </c>
      <c r="IZ432">
        <v>14.224290999999999</v>
      </c>
      <c r="JA432">
        <v>1.4257915999999999</v>
      </c>
      <c r="JB432">
        <v>8.2878106999999996</v>
      </c>
      <c r="JC432">
        <v>3.9324371</v>
      </c>
      <c r="JD432">
        <v>85.954819000000001</v>
      </c>
      <c r="JE432">
        <v>20.030270999999999</v>
      </c>
      <c r="JF432">
        <v>3.0029108999999998</v>
      </c>
      <c r="JG432">
        <v>28.023766999999999</v>
      </c>
      <c r="JH432">
        <v>6.6328243000000002</v>
      </c>
      <c r="JI432">
        <v>71.395326999999995</v>
      </c>
      <c r="JJ432">
        <v>13.467635</v>
      </c>
      <c r="JK432">
        <v>2.9271945000000001</v>
      </c>
      <c r="JL432">
        <v>27.016870999999998</v>
      </c>
      <c r="JM432">
        <v>6.5430764000000003</v>
      </c>
      <c r="JN432">
        <v>71.763114000000002</v>
      </c>
      <c r="JO432">
        <v>13.547439000000001</v>
      </c>
      <c r="JP432">
        <v>2.9271945000000001</v>
      </c>
      <c r="JQ432">
        <v>27.016870999999998</v>
      </c>
      <c r="JR432">
        <v>6.5430764000000003</v>
      </c>
      <c r="JS432">
        <v>66.725016999999994</v>
      </c>
      <c r="JT432">
        <v>12.541262</v>
      </c>
      <c r="JU432">
        <v>2.9271945000000001</v>
      </c>
      <c r="JV432">
        <v>27.016870999999998</v>
      </c>
      <c r="JW432">
        <v>6.5430764000000003</v>
      </c>
      <c r="JX432">
        <v>63.477417000000003</v>
      </c>
      <c r="JY432">
        <v>11.892011</v>
      </c>
      <c r="JZ432">
        <v>2.9271945000000001</v>
      </c>
      <c r="KA432">
        <v>27.016870999999998</v>
      </c>
      <c r="KB432">
        <v>6.5430764000000003</v>
      </c>
      <c r="KC432">
        <v>98.808884000000006</v>
      </c>
      <c r="KD432">
        <v>25.299257000000001</v>
      </c>
      <c r="KE432">
        <v>2.9271945000000001</v>
      </c>
      <c r="KF432">
        <v>27.535329000000001</v>
      </c>
      <c r="KG432">
        <v>6.5430764000000003</v>
      </c>
      <c r="KH432">
        <v>92.367037999999994</v>
      </c>
      <c r="KI432">
        <v>23.673152999999999</v>
      </c>
      <c r="KJ432">
        <v>2.9271945000000001</v>
      </c>
      <c r="KK432">
        <v>27.535329000000001</v>
      </c>
      <c r="KL432">
        <v>6.5430764000000003</v>
      </c>
      <c r="KM432">
        <v>83.532983999999999</v>
      </c>
      <c r="KN432">
        <v>21.333667999999999</v>
      </c>
      <c r="KO432">
        <v>2.9271945000000001</v>
      </c>
      <c r="KP432">
        <v>27.535329000000001</v>
      </c>
      <c r="KQ432">
        <v>6.5430764000000003</v>
      </c>
      <c r="KR432">
        <v>79.016210000000001</v>
      </c>
      <c r="KS432">
        <v>20.123283000000001</v>
      </c>
      <c r="KT432">
        <v>2.9271945000000001</v>
      </c>
      <c r="KU432">
        <v>27.535329000000001</v>
      </c>
      <c r="KV432">
        <v>6.5430764000000003</v>
      </c>
      <c r="KW432">
        <v>2.5352260000000002</v>
      </c>
      <c r="KX432">
        <v>30.176863999999998</v>
      </c>
      <c r="KY432">
        <v>1.4257915999999999</v>
      </c>
      <c r="KZ432">
        <v>8.2878106999999996</v>
      </c>
      <c r="LA432">
        <v>3.9324371</v>
      </c>
      <c r="LB432">
        <v>52.370820000000002</v>
      </c>
      <c r="LC432">
        <v>8.8879856999999998</v>
      </c>
      <c r="LD432">
        <v>1.4257915999999999</v>
      </c>
      <c r="LE432">
        <v>8.2878106999999996</v>
      </c>
      <c r="LF432">
        <v>3.9324371</v>
      </c>
      <c r="LG432">
        <v>53.733421999999997</v>
      </c>
      <c r="LH432">
        <v>16.84572</v>
      </c>
      <c r="LI432">
        <v>1.4257915999999999</v>
      </c>
      <c r="LJ432">
        <v>8.2878106999999996</v>
      </c>
      <c r="LK432">
        <v>3.8007518999999998</v>
      </c>
      <c r="LL432">
        <v>92.295406</v>
      </c>
      <c r="LM432">
        <v>23.652056000000002</v>
      </c>
      <c r="LN432">
        <v>2.8890951999999999</v>
      </c>
      <c r="LO432">
        <v>27.177199000000002</v>
      </c>
      <c r="LP432">
        <v>6.4979209999999998</v>
      </c>
      <c r="LQ432">
        <v>14.916642</v>
      </c>
      <c r="LR432">
        <v>2.8277519999999998</v>
      </c>
      <c r="LS432">
        <v>0.42343575</v>
      </c>
      <c r="LT432">
        <v>0.78205444999999996</v>
      </c>
      <c r="LU432">
        <v>1.5195067</v>
      </c>
      <c r="LV432">
        <v>19.870501000000001</v>
      </c>
      <c r="LW432">
        <v>3.7537737</v>
      </c>
      <c r="LX432">
        <v>0.44543779</v>
      </c>
      <c r="LY432">
        <v>0.82646215999999995</v>
      </c>
      <c r="LZ432">
        <v>1.6327091</v>
      </c>
      <c r="MA432">
        <v>52.778063000000003</v>
      </c>
      <c r="MB432">
        <v>10.097512</v>
      </c>
      <c r="MC432">
        <v>0.79292512000000004</v>
      </c>
      <c r="MD432">
        <v>1.4750529999999999</v>
      </c>
      <c r="ME432">
        <v>2.8233077999999998</v>
      </c>
      <c r="MF432">
        <v>764.57671000000005</v>
      </c>
      <c r="MG432">
        <v>78.586842000000004</v>
      </c>
      <c r="MH432">
        <v>78.019799000000006</v>
      </c>
      <c r="MI432">
        <v>78.684672000000006</v>
      </c>
      <c r="MJ432">
        <v>77.120607000000007</v>
      </c>
      <c r="MK432">
        <v>78.375432000000004</v>
      </c>
      <c r="ML432">
        <v>238.32946000000001</v>
      </c>
      <c r="MM432">
        <v>235.99025</v>
      </c>
      <c r="MN432">
        <v>237.15394000000001</v>
      </c>
      <c r="MO432">
        <v>237.28525999999999</v>
      </c>
      <c r="MP432">
        <v>237.2328</v>
      </c>
      <c r="MQ432">
        <v>51.167847000000002</v>
      </c>
      <c r="MR432">
        <v>49.973044999999999</v>
      </c>
      <c r="MS432">
        <v>50.375027000000003</v>
      </c>
      <c r="MT432">
        <v>50.44943</v>
      </c>
      <c r="MU432">
        <v>50.424230000000001</v>
      </c>
      <c r="MV432">
        <v>41.179932999999998</v>
      </c>
      <c r="MW432">
        <v>40.235658999999998</v>
      </c>
      <c r="MX432">
        <v>40.490195</v>
      </c>
      <c r="MY432">
        <v>40.848478999999998</v>
      </c>
      <c r="MZ432">
        <v>39.600605000000002</v>
      </c>
      <c r="NA432">
        <v>38.180791999999997</v>
      </c>
      <c r="NB432">
        <v>38.680608999999997</v>
      </c>
      <c r="NC432">
        <v>39.489849999999997</v>
      </c>
      <c r="ND432">
        <v>100.24798</v>
      </c>
      <c r="NE432">
        <v>99.26831</v>
      </c>
      <c r="NF432">
        <v>100.06952</v>
      </c>
      <c r="NG432">
        <v>99.545491999999996</v>
      </c>
      <c r="NH432">
        <v>99.968861000000004</v>
      </c>
      <c r="NI432">
        <v>61.655954000000001</v>
      </c>
      <c r="NJ432">
        <v>68.810343000000003</v>
      </c>
      <c r="NK432">
        <v>25.000112999999999</v>
      </c>
      <c r="NL432">
        <v>95.554394000000002</v>
      </c>
      <c r="NM432">
        <v>93.453256999999994</v>
      </c>
      <c r="NN432">
        <v>89.074584999999999</v>
      </c>
      <c r="NO432">
        <v>88.052442999999997</v>
      </c>
      <c r="NP432">
        <v>91.304479999999998</v>
      </c>
      <c r="NQ432">
        <v>105.67753</v>
      </c>
      <c r="NR432">
        <v>91.220386000000005</v>
      </c>
      <c r="NS432">
        <v>74.511869000000004</v>
      </c>
      <c r="NT432">
        <v>82.293262999999996</v>
      </c>
      <c r="NU432">
        <v>81.300701000000004</v>
      </c>
      <c r="NV432">
        <v>84.068404000000001</v>
      </c>
      <c r="NW432">
        <v>98.790567999999993</v>
      </c>
      <c r="NX432">
        <v>88.663340000000005</v>
      </c>
      <c r="NY432">
        <v>603.45623999999998</v>
      </c>
      <c r="NZ432">
        <v>129.91445999999999</v>
      </c>
      <c r="OA432">
        <v>85.334149999999994</v>
      </c>
      <c r="OB432">
        <v>143.64458999999999</v>
      </c>
      <c r="OC432">
        <v>121.3501</v>
      </c>
      <c r="OD432">
        <v>121.79770000000001</v>
      </c>
      <c r="OE432">
        <v>115.75342000000001</v>
      </c>
      <c r="OF432">
        <v>111.85657</v>
      </c>
      <c r="OG432">
        <v>161.11374000000001</v>
      </c>
      <c r="OH432">
        <v>153.04579000000001</v>
      </c>
      <c r="OI432">
        <v>141.87225000000001</v>
      </c>
      <c r="OJ432">
        <v>136.14509000000001</v>
      </c>
      <c r="OK432">
        <v>46.358128999999998</v>
      </c>
      <c r="OL432">
        <v>74.904846000000006</v>
      </c>
      <c r="OM432">
        <v>84.093496000000002</v>
      </c>
      <c r="ON432">
        <v>152.51168000000001</v>
      </c>
      <c r="OO432">
        <v>20.469391000000002</v>
      </c>
      <c r="OP432">
        <v>26.528884000000001</v>
      </c>
      <c r="OQ432">
        <v>67.966860999999994</v>
      </c>
      <c r="OU432" t="s">
        <v>484</v>
      </c>
      <c r="OV432" t="s">
        <v>51</v>
      </c>
      <c r="OW432">
        <v>0</v>
      </c>
      <c r="OX432">
        <v>338.36642000000001</v>
      </c>
      <c r="OY432">
        <v>271.84201999999999</v>
      </c>
      <c r="OZ432">
        <v>86.008624999999995</v>
      </c>
      <c r="PA432">
        <v>160.93268</v>
      </c>
      <c r="PB432">
        <v>7.8118961000000002</v>
      </c>
      <c r="PC432">
        <v>5.0871557000000003</v>
      </c>
      <c r="PD432">
        <v>502.05277999999998</v>
      </c>
      <c r="PE432">
        <v>2.2030826999999999</v>
      </c>
      <c r="PF432">
        <v>1.9223774</v>
      </c>
      <c r="PG432">
        <v>189.63864000000001</v>
      </c>
      <c r="PH432">
        <v>2.7651507</v>
      </c>
      <c r="PI432">
        <v>6.3618123000000004</v>
      </c>
      <c r="PJ432">
        <v>416.50322</v>
      </c>
      <c r="PK432">
        <v>212.78084999999999</v>
      </c>
      <c r="PL432">
        <v>36.147978999999999</v>
      </c>
      <c r="PM432">
        <v>44.243220000000001</v>
      </c>
      <c r="PN432">
        <v>7307.0882000000001</v>
      </c>
      <c r="PO432">
        <v>11.891971</v>
      </c>
      <c r="PP432">
        <v>2.2899538000000002</v>
      </c>
      <c r="PQ432" s="1">
        <v>2.6008475E-2</v>
      </c>
      <c r="PR432" s="1">
        <v>0.16679443999999999</v>
      </c>
      <c r="PS432" s="1">
        <v>3.2450988999999999</v>
      </c>
      <c r="PT432" s="1">
        <v>0.98444759000000004</v>
      </c>
      <c r="PU432" s="1">
        <v>6.3398524000000001E-4</v>
      </c>
      <c r="PV432" s="1">
        <v>3.6779000999999999E-2</v>
      </c>
      <c r="PW432">
        <v>0.45801204000000001</v>
      </c>
      <c r="PX432" s="1">
        <v>5.6402073000000001</v>
      </c>
      <c r="PY432" s="1">
        <v>3.8424736000000001E-2</v>
      </c>
      <c r="PZ432" s="1">
        <v>0.38625721000000002</v>
      </c>
      <c r="QA432" s="1">
        <v>0.24784866999999999</v>
      </c>
      <c r="QB432" s="1">
        <v>0.38040976999999998</v>
      </c>
      <c r="QC432">
        <v>2.3035974000000001</v>
      </c>
      <c r="QD432" s="1">
        <v>3.0656411000000001</v>
      </c>
      <c r="QE432" s="1">
        <v>3.44163</v>
      </c>
      <c r="QF432" s="1">
        <v>0.34315130999999999</v>
      </c>
      <c r="QG432">
        <v>0.42397200000000002</v>
      </c>
      <c r="QH432">
        <v>2.3754493000000001</v>
      </c>
      <c r="QI432" s="1">
        <v>4.1963695000000003</v>
      </c>
      <c r="QJ432" s="1">
        <v>20.549081999999999</v>
      </c>
      <c r="QK432" s="1">
        <v>0.26762297000000002</v>
      </c>
      <c r="QL432" s="1">
        <v>0.33067775999999999</v>
      </c>
      <c r="QM432" s="1">
        <v>1.8525910000000001</v>
      </c>
      <c r="QN432" s="1">
        <v>2.1101711999999999</v>
      </c>
      <c r="QO432" s="1">
        <v>3.6432513000000002</v>
      </c>
      <c r="QP432" s="1">
        <v>0.22597658000000001</v>
      </c>
      <c r="QQ432" s="1">
        <v>0.27915551999999999</v>
      </c>
      <c r="QR432" s="1">
        <v>1.5642947</v>
      </c>
      <c r="QS432" s="1">
        <v>2.1728166</v>
      </c>
      <c r="QT432" s="1">
        <v>25.527639000000001</v>
      </c>
      <c r="QU432" s="1">
        <v>0.20527144999999999</v>
      </c>
      <c r="QV432">
        <v>0.25363203000000001</v>
      </c>
      <c r="QW432" s="1">
        <v>1.7884652999999999</v>
      </c>
      <c r="QX432" s="1">
        <v>0.56098009999999998</v>
      </c>
      <c r="QY432" s="1">
        <v>2.6998332</v>
      </c>
      <c r="QZ432" s="1">
        <v>0.22533930999999999</v>
      </c>
      <c r="RA432">
        <v>7.0041240000000005E-2</v>
      </c>
      <c r="RB432" s="1">
        <v>0.46258073999999999</v>
      </c>
      <c r="RC432">
        <v>0.24248797999999999</v>
      </c>
      <c r="RD432" s="1">
        <v>3.0991928</v>
      </c>
      <c r="RE432" s="1">
        <v>1.6449174</v>
      </c>
      <c r="RF432" s="1">
        <v>0</v>
      </c>
      <c r="RG432">
        <v>0.21012372000000001</v>
      </c>
      <c r="RH432" s="1">
        <v>0</v>
      </c>
      <c r="RI432">
        <v>0</v>
      </c>
      <c r="RJ432" s="1">
        <v>1.3877421999999999</v>
      </c>
      <c r="RK432" s="1">
        <v>2.2202746000000002</v>
      </c>
      <c r="RL432">
        <v>0.50212920999999999</v>
      </c>
      <c r="RM432">
        <v>4.6949085999999998</v>
      </c>
      <c r="RN432" s="1">
        <v>15.733295</v>
      </c>
      <c r="RO432" s="1">
        <v>2.9488907000000002</v>
      </c>
      <c r="RP432" s="1">
        <v>1.0500832</v>
      </c>
      <c r="RQ432">
        <v>1.0483906000000001</v>
      </c>
      <c r="RR432" s="1">
        <v>1.9902645999999999</v>
      </c>
      <c r="RS432" s="1">
        <v>15.745438999999999</v>
      </c>
      <c r="RT432" s="1">
        <v>0</v>
      </c>
      <c r="RU432" s="1">
        <v>1.3251723</v>
      </c>
      <c r="RV432">
        <v>0</v>
      </c>
      <c r="RW432">
        <v>7.5378610999999998</v>
      </c>
      <c r="RX432" s="1">
        <v>0</v>
      </c>
      <c r="RY432" s="1">
        <v>3.5654431999999998</v>
      </c>
      <c r="RZ432" s="1">
        <v>0</v>
      </c>
      <c r="SA432" s="1">
        <v>12.58723</v>
      </c>
      <c r="SB432">
        <v>0</v>
      </c>
      <c r="SC432" s="1">
        <v>8.7389580999999996</v>
      </c>
      <c r="SD432" s="1">
        <v>0.32517888</v>
      </c>
      <c r="SE432" s="1">
        <v>1.0500832</v>
      </c>
      <c r="SF432" s="1">
        <v>1.9902645999999999</v>
      </c>
      <c r="SG432" s="1">
        <v>0.39425369999999998</v>
      </c>
      <c r="SH432" s="1">
        <v>1.0483906000000001</v>
      </c>
      <c r="SI432" s="1">
        <v>0</v>
      </c>
      <c r="SJ432" s="1">
        <v>0.25127940999999998</v>
      </c>
      <c r="SK432" s="1">
        <v>1.9014399</v>
      </c>
      <c r="SL432" s="1">
        <v>1.5952137</v>
      </c>
      <c r="SM432" s="1">
        <v>0.12227610999999999</v>
      </c>
      <c r="SN432" s="1">
        <v>0.17120001000000001</v>
      </c>
      <c r="SO432">
        <v>1.8200436</v>
      </c>
      <c r="SP432" s="1">
        <v>2.2909128999999999</v>
      </c>
      <c r="SQ432" s="1">
        <v>6.9941918999999997</v>
      </c>
      <c r="SR432" s="1">
        <v>0.12252752</v>
      </c>
      <c r="SS432" s="1">
        <v>0.17155232000000001</v>
      </c>
      <c r="ST432" s="1">
        <v>1.8347962</v>
      </c>
      <c r="SU432" s="1">
        <v>0.74881679999999995</v>
      </c>
      <c r="SV432" s="1">
        <v>3.7093918000000001</v>
      </c>
      <c r="SW432" s="1">
        <v>0.11477237</v>
      </c>
      <c r="SX432" s="1">
        <v>0.16069486999999999</v>
      </c>
      <c r="SY432">
        <v>1.7158865000000001</v>
      </c>
      <c r="SZ432">
        <v>1.4472100000000001</v>
      </c>
      <c r="TA432" s="1">
        <v>12.592859000000001</v>
      </c>
      <c r="TB432" s="1">
        <v>0.16810733999999999</v>
      </c>
      <c r="TC432">
        <v>0.23536939000000001</v>
      </c>
      <c r="TD432" s="1">
        <v>2.7682796000000001</v>
      </c>
      <c r="TE432">
        <v>1.8938234</v>
      </c>
      <c r="TF432" s="1">
        <v>8.4398932999999996</v>
      </c>
      <c r="TG432" s="1">
        <v>0.12629676000000001</v>
      </c>
      <c r="TH432" s="1">
        <v>0.1768303</v>
      </c>
      <c r="TI432">
        <v>1.8937531000000001</v>
      </c>
      <c r="TJ432" s="1">
        <v>1.2304926000000001E-2</v>
      </c>
      <c r="TK432" s="1">
        <v>18.548299</v>
      </c>
      <c r="TL432" s="1">
        <v>0.21672880999999999</v>
      </c>
      <c r="TM432">
        <v>0.24867465999999999</v>
      </c>
      <c r="TN432">
        <v>3.7564600000000001</v>
      </c>
      <c r="TO432">
        <v>1.2304926000000001E-2</v>
      </c>
      <c r="TP432">
        <v>3.5327928000000002</v>
      </c>
      <c r="TQ432" s="1">
        <v>0.21672880999999999</v>
      </c>
      <c r="TR432" s="1">
        <v>0.24867465999999999</v>
      </c>
      <c r="TS432">
        <v>3.7564600000000001</v>
      </c>
      <c r="TT432">
        <v>1.2304926000000001E-2</v>
      </c>
      <c r="TU432">
        <v>21.860606000000001</v>
      </c>
      <c r="TV432" s="1">
        <v>0.21672880999999999</v>
      </c>
      <c r="TW432" s="1">
        <v>0.24867465999999999</v>
      </c>
      <c r="TX432">
        <v>3.7564600000000001</v>
      </c>
      <c r="TY432" s="1">
        <v>2.2787094000000001E-2</v>
      </c>
      <c r="TZ432">
        <v>0.30545238000000002</v>
      </c>
      <c r="UA432" s="1">
        <v>0.31039541999999998</v>
      </c>
      <c r="UB432">
        <v>0.38339325000000002</v>
      </c>
      <c r="UC432">
        <v>2.1486673999999999</v>
      </c>
      <c r="UD432" s="1">
        <v>5.6341073999999998E-2</v>
      </c>
      <c r="UE432">
        <v>0.38229453000000002</v>
      </c>
      <c r="UF432">
        <v>0.54400928999999998</v>
      </c>
      <c r="UG432">
        <v>0.67226226</v>
      </c>
      <c r="UH432">
        <v>2.0220044000000001</v>
      </c>
      <c r="UI432">
        <v>0</v>
      </c>
      <c r="UJ432">
        <v>13.148273</v>
      </c>
      <c r="UK432">
        <v>7.0701402999999996E-2</v>
      </c>
      <c r="UL432">
        <v>0.41539337999999998</v>
      </c>
      <c r="UM432">
        <v>10.057356</v>
      </c>
      <c r="UN432">
        <v>36.367412000000002</v>
      </c>
      <c r="UO432">
        <v>6.3599221000000004</v>
      </c>
      <c r="UP432">
        <v>0.94556627000000004</v>
      </c>
      <c r="UQ432">
        <v>5.5393254000000001</v>
      </c>
      <c r="UR432">
        <v>2.5353542999999998</v>
      </c>
      <c r="US432">
        <v>3.290232</v>
      </c>
      <c r="UT432" s="1">
        <v>1.3938207</v>
      </c>
      <c r="UU432" s="1">
        <v>2.0583749999999998</v>
      </c>
      <c r="UV432">
        <v>0.52093171999999999</v>
      </c>
      <c r="UW432">
        <v>2.0583749999999998</v>
      </c>
      <c r="UX432">
        <v>2.0583749999999998</v>
      </c>
      <c r="UY432" s="1">
        <v>3.4404442</v>
      </c>
      <c r="UZ432" s="1">
        <v>0.64046272000000004</v>
      </c>
      <c r="VA432">
        <v>3.8412931000000001</v>
      </c>
      <c r="VB432">
        <v>1.7187344</v>
      </c>
      <c r="VC432">
        <v>3.290232</v>
      </c>
      <c r="VD432" s="1">
        <v>3.290232</v>
      </c>
      <c r="VE432" s="1">
        <v>9.2053565000000006</v>
      </c>
      <c r="VF432" s="1">
        <v>3.0235832</v>
      </c>
      <c r="VG432" s="1">
        <v>6.5066576999999999</v>
      </c>
      <c r="VH432">
        <v>22.362497999999999</v>
      </c>
      <c r="VI432" s="1">
        <v>3.385643</v>
      </c>
      <c r="VJ432">
        <v>23.405951000000002</v>
      </c>
      <c r="VK432" s="1">
        <v>6.2356068999999996</v>
      </c>
      <c r="VL432" s="1">
        <v>63.763682000000003</v>
      </c>
      <c r="VM432" s="1">
        <v>15.090458999999999</v>
      </c>
      <c r="VN432" s="1">
        <v>60.357669000000001</v>
      </c>
      <c r="VO432" s="1">
        <v>14.234116</v>
      </c>
      <c r="VP432" s="1">
        <v>15.384465000000001</v>
      </c>
      <c r="VQ432" s="1">
        <v>0</v>
      </c>
      <c r="VR432" s="1">
        <v>3.0180916999999998</v>
      </c>
      <c r="VS432" s="1">
        <v>1.1206598000000001</v>
      </c>
      <c r="VT432">
        <v>14.703720000000001</v>
      </c>
      <c r="VU432" s="1">
        <v>0</v>
      </c>
      <c r="VV432">
        <v>2.8468594</v>
      </c>
      <c r="VW432" s="1">
        <v>1.1206598000000001</v>
      </c>
      <c r="VX432" s="1">
        <v>3.385643</v>
      </c>
      <c r="VY432" s="1">
        <v>23.405951000000002</v>
      </c>
      <c r="VZ432" s="1">
        <v>6.3201812999999998</v>
      </c>
      <c r="WA432" s="1">
        <v>15.384465000000001</v>
      </c>
      <c r="WB432" s="1">
        <v>0</v>
      </c>
      <c r="WC432" s="1">
        <v>3.0180916999999998</v>
      </c>
      <c r="WD432" s="1">
        <v>7.4012916000000004</v>
      </c>
      <c r="WE432" s="1">
        <v>14.703720000000001</v>
      </c>
      <c r="WF432">
        <v>0</v>
      </c>
      <c r="WG432" s="1">
        <v>2.8468594</v>
      </c>
      <c r="WH432" s="1">
        <v>7.4012916000000004</v>
      </c>
      <c r="WI432" s="1">
        <v>15.384465000000001</v>
      </c>
      <c r="WJ432" s="1">
        <v>0</v>
      </c>
      <c r="WK432">
        <v>14.703720000000001</v>
      </c>
      <c r="WL432">
        <v>0</v>
      </c>
      <c r="WM432" s="1">
        <v>56.980012000000002</v>
      </c>
      <c r="WN432" s="1">
        <v>10.680694000000001</v>
      </c>
      <c r="WO432">
        <v>8.5492771999999995E-2</v>
      </c>
      <c r="WP432">
        <v>1.7098546999999999</v>
      </c>
      <c r="WQ432">
        <v>0</v>
      </c>
      <c r="WR432" s="1">
        <v>8.1364650999999996E-2</v>
      </c>
      <c r="WS432" s="1">
        <v>0.60816822000000004</v>
      </c>
      <c r="WT432">
        <v>7.6097884000000005E-2</v>
      </c>
      <c r="WU432">
        <v>0.37221733000000001</v>
      </c>
      <c r="WV432">
        <v>2.7289750000000002</v>
      </c>
      <c r="WW432" s="1">
        <v>41.872253999999998</v>
      </c>
      <c r="WX432" s="1">
        <v>8.2714599999999994</v>
      </c>
      <c r="WY432">
        <v>2.0382153999999999</v>
      </c>
      <c r="WZ432">
        <v>2.9901422000000002</v>
      </c>
      <c r="XA432">
        <v>0.38410087999999998</v>
      </c>
      <c r="XB432" s="1">
        <v>0.1879218</v>
      </c>
      <c r="XC432" s="1">
        <v>6.1482771999999999</v>
      </c>
      <c r="XD432">
        <v>0.52773771000000003</v>
      </c>
      <c r="XE432">
        <v>0.61419025999999999</v>
      </c>
      <c r="XF432">
        <v>9.4742402999999999</v>
      </c>
      <c r="XG432">
        <v>2.2761122</v>
      </c>
      <c r="XH432">
        <v>0.39725718999999998</v>
      </c>
      <c r="XI432">
        <v>9.6104063E-4</v>
      </c>
      <c r="XJ432">
        <v>5.5712003000000003E-2</v>
      </c>
      <c r="XK432" s="1">
        <v>0.45801204000000001</v>
      </c>
      <c r="XL432" s="1">
        <v>2.1019166999999999</v>
      </c>
      <c r="XM432">
        <v>0.36685551</v>
      </c>
      <c r="XN432">
        <v>1.7469917999999999E-4</v>
      </c>
      <c r="XO432">
        <v>3.0523398E-2</v>
      </c>
      <c r="XP432">
        <v>0.26023203</v>
      </c>
      <c r="XQ432">
        <v>0.73570199999999997</v>
      </c>
      <c r="XR432">
        <v>6.5275748</v>
      </c>
      <c r="XS432">
        <v>0.66814872999999997</v>
      </c>
      <c r="XT432">
        <v>1.2391996000000001</v>
      </c>
      <c r="XU432">
        <v>2.3367909</v>
      </c>
      <c r="XV432">
        <v>0.26304408000000001</v>
      </c>
      <c r="XW432">
        <v>12.377129999999999</v>
      </c>
      <c r="XX432">
        <v>4.0529777999999999</v>
      </c>
      <c r="XY432" s="1">
        <v>1.7372497</v>
      </c>
      <c r="XZ432" s="1">
        <v>12.377129999999999</v>
      </c>
      <c r="YA432">
        <v>4.0529777999999999</v>
      </c>
      <c r="YB432">
        <v>0.15228786999999999</v>
      </c>
      <c r="YC432">
        <v>1.0057708000000001</v>
      </c>
      <c r="YD432" s="1">
        <v>12.377129999999999</v>
      </c>
      <c r="YE432" s="1">
        <v>0.81375410000000004</v>
      </c>
      <c r="YF432">
        <v>4.8041584000000004</v>
      </c>
      <c r="YG432">
        <v>0.27910342999999999</v>
      </c>
      <c r="YH432">
        <v>1.3955171000000001E-2</v>
      </c>
      <c r="YI432">
        <v>55.824798000000001</v>
      </c>
      <c r="YJ432">
        <v>392.92809999999997</v>
      </c>
      <c r="YK432">
        <v>2.5245321999999999</v>
      </c>
      <c r="YL432" s="1">
        <v>0.14839899000000001</v>
      </c>
      <c r="YM432">
        <v>7.4199497000000001E-3</v>
      </c>
      <c r="YN432">
        <v>10.625707</v>
      </c>
      <c r="YO432">
        <v>71.193978999999999</v>
      </c>
      <c r="YP432">
        <v>0.77212678000000001</v>
      </c>
      <c r="YQ432">
        <v>4.4857334999999998E-2</v>
      </c>
      <c r="YR432" s="1">
        <v>2.2428666999999998E-3</v>
      </c>
      <c r="YS432">
        <v>8.9725107000000008</v>
      </c>
      <c r="YT432">
        <v>63.153154999999998</v>
      </c>
      <c r="YU432">
        <v>0.77212678000000001</v>
      </c>
      <c r="YV432">
        <v>4.3998870000000002E-2</v>
      </c>
      <c r="YW432">
        <v>2.1999434999999999E-3</v>
      </c>
      <c r="YX432">
        <v>22.920487999999999</v>
      </c>
      <c r="YY432" s="1">
        <v>161.32767000000001</v>
      </c>
      <c r="YZ432" s="1">
        <v>0.77212678000000001</v>
      </c>
      <c r="ZA432" s="1">
        <v>0.14116005000000001</v>
      </c>
      <c r="ZB432">
        <v>7.0580026999999997E-3</v>
      </c>
      <c r="ZC432">
        <v>7.1440998000000002</v>
      </c>
      <c r="ZD432">
        <v>50.283892999999999</v>
      </c>
      <c r="ZE432" s="1">
        <v>0.77212678000000001</v>
      </c>
      <c r="ZF432" s="1">
        <v>9.1431855000000006E-2</v>
      </c>
      <c r="ZG432">
        <v>4.5714774999999997E-3</v>
      </c>
      <c r="ZH432">
        <v>14.846164</v>
      </c>
      <c r="ZI432">
        <v>104.49881000000001</v>
      </c>
      <c r="ZJ432">
        <v>6.5280338999999996</v>
      </c>
      <c r="ZK432" s="1">
        <v>0.18870893</v>
      </c>
      <c r="ZL432">
        <v>9.4354464999999998E-3</v>
      </c>
      <c r="ZM432">
        <v>14.403308000000001</v>
      </c>
      <c r="ZN432">
        <v>89.565931000000006</v>
      </c>
      <c r="ZO432">
        <v>6.5280338999999996</v>
      </c>
      <c r="ZP432">
        <v>0.26912792000000002</v>
      </c>
      <c r="ZQ432">
        <v>1.3456396000000001E-2</v>
      </c>
      <c r="ZR432">
        <v>13.095154000000001</v>
      </c>
      <c r="ZS432" s="1">
        <v>81.431906999999995</v>
      </c>
      <c r="ZT432">
        <v>6.5280338999999996</v>
      </c>
      <c r="ZU432" s="1">
        <v>0.17156972000000001</v>
      </c>
      <c r="ZV432" s="1">
        <v>8.5784859999999998E-3</v>
      </c>
      <c r="ZW432" s="1">
        <v>20.541484000000001</v>
      </c>
      <c r="ZX432" s="1">
        <v>127.73560999999999</v>
      </c>
      <c r="ZY432" s="1">
        <v>1882.5676000000001</v>
      </c>
      <c r="ZZ432" s="1">
        <v>94.128382000000002</v>
      </c>
      <c r="AAA432" s="1">
        <v>65785.256999999998</v>
      </c>
      <c r="AAB432" s="1">
        <v>347249.75</v>
      </c>
      <c r="AAC432" s="1">
        <v>2191.4394000000002</v>
      </c>
      <c r="AAD432" s="1">
        <v>109.57196999999999</v>
      </c>
      <c r="AAE432" s="1">
        <v>94436.959000000003</v>
      </c>
      <c r="AAF432">
        <v>508366.96</v>
      </c>
      <c r="AAG432">
        <v>1882.5676000000001</v>
      </c>
      <c r="AAH432">
        <v>94.128382000000002</v>
      </c>
      <c r="AAI432">
        <v>51770.483</v>
      </c>
      <c r="AAJ432">
        <v>271560.28000000003</v>
      </c>
      <c r="AAK432">
        <v>399.04707000000002</v>
      </c>
      <c r="AAL432">
        <v>57.117641999999996</v>
      </c>
      <c r="AAM432">
        <v>1.8708935999999999E-2</v>
      </c>
      <c r="AAN432">
        <v>0.37417871000000003</v>
      </c>
      <c r="AAO432" s="1">
        <v>6.2455733999999996</v>
      </c>
      <c r="AAP432">
        <v>539.34001000000001</v>
      </c>
      <c r="AAQ432" s="1">
        <v>86.733986999999999</v>
      </c>
      <c r="AAR432" s="1">
        <v>5.6815391E-2</v>
      </c>
      <c r="AAS432">
        <v>1.1363068999999999</v>
      </c>
      <c r="AAT432" s="1">
        <v>39.310124999999999</v>
      </c>
      <c r="AAU432">
        <v>3.2468865</v>
      </c>
      <c r="AAV432">
        <v>17.619826</v>
      </c>
      <c r="AAW432">
        <v>7.1200799000000004</v>
      </c>
      <c r="AAX432">
        <v>666.57723999999996</v>
      </c>
      <c r="AAY432">
        <v>453.85010999999997</v>
      </c>
      <c r="AAZ432">
        <v>462.80317000000002</v>
      </c>
      <c r="ABA432">
        <v>154.98527999999999</v>
      </c>
      <c r="ABB432">
        <v>101.33768000000001</v>
      </c>
      <c r="ABC432">
        <v>110.69542</v>
      </c>
      <c r="ABD432">
        <v>120.21311</v>
      </c>
      <c r="ABE432">
        <v>58.348337999999998</v>
      </c>
      <c r="ABF432">
        <v>185.06648999999999</v>
      </c>
      <c r="ABG432">
        <v>72.944892999999993</v>
      </c>
      <c r="ABH432">
        <v>84.500037000000006</v>
      </c>
      <c r="ABI432">
        <v>3.3565377999999999</v>
      </c>
      <c r="ABJ432">
        <v>9.6498437999999993</v>
      </c>
      <c r="ABK432">
        <v>27.196342999999999</v>
      </c>
      <c r="ABL432">
        <v>7.8228492999999997</v>
      </c>
      <c r="ABM432">
        <v>29.947824000000001</v>
      </c>
      <c r="ABN432">
        <v>3.4861526</v>
      </c>
      <c r="ABO432">
        <v>5.0566393999999999</v>
      </c>
      <c r="ABP432">
        <v>5.4491788999999997</v>
      </c>
      <c r="ABQ432">
        <v>7.6274360999999997</v>
      </c>
      <c r="ABR432">
        <v>8.8050546000000001</v>
      </c>
      <c r="ABS432">
        <v>325307.46000000002</v>
      </c>
      <c r="ABT432">
        <v>22.770924999999998</v>
      </c>
      <c r="ABU432">
        <v>22.783068</v>
      </c>
      <c r="ABV432">
        <v>3.4386920000000001</v>
      </c>
      <c r="ABW432">
        <v>9.6667372</v>
      </c>
      <c r="ABX432">
        <v>5.5567969000000002</v>
      </c>
      <c r="ABY432">
        <v>15.758986</v>
      </c>
      <c r="ABZ432">
        <v>10.935838</v>
      </c>
      <c r="ACA432">
        <v>4.8081709999999998</v>
      </c>
      <c r="ACB432">
        <v>4.3400178</v>
      </c>
      <c r="ACC432">
        <v>5.6101732999999996</v>
      </c>
      <c r="ACD432">
        <v>11.413981</v>
      </c>
      <c r="ACE432">
        <v>6.4495623000000002</v>
      </c>
      <c r="ACF432">
        <v>17.211825999999999</v>
      </c>
      <c r="ACG432">
        <v>12.530597</v>
      </c>
      <c r="ACH432">
        <v>22.782467</v>
      </c>
      <c r="ACI432">
        <v>7.7669611999999999</v>
      </c>
      <c r="ACJ432">
        <v>26.094774999999998</v>
      </c>
      <c r="ACK432">
        <v>3.1706956000000002</v>
      </c>
      <c r="ACL432">
        <v>3.6769115999999999</v>
      </c>
      <c r="ACM432">
        <v>23.691724000000001</v>
      </c>
      <c r="ACN432">
        <v>51.747579999999999</v>
      </c>
      <c r="ACO432">
        <v>36.576791</v>
      </c>
      <c r="ACP432">
        <v>8.7797970000000003</v>
      </c>
      <c r="ACQ432">
        <v>11.699309</v>
      </c>
      <c r="ACR432">
        <v>44.388326999999997</v>
      </c>
      <c r="ACS432">
        <v>111.88133999999999</v>
      </c>
      <c r="ACT432">
        <v>107.61899</v>
      </c>
      <c r="ACU432">
        <v>52.634991999999997</v>
      </c>
      <c r="ACV432">
        <v>51.783014000000001</v>
      </c>
      <c r="ACW432">
        <v>58.915624000000001</v>
      </c>
      <c r="ACX432">
        <v>58.063645999999999</v>
      </c>
      <c r="ACY432">
        <v>605104.93000000005</v>
      </c>
      <c r="ACZ432">
        <v>69.456602000000004</v>
      </c>
      <c r="ADA432">
        <v>415011.7</v>
      </c>
      <c r="ADB432">
        <v>3.8668231</v>
      </c>
      <c r="ADC432">
        <v>55.556173000000001</v>
      </c>
      <c r="ADD432">
        <v>16.952366999999999</v>
      </c>
      <c r="ADE432">
        <v>3.1880544999999998</v>
      </c>
      <c r="ADF432">
        <v>2.7597024000000001</v>
      </c>
      <c r="ADG432">
        <v>11.507415999999999</v>
      </c>
      <c r="ADH432">
        <v>16.693152000000001</v>
      </c>
      <c r="ADI432">
        <v>18.167356999999999</v>
      </c>
      <c r="ADJ432">
        <v>13.343171999999999</v>
      </c>
      <c r="ADK432">
        <v>14.196655</v>
      </c>
    </row>
    <row r="433" spans="2:791">
      <c r="B433" t="s">
        <v>485</v>
      </c>
      <c r="C433" t="s">
        <v>51</v>
      </c>
      <c r="D433">
        <v>2.751603E-2</v>
      </c>
      <c r="E433">
        <v>2.7593814000000001E-2</v>
      </c>
      <c r="F433">
        <v>0.11235298000000001</v>
      </c>
      <c r="G433">
        <v>0.10942012</v>
      </c>
      <c r="H433">
        <v>0</v>
      </c>
      <c r="I433">
        <v>2.4257910000000001E-2</v>
      </c>
      <c r="J433">
        <v>6.6613516E-4</v>
      </c>
      <c r="K433">
        <v>2.5919851999999998E-3</v>
      </c>
      <c r="L433">
        <v>0</v>
      </c>
      <c r="M433">
        <v>2.4257910000000001E-2</v>
      </c>
      <c r="N433">
        <v>6.6613516E-4</v>
      </c>
      <c r="O433">
        <v>2.6697688000000002E-3</v>
      </c>
      <c r="P433">
        <v>0</v>
      </c>
      <c r="Q433">
        <v>9.8357498000000002E-2</v>
      </c>
      <c r="R433">
        <v>2.3430072999999999E-3</v>
      </c>
      <c r="S433">
        <v>1.1652476E-2</v>
      </c>
      <c r="T433">
        <v>0</v>
      </c>
      <c r="U433">
        <v>9.5492937999999999E-2</v>
      </c>
      <c r="V433">
        <v>2.2747090000000002E-3</v>
      </c>
      <c r="W433">
        <v>1.1652476E-2</v>
      </c>
      <c r="X433">
        <v>0</v>
      </c>
      <c r="Y433">
        <v>0.33842276999999998</v>
      </c>
      <c r="Z433">
        <v>2.3496091E-2</v>
      </c>
      <c r="AA433">
        <v>1.523291</v>
      </c>
      <c r="AB433">
        <v>0.12161212</v>
      </c>
      <c r="AC433">
        <v>0</v>
      </c>
      <c r="AD433">
        <v>3.2211021999999999E-2</v>
      </c>
      <c r="AE433">
        <v>1.7101149999999999E-3</v>
      </c>
      <c r="AF433">
        <v>2.5526476999999999E-2</v>
      </c>
      <c r="AG433">
        <v>1.165598E-2</v>
      </c>
      <c r="AH433">
        <v>0</v>
      </c>
      <c r="AI433">
        <v>3.1865498999999999E-2</v>
      </c>
      <c r="AJ433">
        <v>1.7101149999999999E-3</v>
      </c>
      <c r="AK433">
        <v>2.5526476999999999E-2</v>
      </c>
      <c r="AL433">
        <v>1.165598E-2</v>
      </c>
      <c r="AM433">
        <v>0</v>
      </c>
      <c r="AN433">
        <v>3.1887626000000002E-2</v>
      </c>
      <c r="AO433">
        <v>1.7101149999999999E-3</v>
      </c>
      <c r="AP433">
        <v>2.5526476999999999E-2</v>
      </c>
      <c r="AQ433">
        <v>1.165598E-2</v>
      </c>
      <c r="AR433">
        <v>0</v>
      </c>
      <c r="AS433">
        <v>3.1187220000000002E-2</v>
      </c>
      <c r="AT433">
        <v>1.7101149999999999E-3</v>
      </c>
      <c r="AU433">
        <v>2.5526476999999999E-2</v>
      </c>
      <c r="AV433">
        <v>1.165598E-2</v>
      </c>
      <c r="AW433">
        <v>0</v>
      </c>
      <c r="AX433">
        <v>3.1802480000000001E-2</v>
      </c>
      <c r="AY433">
        <v>1.7101116E-3</v>
      </c>
      <c r="AZ433">
        <v>2.5526426000000001E-2</v>
      </c>
      <c r="BA433">
        <v>1.1655957E-2</v>
      </c>
      <c r="BB433">
        <v>0</v>
      </c>
      <c r="BC433">
        <v>9.4610142999999994E-2</v>
      </c>
      <c r="BD433">
        <v>8.6593142000000005E-3</v>
      </c>
      <c r="BE433">
        <v>0.14597605</v>
      </c>
      <c r="BF433">
        <v>3.9146458000000002E-2</v>
      </c>
      <c r="BG433">
        <v>0</v>
      </c>
      <c r="BH433">
        <v>9.3239968000000006E-2</v>
      </c>
      <c r="BI433">
        <v>8.6593142000000005E-3</v>
      </c>
      <c r="BJ433">
        <v>0.14597605</v>
      </c>
      <c r="BK433">
        <v>3.9146458000000002E-2</v>
      </c>
      <c r="BL433">
        <v>0</v>
      </c>
      <c r="BM433">
        <v>9.3018696999999997E-2</v>
      </c>
      <c r="BN433">
        <v>8.6593142000000005E-3</v>
      </c>
      <c r="BO433">
        <v>0.14597605</v>
      </c>
      <c r="BP433">
        <v>3.9146458000000002E-2</v>
      </c>
      <c r="BQ433">
        <v>0</v>
      </c>
      <c r="BR433">
        <v>9.3274009000000005E-2</v>
      </c>
      <c r="BS433">
        <v>8.6593142000000005E-3</v>
      </c>
      <c r="BT433">
        <v>0.14597605</v>
      </c>
      <c r="BU433">
        <v>3.9146458000000002E-2</v>
      </c>
      <c r="BV433">
        <v>0</v>
      </c>
      <c r="BW433">
        <v>9.3360754000000004E-2</v>
      </c>
      <c r="BX433">
        <v>8.6593143000000001E-3</v>
      </c>
      <c r="BY433">
        <v>0.14597605</v>
      </c>
      <c r="BZ433">
        <v>3.9146458000000002E-2</v>
      </c>
      <c r="CA433">
        <v>0</v>
      </c>
      <c r="CB433">
        <v>1.9927106999999999E-2</v>
      </c>
      <c r="CC433">
        <v>1.1141219999999999E-3</v>
      </c>
      <c r="CD433">
        <v>1.3169553000000001E-2</v>
      </c>
      <c r="CE433">
        <v>9.0486739E-3</v>
      </c>
      <c r="CF433">
        <v>0</v>
      </c>
      <c r="CG433">
        <v>1.9282019000000001E-2</v>
      </c>
      <c r="CH433">
        <v>1.1141219999999999E-3</v>
      </c>
      <c r="CI433">
        <v>1.3169553000000001E-2</v>
      </c>
      <c r="CJ433">
        <v>9.0486739E-3</v>
      </c>
      <c r="CK433">
        <v>0</v>
      </c>
      <c r="CL433">
        <v>1.9261594E-2</v>
      </c>
      <c r="CM433">
        <v>1.1141219999999999E-3</v>
      </c>
      <c r="CN433">
        <v>1.3169553000000001E-2</v>
      </c>
      <c r="CO433">
        <v>9.0486739E-3</v>
      </c>
      <c r="CP433">
        <v>0</v>
      </c>
      <c r="CQ433">
        <v>1.9365420000000001E-2</v>
      </c>
      <c r="CR433">
        <v>1.1141219999999999E-3</v>
      </c>
      <c r="CS433">
        <v>1.3169553000000001E-2</v>
      </c>
      <c r="CT433">
        <v>9.0486739E-3</v>
      </c>
      <c r="CU433">
        <v>0</v>
      </c>
      <c r="CV433">
        <v>1.9320806999999999E-2</v>
      </c>
      <c r="CW433">
        <v>1.1141275999999999E-3</v>
      </c>
      <c r="CX433">
        <v>1.3169619E-2</v>
      </c>
      <c r="CY433">
        <v>9.0487191999999994E-3</v>
      </c>
      <c r="CZ433">
        <v>0</v>
      </c>
      <c r="DA433">
        <v>1.5568079E-2</v>
      </c>
      <c r="DB433">
        <v>1.0145146E-3</v>
      </c>
      <c r="DC433">
        <v>1.0424513999999999E-2</v>
      </c>
      <c r="DD433">
        <v>8.2589473999999993E-3</v>
      </c>
      <c r="DE433">
        <v>0</v>
      </c>
      <c r="DF433">
        <v>1.5056603999999999E-2</v>
      </c>
      <c r="DG433">
        <v>1.0145146E-3</v>
      </c>
      <c r="DH433">
        <v>1.0424513999999999E-2</v>
      </c>
      <c r="DI433">
        <v>8.2589473999999993E-3</v>
      </c>
      <c r="DJ433">
        <v>0</v>
      </c>
      <c r="DK433">
        <v>1.4994478E-2</v>
      </c>
      <c r="DL433">
        <v>1.0145146E-3</v>
      </c>
      <c r="DM433">
        <v>1.0424513999999999E-2</v>
      </c>
      <c r="DN433">
        <v>8.2589473999999993E-3</v>
      </c>
      <c r="DO433">
        <v>0</v>
      </c>
      <c r="DP433">
        <v>1.5228514E-2</v>
      </c>
      <c r="DQ433">
        <v>1.0145146E-3</v>
      </c>
      <c r="DR433">
        <v>1.0424513999999999E-2</v>
      </c>
      <c r="DS433">
        <v>8.2589473999999993E-3</v>
      </c>
      <c r="DT433">
        <v>0</v>
      </c>
      <c r="DU433">
        <v>1.5051498E-2</v>
      </c>
      <c r="DV433">
        <v>9.4599085000000003E-4</v>
      </c>
      <c r="DW433">
        <v>8.6398776E-3</v>
      </c>
      <c r="DX433">
        <v>7.7321480999999999E-3</v>
      </c>
      <c r="DY433">
        <v>0</v>
      </c>
      <c r="DZ433">
        <v>1.4774908999999999E-2</v>
      </c>
      <c r="EA433">
        <v>6.9920759E-4</v>
      </c>
      <c r="EB433">
        <v>8.2647328000000006E-3</v>
      </c>
      <c r="EC433">
        <v>7.7321480999999999E-3</v>
      </c>
      <c r="ED433">
        <v>0</v>
      </c>
      <c r="EE433">
        <v>1.4866822E-2</v>
      </c>
      <c r="EF433">
        <v>6.9920759E-4</v>
      </c>
      <c r="EG433">
        <v>8.2647328000000006E-3</v>
      </c>
      <c r="EH433">
        <v>7.7321480999999999E-3</v>
      </c>
      <c r="EI433">
        <v>0</v>
      </c>
      <c r="EJ433">
        <v>1.531532E-2</v>
      </c>
      <c r="EK433">
        <v>6.9920759E-4</v>
      </c>
      <c r="EL433">
        <v>8.2647328000000006E-3</v>
      </c>
      <c r="EM433">
        <v>7.7321480999999999E-3</v>
      </c>
      <c r="EN433">
        <v>0</v>
      </c>
      <c r="EO433">
        <v>4.0913759000000001E-2</v>
      </c>
      <c r="EP433">
        <v>2.5931881999999998E-3</v>
      </c>
      <c r="EQ433">
        <v>4.3715579999999997E-2</v>
      </c>
      <c r="ER433">
        <v>1.6034425000000001E-2</v>
      </c>
      <c r="ES433">
        <v>0</v>
      </c>
      <c r="ET433">
        <v>4.0281435999999997E-2</v>
      </c>
      <c r="EU433">
        <v>2.5931881999999998E-3</v>
      </c>
      <c r="EV433">
        <v>4.3715579999999997E-2</v>
      </c>
      <c r="EW433">
        <v>1.6034425000000001E-2</v>
      </c>
      <c r="EX433">
        <v>0</v>
      </c>
      <c r="EY433">
        <v>4.0255905000000002E-2</v>
      </c>
      <c r="EZ433">
        <v>2.5931881999999998E-3</v>
      </c>
      <c r="FA433">
        <v>4.3715579999999997E-2</v>
      </c>
      <c r="FB433">
        <v>1.6034425000000001E-2</v>
      </c>
      <c r="FC433">
        <v>0</v>
      </c>
      <c r="FD433">
        <v>4.0175906999999997E-2</v>
      </c>
      <c r="FE433">
        <v>2.5931881999999998E-3</v>
      </c>
      <c r="FF433">
        <v>4.3715579999999997E-2</v>
      </c>
      <c r="FG433">
        <v>1.6034425000000001E-2</v>
      </c>
      <c r="FH433">
        <v>0</v>
      </c>
      <c r="FI433">
        <v>4.0387341E-2</v>
      </c>
      <c r="FJ433">
        <v>2.5932063999999999E-3</v>
      </c>
      <c r="FK433">
        <v>4.3715886000000002E-2</v>
      </c>
      <c r="FL433">
        <v>1.6034537000000001E-2</v>
      </c>
      <c r="FM433">
        <v>0</v>
      </c>
      <c r="FN433">
        <v>2.4277487E-2</v>
      </c>
      <c r="FO433">
        <v>1.3766360999999999E-3</v>
      </c>
      <c r="FP433">
        <v>1.8544463000000001E-2</v>
      </c>
      <c r="FQ433">
        <v>1.0205502999999999E-2</v>
      </c>
      <c r="FR433">
        <v>0</v>
      </c>
      <c r="FS433">
        <v>8.6001805000000001E-2</v>
      </c>
      <c r="FT433">
        <v>1.6994268E-3</v>
      </c>
      <c r="FU433">
        <v>2.4881986999999999E-3</v>
      </c>
      <c r="FV433">
        <v>1.6237834E-2</v>
      </c>
      <c r="FW433">
        <v>0</v>
      </c>
      <c r="FX433">
        <v>1.1024569E-2</v>
      </c>
      <c r="FY433">
        <v>7.6543909999999995E-4</v>
      </c>
      <c r="FZ433">
        <v>4.9623581E-2</v>
      </c>
      <c r="GA433">
        <v>4.0868294000000003E-3</v>
      </c>
      <c r="GB433">
        <v>0</v>
      </c>
      <c r="GC433">
        <v>3.4852434000000002E-2</v>
      </c>
      <c r="GD433">
        <v>2.8334197999999998E-4</v>
      </c>
      <c r="GE433">
        <v>9.1725872000000003E-3</v>
      </c>
      <c r="GF433">
        <v>2.1591724999999999E-2</v>
      </c>
      <c r="GG433">
        <v>0</v>
      </c>
      <c r="GH433">
        <v>3.6308996000000003E-2</v>
      </c>
      <c r="GI433">
        <v>2.8334197999999998E-4</v>
      </c>
      <c r="GJ433">
        <v>9.1725872000000003E-3</v>
      </c>
      <c r="GK433">
        <v>2.1591724999999999E-2</v>
      </c>
      <c r="GL433">
        <v>0</v>
      </c>
      <c r="GM433">
        <v>3.5074890999999997E-2</v>
      </c>
      <c r="GN433">
        <v>2.8334197999999998E-4</v>
      </c>
      <c r="GO433">
        <v>9.1725872000000003E-3</v>
      </c>
      <c r="GP433">
        <v>2.1591724999999999E-2</v>
      </c>
      <c r="GQ433">
        <v>0</v>
      </c>
      <c r="GR433">
        <v>3.4687357000000002E-2</v>
      </c>
      <c r="GS433">
        <v>2.8334197999999998E-4</v>
      </c>
      <c r="GT433">
        <v>9.1725872000000003E-3</v>
      </c>
      <c r="GU433">
        <v>2.1591724999999999E-2</v>
      </c>
      <c r="GV433">
        <v>0</v>
      </c>
      <c r="GW433">
        <v>3.5201747999999998E-2</v>
      </c>
      <c r="GX433">
        <v>2.8334197999999998E-4</v>
      </c>
      <c r="GY433">
        <v>9.1725872000000003E-3</v>
      </c>
      <c r="GZ433">
        <v>2.1591724999999999E-2</v>
      </c>
      <c r="HA433">
        <v>0</v>
      </c>
      <c r="HB433">
        <v>3.6405216999999997E-2</v>
      </c>
      <c r="HC433">
        <v>2.8334197999999998E-4</v>
      </c>
      <c r="HD433">
        <v>9.1725872000000003E-3</v>
      </c>
      <c r="HE433">
        <v>2.1591724999999999E-2</v>
      </c>
      <c r="HF433">
        <v>0</v>
      </c>
      <c r="HG433">
        <v>3.2141463000000002E-2</v>
      </c>
      <c r="HH433">
        <v>2.3182235999999999E-4</v>
      </c>
      <c r="HI433">
        <v>7.5048440000000001E-3</v>
      </c>
      <c r="HJ433">
        <v>2.1473840000000001E-2</v>
      </c>
      <c r="HK433">
        <v>0</v>
      </c>
      <c r="HL433">
        <v>2.8200802000000001E-2</v>
      </c>
      <c r="HM433">
        <v>2.3182235999999999E-4</v>
      </c>
      <c r="HN433">
        <v>7.5048440000000001E-3</v>
      </c>
      <c r="HO433">
        <v>2.1473840000000001E-2</v>
      </c>
      <c r="HP433">
        <v>0</v>
      </c>
      <c r="HQ433">
        <v>3.2836199000000003E-2</v>
      </c>
      <c r="HR433">
        <v>2.3182235999999999E-4</v>
      </c>
      <c r="HS433">
        <v>7.5048440000000001E-3</v>
      </c>
      <c r="HT433">
        <v>2.1473840000000001E-2</v>
      </c>
      <c r="HU433">
        <v>0</v>
      </c>
      <c r="HV433">
        <v>3.2463672999999998E-2</v>
      </c>
      <c r="HW433">
        <v>2.3182235999999999E-4</v>
      </c>
      <c r="HX433">
        <v>7.5048440000000001E-3</v>
      </c>
      <c r="HY433">
        <v>2.1473840000000001E-2</v>
      </c>
      <c r="HZ433">
        <v>0</v>
      </c>
      <c r="IA433">
        <v>3.2225555000000003E-2</v>
      </c>
      <c r="IB433">
        <v>2.3182258999999999E-4</v>
      </c>
      <c r="IC433">
        <v>7.5048514999999996E-3</v>
      </c>
      <c r="ID433">
        <v>2.1473862E-2</v>
      </c>
      <c r="IE433">
        <v>0</v>
      </c>
      <c r="IF433">
        <v>3.4114443000000001E-2</v>
      </c>
      <c r="IG433">
        <v>2.3182235999999999E-4</v>
      </c>
      <c r="IH433">
        <v>7.5048440000000001E-3</v>
      </c>
      <c r="II433">
        <v>2.1473840000000001E-2</v>
      </c>
      <c r="IJ433">
        <v>0</v>
      </c>
      <c r="IK433">
        <v>3.4115459000000001E-2</v>
      </c>
      <c r="IL433">
        <v>2.6454024999999999E-4</v>
      </c>
      <c r="IM433">
        <v>8.5639558999999997E-3</v>
      </c>
      <c r="IN433">
        <v>2.1548558999999998E-2</v>
      </c>
      <c r="IO433">
        <v>0</v>
      </c>
      <c r="IP433">
        <v>0.34780656999999998</v>
      </c>
      <c r="IQ433">
        <v>2.0819202000000002E-3</v>
      </c>
      <c r="IR433">
        <v>3.3500969999999998E-3</v>
      </c>
      <c r="IS433">
        <v>1.5333253E-2</v>
      </c>
      <c r="IT433">
        <v>0</v>
      </c>
      <c r="IU433">
        <v>4.198615E-2</v>
      </c>
      <c r="IV433">
        <v>1.4920490000000001E-3</v>
      </c>
      <c r="IW433">
        <v>0.41175138</v>
      </c>
      <c r="IX433">
        <v>2.6139257999999999E-2</v>
      </c>
      <c r="IY433">
        <v>0.24118618</v>
      </c>
      <c r="IZ433">
        <v>4.0292005999999998E-2</v>
      </c>
      <c r="JA433">
        <v>6.6914830000000005E-4</v>
      </c>
      <c r="JB433">
        <v>4.4760462999999997E-3</v>
      </c>
      <c r="JC433">
        <v>1.6744864000000002E-2</v>
      </c>
      <c r="JD433">
        <v>0</v>
      </c>
      <c r="JE433">
        <v>4.9249977E-2</v>
      </c>
      <c r="JF433">
        <v>1.4093172000000001E-3</v>
      </c>
      <c r="JG433">
        <v>0.40975305000000001</v>
      </c>
      <c r="JH433">
        <v>2.5855087999999998E-2</v>
      </c>
      <c r="JI433">
        <v>0</v>
      </c>
      <c r="JJ433">
        <v>3.9208275000000001E-2</v>
      </c>
      <c r="JK433">
        <v>1.3737821999999999E-3</v>
      </c>
      <c r="JL433">
        <v>0.40950366999999999</v>
      </c>
      <c r="JM433">
        <v>2.5733016000000001E-2</v>
      </c>
      <c r="JN433">
        <v>0</v>
      </c>
      <c r="JO433">
        <v>3.9440608000000002E-2</v>
      </c>
      <c r="JP433">
        <v>1.3737821999999999E-3</v>
      </c>
      <c r="JQ433">
        <v>0.40950366999999999</v>
      </c>
      <c r="JR433">
        <v>2.5733016000000001E-2</v>
      </c>
      <c r="JS433">
        <v>0</v>
      </c>
      <c r="JT433">
        <v>3.6511328000000003E-2</v>
      </c>
      <c r="JU433">
        <v>1.3737821999999999E-3</v>
      </c>
      <c r="JV433">
        <v>0.40950366999999999</v>
      </c>
      <c r="JW433">
        <v>2.5733016000000001E-2</v>
      </c>
      <c r="JX433">
        <v>0</v>
      </c>
      <c r="JY433">
        <v>3.4621168000000001E-2</v>
      </c>
      <c r="JZ433">
        <v>1.3737821999999999E-3</v>
      </c>
      <c r="KA433">
        <v>0.40950366999999999</v>
      </c>
      <c r="KB433">
        <v>2.5733016000000001E-2</v>
      </c>
      <c r="KC433">
        <v>0</v>
      </c>
      <c r="KD433">
        <v>5.7697501999999998E-2</v>
      </c>
      <c r="KE433">
        <v>1.3737821999999999E-3</v>
      </c>
      <c r="KF433">
        <v>0.40879366</v>
      </c>
      <c r="KG433">
        <v>2.5733016000000001E-2</v>
      </c>
      <c r="KH433">
        <v>0</v>
      </c>
      <c r="KI433">
        <v>5.3989007999999998E-2</v>
      </c>
      <c r="KJ433">
        <v>1.3737821999999999E-3</v>
      </c>
      <c r="KK433">
        <v>0.40879366</v>
      </c>
      <c r="KL433">
        <v>2.5733016000000001E-2</v>
      </c>
      <c r="KM433">
        <v>0</v>
      </c>
      <c r="KN433">
        <v>4.8653578000000003E-2</v>
      </c>
      <c r="KO433">
        <v>1.3737821999999999E-3</v>
      </c>
      <c r="KP433">
        <v>0.40879366</v>
      </c>
      <c r="KQ433">
        <v>2.5733016000000001E-2</v>
      </c>
      <c r="KR433">
        <v>0</v>
      </c>
      <c r="KS433">
        <v>4.5893172000000003E-2</v>
      </c>
      <c r="KT433">
        <v>1.3737821999999999E-3</v>
      </c>
      <c r="KU433">
        <v>0.40879366</v>
      </c>
      <c r="KV433">
        <v>2.5733016000000001E-2</v>
      </c>
      <c r="KW433">
        <v>0.24118618</v>
      </c>
      <c r="KX433">
        <v>3.0809328E-2</v>
      </c>
      <c r="KY433">
        <v>6.6914830000000005E-4</v>
      </c>
      <c r="KZ433">
        <v>4.4760462999999997E-3</v>
      </c>
      <c r="LA433">
        <v>1.6744864000000002E-2</v>
      </c>
      <c r="LB433">
        <v>0.24118618</v>
      </c>
      <c r="LC433">
        <v>9.4206164999999994E-2</v>
      </c>
      <c r="LD433">
        <v>6.6914830000000005E-4</v>
      </c>
      <c r="LE433">
        <v>4.4760462999999997E-3</v>
      </c>
      <c r="LF433">
        <v>1.6744864000000002E-2</v>
      </c>
      <c r="LG433">
        <v>0.24115933000000001</v>
      </c>
      <c r="LH433">
        <v>3.5100118999999999E-2</v>
      </c>
      <c r="LI433">
        <v>6.6914830000000005E-4</v>
      </c>
      <c r="LJ433">
        <v>4.4760462999999997E-3</v>
      </c>
      <c r="LK433">
        <v>1.5789595999999999E-2</v>
      </c>
      <c r="LL433">
        <v>0</v>
      </c>
      <c r="LM433">
        <v>5.3940894000000003E-2</v>
      </c>
      <c r="LN433">
        <v>1.3559015E-3</v>
      </c>
      <c r="LO433">
        <v>0.4084642</v>
      </c>
      <c r="LP433">
        <v>2.5671691E-2</v>
      </c>
      <c r="LQ433">
        <v>0</v>
      </c>
      <c r="LR433">
        <v>1.0340551999999999E-2</v>
      </c>
      <c r="LS433">
        <v>1.5545722E-3</v>
      </c>
      <c r="LT433">
        <v>4.6817870999999997E-2</v>
      </c>
      <c r="LU433">
        <v>2.5839717999999999E-3</v>
      </c>
      <c r="LV433">
        <v>0</v>
      </c>
      <c r="LW433">
        <v>1.3726837E-2</v>
      </c>
      <c r="LX433">
        <v>1.6353489000000001E-3</v>
      </c>
      <c r="LY433">
        <v>6.7796249000000003E-2</v>
      </c>
      <c r="LZ433">
        <v>3.0165809999999999E-3</v>
      </c>
      <c r="MA433">
        <v>0</v>
      </c>
      <c r="MB433">
        <v>3.6924683999999999E-2</v>
      </c>
      <c r="MC433">
        <v>2.9110894000000001E-3</v>
      </c>
      <c r="MD433">
        <v>0.13969054</v>
      </c>
      <c r="ME433">
        <v>5.5150058000000002E-3</v>
      </c>
      <c r="MF433">
        <v>2.0068220000000001</v>
      </c>
      <c r="MG433">
        <v>7.1103595000000006E-2</v>
      </c>
      <c r="MH433">
        <v>7.0758073000000005E-2</v>
      </c>
      <c r="MI433">
        <v>7.0780200000000001E-2</v>
      </c>
      <c r="MJ433">
        <v>7.0079793000000001E-2</v>
      </c>
      <c r="MK433">
        <v>7.0694973999999994E-2</v>
      </c>
      <c r="ML433">
        <v>0.28839196</v>
      </c>
      <c r="MM433">
        <v>0.28702179</v>
      </c>
      <c r="MN433">
        <v>0.28680052</v>
      </c>
      <c r="MO433">
        <v>0.28705583000000001</v>
      </c>
      <c r="MP433">
        <v>0.28714256999999999</v>
      </c>
      <c r="MQ433">
        <v>4.3259456000000002E-2</v>
      </c>
      <c r="MR433">
        <v>4.2614368E-2</v>
      </c>
      <c r="MS433">
        <v>4.2593943000000002E-2</v>
      </c>
      <c r="MT433">
        <v>4.2697770000000003E-2</v>
      </c>
      <c r="MU433">
        <v>4.2653271999999999E-2</v>
      </c>
      <c r="MV433">
        <v>3.5266054999999998E-2</v>
      </c>
      <c r="MW433">
        <v>3.475458E-2</v>
      </c>
      <c r="MX433">
        <v>3.4692453999999998E-2</v>
      </c>
      <c r="MY433">
        <v>3.4926489999999998E-2</v>
      </c>
      <c r="MZ433">
        <v>3.2369514000000002E-2</v>
      </c>
      <c r="NA433">
        <v>3.1470998E-2</v>
      </c>
      <c r="NB433">
        <v>3.1562910999999999E-2</v>
      </c>
      <c r="NC433">
        <v>3.2011408999999998E-2</v>
      </c>
      <c r="ND433">
        <v>0.10325695</v>
      </c>
      <c r="NE433">
        <v>0.10262462999999999</v>
      </c>
      <c r="NF433">
        <v>0.1025991</v>
      </c>
      <c r="NG433">
        <v>0.1025191</v>
      </c>
      <c r="NH433">
        <v>0.10273097</v>
      </c>
      <c r="NI433">
        <v>5.4404090000000002E-2</v>
      </c>
      <c r="NJ433">
        <v>0.10642726</v>
      </c>
      <c r="NK433">
        <v>6.5500418000000005E-2</v>
      </c>
      <c r="NL433">
        <v>6.5900087999999996E-2</v>
      </c>
      <c r="NM433">
        <v>6.7356650000000004E-2</v>
      </c>
      <c r="NN433">
        <v>6.6122545000000005E-2</v>
      </c>
      <c r="NO433">
        <v>6.5735011999999995E-2</v>
      </c>
      <c r="NP433">
        <v>6.6249402999999998E-2</v>
      </c>
      <c r="NQ433">
        <v>6.7452871999999997E-2</v>
      </c>
      <c r="NR433">
        <v>6.1351970999999998E-2</v>
      </c>
      <c r="NS433">
        <v>5.7411308000000001E-2</v>
      </c>
      <c r="NT433">
        <v>6.2046706E-2</v>
      </c>
      <c r="NU433">
        <v>6.1674180000000002E-2</v>
      </c>
      <c r="NV433">
        <v>6.1436090999999998E-2</v>
      </c>
      <c r="NW433">
        <v>6.3324949000000005E-2</v>
      </c>
      <c r="NX433">
        <v>6.4492515E-2</v>
      </c>
      <c r="NY433">
        <v>0.36857182999999999</v>
      </c>
      <c r="NZ433">
        <v>0.48136884000000002</v>
      </c>
      <c r="OA433">
        <v>0.30336824000000001</v>
      </c>
      <c r="OB433">
        <v>0.48626743</v>
      </c>
      <c r="OC433">
        <v>0.47581874000000002</v>
      </c>
      <c r="OD433">
        <v>0.47605108000000002</v>
      </c>
      <c r="OE433">
        <v>0.47312179999999998</v>
      </c>
      <c r="OF433">
        <v>0.47123164000000001</v>
      </c>
      <c r="OG433">
        <v>0.49359796</v>
      </c>
      <c r="OH433">
        <v>0.48988946</v>
      </c>
      <c r="OI433">
        <v>0.48455403000000002</v>
      </c>
      <c r="OJ433">
        <v>0.48179362999999997</v>
      </c>
      <c r="OK433">
        <v>0.29388555999999999</v>
      </c>
      <c r="OL433">
        <v>0.3572824</v>
      </c>
      <c r="OM433">
        <v>0.29719424</v>
      </c>
      <c r="ON433">
        <v>0.48943269</v>
      </c>
      <c r="OO433">
        <v>6.1296966000000001E-2</v>
      </c>
      <c r="OP433">
        <v>8.6175015999999993E-2</v>
      </c>
      <c r="OQ433">
        <v>0.18504132000000001</v>
      </c>
      <c r="OU433" t="s">
        <v>485</v>
      </c>
      <c r="OV433" t="s">
        <v>51</v>
      </c>
      <c r="OW433">
        <v>0</v>
      </c>
      <c r="OX433">
        <v>0.20412823999999999</v>
      </c>
      <c r="OY433">
        <v>0.38943419000000001</v>
      </c>
      <c r="OZ433">
        <v>6.7946843000000007E-2</v>
      </c>
      <c r="PA433">
        <v>0.12132229</v>
      </c>
      <c r="PB433">
        <v>1.2427183E-2</v>
      </c>
      <c r="PC433">
        <v>8.6191636000000002E-3</v>
      </c>
      <c r="PD433">
        <v>1.1380213E-2</v>
      </c>
      <c r="PE433">
        <v>8.5823233999999995E-4</v>
      </c>
      <c r="PF433">
        <v>6.3388843999999996E-4</v>
      </c>
      <c r="PG433">
        <v>0.29495588</v>
      </c>
      <c r="PH433">
        <v>2.2726460000000001E-3</v>
      </c>
      <c r="PI433">
        <v>0.84005507999999995</v>
      </c>
      <c r="PJ433">
        <v>0.19009883999999999</v>
      </c>
      <c r="PK433">
        <v>0.13109315999999999</v>
      </c>
      <c r="PL433">
        <v>3.2545618999999998E-2</v>
      </c>
      <c r="PM433">
        <v>3.9066760999999998E-2</v>
      </c>
      <c r="PN433">
        <v>7.6338900000000001</v>
      </c>
      <c r="PO433">
        <v>0</v>
      </c>
      <c r="PP433">
        <v>6.7828569999999998E-3</v>
      </c>
      <c r="PQ433" s="1">
        <v>4.9952634E-5</v>
      </c>
      <c r="PR433" s="1">
        <v>7.1048645999999995E-5</v>
      </c>
      <c r="PS433">
        <v>1.8016664999999999E-3</v>
      </c>
      <c r="PT433" s="1">
        <v>3.1671562E-3</v>
      </c>
      <c r="PU433" s="1">
        <v>1.2176572E-6</v>
      </c>
      <c r="PV433" s="1">
        <v>1.2747271E-5</v>
      </c>
      <c r="PW433">
        <v>2.8010063000000001E-4</v>
      </c>
      <c r="PX433" s="1">
        <v>3.9169489000000002E-5</v>
      </c>
      <c r="PY433" s="1">
        <v>0</v>
      </c>
      <c r="PZ433">
        <v>9.6192178000000005E-4</v>
      </c>
      <c r="QA433">
        <v>3.7608622999999998E-4</v>
      </c>
      <c r="QB433">
        <v>1.9697820999999998E-3</v>
      </c>
      <c r="QC433">
        <v>3.0220592000000002E-3</v>
      </c>
      <c r="QD433">
        <v>0</v>
      </c>
      <c r="QE433" s="1">
        <v>7.8765872000000001E-3</v>
      </c>
      <c r="QF433">
        <v>4.7827398000000002E-4</v>
      </c>
      <c r="QG433">
        <v>1.7908844000000001E-3</v>
      </c>
      <c r="QH433">
        <v>3.1163208E-3</v>
      </c>
      <c r="QI433">
        <v>0</v>
      </c>
      <c r="QJ433">
        <v>1.2480465E-2</v>
      </c>
      <c r="QK433">
        <v>3.7300484999999999E-4</v>
      </c>
      <c r="QL433">
        <v>1.5093344999999999E-3</v>
      </c>
      <c r="QM433">
        <v>2.4303898000000001E-3</v>
      </c>
      <c r="QN433">
        <v>0</v>
      </c>
      <c r="QO433">
        <v>2.7983818999999998E-3</v>
      </c>
      <c r="QP433">
        <v>3.1495937E-4</v>
      </c>
      <c r="QQ433">
        <v>9.6206367000000001E-4</v>
      </c>
      <c r="QR433">
        <v>2.0521776999999999E-3</v>
      </c>
      <c r="QS433">
        <v>0</v>
      </c>
      <c r="QT433">
        <v>2.8507889000000002E-2</v>
      </c>
      <c r="QU433">
        <v>2.8610117E-4</v>
      </c>
      <c r="QV433">
        <v>1.1402938E-3</v>
      </c>
      <c r="QW433">
        <v>2.3462641999999999E-3</v>
      </c>
      <c r="QX433">
        <v>1.4965613999999999E-3</v>
      </c>
      <c r="QY433">
        <v>3.8652552999999998E-3</v>
      </c>
      <c r="QZ433">
        <v>3.0628827E-4</v>
      </c>
      <c r="RA433" s="1">
        <v>2.9500470000000001E-5</v>
      </c>
      <c r="RB433">
        <v>3.7468937000000001E-3</v>
      </c>
      <c r="RC433">
        <v>3.2959728000000002E-4</v>
      </c>
      <c r="RD433">
        <v>4.0669369999999996E-3</v>
      </c>
      <c r="RE433">
        <v>2.8720950999999999E-3</v>
      </c>
      <c r="RF433">
        <v>0</v>
      </c>
      <c r="RG433" s="1">
        <v>8.8501410999999996E-5</v>
      </c>
      <c r="RH433">
        <v>0</v>
      </c>
      <c r="RI433">
        <v>0</v>
      </c>
      <c r="RJ433">
        <v>1.1240681000000001E-2</v>
      </c>
      <c r="RK433">
        <v>1.4413216E-3</v>
      </c>
      <c r="RL433">
        <v>6.8250980000000004E-4</v>
      </c>
      <c r="RM433">
        <v>1.168455E-2</v>
      </c>
      <c r="RN433">
        <v>0</v>
      </c>
      <c r="RO433">
        <v>1.0938309E-2</v>
      </c>
      <c r="RP433">
        <v>5.3445241000000003E-4</v>
      </c>
      <c r="RQ433">
        <v>4.5712615000000002E-4</v>
      </c>
      <c r="RR433">
        <v>2.6110020999999999E-3</v>
      </c>
      <c r="RS433">
        <v>0</v>
      </c>
      <c r="RT433">
        <v>0</v>
      </c>
      <c r="RU433">
        <v>2.8495270000000001E-3</v>
      </c>
      <c r="RV433">
        <v>0</v>
      </c>
      <c r="RW433">
        <v>3.8553584999999999E-3</v>
      </c>
      <c r="RX433">
        <v>0</v>
      </c>
      <c r="RY433">
        <v>1.7627006000000001E-3</v>
      </c>
      <c r="RZ433">
        <v>0</v>
      </c>
      <c r="SA433">
        <v>1.3672126999999999E-2</v>
      </c>
      <c r="SB433">
        <v>0</v>
      </c>
      <c r="SC433">
        <v>5.3352503999999999E-3</v>
      </c>
      <c r="SD433">
        <v>8.9632263000000005E-4</v>
      </c>
      <c r="SE433">
        <v>5.3445241000000003E-4</v>
      </c>
      <c r="SF433">
        <v>2.6110020999999999E-3</v>
      </c>
      <c r="SG433">
        <v>0</v>
      </c>
      <c r="SH433">
        <v>4.5712615000000002E-4</v>
      </c>
      <c r="SI433">
        <v>0</v>
      </c>
      <c r="SJ433">
        <v>6.2220758000000001E-4</v>
      </c>
      <c r="SK433">
        <v>0</v>
      </c>
      <c r="SL433">
        <v>3.7266933000000002E-3</v>
      </c>
      <c r="SM433" s="1">
        <v>6.1128543E-5</v>
      </c>
      <c r="SN433" s="1">
        <v>7.8157967999999999E-5</v>
      </c>
      <c r="SO433">
        <v>2.3876913E-3</v>
      </c>
      <c r="SP433">
        <v>0</v>
      </c>
      <c r="SQ433">
        <v>4.6557741999999997E-3</v>
      </c>
      <c r="SR433" s="1">
        <v>6.1254221000000005E-5</v>
      </c>
      <c r="SS433" s="1">
        <v>7.8318824000000005E-5</v>
      </c>
      <c r="ST433">
        <v>2.4070451000000001E-3</v>
      </c>
      <c r="SU433">
        <v>0</v>
      </c>
      <c r="SV433">
        <v>2.1888531000000002E-3</v>
      </c>
      <c r="SW433" s="1">
        <v>5.7377234999999999E-5</v>
      </c>
      <c r="SX433" s="1">
        <v>7.3362099000000004E-5</v>
      </c>
      <c r="SY433">
        <v>2.2510490000000002E-3</v>
      </c>
      <c r="SZ433">
        <v>0</v>
      </c>
      <c r="TA433">
        <v>1.4199763000000001E-2</v>
      </c>
      <c r="TB433" s="1">
        <v>8.4040580000000002E-5</v>
      </c>
      <c r="TC433">
        <v>1.0745325999999999E-4</v>
      </c>
      <c r="TD433">
        <v>3.6316696999999999E-3</v>
      </c>
      <c r="TE433">
        <v>0</v>
      </c>
      <c r="TF433">
        <v>6.0081789000000002E-3</v>
      </c>
      <c r="TG433" s="1">
        <v>6.3138533999999998E-5</v>
      </c>
      <c r="TH433" s="1">
        <v>8.0728412999999993E-5</v>
      </c>
      <c r="TI433">
        <v>2.4843897999999999E-3</v>
      </c>
      <c r="TJ433">
        <v>0</v>
      </c>
      <c r="TK433">
        <v>9.4898463999999998E-3</v>
      </c>
      <c r="TL433">
        <v>2.3674389999999999E-4</v>
      </c>
      <c r="TM433">
        <v>8.1262801999999995E-4</v>
      </c>
      <c r="TN433">
        <v>1.6282553E-3</v>
      </c>
      <c r="TO433">
        <v>0</v>
      </c>
      <c r="TP433">
        <v>1.7496046000000001E-3</v>
      </c>
      <c r="TQ433">
        <v>2.3674389999999999E-4</v>
      </c>
      <c r="TR433">
        <v>8.1262801999999995E-4</v>
      </c>
      <c r="TS433">
        <v>1.6282553E-3</v>
      </c>
      <c r="TT433">
        <v>0</v>
      </c>
      <c r="TU433">
        <v>2.3747094999999999E-2</v>
      </c>
      <c r="TV433">
        <v>2.3674389999999999E-4</v>
      </c>
      <c r="TW433">
        <v>8.1262801999999995E-4</v>
      </c>
      <c r="TX433">
        <v>1.6282553E-3</v>
      </c>
      <c r="TY433">
        <v>0</v>
      </c>
      <c r="TZ433">
        <v>7.5996109000000004E-4</v>
      </c>
      <c r="UA433">
        <v>4.3261979999999997E-4</v>
      </c>
      <c r="UB433">
        <v>1.0886894E-3</v>
      </c>
      <c r="UC433">
        <v>2.8188086000000001E-3</v>
      </c>
      <c r="UD433" s="1">
        <v>0</v>
      </c>
      <c r="UE433">
        <v>9.5367740000000002E-4</v>
      </c>
      <c r="UF433">
        <v>7.5822379999999998E-4</v>
      </c>
      <c r="UG433">
        <v>3.4548202E-3</v>
      </c>
      <c r="UH433">
        <v>2.6526410999999999E-3</v>
      </c>
      <c r="UI433" s="1">
        <v>0</v>
      </c>
      <c r="UJ433">
        <v>0.10910938000000001</v>
      </c>
      <c r="UK433">
        <v>2.2503582999999999E-4</v>
      </c>
      <c r="UL433">
        <v>3.0192107000000002E-4</v>
      </c>
      <c r="UM433">
        <v>4.1723486000000004E-3</v>
      </c>
      <c r="UN433" s="1">
        <v>0</v>
      </c>
      <c r="UO433">
        <v>2.3257027E-2</v>
      </c>
      <c r="UP433">
        <v>4.4473291999999999E-4</v>
      </c>
      <c r="UQ433">
        <v>0.38674783000000001</v>
      </c>
      <c r="UR433">
        <v>1.0528523E-2</v>
      </c>
      <c r="US433">
        <v>0</v>
      </c>
      <c r="UT433">
        <v>5.8705935999999999E-4</v>
      </c>
      <c r="UU433">
        <v>0</v>
      </c>
      <c r="UV433">
        <v>2.1940975000000001E-4</v>
      </c>
      <c r="UW433">
        <v>0</v>
      </c>
      <c r="UX433">
        <v>0</v>
      </c>
      <c r="UY433">
        <v>2.7867521999999999E-2</v>
      </c>
      <c r="UZ433">
        <v>2.9864094000000001E-4</v>
      </c>
      <c r="VA433">
        <v>0.24193041000000001</v>
      </c>
      <c r="VB433">
        <v>7.3129559999999998E-3</v>
      </c>
      <c r="VC433">
        <v>0</v>
      </c>
      <c r="VD433">
        <v>0</v>
      </c>
      <c r="VE433">
        <v>7.4563183000000005E-2</v>
      </c>
      <c r="VF433">
        <v>1.389728E-3</v>
      </c>
      <c r="VG433">
        <v>2.5663389000000002E-2</v>
      </c>
      <c r="VH433">
        <v>0.39996851</v>
      </c>
      <c r="VI433">
        <v>1.5561414E-3</v>
      </c>
      <c r="VJ433">
        <v>0.40374132000000001</v>
      </c>
      <c r="VK433">
        <v>2.5294968000000001E-2</v>
      </c>
      <c r="VL433">
        <v>0</v>
      </c>
      <c r="VM433">
        <v>4.3591786E-2</v>
      </c>
      <c r="VN433">
        <v>0</v>
      </c>
      <c r="VO433">
        <v>4.1118069E-2</v>
      </c>
      <c r="VP433">
        <v>0</v>
      </c>
      <c r="VQ433">
        <v>0</v>
      </c>
      <c r="VR433">
        <v>8.7183573E-3</v>
      </c>
      <c r="VS433">
        <v>4.7200752000000002E-4</v>
      </c>
      <c r="VT433">
        <v>0</v>
      </c>
      <c r="VU433">
        <v>0</v>
      </c>
      <c r="VV433">
        <v>8.2237187999999999E-3</v>
      </c>
      <c r="VW433">
        <v>4.7200752000000002E-4</v>
      </c>
      <c r="VX433">
        <v>1.5561414E-3</v>
      </c>
      <c r="VY433">
        <v>0.40374132000000001</v>
      </c>
      <c r="VZ433">
        <v>2.5409924E-2</v>
      </c>
      <c r="WA433">
        <v>0</v>
      </c>
      <c r="WB433">
        <v>0</v>
      </c>
      <c r="WC433">
        <v>8.7183573E-3</v>
      </c>
      <c r="WD433">
        <v>5.9950297999999999E-2</v>
      </c>
      <c r="WE433">
        <v>0</v>
      </c>
      <c r="WF433">
        <v>0</v>
      </c>
      <c r="WG433">
        <v>8.2237187999999999E-3</v>
      </c>
      <c r="WH433">
        <v>5.9950297999999999E-2</v>
      </c>
      <c r="WI433">
        <v>0</v>
      </c>
      <c r="WJ433">
        <v>0</v>
      </c>
      <c r="WK433">
        <v>0</v>
      </c>
      <c r="WL433">
        <v>0</v>
      </c>
      <c r="WM433">
        <v>0</v>
      </c>
      <c r="WN433">
        <v>3.9617858999999998E-2</v>
      </c>
      <c r="WO433" s="1">
        <v>5.4048417000000002E-5</v>
      </c>
      <c r="WP433">
        <v>1.0809680000000001E-3</v>
      </c>
      <c r="WQ433">
        <v>0</v>
      </c>
      <c r="WR433">
        <v>0</v>
      </c>
      <c r="WS433">
        <v>1.5165571E-3</v>
      </c>
      <c r="WT433">
        <v>2.2084740000000001E-4</v>
      </c>
      <c r="WU433">
        <v>4.3892706999999996E-3</v>
      </c>
      <c r="WV433">
        <v>3.5801066000000002E-3</v>
      </c>
      <c r="WW433">
        <v>0</v>
      </c>
      <c r="WX433">
        <v>2.4033199000000002E-2</v>
      </c>
      <c r="WY433">
        <v>1.3201345999999999E-3</v>
      </c>
      <c r="WZ433">
        <v>6.7171375000000004E-3</v>
      </c>
      <c r="XA433">
        <v>5.2208199000000003E-4</v>
      </c>
      <c r="XB433">
        <v>0</v>
      </c>
      <c r="XC433">
        <v>5.1020748999999997E-2</v>
      </c>
      <c r="XD433">
        <v>1.6926434999999999E-3</v>
      </c>
      <c r="XE433">
        <v>2.2182222000000001E-2</v>
      </c>
      <c r="XF433">
        <v>9.3914459999999995E-3</v>
      </c>
      <c r="XG433" s="1">
        <v>1.5806905E-5</v>
      </c>
      <c r="XH433">
        <v>1.2780523999999999E-3</v>
      </c>
      <c r="XI433" s="1">
        <v>1.8458127000000001E-6</v>
      </c>
      <c r="XJ433" s="1">
        <v>1.9305578E-5</v>
      </c>
      <c r="XK433">
        <v>2.8010063000000001E-4</v>
      </c>
      <c r="XL433" s="1">
        <v>1.4596746E-5</v>
      </c>
      <c r="XM433">
        <v>1.1802443999999999E-3</v>
      </c>
      <c r="XN433" s="1">
        <v>3.3553416999999997E-7</v>
      </c>
      <c r="XO433" s="1">
        <v>1.0499100000000001E-5</v>
      </c>
      <c r="XP433">
        <v>1.5914681E-4</v>
      </c>
      <c r="XQ433">
        <v>0</v>
      </c>
      <c r="XR433">
        <v>5.4168304E-2</v>
      </c>
      <c r="XS433">
        <v>2.4529942000000001E-3</v>
      </c>
      <c r="XT433">
        <v>9.9338645000000003E-2</v>
      </c>
      <c r="XU433">
        <v>4.0319255999999998E-3</v>
      </c>
      <c r="XV433">
        <v>1.1079079E-4</v>
      </c>
      <c r="XW433">
        <v>1.6480117999999998E-2</v>
      </c>
      <c r="XX433">
        <v>2.9861042000000001E-2</v>
      </c>
      <c r="XY433">
        <v>1.4071683999999999E-2</v>
      </c>
      <c r="XZ433">
        <v>1.6480117999999998E-2</v>
      </c>
      <c r="YA433">
        <v>2.9861042000000001E-2</v>
      </c>
      <c r="YB433" s="1">
        <v>6.4141693000000004E-5</v>
      </c>
      <c r="YC433">
        <v>8.1467210000000009E-3</v>
      </c>
      <c r="YD433">
        <v>1.6480117999999998E-2</v>
      </c>
      <c r="YE433">
        <v>4.6784857999999999E-3</v>
      </c>
      <c r="YF433">
        <v>6.0795703E-3</v>
      </c>
      <c r="YG433">
        <v>1.9253131E-4</v>
      </c>
      <c r="YH433" s="1">
        <v>9.6265653999999993E-6</v>
      </c>
      <c r="YI433">
        <v>0.16576795999999999</v>
      </c>
      <c r="YJ433">
        <v>0</v>
      </c>
      <c r="YK433">
        <v>3.194747E-3</v>
      </c>
      <c r="YL433">
        <v>1.0384025E-4</v>
      </c>
      <c r="YM433" s="1">
        <v>5.1920124999999996E-6</v>
      </c>
      <c r="YN433">
        <v>3.1552319000000002E-2</v>
      </c>
      <c r="YO433">
        <v>0</v>
      </c>
      <c r="YP433">
        <v>9.7711162000000003E-4</v>
      </c>
      <c r="YQ433" s="1">
        <v>3.0943516000000003E-5</v>
      </c>
      <c r="YR433" s="1">
        <v>1.5471758000000001E-6</v>
      </c>
      <c r="YS433">
        <v>2.6643264E-2</v>
      </c>
      <c r="YT433">
        <v>0</v>
      </c>
      <c r="YU433">
        <v>9.7711162000000003E-4</v>
      </c>
      <c r="YV433" s="1">
        <v>3.0351329000000001E-5</v>
      </c>
      <c r="YW433" s="1">
        <v>1.5175664999999999E-6</v>
      </c>
      <c r="YX433">
        <v>6.8060838999999998E-2</v>
      </c>
      <c r="YY433">
        <v>0</v>
      </c>
      <c r="YZ433">
        <v>9.7711162000000003E-4</v>
      </c>
      <c r="ZA433" s="1">
        <v>9.7375121E-5</v>
      </c>
      <c r="ZB433" s="1">
        <v>4.8687560000000003E-6</v>
      </c>
      <c r="ZC433">
        <v>2.1213921E-2</v>
      </c>
      <c r="ZD433">
        <v>0</v>
      </c>
      <c r="ZE433">
        <v>9.7711162000000003E-4</v>
      </c>
      <c r="ZF433" s="1">
        <v>6.3071581999999998E-5</v>
      </c>
      <c r="ZG433" s="1">
        <v>3.1534996000000002E-6</v>
      </c>
      <c r="ZH433">
        <v>4.4084680000000001E-2</v>
      </c>
      <c r="ZI433">
        <v>0</v>
      </c>
      <c r="ZJ433">
        <v>8.2611015999999992E-3</v>
      </c>
      <c r="ZK433" s="1">
        <v>1.3380588999999999E-4</v>
      </c>
      <c r="ZL433" s="1">
        <v>6.6902945000000001E-6</v>
      </c>
      <c r="ZM433">
        <v>4.2769649E-2</v>
      </c>
      <c r="ZN433">
        <v>0</v>
      </c>
      <c r="ZO433">
        <v>8.2611015999999992E-3</v>
      </c>
      <c r="ZP433" s="1">
        <v>1.9082775000000001E-4</v>
      </c>
      <c r="ZQ433" s="1">
        <v>9.5413875000000006E-6</v>
      </c>
      <c r="ZR433">
        <v>3.8885173000000002E-2</v>
      </c>
      <c r="ZS433">
        <v>0</v>
      </c>
      <c r="ZT433" s="1">
        <v>8.2611015999999992E-3</v>
      </c>
      <c r="ZU433">
        <v>1.2165316999999999E-4</v>
      </c>
      <c r="ZV433" s="1">
        <v>6.0826584000000001E-6</v>
      </c>
      <c r="ZW433">
        <v>6.0996546999999998E-2</v>
      </c>
      <c r="ZX433">
        <v>0</v>
      </c>
      <c r="ZY433">
        <v>1.3348528</v>
      </c>
      <c r="ZZ433">
        <v>6.6742639000000006E-2</v>
      </c>
      <c r="AAA433" s="1">
        <v>195.34486999999999</v>
      </c>
      <c r="AAB433">
        <v>0</v>
      </c>
      <c r="AAC433">
        <v>1.5538612999999999</v>
      </c>
      <c r="AAD433">
        <v>7.7693065000000006E-2</v>
      </c>
      <c r="AAE433">
        <v>280.42415999999997</v>
      </c>
      <c r="AAF433" s="1">
        <v>0</v>
      </c>
      <c r="AAG433">
        <v>1.3348528</v>
      </c>
      <c r="AAH433">
        <v>6.6742639000000006E-2</v>
      </c>
      <c r="AAI433">
        <v>153.72895</v>
      </c>
      <c r="AAJ433">
        <v>0</v>
      </c>
      <c r="AAK433">
        <v>0</v>
      </c>
      <c r="AAL433">
        <v>0.16960697</v>
      </c>
      <c r="AAM433" s="1">
        <v>1.3065788999999999E-5</v>
      </c>
      <c r="AAN433">
        <v>2.6131579000000002E-4</v>
      </c>
      <c r="AAO433">
        <v>7.9036531999999993E-3</v>
      </c>
      <c r="AAP433">
        <v>0</v>
      </c>
      <c r="AAQ433">
        <v>0.25755071000000002</v>
      </c>
      <c r="AAR433" s="1">
        <v>4.0285501999999998E-5</v>
      </c>
      <c r="AAS433">
        <v>8.0570939000000001E-4</v>
      </c>
      <c r="AAT433">
        <v>4.9746209E-2</v>
      </c>
      <c r="AAU433">
        <v>8.4353083000000004E-4</v>
      </c>
      <c r="AAV433">
        <v>8.7055247999999995E-3</v>
      </c>
      <c r="AAW433">
        <v>3.5003912999999999E-3</v>
      </c>
      <c r="AAX433">
        <v>0.30814290999999999</v>
      </c>
      <c r="AAY433">
        <v>0.17204969000000001</v>
      </c>
      <c r="AAZ433">
        <v>0.17778500999999999</v>
      </c>
      <c r="ABA433">
        <v>6.9385384999999994E-2</v>
      </c>
      <c r="ABB433">
        <v>4.7346644E-2</v>
      </c>
      <c r="ABC433">
        <v>5.1171247000000003E-2</v>
      </c>
      <c r="ABD433">
        <v>4.5128016999999999E-2</v>
      </c>
      <c r="ABE433">
        <v>2.2293277E-2</v>
      </c>
      <c r="ABF433">
        <v>6.9069820000000004E-2</v>
      </c>
      <c r="ABG433">
        <v>2.7652866000000002E-2</v>
      </c>
      <c r="ABH433">
        <v>3.4856098000000002E-2</v>
      </c>
      <c r="ABI433">
        <v>6.3298492999999999E-3</v>
      </c>
      <c r="ABJ433">
        <v>1.3262067000000001E-2</v>
      </c>
      <c r="ABK433">
        <v>1.6793194000000001E-2</v>
      </c>
      <c r="ABL433">
        <v>6.1275827000000001E-3</v>
      </c>
      <c r="ABM433">
        <v>3.2280547999999999E-2</v>
      </c>
      <c r="ABN433">
        <v>5.6681049000000001E-3</v>
      </c>
      <c r="ABO433">
        <v>7.2981297999999998E-3</v>
      </c>
      <c r="ABP433">
        <v>1.1015522999999999E-2</v>
      </c>
      <c r="ABQ433">
        <v>1.3896883E-2</v>
      </c>
      <c r="ABR433">
        <v>2.5049063E-2</v>
      </c>
      <c r="ABS433">
        <v>155.13054</v>
      </c>
      <c r="ABT433">
        <v>1.4540890000000001E-2</v>
      </c>
      <c r="ABU433">
        <v>1.4540890000000001E-2</v>
      </c>
      <c r="ABV433">
        <v>5.3765048000000001E-3</v>
      </c>
      <c r="ABW433">
        <v>6.4019767E-3</v>
      </c>
      <c r="ABX433">
        <v>4.1444888999999999E-3</v>
      </c>
      <c r="ABY433">
        <v>1.749529E-2</v>
      </c>
      <c r="ABZ433">
        <v>7.9635072000000008E-3</v>
      </c>
      <c r="ACA433">
        <v>4.4989032999999999E-3</v>
      </c>
      <c r="ACB433">
        <v>4.2247882000000002E-3</v>
      </c>
      <c r="ACC433">
        <v>6.2536711000000002E-3</v>
      </c>
      <c r="ACD433">
        <v>7.2023924000000003E-3</v>
      </c>
      <c r="ACE433">
        <v>4.5706414000000004E-3</v>
      </c>
      <c r="ACF433">
        <v>1.8022926000000002E-2</v>
      </c>
      <c r="ACG433">
        <v>8.6364357000000003E-3</v>
      </c>
      <c r="ACH433">
        <v>1.2167473999999999E-2</v>
      </c>
      <c r="ACI433">
        <v>4.4272319000000001E-3</v>
      </c>
      <c r="ACJ433">
        <v>2.6424722000000001E-2</v>
      </c>
      <c r="ACK433">
        <v>5.1000788999999999E-3</v>
      </c>
      <c r="ACL433">
        <v>7.8193624999999996E-3</v>
      </c>
      <c r="ACM433">
        <v>0.11380869</v>
      </c>
      <c r="ACN433">
        <v>0.42097812000000001</v>
      </c>
      <c r="ACO433">
        <v>0.42760868000000002</v>
      </c>
      <c r="ACP433">
        <v>0.24976140999999999</v>
      </c>
      <c r="ACQ433">
        <v>0.27740953000000002</v>
      </c>
      <c r="ACR433">
        <v>0.50158480999999999</v>
      </c>
      <c r="ACS433">
        <v>0.47418421999999999</v>
      </c>
      <c r="ACT433">
        <v>0.47171049999999998</v>
      </c>
      <c r="ACU433">
        <v>0.43989774999999998</v>
      </c>
      <c r="ACV433">
        <v>0.43940310999999999</v>
      </c>
      <c r="ACW433">
        <v>0.49937604000000002</v>
      </c>
      <c r="ACX433">
        <v>0.49888139999999997</v>
      </c>
      <c r="ACY433">
        <v>282.05572000000001</v>
      </c>
      <c r="ACZ433">
        <v>4.0753274999999999E-2</v>
      </c>
      <c r="ADA433">
        <v>196.74646999999999</v>
      </c>
      <c r="ADB433">
        <v>9.7067817999999997E-3</v>
      </c>
      <c r="ADC433">
        <v>3.2592553000000003E-2</v>
      </c>
      <c r="ADD433">
        <v>8.4287059999999997E-2</v>
      </c>
      <c r="ADE433">
        <v>1.5951113000000001E-3</v>
      </c>
      <c r="ADF433">
        <v>1.3648225999999999E-3</v>
      </c>
      <c r="ADG433">
        <v>0.15999187000000001</v>
      </c>
      <c r="ADH433">
        <v>4.6451949999999999E-2</v>
      </c>
      <c r="ADI433">
        <v>6.0412843000000001E-2</v>
      </c>
      <c r="ADJ433">
        <v>2.1222745000000001E-2</v>
      </c>
      <c r="ADK433">
        <v>2.9305324000000001E-2</v>
      </c>
    </row>
    <row r="434" spans="2:791">
      <c r="B434" t="s">
        <v>486</v>
      </c>
      <c r="C434" t="s">
        <v>51</v>
      </c>
      <c r="D434">
        <v>0</v>
      </c>
      <c r="E434">
        <v>0</v>
      </c>
      <c r="F434">
        <v>0</v>
      </c>
      <c r="G434">
        <v>0</v>
      </c>
      <c r="H434">
        <v>0</v>
      </c>
      <c r="I434">
        <v>0</v>
      </c>
      <c r="J434">
        <v>0</v>
      </c>
      <c r="K434">
        <v>0</v>
      </c>
      <c r="L434">
        <v>0</v>
      </c>
      <c r="M434">
        <v>0</v>
      </c>
      <c r="N434">
        <v>0</v>
      </c>
      <c r="O434">
        <v>0</v>
      </c>
      <c r="P434">
        <v>0</v>
      </c>
      <c r="Q434">
        <v>0</v>
      </c>
      <c r="R434">
        <v>0</v>
      </c>
      <c r="S434">
        <v>0</v>
      </c>
      <c r="T434">
        <v>0</v>
      </c>
      <c r="U434">
        <v>0</v>
      </c>
      <c r="V434">
        <v>0</v>
      </c>
      <c r="W434">
        <v>0</v>
      </c>
      <c r="X434">
        <v>0</v>
      </c>
      <c r="Y434">
        <v>0</v>
      </c>
      <c r="Z434">
        <v>0</v>
      </c>
      <c r="AA434">
        <v>0</v>
      </c>
      <c r="AB434">
        <v>0</v>
      </c>
      <c r="AC434">
        <v>0</v>
      </c>
      <c r="AD434">
        <v>0</v>
      </c>
      <c r="AE434">
        <v>0</v>
      </c>
      <c r="AF434">
        <v>0</v>
      </c>
      <c r="AG434">
        <v>0</v>
      </c>
      <c r="AH434">
        <v>0</v>
      </c>
      <c r="AI434">
        <v>0</v>
      </c>
      <c r="AJ434">
        <v>0</v>
      </c>
      <c r="AK434">
        <v>0</v>
      </c>
      <c r="AL434">
        <v>0</v>
      </c>
      <c r="AM434">
        <v>0</v>
      </c>
      <c r="AN434">
        <v>0</v>
      </c>
      <c r="AO434">
        <v>0</v>
      </c>
      <c r="AP434">
        <v>0</v>
      </c>
      <c r="AQ434">
        <v>0</v>
      </c>
      <c r="AR434">
        <v>0</v>
      </c>
      <c r="AS434">
        <v>0</v>
      </c>
      <c r="AT434">
        <v>0</v>
      </c>
      <c r="AU434">
        <v>0</v>
      </c>
      <c r="AV434">
        <v>0</v>
      </c>
      <c r="AW434">
        <v>0</v>
      </c>
      <c r="AX434">
        <v>0</v>
      </c>
      <c r="AY434">
        <v>0</v>
      </c>
      <c r="AZ434">
        <v>0</v>
      </c>
      <c r="BA434">
        <v>0</v>
      </c>
      <c r="BB434">
        <v>0</v>
      </c>
      <c r="BC434">
        <v>0</v>
      </c>
      <c r="BD434">
        <v>0</v>
      </c>
      <c r="BE434">
        <v>0</v>
      </c>
      <c r="BF434">
        <v>0</v>
      </c>
      <c r="BG434">
        <v>0</v>
      </c>
      <c r="BH434">
        <v>0</v>
      </c>
      <c r="BI434">
        <v>0</v>
      </c>
      <c r="BJ434">
        <v>0</v>
      </c>
      <c r="BK434">
        <v>0</v>
      </c>
      <c r="BL434">
        <v>0</v>
      </c>
      <c r="BM434">
        <v>0</v>
      </c>
      <c r="BN434">
        <v>0</v>
      </c>
      <c r="BO434">
        <v>0</v>
      </c>
      <c r="BP434">
        <v>0</v>
      </c>
      <c r="BQ434">
        <v>0</v>
      </c>
      <c r="BR434">
        <v>0</v>
      </c>
      <c r="BS434">
        <v>0</v>
      </c>
      <c r="BT434">
        <v>0</v>
      </c>
      <c r="BU434">
        <v>0</v>
      </c>
      <c r="BV434">
        <v>0</v>
      </c>
      <c r="BW434">
        <v>0</v>
      </c>
      <c r="BX434">
        <v>0</v>
      </c>
      <c r="BY434">
        <v>0</v>
      </c>
      <c r="BZ434">
        <v>0</v>
      </c>
      <c r="CA434">
        <v>0</v>
      </c>
      <c r="CB434">
        <v>0</v>
      </c>
      <c r="CC434">
        <v>0</v>
      </c>
      <c r="CD434">
        <v>0</v>
      </c>
      <c r="CE434">
        <v>0</v>
      </c>
      <c r="CF434">
        <v>0</v>
      </c>
      <c r="CG434">
        <v>0</v>
      </c>
      <c r="CH434">
        <v>0</v>
      </c>
      <c r="CI434">
        <v>0</v>
      </c>
      <c r="CJ434">
        <v>0</v>
      </c>
      <c r="CK434">
        <v>0</v>
      </c>
      <c r="CL434">
        <v>0</v>
      </c>
      <c r="CM434">
        <v>0</v>
      </c>
      <c r="CN434">
        <v>0</v>
      </c>
      <c r="CO434">
        <v>0</v>
      </c>
      <c r="CP434">
        <v>0</v>
      </c>
      <c r="CQ434">
        <v>0</v>
      </c>
      <c r="CR434">
        <v>0</v>
      </c>
      <c r="CS434">
        <v>0</v>
      </c>
      <c r="CT434">
        <v>0</v>
      </c>
      <c r="CU434">
        <v>0</v>
      </c>
      <c r="CV434">
        <v>0</v>
      </c>
      <c r="CW434">
        <v>0</v>
      </c>
      <c r="CX434">
        <v>0</v>
      </c>
      <c r="CY434">
        <v>0</v>
      </c>
      <c r="CZ434">
        <v>0</v>
      </c>
      <c r="DA434">
        <v>0</v>
      </c>
      <c r="DB434">
        <v>0</v>
      </c>
      <c r="DC434">
        <v>0</v>
      </c>
      <c r="DD434">
        <v>0</v>
      </c>
      <c r="DE434">
        <v>0</v>
      </c>
      <c r="DF434">
        <v>0</v>
      </c>
      <c r="DG434">
        <v>0</v>
      </c>
      <c r="DH434">
        <v>0</v>
      </c>
      <c r="DI434">
        <v>0</v>
      </c>
      <c r="DJ434">
        <v>0</v>
      </c>
      <c r="DK434">
        <v>0</v>
      </c>
      <c r="DL434">
        <v>0</v>
      </c>
      <c r="DM434">
        <v>0</v>
      </c>
      <c r="DN434">
        <v>0</v>
      </c>
      <c r="DO434">
        <v>0</v>
      </c>
      <c r="DP434">
        <v>0</v>
      </c>
      <c r="DQ434">
        <v>0</v>
      </c>
      <c r="DR434">
        <v>0</v>
      </c>
      <c r="DS434">
        <v>0</v>
      </c>
      <c r="DT434">
        <v>0</v>
      </c>
      <c r="DU434">
        <v>0</v>
      </c>
      <c r="DV434">
        <v>0</v>
      </c>
      <c r="DW434">
        <v>0</v>
      </c>
      <c r="DX434">
        <v>0</v>
      </c>
      <c r="DY434">
        <v>0</v>
      </c>
      <c r="DZ434">
        <v>0</v>
      </c>
      <c r="EA434">
        <v>0</v>
      </c>
      <c r="EB434">
        <v>0</v>
      </c>
      <c r="EC434">
        <v>0</v>
      </c>
      <c r="ED434">
        <v>0</v>
      </c>
      <c r="EE434">
        <v>0</v>
      </c>
      <c r="EF434">
        <v>0</v>
      </c>
      <c r="EG434">
        <v>0</v>
      </c>
      <c r="EH434">
        <v>0</v>
      </c>
      <c r="EI434">
        <v>0</v>
      </c>
      <c r="EJ434">
        <v>0</v>
      </c>
      <c r="EK434">
        <v>0</v>
      </c>
      <c r="EL434">
        <v>0</v>
      </c>
      <c r="EM434">
        <v>0</v>
      </c>
      <c r="EN434">
        <v>0</v>
      </c>
      <c r="EO434">
        <v>0</v>
      </c>
      <c r="EP434">
        <v>0</v>
      </c>
      <c r="EQ434">
        <v>0</v>
      </c>
      <c r="ER434">
        <v>0</v>
      </c>
      <c r="ES434">
        <v>0</v>
      </c>
      <c r="ET434">
        <v>0</v>
      </c>
      <c r="EU434">
        <v>0</v>
      </c>
      <c r="EV434">
        <v>0</v>
      </c>
      <c r="EW434">
        <v>0</v>
      </c>
      <c r="EX434">
        <v>0</v>
      </c>
      <c r="EY434">
        <v>0</v>
      </c>
      <c r="EZ434">
        <v>0</v>
      </c>
      <c r="FA434">
        <v>0</v>
      </c>
      <c r="FB434">
        <v>0</v>
      </c>
      <c r="FC434">
        <v>0</v>
      </c>
      <c r="FD434">
        <v>0</v>
      </c>
      <c r="FE434">
        <v>0</v>
      </c>
      <c r="FF434">
        <v>0</v>
      </c>
      <c r="FG434">
        <v>0</v>
      </c>
      <c r="FH434">
        <v>0</v>
      </c>
      <c r="FI434">
        <v>0</v>
      </c>
      <c r="FJ434">
        <v>0</v>
      </c>
      <c r="FK434">
        <v>0</v>
      </c>
      <c r="FL434">
        <v>0</v>
      </c>
      <c r="FM434">
        <v>0</v>
      </c>
      <c r="FN434">
        <v>0</v>
      </c>
      <c r="FO434">
        <v>0</v>
      </c>
      <c r="FP434">
        <v>0</v>
      </c>
      <c r="FQ434">
        <v>0</v>
      </c>
      <c r="FR434">
        <v>0</v>
      </c>
      <c r="FS434">
        <v>0</v>
      </c>
      <c r="FT434">
        <v>0</v>
      </c>
      <c r="FU434">
        <v>0</v>
      </c>
      <c r="FV434">
        <v>0</v>
      </c>
      <c r="FW434">
        <v>0</v>
      </c>
      <c r="FX434">
        <v>0</v>
      </c>
      <c r="FY434">
        <v>0</v>
      </c>
      <c r="FZ434">
        <v>0</v>
      </c>
      <c r="GA434">
        <v>0</v>
      </c>
      <c r="GB434">
        <v>0</v>
      </c>
      <c r="GC434">
        <v>0</v>
      </c>
      <c r="GD434">
        <v>0</v>
      </c>
      <c r="GE434">
        <v>0</v>
      </c>
      <c r="GF434">
        <v>0</v>
      </c>
      <c r="GG434">
        <v>0</v>
      </c>
      <c r="GH434">
        <v>0</v>
      </c>
      <c r="GI434">
        <v>0</v>
      </c>
      <c r="GJ434">
        <v>0</v>
      </c>
      <c r="GK434">
        <v>0</v>
      </c>
      <c r="GL434">
        <v>0</v>
      </c>
      <c r="GM434">
        <v>0</v>
      </c>
      <c r="GN434">
        <v>0</v>
      </c>
      <c r="GO434">
        <v>0</v>
      </c>
      <c r="GP434">
        <v>0</v>
      </c>
      <c r="GQ434">
        <v>0</v>
      </c>
      <c r="GR434">
        <v>0</v>
      </c>
      <c r="GS434">
        <v>0</v>
      </c>
      <c r="GT434">
        <v>0</v>
      </c>
      <c r="GU434">
        <v>0</v>
      </c>
      <c r="GV434">
        <v>0</v>
      </c>
      <c r="GW434">
        <v>0</v>
      </c>
      <c r="GX434">
        <v>0</v>
      </c>
      <c r="GY434">
        <v>0</v>
      </c>
      <c r="GZ434">
        <v>0</v>
      </c>
      <c r="HA434">
        <v>0</v>
      </c>
      <c r="HB434">
        <v>0</v>
      </c>
      <c r="HC434">
        <v>0</v>
      </c>
      <c r="HD434">
        <v>0</v>
      </c>
      <c r="HE434">
        <v>0</v>
      </c>
      <c r="HF434">
        <v>0</v>
      </c>
      <c r="HG434">
        <v>0</v>
      </c>
      <c r="HH434">
        <v>0</v>
      </c>
      <c r="HI434">
        <v>0</v>
      </c>
      <c r="HJ434">
        <v>0</v>
      </c>
      <c r="HK434">
        <v>0</v>
      </c>
      <c r="HL434">
        <v>0</v>
      </c>
      <c r="HM434">
        <v>0</v>
      </c>
      <c r="HN434">
        <v>0</v>
      </c>
      <c r="HO434">
        <v>0</v>
      </c>
      <c r="HP434">
        <v>0</v>
      </c>
      <c r="HQ434">
        <v>0</v>
      </c>
      <c r="HR434">
        <v>0</v>
      </c>
      <c r="HS434">
        <v>0</v>
      </c>
      <c r="HT434">
        <v>0</v>
      </c>
      <c r="HU434">
        <v>0</v>
      </c>
      <c r="HV434">
        <v>0</v>
      </c>
      <c r="HW434">
        <v>0</v>
      </c>
      <c r="HX434">
        <v>0</v>
      </c>
      <c r="HY434">
        <v>0</v>
      </c>
      <c r="HZ434">
        <v>0</v>
      </c>
      <c r="IA434">
        <v>0</v>
      </c>
      <c r="IB434">
        <v>0</v>
      </c>
      <c r="IC434">
        <v>0</v>
      </c>
      <c r="ID434">
        <v>0</v>
      </c>
      <c r="IE434">
        <v>0</v>
      </c>
      <c r="IF434">
        <v>0</v>
      </c>
      <c r="IG434">
        <v>0</v>
      </c>
      <c r="IH434">
        <v>0</v>
      </c>
      <c r="II434">
        <v>0</v>
      </c>
      <c r="IJ434">
        <v>0</v>
      </c>
      <c r="IK434">
        <v>0</v>
      </c>
      <c r="IL434">
        <v>0</v>
      </c>
      <c r="IM434">
        <v>0</v>
      </c>
      <c r="IN434">
        <v>0</v>
      </c>
      <c r="IO434">
        <v>0</v>
      </c>
      <c r="IP434">
        <v>0</v>
      </c>
      <c r="IQ434">
        <v>0</v>
      </c>
      <c r="IR434">
        <v>0</v>
      </c>
      <c r="IS434">
        <v>0</v>
      </c>
      <c r="IT434">
        <v>0</v>
      </c>
      <c r="IU434">
        <v>0</v>
      </c>
      <c r="IV434">
        <v>0</v>
      </c>
      <c r="IW434">
        <v>0</v>
      </c>
      <c r="IX434">
        <v>0</v>
      </c>
      <c r="IY434">
        <v>0</v>
      </c>
      <c r="IZ434">
        <v>0</v>
      </c>
      <c r="JA434">
        <v>0</v>
      </c>
      <c r="JB434">
        <v>0</v>
      </c>
      <c r="JC434">
        <v>0</v>
      </c>
      <c r="JD434">
        <v>0</v>
      </c>
      <c r="JE434">
        <v>0</v>
      </c>
      <c r="JF434">
        <v>0</v>
      </c>
      <c r="JG434">
        <v>0</v>
      </c>
      <c r="JH434">
        <v>0</v>
      </c>
      <c r="JI434">
        <v>0</v>
      </c>
      <c r="JJ434">
        <v>0</v>
      </c>
      <c r="JK434">
        <v>0</v>
      </c>
      <c r="JL434">
        <v>0</v>
      </c>
      <c r="JM434">
        <v>0</v>
      </c>
      <c r="JN434">
        <v>0</v>
      </c>
      <c r="JO434">
        <v>0</v>
      </c>
      <c r="JP434">
        <v>0</v>
      </c>
      <c r="JQ434">
        <v>0</v>
      </c>
      <c r="JR434">
        <v>0</v>
      </c>
      <c r="JS434">
        <v>0</v>
      </c>
      <c r="JT434">
        <v>0</v>
      </c>
      <c r="JU434">
        <v>0</v>
      </c>
      <c r="JV434">
        <v>0</v>
      </c>
      <c r="JW434">
        <v>0</v>
      </c>
      <c r="JX434">
        <v>0</v>
      </c>
      <c r="JY434">
        <v>0</v>
      </c>
      <c r="JZ434">
        <v>0</v>
      </c>
      <c r="KA434">
        <v>0</v>
      </c>
      <c r="KB434">
        <v>0</v>
      </c>
      <c r="KC434">
        <v>0</v>
      </c>
      <c r="KD434">
        <v>0</v>
      </c>
      <c r="KE434">
        <v>0</v>
      </c>
      <c r="KF434">
        <v>0</v>
      </c>
      <c r="KG434">
        <v>0</v>
      </c>
      <c r="KH434">
        <v>0</v>
      </c>
      <c r="KI434">
        <v>0</v>
      </c>
      <c r="KJ434">
        <v>0</v>
      </c>
      <c r="KK434">
        <v>0</v>
      </c>
      <c r="KL434">
        <v>0</v>
      </c>
      <c r="KM434">
        <v>0</v>
      </c>
      <c r="KN434">
        <v>0</v>
      </c>
      <c r="KO434">
        <v>0</v>
      </c>
      <c r="KP434">
        <v>0</v>
      </c>
      <c r="KQ434">
        <v>0</v>
      </c>
      <c r="KR434">
        <v>0</v>
      </c>
      <c r="KS434">
        <v>0</v>
      </c>
      <c r="KT434">
        <v>0</v>
      </c>
      <c r="KU434">
        <v>0</v>
      </c>
      <c r="KV434">
        <v>0</v>
      </c>
      <c r="KW434">
        <v>0</v>
      </c>
      <c r="KX434">
        <v>0</v>
      </c>
      <c r="KY434">
        <v>0</v>
      </c>
      <c r="KZ434">
        <v>0</v>
      </c>
      <c r="LA434">
        <v>0</v>
      </c>
      <c r="LB434">
        <v>0</v>
      </c>
      <c r="LC434">
        <v>0</v>
      </c>
      <c r="LD434">
        <v>0</v>
      </c>
      <c r="LE434">
        <v>0</v>
      </c>
      <c r="LF434">
        <v>0</v>
      </c>
      <c r="LG434">
        <v>0</v>
      </c>
      <c r="LH434">
        <v>0</v>
      </c>
      <c r="LI434">
        <v>0</v>
      </c>
      <c r="LJ434">
        <v>0</v>
      </c>
      <c r="LK434">
        <v>0</v>
      </c>
      <c r="LL434">
        <v>0</v>
      </c>
      <c r="LM434">
        <v>0</v>
      </c>
      <c r="LN434">
        <v>0</v>
      </c>
      <c r="LO434">
        <v>0</v>
      </c>
      <c r="LP434">
        <v>0</v>
      </c>
      <c r="LQ434">
        <v>0</v>
      </c>
      <c r="LR434">
        <v>0</v>
      </c>
      <c r="LS434">
        <v>0</v>
      </c>
      <c r="LT434">
        <v>0</v>
      </c>
      <c r="LU434">
        <v>0</v>
      </c>
      <c r="LV434">
        <v>0</v>
      </c>
      <c r="LW434">
        <v>0</v>
      </c>
      <c r="LX434">
        <v>0</v>
      </c>
      <c r="LY434">
        <v>0</v>
      </c>
      <c r="LZ434">
        <v>0</v>
      </c>
      <c r="MA434">
        <v>0</v>
      </c>
      <c r="MB434">
        <v>0</v>
      </c>
      <c r="MC434">
        <v>0</v>
      </c>
      <c r="MD434">
        <v>0</v>
      </c>
      <c r="ME434">
        <v>0</v>
      </c>
      <c r="MF434">
        <v>0</v>
      </c>
      <c r="MG434">
        <v>0</v>
      </c>
      <c r="MH434">
        <v>0</v>
      </c>
      <c r="MI434">
        <v>0</v>
      </c>
      <c r="MJ434">
        <v>0</v>
      </c>
      <c r="MK434">
        <v>0</v>
      </c>
      <c r="ML434">
        <v>0</v>
      </c>
      <c r="MM434">
        <v>0</v>
      </c>
      <c r="MN434">
        <v>0</v>
      </c>
      <c r="MO434">
        <v>0</v>
      </c>
      <c r="MP434">
        <v>0</v>
      </c>
      <c r="MQ434">
        <v>0</v>
      </c>
      <c r="MR434">
        <v>0</v>
      </c>
      <c r="MS434">
        <v>0</v>
      </c>
      <c r="MT434">
        <v>0</v>
      </c>
      <c r="MU434">
        <v>0</v>
      </c>
      <c r="MV434">
        <v>0</v>
      </c>
      <c r="MW434">
        <v>0</v>
      </c>
      <c r="MX434">
        <v>0</v>
      </c>
      <c r="MY434">
        <v>0</v>
      </c>
      <c r="MZ434">
        <v>0</v>
      </c>
      <c r="NA434">
        <v>0</v>
      </c>
      <c r="NB434">
        <v>0</v>
      </c>
      <c r="NC434">
        <v>0</v>
      </c>
      <c r="ND434">
        <v>0</v>
      </c>
      <c r="NE434">
        <v>0</v>
      </c>
      <c r="NF434">
        <v>0</v>
      </c>
      <c r="NG434">
        <v>0</v>
      </c>
      <c r="NH434">
        <v>0</v>
      </c>
      <c r="NI434">
        <v>0</v>
      </c>
      <c r="NJ434">
        <v>0</v>
      </c>
      <c r="NK434">
        <v>0</v>
      </c>
      <c r="NL434">
        <v>0</v>
      </c>
      <c r="NM434">
        <v>0</v>
      </c>
      <c r="NN434">
        <v>0</v>
      </c>
      <c r="NO434">
        <v>0</v>
      </c>
      <c r="NP434">
        <v>0</v>
      </c>
      <c r="NQ434">
        <v>0</v>
      </c>
      <c r="NR434">
        <v>0</v>
      </c>
      <c r="NS434">
        <v>0</v>
      </c>
      <c r="NT434">
        <v>0</v>
      </c>
      <c r="NU434">
        <v>0</v>
      </c>
      <c r="NV434">
        <v>0</v>
      </c>
      <c r="NW434">
        <v>0</v>
      </c>
      <c r="NX434">
        <v>0</v>
      </c>
      <c r="NY434">
        <v>0</v>
      </c>
      <c r="NZ434">
        <v>0</v>
      </c>
      <c r="OA434">
        <v>0</v>
      </c>
      <c r="OB434">
        <v>0</v>
      </c>
      <c r="OC434">
        <v>0</v>
      </c>
      <c r="OD434">
        <v>0</v>
      </c>
      <c r="OE434">
        <v>0</v>
      </c>
      <c r="OF434">
        <v>0</v>
      </c>
      <c r="OG434">
        <v>0</v>
      </c>
      <c r="OH434">
        <v>0</v>
      </c>
      <c r="OI434">
        <v>0</v>
      </c>
      <c r="OJ434">
        <v>0</v>
      </c>
      <c r="OK434">
        <v>0</v>
      </c>
      <c r="OL434">
        <v>0</v>
      </c>
      <c r="OM434">
        <v>0</v>
      </c>
      <c r="ON434">
        <v>0</v>
      </c>
      <c r="OO434">
        <v>0</v>
      </c>
      <c r="OP434">
        <v>0</v>
      </c>
      <c r="OQ434">
        <v>0</v>
      </c>
      <c r="OU434" t="s">
        <v>486</v>
      </c>
      <c r="OV434" t="s">
        <v>51</v>
      </c>
      <c r="OW434">
        <v>0</v>
      </c>
      <c r="OX434">
        <v>0</v>
      </c>
      <c r="OY434">
        <v>0</v>
      </c>
      <c r="OZ434">
        <v>0</v>
      </c>
      <c r="PA434">
        <v>0</v>
      </c>
      <c r="PB434">
        <v>0</v>
      </c>
      <c r="PC434">
        <v>0</v>
      </c>
      <c r="PD434">
        <v>0</v>
      </c>
      <c r="PE434">
        <v>0</v>
      </c>
      <c r="PF434">
        <v>0</v>
      </c>
      <c r="PG434">
        <v>0</v>
      </c>
      <c r="PH434">
        <v>0</v>
      </c>
      <c r="PI434">
        <v>0</v>
      </c>
      <c r="PJ434">
        <v>0</v>
      </c>
      <c r="PK434">
        <v>0</v>
      </c>
      <c r="PL434">
        <v>0</v>
      </c>
      <c r="PM434">
        <v>0</v>
      </c>
      <c r="PN434">
        <v>0</v>
      </c>
      <c r="PO434">
        <v>0</v>
      </c>
      <c r="PP434">
        <v>0</v>
      </c>
      <c r="PQ434">
        <v>0</v>
      </c>
      <c r="PR434">
        <v>0</v>
      </c>
      <c r="PS434">
        <v>0</v>
      </c>
      <c r="PT434" s="1">
        <v>0</v>
      </c>
      <c r="PU434" s="1">
        <v>0</v>
      </c>
      <c r="PV434">
        <v>0</v>
      </c>
      <c r="PW434">
        <v>0</v>
      </c>
      <c r="PX434">
        <v>0</v>
      </c>
      <c r="PY434" s="1">
        <v>0</v>
      </c>
      <c r="PZ434">
        <v>0</v>
      </c>
      <c r="QA434">
        <v>0</v>
      </c>
      <c r="QB434">
        <v>0</v>
      </c>
      <c r="QC434">
        <v>0</v>
      </c>
      <c r="QD434">
        <v>0</v>
      </c>
      <c r="QE434" s="1">
        <v>0</v>
      </c>
      <c r="QF434">
        <v>0</v>
      </c>
      <c r="QG434">
        <v>0</v>
      </c>
      <c r="QH434">
        <v>0</v>
      </c>
      <c r="QI434" s="1">
        <v>0</v>
      </c>
      <c r="QJ434">
        <v>0</v>
      </c>
      <c r="QK434">
        <v>0</v>
      </c>
      <c r="QL434">
        <v>0</v>
      </c>
      <c r="QM434" s="1">
        <v>0</v>
      </c>
      <c r="QN434">
        <v>0</v>
      </c>
      <c r="QO434">
        <v>0</v>
      </c>
      <c r="QP434" s="1">
        <v>0</v>
      </c>
      <c r="QQ434">
        <v>0</v>
      </c>
      <c r="QR434" s="1">
        <v>0</v>
      </c>
      <c r="QS434">
        <v>0</v>
      </c>
      <c r="QT434">
        <v>0</v>
      </c>
      <c r="QU434">
        <v>0</v>
      </c>
      <c r="QV434">
        <v>0</v>
      </c>
      <c r="QW434">
        <v>0</v>
      </c>
      <c r="QX434" s="1">
        <v>0</v>
      </c>
      <c r="QY434">
        <v>0</v>
      </c>
      <c r="QZ434">
        <v>0</v>
      </c>
      <c r="RA434">
        <v>0</v>
      </c>
      <c r="RB434">
        <v>0</v>
      </c>
      <c r="RC434">
        <v>0</v>
      </c>
      <c r="RD434">
        <v>0</v>
      </c>
      <c r="RE434">
        <v>0</v>
      </c>
      <c r="RF434">
        <v>0</v>
      </c>
      <c r="RG434">
        <v>0</v>
      </c>
      <c r="RH434">
        <v>0</v>
      </c>
      <c r="RI434">
        <v>0</v>
      </c>
      <c r="RJ434">
        <v>0</v>
      </c>
      <c r="RK434">
        <v>0</v>
      </c>
      <c r="RL434">
        <v>0</v>
      </c>
      <c r="RM434">
        <v>0</v>
      </c>
      <c r="RN434">
        <v>0</v>
      </c>
      <c r="RO434">
        <v>0</v>
      </c>
      <c r="RP434">
        <v>0</v>
      </c>
      <c r="RQ434">
        <v>0</v>
      </c>
      <c r="RR434">
        <v>0</v>
      </c>
      <c r="RS434">
        <v>0</v>
      </c>
      <c r="RT434">
        <v>0</v>
      </c>
      <c r="RU434">
        <v>0</v>
      </c>
      <c r="RV434">
        <v>0</v>
      </c>
      <c r="RW434">
        <v>0</v>
      </c>
      <c r="RX434">
        <v>0</v>
      </c>
      <c r="RY434">
        <v>0</v>
      </c>
      <c r="RZ434">
        <v>0</v>
      </c>
      <c r="SA434">
        <v>0</v>
      </c>
      <c r="SB434">
        <v>0</v>
      </c>
      <c r="SC434">
        <v>0</v>
      </c>
      <c r="SD434">
        <v>0</v>
      </c>
      <c r="SE434">
        <v>0</v>
      </c>
      <c r="SF434">
        <v>0</v>
      </c>
      <c r="SG434">
        <v>0</v>
      </c>
      <c r="SH434">
        <v>0</v>
      </c>
      <c r="SI434">
        <v>0</v>
      </c>
      <c r="SJ434">
        <v>0</v>
      </c>
      <c r="SK434">
        <v>0</v>
      </c>
      <c r="SL434">
        <v>0</v>
      </c>
      <c r="SM434">
        <v>0</v>
      </c>
      <c r="SN434">
        <v>0</v>
      </c>
      <c r="SO434">
        <v>0</v>
      </c>
      <c r="SP434">
        <v>0</v>
      </c>
      <c r="SQ434">
        <v>0</v>
      </c>
      <c r="SR434">
        <v>0</v>
      </c>
      <c r="SS434">
        <v>0</v>
      </c>
      <c r="ST434">
        <v>0</v>
      </c>
      <c r="SU434">
        <v>0</v>
      </c>
      <c r="SV434">
        <v>0</v>
      </c>
      <c r="SW434">
        <v>0</v>
      </c>
      <c r="SX434">
        <v>0</v>
      </c>
      <c r="SY434">
        <v>0</v>
      </c>
      <c r="SZ434">
        <v>0</v>
      </c>
      <c r="TA434">
        <v>0</v>
      </c>
      <c r="TB434">
        <v>0</v>
      </c>
      <c r="TC434">
        <v>0</v>
      </c>
      <c r="TD434">
        <v>0</v>
      </c>
      <c r="TE434">
        <v>0</v>
      </c>
      <c r="TF434">
        <v>0</v>
      </c>
      <c r="TG434">
        <v>0</v>
      </c>
      <c r="TH434">
        <v>0</v>
      </c>
      <c r="TI434" s="1">
        <v>0</v>
      </c>
      <c r="TJ434">
        <v>0</v>
      </c>
      <c r="TK434" s="1">
        <v>0</v>
      </c>
      <c r="TL434" s="1">
        <v>0</v>
      </c>
      <c r="TM434">
        <v>0</v>
      </c>
      <c r="TN434">
        <v>0</v>
      </c>
      <c r="TO434">
        <v>0</v>
      </c>
      <c r="TP434">
        <v>0</v>
      </c>
      <c r="TQ434">
        <v>0</v>
      </c>
      <c r="TR434">
        <v>0</v>
      </c>
      <c r="TS434">
        <v>0</v>
      </c>
      <c r="TT434">
        <v>0</v>
      </c>
      <c r="TU434">
        <v>0</v>
      </c>
      <c r="TV434">
        <v>0</v>
      </c>
      <c r="TW434">
        <v>0</v>
      </c>
      <c r="TX434" s="1">
        <v>0</v>
      </c>
      <c r="TY434">
        <v>0</v>
      </c>
      <c r="TZ434">
        <v>0</v>
      </c>
      <c r="UA434">
        <v>0</v>
      </c>
      <c r="UB434">
        <v>0</v>
      </c>
      <c r="UC434">
        <v>0</v>
      </c>
      <c r="UD434" s="1">
        <v>0</v>
      </c>
      <c r="UE434" s="1">
        <v>0</v>
      </c>
      <c r="UF434">
        <v>0</v>
      </c>
      <c r="UG434">
        <v>0</v>
      </c>
      <c r="UH434">
        <v>0</v>
      </c>
      <c r="UI434" s="1">
        <v>0</v>
      </c>
      <c r="UJ434">
        <v>0</v>
      </c>
      <c r="UK434">
        <v>0</v>
      </c>
      <c r="UL434">
        <v>0</v>
      </c>
      <c r="UM434">
        <v>0</v>
      </c>
      <c r="UN434" s="1">
        <v>0</v>
      </c>
      <c r="UO434">
        <v>0</v>
      </c>
      <c r="UP434">
        <v>0</v>
      </c>
      <c r="UQ434">
        <v>0</v>
      </c>
      <c r="UR434" s="1">
        <v>0</v>
      </c>
      <c r="US434">
        <v>0</v>
      </c>
      <c r="UT434">
        <v>0</v>
      </c>
      <c r="UU434">
        <v>0</v>
      </c>
      <c r="UV434">
        <v>0</v>
      </c>
      <c r="UW434" s="1">
        <v>0</v>
      </c>
      <c r="UX434">
        <v>0</v>
      </c>
      <c r="UY434">
        <v>0</v>
      </c>
      <c r="UZ434">
        <v>0</v>
      </c>
      <c r="VA434">
        <v>0</v>
      </c>
      <c r="VB434" s="1">
        <v>0</v>
      </c>
      <c r="VC434">
        <v>0</v>
      </c>
      <c r="VD434">
        <v>0</v>
      </c>
      <c r="VE434">
        <v>0</v>
      </c>
      <c r="VF434">
        <v>0</v>
      </c>
      <c r="VG434" s="1">
        <v>0</v>
      </c>
      <c r="VH434">
        <v>0</v>
      </c>
      <c r="VI434">
        <v>0</v>
      </c>
      <c r="VJ434">
        <v>0</v>
      </c>
      <c r="VK434">
        <v>0</v>
      </c>
      <c r="VL434">
        <v>0</v>
      </c>
      <c r="VM434">
        <v>0</v>
      </c>
      <c r="VN434">
        <v>0</v>
      </c>
      <c r="VO434">
        <v>0</v>
      </c>
      <c r="VP434">
        <v>0</v>
      </c>
      <c r="VQ434" s="1">
        <v>0</v>
      </c>
      <c r="VR434">
        <v>0</v>
      </c>
      <c r="VS434">
        <v>0</v>
      </c>
      <c r="VT434">
        <v>0</v>
      </c>
      <c r="VU434">
        <v>0</v>
      </c>
      <c r="VV434" s="1">
        <v>0</v>
      </c>
      <c r="VW434">
        <v>0</v>
      </c>
      <c r="VX434">
        <v>0</v>
      </c>
      <c r="VY434">
        <v>0</v>
      </c>
      <c r="VZ434">
        <v>0</v>
      </c>
      <c r="WA434" s="1">
        <v>0</v>
      </c>
      <c r="WB434">
        <v>0</v>
      </c>
      <c r="WC434" s="1">
        <v>0</v>
      </c>
      <c r="WD434">
        <v>0</v>
      </c>
      <c r="WE434">
        <v>0</v>
      </c>
      <c r="WF434">
        <v>0</v>
      </c>
      <c r="WG434">
        <v>0</v>
      </c>
      <c r="WH434" s="1">
        <v>0</v>
      </c>
      <c r="WI434">
        <v>0</v>
      </c>
      <c r="WJ434" s="1">
        <v>0</v>
      </c>
      <c r="WK434">
        <v>0</v>
      </c>
      <c r="WL434">
        <v>0</v>
      </c>
      <c r="WM434" s="1">
        <v>0</v>
      </c>
      <c r="WN434">
        <v>0</v>
      </c>
      <c r="WO434" s="1">
        <v>0</v>
      </c>
      <c r="WP434">
        <v>0</v>
      </c>
      <c r="WQ434">
        <v>0</v>
      </c>
      <c r="WR434">
        <v>0</v>
      </c>
      <c r="WS434">
        <v>0</v>
      </c>
      <c r="WT434" s="1">
        <v>0</v>
      </c>
      <c r="WU434" s="1">
        <v>0</v>
      </c>
      <c r="WV434">
        <v>0</v>
      </c>
      <c r="WW434">
        <v>0</v>
      </c>
      <c r="WX434">
        <v>0</v>
      </c>
      <c r="WY434">
        <v>0</v>
      </c>
      <c r="WZ434">
        <v>0</v>
      </c>
      <c r="XA434" s="1">
        <v>0</v>
      </c>
      <c r="XB434">
        <v>0</v>
      </c>
      <c r="XC434">
        <v>0</v>
      </c>
      <c r="XD434">
        <v>0</v>
      </c>
      <c r="XE434">
        <v>0</v>
      </c>
      <c r="XF434">
        <v>0</v>
      </c>
      <c r="XG434">
        <v>0</v>
      </c>
      <c r="XH434">
        <v>0</v>
      </c>
      <c r="XI434">
        <v>0</v>
      </c>
      <c r="XJ434">
        <v>0</v>
      </c>
      <c r="XK434">
        <v>0</v>
      </c>
      <c r="XL434">
        <v>0</v>
      </c>
      <c r="XM434">
        <v>0</v>
      </c>
      <c r="XN434">
        <v>0</v>
      </c>
      <c r="XO434">
        <v>0</v>
      </c>
      <c r="XP434">
        <v>0</v>
      </c>
      <c r="XQ434">
        <v>0</v>
      </c>
      <c r="XR434">
        <v>0</v>
      </c>
      <c r="XS434">
        <v>0</v>
      </c>
      <c r="XT434">
        <v>0</v>
      </c>
      <c r="XU434">
        <v>0</v>
      </c>
      <c r="XV434">
        <v>0</v>
      </c>
      <c r="XW434">
        <v>0</v>
      </c>
      <c r="XX434" s="1">
        <v>0</v>
      </c>
      <c r="XY434">
        <v>0</v>
      </c>
      <c r="XZ434">
        <v>0</v>
      </c>
      <c r="YA434">
        <v>0</v>
      </c>
      <c r="YB434" s="1">
        <v>0</v>
      </c>
      <c r="YC434">
        <v>0</v>
      </c>
      <c r="YD434">
        <v>0</v>
      </c>
      <c r="YE434">
        <v>0</v>
      </c>
      <c r="YF434">
        <v>0</v>
      </c>
      <c r="YG434">
        <v>0</v>
      </c>
      <c r="YH434">
        <v>0</v>
      </c>
      <c r="YI434" s="1">
        <v>0</v>
      </c>
      <c r="YJ434">
        <v>0</v>
      </c>
      <c r="YK434">
        <v>0</v>
      </c>
      <c r="YL434">
        <v>0</v>
      </c>
      <c r="YM434" s="1">
        <v>0</v>
      </c>
      <c r="YN434">
        <v>0</v>
      </c>
      <c r="YO434" s="1">
        <v>0</v>
      </c>
      <c r="YP434" s="1">
        <v>0</v>
      </c>
      <c r="YQ434" s="1">
        <v>0</v>
      </c>
      <c r="YR434">
        <v>0</v>
      </c>
      <c r="YS434" s="1">
        <v>0</v>
      </c>
      <c r="YT434">
        <v>0</v>
      </c>
      <c r="YU434">
        <v>0</v>
      </c>
      <c r="YV434">
        <v>0</v>
      </c>
      <c r="YW434">
        <v>0</v>
      </c>
      <c r="YX434">
        <v>0</v>
      </c>
      <c r="YY434">
        <v>0</v>
      </c>
      <c r="YZ434">
        <v>0</v>
      </c>
      <c r="ZA434">
        <v>0</v>
      </c>
      <c r="ZB434">
        <v>0</v>
      </c>
      <c r="ZC434">
        <v>0</v>
      </c>
      <c r="ZD434">
        <v>0</v>
      </c>
      <c r="ZE434">
        <v>0</v>
      </c>
      <c r="ZF434">
        <v>0</v>
      </c>
      <c r="ZG434">
        <v>0</v>
      </c>
      <c r="ZH434">
        <v>0</v>
      </c>
      <c r="ZI434">
        <v>0</v>
      </c>
      <c r="ZJ434">
        <v>0</v>
      </c>
      <c r="ZK434">
        <v>0</v>
      </c>
      <c r="ZL434">
        <v>0</v>
      </c>
      <c r="ZM434">
        <v>0</v>
      </c>
      <c r="ZN434">
        <v>0</v>
      </c>
      <c r="ZO434">
        <v>0</v>
      </c>
      <c r="ZP434">
        <v>0</v>
      </c>
      <c r="ZQ434">
        <v>0</v>
      </c>
      <c r="ZR434">
        <v>0</v>
      </c>
      <c r="ZS434">
        <v>0</v>
      </c>
      <c r="ZT434" s="1">
        <v>0</v>
      </c>
      <c r="ZU434">
        <v>0</v>
      </c>
      <c r="ZV434">
        <v>0</v>
      </c>
      <c r="ZW434">
        <v>0</v>
      </c>
      <c r="ZX434" s="1">
        <v>0</v>
      </c>
      <c r="ZY434" s="1">
        <v>0</v>
      </c>
      <c r="ZZ434" s="1">
        <v>0</v>
      </c>
      <c r="AAA434">
        <v>0</v>
      </c>
      <c r="AAB434">
        <v>0</v>
      </c>
      <c r="AAC434" s="1">
        <v>0</v>
      </c>
      <c r="AAD434" s="1">
        <v>0</v>
      </c>
      <c r="AAE434">
        <v>0</v>
      </c>
      <c r="AAF434">
        <v>0</v>
      </c>
      <c r="AAG434">
        <v>0</v>
      </c>
      <c r="AAH434">
        <v>0</v>
      </c>
      <c r="AAI434">
        <v>0</v>
      </c>
      <c r="AAJ434">
        <v>0</v>
      </c>
      <c r="AAK434">
        <v>0</v>
      </c>
      <c r="AAL434">
        <v>0</v>
      </c>
      <c r="AAM434">
        <v>0</v>
      </c>
      <c r="AAN434" s="1">
        <v>0</v>
      </c>
      <c r="AAO434">
        <v>0</v>
      </c>
      <c r="AAP434">
        <v>0</v>
      </c>
      <c r="AAQ434">
        <v>0</v>
      </c>
      <c r="AAR434">
        <v>0</v>
      </c>
      <c r="AAS434" s="1">
        <v>0</v>
      </c>
      <c r="AAT434">
        <v>0</v>
      </c>
      <c r="AAU434">
        <v>0</v>
      </c>
      <c r="AAV434">
        <v>0</v>
      </c>
      <c r="AAW434">
        <v>0</v>
      </c>
      <c r="AAX434">
        <v>0</v>
      </c>
      <c r="AAY434">
        <v>0</v>
      </c>
      <c r="AAZ434">
        <v>0</v>
      </c>
      <c r="ABA434">
        <v>0</v>
      </c>
      <c r="ABB434">
        <v>0</v>
      </c>
      <c r="ABC434">
        <v>0</v>
      </c>
      <c r="ABD434">
        <v>0</v>
      </c>
      <c r="ABE434">
        <v>0</v>
      </c>
      <c r="ABF434">
        <v>0</v>
      </c>
      <c r="ABG434">
        <v>0</v>
      </c>
      <c r="ABH434">
        <v>0</v>
      </c>
      <c r="ABI434">
        <v>0</v>
      </c>
      <c r="ABJ434">
        <v>0</v>
      </c>
      <c r="ABK434">
        <v>0</v>
      </c>
      <c r="ABL434">
        <v>0</v>
      </c>
      <c r="ABM434">
        <v>0</v>
      </c>
      <c r="ABN434">
        <v>0</v>
      </c>
      <c r="ABO434">
        <v>0</v>
      </c>
      <c r="ABP434">
        <v>0</v>
      </c>
      <c r="ABQ434">
        <v>0</v>
      </c>
      <c r="ABR434">
        <v>0</v>
      </c>
      <c r="ABS434">
        <v>0</v>
      </c>
      <c r="ABT434">
        <v>0</v>
      </c>
      <c r="ABU434">
        <v>0</v>
      </c>
      <c r="ABV434">
        <v>0</v>
      </c>
      <c r="ABW434">
        <v>0</v>
      </c>
      <c r="ABX434">
        <v>0</v>
      </c>
      <c r="ABY434">
        <v>0</v>
      </c>
      <c r="ABZ434">
        <v>0</v>
      </c>
      <c r="ACA434">
        <v>0</v>
      </c>
      <c r="ACB434">
        <v>0</v>
      </c>
      <c r="ACC434">
        <v>0</v>
      </c>
      <c r="ACD434">
        <v>0</v>
      </c>
      <c r="ACE434">
        <v>0</v>
      </c>
      <c r="ACF434">
        <v>0</v>
      </c>
      <c r="ACG434">
        <v>0</v>
      </c>
      <c r="ACH434">
        <v>0</v>
      </c>
      <c r="ACI434">
        <v>0</v>
      </c>
      <c r="ACJ434">
        <v>0</v>
      </c>
      <c r="ACK434">
        <v>0</v>
      </c>
      <c r="ACL434">
        <v>0</v>
      </c>
      <c r="ACM434">
        <v>0</v>
      </c>
      <c r="ACN434">
        <v>0</v>
      </c>
      <c r="ACO434">
        <v>0</v>
      </c>
      <c r="ACP434">
        <v>0</v>
      </c>
      <c r="ACQ434">
        <v>0</v>
      </c>
      <c r="ACR434">
        <v>0</v>
      </c>
      <c r="ACS434">
        <v>0</v>
      </c>
      <c r="ACT434">
        <v>0</v>
      </c>
      <c r="ACU434">
        <v>0</v>
      </c>
      <c r="ACV434">
        <v>0</v>
      </c>
      <c r="ACW434">
        <v>0</v>
      </c>
      <c r="ACX434">
        <v>0</v>
      </c>
      <c r="ACY434">
        <v>0</v>
      </c>
      <c r="ACZ434">
        <v>0</v>
      </c>
      <c r="ADA434">
        <v>0</v>
      </c>
      <c r="ADB434">
        <v>0</v>
      </c>
      <c r="ADC434">
        <v>0</v>
      </c>
      <c r="ADD434">
        <v>0</v>
      </c>
      <c r="ADE434">
        <v>0</v>
      </c>
      <c r="ADF434">
        <v>0</v>
      </c>
      <c r="ADG434">
        <v>0</v>
      </c>
      <c r="ADH434">
        <v>0</v>
      </c>
      <c r="ADI434">
        <v>0</v>
      </c>
      <c r="ADJ434">
        <v>0</v>
      </c>
      <c r="ADK434">
        <v>0</v>
      </c>
    </row>
    <row r="435" spans="2:791">
      <c r="B435" t="s">
        <v>2561</v>
      </c>
      <c r="C435" t="s">
        <v>51</v>
      </c>
      <c r="D435">
        <v>22.919326000000002</v>
      </c>
      <c r="E435">
        <v>26.389434999999999</v>
      </c>
      <c r="F435">
        <v>109.91745</v>
      </c>
      <c r="G435">
        <v>124.86953</v>
      </c>
      <c r="H435">
        <v>13.554864999999999</v>
      </c>
      <c r="I435">
        <v>6.3206581000000002</v>
      </c>
      <c r="J435">
        <v>0.31159641999999999</v>
      </c>
      <c r="K435">
        <v>2.7322055000000001</v>
      </c>
      <c r="L435">
        <v>16.942983999999999</v>
      </c>
      <c r="M435">
        <v>6.3206581000000002</v>
      </c>
      <c r="N435">
        <v>0.31159641999999999</v>
      </c>
      <c r="O435">
        <v>2.8141970000000001</v>
      </c>
      <c r="P435">
        <v>70.920552999999998</v>
      </c>
      <c r="Q435">
        <v>25.628098999999999</v>
      </c>
      <c r="R435">
        <v>1.0959828</v>
      </c>
      <c r="S435">
        <v>12.272816000000001</v>
      </c>
      <c r="T435">
        <v>86.650975000000003</v>
      </c>
      <c r="U435">
        <v>24.881706999999999</v>
      </c>
      <c r="V435">
        <v>1.0640350999999999</v>
      </c>
      <c r="W435">
        <v>12.272816000000001</v>
      </c>
      <c r="X435">
        <v>209.35661999999999</v>
      </c>
      <c r="Y435">
        <v>90.282062999999994</v>
      </c>
      <c r="Z435">
        <v>14.987202</v>
      </c>
      <c r="AA435">
        <v>67.881645000000006</v>
      </c>
      <c r="AB435">
        <v>32.664591000000001</v>
      </c>
      <c r="AC435">
        <v>52.868872000000003</v>
      </c>
      <c r="AD435">
        <v>11.489053999999999</v>
      </c>
      <c r="AE435">
        <v>1.0490434</v>
      </c>
      <c r="AF435">
        <v>3.0989692999999998</v>
      </c>
      <c r="AG435">
        <v>7.2286400999999998</v>
      </c>
      <c r="AH435">
        <v>34.258409</v>
      </c>
      <c r="AI435">
        <v>11.365812999999999</v>
      </c>
      <c r="AJ435">
        <v>1.0490434</v>
      </c>
      <c r="AK435">
        <v>3.0989692999999998</v>
      </c>
      <c r="AL435">
        <v>7.2286400999999998</v>
      </c>
      <c r="AM435">
        <v>25.815180000000002</v>
      </c>
      <c r="AN435">
        <v>11.373704999999999</v>
      </c>
      <c r="AO435">
        <v>1.0490434</v>
      </c>
      <c r="AP435">
        <v>3.0989692999999998</v>
      </c>
      <c r="AQ435">
        <v>7.2286400999999998</v>
      </c>
      <c r="AR435">
        <v>14.486915</v>
      </c>
      <c r="AS435">
        <v>11.123884</v>
      </c>
      <c r="AT435">
        <v>1.0490434</v>
      </c>
      <c r="AU435">
        <v>3.0989692999999998</v>
      </c>
      <c r="AV435">
        <v>7.2286400999999998</v>
      </c>
      <c r="AW435">
        <v>27.401653</v>
      </c>
      <c r="AX435">
        <v>11.343335</v>
      </c>
      <c r="AY435">
        <v>1.0490413000000001</v>
      </c>
      <c r="AZ435">
        <v>3.0989631000000002</v>
      </c>
      <c r="BA435">
        <v>7.2286257000000003</v>
      </c>
      <c r="BB435">
        <v>119.11761</v>
      </c>
      <c r="BC435">
        <v>33.745624999999997</v>
      </c>
      <c r="BD435">
        <v>4.4493447000000002</v>
      </c>
      <c r="BE435">
        <v>11.892073999999999</v>
      </c>
      <c r="BF435">
        <v>16.998944000000002</v>
      </c>
      <c r="BG435">
        <v>70.375743999999997</v>
      </c>
      <c r="BH435">
        <v>33.256909999999998</v>
      </c>
      <c r="BI435">
        <v>4.4493447000000002</v>
      </c>
      <c r="BJ435">
        <v>11.892073999999999</v>
      </c>
      <c r="BK435">
        <v>16.998944000000002</v>
      </c>
      <c r="BL435">
        <v>46.934533999999999</v>
      </c>
      <c r="BM435">
        <v>33.177987000000002</v>
      </c>
      <c r="BN435">
        <v>4.4493447000000002</v>
      </c>
      <c r="BO435">
        <v>11.892073999999999</v>
      </c>
      <c r="BP435">
        <v>16.998944000000002</v>
      </c>
      <c r="BQ435">
        <v>18.526888</v>
      </c>
      <c r="BR435">
        <v>33.269052000000002</v>
      </c>
      <c r="BS435">
        <v>4.4493447000000002</v>
      </c>
      <c r="BT435">
        <v>11.892073999999999</v>
      </c>
      <c r="BU435">
        <v>16.998944000000002</v>
      </c>
      <c r="BV435">
        <v>56.740398999999996</v>
      </c>
      <c r="BW435">
        <v>33.299992000000003</v>
      </c>
      <c r="BX435">
        <v>4.4493447000000002</v>
      </c>
      <c r="BY435">
        <v>11.892073999999999</v>
      </c>
      <c r="BZ435">
        <v>16.998944000000002</v>
      </c>
      <c r="CA435">
        <v>31.731233</v>
      </c>
      <c r="CB435">
        <v>7.1076172</v>
      </c>
      <c r="CC435">
        <v>0.76132259999999996</v>
      </c>
      <c r="CD435">
        <v>2.1699380000000001</v>
      </c>
      <c r="CE435">
        <v>6.4188102000000002</v>
      </c>
      <c r="CF435">
        <v>19.417505999999999</v>
      </c>
      <c r="CG435">
        <v>6.8775265000000001</v>
      </c>
      <c r="CH435">
        <v>0.76132259999999996</v>
      </c>
      <c r="CI435">
        <v>2.1699380000000001</v>
      </c>
      <c r="CJ435">
        <v>6.4188102000000002</v>
      </c>
      <c r="CK435">
        <v>15.455064999999999</v>
      </c>
      <c r="CL435">
        <v>6.8702413</v>
      </c>
      <c r="CM435">
        <v>0.76132259999999996</v>
      </c>
      <c r="CN435">
        <v>2.1699380000000001</v>
      </c>
      <c r="CO435">
        <v>6.4188102000000002</v>
      </c>
      <c r="CP435">
        <v>7.4899412999999999</v>
      </c>
      <c r="CQ435">
        <v>6.9072744000000004</v>
      </c>
      <c r="CR435">
        <v>0.76132259999999996</v>
      </c>
      <c r="CS435">
        <v>2.1699380000000001</v>
      </c>
      <c r="CT435">
        <v>6.4188102000000002</v>
      </c>
      <c r="CU435">
        <v>13.606781</v>
      </c>
      <c r="CV435">
        <v>6.8913614000000001</v>
      </c>
      <c r="CW435">
        <v>0.76132641000000001</v>
      </c>
      <c r="CX435">
        <v>2.1699487999999998</v>
      </c>
      <c r="CY435">
        <v>6.4188423999999999</v>
      </c>
      <c r="CZ435">
        <v>27.577470999999999</v>
      </c>
      <c r="DA435">
        <v>5.5528354999999996</v>
      </c>
      <c r="DB435">
        <v>0.69325702</v>
      </c>
      <c r="DC435">
        <v>1.9758547</v>
      </c>
      <c r="DD435">
        <v>6.0570708</v>
      </c>
      <c r="DE435">
        <v>18.662088000000001</v>
      </c>
      <c r="DF435">
        <v>5.3704020999999997</v>
      </c>
      <c r="DG435">
        <v>0.69325702</v>
      </c>
      <c r="DH435">
        <v>1.9758547</v>
      </c>
      <c r="DI435">
        <v>6.0570708</v>
      </c>
      <c r="DJ435">
        <v>14.245009</v>
      </c>
      <c r="DK435">
        <v>5.3482428999999998</v>
      </c>
      <c r="DL435">
        <v>0.69325702</v>
      </c>
      <c r="DM435">
        <v>1.9758547</v>
      </c>
      <c r="DN435">
        <v>6.0570708</v>
      </c>
      <c r="DO435">
        <v>6.7656087999999999</v>
      </c>
      <c r="DP435">
        <v>5.4317190999999996</v>
      </c>
      <c r="DQ435">
        <v>0.69325702</v>
      </c>
      <c r="DR435">
        <v>1.9758547</v>
      </c>
      <c r="DS435">
        <v>6.0570708</v>
      </c>
      <c r="DT435">
        <v>26.567616000000001</v>
      </c>
      <c r="DU435">
        <v>5.3685808000000002</v>
      </c>
      <c r="DV435">
        <v>0.64643209999999995</v>
      </c>
      <c r="DW435">
        <v>1.8423427000000001</v>
      </c>
      <c r="DX435">
        <v>5.8095654000000003</v>
      </c>
      <c r="DY435">
        <v>17.505407000000002</v>
      </c>
      <c r="DZ435">
        <v>5.2699271000000003</v>
      </c>
      <c r="EA435">
        <v>0.47779556000000001</v>
      </c>
      <c r="EB435">
        <v>1.3618231000000001</v>
      </c>
      <c r="EC435">
        <v>5.8095654000000003</v>
      </c>
      <c r="ED435">
        <v>12.880171000000001</v>
      </c>
      <c r="EE435">
        <v>5.3027104999999999</v>
      </c>
      <c r="EF435">
        <v>0.47779556000000001</v>
      </c>
      <c r="EG435">
        <v>1.3618231000000001</v>
      </c>
      <c r="EH435">
        <v>5.8095654000000003</v>
      </c>
      <c r="EI435">
        <v>6.4455311000000002</v>
      </c>
      <c r="EJ435">
        <v>5.4626811999999996</v>
      </c>
      <c r="EK435">
        <v>0.47779556000000001</v>
      </c>
      <c r="EL435">
        <v>1.3618231000000001</v>
      </c>
      <c r="EM435">
        <v>5.8095654000000003</v>
      </c>
      <c r="EN435">
        <v>52.316670000000002</v>
      </c>
      <c r="EO435">
        <v>14.593154</v>
      </c>
      <c r="EP435">
        <v>1.3324366999999999</v>
      </c>
      <c r="EQ435">
        <v>3.5612965999999999</v>
      </c>
      <c r="ER435">
        <v>8.8325300999999996</v>
      </c>
      <c r="ES435">
        <v>30.068404000000001</v>
      </c>
      <c r="ET435">
        <v>14.367616</v>
      </c>
      <c r="EU435">
        <v>1.3324366999999999</v>
      </c>
      <c r="EV435">
        <v>3.5612965999999999</v>
      </c>
      <c r="EW435">
        <v>8.8325300999999996</v>
      </c>
      <c r="EX435">
        <v>20.360564</v>
      </c>
      <c r="EY435">
        <v>14.358510000000001</v>
      </c>
      <c r="EZ435">
        <v>1.3324366999999999</v>
      </c>
      <c r="FA435">
        <v>3.5612965999999999</v>
      </c>
      <c r="FB435">
        <v>8.8325300999999996</v>
      </c>
      <c r="FC435">
        <v>6.8110622000000003</v>
      </c>
      <c r="FD435">
        <v>14.329976</v>
      </c>
      <c r="FE435">
        <v>1.3324366999999999</v>
      </c>
      <c r="FF435">
        <v>3.5612965999999999</v>
      </c>
      <c r="FG435">
        <v>8.8325300999999996</v>
      </c>
      <c r="FH435">
        <v>25.315726000000002</v>
      </c>
      <c r="FI435">
        <v>14.405391</v>
      </c>
      <c r="FJ435">
        <v>1.3324461000000001</v>
      </c>
      <c r="FK435">
        <v>3.5613215999999999</v>
      </c>
      <c r="FL435">
        <v>8.8325919000000006</v>
      </c>
      <c r="FM435">
        <v>18.614144</v>
      </c>
      <c r="FN435">
        <v>8.6593143000000001</v>
      </c>
      <c r="FO435">
        <v>0.88365872999999995</v>
      </c>
      <c r="FP435">
        <v>2.5447107999999998</v>
      </c>
      <c r="FQ435">
        <v>6.7891781</v>
      </c>
      <c r="FR435">
        <v>52.493574000000002</v>
      </c>
      <c r="FS435">
        <v>59.200387999999997</v>
      </c>
      <c r="FT435">
        <v>1.0424869000000001</v>
      </c>
      <c r="FU435">
        <v>3.0784139000000001</v>
      </c>
      <c r="FV435">
        <v>11.00909</v>
      </c>
      <c r="FW435">
        <v>6.8992722000000004</v>
      </c>
      <c r="FX435">
        <v>2.9410593999999999</v>
      </c>
      <c r="FY435">
        <v>0.48824251000000002</v>
      </c>
      <c r="FZ435">
        <v>2.2113488000000001</v>
      </c>
      <c r="GA435">
        <v>1.17258</v>
      </c>
      <c r="GB435">
        <v>21.369135</v>
      </c>
      <c r="GC435">
        <v>14.300884</v>
      </c>
      <c r="GD435">
        <v>0.27584748999999997</v>
      </c>
      <c r="GE435">
        <v>5.2699312999999997</v>
      </c>
      <c r="GF435">
        <v>2.1226598999999999</v>
      </c>
      <c r="GG435">
        <v>15.312587000000001</v>
      </c>
      <c r="GH435">
        <v>14.89855</v>
      </c>
      <c r="GI435">
        <v>0.27584748999999997</v>
      </c>
      <c r="GJ435">
        <v>5.2699312999999997</v>
      </c>
      <c r="GK435">
        <v>2.1226598999999999</v>
      </c>
      <c r="GL435">
        <v>8.4596824000000002</v>
      </c>
      <c r="GM435">
        <v>14.392163999999999</v>
      </c>
      <c r="GN435">
        <v>0.27584748999999997</v>
      </c>
      <c r="GO435">
        <v>5.2699312999999997</v>
      </c>
      <c r="GP435">
        <v>2.1226598999999999</v>
      </c>
      <c r="GQ435">
        <v>7.1944245999999996</v>
      </c>
      <c r="GR435">
        <v>14.233148999999999</v>
      </c>
      <c r="GS435">
        <v>0.27584748999999997</v>
      </c>
      <c r="GT435">
        <v>5.2699312999999997</v>
      </c>
      <c r="GU435">
        <v>2.1226598999999999</v>
      </c>
      <c r="GV435">
        <v>12.495630999999999</v>
      </c>
      <c r="GW435">
        <v>14.444217</v>
      </c>
      <c r="GX435">
        <v>0.27584748999999997</v>
      </c>
      <c r="GY435">
        <v>5.2699312999999997</v>
      </c>
      <c r="GZ435">
        <v>2.1226598999999999</v>
      </c>
      <c r="HA435">
        <v>31.061803000000001</v>
      </c>
      <c r="HB435">
        <v>14.938033000000001</v>
      </c>
      <c r="HC435">
        <v>0.27584748999999997</v>
      </c>
      <c r="HD435">
        <v>5.2699312999999997</v>
      </c>
      <c r="HE435">
        <v>2.1226598999999999</v>
      </c>
      <c r="HF435">
        <v>22.655799999999999</v>
      </c>
      <c r="HG435">
        <v>13.188501</v>
      </c>
      <c r="HH435">
        <v>0.22569057000000001</v>
      </c>
      <c r="HI435">
        <v>4.3117619999999999</v>
      </c>
      <c r="HJ435">
        <v>2.0204007000000002</v>
      </c>
      <c r="HK435">
        <v>17.954232000000001</v>
      </c>
      <c r="HL435">
        <v>11.571542000000001</v>
      </c>
      <c r="HM435">
        <v>0.22569057000000001</v>
      </c>
      <c r="HN435">
        <v>4.3117619999999999</v>
      </c>
      <c r="HO435">
        <v>2.0204007000000002</v>
      </c>
      <c r="HP435">
        <v>8.3842368</v>
      </c>
      <c r="HQ435">
        <v>13.473568999999999</v>
      </c>
      <c r="HR435">
        <v>0.22569057000000001</v>
      </c>
      <c r="HS435">
        <v>4.3117619999999999</v>
      </c>
      <c r="HT435">
        <v>2.0204007000000002</v>
      </c>
      <c r="HU435">
        <v>7.1190218999999999</v>
      </c>
      <c r="HV435">
        <v>13.320712</v>
      </c>
      <c r="HW435">
        <v>0.22569057000000001</v>
      </c>
      <c r="HX435">
        <v>4.3117619999999999</v>
      </c>
      <c r="HY435">
        <v>2.0204007000000002</v>
      </c>
      <c r="HZ435">
        <v>13.392403</v>
      </c>
      <c r="IA435">
        <v>13.223006</v>
      </c>
      <c r="IB435">
        <v>0.2256908</v>
      </c>
      <c r="IC435">
        <v>4.3117663000000004</v>
      </c>
      <c r="ID435">
        <v>2.0204027</v>
      </c>
      <c r="IE435">
        <v>31.884119999999999</v>
      </c>
      <c r="IF435">
        <v>13.998067000000001</v>
      </c>
      <c r="IG435">
        <v>0.22569057000000001</v>
      </c>
      <c r="IH435">
        <v>4.3117619999999999</v>
      </c>
      <c r="II435">
        <v>2.0204007000000002</v>
      </c>
      <c r="IJ435">
        <v>12.822793000000001</v>
      </c>
      <c r="IK435">
        <v>13.998483999999999</v>
      </c>
      <c r="IL435">
        <v>0.25754306999999999</v>
      </c>
      <c r="IM435">
        <v>4.9202541000000002</v>
      </c>
      <c r="IN435">
        <v>2.0853302999999999</v>
      </c>
      <c r="IO435">
        <v>450.25344999999999</v>
      </c>
      <c r="IP435">
        <v>90.252759999999995</v>
      </c>
      <c r="IQ435">
        <v>1.0697361000000001</v>
      </c>
      <c r="IR435">
        <v>3.7147127000000002</v>
      </c>
      <c r="IS435">
        <v>4.2132994999999998</v>
      </c>
      <c r="IT435">
        <v>28.516438999999998</v>
      </c>
      <c r="IU435">
        <v>14.975655</v>
      </c>
      <c r="IV435">
        <v>1.4525838</v>
      </c>
      <c r="IW435">
        <v>19.398865000000001</v>
      </c>
      <c r="IX435">
        <v>6.0671977000000004</v>
      </c>
      <c r="IY435">
        <v>5.4135771000000004</v>
      </c>
      <c r="IZ435">
        <v>13.215522999999999</v>
      </c>
      <c r="JA435">
        <v>0.65144908999999995</v>
      </c>
      <c r="JB435">
        <v>6.1504142000000002</v>
      </c>
      <c r="JC435">
        <v>3.2828761000000002</v>
      </c>
      <c r="JD435">
        <v>16.821634</v>
      </c>
      <c r="JE435">
        <v>19.324808000000001</v>
      </c>
      <c r="JF435">
        <v>1.3720403000000001</v>
      </c>
      <c r="JG435">
        <v>18.300004999999999</v>
      </c>
      <c r="JH435">
        <v>5.8208368999999998</v>
      </c>
      <c r="JI435">
        <v>40.415512999999997</v>
      </c>
      <c r="JJ435">
        <v>13.98484</v>
      </c>
      <c r="JK435">
        <v>1.3374451999999999</v>
      </c>
      <c r="JL435">
        <v>17.863401</v>
      </c>
      <c r="JM435">
        <v>5.7150280000000002</v>
      </c>
      <c r="JN435">
        <v>25.762813000000001</v>
      </c>
      <c r="JO435">
        <v>14.067709000000001</v>
      </c>
      <c r="JP435">
        <v>1.3374451999999999</v>
      </c>
      <c r="JQ435">
        <v>17.863401</v>
      </c>
      <c r="JR435">
        <v>5.7150280000000002</v>
      </c>
      <c r="JS435">
        <v>29.689834999999999</v>
      </c>
      <c r="JT435">
        <v>13.022891</v>
      </c>
      <c r="JU435">
        <v>1.3374451999999999</v>
      </c>
      <c r="JV435">
        <v>17.863401</v>
      </c>
      <c r="JW435">
        <v>5.7150280000000002</v>
      </c>
      <c r="JX435">
        <v>13.801269</v>
      </c>
      <c r="JY435">
        <v>12.348706999999999</v>
      </c>
      <c r="JZ435">
        <v>1.3374451999999999</v>
      </c>
      <c r="KA435">
        <v>17.863401</v>
      </c>
      <c r="KB435">
        <v>5.7150280000000002</v>
      </c>
      <c r="KC435">
        <v>10.549721</v>
      </c>
      <c r="KD435">
        <v>23.674825999999999</v>
      </c>
      <c r="KE435">
        <v>1.3374451999999999</v>
      </c>
      <c r="KF435">
        <v>17.82273</v>
      </c>
      <c r="KG435">
        <v>5.7150280000000002</v>
      </c>
      <c r="KH435">
        <v>10.068476</v>
      </c>
      <c r="KI435">
        <v>22.153130999999998</v>
      </c>
      <c r="KJ435">
        <v>1.3374451999999999</v>
      </c>
      <c r="KK435">
        <v>17.82273</v>
      </c>
      <c r="KL435">
        <v>5.7150280000000002</v>
      </c>
      <c r="KM435">
        <v>8.2436305999999995</v>
      </c>
      <c r="KN435">
        <v>19.963861999999999</v>
      </c>
      <c r="KO435">
        <v>1.3374451999999999</v>
      </c>
      <c r="KP435">
        <v>17.82273</v>
      </c>
      <c r="KQ435">
        <v>5.7150280000000002</v>
      </c>
      <c r="KR435">
        <v>8.1107934999999998</v>
      </c>
      <c r="KS435">
        <v>18.831194</v>
      </c>
      <c r="KT435">
        <v>1.3374451999999999</v>
      </c>
      <c r="KU435">
        <v>17.82273</v>
      </c>
      <c r="KV435">
        <v>5.7150280000000002</v>
      </c>
      <c r="KW435">
        <v>3.9998556999999999</v>
      </c>
      <c r="KX435">
        <v>11.559934</v>
      </c>
      <c r="KY435">
        <v>0.65144908999999995</v>
      </c>
      <c r="KZ435">
        <v>6.1504142000000002</v>
      </c>
      <c r="LA435">
        <v>3.2828761000000002</v>
      </c>
      <c r="LB435">
        <v>4.0009341999999997</v>
      </c>
      <c r="LC435">
        <v>3.5138780000000001</v>
      </c>
      <c r="LD435">
        <v>0.65144908999999995</v>
      </c>
      <c r="LE435">
        <v>6.1504142000000002</v>
      </c>
      <c r="LF435">
        <v>3.2828761000000002</v>
      </c>
      <c r="LG435">
        <v>4.8226490999999996</v>
      </c>
      <c r="LH435">
        <v>14.701376</v>
      </c>
      <c r="LI435">
        <v>0.65144908999999995</v>
      </c>
      <c r="LJ435">
        <v>6.1504142000000002</v>
      </c>
      <c r="LK435">
        <v>3.2197939</v>
      </c>
      <c r="LL435">
        <v>9.2697929000000006</v>
      </c>
      <c r="LM435">
        <v>22.133389000000001</v>
      </c>
      <c r="LN435">
        <v>1.3200375</v>
      </c>
      <c r="LO435">
        <v>17.590525</v>
      </c>
      <c r="LP435">
        <v>5.6617806000000002</v>
      </c>
      <c r="LQ435">
        <v>10.61337</v>
      </c>
      <c r="LR435">
        <v>2.6943415000000002</v>
      </c>
      <c r="LS435">
        <v>0.14634100999999999</v>
      </c>
      <c r="LT435">
        <v>0.58549309999999999</v>
      </c>
      <c r="LU435">
        <v>1.7300150000000001</v>
      </c>
      <c r="LV435">
        <v>13.613386999999999</v>
      </c>
      <c r="LW435">
        <v>3.5766743999999999</v>
      </c>
      <c r="LX435">
        <v>0.153945</v>
      </c>
      <c r="LY435">
        <v>0.61687780000000003</v>
      </c>
      <c r="LZ435">
        <v>1.8303875999999999</v>
      </c>
      <c r="MA435">
        <v>32.659050000000001</v>
      </c>
      <c r="MB435">
        <v>9.6211216000000004</v>
      </c>
      <c r="MC435">
        <v>0.27403793999999998</v>
      </c>
      <c r="MD435">
        <v>1.0990918999999999</v>
      </c>
      <c r="ME435">
        <v>3.1296678999999998</v>
      </c>
      <c r="MF435">
        <v>415.17212000000001</v>
      </c>
      <c r="MG435">
        <v>75.734578999999997</v>
      </c>
      <c r="MH435">
        <v>57.000875000000001</v>
      </c>
      <c r="MI435">
        <v>48.565537999999997</v>
      </c>
      <c r="MJ435">
        <v>36.987451999999998</v>
      </c>
      <c r="MK435">
        <v>50.121619000000003</v>
      </c>
      <c r="ML435">
        <v>186.20359999999999</v>
      </c>
      <c r="MM435">
        <v>136.97301999999999</v>
      </c>
      <c r="MN435">
        <v>113.45287999999999</v>
      </c>
      <c r="MO435">
        <v>85.136302999999998</v>
      </c>
      <c r="MP435">
        <v>123.38075000000001</v>
      </c>
      <c r="MQ435">
        <v>48.188921000000001</v>
      </c>
      <c r="MR435">
        <v>35.645102999999999</v>
      </c>
      <c r="MS435">
        <v>31.675377000000001</v>
      </c>
      <c r="MT435">
        <v>23.747287</v>
      </c>
      <c r="MU435">
        <v>29.84826</v>
      </c>
      <c r="MV435">
        <v>41.856489000000003</v>
      </c>
      <c r="MW435">
        <v>32.758671999999997</v>
      </c>
      <c r="MX435">
        <v>28.319434999999999</v>
      </c>
      <c r="MY435">
        <v>20.923511000000001</v>
      </c>
      <c r="MZ435">
        <v>40.234537000000003</v>
      </c>
      <c r="NA435">
        <v>30.424519</v>
      </c>
      <c r="NB435">
        <v>25.832065</v>
      </c>
      <c r="NC435">
        <v>19.557396000000001</v>
      </c>
      <c r="ND435">
        <v>80.636088000000001</v>
      </c>
      <c r="NE435">
        <v>58.162284</v>
      </c>
      <c r="NF435">
        <v>48.445338</v>
      </c>
      <c r="NG435">
        <v>34.867302000000002</v>
      </c>
      <c r="NH435">
        <v>53.447476000000002</v>
      </c>
      <c r="NI435">
        <v>37.491005999999999</v>
      </c>
      <c r="NJ435">
        <v>126.82395</v>
      </c>
      <c r="NK435">
        <v>13.712503</v>
      </c>
      <c r="NL435">
        <v>43.338458000000003</v>
      </c>
      <c r="NM435">
        <v>37.879576</v>
      </c>
      <c r="NN435">
        <v>30.520285000000001</v>
      </c>
      <c r="NO435">
        <v>29.096012000000002</v>
      </c>
      <c r="NP435">
        <v>34.608286999999997</v>
      </c>
      <c r="NQ435">
        <v>53.668273999999997</v>
      </c>
      <c r="NR435">
        <v>42.402154000000003</v>
      </c>
      <c r="NS435">
        <v>36.083627</v>
      </c>
      <c r="NT435">
        <v>28.415659000000002</v>
      </c>
      <c r="NU435">
        <v>26.997586999999999</v>
      </c>
      <c r="NV435">
        <v>33.173268</v>
      </c>
      <c r="NW435">
        <v>52.440040000000003</v>
      </c>
      <c r="NX435">
        <v>34.084403999999999</v>
      </c>
      <c r="NY435">
        <v>549.50395000000003</v>
      </c>
      <c r="NZ435">
        <v>70.410741000000002</v>
      </c>
      <c r="OA435">
        <v>28.713839</v>
      </c>
      <c r="OB435">
        <v>61.639322999999997</v>
      </c>
      <c r="OC435">
        <v>79.316226999999998</v>
      </c>
      <c r="OD435">
        <v>64.746396000000004</v>
      </c>
      <c r="OE435">
        <v>67.628601000000003</v>
      </c>
      <c r="OF435">
        <v>51.065849999999998</v>
      </c>
      <c r="OG435">
        <v>59.099749000000003</v>
      </c>
      <c r="OH435">
        <v>57.096809999999998</v>
      </c>
      <c r="OI435">
        <v>53.082695000000001</v>
      </c>
      <c r="OJ435">
        <v>51.817189999999997</v>
      </c>
      <c r="OK435">
        <v>25.644528999999999</v>
      </c>
      <c r="OL435">
        <v>17.599551999999999</v>
      </c>
      <c r="OM435">
        <v>29.545681999999999</v>
      </c>
      <c r="ON435">
        <v>55.975524999999998</v>
      </c>
      <c r="OO435">
        <v>15.769560999999999</v>
      </c>
      <c r="OP435">
        <v>19.791271999999999</v>
      </c>
      <c r="OQ435">
        <v>46.782969999999999</v>
      </c>
      <c r="OU435" t="s">
        <v>2561</v>
      </c>
      <c r="OV435" t="s">
        <v>51</v>
      </c>
      <c r="OW435">
        <v>0</v>
      </c>
      <c r="OX435">
        <v>93.204477999999995</v>
      </c>
      <c r="OY435">
        <v>39.784694999999999</v>
      </c>
      <c r="OZ435">
        <v>54.087780000000002</v>
      </c>
      <c r="PA435">
        <v>75.540460999999993</v>
      </c>
      <c r="PB435">
        <v>7.2153689999999999</v>
      </c>
      <c r="PC435">
        <v>4.4784877999999999</v>
      </c>
      <c r="PD435">
        <v>70.336015000000003</v>
      </c>
      <c r="PE435">
        <v>1.4997876000000001</v>
      </c>
      <c r="PF435">
        <v>1.4862016</v>
      </c>
      <c r="PG435">
        <v>18.273765000000001</v>
      </c>
      <c r="PH435">
        <v>8.3216646000000001</v>
      </c>
      <c r="PI435">
        <v>12.079221</v>
      </c>
      <c r="PJ435">
        <v>301.3972</v>
      </c>
      <c r="PK435">
        <v>71.342696000000004</v>
      </c>
      <c r="PL435">
        <v>26.153044000000001</v>
      </c>
      <c r="PM435">
        <v>31.545276999999999</v>
      </c>
      <c r="PN435">
        <v>7601.9295000000002</v>
      </c>
      <c r="PO435">
        <v>15.629524999999999</v>
      </c>
      <c r="PP435">
        <v>2.4062731999999998</v>
      </c>
      <c r="PQ435">
        <v>0.1180995</v>
      </c>
      <c r="PR435">
        <v>0.14270458</v>
      </c>
      <c r="PS435">
        <v>1.1515377</v>
      </c>
      <c r="PT435" s="1">
        <v>1.088462</v>
      </c>
      <c r="PU435" s="1">
        <v>2.8822237E-3</v>
      </c>
      <c r="PV435">
        <v>3.6035522E-2</v>
      </c>
      <c r="PW435">
        <v>0.15361791</v>
      </c>
      <c r="PX435">
        <v>21.69753</v>
      </c>
      <c r="PY435">
        <v>2.9679021E-2</v>
      </c>
      <c r="PZ435">
        <v>0.24093134999999999</v>
      </c>
      <c r="QA435">
        <v>0.13678594999999999</v>
      </c>
      <c r="QB435">
        <v>0.27190286000000002</v>
      </c>
      <c r="QC435">
        <v>1.8783671</v>
      </c>
      <c r="QD435">
        <v>4.3810530999999999</v>
      </c>
      <c r="QE435" s="1">
        <v>1.1609560000000001</v>
      </c>
      <c r="QF435">
        <v>0.18746365000000001</v>
      </c>
      <c r="QG435">
        <v>0.25513825000000001</v>
      </c>
      <c r="QH435">
        <v>1.9369556999999999</v>
      </c>
      <c r="QI435" s="1">
        <v>6.0064289000000004</v>
      </c>
      <c r="QJ435">
        <v>4.2211012999999999</v>
      </c>
      <c r="QK435">
        <v>0.14620250000000001</v>
      </c>
      <c r="QL435">
        <v>0.19898762</v>
      </c>
      <c r="QM435" s="1">
        <v>1.5106138</v>
      </c>
      <c r="QN435">
        <v>3.0188606999999998</v>
      </c>
      <c r="QO435">
        <v>2.2082286999999998</v>
      </c>
      <c r="QP435" s="1">
        <v>0.12345107</v>
      </c>
      <c r="QQ435">
        <v>0.16800577999999999</v>
      </c>
      <c r="QR435">
        <v>1.2755353</v>
      </c>
      <c r="QS435">
        <v>3.1063272</v>
      </c>
      <c r="QT435">
        <v>8.6009016000000003</v>
      </c>
      <c r="QU435">
        <v>0.11213985</v>
      </c>
      <c r="QV435">
        <v>0.15262603999999999</v>
      </c>
      <c r="QW435">
        <v>1.4583254000000001</v>
      </c>
      <c r="QX435" s="1">
        <v>0.23231900999999999</v>
      </c>
      <c r="QY435">
        <v>1.7970615000000001</v>
      </c>
      <c r="QZ435">
        <v>0.26569017</v>
      </c>
      <c r="RA435">
        <v>6.2451339000000002E-2</v>
      </c>
      <c r="RB435">
        <v>0.22576266</v>
      </c>
      <c r="RC435">
        <v>0.28590960999999998</v>
      </c>
      <c r="RD435">
        <v>2.3267609999999999</v>
      </c>
      <c r="RE435">
        <v>1.4745744999999999</v>
      </c>
      <c r="RF435">
        <v>0.16843285999999999</v>
      </c>
      <c r="RG435">
        <v>0.18735402000000001</v>
      </c>
      <c r="RH435">
        <v>0.16843285999999999</v>
      </c>
      <c r="RI435">
        <v>0.16843285999999999</v>
      </c>
      <c r="RJ435">
        <v>0.67728794999999997</v>
      </c>
      <c r="RK435">
        <v>0.84440283000000005</v>
      </c>
      <c r="RL435">
        <v>0.59204405999999998</v>
      </c>
      <c r="RM435">
        <v>2.8414128999999999</v>
      </c>
      <c r="RN435">
        <v>19.604624000000001</v>
      </c>
      <c r="RO435">
        <v>2.8383956000000001</v>
      </c>
      <c r="RP435">
        <v>0.33273005</v>
      </c>
      <c r="RQ435">
        <v>0.93518078999999998</v>
      </c>
      <c r="RR435">
        <v>1.6228737</v>
      </c>
      <c r="RS435">
        <v>22.597387000000001</v>
      </c>
      <c r="RT435">
        <v>0</v>
      </c>
      <c r="RU435">
        <v>0.25281615000000002</v>
      </c>
      <c r="RV435">
        <v>0</v>
      </c>
      <c r="RW435">
        <v>1.2889075000000001</v>
      </c>
      <c r="RX435">
        <v>0</v>
      </c>
      <c r="RY435">
        <v>1.9632604</v>
      </c>
      <c r="RZ435">
        <v>0</v>
      </c>
      <c r="SA435">
        <v>4.0921596999999998</v>
      </c>
      <c r="SB435">
        <v>0</v>
      </c>
      <c r="SC435" s="1">
        <v>2.9281994999999998</v>
      </c>
      <c r="SD435">
        <v>0.22687599999999999</v>
      </c>
      <c r="SE435">
        <v>0.33273005</v>
      </c>
      <c r="SF435">
        <v>1.6228737</v>
      </c>
      <c r="SG435">
        <v>0.49284133000000002</v>
      </c>
      <c r="SH435">
        <v>0.93518078999999998</v>
      </c>
      <c r="SI435" s="1">
        <v>0</v>
      </c>
      <c r="SJ435">
        <v>0.15574553999999999</v>
      </c>
      <c r="SK435">
        <v>2.7289017000000002</v>
      </c>
      <c r="SL435">
        <v>0.61847790999999996</v>
      </c>
      <c r="SM435">
        <v>4.4572634999999999E-2</v>
      </c>
      <c r="SN435">
        <v>0.14212563</v>
      </c>
      <c r="SO435">
        <v>1.4840745</v>
      </c>
      <c r="SP435">
        <v>3.2878251000000001</v>
      </c>
      <c r="SQ435">
        <v>1.5831472</v>
      </c>
      <c r="SR435">
        <v>4.4664317000000002E-2</v>
      </c>
      <c r="SS435">
        <v>0.14241807000000001</v>
      </c>
      <c r="ST435">
        <v>1.4961039</v>
      </c>
      <c r="SU435">
        <v>1.0746799</v>
      </c>
      <c r="SV435">
        <v>2.1144755000000002</v>
      </c>
      <c r="SW435">
        <v>4.1837446E-2</v>
      </c>
      <c r="SX435">
        <v>0.13340440000000001</v>
      </c>
      <c r="SY435">
        <v>1.3991441</v>
      </c>
      <c r="SZ435">
        <v>2.0769603999999999</v>
      </c>
      <c r="TA435">
        <v>4.2957491000000001</v>
      </c>
      <c r="TB435">
        <v>6.1279313000000002E-2</v>
      </c>
      <c r="TC435">
        <v>0.19539723000000001</v>
      </c>
      <c r="TD435">
        <v>2.2572717999999998</v>
      </c>
      <c r="TE435">
        <v>2.7179395999999998</v>
      </c>
      <c r="TF435">
        <v>3.0883816999999998</v>
      </c>
      <c r="TG435">
        <v>4.6038371000000002E-2</v>
      </c>
      <c r="TH435">
        <v>0.1467996</v>
      </c>
      <c r="TI435">
        <v>1.5441776</v>
      </c>
      <c r="TJ435">
        <v>9.2210073000000004E-3</v>
      </c>
      <c r="TK435">
        <v>3.1726808000000002</v>
      </c>
      <c r="TL435">
        <v>5.7561517999999999E-2</v>
      </c>
      <c r="TM435">
        <v>0.17146869000000001</v>
      </c>
      <c r="TN435">
        <v>3.353837</v>
      </c>
      <c r="TO435">
        <v>9.2210073000000004E-3</v>
      </c>
      <c r="TP435">
        <v>1.9458993</v>
      </c>
      <c r="TQ435">
        <v>5.7561517999999999E-2</v>
      </c>
      <c r="TR435">
        <v>0.17146869000000001</v>
      </c>
      <c r="TS435">
        <v>3.353837</v>
      </c>
      <c r="TT435">
        <v>9.2210073000000004E-3</v>
      </c>
      <c r="TU435">
        <v>7.1078682000000004</v>
      </c>
      <c r="TV435">
        <v>5.7561517999999999E-2</v>
      </c>
      <c r="TW435">
        <v>0.17146869000000001</v>
      </c>
      <c r="TX435">
        <v>3.353837</v>
      </c>
      <c r="TY435">
        <v>1.9538326000000002E-2</v>
      </c>
      <c r="TZ435">
        <v>0.19032655000000001</v>
      </c>
      <c r="UA435">
        <v>0.1695691</v>
      </c>
      <c r="UB435">
        <v>0.23075619</v>
      </c>
      <c r="UC435" s="1">
        <v>1.7520363000000001</v>
      </c>
      <c r="UD435">
        <v>3.8157818000000003E-2</v>
      </c>
      <c r="UE435">
        <v>0.23891098999999999</v>
      </c>
      <c r="UF435">
        <v>0.29719242000000001</v>
      </c>
      <c r="UG435">
        <v>0.40451118000000003</v>
      </c>
      <c r="UH435">
        <v>1.6487544999999999</v>
      </c>
      <c r="UI435" s="1">
        <v>0</v>
      </c>
      <c r="UJ435">
        <v>5.7681234999999997</v>
      </c>
      <c r="UK435">
        <v>4.8541734000000003E-2</v>
      </c>
      <c r="UL435">
        <v>0.43026289000000001</v>
      </c>
      <c r="UM435">
        <v>10.30744</v>
      </c>
      <c r="UN435">
        <v>6.3727292999999996</v>
      </c>
      <c r="UO435" s="1">
        <v>6.0598673999999999</v>
      </c>
      <c r="UP435">
        <v>0.43278694000000001</v>
      </c>
      <c r="UQ435">
        <v>3.7104610999999998</v>
      </c>
      <c r="UR435">
        <v>2.1483159000000001</v>
      </c>
      <c r="US435">
        <v>2.2173248000000001</v>
      </c>
      <c r="UT435">
        <v>1.2427816</v>
      </c>
      <c r="UU435" s="1">
        <v>0.91775249999999997</v>
      </c>
      <c r="UV435" s="1">
        <v>0.46448182999999998</v>
      </c>
      <c r="UW435">
        <v>0.91775249999999997</v>
      </c>
      <c r="UX435">
        <v>0.91775249999999997</v>
      </c>
      <c r="UY435">
        <v>1.6791098</v>
      </c>
      <c r="UZ435">
        <v>0.26767939000000002</v>
      </c>
      <c r="VA435">
        <v>2.7809045000000001</v>
      </c>
      <c r="VB435" s="1">
        <v>1.4355049</v>
      </c>
      <c r="VC435">
        <v>2.2173248000000001</v>
      </c>
      <c r="VD435">
        <v>2.2173248000000001</v>
      </c>
      <c r="VE435">
        <v>4.4926767999999999</v>
      </c>
      <c r="VF435">
        <v>6.1361914000000004</v>
      </c>
      <c r="VG435">
        <v>5.6744779000000003</v>
      </c>
      <c r="VH435">
        <v>13.91502</v>
      </c>
      <c r="VI435">
        <v>6.8709711999999996</v>
      </c>
      <c r="VJ435">
        <v>15.735025</v>
      </c>
      <c r="VK435">
        <v>5.3548907999999997</v>
      </c>
      <c r="VL435">
        <v>5.8699370999999996</v>
      </c>
      <c r="VM435">
        <v>13.22677</v>
      </c>
      <c r="VN435">
        <v>5.7698027999999999</v>
      </c>
      <c r="VO435">
        <v>12.476186</v>
      </c>
      <c r="VP435">
        <v>1.1846506000000001</v>
      </c>
      <c r="VQ435">
        <v>1.6837635</v>
      </c>
      <c r="VR435">
        <v>2.6453540000000002</v>
      </c>
      <c r="VS435">
        <v>0.99922142000000003</v>
      </c>
      <c r="VT435">
        <v>1.1646265</v>
      </c>
      <c r="VU435">
        <v>1.6837635</v>
      </c>
      <c r="VV435">
        <v>2.4952690999999998</v>
      </c>
      <c r="VW435">
        <v>0.99922142000000003</v>
      </c>
      <c r="VX435">
        <v>6.8709711999999996</v>
      </c>
      <c r="VY435">
        <v>15.735025</v>
      </c>
      <c r="VZ435">
        <v>5.4546098000000001</v>
      </c>
      <c r="WA435">
        <v>1.1846506000000001</v>
      </c>
      <c r="WB435">
        <v>1.6837635</v>
      </c>
      <c r="WC435">
        <v>2.6453540000000002</v>
      </c>
      <c r="WD435">
        <v>3.6122024000000001</v>
      </c>
      <c r="WE435">
        <v>1.1646265</v>
      </c>
      <c r="WF435">
        <v>1.6837635</v>
      </c>
      <c r="WG435">
        <v>2.4952690999999998</v>
      </c>
      <c r="WH435">
        <v>3.6122024000000001</v>
      </c>
      <c r="WI435">
        <v>1.1846506000000001</v>
      </c>
      <c r="WJ435">
        <v>1.6837635</v>
      </c>
      <c r="WK435">
        <v>1.1646265</v>
      </c>
      <c r="WL435">
        <v>1.6837635</v>
      </c>
      <c r="WM435">
        <v>70.999932999999999</v>
      </c>
      <c r="WN435">
        <v>10.280488</v>
      </c>
      <c r="WO435">
        <v>8.3831284000000006E-2</v>
      </c>
      <c r="WP435">
        <v>1.676625</v>
      </c>
      <c r="WQ435">
        <v>0</v>
      </c>
      <c r="WR435">
        <v>5.7523705000000001E-2</v>
      </c>
      <c r="WS435">
        <v>0.37990496000000001</v>
      </c>
      <c r="WT435">
        <v>4.6764783999999997E-2</v>
      </c>
      <c r="WU435" s="1">
        <v>0.38488997000000003</v>
      </c>
      <c r="WV435">
        <v>2.2252225999999999</v>
      </c>
      <c r="WW435">
        <v>48.056956999999997</v>
      </c>
      <c r="WX435">
        <v>7.3165097000000001</v>
      </c>
      <c r="WY435">
        <v>0.78896838000000002</v>
      </c>
      <c r="WZ435">
        <v>2.1548916999999999</v>
      </c>
      <c r="XA435" s="1">
        <v>0.45288073000000001</v>
      </c>
      <c r="XB435">
        <v>0.61602800000000002</v>
      </c>
      <c r="XC435">
        <v>2.697238</v>
      </c>
      <c r="XD435">
        <v>0.24016688999999999</v>
      </c>
      <c r="XE435">
        <v>0.52238401000000001</v>
      </c>
      <c r="XF435">
        <v>12.424989</v>
      </c>
      <c r="XG435">
        <v>8.7559581000000009</v>
      </c>
      <c r="XH435">
        <v>0.43923045999999999</v>
      </c>
      <c r="XI435" s="1">
        <v>4.3690828999999997E-3</v>
      </c>
      <c r="XJ435">
        <v>5.4616933999999999E-2</v>
      </c>
      <c r="XK435">
        <v>0.15361791</v>
      </c>
      <c r="XL435">
        <v>8.0855984999999997</v>
      </c>
      <c r="XM435">
        <v>0.40561660999999999</v>
      </c>
      <c r="XN435" s="1">
        <v>7.9421742E-4</v>
      </c>
      <c r="XO435" s="1">
        <v>2.9436410999999999E-2</v>
      </c>
      <c r="XP435">
        <v>8.7282205000000002E-2</v>
      </c>
      <c r="XQ435">
        <v>2.5141117999999998</v>
      </c>
      <c r="XR435">
        <v>2.8636352</v>
      </c>
      <c r="XS435">
        <v>0.23091474000000001</v>
      </c>
      <c r="XT435" s="1">
        <v>0.92518354000000003</v>
      </c>
      <c r="XU435">
        <v>2.9881262</v>
      </c>
      <c r="XV435">
        <v>0.23453974999999999</v>
      </c>
      <c r="XW435">
        <v>5.6972071</v>
      </c>
      <c r="XX435">
        <v>2.0654492000000002</v>
      </c>
      <c r="XY435">
        <v>0.84786519000000005</v>
      </c>
      <c r="XZ435">
        <v>5.6972071</v>
      </c>
      <c r="YA435">
        <v>2.0654492000000002</v>
      </c>
      <c r="YB435">
        <v>0.13578545</v>
      </c>
      <c r="YC435">
        <v>0.49086670999999998</v>
      </c>
      <c r="YD435">
        <v>5.6972071</v>
      </c>
      <c r="YE435">
        <v>0.44167489999999998</v>
      </c>
      <c r="YF435">
        <v>1.6613658</v>
      </c>
      <c r="YG435">
        <v>0.12507608000000001</v>
      </c>
      <c r="YH435">
        <v>6.2538039000000004E-3</v>
      </c>
      <c r="YI435">
        <v>58.850029999999997</v>
      </c>
      <c r="YJ435">
        <v>31.053708</v>
      </c>
      <c r="YK435">
        <v>0.87302935000000004</v>
      </c>
      <c r="YL435">
        <v>6.7683839999999995E-2</v>
      </c>
      <c r="YM435">
        <v>3.3841919999999998E-3</v>
      </c>
      <c r="YN435">
        <v>11.201530999999999</v>
      </c>
      <c r="YO435">
        <v>8.2797681000000001</v>
      </c>
      <c r="YP435">
        <v>0.26701554999999999</v>
      </c>
      <c r="YQ435">
        <v>2.0102152000000002E-2</v>
      </c>
      <c r="YR435">
        <v>1.0051076000000001E-3</v>
      </c>
      <c r="YS435">
        <v>9.4587450999999998</v>
      </c>
      <c r="YT435">
        <v>4.9910765000000001</v>
      </c>
      <c r="YU435">
        <v>0.26701554999999999</v>
      </c>
      <c r="YV435">
        <v>1.9717444000000001E-2</v>
      </c>
      <c r="YW435">
        <v>9.8587217999999998E-4</v>
      </c>
      <c r="YX435">
        <v>24.162585</v>
      </c>
      <c r="YY435">
        <v>12.749812</v>
      </c>
      <c r="YZ435">
        <v>0.26701554999999999</v>
      </c>
      <c r="ZA435">
        <v>6.3258792999999994E-2</v>
      </c>
      <c r="ZB435">
        <v>3.1629395999999998E-3</v>
      </c>
      <c r="ZC435">
        <v>7.5312497</v>
      </c>
      <c r="ZD435">
        <v>3.9739795</v>
      </c>
      <c r="ZE435">
        <v>0.26701554999999999</v>
      </c>
      <c r="ZF435">
        <v>4.0973835E-2</v>
      </c>
      <c r="ZG435">
        <v>2.0486401E-3</v>
      </c>
      <c r="ZH435">
        <v>15.650701</v>
      </c>
      <c r="ZI435">
        <v>8.2586413000000007</v>
      </c>
      <c r="ZJ435">
        <v>2.2575134000000001</v>
      </c>
      <c r="ZK435">
        <v>8.5320459000000001E-2</v>
      </c>
      <c r="ZL435">
        <v>4.2660229000000003E-3</v>
      </c>
      <c r="ZM435">
        <v>15.183846000000001</v>
      </c>
      <c r="ZN435">
        <v>16.365437</v>
      </c>
      <c r="ZO435">
        <v>2.2575134000000001</v>
      </c>
      <c r="ZP435">
        <v>0.12168008</v>
      </c>
      <c r="ZQ435">
        <v>6.0840039999999996E-3</v>
      </c>
      <c r="ZR435">
        <v>13.8048</v>
      </c>
      <c r="ZS435">
        <v>14.879251</v>
      </c>
      <c r="ZT435">
        <v>2.2575134000000001</v>
      </c>
      <c r="ZU435">
        <v>7.7571354999999995E-2</v>
      </c>
      <c r="ZV435">
        <v>3.8785677000000001E-3</v>
      </c>
      <c r="ZW435">
        <v>21.654658999999999</v>
      </c>
      <c r="ZX435">
        <v>23.339905999999999</v>
      </c>
      <c r="ZY435">
        <v>851.16022999999996</v>
      </c>
      <c r="ZZ435">
        <v>42.558011</v>
      </c>
      <c r="AAA435">
        <v>69350.263000000006</v>
      </c>
      <c r="AAB435">
        <v>92983.19</v>
      </c>
      <c r="AAC435" s="1">
        <v>990.80960000000005</v>
      </c>
      <c r="AAD435" s="1">
        <v>49.540480000000002</v>
      </c>
      <c r="AAE435">
        <v>99554.645000000004</v>
      </c>
      <c r="AAF435">
        <v>113160.38</v>
      </c>
      <c r="AAG435">
        <v>851.16022999999996</v>
      </c>
      <c r="AAH435">
        <v>42.558011</v>
      </c>
      <c r="AAI435">
        <v>54576.006000000001</v>
      </c>
      <c r="AAJ435">
        <v>75177.429999999993</v>
      </c>
      <c r="AAK435">
        <v>33.013337</v>
      </c>
      <c r="AAL435">
        <v>60.212935999999999</v>
      </c>
      <c r="AAM435">
        <v>8.5374076999999993E-3</v>
      </c>
      <c r="AAN435">
        <v>0.17074814999999999</v>
      </c>
      <c r="AAO435">
        <v>2.1598334000000001</v>
      </c>
      <c r="AAP435">
        <v>98.546960999999996</v>
      </c>
      <c r="AAQ435">
        <v>91.434236999999996</v>
      </c>
      <c r="AAR435">
        <v>2.5687788999999999E-2</v>
      </c>
      <c r="AAS435">
        <v>0.51375537999999998</v>
      </c>
      <c r="AAT435">
        <v>13.59416</v>
      </c>
      <c r="AAU435">
        <v>3.6453690999999999</v>
      </c>
      <c r="AAV435">
        <v>19.448139999999999</v>
      </c>
      <c r="AAW435">
        <v>22.978527</v>
      </c>
      <c r="AAX435">
        <v>204.1148</v>
      </c>
      <c r="AAY435">
        <v>91.696434999999994</v>
      </c>
      <c r="AAZ435">
        <v>95.565393</v>
      </c>
      <c r="ABA435">
        <v>47.333528000000001</v>
      </c>
      <c r="ABB435">
        <v>31.069329</v>
      </c>
      <c r="ABC435">
        <v>33.896383</v>
      </c>
      <c r="ABD435">
        <v>24.219380000000001</v>
      </c>
      <c r="ABE435">
        <v>11.838666999999999</v>
      </c>
      <c r="ABF435">
        <v>37.200116000000001</v>
      </c>
      <c r="ABG435">
        <v>14.737945</v>
      </c>
      <c r="ABH435">
        <v>20.425395999999999</v>
      </c>
      <c r="ABI435">
        <v>2.5576663000000002</v>
      </c>
      <c r="ABJ435">
        <v>7.9215666000000002</v>
      </c>
      <c r="ABK435">
        <v>12.083334000000001</v>
      </c>
      <c r="ABL435">
        <v>6.7940814999999999</v>
      </c>
      <c r="ABM435">
        <v>13.43032</v>
      </c>
      <c r="ABN435">
        <v>2.2950707000000001</v>
      </c>
      <c r="ABO435">
        <v>4.1496963999999998</v>
      </c>
      <c r="ABP435">
        <v>4.3130077</v>
      </c>
      <c r="ABQ435">
        <v>4.6336466999999999</v>
      </c>
      <c r="ABR435">
        <v>5.1235806000000004</v>
      </c>
      <c r="ABS435">
        <v>130647.15</v>
      </c>
      <c r="ABT435">
        <v>25.333804000000001</v>
      </c>
      <c r="ABU435">
        <v>28.326567000000001</v>
      </c>
      <c r="ABV435">
        <v>1.9235888999999999</v>
      </c>
      <c r="ABW435">
        <v>2.9720936999999998</v>
      </c>
      <c r="ABX435">
        <v>3.5376463999999999</v>
      </c>
      <c r="ABY435">
        <v>6.6061081000000001</v>
      </c>
      <c r="ABZ435">
        <v>4.6652151000000002</v>
      </c>
      <c r="ACA435">
        <v>3.6105019</v>
      </c>
      <c r="ACB435">
        <v>3.0465301</v>
      </c>
      <c r="ACC435">
        <v>5.0181524</v>
      </c>
      <c r="ACD435">
        <v>6.5541584999999998</v>
      </c>
      <c r="ACE435">
        <v>4.7635414000000003</v>
      </c>
      <c r="ACF435">
        <v>8.8866578999999994</v>
      </c>
      <c r="ACG435">
        <v>7.5433368999999999</v>
      </c>
      <c r="ACH435">
        <v>6.7647690999999996</v>
      </c>
      <c r="ACI435">
        <v>5.5379874999999998</v>
      </c>
      <c r="ACJ435">
        <v>10.699956</v>
      </c>
      <c r="ACK435">
        <v>2.3622264999999998</v>
      </c>
      <c r="ACL435">
        <v>2.6275270000000002</v>
      </c>
      <c r="ACM435">
        <v>16.554369000000001</v>
      </c>
      <c r="ACN435">
        <v>18.724160999999999</v>
      </c>
      <c r="ACO435">
        <v>29.185796</v>
      </c>
      <c r="ACP435">
        <v>5.8663230999999998</v>
      </c>
      <c r="ACQ435">
        <v>7.0809509999999998</v>
      </c>
      <c r="ACR435">
        <v>32.435690999999998</v>
      </c>
      <c r="ACS435">
        <v>47.057594000000002</v>
      </c>
      <c r="ACT435">
        <v>46.206876000000001</v>
      </c>
      <c r="ACU435">
        <v>34.573377999999998</v>
      </c>
      <c r="ACV435">
        <v>34.403269000000002</v>
      </c>
      <c r="ACW435">
        <v>37.186359000000003</v>
      </c>
      <c r="ACX435">
        <v>37.016249999999999</v>
      </c>
      <c r="ACY435">
        <v>213755.38</v>
      </c>
      <c r="ACZ435">
        <v>83.041447000000005</v>
      </c>
      <c r="ADA435">
        <v>163227.17000000001</v>
      </c>
      <c r="ADB435">
        <v>3.0943060999999998</v>
      </c>
      <c r="ADC435">
        <v>58.770206999999999</v>
      </c>
      <c r="ADD435">
        <v>16.500806000000001</v>
      </c>
      <c r="ADE435">
        <v>9.4077923999999999</v>
      </c>
      <c r="ADF435">
        <v>8.6087279999999993</v>
      </c>
      <c r="ADG435">
        <v>9.5219714999999994</v>
      </c>
      <c r="ADH435">
        <v>7.9971961</v>
      </c>
      <c r="ADI435">
        <v>8.6105215000000008</v>
      </c>
      <c r="ADJ435">
        <v>6.2746674999999996</v>
      </c>
      <c r="ADK435">
        <v>6.6297487999999998</v>
      </c>
    </row>
    <row r="436" spans="2:791">
      <c r="B436" t="s">
        <v>487</v>
      </c>
      <c r="C436" t="s">
        <v>51</v>
      </c>
      <c r="D436">
        <v>2.3738679999999999</v>
      </c>
      <c r="E436">
        <v>2.4270379000000002</v>
      </c>
      <c r="F436">
        <v>10.338761</v>
      </c>
      <c r="G436">
        <v>10.269767999999999</v>
      </c>
      <c r="H436">
        <v>0.18052294999999999</v>
      </c>
      <c r="I436">
        <v>0.29974372999999999</v>
      </c>
      <c r="J436">
        <v>0.13582706</v>
      </c>
      <c r="K436">
        <v>1.7577742000000001</v>
      </c>
      <c r="L436">
        <v>0.18094334000000001</v>
      </c>
      <c r="M436">
        <v>0.29974372999999999</v>
      </c>
      <c r="N436">
        <v>0.13582706</v>
      </c>
      <c r="O436">
        <v>1.8105237999999999</v>
      </c>
      <c r="P436">
        <v>0.75607999999999997</v>
      </c>
      <c r="Q436">
        <v>1.2153579999999999</v>
      </c>
      <c r="R436">
        <v>0.47774656999999998</v>
      </c>
      <c r="S436">
        <v>7.8895761999999996</v>
      </c>
      <c r="T436">
        <v>0.73641000000000001</v>
      </c>
      <c r="U436">
        <v>1.1799618999999999</v>
      </c>
      <c r="V436">
        <v>0.46382033</v>
      </c>
      <c r="W436">
        <v>7.8895761999999996</v>
      </c>
      <c r="X436">
        <v>9.0217630999999994</v>
      </c>
      <c r="Y436">
        <v>4.4015446999999996</v>
      </c>
      <c r="Z436">
        <v>1.8627168000000001</v>
      </c>
      <c r="AA436">
        <v>46.530351000000003</v>
      </c>
      <c r="AB436">
        <v>5.3356158000000002</v>
      </c>
      <c r="AC436">
        <v>2.7292654E-2</v>
      </c>
      <c r="AD436">
        <v>0.52329007999999999</v>
      </c>
      <c r="AE436">
        <v>0.33871329999999999</v>
      </c>
      <c r="AF436">
        <v>1.8830681</v>
      </c>
      <c r="AG436">
        <v>1.2792646000000001</v>
      </c>
      <c r="AH436">
        <v>6.7944885999999998E-3</v>
      </c>
      <c r="AI436">
        <v>0.51767682999999998</v>
      </c>
      <c r="AJ436">
        <v>0.33871329999999999</v>
      </c>
      <c r="AK436">
        <v>1.8830681</v>
      </c>
      <c r="AL436">
        <v>1.2792646000000001</v>
      </c>
      <c r="AM436">
        <v>6.8127216000000001E-3</v>
      </c>
      <c r="AN436">
        <v>0.51803630000000001</v>
      </c>
      <c r="AO436">
        <v>0.33871329999999999</v>
      </c>
      <c r="AP436">
        <v>1.8830681</v>
      </c>
      <c r="AQ436">
        <v>1.2792646000000001</v>
      </c>
      <c r="AR436">
        <v>6.2320665999999999E-3</v>
      </c>
      <c r="AS436">
        <v>0.50665771999999998</v>
      </c>
      <c r="AT436">
        <v>0.33871329999999999</v>
      </c>
      <c r="AU436">
        <v>1.8830681</v>
      </c>
      <c r="AV436">
        <v>1.2792646000000001</v>
      </c>
      <c r="AW436">
        <v>9.2638028000000001E-3</v>
      </c>
      <c r="AX436">
        <v>0.51665304000000001</v>
      </c>
      <c r="AY436">
        <v>0.33871262000000002</v>
      </c>
      <c r="AZ436">
        <v>1.8830643</v>
      </c>
      <c r="BA436">
        <v>1.2792621</v>
      </c>
      <c r="BB436">
        <v>6.4777361000000006E-2</v>
      </c>
      <c r="BC436">
        <v>1.5370064999999999</v>
      </c>
      <c r="BD436">
        <v>1.3091577000000001</v>
      </c>
      <c r="BE436">
        <v>7.0911144999999998</v>
      </c>
      <c r="BF436">
        <v>2.9325621000000002</v>
      </c>
      <c r="BG436">
        <v>1.7865140000000002E-2</v>
      </c>
      <c r="BH436">
        <v>1.5147470000000001</v>
      </c>
      <c r="BI436">
        <v>1.3091577000000001</v>
      </c>
      <c r="BJ436">
        <v>7.0911144999999998</v>
      </c>
      <c r="BK436">
        <v>2.9325621000000002</v>
      </c>
      <c r="BL436">
        <v>1.7856943E-2</v>
      </c>
      <c r="BM436">
        <v>1.5111524000000001</v>
      </c>
      <c r="BN436">
        <v>1.3091577000000001</v>
      </c>
      <c r="BO436">
        <v>7.0911144999999998</v>
      </c>
      <c r="BP436">
        <v>2.9325621000000002</v>
      </c>
      <c r="BQ436">
        <v>1.6540462999999998E-2</v>
      </c>
      <c r="BR436">
        <v>1.5153000999999999</v>
      </c>
      <c r="BS436">
        <v>1.3091577000000001</v>
      </c>
      <c r="BT436">
        <v>7.0911144999999998</v>
      </c>
      <c r="BU436">
        <v>2.9325621000000002</v>
      </c>
      <c r="BV436">
        <v>2.5512895000000001E-2</v>
      </c>
      <c r="BW436">
        <v>1.5167093</v>
      </c>
      <c r="BX436">
        <v>1.3091577000000001</v>
      </c>
      <c r="BY436">
        <v>7.0911146</v>
      </c>
      <c r="BZ436">
        <v>2.9325621000000002</v>
      </c>
      <c r="CA436">
        <v>1.6545199999999999E-2</v>
      </c>
      <c r="CB436">
        <v>0.32372948000000001</v>
      </c>
      <c r="CC436">
        <v>0.22275041000000001</v>
      </c>
      <c r="CD436">
        <v>1.3309899999999999</v>
      </c>
      <c r="CE436">
        <v>1.1443501</v>
      </c>
      <c r="CF436">
        <v>3.9811502000000002E-3</v>
      </c>
      <c r="CG436">
        <v>0.31324958000000003</v>
      </c>
      <c r="CH436">
        <v>0.22275041000000001</v>
      </c>
      <c r="CI436">
        <v>1.3309899999999999</v>
      </c>
      <c r="CJ436">
        <v>1.1443501</v>
      </c>
      <c r="CK436">
        <v>4.4978092000000003E-3</v>
      </c>
      <c r="CL436">
        <v>0.31291775999999999</v>
      </c>
      <c r="CM436">
        <v>0.22275041000000001</v>
      </c>
      <c r="CN436">
        <v>1.3309899999999999</v>
      </c>
      <c r="CO436">
        <v>1.1443501</v>
      </c>
      <c r="CP436">
        <v>3.8988522E-3</v>
      </c>
      <c r="CQ436">
        <v>0.31460450000000001</v>
      </c>
      <c r="CR436">
        <v>0.22275041000000001</v>
      </c>
      <c r="CS436">
        <v>1.3309899999999999</v>
      </c>
      <c r="CT436">
        <v>1.1443501</v>
      </c>
      <c r="CU436">
        <v>4.7675720000000003E-3</v>
      </c>
      <c r="CV436">
        <v>0.31387971999999997</v>
      </c>
      <c r="CW436">
        <v>0.22275152000000001</v>
      </c>
      <c r="CX436">
        <v>1.3309967</v>
      </c>
      <c r="CY436">
        <v>1.1443559000000001</v>
      </c>
      <c r="CZ436">
        <v>1.4681044000000001E-2</v>
      </c>
      <c r="DA436">
        <v>0.25291408999999998</v>
      </c>
      <c r="DB436">
        <v>0.20283555</v>
      </c>
      <c r="DC436">
        <v>1.2105132999999999</v>
      </c>
      <c r="DD436">
        <v>1.0816652</v>
      </c>
      <c r="DE436">
        <v>3.4325483999999998E-3</v>
      </c>
      <c r="DF436">
        <v>0.24460483</v>
      </c>
      <c r="DG436">
        <v>0.20283555</v>
      </c>
      <c r="DH436">
        <v>1.2105132999999999</v>
      </c>
      <c r="DI436">
        <v>1.0816652</v>
      </c>
      <c r="DJ436">
        <v>3.1356444000000001E-3</v>
      </c>
      <c r="DK436">
        <v>0.24359554999999999</v>
      </c>
      <c r="DL436">
        <v>0.20283555</v>
      </c>
      <c r="DM436">
        <v>1.2105132999999999</v>
      </c>
      <c r="DN436">
        <v>1.0816652</v>
      </c>
      <c r="DO436">
        <v>3.3196003999999999E-3</v>
      </c>
      <c r="DP436">
        <v>0.24739762000000001</v>
      </c>
      <c r="DQ436">
        <v>0.20283555</v>
      </c>
      <c r="DR436">
        <v>1.2105132999999999</v>
      </c>
      <c r="DS436">
        <v>1.0816652</v>
      </c>
      <c r="DT436">
        <v>1.3492887E-2</v>
      </c>
      <c r="DU436">
        <v>0.24452187</v>
      </c>
      <c r="DV436">
        <v>0.18913535000000001</v>
      </c>
      <c r="DW436">
        <v>1.1277307999999999</v>
      </c>
      <c r="DX436">
        <v>1.0386883</v>
      </c>
      <c r="DY436">
        <v>3.3392731999999999E-3</v>
      </c>
      <c r="DZ436">
        <v>0.24002851</v>
      </c>
      <c r="EA436">
        <v>0.13979507999999999</v>
      </c>
      <c r="EB436">
        <v>0.83531069000000002</v>
      </c>
      <c r="EC436">
        <v>1.0386883</v>
      </c>
      <c r="ED436">
        <v>3.0615902E-3</v>
      </c>
      <c r="EE436">
        <v>0.24152169000000001</v>
      </c>
      <c r="EF436">
        <v>0.13979507999999999</v>
      </c>
      <c r="EG436">
        <v>0.83531069000000002</v>
      </c>
      <c r="EH436">
        <v>1.0386883</v>
      </c>
      <c r="EI436">
        <v>3.2350792000000001E-3</v>
      </c>
      <c r="EJ436">
        <v>0.24880785</v>
      </c>
      <c r="EK436">
        <v>0.13979507999999999</v>
      </c>
      <c r="EL436">
        <v>0.83531069000000002</v>
      </c>
      <c r="EM436">
        <v>1.0386883</v>
      </c>
      <c r="EN436">
        <v>3.0409801E-2</v>
      </c>
      <c r="EO436">
        <v>0.66467200000000004</v>
      </c>
      <c r="EP436">
        <v>0.39205094000000001</v>
      </c>
      <c r="EQ436">
        <v>2.1235629</v>
      </c>
      <c r="ER436">
        <v>1.5515369999999999</v>
      </c>
      <c r="ES436">
        <v>7.8290196000000006E-3</v>
      </c>
      <c r="ET436">
        <v>0.65439948000000003</v>
      </c>
      <c r="EU436">
        <v>0.39205094000000001</v>
      </c>
      <c r="EV436">
        <v>2.1235629</v>
      </c>
      <c r="EW436">
        <v>1.5515369999999999</v>
      </c>
      <c r="EX436">
        <v>7.8416626000000003E-3</v>
      </c>
      <c r="EY436">
        <v>0.65398471000000002</v>
      </c>
      <c r="EZ436">
        <v>0.39205094000000001</v>
      </c>
      <c r="FA436">
        <v>2.1235629</v>
      </c>
      <c r="FB436">
        <v>1.5515369999999999</v>
      </c>
      <c r="FC436">
        <v>7.1846586000000002E-3</v>
      </c>
      <c r="FD436">
        <v>0.65268508999999997</v>
      </c>
      <c r="FE436">
        <v>0.39205094000000001</v>
      </c>
      <c r="FF436">
        <v>2.1235629</v>
      </c>
      <c r="FG436">
        <v>1.5515369999999999</v>
      </c>
      <c r="FH436">
        <v>1.2694584E-2</v>
      </c>
      <c r="FI436">
        <v>0.65611997</v>
      </c>
      <c r="FJ436">
        <v>0.39205368000000002</v>
      </c>
      <c r="FK436">
        <v>2.1235778000000001</v>
      </c>
      <c r="FL436">
        <v>1.5515479000000001</v>
      </c>
      <c r="FM436">
        <v>6.5477221999999998E-3</v>
      </c>
      <c r="FN436">
        <v>0.39440438</v>
      </c>
      <c r="FO436">
        <v>0.26904707999999999</v>
      </c>
      <c r="FP436">
        <v>1.5525698000000001</v>
      </c>
      <c r="FQ436">
        <v>1.2062818</v>
      </c>
      <c r="FR436">
        <v>0.16219633999999999</v>
      </c>
      <c r="FS436">
        <v>1.3868370000000001</v>
      </c>
      <c r="FT436">
        <v>0.33659633999999999</v>
      </c>
      <c r="FU436">
        <v>1.8496944</v>
      </c>
      <c r="FV436">
        <v>1.9580719</v>
      </c>
      <c r="FW436">
        <v>0.29388874999999998</v>
      </c>
      <c r="FX436">
        <v>0.14338634</v>
      </c>
      <c r="FY436">
        <v>6.0682276E-2</v>
      </c>
      <c r="FZ436">
        <v>1.5157977</v>
      </c>
      <c r="GA436">
        <v>0.19333538</v>
      </c>
      <c r="GB436">
        <v>27.754839</v>
      </c>
      <c r="GC436">
        <v>0.73864311000000005</v>
      </c>
      <c r="GD436">
        <v>8.6328778999999994E-2</v>
      </c>
      <c r="GE436">
        <v>3.2174988999999998</v>
      </c>
      <c r="GF436">
        <v>0.25834994999999999</v>
      </c>
      <c r="GG436">
        <v>17.211144000000001</v>
      </c>
      <c r="GH436">
        <v>0.76951267000000001</v>
      </c>
      <c r="GI436">
        <v>8.6328778999999994E-2</v>
      </c>
      <c r="GJ436">
        <v>3.2174988999999998</v>
      </c>
      <c r="GK436">
        <v>0.25834994999999999</v>
      </c>
      <c r="GL436">
        <v>6.3326187000000003</v>
      </c>
      <c r="GM436">
        <v>0.74335773000000005</v>
      </c>
      <c r="GN436">
        <v>8.6328778999999994E-2</v>
      </c>
      <c r="GO436">
        <v>3.2174988999999998</v>
      </c>
      <c r="GP436">
        <v>0.25834994999999999</v>
      </c>
      <c r="GQ436">
        <v>5.5098817999999996</v>
      </c>
      <c r="GR436">
        <v>0.73514455999999995</v>
      </c>
      <c r="GS436">
        <v>8.6328778999999994E-2</v>
      </c>
      <c r="GT436">
        <v>3.2174988999999998</v>
      </c>
      <c r="GU436">
        <v>0.25834994999999999</v>
      </c>
      <c r="GV436">
        <v>13.221037000000001</v>
      </c>
      <c r="GW436">
        <v>0.74604627999999995</v>
      </c>
      <c r="GX436">
        <v>8.6328778999999994E-2</v>
      </c>
      <c r="GY436">
        <v>3.2174988999999998</v>
      </c>
      <c r="GZ436">
        <v>0.25834994999999999</v>
      </c>
      <c r="HA436">
        <v>58.982039</v>
      </c>
      <c r="HB436">
        <v>0.77155193</v>
      </c>
      <c r="HC436">
        <v>8.6328778999999994E-2</v>
      </c>
      <c r="HD436">
        <v>3.2174988999999998</v>
      </c>
      <c r="HE436">
        <v>0.25834994999999999</v>
      </c>
      <c r="HF436">
        <v>27.754697</v>
      </c>
      <c r="HG436">
        <v>0.68118831000000002</v>
      </c>
      <c r="HH436">
        <v>7.0631753000000005E-2</v>
      </c>
      <c r="HI436">
        <v>2.6324991</v>
      </c>
      <c r="HJ436">
        <v>0.23994948999999999</v>
      </c>
      <c r="HK436">
        <v>17.210725</v>
      </c>
      <c r="HL436">
        <v>0.59767210999999998</v>
      </c>
      <c r="HM436">
        <v>7.0631753000000005E-2</v>
      </c>
      <c r="HN436">
        <v>2.6324991</v>
      </c>
      <c r="HO436">
        <v>0.23994948999999999</v>
      </c>
      <c r="HP436">
        <v>6.3325008</v>
      </c>
      <c r="HQ436">
        <v>0.69591214999999995</v>
      </c>
      <c r="HR436">
        <v>7.0631753000000005E-2</v>
      </c>
      <c r="HS436">
        <v>2.6324991</v>
      </c>
      <c r="HT436">
        <v>0.23994948999999999</v>
      </c>
      <c r="HU436">
        <v>5.5097648000000001</v>
      </c>
      <c r="HV436">
        <v>0.68801703000000003</v>
      </c>
      <c r="HW436">
        <v>7.0631753000000005E-2</v>
      </c>
      <c r="HX436">
        <v>2.6324991</v>
      </c>
      <c r="HY436">
        <v>0.23994948999999999</v>
      </c>
      <c r="HZ436">
        <v>13.905113</v>
      </c>
      <c r="IA436">
        <v>0.68297048999999999</v>
      </c>
      <c r="IB436">
        <v>7.0631822999999996E-2</v>
      </c>
      <c r="IC436">
        <v>2.6325018</v>
      </c>
      <c r="ID436">
        <v>0.23994973</v>
      </c>
      <c r="IE436">
        <v>58.981918</v>
      </c>
      <c r="IF436">
        <v>0.72300253000000003</v>
      </c>
      <c r="IG436">
        <v>7.0631753000000005E-2</v>
      </c>
      <c r="IH436">
        <v>2.6324991</v>
      </c>
      <c r="II436">
        <v>0.23994948999999999</v>
      </c>
      <c r="IJ436">
        <v>13.470594</v>
      </c>
      <c r="IK436">
        <v>0.72302407000000002</v>
      </c>
      <c r="IL436">
        <v>8.0600257999999994E-2</v>
      </c>
      <c r="IM436">
        <v>3.0040073</v>
      </c>
      <c r="IN436">
        <v>0.25163373999999999</v>
      </c>
      <c r="IO436">
        <v>54.837000000000003</v>
      </c>
      <c r="IP436">
        <v>4.2975908</v>
      </c>
      <c r="IQ436">
        <v>0.31475492999999999</v>
      </c>
      <c r="IR436">
        <v>2.1764298000000002</v>
      </c>
      <c r="IS436">
        <v>0.69050339000000005</v>
      </c>
      <c r="IT436">
        <v>0.2188233</v>
      </c>
      <c r="IU436">
        <v>0.68209372000000001</v>
      </c>
      <c r="IV436">
        <v>0.45459824999999998</v>
      </c>
      <c r="IW436">
        <v>15.6149</v>
      </c>
      <c r="IX436">
        <v>0.96812586</v>
      </c>
      <c r="IY436">
        <v>1.4021808</v>
      </c>
      <c r="IZ436">
        <v>0.87470592000000003</v>
      </c>
      <c r="JA436">
        <v>0.20387643999999999</v>
      </c>
      <c r="JB436">
        <v>2.7817143999999998</v>
      </c>
      <c r="JC436">
        <v>0.50704532999999996</v>
      </c>
      <c r="JD436">
        <v>2.0657464999999999</v>
      </c>
      <c r="JE436">
        <v>0.96226621999999995</v>
      </c>
      <c r="JF436">
        <v>0.42939147999999999</v>
      </c>
      <c r="JG436">
        <v>14.14758</v>
      </c>
      <c r="JH436">
        <v>0.92379692999999996</v>
      </c>
      <c r="JI436">
        <v>0.43381484999999997</v>
      </c>
      <c r="JJ436">
        <v>0.63696523999999999</v>
      </c>
      <c r="JK436">
        <v>0.41856465999999998</v>
      </c>
      <c r="JL436">
        <v>14.406361</v>
      </c>
      <c r="JM436">
        <v>0.90475835999999998</v>
      </c>
      <c r="JN436">
        <v>0.22462712000000001</v>
      </c>
      <c r="JO436">
        <v>0.64073966000000004</v>
      </c>
      <c r="JP436">
        <v>0.41856465999999998</v>
      </c>
      <c r="JQ436">
        <v>14.406361</v>
      </c>
      <c r="JR436">
        <v>0.90475835999999998</v>
      </c>
      <c r="JS436">
        <v>0.18098093000000001</v>
      </c>
      <c r="JT436">
        <v>0.59315150000000005</v>
      </c>
      <c r="JU436">
        <v>0.41856465999999998</v>
      </c>
      <c r="JV436">
        <v>14.406361</v>
      </c>
      <c r="JW436">
        <v>0.90475835999999998</v>
      </c>
      <c r="JX436">
        <v>0.18075915000000001</v>
      </c>
      <c r="JY436">
        <v>0.56244455000000004</v>
      </c>
      <c r="JZ436">
        <v>0.41856465999999998</v>
      </c>
      <c r="KA436">
        <v>14.406361</v>
      </c>
      <c r="KB436">
        <v>0.90475835999999998</v>
      </c>
      <c r="KC436">
        <v>3.9988188999999998</v>
      </c>
      <c r="KD436">
        <v>1.2228087999999999</v>
      </c>
      <c r="KE436">
        <v>0.41856465999999998</v>
      </c>
      <c r="KF436">
        <v>13.369802999999999</v>
      </c>
      <c r="KG436">
        <v>0.90475835999999998</v>
      </c>
      <c r="KH436">
        <v>3.2960009000000001</v>
      </c>
      <c r="KI436">
        <v>1.1442129999999999</v>
      </c>
      <c r="KJ436">
        <v>0.41856465999999998</v>
      </c>
      <c r="KK436">
        <v>13.369802999999999</v>
      </c>
      <c r="KL436">
        <v>0.90475835999999998</v>
      </c>
      <c r="KM436">
        <v>3.0212050000000001</v>
      </c>
      <c r="KN436">
        <v>1.0311368999999999</v>
      </c>
      <c r="KO436">
        <v>0.41856465999999998</v>
      </c>
      <c r="KP436">
        <v>13.369802999999999</v>
      </c>
      <c r="KQ436">
        <v>0.90475835999999998</v>
      </c>
      <c r="KR436">
        <v>2.7473995000000002</v>
      </c>
      <c r="KS436">
        <v>0.97263438000000002</v>
      </c>
      <c r="KT436">
        <v>0.41856465999999998</v>
      </c>
      <c r="KU436">
        <v>13.369802999999999</v>
      </c>
      <c r="KV436">
        <v>0.90475835999999998</v>
      </c>
      <c r="KW436">
        <v>0.61668054999999999</v>
      </c>
      <c r="KX436">
        <v>1.0198749</v>
      </c>
      <c r="KY436">
        <v>0.20387643999999999</v>
      </c>
      <c r="KZ436">
        <v>2.7817143999999998</v>
      </c>
      <c r="LA436">
        <v>0.50704532999999996</v>
      </c>
      <c r="LB436">
        <v>0.61668054999999999</v>
      </c>
      <c r="LC436">
        <v>0.21335108</v>
      </c>
      <c r="LD436">
        <v>0.20387643999999999</v>
      </c>
      <c r="LE436">
        <v>2.7817143999999998</v>
      </c>
      <c r="LF436">
        <v>0.50704532999999996</v>
      </c>
      <c r="LG436">
        <v>4.7576814000000001</v>
      </c>
      <c r="LH436">
        <v>0.75907844000000002</v>
      </c>
      <c r="LI436">
        <v>0.20387643999999999</v>
      </c>
      <c r="LJ436">
        <v>2.7817143999999998</v>
      </c>
      <c r="LK436">
        <v>0.50139215000000004</v>
      </c>
      <c r="LL436">
        <v>3.2584019</v>
      </c>
      <c r="LM436">
        <v>1.1431933000000001</v>
      </c>
      <c r="LN436">
        <v>0.41311677000000002</v>
      </c>
      <c r="LO436">
        <v>13.200142</v>
      </c>
      <c r="LP436">
        <v>0.89517667000000001</v>
      </c>
      <c r="LQ436">
        <v>4.9114327999999997E-3</v>
      </c>
      <c r="LR436">
        <v>0.12777340000000001</v>
      </c>
      <c r="LS436">
        <v>2.6651754E-2</v>
      </c>
      <c r="LT436">
        <v>0.28631245</v>
      </c>
      <c r="LU436">
        <v>0.30749124</v>
      </c>
      <c r="LV436">
        <v>6.4951923E-3</v>
      </c>
      <c r="LW436">
        <v>0.16961615999999999</v>
      </c>
      <c r="LX436">
        <v>2.8036599999999998E-2</v>
      </c>
      <c r="LY436">
        <v>0.31870226000000001</v>
      </c>
      <c r="LZ436">
        <v>0.32350627999999998</v>
      </c>
      <c r="MA436">
        <v>1.1493577E-2</v>
      </c>
      <c r="MB436">
        <v>0.45626117999999999</v>
      </c>
      <c r="MC436">
        <v>4.9908032999999997E-2</v>
      </c>
      <c r="MD436">
        <v>0.58527052999999996</v>
      </c>
      <c r="ME436">
        <v>0.55083789999999999</v>
      </c>
      <c r="MF436">
        <v>67.151992000000007</v>
      </c>
      <c r="MG436">
        <v>4.0516287999999996</v>
      </c>
      <c r="MH436">
        <v>4.0255174</v>
      </c>
      <c r="MI436">
        <v>4.0258950999999996</v>
      </c>
      <c r="MJ436">
        <v>4.0139357999999996</v>
      </c>
      <c r="MK436">
        <v>4.0269558999999999</v>
      </c>
      <c r="ML436">
        <v>12.934618</v>
      </c>
      <c r="MM436">
        <v>12.865447</v>
      </c>
      <c r="MN436">
        <v>12.861844</v>
      </c>
      <c r="MO436">
        <v>12.864675</v>
      </c>
      <c r="MP436">
        <v>12.875057</v>
      </c>
      <c r="MQ436">
        <v>3.0383653000000002</v>
      </c>
      <c r="MR436">
        <v>3.0153213000000001</v>
      </c>
      <c r="MS436">
        <v>3.0155061999999999</v>
      </c>
      <c r="MT436">
        <v>3.016594</v>
      </c>
      <c r="MU436">
        <v>3.0167513000000001</v>
      </c>
      <c r="MV436">
        <v>2.7626092999999998</v>
      </c>
      <c r="MW436">
        <v>2.7430515</v>
      </c>
      <c r="MX436">
        <v>2.7417454000000001</v>
      </c>
      <c r="MY436">
        <v>2.7457313999999999</v>
      </c>
      <c r="MZ436">
        <v>2.6135692000000001</v>
      </c>
      <c r="NA436">
        <v>2.2571618999999998</v>
      </c>
      <c r="NB436">
        <v>2.2583774000000001</v>
      </c>
      <c r="NC436">
        <v>2.2658369999999999</v>
      </c>
      <c r="ND436">
        <v>4.7622327000000002</v>
      </c>
      <c r="NE436">
        <v>4.7293794</v>
      </c>
      <c r="NF436">
        <v>4.7289772000000001</v>
      </c>
      <c r="NG436">
        <v>4.7270206000000003</v>
      </c>
      <c r="NH436">
        <v>4.7359939000000004</v>
      </c>
      <c r="NI436">
        <v>3.4288508000000002</v>
      </c>
      <c r="NJ436">
        <v>5.6933959999999999</v>
      </c>
      <c r="NK436">
        <v>2.2070903999999998</v>
      </c>
      <c r="NL436">
        <v>32.055660000000003</v>
      </c>
      <c r="NM436">
        <v>21.542833999999999</v>
      </c>
      <c r="NN436">
        <v>10.638154</v>
      </c>
      <c r="NO436">
        <v>9.8072040000000005</v>
      </c>
      <c r="NP436">
        <v>17.529261000000002</v>
      </c>
      <c r="NQ436">
        <v>63.315769000000003</v>
      </c>
      <c r="NR436">
        <v>31.378965999999998</v>
      </c>
      <c r="NS436">
        <v>20.751477999999999</v>
      </c>
      <c r="NT436">
        <v>9.9714933000000006</v>
      </c>
      <c r="NU436">
        <v>9.1408622000000008</v>
      </c>
      <c r="NV436">
        <v>17.531167</v>
      </c>
      <c r="NW436">
        <v>62.648001000000001</v>
      </c>
      <c r="NX436">
        <v>17.529858999999998</v>
      </c>
      <c r="NY436">
        <v>62.316277999999997</v>
      </c>
      <c r="NZ436">
        <v>17.938541000000001</v>
      </c>
      <c r="OA436">
        <v>5.7695229000000001</v>
      </c>
      <c r="OB436">
        <v>18.528780999999999</v>
      </c>
      <c r="OC436">
        <v>16.800464000000002</v>
      </c>
      <c r="OD436">
        <v>16.595051000000002</v>
      </c>
      <c r="OE436">
        <v>16.503817000000002</v>
      </c>
      <c r="OF436">
        <v>16.472888000000001</v>
      </c>
      <c r="OG436">
        <v>19.914753999999999</v>
      </c>
      <c r="OH436">
        <v>19.13334</v>
      </c>
      <c r="OI436">
        <v>18.745467999999999</v>
      </c>
      <c r="OJ436">
        <v>18.413160000000001</v>
      </c>
      <c r="OK436">
        <v>5.1291916999999998</v>
      </c>
      <c r="OL436">
        <v>4.3226677999999996</v>
      </c>
      <c r="OM436">
        <v>9.0037429000000007</v>
      </c>
      <c r="ON436">
        <v>18.910031</v>
      </c>
      <c r="OO436">
        <v>0.75314029000000005</v>
      </c>
      <c r="OP436">
        <v>0.84635649000000002</v>
      </c>
      <c r="OQ436">
        <v>1.6537712</v>
      </c>
      <c r="OU436" t="s">
        <v>487</v>
      </c>
      <c r="OV436" t="s">
        <v>51</v>
      </c>
      <c r="OW436">
        <v>0</v>
      </c>
      <c r="OX436">
        <v>3.1866170999999999</v>
      </c>
      <c r="OY436">
        <v>1.2998274999999999</v>
      </c>
      <c r="OZ436">
        <v>2.2799225000000001</v>
      </c>
      <c r="PA436">
        <v>4.8954639999999996</v>
      </c>
      <c r="PB436">
        <v>2.5744634</v>
      </c>
      <c r="PC436">
        <v>1.6825089</v>
      </c>
      <c r="PD436">
        <v>8.6051053999999993</v>
      </c>
      <c r="PE436">
        <v>0.45907136999999998</v>
      </c>
      <c r="PF436">
        <v>0.45484416999999999</v>
      </c>
      <c r="PG436">
        <v>0.77470201999999999</v>
      </c>
      <c r="PH436">
        <v>0.34211725999999998</v>
      </c>
      <c r="PI436">
        <v>0.36841354999999998</v>
      </c>
      <c r="PJ436">
        <v>11.286431</v>
      </c>
      <c r="PK436">
        <v>5.1397326999999997</v>
      </c>
      <c r="PL436">
        <v>2.952356</v>
      </c>
      <c r="PM436">
        <v>3.4705059</v>
      </c>
      <c r="PN436">
        <v>776.83160999999996</v>
      </c>
      <c r="PO436">
        <v>0.1133633</v>
      </c>
      <c r="PP436">
        <v>0.11017867000000001</v>
      </c>
      <c r="PQ436">
        <v>1.0213704999999999E-3</v>
      </c>
      <c r="PR436">
        <v>6.9006346999999996E-2</v>
      </c>
      <c r="PS436">
        <v>0.23094796000000001</v>
      </c>
      <c r="PT436" s="1">
        <v>5.0951994E-2</v>
      </c>
      <c r="PU436" s="1">
        <v>2.4896829000000001E-5</v>
      </c>
      <c r="PV436">
        <v>2.7336974999999999E-2</v>
      </c>
      <c r="PW436">
        <v>1.1498197E-2</v>
      </c>
      <c r="PX436">
        <v>0.50382364999999996</v>
      </c>
      <c r="PY436" s="1">
        <v>2.0246899999999999E-4</v>
      </c>
      <c r="PZ436">
        <v>5.8139894999999997E-2</v>
      </c>
      <c r="QA436">
        <v>4.1394351000000003E-2</v>
      </c>
      <c r="QB436">
        <v>8.0214789999999994E-2</v>
      </c>
      <c r="QC436">
        <v>0.76979810000000004</v>
      </c>
      <c r="QD436">
        <v>2.6347315E-2</v>
      </c>
      <c r="QE436" s="1">
        <v>0.10525673000000001</v>
      </c>
      <c r="QF436">
        <v>5.0446151000000002E-2</v>
      </c>
      <c r="QG436">
        <v>4.5770485E-2</v>
      </c>
      <c r="QH436">
        <v>0.79380903000000003</v>
      </c>
      <c r="QI436">
        <v>3.6122664999999998E-2</v>
      </c>
      <c r="QJ436">
        <v>0.42297082000000003</v>
      </c>
      <c r="QK436">
        <v>3.9342845000000001E-2</v>
      </c>
      <c r="QL436">
        <v>3.5802658000000001E-2</v>
      </c>
      <c r="QM436">
        <v>0.61908432000000002</v>
      </c>
      <c r="QN436">
        <v>1.8155489E-2</v>
      </c>
      <c r="QO436">
        <v>0.14119359000000001</v>
      </c>
      <c r="QP436">
        <v>3.3220474E-2</v>
      </c>
      <c r="QQ436">
        <v>2.99362E-2</v>
      </c>
      <c r="QR436">
        <v>0.52274372999999996</v>
      </c>
      <c r="QS436">
        <v>1.868148E-2</v>
      </c>
      <c r="QT436">
        <v>0.44549801999999999</v>
      </c>
      <c r="QU436">
        <v>3.0176643E-2</v>
      </c>
      <c r="QV436">
        <v>2.7444835000000001E-2</v>
      </c>
      <c r="QW436">
        <v>0.59765531000000005</v>
      </c>
      <c r="QX436">
        <v>4.8448676000000003E-2</v>
      </c>
      <c r="QY436">
        <v>0.36112581999999999</v>
      </c>
      <c r="QZ436">
        <v>4.7808120000000003E-2</v>
      </c>
      <c r="RA436">
        <v>1.8263049E-2</v>
      </c>
      <c r="RB436">
        <v>2.4260944999999999E-2</v>
      </c>
      <c r="RC436">
        <v>5.1446392000000001E-2</v>
      </c>
      <c r="RD436">
        <v>0.52678592999999996</v>
      </c>
      <c r="RE436">
        <v>0.43097184999999999</v>
      </c>
      <c r="RF436" s="1">
        <v>8.2275937999999993E-6</v>
      </c>
      <c r="RG436">
        <v>5.4789145999999997E-2</v>
      </c>
      <c r="RH436" s="1">
        <v>8.2275937999999993E-6</v>
      </c>
      <c r="RI436" s="1">
        <v>8.2275937999999993E-6</v>
      </c>
      <c r="RJ436">
        <v>7.2782835000000004E-2</v>
      </c>
      <c r="RK436">
        <v>0.15389702</v>
      </c>
      <c r="RL436">
        <v>0.10653203</v>
      </c>
      <c r="RM436">
        <v>1.0197726</v>
      </c>
      <c r="RN436">
        <v>0.13413538999999999</v>
      </c>
      <c r="RO436" s="1">
        <v>0.13515667000000001</v>
      </c>
      <c r="RP436">
        <v>0.15335219</v>
      </c>
      <c r="RQ436">
        <v>0.48927892000000001</v>
      </c>
      <c r="RR436">
        <v>0.66509101999999998</v>
      </c>
      <c r="RS436">
        <v>0.13589957</v>
      </c>
      <c r="RT436" s="1">
        <v>0</v>
      </c>
      <c r="RU436" s="1">
        <v>3.5756587999999999E-2</v>
      </c>
      <c r="RV436">
        <v>0</v>
      </c>
      <c r="RW436">
        <v>0.14670473000000001</v>
      </c>
      <c r="RX436">
        <v>0</v>
      </c>
      <c r="RY436" s="1">
        <v>0.13401493</v>
      </c>
      <c r="RZ436">
        <v>0</v>
      </c>
      <c r="SA436">
        <v>0.21327621999999999</v>
      </c>
      <c r="SB436">
        <v>0</v>
      </c>
      <c r="SC436" s="1">
        <v>0.21877957000000001</v>
      </c>
      <c r="SD436">
        <v>4.1516531000000002E-2</v>
      </c>
      <c r="SE436">
        <v>0.15335219</v>
      </c>
      <c r="SF436">
        <v>0.66509101999999998</v>
      </c>
      <c r="SG436">
        <v>3.362201E-3</v>
      </c>
      <c r="SH436">
        <v>0.48927892000000001</v>
      </c>
      <c r="SI436" s="1">
        <v>0</v>
      </c>
      <c r="SJ436" s="1">
        <v>3.8129493E-2</v>
      </c>
      <c r="SK436">
        <v>1.6411436000000001E-2</v>
      </c>
      <c r="SL436">
        <v>5.0761779999999999E-2</v>
      </c>
      <c r="SM436">
        <v>2.1834979000000001E-2</v>
      </c>
      <c r="SN436">
        <v>6.3701495999999996E-2</v>
      </c>
      <c r="SO436">
        <v>0.60820788000000003</v>
      </c>
      <c r="SP436" s="1">
        <v>1.9773249999999999E-2</v>
      </c>
      <c r="SQ436" s="1">
        <v>0.14873318999999999</v>
      </c>
      <c r="SR436">
        <v>2.1879897999999998E-2</v>
      </c>
      <c r="SS436" s="1">
        <v>6.3832514000000007E-2</v>
      </c>
      <c r="ST436">
        <v>0.61313781000000001</v>
      </c>
      <c r="SU436">
        <v>6.4631970000000004E-3</v>
      </c>
      <c r="SV436" s="1">
        <v>0.14093991</v>
      </c>
      <c r="SW436" s="1">
        <v>2.0495102000000001E-2</v>
      </c>
      <c r="SX436" s="1">
        <v>5.9792440000000002E-2</v>
      </c>
      <c r="SY436">
        <v>0.57340148000000002</v>
      </c>
      <c r="SZ436">
        <v>1.2490942999999999E-2</v>
      </c>
      <c r="TA436">
        <v>0.22203761999999999</v>
      </c>
      <c r="TB436" s="1">
        <v>3.0019160999999999E-2</v>
      </c>
      <c r="TC436">
        <v>8.7578017999999994E-2</v>
      </c>
      <c r="TD436">
        <v>0.92508195999999998</v>
      </c>
      <c r="TE436">
        <v>1.6345657999999999E-2</v>
      </c>
      <c r="TF436">
        <v>0.21968899</v>
      </c>
      <c r="TG436">
        <v>2.2553026E-2</v>
      </c>
      <c r="TH436" s="1">
        <v>6.5796239000000006E-2</v>
      </c>
      <c r="TI436">
        <v>0.63283955000000003</v>
      </c>
      <c r="TJ436" s="1">
        <v>5.5455119999999998E-5</v>
      </c>
      <c r="TK436">
        <v>0.36102944999999997</v>
      </c>
      <c r="TL436">
        <v>1.2523574000000001E-2</v>
      </c>
      <c r="TM436">
        <v>5.6967996999999999E-2</v>
      </c>
      <c r="TN436">
        <v>1.2626105999999999</v>
      </c>
      <c r="TO436" s="1">
        <v>5.5455119999999998E-5</v>
      </c>
      <c r="TP436">
        <v>0.13280069</v>
      </c>
      <c r="TQ436">
        <v>1.2523574000000001E-2</v>
      </c>
      <c r="TR436">
        <v>5.6967996999999999E-2</v>
      </c>
      <c r="TS436">
        <v>1.2626105999999999</v>
      </c>
      <c r="TT436" s="1">
        <v>5.5455119999999998E-5</v>
      </c>
      <c r="TU436">
        <v>0.37044146999999999</v>
      </c>
      <c r="TV436">
        <v>1.2523574000000001E-2</v>
      </c>
      <c r="TW436">
        <v>5.6967996999999999E-2</v>
      </c>
      <c r="TX436">
        <v>1.2626105999999999</v>
      </c>
      <c r="TY436">
        <v>1.3329147E-4</v>
      </c>
      <c r="TZ436">
        <v>4.6039504000000002E-2</v>
      </c>
      <c r="UA436">
        <v>4.5630758E-2</v>
      </c>
      <c r="UB436">
        <v>4.0899756000000002E-2</v>
      </c>
      <c r="UC436">
        <v>0.71802482000000001</v>
      </c>
      <c r="UD436">
        <v>2.603153E-4</v>
      </c>
      <c r="UE436">
        <v>5.7403938000000002E-2</v>
      </c>
      <c r="UF436">
        <v>7.9973978000000001E-2</v>
      </c>
      <c r="UG436">
        <v>7.3142868E-2</v>
      </c>
      <c r="UH436">
        <v>0.67569756999999997</v>
      </c>
      <c r="UI436">
        <v>0</v>
      </c>
      <c r="UJ436">
        <v>0.47839835000000003</v>
      </c>
      <c r="UK436">
        <v>3.3105651E-2</v>
      </c>
      <c r="UL436">
        <v>0.20612322</v>
      </c>
      <c r="UM436">
        <v>5.1781908000000003</v>
      </c>
      <c r="UN436">
        <v>0.45865221</v>
      </c>
      <c r="UO436">
        <v>0.28737628999999998</v>
      </c>
      <c r="UP436">
        <v>0.13576743999999999</v>
      </c>
      <c r="UQ436">
        <v>2.2119669000000002</v>
      </c>
      <c r="UR436">
        <v>0.33458517999999998</v>
      </c>
      <c r="US436">
        <v>1.1103571000000001E-4</v>
      </c>
      <c r="UT436">
        <v>0.36343467000000002</v>
      </c>
      <c r="UU436">
        <v>0</v>
      </c>
      <c r="UV436">
        <v>0.13583142000000001</v>
      </c>
      <c r="UW436">
        <v>0</v>
      </c>
      <c r="UX436">
        <v>0</v>
      </c>
      <c r="UY436">
        <v>0.18044078</v>
      </c>
      <c r="UZ436">
        <v>4.5732592000000002E-2</v>
      </c>
      <c r="VA436">
        <v>1.5721309999999999</v>
      </c>
      <c r="VB436">
        <v>0.22177457</v>
      </c>
      <c r="VC436">
        <v>1.1103571000000001E-4</v>
      </c>
      <c r="VD436">
        <v>1.1103571000000001E-4</v>
      </c>
      <c r="VE436">
        <v>0.48279280000000002</v>
      </c>
      <c r="VF436">
        <v>0.21737103999999999</v>
      </c>
      <c r="VG436">
        <v>0.89760951</v>
      </c>
      <c r="VH436">
        <v>5.8200741000000003</v>
      </c>
      <c r="VI436">
        <v>0.24340018999999999</v>
      </c>
      <c r="VJ436">
        <v>8.7649886000000006</v>
      </c>
      <c r="VK436">
        <v>0.84010322000000004</v>
      </c>
      <c r="VL436">
        <v>2.2768074</v>
      </c>
      <c r="VM436">
        <v>0.73399758999999998</v>
      </c>
      <c r="VN436">
        <v>2.0705011999999998</v>
      </c>
      <c r="VO436">
        <v>0.69234519999999999</v>
      </c>
      <c r="VP436">
        <v>0.45536200999999998</v>
      </c>
      <c r="VQ436" s="1">
        <v>8.4327568000000001E-5</v>
      </c>
      <c r="VR436">
        <v>0.14679951999999999</v>
      </c>
      <c r="VS436">
        <v>0.29220878</v>
      </c>
      <c r="VT436">
        <v>0.41410076000000001</v>
      </c>
      <c r="VU436" s="1">
        <v>8.4327568000000001E-5</v>
      </c>
      <c r="VV436">
        <v>0.13847081</v>
      </c>
      <c r="VW436">
        <v>0.29220878</v>
      </c>
      <c r="VX436">
        <v>0.24340018999999999</v>
      </c>
      <c r="VY436">
        <v>8.7649886000000006</v>
      </c>
      <c r="VZ436">
        <v>0.85804658</v>
      </c>
      <c r="WA436">
        <v>0.45536200999999998</v>
      </c>
      <c r="WB436" s="1">
        <v>8.4327568000000001E-5</v>
      </c>
      <c r="WC436">
        <v>0.14679951999999999</v>
      </c>
      <c r="WD436">
        <v>0.38817511999999998</v>
      </c>
      <c r="WE436">
        <v>0.41410076000000001</v>
      </c>
      <c r="WF436" s="1">
        <v>8.4327568000000001E-5</v>
      </c>
      <c r="WG436">
        <v>0.13847081</v>
      </c>
      <c r="WH436">
        <v>0.38817511999999998</v>
      </c>
      <c r="WI436">
        <v>0.45536200999999998</v>
      </c>
      <c r="WJ436" s="1">
        <v>8.4327568000000001E-5</v>
      </c>
      <c r="WK436">
        <v>0.41410076000000001</v>
      </c>
      <c r="WL436" s="1">
        <v>8.4327568000000001E-5</v>
      </c>
      <c r="WM436">
        <v>0.59661299999999995</v>
      </c>
      <c r="WN436">
        <v>0.48952885000000002</v>
      </c>
      <c r="WO436">
        <v>4.0286523999999997E-2</v>
      </c>
      <c r="WP436">
        <v>0.80573017000000002</v>
      </c>
      <c r="WQ436">
        <v>0</v>
      </c>
      <c r="WR436">
        <v>3.9243505000000002E-4</v>
      </c>
      <c r="WS436">
        <v>9.1370807999999998E-2</v>
      </c>
      <c r="WT436">
        <v>2.9761355999999999E-2</v>
      </c>
      <c r="WU436">
        <v>0.18817231000000001</v>
      </c>
      <c r="WV436">
        <v>0.91194746999999998</v>
      </c>
      <c r="WW436">
        <v>89.203446999999997</v>
      </c>
      <c r="WX436">
        <v>0.40582276</v>
      </c>
      <c r="WY436">
        <v>0.16394297999999999</v>
      </c>
      <c r="WZ436">
        <v>0.71594692999999998</v>
      </c>
      <c r="XA436">
        <v>8.1491068999999999E-2</v>
      </c>
      <c r="XB436">
        <v>0</v>
      </c>
      <c r="XC436">
        <v>0.22370433000000001</v>
      </c>
      <c r="XD436">
        <v>1.2632522E-2</v>
      </c>
      <c r="XE436">
        <v>0.23635215000000001</v>
      </c>
      <c r="XF436">
        <v>2.0432812999999999</v>
      </c>
      <c r="XG436">
        <v>0.20331313000000001</v>
      </c>
      <c r="XH436">
        <v>2.0560816999999999E-2</v>
      </c>
      <c r="XI436" s="1">
        <v>3.7740412000000002E-5</v>
      </c>
      <c r="XJ436">
        <v>4.1431450000000002E-2</v>
      </c>
      <c r="XK436">
        <v>1.1498197E-2</v>
      </c>
      <c r="XL436">
        <v>0.18775233999999999</v>
      </c>
      <c r="XM436">
        <v>1.8987318999999999E-2</v>
      </c>
      <c r="XN436" s="1">
        <v>6.8604997999999999E-6</v>
      </c>
      <c r="XO436">
        <v>2.2635753000000002E-2</v>
      </c>
      <c r="XP436">
        <v>6.5330142999999999E-3</v>
      </c>
      <c r="XQ436">
        <v>1.3048735E-4</v>
      </c>
      <c r="XR436">
        <v>0.23750503000000001</v>
      </c>
      <c r="XS436">
        <v>4.2054398E-2</v>
      </c>
      <c r="XT436">
        <v>0.47582430999999997</v>
      </c>
      <c r="XU436">
        <v>0.52554166000000002</v>
      </c>
      <c r="XV436">
        <v>6.8587974999999995E-2</v>
      </c>
      <c r="XW436">
        <v>1.0526187</v>
      </c>
      <c r="XX436">
        <v>0.2625478</v>
      </c>
      <c r="XY436">
        <v>9.1113435000000007E-2</v>
      </c>
      <c r="XZ436">
        <v>1.0526187</v>
      </c>
      <c r="YA436">
        <v>0.2625478</v>
      </c>
      <c r="YB436">
        <v>3.9708616000000002E-2</v>
      </c>
      <c r="YC436">
        <v>5.2749602E-2</v>
      </c>
      <c r="YD436">
        <v>1.0526187</v>
      </c>
      <c r="YE436">
        <v>7.0422856000000006E-2</v>
      </c>
      <c r="YF436">
        <v>0.25000695000000001</v>
      </c>
      <c r="YG436">
        <v>1.9653189000000001E-2</v>
      </c>
      <c r="YH436">
        <v>9.8265942999999989E-4</v>
      </c>
      <c r="YI436">
        <v>2.6627931</v>
      </c>
      <c r="YJ436">
        <v>4.9175753999999996</v>
      </c>
      <c r="YK436">
        <v>0.13137589</v>
      </c>
      <c r="YL436">
        <v>1.0866532999999999E-2</v>
      </c>
      <c r="YM436">
        <v>5.4332667000000004E-4</v>
      </c>
      <c r="YN436">
        <v>0.50683676</v>
      </c>
      <c r="YO436">
        <v>1.0431572</v>
      </c>
      <c r="YP436">
        <v>4.0181244999999997E-2</v>
      </c>
      <c r="YQ436">
        <v>3.1586486000000002E-3</v>
      </c>
      <c r="YR436">
        <v>1.5793242999999999E-4</v>
      </c>
      <c r="YS436">
        <v>0.42798076000000002</v>
      </c>
      <c r="YT436">
        <v>0.79035180000000005</v>
      </c>
      <c r="YU436">
        <v>4.0181244999999997E-2</v>
      </c>
      <c r="YV436">
        <v>3.0981995E-3</v>
      </c>
      <c r="YW436">
        <v>1.5490997E-4</v>
      </c>
      <c r="YX436">
        <v>1.0932868</v>
      </c>
      <c r="YY436">
        <v>2.0190009999999998</v>
      </c>
      <c r="YZ436">
        <v>4.0181244999999997E-2</v>
      </c>
      <c r="ZA436">
        <v>9.9398461999999996E-3</v>
      </c>
      <c r="ZB436">
        <v>4.9699230999999998E-4</v>
      </c>
      <c r="ZC436">
        <v>0.34076719</v>
      </c>
      <c r="ZD436">
        <v>0.62929857</v>
      </c>
      <c r="ZE436">
        <v>4.0181244999999997E-2</v>
      </c>
      <c r="ZF436">
        <v>6.4382136000000001E-3</v>
      </c>
      <c r="ZG436">
        <v>3.2190255999999998E-4</v>
      </c>
      <c r="ZH436">
        <v>0.70814878999999997</v>
      </c>
      <c r="ZI436">
        <v>1.3077612999999999</v>
      </c>
      <c r="ZJ436">
        <v>0.33971690999999998</v>
      </c>
      <c r="ZK436">
        <v>1.4067727E-2</v>
      </c>
      <c r="ZL436">
        <v>7.0338632999999995E-4</v>
      </c>
      <c r="ZM436">
        <v>0.68702494999999997</v>
      </c>
      <c r="ZN436">
        <v>1.6206963999999999</v>
      </c>
      <c r="ZO436">
        <v>0.33971690999999998</v>
      </c>
      <c r="ZP436">
        <v>2.0062739E-2</v>
      </c>
      <c r="ZQ436">
        <v>1.0031369E-3</v>
      </c>
      <c r="ZR436">
        <v>0.62462715000000002</v>
      </c>
      <c r="ZS436">
        <v>1.4735195999999999</v>
      </c>
      <c r="ZT436">
        <v>0.33971690999999998</v>
      </c>
      <c r="ZU436">
        <v>1.2790045999999999E-2</v>
      </c>
      <c r="ZV436">
        <v>6.3950230999999997E-4</v>
      </c>
      <c r="ZW436">
        <v>0.97981048000000004</v>
      </c>
      <c r="ZX436">
        <v>2.3114181</v>
      </c>
      <c r="ZY436">
        <v>140.34019000000001</v>
      </c>
      <c r="ZZ436">
        <v>7.0170094000000001</v>
      </c>
      <c r="AAA436">
        <v>3137.8980999999999</v>
      </c>
      <c r="AAB436">
        <v>21897.458999999999</v>
      </c>
      <c r="AAC436">
        <v>163.36572000000001</v>
      </c>
      <c r="AAD436">
        <v>8.1682860999999995</v>
      </c>
      <c r="AAE436">
        <v>4504.5586999999996</v>
      </c>
      <c r="AAF436">
        <v>59592.923999999999</v>
      </c>
      <c r="AAG436">
        <v>140.34019000000001</v>
      </c>
      <c r="AAH436">
        <v>7.0170094000000001</v>
      </c>
      <c r="AAI436">
        <v>2469.4059000000002</v>
      </c>
      <c r="AAJ436">
        <v>12680.602000000001</v>
      </c>
      <c r="AAK436">
        <v>5.1198534000000002</v>
      </c>
      <c r="AAL436">
        <v>2.7244606</v>
      </c>
      <c r="AAM436">
        <v>1.3640932999999999E-3</v>
      </c>
      <c r="AAN436">
        <v>2.7281865999999998E-2</v>
      </c>
      <c r="AAO436">
        <v>0.32501774999999999</v>
      </c>
      <c r="AAP436">
        <v>9.7596430000000005</v>
      </c>
      <c r="AAQ436">
        <v>4.1371339000000003</v>
      </c>
      <c r="AAR436">
        <v>4.2354296E-3</v>
      </c>
      <c r="AAS436">
        <v>8.4708523999999993E-2</v>
      </c>
      <c r="AAT436">
        <v>2.045687</v>
      </c>
      <c r="AAU436">
        <v>1.0588822</v>
      </c>
      <c r="AAV436">
        <v>0.52451764999999995</v>
      </c>
      <c r="AAW436">
        <v>0.59363571000000004</v>
      </c>
      <c r="AAX436">
        <v>16.031407999999999</v>
      </c>
      <c r="AAY436">
        <v>7.8510114</v>
      </c>
      <c r="AAZ436">
        <v>8.1979778000000003</v>
      </c>
      <c r="ABA436">
        <v>3.6443751</v>
      </c>
      <c r="ABB436">
        <v>2.4589295999999998</v>
      </c>
      <c r="ABC436">
        <v>2.6622094000000001</v>
      </c>
      <c r="ABD436">
        <v>2.0628514999999998</v>
      </c>
      <c r="ABE436">
        <v>1.0206839000000001</v>
      </c>
      <c r="ABF436">
        <v>3.1557222</v>
      </c>
      <c r="ABG436">
        <v>1.2618304</v>
      </c>
      <c r="ABH436">
        <v>1.6927797</v>
      </c>
      <c r="ABI436">
        <v>0.94974961000000002</v>
      </c>
      <c r="ABJ436">
        <v>1.0216297000000001</v>
      </c>
      <c r="ABK436">
        <v>1.1533233000000001</v>
      </c>
      <c r="ABL436">
        <v>0.74524948000000002</v>
      </c>
      <c r="ABM436">
        <v>1.1194563</v>
      </c>
      <c r="ABN436">
        <v>0.45738261000000002</v>
      </c>
      <c r="ABO436">
        <v>1.0274672</v>
      </c>
      <c r="ABP436">
        <v>1.0334650999999999</v>
      </c>
      <c r="ABQ436">
        <v>1.334999</v>
      </c>
      <c r="ABR436">
        <v>1.3529926999999999</v>
      </c>
      <c r="ABS436">
        <v>15297.365</v>
      </c>
      <c r="ABT436">
        <v>1.5770142</v>
      </c>
      <c r="ABU436">
        <v>1.5787784</v>
      </c>
      <c r="ABV436">
        <v>0.72950093999999999</v>
      </c>
      <c r="ABW436">
        <v>0.84555495999999997</v>
      </c>
      <c r="ABX436">
        <v>0.78770395999999998</v>
      </c>
      <c r="ABY436">
        <v>1.2559553999999999</v>
      </c>
      <c r="ABZ436">
        <v>0.93996838999999999</v>
      </c>
      <c r="ACA436">
        <v>1.3526009000000001</v>
      </c>
      <c r="ACB436">
        <v>1.3458516</v>
      </c>
      <c r="ACC436">
        <v>0.76091757999999998</v>
      </c>
      <c r="ACD436">
        <v>0.86735667000000005</v>
      </c>
      <c r="ACE436">
        <v>0.80109213999999995</v>
      </c>
      <c r="ACF436">
        <v>1.2772076999999999</v>
      </c>
      <c r="ACG436">
        <v>0.95722346999999997</v>
      </c>
      <c r="ACH436">
        <v>1.693187</v>
      </c>
      <c r="ACI436">
        <v>1.4649582999999999</v>
      </c>
      <c r="ACJ436">
        <v>1.7025991</v>
      </c>
      <c r="ACK436">
        <v>0.85072813000000003</v>
      </c>
      <c r="ACL436">
        <v>0.88647867000000002</v>
      </c>
      <c r="ACM436">
        <v>5.8958180999999996</v>
      </c>
      <c r="ACN436">
        <v>3.4283480000000002</v>
      </c>
      <c r="ACO436">
        <v>7.2986003999999998</v>
      </c>
      <c r="ACP436">
        <v>1.9754696</v>
      </c>
      <c r="ACQ436">
        <v>2.020079</v>
      </c>
      <c r="ACR436">
        <v>7.4179585000000001</v>
      </c>
      <c r="ACS436">
        <v>12.859297</v>
      </c>
      <c r="ACT436">
        <v>12.611338</v>
      </c>
      <c r="ACU436">
        <v>10.76089</v>
      </c>
      <c r="ACV436">
        <v>10.7113</v>
      </c>
      <c r="ACW436">
        <v>10.856856000000001</v>
      </c>
      <c r="ACX436">
        <v>10.807266</v>
      </c>
      <c r="ACY436">
        <v>64269.017</v>
      </c>
      <c r="ACZ436">
        <v>1.9324315999999999</v>
      </c>
      <c r="ADA436">
        <v>25182.714</v>
      </c>
      <c r="ADB436">
        <v>1.2216444</v>
      </c>
      <c r="ADC436">
        <v>90.570650999999998</v>
      </c>
      <c r="ADD436">
        <v>2.5159703000000002</v>
      </c>
      <c r="ADE436">
        <v>0.27684133</v>
      </c>
      <c r="ADF436">
        <v>0.23591528</v>
      </c>
      <c r="ADG436">
        <v>1.2810558999999999</v>
      </c>
      <c r="ADH436">
        <v>1.3837543999999999</v>
      </c>
      <c r="ADI436">
        <v>1.4062798999999999</v>
      </c>
      <c r="ADJ436">
        <v>1.1627501</v>
      </c>
      <c r="ADK436">
        <v>1.1757911000000001</v>
      </c>
    </row>
    <row r="437" spans="2:791">
      <c r="B437" t="s">
        <v>488</v>
      </c>
      <c r="C437" t="s">
        <v>51</v>
      </c>
      <c r="D437">
        <v>2.2438961000000002</v>
      </c>
      <c r="E437">
        <v>2.2829134999999998</v>
      </c>
      <c r="F437">
        <v>9.6393506999999996</v>
      </c>
      <c r="G437">
        <v>9.5285995000000003</v>
      </c>
      <c r="H437">
        <v>0.2910471</v>
      </c>
      <c r="I437">
        <v>0.60832377999999998</v>
      </c>
      <c r="J437">
        <v>4.4345482999999998E-2</v>
      </c>
      <c r="K437">
        <v>1.3001796999999999</v>
      </c>
      <c r="L437">
        <v>0.2910471</v>
      </c>
      <c r="M437">
        <v>0.60832377999999998</v>
      </c>
      <c r="N437">
        <v>4.4345482999999998E-2</v>
      </c>
      <c r="O437">
        <v>1.3391972000000001</v>
      </c>
      <c r="P437">
        <v>1.1800876</v>
      </c>
      <c r="Q437">
        <v>2.4665441000000001</v>
      </c>
      <c r="R437">
        <v>0.15597704000000001</v>
      </c>
      <c r="S437">
        <v>5.8367420000000001</v>
      </c>
      <c r="T437">
        <v>1.1457185999999999</v>
      </c>
      <c r="U437">
        <v>2.3947086</v>
      </c>
      <c r="V437">
        <v>0.15143034</v>
      </c>
      <c r="W437">
        <v>5.8367420000000001</v>
      </c>
      <c r="X437">
        <v>24.073128000000001</v>
      </c>
      <c r="Y437">
        <v>9.0788633999999995</v>
      </c>
      <c r="Z437">
        <v>6.7461336999999997</v>
      </c>
      <c r="AA437">
        <v>45.554380000000002</v>
      </c>
      <c r="AB437">
        <v>6.5090456000000003</v>
      </c>
      <c r="AC437">
        <v>15.873257000000001</v>
      </c>
      <c r="AD437">
        <v>1.2476456</v>
      </c>
      <c r="AE437">
        <v>0.71941761000000004</v>
      </c>
      <c r="AF437">
        <v>2.4359899</v>
      </c>
      <c r="AG437">
        <v>1.0698563999999999</v>
      </c>
      <c r="AH437">
        <v>15.866764</v>
      </c>
      <c r="AI437">
        <v>1.2342622999999999</v>
      </c>
      <c r="AJ437">
        <v>0.71941761000000004</v>
      </c>
      <c r="AK437">
        <v>2.4359899</v>
      </c>
      <c r="AL437">
        <v>1.0698563999999999</v>
      </c>
      <c r="AM437">
        <v>15.867172999999999</v>
      </c>
      <c r="AN437">
        <v>1.2351194000000001</v>
      </c>
      <c r="AO437">
        <v>0.71941761000000004</v>
      </c>
      <c r="AP437">
        <v>2.4359899</v>
      </c>
      <c r="AQ437">
        <v>1.0698563999999999</v>
      </c>
      <c r="AR437">
        <v>15.854015</v>
      </c>
      <c r="AS437">
        <v>1.2079902</v>
      </c>
      <c r="AT437">
        <v>0.71941761000000004</v>
      </c>
      <c r="AU437">
        <v>2.4359899</v>
      </c>
      <c r="AV437">
        <v>1.0698563999999999</v>
      </c>
      <c r="AW437">
        <v>15.865544</v>
      </c>
      <c r="AX437">
        <v>1.2318213</v>
      </c>
      <c r="AY437">
        <v>0.71941617000000002</v>
      </c>
      <c r="AZ437">
        <v>2.4359850999999999</v>
      </c>
      <c r="BA437">
        <v>1.0698543</v>
      </c>
      <c r="BB437">
        <v>17.960955999999999</v>
      </c>
      <c r="BC437">
        <v>3.6645818999999999</v>
      </c>
      <c r="BD437">
        <v>3.0898433000000001</v>
      </c>
      <c r="BE437">
        <v>9.3803570999999994</v>
      </c>
      <c r="BF437">
        <v>2.8009594</v>
      </c>
      <c r="BG437">
        <v>17.935188</v>
      </c>
      <c r="BH437">
        <v>3.6115102000000001</v>
      </c>
      <c r="BI437">
        <v>3.0898433000000001</v>
      </c>
      <c r="BJ437">
        <v>9.3803570999999994</v>
      </c>
      <c r="BK437">
        <v>2.8009594</v>
      </c>
      <c r="BL437">
        <v>17.931048000000001</v>
      </c>
      <c r="BM437">
        <v>3.6029396999999999</v>
      </c>
      <c r="BN437">
        <v>3.0898433000000001</v>
      </c>
      <c r="BO437">
        <v>9.3803570999999994</v>
      </c>
      <c r="BP437">
        <v>2.8009594</v>
      </c>
      <c r="BQ437">
        <v>17.935901000000001</v>
      </c>
      <c r="BR437">
        <v>3.6128288</v>
      </c>
      <c r="BS437">
        <v>3.0898433000000001</v>
      </c>
      <c r="BT437">
        <v>9.3803570999999994</v>
      </c>
      <c r="BU437">
        <v>2.8009594</v>
      </c>
      <c r="BV437">
        <v>17.937484000000001</v>
      </c>
      <c r="BW437">
        <v>3.6161886999999999</v>
      </c>
      <c r="BX437">
        <v>3.0898433000000001</v>
      </c>
      <c r="BY437">
        <v>9.3803570999999994</v>
      </c>
      <c r="BZ437">
        <v>2.8009594</v>
      </c>
      <c r="CA437">
        <v>8.2158055999999995</v>
      </c>
      <c r="CB437">
        <v>0.77184659</v>
      </c>
      <c r="CC437">
        <v>0.51594753999999998</v>
      </c>
      <c r="CD437">
        <v>1.8070785</v>
      </c>
      <c r="CE437">
        <v>0.91838631999999998</v>
      </c>
      <c r="CF437">
        <v>8.2036802000000009</v>
      </c>
      <c r="CG437">
        <v>0.74686006000000005</v>
      </c>
      <c r="CH437">
        <v>0.51594753999999998</v>
      </c>
      <c r="CI437">
        <v>1.8070785</v>
      </c>
      <c r="CJ437">
        <v>0.91838631999999998</v>
      </c>
      <c r="CK437">
        <v>8.2032845000000005</v>
      </c>
      <c r="CL437">
        <v>0.74606892999999996</v>
      </c>
      <c r="CM437">
        <v>0.51594753999999998</v>
      </c>
      <c r="CN437">
        <v>1.8070785</v>
      </c>
      <c r="CO437">
        <v>0.91838631999999998</v>
      </c>
      <c r="CP437">
        <v>8.2052446000000003</v>
      </c>
      <c r="CQ437">
        <v>0.75009049999999999</v>
      </c>
      <c r="CR437">
        <v>0.51594753999999998</v>
      </c>
      <c r="CS437">
        <v>1.8070785</v>
      </c>
      <c r="CT437">
        <v>0.91838631999999998</v>
      </c>
      <c r="CU437">
        <v>8.20444</v>
      </c>
      <c r="CV437">
        <v>0.74836243999999996</v>
      </c>
      <c r="CW437">
        <v>0.51595011999999996</v>
      </c>
      <c r="CX437">
        <v>1.8070876</v>
      </c>
      <c r="CY437">
        <v>0.91839092</v>
      </c>
      <c r="CZ437">
        <v>7.7173333</v>
      </c>
      <c r="DA437">
        <v>0.60300617999999995</v>
      </c>
      <c r="DB437">
        <v>0.46981956000000002</v>
      </c>
      <c r="DC437">
        <v>1.6455063999999999</v>
      </c>
      <c r="DD437">
        <v>0.85983370999999997</v>
      </c>
      <c r="DE437">
        <v>7.7077248999999997</v>
      </c>
      <c r="DF437">
        <v>0.58319496000000004</v>
      </c>
      <c r="DG437">
        <v>0.46981956000000002</v>
      </c>
      <c r="DH437">
        <v>1.6455063999999999</v>
      </c>
      <c r="DI437">
        <v>0.85983370999999997</v>
      </c>
      <c r="DJ437">
        <v>7.7065581999999999</v>
      </c>
      <c r="DK437">
        <v>0.58078859999999999</v>
      </c>
      <c r="DL437">
        <v>0.46981956000000002</v>
      </c>
      <c r="DM437">
        <v>1.6455063999999999</v>
      </c>
      <c r="DN437">
        <v>0.85983370999999997</v>
      </c>
      <c r="DO437">
        <v>7.7109551999999999</v>
      </c>
      <c r="DP437">
        <v>0.58985363999999996</v>
      </c>
      <c r="DQ437">
        <v>0.46981956000000002</v>
      </c>
      <c r="DR437">
        <v>1.6455063999999999</v>
      </c>
      <c r="DS437">
        <v>0.85983370999999997</v>
      </c>
      <c r="DT437">
        <v>7.4210374000000003</v>
      </c>
      <c r="DU437">
        <v>0.58299716999999995</v>
      </c>
      <c r="DV437">
        <v>0.43808636000000001</v>
      </c>
      <c r="DW437">
        <v>1.5343555</v>
      </c>
      <c r="DX437">
        <v>0.82010035000000003</v>
      </c>
      <c r="DY437">
        <v>7.4158371000000001</v>
      </c>
      <c r="DZ437">
        <v>0.57228394999999999</v>
      </c>
      <c r="EA437">
        <v>0.32380155999999999</v>
      </c>
      <c r="EB437">
        <v>1.1340976</v>
      </c>
      <c r="EC437">
        <v>0.82010035000000003</v>
      </c>
      <c r="ED437">
        <v>7.4175594</v>
      </c>
      <c r="EE437">
        <v>0.57584404</v>
      </c>
      <c r="EF437">
        <v>0.32380155999999999</v>
      </c>
      <c r="EG437">
        <v>1.1340976</v>
      </c>
      <c r="EH437">
        <v>0.82010035000000003</v>
      </c>
      <c r="EI437">
        <v>7.4259918999999996</v>
      </c>
      <c r="EJ437">
        <v>0.59321594</v>
      </c>
      <c r="EK437">
        <v>0.32380155999999999</v>
      </c>
      <c r="EL437">
        <v>1.1340976</v>
      </c>
      <c r="EM437">
        <v>0.82010035000000003</v>
      </c>
      <c r="EN437">
        <v>5.8727422999999996</v>
      </c>
      <c r="EO437">
        <v>1.5847331</v>
      </c>
      <c r="EP437">
        <v>0.92530944999999998</v>
      </c>
      <c r="EQ437">
        <v>2.8091176</v>
      </c>
      <c r="ER437">
        <v>1.3507695</v>
      </c>
      <c r="ES437">
        <v>5.8608520999999998</v>
      </c>
      <c r="ET437">
        <v>1.560241</v>
      </c>
      <c r="EU437">
        <v>0.92530944999999998</v>
      </c>
      <c r="EV437">
        <v>2.8091176</v>
      </c>
      <c r="EW437">
        <v>1.3507695</v>
      </c>
      <c r="EX437">
        <v>5.8603725000000004</v>
      </c>
      <c r="EY437">
        <v>1.5592520999999999</v>
      </c>
      <c r="EZ437">
        <v>0.92530944999999998</v>
      </c>
      <c r="FA437">
        <v>2.8091176</v>
      </c>
      <c r="FB437">
        <v>1.3507695</v>
      </c>
      <c r="FC437">
        <v>5.8588696999999996</v>
      </c>
      <c r="FD437">
        <v>1.5561535</v>
      </c>
      <c r="FE437">
        <v>0.92530944999999998</v>
      </c>
      <c r="FF437">
        <v>2.8091176</v>
      </c>
      <c r="FG437">
        <v>1.3507695</v>
      </c>
      <c r="FH437">
        <v>5.8628799000000003</v>
      </c>
      <c r="FI437">
        <v>1.564343</v>
      </c>
      <c r="FJ437">
        <v>0.92531593000000001</v>
      </c>
      <c r="FK437">
        <v>2.8091371999999999</v>
      </c>
      <c r="FL437">
        <v>1.350779</v>
      </c>
      <c r="FM437">
        <v>10.667123</v>
      </c>
      <c r="FN437">
        <v>0.94035201999999996</v>
      </c>
      <c r="FO437">
        <v>0.60254162</v>
      </c>
      <c r="FP437">
        <v>2.0653741999999999</v>
      </c>
      <c r="FQ437">
        <v>0.98679505000000001</v>
      </c>
      <c r="FR437">
        <v>3.6681751999999999</v>
      </c>
      <c r="FS437">
        <v>3.6341217000000001</v>
      </c>
      <c r="FT437">
        <v>0.71492124999999995</v>
      </c>
      <c r="FU437">
        <v>2.4205988999999999</v>
      </c>
      <c r="FV437">
        <v>1.5925963999999999</v>
      </c>
      <c r="FW437">
        <v>0.86027551999999996</v>
      </c>
      <c r="FX437">
        <v>0.29575654000000001</v>
      </c>
      <c r="FY437">
        <v>0.21977078999999999</v>
      </c>
      <c r="FZ437">
        <v>1.4840039</v>
      </c>
      <c r="GA437">
        <v>0.22688805000000001</v>
      </c>
      <c r="GB437">
        <v>1.3042913</v>
      </c>
      <c r="GC437">
        <v>1.9981869000000001</v>
      </c>
      <c r="GD437">
        <v>0.25576896999999998</v>
      </c>
      <c r="GE437">
        <v>2.6301450000000002</v>
      </c>
      <c r="GF437">
        <v>0.75548901999999996</v>
      </c>
      <c r="GG437">
        <v>1.336694</v>
      </c>
      <c r="GH437">
        <v>2.0816957</v>
      </c>
      <c r="GI437">
        <v>0.25576896999999998</v>
      </c>
      <c r="GJ437">
        <v>2.6301450000000002</v>
      </c>
      <c r="GK437">
        <v>0.75548901999999996</v>
      </c>
      <c r="GL437">
        <v>1.309237</v>
      </c>
      <c r="GM437">
        <v>2.0109409999999999</v>
      </c>
      <c r="GN437">
        <v>0.25576896999999998</v>
      </c>
      <c r="GO437">
        <v>2.6301450000000002</v>
      </c>
      <c r="GP437">
        <v>0.75548901999999996</v>
      </c>
      <c r="GQ437">
        <v>1.3006009000000001</v>
      </c>
      <c r="GR437">
        <v>1.9887226</v>
      </c>
      <c r="GS437">
        <v>0.25576896999999998</v>
      </c>
      <c r="GT437">
        <v>2.6301450000000002</v>
      </c>
      <c r="GU437">
        <v>0.75548901999999996</v>
      </c>
      <c r="GV437">
        <v>1.3120601999999999</v>
      </c>
      <c r="GW437">
        <v>2.0182140999999998</v>
      </c>
      <c r="GX437">
        <v>0.25576896999999998</v>
      </c>
      <c r="GY437">
        <v>2.6301450000000002</v>
      </c>
      <c r="GZ437">
        <v>0.75548901999999996</v>
      </c>
      <c r="HA437">
        <v>1.3388325000000001</v>
      </c>
      <c r="HB437">
        <v>2.0872123</v>
      </c>
      <c r="HC437">
        <v>0.25576896999999998</v>
      </c>
      <c r="HD437">
        <v>2.6301450000000002</v>
      </c>
      <c r="HE437">
        <v>0.75548901999999996</v>
      </c>
      <c r="HF437">
        <v>1.1722474000000001</v>
      </c>
      <c r="HG437">
        <v>1.8427595000000001</v>
      </c>
      <c r="HH437">
        <v>0.2092629</v>
      </c>
      <c r="HI437">
        <v>2.1519368000000001</v>
      </c>
      <c r="HJ437">
        <v>0.74149619</v>
      </c>
      <c r="HK437">
        <v>1.0845937000000001</v>
      </c>
      <c r="HL437">
        <v>1.6168304</v>
      </c>
      <c r="HM437">
        <v>0.2092629</v>
      </c>
      <c r="HN437">
        <v>2.1519368000000001</v>
      </c>
      <c r="HO437">
        <v>0.74149619</v>
      </c>
      <c r="HP437">
        <v>1.1877023</v>
      </c>
      <c r="HQ437">
        <v>1.8825905999999999</v>
      </c>
      <c r="HR437">
        <v>0.2092629</v>
      </c>
      <c r="HS437">
        <v>2.1519368000000001</v>
      </c>
      <c r="HT437">
        <v>0.74149619</v>
      </c>
      <c r="HU437">
        <v>1.1794255</v>
      </c>
      <c r="HV437">
        <v>1.8612325999999999</v>
      </c>
      <c r="HW437">
        <v>0.2092629</v>
      </c>
      <c r="HX437">
        <v>2.1519368000000001</v>
      </c>
      <c r="HY437">
        <v>0.74149619</v>
      </c>
      <c r="HZ437">
        <v>1.1741196</v>
      </c>
      <c r="IA437">
        <v>1.8475805999999999</v>
      </c>
      <c r="IB437">
        <v>0.20926311</v>
      </c>
      <c r="IC437">
        <v>2.1519389000000002</v>
      </c>
      <c r="ID437">
        <v>0.74149693000000005</v>
      </c>
      <c r="IE437">
        <v>1.2161447000000001</v>
      </c>
      <c r="IF437">
        <v>1.9558758000000001</v>
      </c>
      <c r="IG437">
        <v>0.2092629</v>
      </c>
      <c r="IH437">
        <v>2.1519368000000001</v>
      </c>
      <c r="II437">
        <v>0.74149619</v>
      </c>
      <c r="IJ437">
        <v>1.2617153000000001</v>
      </c>
      <c r="IK437">
        <v>1.9559340999999999</v>
      </c>
      <c r="IL437">
        <v>0.23879690000000001</v>
      </c>
      <c r="IM437">
        <v>2.4556262000000002</v>
      </c>
      <c r="IN437">
        <v>0.75037774999999995</v>
      </c>
      <c r="IO437">
        <v>20.815940000000001</v>
      </c>
      <c r="IP437">
        <v>8.4678918000000003</v>
      </c>
      <c r="IQ437">
        <v>0.74287722</v>
      </c>
      <c r="IR437">
        <v>2.9315538000000001</v>
      </c>
      <c r="IS437">
        <v>0.83100375999999998</v>
      </c>
      <c r="IT437">
        <v>4.0840817999999999</v>
      </c>
      <c r="IU437">
        <v>1.6262705</v>
      </c>
      <c r="IV437">
        <v>1.3468523999999999</v>
      </c>
      <c r="IW437">
        <v>12.576879999999999</v>
      </c>
      <c r="IX437">
        <v>1.2952538</v>
      </c>
      <c r="IY437">
        <v>2.6226267999999999</v>
      </c>
      <c r="IZ437">
        <v>1.6662941</v>
      </c>
      <c r="JA437">
        <v>0.60403110000000004</v>
      </c>
      <c r="JB437">
        <v>4.3871193999999996</v>
      </c>
      <c r="JC437">
        <v>0.76402952000000002</v>
      </c>
      <c r="JD437">
        <v>4.1610683000000002</v>
      </c>
      <c r="JE437">
        <v>2.5172297000000001</v>
      </c>
      <c r="JF437">
        <v>1.2721715</v>
      </c>
      <c r="JG437">
        <v>11.852658</v>
      </c>
      <c r="JH437">
        <v>1.2615384999999999</v>
      </c>
      <c r="JI437">
        <v>3.7849423</v>
      </c>
      <c r="JJ437">
        <v>1.5186736999999999</v>
      </c>
      <c r="JK437">
        <v>1.2400945999999999</v>
      </c>
      <c r="JL437">
        <v>11.580590000000001</v>
      </c>
      <c r="JM437">
        <v>1.2470577</v>
      </c>
      <c r="JN437">
        <v>3.7893017000000002</v>
      </c>
      <c r="JO437">
        <v>1.5276727999999999</v>
      </c>
      <c r="JP437">
        <v>1.2400945999999999</v>
      </c>
      <c r="JQ437">
        <v>11.580590000000001</v>
      </c>
      <c r="JR437">
        <v>1.2470577</v>
      </c>
      <c r="JS437">
        <v>3.7342616999999998</v>
      </c>
      <c r="JT437">
        <v>1.4142115</v>
      </c>
      <c r="JU437">
        <v>1.2400945999999999</v>
      </c>
      <c r="JV437">
        <v>11.580590000000001</v>
      </c>
      <c r="JW437">
        <v>1.2470577</v>
      </c>
      <c r="JX437">
        <v>3.6987356</v>
      </c>
      <c r="JY437">
        <v>1.3409990000000001</v>
      </c>
      <c r="JZ437">
        <v>1.2400945999999999</v>
      </c>
      <c r="KA437">
        <v>11.580590000000001</v>
      </c>
      <c r="KB437">
        <v>1.2470577</v>
      </c>
      <c r="KC437">
        <v>4.3317101999999998</v>
      </c>
      <c r="KD437">
        <v>3.3079581999999998</v>
      </c>
      <c r="KE437">
        <v>1.2400945999999999</v>
      </c>
      <c r="KF437">
        <v>11.535485</v>
      </c>
      <c r="KG437">
        <v>1.2470577</v>
      </c>
      <c r="KH437">
        <v>4.2492497</v>
      </c>
      <c r="KI437">
        <v>3.0953398999999999</v>
      </c>
      <c r="KJ437">
        <v>1.2400945999999999</v>
      </c>
      <c r="KK437">
        <v>11.535485</v>
      </c>
      <c r="KL437">
        <v>1.2470577</v>
      </c>
      <c r="KM437">
        <v>4.1305157000000001</v>
      </c>
      <c r="KN437">
        <v>2.7894448999999999</v>
      </c>
      <c r="KO437">
        <v>1.2400945999999999</v>
      </c>
      <c r="KP437">
        <v>11.535485</v>
      </c>
      <c r="KQ437">
        <v>1.2470577</v>
      </c>
      <c r="KR437">
        <v>4.0691278000000004</v>
      </c>
      <c r="KS437">
        <v>2.6311830999999999</v>
      </c>
      <c r="KT437">
        <v>1.2400945999999999</v>
      </c>
      <c r="KU437">
        <v>11.535485</v>
      </c>
      <c r="KV437">
        <v>1.2470577</v>
      </c>
      <c r="KW437">
        <v>2.3237918999999998</v>
      </c>
      <c r="KX437">
        <v>2.930447</v>
      </c>
      <c r="KY437">
        <v>0.60403110000000004</v>
      </c>
      <c r="KZ437">
        <v>4.3871193999999996</v>
      </c>
      <c r="LA437">
        <v>0.76402952000000002</v>
      </c>
      <c r="LB437">
        <v>2.3237918999999998</v>
      </c>
      <c r="LC437">
        <v>0.27475423999999998</v>
      </c>
      <c r="LD437">
        <v>0.60403110000000004</v>
      </c>
      <c r="LE437">
        <v>4.3871193999999996</v>
      </c>
      <c r="LF437">
        <v>0.76402952000000002</v>
      </c>
      <c r="LG437">
        <v>2.6546181999999998</v>
      </c>
      <c r="LH437">
        <v>1.986111</v>
      </c>
      <c r="LI437">
        <v>0.60403110000000004</v>
      </c>
      <c r="LJ437">
        <v>4.3871193999999996</v>
      </c>
      <c r="LK437">
        <v>0.73396022999999999</v>
      </c>
      <c r="LL437">
        <v>4.2108068000000003</v>
      </c>
      <c r="LM437">
        <v>3.0925813999999998</v>
      </c>
      <c r="LN437">
        <v>1.2239538999999999</v>
      </c>
      <c r="LO437">
        <v>11.385062</v>
      </c>
      <c r="LP437">
        <v>1.2397729</v>
      </c>
      <c r="LQ437">
        <v>2.2598712999999999</v>
      </c>
      <c r="LR437">
        <v>0.25931349999999997</v>
      </c>
      <c r="LS437">
        <v>0.11598039</v>
      </c>
      <c r="LT437">
        <v>0.49823158000000001</v>
      </c>
      <c r="LU437">
        <v>0.25105167</v>
      </c>
      <c r="LV437">
        <v>2.4087431000000001</v>
      </c>
      <c r="LW437">
        <v>0.34423251999999999</v>
      </c>
      <c r="LX437">
        <v>0.12200682</v>
      </c>
      <c r="LY437">
        <v>0.52425465999999998</v>
      </c>
      <c r="LZ437">
        <v>0.27248391</v>
      </c>
      <c r="MA437">
        <v>4.2940959999999997</v>
      </c>
      <c r="MB437">
        <v>0.92597273000000002</v>
      </c>
      <c r="MC437">
        <v>0.21718470000000001</v>
      </c>
      <c r="MD437">
        <v>0.93336518999999996</v>
      </c>
      <c r="ME437">
        <v>0.47457859000000002</v>
      </c>
      <c r="MF437">
        <v>91.961550000000003</v>
      </c>
      <c r="MG437">
        <v>21.346167000000001</v>
      </c>
      <c r="MH437">
        <v>21.326291000000001</v>
      </c>
      <c r="MI437">
        <v>21.327556999999999</v>
      </c>
      <c r="MJ437">
        <v>21.287268999999998</v>
      </c>
      <c r="MK437">
        <v>21.322621000000002</v>
      </c>
      <c r="ML437">
        <v>36.896698000000001</v>
      </c>
      <c r="MM437">
        <v>36.817858000000001</v>
      </c>
      <c r="MN437">
        <v>36.805148000000003</v>
      </c>
      <c r="MO437">
        <v>36.819889000000003</v>
      </c>
      <c r="MP437">
        <v>36.824832999999998</v>
      </c>
      <c r="MQ437">
        <v>12.229065</v>
      </c>
      <c r="MR437">
        <v>12.191953</v>
      </c>
      <c r="MS437">
        <v>12.190766</v>
      </c>
      <c r="MT437">
        <v>12.196747999999999</v>
      </c>
      <c r="MU437">
        <v>12.194231</v>
      </c>
      <c r="MV437">
        <v>11.295499</v>
      </c>
      <c r="MW437">
        <v>11.266080000000001</v>
      </c>
      <c r="MX437">
        <v>11.262506999999999</v>
      </c>
      <c r="MY437">
        <v>11.275969</v>
      </c>
      <c r="MZ437">
        <v>10.796576999999999</v>
      </c>
      <c r="NA437">
        <v>10.266121</v>
      </c>
      <c r="NB437">
        <v>10.271402999999999</v>
      </c>
      <c r="NC437">
        <v>10.297207</v>
      </c>
      <c r="ND437">
        <v>12.542672</v>
      </c>
      <c r="NE437">
        <v>12.50629</v>
      </c>
      <c r="NF437">
        <v>12.504821</v>
      </c>
      <c r="NG437">
        <v>12.500220000000001</v>
      </c>
      <c r="NH437">
        <v>12.512454999999999</v>
      </c>
      <c r="NI437">
        <v>15.262186</v>
      </c>
      <c r="NJ437">
        <v>12.030412999999999</v>
      </c>
      <c r="NK437">
        <v>3.0866948000000001</v>
      </c>
      <c r="NL437">
        <v>6.9438811999999999</v>
      </c>
      <c r="NM437">
        <v>7.0597925999999998</v>
      </c>
      <c r="NN437">
        <v>6.9615809000000004</v>
      </c>
      <c r="NO437">
        <v>6.9307264999999996</v>
      </c>
      <c r="NP437">
        <v>6.9716772000000002</v>
      </c>
      <c r="NQ437">
        <v>7.0674478000000001</v>
      </c>
      <c r="NR437">
        <v>6.1177026999999997</v>
      </c>
      <c r="NS437">
        <v>5.8041198999999999</v>
      </c>
      <c r="NT437">
        <v>6.1729887000000003</v>
      </c>
      <c r="NU437">
        <v>6.1433539000000001</v>
      </c>
      <c r="NV437">
        <v>6.1243992</v>
      </c>
      <c r="NW437">
        <v>6.2747164</v>
      </c>
      <c r="NX437">
        <v>6.6624502999999997</v>
      </c>
      <c r="NY437">
        <v>33.789265999999998</v>
      </c>
      <c r="NZ437">
        <v>20.929338000000001</v>
      </c>
      <c r="OA437">
        <v>10.044101</v>
      </c>
      <c r="OB437">
        <v>21.064665999999999</v>
      </c>
      <c r="OC437">
        <v>19.371358000000001</v>
      </c>
      <c r="OD437">
        <v>19.384716999999998</v>
      </c>
      <c r="OE437">
        <v>19.216214999999998</v>
      </c>
      <c r="OF437">
        <v>19.107476999999999</v>
      </c>
      <c r="OG437">
        <v>21.662305</v>
      </c>
      <c r="OH437">
        <v>21.367227</v>
      </c>
      <c r="OI437">
        <v>20.942598</v>
      </c>
      <c r="OJ437">
        <v>20.722947999999999</v>
      </c>
      <c r="OK437">
        <v>11.009418999999999</v>
      </c>
      <c r="OL437">
        <v>8.3537262000000005</v>
      </c>
      <c r="OM437">
        <v>10.36584</v>
      </c>
      <c r="ON437">
        <v>21.152176999999998</v>
      </c>
      <c r="OO437">
        <v>3.3844485</v>
      </c>
      <c r="OP437">
        <v>3.6717209999999998</v>
      </c>
      <c r="OQ437">
        <v>6.8451972999999997</v>
      </c>
      <c r="OU437" t="s">
        <v>488</v>
      </c>
      <c r="OV437" t="s">
        <v>51</v>
      </c>
      <c r="OW437">
        <v>0</v>
      </c>
      <c r="OX437">
        <v>7.7492178000000003</v>
      </c>
      <c r="OY437">
        <v>2.1658043</v>
      </c>
      <c r="OZ437">
        <v>3.601016</v>
      </c>
      <c r="PA437">
        <v>13.939257</v>
      </c>
      <c r="PB437">
        <v>6.4054023999999998</v>
      </c>
      <c r="PC437">
        <v>3.8855922000000001</v>
      </c>
      <c r="PD437">
        <v>12.253004000000001</v>
      </c>
      <c r="PE437">
        <v>0.67608235999999999</v>
      </c>
      <c r="PF437">
        <v>0.70868215999999995</v>
      </c>
      <c r="PG437">
        <v>0.97051894000000005</v>
      </c>
      <c r="PH437">
        <v>7.1471615999999996</v>
      </c>
      <c r="PI437">
        <v>9.3142098000000004</v>
      </c>
      <c r="PJ437">
        <v>29.493637</v>
      </c>
      <c r="PK437">
        <v>8.1522199999999998</v>
      </c>
      <c r="PL437">
        <v>20.961559000000001</v>
      </c>
      <c r="PM437">
        <v>22.596447999999999</v>
      </c>
      <c r="PN437">
        <v>25831.767</v>
      </c>
      <c r="PO437">
        <v>0.12795200000000001</v>
      </c>
      <c r="PP437">
        <v>0.25390412000000001</v>
      </c>
      <c r="PQ437">
        <v>3.2693393000000001E-3</v>
      </c>
      <c r="PR437">
        <v>0.1148721</v>
      </c>
      <c r="PS437">
        <v>0.22148677999999999</v>
      </c>
      <c r="PT437" s="1">
        <v>9.8025538999999995E-2</v>
      </c>
      <c r="PU437" s="1">
        <v>7.9693864999999997E-5</v>
      </c>
      <c r="PV437">
        <v>2.4337106000000001E-2</v>
      </c>
      <c r="PW437">
        <v>2.3020648000000001E-2</v>
      </c>
      <c r="PX437">
        <v>9.3946787000000004E-2</v>
      </c>
      <c r="PY437" s="1">
        <v>2.0552551999999998E-3</v>
      </c>
      <c r="PZ437">
        <v>0.31090147000000001</v>
      </c>
      <c r="QA437">
        <v>4.8309997E-2</v>
      </c>
      <c r="QB437">
        <v>0.47815867000000001</v>
      </c>
      <c r="QC437">
        <v>0.76406392000000001</v>
      </c>
      <c r="QD437">
        <v>2.6847369999999999E-2</v>
      </c>
      <c r="QE437" s="1">
        <v>0.39856965</v>
      </c>
      <c r="QF437">
        <v>6.7081823999999998E-2</v>
      </c>
      <c r="QG437">
        <v>0.36650086999999998</v>
      </c>
      <c r="QH437">
        <v>0.78789598999999999</v>
      </c>
      <c r="QI437" s="1">
        <v>3.6024137999999997E-2</v>
      </c>
      <c r="QJ437">
        <v>1.026386</v>
      </c>
      <c r="QK437">
        <v>5.2316969999999997E-2</v>
      </c>
      <c r="QL437">
        <v>0.28583406</v>
      </c>
      <c r="QM437" s="1">
        <v>0.61447280000000004</v>
      </c>
      <c r="QN437">
        <v>1.8459593999999999E-2</v>
      </c>
      <c r="QO437">
        <v>0.76779640000000005</v>
      </c>
      <c r="QP437" s="1">
        <v>4.4175618999999999E-2</v>
      </c>
      <c r="QQ437">
        <v>0.24135147000000001</v>
      </c>
      <c r="QR437" s="1">
        <v>0.51884984000000001</v>
      </c>
      <c r="QS437">
        <v>1.9094159999999999E-2</v>
      </c>
      <c r="QT437">
        <v>0.87026831000000004</v>
      </c>
      <c r="QU437">
        <v>4.0128021E-2</v>
      </c>
      <c r="QV437">
        <v>0.21923954000000001</v>
      </c>
      <c r="QW437">
        <v>0.59320340999999999</v>
      </c>
      <c r="QX437" s="1">
        <v>0.1053533</v>
      </c>
      <c r="QY437">
        <v>0.60360923</v>
      </c>
      <c r="QZ437" s="1">
        <v>3.6356228999999997E-2</v>
      </c>
      <c r="RA437">
        <v>0.20580000000000001</v>
      </c>
      <c r="RB437">
        <v>0.25994583999999998</v>
      </c>
      <c r="RC437">
        <v>3.9122995000000001E-2</v>
      </c>
      <c r="RD437" s="1">
        <v>1.8178491000000001</v>
      </c>
      <c r="RE437" s="1">
        <v>3.9719783</v>
      </c>
      <c r="RF437">
        <v>0.10301858</v>
      </c>
      <c r="RG437">
        <v>0.61740001</v>
      </c>
      <c r="RH437">
        <v>0.10301858</v>
      </c>
      <c r="RI437">
        <v>0.10301858</v>
      </c>
      <c r="RJ437">
        <v>0.77983751000000001</v>
      </c>
      <c r="RK437" s="1">
        <v>0.50510107000000004</v>
      </c>
      <c r="RL437">
        <v>8.1013494000000005E-2</v>
      </c>
      <c r="RM437">
        <v>2.8244639999999999</v>
      </c>
      <c r="RN437" s="1">
        <v>0.13191104000000001</v>
      </c>
      <c r="RO437" s="1">
        <v>0.26631016000000002</v>
      </c>
      <c r="RP437">
        <v>0.20112577000000001</v>
      </c>
      <c r="RQ437">
        <v>0.58028822999999996</v>
      </c>
      <c r="RR437">
        <v>0.66013679999999997</v>
      </c>
      <c r="RS437" s="1">
        <v>0.13191104000000001</v>
      </c>
      <c r="RT437" s="1">
        <v>2.5708339999999999E-4</v>
      </c>
      <c r="RU437" s="1">
        <v>0.15480826</v>
      </c>
      <c r="RV437" s="1">
        <v>6.0993160000000001E-5</v>
      </c>
      <c r="RW437">
        <v>0.35779917999999999</v>
      </c>
      <c r="RX437">
        <v>2.4237259999999999E-4</v>
      </c>
      <c r="RY437" s="1">
        <v>0.79582282999999998</v>
      </c>
      <c r="RZ437" s="1">
        <v>3.9100739999999999E-4</v>
      </c>
      <c r="SA437">
        <v>0.41310929000000002</v>
      </c>
      <c r="SB437" s="1">
        <v>5.9092880000000003E-5</v>
      </c>
      <c r="SC437" s="1">
        <v>0.43845594999999998</v>
      </c>
      <c r="SD437">
        <v>0.21102349000000001</v>
      </c>
      <c r="SE437">
        <v>0.20112577000000001</v>
      </c>
      <c r="SF437">
        <v>0.66013679999999997</v>
      </c>
      <c r="SG437">
        <v>3.5754782000000001E-3</v>
      </c>
      <c r="SH437">
        <v>0.58028822999999996</v>
      </c>
      <c r="SI437" s="1">
        <v>2.7674120000000001E-4</v>
      </c>
      <c r="SJ437" s="1">
        <v>0.20434974</v>
      </c>
      <c r="SK437">
        <v>1.6153556999999999E-2</v>
      </c>
      <c r="SL437">
        <v>0.18418367999999999</v>
      </c>
      <c r="SM437" s="1">
        <v>2.9566624999999999E-2</v>
      </c>
      <c r="SN437">
        <v>0.18148886</v>
      </c>
      <c r="SO437">
        <v>0.60367738000000004</v>
      </c>
      <c r="SP437" s="1">
        <v>1.9411881999999998E-2</v>
      </c>
      <c r="SQ437" s="1">
        <v>0.35989984000000003</v>
      </c>
      <c r="SR437" s="1">
        <v>2.9627455E-2</v>
      </c>
      <c r="SS437" s="1">
        <v>0.18186273</v>
      </c>
      <c r="ST437" s="1">
        <v>0.60857059000000002</v>
      </c>
      <c r="SU437">
        <v>6.5028906000000001E-3</v>
      </c>
      <c r="SV437" s="1">
        <v>0.81179369000000001</v>
      </c>
      <c r="SW437" s="1">
        <v>2.7752319000000001E-2</v>
      </c>
      <c r="SX437" s="1">
        <v>0.17035352000000001</v>
      </c>
      <c r="SY437">
        <v>0.56913024999999995</v>
      </c>
      <c r="SZ437">
        <v>1.2490255E-2</v>
      </c>
      <c r="TA437">
        <v>0.43499590999999999</v>
      </c>
      <c r="TB437" s="1">
        <v>4.0648790999999997E-2</v>
      </c>
      <c r="TC437">
        <v>0.24951548000000001</v>
      </c>
      <c r="TD437">
        <v>0.91819108999999999</v>
      </c>
      <c r="TE437">
        <v>1.6100387000000001E-2</v>
      </c>
      <c r="TF437">
        <v>0.44553651</v>
      </c>
      <c r="TG437" s="1">
        <v>3.0538943999999998E-2</v>
      </c>
      <c r="TH437" s="1">
        <v>0.18745870000000001</v>
      </c>
      <c r="TI437">
        <v>0.62812557000000002</v>
      </c>
      <c r="TJ437">
        <v>1.0428498E-3</v>
      </c>
      <c r="TK437">
        <v>0.88050921999999998</v>
      </c>
      <c r="TL437" s="1">
        <v>1.2307965000000001E-2</v>
      </c>
      <c r="TM437">
        <v>0.39168954</v>
      </c>
      <c r="TN437">
        <v>3.1914478000000002</v>
      </c>
      <c r="TO437">
        <v>1.0428498E-3</v>
      </c>
      <c r="TP437">
        <v>0.78839645999999997</v>
      </c>
      <c r="TQ437" s="1">
        <v>1.2307965000000001E-2</v>
      </c>
      <c r="TR437">
        <v>0.39168954</v>
      </c>
      <c r="TS437">
        <v>3.1914478000000002</v>
      </c>
      <c r="TT437">
        <v>1.0428498E-3</v>
      </c>
      <c r="TU437">
        <v>0.71755522999999999</v>
      </c>
      <c r="TV437" s="1">
        <v>1.2307965000000001E-2</v>
      </c>
      <c r="TW437">
        <v>0.39168954</v>
      </c>
      <c r="TX437">
        <v>3.1914478000000002</v>
      </c>
      <c r="TY437">
        <v>1.3297803999999999E-3</v>
      </c>
      <c r="TZ437">
        <v>0.24628728999999999</v>
      </c>
      <c r="UA437" s="1">
        <v>6.0678454E-2</v>
      </c>
      <c r="UB437">
        <v>0.33151227</v>
      </c>
      <c r="UC437">
        <v>0.71267628999999999</v>
      </c>
      <c r="UD437">
        <v>2.9450734E-3</v>
      </c>
      <c r="UE437">
        <v>0.30675972000000001</v>
      </c>
      <c r="UF437">
        <v>0.10634707</v>
      </c>
      <c r="UG437">
        <v>0.58103061</v>
      </c>
      <c r="UH437">
        <v>0.67066433999999997</v>
      </c>
      <c r="UI437">
        <v>0</v>
      </c>
      <c r="UJ437">
        <v>2.7664029999999999</v>
      </c>
      <c r="UK437">
        <v>1.4208518999999999E-2</v>
      </c>
      <c r="UL437">
        <v>0.98517516999999999</v>
      </c>
      <c r="UM437">
        <v>21.663684</v>
      </c>
      <c r="UN437">
        <v>3.1077051999999998</v>
      </c>
      <c r="UO437">
        <v>0.58322430999999997</v>
      </c>
      <c r="UP437">
        <v>0.40237084000000001</v>
      </c>
      <c r="UQ437">
        <v>2.9164121999999999</v>
      </c>
      <c r="UR437">
        <v>0.48955417000000001</v>
      </c>
      <c r="US437">
        <v>1.2198405000000001</v>
      </c>
      <c r="UT437">
        <v>4.0954199999999998</v>
      </c>
      <c r="UU437">
        <v>0.53269907999999999</v>
      </c>
      <c r="UV437">
        <v>1.5306375000000001</v>
      </c>
      <c r="UW437">
        <v>0.53269907999999999</v>
      </c>
      <c r="UX437">
        <v>0.53269907999999999</v>
      </c>
      <c r="UY437">
        <v>1.9333472</v>
      </c>
      <c r="UZ437">
        <v>0.14658271</v>
      </c>
      <c r="VA437">
        <v>3.0721197999999998</v>
      </c>
      <c r="VB437">
        <v>0.33386704</v>
      </c>
      <c r="VC437">
        <v>1.2198405000000001</v>
      </c>
      <c r="VD437">
        <v>1.2198405000000001</v>
      </c>
      <c r="VE437">
        <v>5.1729222000000004</v>
      </c>
      <c r="VF437">
        <v>0.67447776999999998</v>
      </c>
      <c r="VG437">
        <v>1.2409531</v>
      </c>
      <c r="VH437">
        <v>11.622691</v>
      </c>
      <c r="VI437">
        <v>0.75524327999999996</v>
      </c>
      <c r="VJ437">
        <v>12.698722</v>
      </c>
      <c r="VK437">
        <v>1.1972217999999999</v>
      </c>
      <c r="VL437">
        <v>1.9446789</v>
      </c>
      <c r="VM437">
        <v>1.6194047</v>
      </c>
      <c r="VN437">
        <v>1.8984011000000001</v>
      </c>
      <c r="VO437">
        <v>1.5275078</v>
      </c>
      <c r="VP437">
        <v>0.39471151999999998</v>
      </c>
      <c r="VQ437">
        <v>0.92630829000000003</v>
      </c>
      <c r="VR437">
        <v>0.32388093000000001</v>
      </c>
      <c r="VS437">
        <v>3.2928000000000002</v>
      </c>
      <c r="VT437">
        <v>0.38545774999999999</v>
      </c>
      <c r="VU437">
        <v>0.92630829000000003</v>
      </c>
      <c r="VV437">
        <v>0.30550545000000001</v>
      </c>
      <c r="VW437">
        <v>3.2928000000000002</v>
      </c>
      <c r="VX437">
        <v>0.75524327999999996</v>
      </c>
      <c r="VY437">
        <v>12.698722</v>
      </c>
      <c r="VZ437">
        <v>1.2108671</v>
      </c>
      <c r="WA437">
        <v>0.39471151999999998</v>
      </c>
      <c r="WB437">
        <v>0.92630829000000003</v>
      </c>
      <c r="WC437">
        <v>0.32388093000000001</v>
      </c>
      <c r="WD437">
        <v>4.1591334</v>
      </c>
      <c r="WE437">
        <v>0.38545774999999999</v>
      </c>
      <c r="WF437">
        <v>0.92630829000000003</v>
      </c>
      <c r="WG437">
        <v>0.30550545000000001</v>
      </c>
      <c r="WH437">
        <v>4.1591334</v>
      </c>
      <c r="WI437">
        <v>0.39471151999999998</v>
      </c>
      <c r="WJ437">
        <v>0.92630829000000003</v>
      </c>
      <c r="WK437">
        <v>0.38545774999999999</v>
      </c>
      <c r="WL437">
        <v>0.92630829000000003</v>
      </c>
      <c r="WM437">
        <v>0.47676750000000001</v>
      </c>
      <c r="WN437">
        <v>0.96455840000000004</v>
      </c>
      <c r="WO437">
        <v>0.15753766</v>
      </c>
      <c r="WP437">
        <v>3.1507527</v>
      </c>
      <c r="WQ437">
        <v>0</v>
      </c>
      <c r="WR437">
        <v>4.0474040999999997E-3</v>
      </c>
      <c r="WS437">
        <v>0.48834944000000002</v>
      </c>
      <c r="WT437">
        <v>1.4346727E-2</v>
      </c>
      <c r="WU437">
        <v>0.88084373000000005</v>
      </c>
      <c r="WV437">
        <v>0.90515442999999995</v>
      </c>
      <c r="WW437">
        <v>1.1527509</v>
      </c>
      <c r="WX437">
        <v>0.88667439000000003</v>
      </c>
      <c r="WY437">
        <v>0.51949243000000001</v>
      </c>
      <c r="WZ437">
        <v>1.2668386</v>
      </c>
      <c r="XA437">
        <v>6.1970812E-2</v>
      </c>
      <c r="XB437">
        <v>0</v>
      </c>
      <c r="XC437">
        <v>1.2936004999999999</v>
      </c>
      <c r="XD437">
        <v>6.1797197999999998E-2</v>
      </c>
      <c r="XE437">
        <v>1.3598439</v>
      </c>
      <c r="XF437">
        <v>2.6872455999999998</v>
      </c>
      <c r="XG437">
        <v>3.7911902999999997E-2</v>
      </c>
      <c r="XH437">
        <v>3.9556550000000003E-2</v>
      </c>
      <c r="XI437">
        <v>1.2080572E-4</v>
      </c>
      <c r="XJ437">
        <v>3.6890601000000002E-2</v>
      </c>
      <c r="XK437">
        <v>2.3020648000000001E-2</v>
      </c>
      <c r="XL437">
        <v>3.5009704000000003E-2</v>
      </c>
      <c r="XM437">
        <v>3.6529328999999999E-2</v>
      </c>
      <c r="XN437" s="1">
        <v>2.1960216000000001E-5</v>
      </c>
      <c r="XO437">
        <v>2.0939769E-2</v>
      </c>
      <c r="XP437">
        <v>1.3079809E-2</v>
      </c>
      <c r="XQ437">
        <v>3.1239202000000001</v>
      </c>
      <c r="XR437">
        <v>1.3734048999999999</v>
      </c>
      <c r="XS437">
        <v>0.18300805000000001</v>
      </c>
      <c r="XT437">
        <v>0.78635553000000002</v>
      </c>
      <c r="XU437">
        <v>3.0655081000000002</v>
      </c>
      <c r="XV437">
        <v>0.77289425</v>
      </c>
      <c r="XW437">
        <v>5.0203841000000002</v>
      </c>
      <c r="XX437">
        <v>2.8846645</v>
      </c>
      <c r="XY437">
        <v>0.97624219000000001</v>
      </c>
      <c r="XZ437">
        <v>5.0203841000000002</v>
      </c>
      <c r="YA437">
        <v>2.8846645</v>
      </c>
      <c r="YB437">
        <v>0.44746270999999999</v>
      </c>
      <c r="YC437">
        <v>0.56518984000000005</v>
      </c>
      <c r="YD437">
        <v>5.0203841000000002</v>
      </c>
      <c r="YE437">
        <v>0.80359970000000003</v>
      </c>
      <c r="YF437">
        <v>0.61557174000000003</v>
      </c>
      <c r="YG437">
        <v>3.0737928000000001E-2</v>
      </c>
      <c r="YH437">
        <v>1.5368964E-3</v>
      </c>
      <c r="YI437">
        <v>6.1739275999999998</v>
      </c>
      <c r="YJ437">
        <v>0</v>
      </c>
      <c r="YK437">
        <v>0.32347615000000002</v>
      </c>
      <c r="YL437">
        <v>1.6202853999999999E-2</v>
      </c>
      <c r="YM437">
        <v>8.1014271999999997E-4</v>
      </c>
      <c r="YN437">
        <v>1.1751471</v>
      </c>
      <c r="YO437">
        <v>0</v>
      </c>
      <c r="YP437">
        <v>9.8935001999999994E-2</v>
      </c>
      <c r="YQ437">
        <v>4.9401812999999998E-3</v>
      </c>
      <c r="YR437">
        <v>2.4700907000000001E-4</v>
      </c>
      <c r="YS437">
        <v>0.99231227</v>
      </c>
      <c r="YT437">
        <v>0</v>
      </c>
      <c r="YU437">
        <v>9.8935001999999994E-2</v>
      </c>
      <c r="YV437">
        <v>4.8456378000000001E-3</v>
      </c>
      <c r="YW437">
        <v>2.4228189E-4</v>
      </c>
      <c r="YX437">
        <v>2.5348849000000002</v>
      </c>
      <c r="YY437">
        <v>0</v>
      </c>
      <c r="YZ437">
        <v>9.8935001999999994E-2</v>
      </c>
      <c r="ZA437">
        <v>1.5546091999999999E-2</v>
      </c>
      <c r="ZB437">
        <v>7.7730460999999999E-4</v>
      </c>
      <c r="ZC437">
        <v>0.79009967999999997</v>
      </c>
      <c r="ZD437">
        <v>0</v>
      </c>
      <c r="ZE437">
        <v>9.8935001999999994E-2</v>
      </c>
      <c r="ZF437">
        <v>1.0069478E-2</v>
      </c>
      <c r="ZG437">
        <v>5.0346120000000004E-4</v>
      </c>
      <c r="ZH437">
        <v>1.6419073</v>
      </c>
      <c r="ZI437">
        <v>0</v>
      </c>
      <c r="ZJ437">
        <v>0.83645725999999998</v>
      </c>
      <c r="ZK437">
        <v>1.9863370000000002E-2</v>
      </c>
      <c r="ZL437">
        <v>9.9316849999999996E-4</v>
      </c>
      <c r="ZM437">
        <v>1.5929298000000001</v>
      </c>
      <c r="ZN437">
        <v>0</v>
      </c>
      <c r="ZO437">
        <v>0.83645725999999998</v>
      </c>
      <c r="ZP437">
        <v>2.8328216999999999E-2</v>
      </c>
      <c r="ZQ437">
        <v>1.4164107999999999E-3</v>
      </c>
      <c r="ZR437">
        <v>1.4482548</v>
      </c>
      <c r="ZS437">
        <v>0</v>
      </c>
      <c r="ZT437">
        <v>0.83645725999999998</v>
      </c>
      <c r="ZU437">
        <v>1.8059308999999999E-2</v>
      </c>
      <c r="ZV437">
        <v>9.0296544999999998E-4</v>
      </c>
      <c r="ZW437">
        <v>2.2717795999999999</v>
      </c>
      <c r="ZX437" s="1">
        <v>0</v>
      </c>
      <c r="ZY437" s="1">
        <v>198.15774999999999</v>
      </c>
      <c r="ZZ437">
        <v>9.9078876999999999</v>
      </c>
      <c r="AAA437">
        <v>7275.5018</v>
      </c>
      <c r="AAB437">
        <v>2472.2271000000001</v>
      </c>
      <c r="AAC437" s="1">
        <v>230.66937999999999</v>
      </c>
      <c r="AAD437" s="1">
        <v>11.533469</v>
      </c>
      <c r="AAE437">
        <v>10444.228999999999</v>
      </c>
      <c r="AAF437">
        <v>3548.9654999999998</v>
      </c>
      <c r="AAG437">
        <v>198.15774999999999</v>
      </c>
      <c r="AAH437">
        <v>9.9078876999999999</v>
      </c>
      <c r="AAI437">
        <v>5725.5418</v>
      </c>
      <c r="AAJ437">
        <v>1945.5482</v>
      </c>
      <c r="AAK437">
        <v>0</v>
      </c>
      <c r="AAL437">
        <v>6.3169092999999998</v>
      </c>
      <c r="AAM437">
        <v>2.0538227000000001E-3</v>
      </c>
      <c r="AAN437">
        <v>4.1076453999999998E-2</v>
      </c>
      <c r="AAO437">
        <v>0.80026470999999999</v>
      </c>
      <c r="AAP437">
        <v>0</v>
      </c>
      <c r="AAQ437">
        <v>9.5923206000000008</v>
      </c>
      <c r="AAR437">
        <v>5.9803482999999996E-3</v>
      </c>
      <c r="AAS437">
        <v>0.11960687</v>
      </c>
      <c r="AAT437">
        <v>5.0369283999999999</v>
      </c>
      <c r="AAU437">
        <v>19.422575999999999</v>
      </c>
      <c r="AAV437">
        <v>0.72148433999999995</v>
      </c>
      <c r="AAW437">
        <v>0.23940976999999999</v>
      </c>
      <c r="AAX437">
        <v>14.754835999999999</v>
      </c>
      <c r="AAY437">
        <v>6.8217743999999998</v>
      </c>
      <c r="AAZ437">
        <v>7.1603044999999996</v>
      </c>
      <c r="ABA437">
        <v>3.1271990999999999</v>
      </c>
      <c r="ABB437">
        <v>2.3144567999999999</v>
      </c>
      <c r="ABC437">
        <v>2.4502437000000001</v>
      </c>
      <c r="ABD437">
        <v>1.7514152999999999</v>
      </c>
      <c r="ABE437">
        <v>0.90535810999999999</v>
      </c>
      <c r="ABF437">
        <v>2.6389078000000001</v>
      </c>
      <c r="ABG437">
        <v>1.0964345</v>
      </c>
      <c r="ABH437">
        <v>1.5156362000000001</v>
      </c>
      <c r="ABI437">
        <v>1.6034892999999999</v>
      </c>
      <c r="ABJ437">
        <v>1.6468957</v>
      </c>
      <c r="ABK437">
        <v>2.0150339000000002</v>
      </c>
      <c r="ABL437">
        <v>1.5906328999999999</v>
      </c>
      <c r="ABM437">
        <v>1.7419334</v>
      </c>
      <c r="ABN437">
        <v>0.74531877000000002</v>
      </c>
      <c r="ABO437">
        <v>6.0347504000000001</v>
      </c>
      <c r="ABP437">
        <v>6.0888961999999998</v>
      </c>
      <c r="ABQ437">
        <v>4.1309971000000001</v>
      </c>
      <c r="ABR437">
        <v>4.2934346000000003</v>
      </c>
      <c r="ABS437">
        <v>7879.1558000000005</v>
      </c>
      <c r="ABT437">
        <v>1.839772</v>
      </c>
      <c r="ABU437">
        <v>1.839772</v>
      </c>
      <c r="ABV437">
        <v>0.96979820000000005</v>
      </c>
      <c r="ABW437">
        <v>1.177921</v>
      </c>
      <c r="ABX437">
        <v>1.5633013</v>
      </c>
      <c r="ABY437">
        <v>1.6218557</v>
      </c>
      <c r="ABZ437">
        <v>1.2846382999999999</v>
      </c>
      <c r="ACA437">
        <v>1.6561497999999999</v>
      </c>
      <c r="ACB437">
        <v>1.6461773</v>
      </c>
      <c r="ACC437">
        <v>1.0150701</v>
      </c>
      <c r="ACD437">
        <v>1.1993725</v>
      </c>
      <c r="ACE437">
        <v>1.5855326999999999</v>
      </c>
      <c r="ACF437">
        <v>1.6558415</v>
      </c>
      <c r="ACG437">
        <v>1.3077601000000001</v>
      </c>
      <c r="ACH437">
        <v>4.4769974000000001</v>
      </c>
      <c r="ACI437">
        <v>4.3848846000000004</v>
      </c>
      <c r="ACJ437">
        <v>4.3140434000000001</v>
      </c>
      <c r="ACK437">
        <v>1.3524841000000001</v>
      </c>
      <c r="ACL437">
        <v>1.6677468</v>
      </c>
      <c r="ACM437">
        <v>25.429470999999999</v>
      </c>
      <c r="ACN437">
        <v>7.4992666999999997</v>
      </c>
      <c r="ACO437">
        <v>18.853382</v>
      </c>
      <c r="ACP437">
        <v>5.6159061000000001</v>
      </c>
      <c r="ACQ437">
        <v>6.0186158000000001</v>
      </c>
      <c r="ACR437">
        <v>19.930883999999999</v>
      </c>
      <c r="ACS437">
        <v>18.215271000000001</v>
      </c>
      <c r="ACT437">
        <v>18.077096000000001</v>
      </c>
      <c r="ACU437">
        <v>19.602139999999999</v>
      </c>
      <c r="ACV437">
        <v>19.574511000000001</v>
      </c>
      <c r="ACW437">
        <v>20.468472999999999</v>
      </c>
      <c r="ACX437">
        <v>20.440843999999998</v>
      </c>
      <c r="ACY437">
        <v>14235.397999999999</v>
      </c>
      <c r="ACZ437">
        <v>4.7509224000000003</v>
      </c>
      <c r="ADA437">
        <v>9955.7945999999993</v>
      </c>
      <c r="ADB437">
        <v>2.2927417000000001</v>
      </c>
      <c r="ADC437">
        <v>3.8877272</v>
      </c>
      <c r="ADD437">
        <v>5.4024872000000004</v>
      </c>
      <c r="ADE437">
        <v>0.13750050999999999</v>
      </c>
      <c r="ADF437">
        <v>0.10558057</v>
      </c>
      <c r="ADG437">
        <v>8.5321967999999995</v>
      </c>
      <c r="ADH437">
        <v>8.6779428999999997</v>
      </c>
      <c r="ADI437">
        <v>8.8812908000000004</v>
      </c>
      <c r="ADJ437">
        <v>6.2714464999999997</v>
      </c>
      <c r="ADK437">
        <v>6.3891736999999997</v>
      </c>
    </row>
    <row r="438" spans="2:791">
      <c r="B438" t="s">
        <v>489</v>
      </c>
      <c r="C438" t="s">
        <v>51</v>
      </c>
      <c r="D438">
        <v>4.2630505000000003</v>
      </c>
      <c r="E438">
        <v>4.2655070999999998</v>
      </c>
      <c r="F438">
        <v>17.236716000000001</v>
      </c>
      <c r="G438">
        <v>16.745415000000001</v>
      </c>
      <c r="H438">
        <v>0</v>
      </c>
      <c r="I438">
        <v>4.0240501000000002</v>
      </c>
      <c r="J438">
        <v>0.15713762000000001</v>
      </c>
      <c r="K438">
        <v>8.1862755999999995E-2</v>
      </c>
      <c r="L438">
        <v>0</v>
      </c>
      <c r="M438">
        <v>4.0240501000000002</v>
      </c>
      <c r="N438">
        <v>0.15713762000000001</v>
      </c>
      <c r="O438">
        <v>8.4319398000000004E-2</v>
      </c>
      <c r="P438">
        <v>0</v>
      </c>
      <c r="Q438">
        <v>16.316141999999999</v>
      </c>
      <c r="R438">
        <v>0.55270253000000003</v>
      </c>
      <c r="S438">
        <v>0.36787202000000002</v>
      </c>
      <c r="T438">
        <v>0</v>
      </c>
      <c r="U438">
        <v>15.840951</v>
      </c>
      <c r="V438">
        <v>0.53659133999999997</v>
      </c>
      <c r="W438">
        <v>0.36787202000000002</v>
      </c>
      <c r="X438">
        <v>1.9954079999999999E-2</v>
      </c>
      <c r="Y438">
        <v>56.222009</v>
      </c>
      <c r="Z438">
        <v>0.83747508999999998</v>
      </c>
      <c r="AA438">
        <v>12.58877</v>
      </c>
      <c r="AB438">
        <v>4.1289752999999996</v>
      </c>
      <c r="AC438">
        <v>1.2626628000000001E-2</v>
      </c>
      <c r="AD438">
        <v>8.3256265000000003</v>
      </c>
      <c r="AE438">
        <v>0.23151187000000001</v>
      </c>
      <c r="AF438">
        <v>0.18090503999999999</v>
      </c>
      <c r="AG438">
        <v>0.94281908000000003</v>
      </c>
      <c r="AH438">
        <v>1.2626628000000001E-2</v>
      </c>
      <c r="AI438">
        <v>8.2363189000000006</v>
      </c>
      <c r="AJ438">
        <v>0.23151187000000001</v>
      </c>
      <c r="AK438">
        <v>0.18090503999999999</v>
      </c>
      <c r="AL438">
        <v>0.94281908000000003</v>
      </c>
      <c r="AM438">
        <v>1.2626628000000001E-2</v>
      </c>
      <c r="AN438">
        <v>8.2420381000000003</v>
      </c>
      <c r="AO438">
        <v>0.23151187000000001</v>
      </c>
      <c r="AP438">
        <v>0.18090503999999999</v>
      </c>
      <c r="AQ438">
        <v>0.94281908000000003</v>
      </c>
      <c r="AR438">
        <v>1.2626628000000001E-2</v>
      </c>
      <c r="AS438">
        <v>8.0610031000000006</v>
      </c>
      <c r="AT438">
        <v>0.23151187000000001</v>
      </c>
      <c r="AU438">
        <v>0.18090503999999999</v>
      </c>
      <c r="AV438">
        <v>0.94281908000000003</v>
      </c>
      <c r="AW438">
        <v>1.2626603E-2</v>
      </c>
      <c r="AX438">
        <v>8.2200302000000001</v>
      </c>
      <c r="AY438">
        <v>0.23151141</v>
      </c>
      <c r="AZ438">
        <v>0.18090468000000001</v>
      </c>
      <c r="BA438">
        <v>0.94281718999999997</v>
      </c>
      <c r="BB438">
        <v>1.3383265E-2</v>
      </c>
      <c r="BC438">
        <v>24.454011999999999</v>
      </c>
      <c r="BD438">
        <v>1.1820614</v>
      </c>
      <c r="BE438">
        <v>0.73449803999999996</v>
      </c>
      <c r="BF438">
        <v>2.1947722999999999</v>
      </c>
      <c r="BG438">
        <v>1.3383265E-2</v>
      </c>
      <c r="BH438">
        <v>24.099861000000001</v>
      </c>
      <c r="BI438">
        <v>1.1820614</v>
      </c>
      <c r="BJ438">
        <v>0.73449803999999996</v>
      </c>
      <c r="BK438">
        <v>2.1947722999999999</v>
      </c>
      <c r="BL438">
        <v>1.3383265E-2</v>
      </c>
      <c r="BM438">
        <v>24.042669</v>
      </c>
      <c r="BN438">
        <v>1.1820614</v>
      </c>
      <c r="BO438">
        <v>0.73449803999999996</v>
      </c>
      <c r="BP438">
        <v>2.1947722999999999</v>
      </c>
      <c r="BQ438">
        <v>1.3383265E-2</v>
      </c>
      <c r="BR438">
        <v>24.10866</v>
      </c>
      <c r="BS438">
        <v>1.1820614</v>
      </c>
      <c r="BT438">
        <v>0.73449803999999996</v>
      </c>
      <c r="BU438">
        <v>2.1947722999999999</v>
      </c>
      <c r="BV438">
        <v>1.3383265E-2</v>
      </c>
      <c r="BW438">
        <v>24.131080999999998</v>
      </c>
      <c r="BX438">
        <v>1.1820614</v>
      </c>
      <c r="BY438">
        <v>0.73449803999999996</v>
      </c>
      <c r="BZ438">
        <v>2.1947722999999999</v>
      </c>
      <c r="CA438">
        <v>6.4849950000000003E-3</v>
      </c>
      <c r="CB438">
        <v>5.1505863999999999</v>
      </c>
      <c r="CC438">
        <v>0.15583717999999999</v>
      </c>
      <c r="CD438">
        <v>0.12838226999999999</v>
      </c>
      <c r="CE438">
        <v>0.83967513999999999</v>
      </c>
      <c r="CF438">
        <v>6.4849950000000003E-3</v>
      </c>
      <c r="CG438">
        <v>4.9838494999999998</v>
      </c>
      <c r="CH438">
        <v>0.15583717999999999</v>
      </c>
      <c r="CI438">
        <v>0.12838226999999999</v>
      </c>
      <c r="CJ438">
        <v>0.83967513999999999</v>
      </c>
      <c r="CK438">
        <v>6.4849950000000003E-3</v>
      </c>
      <c r="CL438">
        <v>4.9785702000000001</v>
      </c>
      <c r="CM438">
        <v>0.15583717999999999</v>
      </c>
      <c r="CN438">
        <v>0.12838226999999999</v>
      </c>
      <c r="CO438">
        <v>0.83967513999999999</v>
      </c>
      <c r="CP438">
        <v>6.4849950000000003E-3</v>
      </c>
      <c r="CQ438">
        <v>5.0054065000000003</v>
      </c>
      <c r="CR438">
        <v>0.15583717999999999</v>
      </c>
      <c r="CS438">
        <v>0.12838226999999999</v>
      </c>
      <c r="CT438">
        <v>0.83967513999999999</v>
      </c>
      <c r="CU438">
        <v>6.4850274000000001E-3</v>
      </c>
      <c r="CV438">
        <v>4.9938751000000003</v>
      </c>
      <c r="CW438">
        <v>0.15583796</v>
      </c>
      <c r="CX438">
        <v>0.12838290999999999</v>
      </c>
      <c r="CY438">
        <v>0.83967934</v>
      </c>
      <c r="CZ438">
        <v>6.1403265000000004E-3</v>
      </c>
      <c r="DA438">
        <v>4.0239025000000002</v>
      </c>
      <c r="DB438">
        <v>0.14190464999999999</v>
      </c>
      <c r="DC438">
        <v>0.11690232</v>
      </c>
      <c r="DD438">
        <v>0.79288756999999999</v>
      </c>
      <c r="DE438">
        <v>6.1403265000000004E-3</v>
      </c>
      <c r="DF438">
        <v>3.8917008000000002</v>
      </c>
      <c r="DG438">
        <v>0.14190464999999999</v>
      </c>
      <c r="DH438">
        <v>0.11690232</v>
      </c>
      <c r="DI438">
        <v>0.79288756999999999</v>
      </c>
      <c r="DJ438">
        <v>6.1403265000000004E-3</v>
      </c>
      <c r="DK438">
        <v>3.8756430000000002</v>
      </c>
      <c r="DL438">
        <v>0.14190464999999999</v>
      </c>
      <c r="DM438">
        <v>0.11690232</v>
      </c>
      <c r="DN438">
        <v>0.79288756999999999</v>
      </c>
      <c r="DO438">
        <v>6.1403265000000004E-3</v>
      </c>
      <c r="DP438">
        <v>3.9361345999999999</v>
      </c>
      <c r="DQ438">
        <v>0.14190464999999999</v>
      </c>
      <c r="DR438">
        <v>0.11690232</v>
      </c>
      <c r="DS438">
        <v>0.79288756999999999</v>
      </c>
      <c r="DT438">
        <v>5.9031422999999998E-3</v>
      </c>
      <c r="DU438">
        <v>3.8903810000000001</v>
      </c>
      <c r="DV438">
        <v>0.13231993</v>
      </c>
      <c r="DW438">
        <v>0.10900495</v>
      </c>
      <c r="DX438">
        <v>0.76084929000000001</v>
      </c>
      <c r="DY438">
        <v>5.9031422999999998E-3</v>
      </c>
      <c r="DZ438">
        <v>3.8188909</v>
      </c>
      <c r="EA438">
        <v>9.7801262E-2</v>
      </c>
      <c r="EB438">
        <v>8.0570940999999993E-2</v>
      </c>
      <c r="EC438">
        <v>0.76084929000000001</v>
      </c>
      <c r="ED438">
        <v>5.9031422999999998E-3</v>
      </c>
      <c r="EE438">
        <v>3.8426475999999998</v>
      </c>
      <c r="EF438">
        <v>9.7801262E-2</v>
      </c>
      <c r="EG438">
        <v>8.0570940999999993E-2</v>
      </c>
      <c r="EH438">
        <v>0.76084929000000001</v>
      </c>
      <c r="EI438">
        <v>5.9031422999999998E-3</v>
      </c>
      <c r="EJ438">
        <v>3.9585715000000001</v>
      </c>
      <c r="EK438">
        <v>9.7801262E-2</v>
      </c>
      <c r="EL438">
        <v>8.0570940999999993E-2</v>
      </c>
      <c r="EM438">
        <v>0.76084929000000001</v>
      </c>
      <c r="EN438">
        <v>4.2209639999999998E-3</v>
      </c>
      <c r="EO438">
        <v>10.575035</v>
      </c>
      <c r="EP438">
        <v>0.35398966999999998</v>
      </c>
      <c r="EQ438">
        <v>0.21995872</v>
      </c>
      <c r="ER438">
        <v>1.1485955000000001</v>
      </c>
      <c r="ES438">
        <v>4.2209639999999998E-3</v>
      </c>
      <c r="ET438">
        <v>10.411597</v>
      </c>
      <c r="EU438">
        <v>0.35398966999999998</v>
      </c>
      <c r="EV438">
        <v>0.21995872</v>
      </c>
      <c r="EW438">
        <v>1.1485955000000001</v>
      </c>
      <c r="EX438">
        <v>4.2209639999999998E-3</v>
      </c>
      <c r="EY438">
        <v>10.404998000000001</v>
      </c>
      <c r="EZ438">
        <v>0.35398966999999998</v>
      </c>
      <c r="FA438">
        <v>0.21995872</v>
      </c>
      <c r="FB438">
        <v>1.1485955000000001</v>
      </c>
      <c r="FC438">
        <v>4.2209639999999998E-3</v>
      </c>
      <c r="FD438">
        <v>10.384321</v>
      </c>
      <c r="FE438">
        <v>0.35398966999999998</v>
      </c>
      <c r="FF438">
        <v>0.21995872</v>
      </c>
      <c r="FG438">
        <v>1.1485955000000001</v>
      </c>
      <c r="FH438">
        <v>4.2209934999999999E-3</v>
      </c>
      <c r="FI438">
        <v>10.438971</v>
      </c>
      <c r="FJ438">
        <v>0.35399215000000001</v>
      </c>
      <c r="FK438">
        <v>0.21996025999999999</v>
      </c>
      <c r="FL438">
        <v>1.1486035000000001</v>
      </c>
      <c r="FM438">
        <v>8.4445691000000003E-3</v>
      </c>
      <c r="FN438">
        <v>6.2750349999999999</v>
      </c>
      <c r="FO438">
        <v>0.18968145</v>
      </c>
      <c r="FP438">
        <v>0.15013155</v>
      </c>
      <c r="FQ438">
        <v>0.88691487999999996</v>
      </c>
      <c r="FR438">
        <v>0</v>
      </c>
      <c r="FS438">
        <v>156.84461999999999</v>
      </c>
      <c r="FT438">
        <v>0.23006492000000001</v>
      </c>
      <c r="FU438">
        <v>0.17974498999999999</v>
      </c>
      <c r="FV438">
        <v>1.4387825999999999</v>
      </c>
      <c r="FW438">
        <v>7.312032E-4</v>
      </c>
      <c r="FX438">
        <v>1.8315062</v>
      </c>
      <c r="FY438">
        <v>2.7282673E-2</v>
      </c>
      <c r="FZ438">
        <v>0.41009852000000002</v>
      </c>
      <c r="GA438">
        <v>0.14875157999999999</v>
      </c>
      <c r="GB438">
        <v>5.6447279999999995E-4</v>
      </c>
      <c r="GC438">
        <v>8.9078883999999992</v>
      </c>
      <c r="GD438">
        <v>2.1065796000000001E-2</v>
      </c>
      <c r="GE438">
        <v>1.0819818999999999</v>
      </c>
      <c r="GF438">
        <v>0.24222245000000001</v>
      </c>
      <c r="GG438">
        <v>5.6447279999999995E-4</v>
      </c>
      <c r="GH438">
        <v>9.2801691000000002</v>
      </c>
      <c r="GI438">
        <v>2.1065796000000001E-2</v>
      </c>
      <c r="GJ438">
        <v>1.0819818999999999</v>
      </c>
      <c r="GK438">
        <v>0.24222245000000001</v>
      </c>
      <c r="GL438">
        <v>5.6447279999999995E-4</v>
      </c>
      <c r="GM438">
        <v>8.9647457999999993</v>
      </c>
      <c r="GN438">
        <v>2.1065796000000001E-2</v>
      </c>
      <c r="GO438">
        <v>1.0819818999999999</v>
      </c>
      <c r="GP438">
        <v>0.24222245000000001</v>
      </c>
      <c r="GQ438">
        <v>5.6447279999999995E-4</v>
      </c>
      <c r="GR438">
        <v>8.8656965999999997</v>
      </c>
      <c r="GS438">
        <v>2.1065796000000001E-2</v>
      </c>
      <c r="GT438">
        <v>1.0819818999999999</v>
      </c>
      <c r="GU438">
        <v>0.24222245000000001</v>
      </c>
      <c r="GV438">
        <v>5.6447279999999995E-4</v>
      </c>
      <c r="GW438">
        <v>8.9971692000000001</v>
      </c>
      <c r="GX438">
        <v>2.1065796000000001E-2</v>
      </c>
      <c r="GY438">
        <v>1.0819818999999999</v>
      </c>
      <c r="GZ438">
        <v>0.24222245000000001</v>
      </c>
      <c r="HA438">
        <v>5.6447279999999995E-4</v>
      </c>
      <c r="HB438">
        <v>9.3047622000000008</v>
      </c>
      <c r="HC438">
        <v>2.1065796000000001E-2</v>
      </c>
      <c r="HD438">
        <v>1.0819818999999999</v>
      </c>
      <c r="HE438">
        <v>0.24222245000000001</v>
      </c>
      <c r="HF438">
        <v>4.8793752000000001E-4</v>
      </c>
      <c r="HG438">
        <v>8.214995</v>
      </c>
      <c r="HH438">
        <v>1.7235436E-2</v>
      </c>
      <c r="HI438">
        <v>0.88525788999999999</v>
      </c>
      <c r="HJ438">
        <v>0.22879536</v>
      </c>
      <c r="HK438">
        <v>4.8793752000000001E-4</v>
      </c>
      <c r="HL438">
        <v>7.2078063999999999</v>
      </c>
      <c r="HM438">
        <v>1.7235436E-2</v>
      </c>
      <c r="HN438">
        <v>0.88525788999999999</v>
      </c>
      <c r="HO438">
        <v>0.22879536</v>
      </c>
      <c r="HP438">
        <v>4.8793752000000001E-4</v>
      </c>
      <c r="HQ438">
        <v>8.3925616000000005</v>
      </c>
      <c r="HR438">
        <v>1.7235436E-2</v>
      </c>
      <c r="HS438">
        <v>0.88525788999999999</v>
      </c>
      <c r="HT438">
        <v>0.22879536</v>
      </c>
      <c r="HU438">
        <v>4.8793752000000001E-4</v>
      </c>
      <c r="HV438">
        <v>8.2973479999999995</v>
      </c>
      <c r="HW438">
        <v>1.7235436E-2</v>
      </c>
      <c r="HX438">
        <v>0.88525788999999999</v>
      </c>
      <c r="HY438">
        <v>0.22879536</v>
      </c>
      <c r="HZ438">
        <v>4.8793801E-4</v>
      </c>
      <c r="IA438">
        <v>8.2364876999999996</v>
      </c>
      <c r="IB438">
        <v>1.7235453000000001E-2</v>
      </c>
      <c r="IC438">
        <v>0.88525876999999997</v>
      </c>
      <c r="ID438">
        <v>0.22879558999999999</v>
      </c>
      <c r="IE438">
        <v>4.8793752000000001E-4</v>
      </c>
      <c r="IF438">
        <v>8.7192661999999999</v>
      </c>
      <c r="IG438">
        <v>1.7235436E-2</v>
      </c>
      <c r="IH438">
        <v>0.88525788999999999</v>
      </c>
      <c r="II438">
        <v>0.22879536</v>
      </c>
      <c r="IJ438">
        <v>5.3654079000000005E-4</v>
      </c>
      <c r="IK438">
        <v>8.7195259000000007</v>
      </c>
      <c r="IL438">
        <v>1.9667932999999999E-2</v>
      </c>
      <c r="IM438">
        <v>1.0101888000000001</v>
      </c>
      <c r="IN438">
        <v>0.23732116</v>
      </c>
      <c r="IO438">
        <v>0</v>
      </c>
      <c r="IP438">
        <v>57.694203999999999</v>
      </c>
      <c r="IQ438">
        <v>0.28419775000000003</v>
      </c>
      <c r="IR438">
        <v>0.22951539000000001</v>
      </c>
      <c r="IS438">
        <v>0.53325615999999998</v>
      </c>
      <c r="IT438">
        <v>3.5163970000000001E-3</v>
      </c>
      <c r="IU438">
        <v>10.852217</v>
      </c>
      <c r="IV438">
        <v>0.11093026</v>
      </c>
      <c r="IW438">
        <v>4.8090719000000002</v>
      </c>
      <c r="IX438">
        <v>0.76015737999999999</v>
      </c>
      <c r="IY438">
        <v>3.0986441000000002E-4</v>
      </c>
      <c r="IZ438">
        <v>7.0802692</v>
      </c>
      <c r="JA438">
        <v>4.9749569E-2</v>
      </c>
      <c r="JB438">
        <v>0.26510959000000001</v>
      </c>
      <c r="JC438">
        <v>0.4063522</v>
      </c>
      <c r="JD438">
        <v>3.3320358E-3</v>
      </c>
      <c r="JE438">
        <v>12.635227</v>
      </c>
      <c r="JF438">
        <v>0.10477934999999999</v>
      </c>
      <c r="JG438">
        <v>4.2573419000000001</v>
      </c>
      <c r="JH438">
        <v>0.72780942000000004</v>
      </c>
      <c r="JI438">
        <v>3.2528498000000002E-3</v>
      </c>
      <c r="JJ438">
        <v>10.134216</v>
      </c>
      <c r="JK438">
        <v>0.10213741</v>
      </c>
      <c r="JL438">
        <v>4.4280711999999998</v>
      </c>
      <c r="JM438">
        <v>0.71391643000000005</v>
      </c>
      <c r="JN438">
        <v>3.2528498000000002E-3</v>
      </c>
      <c r="JO438">
        <v>10.194267999999999</v>
      </c>
      <c r="JP438">
        <v>0.10213741</v>
      </c>
      <c r="JQ438">
        <v>4.4280711999999998</v>
      </c>
      <c r="JR438">
        <v>0.71391643000000005</v>
      </c>
      <c r="JS438">
        <v>3.2528498000000002E-3</v>
      </c>
      <c r="JT438">
        <v>9.4371325000000006</v>
      </c>
      <c r="JU438">
        <v>0.10213741</v>
      </c>
      <c r="JV438">
        <v>4.4280711999999998</v>
      </c>
      <c r="JW438">
        <v>0.71391643000000005</v>
      </c>
      <c r="JX438">
        <v>3.2528498000000002E-3</v>
      </c>
      <c r="JY438">
        <v>8.9485802000000003</v>
      </c>
      <c r="JZ438">
        <v>0.10213741</v>
      </c>
      <c r="KA438">
        <v>4.4280711999999998</v>
      </c>
      <c r="KB438">
        <v>0.71391643000000005</v>
      </c>
      <c r="KC438">
        <v>3.2528498000000002E-3</v>
      </c>
      <c r="KD438">
        <v>14.746829999999999</v>
      </c>
      <c r="KE438">
        <v>0.10213741</v>
      </c>
      <c r="KF438">
        <v>3.9526365000000001</v>
      </c>
      <c r="KG438">
        <v>0.71391643000000005</v>
      </c>
      <c r="KH438">
        <v>3.2528498000000002E-3</v>
      </c>
      <c r="KI438">
        <v>13.79898</v>
      </c>
      <c r="KJ438">
        <v>0.10213741</v>
      </c>
      <c r="KK438">
        <v>3.9526365000000001</v>
      </c>
      <c r="KL438">
        <v>0.71391643000000005</v>
      </c>
      <c r="KM438">
        <v>3.2528498000000002E-3</v>
      </c>
      <c r="KN438">
        <v>12.435305</v>
      </c>
      <c r="KO438">
        <v>0.10213741</v>
      </c>
      <c r="KP438">
        <v>3.9526365000000001</v>
      </c>
      <c r="KQ438">
        <v>0.71391643000000005</v>
      </c>
      <c r="KR438">
        <v>3.2528498000000002E-3</v>
      </c>
      <c r="KS438">
        <v>11.729775999999999</v>
      </c>
      <c r="KT438">
        <v>0.10213741</v>
      </c>
      <c r="KU438">
        <v>3.9526365000000001</v>
      </c>
      <c r="KV438">
        <v>0.71391643000000005</v>
      </c>
      <c r="KW438">
        <v>3.0986441000000002E-4</v>
      </c>
      <c r="KX438">
        <v>0.30848821999999998</v>
      </c>
      <c r="KY438">
        <v>4.9749569E-2</v>
      </c>
      <c r="KZ438">
        <v>0.26510959000000001</v>
      </c>
      <c r="LA438">
        <v>0.4063522</v>
      </c>
      <c r="LB438">
        <v>3.0986441000000002E-4</v>
      </c>
      <c r="LC438">
        <v>0.33405430000000003</v>
      </c>
      <c r="LD438">
        <v>4.9749569E-2</v>
      </c>
      <c r="LE438">
        <v>0.26510959000000001</v>
      </c>
      <c r="LF438">
        <v>0.4063522</v>
      </c>
      <c r="LG438">
        <v>3.0982991999999997E-4</v>
      </c>
      <c r="LH438">
        <v>12.795788</v>
      </c>
      <c r="LI438">
        <v>4.9749569E-2</v>
      </c>
      <c r="LJ438">
        <v>0.26510959000000001</v>
      </c>
      <c r="LK438">
        <v>0.39975147</v>
      </c>
      <c r="LL438">
        <v>3.2130041999999998E-3</v>
      </c>
      <c r="LM438">
        <v>13.786683</v>
      </c>
      <c r="LN438">
        <v>0.10080802</v>
      </c>
      <c r="LO438">
        <v>3.9010880999999999</v>
      </c>
      <c r="LP438">
        <v>0.70692469000000002</v>
      </c>
      <c r="LQ438">
        <v>1.7371946000000001E-3</v>
      </c>
      <c r="LR438">
        <v>1.7153537999999999</v>
      </c>
      <c r="LS438">
        <v>8.5195874000000005E-2</v>
      </c>
      <c r="LT438">
        <v>4.1693849999999998E-2</v>
      </c>
      <c r="LU438">
        <v>0.22603482999999999</v>
      </c>
      <c r="LV438">
        <v>1.8171706999999999E-3</v>
      </c>
      <c r="LW438">
        <v>2.2770915</v>
      </c>
      <c r="LX438">
        <v>8.9622715000000006E-2</v>
      </c>
      <c r="LY438">
        <v>4.3884119999999999E-2</v>
      </c>
      <c r="LZ438">
        <v>0.23861014999999999</v>
      </c>
      <c r="MA438">
        <v>3.0808463E-3</v>
      </c>
      <c r="MB438">
        <v>6.1252918000000003</v>
      </c>
      <c r="MC438">
        <v>0.15953766</v>
      </c>
      <c r="MD438">
        <v>7.8142668999999998E-2</v>
      </c>
      <c r="ME438">
        <v>0.40730416000000003</v>
      </c>
      <c r="MF438">
        <v>73.797184000000001</v>
      </c>
      <c r="MG438">
        <v>9.6934892999999995</v>
      </c>
      <c r="MH438">
        <v>9.6041816000000004</v>
      </c>
      <c r="MI438">
        <v>9.6099008999999995</v>
      </c>
      <c r="MJ438">
        <v>9.4288658999999999</v>
      </c>
      <c r="MK438">
        <v>9.5878899999999998</v>
      </c>
      <c r="ML438">
        <v>28.578727000000001</v>
      </c>
      <c r="MM438">
        <v>28.224575999999999</v>
      </c>
      <c r="MN438">
        <v>28.167383999999998</v>
      </c>
      <c r="MO438">
        <v>28.233374999999999</v>
      </c>
      <c r="MP438">
        <v>28.255794999999999</v>
      </c>
      <c r="MQ438">
        <v>6.2809660999999997</v>
      </c>
      <c r="MR438">
        <v>6.1142291999999996</v>
      </c>
      <c r="MS438">
        <v>6.1089498999999998</v>
      </c>
      <c r="MT438">
        <v>6.1357862000000001</v>
      </c>
      <c r="MU438">
        <v>6.1242603000000004</v>
      </c>
      <c r="MV438">
        <v>5.0817373999999997</v>
      </c>
      <c r="MW438">
        <v>4.9495357000000002</v>
      </c>
      <c r="MX438">
        <v>4.933478</v>
      </c>
      <c r="MY438">
        <v>4.9939695999999998</v>
      </c>
      <c r="MZ438">
        <v>4.8984584</v>
      </c>
      <c r="NA438">
        <v>4.7640155999999996</v>
      </c>
      <c r="NB438">
        <v>4.7877723000000003</v>
      </c>
      <c r="NC438">
        <v>4.9036961999999997</v>
      </c>
      <c r="ND438">
        <v>12.3018</v>
      </c>
      <c r="NE438">
        <v>12.138363</v>
      </c>
      <c r="NF438">
        <v>12.131762999999999</v>
      </c>
      <c r="NG438">
        <v>12.111086</v>
      </c>
      <c r="NH438">
        <v>12.165748000000001</v>
      </c>
      <c r="NI438">
        <v>7.5102073999999996</v>
      </c>
      <c r="NJ438">
        <v>158.69320999999999</v>
      </c>
      <c r="NK438">
        <v>2.4183702</v>
      </c>
      <c r="NL438">
        <v>10.253723000000001</v>
      </c>
      <c r="NM438">
        <v>10.626004</v>
      </c>
      <c r="NN438">
        <v>10.31058</v>
      </c>
      <c r="NO438">
        <v>10.211531000000001</v>
      </c>
      <c r="NP438">
        <v>10.343004000000001</v>
      </c>
      <c r="NQ438">
        <v>10.650596999999999</v>
      </c>
      <c r="NR438">
        <v>9.3467716000000003</v>
      </c>
      <c r="NS438">
        <v>8.3395829999999993</v>
      </c>
      <c r="NT438">
        <v>9.5243382000000008</v>
      </c>
      <c r="NU438">
        <v>9.4291245999999997</v>
      </c>
      <c r="NV438">
        <v>9.3682654999999997</v>
      </c>
      <c r="NW438">
        <v>9.8510427000000007</v>
      </c>
      <c r="NX438">
        <v>9.9872405000000004</v>
      </c>
      <c r="NY438">
        <v>58.741173000000003</v>
      </c>
      <c r="NZ438">
        <v>16.535893000000002</v>
      </c>
      <c r="OA438">
        <v>7.8017903999999998</v>
      </c>
      <c r="OB438">
        <v>17.728490000000001</v>
      </c>
      <c r="OC438">
        <v>15.381594</v>
      </c>
      <c r="OD438">
        <v>15.441646</v>
      </c>
      <c r="OE438">
        <v>14.68451</v>
      </c>
      <c r="OF438">
        <v>14.195957999999999</v>
      </c>
      <c r="OG438">
        <v>19.518772999999999</v>
      </c>
      <c r="OH438">
        <v>18.570924000000002</v>
      </c>
      <c r="OI438">
        <v>17.207248</v>
      </c>
      <c r="OJ438">
        <v>16.501719999999999</v>
      </c>
      <c r="OK438">
        <v>1.0300095</v>
      </c>
      <c r="OL438">
        <v>1.0555755</v>
      </c>
      <c r="OM438">
        <v>13.510709</v>
      </c>
      <c r="ON438">
        <v>18.498716999999999</v>
      </c>
      <c r="OO438">
        <v>2.0700156000000001</v>
      </c>
      <c r="OP438">
        <v>2.6510256999999999</v>
      </c>
      <c r="OQ438">
        <v>6.7733572000000004</v>
      </c>
      <c r="OU438" t="s">
        <v>489</v>
      </c>
      <c r="OV438" t="s">
        <v>51</v>
      </c>
      <c r="OW438">
        <v>0</v>
      </c>
      <c r="OX438">
        <v>32.531787999999999</v>
      </c>
      <c r="OY438">
        <v>1.5710885999999999</v>
      </c>
      <c r="OZ438">
        <v>0.96191519999999997</v>
      </c>
      <c r="PA438">
        <v>1.523174</v>
      </c>
      <c r="PB438">
        <v>0.40308685</v>
      </c>
      <c r="PC438">
        <v>0.27578250999999998</v>
      </c>
      <c r="PD438">
        <v>1.5712200000000001</v>
      </c>
      <c r="PE438">
        <v>6.9620033999999997E-2</v>
      </c>
      <c r="PF438">
        <v>6.9596053000000005E-2</v>
      </c>
      <c r="PG438">
        <v>1.0769588000000001</v>
      </c>
      <c r="PH438">
        <v>0.45284199000000003</v>
      </c>
      <c r="PI438">
        <v>0.88482419999999995</v>
      </c>
      <c r="PJ438">
        <v>53.800131</v>
      </c>
      <c r="PK438">
        <v>3.1286725</v>
      </c>
      <c r="PL438">
        <v>2.1635087</v>
      </c>
      <c r="PM438">
        <v>2.6438153</v>
      </c>
      <c r="PN438">
        <v>1527.4691</v>
      </c>
      <c r="PO438">
        <v>0</v>
      </c>
      <c r="PP438">
        <v>1.7535863</v>
      </c>
      <c r="PQ438">
        <v>1.555782E-2</v>
      </c>
      <c r="PR438" s="1">
        <v>1.0863368999999999E-2</v>
      </c>
      <c r="PS438" s="1">
        <v>6.3254915999999994E-2</v>
      </c>
      <c r="PT438" s="1">
        <v>0.82130044999999996</v>
      </c>
      <c r="PU438" s="1">
        <v>3.7924201999999999E-4</v>
      </c>
      <c r="PV438" s="1">
        <v>8.5051883999999998E-4</v>
      </c>
      <c r="PW438" s="1">
        <v>8.7395661000000003E-3</v>
      </c>
      <c r="PX438" s="1">
        <v>7.0674561000000002E-3</v>
      </c>
      <c r="PY438" s="1">
        <v>0</v>
      </c>
      <c r="PZ438" s="1">
        <v>1.4928854E-2</v>
      </c>
      <c r="QA438" s="1">
        <v>2.5259976E-2</v>
      </c>
      <c r="QB438" s="1">
        <v>3.0774126999999998E-2</v>
      </c>
      <c r="QC438" s="1">
        <v>0.10791331999999999</v>
      </c>
      <c r="QD438" s="1">
        <v>0</v>
      </c>
      <c r="QE438" s="1">
        <v>0.46573332000000001</v>
      </c>
      <c r="QF438" s="1">
        <v>3.0485267999999999E-2</v>
      </c>
      <c r="QG438">
        <v>3.8515978999999999E-2</v>
      </c>
      <c r="QH438">
        <v>0.11127926</v>
      </c>
      <c r="QI438" s="1">
        <v>0</v>
      </c>
      <c r="QJ438" s="1">
        <v>0.71342201999999999</v>
      </c>
      <c r="QK438">
        <v>2.3775395000000001E-2</v>
      </c>
      <c r="QL438">
        <v>3.0038674000000001E-2</v>
      </c>
      <c r="QM438" s="1">
        <v>8.6785668999999996E-2</v>
      </c>
      <c r="QN438">
        <v>0</v>
      </c>
      <c r="QO438">
        <v>0.38924209999999998</v>
      </c>
      <c r="QP438" s="1">
        <v>2.0075566E-2</v>
      </c>
      <c r="QQ438">
        <v>2.5363778E-2</v>
      </c>
      <c r="QR438">
        <v>7.3280266999999996E-2</v>
      </c>
      <c r="QS438">
        <v>0</v>
      </c>
      <c r="QT438">
        <v>0.84416745999999998</v>
      </c>
      <c r="QU438">
        <v>1.8236138999999998E-2</v>
      </c>
      <c r="QV438">
        <v>2.3040160000000001E-2</v>
      </c>
      <c r="QW438">
        <v>8.3781666000000005E-2</v>
      </c>
      <c r="QX438" s="1">
        <v>2.3069719999999998E-2</v>
      </c>
      <c r="QY438">
        <v>0.16038337</v>
      </c>
      <c r="QZ438">
        <v>3.4886305999999999E-2</v>
      </c>
      <c r="RA438">
        <v>2.4769188000000001E-3</v>
      </c>
      <c r="RB438">
        <v>1.1539565E-2</v>
      </c>
      <c r="RC438" s="1">
        <v>3.7541208E-2</v>
      </c>
      <c r="RD438">
        <v>0.18813809000000001</v>
      </c>
      <c r="RE438">
        <v>9.8157116000000003E-2</v>
      </c>
      <c r="RF438">
        <v>2.340319E-4</v>
      </c>
      <c r="RG438">
        <v>7.4307564000000003E-3</v>
      </c>
      <c r="RH438" s="1">
        <v>2.340319E-4</v>
      </c>
      <c r="RI438" s="1">
        <v>2.340319E-4</v>
      </c>
      <c r="RJ438" s="1">
        <v>3.4618693999999998E-2</v>
      </c>
      <c r="RK438">
        <v>9.5263798999999996E-2</v>
      </c>
      <c r="RL438">
        <v>7.7738028000000001E-2</v>
      </c>
      <c r="RM438">
        <v>0.26010913000000002</v>
      </c>
      <c r="RN438" s="1">
        <v>0</v>
      </c>
      <c r="RO438" s="1">
        <v>1.8144484000000001</v>
      </c>
      <c r="RP438" s="1">
        <v>8.7466983999999998E-2</v>
      </c>
      <c r="RQ438">
        <v>5.4803356999999997E-2</v>
      </c>
      <c r="RR438">
        <v>9.3235069000000004E-2</v>
      </c>
      <c r="RS438">
        <v>0</v>
      </c>
      <c r="RT438" s="1">
        <v>0</v>
      </c>
      <c r="RU438" s="1">
        <v>7.7230718999999996E-3</v>
      </c>
      <c r="RV438">
        <v>0</v>
      </c>
      <c r="RW438" s="1">
        <v>3.7303995999999999E-2</v>
      </c>
      <c r="RX438" s="1">
        <v>0</v>
      </c>
      <c r="RY438" s="1">
        <v>8.7814824E-2</v>
      </c>
      <c r="RZ438" s="1">
        <v>0</v>
      </c>
      <c r="SA438">
        <v>0.26352484999999998</v>
      </c>
      <c r="SB438" s="1">
        <v>0</v>
      </c>
      <c r="SC438" s="1">
        <v>0.12890533000000001</v>
      </c>
      <c r="SD438" s="1">
        <v>5.3493276999999999E-2</v>
      </c>
      <c r="SE438" s="1">
        <v>8.7466983999999998E-2</v>
      </c>
      <c r="SF438">
        <v>9.3235069000000004E-2</v>
      </c>
      <c r="SG438" s="1">
        <v>0</v>
      </c>
      <c r="SH438" s="1">
        <v>5.4803356999999997E-2</v>
      </c>
      <c r="SI438" s="1">
        <v>0</v>
      </c>
      <c r="SJ438" s="1">
        <v>8.0230327999999997E-3</v>
      </c>
      <c r="SK438">
        <v>0</v>
      </c>
      <c r="SL438" s="1">
        <v>0.28688698000000001</v>
      </c>
      <c r="SM438" s="1">
        <v>9.7217429000000001E-3</v>
      </c>
      <c r="SN438" s="1">
        <v>1.0529910999999999E-2</v>
      </c>
      <c r="SO438">
        <v>8.5260966999999993E-2</v>
      </c>
      <c r="SP438">
        <v>0</v>
      </c>
      <c r="SQ438" s="1">
        <v>0.36945280000000003</v>
      </c>
      <c r="SR438" s="1">
        <v>9.7417287000000005E-3</v>
      </c>
      <c r="SS438" s="1">
        <v>1.0551586999999999E-2</v>
      </c>
      <c r="ST438">
        <v>8.5952063999999995E-2</v>
      </c>
      <c r="SU438">
        <v>0</v>
      </c>
      <c r="SV438" s="1">
        <v>0.19797954000000001</v>
      </c>
      <c r="SW438" s="1">
        <v>9.1251380999999993E-3</v>
      </c>
      <c r="SX438" s="1">
        <v>9.8837972000000007E-3</v>
      </c>
      <c r="SY438">
        <v>8.0381669000000003E-2</v>
      </c>
      <c r="SZ438">
        <v>0</v>
      </c>
      <c r="TA438" s="1">
        <v>0.47072496000000003</v>
      </c>
      <c r="TB438">
        <v>1.3365617E-2</v>
      </c>
      <c r="TC438" s="1">
        <v>1.4476757999999999E-2</v>
      </c>
      <c r="TD438" s="1">
        <v>0.12968162</v>
      </c>
      <c r="TE438">
        <v>0</v>
      </c>
      <c r="TF438" s="1">
        <v>0.39772842000000003</v>
      </c>
      <c r="TG438" s="1">
        <v>1.0041402E-2</v>
      </c>
      <c r="TH438" s="1">
        <v>1.0876232E-2</v>
      </c>
      <c r="TI438">
        <v>8.8713930999999996E-2</v>
      </c>
      <c r="TJ438">
        <v>0</v>
      </c>
      <c r="TK438" s="1">
        <v>9.2732488000000002E-2</v>
      </c>
      <c r="TL438">
        <v>4.8911349999999996E-3</v>
      </c>
      <c r="TM438">
        <v>1.4314634999999999E-2</v>
      </c>
      <c r="TN438" s="1">
        <v>0.19584702000000001</v>
      </c>
      <c r="TO438">
        <v>0</v>
      </c>
      <c r="TP438" s="1">
        <v>8.7925487999999996E-2</v>
      </c>
      <c r="TQ438">
        <v>4.8911349999999996E-3</v>
      </c>
      <c r="TR438">
        <v>1.4314634999999999E-2</v>
      </c>
      <c r="TS438" s="1">
        <v>0.19584702000000001</v>
      </c>
      <c r="TT438">
        <v>0</v>
      </c>
      <c r="TU438" s="1">
        <v>0.45859063</v>
      </c>
      <c r="TV438">
        <v>4.8911349999999996E-3</v>
      </c>
      <c r="TW438">
        <v>1.4314634999999999E-2</v>
      </c>
      <c r="TX438" s="1">
        <v>0.19584702000000001</v>
      </c>
      <c r="TY438">
        <v>0</v>
      </c>
      <c r="TZ438" s="1">
        <v>1.1461768000000001E-2</v>
      </c>
      <c r="UA438">
        <v>2.7575262999999999E-2</v>
      </c>
      <c r="UB438">
        <v>3.4838711000000001E-2</v>
      </c>
      <c r="UC438">
        <v>0.10065554</v>
      </c>
      <c r="UD438">
        <v>0</v>
      </c>
      <c r="UE438" s="1">
        <v>1.5544041999999999E-2</v>
      </c>
      <c r="UF438">
        <v>4.8329318000000003E-2</v>
      </c>
      <c r="UG438">
        <v>6.1061466000000002E-2</v>
      </c>
      <c r="UH438" s="1">
        <v>9.4721937000000006E-2</v>
      </c>
      <c r="UI438">
        <v>0</v>
      </c>
      <c r="UJ438" s="1">
        <v>0.30940156000000002</v>
      </c>
      <c r="UK438">
        <v>1.9756564000000001E-2</v>
      </c>
      <c r="UL438">
        <v>2.1931201000000001E-2</v>
      </c>
      <c r="UM438">
        <v>0.39219597</v>
      </c>
      <c r="UN438">
        <v>0</v>
      </c>
      <c r="UO438" s="1">
        <v>3.8580176000000002</v>
      </c>
      <c r="UP438">
        <v>3.3095962E-2</v>
      </c>
      <c r="UQ438">
        <v>0.17409880999999999</v>
      </c>
      <c r="UR438">
        <v>0.26673617999999999</v>
      </c>
      <c r="US438">
        <v>3.2268694E-3</v>
      </c>
      <c r="UT438" s="1">
        <v>4.9290684000000001E-2</v>
      </c>
      <c r="UU438">
        <v>0</v>
      </c>
      <c r="UV438">
        <v>1.8422083999999998E-2</v>
      </c>
      <c r="UW438" s="1">
        <v>0</v>
      </c>
      <c r="UX438">
        <v>0</v>
      </c>
      <c r="UY438" s="1">
        <v>8.5825515000000005E-2</v>
      </c>
      <c r="UZ438">
        <v>2.2323584E-2</v>
      </c>
      <c r="VA438">
        <v>0.11723585</v>
      </c>
      <c r="VB438">
        <v>0.17770312999999999</v>
      </c>
      <c r="VC438">
        <v>3.2268694E-3</v>
      </c>
      <c r="VD438" s="1">
        <v>3.2268694E-3</v>
      </c>
      <c r="VE438">
        <v>0.22963734</v>
      </c>
      <c r="VF438">
        <v>0.11309162</v>
      </c>
      <c r="VG438" s="1">
        <v>0.70863562000000002</v>
      </c>
      <c r="VH438">
        <v>1.1837137</v>
      </c>
      <c r="VI438" s="1">
        <v>0.12663381000000001</v>
      </c>
      <c r="VJ438">
        <v>2.3004209000000002</v>
      </c>
      <c r="VK438">
        <v>0.66667240999999999</v>
      </c>
      <c r="VL438" s="1">
        <v>2.986416E-3</v>
      </c>
      <c r="VM438">
        <v>7.304481</v>
      </c>
      <c r="VN438" s="1">
        <v>2.986416E-3</v>
      </c>
      <c r="VO438" s="1">
        <v>6.8899713</v>
      </c>
      <c r="VP438" s="1">
        <v>6.1268399999999995E-4</v>
      </c>
      <c r="VQ438">
        <v>2.4507359999999998E-3</v>
      </c>
      <c r="VR438">
        <v>1.4608962000000001</v>
      </c>
      <c r="VS438" s="1">
        <v>3.9630700999999997E-2</v>
      </c>
      <c r="VT438" s="1">
        <v>6.1268399999999995E-4</v>
      </c>
      <c r="VU438" s="1">
        <v>2.4507359999999998E-3</v>
      </c>
      <c r="VV438">
        <v>1.3780117999999999</v>
      </c>
      <c r="VW438">
        <v>3.9630700999999997E-2</v>
      </c>
      <c r="VX438" s="1">
        <v>0.12663381000000001</v>
      </c>
      <c r="VY438" s="1">
        <v>2.3004209000000002</v>
      </c>
      <c r="VZ438" s="1">
        <v>0.67976596</v>
      </c>
      <c r="WA438" s="1">
        <v>6.1268399999999995E-4</v>
      </c>
      <c r="WB438">
        <v>2.4507359999999998E-3</v>
      </c>
      <c r="WC438" s="1">
        <v>1.4608962000000001</v>
      </c>
      <c r="WD438" s="1">
        <v>0.18463304</v>
      </c>
      <c r="WE438" s="1">
        <v>6.1268399999999995E-4</v>
      </c>
      <c r="WF438" s="1">
        <v>2.4507359999999998E-3</v>
      </c>
      <c r="WG438">
        <v>1.3780117999999999</v>
      </c>
      <c r="WH438" s="1">
        <v>0.18463304</v>
      </c>
      <c r="WI438" s="1">
        <v>6.1268399999999995E-4</v>
      </c>
      <c r="WJ438" s="1">
        <v>2.4507359999999998E-3</v>
      </c>
      <c r="WK438" s="1">
        <v>6.1268399999999995E-4</v>
      </c>
      <c r="WL438">
        <v>2.4507359999999998E-3</v>
      </c>
      <c r="WM438" s="1">
        <v>0</v>
      </c>
      <c r="WN438">
        <v>6.5718161999999998</v>
      </c>
      <c r="WO438" s="1">
        <v>4.8038617999999998E-3</v>
      </c>
      <c r="WP438">
        <v>9.6077187999999994E-2</v>
      </c>
      <c r="WQ438" s="1">
        <v>0</v>
      </c>
      <c r="WR438" s="1">
        <v>0</v>
      </c>
      <c r="WS438">
        <v>2.4449822999999999E-2</v>
      </c>
      <c r="WT438">
        <v>1.8902296999999998E-2</v>
      </c>
      <c r="WU438">
        <v>1.9612948000000002E-2</v>
      </c>
      <c r="WV438">
        <v>0.12784038</v>
      </c>
      <c r="WW438">
        <v>0</v>
      </c>
      <c r="WX438" s="1">
        <v>4.0437884999999998</v>
      </c>
      <c r="WY438">
        <v>8.7692739000000006E-2</v>
      </c>
      <c r="WZ438" s="1">
        <v>0.13654574999999999</v>
      </c>
      <c r="XA438">
        <v>5.9465262999999997E-2</v>
      </c>
      <c r="XB438" s="1">
        <v>0</v>
      </c>
      <c r="XC438">
        <v>0.14467958</v>
      </c>
      <c r="XD438">
        <v>8.3126416999999994E-2</v>
      </c>
      <c r="XE438" s="1">
        <v>3.9242608999999998E-2</v>
      </c>
      <c r="XF438">
        <v>0.62450479999999997</v>
      </c>
      <c r="XG438" s="1">
        <v>2.8520822999999998E-3</v>
      </c>
      <c r="XH438" s="1">
        <v>0.33142191999999998</v>
      </c>
      <c r="XI438">
        <v>5.7488245000000002E-4</v>
      </c>
      <c r="XJ438" s="1">
        <v>1.2860950999999999E-3</v>
      </c>
      <c r="XK438" s="1">
        <v>8.7395661000000003E-3</v>
      </c>
      <c r="XL438">
        <v>4.7821936999999997</v>
      </c>
      <c r="XM438" s="1">
        <v>0.30605854999999998</v>
      </c>
      <c r="XN438">
        <v>1.0450286E-4</v>
      </c>
      <c r="XO438">
        <v>6.8630779000000003E-4</v>
      </c>
      <c r="XP438">
        <v>4.9656227999999997E-3</v>
      </c>
      <c r="XQ438" s="1">
        <v>2.5835109000000001E-3</v>
      </c>
      <c r="XR438" s="1">
        <v>0.15360509999999999</v>
      </c>
      <c r="XS438">
        <v>0.13443247</v>
      </c>
      <c r="XT438">
        <v>6.5822371000000005E-2</v>
      </c>
      <c r="XU438">
        <v>0.34624705</v>
      </c>
      <c r="XV438" s="1">
        <v>9.3022172000000007E-3</v>
      </c>
      <c r="XW438">
        <v>1.6625774</v>
      </c>
      <c r="XX438">
        <v>0.17775096000000001</v>
      </c>
      <c r="XY438">
        <v>4.3337528E-2</v>
      </c>
      <c r="XZ438">
        <v>1.6625774</v>
      </c>
      <c r="YA438">
        <v>0.17775096000000001</v>
      </c>
      <c r="YB438">
        <v>5.3854654999999996E-3</v>
      </c>
      <c r="YC438">
        <v>2.5090014000000001E-2</v>
      </c>
      <c r="YD438">
        <v>1.6625774</v>
      </c>
      <c r="YE438" s="1">
        <v>7.9367662000000005E-2</v>
      </c>
      <c r="YF438">
        <v>0.57614072000000005</v>
      </c>
      <c r="YG438" s="1">
        <v>1.0864594999999999E-2</v>
      </c>
      <c r="YH438" s="1">
        <v>5.4322976E-4</v>
      </c>
      <c r="YI438">
        <v>43.085512000000001</v>
      </c>
      <c r="YJ438">
        <v>0</v>
      </c>
      <c r="YK438" s="1">
        <v>0.30275558000000002</v>
      </c>
      <c r="YL438" s="1">
        <v>5.1291249000000004E-3</v>
      </c>
      <c r="YM438" s="1">
        <v>2.5645623999999998E-4</v>
      </c>
      <c r="YN438">
        <v>8.2009082000000006</v>
      </c>
      <c r="YO438" s="1">
        <v>0</v>
      </c>
      <c r="YP438">
        <v>9.2597629000000001E-2</v>
      </c>
      <c r="YQ438">
        <v>1.7461512000000001E-3</v>
      </c>
      <c r="YR438" s="1">
        <v>8.7307559999999995E-5</v>
      </c>
      <c r="YS438">
        <v>6.9249730999999999</v>
      </c>
      <c r="YT438">
        <v>0</v>
      </c>
      <c r="YU438" s="1">
        <v>9.2597629000000001E-2</v>
      </c>
      <c r="YV438" s="1">
        <v>1.7127339E-3</v>
      </c>
      <c r="YW438" s="1">
        <v>8.5636696999999998E-5</v>
      </c>
      <c r="YX438" s="1">
        <v>17.690004999999999</v>
      </c>
      <c r="YY438" s="1">
        <v>0</v>
      </c>
      <c r="YZ438">
        <v>9.2597629000000001E-2</v>
      </c>
      <c r="ZA438">
        <v>5.4949051E-3</v>
      </c>
      <c r="ZB438" s="1">
        <v>2.7474526E-4</v>
      </c>
      <c r="ZC438">
        <v>5.5138077000000001</v>
      </c>
      <c r="ZD438">
        <v>0</v>
      </c>
      <c r="ZE438">
        <v>9.2597629000000001E-2</v>
      </c>
      <c r="ZF438">
        <v>3.5591468999999999E-3</v>
      </c>
      <c r="ZG438" s="1">
        <v>1.7795286E-4</v>
      </c>
      <c r="ZH438">
        <v>11.458252</v>
      </c>
      <c r="ZI438">
        <v>0</v>
      </c>
      <c r="ZJ438">
        <v>0.78287720999999999</v>
      </c>
      <c r="ZK438">
        <v>5.7153113000000004E-3</v>
      </c>
      <c r="ZL438">
        <v>2.8576557E-4</v>
      </c>
      <c r="ZM438">
        <v>11.116455999999999</v>
      </c>
      <c r="ZN438">
        <v>0</v>
      </c>
      <c r="ZO438">
        <v>0.78287720999999999</v>
      </c>
      <c r="ZP438" s="1">
        <v>8.1509118000000005E-3</v>
      </c>
      <c r="ZQ438">
        <v>4.0754559000000002E-4</v>
      </c>
      <c r="ZR438" s="1">
        <v>10.106824</v>
      </c>
      <c r="ZS438" s="1">
        <v>0</v>
      </c>
      <c r="ZT438">
        <v>0.78287720999999999</v>
      </c>
      <c r="ZU438" s="1">
        <v>5.1962266999999998E-3</v>
      </c>
      <c r="ZV438" s="1">
        <v>2.5981133000000002E-4</v>
      </c>
      <c r="ZW438">
        <v>15.853892999999999</v>
      </c>
      <c r="ZX438" s="1">
        <v>0</v>
      </c>
      <c r="ZY438" s="1">
        <v>57.016168999999998</v>
      </c>
      <c r="ZZ438">
        <v>2.8508084</v>
      </c>
      <c r="AAA438">
        <v>50772.983</v>
      </c>
      <c r="AAB438">
        <v>0</v>
      </c>
      <c r="AAC438" s="1">
        <v>66.370778999999999</v>
      </c>
      <c r="AAD438" s="1">
        <v>3.3185389000000001</v>
      </c>
      <c r="AAE438">
        <v>72886.331999999995</v>
      </c>
      <c r="AAF438" s="1">
        <v>0</v>
      </c>
      <c r="AAG438">
        <v>57.016168999999998</v>
      </c>
      <c r="AAH438">
        <v>2.8508084</v>
      </c>
      <c r="AAI438">
        <v>39956.396999999997</v>
      </c>
      <c r="AAJ438">
        <v>0</v>
      </c>
      <c r="AAK438">
        <v>0</v>
      </c>
      <c r="AAL438" s="1">
        <v>44.083328000000002</v>
      </c>
      <c r="AAM438" s="1">
        <v>6.6063840999999995E-4</v>
      </c>
      <c r="AAN438" s="1">
        <v>1.3212768E-2</v>
      </c>
      <c r="AAO438">
        <v>0.74900301000000002</v>
      </c>
      <c r="AAP438">
        <v>0</v>
      </c>
      <c r="AAQ438">
        <v>66.941186999999999</v>
      </c>
      <c r="AAR438">
        <v>1.7207328E-3</v>
      </c>
      <c r="AAS438">
        <v>3.4414629000000002E-2</v>
      </c>
      <c r="AAT438" s="1">
        <v>4.7142833</v>
      </c>
      <c r="AAU438" s="1">
        <v>0.14351881999999999</v>
      </c>
      <c r="AAV438">
        <v>1.8432624</v>
      </c>
      <c r="AAW438">
        <v>0.83833723000000004</v>
      </c>
      <c r="AAX438">
        <v>71.691605999999993</v>
      </c>
      <c r="AAY438">
        <v>43.673060999999997</v>
      </c>
      <c r="AAZ438">
        <v>44.846204999999998</v>
      </c>
      <c r="ABA438">
        <v>16.642226000000001</v>
      </c>
      <c r="ABB438">
        <v>10.898260000000001</v>
      </c>
      <c r="ABC438">
        <v>11.905334</v>
      </c>
      <c r="ABD438">
        <v>11.554586</v>
      </c>
      <c r="ABE438">
        <v>5.6121749999999997</v>
      </c>
      <c r="ABF438">
        <v>17.784400999999999</v>
      </c>
      <c r="ABG438">
        <v>7.0194042000000003</v>
      </c>
      <c r="ABH438">
        <v>8.5090494000000003</v>
      </c>
      <c r="ABI438">
        <v>0.17887627</v>
      </c>
      <c r="ABJ438">
        <v>0.64601383999999995</v>
      </c>
      <c r="ABK438">
        <v>0.85402175000000002</v>
      </c>
      <c r="ABL438">
        <v>0.50796171000000001</v>
      </c>
      <c r="ABM438">
        <v>0.96922543000000005</v>
      </c>
      <c r="ABN438">
        <v>0.21833939999999999</v>
      </c>
      <c r="ABO438">
        <v>0.32631333000000001</v>
      </c>
      <c r="ABP438" s="1">
        <v>0.33537597000000002</v>
      </c>
      <c r="ABQ438">
        <v>0.44077575000000002</v>
      </c>
      <c r="ABR438">
        <v>0.46796367999999999</v>
      </c>
      <c r="ABS438">
        <v>40016.264000000003</v>
      </c>
      <c r="ABT438">
        <v>2.0499537999999999</v>
      </c>
      <c r="ABU438">
        <v>2.0499537999999999</v>
      </c>
      <c r="ABV438">
        <v>0.11323569</v>
      </c>
      <c r="ABW438" s="1">
        <v>0.14354938</v>
      </c>
      <c r="ABX438">
        <v>0.18720543000000001</v>
      </c>
      <c r="ABY438">
        <v>0.42104883999999998</v>
      </c>
      <c r="ABZ438">
        <v>0.23853689</v>
      </c>
      <c r="ACA438">
        <v>0.28899869</v>
      </c>
      <c r="ACB438">
        <v>0.24352844000000001</v>
      </c>
      <c r="ACC438">
        <v>0.39239960000000002</v>
      </c>
      <c r="ACD438">
        <v>0.47569818000000003</v>
      </c>
      <c r="ACE438">
        <v>0.29737015</v>
      </c>
      <c r="ACF438">
        <v>0.62824895000000003</v>
      </c>
      <c r="ACG438">
        <v>0.50735998000000004</v>
      </c>
      <c r="ACH438">
        <v>0.30778527999999999</v>
      </c>
      <c r="ACI438">
        <v>0.30297827999999999</v>
      </c>
      <c r="ACJ438">
        <v>0.67364341999999999</v>
      </c>
      <c r="ACK438">
        <v>0.17453128000000001</v>
      </c>
      <c r="ACL438">
        <v>0.21965676000000001</v>
      </c>
      <c r="ACM438">
        <v>0.74328530999999998</v>
      </c>
      <c r="ACN438">
        <v>4.3319485000000002</v>
      </c>
      <c r="ACO438">
        <v>2.0579584999999998</v>
      </c>
      <c r="ACP438">
        <v>0.33568464999999997</v>
      </c>
      <c r="ACQ438">
        <v>0.40308808000000002</v>
      </c>
      <c r="ACR438">
        <v>2.2383050999999998</v>
      </c>
      <c r="ACS438">
        <v>10.401195</v>
      </c>
      <c r="ACT438">
        <v>9.9866848000000008</v>
      </c>
      <c r="ACU438">
        <v>4.6104096999999999</v>
      </c>
      <c r="ACV438">
        <v>4.5275254</v>
      </c>
      <c r="ACW438">
        <v>4.7554121</v>
      </c>
      <c r="ACX438" s="1">
        <v>4.6725276999999998</v>
      </c>
      <c r="ACY438">
        <v>72956.021999999997</v>
      </c>
      <c r="ACZ438">
        <v>6.6727258000000003</v>
      </c>
      <c r="ADA438">
        <v>50832.85</v>
      </c>
      <c r="ADB438" s="1">
        <v>0.19080543999999999</v>
      </c>
      <c r="ADC438">
        <v>4.3274923000000003</v>
      </c>
      <c r="ADD438">
        <v>0.89155340000000005</v>
      </c>
      <c r="ADE438">
        <v>0.34487455</v>
      </c>
      <c r="ADF438">
        <v>5.0940086999999998</v>
      </c>
      <c r="ADG438">
        <v>0.70269051000000005</v>
      </c>
      <c r="ADH438">
        <v>1.8496305</v>
      </c>
      <c r="ADI438">
        <v>1.8836657999999999</v>
      </c>
      <c r="ADJ438" s="1">
        <v>1.7473304999999999</v>
      </c>
      <c r="ADK438">
        <v>1.7670349999999999</v>
      </c>
    </row>
    <row r="439" spans="2:791">
      <c r="B439" t="s">
        <v>490</v>
      </c>
      <c r="C439" t="s">
        <v>51</v>
      </c>
      <c r="D439" s="1">
        <v>3.1846166</v>
      </c>
      <c r="E439" s="1">
        <v>3.1853991000000001</v>
      </c>
      <c r="F439">
        <v>12.869508</v>
      </c>
      <c r="G439">
        <v>12.498101</v>
      </c>
      <c r="H439">
        <v>0</v>
      </c>
      <c r="I439" s="1">
        <v>3.0571285000000001</v>
      </c>
      <c r="J439" s="1">
        <v>0.10141248</v>
      </c>
      <c r="K439" s="1">
        <v>2.6075662999999999E-2</v>
      </c>
      <c r="L439">
        <v>0</v>
      </c>
      <c r="M439" s="1">
        <v>3.0571285000000001</v>
      </c>
      <c r="N439" s="1">
        <v>0.10141248</v>
      </c>
      <c r="O439" s="1">
        <v>2.6858173999999999E-2</v>
      </c>
      <c r="P439">
        <v>0</v>
      </c>
      <c r="Q439">
        <v>12.395606000000001</v>
      </c>
      <c r="R439" s="1">
        <v>0.35669965999999997</v>
      </c>
      <c r="S439" s="1">
        <v>0.11720214</v>
      </c>
      <c r="T439" s="1">
        <v>0</v>
      </c>
      <c r="U439">
        <v>12.034597</v>
      </c>
      <c r="V439" s="1">
        <v>0.34630191999999999</v>
      </c>
      <c r="W439">
        <v>0.11720214</v>
      </c>
      <c r="X439">
        <v>0</v>
      </c>
      <c r="Y439" s="1">
        <v>42.632097999999999</v>
      </c>
      <c r="Z439">
        <v>0.60447088999999998</v>
      </c>
      <c r="AA439">
        <v>1.2291265</v>
      </c>
      <c r="AB439">
        <v>2.8874678</v>
      </c>
      <c r="AC439">
        <v>0</v>
      </c>
      <c r="AD439" s="1">
        <v>5.6062702</v>
      </c>
      <c r="AE439">
        <v>0.18729971000000001</v>
      </c>
      <c r="AF439">
        <v>6.9803926000000002E-2</v>
      </c>
      <c r="AG439">
        <v>0.72652570999999999</v>
      </c>
      <c r="AH439">
        <v>0</v>
      </c>
      <c r="AI439" s="1">
        <v>5.5461326</v>
      </c>
      <c r="AJ439">
        <v>0.18729971000000001</v>
      </c>
      <c r="AK439">
        <v>6.9803926000000002E-2</v>
      </c>
      <c r="AL439">
        <v>0.72652570999999999</v>
      </c>
      <c r="AM439">
        <v>0</v>
      </c>
      <c r="AN439" s="1">
        <v>5.5499837999999997</v>
      </c>
      <c r="AO439">
        <v>0.18729971000000001</v>
      </c>
      <c r="AP439">
        <v>6.9803926000000002E-2</v>
      </c>
      <c r="AQ439">
        <v>0.72652570999999999</v>
      </c>
      <c r="AR439">
        <v>0</v>
      </c>
      <c r="AS439" s="1">
        <v>5.4280793999999997</v>
      </c>
      <c r="AT439">
        <v>0.18729971000000001</v>
      </c>
      <c r="AU439">
        <v>6.9803926000000002E-2</v>
      </c>
      <c r="AV439">
        <v>0.72652570999999999</v>
      </c>
      <c r="AW439">
        <v>0</v>
      </c>
      <c r="AX439" s="1">
        <v>5.5351642999999999</v>
      </c>
      <c r="AY439">
        <v>0.18729934000000001</v>
      </c>
      <c r="AZ439">
        <v>6.9803787000000006E-2</v>
      </c>
      <c r="BA439">
        <v>0.72652424999999998</v>
      </c>
      <c r="BB439">
        <v>0</v>
      </c>
      <c r="BC439">
        <v>16.466723999999999</v>
      </c>
      <c r="BD439">
        <v>0.88293012000000004</v>
      </c>
      <c r="BE439">
        <v>0.27974466999999997</v>
      </c>
      <c r="BF439">
        <v>1.6411713999999999</v>
      </c>
      <c r="BG439">
        <v>0</v>
      </c>
      <c r="BH439">
        <v>16.228248000000001</v>
      </c>
      <c r="BI439">
        <v>0.88293012000000004</v>
      </c>
      <c r="BJ439">
        <v>0.27974466999999997</v>
      </c>
      <c r="BK439">
        <v>1.6411713999999999</v>
      </c>
      <c r="BL439">
        <v>0</v>
      </c>
      <c r="BM439" s="1">
        <v>16.189736</v>
      </c>
      <c r="BN439" s="1">
        <v>0.88293012000000004</v>
      </c>
      <c r="BO439">
        <v>0.27974466999999997</v>
      </c>
      <c r="BP439">
        <v>1.6411713999999999</v>
      </c>
      <c r="BQ439">
        <v>0</v>
      </c>
      <c r="BR439" s="1">
        <v>16.234172999999998</v>
      </c>
      <c r="BS439" s="1">
        <v>0.88293012000000004</v>
      </c>
      <c r="BT439">
        <v>0.27974466999999997</v>
      </c>
      <c r="BU439">
        <v>1.6411713999999999</v>
      </c>
      <c r="BV439">
        <v>0</v>
      </c>
      <c r="BW439" s="1">
        <v>16.249271</v>
      </c>
      <c r="BX439" s="1">
        <v>0.88293012999999998</v>
      </c>
      <c r="BY439">
        <v>0.27974466999999997</v>
      </c>
      <c r="BZ439">
        <v>1.6411713999999999</v>
      </c>
      <c r="CA439">
        <v>0</v>
      </c>
      <c r="CB439" s="1">
        <v>3.4682770000000001</v>
      </c>
      <c r="CC439" s="1">
        <v>0.13817599</v>
      </c>
      <c r="CD439">
        <v>4.9799009999999998E-2</v>
      </c>
      <c r="CE439">
        <v>0.65259946999999996</v>
      </c>
      <c r="CF439">
        <v>0</v>
      </c>
      <c r="CG439" s="1">
        <v>3.3560004999999999</v>
      </c>
      <c r="CH439" s="1">
        <v>0.13817599</v>
      </c>
      <c r="CI439">
        <v>4.9799009999999998E-2</v>
      </c>
      <c r="CJ439">
        <v>0.65259946999999996</v>
      </c>
      <c r="CK439">
        <v>0</v>
      </c>
      <c r="CL439" s="1">
        <v>3.3524455999999998</v>
      </c>
      <c r="CM439" s="1">
        <v>0.13817599</v>
      </c>
      <c r="CN439">
        <v>4.9799009999999998E-2</v>
      </c>
      <c r="CO439">
        <v>0.65259946999999996</v>
      </c>
      <c r="CP439">
        <v>0</v>
      </c>
      <c r="CQ439" s="1">
        <v>3.3705164999999999</v>
      </c>
      <c r="CR439" s="1">
        <v>0.13817599</v>
      </c>
      <c r="CS439">
        <v>4.9799009999999998E-2</v>
      </c>
      <c r="CT439">
        <v>0.65259946999999996</v>
      </c>
      <c r="CU439">
        <v>0</v>
      </c>
      <c r="CV439" s="1">
        <v>3.3627514999999999</v>
      </c>
      <c r="CW439" s="1">
        <v>0.13817668</v>
      </c>
      <c r="CX439">
        <v>4.9799258999999998E-2</v>
      </c>
      <c r="CY439">
        <v>0.65260273999999996</v>
      </c>
      <c r="CZ439">
        <v>0</v>
      </c>
      <c r="DA439" s="1">
        <v>2.7095959999999999</v>
      </c>
      <c r="DB439" s="1">
        <v>0.12582245</v>
      </c>
      <c r="DC439">
        <v>4.5345662000000002E-2</v>
      </c>
      <c r="DD439">
        <v>0.61742664000000003</v>
      </c>
      <c r="DE439">
        <v>0</v>
      </c>
      <c r="DF439" s="1">
        <v>2.6205747000000001</v>
      </c>
      <c r="DG439" s="1">
        <v>0.12582245</v>
      </c>
      <c r="DH439">
        <v>4.5345662000000002E-2</v>
      </c>
      <c r="DI439">
        <v>0.61742664000000003</v>
      </c>
      <c r="DJ439">
        <v>0</v>
      </c>
      <c r="DK439" s="1">
        <v>2.6097617999999998</v>
      </c>
      <c r="DL439" s="1">
        <v>0.12582245</v>
      </c>
      <c r="DM439">
        <v>4.5345662000000002E-2</v>
      </c>
      <c r="DN439">
        <v>0.61742664000000003</v>
      </c>
      <c r="DO439">
        <v>0</v>
      </c>
      <c r="DP439" s="1">
        <v>2.6504953000000002</v>
      </c>
      <c r="DQ439" s="1">
        <v>0.12582245</v>
      </c>
      <c r="DR439">
        <v>4.5345662000000002E-2</v>
      </c>
      <c r="DS439">
        <v>0.61742664000000003</v>
      </c>
      <c r="DT439">
        <v>0</v>
      </c>
      <c r="DU439" s="1">
        <v>2.6196860000000002</v>
      </c>
      <c r="DV439" s="1">
        <v>0.11732397999999999</v>
      </c>
      <c r="DW439">
        <v>4.2282106E-2</v>
      </c>
      <c r="DX439">
        <v>0.59328340999999996</v>
      </c>
      <c r="DY439">
        <v>0</v>
      </c>
      <c r="DZ439" s="1">
        <v>2.5715463000000001</v>
      </c>
      <c r="EA439" s="1">
        <v>8.6717346000000001E-2</v>
      </c>
      <c r="EB439">
        <v>3.1253172000000003E-2</v>
      </c>
      <c r="EC439">
        <v>0.59328340999999996</v>
      </c>
      <c r="ED439">
        <v>0</v>
      </c>
      <c r="EE439" s="1">
        <v>2.5875435000000002</v>
      </c>
      <c r="EF439" s="1">
        <v>8.6717346000000001E-2</v>
      </c>
      <c r="EG439">
        <v>3.1253172000000003E-2</v>
      </c>
      <c r="EH439">
        <v>0.59328340999999996</v>
      </c>
      <c r="EI439">
        <v>0</v>
      </c>
      <c r="EJ439" s="1">
        <v>2.6656038</v>
      </c>
      <c r="EK439" s="1">
        <v>8.6717346000000001E-2</v>
      </c>
      <c r="EL439">
        <v>3.1253172000000003E-2</v>
      </c>
      <c r="EM439">
        <v>0.59328340999999996</v>
      </c>
      <c r="EN439">
        <v>0</v>
      </c>
      <c r="EO439">
        <v>7.1209658999999998</v>
      </c>
      <c r="EP439">
        <v>0.26440939000000002</v>
      </c>
      <c r="EQ439">
        <v>8.3774600000000005E-2</v>
      </c>
      <c r="ER439">
        <v>0.87744467000000004</v>
      </c>
      <c r="ES439">
        <v>0</v>
      </c>
      <c r="ET439">
        <v>7.0109111999999998</v>
      </c>
      <c r="EU439">
        <v>0.26440939000000002</v>
      </c>
      <c r="EV439">
        <v>8.3774600000000005E-2</v>
      </c>
      <c r="EW439">
        <v>0.87744467000000004</v>
      </c>
      <c r="EX439">
        <v>0</v>
      </c>
      <c r="EY439" s="1">
        <v>7.0064675999999997</v>
      </c>
      <c r="EZ439">
        <v>0.26440939000000002</v>
      </c>
      <c r="FA439">
        <v>8.3774600000000005E-2</v>
      </c>
      <c r="FB439">
        <v>0.87744467000000004</v>
      </c>
      <c r="FC439">
        <v>0</v>
      </c>
      <c r="FD439">
        <v>6.9925440999999999</v>
      </c>
      <c r="FE439">
        <v>0.26440939000000002</v>
      </c>
      <c r="FF439">
        <v>8.3774600000000005E-2</v>
      </c>
      <c r="FG439">
        <v>0.87744467000000004</v>
      </c>
      <c r="FH439">
        <v>0</v>
      </c>
      <c r="FI439" s="1">
        <v>7.0293437000000001</v>
      </c>
      <c r="FJ439" s="1">
        <v>0.26441124999999999</v>
      </c>
      <c r="FK439">
        <v>8.3775187000000001E-2</v>
      </c>
      <c r="FL439">
        <v>0.87745081000000003</v>
      </c>
      <c r="FM439">
        <v>0</v>
      </c>
      <c r="FN439" s="1">
        <v>4.2254527</v>
      </c>
      <c r="FO439" s="1">
        <v>0.16028317</v>
      </c>
      <c r="FP439">
        <v>5.8051835000000003E-2</v>
      </c>
      <c r="FQ439">
        <v>0.68661315000000001</v>
      </c>
      <c r="FR439">
        <v>0</v>
      </c>
      <c r="FS439">
        <v>1.3410583</v>
      </c>
      <c r="FT439" s="1">
        <v>0.18612909</v>
      </c>
      <c r="FU439">
        <v>6.9351624000000001E-2</v>
      </c>
      <c r="FV439">
        <v>1.1151721000000001</v>
      </c>
      <c r="FW439">
        <v>0</v>
      </c>
      <c r="FX439" s="1">
        <v>1.3887969</v>
      </c>
      <c r="FY439" s="1">
        <v>1.9692027000000001E-2</v>
      </c>
      <c r="FZ439">
        <v>4.0040684E-2</v>
      </c>
      <c r="GA439">
        <v>0.10525241</v>
      </c>
      <c r="GB439">
        <v>0</v>
      </c>
      <c r="GC439">
        <v>5.9655133999999999</v>
      </c>
      <c r="GD439" s="1">
        <v>2.3085884000000001E-2</v>
      </c>
      <c r="GE439">
        <v>9.9794008000000003E-2</v>
      </c>
      <c r="GF439">
        <v>0.10910019</v>
      </c>
      <c r="GG439">
        <v>0</v>
      </c>
      <c r="GH439">
        <v>6.2148256000000002</v>
      </c>
      <c r="GI439" s="1">
        <v>2.3085884000000001E-2</v>
      </c>
      <c r="GJ439">
        <v>9.9794008000000003E-2</v>
      </c>
      <c r="GK439">
        <v>0.10910019</v>
      </c>
      <c r="GL439">
        <v>0</v>
      </c>
      <c r="GM439">
        <v>6.0035901999999997</v>
      </c>
      <c r="GN439" s="1">
        <v>2.3085884000000001E-2</v>
      </c>
      <c r="GO439">
        <v>9.9794008000000003E-2</v>
      </c>
      <c r="GP439">
        <v>0.10910019</v>
      </c>
      <c r="GQ439">
        <v>0</v>
      </c>
      <c r="GR439" s="1">
        <v>5.9372579999999999</v>
      </c>
      <c r="GS439" s="1">
        <v>2.3085884000000001E-2</v>
      </c>
      <c r="GT439">
        <v>9.9794008000000003E-2</v>
      </c>
      <c r="GU439">
        <v>0.10910019</v>
      </c>
      <c r="GV439">
        <v>0</v>
      </c>
      <c r="GW439" s="1">
        <v>6.0253037000000003</v>
      </c>
      <c r="GX439" s="1">
        <v>2.3085884000000001E-2</v>
      </c>
      <c r="GY439">
        <v>9.9794007000000004E-2</v>
      </c>
      <c r="GZ439">
        <v>0.10910019</v>
      </c>
      <c r="HA439">
        <v>0</v>
      </c>
      <c r="HB439" s="1">
        <v>6.2312953999999996</v>
      </c>
      <c r="HC439" s="1">
        <v>2.3085884000000001E-2</v>
      </c>
      <c r="HD439">
        <v>9.9794008000000003E-2</v>
      </c>
      <c r="HE439">
        <v>0.10910019</v>
      </c>
      <c r="HF439">
        <v>0</v>
      </c>
      <c r="HG439" s="1">
        <v>5.5014903999999998</v>
      </c>
      <c r="HH439" s="1">
        <v>1.8888214E-2</v>
      </c>
      <c r="HI439">
        <v>8.1649642999999994E-2</v>
      </c>
      <c r="HJ439">
        <v>9.8552785000000004E-2</v>
      </c>
      <c r="HK439">
        <v>0</v>
      </c>
      <c r="HL439" s="1">
        <v>4.8269874000000002</v>
      </c>
      <c r="HM439" s="1">
        <v>1.8888214E-2</v>
      </c>
      <c r="HN439">
        <v>8.1649642999999994E-2</v>
      </c>
      <c r="HO439">
        <v>9.8552785000000004E-2</v>
      </c>
      <c r="HP439">
        <v>0</v>
      </c>
      <c r="HQ439" s="1">
        <v>5.6204048000000002</v>
      </c>
      <c r="HR439" s="1">
        <v>1.8888214E-2</v>
      </c>
      <c r="HS439">
        <v>8.1649642999999994E-2</v>
      </c>
      <c r="HT439" s="1">
        <v>9.8552785000000004E-2</v>
      </c>
      <c r="HU439">
        <v>0</v>
      </c>
      <c r="HV439" s="1">
        <v>5.5566412999999999</v>
      </c>
      <c r="HW439" s="1">
        <v>1.8888214E-2</v>
      </c>
      <c r="HX439">
        <v>8.1649642999999994E-2</v>
      </c>
      <c r="HY439">
        <v>9.8552785000000004E-2</v>
      </c>
      <c r="HZ439">
        <v>0</v>
      </c>
      <c r="IA439" s="1">
        <v>5.5158839000000004</v>
      </c>
      <c r="IB439" s="1">
        <v>1.8888233000000001E-2</v>
      </c>
      <c r="IC439">
        <v>8.1649724000000007E-2</v>
      </c>
      <c r="ID439">
        <v>9.8552885000000007E-2</v>
      </c>
      <c r="IE439">
        <v>0</v>
      </c>
      <c r="IF439" s="1">
        <v>5.8391951999999998</v>
      </c>
      <c r="IG439" s="1">
        <v>1.8888214E-2</v>
      </c>
      <c r="IH439">
        <v>8.1649642999999994E-2</v>
      </c>
      <c r="II439">
        <v>9.8552785000000004E-2</v>
      </c>
      <c r="IJ439" s="1">
        <v>0</v>
      </c>
      <c r="IK439" s="1">
        <v>5.8393690999999999</v>
      </c>
      <c r="IL439" s="1">
        <v>2.1553974E-2</v>
      </c>
      <c r="IM439">
        <v>9.3172348000000002E-2</v>
      </c>
      <c r="IN439">
        <v>0.10525064000000001</v>
      </c>
      <c r="IO439">
        <v>0</v>
      </c>
      <c r="IP439">
        <v>43.834719</v>
      </c>
      <c r="IQ439" s="1">
        <v>0.21227894</v>
      </c>
      <c r="IR439">
        <v>8.7405473999999997E-2</v>
      </c>
      <c r="IS439">
        <v>0.37447093999999997</v>
      </c>
      <c r="IT439">
        <v>0</v>
      </c>
      <c r="IU439">
        <v>7.3076135000000004</v>
      </c>
      <c r="IV439" s="1">
        <v>0.12156783</v>
      </c>
      <c r="IW439">
        <v>0.37286451999999998</v>
      </c>
      <c r="IX439">
        <v>0.51595338000000002</v>
      </c>
      <c r="IY439" s="1">
        <v>1.6895838999999999E-4</v>
      </c>
      <c r="IZ439">
        <v>4.9927815999999998</v>
      </c>
      <c r="JA439" s="1">
        <v>5.4520264999999998E-2</v>
      </c>
      <c r="JB439">
        <v>0.10749528</v>
      </c>
      <c r="JC439">
        <v>0.26425088000000002</v>
      </c>
      <c r="JD439">
        <v>0</v>
      </c>
      <c r="JE439">
        <v>8.4773674000000003</v>
      </c>
      <c r="JF439" s="1">
        <v>0.11482708</v>
      </c>
      <c r="JG439">
        <v>0.34707263999999999</v>
      </c>
      <c r="JH439">
        <v>0.49054374000000001</v>
      </c>
      <c r="JI439">
        <v>0</v>
      </c>
      <c r="JJ439" s="1">
        <v>6.8241294000000003</v>
      </c>
      <c r="JK439" s="1">
        <v>0.1119318</v>
      </c>
      <c r="JL439">
        <v>0.34334242999999998</v>
      </c>
      <c r="JM439">
        <v>0.47963074999999999</v>
      </c>
      <c r="JN439">
        <v>0</v>
      </c>
      <c r="JO439">
        <v>6.8645667000000001</v>
      </c>
      <c r="JP439" s="1">
        <v>0.1119318</v>
      </c>
      <c r="JQ439">
        <v>0.34334242999999998</v>
      </c>
      <c r="JR439">
        <v>0.47963074999999999</v>
      </c>
      <c r="JS439">
        <v>0</v>
      </c>
      <c r="JT439">
        <v>6.3547307000000002</v>
      </c>
      <c r="JU439" s="1">
        <v>0.1119318</v>
      </c>
      <c r="JV439">
        <v>0.34334242999999998</v>
      </c>
      <c r="JW439">
        <v>0.47963074999999999</v>
      </c>
      <c r="JX439">
        <v>0</v>
      </c>
      <c r="JY439" s="1">
        <v>6.0257516999999998</v>
      </c>
      <c r="JZ439" s="1">
        <v>0.1119318</v>
      </c>
      <c r="KA439">
        <v>0.34334242999999998</v>
      </c>
      <c r="KB439">
        <v>0.47963074999999999</v>
      </c>
      <c r="KC439">
        <v>0</v>
      </c>
      <c r="KD439">
        <v>9.8757871999999995</v>
      </c>
      <c r="KE439" s="1">
        <v>0.1119318</v>
      </c>
      <c r="KF439">
        <v>0.33478274000000002</v>
      </c>
      <c r="KG439">
        <v>0.47963074999999999</v>
      </c>
      <c r="KH439" s="1">
        <v>0</v>
      </c>
      <c r="KI439">
        <v>9.2410230999999996</v>
      </c>
      <c r="KJ439" s="1">
        <v>0.1119318</v>
      </c>
      <c r="KK439">
        <v>0.33478274000000002</v>
      </c>
      <c r="KL439">
        <v>0.47963074999999999</v>
      </c>
      <c r="KM439" s="1">
        <v>0</v>
      </c>
      <c r="KN439" s="1">
        <v>8.3277847999999999</v>
      </c>
      <c r="KO439" s="1">
        <v>0.1119318</v>
      </c>
      <c r="KP439">
        <v>0.33478274000000002</v>
      </c>
      <c r="KQ439">
        <v>0.47963074999999999</v>
      </c>
      <c r="KR439" s="1">
        <v>0</v>
      </c>
      <c r="KS439">
        <v>7.8553002999999997</v>
      </c>
      <c r="KT439" s="1">
        <v>0.1119318</v>
      </c>
      <c r="KU439">
        <v>0.33478274000000002</v>
      </c>
      <c r="KV439">
        <v>0.47963074999999999</v>
      </c>
      <c r="KW439" s="1">
        <v>1.6895838999999999E-4</v>
      </c>
      <c r="KX439">
        <v>0.17742648</v>
      </c>
      <c r="KY439" s="1">
        <v>5.4520264999999998E-2</v>
      </c>
      <c r="KZ439">
        <v>0.10749528</v>
      </c>
      <c r="LA439">
        <v>0.26425088000000002</v>
      </c>
      <c r="LB439" s="1">
        <v>1.6895838999999999E-4</v>
      </c>
      <c r="LC439" s="1">
        <v>3.4846928999999999E-2</v>
      </c>
      <c r="LD439" s="1">
        <v>5.4520264999999998E-2</v>
      </c>
      <c r="LE439">
        <v>0.10749528</v>
      </c>
      <c r="LF439">
        <v>0.26425088000000002</v>
      </c>
      <c r="LG439" s="1">
        <v>1.6893959E-4</v>
      </c>
      <c r="LH439" s="1">
        <v>5.4022591999999996</v>
      </c>
      <c r="LI439" s="1">
        <v>5.4520264999999998E-2</v>
      </c>
      <c r="LJ439">
        <v>0.10749528</v>
      </c>
      <c r="LK439">
        <v>0.26280777</v>
      </c>
      <c r="LL439">
        <v>0</v>
      </c>
      <c r="LM439" s="1">
        <v>9.2327876999999994</v>
      </c>
      <c r="LN439" s="1">
        <v>0.11047493</v>
      </c>
      <c r="LO439">
        <v>0.33041962000000002</v>
      </c>
      <c r="LP439">
        <v>0.47413826999999997</v>
      </c>
      <c r="LQ439">
        <v>0</v>
      </c>
      <c r="LR439" s="1">
        <v>1.3031789</v>
      </c>
      <c r="LS439">
        <v>1.8187259000000001E-2</v>
      </c>
      <c r="LT439">
        <v>1.4721465E-2</v>
      </c>
      <c r="LU439">
        <v>0.17505760000000001</v>
      </c>
      <c r="LV439">
        <v>0</v>
      </c>
      <c r="LW439" s="1">
        <v>1.7299389999999999</v>
      </c>
      <c r="LX439">
        <v>1.9132282E-2</v>
      </c>
      <c r="LY439">
        <v>1.5499394999999999E-2</v>
      </c>
      <c r="LZ439">
        <v>0.18359226000000001</v>
      </c>
      <c r="MA439">
        <v>0</v>
      </c>
      <c r="MB439" s="1">
        <v>4.6534718000000002</v>
      </c>
      <c r="MC439">
        <v>3.4057431999999999E-2</v>
      </c>
      <c r="MD439">
        <v>2.7603833000000001E-2</v>
      </c>
      <c r="ME439">
        <v>0.31186417999999999</v>
      </c>
      <c r="MF439">
        <v>47.353163000000002</v>
      </c>
      <c r="MG439">
        <v>6.5898995999999999</v>
      </c>
      <c r="MH439">
        <v>6.5297621000000001</v>
      </c>
      <c r="MI439">
        <v>6.5336132999999998</v>
      </c>
      <c r="MJ439">
        <v>6.4117088000000004</v>
      </c>
      <c r="MK439">
        <v>6.5187916000000001</v>
      </c>
      <c r="ML439">
        <v>19.270571</v>
      </c>
      <c r="MM439">
        <v>19.032094000000001</v>
      </c>
      <c r="MN439">
        <v>18.993583000000001</v>
      </c>
      <c r="MO439">
        <v>19.038018999999998</v>
      </c>
      <c r="MP439">
        <v>19.053117</v>
      </c>
      <c r="MQ439">
        <v>4.3088515000000003</v>
      </c>
      <c r="MR439">
        <v>4.1965750000000002</v>
      </c>
      <c r="MS439">
        <v>4.1930201</v>
      </c>
      <c r="MT439">
        <v>4.2110909999999997</v>
      </c>
      <c r="MU439">
        <v>4.2033300999999996</v>
      </c>
      <c r="MV439">
        <v>3.4981908000000002</v>
      </c>
      <c r="MW439">
        <v>3.4091695</v>
      </c>
      <c r="MX439">
        <v>3.3983566000000001</v>
      </c>
      <c r="MY439">
        <v>3.4390901</v>
      </c>
      <c r="MZ439">
        <v>3.3725754999999999</v>
      </c>
      <c r="NA439">
        <v>3.2828002999999999</v>
      </c>
      <c r="NB439">
        <v>3.2987974000000002</v>
      </c>
      <c r="NC439">
        <v>3.3768577</v>
      </c>
      <c r="ND439">
        <v>8.3465947000000007</v>
      </c>
      <c r="NE439">
        <v>8.2365399999999998</v>
      </c>
      <c r="NF439">
        <v>8.2320963999999996</v>
      </c>
      <c r="NG439">
        <v>8.2181729000000008</v>
      </c>
      <c r="NH439">
        <v>8.2549808999999996</v>
      </c>
      <c r="NI439">
        <v>5.1304008999999997</v>
      </c>
      <c r="NJ439">
        <v>2.7117111</v>
      </c>
      <c r="NK439">
        <v>1.553782</v>
      </c>
      <c r="NL439">
        <v>6.1974935000000002</v>
      </c>
      <c r="NM439">
        <v>6.4468056999999996</v>
      </c>
      <c r="NN439">
        <v>6.2355703</v>
      </c>
      <c r="NO439">
        <v>6.1692381000000003</v>
      </c>
      <c r="NP439">
        <v>6.2572837999999997</v>
      </c>
      <c r="NQ439">
        <v>6.4632753999999997</v>
      </c>
      <c r="NR439">
        <v>5.7005809999999997</v>
      </c>
      <c r="NS439">
        <v>5.0260781000000003</v>
      </c>
      <c r="NT439">
        <v>5.8194954000000001</v>
      </c>
      <c r="NU439">
        <v>5.7557318999999998</v>
      </c>
      <c r="NV439">
        <v>5.7149747</v>
      </c>
      <c r="NW439">
        <v>6.0382857999999997</v>
      </c>
      <c r="NX439">
        <v>6.0593461</v>
      </c>
      <c r="NY439">
        <v>44.508873999999999</v>
      </c>
      <c r="NZ439">
        <v>8.3179993000000003</v>
      </c>
      <c r="OA439">
        <v>5.4192169000000003</v>
      </c>
      <c r="OB439">
        <v>9.4298108000000003</v>
      </c>
      <c r="OC439">
        <v>7.7590344</v>
      </c>
      <c r="OD439">
        <v>7.7994718000000001</v>
      </c>
      <c r="OE439">
        <v>7.2896358000000001</v>
      </c>
      <c r="OF439">
        <v>6.9606567000000004</v>
      </c>
      <c r="OG439">
        <v>10.802133</v>
      </c>
      <c r="OH439">
        <v>10.167368</v>
      </c>
      <c r="OI439">
        <v>9.2541300999999994</v>
      </c>
      <c r="OJ439">
        <v>8.7816455999999992</v>
      </c>
      <c r="OK439">
        <v>0.60386187000000002</v>
      </c>
      <c r="OL439">
        <v>0.46128230999999997</v>
      </c>
      <c r="OM439">
        <v>5.8272515</v>
      </c>
      <c r="ON439">
        <v>10.147821</v>
      </c>
      <c r="OO439">
        <v>1.5111452000000001</v>
      </c>
      <c r="OP439">
        <v>1.9481630000000001</v>
      </c>
      <c r="OQ439">
        <v>5.0269973999999999</v>
      </c>
      <c r="OU439" t="s">
        <v>490</v>
      </c>
      <c r="OV439" t="s">
        <v>51</v>
      </c>
      <c r="OW439">
        <v>0</v>
      </c>
      <c r="OX439">
        <v>24.459928999999999</v>
      </c>
      <c r="OY439">
        <v>0.25154795000000002</v>
      </c>
      <c r="OZ439">
        <v>0.50504727000000005</v>
      </c>
      <c r="PA439">
        <v>0.89819914000000001</v>
      </c>
      <c r="PB439">
        <v>8.0724312000000006E-2</v>
      </c>
      <c r="PC439" s="1">
        <v>5.1908925000000002E-2</v>
      </c>
      <c r="PD439">
        <v>0.57446259</v>
      </c>
      <c r="PE439" s="1">
        <v>4.4802020999999997E-2</v>
      </c>
      <c r="PF439" s="1">
        <v>4.2638260999999997E-2</v>
      </c>
      <c r="PG439">
        <v>0.11859253</v>
      </c>
      <c r="PH439" s="1">
        <v>9.9713033000000006E-2</v>
      </c>
      <c r="PI439">
        <v>0.14876890000000001</v>
      </c>
      <c r="PJ439">
        <v>33.001640999999999</v>
      </c>
      <c r="PK439">
        <v>1.1613849000000001</v>
      </c>
      <c r="PL439">
        <v>0.43889361999999998</v>
      </c>
      <c r="PM439">
        <v>0.54262284000000005</v>
      </c>
      <c r="PN439">
        <v>86.041837999999998</v>
      </c>
      <c r="PO439">
        <v>0</v>
      </c>
      <c r="PP439" s="1">
        <v>1.1807885</v>
      </c>
      <c r="PQ439" s="1">
        <v>1.9489647000000001E-3</v>
      </c>
      <c r="PR439" s="1">
        <v>6.4371224000000001E-3</v>
      </c>
      <c r="PS439" s="1">
        <v>2.2719527E-2</v>
      </c>
      <c r="PT439" s="1">
        <v>0.55170136000000003</v>
      </c>
      <c r="PU439" s="1">
        <v>4.7508439000000001E-5</v>
      </c>
      <c r="PV439" s="1">
        <v>3.6400883999999998E-4</v>
      </c>
      <c r="PW439" s="1">
        <v>2.5430811E-3</v>
      </c>
      <c r="PX439" s="1">
        <v>5.1457465000000003E-3</v>
      </c>
      <c r="PY439" s="1">
        <v>0</v>
      </c>
      <c r="PZ439" s="1">
        <v>7.6557444000000001E-3</v>
      </c>
      <c r="QA439" s="1">
        <v>1.0572127000000001E-2</v>
      </c>
      <c r="QB439" s="1">
        <v>9.5031143000000005E-3</v>
      </c>
      <c r="QC439" s="1">
        <v>6.9231446000000002E-2</v>
      </c>
      <c r="QD439" s="1">
        <v>0</v>
      </c>
      <c r="QE439" s="1">
        <v>0.30968728000000001</v>
      </c>
      <c r="QF439" s="1">
        <v>1.4953930000000001E-2</v>
      </c>
      <c r="QG439" s="1">
        <v>1.1718531000000001E-2</v>
      </c>
      <c r="QH439" s="1">
        <v>7.1390858000000001E-2</v>
      </c>
      <c r="QI439" s="1">
        <v>0</v>
      </c>
      <c r="QJ439" s="1">
        <v>0.44352066000000001</v>
      </c>
      <c r="QK439" s="1">
        <v>1.1662538E-2</v>
      </c>
      <c r="QL439" s="1">
        <v>9.1393358000000004E-3</v>
      </c>
      <c r="QM439" s="1">
        <v>5.5677070000000002E-2</v>
      </c>
      <c r="QN439" s="1">
        <v>0</v>
      </c>
      <c r="QO439" s="1">
        <v>0.24332570000000001</v>
      </c>
      <c r="QP439" s="1">
        <v>9.8476620000000001E-3</v>
      </c>
      <c r="QQ439" s="1">
        <v>7.7168912000000001E-3</v>
      </c>
      <c r="QR439" s="1">
        <v>4.7012722E-2</v>
      </c>
      <c r="QS439" s="1">
        <v>0</v>
      </c>
      <c r="QT439" s="1">
        <v>0.51747787999999995</v>
      </c>
      <c r="QU439" s="1">
        <v>8.9453685999999998E-3</v>
      </c>
      <c r="QV439" s="1">
        <v>7.0100164999999997E-3</v>
      </c>
      <c r="QW439" s="1">
        <v>5.3749862000000002E-2</v>
      </c>
      <c r="QX439" s="1">
        <v>1.5489368E-2</v>
      </c>
      <c r="QY439" s="1">
        <v>5.1930616999999998E-2</v>
      </c>
      <c r="QZ439" s="1">
        <v>2.7404299E-2</v>
      </c>
      <c r="RA439" s="1">
        <v>1.0474747999999999E-3</v>
      </c>
      <c r="RB439" s="1">
        <v>3.4858790999999999E-3</v>
      </c>
      <c r="RC439" s="1">
        <v>2.9489807999999999E-2</v>
      </c>
      <c r="RD439" s="1">
        <v>6.1789531000000002E-2</v>
      </c>
      <c r="RE439" s="1">
        <v>3.6025538000000003E-2</v>
      </c>
      <c r="RF439" s="1">
        <v>0</v>
      </c>
      <c r="RG439" s="1">
        <v>3.1424243000000001E-3</v>
      </c>
      <c r="RH439" s="1">
        <v>0</v>
      </c>
      <c r="RI439" s="1">
        <v>0</v>
      </c>
      <c r="RJ439" s="1">
        <v>1.0457637000000001E-2</v>
      </c>
      <c r="RK439" s="1">
        <v>0.10609238</v>
      </c>
      <c r="RL439" s="1">
        <v>6.1065684000000002E-2</v>
      </c>
      <c r="RM439" s="1">
        <v>6.2115972999999998E-2</v>
      </c>
      <c r="RN439" s="1">
        <v>0</v>
      </c>
      <c r="RO439" s="1">
        <v>1.3785757999999999</v>
      </c>
      <c r="RP439" s="1">
        <v>5.5728627000000003E-2</v>
      </c>
      <c r="RQ439" s="1">
        <v>2.0428443000000001E-2</v>
      </c>
      <c r="RR439" s="1">
        <v>5.9814661999999998E-2</v>
      </c>
      <c r="RS439" s="1">
        <v>0</v>
      </c>
      <c r="RT439" s="1">
        <v>0</v>
      </c>
      <c r="RU439" s="1">
        <v>3.3822844999999999E-3</v>
      </c>
      <c r="RV439" s="1">
        <v>0</v>
      </c>
      <c r="RW439" s="1">
        <v>1.1044711E-2</v>
      </c>
      <c r="RX439" s="1">
        <v>0</v>
      </c>
      <c r="RY439" s="1">
        <v>3.8466532999999997E-2</v>
      </c>
      <c r="RZ439" s="1">
        <v>0</v>
      </c>
      <c r="SA439" s="1">
        <v>0.15190876</v>
      </c>
      <c r="SB439" s="1">
        <v>0</v>
      </c>
      <c r="SC439" s="1">
        <v>4.7760068000000003E-2</v>
      </c>
      <c r="SD439" s="1">
        <v>3.8216515999999999E-2</v>
      </c>
      <c r="SE439" s="1">
        <v>5.5728627000000003E-2</v>
      </c>
      <c r="SF439" s="1">
        <v>5.9814661999999998E-2</v>
      </c>
      <c r="SG439" s="1">
        <v>0</v>
      </c>
      <c r="SH439" s="1">
        <v>2.0428443000000001E-2</v>
      </c>
      <c r="SI439" s="1">
        <v>0</v>
      </c>
      <c r="SJ439" s="1">
        <v>3.6692781999999998E-3</v>
      </c>
      <c r="SK439" s="1">
        <v>0</v>
      </c>
      <c r="SL439" s="1">
        <v>0.19148973</v>
      </c>
      <c r="SM439" s="1">
        <v>6.1599471999999999E-3</v>
      </c>
      <c r="SN439" s="1">
        <v>4.7828699999999998E-3</v>
      </c>
      <c r="SO439" s="1">
        <v>5.4698903E-2</v>
      </c>
      <c r="SP439" s="1">
        <v>0</v>
      </c>
      <c r="SQ439" s="1">
        <v>0.23653604</v>
      </c>
      <c r="SR439" s="1">
        <v>6.1726104000000004E-3</v>
      </c>
      <c r="SS439" s="1">
        <v>4.7927192E-3</v>
      </c>
      <c r="ST439" s="1">
        <v>5.5142273999999998E-2</v>
      </c>
      <c r="SU439" s="1">
        <v>0</v>
      </c>
      <c r="SV439" s="1">
        <v>0.11264612</v>
      </c>
      <c r="SW439" s="1">
        <v>5.7819222999999998E-3</v>
      </c>
      <c r="SX439" s="1">
        <v>4.4894035999999997E-3</v>
      </c>
      <c r="SY439" s="1">
        <v>5.1568605000000003E-2</v>
      </c>
      <c r="SZ439" s="1">
        <v>0</v>
      </c>
      <c r="TA439" s="1">
        <v>0.29198090999999998</v>
      </c>
      <c r="TB439" s="1">
        <v>8.4687993999999992E-3</v>
      </c>
      <c r="TC439" s="1">
        <v>6.5756034999999999E-3</v>
      </c>
      <c r="TD439" s="1">
        <v>8.3196830999999999E-2</v>
      </c>
      <c r="TE439" s="1">
        <v>0</v>
      </c>
      <c r="TF439" s="1">
        <v>0.23173505999999999</v>
      </c>
      <c r="TG439" s="1">
        <v>6.3624906000000004E-3</v>
      </c>
      <c r="TH439" s="1">
        <v>4.9401849000000001E-3</v>
      </c>
      <c r="TI439" s="1">
        <v>5.6914141000000001E-2</v>
      </c>
      <c r="TJ439" s="1">
        <v>0</v>
      </c>
      <c r="TK439" s="1">
        <v>2.7812216000000001E-2</v>
      </c>
      <c r="TL439" s="1">
        <v>7.7916846000000001E-4</v>
      </c>
      <c r="TM439" s="1">
        <v>4.5691283000000001E-3</v>
      </c>
      <c r="TN439" s="1">
        <v>0.12266082</v>
      </c>
      <c r="TO439" s="1">
        <v>0</v>
      </c>
      <c r="TP439" s="1">
        <v>3.8737435000000001E-2</v>
      </c>
      <c r="TQ439" s="1">
        <v>7.7916846000000001E-4</v>
      </c>
      <c r="TR439" s="1">
        <v>4.5691283000000001E-3</v>
      </c>
      <c r="TS439" s="1">
        <v>0.12266082</v>
      </c>
      <c r="TT439" s="1">
        <v>0</v>
      </c>
      <c r="TU439" s="1">
        <v>0.26444593</v>
      </c>
      <c r="TV439" s="1">
        <v>7.7916846000000001E-4</v>
      </c>
      <c r="TW439" s="1">
        <v>4.5691283000000001E-3</v>
      </c>
      <c r="TX439" s="1">
        <v>0.12266082</v>
      </c>
      <c r="TY439" s="1">
        <v>0</v>
      </c>
      <c r="TZ439" s="1">
        <v>5.7871271E-3</v>
      </c>
      <c r="UA439" s="1">
        <v>1.3526486000000001E-2</v>
      </c>
      <c r="UB439" s="1">
        <v>1.0599552999999999E-2</v>
      </c>
      <c r="UC439">
        <v>6.4575239000000006E-2</v>
      </c>
      <c r="UD439" s="1">
        <v>0</v>
      </c>
      <c r="UE439" s="1">
        <v>8.1736919999999998E-3</v>
      </c>
      <c r="UF439" s="1">
        <v>2.3706967999999998E-2</v>
      </c>
      <c r="UG439" s="1">
        <v>1.8578212E-2</v>
      </c>
      <c r="UH439" s="1">
        <v>6.0768558E-2</v>
      </c>
      <c r="UI439" s="1">
        <v>0</v>
      </c>
      <c r="UJ439" s="1">
        <v>9.3177909000000003E-2</v>
      </c>
      <c r="UK439" s="1">
        <v>1.7551342000000001E-3</v>
      </c>
      <c r="UL439" s="1">
        <v>7.2584868999999996E-3</v>
      </c>
      <c r="UM439" s="1">
        <v>0.15057119999999999</v>
      </c>
      <c r="UN439" s="1">
        <v>0</v>
      </c>
      <c r="UO439" s="1">
        <v>2.9309911999999998</v>
      </c>
      <c r="UP439" s="1">
        <v>3.6325809000000001E-2</v>
      </c>
      <c r="UQ439" s="1">
        <v>7.1330863999999994E-2</v>
      </c>
      <c r="UR439" s="1">
        <v>0.17538981000000001</v>
      </c>
      <c r="US439" s="1">
        <v>0</v>
      </c>
      <c r="UT439" s="1">
        <v>2.0844748E-2</v>
      </c>
      <c r="UU439" s="1">
        <v>0</v>
      </c>
      <c r="UV439" s="1">
        <v>7.7905936000000004E-3</v>
      </c>
      <c r="UW439" s="1">
        <v>0</v>
      </c>
      <c r="UX439" s="1">
        <v>0</v>
      </c>
      <c r="UY439" s="1">
        <v>2.5926226E-2</v>
      </c>
      <c r="UZ439" s="1">
        <v>2.5517079000000002E-2</v>
      </c>
      <c r="VA439" s="1">
        <v>4.8210321E-2</v>
      </c>
      <c r="VB439">
        <v>0.1156012</v>
      </c>
      <c r="VC439" s="1">
        <v>0</v>
      </c>
      <c r="VD439" s="1">
        <v>0</v>
      </c>
      <c r="VE439" s="1">
        <v>6.9368992000000004E-2</v>
      </c>
      <c r="VF439" s="1">
        <v>0.11760872</v>
      </c>
      <c r="VG439" s="1">
        <v>0.47557952999999997</v>
      </c>
      <c r="VH439" s="1">
        <v>0.25780816000000001</v>
      </c>
      <c r="VI439" s="1">
        <v>0.13169180999999999</v>
      </c>
      <c r="VJ439" s="1">
        <v>0.30816757</v>
      </c>
      <c r="VK439" s="1">
        <v>0.44261610000000001</v>
      </c>
      <c r="VL439" s="1">
        <v>0</v>
      </c>
      <c r="VM439" s="1">
        <v>5.4777163</v>
      </c>
      <c r="VN439" s="1">
        <v>0</v>
      </c>
      <c r="VO439" s="1">
        <v>5.1668706000000002</v>
      </c>
      <c r="VP439" s="1">
        <v>0</v>
      </c>
      <c r="VQ439" s="1">
        <v>0</v>
      </c>
      <c r="VR439" s="1">
        <v>1.0955433000000001</v>
      </c>
      <c r="VS439" s="1">
        <v>1.6759596000000002E-2</v>
      </c>
      <c r="VT439" s="1">
        <v>0</v>
      </c>
      <c r="VU439" s="1">
        <v>0</v>
      </c>
      <c r="VV439" s="1">
        <v>1.0333873</v>
      </c>
      <c r="VW439" s="1">
        <v>1.6759596000000002E-2</v>
      </c>
      <c r="VX439" s="1">
        <v>0.13169180999999999</v>
      </c>
      <c r="VY439" s="1">
        <v>0.30816757</v>
      </c>
      <c r="VZ439" s="1">
        <v>0.45290149000000002</v>
      </c>
      <c r="WA439" s="1">
        <v>0</v>
      </c>
      <c r="WB439" s="1">
        <v>0</v>
      </c>
      <c r="WC439" s="1">
        <v>1.0955433000000001</v>
      </c>
      <c r="WD439" s="1">
        <v>5.5774063999999998E-2</v>
      </c>
      <c r="WE439" s="1">
        <v>0</v>
      </c>
      <c r="WF439" s="1">
        <v>0</v>
      </c>
      <c r="WG439" s="1">
        <v>1.0333873</v>
      </c>
      <c r="WH439" s="1">
        <v>5.5774063999999998E-2</v>
      </c>
      <c r="WI439" s="1">
        <v>0</v>
      </c>
      <c r="WJ439" s="1">
        <v>0</v>
      </c>
      <c r="WK439" s="1">
        <v>0</v>
      </c>
      <c r="WL439" s="1">
        <v>0</v>
      </c>
      <c r="WM439" s="1">
        <v>0</v>
      </c>
      <c r="WN439" s="1">
        <v>4.9931137000000003</v>
      </c>
      <c r="WO439" s="1">
        <v>2.0669793000000001E-3</v>
      </c>
      <c r="WP439" s="1">
        <v>4.1339556E-2</v>
      </c>
      <c r="WQ439" s="1">
        <v>0</v>
      </c>
      <c r="WR439" s="1">
        <v>0</v>
      </c>
      <c r="WS439" s="1">
        <v>1.2787026999999999E-2</v>
      </c>
      <c r="WT439" s="1">
        <v>2.4595789999999999E-3</v>
      </c>
      <c r="WU439">
        <v>6.4923389000000001E-3</v>
      </c>
      <c r="WV439" s="1">
        <v>8.2015586000000001E-2</v>
      </c>
      <c r="WW439" s="1">
        <v>0</v>
      </c>
      <c r="WX439" s="1">
        <v>3.0277161000000001</v>
      </c>
      <c r="WY439" s="1">
        <v>9.6989959000000001E-2</v>
      </c>
      <c r="WZ439" s="1">
        <v>4.7885008E-2</v>
      </c>
      <c r="XA439" s="1">
        <v>4.6711848E-2</v>
      </c>
      <c r="XB439" s="1">
        <v>0</v>
      </c>
      <c r="XC439" s="1">
        <v>4.3571015999999997E-2</v>
      </c>
      <c r="XD439" s="1">
        <v>1.8595744000000001E-2</v>
      </c>
      <c r="XE439" s="1">
        <v>1.8235616999999999E-2</v>
      </c>
      <c r="XF439" s="1">
        <v>0.39739679999999999</v>
      </c>
      <c r="XG439" s="1">
        <v>2.0765736000000002E-3</v>
      </c>
      <c r="XH439" s="1">
        <v>0.22262976000000001</v>
      </c>
      <c r="XI439" s="1">
        <v>7.2016724000000004E-5</v>
      </c>
      <c r="XJ439" s="1">
        <v>5.4954313999999998E-4</v>
      </c>
      <c r="XK439" s="1">
        <v>2.5430811E-3</v>
      </c>
      <c r="XL439" s="1">
        <v>1.9175933999999999E-3</v>
      </c>
      <c r="XM439" s="1">
        <v>0.20559214000000001</v>
      </c>
      <c r="XN439" s="1">
        <v>1.3091291E-5</v>
      </c>
      <c r="XO439" s="1">
        <v>3.0293847000000001E-4</v>
      </c>
      <c r="XP439" s="1">
        <v>1.4449209E-3</v>
      </c>
      <c r="XQ439" s="1">
        <v>0</v>
      </c>
      <c r="XR439" s="1">
        <v>4.6258985000000002E-2</v>
      </c>
      <c r="XS439" s="1">
        <v>2.8698082E-2</v>
      </c>
      <c r="XT439" s="1">
        <v>2.3247166E-2</v>
      </c>
      <c r="XU439" s="1">
        <v>0.26213089000000001</v>
      </c>
      <c r="XV439" s="1">
        <v>3.9338543999999998E-3</v>
      </c>
      <c r="XW439" s="1">
        <v>0.13845917999999999</v>
      </c>
      <c r="XX439" s="1">
        <v>3.3247140000000001E-2</v>
      </c>
      <c r="XY439" s="1">
        <v>1.3091428E-2</v>
      </c>
      <c r="XZ439" s="1">
        <v>0.13845917999999999</v>
      </c>
      <c r="YA439" s="1">
        <v>3.3247140000000001E-2</v>
      </c>
      <c r="YB439" s="1">
        <v>2.2774825000000001E-3</v>
      </c>
      <c r="YC439" s="1">
        <v>7.5792074000000003E-3</v>
      </c>
      <c r="YD439" s="1">
        <v>0.13845917999999999</v>
      </c>
      <c r="YE439" s="1">
        <v>7.7608701E-3</v>
      </c>
      <c r="YF439" s="1">
        <v>8.0187019999999998E-2</v>
      </c>
      <c r="YG439" s="1">
        <v>4.1492515000000002E-3</v>
      </c>
      <c r="YH439" s="1">
        <v>2.0746257999999999E-4</v>
      </c>
      <c r="YI439">
        <v>28.924012999999999</v>
      </c>
      <c r="YJ439" s="1">
        <v>0</v>
      </c>
      <c r="YK439" s="1">
        <v>4.2137393000000002E-2</v>
      </c>
      <c r="YL439" s="1">
        <v>1.743639E-3</v>
      </c>
      <c r="YM439" s="1">
        <v>8.7181947999999998E-5</v>
      </c>
      <c r="YN439" s="1">
        <v>5.5054045</v>
      </c>
      <c r="YO439" s="1">
        <v>0</v>
      </c>
      <c r="YP439" s="1">
        <v>1.2887699000000001E-2</v>
      </c>
      <c r="YQ439" s="1">
        <v>6.6686521000000002E-4</v>
      </c>
      <c r="YR439" s="1">
        <v>3.334326E-5</v>
      </c>
      <c r="YS439" s="1">
        <v>4.6488483</v>
      </c>
      <c r="YT439">
        <v>0</v>
      </c>
      <c r="YU439" s="1">
        <v>1.2887699000000001E-2</v>
      </c>
      <c r="YV439" s="1">
        <v>6.5410296999999997E-4</v>
      </c>
      <c r="YW439" s="1">
        <v>3.2705147999999998E-5</v>
      </c>
      <c r="YX439" s="1">
        <v>11.875591999999999</v>
      </c>
      <c r="YY439" s="1">
        <v>0</v>
      </c>
      <c r="YZ439" s="1">
        <v>1.2887699000000001E-2</v>
      </c>
      <c r="ZA439" s="1">
        <v>2.0985359000000002E-3</v>
      </c>
      <c r="ZB439" s="1">
        <v>1.0492680000000001E-4</v>
      </c>
      <c r="ZC439">
        <v>3.7015098000000002</v>
      </c>
      <c r="ZD439" s="1">
        <v>0</v>
      </c>
      <c r="ZE439" s="1">
        <v>1.2887699000000001E-2</v>
      </c>
      <c r="ZF439" s="1">
        <v>1.3592586999999999E-3</v>
      </c>
      <c r="ZG439" s="1">
        <v>6.7961222000000003E-5</v>
      </c>
      <c r="ZH439" s="1">
        <v>7.6921128000000003</v>
      </c>
      <c r="ZI439" s="1">
        <v>0</v>
      </c>
      <c r="ZJ439" s="1">
        <v>0.10896052000000001</v>
      </c>
      <c r="ZK439" s="1">
        <v>2.0297215000000001E-3</v>
      </c>
      <c r="ZL439" s="1">
        <v>1.0148608E-4</v>
      </c>
      <c r="ZM439" s="1">
        <v>7.4626596999999997</v>
      </c>
      <c r="ZN439" s="1">
        <v>0</v>
      </c>
      <c r="ZO439" s="1">
        <v>0.10896052000000001</v>
      </c>
      <c r="ZP439" s="1">
        <v>2.8946947E-3</v>
      </c>
      <c r="ZQ439" s="1">
        <v>1.4473473E-4</v>
      </c>
      <c r="ZR439" s="1">
        <v>6.7848771000000001</v>
      </c>
      <c r="ZS439" s="1">
        <v>0</v>
      </c>
      <c r="ZT439" s="1">
        <v>0.10896052000000001</v>
      </c>
      <c r="ZU439" s="1">
        <v>1.8453751E-3</v>
      </c>
      <c r="ZV439" s="1">
        <v>9.2268754999999997E-5</v>
      </c>
      <c r="ZW439" s="1">
        <v>10.642979</v>
      </c>
      <c r="ZX439" s="1">
        <v>0</v>
      </c>
      <c r="ZY439" s="1">
        <v>20.248581000000001</v>
      </c>
      <c r="ZZ439" s="1">
        <v>1.0124291000000001</v>
      </c>
      <c r="AAA439" s="1">
        <v>34084.739000000001</v>
      </c>
      <c r="AAB439" s="1">
        <v>0</v>
      </c>
      <c r="AAC439" s="1">
        <v>23.570754000000001</v>
      </c>
      <c r="AAD439" s="1">
        <v>1.1785376999999999</v>
      </c>
      <c r="AAE439" s="1">
        <v>48929.794000000002</v>
      </c>
      <c r="AAF439" s="1">
        <v>0</v>
      </c>
      <c r="AAG439">
        <v>20.248581000000001</v>
      </c>
      <c r="AAH439">
        <v>1.0124291000000001</v>
      </c>
      <c r="AAI439">
        <v>26823.385999999999</v>
      </c>
      <c r="AAJ439" s="1">
        <v>0</v>
      </c>
      <c r="AAK439" s="1">
        <v>0</v>
      </c>
      <c r="AAL439" s="1">
        <v>29.593862999999999</v>
      </c>
      <c r="AAM439" s="1">
        <v>2.2299112E-4</v>
      </c>
      <c r="AAN439" s="1">
        <v>4.4598223000000001E-3</v>
      </c>
      <c r="AAO439" s="1">
        <v>0.10424592000000001</v>
      </c>
      <c r="AAP439" s="1">
        <v>0</v>
      </c>
      <c r="AAQ439" s="1">
        <v>44.938720000000004</v>
      </c>
      <c r="AAR439" s="1">
        <v>6.1109680000000005E-4</v>
      </c>
      <c r="AAS439" s="1">
        <v>1.2221925999999999E-2</v>
      </c>
      <c r="AAT439" s="1">
        <v>0.65613193999999997</v>
      </c>
      <c r="AAU439" s="1">
        <v>4.5379928E-2</v>
      </c>
      <c r="AAV439">
        <v>1.2118941000000001</v>
      </c>
      <c r="AAW439" s="1">
        <v>0.55980169999999996</v>
      </c>
      <c r="AAX439" s="1">
        <v>45.607684999999996</v>
      </c>
      <c r="AAY439">
        <v>29.008557</v>
      </c>
      <c r="AAZ439" s="1">
        <v>29.702791999999999</v>
      </c>
      <c r="ABA439" s="1">
        <v>10.753876999999999</v>
      </c>
      <c r="ABB439" s="1">
        <v>6.8968771000000002</v>
      </c>
      <c r="ABC439">
        <v>7.5737515000000002</v>
      </c>
      <c r="ABD439">
        <v>7.7064278000000002</v>
      </c>
      <c r="ABE439" s="1">
        <v>3.7166009999999998</v>
      </c>
      <c r="ABF439" s="1">
        <v>11.889165999999999</v>
      </c>
      <c r="ABG439" s="1">
        <v>4.6624363000000004</v>
      </c>
      <c r="ABH439" s="1">
        <v>5.5493728000000004</v>
      </c>
      <c r="ABI439" s="1">
        <v>9.6962431000000002E-2</v>
      </c>
      <c r="ABJ439">
        <v>0.40775060000000002</v>
      </c>
      <c r="ABK439">
        <v>0.51999960000000001</v>
      </c>
      <c r="ABL439">
        <v>0.30790297</v>
      </c>
      <c r="ABM439" s="1">
        <v>0.58718313</v>
      </c>
      <c r="ABN439" s="1">
        <v>9.4824283999999995E-2</v>
      </c>
      <c r="ABO439">
        <v>0.12835235</v>
      </c>
      <c r="ABP439" s="1">
        <v>0.13079076000000001</v>
      </c>
      <c r="ABQ439">
        <v>0.23241646999999999</v>
      </c>
      <c r="ABR439">
        <v>0.23973168</v>
      </c>
      <c r="ABS439">
        <v>26844.647000000001</v>
      </c>
      <c r="ABT439">
        <v>1.5145476</v>
      </c>
      <c r="ABU439">
        <v>1.5145476</v>
      </c>
      <c r="ABV439" s="1">
        <v>6.9024004E-2</v>
      </c>
      <c r="ABW439" s="1">
        <v>7.7152314E-2</v>
      </c>
      <c r="ABX439">
        <v>0.10030646</v>
      </c>
      <c r="ABY439">
        <v>0.25014999999999998</v>
      </c>
      <c r="ABZ439">
        <v>0.11597688</v>
      </c>
      <c r="ACA439">
        <v>0.17418824999999999</v>
      </c>
      <c r="ACB439">
        <v>0.13964101000000001</v>
      </c>
      <c r="ACC439" s="1">
        <v>0.25713144999999998</v>
      </c>
      <c r="ACD439" s="1">
        <v>0.30264364999999999</v>
      </c>
      <c r="ACE439">
        <v>0.17448605</v>
      </c>
      <c r="ACF439">
        <v>0.39022214999999999</v>
      </c>
      <c r="ACG439">
        <v>0.29995188</v>
      </c>
      <c r="ACH439">
        <v>0.15582133000000001</v>
      </c>
      <c r="ACI439" s="1">
        <v>0.16674654999999999</v>
      </c>
      <c r="ACJ439">
        <v>0.39245503999999998</v>
      </c>
      <c r="ACK439">
        <v>9.4488405999999997E-2</v>
      </c>
      <c r="ACL439">
        <v>0.11122743</v>
      </c>
      <c r="ACM439">
        <v>0.25276273999999999</v>
      </c>
      <c r="ACN439">
        <v>3.2140376000000002</v>
      </c>
      <c r="ACO439">
        <v>0.87184116</v>
      </c>
      <c r="ACP439" s="1">
        <v>0.19711919</v>
      </c>
      <c r="ACQ439">
        <v>0.21525482000000001</v>
      </c>
      <c r="ACR439">
        <v>0.92036538999999995</v>
      </c>
      <c r="ACS439">
        <v>6.3601918</v>
      </c>
      <c r="ACT439">
        <v>6.0493461000000002</v>
      </c>
      <c r="ACU439">
        <v>2.0050637</v>
      </c>
      <c r="ACV439">
        <v>1.9429078</v>
      </c>
      <c r="ACW439">
        <v>2.0440782</v>
      </c>
      <c r="ACX439" s="1">
        <v>1.9819222000000001</v>
      </c>
      <c r="ACY439">
        <v>48954.542999999998</v>
      </c>
      <c r="ACZ439" s="1">
        <v>5.0365298000000003</v>
      </c>
      <c r="ADA439" s="1">
        <v>34106</v>
      </c>
      <c r="ADB439">
        <v>0.10375453</v>
      </c>
      <c r="ADC439">
        <v>3.2193029000000002</v>
      </c>
      <c r="ADD439" s="1">
        <v>0.47779917999999999</v>
      </c>
      <c r="ADE439" s="1">
        <v>0.22787098</v>
      </c>
      <c r="ADF439" s="1">
        <v>0.20927067999999999</v>
      </c>
      <c r="ADG439" s="1">
        <v>0.36033513</v>
      </c>
      <c r="ADH439">
        <v>0.17564018000000001</v>
      </c>
      <c r="ADI439" s="1">
        <v>0.18479775000000001</v>
      </c>
      <c r="ADJ439">
        <v>0.14849752999999999</v>
      </c>
      <c r="ADK439" s="1">
        <v>0.15379925999999999</v>
      </c>
    </row>
    <row r="440" spans="2:791">
      <c r="B440" t="s">
        <v>491</v>
      </c>
      <c r="C440" t="s">
        <v>51</v>
      </c>
      <c r="D440">
        <v>4.7633460999999997</v>
      </c>
      <c r="E440">
        <v>4.8265152999999996</v>
      </c>
      <c r="F440">
        <v>20.140671000000001</v>
      </c>
      <c r="G440">
        <v>19.829250999999999</v>
      </c>
      <c r="H440">
        <v>0</v>
      </c>
      <c r="I440">
        <v>2.4977141</v>
      </c>
      <c r="J440">
        <v>0.16064363000000001</v>
      </c>
      <c r="K440">
        <v>2.1049883999999999</v>
      </c>
      <c r="L440">
        <v>0</v>
      </c>
      <c r="M440">
        <v>2.4977141</v>
      </c>
      <c r="N440">
        <v>0.16064363000000001</v>
      </c>
      <c r="O440">
        <v>2.1681575</v>
      </c>
      <c r="P440">
        <v>0</v>
      </c>
      <c r="Q440">
        <v>10.127373</v>
      </c>
      <c r="R440">
        <v>0.56503428</v>
      </c>
      <c r="S440">
        <v>9.4482636000000007</v>
      </c>
      <c r="T440">
        <v>0</v>
      </c>
      <c r="U440">
        <v>9.8324242000000002</v>
      </c>
      <c r="V440">
        <v>0.54856362000000003</v>
      </c>
      <c r="W440">
        <v>9.4482636000000007</v>
      </c>
      <c r="X440">
        <v>0</v>
      </c>
      <c r="Y440">
        <v>35.050071000000003</v>
      </c>
      <c r="Z440">
        <v>2.3822239000000001</v>
      </c>
      <c r="AA440">
        <v>59.801938</v>
      </c>
      <c r="AB440">
        <v>8.1373666999999994</v>
      </c>
      <c r="AC440">
        <v>0</v>
      </c>
      <c r="AD440">
        <v>4.3675639000000004</v>
      </c>
      <c r="AE440">
        <v>0.47510173999999999</v>
      </c>
      <c r="AF440">
        <v>2.1941728</v>
      </c>
      <c r="AG440">
        <v>1.8779876</v>
      </c>
      <c r="AH440">
        <v>0</v>
      </c>
      <c r="AI440">
        <v>4.3207136999999998</v>
      </c>
      <c r="AJ440">
        <v>0.47510173999999999</v>
      </c>
      <c r="AK440">
        <v>2.1941728</v>
      </c>
      <c r="AL440">
        <v>1.8779876</v>
      </c>
      <c r="AM440">
        <v>0</v>
      </c>
      <c r="AN440">
        <v>4.3237139999999998</v>
      </c>
      <c r="AO440">
        <v>0.47510173999999999</v>
      </c>
      <c r="AP440">
        <v>2.1941728</v>
      </c>
      <c r="AQ440">
        <v>1.8779876</v>
      </c>
      <c r="AR440">
        <v>0</v>
      </c>
      <c r="AS440">
        <v>4.2287444000000001</v>
      </c>
      <c r="AT440">
        <v>0.47510173999999999</v>
      </c>
      <c r="AU440">
        <v>2.1941728</v>
      </c>
      <c r="AV440">
        <v>1.8779876</v>
      </c>
      <c r="AW440">
        <v>0</v>
      </c>
      <c r="AX440">
        <v>4.3121688000000002</v>
      </c>
      <c r="AY440">
        <v>0.47510079</v>
      </c>
      <c r="AZ440">
        <v>2.1941684000000001</v>
      </c>
      <c r="BA440">
        <v>1.8779838</v>
      </c>
      <c r="BB440">
        <v>0</v>
      </c>
      <c r="BC440">
        <v>12.828398999999999</v>
      </c>
      <c r="BD440">
        <v>1.9973387</v>
      </c>
      <c r="BE440">
        <v>8.4681367999999999</v>
      </c>
      <c r="BF440">
        <v>4.3569113000000002</v>
      </c>
      <c r="BG440">
        <v>0</v>
      </c>
      <c r="BH440">
        <v>12.642614</v>
      </c>
      <c r="BI440">
        <v>1.9973387</v>
      </c>
      <c r="BJ440">
        <v>8.4681367999999999</v>
      </c>
      <c r="BK440">
        <v>4.3569113000000002</v>
      </c>
      <c r="BL440">
        <v>0</v>
      </c>
      <c r="BM440">
        <v>12.612610999999999</v>
      </c>
      <c r="BN440">
        <v>1.9973387</v>
      </c>
      <c r="BO440">
        <v>8.4681367999999999</v>
      </c>
      <c r="BP440">
        <v>4.3569113000000002</v>
      </c>
      <c r="BQ440">
        <v>0</v>
      </c>
      <c r="BR440">
        <v>12.64723</v>
      </c>
      <c r="BS440">
        <v>1.9973387</v>
      </c>
      <c r="BT440">
        <v>8.4681367999999999</v>
      </c>
      <c r="BU440">
        <v>4.3569113000000002</v>
      </c>
      <c r="BV440">
        <v>0</v>
      </c>
      <c r="BW440">
        <v>12.658992</v>
      </c>
      <c r="BX440">
        <v>1.9973387</v>
      </c>
      <c r="BY440">
        <v>8.4681367999999999</v>
      </c>
      <c r="BZ440">
        <v>4.3569113000000002</v>
      </c>
      <c r="CA440">
        <v>0</v>
      </c>
      <c r="CB440">
        <v>2.7019606</v>
      </c>
      <c r="CC440">
        <v>0.30388809999999999</v>
      </c>
      <c r="CD440">
        <v>1.6286407000000001</v>
      </c>
      <c r="CE440">
        <v>1.6741805000000001</v>
      </c>
      <c r="CF440">
        <v>0</v>
      </c>
      <c r="CG440">
        <v>2.6144916999999999</v>
      </c>
      <c r="CH440">
        <v>0.30388809999999999</v>
      </c>
      <c r="CI440">
        <v>1.6286407000000001</v>
      </c>
      <c r="CJ440">
        <v>1.6741805000000001</v>
      </c>
      <c r="CK440">
        <v>0</v>
      </c>
      <c r="CL440">
        <v>2.6117222</v>
      </c>
      <c r="CM440">
        <v>0.30388809999999999</v>
      </c>
      <c r="CN440">
        <v>1.6286407000000001</v>
      </c>
      <c r="CO440">
        <v>1.6741805000000001</v>
      </c>
      <c r="CP440">
        <v>0</v>
      </c>
      <c r="CQ440">
        <v>2.6258002999999999</v>
      </c>
      <c r="CR440">
        <v>0.30388809999999999</v>
      </c>
      <c r="CS440">
        <v>1.6286407000000001</v>
      </c>
      <c r="CT440">
        <v>1.6741805000000001</v>
      </c>
      <c r="CU440">
        <v>0</v>
      </c>
      <c r="CV440">
        <v>2.6197509999999999</v>
      </c>
      <c r="CW440">
        <v>0.30388962000000003</v>
      </c>
      <c r="CX440">
        <v>1.6286489</v>
      </c>
      <c r="CY440">
        <v>1.6741889000000001</v>
      </c>
      <c r="CZ440">
        <v>0</v>
      </c>
      <c r="DA440">
        <v>2.1109103999999999</v>
      </c>
      <c r="DB440">
        <v>0.27671917000000001</v>
      </c>
      <c r="DC440">
        <v>1.4830128</v>
      </c>
      <c r="DD440">
        <v>1.5812458</v>
      </c>
      <c r="DE440">
        <v>0</v>
      </c>
      <c r="DF440">
        <v>2.0415583000000002</v>
      </c>
      <c r="DG440">
        <v>0.27671917000000001</v>
      </c>
      <c r="DH440">
        <v>1.4830128</v>
      </c>
      <c r="DI440">
        <v>1.5812458</v>
      </c>
      <c r="DJ440">
        <v>0</v>
      </c>
      <c r="DK440">
        <v>2.0331345000000001</v>
      </c>
      <c r="DL440">
        <v>0.27671917000000001</v>
      </c>
      <c r="DM440">
        <v>1.4830128</v>
      </c>
      <c r="DN440">
        <v>1.5812458</v>
      </c>
      <c r="DO440">
        <v>0</v>
      </c>
      <c r="DP440">
        <v>2.0648680000000001</v>
      </c>
      <c r="DQ440">
        <v>0.27671917000000001</v>
      </c>
      <c r="DR440">
        <v>1.4830128</v>
      </c>
      <c r="DS440">
        <v>1.5812458</v>
      </c>
      <c r="DT440">
        <v>0</v>
      </c>
      <c r="DU440">
        <v>2.0408659</v>
      </c>
      <c r="DV440">
        <v>0.25802861999999999</v>
      </c>
      <c r="DW440">
        <v>1.3828311</v>
      </c>
      <c r="DX440">
        <v>1.5175905000000001</v>
      </c>
      <c r="DY440">
        <v>0</v>
      </c>
      <c r="DZ440">
        <v>2.0033626999999998</v>
      </c>
      <c r="EA440">
        <v>0.19071598000000001</v>
      </c>
      <c r="EB440">
        <v>1.0221125</v>
      </c>
      <c r="EC440">
        <v>1.5175905000000001</v>
      </c>
      <c r="ED440">
        <v>0</v>
      </c>
      <c r="EE440">
        <v>2.0158252999999999</v>
      </c>
      <c r="EF440">
        <v>0.19071598000000001</v>
      </c>
      <c r="EG440">
        <v>1.0221125</v>
      </c>
      <c r="EH440">
        <v>1.5175905000000001</v>
      </c>
      <c r="EI440">
        <v>0</v>
      </c>
      <c r="EJ440">
        <v>2.0766382000000001</v>
      </c>
      <c r="EK440">
        <v>0.19071598000000001</v>
      </c>
      <c r="EL440">
        <v>1.0221125</v>
      </c>
      <c r="EM440">
        <v>1.5175905000000001</v>
      </c>
      <c r="EN440">
        <v>0</v>
      </c>
      <c r="EO440">
        <v>5.5475873</v>
      </c>
      <c r="EP440">
        <v>0.59813917999999999</v>
      </c>
      <c r="EQ440">
        <v>2.5359367000000002</v>
      </c>
      <c r="ER440">
        <v>2.2856068999999999</v>
      </c>
      <c r="ES440">
        <v>0</v>
      </c>
      <c r="ET440">
        <v>5.4618492999999999</v>
      </c>
      <c r="EU440">
        <v>0.59813917999999999</v>
      </c>
      <c r="EV440">
        <v>2.5359367000000002</v>
      </c>
      <c r="EW440">
        <v>2.2856068999999999</v>
      </c>
      <c r="EX440">
        <v>0</v>
      </c>
      <c r="EY440">
        <v>5.4583874000000003</v>
      </c>
      <c r="EZ440">
        <v>0.59813917999999999</v>
      </c>
      <c r="FA440">
        <v>2.5359367000000002</v>
      </c>
      <c r="FB440">
        <v>2.2856068999999999</v>
      </c>
      <c r="FC440">
        <v>0</v>
      </c>
      <c r="FD440">
        <v>5.4475404000000003</v>
      </c>
      <c r="FE440">
        <v>0.59813917999999999</v>
      </c>
      <c r="FF440">
        <v>2.5359367000000002</v>
      </c>
      <c r="FG440">
        <v>2.2856068999999999</v>
      </c>
      <c r="FH440">
        <v>0</v>
      </c>
      <c r="FI440">
        <v>5.4762091000000002</v>
      </c>
      <c r="FJ440">
        <v>0.59814336999999995</v>
      </c>
      <c r="FK440">
        <v>2.5359544999999999</v>
      </c>
      <c r="FL440">
        <v>2.2856228999999999</v>
      </c>
      <c r="FM440">
        <v>0</v>
      </c>
      <c r="FN440">
        <v>3.2918383000000002</v>
      </c>
      <c r="FO440">
        <v>0.37388555000000001</v>
      </c>
      <c r="FP440">
        <v>1.8611834</v>
      </c>
      <c r="FQ440">
        <v>1.7675699</v>
      </c>
      <c r="FR440">
        <v>10.088626</v>
      </c>
      <c r="FS440">
        <v>11.618034</v>
      </c>
      <c r="FT440">
        <v>0.47213235999999997</v>
      </c>
      <c r="FU440">
        <v>2.1801623000000001</v>
      </c>
      <c r="FV440">
        <v>2.8678024</v>
      </c>
      <c r="FW440">
        <v>0</v>
      </c>
      <c r="FX440">
        <v>1.1418025000000001</v>
      </c>
      <c r="FY440">
        <v>7.7606411E-2</v>
      </c>
      <c r="FZ440">
        <v>1.9481398999999999</v>
      </c>
      <c r="GA440">
        <v>0.29352228000000002</v>
      </c>
      <c r="GB440">
        <v>0</v>
      </c>
      <c r="GC440">
        <v>4.8120200000000004</v>
      </c>
      <c r="GD440">
        <v>0.10592719</v>
      </c>
      <c r="GE440">
        <v>3.3786133999999999</v>
      </c>
      <c r="GF440">
        <v>0.45953031999999999</v>
      </c>
      <c r="GG440">
        <v>0</v>
      </c>
      <c r="GH440">
        <v>5.0131250999999999</v>
      </c>
      <c r="GI440">
        <v>0.10592719</v>
      </c>
      <c r="GJ440">
        <v>3.3786133999999999</v>
      </c>
      <c r="GK440">
        <v>0.45953031999999999</v>
      </c>
      <c r="GL440">
        <v>0</v>
      </c>
      <c r="GM440">
        <v>4.8427341999999998</v>
      </c>
      <c r="GN440">
        <v>0.10592719</v>
      </c>
      <c r="GO440">
        <v>3.3786133999999999</v>
      </c>
      <c r="GP440">
        <v>0.45953031999999999</v>
      </c>
      <c r="GQ440">
        <v>0</v>
      </c>
      <c r="GR440">
        <v>4.7892280999999999</v>
      </c>
      <c r="GS440">
        <v>0.10592719</v>
      </c>
      <c r="GT440">
        <v>3.3786133999999999</v>
      </c>
      <c r="GU440">
        <v>0.45953031999999999</v>
      </c>
      <c r="GV440">
        <v>0</v>
      </c>
      <c r="GW440">
        <v>4.8602492000000002</v>
      </c>
      <c r="GX440">
        <v>0.10592719</v>
      </c>
      <c r="GY440">
        <v>3.3786133999999999</v>
      </c>
      <c r="GZ440">
        <v>0.45953032999999999</v>
      </c>
      <c r="HA440">
        <v>0</v>
      </c>
      <c r="HB440">
        <v>5.0264103000000002</v>
      </c>
      <c r="HC440">
        <v>0.10592719</v>
      </c>
      <c r="HD440">
        <v>3.3786133999999999</v>
      </c>
      <c r="HE440">
        <v>0.45953031999999999</v>
      </c>
      <c r="HF440">
        <v>0</v>
      </c>
      <c r="HG440">
        <v>4.4377205999999996</v>
      </c>
      <c r="HH440">
        <v>8.6666616000000002E-2</v>
      </c>
      <c r="HI440">
        <v>2.7643200999999999</v>
      </c>
      <c r="HJ440">
        <v>0.43272572999999998</v>
      </c>
      <c r="HK440">
        <v>0</v>
      </c>
      <c r="HL440">
        <v>3.8936397</v>
      </c>
      <c r="HM440">
        <v>8.6666616000000002E-2</v>
      </c>
      <c r="HN440">
        <v>2.7643200999999999</v>
      </c>
      <c r="HO440">
        <v>0.43272572999999998</v>
      </c>
      <c r="HP440">
        <v>0</v>
      </c>
      <c r="HQ440">
        <v>4.5336417000000004</v>
      </c>
      <c r="HR440">
        <v>8.6666616000000002E-2</v>
      </c>
      <c r="HS440">
        <v>2.7643200999999999</v>
      </c>
      <c r="HT440">
        <v>0.43272572999999998</v>
      </c>
      <c r="HU440">
        <v>0</v>
      </c>
      <c r="HV440">
        <v>4.4822075000000003</v>
      </c>
      <c r="HW440">
        <v>8.6666616000000002E-2</v>
      </c>
      <c r="HX440">
        <v>2.7643200999999999</v>
      </c>
      <c r="HY440">
        <v>0.43272572999999998</v>
      </c>
      <c r="HZ440">
        <v>0</v>
      </c>
      <c r="IA440">
        <v>4.4493308999999996</v>
      </c>
      <c r="IB440">
        <v>8.6666701999999998E-2</v>
      </c>
      <c r="IC440">
        <v>2.7643228</v>
      </c>
      <c r="ID440">
        <v>0.43272616000000003</v>
      </c>
      <c r="IE440">
        <v>0</v>
      </c>
      <c r="IF440">
        <v>4.7101267</v>
      </c>
      <c r="IG440">
        <v>8.6666616000000002E-2</v>
      </c>
      <c r="IH440">
        <v>2.7643200999999999</v>
      </c>
      <c r="II440">
        <v>0.43272572999999998</v>
      </c>
      <c r="IJ440">
        <v>0</v>
      </c>
      <c r="IK440">
        <v>4.710267</v>
      </c>
      <c r="IL440">
        <v>9.8898178000000003E-2</v>
      </c>
      <c r="IM440">
        <v>3.1544313000000002</v>
      </c>
      <c r="IN440">
        <v>0.44974602000000002</v>
      </c>
      <c r="IO440">
        <v>0</v>
      </c>
      <c r="IP440">
        <v>35.813814000000001</v>
      </c>
      <c r="IQ440">
        <v>0.48021121</v>
      </c>
      <c r="IR440">
        <v>2.6461945</v>
      </c>
      <c r="IS440">
        <v>1.0513991</v>
      </c>
      <c r="IT440">
        <v>0</v>
      </c>
      <c r="IU440">
        <v>5.6929952000000004</v>
      </c>
      <c r="IV440">
        <v>0.55780141999999999</v>
      </c>
      <c r="IW440">
        <v>16.570142000000001</v>
      </c>
      <c r="IX440">
        <v>1.4934871999999999</v>
      </c>
      <c r="IY440">
        <v>10.253302</v>
      </c>
      <c r="IZ440">
        <v>4.5352698</v>
      </c>
      <c r="JA440">
        <v>0.25016060000000001</v>
      </c>
      <c r="JB440">
        <v>4.3961056000000003</v>
      </c>
      <c r="JC440">
        <v>0.79494299999999996</v>
      </c>
      <c r="JD440">
        <v>0</v>
      </c>
      <c r="JE440">
        <v>6.7590725999999997</v>
      </c>
      <c r="JF440">
        <v>0.52687218999999996</v>
      </c>
      <c r="JG440">
        <v>15.593577</v>
      </c>
      <c r="JH440">
        <v>1.428911</v>
      </c>
      <c r="JI440">
        <v>0</v>
      </c>
      <c r="JJ440">
        <v>5.3163368999999996</v>
      </c>
      <c r="JK440">
        <v>0.51358746</v>
      </c>
      <c r="JL440">
        <v>15.257626</v>
      </c>
      <c r="JM440">
        <v>1.4011764</v>
      </c>
      <c r="JN440">
        <v>0</v>
      </c>
      <c r="JO440">
        <v>5.3478396000000004</v>
      </c>
      <c r="JP440">
        <v>0.51358746</v>
      </c>
      <c r="JQ440">
        <v>15.257626</v>
      </c>
      <c r="JR440">
        <v>1.4011764</v>
      </c>
      <c r="JS440">
        <v>0</v>
      </c>
      <c r="JT440">
        <v>4.9506519000000004</v>
      </c>
      <c r="JU440">
        <v>0.51358746</v>
      </c>
      <c r="JV440">
        <v>15.257626</v>
      </c>
      <c r="JW440">
        <v>1.4011764</v>
      </c>
      <c r="JX440">
        <v>0</v>
      </c>
      <c r="JY440">
        <v>4.6943609000000004</v>
      </c>
      <c r="JZ440">
        <v>0.51358746</v>
      </c>
      <c r="KA440">
        <v>15.257626</v>
      </c>
      <c r="KB440">
        <v>1.4011764</v>
      </c>
      <c r="KC440">
        <v>0</v>
      </c>
      <c r="KD440">
        <v>7.9662021000000003</v>
      </c>
      <c r="KE440">
        <v>0.51358746</v>
      </c>
      <c r="KF440">
        <v>15.160731999999999</v>
      </c>
      <c r="KG440">
        <v>1.4011764</v>
      </c>
      <c r="KH440">
        <v>0</v>
      </c>
      <c r="KI440">
        <v>7.4541762</v>
      </c>
      <c r="KJ440">
        <v>0.51358746</v>
      </c>
      <c r="KK440">
        <v>15.160731999999999</v>
      </c>
      <c r="KL440">
        <v>1.4011764</v>
      </c>
      <c r="KM440">
        <v>0</v>
      </c>
      <c r="KN440">
        <v>6.7175219000000004</v>
      </c>
      <c r="KO440">
        <v>0.51358746</v>
      </c>
      <c r="KP440">
        <v>15.160731999999999</v>
      </c>
      <c r="KQ440">
        <v>1.4011764</v>
      </c>
      <c r="KR440">
        <v>0</v>
      </c>
      <c r="KS440">
        <v>6.3363971000000001</v>
      </c>
      <c r="KT440">
        <v>0.51358746</v>
      </c>
      <c r="KU440">
        <v>15.160731999999999</v>
      </c>
      <c r="KV440">
        <v>1.4011764</v>
      </c>
      <c r="KW440">
        <v>10.253302</v>
      </c>
      <c r="KX440">
        <v>1.4924679999999999</v>
      </c>
      <c r="KY440">
        <v>0.25016060000000001</v>
      </c>
      <c r="KZ440">
        <v>4.3961056000000003</v>
      </c>
      <c r="LA440">
        <v>0.79494299999999996</v>
      </c>
      <c r="LB440">
        <v>10.253302</v>
      </c>
      <c r="LC440">
        <v>3.742292</v>
      </c>
      <c r="LD440">
        <v>0.25016060000000001</v>
      </c>
      <c r="LE440">
        <v>4.3961056000000003</v>
      </c>
      <c r="LF440">
        <v>0.79494299999999996</v>
      </c>
      <c r="LG440">
        <v>1.1455439999999999</v>
      </c>
      <c r="LH440">
        <v>5.9295228</v>
      </c>
      <c r="LI440">
        <v>0.25016060000000001</v>
      </c>
      <c r="LJ440">
        <v>4.3961056000000003</v>
      </c>
      <c r="LK440">
        <v>0.78287320000000005</v>
      </c>
      <c r="LL440">
        <v>0</v>
      </c>
      <c r="LM440">
        <v>7.4475331999999996</v>
      </c>
      <c r="LN440">
        <v>0.50690279000000005</v>
      </c>
      <c r="LO440">
        <v>14.963053</v>
      </c>
      <c r="LP440">
        <v>1.3872187</v>
      </c>
      <c r="LQ440">
        <v>0</v>
      </c>
      <c r="LR440">
        <v>1.0647142999999999</v>
      </c>
      <c r="LS440">
        <v>5.6659440999999998E-2</v>
      </c>
      <c r="LT440">
        <v>0.33183277</v>
      </c>
      <c r="LU440">
        <v>0.45049521999999997</v>
      </c>
      <c r="LV440">
        <v>0</v>
      </c>
      <c r="LW440">
        <v>1.4133829</v>
      </c>
      <c r="LX440">
        <v>5.9603507999999999E-2</v>
      </c>
      <c r="LY440">
        <v>0.34931573999999999</v>
      </c>
      <c r="LZ440">
        <v>0.47520180000000001</v>
      </c>
      <c r="MA440">
        <v>0</v>
      </c>
      <c r="MB440">
        <v>3.8019476999999999</v>
      </c>
      <c r="MC440">
        <v>0.10610037999999999</v>
      </c>
      <c r="MD440">
        <v>0.62206463000000001</v>
      </c>
      <c r="ME440">
        <v>0.81071145</v>
      </c>
      <c r="MF440">
        <v>105.3716</v>
      </c>
      <c r="MG440">
        <v>8.9148261000000009</v>
      </c>
      <c r="MH440">
        <v>8.8679760000000005</v>
      </c>
      <c r="MI440">
        <v>8.8709761999999994</v>
      </c>
      <c r="MJ440">
        <v>8.7760066000000005</v>
      </c>
      <c r="MK440">
        <v>8.8594217999999998</v>
      </c>
      <c r="ML440">
        <v>27.650786</v>
      </c>
      <c r="MM440">
        <v>27.465001000000001</v>
      </c>
      <c r="MN440">
        <v>27.434998</v>
      </c>
      <c r="MO440">
        <v>27.469617</v>
      </c>
      <c r="MP440">
        <v>27.481377999999999</v>
      </c>
      <c r="MQ440">
        <v>6.3086700999999996</v>
      </c>
      <c r="MR440">
        <v>6.2212011</v>
      </c>
      <c r="MS440">
        <v>6.2184317</v>
      </c>
      <c r="MT440">
        <v>6.2325097999999999</v>
      </c>
      <c r="MU440">
        <v>6.2264784000000004</v>
      </c>
      <c r="MV440">
        <v>5.4518882</v>
      </c>
      <c r="MW440">
        <v>5.3825361000000003</v>
      </c>
      <c r="MX440">
        <v>5.3741123000000002</v>
      </c>
      <c r="MY440">
        <v>5.4058457999999998</v>
      </c>
      <c r="MZ440">
        <v>5.1993162000000002</v>
      </c>
      <c r="NA440">
        <v>4.7337818</v>
      </c>
      <c r="NB440">
        <v>4.7462444000000001</v>
      </c>
      <c r="NC440">
        <v>4.8070573000000003</v>
      </c>
      <c r="ND440">
        <v>10.967269999999999</v>
      </c>
      <c r="NE440">
        <v>10.881532</v>
      </c>
      <c r="NF440">
        <v>10.878069999999999</v>
      </c>
      <c r="NG440">
        <v>10.867222999999999</v>
      </c>
      <c r="NH440">
        <v>10.89593</v>
      </c>
      <c r="NI440">
        <v>7.2944770999999999</v>
      </c>
      <c r="NJ440">
        <v>27.226756999999999</v>
      </c>
      <c r="NK440">
        <v>3.4610710999999998</v>
      </c>
      <c r="NL440">
        <v>8.7560909000000002</v>
      </c>
      <c r="NM440">
        <v>8.9571961000000009</v>
      </c>
      <c r="NN440">
        <v>8.7868051000000005</v>
      </c>
      <c r="NO440">
        <v>8.7332990000000006</v>
      </c>
      <c r="NP440">
        <v>8.8043201999999994</v>
      </c>
      <c r="NQ440">
        <v>8.9704812</v>
      </c>
      <c r="NR440">
        <v>7.7214330000000002</v>
      </c>
      <c r="NS440">
        <v>7.1773521000000002</v>
      </c>
      <c r="NT440">
        <v>7.8173541000000002</v>
      </c>
      <c r="NU440">
        <v>7.7659199000000001</v>
      </c>
      <c r="NV440">
        <v>7.7330465999999998</v>
      </c>
      <c r="NW440">
        <v>7.9938390999999998</v>
      </c>
      <c r="NX440">
        <v>8.4133426</v>
      </c>
      <c r="NY440">
        <v>39.991618000000003</v>
      </c>
      <c r="NZ440">
        <v>24.314426000000001</v>
      </c>
      <c r="OA440">
        <v>20.229780000000002</v>
      </c>
      <c r="OB440">
        <v>24.308433000000001</v>
      </c>
      <c r="OC440">
        <v>22.488727000000001</v>
      </c>
      <c r="OD440">
        <v>22.520230000000002</v>
      </c>
      <c r="OE440">
        <v>22.123042000000002</v>
      </c>
      <c r="OF440">
        <v>21.866751000000001</v>
      </c>
      <c r="OG440">
        <v>25.041698</v>
      </c>
      <c r="OH440">
        <v>24.529672000000001</v>
      </c>
      <c r="OI440">
        <v>23.793018</v>
      </c>
      <c r="OJ440">
        <v>23.411892999999999</v>
      </c>
      <c r="OK440">
        <v>17.186979000000001</v>
      </c>
      <c r="OL440">
        <v>19.436803000000001</v>
      </c>
      <c r="OM440">
        <v>12.504206</v>
      </c>
      <c r="ON440">
        <v>24.304708000000002</v>
      </c>
      <c r="OO440">
        <v>1.9037017000000001</v>
      </c>
      <c r="OP440">
        <v>2.297504</v>
      </c>
      <c r="OQ440">
        <v>5.3408242000000001</v>
      </c>
      <c r="OU440" t="s">
        <v>491</v>
      </c>
      <c r="OV440" t="s">
        <v>51</v>
      </c>
      <c r="OW440">
        <v>0</v>
      </c>
      <c r="OX440">
        <v>21.726438999999999</v>
      </c>
      <c r="OY440">
        <v>16.468862000000001</v>
      </c>
      <c r="OZ440">
        <v>4.4017926999999997</v>
      </c>
      <c r="PA440">
        <v>7.0880653999999996</v>
      </c>
      <c r="PB440">
        <v>3.3792317999999999</v>
      </c>
      <c r="PC440">
        <v>2.2196722000000002</v>
      </c>
      <c r="PD440">
        <v>7.8017972000000002</v>
      </c>
      <c r="PE440">
        <v>0.35544541000000002</v>
      </c>
      <c r="PF440">
        <v>0.39214911000000002</v>
      </c>
      <c r="PG440">
        <v>12.099667</v>
      </c>
      <c r="PH440">
        <v>3.1490578</v>
      </c>
      <c r="PI440">
        <v>2.5834264</v>
      </c>
      <c r="PJ440">
        <v>30.926993</v>
      </c>
      <c r="PK440">
        <v>7.9123206000000001</v>
      </c>
      <c r="PL440">
        <v>8.1551010000000002</v>
      </c>
      <c r="PM440">
        <v>9.7639356999999993</v>
      </c>
      <c r="PN440">
        <v>1184.6241</v>
      </c>
      <c r="PO440">
        <v>0</v>
      </c>
      <c r="PP440">
        <v>0.91984527999999999</v>
      </c>
      <c r="PQ440">
        <v>4.0498378999999996E-3</v>
      </c>
      <c r="PR440" s="1">
        <v>8.4607349999999998E-2</v>
      </c>
      <c r="PS440" s="1">
        <v>0.22085885999999999</v>
      </c>
      <c r="PT440" s="1">
        <v>0.43122019</v>
      </c>
      <c r="PU440" s="1">
        <v>9.8719543E-5</v>
      </c>
      <c r="PV440" s="1">
        <v>3.2208636999999998E-2</v>
      </c>
      <c r="PW440" s="1">
        <v>1.7399263000000002E-2</v>
      </c>
      <c r="PX440" s="1">
        <v>1.3147517</v>
      </c>
      <c r="PY440" s="1">
        <v>2.86221E-3</v>
      </c>
      <c r="PZ440" s="1">
        <v>5.9852320000000001E-2</v>
      </c>
      <c r="QA440" s="1">
        <v>5.2492218E-2</v>
      </c>
      <c r="QB440" s="1">
        <v>0.14081643999999999</v>
      </c>
      <c r="QC440" s="1">
        <v>0.89734449000000005</v>
      </c>
      <c r="QD440" s="1">
        <v>2.3038590000000001E-3</v>
      </c>
      <c r="QE440" s="1">
        <v>0.36548897000000002</v>
      </c>
      <c r="QF440" s="1">
        <v>7.2775756999999996E-2</v>
      </c>
      <c r="QG440">
        <v>0.12419524999999999</v>
      </c>
      <c r="QH440" s="1">
        <v>0.92533374000000002</v>
      </c>
      <c r="QI440" s="1">
        <v>1.7967790000000001E-3</v>
      </c>
      <c r="QJ440" s="1">
        <v>0.80634547999999995</v>
      </c>
      <c r="QK440" s="1">
        <v>5.6757657000000003E-2</v>
      </c>
      <c r="QL440" s="1">
        <v>9.6861068999999994E-2</v>
      </c>
      <c r="QM440" s="1">
        <v>0.72165922999999998</v>
      </c>
      <c r="QN440">
        <v>1.5171869999999999E-3</v>
      </c>
      <c r="QO440" s="1">
        <v>0.46751616000000001</v>
      </c>
      <c r="QP440" s="1">
        <v>4.7925264000000002E-2</v>
      </c>
      <c r="QQ440" s="1">
        <v>8.1783894999999995E-2</v>
      </c>
      <c r="QR440" s="1">
        <v>0.60935614999999999</v>
      </c>
      <c r="QS440" s="1">
        <v>1.7345959999999999E-3</v>
      </c>
      <c r="QT440" s="1">
        <v>0.97315830999999997</v>
      </c>
      <c r="QU440" s="1">
        <v>4.3534104999999997E-2</v>
      </c>
      <c r="QV440">
        <v>7.4293891000000001E-2</v>
      </c>
      <c r="QW440">
        <v>0.69667968000000002</v>
      </c>
      <c r="QX440" s="1">
        <v>7.1234046999999995E-2</v>
      </c>
      <c r="QY440" s="1">
        <v>0.81230223999999995</v>
      </c>
      <c r="QZ440" s="1">
        <v>6.9643785999999999E-2</v>
      </c>
      <c r="RA440" s="1">
        <v>1.1456374E-2</v>
      </c>
      <c r="RB440">
        <v>3.8511987999999997E-2</v>
      </c>
      <c r="RC440" s="1">
        <v>7.4943785999999998E-2</v>
      </c>
      <c r="RD440" s="1">
        <v>1.0415911</v>
      </c>
      <c r="RE440" s="1">
        <v>0.78004856</v>
      </c>
      <c r="RF440" s="1">
        <v>0</v>
      </c>
      <c r="RG440">
        <v>3.4369123000000001E-2</v>
      </c>
      <c r="RH440" s="1">
        <v>0</v>
      </c>
      <c r="RI440" s="1">
        <v>0</v>
      </c>
      <c r="RJ440" s="1">
        <v>0.11553595999999999</v>
      </c>
      <c r="RK440" s="1">
        <v>0.21092632</v>
      </c>
      <c r="RL440">
        <v>0.15518899</v>
      </c>
      <c r="RM440">
        <v>1.7079865000000001</v>
      </c>
      <c r="RN440" s="1">
        <v>2.1813570000000001E-3</v>
      </c>
      <c r="RO440" s="1">
        <v>1.1263231</v>
      </c>
      <c r="RP440" s="1">
        <v>0.21564105</v>
      </c>
      <c r="RQ440" s="1">
        <v>0.59218227999999995</v>
      </c>
      <c r="RR440">
        <v>0.77528869</v>
      </c>
      <c r="RS440" s="1">
        <v>2.1813570000000001E-3</v>
      </c>
      <c r="RT440" s="1">
        <v>2.0263949999999998E-3</v>
      </c>
      <c r="RU440" s="1">
        <v>6.0298230000000001E-2</v>
      </c>
      <c r="RV440" s="1">
        <v>4.8075430000000001E-4</v>
      </c>
      <c r="RW440" s="1">
        <v>0.18453351000000001</v>
      </c>
      <c r="RX440" s="1">
        <v>1.9104580000000001E-3</v>
      </c>
      <c r="RY440" s="1">
        <v>0.33593107</v>
      </c>
      <c r="RZ440" s="1">
        <v>3.0820560000000001E-3</v>
      </c>
      <c r="SA440">
        <v>0.40406849</v>
      </c>
      <c r="SB440" s="1">
        <v>4.6578830000000001E-4</v>
      </c>
      <c r="SC440" s="1">
        <v>0.33100527000000002</v>
      </c>
      <c r="SD440" s="1">
        <v>6.6497820999999999E-2</v>
      </c>
      <c r="SE440" s="1">
        <v>0.21564105</v>
      </c>
      <c r="SF440">
        <v>0.77528869</v>
      </c>
      <c r="SG440" s="1">
        <v>2.1813570000000001E-3</v>
      </c>
      <c r="SH440" s="1">
        <v>0.59218227999999995</v>
      </c>
      <c r="SI440" s="1">
        <v>2.1813570000000001E-3</v>
      </c>
      <c r="SJ440" s="1">
        <v>3.8272059999999997E-2</v>
      </c>
      <c r="SK440">
        <v>2.0263949999999998E-3</v>
      </c>
      <c r="SL440" s="1">
        <v>0.20269166</v>
      </c>
      <c r="SM440" s="1">
        <v>2.9405799999999999E-2</v>
      </c>
      <c r="SN440" s="1">
        <v>7.6496678999999998E-2</v>
      </c>
      <c r="SO440" s="1">
        <v>0.70898068999999997</v>
      </c>
      <c r="SP440" s="1">
        <v>5.1863040000000001E-3</v>
      </c>
      <c r="SQ440" s="1">
        <v>0.33723271999999999</v>
      </c>
      <c r="SR440" s="1">
        <v>2.9466288E-2</v>
      </c>
      <c r="SS440" s="1">
        <v>7.6654009999999995E-2</v>
      </c>
      <c r="ST440" s="1">
        <v>0.71472745000000004</v>
      </c>
      <c r="SU440">
        <v>1.9104580000000001E-3</v>
      </c>
      <c r="SV440" s="1">
        <v>0.39372546000000003</v>
      </c>
      <c r="SW440" s="1">
        <v>2.7601329000000001E-2</v>
      </c>
      <c r="SX440" s="1">
        <v>7.1802432999999999E-2</v>
      </c>
      <c r="SY440" s="1">
        <v>0.66840728999999999</v>
      </c>
      <c r="SZ440">
        <v>3.0820560000000001E-3</v>
      </c>
      <c r="TA440" s="1">
        <v>0.50700268000000004</v>
      </c>
      <c r="TB440" s="1">
        <v>4.0427663000000003E-2</v>
      </c>
      <c r="TC440" s="1">
        <v>0.10516907</v>
      </c>
      <c r="TD440" s="1">
        <v>1.078357</v>
      </c>
      <c r="TE440">
        <v>2.1085209999999999E-3</v>
      </c>
      <c r="TF440" s="1">
        <v>0.45203775000000002</v>
      </c>
      <c r="TG440" s="1">
        <v>3.0372796000000001E-2</v>
      </c>
      <c r="TH440" s="1">
        <v>7.9012164999999995E-2</v>
      </c>
      <c r="TI440" s="1">
        <v>0.73769353000000004</v>
      </c>
      <c r="TJ440">
        <v>1.7191660000000001E-3</v>
      </c>
      <c r="TK440" s="1">
        <v>0.45454438000000003</v>
      </c>
      <c r="TL440" s="1">
        <v>1.5644953999999999E-2</v>
      </c>
      <c r="TM440" s="1">
        <v>7.4596985000000005E-2</v>
      </c>
      <c r="TN440" s="1">
        <v>1.3711514</v>
      </c>
      <c r="TO440">
        <v>1.7191660000000001E-3</v>
      </c>
      <c r="TP440" s="1">
        <v>0.33323430999999998</v>
      </c>
      <c r="TQ440" s="1">
        <v>1.5644953999999999E-2</v>
      </c>
      <c r="TR440" s="1">
        <v>7.4596985000000005E-2</v>
      </c>
      <c r="TS440" s="1">
        <v>1.3711514</v>
      </c>
      <c r="TT440">
        <v>1.7191660000000001E-3</v>
      </c>
      <c r="TU440" s="1">
        <v>0.70221365999999996</v>
      </c>
      <c r="TV440" s="1">
        <v>1.5644953999999999E-2</v>
      </c>
      <c r="TW440" s="1">
        <v>7.4596985000000005E-2</v>
      </c>
      <c r="TX440" s="1">
        <v>1.3711514</v>
      </c>
      <c r="TY440">
        <v>2.0839489999999999E-3</v>
      </c>
      <c r="TZ440" s="1">
        <v>4.7195839000000003E-2</v>
      </c>
      <c r="UA440" s="1">
        <v>6.5828866999999999E-2</v>
      </c>
      <c r="UB440" s="1">
        <v>0.11233316</v>
      </c>
      <c r="UC440" s="1">
        <v>0.83699299000000005</v>
      </c>
      <c r="UD440">
        <v>1.2813970000000001E-3</v>
      </c>
      <c r="UE440" s="1">
        <v>5.9540738000000003E-2</v>
      </c>
      <c r="UF440" s="1">
        <v>0.11537385</v>
      </c>
      <c r="UG440" s="1">
        <v>0.19689888999999999</v>
      </c>
      <c r="UH440" s="1">
        <v>0.78765262000000003</v>
      </c>
      <c r="UI440">
        <v>0</v>
      </c>
      <c r="UJ440" s="1">
        <v>1.0167797000000001</v>
      </c>
      <c r="UK440" s="1">
        <v>1.6814140000000002E-2</v>
      </c>
      <c r="UL440" s="1">
        <v>0.24493016000000001</v>
      </c>
      <c r="UM440" s="1">
        <v>5.6680845</v>
      </c>
      <c r="UN440">
        <v>0.76117436000000005</v>
      </c>
      <c r="UO440" s="1">
        <v>2.3946583000000001</v>
      </c>
      <c r="UP440" s="1">
        <v>0.16669486</v>
      </c>
      <c r="UQ440" s="1">
        <v>2.4274252000000001</v>
      </c>
      <c r="UR440" s="1">
        <v>0.52238600999999996</v>
      </c>
      <c r="US440">
        <v>0</v>
      </c>
      <c r="UT440" s="1">
        <v>0.22798185000000001</v>
      </c>
      <c r="UU440" s="1">
        <v>0.55853971000000002</v>
      </c>
      <c r="UV440" s="1">
        <v>8.5206783999999994E-2</v>
      </c>
      <c r="UW440" s="1">
        <v>0.55853971000000002</v>
      </c>
      <c r="UX440">
        <v>0.55853971000000002</v>
      </c>
      <c r="UY440" s="1">
        <v>0.28643290999999999</v>
      </c>
      <c r="UZ440" s="1">
        <v>5.3972570999999997E-2</v>
      </c>
      <c r="VA440" s="1">
        <v>1.7118229</v>
      </c>
      <c r="VB440" s="1">
        <v>0.34765105000000002</v>
      </c>
      <c r="VC440">
        <v>0</v>
      </c>
      <c r="VD440" s="1">
        <v>0</v>
      </c>
      <c r="VE440" s="1">
        <v>0.76638854999999995</v>
      </c>
      <c r="VF440" s="1">
        <v>0.29673739999999998</v>
      </c>
      <c r="VG440" s="1">
        <v>1.390663</v>
      </c>
      <c r="VH440">
        <v>16.085946</v>
      </c>
      <c r="VI440" s="1">
        <v>0.33227029000000002</v>
      </c>
      <c r="VJ440" s="1">
        <v>17.081810000000001</v>
      </c>
      <c r="VK440" s="1">
        <v>1.3068915999999999</v>
      </c>
      <c r="VL440" s="1">
        <v>0</v>
      </c>
      <c r="VM440">
        <v>4.6700755000000003</v>
      </c>
      <c r="VN440" s="1">
        <v>0</v>
      </c>
      <c r="VO440" s="1">
        <v>4.4050612999999998</v>
      </c>
      <c r="VP440" s="1">
        <v>0</v>
      </c>
      <c r="VQ440" s="1">
        <v>0</v>
      </c>
      <c r="VR440">
        <v>0.93401511000000004</v>
      </c>
      <c r="VS440" s="1">
        <v>0.18330199</v>
      </c>
      <c r="VT440" s="1">
        <v>0</v>
      </c>
      <c r="VU440" s="1">
        <v>0</v>
      </c>
      <c r="VV440" s="1">
        <v>0.88102349000000002</v>
      </c>
      <c r="VW440">
        <v>0.18330199</v>
      </c>
      <c r="VX440" s="1">
        <v>0.33227029000000002</v>
      </c>
      <c r="VY440" s="1">
        <v>17.081810000000001</v>
      </c>
      <c r="VZ440" s="1">
        <v>1.3330302999999999</v>
      </c>
      <c r="WA440" s="1">
        <v>0</v>
      </c>
      <c r="WB440">
        <v>0</v>
      </c>
      <c r="WC440" s="1">
        <v>0.93401511000000004</v>
      </c>
      <c r="WD440" s="1">
        <v>0.61619179999999996</v>
      </c>
      <c r="WE440" s="1">
        <v>0</v>
      </c>
      <c r="WF440" s="1">
        <v>0</v>
      </c>
      <c r="WG440">
        <v>0.88102349000000002</v>
      </c>
      <c r="WH440" s="1">
        <v>0.61619179999999996</v>
      </c>
      <c r="WI440" s="1">
        <v>0</v>
      </c>
      <c r="WJ440" s="1">
        <v>0</v>
      </c>
      <c r="WK440" s="1">
        <v>0</v>
      </c>
      <c r="WL440">
        <v>0</v>
      </c>
      <c r="WM440" s="1">
        <v>0</v>
      </c>
      <c r="WN440">
        <v>4.0794705000000002</v>
      </c>
      <c r="WO440" s="1">
        <v>4.8225403E-2</v>
      </c>
      <c r="WP440" s="1">
        <v>0.96450767999999998</v>
      </c>
      <c r="WQ440" s="1">
        <v>0</v>
      </c>
      <c r="WR440" s="1">
        <v>4.9991799999999998E-3</v>
      </c>
      <c r="WS440">
        <v>9.4610084999999997E-2</v>
      </c>
      <c r="WT440" s="1">
        <v>1.5870333E-2</v>
      </c>
      <c r="WU440">
        <v>0.21903036000000001</v>
      </c>
      <c r="WV440" s="1">
        <v>1.0630463000000001</v>
      </c>
      <c r="WW440">
        <v>1.0361062999999999</v>
      </c>
      <c r="WX440" s="1">
        <v>2.5819792000000001</v>
      </c>
      <c r="WY440">
        <v>0.22352765999999999</v>
      </c>
      <c r="WZ440" s="1">
        <v>1.3093041999999999</v>
      </c>
      <c r="XA440">
        <v>0.11871093000000001</v>
      </c>
      <c r="XB440" s="1">
        <v>4.6602399999999999</v>
      </c>
      <c r="XC440">
        <v>0.47545738999999998</v>
      </c>
      <c r="XD440">
        <v>5.1695395999999998E-2</v>
      </c>
      <c r="XE440" s="1">
        <v>0.24325983000000001</v>
      </c>
      <c r="XF440" s="1">
        <v>2.0156958999999999</v>
      </c>
      <c r="XG440" s="1">
        <v>1.5233285999999999</v>
      </c>
      <c r="XH440" s="1">
        <v>0.17401162000000001</v>
      </c>
      <c r="XI440">
        <v>1.4964621E-4</v>
      </c>
      <c r="XJ440" s="1">
        <v>4.8821519000000001E-2</v>
      </c>
      <c r="XK440" s="1">
        <v>1.7399263000000002E-2</v>
      </c>
      <c r="XL440" s="1">
        <v>1.2400891000000001</v>
      </c>
      <c r="XM440" s="1">
        <v>0.16069469</v>
      </c>
      <c r="XN440" s="1">
        <v>2.7202878E-5</v>
      </c>
      <c r="XO440" s="1">
        <v>2.6609530999999999E-2</v>
      </c>
      <c r="XP440" s="1">
        <v>9.8858656E-3</v>
      </c>
      <c r="XQ440" s="1">
        <v>4.6602399999999999</v>
      </c>
      <c r="XR440" s="1">
        <v>0.50478915999999996</v>
      </c>
      <c r="XS440">
        <v>8.9404197000000005E-2</v>
      </c>
      <c r="XT440" s="1">
        <v>0.52393679999999998</v>
      </c>
      <c r="XU440" s="1">
        <v>0.68271680999999995</v>
      </c>
      <c r="XV440" s="1">
        <v>4.3025101000000003E-2</v>
      </c>
      <c r="XW440" s="1">
        <v>19.116564</v>
      </c>
      <c r="XX440">
        <v>0.42846540999999999</v>
      </c>
      <c r="XY440" s="1">
        <v>0.14463408</v>
      </c>
      <c r="XZ440" s="1">
        <v>19.116564</v>
      </c>
      <c r="YA440" s="1">
        <v>0.42846540999999999</v>
      </c>
      <c r="YB440" s="1">
        <v>2.4909135999999998E-2</v>
      </c>
      <c r="YC440" s="1">
        <v>8.3735075000000006E-2</v>
      </c>
      <c r="YD440">
        <v>19.116564</v>
      </c>
      <c r="YE440" s="1">
        <v>0.13328514</v>
      </c>
      <c r="YF440" s="1">
        <v>0.27047082</v>
      </c>
      <c r="YG440" s="1">
        <v>3.8141341000000002E-2</v>
      </c>
      <c r="YH440" s="1">
        <v>1.9070671E-3</v>
      </c>
      <c r="YI440" s="1">
        <v>22.398887999999999</v>
      </c>
      <c r="YJ440" s="1">
        <v>0</v>
      </c>
      <c r="YK440" s="1">
        <v>0.14212943</v>
      </c>
      <c r="YL440" s="1">
        <v>2.0425966E-2</v>
      </c>
      <c r="YM440" s="1">
        <v>1.0212983E-3</v>
      </c>
      <c r="YN440" s="1">
        <v>4.2634105</v>
      </c>
      <c r="YO440" s="1">
        <v>0</v>
      </c>
      <c r="YP440" s="1">
        <v>4.3470206999999997E-2</v>
      </c>
      <c r="YQ440" s="1">
        <v>6.1300534E-3</v>
      </c>
      <c r="YR440" s="1">
        <v>3.0650266999999998E-4</v>
      </c>
      <c r="YS440" s="1">
        <v>3.6000893999999999</v>
      </c>
      <c r="YT440" s="1">
        <v>0</v>
      </c>
      <c r="YU440" s="1">
        <v>4.3470206999999997E-2</v>
      </c>
      <c r="YV440" s="1">
        <v>6.0127384999999998E-3</v>
      </c>
      <c r="YW440" s="1">
        <v>3.0063692999999998E-4</v>
      </c>
      <c r="YX440" s="1">
        <v>9.1965123999999996</v>
      </c>
      <c r="YY440" s="1">
        <v>0</v>
      </c>
      <c r="YZ440" s="1">
        <v>4.3470206999999997E-2</v>
      </c>
      <c r="ZA440" s="1">
        <v>1.9290460999999998E-2</v>
      </c>
      <c r="ZB440" s="1">
        <v>9.6452305999999999E-4</v>
      </c>
      <c r="ZC440" s="1">
        <v>2.8664660999999998</v>
      </c>
      <c r="ZD440">
        <v>0</v>
      </c>
      <c r="ZE440" s="1">
        <v>4.3470206999999997E-2</v>
      </c>
      <c r="ZF440">
        <v>1.2494771999999999E-2</v>
      </c>
      <c r="ZG440" s="1">
        <v>6.2472283000000002E-4</v>
      </c>
      <c r="ZH440" s="1">
        <v>5.9568073000000004</v>
      </c>
      <c r="ZI440" s="1">
        <v>0</v>
      </c>
      <c r="ZJ440" s="1">
        <v>0.36752382</v>
      </c>
      <c r="ZK440" s="1">
        <v>2.3618680999999999E-2</v>
      </c>
      <c r="ZL440" s="1">
        <v>1.1809341000000001E-3</v>
      </c>
      <c r="ZM440">
        <v>5.7791177999999999</v>
      </c>
      <c r="ZN440" s="1">
        <v>0</v>
      </c>
      <c r="ZO440">
        <v>0.36752382</v>
      </c>
      <c r="ZP440" s="1">
        <v>3.3683866999999999E-2</v>
      </c>
      <c r="ZQ440" s="1">
        <v>1.6841932999999999E-3</v>
      </c>
      <c r="ZR440" s="1">
        <v>5.2542399</v>
      </c>
      <c r="ZS440" s="1">
        <v>0</v>
      </c>
      <c r="ZT440">
        <v>0.36752382</v>
      </c>
      <c r="ZU440" s="1">
        <v>2.1473549000000001E-2</v>
      </c>
      <c r="ZV440" s="1">
        <v>1.0736775E-3</v>
      </c>
      <c r="ZW440" s="1">
        <v>8.2419717000000006</v>
      </c>
      <c r="ZX440" s="1">
        <v>0</v>
      </c>
      <c r="ZY440" s="1">
        <v>235.62088</v>
      </c>
      <c r="ZZ440">
        <v>11.781044</v>
      </c>
      <c r="AAA440" s="1">
        <v>26395.378000000001</v>
      </c>
      <c r="AAB440" s="1">
        <v>0</v>
      </c>
      <c r="AAC440" s="1">
        <v>274.27906999999999</v>
      </c>
      <c r="AAD440" s="1">
        <v>13.713953</v>
      </c>
      <c r="AAE440">
        <v>37891.455999999998</v>
      </c>
      <c r="AAF440" s="1">
        <v>0</v>
      </c>
      <c r="AAG440" s="1">
        <v>235.62088</v>
      </c>
      <c r="AAH440">
        <v>11.781044</v>
      </c>
      <c r="AAI440">
        <v>20772.152999999998</v>
      </c>
      <c r="AAJ440">
        <v>0</v>
      </c>
      <c r="AAK440" s="1">
        <v>0</v>
      </c>
      <c r="AAL440" s="1">
        <v>22.917622999999999</v>
      </c>
      <c r="AAM440" s="1">
        <v>2.6153729999999998E-3</v>
      </c>
      <c r="AAN440" s="1">
        <v>5.230746E-2</v>
      </c>
      <c r="AAO440" s="1">
        <v>0.35162148999999998</v>
      </c>
      <c r="AAP440" s="1">
        <v>0</v>
      </c>
      <c r="AAQ440" s="1">
        <v>34.800750999999998</v>
      </c>
      <c r="AAR440" s="1">
        <v>7.1109755999999996E-3</v>
      </c>
      <c r="AAS440" s="1">
        <v>0.1422194</v>
      </c>
      <c r="AAT440" s="1">
        <v>2.213133</v>
      </c>
      <c r="AAU440" s="1">
        <v>0.62810657000000003</v>
      </c>
      <c r="AAV440" s="1">
        <v>1.2293613000000001</v>
      </c>
      <c r="AAW440" s="1">
        <v>1.7956785</v>
      </c>
      <c r="AAX440" s="1">
        <v>37.163214000000004</v>
      </c>
      <c r="AAY440" s="1">
        <v>22.709408</v>
      </c>
      <c r="AAZ440" s="1">
        <v>23.324168</v>
      </c>
      <c r="ABA440" s="1">
        <v>8.6320428000000007</v>
      </c>
      <c r="ABB440" s="1">
        <v>5.6571319000000004</v>
      </c>
      <c r="ABC440" s="1">
        <v>6.1714414</v>
      </c>
      <c r="ABD440" s="1">
        <v>6.0133970999999997</v>
      </c>
      <c r="ABE440" s="1">
        <v>2.9301914</v>
      </c>
      <c r="ABF440" s="1">
        <v>9.2462961000000004</v>
      </c>
      <c r="ABG440" s="1">
        <v>3.6499961999999999</v>
      </c>
      <c r="ABH440" s="1">
        <v>4.4269872000000001</v>
      </c>
      <c r="ABI440" s="1">
        <v>1.1533677</v>
      </c>
      <c r="ABJ440" s="1">
        <v>1.4900975999999999</v>
      </c>
      <c r="ABK440" s="1">
        <v>1.6834202</v>
      </c>
      <c r="ABL440" s="1">
        <v>1.2080987000000001</v>
      </c>
      <c r="ABM440" s="1">
        <v>1.7894006</v>
      </c>
      <c r="ABN440" s="1">
        <v>0.95318007000000005</v>
      </c>
      <c r="ABO440" s="1">
        <v>1.9080398999999999</v>
      </c>
      <c r="ABP440" s="1">
        <v>1.9350955000000001</v>
      </c>
      <c r="ABQ440" s="1">
        <v>2.1084708999999999</v>
      </c>
      <c r="ABR440" s="1">
        <v>2.1896377999999999</v>
      </c>
      <c r="ABS440" s="1">
        <v>21019.555</v>
      </c>
      <c r="ABT440" s="1">
        <v>2.7116164999999999</v>
      </c>
      <c r="ABU440" s="1">
        <v>2.7116164999999999</v>
      </c>
      <c r="ABV440" s="1">
        <v>0.87720779999999998</v>
      </c>
      <c r="ABW440" s="1">
        <v>1.005862</v>
      </c>
      <c r="ABX440" s="1">
        <v>1.1056526</v>
      </c>
      <c r="ABY440" s="1">
        <v>1.6311043000000001</v>
      </c>
      <c r="ABZ440" s="1">
        <v>1.1785496</v>
      </c>
      <c r="ACA440" s="1">
        <v>1.6517911999999999</v>
      </c>
      <c r="ACB440" s="1">
        <v>1.6235653999999999</v>
      </c>
      <c r="ACC440" s="1">
        <v>1.0196012000000001</v>
      </c>
      <c r="ACD440" s="1">
        <v>1.1632667999999999</v>
      </c>
      <c r="ACE440" s="1">
        <v>1.1634469999999999</v>
      </c>
      <c r="ACF440" s="1">
        <v>1.7340385</v>
      </c>
      <c r="ACG440" s="1">
        <v>1.3012248</v>
      </c>
      <c r="ACH440" s="1">
        <v>1.9176569000000001</v>
      </c>
      <c r="ACI440" s="1">
        <v>1.7963468</v>
      </c>
      <c r="ACJ440" s="1">
        <v>2.1653261000000001</v>
      </c>
      <c r="ACK440" s="1">
        <v>1.0644347999999999</v>
      </c>
      <c r="ACL440" s="1">
        <v>1.1607475</v>
      </c>
      <c r="ACM440" s="1">
        <v>6.9466086000000002</v>
      </c>
      <c r="ACN440" s="1">
        <v>6.2723386999999997</v>
      </c>
      <c r="ACO440" s="1">
        <v>18.001328000000001</v>
      </c>
      <c r="ACP440" s="1">
        <v>2.757193</v>
      </c>
      <c r="ACQ440" s="1">
        <v>2.9584191</v>
      </c>
      <c r="ACR440" s="1">
        <v>18.539735</v>
      </c>
      <c r="ACS440" s="1">
        <v>23.391048000000001</v>
      </c>
      <c r="ACT440" s="1">
        <v>23.126033</v>
      </c>
      <c r="ACU440" s="1">
        <v>19.864428</v>
      </c>
      <c r="ACV440">
        <v>19.811436</v>
      </c>
      <c r="ACW440" s="1">
        <v>20.297318000000001</v>
      </c>
      <c r="ACX440" s="1">
        <v>20.244326000000001</v>
      </c>
      <c r="ACY440" s="1">
        <v>38179.449999999997</v>
      </c>
      <c r="ACZ440" s="1">
        <v>5.0925273999999998</v>
      </c>
      <c r="ADA440" s="1">
        <v>26642.78</v>
      </c>
      <c r="ADB440" s="1">
        <v>1.3975563</v>
      </c>
      <c r="ADC440">
        <v>5.2696284000000002</v>
      </c>
      <c r="ADD440" s="1">
        <v>7.4463485</v>
      </c>
      <c r="ADE440" s="1">
        <v>1.7637106</v>
      </c>
      <c r="ADF440">
        <v>1.4373064</v>
      </c>
      <c r="ADG440" s="1">
        <v>6.461087</v>
      </c>
      <c r="ADH440" s="1">
        <v>19.588055000000001</v>
      </c>
      <c r="ADI440">
        <v>19.689664</v>
      </c>
      <c r="ADJ440" s="1">
        <v>19.274759</v>
      </c>
      <c r="ADK440" s="1">
        <v>19.333584999999999</v>
      </c>
    </row>
    <row r="441" spans="2:791">
      <c r="B441" t="s">
        <v>492</v>
      </c>
      <c r="C441" t="s">
        <v>51</v>
      </c>
      <c r="D441" s="1">
        <v>9.7887920999999999E-5</v>
      </c>
      <c r="E441" s="1">
        <v>9.8953634999999996E-5</v>
      </c>
      <c r="F441" s="1">
        <v>4.1116357999999999E-4</v>
      </c>
      <c r="G441" s="1">
        <v>4.0384425000000002E-4</v>
      </c>
      <c r="H441">
        <v>0</v>
      </c>
      <c r="I441" s="1">
        <v>5.9392757000000001E-5</v>
      </c>
      <c r="J441" s="1">
        <v>2.9823225000000001E-6</v>
      </c>
      <c r="K441" s="1">
        <v>3.5512839999999999E-5</v>
      </c>
      <c r="L441" s="1">
        <v>0</v>
      </c>
      <c r="M441" s="1">
        <v>5.9392757000000001E-5</v>
      </c>
      <c r="N441" s="1">
        <v>2.9823225000000001E-6</v>
      </c>
      <c r="O441" s="1">
        <v>3.6578554999999999E-5</v>
      </c>
      <c r="P441" s="1">
        <v>0</v>
      </c>
      <c r="Q441" s="1">
        <v>2.4081724000000001E-4</v>
      </c>
      <c r="R441" s="1">
        <v>1.0489768E-5</v>
      </c>
      <c r="S441" s="1">
        <v>1.5985656999999999E-4</v>
      </c>
      <c r="T441" s="1">
        <v>0</v>
      </c>
      <c r="U441" s="1">
        <v>2.3380368999999999E-4</v>
      </c>
      <c r="V441" s="1">
        <v>1.0183993E-5</v>
      </c>
      <c r="W441" s="1">
        <v>1.5985656999999999E-4</v>
      </c>
      <c r="X441">
        <v>0</v>
      </c>
      <c r="Y441" s="1">
        <v>8.3171481000000002E-4</v>
      </c>
      <c r="Z441" s="1">
        <v>6.1543594000000004E-4</v>
      </c>
      <c r="AA441" s="1">
        <v>3.6840155999999999E-3</v>
      </c>
      <c r="AB441" s="1">
        <v>4.1290733000000003E-2</v>
      </c>
      <c r="AC441">
        <v>0</v>
      </c>
      <c r="AD441" s="1">
        <v>8.8325875000000006E-5</v>
      </c>
      <c r="AE441" s="1">
        <v>1.7343609E-4</v>
      </c>
      <c r="AF441" s="1">
        <v>1.2293283999999999E-3</v>
      </c>
      <c r="AG441" s="1">
        <v>1.6768464E-3</v>
      </c>
      <c r="AH441">
        <v>0</v>
      </c>
      <c r="AI441" s="1">
        <v>8.7378417999999999E-5</v>
      </c>
      <c r="AJ441" s="1">
        <v>1.7343609E-4</v>
      </c>
      <c r="AK441" s="1">
        <v>1.2293283999999999E-3</v>
      </c>
      <c r="AL441" s="1">
        <v>1.6768464E-3</v>
      </c>
      <c r="AM441">
        <v>0</v>
      </c>
      <c r="AN441" s="1">
        <v>8.7439091999999999E-5</v>
      </c>
      <c r="AO441" s="1">
        <v>1.7343609E-4</v>
      </c>
      <c r="AP441" s="1">
        <v>1.2293283999999999E-3</v>
      </c>
      <c r="AQ441" s="1">
        <v>1.6768464E-3</v>
      </c>
      <c r="AR441">
        <v>0</v>
      </c>
      <c r="AS441" s="1">
        <v>8.5518508000000007E-5</v>
      </c>
      <c r="AT441" s="1">
        <v>1.7343609E-4</v>
      </c>
      <c r="AU441" s="1">
        <v>1.2293283999999999E-3</v>
      </c>
      <c r="AV441" s="1">
        <v>1.6768464E-3</v>
      </c>
      <c r="AW441">
        <v>0</v>
      </c>
      <c r="AX441" s="1">
        <v>8.7205613000000006E-5</v>
      </c>
      <c r="AY441" s="1">
        <v>1.7343573999999999E-4</v>
      </c>
      <c r="AZ441" s="1">
        <v>1.2293259E-3</v>
      </c>
      <c r="BA441" s="1">
        <v>1.6768430999999999E-3</v>
      </c>
      <c r="BB441">
        <v>0</v>
      </c>
      <c r="BC441" s="1">
        <v>2.5943057E-4</v>
      </c>
      <c r="BD441" s="1">
        <v>9.833041800000001E-4</v>
      </c>
      <c r="BE441" s="1">
        <v>4.4772952000000001E-3</v>
      </c>
      <c r="BF441" s="1">
        <v>9.6824479000000001E-3</v>
      </c>
      <c r="BG441">
        <v>0</v>
      </c>
      <c r="BH441" s="1">
        <v>2.5567340999999998E-4</v>
      </c>
      <c r="BI441" s="1">
        <v>9.833041800000001E-4</v>
      </c>
      <c r="BJ441" s="1">
        <v>4.4772952000000001E-3</v>
      </c>
      <c r="BK441" s="1">
        <v>9.6824479000000001E-3</v>
      </c>
      <c r="BL441">
        <v>0</v>
      </c>
      <c r="BM441" s="1">
        <v>2.5506665999999999E-4</v>
      </c>
      <c r="BN441" s="1">
        <v>9.833041800000001E-4</v>
      </c>
      <c r="BO441" s="1">
        <v>4.4772952000000001E-3</v>
      </c>
      <c r="BP441" s="1">
        <v>9.6824479000000001E-3</v>
      </c>
      <c r="BQ441">
        <v>0</v>
      </c>
      <c r="BR441" s="1">
        <v>2.5576674999999998E-4</v>
      </c>
      <c r="BS441" s="1">
        <v>9.833041800000001E-4</v>
      </c>
      <c r="BT441" s="1">
        <v>4.4772952000000001E-3</v>
      </c>
      <c r="BU441" s="1">
        <v>9.6824479000000001E-3</v>
      </c>
      <c r="BV441">
        <v>0</v>
      </c>
      <c r="BW441" s="1">
        <v>2.5600462000000001E-4</v>
      </c>
      <c r="BX441" s="1">
        <v>9.8330416999999992E-4</v>
      </c>
      <c r="BY441" s="1">
        <v>4.4772950999999997E-3</v>
      </c>
      <c r="BZ441" s="1">
        <v>9.6824479999999997E-3</v>
      </c>
      <c r="CA441">
        <v>0</v>
      </c>
      <c r="CB441" s="1">
        <v>5.4642139999999999E-5</v>
      </c>
      <c r="CC441" s="1">
        <v>9.2068433000000005E-5</v>
      </c>
      <c r="CD441" s="1">
        <v>9.296555E-4</v>
      </c>
      <c r="CE441" s="1">
        <v>8.5254421999999999E-4</v>
      </c>
      <c r="CF441">
        <v>0</v>
      </c>
      <c r="CG441" s="1">
        <v>5.2873242000000002E-5</v>
      </c>
      <c r="CH441" s="1">
        <v>9.2068433000000005E-5</v>
      </c>
      <c r="CI441" s="1">
        <v>9.296555E-4</v>
      </c>
      <c r="CJ441" s="1">
        <v>8.5254421999999999E-4</v>
      </c>
      <c r="CK441">
        <v>0</v>
      </c>
      <c r="CL441" s="1">
        <v>5.2817235000000002E-5</v>
      </c>
      <c r="CM441" s="1">
        <v>9.2068433000000005E-5</v>
      </c>
      <c r="CN441" s="1">
        <v>9.296555E-4</v>
      </c>
      <c r="CO441" s="1">
        <v>8.5254421999999999E-4</v>
      </c>
      <c r="CP441">
        <v>0</v>
      </c>
      <c r="CQ441" s="1">
        <v>5.3101939000000001E-5</v>
      </c>
      <c r="CR441" s="1">
        <v>9.2068433000000005E-5</v>
      </c>
      <c r="CS441" s="1">
        <v>9.296555E-4</v>
      </c>
      <c r="CT441" s="1">
        <v>8.5254421999999999E-4</v>
      </c>
      <c r="CU441">
        <v>0</v>
      </c>
      <c r="CV441" s="1">
        <v>5.2979602999999998E-5</v>
      </c>
      <c r="CW441" s="1">
        <v>9.2068892999999996E-5</v>
      </c>
      <c r="CX441" s="1">
        <v>9.2966014999999996E-4</v>
      </c>
      <c r="CY441" s="1">
        <v>8.5254847999999999E-4</v>
      </c>
      <c r="CZ441">
        <v>0</v>
      </c>
      <c r="DA441" s="1">
        <v>4.2689245000000001E-5</v>
      </c>
      <c r="DB441" s="1">
        <v>8.3837110999999994E-5</v>
      </c>
      <c r="DC441" s="1">
        <v>8.4653930999999995E-4</v>
      </c>
      <c r="DD441" s="1">
        <v>6.6768215000000001E-4</v>
      </c>
      <c r="DE441">
        <v>0</v>
      </c>
      <c r="DF441" s="1">
        <v>4.1286728000000002E-5</v>
      </c>
      <c r="DG441" s="1">
        <v>8.3837110999999994E-5</v>
      </c>
      <c r="DH441" s="1">
        <v>8.4653930999999995E-4</v>
      </c>
      <c r="DI441" s="1">
        <v>6.6768215000000001E-4</v>
      </c>
      <c r="DJ441">
        <v>0</v>
      </c>
      <c r="DK441" s="1">
        <v>4.1116372999999998E-5</v>
      </c>
      <c r="DL441" s="1">
        <v>8.3837110999999994E-5</v>
      </c>
      <c r="DM441" s="1">
        <v>8.4653930999999995E-4</v>
      </c>
      <c r="DN441" s="1">
        <v>6.6768215000000001E-4</v>
      </c>
      <c r="DO441">
        <v>0</v>
      </c>
      <c r="DP441" s="1">
        <v>4.1758122999999999E-5</v>
      </c>
      <c r="DQ441" s="1">
        <v>8.3837110999999994E-5</v>
      </c>
      <c r="DR441" s="1">
        <v>8.4653930999999995E-4</v>
      </c>
      <c r="DS441" s="1">
        <v>6.6768215000000001E-4</v>
      </c>
      <c r="DT441">
        <v>0</v>
      </c>
      <c r="DU441" s="1">
        <v>4.1272726E-5</v>
      </c>
      <c r="DV441" s="1">
        <v>7.8174468999999997E-5</v>
      </c>
      <c r="DW441" s="1">
        <v>7.8936055999999995E-4</v>
      </c>
      <c r="DX441" s="1">
        <v>5.478185E-4</v>
      </c>
      <c r="DY441">
        <v>0</v>
      </c>
      <c r="DZ441" s="1">
        <v>4.0514294000000003E-5</v>
      </c>
      <c r="EA441" s="1">
        <v>5.7780878000000001E-5</v>
      </c>
      <c r="EB441" s="1">
        <v>5.8343896999999995E-4</v>
      </c>
      <c r="EC441" s="1">
        <v>5.478185E-4</v>
      </c>
      <c r="ED441">
        <v>0</v>
      </c>
      <c r="EE441" s="1">
        <v>4.0766326999999997E-5</v>
      </c>
      <c r="EF441" s="1">
        <v>5.7780878000000001E-5</v>
      </c>
      <c r="EG441" s="1">
        <v>5.8343896999999995E-4</v>
      </c>
      <c r="EH441" s="1">
        <v>5.478185E-4</v>
      </c>
      <c r="EI441">
        <v>0</v>
      </c>
      <c r="EJ441" s="1">
        <v>4.1996153999999997E-5</v>
      </c>
      <c r="EK441" s="1">
        <v>5.7780878000000001E-5</v>
      </c>
      <c r="EL441" s="1">
        <v>5.8343896999999995E-4</v>
      </c>
      <c r="EM441" s="1">
        <v>5.478185E-4</v>
      </c>
      <c r="EN441">
        <v>0</v>
      </c>
      <c r="EO441" s="1">
        <v>1.1218966E-4</v>
      </c>
      <c r="EP441" s="1">
        <v>2.9446821999999997E-4</v>
      </c>
      <c r="EQ441" s="1">
        <v>1.3408070000000001E-3</v>
      </c>
      <c r="ER441" s="1">
        <v>2.9253273999999998E-3</v>
      </c>
      <c r="ES441">
        <v>0</v>
      </c>
      <c r="ET441" s="1">
        <v>1.1045577E-4</v>
      </c>
      <c r="EU441" s="1">
        <v>2.9446821999999997E-4</v>
      </c>
      <c r="EV441" s="1">
        <v>1.3408070000000001E-3</v>
      </c>
      <c r="EW441" s="1">
        <v>2.9253273999999998E-3</v>
      </c>
      <c r="EX441">
        <v>0</v>
      </c>
      <c r="EY441" s="1">
        <v>1.1038575999999999E-4</v>
      </c>
      <c r="EZ441" s="1">
        <v>2.9446821999999997E-4</v>
      </c>
      <c r="FA441" s="1">
        <v>1.3408070000000001E-3</v>
      </c>
      <c r="FB441" s="1">
        <v>2.9253273999999998E-3</v>
      </c>
      <c r="FC441">
        <v>0</v>
      </c>
      <c r="FD441" s="1">
        <v>1.101664E-4</v>
      </c>
      <c r="FE441" s="1">
        <v>2.9446821999999997E-4</v>
      </c>
      <c r="FF441" s="1">
        <v>1.3408070000000001E-3</v>
      </c>
      <c r="FG441" s="1">
        <v>2.9253273999999998E-3</v>
      </c>
      <c r="FH441">
        <v>0</v>
      </c>
      <c r="FI441" s="1">
        <v>1.1074617E-4</v>
      </c>
      <c r="FJ441" s="1">
        <v>2.9447027999999998E-4</v>
      </c>
      <c r="FK441" s="1">
        <v>1.3408164E-3</v>
      </c>
      <c r="FL441" s="1">
        <v>2.9253478999999999E-3</v>
      </c>
      <c r="FM441">
        <v>0</v>
      </c>
      <c r="FN441" s="1">
        <v>6.6571321000000002E-5</v>
      </c>
      <c r="FO441" s="1">
        <v>1.2754629000000001E-4</v>
      </c>
      <c r="FP441" s="1">
        <v>1.0504701E-3</v>
      </c>
      <c r="FQ441" s="1">
        <v>1.2121232999999999E-3</v>
      </c>
      <c r="FR441">
        <v>0</v>
      </c>
      <c r="FS441" s="1">
        <v>24.126335000000001</v>
      </c>
      <c r="FT441" s="1">
        <v>1.7235210999999999E-4</v>
      </c>
      <c r="FU441" s="1">
        <v>1.2216318E-3</v>
      </c>
      <c r="FV441" s="1">
        <v>1.8134289E-3</v>
      </c>
      <c r="FW441">
        <v>0</v>
      </c>
      <c r="FX441" s="1">
        <v>2.7094210999999999E-5</v>
      </c>
      <c r="FY441" s="1">
        <v>2.0049239000000001E-5</v>
      </c>
      <c r="FZ441" s="1">
        <v>1.2001245999999999E-4</v>
      </c>
      <c r="GA441" s="1">
        <v>1.3459233000000001E-3</v>
      </c>
      <c r="GB441">
        <v>0</v>
      </c>
      <c r="GC441" s="1">
        <v>1.0137134E-4</v>
      </c>
      <c r="GD441" s="1">
        <v>8.7251839000000004E-6</v>
      </c>
      <c r="GE441" s="1">
        <v>3.4627664000000001E-4</v>
      </c>
      <c r="GF441" s="1">
        <v>9.3773293000000008E-3</v>
      </c>
      <c r="GG441">
        <v>0</v>
      </c>
      <c r="GH441" s="1">
        <v>1.0560788E-4</v>
      </c>
      <c r="GI441" s="1">
        <v>8.7251839000000004E-6</v>
      </c>
      <c r="GJ441" s="1">
        <v>3.4627664000000001E-4</v>
      </c>
      <c r="GK441" s="1">
        <v>9.3773293000000008E-3</v>
      </c>
      <c r="GL441">
        <v>0</v>
      </c>
      <c r="GM441" s="1">
        <v>1.0201838E-4</v>
      </c>
      <c r="GN441" s="1">
        <v>8.7251839000000004E-6</v>
      </c>
      <c r="GO441" s="1">
        <v>3.4627664000000001E-4</v>
      </c>
      <c r="GP441" s="1">
        <v>9.3773293000000008E-3</v>
      </c>
      <c r="GQ441">
        <v>0</v>
      </c>
      <c r="GR441" s="1">
        <v>1.0089119999999999E-4</v>
      </c>
      <c r="GS441" s="1">
        <v>8.7251839000000004E-6</v>
      </c>
      <c r="GT441" s="1">
        <v>3.4627664000000001E-4</v>
      </c>
      <c r="GU441" s="1">
        <v>9.3773293000000008E-3</v>
      </c>
      <c r="GV441">
        <v>0</v>
      </c>
      <c r="GW441" s="1">
        <v>1.0238735E-4</v>
      </c>
      <c r="GX441" s="1">
        <v>8.7251839000000004E-6</v>
      </c>
      <c r="GY441" s="1">
        <v>3.4627664000000001E-4</v>
      </c>
      <c r="GZ441" s="1">
        <v>9.3773293000000008E-3</v>
      </c>
      <c r="HA441">
        <v>0</v>
      </c>
      <c r="HB441" s="1">
        <v>1.0588775E-4</v>
      </c>
      <c r="HC441" s="1">
        <v>8.7251839000000004E-6</v>
      </c>
      <c r="HD441" s="1">
        <v>3.4627664000000001E-4</v>
      </c>
      <c r="HE441" s="1">
        <v>9.3773293000000008E-3</v>
      </c>
      <c r="HF441">
        <v>0</v>
      </c>
      <c r="HG441" s="1">
        <v>9.3486248000000004E-5</v>
      </c>
      <c r="HH441" s="1">
        <v>7.1386973999999998E-6</v>
      </c>
      <c r="HI441" s="1">
        <v>2.8331724999999997E-4</v>
      </c>
      <c r="HJ441" s="1">
        <v>9.3765944000000004E-3</v>
      </c>
      <c r="HK441">
        <v>0</v>
      </c>
      <c r="HL441" s="1">
        <v>8.2024490000000007E-5</v>
      </c>
      <c r="HM441" s="1">
        <v>7.1386973999999998E-6</v>
      </c>
      <c r="HN441" s="1">
        <v>2.8331724999999997E-4</v>
      </c>
      <c r="HO441" s="1">
        <v>9.3765944000000004E-3</v>
      </c>
      <c r="HP441">
        <v>0</v>
      </c>
      <c r="HQ441" s="1">
        <v>9.5506947999999997E-5</v>
      </c>
      <c r="HR441" s="1">
        <v>7.1386973999999998E-6</v>
      </c>
      <c r="HS441" s="1">
        <v>2.8331724999999997E-4</v>
      </c>
      <c r="HT441" s="1">
        <v>9.3765944000000004E-3</v>
      </c>
      <c r="HU441">
        <v>0</v>
      </c>
      <c r="HV441" s="1">
        <v>9.4423421999999995E-5</v>
      </c>
      <c r="HW441" s="1">
        <v>7.1386973999999998E-6</v>
      </c>
      <c r="HX441" s="1">
        <v>2.8331724999999997E-4</v>
      </c>
      <c r="HY441" s="1">
        <v>9.3765944000000004E-3</v>
      </c>
      <c r="HZ441">
        <v>0</v>
      </c>
      <c r="IA441" s="1">
        <v>9.3730836000000006E-5</v>
      </c>
      <c r="IB441" s="1">
        <v>7.1387044999999997E-6</v>
      </c>
      <c r="IC441" s="1">
        <v>2.8331752999999999E-4</v>
      </c>
      <c r="ID441" s="1">
        <v>9.3766037999999993E-3</v>
      </c>
      <c r="IE441">
        <v>0</v>
      </c>
      <c r="IF441" s="1">
        <v>9.9224830000000001E-5</v>
      </c>
      <c r="IG441" s="1">
        <v>7.1386973999999998E-6</v>
      </c>
      <c r="IH441" s="1">
        <v>2.8331724999999997E-4</v>
      </c>
      <c r="II441" s="1">
        <v>9.3765944000000004E-3</v>
      </c>
      <c r="IJ441" s="1">
        <v>0</v>
      </c>
      <c r="IK441" s="1">
        <v>9.9227785999999994E-5</v>
      </c>
      <c r="IL441" s="1">
        <v>8.1462066999999994E-6</v>
      </c>
      <c r="IM441" s="1">
        <v>3.2330005000000002E-4</v>
      </c>
      <c r="IN441" s="1">
        <v>9.3769964000000004E-3</v>
      </c>
      <c r="IO441">
        <v>0</v>
      </c>
      <c r="IP441" s="1">
        <v>8.5154290000000004E-4</v>
      </c>
      <c r="IQ441" s="1">
        <v>2.3641143E-4</v>
      </c>
      <c r="IR441" s="1">
        <v>1.3993683999999999E-3</v>
      </c>
      <c r="IS441" s="1">
        <v>5.1532862E-3</v>
      </c>
      <c r="IT441">
        <v>0</v>
      </c>
      <c r="IU441" s="1">
        <v>1.1513026E-4</v>
      </c>
      <c r="IV441" s="1">
        <v>4.5945897999999998E-5</v>
      </c>
      <c r="IW441" s="1">
        <v>1.3562489000000001E-3</v>
      </c>
      <c r="IX441" s="1">
        <v>9.4058049999999997E-3</v>
      </c>
      <c r="IY441" s="1">
        <v>1.3963507000000001E-7</v>
      </c>
      <c r="IZ441" s="1">
        <v>0.43360967</v>
      </c>
      <c r="JA441" s="1">
        <v>2.0605636999999999E-5</v>
      </c>
      <c r="JB441" s="1">
        <v>1.1316376E-3</v>
      </c>
      <c r="JC441" s="1">
        <v>6.3614153999999997E-3</v>
      </c>
      <c r="JD441">
        <v>0</v>
      </c>
      <c r="JE441" s="1">
        <v>1.4050512999999999E-4</v>
      </c>
      <c r="JF441" s="1">
        <v>4.3398269999999999E-5</v>
      </c>
      <c r="JG441" s="1">
        <v>1.2138691E-3</v>
      </c>
      <c r="JH441" s="1">
        <v>9.4039537000000003E-3</v>
      </c>
      <c r="JI441">
        <v>0</v>
      </c>
      <c r="JJ441" s="1">
        <v>1.0751305E-4</v>
      </c>
      <c r="JK441" s="1">
        <v>4.2304010999999997E-5</v>
      </c>
      <c r="JL441" s="1">
        <v>1.2488060999999999E-3</v>
      </c>
      <c r="JM441" s="1">
        <v>9.4031467000000001E-3</v>
      </c>
      <c r="JN441">
        <v>0</v>
      </c>
      <c r="JO441" s="1">
        <v>1.0815013E-4</v>
      </c>
      <c r="JP441" s="1">
        <v>4.2304010999999997E-5</v>
      </c>
      <c r="JQ441" s="1">
        <v>1.2488060999999999E-3</v>
      </c>
      <c r="JR441" s="1">
        <v>9.4031467000000001E-3</v>
      </c>
      <c r="JS441">
        <v>0</v>
      </c>
      <c r="JT441" s="1">
        <v>1.0011775E-4</v>
      </c>
      <c r="JU441" s="1">
        <v>4.2304010999999997E-5</v>
      </c>
      <c r="JV441" s="1">
        <v>1.2488060999999999E-3</v>
      </c>
      <c r="JW441" s="1">
        <v>9.4031467000000001E-3</v>
      </c>
      <c r="JX441">
        <v>0</v>
      </c>
      <c r="JY441" s="1">
        <v>9.4934738999999998E-5</v>
      </c>
      <c r="JZ441" s="1">
        <v>4.2304010999999997E-5</v>
      </c>
      <c r="KA441" s="1">
        <v>1.2488060999999999E-3</v>
      </c>
      <c r="KB441" s="1">
        <v>9.4031467000000001E-3</v>
      </c>
      <c r="KC441">
        <v>0</v>
      </c>
      <c r="KD441" s="1">
        <v>1.6781821E-4</v>
      </c>
      <c r="KE441" s="1">
        <v>4.2304010999999997E-5</v>
      </c>
      <c r="KF441" s="1">
        <v>1.1367587000000001E-3</v>
      </c>
      <c r="KG441" s="1">
        <v>9.4031467000000001E-3</v>
      </c>
      <c r="KH441" s="1">
        <v>0</v>
      </c>
      <c r="KI441" s="1">
        <v>1.5703173E-4</v>
      </c>
      <c r="KJ441" s="1">
        <v>4.2304010999999997E-5</v>
      </c>
      <c r="KK441" s="1">
        <v>1.1367587000000001E-3</v>
      </c>
      <c r="KL441" s="1">
        <v>9.4031467000000001E-3</v>
      </c>
      <c r="KM441" s="1">
        <v>0</v>
      </c>
      <c r="KN441" s="1">
        <v>1.4151317000000001E-4</v>
      </c>
      <c r="KO441" s="1">
        <v>4.2304010999999997E-5</v>
      </c>
      <c r="KP441" s="1">
        <v>1.1367587000000001E-3</v>
      </c>
      <c r="KQ441" s="1">
        <v>9.4031467000000001E-3</v>
      </c>
      <c r="KR441" s="1">
        <v>0</v>
      </c>
      <c r="KS441" s="1">
        <v>1.3348428999999999E-4</v>
      </c>
      <c r="KT441" s="1">
        <v>4.2304010999999997E-5</v>
      </c>
      <c r="KU441" s="1">
        <v>1.1367587000000001E-3</v>
      </c>
      <c r="KV441" s="1">
        <v>9.4031467000000001E-3</v>
      </c>
      <c r="KW441" s="1">
        <v>1.3963507000000001E-7</v>
      </c>
      <c r="KX441" s="1">
        <v>2.0656183000000001E-4</v>
      </c>
      <c r="KY441" s="1">
        <v>2.0605636999999999E-5</v>
      </c>
      <c r="KZ441" s="1">
        <v>1.1316376E-3</v>
      </c>
      <c r="LA441" s="1">
        <v>6.3614153999999997E-3</v>
      </c>
      <c r="LB441" s="1">
        <v>1.3963507000000001E-7</v>
      </c>
      <c r="LC441" s="1">
        <v>6.2079736E-5</v>
      </c>
      <c r="LD441" s="1">
        <v>2.0605636999999999E-5</v>
      </c>
      <c r="LE441" s="1">
        <v>1.1316376E-3</v>
      </c>
      <c r="LF441" s="1">
        <v>6.3614153999999997E-3</v>
      </c>
      <c r="LG441" s="1">
        <v>1.3961954E-7</v>
      </c>
      <c r="LH441" s="1">
        <v>4.8942629999999996</v>
      </c>
      <c r="LI441" s="1">
        <v>2.0605636999999999E-5</v>
      </c>
      <c r="LJ441" s="1">
        <v>1.1316376E-3</v>
      </c>
      <c r="LK441" s="1">
        <v>5.9293827000000002E-3</v>
      </c>
      <c r="LL441">
        <v>0</v>
      </c>
      <c r="LM441" s="1">
        <v>1.5689179E-4</v>
      </c>
      <c r="LN441" s="1">
        <v>4.1753396999999997E-5</v>
      </c>
      <c r="LO441" s="1">
        <v>1.1219347E-3</v>
      </c>
      <c r="LP441" s="1">
        <v>9.4027930999999992E-3</v>
      </c>
      <c r="LQ441" s="1">
        <v>0</v>
      </c>
      <c r="LR441" s="1">
        <v>2.5317675000000002E-5</v>
      </c>
      <c r="LS441" s="1">
        <v>1.5400632000000001E-4</v>
      </c>
      <c r="LT441" s="1">
        <v>1.3452417000000001E-4</v>
      </c>
      <c r="LU441" s="1">
        <v>3.0076011000000001E-4</v>
      </c>
      <c r="LV441" s="1">
        <v>0</v>
      </c>
      <c r="LW441" s="1">
        <v>3.3608612999999998E-5</v>
      </c>
      <c r="LX441" s="1">
        <v>1.6200860000000001E-4</v>
      </c>
      <c r="LY441" s="1">
        <v>1.4152488E-4</v>
      </c>
      <c r="LZ441" s="1">
        <v>4.5645039999999998E-4</v>
      </c>
      <c r="MA441" s="1">
        <v>0</v>
      </c>
      <c r="MB441" s="1">
        <v>9.0405925000000003E-5</v>
      </c>
      <c r="MC441" s="1">
        <v>2.8839198000000003E-4</v>
      </c>
      <c r="MD441" s="1">
        <v>2.5193987000000001E-4</v>
      </c>
      <c r="ME441" s="1">
        <v>9.5510303E-4</v>
      </c>
      <c r="MF441" s="1">
        <v>4.6421899000000003E-2</v>
      </c>
      <c r="MG441" s="1">
        <v>3.1679367999999999E-3</v>
      </c>
      <c r="MH441" s="1">
        <v>3.1669892999999999E-3</v>
      </c>
      <c r="MI441" s="1">
        <v>3.1670499999999998E-3</v>
      </c>
      <c r="MJ441" s="1">
        <v>3.1651294000000002E-3</v>
      </c>
      <c r="MK441" s="1">
        <v>3.1668103E-3</v>
      </c>
      <c r="ML441" s="1">
        <v>1.5402478000000001E-2</v>
      </c>
      <c r="MM441" s="1">
        <v>1.5398721000000001E-2</v>
      </c>
      <c r="MN441" s="1">
        <v>1.5398113999999999E-2</v>
      </c>
      <c r="MO441" s="1">
        <v>1.5398814E-2</v>
      </c>
      <c r="MP441" s="1">
        <v>1.5399052E-2</v>
      </c>
      <c r="MQ441" s="1">
        <v>1.9289102999999999E-3</v>
      </c>
      <c r="MR441" s="1">
        <v>1.9271414E-3</v>
      </c>
      <c r="MS441" s="1">
        <v>1.9270854E-3</v>
      </c>
      <c r="MT441" s="1">
        <v>1.9273700999999999E-3</v>
      </c>
      <c r="MU441" s="1">
        <v>1.9272571E-3</v>
      </c>
      <c r="MV441" s="1">
        <v>1.6407478E-3</v>
      </c>
      <c r="MW441" s="1">
        <v>1.6393453000000001E-3</v>
      </c>
      <c r="MX441" s="1">
        <v>1.6391750000000001E-3</v>
      </c>
      <c r="MY441" s="1">
        <v>1.6398166999999999E-3</v>
      </c>
      <c r="MZ441" s="1">
        <v>1.4566263E-3</v>
      </c>
      <c r="NA441" s="1">
        <v>1.2295526000000001E-3</v>
      </c>
      <c r="NB441" s="1">
        <v>1.2298046999999999E-3</v>
      </c>
      <c r="NC441" s="1">
        <v>1.2310344999999999E-3</v>
      </c>
      <c r="ND441" s="1">
        <v>4.6727922999999999E-3</v>
      </c>
      <c r="NE441" s="1">
        <v>4.6710583999999998E-3</v>
      </c>
      <c r="NF441" s="1">
        <v>4.6709884000000002E-3</v>
      </c>
      <c r="NG441" s="1">
        <v>4.6707691000000004E-3</v>
      </c>
      <c r="NH441" s="1">
        <v>4.6713807E-3</v>
      </c>
      <c r="NI441" s="1">
        <v>2.4567109999999999E-3</v>
      </c>
      <c r="NJ441" s="1">
        <v>24.129542000000001</v>
      </c>
      <c r="NK441" s="1">
        <v>1.5130791999999999E-3</v>
      </c>
      <c r="NL441" s="1">
        <v>9.8337024999999995E-3</v>
      </c>
      <c r="NM441" s="1">
        <v>9.8379391E-3</v>
      </c>
      <c r="NN441" s="1">
        <v>9.8343496000000002E-3</v>
      </c>
      <c r="NO441" s="1">
        <v>9.8332223999999992E-3</v>
      </c>
      <c r="NP441" s="1">
        <v>9.8347185000000007E-3</v>
      </c>
      <c r="NQ441" s="1">
        <v>9.8382188999999991E-3</v>
      </c>
      <c r="NR441" s="1">
        <v>9.7605365999999995E-3</v>
      </c>
      <c r="NS441" s="1">
        <v>9.7490748000000002E-3</v>
      </c>
      <c r="NT441" s="1">
        <v>9.7625573000000004E-3</v>
      </c>
      <c r="NU441" s="1">
        <v>9.7614737000000004E-3</v>
      </c>
      <c r="NV441" s="1">
        <v>9.7607908000000004E-3</v>
      </c>
      <c r="NW441" s="1">
        <v>9.7662752000000005E-3</v>
      </c>
      <c r="NX441" s="1">
        <v>9.8076705000000007E-3</v>
      </c>
      <c r="NY441" s="1">
        <v>7.6406089E-3</v>
      </c>
      <c r="NZ441" s="1">
        <v>1.092313E-2</v>
      </c>
      <c r="OA441" s="1">
        <v>0.44112347000000002</v>
      </c>
      <c r="OB441" s="1">
        <v>1.0801725999999999E-2</v>
      </c>
      <c r="OC441" s="1">
        <v>1.080177E-2</v>
      </c>
      <c r="OD441" s="1">
        <v>1.0802407E-2</v>
      </c>
      <c r="OE441" s="1">
        <v>1.0794375E-2</v>
      </c>
      <c r="OF441" s="1">
        <v>1.0789192E-2</v>
      </c>
      <c r="OG441" s="1">
        <v>1.0750028E-2</v>
      </c>
      <c r="OH441" s="1">
        <v>1.0739241E-2</v>
      </c>
      <c r="OI441" s="1">
        <v>1.0723722999999999E-2</v>
      </c>
      <c r="OJ441" s="1">
        <v>1.0715694E-2</v>
      </c>
      <c r="OK441" s="1">
        <v>7.7203599999999999E-3</v>
      </c>
      <c r="OL441" s="1">
        <v>7.5758778999999998E-3</v>
      </c>
      <c r="OM441" s="1">
        <v>4.9013448000000004</v>
      </c>
      <c r="ON441" s="1">
        <v>1.0723373E-2</v>
      </c>
      <c r="OO441" s="1">
        <v>6.1460827E-4</v>
      </c>
      <c r="OP441" s="1">
        <v>7.9359250000000004E-4</v>
      </c>
      <c r="OQ441" s="1">
        <v>1.5858408000000001E-3</v>
      </c>
      <c r="OU441" t="s">
        <v>492</v>
      </c>
      <c r="OV441" t="s">
        <v>51</v>
      </c>
      <c r="OW441">
        <v>0</v>
      </c>
      <c r="OX441" s="1">
        <v>6.0529151000000001E-4</v>
      </c>
      <c r="OY441" s="1">
        <v>3.1359778000000001E-4</v>
      </c>
      <c r="OZ441" s="1">
        <v>3.5918825000000001E-4</v>
      </c>
      <c r="PA441" s="1">
        <v>9.5328380999999999E-4</v>
      </c>
      <c r="PB441" s="1">
        <v>1.5394551E-4</v>
      </c>
      <c r="PC441" s="1">
        <v>9.3977892999999994E-5</v>
      </c>
      <c r="PD441" s="1">
        <v>1.5497677000000001E-3</v>
      </c>
      <c r="PE441" s="1">
        <v>5.0434116000000003E-5</v>
      </c>
      <c r="PF441" s="1">
        <v>2.5510637000000001E-5</v>
      </c>
      <c r="PG441" s="1">
        <v>1.6835453E-4</v>
      </c>
      <c r="PH441" s="1">
        <v>8.3005986999999995E-5</v>
      </c>
      <c r="PI441">
        <v>1.0875376999999999E-4</v>
      </c>
      <c r="PJ441" s="1">
        <v>5.3373655000000001E-4</v>
      </c>
      <c r="PK441" s="1">
        <v>3.0808237000000001E-3</v>
      </c>
      <c r="PL441" s="1">
        <v>7.6668418999999996E-3</v>
      </c>
      <c r="PM441" s="1">
        <v>9.2190419000000006E-3</v>
      </c>
      <c r="PN441" s="1">
        <v>0.30102859999999998</v>
      </c>
      <c r="PO441" s="1">
        <v>0</v>
      </c>
      <c r="PP441" s="1">
        <v>1.8576338000000001E-5</v>
      </c>
      <c r="PQ441" s="1">
        <v>9.3334324999999997E-4</v>
      </c>
      <c r="PR441" s="1">
        <v>3.5103191999999998E-5</v>
      </c>
      <c r="PS441" s="1">
        <v>4.2619814E-5</v>
      </c>
      <c r="PT441" s="1">
        <v>8.7150899E-6</v>
      </c>
      <c r="PU441" s="1">
        <v>2.2751465000000002E-5</v>
      </c>
      <c r="PV441" s="1">
        <v>4.1603316000000001E-6</v>
      </c>
      <c r="PW441" s="1">
        <v>6.7367162999999996E-6</v>
      </c>
      <c r="PX441" s="1">
        <v>2.6909958999999999E-7</v>
      </c>
      <c r="PY441" s="1">
        <v>0</v>
      </c>
      <c r="PZ441" s="1">
        <v>1.2841828E-5</v>
      </c>
      <c r="QA441" s="1">
        <v>5.0952560000000003E-4</v>
      </c>
      <c r="QB441" s="1">
        <v>2.4340359999999999E-4</v>
      </c>
      <c r="QC441" s="1">
        <v>3.4079414000000003E-5</v>
      </c>
      <c r="QD441" s="1">
        <v>0</v>
      </c>
      <c r="QE441" s="1">
        <v>1.9508997000000001E-5</v>
      </c>
      <c r="QF441" s="1">
        <v>4.5020775999999999E-4</v>
      </c>
      <c r="QG441" s="1">
        <v>2.9069615000000001E-4</v>
      </c>
      <c r="QH441" s="1">
        <v>3.5142392000000002E-5</v>
      </c>
      <c r="QI441" s="1">
        <v>0</v>
      </c>
      <c r="QJ441" s="1">
        <v>1.313508E-4</v>
      </c>
      <c r="QK441" s="1">
        <v>3.5111605999999998E-4</v>
      </c>
      <c r="QL441" s="1">
        <v>2.2671337000000001E-4</v>
      </c>
      <c r="QM441" s="1">
        <v>2.7407225999999999E-5</v>
      </c>
      <c r="QN441" s="1">
        <v>0</v>
      </c>
      <c r="QO441" s="1">
        <v>6.0597952E-5</v>
      </c>
      <c r="QP441" s="1">
        <v>2.9647682999999999E-4</v>
      </c>
      <c r="QQ441" s="1">
        <v>1.9143297999999999E-4</v>
      </c>
      <c r="QR441" s="1">
        <v>2.3142172E-5</v>
      </c>
      <c r="QS441" s="1">
        <v>0</v>
      </c>
      <c r="QT441" s="1">
        <v>2.1086411999999999E-4</v>
      </c>
      <c r="QU441" s="1">
        <v>2.6931209999999999E-4</v>
      </c>
      <c r="QV441" s="1">
        <v>1.7389306E-4</v>
      </c>
      <c r="QW441" s="1">
        <v>2.6458551E-5</v>
      </c>
      <c r="QX441" s="1">
        <v>2.2703270000000001E-5</v>
      </c>
      <c r="QY441" s="1">
        <v>2.8166326000000002E-4</v>
      </c>
      <c r="QZ441" s="1">
        <v>1.9094439999999998E-6</v>
      </c>
      <c r="RA441" s="1">
        <v>1.4032007E-5</v>
      </c>
      <c r="RB441" s="1">
        <v>1.5020753999999999E-5</v>
      </c>
      <c r="RC441" s="1">
        <v>2.0547556000000001E-6</v>
      </c>
      <c r="RD441" s="1">
        <v>3.1375039999999998E-4</v>
      </c>
      <c r="RE441" s="1">
        <v>1.0938174E-4</v>
      </c>
      <c r="RF441" s="1">
        <v>0</v>
      </c>
      <c r="RG441" s="1">
        <v>4.2096021999999998E-5</v>
      </c>
      <c r="RH441" s="1">
        <v>0</v>
      </c>
      <c r="RI441" s="1">
        <v>0</v>
      </c>
      <c r="RJ441" s="1">
        <v>4.5062260999999997E-5</v>
      </c>
      <c r="RK441" s="1">
        <v>4.2306878E-5</v>
      </c>
      <c r="RL441" s="1">
        <v>4.2548618E-6</v>
      </c>
      <c r="RM441" s="1">
        <v>7.3516010000000004E-4</v>
      </c>
      <c r="RN441" s="1">
        <v>0</v>
      </c>
      <c r="RO441" s="1">
        <v>2.6780516999999999E-5</v>
      </c>
      <c r="RP441" s="1">
        <v>8.4059908000000007E-5</v>
      </c>
      <c r="RQ441" s="1">
        <v>2.6398597999999999E-4</v>
      </c>
      <c r="RR441" s="1">
        <v>2.9443969999999999E-5</v>
      </c>
      <c r="RS441" s="1">
        <v>0</v>
      </c>
      <c r="RT441" s="1">
        <v>0</v>
      </c>
      <c r="RU441" s="1">
        <v>6.8466633000000003E-6</v>
      </c>
      <c r="RV441" s="1">
        <v>0</v>
      </c>
      <c r="RW441" s="1">
        <v>4.7654436000000001E-5</v>
      </c>
      <c r="RX441" s="1">
        <v>0</v>
      </c>
      <c r="RY441" s="1">
        <v>6.3094101000000006E-5</v>
      </c>
      <c r="RZ441" s="1">
        <v>0</v>
      </c>
      <c r="SA441" s="1">
        <v>1.0400425999999999E-4</v>
      </c>
      <c r="SB441" s="1">
        <v>0</v>
      </c>
      <c r="SC441" s="1">
        <v>1.2852731999999999E-4</v>
      </c>
      <c r="SD441" s="1">
        <v>9.0961428000000003E-6</v>
      </c>
      <c r="SE441" s="1">
        <v>8.4059908000000007E-5</v>
      </c>
      <c r="SF441" s="1">
        <v>2.9443969999999999E-5</v>
      </c>
      <c r="SG441" s="1">
        <v>0</v>
      </c>
      <c r="SH441" s="1">
        <v>2.6398597999999999E-4</v>
      </c>
      <c r="SI441" s="1">
        <v>0</v>
      </c>
      <c r="SJ441" s="1">
        <v>8.4250204999999992E-6</v>
      </c>
      <c r="SK441" s="1">
        <v>0</v>
      </c>
      <c r="SL441" s="1">
        <v>9.317779E-6</v>
      </c>
      <c r="SM441" s="1">
        <v>1.0785101000000001E-5</v>
      </c>
      <c r="SN441" s="1">
        <v>3.5494462E-5</v>
      </c>
      <c r="SO441" s="1">
        <v>2.692572E-5</v>
      </c>
      <c r="SP441" s="1">
        <v>0</v>
      </c>
      <c r="SQ441" s="1">
        <v>4.5005174000000003E-5</v>
      </c>
      <c r="SR441" s="1">
        <v>1.0807282999999999E-5</v>
      </c>
      <c r="SS441" s="1">
        <v>3.5567471999999998E-5</v>
      </c>
      <c r="ST441" s="1">
        <v>2.7143971E-5</v>
      </c>
      <c r="SU441" s="1">
        <v>0</v>
      </c>
      <c r="SV441" s="1">
        <v>6.4262698000000005E-5</v>
      </c>
      <c r="SW441" s="1">
        <v>1.0123267999999999E-5</v>
      </c>
      <c r="SX441" s="1">
        <v>3.3316355999999998E-5</v>
      </c>
      <c r="SY441" s="1">
        <v>2.5384819999999999E-5</v>
      </c>
      <c r="SZ441" s="1">
        <v>0</v>
      </c>
      <c r="TA441" s="1">
        <v>1.0400891999999999E-4</v>
      </c>
      <c r="TB441" s="1">
        <v>1.4827559E-5</v>
      </c>
      <c r="TC441" s="1">
        <v>4.8798468999999999E-5</v>
      </c>
      <c r="TD441" s="1">
        <v>4.0953922000000001E-5</v>
      </c>
      <c r="TE441" s="1">
        <v>0</v>
      </c>
      <c r="TF441" s="1">
        <v>1.2172938E-4</v>
      </c>
      <c r="TG441" s="1">
        <v>1.1139752999999999E-5</v>
      </c>
      <c r="TH441" s="1">
        <v>3.6661671999999998E-5</v>
      </c>
      <c r="TI441" s="1">
        <v>2.8016178000000001E-5</v>
      </c>
      <c r="TJ441" s="1">
        <v>0</v>
      </c>
      <c r="TK441" s="1">
        <v>1.1726475000000001E-4</v>
      </c>
      <c r="TL441" s="1">
        <v>1.3694552999999999E-4</v>
      </c>
      <c r="TM441" s="1">
        <v>1.6905454000000001E-4</v>
      </c>
      <c r="TN441" s="1">
        <v>7.1150259999999999E-5</v>
      </c>
      <c r="TO441" s="1">
        <v>0</v>
      </c>
      <c r="TP441" s="1">
        <v>6.2504488999999994E-5</v>
      </c>
      <c r="TQ441" s="1">
        <v>1.3694552999999999E-4</v>
      </c>
      <c r="TR441" s="1">
        <v>1.6905454000000001E-4</v>
      </c>
      <c r="TS441" s="1">
        <v>7.1150259999999999E-5</v>
      </c>
      <c r="TT441" s="1">
        <v>0</v>
      </c>
      <c r="TU441" s="1">
        <v>1.8062703000000001E-4</v>
      </c>
      <c r="TV441" s="1">
        <v>1.3694552999999999E-4</v>
      </c>
      <c r="TW441" s="1">
        <v>1.6905454000000001E-4</v>
      </c>
      <c r="TX441" s="1">
        <v>7.1150259999999999E-5</v>
      </c>
      <c r="TY441" s="1">
        <v>0</v>
      </c>
      <c r="TZ441" s="1">
        <v>1.0169737999999999E-5</v>
      </c>
      <c r="UA441" s="1">
        <v>4.0723267999999999E-4</v>
      </c>
      <c r="UB441" s="1">
        <v>2.6294711999999998E-4</v>
      </c>
      <c r="UC441" s="1">
        <v>3.1787379999999999E-5</v>
      </c>
      <c r="UD441" s="1">
        <v>0</v>
      </c>
      <c r="UE441" s="1">
        <v>1.2677883E-5</v>
      </c>
      <c r="UF441" s="1">
        <v>7.1372948E-4</v>
      </c>
      <c r="UG441" s="1">
        <v>4.6085072E-4</v>
      </c>
      <c r="UH441" s="1">
        <v>2.9913528000000001E-5</v>
      </c>
      <c r="UI441" s="1">
        <v>0</v>
      </c>
      <c r="UJ441" s="1">
        <v>3.6484876000000003E-4</v>
      </c>
      <c r="UK441" s="1">
        <v>8.8400455000000005E-4</v>
      </c>
      <c r="UL441" s="1">
        <v>2.1221729000000001E-4</v>
      </c>
      <c r="UM441" s="1">
        <v>8.1940894999999998E-4</v>
      </c>
      <c r="UN441" s="1">
        <v>0</v>
      </c>
      <c r="UO441" s="1">
        <v>5.6942209000000003E-5</v>
      </c>
      <c r="UP441" s="1">
        <v>1.3747709E-5</v>
      </c>
      <c r="UQ441" s="1">
        <v>7.5387181000000005E-4</v>
      </c>
      <c r="UR441" s="1">
        <v>3.9529609999999996E-3</v>
      </c>
      <c r="US441" s="1">
        <v>0</v>
      </c>
      <c r="UT441" s="1">
        <v>2.7923694000000002E-4</v>
      </c>
      <c r="UU441" s="1">
        <v>0</v>
      </c>
      <c r="UV441" s="1">
        <v>1.0436304999999999E-4</v>
      </c>
      <c r="UW441" s="1">
        <v>0</v>
      </c>
      <c r="UX441" s="1">
        <v>0</v>
      </c>
      <c r="UY441" s="1">
        <v>1.1171686E-4</v>
      </c>
      <c r="UZ441" s="1">
        <v>7.8622414999999992E-6</v>
      </c>
      <c r="VA441" s="1">
        <v>5.0246692999999999E-4</v>
      </c>
      <c r="VB441" s="1">
        <v>2.7772195999999998E-3</v>
      </c>
      <c r="VC441" s="1">
        <v>0</v>
      </c>
      <c r="VD441" s="1">
        <v>0</v>
      </c>
      <c r="VE441" s="1">
        <v>2.9891299999999999E-4</v>
      </c>
      <c r="VF441" s="1">
        <v>3.6158558000000002E-5</v>
      </c>
      <c r="VG441" s="1">
        <v>9.3916662000000008E-3</v>
      </c>
      <c r="VH441" s="1">
        <v>4.8149496000000002E-4</v>
      </c>
      <c r="VI441" s="1">
        <v>4.0488373999999999E-5</v>
      </c>
      <c r="VJ441" s="1">
        <v>6.0175276999999995E-4</v>
      </c>
      <c r="VK441" s="1">
        <v>9.3893694E-3</v>
      </c>
      <c r="VL441" s="1">
        <v>0</v>
      </c>
      <c r="VM441" s="1">
        <v>1.095067E-4</v>
      </c>
      <c r="VN441" s="1">
        <v>0</v>
      </c>
      <c r="VO441" s="1">
        <v>1.0329248999999999E-4</v>
      </c>
      <c r="VP441" s="1">
        <v>0</v>
      </c>
      <c r="VQ441" s="1">
        <v>0</v>
      </c>
      <c r="VR441" s="1">
        <v>2.1901339999999999E-5</v>
      </c>
      <c r="VS441" s="1">
        <v>2.2451211999999999E-4</v>
      </c>
      <c r="VT441" s="1">
        <v>0</v>
      </c>
      <c r="VU441" s="1">
        <v>0</v>
      </c>
      <c r="VV441" s="1">
        <v>2.0658761999999999E-5</v>
      </c>
      <c r="VW441" s="1">
        <v>2.2451211999999999E-4</v>
      </c>
      <c r="VX441" s="1">
        <v>4.0488373999999999E-5</v>
      </c>
      <c r="VY441" s="1">
        <v>6.0175276999999995E-4</v>
      </c>
      <c r="VZ441" s="1">
        <v>9.3900861000000002E-3</v>
      </c>
      <c r="WA441" s="1">
        <v>0</v>
      </c>
      <c r="WB441" s="1">
        <v>0</v>
      </c>
      <c r="WC441" s="1">
        <v>2.1901339999999999E-5</v>
      </c>
      <c r="WD441" s="1">
        <v>2.4033206000000001E-4</v>
      </c>
      <c r="WE441" s="1">
        <v>0</v>
      </c>
      <c r="WF441" s="1">
        <v>0</v>
      </c>
      <c r="WG441" s="1">
        <v>2.0658761999999999E-5</v>
      </c>
      <c r="WH441" s="1">
        <v>2.4033206000000001E-4</v>
      </c>
      <c r="WI441" s="1">
        <v>0</v>
      </c>
      <c r="WJ441" s="1">
        <v>0</v>
      </c>
      <c r="WK441" s="1">
        <v>0</v>
      </c>
      <c r="WL441" s="1">
        <v>0</v>
      </c>
      <c r="WM441" s="1">
        <v>0</v>
      </c>
      <c r="WN441" s="1">
        <v>9.6997326000000005E-5</v>
      </c>
      <c r="WO441" s="1">
        <v>3.5633443999999997E-5</v>
      </c>
      <c r="WP441" s="1">
        <v>7.1266872000000001E-4</v>
      </c>
      <c r="WQ441" s="1">
        <v>0</v>
      </c>
      <c r="WR441" s="1">
        <v>0</v>
      </c>
      <c r="WS441" s="1">
        <v>2.0180101999999999E-5</v>
      </c>
      <c r="WT441" s="1">
        <v>7.9041780000000002E-4</v>
      </c>
      <c r="WU441" s="1">
        <v>1.8973794E-4</v>
      </c>
      <c r="WV441" s="1">
        <v>4.0372449999999997E-5</v>
      </c>
      <c r="WW441" s="1">
        <v>0</v>
      </c>
      <c r="WX441" s="1">
        <v>6.0878043E-5</v>
      </c>
      <c r="WY441" s="1">
        <v>3.9369819000000002E-5</v>
      </c>
      <c r="WZ441" s="1">
        <v>5.4507315000000003E-4</v>
      </c>
      <c r="XA441" s="1">
        <v>3.2547322999999998E-6</v>
      </c>
      <c r="XB441" s="1">
        <v>0</v>
      </c>
      <c r="XC441" s="1">
        <v>1.706073E-4</v>
      </c>
      <c r="XD441" s="1">
        <v>1.4266687E-4</v>
      </c>
      <c r="XE441" s="1">
        <v>3.8931247999999998E-4</v>
      </c>
      <c r="XF441" s="1">
        <v>7.5302017000000005E-5</v>
      </c>
      <c r="XG441" s="1">
        <v>1.0859554E-7</v>
      </c>
      <c r="XH441" s="1">
        <v>3.5168272999999999E-6</v>
      </c>
      <c r="XI441" s="1">
        <v>3.4488313999999998E-5</v>
      </c>
      <c r="XJ441" s="1">
        <v>6.3063952999999998E-6</v>
      </c>
      <c r="XK441" s="1">
        <v>6.7367162999999996E-6</v>
      </c>
      <c r="XL441" s="1">
        <v>1.0028158E-7</v>
      </c>
      <c r="XM441" s="1">
        <v>3.2476881999999998E-6</v>
      </c>
      <c r="XN441" s="1">
        <v>6.2693293000000003E-6</v>
      </c>
      <c r="XO441" s="1">
        <v>2.1145008000000002E-6</v>
      </c>
      <c r="XP441" s="1">
        <v>3.8276491000000002E-6</v>
      </c>
      <c r="XQ441" s="1">
        <v>0</v>
      </c>
      <c r="XR441" s="1">
        <v>1.8113235000000001E-4</v>
      </c>
      <c r="XS441" s="1">
        <v>2.4301001000000001E-4</v>
      </c>
      <c r="XT441" s="1">
        <v>2.1228343E-4</v>
      </c>
      <c r="XU441" s="1">
        <v>5.2924696999999995E-4</v>
      </c>
      <c r="XV441" s="1">
        <v>5.2698044999999999E-5</v>
      </c>
      <c r="XW441" s="1">
        <v>2.7417589999999999E-3</v>
      </c>
      <c r="XX441" s="1">
        <v>1.4713918E-4</v>
      </c>
      <c r="XY441" s="1">
        <v>5.6411342000000001E-5</v>
      </c>
      <c r="XZ441" s="1">
        <v>2.7417589999999999E-3</v>
      </c>
      <c r="YA441" s="1">
        <v>1.4713918E-4</v>
      </c>
      <c r="YB441" s="1">
        <v>3.0509232E-5</v>
      </c>
      <c r="YC441" s="1">
        <v>3.2659023999999999E-5</v>
      </c>
      <c r="YD441" s="1">
        <v>2.7417589999999999E-3</v>
      </c>
      <c r="YE441" s="1">
        <v>3.0441083999999999E-5</v>
      </c>
      <c r="YF441" s="1">
        <v>6.9985903999999994E-5</v>
      </c>
      <c r="YG441" s="1">
        <v>1.3028422000000001E-5</v>
      </c>
      <c r="YH441" s="1">
        <v>6.5142108999999998E-7</v>
      </c>
      <c r="YI441" s="1">
        <v>4.4885519000000001E-4</v>
      </c>
      <c r="YJ441" s="1">
        <v>0</v>
      </c>
      <c r="YK441" s="1">
        <v>3.6776819000000002E-5</v>
      </c>
      <c r="YL441" s="1">
        <v>6.9630982999999996E-6</v>
      </c>
      <c r="YM441" s="1">
        <v>3.4815492000000001E-7</v>
      </c>
      <c r="YN441" s="1">
        <v>8.5435220999999996E-5</v>
      </c>
      <c r="YO441" s="1">
        <v>0</v>
      </c>
      <c r="YP441" s="1">
        <v>1.124817E-5</v>
      </c>
      <c r="YQ441" s="1">
        <v>2.0939201E-6</v>
      </c>
      <c r="YR441" s="1">
        <v>1.0469601E-7</v>
      </c>
      <c r="YS441" s="1">
        <v>7.2142814999999998E-5</v>
      </c>
      <c r="YT441" s="1">
        <v>0</v>
      </c>
      <c r="YU441" s="1">
        <v>1.124817E-5</v>
      </c>
      <c r="YV441" s="1">
        <v>2.0538474000000001E-6</v>
      </c>
      <c r="YW441" s="1">
        <v>1.0269237E-7</v>
      </c>
      <c r="YX441" s="1">
        <v>1.8429051000000001E-4</v>
      </c>
      <c r="YY441" s="1">
        <v>0</v>
      </c>
      <c r="YZ441" s="1">
        <v>1.124817E-5</v>
      </c>
      <c r="ZA441" s="1">
        <v>6.5892874999999997E-6</v>
      </c>
      <c r="ZB441" s="1">
        <v>3.2946437000000001E-7</v>
      </c>
      <c r="ZC441" s="1">
        <v>5.7441610999999999E-5</v>
      </c>
      <c r="ZD441" s="1">
        <v>0</v>
      </c>
      <c r="ZE441" s="1">
        <v>1.124817E-5</v>
      </c>
      <c r="ZF441" s="1">
        <v>4.2679976000000002E-6</v>
      </c>
      <c r="ZG441" s="1">
        <v>2.133945E-7</v>
      </c>
      <c r="ZH441" s="1">
        <v>1.1936949E-4</v>
      </c>
      <c r="ZI441" s="1">
        <v>0</v>
      </c>
      <c r="ZJ441" s="1">
        <v>9.5098936000000004E-5</v>
      </c>
      <c r="ZK441" s="1">
        <v>6.8745768999999999E-6</v>
      </c>
      <c r="ZL441" s="1">
        <v>3.4372884E-7</v>
      </c>
      <c r="ZM441" s="1">
        <v>1.1580874E-4</v>
      </c>
      <c r="ZN441" s="1">
        <v>0</v>
      </c>
      <c r="ZO441" s="1">
        <v>9.5098936000000004E-5</v>
      </c>
      <c r="ZP441" s="1">
        <v>9.8042026000000002E-6</v>
      </c>
      <c r="ZQ441" s="1">
        <v>4.9021012999999999E-7</v>
      </c>
      <c r="ZR441" s="1">
        <v>1.0529062000000001E-4</v>
      </c>
      <c r="ZS441" s="1">
        <v>0</v>
      </c>
      <c r="ZT441" s="1">
        <v>9.5098936000000004E-5</v>
      </c>
      <c r="ZU441" s="1">
        <v>6.2502036000000002E-6</v>
      </c>
      <c r="ZV441" s="1">
        <v>3.1251018E-7</v>
      </c>
      <c r="ZW441" s="1">
        <v>1.651623E-4</v>
      </c>
      <c r="ZX441" s="1">
        <v>0</v>
      </c>
      <c r="ZY441" s="1">
        <v>6.8581047000000006E-2</v>
      </c>
      <c r="ZZ441" s="1">
        <v>3.4290523999999998E-3</v>
      </c>
      <c r="AAA441" s="1">
        <v>0.52894154000000004</v>
      </c>
      <c r="AAB441" s="1">
        <v>0</v>
      </c>
      <c r="AAC441" s="1">
        <v>7.9833100000000004E-2</v>
      </c>
      <c r="AAD441" s="1">
        <v>3.9916550000000002E-3</v>
      </c>
      <c r="AAE441" s="1">
        <v>0.75931344999999995</v>
      </c>
      <c r="AAF441" s="1">
        <v>0</v>
      </c>
      <c r="AAG441" s="1">
        <v>6.8581047000000006E-2</v>
      </c>
      <c r="AAH441" s="1">
        <v>3.4290523999999998E-3</v>
      </c>
      <c r="AAI441" s="1">
        <v>0.41625677</v>
      </c>
      <c r="AAJ441" s="1">
        <v>0</v>
      </c>
      <c r="AAK441" s="1">
        <v>0</v>
      </c>
      <c r="AAL441" s="1">
        <v>4.5925022000000001E-4</v>
      </c>
      <c r="AAM441" s="1">
        <v>9.1239786000000001E-7</v>
      </c>
      <c r="AAN441" s="1">
        <v>1.8247957000000001E-5</v>
      </c>
      <c r="AAO441" s="1">
        <v>9.0984114E-5</v>
      </c>
      <c r="AAP441" s="1">
        <v>0</v>
      </c>
      <c r="AAQ441" s="1">
        <v>6.9737827000000002E-4</v>
      </c>
      <c r="AAR441" s="1">
        <v>2.0697577999999999E-6</v>
      </c>
      <c r="AAS441" s="1">
        <v>4.1395122E-5</v>
      </c>
      <c r="AAT441" s="1">
        <v>5.7266109999999995E-4</v>
      </c>
      <c r="AAU441" s="1">
        <v>3.4392605E-4</v>
      </c>
      <c r="AAV441" s="1">
        <v>1.0296426000000001E-3</v>
      </c>
      <c r="AAW441" s="1">
        <v>4.2632702000000001E-5</v>
      </c>
      <c r="AAX441" s="1">
        <v>1.3135042999999999E-3</v>
      </c>
      <c r="AAY441" s="1">
        <v>5.3252105999999997E-4</v>
      </c>
      <c r="AAZ441" s="1">
        <v>5.6939472999999999E-4</v>
      </c>
      <c r="ABA441" s="1">
        <v>2.6682395000000002E-4</v>
      </c>
      <c r="ABB441" s="1">
        <v>2.1068401E-4</v>
      </c>
      <c r="ABC441" s="1">
        <v>2.1812601999999999E-4</v>
      </c>
      <c r="ABD441" s="1">
        <v>1.3509907000000001E-4</v>
      </c>
      <c r="ABE441" s="1">
        <v>7.5608544000000007E-5</v>
      </c>
      <c r="ABF441" s="1">
        <v>1.9769521000000001E-4</v>
      </c>
      <c r="ABG441" s="1">
        <v>8.5589606000000001E-5</v>
      </c>
      <c r="ABH441" s="1">
        <v>1.2952328999999999E-4</v>
      </c>
      <c r="ABI441" s="1">
        <v>7.9985044000000004E-4</v>
      </c>
      <c r="ABJ441" s="1">
        <v>7.9555529999999998E-4</v>
      </c>
      <c r="ABK441" s="1">
        <v>7.3658744999999996E-4</v>
      </c>
      <c r="ABL441" s="1">
        <v>5.7164993E-4</v>
      </c>
      <c r="ABM441" s="1">
        <v>6.8052783000000004E-4</v>
      </c>
      <c r="ABN441" s="1">
        <v>3.0627596999999998E-4</v>
      </c>
      <c r="ABO441" s="1">
        <v>4.3921888999999998E-4</v>
      </c>
      <c r="ABP441" s="1">
        <v>4.4020764000000001E-4</v>
      </c>
      <c r="ABQ441" s="1">
        <v>8.2381786000000005E-4</v>
      </c>
      <c r="ABR441" s="1">
        <v>8.2678410000000004E-4</v>
      </c>
      <c r="ABS441" s="1">
        <v>0.48826691</v>
      </c>
      <c r="ABT441" s="1">
        <v>4.0427037000000002E-4</v>
      </c>
      <c r="ABU441" s="1">
        <v>4.0427037000000002E-4</v>
      </c>
      <c r="ABV441" s="1">
        <v>8.0051948000000003E-5</v>
      </c>
      <c r="ABW441" s="1">
        <v>1.2117316E-4</v>
      </c>
      <c r="ABX441" s="1">
        <v>1.3191854999999999E-4</v>
      </c>
      <c r="ABY441" s="1">
        <v>2.0858420999999999E-4</v>
      </c>
      <c r="ABZ441" s="1">
        <v>2.0434492E-4</v>
      </c>
      <c r="ACA441" s="1">
        <v>3.8658600000000002E-4</v>
      </c>
      <c r="ACB441" s="1">
        <v>3.8591487E-4</v>
      </c>
      <c r="ACC441" s="1">
        <v>8.2523063000000002E-5</v>
      </c>
      <c r="ACD441" s="1">
        <v>1.185239E-4</v>
      </c>
      <c r="ACE441" s="1">
        <v>1.3308714E-4</v>
      </c>
      <c r="ACF441" s="1">
        <v>2.0858887E-4</v>
      </c>
      <c r="ACG441" s="1">
        <v>1.9754698000000001E-4</v>
      </c>
      <c r="ACH441" s="1">
        <v>4.9441508999999997E-4</v>
      </c>
      <c r="ACI441" s="1">
        <v>4.3965482999999998E-4</v>
      </c>
      <c r="ACJ441" s="1">
        <v>5.5777737000000001E-4</v>
      </c>
      <c r="ACK441" s="1">
        <v>7.1213692000000005E-4</v>
      </c>
      <c r="ACL441" s="1">
        <v>1.2171716E-3</v>
      </c>
      <c r="ACM441" s="1">
        <v>2.2804796E-3</v>
      </c>
      <c r="ACN441" s="1">
        <v>4.7775227E-3</v>
      </c>
      <c r="ACO441" s="1">
        <v>1.0188557000000001E-2</v>
      </c>
      <c r="ACP441" s="1">
        <v>3.3919117999999999E-3</v>
      </c>
      <c r="ACQ441" s="1">
        <v>3.3992656E-3</v>
      </c>
      <c r="ACR441" s="1">
        <v>1.0208233000000001E-2</v>
      </c>
      <c r="ACS441" s="1">
        <v>1.0141117E-2</v>
      </c>
      <c r="ACT441" s="1">
        <v>1.0134903000000001E-2</v>
      </c>
      <c r="ACU441" s="1">
        <v>1.0278740999999999E-2</v>
      </c>
      <c r="ACV441" s="1">
        <v>1.0277497999999999E-2</v>
      </c>
      <c r="ACW441" s="1">
        <v>1.0294561000000001E-2</v>
      </c>
      <c r="ACX441" s="1">
        <v>1.0293317999999999E-2</v>
      </c>
      <c r="ACY441" s="1">
        <v>0.84313842999999999</v>
      </c>
      <c r="ACZ441" s="1">
        <v>8.4558088999999999E-4</v>
      </c>
      <c r="ADA441" s="1">
        <v>0.60095167000000005</v>
      </c>
      <c r="ADB441" s="1">
        <v>1.0407083000000001E-3</v>
      </c>
      <c r="ADC441" s="1">
        <v>6.4857573999999995E-4</v>
      </c>
      <c r="ADD441" s="1">
        <v>7.7788867000000005E-4</v>
      </c>
      <c r="ADE441" s="1">
        <v>5.1156848000000003E-5</v>
      </c>
      <c r="ADF441" s="1">
        <v>1.5559449E-5</v>
      </c>
      <c r="ADG441" s="1">
        <v>1.1656728E-3</v>
      </c>
      <c r="ADH441" s="1">
        <v>2.9415963E-3</v>
      </c>
      <c r="ADI441" s="1">
        <v>2.9453095999999999E-3</v>
      </c>
      <c r="ADJ441" s="1">
        <v>2.8027094000000002E-3</v>
      </c>
      <c r="ADK441" s="1">
        <v>2.8048591999999999E-3</v>
      </c>
    </row>
    <row r="442" spans="2:791">
      <c r="B442" t="s">
        <v>493</v>
      </c>
      <c r="C442" t="s">
        <v>51</v>
      </c>
      <c r="D442">
        <v>2.7636754999999999E-2</v>
      </c>
      <c r="E442">
        <v>2.7890913999999999E-2</v>
      </c>
      <c r="F442">
        <v>0.11557956</v>
      </c>
      <c r="G442">
        <v>0.11332529</v>
      </c>
      <c r="H442">
        <v>0</v>
      </c>
      <c r="I442">
        <v>1.8577796000000001E-2</v>
      </c>
      <c r="J442">
        <v>5.8964E-4</v>
      </c>
      <c r="K442">
        <v>8.4693189999999995E-3</v>
      </c>
      <c r="L442">
        <v>0</v>
      </c>
      <c r="M442">
        <v>1.8577796000000001E-2</v>
      </c>
      <c r="N442">
        <v>5.8964E-4</v>
      </c>
      <c r="O442">
        <v>8.7234770999999999E-3</v>
      </c>
      <c r="P442">
        <v>0</v>
      </c>
      <c r="Q442">
        <v>7.5326587E-2</v>
      </c>
      <c r="R442">
        <v>2.0739497000000001E-3</v>
      </c>
      <c r="S442">
        <v>3.8179019000000002E-2</v>
      </c>
      <c r="T442">
        <v>0</v>
      </c>
      <c r="U442">
        <v>7.3132778999999995E-2</v>
      </c>
      <c r="V442">
        <v>2.0134943999999999E-3</v>
      </c>
      <c r="W442">
        <v>3.8179019000000002E-2</v>
      </c>
      <c r="X442">
        <v>13.569907000000001</v>
      </c>
      <c r="Y442">
        <v>0.26364703</v>
      </c>
      <c r="Z442">
        <v>0.19543584999999999</v>
      </c>
      <c r="AA442">
        <v>0.60182930000000001</v>
      </c>
      <c r="AB442">
        <v>0.38547447000000001</v>
      </c>
      <c r="AC442">
        <v>8.5790345000000006</v>
      </c>
      <c r="AD442">
        <v>1.4556124E-2</v>
      </c>
      <c r="AE442">
        <v>5.1646673999999997E-3</v>
      </c>
      <c r="AF442">
        <v>2.0375313999999999E-2</v>
      </c>
      <c r="AG442">
        <v>3.5754451999999999E-2</v>
      </c>
      <c r="AH442">
        <v>8.5790345000000006</v>
      </c>
      <c r="AI442">
        <v>1.4399983E-2</v>
      </c>
      <c r="AJ442">
        <v>5.1646673999999997E-3</v>
      </c>
      <c r="AK442">
        <v>2.0375313999999999E-2</v>
      </c>
      <c r="AL442">
        <v>3.5754451999999999E-2</v>
      </c>
      <c r="AM442">
        <v>8.5790345000000006</v>
      </c>
      <c r="AN442">
        <v>1.4409982E-2</v>
      </c>
      <c r="AO442">
        <v>5.1646673999999997E-3</v>
      </c>
      <c r="AP442">
        <v>2.0375313999999999E-2</v>
      </c>
      <c r="AQ442">
        <v>3.5754451999999999E-2</v>
      </c>
      <c r="AR442">
        <v>8.5790345000000006</v>
      </c>
      <c r="AS442">
        <v>1.409347E-2</v>
      </c>
      <c r="AT442">
        <v>5.1646673999999997E-3</v>
      </c>
      <c r="AU442">
        <v>2.0375313999999999E-2</v>
      </c>
      <c r="AV442">
        <v>3.5754451999999999E-2</v>
      </c>
      <c r="AW442">
        <v>8.5790173000000003</v>
      </c>
      <c r="AX442">
        <v>1.4371505E-2</v>
      </c>
      <c r="AY442">
        <v>5.1646571E-3</v>
      </c>
      <c r="AZ442">
        <v>2.0375272999999999E-2</v>
      </c>
      <c r="BA442">
        <v>3.5754381000000002E-2</v>
      </c>
      <c r="BB442">
        <v>9.0931239000000001</v>
      </c>
      <c r="BC442">
        <v>4.2754216999999997E-2</v>
      </c>
      <c r="BD442">
        <v>2.2816066999999999E-2</v>
      </c>
      <c r="BE442">
        <v>8.1345967000000005E-2</v>
      </c>
      <c r="BF442">
        <v>0.12219722</v>
      </c>
      <c r="BG442">
        <v>9.0931239000000001</v>
      </c>
      <c r="BH442">
        <v>4.2135036000000001E-2</v>
      </c>
      <c r="BI442">
        <v>2.2816066999999999E-2</v>
      </c>
      <c r="BJ442">
        <v>8.1345967000000005E-2</v>
      </c>
      <c r="BK442">
        <v>0.12219722</v>
      </c>
      <c r="BL442">
        <v>9.0931239000000001</v>
      </c>
      <c r="BM442">
        <v>4.2035044000000001E-2</v>
      </c>
      <c r="BN442">
        <v>2.2816066999999999E-2</v>
      </c>
      <c r="BO442">
        <v>8.1345967000000005E-2</v>
      </c>
      <c r="BP442">
        <v>0.12219722</v>
      </c>
      <c r="BQ442">
        <v>9.0931239000000001</v>
      </c>
      <c r="BR442">
        <v>4.2150420000000001E-2</v>
      </c>
      <c r="BS442">
        <v>2.2816066999999999E-2</v>
      </c>
      <c r="BT442">
        <v>8.1345967000000005E-2</v>
      </c>
      <c r="BU442">
        <v>0.12219722</v>
      </c>
      <c r="BV442">
        <v>9.0931239000000001</v>
      </c>
      <c r="BW442">
        <v>4.2189618999999998E-2</v>
      </c>
      <c r="BX442">
        <v>2.2816066999999999E-2</v>
      </c>
      <c r="BY442">
        <v>8.1345968000000005E-2</v>
      </c>
      <c r="BZ442">
        <v>0.12219722</v>
      </c>
      <c r="CA442">
        <v>4.4061640999999998</v>
      </c>
      <c r="CB442">
        <v>9.0050371999999997E-3</v>
      </c>
      <c r="CC442">
        <v>3.7787747000000002E-3</v>
      </c>
      <c r="CD442">
        <v>1.4683102999999999E-2</v>
      </c>
      <c r="CE442">
        <v>2.7521905999999999E-2</v>
      </c>
      <c r="CF442">
        <v>4.4061640999999998</v>
      </c>
      <c r="CG442">
        <v>8.7135223999999997E-3</v>
      </c>
      <c r="CH442">
        <v>3.7787747000000002E-3</v>
      </c>
      <c r="CI442">
        <v>1.4683102999999999E-2</v>
      </c>
      <c r="CJ442">
        <v>2.7521905999999999E-2</v>
      </c>
      <c r="CK442">
        <v>4.4061640999999998</v>
      </c>
      <c r="CL442">
        <v>8.7042924000000008E-3</v>
      </c>
      <c r="CM442">
        <v>3.7787747000000002E-3</v>
      </c>
      <c r="CN442">
        <v>1.4683102999999999E-2</v>
      </c>
      <c r="CO442">
        <v>2.7521905999999999E-2</v>
      </c>
      <c r="CP442">
        <v>4.4061640999999998</v>
      </c>
      <c r="CQ442">
        <v>8.7512117000000007E-3</v>
      </c>
      <c r="CR442">
        <v>3.7787747000000002E-3</v>
      </c>
      <c r="CS442">
        <v>1.4683102999999999E-2</v>
      </c>
      <c r="CT442">
        <v>2.7521905999999999E-2</v>
      </c>
      <c r="CU442">
        <v>4.4061861000000002</v>
      </c>
      <c r="CV442">
        <v>8.7310506E-3</v>
      </c>
      <c r="CW442">
        <v>3.7787936000000001E-3</v>
      </c>
      <c r="CX442">
        <v>1.4683175999999999E-2</v>
      </c>
      <c r="CY442">
        <v>2.7522043E-2</v>
      </c>
      <c r="CZ442">
        <v>4.1719825000000004</v>
      </c>
      <c r="DA442">
        <v>7.0351972999999996E-3</v>
      </c>
      <c r="DB442">
        <v>3.4409356000000002E-3</v>
      </c>
      <c r="DC442">
        <v>1.3370161E-2</v>
      </c>
      <c r="DD442">
        <v>2.5062213E-2</v>
      </c>
      <c r="DE442">
        <v>4.1719825000000004</v>
      </c>
      <c r="DF442">
        <v>6.8040623000000001E-3</v>
      </c>
      <c r="DG442">
        <v>3.4409356000000002E-3</v>
      </c>
      <c r="DH442">
        <v>1.3370161E-2</v>
      </c>
      <c r="DI442">
        <v>2.5062213E-2</v>
      </c>
      <c r="DJ442">
        <v>4.1719825000000004</v>
      </c>
      <c r="DK442">
        <v>6.7759876E-3</v>
      </c>
      <c r="DL442">
        <v>3.4409356000000002E-3</v>
      </c>
      <c r="DM442">
        <v>1.3370161E-2</v>
      </c>
      <c r="DN442">
        <v>2.5062213E-2</v>
      </c>
      <c r="DO442">
        <v>4.1719825000000004</v>
      </c>
      <c r="DP442">
        <v>6.8817482999999997E-3</v>
      </c>
      <c r="DQ442">
        <v>3.4409356000000002E-3</v>
      </c>
      <c r="DR442">
        <v>1.3370161E-2</v>
      </c>
      <c r="DS442">
        <v>2.5062213E-2</v>
      </c>
      <c r="DT442">
        <v>4.0108300999999997</v>
      </c>
      <c r="DU442">
        <v>6.8017548000000004E-3</v>
      </c>
      <c r="DV442">
        <v>3.2085232000000001E-3</v>
      </c>
      <c r="DW442">
        <v>1.2466952E-2</v>
      </c>
      <c r="DX442">
        <v>2.3423238999999998E-2</v>
      </c>
      <c r="DY442">
        <v>4.0108300999999997</v>
      </c>
      <c r="DZ442">
        <v>6.6767648999999998E-3</v>
      </c>
      <c r="EA442">
        <v>2.3715069000000001E-3</v>
      </c>
      <c r="EB442">
        <v>9.2149125999999998E-3</v>
      </c>
      <c r="EC442">
        <v>2.3423238999999998E-2</v>
      </c>
      <c r="ED442">
        <v>4.0108300999999997</v>
      </c>
      <c r="EE442">
        <v>6.7183E-3</v>
      </c>
      <c r="EF442">
        <v>2.3715069000000001E-3</v>
      </c>
      <c r="EG442">
        <v>9.2149125999999998E-3</v>
      </c>
      <c r="EH442">
        <v>2.3423238999999998E-2</v>
      </c>
      <c r="EI442">
        <v>4.0108300999999997</v>
      </c>
      <c r="EJ442">
        <v>6.9209757999999996E-3</v>
      </c>
      <c r="EK442">
        <v>2.3715069000000001E-3</v>
      </c>
      <c r="EL442">
        <v>9.2149125999999998E-3</v>
      </c>
      <c r="EM442">
        <v>2.3423238999999998E-2</v>
      </c>
      <c r="EN442">
        <v>2.8678911999999999</v>
      </c>
      <c r="EO442">
        <v>1.8488882000000002E-2</v>
      </c>
      <c r="EP442">
        <v>6.8326840000000003E-3</v>
      </c>
      <c r="EQ442">
        <v>2.4360521E-2</v>
      </c>
      <c r="ER442">
        <v>4.9508416E-2</v>
      </c>
      <c r="ES442">
        <v>2.8678911999999999</v>
      </c>
      <c r="ET442">
        <v>1.8203136000000002E-2</v>
      </c>
      <c r="EU442">
        <v>6.8326840000000003E-3</v>
      </c>
      <c r="EV442">
        <v>2.4360521E-2</v>
      </c>
      <c r="EW442">
        <v>4.9508416E-2</v>
      </c>
      <c r="EX442">
        <v>2.8678911999999999</v>
      </c>
      <c r="EY442">
        <v>1.8191598E-2</v>
      </c>
      <c r="EZ442">
        <v>6.8326840000000003E-3</v>
      </c>
      <c r="FA442">
        <v>2.4360521E-2</v>
      </c>
      <c r="FB442">
        <v>4.9508416E-2</v>
      </c>
      <c r="FC442">
        <v>2.8678911999999999</v>
      </c>
      <c r="FD442">
        <v>1.8155447000000002E-2</v>
      </c>
      <c r="FE442">
        <v>6.8326840000000003E-3</v>
      </c>
      <c r="FF442">
        <v>2.4360521E-2</v>
      </c>
      <c r="FG442">
        <v>4.9508416E-2</v>
      </c>
      <c r="FH442">
        <v>2.8679112</v>
      </c>
      <c r="FI442">
        <v>1.8250994E-2</v>
      </c>
      <c r="FJ442">
        <v>6.8327318000000001E-3</v>
      </c>
      <c r="FK442">
        <v>2.4360692E-2</v>
      </c>
      <c r="FL442">
        <v>4.9508761999999998E-2</v>
      </c>
      <c r="FM442">
        <v>5.7375768000000003</v>
      </c>
      <c r="FN442">
        <v>1.0970969000000001E-2</v>
      </c>
      <c r="FO442">
        <v>4.3810732999999998E-3</v>
      </c>
      <c r="FP442">
        <v>1.7035029E-2</v>
      </c>
      <c r="FQ442">
        <v>3.1171369000000001E-2</v>
      </c>
      <c r="FR442">
        <v>5.0320320000000001</v>
      </c>
      <c r="FS442">
        <v>45.682917000000003</v>
      </c>
      <c r="FT442">
        <v>5.1323881999999999E-3</v>
      </c>
      <c r="FU442">
        <v>2.0244933999999999E-2</v>
      </c>
      <c r="FV442">
        <v>4.9536163000000001E-2</v>
      </c>
      <c r="FW442">
        <v>0.49725966999999999</v>
      </c>
      <c r="FX442">
        <v>8.5886543999999995E-3</v>
      </c>
      <c r="FY442">
        <v>6.3667714000000004E-3</v>
      </c>
      <c r="FZ442">
        <v>1.9605513000000001E-2</v>
      </c>
      <c r="GA442">
        <v>1.2932269999999999E-2</v>
      </c>
      <c r="GB442">
        <v>0.38387354000000001</v>
      </c>
      <c r="GC442">
        <v>1.7684159000000001E-2</v>
      </c>
      <c r="GD442">
        <v>2.2240366000000002E-3</v>
      </c>
      <c r="GE442">
        <v>5.6653705999999998E-2</v>
      </c>
      <c r="GF442">
        <v>6.9508502E-2</v>
      </c>
      <c r="GG442">
        <v>0.38387354000000001</v>
      </c>
      <c r="GH442">
        <v>1.8423220000000001E-2</v>
      </c>
      <c r="GI442">
        <v>2.2240366000000002E-3</v>
      </c>
      <c r="GJ442">
        <v>5.6653705999999998E-2</v>
      </c>
      <c r="GK442">
        <v>6.9508502E-2</v>
      </c>
      <c r="GL442">
        <v>0.38387354000000001</v>
      </c>
      <c r="GM442">
        <v>1.7797034E-2</v>
      </c>
      <c r="GN442">
        <v>2.2240366000000002E-3</v>
      </c>
      <c r="GO442">
        <v>5.6653705999999998E-2</v>
      </c>
      <c r="GP442">
        <v>6.9508502E-2</v>
      </c>
      <c r="GQ442">
        <v>0.38387354000000001</v>
      </c>
      <c r="GR442">
        <v>1.7600398999999999E-2</v>
      </c>
      <c r="GS442">
        <v>2.2240366000000002E-3</v>
      </c>
      <c r="GT442">
        <v>5.6653705999999998E-2</v>
      </c>
      <c r="GU442">
        <v>6.9508502E-2</v>
      </c>
      <c r="GV442">
        <v>0.38387354000000001</v>
      </c>
      <c r="GW442">
        <v>1.7861400999999999E-2</v>
      </c>
      <c r="GX442">
        <v>2.2240366000000002E-3</v>
      </c>
      <c r="GY442">
        <v>5.6653705999999998E-2</v>
      </c>
      <c r="GZ442">
        <v>6.9508502E-2</v>
      </c>
      <c r="HA442">
        <v>0.38387354000000001</v>
      </c>
      <c r="HB442">
        <v>1.8472043E-2</v>
      </c>
      <c r="HC442">
        <v>2.2240366000000002E-3</v>
      </c>
      <c r="HD442">
        <v>5.6653705999999998E-2</v>
      </c>
      <c r="HE442">
        <v>6.9508502E-2</v>
      </c>
      <c r="HF442">
        <v>0.33182519999999999</v>
      </c>
      <c r="HG442">
        <v>1.6308610000000001E-2</v>
      </c>
      <c r="HH442">
        <v>1.8196435000000001E-3</v>
      </c>
      <c r="HI442">
        <v>4.6353032000000002E-2</v>
      </c>
      <c r="HJ442">
        <v>6.9155369999999994E-2</v>
      </c>
      <c r="HK442">
        <v>0.33182519999999999</v>
      </c>
      <c r="HL442">
        <v>1.4309114E-2</v>
      </c>
      <c r="HM442">
        <v>1.8196435000000001E-3</v>
      </c>
      <c r="HN442">
        <v>4.6353032000000002E-2</v>
      </c>
      <c r="HO442">
        <v>6.9155369999999994E-2</v>
      </c>
      <c r="HP442">
        <v>0.33182519999999999</v>
      </c>
      <c r="HQ442">
        <v>1.6661120000000001E-2</v>
      </c>
      <c r="HR442">
        <v>1.8196435000000001E-3</v>
      </c>
      <c r="HS442">
        <v>4.6353032000000002E-2</v>
      </c>
      <c r="HT442">
        <v>6.9155369999999994E-2</v>
      </c>
      <c r="HU442">
        <v>0.33182519999999999</v>
      </c>
      <c r="HV442">
        <v>1.6472099E-2</v>
      </c>
      <c r="HW442">
        <v>1.8196435000000001E-3</v>
      </c>
      <c r="HX442">
        <v>4.6353032000000002E-2</v>
      </c>
      <c r="HY442">
        <v>6.9155369999999994E-2</v>
      </c>
      <c r="HZ442">
        <v>0.33182553999999997</v>
      </c>
      <c r="IA442">
        <v>1.6351278E-2</v>
      </c>
      <c r="IB442">
        <v>1.8196453E-3</v>
      </c>
      <c r="IC442">
        <v>4.6353077999999999E-2</v>
      </c>
      <c r="ID442">
        <v>6.9155438999999999E-2</v>
      </c>
      <c r="IE442">
        <v>0.33182519999999999</v>
      </c>
      <c r="IF442">
        <v>1.7309701E-2</v>
      </c>
      <c r="IG442">
        <v>1.8196435000000001E-3</v>
      </c>
      <c r="IH442">
        <v>4.6353032000000002E-2</v>
      </c>
      <c r="II442">
        <v>6.9155369999999994E-2</v>
      </c>
      <c r="IJ442" s="1">
        <v>0.36487818999999999</v>
      </c>
      <c r="IK442">
        <v>1.7310216999999999E-2</v>
      </c>
      <c r="IL442">
        <v>2.0764561E-3</v>
      </c>
      <c r="IM442">
        <v>5.2894546000000001E-2</v>
      </c>
      <c r="IN442">
        <v>6.9379162999999994E-2</v>
      </c>
      <c r="IO442">
        <v>0</v>
      </c>
      <c r="IP442">
        <v>0.26654884000000001</v>
      </c>
      <c r="IQ442">
        <v>5.4855651E-3</v>
      </c>
      <c r="IR442">
        <v>2.5419335000000001E-2</v>
      </c>
      <c r="IS442">
        <v>4.8574302E-2</v>
      </c>
      <c r="IT442">
        <v>2.3913495</v>
      </c>
      <c r="IU442">
        <v>1.8973493000000001E-2</v>
      </c>
      <c r="IV442">
        <v>1.1711542E-2</v>
      </c>
      <c r="IW442">
        <v>0.17383997000000001</v>
      </c>
      <c r="IX442">
        <v>8.3131034000000006E-2</v>
      </c>
      <c r="IY442" s="1">
        <v>5.1121036999999996</v>
      </c>
      <c r="IZ442">
        <v>0.53605239999999998</v>
      </c>
      <c r="JA442">
        <v>5.2523465000000004E-3</v>
      </c>
      <c r="JB442">
        <v>2.6680058E-2</v>
      </c>
      <c r="JC442">
        <v>5.3429480000000001E-2</v>
      </c>
      <c r="JD442">
        <v>2.2659734999999999</v>
      </c>
      <c r="JE442">
        <v>2.4075132999999999E-2</v>
      </c>
      <c r="JF442">
        <v>1.1062155000000001E-2</v>
      </c>
      <c r="JG442">
        <v>0.16481614999999999</v>
      </c>
      <c r="JH442">
        <v>8.2279739000000005E-2</v>
      </c>
      <c r="JI442">
        <v>2.2121225</v>
      </c>
      <c r="JJ442">
        <v>1.7718174999999999E-2</v>
      </c>
      <c r="JK442">
        <v>1.078323E-2</v>
      </c>
      <c r="JL442">
        <v>0.16007004</v>
      </c>
      <c r="JM442">
        <v>8.1914039999999994E-2</v>
      </c>
      <c r="JN442">
        <v>2.2121225</v>
      </c>
      <c r="JO442">
        <v>1.7823166000000001E-2</v>
      </c>
      <c r="JP442">
        <v>1.078323E-2</v>
      </c>
      <c r="JQ442">
        <v>0.16007004</v>
      </c>
      <c r="JR442">
        <v>8.1914039999999994E-2</v>
      </c>
      <c r="JS442">
        <v>2.2121225</v>
      </c>
      <c r="JT442">
        <v>1.6499428E-2</v>
      </c>
      <c r="JU442">
        <v>1.078323E-2</v>
      </c>
      <c r="JV442">
        <v>0.16007004</v>
      </c>
      <c r="JW442">
        <v>8.1914039999999994E-2</v>
      </c>
      <c r="JX442">
        <v>2.2121225</v>
      </c>
      <c r="JY442">
        <v>1.5645267000000001E-2</v>
      </c>
      <c r="JZ442">
        <v>1.078323E-2</v>
      </c>
      <c r="KA442">
        <v>0.16007004</v>
      </c>
      <c r="KB442">
        <v>8.1914039999999994E-2</v>
      </c>
      <c r="KC442">
        <v>2.2121225</v>
      </c>
      <c r="KD442">
        <v>2.9275769E-2</v>
      </c>
      <c r="KE442">
        <v>1.078323E-2</v>
      </c>
      <c r="KF442">
        <v>0.16109045999999999</v>
      </c>
      <c r="KG442">
        <v>8.1914039999999994E-2</v>
      </c>
      <c r="KH442" s="1">
        <v>2.2121225</v>
      </c>
      <c r="KI442">
        <v>2.7394075E-2</v>
      </c>
      <c r="KJ442">
        <v>1.078323E-2</v>
      </c>
      <c r="KK442">
        <v>0.16109045999999999</v>
      </c>
      <c r="KL442">
        <v>8.1914039999999994E-2</v>
      </c>
      <c r="KM442" s="1">
        <v>2.2121225</v>
      </c>
      <c r="KN442">
        <v>2.4686873000000002E-2</v>
      </c>
      <c r="KO442">
        <v>1.078323E-2</v>
      </c>
      <c r="KP442">
        <v>0.16109045999999999</v>
      </c>
      <c r="KQ442">
        <v>8.1914039999999994E-2</v>
      </c>
      <c r="KR442" s="1">
        <v>2.2121225</v>
      </c>
      <c r="KS442">
        <v>2.328624E-2</v>
      </c>
      <c r="KT442">
        <v>1.078323E-2</v>
      </c>
      <c r="KU442">
        <v>0.16109045999999999</v>
      </c>
      <c r="KV442">
        <v>8.1914039999999994E-2</v>
      </c>
      <c r="KW442" s="1">
        <v>5.1121036999999996</v>
      </c>
      <c r="KX442">
        <v>6.0160588000000001E-2</v>
      </c>
      <c r="KY442">
        <v>5.2523465000000004E-3</v>
      </c>
      <c r="KZ442">
        <v>2.6680058E-2</v>
      </c>
      <c r="LA442">
        <v>5.3429480000000001E-2</v>
      </c>
      <c r="LB442" s="1">
        <v>5.1121036999999996</v>
      </c>
      <c r="LC442">
        <v>1.4068168000000001E-2</v>
      </c>
      <c r="LD442">
        <v>5.2523465000000004E-3</v>
      </c>
      <c r="LE442">
        <v>2.6680058E-2</v>
      </c>
      <c r="LF442">
        <v>5.3429480000000001E-2</v>
      </c>
      <c r="LG442" s="1">
        <v>0.59000291000000005</v>
      </c>
      <c r="LH442">
        <v>3.3553947000000002</v>
      </c>
      <c r="LI442">
        <v>5.2523465000000004E-3</v>
      </c>
      <c r="LJ442">
        <v>2.6680058E-2</v>
      </c>
      <c r="LK442">
        <v>5.0345299000000003E-2</v>
      </c>
      <c r="LL442">
        <v>2.1850252000000001</v>
      </c>
      <c r="LM442">
        <v>2.7369661999999999E-2</v>
      </c>
      <c r="LN442">
        <v>1.064288E-2</v>
      </c>
      <c r="LO442">
        <v>0.15898999999999999</v>
      </c>
      <c r="LP442">
        <v>8.1730353000000006E-2</v>
      </c>
      <c r="LQ442">
        <v>1.1803192</v>
      </c>
      <c r="LR442">
        <v>7.9192588000000005E-3</v>
      </c>
      <c r="LS442">
        <v>9.4861068999999992E-3</v>
      </c>
      <c r="LT442">
        <v>3.7285820999999999E-3</v>
      </c>
      <c r="LU442">
        <v>7.8891932999999997E-3</v>
      </c>
      <c r="LV442">
        <v>1.2346581999999999</v>
      </c>
      <c r="LW442">
        <v>1.0512628E-2</v>
      </c>
      <c r="LX442">
        <v>9.9790121000000002E-3</v>
      </c>
      <c r="LY442">
        <v>3.9247815000000002E-3</v>
      </c>
      <c r="LZ442">
        <v>9.2650379000000001E-3</v>
      </c>
      <c r="MA442">
        <v>2.0932498000000002</v>
      </c>
      <c r="MB442">
        <v>2.8278580000000001E-2</v>
      </c>
      <c r="MC442">
        <v>1.7763668999999999E-2</v>
      </c>
      <c r="MD442">
        <v>6.9890357999999996E-3</v>
      </c>
      <c r="ME442">
        <v>1.7001637999999999E-2</v>
      </c>
      <c r="MF442">
        <v>15.016292999999999</v>
      </c>
      <c r="MG442">
        <v>8.6548850000000002</v>
      </c>
      <c r="MH442">
        <v>8.6547289000000003</v>
      </c>
      <c r="MI442">
        <v>8.6547388999999999</v>
      </c>
      <c r="MJ442">
        <v>8.6544223999999996</v>
      </c>
      <c r="MK442">
        <v>8.6546830999999997</v>
      </c>
      <c r="ML442">
        <v>9.3622373999999997</v>
      </c>
      <c r="MM442">
        <v>9.3616182000000006</v>
      </c>
      <c r="MN442">
        <v>9.3615182000000008</v>
      </c>
      <c r="MO442">
        <v>9.3616335999999993</v>
      </c>
      <c r="MP442">
        <v>9.3616727999999991</v>
      </c>
      <c r="MQ442">
        <v>4.4611529000000001</v>
      </c>
      <c r="MR442">
        <v>4.4608613999999998</v>
      </c>
      <c r="MS442">
        <v>4.4608521000000003</v>
      </c>
      <c r="MT442">
        <v>4.4608990000000004</v>
      </c>
      <c r="MU442">
        <v>4.4609011000000001</v>
      </c>
      <c r="MV442">
        <v>4.2208909999999999</v>
      </c>
      <c r="MW442">
        <v>4.2206599000000002</v>
      </c>
      <c r="MX442">
        <v>4.2206317999999996</v>
      </c>
      <c r="MY442">
        <v>4.2207375999999996</v>
      </c>
      <c r="MZ442">
        <v>4.0567305999999999</v>
      </c>
      <c r="NA442">
        <v>4.0525165999999997</v>
      </c>
      <c r="NB442">
        <v>4.0525580999999997</v>
      </c>
      <c r="NC442">
        <v>4.0527607999999997</v>
      </c>
      <c r="ND442">
        <v>2.9670817</v>
      </c>
      <c r="NE442">
        <v>2.9667959000000002</v>
      </c>
      <c r="NF442">
        <v>2.9667843999999999</v>
      </c>
      <c r="NG442">
        <v>2.9667482000000001</v>
      </c>
      <c r="NH442">
        <v>2.9668644</v>
      </c>
      <c r="NI442">
        <v>5.8011352</v>
      </c>
      <c r="NJ442">
        <v>50.789861999999999</v>
      </c>
      <c r="NK442">
        <v>0.54475287999999999</v>
      </c>
      <c r="NL442">
        <v>0.52994394</v>
      </c>
      <c r="NM442">
        <v>0.53068300000000002</v>
      </c>
      <c r="NN442">
        <v>0.53005681999999998</v>
      </c>
      <c r="NO442">
        <v>0.52986018000000001</v>
      </c>
      <c r="NP442">
        <v>0.53012117999999997</v>
      </c>
      <c r="NQ442">
        <v>0.53073183000000002</v>
      </c>
      <c r="NR442">
        <v>0.46546186000000001</v>
      </c>
      <c r="NS442">
        <v>0.46346236000000002</v>
      </c>
      <c r="NT442">
        <v>0.46581436999999998</v>
      </c>
      <c r="NU442">
        <v>0.46562534999999999</v>
      </c>
      <c r="NV442">
        <v>0.46550498000000001</v>
      </c>
      <c r="NW442">
        <v>0.46646294999999999</v>
      </c>
      <c r="NX442">
        <v>0.50653857000000002</v>
      </c>
      <c r="NY442">
        <v>0.34602802999999999</v>
      </c>
      <c r="NZ442">
        <v>2.6790055000000002</v>
      </c>
      <c r="OA442">
        <v>5.7335180000000001</v>
      </c>
      <c r="OB442">
        <v>2.5482065999999999</v>
      </c>
      <c r="OC442">
        <v>2.4826079999999999</v>
      </c>
      <c r="OD442">
        <v>2.4827129999999999</v>
      </c>
      <c r="OE442">
        <v>2.4813892000000002</v>
      </c>
      <c r="OF442">
        <v>2.4805351</v>
      </c>
      <c r="OG442">
        <v>2.4951859999999999</v>
      </c>
      <c r="OH442">
        <v>2.4933043000000001</v>
      </c>
      <c r="OI442">
        <v>2.4905971</v>
      </c>
      <c r="OJ442">
        <v>2.4891964999999998</v>
      </c>
      <c r="OK442">
        <v>5.2576261999999998</v>
      </c>
      <c r="OL442">
        <v>5.2115337000000004</v>
      </c>
      <c r="OM442">
        <v>4.0276753000000003</v>
      </c>
      <c r="ON442">
        <v>2.4637581000000002</v>
      </c>
      <c r="OO442">
        <v>1.2093423999999999</v>
      </c>
      <c r="OP442">
        <v>1.2683397000000001</v>
      </c>
      <c r="OQ442">
        <v>2.1632826999999999</v>
      </c>
      <c r="OU442" t="s">
        <v>493</v>
      </c>
      <c r="OV442" t="s">
        <v>51</v>
      </c>
      <c r="OW442">
        <v>0</v>
      </c>
      <c r="OX442">
        <v>0.16350761999999999</v>
      </c>
      <c r="OY442">
        <v>2.6446997E-2</v>
      </c>
      <c r="OZ442">
        <v>8.3657794999999993E-2</v>
      </c>
      <c r="PA442">
        <v>0.22772017</v>
      </c>
      <c r="PB442">
        <v>1.4934780999999999E-2</v>
      </c>
      <c r="PC442">
        <v>9.0381616000000005E-3</v>
      </c>
      <c r="PD442">
        <v>6.3229559000000005E-2</v>
      </c>
      <c r="PE442">
        <v>4.8987993999999998E-3</v>
      </c>
      <c r="PF442">
        <v>3.8188088999999998E-3</v>
      </c>
      <c r="PG442">
        <v>1.6826230000000001E-2</v>
      </c>
      <c r="PH442">
        <v>8.0467830999999997E-3</v>
      </c>
      <c r="PI442">
        <v>9.4550309999999992E-3</v>
      </c>
      <c r="PJ442">
        <v>8.7319753999999999E-2</v>
      </c>
      <c r="PK442">
        <v>0.28806860000000001</v>
      </c>
      <c r="PL442">
        <v>0.17741132000000001</v>
      </c>
      <c r="PM442">
        <v>0.21338415999999999</v>
      </c>
      <c r="PN442">
        <v>30.672274000000002</v>
      </c>
      <c r="PO442">
        <v>0</v>
      </c>
      <c r="PP442">
        <v>3.0555826E-3</v>
      </c>
      <c r="PQ442">
        <v>8.3509993000000003E-4</v>
      </c>
      <c r="PR442">
        <v>2.8552657999999999E-4</v>
      </c>
      <c r="PS442" s="1">
        <v>1.4732626E-2</v>
      </c>
      <c r="PT442" s="1">
        <v>1.4328372E-3</v>
      </c>
      <c r="PU442" s="1">
        <v>2.0356629E-5</v>
      </c>
      <c r="PV442" s="1">
        <v>1.5789968000000001E-2</v>
      </c>
      <c r="PW442">
        <v>2.3938378000000001E-3</v>
      </c>
      <c r="PX442" s="1">
        <v>3.8987450000000002E-5</v>
      </c>
      <c r="PY442" s="1">
        <v>0</v>
      </c>
      <c r="PZ442">
        <v>7.1213673000000005E-2</v>
      </c>
      <c r="QA442" s="1">
        <v>1.3976374999999999E-3</v>
      </c>
      <c r="QB442" s="1">
        <v>2.9047029000000002E-3</v>
      </c>
      <c r="QC442">
        <v>2.1437360999999999E-2</v>
      </c>
      <c r="QD442">
        <v>0</v>
      </c>
      <c r="QE442" s="1">
        <v>8.1379383999999999E-2</v>
      </c>
      <c r="QF442">
        <v>1.6103643000000001E-3</v>
      </c>
      <c r="QG442">
        <v>3.6540391E-3</v>
      </c>
      <c r="QH442">
        <v>2.2106018000000002E-2</v>
      </c>
      <c r="QI442" s="1">
        <v>0</v>
      </c>
      <c r="QJ442">
        <v>7.7832173000000004E-2</v>
      </c>
      <c r="QK442">
        <v>1.2559196000000001E-3</v>
      </c>
      <c r="QL442" s="1">
        <v>2.8497921999999999E-3</v>
      </c>
      <c r="QM442" s="1">
        <v>1.7240279000000001E-2</v>
      </c>
      <c r="QN442">
        <v>0</v>
      </c>
      <c r="QO442" s="1">
        <v>6.7327061999999993E-2</v>
      </c>
      <c r="QP442" s="1">
        <v>1.0604786000000001E-3</v>
      </c>
      <c r="QQ442">
        <v>2.4062777999999999E-3</v>
      </c>
      <c r="QR442" s="1">
        <v>1.4557383E-2</v>
      </c>
      <c r="QS442" s="1">
        <v>0</v>
      </c>
      <c r="QT442" s="1">
        <v>9.8964304000000003E-2</v>
      </c>
      <c r="QU442" s="1">
        <v>9.6331208999999999E-4</v>
      </c>
      <c r="QV442">
        <v>2.1858376000000001E-3</v>
      </c>
      <c r="QW442">
        <v>1.6643523E-2</v>
      </c>
      <c r="QX442" s="1">
        <v>2.0041515999999998E-3</v>
      </c>
      <c r="QY442">
        <v>1.8482664999999999E-2</v>
      </c>
      <c r="QZ442" s="1">
        <v>9.1750879000000003E-4</v>
      </c>
      <c r="RA442">
        <v>1.0299964E-2</v>
      </c>
      <c r="RB442">
        <v>1.038619E-2</v>
      </c>
      <c r="RC442">
        <v>9.8733262999999992E-4</v>
      </c>
      <c r="RD442" s="1">
        <v>2.1462772000000001E-2</v>
      </c>
      <c r="RE442" s="1">
        <v>1.7830504E-2</v>
      </c>
      <c r="RF442">
        <v>0.15915497000000001</v>
      </c>
      <c r="RG442">
        <v>3.0899893000000001E-2</v>
      </c>
      <c r="RH442">
        <v>0.15915497000000001</v>
      </c>
      <c r="RI442">
        <v>0.15915497000000001</v>
      </c>
      <c r="RJ442" s="1">
        <v>3.115857E-2</v>
      </c>
      <c r="RK442" s="1">
        <v>6.7040807999999997E-3</v>
      </c>
      <c r="RL442">
        <v>2.0445077999999999E-3</v>
      </c>
      <c r="RM442">
        <v>2.4508359E-2</v>
      </c>
      <c r="RN442" s="1">
        <v>0</v>
      </c>
      <c r="RO442" s="1">
        <v>8.3828021999999992E-3</v>
      </c>
      <c r="RP442">
        <v>1.0511267999999999E-3</v>
      </c>
      <c r="RQ442">
        <v>3.6489164E-3</v>
      </c>
      <c r="RR442">
        <v>1.8521474999999999E-2</v>
      </c>
      <c r="RS442" s="1">
        <v>0</v>
      </c>
      <c r="RT442" s="1">
        <v>0</v>
      </c>
      <c r="RU442" s="1">
        <v>3.7407441E-2</v>
      </c>
      <c r="RV442">
        <v>0</v>
      </c>
      <c r="RW442">
        <v>2.9303602000000002E-2</v>
      </c>
      <c r="RX442" s="1">
        <v>0</v>
      </c>
      <c r="RY442" s="1">
        <v>7.3516060999999994E-2</v>
      </c>
      <c r="RZ442" s="1">
        <v>0</v>
      </c>
      <c r="SA442">
        <v>4.9327478000000001E-2</v>
      </c>
      <c r="SB442">
        <v>0</v>
      </c>
      <c r="SC442" s="1">
        <v>4.5670164999999999E-2</v>
      </c>
      <c r="SD442">
        <v>4.7069751999999999E-2</v>
      </c>
      <c r="SE442" s="1">
        <v>1.0511267999999999E-3</v>
      </c>
      <c r="SF442">
        <v>1.8521474999999999E-2</v>
      </c>
      <c r="SG442">
        <v>0</v>
      </c>
      <c r="SH442">
        <v>3.6489164E-3</v>
      </c>
      <c r="SI442" s="1">
        <v>0</v>
      </c>
      <c r="SJ442" s="1">
        <v>4.6859678000000002E-2</v>
      </c>
      <c r="SK442">
        <v>0</v>
      </c>
      <c r="SL442">
        <v>3.5206520999999998E-2</v>
      </c>
      <c r="SM442" s="1">
        <v>1.4157969999999999E-4</v>
      </c>
      <c r="SN442" s="1">
        <v>5.4248860999999999E-4</v>
      </c>
      <c r="SO442">
        <v>1.6937391999999999E-2</v>
      </c>
      <c r="SP442" s="1">
        <v>0</v>
      </c>
      <c r="SQ442" s="1">
        <v>2.606642E-2</v>
      </c>
      <c r="SR442" s="1">
        <v>1.4187092000000001E-4</v>
      </c>
      <c r="SS442" s="1">
        <v>5.4360476000000005E-4</v>
      </c>
      <c r="ST442" s="1">
        <v>1.7074679999999998E-2</v>
      </c>
      <c r="SU442">
        <v>0</v>
      </c>
      <c r="SV442" s="1">
        <v>7.370989E-2</v>
      </c>
      <c r="SW442" s="1">
        <v>1.3289171000000001E-4</v>
      </c>
      <c r="SX442" s="1">
        <v>5.0919981000000002E-4</v>
      </c>
      <c r="SY442">
        <v>1.5968102000000001E-2</v>
      </c>
      <c r="SZ442">
        <v>0</v>
      </c>
      <c r="TA442">
        <v>4.8630986000000001E-2</v>
      </c>
      <c r="TB442" s="1">
        <v>1.9464649E-4</v>
      </c>
      <c r="TC442">
        <v>7.4582432999999995E-4</v>
      </c>
      <c r="TD442">
        <v>2.5761711E-2</v>
      </c>
      <c r="TE442">
        <v>0</v>
      </c>
      <c r="TF442">
        <v>4.2691374999999997E-2</v>
      </c>
      <c r="TG442" s="1">
        <v>1.4623545E-4</v>
      </c>
      <c r="TH442" s="1">
        <v>5.6032882E-4</v>
      </c>
      <c r="TI442">
        <v>1.7623335E-2</v>
      </c>
      <c r="TJ442">
        <v>0</v>
      </c>
      <c r="TK442">
        <v>7.2103771999999997E-2</v>
      </c>
      <c r="TL442" s="1">
        <v>7.1911762000000004E-4</v>
      </c>
      <c r="TM442">
        <v>1.0750646999999999E-3</v>
      </c>
      <c r="TN442">
        <v>3.3867003E-2</v>
      </c>
      <c r="TO442">
        <v>0</v>
      </c>
      <c r="TP442">
        <v>7.2819036000000004E-2</v>
      </c>
      <c r="TQ442" s="1">
        <v>7.1911762000000004E-4</v>
      </c>
      <c r="TR442">
        <v>1.0750646999999999E-3</v>
      </c>
      <c r="TS442">
        <v>3.3867003E-2</v>
      </c>
      <c r="TT442">
        <v>0</v>
      </c>
      <c r="TU442">
        <v>8.5665271000000001E-2</v>
      </c>
      <c r="TV442" s="1">
        <v>7.1911762000000004E-4</v>
      </c>
      <c r="TW442">
        <v>1.0750646999999999E-3</v>
      </c>
      <c r="TX442">
        <v>3.3867003E-2</v>
      </c>
      <c r="TY442">
        <v>0</v>
      </c>
      <c r="TZ442">
        <v>5.6424087999999997E-2</v>
      </c>
      <c r="UA442" s="1">
        <v>1.4566452E-3</v>
      </c>
      <c r="UB442">
        <v>3.3051682999999999E-3</v>
      </c>
      <c r="UC442">
        <v>1.9995577E-2</v>
      </c>
      <c r="UD442">
        <v>0</v>
      </c>
      <c r="UE442">
        <v>7.0241208999999999E-2</v>
      </c>
      <c r="UF442">
        <v>2.5529645999999998E-3</v>
      </c>
      <c r="UG442">
        <v>5.7929525000000003E-3</v>
      </c>
      <c r="UH442">
        <v>1.8816846000000002E-2</v>
      </c>
      <c r="UI442">
        <v>0</v>
      </c>
      <c r="UJ442">
        <v>0.30178427000000002</v>
      </c>
      <c r="UK442">
        <v>1.3347963E-3</v>
      </c>
      <c r="UL442">
        <v>2.0183354000000001E-3</v>
      </c>
      <c r="UM442">
        <v>3.5755376999999998E-2</v>
      </c>
      <c r="UN442">
        <v>1.3573839999999999</v>
      </c>
      <c r="UO442">
        <v>1.7811275000000001E-2</v>
      </c>
      <c r="UP442">
        <v>3.4874048000000002E-3</v>
      </c>
      <c r="UQ442">
        <v>1.7633955E-2</v>
      </c>
      <c r="UR442">
        <v>3.3569543E-2</v>
      </c>
      <c r="US442">
        <v>2.1944542999999999</v>
      </c>
      <c r="UT442">
        <v>0.20496929</v>
      </c>
      <c r="UU442">
        <v>0.28847574999999998</v>
      </c>
      <c r="UV442">
        <v>7.6605984000000002E-2</v>
      </c>
      <c r="UW442">
        <v>0.28847574999999998</v>
      </c>
      <c r="UX442">
        <v>0.28847574999999998</v>
      </c>
      <c r="UY442">
        <v>7.7247289999999996E-2</v>
      </c>
      <c r="UZ442">
        <v>2.2565447999999999E-3</v>
      </c>
      <c r="VA442">
        <v>1.1103151E-2</v>
      </c>
      <c r="VB442">
        <v>2.3333649000000001E-2</v>
      </c>
      <c r="VC442">
        <v>2.1944542999999999</v>
      </c>
      <c r="VD442">
        <v>2.1944542999999999</v>
      </c>
      <c r="VE442">
        <v>0.20668518</v>
      </c>
      <c r="VF442">
        <v>1.0299496999999999E-2</v>
      </c>
      <c r="VG442">
        <v>8.1699695000000003E-2</v>
      </c>
      <c r="VH442">
        <v>0.21096375000000001</v>
      </c>
      <c r="VI442">
        <v>1.1532812999999999E-2</v>
      </c>
      <c r="VJ442">
        <v>0.21091797000000001</v>
      </c>
      <c r="VK442">
        <v>8.0596063999999995E-2</v>
      </c>
      <c r="VL442">
        <v>2.0309324000000002</v>
      </c>
      <c r="VM442">
        <v>3.7355128000000001E-2</v>
      </c>
      <c r="VN442">
        <v>2.0309324000000002</v>
      </c>
      <c r="VO442">
        <v>3.5235324999999998E-2</v>
      </c>
      <c r="VP442">
        <v>0.41665988999999998</v>
      </c>
      <c r="VQ442">
        <v>1.6666396000000001</v>
      </c>
      <c r="VR442">
        <v>7.4710256000000003E-3</v>
      </c>
      <c r="VS442">
        <v>0.16479943</v>
      </c>
      <c r="VT442">
        <v>0.41665988999999998</v>
      </c>
      <c r="VU442">
        <v>1.6666396000000001</v>
      </c>
      <c r="VV442">
        <v>7.0471548999999998E-3</v>
      </c>
      <c r="VW442">
        <v>0.16479943</v>
      </c>
      <c r="VX442">
        <v>1.1532812999999999E-2</v>
      </c>
      <c r="VY442">
        <v>0.21091797000000001</v>
      </c>
      <c r="VZ442">
        <v>8.0940423999999997E-2</v>
      </c>
      <c r="WA442">
        <v>0.41665988999999998</v>
      </c>
      <c r="WB442">
        <v>1.6666396000000001</v>
      </c>
      <c r="WC442">
        <v>7.4710256000000003E-3</v>
      </c>
      <c r="WD442">
        <v>0.16617904</v>
      </c>
      <c r="WE442">
        <v>0.41665988999999998</v>
      </c>
      <c r="WF442">
        <v>1.6666396000000001</v>
      </c>
      <c r="WG442">
        <v>7.0471548999999998E-3</v>
      </c>
      <c r="WH442">
        <v>0.16617904</v>
      </c>
      <c r="WI442">
        <v>0.41665988999999998</v>
      </c>
      <c r="WJ442">
        <v>1.6666396000000001</v>
      </c>
      <c r="WK442">
        <v>0.41665988999999998</v>
      </c>
      <c r="WL442">
        <v>1.6666396000000001</v>
      </c>
      <c r="WM442">
        <v>0</v>
      </c>
      <c r="WN442">
        <v>3.0361974999999999E-2</v>
      </c>
      <c r="WO442">
        <v>3.2822142000000002E-4</v>
      </c>
      <c r="WP442">
        <v>6.5644270000000003E-3</v>
      </c>
      <c r="WQ442">
        <v>0</v>
      </c>
      <c r="WR442">
        <v>0</v>
      </c>
      <c r="WS442">
        <v>0.11182988000000001</v>
      </c>
      <c r="WT442">
        <v>1.2356050000000001E-3</v>
      </c>
      <c r="WU442">
        <v>1.8050417999999999E-3</v>
      </c>
      <c r="WV442">
        <v>2.5395940999999998E-2</v>
      </c>
      <c r="WW442">
        <v>0.53512808999999995</v>
      </c>
      <c r="WX442">
        <v>2.0650037E-2</v>
      </c>
      <c r="WY442">
        <v>6.2230816999999999E-3</v>
      </c>
      <c r="WZ442">
        <v>1.2654491E-2</v>
      </c>
      <c r="XA442">
        <v>1.5639346000000001E-3</v>
      </c>
      <c r="XB442">
        <v>0</v>
      </c>
      <c r="XC442">
        <v>0.14111765000000001</v>
      </c>
      <c r="XD442">
        <v>9.5451067000000001E-3</v>
      </c>
      <c r="XE442">
        <v>1.8764672E-3</v>
      </c>
      <c r="XF442">
        <v>3.4791792000000002E-2</v>
      </c>
      <c r="XG442" s="1">
        <v>1.5733442999999998E-5</v>
      </c>
      <c r="XH442">
        <v>5.7819724000000004E-4</v>
      </c>
      <c r="XI442" s="1">
        <v>3.0858049000000002E-5</v>
      </c>
      <c r="XJ442">
        <v>2.3935159000000001E-2</v>
      </c>
      <c r="XK442">
        <v>2.3938378000000001E-3</v>
      </c>
      <c r="XL442" s="1">
        <v>1.4528907999999999E-5</v>
      </c>
      <c r="XM442">
        <v>5.3394840000000005E-4</v>
      </c>
      <c r="XN442" s="1">
        <v>5.6094151000000002E-6</v>
      </c>
      <c r="XO442">
        <v>1.6873901E-2</v>
      </c>
      <c r="XP442">
        <v>1.3601241999999999E-3</v>
      </c>
      <c r="XQ442">
        <v>1.7553403000000001</v>
      </c>
      <c r="XR442">
        <v>0.14982343000000001</v>
      </c>
      <c r="XS442">
        <v>1.496834E-2</v>
      </c>
      <c r="XT442">
        <v>5.8867898999999998E-3</v>
      </c>
      <c r="XU442">
        <v>1.2389367E-2</v>
      </c>
      <c r="XV442">
        <v>3.8682133E-2</v>
      </c>
      <c r="XW442">
        <v>0.41497265</v>
      </c>
      <c r="XX442">
        <v>9.3452406000000002E-2</v>
      </c>
      <c r="XY442">
        <v>3.9005960999999999E-2</v>
      </c>
      <c r="XZ442">
        <v>0.41497265</v>
      </c>
      <c r="YA442">
        <v>9.3452406000000002E-2</v>
      </c>
      <c r="YB442">
        <v>2.2394799999999999E-2</v>
      </c>
      <c r="YC442">
        <v>2.2582278000000001E-2</v>
      </c>
      <c r="YD442">
        <v>0.41497265</v>
      </c>
      <c r="YE442">
        <v>1.4538574E-2</v>
      </c>
      <c r="YF442">
        <v>1.5602550999999999E-2</v>
      </c>
      <c r="YG442">
        <v>1.2226724999999999E-3</v>
      </c>
      <c r="YH442" s="1">
        <v>6.1133624999999995E-5</v>
      </c>
      <c r="YI442">
        <v>7.2313263000000003E-2</v>
      </c>
      <c r="YJ442">
        <v>0</v>
      </c>
      <c r="YK442">
        <v>8.1989681000000005E-3</v>
      </c>
      <c r="YL442">
        <v>6.6635163999999997E-4</v>
      </c>
      <c r="YM442" s="1">
        <v>3.3317581999999998E-5</v>
      </c>
      <c r="YN442">
        <v>1.3764126E-2</v>
      </c>
      <c r="YO442">
        <v>0</v>
      </c>
      <c r="YP442">
        <v>2.5076499000000001E-3</v>
      </c>
      <c r="YQ442">
        <v>1.9650719000000001E-4</v>
      </c>
      <c r="YR442" s="1">
        <v>9.8253593000000002E-6</v>
      </c>
      <c r="YS442">
        <v>1.162264E-2</v>
      </c>
      <c r="YT442">
        <v>0</v>
      </c>
      <c r="YU442">
        <v>2.5076499000000001E-3</v>
      </c>
      <c r="YV442">
        <v>1.927465E-4</v>
      </c>
      <c r="YW442" s="1">
        <v>9.6373249000000002E-6</v>
      </c>
      <c r="YX442">
        <v>2.9690305E-2</v>
      </c>
      <c r="YY442">
        <v>0</v>
      </c>
      <c r="YZ442">
        <v>2.5076499000000001E-3</v>
      </c>
      <c r="ZA442">
        <v>6.1838192999999996E-4</v>
      </c>
      <c r="ZB442" s="1">
        <v>3.0919096000000003E-5</v>
      </c>
      <c r="ZC442">
        <v>9.2541879000000004E-3</v>
      </c>
      <c r="ZD442">
        <v>0</v>
      </c>
      <c r="ZE442">
        <v>2.5076499000000001E-3</v>
      </c>
      <c r="ZF442">
        <v>4.0053686999999999E-4</v>
      </c>
      <c r="ZG442" s="1">
        <v>2.0026338999999998E-5</v>
      </c>
      <c r="ZH442">
        <v>1.9231141E-2</v>
      </c>
      <c r="ZI442">
        <v>0</v>
      </c>
      <c r="ZJ442">
        <v>2.1201212000000001E-2</v>
      </c>
      <c r="ZK442">
        <v>7.6451212000000002E-4</v>
      </c>
      <c r="ZL442" s="1">
        <v>3.8225605999999998E-5</v>
      </c>
      <c r="ZM442">
        <v>1.8657482999999999E-2</v>
      </c>
      <c r="ZN442">
        <v>0</v>
      </c>
      <c r="ZO442">
        <v>2.1201212000000001E-2</v>
      </c>
      <c r="ZP442">
        <v>1.0903117000000001E-3</v>
      </c>
      <c r="ZQ442" s="1">
        <v>5.4515585999999999E-5</v>
      </c>
      <c r="ZR442">
        <v>1.6962951E-2</v>
      </c>
      <c r="ZS442">
        <v>0</v>
      </c>
      <c r="ZT442">
        <v>2.1201212000000001E-2</v>
      </c>
      <c r="ZU442">
        <v>6.9507643999999996E-4</v>
      </c>
      <c r="ZV442" s="1">
        <v>3.4753821999999999E-5</v>
      </c>
      <c r="ZW442" s="1">
        <v>2.6608636000000001E-2</v>
      </c>
      <c r="ZX442" s="1">
        <v>0</v>
      </c>
      <c r="ZY442" s="1">
        <v>7.6268028000000001</v>
      </c>
      <c r="ZZ442">
        <v>0.38134013999999999</v>
      </c>
      <c r="AAA442" s="1">
        <v>85.215653000000003</v>
      </c>
      <c r="AAB442" s="1">
        <v>0</v>
      </c>
      <c r="AAC442" s="1">
        <v>8.8781279000000008</v>
      </c>
      <c r="AAD442" s="1">
        <v>0.44390639999999998</v>
      </c>
      <c r="AAE442" s="1">
        <v>122.32995</v>
      </c>
      <c r="AAF442" s="1">
        <v>0</v>
      </c>
      <c r="AAG442">
        <v>7.6268028000000001</v>
      </c>
      <c r="AAH442">
        <v>0.38134013999999999</v>
      </c>
      <c r="AAI442">
        <v>67.061462000000006</v>
      </c>
      <c r="AAJ442">
        <v>0</v>
      </c>
      <c r="AAK442">
        <v>0</v>
      </c>
      <c r="AAL442">
        <v>7.3987963000000004E-2</v>
      </c>
      <c r="AAM442" s="1">
        <v>8.5423027999999995E-5</v>
      </c>
      <c r="AAN442">
        <v>1.7084606E-3</v>
      </c>
      <c r="AAO442">
        <v>2.0283860000000001E-2</v>
      </c>
      <c r="AAP442">
        <v>0</v>
      </c>
      <c r="AAQ442">
        <v>0.11235182000000001</v>
      </c>
      <c r="AAR442">
        <v>2.3017487999999999E-4</v>
      </c>
      <c r="AAS442">
        <v>4.6034939E-3</v>
      </c>
      <c r="AAT442">
        <v>0.12766818999999999</v>
      </c>
      <c r="AAU442">
        <v>0.92567763000000003</v>
      </c>
      <c r="AAV442">
        <v>1.8908834999999999E-2</v>
      </c>
      <c r="AAW442">
        <v>1.9675986999999999E-2</v>
      </c>
      <c r="AAX442">
        <v>0.24485369000000001</v>
      </c>
      <c r="AAY442">
        <v>8.9199631000000001E-2</v>
      </c>
      <c r="AAZ442">
        <v>9.6065710999999998E-2</v>
      </c>
      <c r="ABA442">
        <v>4.8539679000000002E-2</v>
      </c>
      <c r="ABB442">
        <v>3.9308994E-2</v>
      </c>
      <c r="ABC442">
        <v>4.0661436000000002E-2</v>
      </c>
      <c r="ABD442">
        <v>2.2159354999999999E-2</v>
      </c>
      <c r="ABE442">
        <v>1.2411139999999999E-2</v>
      </c>
      <c r="ABF442">
        <v>3.2400339E-2</v>
      </c>
      <c r="ABG442">
        <v>1.4336623E-2</v>
      </c>
      <c r="ABH442">
        <v>2.2662763999999998E-2</v>
      </c>
      <c r="ABI442">
        <v>9.6953374999999994E-2</v>
      </c>
      <c r="ABJ442">
        <v>0.10874979999999999</v>
      </c>
      <c r="ABK442">
        <v>9.9178163999999999E-2</v>
      </c>
      <c r="ABL442">
        <v>8.5351202000000001E-2</v>
      </c>
      <c r="ABM442">
        <v>0.11875698</v>
      </c>
      <c r="ABN442">
        <v>2.1404326000000001E-2</v>
      </c>
      <c r="ABO442">
        <v>5.0580572999999997E-2</v>
      </c>
      <c r="ABP442">
        <v>5.0666798999999998E-2</v>
      </c>
      <c r="ABQ442">
        <v>0.22331181</v>
      </c>
      <c r="ABR442">
        <v>0.22357049000000001</v>
      </c>
      <c r="ABS442">
        <v>75.069609</v>
      </c>
      <c r="ABT442">
        <v>3.1604319999999998E-2</v>
      </c>
      <c r="ABU442">
        <v>3.1604319999999998E-2</v>
      </c>
      <c r="ABV442">
        <v>5.5028900999999998E-2</v>
      </c>
      <c r="ABW442">
        <v>4.7063757999999997E-2</v>
      </c>
      <c r="ABX442">
        <v>9.0126255000000002E-2</v>
      </c>
      <c r="ABY442">
        <v>7.6029658999999999E-2</v>
      </c>
      <c r="ABZ442">
        <v>6.4000063999999995E-2</v>
      </c>
      <c r="ACA442">
        <v>7.0291270000000003E-2</v>
      </c>
      <c r="ACB442">
        <v>7.0081196999999998E-2</v>
      </c>
      <c r="ACC442">
        <v>5.2827979999999997E-2</v>
      </c>
      <c r="ACD442">
        <v>4.3826575999999999E-2</v>
      </c>
      <c r="ACE442">
        <v>9.0320083999999995E-2</v>
      </c>
      <c r="ACF442">
        <v>7.5333168000000006E-2</v>
      </c>
      <c r="ACG442">
        <v>6.1021274E-2</v>
      </c>
      <c r="ACH442">
        <v>0.10776496000000001</v>
      </c>
      <c r="ACI442">
        <v>0.10848022</v>
      </c>
      <c r="ACJ442">
        <v>0.12132646</v>
      </c>
      <c r="ACK442">
        <v>8.1181479000000001E-2</v>
      </c>
      <c r="ACL442">
        <v>9.7403973000000005E-2</v>
      </c>
      <c r="ACM442">
        <v>0.34089278000000001</v>
      </c>
      <c r="ACN442">
        <v>1.4298862000000001</v>
      </c>
      <c r="ACO442">
        <v>2.7023864999999998</v>
      </c>
      <c r="ACP442">
        <v>0.40177508000000001</v>
      </c>
      <c r="ACQ442">
        <v>0.40241638000000002</v>
      </c>
      <c r="ACR442">
        <v>2.7041024</v>
      </c>
      <c r="ACS442">
        <v>2.3713343</v>
      </c>
      <c r="ACT442">
        <v>2.3692145</v>
      </c>
      <c r="ACU442">
        <v>2.5581141000000001</v>
      </c>
      <c r="ACV442">
        <v>2.5576903</v>
      </c>
      <c r="ACW442">
        <v>2.5594937</v>
      </c>
      <c r="ACX442">
        <v>2.5590698999999999</v>
      </c>
      <c r="ACY442">
        <v>131.65200999999999</v>
      </c>
      <c r="ACZ442">
        <v>3.7257273E-2</v>
      </c>
      <c r="ADA442">
        <v>93.223799999999997</v>
      </c>
      <c r="ADB442">
        <v>0.14026647</v>
      </c>
      <c r="ADC442">
        <v>0.57621964000000003</v>
      </c>
      <c r="ADD442">
        <v>0.18733100999999999</v>
      </c>
      <c r="ADE442">
        <v>2.6953786E-2</v>
      </c>
      <c r="ADF442">
        <v>1.8788111999999999E-2</v>
      </c>
      <c r="ADG442">
        <v>1.9384082</v>
      </c>
      <c r="ADH442">
        <v>0.54710718999999997</v>
      </c>
      <c r="ADI442">
        <v>0.54743101999999999</v>
      </c>
      <c r="ADJ442">
        <v>0.45190603000000001</v>
      </c>
      <c r="ADK442">
        <v>0.45209350999999998</v>
      </c>
    </row>
    <row r="443" spans="2:791">
      <c r="B443" t="s">
        <v>494</v>
      </c>
      <c r="C443" t="s">
        <v>51</v>
      </c>
      <c r="D443" s="1">
        <v>2.5827384999999999E-7</v>
      </c>
      <c r="E443" s="1">
        <v>2.6287610000000002E-7</v>
      </c>
      <c r="F443" s="1">
        <v>1.1132884000000001E-6</v>
      </c>
      <c r="G443" s="1">
        <v>1.1010316E-6</v>
      </c>
      <c r="H443">
        <v>0</v>
      </c>
      <c r="I443" s="1">
        <v>9.6420903999999996E-8</v>
      </c>
      <c r="J443" s="1">
        <v>8.4920661000000004E-9</v>
      </c>
      <c r="K443" s="1">
        <v>1.5336088000000001E-7</v>
      </c>
      <c r="L443">
        <v>0</v>
      </c>
      <c r="M443" s="1">
        <v>9.6420903999999996E-8</v>
      </c>
      <c r="N443" s="1">
        <v>8.4920661000000004E-9</v>
      </c>
      <c r="O443" s="1">
        <v>1.5796312999999999E-7</v>
      </c>
      <c r="P443">
        <v>0</v>
      </c>
      <c r="Q443" s="1">
        <v>3.9095367000000002E-7</v>
      </c>
      <c r="R443" s="1">
        <v>2.9869272999999999E-8</v>
      </c>
      <c r="S443" s="1">
        <v>6.9246550999999997E-7</v>
      </c>
      <c r="T443">
        <v>0</v>
      </c>
      <c r="U443" s="1">
        <v>3.7956755000000001E-7</v>
      </c>
      <c r="V443" s="1">
        <v>2.8998588000000001E-8</v>
      </c>
      <c r="W443" s="1">
        <v>6.9246550999999997E-7</v>
      </c>
      <c r="X443">
        <v>0</v>
      </c>
      <c r="Y443" s="1">
        <v>1.4048540000000001E-6</v>
      </c>
      <c r="Z443" s="1">
        <v>4.6391232999999996E-6</v>
      </c>
      <c r="AA443" s="1">
        <v>4.0833996999999999E-6</v>
      </c>
      <c r="AB443" s="1">
        <v>1.7883641000000002E-5</v>
      </c>
      <c r="AC443">
        <v>0</v>
      </c>
      <c r="AD443" s="1">
        <v>1.4558378000000001E-7</v>
      </c>
      <c r="AE443" s="1">
        <v>1.4893519E-7</v>
      </c>
      <c r="AF443" s="1">
        <v>1.3298930999999999E-7</v>
      </c>
      <c r="AG443" s="1">
        <v>8.9395933E-7</v>
      </c>
      <c r="AH443">
        <v>0</v>
      </c>
      <c r="AI443" s="1">
        <v>1.4402213000000001E-7</v>
      </c>
      <c r="AJ443" s="1">
        <v>1.4893519E-7</v>
      </c>
      <c r="AK443" s="1">
        <v>1.3298930999999999E-7</v>
      </c>
      <c r="AL443" s="1">
        <v>8.9395933E-7</v>
      </c>
      <c r="AM443">
        <v>0</v>
      </c>
      <c r="AN443" s="1">
        <v>1.4412214E-7</v>
      </c>
      <c r="AO443" s="1">
        <v>1.4893519E-7</v>
      </c>
      <c r="AP443" s="1">
        <v>1.3298930999999999E-7</v>
      </c>
      <c r="AQ443" s="1">
        <v>8.9395933E-7</v>
      </c>
      <c r="AR443">
        <v>0</v>
      </c>
      <c r="AS443" s="1">
        <v>1.4095651999999999E-7</v>
      </c>
      <c r="AT443" s="1">
        <v>1.4893519E-7</v>
      </c>
      <c r="AU443" s="1">
        <v>1.3298930999999999E-7</v>
      </c>
      <c r="AV443" s="1">
        <v>8.9395933E-7</v>
      </c>
      <c r="AW443">
        <v>0</v>
      </c>
      <c r="AX443" s="1">
        <v>1.4373729999999999E-7</v>
      </c>
      <c r="AY443" s="1">
        <v>1.4893489E-7</v>
      </c>
      <c r="AZ443" s="1">
        <v>1.3298905E-7</v>
      </c>
      <c r="BA443" s="1">
        <v>8.9395755E-7</v>
      </c>
      <c r="BB443">
        <v>0</v>
      </c>
      <c r="BC443" s="1">
        <v>4.2760837000000002E-7</v>
      </c>
      <c r="BD443" s="1">
        <v>7.7405560000000001E-7</v>
      </c>
      <c r="BE443" s="1">
        <v>5.8870198999999999E-7</v>
      </c>
      <c r="BF443" s="1">
        <v>4.4589639999999999E-6</v>
      </c>
      <c r="BG443">
        <v>0</v>
      </c>
      <c r="BH443" s="1">
        <v>4.214156E-7</v>
      </c>
      <c r="BI443" s="1">
        <v>7.7405560000000001E-7</v>
      </c>
      <c r="BJ443" s="1">
        <v>5.8870198999999999E-7</v>
      </c>
      <c r="BK443" s="1">
        <v>4.4589639999999999E-6</v>
      </c>
      <c r="BL443">
        <v>0</v>
      </c>
      <c r="BM443" s="1">
        <v>4.2041552999999999E-7</v>
      </c>
      <c r="BN443" s="1">
        <v>7.7405560000000001E-7</v>
      </c>
      <c r="BO443" s="1">
        <v>5.8870198999999999E-7</v>
      </c>
      <c r="BP443" s="1">
        <v>4.4589639999999999E-6</v>
      </c>
      <c r="BQ443">
        <v>0</v>
      </c>
      <c r="BR443" s="1">
        <v>4.2156945999999998E-7</v>
      </c>
      <c r="BS443" s="1">
        <v>7.7405560000000001E-7</v>
      </c>
      <c r="BT443" s="1">
        <v>5.8870198999999999E-7</v>
      </c>
      <c r="BU443" s="1">
        <v>4.4589639999999999E-6</v>
      </c>
      <c r="BV443">
        <v>0</v>
      </c>
      <c r="BW443" s="1">
        <v>4.2196151000000003E-7</v>
      </c>
      <c r="BX443" s="1">
        <v>7.7405561000000005E-7</v>
      </c>
      <c r="BY443" s="1">
        <v>5.8870200000000003E-7</v>
      </c>
      <c r="BZ443" s="1">
        <v>4.4589639999999999E-6</v>
      </c>
      <c r="CA443">
        <v>0</v>
      </c>
      <c r="CB443" s="1">
        <v>9.0064314999999996E-8</v>
      </c>
      <c r="CC443" s="1">
        <v>9.0499947000000003E-8</v>
      </c>
      <c r="CD443" s="1">
        <v>8.8915995999999999E-8</v>
      </c>
      <c r="CE443" s="1">
        <v>5.3245999000000001E-7</v>
      </c>
      <c r="CF443">
        <v>0</v>
      </c>
      <c r="CG443" s="1">
        <v>8.7148715999999997E-8</v>
      </c>
      <c r="CH443" s="1">
        <v>9.0499947000000003E-8</v>
      </c>
      <c r="CI443" s="1">
        <v>8.8915995999999999E-8</v>
      </c>
      <c r="CJ443" s="1">
        <v>5.3245999000000001E-7</v>
      </c>
      <c r="CK443">
        <v>0</v>
      </c>
      <c r="CL443" s="1">
        <v>8.7056400999999994E-8</v>
      </c>
      <c r="CM443" s="1">
        <v>9.0499947000000003E-8</v>
      </c>
      <c r="CN443" s="1">
        <v>8.8915995999999999E-8</v>
      </c>
      <c r="CO443" s="1">
        <v>5.3245999000000001E-7</v>
      </c>
      <c r="CP443">
        <v>0</v>
      </c>
      <c r="CQ443" s="1">
        <v>8.7525666999999995E-8</v>
      </c>
      <c r="CR443" s="1">
        <v>9.0499947000000003E-8</v>
      </c>
      <c r="CS443" s="1">
        <v>8.8915995999999999E-8</v>
      </c>
      <c r="CT443" s="1">
        <v>5.3245999000000001E-7</v>
      </c>
      <c r="CU443">
        <v>0</v>
      </c>
      <c r="CV443" s="1">
        <v>8.7324025000000006E-8</v>
      </c>
      <c r="CW443" s="1">
        <v>9.0500400000000005E-8</v>
      </c>
      <c r="CX443" s="1">
        <v>8.8916440999999999E-8</v>
      </c>
      <c r="CY443" s="1">
        <v>5.3246265000000002E-7</v>
      </c>
      <c r="CZ443">
        <v>0</v>
      </c>
      <c r="DA443" s="1">
        <v>7.0362865999999996E-8</v>
      </c>
      <c r="DB443" s="1">
        <v>8.2408854999999997E-8</v>
      </c>
      <c r="DC443" s="1">
        <v>8.0963733999999998E-8</v>
      </c>
      <c r="DD443" s="1">
        <v>4.4627068000000002E-7</v>
      </c>
      <c r="DE443">
        <v>0</v>
      </c>
      <c r="DF443" s="1">
        <v>6.8051157999999996E-8</v>
      </c>
      <c r="DG443" s="1">
        <v>8.2408854999999997E-8</v>
      </c>
      <c r="DH443" s="1">
        <v>8.0963733999999998E-8</v>
      </c>
      <c r="DI443" s="1">
        <v>4.4627068000000002E-7</v>
      </c>
      <c r="DJ443">
        <v>0</v>
      </c>
      <c r="DK443" s="1">
        <v>6.7770368000000002E-8</v>
      </c>
      <c r="DL443" s="1">
        <v>8.2408854999999997E-8</v>
      </c>
      <c r="DM443" s="1">
        <v>8.0963733999999998E-8</v>
      </c>
      <c r="DN443" s="1">
        <v>4.4627068000000002E-7</v>
      </c>
      <c r="DO443">
        <v>0</v>
      </c>
      <c r="DP443" s="1">
        <v>6.8828137999999997E-8</v>
      </c>
      <c r="DQ443" s="1">
        <v>8.2408854999999997E-8</v>
      </c>
      <c r="DR443" s="1">
        <v>8.0963733999999998E-8</v>
      </c>
      <c r="DS443" s="1">
        <v>4.4627068000000002E-7</v>
      </c>
      <c r="DT443">
        <v>0</v>
      </c>
      <c r="DU443" s="1">
        <v>6.8028079000000001E-8</v>
      </c>
      <c r="DV443" s="1">
        <v>7.6842682999999997E-8</v>
      </c>
      <c r="DW443" s="1">
        <v>7.5493252000000001E-8</v>
      </c>
      <c r="DX443" s="1">
        <v>3.9001787E-7</v>
      </c>
      <c r="DY443">
        <v>0</v>
      </c>
      <c r="DZ443" s="1">
        <v>6.6777986999999997E-8</v>
      </c>
      <c r="EA443" s="1">
        <v>5.6796518999999998E-8</v>
      </c>
      <c r="EB443" s="1">
        <v>5.5802451999999998E-8</v>
      </c>
      <c r="EC443" s="1">
        <v>3.9001787E-7</v>
      </c>
      <c r="ED443">
        <v>0</v>
      </c>
      <c r="EE443" s="1">
        <v>6.7193402000000001E-8</v>
      </c>
      <c r="EF443" s="1">
        <v>5.6796518999999998E-8</v>
      </c>
      <c r="EG443" s="1">
        <v>5.5802451999999998E-8</v>
      </c>
      <c r="EH443" s="1">
        <v>3.9001787E-7</v>
      </c>
      <c r="EI443">
        <v>0</v>
      </c>
      <c r="EJ443" s="1">
        <v>6.9220474999999996E-8</v>
      </c>
      <c r="EK443" s="1">
        <v>5.6796518999999998E-8</v>
      </c>
      <c r="EL443" s="1">
        <v>5.5802451999999998E-8</v>
      </c>
      <c r="EM443" s="1">
        <v>3.9001787E-7</v>
      </c>
      <c r="EN443">
        <v>0</v>
      </c>
      <c r="EO443" s="1">
        <v>1.8491744E-7</v>
      </c>
      <c r="EP443" s="1">
        <v>2.3180495000000001E-7</v>
      </c>
      <c r="EQ443" s="1">
        <v>1.7629746000000001E-7</v>
      </c>
      <c r="ER443" s="1">
        <v>1.4522039E-6</v>
      </c>
      <c r="ES443">
        <v>0</v>
      </c>
      <c r="ET443" s="1">
        <v>1.8205954E-7</v>
      </c>
      <c r="EU443" s="1">
        <v>2.3180495000000001E-7</v>
      </c>
      <c r="EV443" s="1">
        <v>1.7629746000000001E-7</v>
      </c>
      <c r="EW443" s="1">
        <v>1.4522039E-6</v>
      </c>
      <c r="EX443">
        <v>0</v>
      </c>
      <c r="EY443" s="1">
        <v>1.8194414999999999E-7</v>
      </c>
      <c r="EZ443" s="1">
        <v>2.3180495000000001E-7</v>
      </c>
      <c r="FA443" s="1">
        <v>1.7629746000000001E-7</v>
      </c>
      <c r="FB443" s="1">
        <v>1.4522039E-6</v>
      </c>
      <c r="FC443">
        <v>0</v>
      </c>
      <c r="FD443" s="1">
        <v>1.8158258E-7</v>
      </c>
      <c r="FE443" s="1">
        <v>2.3180495000000001E-7</v>
      </c>
      <c r="FF443" s="1">
        <v>1.7629746000000001E-7</v>
      </c>
      <c r="FG443" s="1">
        <v>1.4522039E-6</v>
      </c>
      <c r="FH443">
        <v>0</v>
      </c>
      <c r="FI443" s="1">
        <v>1.825382E-7</v>
      </c>
      <c r="FJ443" s="1">
        <v>2.3180657000000001E-7</v>
      </c>
      <c r="FK443" s="1">
        <v>1.7629870000000001E-7</v>
      </c>
      <c r="FL443" s="1">
        <v>1.452214E-6</v>
      </c>
      <c r="FM443">
        <v>0</v>
      </c>
      <c r="FN443" s="1">
        <v>1.0972668E-7</v>
      </c>
      <c r="FO443" s="1">
        <v>1.1596875E-7</v>
      </c>
      <c r="FP443" s="1">
        <v>1.0747562E-7</v>
      </c>
      <c r="FQ443" s="1">
        <v>6.9063999000000001E-7</v>
      </c>
      <c r="FR443">
        <v>0</v>
      </c>
      <c r="FS443" s="1">
        <v>1.6146526999999999E-6</v>
      </c>
      <c r="FT443" s="1">
        <v>1.4800434E-7</v>
      </c>
      <c r="FU443" s="1">
        <v>1.3211753000000001E-7</v>
      </c>
      <c r="FV443" s="1">
        <v>1.0574562E-6</v>
      </c>
      <c r="FW443">
        <v>0</v>
      </c>
      <c r="FX443" s="1">
        <v>4.5765031E-8</v>
      </c>
      <c r="FY443" s="1">
        <v>1.5113009000000001E-7</v>
      </c>
      <c r="FZ443" s="1">
        <v>1.3302302000000001E-7</v>
      </c>
      <c r="GA443" s="1">
        <v>5.8600361000000005E-7</v>
      </c>
      <c r="GB443">
        <v>0</v>
      </c>
      <c r="GC443" s="1">
        <v>1.9881172999999999E-7</v>
      </c>
      <c r="GD443" s="1">
        <v>4.2411392000000001E-8</v>
      </c>
      <c r="GE443" s="1">
        <v>8.2306609000000003E-7</v>
      </c>
      <c r="GF443" s="1">
        <v>3.9110027000000004E-6</v>
      </c>
      <c r="GG443">
        <v>0</v>
      </c>
      <c r="GH443" s="1">
        <v>2.0712052E-7</v>
      </c>
      <c r="GI443" s="1">
        <v>4.2411392000000001E-8</v>
      </c>
      <c r="GJ443" s="1">
        <v>8.2306609000000003E-7</v>
      </c>
      <c r="GK443" s="1">
        <v>3.9110027000000004E-6</v>
      </c>
      <c r="GL443">
        <v>0</v>
      </c>
      <c r="GM443" s="1">
        <v>2.0008071000000001E-7</v>
      </c>
      <c r="GN443" s="1">
        <v>4.2411392000000001E-8</v>
      </c>
      <c r="GO443" s="1">
        <v>8.2306609000000003E-7</v>
      </c>
      <c r="GP443" s="1">
        <v>3.9110027000000004E-6</v>
      </c>
      <c r="GQ443">
        <v>0</v>
      </c>
      <c r="GR443" s="1">
        <v>1.9787007E-7</v>
      </c>
      <c r="GS443" s="1">
        <v>4.2411392000000001E-8</v>
      </c>
      <c r="GT443" s="1">
        <v>8.2306609000000003E-7</v>
      </c>
      <c r="GU443" s="1">
        <v>3.9110027000000004E-6</v>
      </c>
      <c r="GV443">
        <v>0</v>
      </c>
      <c r="GW443" s="1">
        <v>2.0080435E-7</v>
      </c>
      <c r="GX443" s="1">
        <v>4.2411392000000001E-8</v>
      </c>
      <c r="GY443" s="1">
        <v>8.2306607999999999E-7</v>
      </c>
      <c r="GZ443" s="1">
        <v>3.9110027000000004E-6</v>
      </c>
      <c r="HA443">
        <v>0</v>
      </c>
      <c r="HB443" s="1">
        <v>2.076694E-7</v>
      </c>
      <c r="HC443" s="1">
        <v>4.2411392000000001E-8</v>
      </c>
      <c r="HD443" s="1">
        <v>8.2306609000000003E-7</v>
      </c>
      <c r="HE443" s="1">
        <v>3.9110027000000004E-6</v>
      </c>
      <c r="HF443">
        <v>0</v>
      </c>
      <c r="HG443" s="1">
        <v>1.8334730999999999E-7</v>
      </c>
      <c r="HH443" s="1">
        <v>3.4699794999999997E-8</v>
      </c>
      <c r="HI443" s="1">
        <v>6.7341770999999996E-7</v>
      </c>
      <c r="HJ443" s="1">
        <v>3.9077955000000003E-6</v>
      </c>
      <c r="HK443">
        <v>0</v>
      </c>
      <c r="HL443" s="1">
        <v>1.6086824999999999E-7</v>
      </c>
      <c r="HM443" s="1">
        <v>3.4699794999999997E-8</v>
      </c>
      <c r="HN443" s="1">
        <v>6.7341770999999996E-7</v>
      </c>
      <c r="HO443" s="1">
        <v>3.9077955000000003E-6</v>
      </c>
      <c r="HP443">
        <v>0</v>
      </c>
      <c r="HQ443" s="1">
        <v>1.8731035E-7</v>
      </c>
      <c r="HR443" s="1">
        <v>3.4699794999999997E-8</v>
      </c>
      <c r="HS443" s="1">
        <v>6.7341770999999996E-7</v>
      </c>
      <c r="HT443" s="1">
        <v>3.9077955000000003E-6</v>
      </c>
      <c r="HU443">
        <v>0</v>
      </c>
      <c r="HV443" s="1">
        <v>1.8518531000000001E-7</v>
      </c>
      <c r="HW443" s="1">
        <v>3.4699794999999997E-8</v>
      </c>
      <c r="HX443" s="1">
        <v>6.7341770999999996E-7</v>
      </c>
      <c r="HY443" s="1">
        <v>3.9077955000000003E-6</v>
      </c>
      <c r="HZ443">
        <v>0</v>
      </c>
      <c r="IA443" s="1">
        <v>1.83827E-7</v>
      </c>
      <c r="IB443" s="1">
        <v>3.4699829999999998E-8</v>
      </c>
      <c r="IC443" s="1">
        <v>6.7341837000000002E-7</v>
      </c>
      <c r="ID443" s="1">
        <v>3.9077993999999996E-6</v>
      </c>
      <c r="IE443">
        <v>0</v>
      </c>
      <c r="IF443" s="1">
        <v>1.9460194000000001E-7</v>
      </c>
      <c r="IG443" s="1">
        <v>3.4699794999999997E-8</v>
      </c>
      <c r="IH443" s="1">
        <v>6.7341770999999996E-7</v>
      </c>
      <c r="II443" s="1">
        <v>3.9077955000000003E-6</v>
      </c>
      <c r="IJ443">
        <v>0</v>
      </c>
      <c r="IK443" s="1">
        <v>1.9460774E-7</v>
      </c>
      <c r="IL443" s="1">
        <v>3.9597097999999999E-8</v>
      </c>
      <c r="IM443" s="1">
        <v>7.6845294E-7</v>
      </c>
      <c r="IN443" s="1">
        <v>3.9098054000000003E-6</v>
      </c>
      <c r="IO443">
        <v>0</v>
      </c>
      <c r="IP443" s="1">
        <v>1.3675349999999999E-6</v>
      </c>
      <c r="IQ443" s="1">
        <v>1.8610273000000001E-7</v>
      </c>
      <c r="IR443" s="1">
        <v>1.8392566000000001E-7</v>
      </c>
      <c r="IS443" s="1">
        <v>2.2358472999999999E-6</v>
      </c>
      <c r="IT443">
        <v>0</v>
      </c>
      <c r="IU443" s="1">
        <v>1.8976430999999999E-7</v>
      </c>
      <c r="IV443" s="1">
        <v>2.2333392000000001E-7</v>
      </c>
      <c r="IW443" s="1">
        <v>1.2966023000000001E-6</v>
      </c>
      <c r="IX443" s="1">
        <v>4.0347689000000002E-6</v>
      </c>
      <c r="IY443" s="1">
        <v>4.2804490000000001E-10</v>
      </c>
      <c r="IZ443" s="1">
        <v>2.1531922E-7</v>
      </c>
      <c r="JA443" s="1">
        <v>1.0015992000000001E-7</v>
      </c>
      <c r="JB443" s="1">
        <v>4.2583254999999998E-7</v>
      </c>
      <c r="JC443" s="1">
        <v>2.7055164E-6</v>
      </c>
      <c r="JD443">
        <v>0</v>
      </c>
      <c r="JE443" s="1">
        <v>2.6142392E-7</v>
      </c>
      <c r="JF443" s="1">
        <v>2.1095039999999999E-7</v>
      </c>
      <c r="JG443" s="1">
        <v>1.2570652E-6</v>
      </c>
      <c r="JH443" s="1">
        <v>4.0270090000000002E-6</v>
      </c>
      <c r="JI443">
        <v>0</v>
      </c>
      <c r="JJ443" s="1">
        <v>1.7720918E-7</v>
      </c>
      <c r="JK443" s="1">
        <v>2.0563142999999999E-7</v>
      </c>
      <c r="JL443" s="1">
        <v>1.1939218999999999E-6</v>
      </c>
      <c r="JM443" s="1">
        <v>4.0236713999999997E-6</v>
      </c>
      <c r="JN443">
        <v>0</v>
      </c>
      <c r="JO443" s="1">
        <v>1.7825926E-7</v>
      </c>
      <c r="JP443" s="1">
        <v>2.0563142999999999E-7</v>
      </c>
      <c r="JQ443" s="1">
        <v>1.1939218999999999E-6</v>
      </c>
      <c r="JR443" s="1">
        <v>4.0236713999999997E-6</v>
      </c>
      <c r="JS443">
        <v>0</v>
      </c>
      <c r="JT443" s="1">
        <v>1.6501983E-7</v>
      </c>
      <c r="JU443" s="1">
        <v>2.0563142999999999E-7</v>
      </c>
      <c r="JV443" s="1">
        <v>1.1939218999999999E-6</v>
      </c>
      <c r="JW443" s="1">
        <v>4.0236713999999997E-6</v>
      </c>
      <c r="JX443">
        <v>0</v>
      </c>
      <c r="JY443" s="1">
        <v>1.5647689E-7</v>
      </c>
      <c r="JZ443" s="1">
        <v>2.0563142999999999E-7</v>
      </c>
      <c r="KA443" s="1">
        <v>1.1939218999999999E-6</v>
      </c>
      <c r="KB443" s="1">
        <v>4.0236713999999997E-6</v>
      </c>
      <c r="KC443">
        <v>0</v>
      </c>
      <c r="KD443" s="1">
        <v>3.2912881000000001E-7</v>
      </c>
      <c r="KE443" s="1">
        <v>2.0563142999999999E-7</v>
      </c>
      <c r="KF443" s="1">
        <v>1.2478081000000001E-6</v>
      </c>
      <c r="KG443" s="1">
        <v>4.0236713999999997E-6</v>
      </c>
      <c r="KH443">
        <v>0</v>
      </c>
      <c r="KI443" s="1">
        <v>3.0797413000000002E-7</v>
      </c>
      <c r="KJ443" s="1">
        <v>2.0563142999999999E-7</v>
      </c>
      <c r="KK443" s="1">
        <v>1.2478081000000001E-6</v>
      </c>
      <c r="KL443" s="1">
        <v>4.0236713999999997E-6</v>
      </c>
      <c r="KM443">
        <v>0</v>
      </c>
      <c r="KN443" s="1">
        <v>2.7753878E-7</v>
      </c>
      <c r="KO443" s="1">
        <v>2.0563142999999999E-7</v>
      </c>
      <c r="KP443" s="1">
        <v>1.2478081000000001E-6</v>
      </c>
      <c r="KQ443" s="1">
        <v>4.0236713999999997E-6</v>
      </c>
      <c r="KR443">
        <v>0</v>
      </c>
      <c r="KS443" s="1">
        <v>2.6179236E-7</v>
      </c>
      <c r="KT443" s="1">
        <v>2.0563142999999999E-7</v>
      </c>
      <c r="KU443" s="1">
        <v>1.2478081000000001E-6</v>
      </c>
      <c r="KV443" s="1">
        <v>4.0236713999999997E-6</v>
      </c>
      <c r="KW443" s="1">
        <v>4.2804490000000001E-10</v>
      </c>
      <c r="KX443" s="1">
        <v>2.7712081999999999E-6</v>
      </c>
      <c r="KY443" s="1">
        <v>1.0015992000000001E-7</v>
      </c>
      <c r="KZ443" s="1">
        <v>4.2583254999999998E-7</v>
      </c>
      <c r="LA443" s="1">
        <v>2.7055164E-6</v>
      </c>
      <c r="LB443" s="1">
        <v>4.2804490000000001E-10</v>
      </c>
      <c r="LC443" s="1">
        <v>6.5121133999999996E-7</v>
      </c>
      <c r="LD443" s="1">
        <v>1.0015992000000001E-7</v>
      </c>
      <c r="LE443" s="1">
        <v>4.2583254999999998E-7</v>
      </c>
      <c r="LF443" s="1">
        <v>2.7055164E-6</v>
      </c>
      <c r="LG443" s="1">
        <v>4.2799726000000002E-10</v>
      </c>
      <c r="LH443" s="1">
        <v>2.4410227999999998E-7</v>
      </c>
      <c r="LI443" s="1">
        <v>1.0015992000000001E-7</v>
      </c>
      <c r="LJ443" s="1">
        <v>4.2583254999999998E-7</v>
      </c>
      <c r="LK443" s="1">
        <v>2.5263148000000002E-6</v>
      </c>
      <c r="LL443">
        <v>0</v>
      </c>
      <c r="LM443" s="1">
        <v>3.0769967E-7</v>
      </c>
      <c r="LN443" s="1">
        <v>2.0295500000000001E-7</v>
      </c>
      <c r="LO443" s="1">
        <v>1.2315415999999999E-6</v>
      </c>
      <c r="LP443" s="1">
        <v>4.0220133000000002E-6</v>
      </c>
      <c r="LQ443">
        <v>0</v>
      </c>
      <c r="LR443" s="1">
        <v>4.1101865999999997E-8</v>
      </c>
      <c r="LS443" s="1">
        <v>2.5914138000000001E-7</v>
      </c>
      <c r="LT443" s="1">
        <v>3.2940040999999999E-8</v>
      </c>
      <c r="LU443" s="1">
        <v>1.7265722000000001E-7</v>
      </c>
      <c r="LV443">
        <v>0</v>
      </c>
      <c r="LW443" s="1">
        <v>5.4561752000000003E-8</v>
      </c>
      <c r="LX443" s="1">
        <v>2.7260656000000002E-7</v>
      </c>
      <c r="LY443" s="1">
        <v>3.4684544000000003E-8</v>
      </c>
      <c r="LZ443" s="1">
        <v>2.3944145999999998E-7</v>
      </c>
      <c r="MA443">
        <v>0</v>
      </c>
      <c r="MB443" s="1">
        <v>1.4676908999999999E-7</v>
      </c>
      <c r="MC443" s="1">
        <v>4.8526774000000001E-7</v>
      </c>
      <c r="MD443" s="1">
        <v>6.1775790000000003E-8</v>
      </c>
      <c r="ME443" s="1">
        <v>4.8112286999999999E-7</v>
      </c>
      <c r="MF443" s="1">
        <v>2.8011017999999999E-5</v>
      </c>
      <c r="MG443" s="1">
        <v>1.3214676E-6</v>
      </c>
      <c r="MH443" s="1">
        <v>1.319906E-6</v>
      </c>
      <c r="MI443" s="1">
        <v>1.320006E-6</v>
      </c>
      <c r="MJ443" s="1">
        <v>1.3168404000000001E-6</v>
      </c>
      <c r="MK443" s="1">
        <v>1.3196188E-6</v>
      </c>
      <c r="ML443" s="1">
        <v>6.2493299000000001E-6</v>
      </c>
      <c r="MM443" s="1">
        <v>6.2431371999999998E-6</v>
      </c>
      <c r="MN443" s="1">
        <v>6.2421371000000002E-6</v>
      </c>
      <c r="MO443" s="1">
        <v>6.2432910000000004E-6</v>
      </c>
      <c r="MP443" s="1">
        <v>6.2436831000000001E-6</v>
      </c>
      <c r="MQ443" s="1">
        <v>8.0194025E-7</v>
      </c>
      <c r="MR443" s="1">
        <v>7.9902465000000005E-7</v>
      </c>
      <c r="MS443" s="1">
        <v>7.9893233999999999E-7</v>
      </c>
      <c r="MT443" s="1">
        <v>7.9940160000000001E-7</v>
      </c>
      <c r="MU443" s="1">
        <v>7.9920353E-7</v>
      </c>
      <c r="MV443" s="1">
        <v>6.8000613999999999E-7</v>
      </c>
      <c r="MW443" s="1">
        <v>6.7769443E-7</v>
      </c>
      <c r="MX443" s="1">
        <v>6.7741364E-7</v>
      </c>
      <c r="MY443" s="1">
        <v>6.7847140999999999E-7</v>
      </c>
      <c r="MZ443" s="1">
        <v>6.1038188999999996E-7</v>
      </c>
      <c r="NA443" s="1">
        <v>5.6939482999999999E-7</v>
      </c>
      <c r="NB443" s="1">
        <v>5.6981025000000005E-7</v>
      </c>
      <c r="NC443" s="1">
        <v>5.7183732000000004E-7</v>
      </c>
      <c r="ND443" s="1">
        <v>2.0452236999999999E-6</v>
      </c>
      <c r="NE443" s="1">
        <v>2.0423658000000002E-6</v>
      </c>
      <c r="NF443" s="1">
        <v>2.0422504E-6</v>
      </c>
      <c r="NG443" s="1">
        <v>2.0418887999999999E-6</v>
      </c>
      <c r="NH443" s="1">
        <v>2.0428574999999999E-6</v>
      </c>
      <c r="NI443" s="1">
        <v>1.0238109999999999E-6</v>
      </c>
      <c r="NJ443" s="1">
        <v>2.9522306999999999E-6</v>
      </c>
      <c r="NK443" s="1">
        <v>9.1592175000000001E-7</v>
      </c>
      <c r="NL443" s="1">
        <v>4.9752920000000002E-6</v>
      </c>
      <c r="NM443" s="1">
        <v>4.9836008000000004E-6</v>
      </c>
      <c r="NN443" s="1">
        <v>4.9765609999999999E-6</v>
      </c>
      <c r="NO443" s="1">
        <v>4.9743503999999998E-6</v>
      </c>
      <c r="NP443" s="1">
        <v>4.9772845999999998E-6</v>
      </c>
      <c r="NQ443" s="1">
        <v>4.9841496999999997E-6</v>
      </c>
      <c r="NR443" s="1">
        <v>4.7992604000000003E-6</v>
      </c>
      <c r="NS443" s="1">
        <v>4.7767813000000001E-6</v>
      </c>
      <c r="NT443" s="1">
        <v>4.8032235000000001E-6</v>
      </c>
      <c r="NU443" s="1">
        <v>4.8010983999999998E-6</v>
      </c>
      <c r="NV443" s="1">
        <v>4.7997446E-6</v>
      </c>
      <c r="NW443" s="1">
        <v>4.8105151000000001E-6</v>
      </c>
      <c r="NX443" s="1">
        <v>4.9124632000000003E-6</v>
      </c>
      <c r="NY443" s="1">
        <v>3.9734107000000002E-6</v>
      </c>
      <c r="NZ443" s="1">
        <v>5.7444694999999997E-6</v>
      </c>
      <c r="OA443" s="1">
        <v>3.4472561E-6</v>
      </c>
      <c r="OB443" s="1">
        <v>5.7564484999999998E-6</v>
      </c>
      <c r="OC443" s="1">
        <v>5.6004339000000004E-6</v>
      </c>
      <c r="OD443" s="1">
        <v>5.6014840000000001E-6</v>
      </c>
      <c r="OE443" s="1">
        <v>5.5882445000000002E-6</v>
      </c>
      <c r="OF443" s="1">
        <v>5.5797016E-6</v>
      </c>
      <c r="OG443" s="1">
        <v>5.8062397999999999E-6</v>
      </c>
      <c r="OH443" s="1">
        <v>5.7850850999999996E-6</v>
      </c>
      <c r="OI443" s="1">
        <v>5.7546497000000002E-6</v>
      </c>
      <c r="OJ443" s="1">
        <v>5.7389032E-6</v>
      </c>
      <c r="OK443" s="1">
        <v>6.0031450999999999E-6</v>
      </c>
      <c r="OL443" s="1">
        <v>3.8831481999999997E-6</v>
      </c>
      <c r="OM443" s="1">
        <v>3.2968375E-6</v>
      </c>
      <c r="ON443" s="1">
        <v>5.7642095999999999E-6</v>
      </c>
      <c r="OO443" s="1">
        <v>5.0584050000000005E-7</v>
      </c>
      <c r="OP443" s="1">
        <v>6.0129432000000001E-7</v>
      </c>
      <c r="OQ443" s="1">
        <v>1.1749355E-6</v>
      </c>
      <c r="OU443" t="s">
        <v>494</v>
      </c>
      <c r="OV443" t="s">
        <v>51</v>
      </c>
      <c r="OW443">
        <v>0</v>
      </c>
      <c r="OX443" s="1">
        <v>9.7824824999999991E-7</v>
      </c>
      <c r="OY443" s="1">
        <v>2.2154782E-7</v>
      </c>
      <c r="OZ443" s="1">
        <v>2.9018102000000001E-6</v>
      </c>
      <c r="PA443" s="1">
        <v>9.3916982999999996E-6</v>
      </c>
      <c r="PB443" s="1">
        <v>2.2195832999999999E-7</v>
      </c>
      <c r="PC443" s="1">
        <v>1.3767793999999999E-7</v>
      </c>
      <c r="PD443" s="1">
        <v>1.0363454000000001E-6</v>
      </c>
      <c r="PE443" s="1">
        <v>8.3759100999999998E-8</v>
      </c>
      <c r="PF443" s="1">
        <v>4.8812881999999997E-8</v>
      </c>
      <c r="PG443" s="1">
        <v>1.2528660999999999E-7</v>
      </c>
      <c r="PH443">
        <v>1.1166625E-4</v>
      </c>
      <c r="PI443">
        <v>1.2741033000000001E-4</v>
      </c>
      <c r="PJ443" s="1">
        <v>9.0969301E-7</v>
      </c>
      <c r="PK443" s="1">
        <v>2.7736207E-5</v>
      </c>
      <c r="PL443" s="1">
        <v>1.1114307E-6</v>
      </c>
      <c r="PM443" s="1">
        <v>1.3585598000000001E-6</v>
      </c>
      <c r="PN443">
        <v>6.0155338999999996E-4</v>
      </c>
      <c r="PO443">
        <v>0</v>
      </c>
      <c r="PP443" s="1">
        <v>3.0336075999999999E-8</v>
      </c>
      <c r="PQ443" s="1">
        <v>9.2888541999999995E-10</v>
      </c>
      <c r="PR443" s="1">
        <v>3.8489338999999999E-9</v>
      </c>
      <c r="PS443" s="1">
        <v>3.6104973999999998E-7</v>
      </c>
      <c r="PT443" s="1">
        <v>1.4922966E-8</v>
      </c>
      <c r="PU443" s="1">
        <v>2.2642188999999999E-11</v>
      </c>
      <c r="PV443" s="1">
        <v>8.9491415999999999E-10</v>
      </c>
      <c r="PW443" s="1">
        <v>5.9064207000000002E-8</v>
      </c>
      <c r="PX443" s="1">
        <v>4.0323614000000002E-10</v>
      </c>
      <c r="PY443" s="1">
        <v>0</v>
      </c>
      <c r="PZ443" s="1">
        <v>4.3003625000000001E-7</v>
      </c>
      <c r="QA443" s="1">
        <v>3.3432725000000001E-8</v>
      </c>
      <c r="QB443" s="1">
        <v>3.1406341000000003E-8</v>
      </c>
      <c r="QC443" s="1">
        <v>4.3193806999999998E-7</v>
      </c>
      <c r="QD443">
        <v>0</v>
      </c>
      <c r="QE443" s="1">
        <v>1.7953626E-8</v>
      </c>
      <c r="QF443" s="1">
        <v>3.9885235999999999E-8</v>
      </c>
      <c r="QG443" s="1">
        <v>3.3653262999999998E-8</v>
      </c>
      <c r="QH443" s="1">
        <v>4.4541074E-7</v>
      </c>
      <c r="QI443" s="1">
        <v>0</v>
      </c>
      <c r="QJ443" s="1">
        <v>1.1498187000000001E-6</v>
      </c>
      <c r="QK443" s="1">
        <v>3.1106409999999999E-8</v>
      </c>
      <c r="QL443" s="1">
        <v>2.6246307000000001E-8</v>
      </c>
      <c r="QM443" s="1">
        <v>3.4737172000000001E-7</v>
      </c>
      <c r="QN443">
        <v>0</v>
      </c>
      <c r="QO443" s="1">
        <v>6.4199835000000002E-6</v>
      </c>
      <c r="QP443" s="1">
        <v>2.6265758000000001E-8</v>
      </c>
      <c r="QQ443" s="1">
        <v>2.2161411000000001E-8</v>
      </c>
      <c r="QR443" s="1">
        <v>2.9331446999999999E-7</v>
      </c>
      <c r="QS443">
        <v>0</v>
      </c>
      <c r="QT443" s="1">
        <v>8.1055044000000002E-7</v>
      </c>
      <c r="QU443" s="1">
        <v>2.3859154000000002E-8</v>
      </c>
      <c r="QV443" s="1">
        <v>2.0131341E-8</v>
      </c>
      <c r="QW443" s="1">
        <v>3.3534777999999999E-7</v>
      </c>
      <c r="QX443" s="1">
        <v>1.5681378000000001E-8</v>
      </c>
      <c r="QY443" s="1">
        <v>1.2005276E-7</v>
      </c>
      <c r="QZ443" s="1">
        <v>8.3329300000000001E-9</v>
      </c>
      <c r="RA443" s="1">
        <v>2.1532047999999998E-9</v>
      </c>
      <c r="RB443" s="1">
        <v>7.1059655E-7</v>
      </c>
      <c r="RC443" s="1">
        <v>8.9670789000000005E-9</v>
      </c>
      <c r="RD443" s="1">
        <v>1.3656097E-7</v>
      </c>
      <c r="RE443" s="1">
        <v>6.9559206000000001E-8</v>
      </c>
      <c r="RF443">
        <v>0</v>
      </c>
      <c r="RG443" s="1">
        <v>6.4596146E-9</v>
      </c>
      <c r="RH443">
        <v>0</v>
      </c>
      <c r="RI443">
        <v>0</v>
      </c>
      <c r="RJ443" s="1">
        <v>2.1317896E-6</v>
      </c>
      <c r="RK443" s="1">
        <v>5.4505771999999999E-8</v>
      </c>
      <c r="RL443" s="1">
        <v>1.8568476000000001E-8</v>
      </c>
      <c r="RM443" s="1">
        <v>2.1507770000000001E-7</v>
      </c>
      <c r="RN443" s="1">
        <v>0</v>
      </c>
      <c r="RO443" s="1">
        <v>4.3008162000000002E-8</v>
      </c>
      <c r="RP443" s="1">
        <v>1.8856346000000001E-8</v>
      </c>
      <c r="RQ443" s="1">
        <v>4.0638875999999998E-8</v>
      </c>
      <c r="RR443" s="1">
        <v>3.7318633999999998E-7</v>
      </c>
      <c r="RS443" s="1">
        <v>0</v>
      </c>
      <c r="RT443" s="1">
        <v>0</v>
      </c>
      <c r="RU443" s="1">
        <v>4.7269618000000001E-9</v>
      </c>
      <c r="RV443">
        <v>0</v>
      </c>
      <c r="RW443" s="1">
        <v>4.3488797999999998E-7</v>
      </c>
      <c r="RX443" s="1">
        <v>0</v>
      </c>
      <c r="RY443" s="1">
        <v>7.0608422E-6</v>
      </c>
      <c r="RZ443" s="1">
        <v>0</v>
      </c>
      <c r="SA443" s="1">
        <v>4.0352508000000001E-7</v>
      </c>
      <c r="SB443">
        <v>0</v>
      </c>
      <c r="SC443" s="1">
        <v>1.1273484E-6</v>
      </c>
      <c r="SD443" s="1">
        <v>2.8405574000000002E-7</v>
      </c>
      <c r="SE443" s="1">
        <v>1.8856346000000001E-8</v>
      </c>
      <c r="SF443" s="1">
        <v>3.7318633999999998E-7</v>
      </c>
      <c r="SG443">
        <v>0</v>
      </c>
      <c r="SH443" s="1">
        <v>4.0638875999999998E-8</v>
      </c>
      <c r="SI443" s="1">
        <v>0</v>
      </c>
      <c r="SJ443" s="1">
        <v>2.8297794999999999E-7</v>
      </c>
      <c r="SK443">
        <v>0</v>
      </c>
      <c r="SL443" s="1">
        <v>9.2262373000000006E-9</v>
      </c>
      <c r="SM443" s="1">
        <v>2.4992641E-9</v>
      </c>
      <c r="SN443" s="1">
        <v>6.8110970000000001E-9</v>
      </c>
      <c r="SO443" s="1">
        <v>3.4126888999999998E-7</v>
      </c>
      <c r="SP443" s="1">
        <v>0</v>
      </c>
      <c r="SQ443" s="1">
        <v>3.8396076999999999E-7</v>
      </c>
      <c r="SR443" s="1">
        <v>2.5044047E-9</v>
      </c>
      <c r="SS443" s="1">
        <v>6.8251142999999999E-9</v>
      </c>
      <c r="ST443" s="1">
        <v>3.4403510000000002E-7</v>
      </c>
      <c r="SU443">
        <v>0</v>
      </c>
      <c r="SV443" s="1">
        <v>7.0629279999999997E-6</v>
      </c>
      <c r="SW443" s="1">
        <v>2.3458969999999998E-9</v>
      </c>
      <c r="SX443" s="1">
        <v>6.3931579999999996E-9</v>
      </c>
      <c r="SY443" s="1">
        <v>3.2173881999999998E-7</v>
      </c>
      <c r="SZ443">
        <v>0</v>
      </c>
      <c r="TA443" s="1">
        <v>3.9847571999999999E-7</v>
      </c>
      <c r="TB443" s="1">
        <v>3.4360359E-9</v>
      </c>
      <c r="TC443" s="1">
        <v>9.3640415000000003E-9</v>
      </c>
      <c r="TD443" s="1">
        <v>5.1906873E-7</v>
      </c>
      <c r="TE443">
        <v>0</v>
      </c>
      <c r="TF443" s="1">
        <v>1.0466545999999999E-6</v>
      </c>
      <c r="TG443" s="1">
        <v>2.58145E-9</v>
      </c>
      <c r="TH443" s="1">
        <v>7.0350973000000002E-9</v>
      </c>
      <c r="TI443" s="1">
        <v>3.5508986000000001E-7</v>
      </c>
      <c r="TJ443">
        <v>0</v>
      </c>
      <c r="TK443" s="1">
        <v>1.0700673000000001E-6</v>
      </c>
      <c r="TL443" s="1">
        <v>1.1317547E-8</v>
      </c>
      <c r="TM443" s="1">
        <v>9.1020687999999998E-9</v>
      </c>
      <c r="TN443" s="1">
        <v>8.8567497999999995E-8</v>
      </c>
      <c r="TO443">
        <v>0</v>
      </c>
      <c r="TP443" s="1">
        <v>6.9937547000000003E-6</v>
      </c>
      <c r="TQ443" s="1">
        <v>1.1317547E-8</v>
      </c>
      <c r="TR443" s="1">
        <v>9.1020687999999998E-9</v>
      </c>
      <c r="TS443" s="1">
        <v>8.8567497999999995E-8</v>
      </c>
      <c r="TT443">
        <v>0</v>
      </c>
      <c r="TU443" s="1">
        <v>7.0079049000000005E-7</v>
      </c>
      <c r="TV443" s="1">
        <v>1.1317547E-8</v>
      </c>
      <c r="TW443" s="1">
        <v>9.1020687999999998E-9</v>
      </c>
      <c r="TX443" s="1">
        <v>8.8567497999999995E-8</v>
      </c>
      <c r="TY443">
        <v>0</v>
      </c>
      <c r="TZ443" s="1">
        <v>3.4072829E-7</v>
      </c>
      <c r="UA443" s="1">
        <v>3.6077946000000003E-8</v>
      </c>
      <c r="UB443" s="1">
        <v>3.0439911000000001E-8</v>
      </c>
      <c r="UC443" s="1">
        <v>4.0288779000000001E-7</v>
      </c>
      <c r="UD443">
        <v>0</v>
      </c>
      <c r="UE443" s="1">
        <v>4.2416042E-7</v>
      </c>
      <c r="UF443" s="1">
        <v>6.3231404000000002E-8</v>
      </c>
      <c r="UG443" s="1">
        <v>5.3352741000000002E-8</v>
      </c>
      <c r="UH443" s="1">
        <v>3.7913774E-7</v>
      </c>
      <c r="UI443">
        <v>0</v>
      </c>
      <c r="UJ443" s="1">
        <v>2.0710890000000001E-5</v>
      </c>
      <c r="UK443" s="1">
        <v>2.6410060999999999E-8</v>
      </c>
      <c r="UL443" s="1">
        <v>3.8087919000000001E-8</v>
      </c>
      <c r="UM443" s="1">
        <v>2.9764395999999998E-7</v>
      </c>
      <c r="UN443">
        <v>0</v>
      </c>
      <c r="UO443" s="1">
        <v>9.2442571999999999E-8</v>
      </c>
      <c r="UP443" s="1">
        <v>6.6538239999999994E-8</v>
      </c>
      <c r="UQ443" s="1">
        <v>2.8054327E-7</v>
      </c>
      <c r="UR443" s="1">
        <v>1.6842772E-6</v>
      </c>
      <c r="US443">
        <v>0</v>
      </c>
      <c r="UT443" s="1">
        <v>4.2848777E-8</v>
      </c>
      <c r="UU443">
        <v>0</v>
      </c>
      <c r="UV443" s="1">
        <v>1.6014460999999998E-8</v>
      </c>
      <c r="UW443">
        <v>0</v>
      </c>
      <c r="UX443">
        <v>0</v>
      </c>
      <c r="UY443" s="1">
        <v>5.2850617999999999E-6</v>
      </c>
      <c r="UZ443" s="1">
        <v>4.485832E-8</v>
      </c>
      <c r="VA443" s="1">
        <v>1.9058071999999999E-7</v>
      </c>
      <c r="VB443" s="1">
        <v>1.1812194000000001E-6</v>
      </c>
      <c r="VC443">
        <v>0</v>
      </c>
      <c r="VD443">
        <v>0</v>
      </c>
      <c r="VE443" s="1">
        <v>1.4140870999999999E-5</v>
      </c>
      <c r="VF443" s="1">
        <v>2.0694619000000001E-7</v>
      </c>
      <c r="VG443" s="1">
        <v>4.0178050000000002E-6</v>
      </c>
      <c r="VH443" s="1">
        <v>1.0016803999999999E-6</v>
      </c>
      <c r="VI443" s="1">
        <v>2.3172701E-7</v>
      </c>
      <c r="VJ443" s="1">
        <v>1.0388256E-6</v>
      </c>
      <c r="VK443" s="1">
        <v>4.0077817000000001E-6</v>
      </c>
      <c r="VL443">
        <v>0</v>
      </c>
      <c r="VM443" s="1">
        <v>2.2631223000000001E-7</v>
      </c>
      <c r="VN443">
        <v>0</v>
      </c>
      <c r="VO443" s="1">
        <v>2.1346961999999999E-7</v>
      </c>
      <c r="VP443">
        <v>0</v>
      </c>
      <c r="VQ443">
        <v>0</v>
      </c>
      <c r="VR443" s="1">
        <v>4.5262446000000002E-8</v>
      </c>
      <c r="VS443" s="1">
        <v>3.4451277999999998E-8</v>
      </c>
      <c r="VT443">
        <v>0</v>
      </c>
      <c r="VU443">
        <v>0</v>
      </c>
      <c r="VV443" s="1">
        <v>4.2694468000000002E-8</v>
      </c>
      <c r="VW443" s="1">
        <v>3.4451277999999998E-8</v>
      </c>
      <c r="VX443" s="1">
        <v>2.3172701E-7</v>
      </c>
      <c r="VY443" s="1">
        <v>1.0388256E-6</v>
      </c>
      <c r="VZ443" s="1">
        <v>4.0109092000000003E-6</v>
      </c>
      <c r="WA443">
        <v>0</v>
      </c>
      <c r="WB443">
        <v>0</v>
      </c>
      <c r="WC443" s="1">
        <v>4.5262446000000002E-8</v>
      </c>
      <c r="WD443" s="1">
        <v>1.1369544000000001E-5</v>
      </c>
      <c r="WE443">
        <v>0</v>
      </c>
      <c r="WF443">
        <v>0</v>
      </c>
      <c r="WG443" s="1">
        <v>4.2694468000000002E-8</v>
      </c>
      <c r="WH443" s="1">
        <v>1.1369544000000001E-5</v>
      </c>
      <c r="WI443">
        <v>0</v>
      </c>
      <c r="WJ443">
        <v>0</v>
      </c>
      <c r="WK443">
        <v>0</v>
      </c>
      <c r="WL443">
        <v>0</v>
      </c>
      <c r="WM443">
        <v>0</v>
      </c>
      <c r="WN443" s="1">
        <v>1.5577282000000001E-7</v>
      </c>
      <c r="WO443" s="1">
        <v>5.9913071E-9</v>
      </c>
      <c r="WP443" s="1">
        <v>1.1982611999999999E-7</v>
      </c>
      <c r="WQ443">
        <v>0</v>
      </c>
      <c r="WR443">
        <v>0</v>
      </c>
      <c r="WS443" s="1">
        <v>6.7530012999999996E-7</v>
      </c>
      <c r="WT443" s="1">
        <v>2.616906E-8</v>
      </c>
      <c r="WU443" s="1">
        <v>3.406012E-8</v>
      </c>
      <c r="WV443" s="1">
        <v>5.1169889000000001E-7</v>
      </c>
      <c r="WW443">
        <v>0</v>
      </c>
      <c r="WX443" s="1">
        <v>1.2581153E-7</v>
      </c>
      <c r="WY443" s="1">
        <v>5.0457528000000003E-8</v>
      </c>
      <c r="WZ443" s="1">
        <v>1.0069496E-7</v>
      </c>
      <c r="XA443" s="1">
        <v>1.420385E-8</v>
      </c>
      <c r="XB443">
        <v>0</v>
      </c>
      <c r="XC443" s="1">
        <v>9.6846399999999998E-6</v>
      </c>
      <c r="XD443" s="1">
        <v>2.6594699999999999E-7</v>
      </c>
      <c r="XE443" s="1">
        <v>2.4659329999999999E-8</v>
      </c>
      <c r="XF443" s="1">
        <v>1.2189023E-6</v>
      </c>
      <c r="XG443" s="1">
        <v>1.6272654000000001E-10</v>
      </c>
      <c r="XH443" s="1">
        <v>6.0219107999999998E-9</v>
      </c>
      <c r="XI443" s="1">
        <v>3.4322664999999998E-11</v>
      </c>
      <c r="XJ443" s="1">
        <v>1.3563844E-9</v>
      </c>
      <c r="XK443" s="1">
        <v>5.9064207000000002E-8</v>
      </c>
      <c r="XL443" s="1">
        <v>1.5026836999999999E-10</v>
      </c>
      <c r="XM443" s="1">
        <v>5.5610603000000003E-9</v>
      </c>
      <c r="XN443" s="1">
        <v>6.2392174999999999E-12</v>
      </c>
      <c r="XO443" s="1">
        <v>7.3501460000000005E-10</v>
      </c>
      <c r="XP443" s="1">
        <v>3.3558939999999997E-8</v>
      </c>
      <c r="XQ443">
        <v>0</v>
      </c>
      <c r="XR443" s="1">
        <v>1.0282102E-5</v>
      </c>
      <c r="XS443" s="1">
        <v>4.0890496999999999E-7</v>
      </c>
      <c r="XT443" s="1">
        <v>5.2022017000000003E-8</v>
      </c>
      <c r="XU443" s="1">
        <v>2.8833341000000002E-7</v>
      </c>
      <c r="XV443" s="1">
        <v>8.0864899999999994E-9</v>
      </c>
      <c r="XW443" s="1">
        <v>6.3866453E-7</v>
      </c>
      <c r="XX443" s="1">
        <v>5.5652567999999999E-6</v>
      </c>
      <c r="XY443" s="1">
        <v>2.6686879000000001E-6</v>
      </c>
      <c r="XZ443" s="1">
        <v>6.3866453E-7</v>
      </c>
      <c r="YA443" s="1">
        <v>5.5652567999999999E-6</v>
      </c>
      <c r="YB443" s="1">
        <v>4.6816271999999996E-9</v>
      </c>
      <c r="YC443" s="1">
        <v>1.5450216E-6</v>
      </c>
      <c r="YD443" s="1">
        <v>6.3866453E-7</v>
      </c>
      <c r="YE443" s="1">
        <v>8.1374898000000005E-7</v>
      </c>
      <c r="YF443" s="1">
        <v>3.5423365000000002E-7</v>
      </c>
      <c r="YG443" s="1">
        <v>1.7325524E-8</v>
      </c>
      <c r="YH443" s="1">
        <v>8.6627621E-10</v>
      </c>
      <c r="YI443" s="1">
        <v>7.2122065000000002E-7</v>
      </c>
      <c r="YJ443">
        <v>0</v>
      </c>
      <c r="YK443" s="1">
        <v>1.8614587000000001E-7</v>
      </c>
      <c r="YL443" s="1">
        <v>9.5925203999999996E-9</v>
      </c>
      <c r="YM443" s="1">
        <v>4.7962601999999998E-10</v>
      </c>
      <c r="YN443" s="1">
        <v>1.3727734000000001E-7</v>
      </c>
      <c r="YO443">
        <v>0</v>
      </c>
      <c r="YP443" s="1">
        <v>5.6932611000000003E-8</v>
      </c>
      <c r="YQ443" s="1">
        <v>2.7845478E-9</v>
      </c>
      <c r="YR443" s="1">
        <v>1.3922739E-10</v>
      </c>
      <c r="YS443" s="1">
        <v>1.159191E-7</v>
      </c>
      <c r="YT443">
        <v>0</v>
      </c>
      <c r="YU443" s="1">
        <v>5.6932611000000003E-8</v>
      </c>
      <c r="YV443" s="1">
        <v>2.7312581000000002E-9</v>
      </c>
      <c r="YW443" s="1">
        <v>1.3656290000000001E-10</v>
      </c>
      <c r="YX443" s="1">
        <v>2.9611802999999998E-7</v>
      </c>
      <c r="YY443">
        <v>0</v>
      </c>
      <c r="YZ443" s="1">
        <v>5.6932611000000003E-8</v>
      </c>
      <c r="ZA443" s="1">
        <v>8.7626009000000006E-9</v>
      </c>
      <c r="ZB443" s="1">
        <v>4.3813004999999998E-10</v>
      </c>
      <c r="ZC443" s="1">
        <v>9.2297196000000005E-8</v>
      </c>
      <c r="ZD443">
        <v>0</v>
      </c>
      <c r="ZE443" s="1">
        <v>5.6932611000000003E-8</v>
      </c>
      <c r="ZF443" s="1">
        <v>5.6756909999999998E-9</v>
      </c>
      <c r="ZG443" s="1">
        <v>2.8377740000000003E-10</v>
      </c>
      <c r="ZH443" s="1">
        <v>1.9180294000000001E-7</v>
      </c>
      <c r="ZI443">
        <v>0</v>
      </c>
      <c r="ZJ443" s="1">
        <v>4.8134325000000003E-7</v>
      </c>
      <c r="ZK443" s="1">
        <v>1.2135963E-8</v>
      </c>
      <c r="ZL443" s="1">
        <v>6.0679815999999999E-10</v>
      </c>
      <c r="ZM443" s="1">
        <v>1.8608151999999999E-7</v>
      </c>
      <c r="ZN443">
        <v>0</v>
      </c>
      <c r="ZO443" s="1">
        <v>4.8134325000000003E-7</v>
      </c>
      <c r="ZP443" s="1">
        <v>1.7307748000000001E-8</v>
      </c>
      <c r="ZQ443" s="1">
        <v>8.6538737999999996E-10</v>
      </c>
      <c r="ZR443" s="1">
        <v>1.6918100000000001E-7</v>
      </c>
      <c r="ZS443">
        <v>0</v>
      </c>
      <c r="ZT443" s="1">
        <v>4.8134325000000003E-7</v>
      </c>
      <c r="ZU443" s="1">
        <v>1.1033732E-8</v>
      </c>
      <c r="ZV443" s="1">
        <v>5.5168662000000002E-10</v>
      </c>
      <c r="ZW443" s="1">
        <v>2.6538283000000001E-7</v>
      </c>
      <c r="ZX443" s="1">
        <v>0</v>
      </c>
      <c r="ZY443" s="1">
        <v>1.2106884E-4</v>
      </c>
      <c r="ZZ443" s="1">
        <v>6.0534422000000001E-6</v>
      </c>
      <c r="AAA443" s="1">
        <v>8.4990341000000004E-4</v>
      </c>
      <c r="AAB443" s="1">
        <v>0</v>
      </c>
      <c r="AAC443" s="1">
        <v>1.4093254000000001E-4</v>
      </c>
      <c r="AAD443" s="1">
        <v>7.0466269000000002E-6</v>
      </c>
      <c r="AAE443" s="1">
        <v>1.2200651E-3</v>
      </c>
      <c r="AAF443" s="1">
        <v>0</v>
      </c>
      <c r="AAG443" s="1">
        <v>1.2106884E-4</v>
      </c>
      <c r="AAH443" s="1">
        <v>6.0534422000000001E-6</v>
      </c>
      <c r="AAI443">
        <v>6.6884150000000005E-4</v>
      </c>
      <c r="AAJ443" s="1">
        <v>0</v>
      </c>
      <c r="AAK443">
        <v>0</v>
      </c>
      <c r="AAL443" s="1">
        <v>7.3792337000000003E-7</v>
      </c>
      <c r="AAM443" s="1">
        <v>1.2096986E-9</v>
      </c>
      <c r="AAN443" s="1">
        <v>2.4193971999999999E-8</v>
      </c>
      <c r="AAO443" s="1">
        <v>4.6051608000000002E-7</v>
      </c>
      <c r="AAP443">
        <v>0</v>
      </c>
      <c r="AAQ443" s="1">
        <v>1.1205476E-6</v>
      </c>
      <c r="AAR443" s="1">
        <v>3.6538255000000002E-9</v>
      </c>
      <c r="AAS443" s="1">
        <v>7.3076451999999997E-8</v>
      </c>
      <c r="AAT443" s="1">
        <v>2.8985241E-6</v>
      </c>
      <c r="AAU443" s="1">
        <v>6.4624425000000003E-8</v>
      </c>
      <c r="AAV443" s="1">
        <v>3.9616363999999999E-7</v>
      </c>
      <c r="AAW443" s="1">
        <v>7.5307964999999994E-8</v>
      </c>
      <c r="AAX443" s="1">
        <v>4.0958020000000003E-6</v>
      </c>
      <c r="AAY443" s="1">
        <v>1.0936462000000001E-6</v>
      </c>
      <c r="AAZ443" s="1">
        <v>1.2238432E-6</v>
      </c>
      <c r="ABA443" s="1">
        <v>7.5831150000000001E-7</v>
      </c>
      <c r="ABB443" s="1">
        <v>6.6869745000000001E-7</v>
      </c>
      <c r="ABC443" s="1">
        <v>6.8016759000000003E-7</v>
      </c>
      <c r="ABD443" s="1">
        <v>2.5469502999999999E-7</v>
      </c>
      <c r="ABE443" s="1">
        <v>1.5843055000000001E-7</v>
      </c>
      <c r="ABF443" s="1">
        <v>3.5591846999999998E-7</v>
      </c>
      <c r="ABG443" s="1">
        <v>1.7577549E-7</v>
      </c>
      <c r="ABH443" s="1">
        <v>3.3349534999999998E-7</v>
      </c>
      <c r="ABI443" s="1">
        <v>9.2681339999999997E-7</v>
      </c>
      <c r="ABJ443" s="1">
        <v>5.3690287000000003E-7</v>
      </c>
      <c r="ABK443" s="1">
        <v>1.5545431E-6</v>
      </c>
      <c r="ABL443" s="1">
        <v>6.761725E-6</v>
      </c>
      <c r="ABM443" s="1">
        <v>1.1898886999999999E-6</v>
      </c>
      <c r="ABN443" s="1">
        <v>1.4406705999999999E-7</v>
      </c>
      <c r="ABO443" s="1">
        <v>2.1724046000000001E-7</v>
      </c>
      <c r="ABP443" s="1">
        <v>9.2568379999999998E-7</v>
      </c>
      <c r="ABQ443" s="1">
        <v>2.9461156000000001E-7</v>
      </c>
      <c r="ABR443" s="1">
        <v>2.4199416E-6</v>
      </c>
      <c r="ABS443">
        <v>7.9596384999999997E-4</v>
      </c>
      <c r="ABT443" s="1">
        <v>4.7568973000000002E-7</v>
      </c>
      <c r="ABU443" s="1">
        <v>4.7568973000000002E-7</v>
      </c>
      <c r="ABV443" s="1">
        <v>3.5530620999999999E-7</v>
      </c>
      <c r="ABW443" s="1">
        <v>7.8825260999999997E-7</v>
      </c>
      <c r="ABX443" s="1">
        <v>7.3913201000000003E-6</v>
      </c>
      <c r="ABY443" s="1">
        <v>9.3539389000000004E-7</v>
      </c>
      <c r="ABZ443" s="1">
        <v>1.4920548E-6</v>
      </c>
      <c r="ACA443" s="1">
        <v>7.1673730000000005E-7</v>
      </c>
      <c r="ACB443" s="1">
        <v>7.1565950999999996E-7</v>
      </c>
      <c r="ACC443" s="1">
        <v>3.5980548999999999E-7</v>
      </c>
      <c r="ACD443" s="1">
        <v>7.3732539000000001E-7</v>
      </c>
      <c r="ACE443" s="1">
        <v>7.3934058000000001E-6</v>
      </c>
      <c r="ACF443" s="1">
        <v>9.3034452999999997E-7</v>
      </c>
      <c r="ACG443" s="1">
        <v>1.4113609999999999E-6</v>
      </c>
      <c r="ACH443" s="1">
        <v>1.1790544E-6</v>
      </c>
      <c r="ACI443" s="1">
        <v>7.1027417999999998E-6</v>
      </c>
      <c r="ACJ443" s="1">
        <v>8.0977760000000002E-7</v>
      </c>
      <c r="ACK443" s="1">
        <v>8.1013393999999996E-7</v>
      </c>
      <c r="ACL443" s="1">
        <v>9.1988229E-7</v>
      </c>
      <c r="ACM443" s="1">
        <v>2.1073032000000001E-5</v>
      </c>
      <c r="ACN443" s="1">
        <v>2.1238013E-6</v>
      </c>
      <c r="ACO443" s="1">
        <v>5.2692803999999997E-6</v>
      </c>
      <c r="ACP443" s="1">
        <v>1.4326729E-6</v>
      </c>
      <c r="ACQ443" s="1">
        <v>6.7017201000000002E-6</v>
      </c>
      <c r="ACR443" s="1">
        <v>1.9367303000000002E-5</v>
      </c>
      <c r="ACS443" s="1">
        <v>5.5046465000000003E-6</v>
      </c>
      <c r="ACT443" s="1">
        <v>5.4918038999999998E-6</v>
      </c>
      <c r="ACU443" s="1">
        <v>5.3611755000000001E-6</v>
      </c>
      <c r="ACV443" s="1">
        <v>5.3586075000000003E-6</v>
      </c>
      <c r="ACW443" s="1">
        <v>1.6696269E-5</v>
      </c>
      <c r="ACX443" s="1">
        <v>1.6693700999999998E-5</v>
      </c>
      <c r="ACY443">
        <v>1.3680446000000001E-3</v>
      </c>
      <c r="ACZ443" s="1">
        <v>2.8164071999999999E-7</v>
      </c>
      <c r="ADA443">
        <v>9.7702574999999989E-4</v>
      </c>
      <c r="ADB443" s="1">
        <v>1.2472281999999999E-6</v>
      </c>
      <c r="ADC443" s="1">
        <v>2.9116786999999998E-7</v>
      </c>
      <c r="ADD443" s="1">
        <v>1.1194149000000001E-5</v>
      </c>
      <c r="ADE443" s="1">
        <v>6.6639550000000002E-8</v>
      </c>
      <c r="ADF443" s="1">
        <v>4.0011522000000001E-8</v>
      </c>
      <c r="ADG443" s="1">
        <v>1.1031362E-5</v>
      </c>
      <c r="ADH443" s="1">
        <v>6.2120079000000003E-6</v>
      </c>
      <c r="ADI443" s="1">
        <v>8.8726092999999998E-6</v>
      </c>
      <c r="ADJ443" s="1">
        <v>1.4570951E-6</v>
      </c>
      <c r="ADK443" s="1">
        <v>2.9974352000000001E-6</v>
      </c>
    </row>
    <row r="444" spans="2:791">
      <c r="B444" t="s">
        <v>495</v>
      </c>
      <c r="C444" t="s">
        <v>51</v>
      </c>
      <c r="D444">
        <v>3.2217548999999998E-2</v>
      </c>
      <c r="E444">
        <v>3.2819999000000002E-2</v>
      </c>
      <c r="F444">
        <v>0.13928508000000001</v>
      </c>
      <c r="G444">
        <v>0.13786857999999999</v>
      </c>
      <c r="H444">
        <v>0</v>
      </c>
      <c r="I444">
        <v>1.1027933E-2</v>
      </c>
      <c r="J444">
        <v>1.1141453999999999E-3</v>
      </c>
      <c r="K444">
        <v>2.0075471000000001E-2</v>
      </c>
      <c r="L444">
        <v>0</v>
      </c>
      <c r="M444">
        <v>1.1027933E-2</v>
      </c>
      <c r="N444">
        <v>1.1141453999999999E-3</v>
      </c>
      <c r="O444">
        <v>2.0677920999999998E-2</v>
      </c>
      <c r="P444">
        <v>0</v>
      </c>
      <c r="Q444">
        <v>4.4714482E-2</v>
      </c>
      <c r="R444">
        <v>3.9188004000000002E-3</v>
      </c>
      <c r="S444">
        <v>9.0651797000000006E-2</v>
      </c>
      <c r="T444">
        <v>0</v>
      </c>
      <c r="U444">
        <v>4.3412219000000002E-2</v>
      </c>
      <c r="V444">
        <v>3.8045679999999999E-3</v>
      </c>
      <c r="W444">
        <v>9.0651797000000006E-2</v>
      </c>
      <c r="X444">
        <v>0</v>
      </c>
      <c r="Y444">
        <v>0.15999508000000001</v>
      </c>
      <c r="Z444">
        <v>0.61309535000000004</v>
      </c>
      <c r="AA444">
        <v>0.53062282999999999</v>
      </c>
      <c r="AB444">
        <v>1.3274277999999999</v>
      </c>
      <c r="AC444">
        <v>0</v>
      </c>
      <c r="AD444">
        <v>1.9013413E-2</v>
      </c>
      <c r="AE444">
        <v>1.3099367000000001E-2</v>
      </c>
      <c r="AF444">
        <v>1.7259208000000002E-2</v>
      </c>
      <c r="AG444">
        <v>6.8689829999999993E-2</v>
      </c>
      <c r="AH444">
        <v>0</v>
      </c>
      <c r="AI444">
        <v>1.8809459000000001E-2</v>
      </c>
      <c r="AJ444">
        <v>1.3099367000000001E-2</v>
      </c>
      <c r="AK444">
        <v>1.7259208000000002E-2</v>
      </c>
      <c r="AL444">
        <v>6.8689829999999993E-2</v>
      </c>
      <c r="AM444">
        <v>0</v>
      </c>
      <c r="AN444">
        <v>1.8822519999999999E-2</v>
      </c>
      <c r="AO444">
        <v>1.3099367000000001E-2</v>
      </c>
      <c r="AP444">
        <v>1.7259208000000002E-2</v>
      </c>
      <c r="AQ444">
        <v>6.8689829999999993E-2</v>
      </c>
      <c r="AR444">
        <v>0</v>
      </c>
      <c r="AS444">
        <v>1.8409087000000001E-2</v>
      </c>
      <c r="AT444">
        <v>1.3099367000000001E-2</v>
      </c>
      <c r="AU444">
        <v>1.7259208000000002E-2</v>
      </c>
      <c r="AV444">
        <v>6.8689829999999993E-2</v>
      </c>
      <c r="AW444">
        <v>0</v>
      </c>
      <c r="AX444">
        <v>1.8772259999999999E-2</v>
      </c>
      <c r="AY444">
        <v>1.3099341E-2</v>
      </c>
      <c r="AZ444">
        <v>1.7259172999999999E-2</v>
      </c>
      <c r="BA444">
        <v>6.8689693999999996E-2</v>
      </c>
      <c r="BB444">
        <v>0</v>
      </c>
      <c r="BC444">
        <v>5.5846154000000002E-2</v>
      </c>
      <c r="BD444">
        <v>6.3799229999999998E-2</v>
      </c>
      <c r="BE444">
        <v>7.6595483000000006E-2</v>
      </c>
      <c r="BF444">
        <v>0.33466499</v>
      </c>
      <c r="BG444">
        <v>0</v>
      </c>
      <c r="BH444">
        <v>5.5037372000000001E-2</v>
      </c>
      <c r="BI444">
        <v>6.3799229999999998E-2</v>
      </c>
      <c r="BJ444">
        <v>7.6595483000000006E-2</v>
      </c>
      <c r="BK444">
        <v>0.33466499</v>
      </c>
      <c r="BL444">
        <v>0</v>
      </c>
      <c r="BM444">
        <v>5.4906760999999998E-2</v>
      </c>
      <c r="BN444">
        <v>6.3799229999999998E-2</v>
      </c>
      <c r="BO444">
        <v>7.6595483000000006E-2</v>
      </c>
      <c r="BP444">
        <v>0.33466499</v>
      </c>
      <c r="BQ444">
        <v>0</v>
      </c>
      <c r="BR444">
        <v>5.5057465999999999E-2</v>
      </c>
      <c r="BS444">
        <v>6.3799229999999998E-2</v>
      </c>
      <c r="BT444">
        <v>7.6595483000000006E-2</v>
      </c>
      <c r="BU444">
        <v>0.33466499</v>
      </c>
      <c r="BV444">
        <v>0</v>
      </c>
      <c r="BW444">
        <v>5.5108668999999999E-2</v>
      </c>
      <c r="BX444">
        <v>6.3799230999999998E-2</v>
      </c>
      <c r="BY444">
        <v>7.6595484000000005E-2</v>
      </c>
      <c r="BZ444">
        <v>0.33466499</v>
      </c>
      <c r="CA444">
        <v>0</v>
      </c>
      <c r="CB444">
        <v>1.1762504999999999E-2</v>
      </c>
      <c r="CC444">
        <v>8.6539875999999995E-3</v>
      </c>
      <c r="CD444">
        <v>1.1527633000000001E-2</v>
      </c>
      <c r="CE444">
        <v>4.1794845999999997E-2</v>
      </c>
      <c r="CF444">
        <v>0</v>
      </c>
      <c r="CG444">
        <v>1.1381725000000001E-2</v>
      </c>
      <c r="CH444">
        <v>8.6539875999999995E-3</v>
      </c>
      <c r="CI444">
        <v>1.1527633000000001E-2</v>
      </c>
      <c r="CJ444">
        <v>4.1794845999999997E-2</v>
      </c>
      <c r="CK444">
        <v>0</v>
      </c>
      <c r="CL444">
        <v>1.1369667999999999E-2</v>
      </c>
      <c r="CM444">
        <v>8.6539875999999995E-3</v>
      </c>
      <c r="CN444">
        <v>1.1527633000000001E-2</v>
      </c>
      <c r="CO444">
        <v>4.1794845999999997E-2</v>
      </c>
      <c r="CP444">
        <v>0</v>
      </c>
      <c r="CQ444">
        <v>1.1430955E-2</v>
      </c>
      <c r="CR444">
        <v>8.6539875999999995E-3</v>
      </c>
      <c r="CS444">
        <v>1.1527633000000001E-2</v>
      </c>
      <c r="CT444">
        <v>4.1794845999999997E-2</v>
      </c>
      <c r="CU444">
        <v>0</v>
      </c>
      <c r="CV444">
        <v>1.1404620000000001E-2</v>
      </c>
      <c r="CW444">
        <v>8.6540308000000003E-3</v>
      </c>
      <c r="CX444">
        <v>1.1527691E-2</v>
      </c>
      <c r="CY444">
        <v>4.1795054999999998E-2</v>
      </c>
      <c r="CZ444">
        <v>0</v>
      </c>
      <c r="DA444">
        <v>9.1894729000000005E-3</v>
      </c>
      <c r="DB444">
        <v>7.8802830999999997E-3</v>
      </c>
      <c r="DC444">
        <v>1.0496648000000001E-2</v>
      </c>
      <c r="DD444">
        <v>3.5312120000000002E-2</v>
      </c>
      <c r="DE444">
        <v>0</v>
      </c>
      <c r="DF444">
        <v>8.8875610000000004E-3</v>
      </c>
      <c r="DG444">
        <v>7.8802830999999997E-3</v>
      </c>
      <c r="DH444">
        <v>1.0496648000000001E-2</v>
      </c>
      <c r="DI444">
        <v>3.5312120000000002E-2</v>
      </c>
      <c r="DJ444">
        <v>0</v>
      </c>
      <c r="DK444">
        <v>8.8508895000000004E-3</v>
      </c>
      <c r="DL444">
        <v>7.8802830999999997E-3</v>
      </c>
      <c r="DM444">
        <v>1.0496648000000001E-2</v>
      </c>
      <c r="DN444">
        <v>3.5312120000000002E-2</v>
      </c>
      <c r="DO444">
        <v>0</v>
      </c>
      <c r="DP444">
        <v>8.9890355000000009E-3</v>
      </c>
      <c r="DQ444">
        <v>7.8802830999999997E-3</v>
      </c>
      <c r="DR444">
        <v>1.0496648000000001E-2</v>
      </c>
      <c r="DS444">
        <v>3.5312120000000002E-2</v>
      </c>
      <c r="DT444">
        <v>0</v>
      </c>
      <c r="DU444">
        <v>8.8845469E-3</v>
      </c>
      <c r="DV444">
        <v>7.3480222000000001E-3</v>
      </c>
      <c r="DW444">
        <v>9.7874178999999995E-3</v>
      </c>
      <c r="DX444">
        <v>3.1076306000000001E-2</v>
      </c>
      <c r="DY444">
        <v>0</v>
      </c>
      <c r="DZ444">
        <v>8.7212834999999996E-3</v>
      </c>
      <c r="EA444">
        <v>5.4311231999999996E-3</v>
      </c>
      <c r="EB444">
        <v>7.2345836000000004E-3</v>
      </c>
      <c r="EC444">
        <v>3.1076306000000001E-2</v>
      </c>
      <c r="ED444">
        <v>0</v>
      </c>
      <c r="EE444">
        <v>8.7755372000000009E-3</v>
      </c>
      <c r="EF444">
        <v>5.4311231999999996E-3</v>
      </c>
      <c r="EG444">
        <v>7.2345836000000004E-3</v>
      </c>
      <c r="EH444">
        <v>3.1076306000000001E-2</v>
      </c>
      <c r="EI444">
        <v>0</v>
      </c>
      <c r="EJ444">
        <v>9.0402751999999996E-3</v>
      </c>
      <c r="EK444">
        <v>5.4311231999999996E-3</v>
      </c>
      <c r="EL444">
        <v>7.2345836000000004E-3</v>
      </c>
      <c r="EM444">
        <v>3.1076306000000001E-2</v>
      </c>
      <c r="EN444">
        <v>0</v>
      </c>
      <c r="EO444">
        <v>2.4150435000000001E-2</v>
      </c>
      <c r="EP444">
        <v>1.9105832999999999E-2</v>
      </c>
      <c r="EQ444">
        <v>2.2937902999999999E-2</v>
      </c>
      <c r="ER444">
        <v>0.11036977000000001</v>
      </c>
      <c r="ES444">
        <v>0</v>
      </c>
      <c r="ET444">
        <v>2.377719E-2</v>
      </c>
      <c r="EU444">
        <v>1.9105832999999999E-2</v>
      </c>
      <c r="EV444">
        <v>2.2937902999999999E-2</v>
      </c>
      <c r="EW444">
        <v>0.11036977000000001</v>
      </c>
      <c r="EX444">
        <v>0</v>
      </c>
      <c r="EY444">
        <v>2.3762119000000002E-2</v>
      </c>
      <c r="EZ444">
        <v>1.9105832999999999E-2</v>
      </c>
      <c r="FA444">
        <v>2.2937902999999999E-2</v>
      </c>
      <c r="FB444">
        <v>0.11036977000000001</v>
      </c>
      <c r="FC444">
        <v>0</v>
      </c>
      <c r="FD444">
        <v>2.3714898000000002E-2</v>
      </c>
      <c r="FE444">
        <v>1.9105832999999999E-2</v>
      </c>
      <c r="FF444">
        <v>2.2937902999999999E-2</v>
      </c>
      <c r="FG444">
        <v>0.11036977000000001</v>
      </c>
      <c r="FH444">
        <v>0</v>
      </c>
      <c r="FI444">
        <v>2.3839702000000001E-2</v>
      </c>
      <c r="FJ444">
        <v>1.9105967000000001E-2</v>
      </c>
      <c r="FK444">
        <v>2.2938064000000001E-2</v>
      </c>
      <c r="FL444">
        <v>0.11037054</v>
      </c>
      <c r="FM444">
        <v>0</v>
      </c>
      <c r="FN444">
        <v>1.4330433E-2</v>
      </c>
      <c r="FO444">
        <v>1.0590608E-2</v>
      </c>
      <c r="FP444">
        <v>1.3942915E-2</v>
      </c>
      <c r="FQ444">
        <v>5.3569871999999998E-2</v>
      </c>
      <c r="FR444">
        <v>0</v>
      </c>
      <c r="FS444">
        <v>0.13153609999999999</v>
      </c>
      <c r="FT444">
        <v>1.3017496E-2</v>
      </c>
      <c r="FU444">
        <v>1.7146021000000001E-2</v>
      </c>
      <c r="FV444">
        <v>8.2278380999999998E-2</v>
      </c>
      <c r="FW444">
        <v>0</v>
      </c>
      <c r="FX444">
        <v>5.212057E-3</v>
      </c>
      <c r="FY444">
        <v>1.9972988000000001E-2</v>
      </c>
      <c r="FZ444">
        <v>1.7285853E-2</v>
      </c>
      <c r="GA444">
        <v>4.3539255999999998E-2</v>
      </c>
      <c r="GB444">
        <v>0</v>
      </c>
      <c r="GC444">
        <v>2.6004867000000001E-2</v>
      </c>
      <c r="GD444">
        <v>5.5845466999999999E-3</v>
      </c>
      <c r="GE444">
        <v>0.10831963</v>
      </c>
      <c r="GF444">
        <v>0.28820231000000002</v>
      </c>
      <c r="GG444">
        <v>0</v>
      </c>
      <c r="GH444">
        <v>2.7091668999999999E-2</v>
      </c>
      <c r="GI444">
        <v>5.5845466999999999E-3</v>
      </c>
      <c r="GJ444">
        <v>0.10831963</v>
      </c>
      <c r="GK444">
        <v>0.28820231000000002</v>
      </c>
      <c r="GL444">
        <v>0</v>
      </c>
      <c r="GM444">
        <v>2.6170850999999998E-2</v>
      </c>
      <c r="GN444">
        <v>5.5845466999999999E-3</v>
      </c>
      <c r="GO444">
        <v>0.10831963</v>
      </c>
      <c r="GP444">
        <v>0.28820231000000002</v>
      </c>
      <c r="GQ444">
        <v>0</v>
      </c>
      <c r="GR444">
        <v>2.5881695999999999E-2</v>
      </c>
      <c r="GS444">
        <v>5.5845466999999999E-3</v>
      </c>
      <c r="GT444">
        <v>0.10831963</v>
      </c>
      <c r="GU444">
        <v>0.28820231000000002</v>
      </c>
      <c r="GV444">
        <v>0</v>
      </c>
      <c r="GW444">
        <v>2.6265505000000001E-2</v>
      </c>
      <c r="GX444">
        <v>5.5845466000000003E-3</v>
      </c>
      <c r="GY444">
        <v>0.10831962000000001</v>
      </c>
      <c r="GZ444">
        <v>0.28820231000000002</v>
      </c>
      <c r="HA444">
        <v>0</v>
      </c>
      <c r="HB444">
        <v>2.7163463999999998E-2</v>
      </c>
      <c r="HC444">
        <v>5.5845466999999999E-3</v>
      </c>
      <c r="HD444">
        <v>0.10831963</v>
      </c>
      <c r="HE444">
        <v>0.28820231000000002</v>
      </c>
      <c r="HF444">
        <v>0</v>
      </c>
      <c r="HG444">
        <v>2.3982098E-2</v>
      </c>
      <c r="HH444">
        <v>4.5691172999999998E-3</v>
      </c>
      <c r="HI444">
        <v>8.8625149E-2</v>
      </c>
      <c r="HJ444">
        <v>0.28792403</v>
      </c>
      <c r="HK444">
        <v>0</v>
      </c>
      <c r="HL444">
        <v>2.1041804000000001E-2</v>
      </c>
      <c r="HM444">
        <v>4.5691172999999998E-3</v>
      </c>
      <c r="HN444">
        <v>8.8625149E-2</v>
      </c>
      <c r="HO444">
        <v>0.28792403</v>
      </c>
      <c r="HP444">
        <v>0</v>
      </c>
      <c r="HQ444">
        <v>2.450047E-2</v>
      </c>
      <c r="HR444">
        <v>4.5691172999999998E-3</v>
      </c>
      <c r="HS444">
        <v>8.8625149E-2</v>
      </c>
      <c r="HT444">
        <v>0.28792403</v>
      </c>
      <c r="HU444">
        <v>0</v>
      </c>
      <c r="HV444">
        <v>2.4222512000000002E-2</v>
      </c>
      <c r="HW444">
        <v>4.5691172999999998E-3</v>
      </c>
      <c r="HX444">
        <v>8.8625149E-2</v>
      </c>
      <c r="HY444">
        <v>0.28792403</v>
      </c>
      <c r="HZ444">
        <v>0</v>
      </c>
      <c r="IA444">
        <v>2.4044842E-2</v>
      </c>
      <c r="IB444">
        <v>4.5691218999999996E-3</v>
      </c>
      <c r="IC444">
        <v>8.8625235999999996E-2</v>
      </c>
      <c r="ID444">
        <v>0.28792432000000001</v>
      </c>
      <c r="IE444">
        <v>0</v>
      </c>
      <c r="IF444">
        <v>2.5454220999999999E-2</v>
      </c>
      <c r="IG444">
        <v>4.5691172999999998E-3</v>
      </c>
      <c r="IH444">
        <v>8.8625149E-2</v>
      </c>
      <c r="II444">
        <v>0.28792403</v>
      </c>
      <c r="IJ444">
        <v>0</v>
      </c>
      <c r="IK444">
        <v>2.5454978999999999E-2</v>
      </c>
      <c r="IL444">
        <v>5.2139728000000002E-3</v>
      </c>
      <c r="IM444">
        <v>0.10113226</v>
      </c>
      <c r="IN444">
        <v>0.28809877</v>
      </c>
      <c r="IO444">
        <v>0</v>
      </c>
      <c r="IP444">
        <v>0.15664702</v>
      </c>
      <c r="IQ444">
        <v>1.5338964E-2</v>
      </c>
      <c r="IR444">
        <v>2.3930338999999998E-2</v>
      </c>
      <c r="IS444">
        <v>0.16601162</v>
      </c>
      <c r="IT444">
        <v>0</v>
      </c>
      <c r="IU444">
        <v>2.4783441999999999E-2</v>
      </c>
      <c r="IV444">
        <v>2.9407633999999998E-2</v>
      </c>
      <c r="IW444">
        <v>0.1687534</v>
      </c>
      <c r="IX444">
        <v>0.29894057000000002</v>
      </c>
      <c r="IY444" s="1">
        <v>5.6045241000000002E-5</v>
      </c>
      <c r="IZ444">
        <v>2.4058671E-2</v>
      </c>
      <c r="JA444">
        <v>1.3188620999999999E-2</v>
      </c>
      <c r="JB444">
        <v>5.5645092E-2</v>
      </c>
      <c r="JC444">
        <v>0.20012699</v>
      </c>
      <c r="JD444">
        <v>0</v>
      </c>
      <c r="JE444">
        <v>3.4179719999999997E-2</v>
      </c>
      <c r="JF444">
        <v>2.7777026E-2</v>
      </c>
      <c r="JG444">
        <v>0.16371305999999999</v>
      </c>
      <c r="JH444">
        <v>0.29826770000000002</v>
      </c>
      <c r="JI444">
        <v>0</v>
      </c>
      <c r="JJ444">
        <v>2.3143726999999999E-2</v>
      </c>
      <c r="JK444">
        <v>2.7076646999999999E-2</v>
      </c>
      <c r="JL444">
        <v>0.15538953</v>
      </c>
      <c r="JM444">
        <v>0.29797836</v>
      </c>
      <c r="JN444">
        <v>0</v>
      </c>
      <c r="JO444">
        <v>2.3280868999999999E-2</v>
      </c>
      <c r="JP444">
        <v>2.7076646999999999E-2</v>
      </c>
      <c r="JQ444">
        <v>0.15538953</v>
      </c>
      <c r="JR444">
        <v>0.29797836</v>
      </c>
      <c r="JS444">
        <v>0</v>
      </c>
      <c r="JT444">
        <v>2.1551783000000001E-2</v>
      </c>
      <c r="JU444">
        <v>2.7076646999999999E-2</v>
      </c>
      <c r="JV444">
        <v>0.15538953</v>
      </c>
      <c r="JW444">
        <v>0.29797836</v>
      </c>
      <c r="JX444">
        <v>0</v>
      </c>
      <c r="JY444">
        <v>2.0436065E-2</v>
      </c>
      <c r="JZ444">
        <v>2.7076646999999999E-2</v>
      </c>
      <c r="KA444">
        <v>0.15538953</v>
      </c>
      <c r="KB444">
        <v>0.29797836</v>
      </c>
      <c r="KC444">
        <v>0</v>
      </c>
      <c r="KD444">
        <v>4.3050533000000002E-2</v>
      </c>
      <c r="KE444">
        <v>2.7076646999999999E-2</v>
      </c>
      <c r="KF444">
        <v>0.16257861000000001</v>
      </c>
      <c r="KG444">
        <v>0.29797836</v>
      </c>
      <c r="KH444">
        <v>0</v>
      </c>
      <c r="KI444">
        <v>4.0283470000000002E-2</v>
      </c>
      <c r="KJ444">
        <v>2.7076646999999999E-2</v>
      </c>
      <c r="KK444">
        <v>0.16257861000000001</v>
      </c>
      <c r="KL444">
        <v>0.29797836</v>
      </c>
      <c r="KM444">
        <v>0</v>
      </c>
      <c r="KN444">
        <v>3.6302480999999998E-2</v>
      </c>
      <c r="KO444">
        <v>2.7076646999999999E-2</v>
      </c>
      <c r="KP444">
        <v>0.16257861000000001</v>
      </c>
      <c r="KQ444">
        <v>0.29797836</v>
      </c>
      <c r="KR444">
        <v>0</v>
      </c>
      <c r="KS444">
        <v>3.4242825999999997E-2</v>
      </c>
      <c r="KT444">
        <v>2.7076646999999999E-2</v>
      </c>
      <c r="KU444">
        <v>0.16257861000000001</v>
      </c>
      <c r="KV444">
        <v>0.29797836</v>
      </c>
      <c r="KW444" s="1">
        <v>5.6045241000000002E-5</v>
      </c>
      <c r="KX444">
        <v>0.20964260000000001</v>
      </c>
      <c r="KY444">
        <v>1.3188620999999999E-2</v>
      </c>
      <c r="KZ444">
        <v>5.5645092E-2</v>
      </c>
      <c r="LA444">
        <v>0.20012699</v>
      </c>
      <c r="LB444" s="1">
        <v>5.6045241000000002E-5</v>
      </c>
      <c r="LC444">
        <v>4.9124158000000001E-2</v>
      </c>
      <c r="LD444">
        <v>1.3188620999999999E-2</v>
      </c>
      <c r="LE444">
        <v>5.5645092E-2</v>
      </c>
      <c r="LF444">
        <v>0.20012699</v>
      </c>
      <c r="LG444" s="1">
        <v>5.6039004000000001E-5</v>
      </c>
      <c r="LH444">
        <v>2.9563346000000001E-2</v>
      </c>
      <c r="LI444">
        <v>1.3188620999999999E-2</v>
      </c>
      <c r="LJ444">
        <v>5.5645092E-2</v>
      </c>
      <c r="LK444">
        <v>0.18693586000000001</v>
      </c>
      <c r="LL444">
        <v>0</v>
      </c>
      <c r="LM444">
        <v>4.0247568999999997E-2</v>
      </c>
      <c r="LN444">
        <v>2.6724227E-2</v>
      </c>
      <c r="LO444">
        <v>0.16045924</v>
      </c>
      <c r="LP444">
        <v>0.29783432999999998</v>
      </c>
      <c r="LQ444">
        <v>0</v>
      </c>
      <c r="LR444">
        <v>4.7009371999999997E-3</v>
      </c>
      <c r="LS444">
        <v>1.9081534000000001E-2</v>
      </c>
      <c r="LT444">
        <v>4.2630374999999996E-3</v>
      </c>
      <c r="LU444">
        <v>1.3405917E-2</v>
      </c>
      <c r="LV444">
        <v>0</v>
      </c>
      <c r="LW444">
        <v>6.2403826999999999E-3</v>
      </c>
      <c r="LX444">
        <v>2.0073025000000001E-2</v>
      </c>
      <c r="LY444">
        <v>4.4888575999999999E-3</v>
      </c>
      <c r="LZ444">
        <v>1.8354015000000001E-2</v>
      </c>
      <c r="MA444">
        <v>0</v>
      </c>
      <c r="MB444">
        <v>1.6786398000000001E-2</v>
      </c>
      <c r="MC444">
        <v>3.5732051000000001E-2</v>
      </c>
      <c r="MD444">
        <v>7.9950451000000006E-3</v>
      </c>
      <c r="ME444">
        <v>3.6650968999999999E-2</v>
      </c>
      <c r="MF444">
        <v>2.631141</v>
      </c>
      <c r="MG444">
        <v>0.11806182</v>
      </c>
      <c r="MH444">
        <v>0.11785787</v>
      </c>
      <c r="MI444">
        <v>0.11787093</v>
      </c>
      <c r="MJ444">
        <v>0.11745749</v>
      </c>
      <c r="MK444">
        <v>0.11782047</v>
      </c>
      <c r="ML444">
        <v>0.53090585999999995</v>
      </c>
      <c r="MM444">
        <v>0.53009708</v>
      </c>
      <c r="MN444">
        <v>0.52996646999999997</v>
      </c>
      <c r="MO444">
        <v>0.53011717000000003</v>
      </c>
      <c r="MP444">
        <v>0.53016837999999999</v>
      </c>
      <c r="MQ444">
        <v>7.3738972E-2</v>
      </c>
      <c r="MR444">
        <v>7.3358191000000003E-2</v>
      </c>
      <c r="MS444">
        <v>7.3346135000000007E-2</v>
      </c>
      <c r="MT444">
        <v>7.3407422E-2</v>
      </c>
      <c r="MU444">
        <v>7.3381397000000001E-2</v>
      </c>
      <c r="MV444">
        <v>6.2878524000000005E-2</v>
      </c>
      <c r="MW444">
        <v>6.2576613000000003E-2</v>
      </c>
      <c r="MX444">
        <v>6.2539941000000002E-2</v>
      </c>
      <c r="MY444">
        <v>6.2678086999999993E-2</v>
      </c>
      <c r="MZ444">
        <v>5.7096292999999999E-2</v>
      </c>
      <c r="NA444">
        <v>5.2463296E-2</v>
      </c>
      <c r="NB444">
        <v>5.2517550000000003E-2</v>
      </c>
      <c r="NC444">
        <v>5.2782287999999997E-2</v>
      </c>
      <c r="ND444">
        <v>0.17656395</v>
      </c>
      <c r="NE444">
        <v>0.17619070000000001</v>
      </c>
      <c r="NF444">
        <v>0.17617563</v>
      </c>
      <c r="NG444">
        <v>0.17612841000000001</v>
      </c>
      <c r="NH444">
        <v>0.17625428000000001</v>
      </c>
      <c r="NI444">
        <v>9.2433827999999996E-2</v>
      </c>
      <c r="NJ444">
        <v>0.243978</v>
      </c>
      <c r="NK444">
        <v>8.6010154000000005E-2</v>
      </c>
      <c r="NL444">
        <v>0.42811135</v>
      </c>
      <c r="NM444">
        <v>0.42919816</v>
      </c>
      <c r="NN444">
        <v>0.42827734000000001</v>
      </c>
      <c r="NO444">
        <v>0.42798818</v>
      </c>
      <c r="NP444">
        <v>0.42837198999999998</v>
      </c>
      <c r="NQ444">
        <v>0.42926995000000001</v>
      </c>
      <c r="NR444">
        <v>0.40510040000000003</v>
      </c>
      <c r="NS444">
        <v>0.40216009000000003</v>
      </c>
      <c r="NT444">
        <v>0.40561877000000002</v>
      </c>
      <c r="NU444">
        <v>0.40534081</v>
      </c>
      <c r="NV444">
        <v>0.40516351</v>
      </c>
      <c r="NW444">
        <v>0.40657251999999999</v>
      </c>
      <c r="NX444">
        <v>0.41989999</v>
      </c>
      <c r="NY444">
        <v>0.36192794</v>
      </c>
      <c r="NZ444">
        <v>0.52188504000000002</v>
      </c>
      <c r="OA444">
        <v>0.29307541999999998</v>
      </c>
      <c r="OB444">
        <v>0.52393749999999994</v>
      </c>
      <c r="OC444">
        <v>0.50358826000000001</v>
      </c>
      <c r="OD444">
        <v>0.50372539999999999</v>
      </c>
      <c r="OE444">
        <v>0.50199632000000005</v>
      </c>
      <c r="OF444">
        <v>0.50088060000000001</v>
      </c>
      <c r="OG444">
        <v>0.53068415000000002</v>
      </c>
      <c r="OH444">
        <v>0.52791708999999998</v>
      </c>
      <c r="OI444">
        <v>0.52393608999999997</v>
      </c>
      <c r="OJ444">
        <v>0.52187644</v>
      </c>
      <c r="OK444">
        <v>0.47865934999999998</v>
      </c>
      <c r="OL444">
        <v>0.3181409</v>
      </c>
      <c r="OM444">
        <v>0.28538896000000002</v>
      </c>
      <c r="ON444">
        <v>0.52526536000000001</v>
      </c>
      <c r="OO444">
        <v>4.1451426E-2</v>
      </c>
      <c r="OP444">
        <v>4.9156279999999997E-2</v>
      </c>
      <c r="OQ444">
        <v>9.7164461999999993E-2</v>
      </c>
      <c r="OU444" t="s">
        <v>495</v>
      </c>
      <c r="OV444" t="s">
        <v>51</v>
      </c>
      <c r="OW444">
        <v>0</v>
      </c>
      <c r="OX444">
        <v>0.11552504</v>
      </c>
      <c r="OY444">
        <v>2.5621963000000001E-2</v>
      </c>
      <c r="OZ444">
        <v>0.22246732999999999</v>
      </c>
      <c r="PA444">
        <v>0.72119224999999998</v>
      </c>
      <c r="PB444">
        <v>2.8339959000000001E-2</v>
      </c>
      <c r="PC444">
        <v>1.7625590999999999E-2</v>
      </c>
      <c r="PD444">
        <v>0.13175718</v>
      </c>
      <c r="PE444">
        <v>6.8827808999999997E-3</v>
      </c>
      <c r="PF444">
        <v>5.3666575999999997E-3</v>
      </c>
      <c r="PG444">
        <v>1.4093850999999999E-2</v>
      </c>
      <c r="PH444">
        <v>17.197531000000001</v>
      </c>
      <c r="PI444">
        <v>5.9001030999999999</v>
      </c>
      <c r="PJ444">
        <v>0.1187756</v>
      </c>
      <c r="PK444">
        <v>3.6683140999999999</v>
      </c>
      <c r="PL444">
        <v>0.12963780999999999</v>
      </c>
      <c r="PM444">
        <v>0.15853781</v>
      </c>
      <c r="PN444">
        <v>77.904133000000002</v>
      </c>
      <c r="PO444">
        <v>0</v>
      </c>
      <c r="PP444">
        <v>3.9613835999999999E-3</v>
      </c>
      <c r="PQ444">
        <v>1.1967438000000001E-4</v>
      </c>
      <c r="PR444">
        <v>4.9865217999999997E-4</v>
      </c>
      <c r="PS444">
        <v>4.7252078000000003E-2</v>
      </c>
      <c r="PT444" s="1">
        <v>1.9514236999999999E-3</v>
      </c>
      <c r="PU444" s="1">
        <v>2.9171475999999999E-6</v>
      </c>
      <c r="PV444">
        <v>1.1510709E-4</v>
      </c>
      <c r="PW444">
        <v>7.8108988000000004E-3</v>
      </c>
      <c r="PX444" s="1">
        <v>3.9263686000000003E-5</v>
      </c>
      <c r="PY444" s="1">
        <v>0</v>
      </c>
      <c r="PZ444">
        <v>5.2147113000000002E-2</v>
      </c>
      <c r="QA444">
        <v>2.0043347000000002E-3</v>
      </c>
      <c r="QB444">
        <v>3.2667120000000002E-3</v>
      </c>
      <c r="QC444">
        <v>3.2982846000000003E-2</v>
      </c>
      <c r="QD444">
        <v>0</v>
      </c>
      <c r="QE444" s="1">
        <v>2.1136674000000002E-3</v>
      </c>
      <c r="QF444">
        <v>2.8318291000000002E-3</v>
      </c>
      <c r="QG444">
        <v>3.6797936E-3</v>
      </c>
      <c r="QH444">
        <v>3.4011619999999999E-2</v>
      </c>
      <c r="QI444" s="1">
        <v>0</v>
      </c>
      <c r="QJ444">
        <v>9.1963649999999994E-2</v>
      </c>
      <c r="QK444">
        <v>2.2085374000000001E-3</v>
      </c>
      <c r="QL444">
        <v>2.8698893000000001E-3</v>
      </c>
      <c r="QM444" s="1">
        <v>2.6525348000000001E-2</v>
      </c>
      <c r="QN444">
        <v>0</v>
      </c>
      <c r="QO444">
        <v>0.98497946999999997</v>
      </c>
      <c r="QP444" s="1">
        <v>1.8648539E-3</v>
      </c>
      <c r="QQ444">
        <v>2.4232163999999999E-3</v>
      </c>
      <c r="QR444" s="1">
        <v>2.2397529999999999E-2</v>
      </c>
      <c r="QS444">
        <v>0</v>
      </c>
      <c r="QT444">
        <v>8.1814132999999997E-2</v>
      </c>
      <c r="QU444">
        <v>1.6939863999999999E-3</v>
      </c>
      <c r="QV444">
        <v>2.2012506999999999E-3</v>
      </c>
      <c r="QW444">
        <v>2.5607198000000001E-2</v>
      </c>
      <c r="QX444" s="1">
        <v>2.0297495000000001E-3</v>
      </c>
      <c r="QY444">
        <v>1.5496032E-2</v>
      </c>
      <c r="QZ444">
        <v>7.2303242000000003E-4</v>
      </c>
      <c r="RA444">
        <v>2.0268281E-4</v>
      </c>
      <c r="RB444">
        <v>5.2080058999999998E-2</v>
      </c>
      <c r="RC444">
        <v>7.7805631000000001E-4</v>
      </c>
      <c r="RD444">
        <v>1.7619516000000002E-2</v>
      </c>
      <c r="RE444">
        <v>8.8787326999999992E-3</v>
      </c>
      <c r="RF444">
        <v>0</v>
      </c>
      <c r="RG444">
        <v>6.0804843000000005E-4</v>
      </c>
      <c r="RH444">
        <v>0</v>
      </c>
      <c r="RI444">
        <v>0</v>
      </c>
      <c r="RJ444">
        <v>0.15624017000000001</v>
      </c>
      <c r="RK444">
        <v>7.0715900999999996E-3</v>
      </c>
      <c r="RL444">
        <v>1.6111512E-3</v>
      </c>
      <c r="RM444">
        <v>2.8003811999999999E-2</v>
      </c>
      <c r="RN444">
        <v>0</v>
      </c>
      <c r="RO444" s="1">
        <v>4.9264555999999999E-3</v>
      </c>
      <c r="RP444">
        <v>2.4802684E-3</v>
      </c>
      <c r="RQ444">
        <v>5.2931044999999996E-3</v>
      </c>
      <c r="RR444">
        <v>2.8496555999999999E-2</v>
      </c>
      <c r="RS444">
        <v>0</v>
      </c>
      <c r="RT444" s="1">
        <v>0</v>
      </c>
      <c r="RU444" s="1">
        <v>5.1015211000000004E-4</v>
      </c>
      <c r="RV444">
        <v>0</v>
      </c>
      <c r="RW444">
        <v>3.4577014000000003E-2</v>
      </c>
      <c r="RX444">
        <v>0</v>
      </c>
      <c r="RY444">
        <v>1.0834372000000001</v>
      </c>
      <c r="RZ444">
        <v>0</v>
      </c>
      <c r="SA444">
        <v>4.0648552999999997E-2</v>
      </c>
      <c r="SB444">
        <v>0</v>
      </c>
      <c r="SC444" s="1">
        <v>0.14909295</v>
      </c>
      <c r="SD444">
        <v>3.4438254000000001E-2</v>
      </c>
      <c r="SE444">
        <v>2.4802684E-3</v>
      </c>
      <c r="SF444">
        <v>2.8496555999999999E-2</v>
      </c>
      <c r="SG444">
        <v>0</v>
      </c>
      <c r="SH444">
        <v>5.2931044999999996E-3</v>
      </c>
      <c r="SI444" s="1">
        <v>0</v>
      </c>
      <c r="SJ444" s="1">
        <v>3.4314796000000002E-2</v>
      </c>
      <c r="SK444">
        <v>0</v>
      </c>
      <c r="SL444">
        <v>1.1053797000000001E-3</v>
      </c>
      <c r="SM444">
        <v>3.2838935999999997E-4</v>
      </c>
      <c r="SN444">
        <v>8.9010013999999999E-4</v>
      </c>
      <c r="SO444">
        <v>2.6059334999999999E-2</v>
      </c>
      <c r="SP444" s="1">
        <v>0</v>
      </c>
      <c r="SQ444" s="1">
        <v>3.0825680000000001E-2</v>
      </c>
      <c r="SR444">
        <v>3.2906480000000001E-4</v>
      </c>
      <c r="SS444">
        <v>8.9193199000000005E-4</v>
      </c>
      <c r="ST444">
        <v>2.6270563E-2</v>
      </c>
      <c r="SU444">
        <v>0</v>
      </c>
      <c r="SV444" s="1">
        <v>1.0837136999999999</v>
      </c>
      <c r="SW444" s="1">
        <v>3.0823776E-4</v>
      </c>
      <c r="SX444">
        <v>8.3548230999999998E-4</v>
      </c>
      <c r="SY444">
        <v>2.4568017000000001E-2</v>
      </c>
      <c r="SZ444">
        <v>0</v>
      </c>
      <c r="TA444">
        <v>4.0249851000000003E-2</v>
      </c>
      <c r="TB444" s="1">
        <v>4.5147593999999999E-4</v>
      </c>
      <c r="TC444">
        <v>1.2237286999999999E-3</v>
      </c>
      <c r="TD444">
        <v>3.9636153E-2</v>
      </c>
      <c r="TE444">
        <v>0</v>
      </c>
      <c r="TF444">
        <v>0.13841307999999999</v>
      </c>
      <c r="TG444">
        <v>3.3918811999999999E-4</v>
      </c>
      <c r="TH444">
        <v>9.1937340000000005E-4</v>
      </c>
      <c r="TI444">
        <v>2.7114705999999999E-2</v>
      </c>
      <c r="TJ444">
        <v>0</v>
      </c>
      <c r="TK444">
        <v>8.5079601000000005E-2</v>
      </c>
      <c r="TL444">
        <v>8.4658713000000001E-4</v>
      </c>
      <c r="TM444">
        <v>1.0405462999999999E-3</v>
      </c>
      <c r="TN444">
        <v>8.9885955999999996E-3</v>
      </c>
      <c r="TO444">
        <v>0</v>
      </c>
      <c r="TP444">
        <v>1.0731427</v>
      </c>
      <c r="TQ444">
        <v>8.4658713000000001E-4</v>
      </c>
      <c r="TR444">
        <v>1.0405462999999999E-3</v>
      </c>
      <c r="TS444">
        <v>8.9885955999999996E-3</v>
      </c>
      <c r="TT444">
        <v>0</v>
      </c>
      <c r="TU444">
        <v>7.0593669999999997E-2</v>
      </c>
      <c r="TV444">
        <v>8.4658713000000001E-4</v>
      </c>
      <c r="TW444">
        <v>1.0405462999999999E-3</v>
      </c>
      <c r="TX444">
        <v>8.9885955999999996E-3</v>
      </c>
      <c r="TY444">
        <v>0</v>
      </c>
      <c r="TZ444">
        <v>4.1317498000000001E-2</v>
      </c>
      <c r="UA444">
        <v>2.5615136999999999E-3</v>
      </c>
      <c r="UB444">
        <v>3.3284114E-3</v>
      </c>
      <c r="UC444">
        <v>3.0764561999999999E-2</v>
      </c>
      <c r="UD444">
        <v>0</v>
      </c>
      <c r="UE444">
        <v>5.1434465999999998E-2</v>
      </c>
      <c r="UF444">
        <v>4.4893937000000002E-3</v>
      </c>
      <c r="UG444">
        <v>5.8338434999999998E-3</v>
      </c>
      <c r="UH444">
        <v>2.8951004999999998E-2</v>
      </c>
      <c r="UI444">
        <v>0</v>
      </c>
      <c r="UJ444">
        <v>1.5175185</v>
      </c>
      <c r="UK444">
        <v>3.1970118000000002E-4</v>
      </c>
      <c r="UL444">
        <v>3.4632424000000002E-3</v>
      </c>
      <c r="UM444">
        <v>3.6551823999999997E-2</v>
      </c>
      <c r="UN444">
        <v>0</v>
      </c>
      <c r="UO444">
        <v>1.057292E-2</v>
      </c>
      <c r="UP444">
        <v>8.7598109999999993E-3</v>
      </c>
      <c r="UQ444">
        <v>3.6640157999999999E-2</v>
      </c>
      <c r="UR444">
        <v>0.12462961</v>
      </c>
      <c r="US444">
        <v>0</v>
      </c>
      <c r="UT444">
        <v>4.0333879000000001E-3</v>
      </c>
      <c r="UU444">
        <v>0</v>
      </c>
      <c r="UV444">
        <v>1.5074534000000001E-3</v>
      </c>
      <c r="UW444">
        <v>0</v>
      </c>
      <c r="UX444">
        <v>0</v>
      </c>
      <c r="UY444">
        <v>0.38734543999999999</v>
      </c>
      <c r="UZ444">
        <v>5.9110250999999999E-3</v>
      </c>
      <c r="VA444">
        <v>2.4890899000000001E-2</v>
      </c>
      <c r="VB444">
        <v>8.7375697000000002E-2</v>
      </c>
      <c r="VC444">
        <v>0</v>
      </c>
      <c r="VD444">
        <v>0</v>
      </c>
      <c r="VE444">
        <v>1.0363932</v>
      </c>
      <c r="VF444">
        <v>2.7263243E-2</v>
      </c>
      <c r="VG444">
        <v>0.29753046999999999</v>
      </c>
      <c r="VH444">
        <v>0.13032268</v>
      </c>
      <c r="VI444">
        <v>3.0527887E-2</v>
      </c>
      <c r="VJ444">
        <v>0.13504764999999999</v>
      </c>
      <c r="VK444">
        <v>0.29666076000000002</v>
      </c>
      <c r="VL444">
        <v>0</v>
      </c>
      <c r="VM444">
        <v>2.5277803000000001E-2</v>
      </c>
      <c r="VN444">
        <v>0</v>
      </c>
      <c r="VO444">
        <v>2.3843356E-2</v>
      </c>
      <c r="VP444">
        <v>0</v>
      </c>
      <c r="VQ444">
        <v>0</v>
      </c>
      <c r="VR444">
        <v>5.0555605999999999E-3</v>
      </c>
      <c r="VS444">
        <v>3.2429249999999998E-3</v>
      </c>
      <c r="VT444">
        <v>0</v>
      </c>
      <c r="VU444">
        <v>0</v>
      </c>
      <c r="VV444">
        <v>4.7687320000000004E-3</v>
      </c>
      <c r="VW444">
        <v>3.2429249999999998E-3</v>
      </c>
      <c r="VX444">
        <v>3.0527887E-2</v>
      </c>
      <c r="VY444">
        <v>0.13504764999999999</v>
      </c>
      <c r="VZ444">
        <v>0.29693213000000002</v>
      </c>
      <c r="WA444">
        <v>0</v>
      </c>
      <c r="WB444">
        <v>0</v>
      </c>
      <c r="WC444">
        <v>5.0555605999999999E-3</v>
      </c>
      <c r="WD444">
        <v>0.83328093000000003</v>
      </c>
      <c r="WE444">
        <v>0</v>
      </c>
      <c r="WF444">
        <v>0</v>
      </c>
      <c r="WG444">
        <v>4.7687320000000004E-3</v>
      </c>
      <c r="WH444">
        <v>0.83328093000000003</v>
      </c>
      <c r="WI444">
        <v>0</v>
      </c>
      <c r="WJ444">
        <v>0</v>
      </c>
      <c r="WK444">
        <v>0</v>
      </c>
      <c r="WL444">
        <v>0</v>
      </c>
      <c r="WM444">
        <v>0</v>
      </c>
      <c r="WN444">
        <v>1.7843307999999999E-2</v>
      </c>
      <c r="WO444">
        <v>5.6915256E-4</v>
      </c>
      <c r="WP444">
        <v>1.1383048999999999E-2</v>
      </c>
      <c r="WQ444">
        <v>0</v>
      </c>
      <c r="WR444">
        <v>0</v>
      </c>
      <c r="WS444">
        <v>8.1888173999999994E-2</v>
      </c>
      <c r="WT444">
        <v>4.7434423000000003E-4</v>
      </c>
      <c r="WU444">
        <v>3.0972883999999998E-3</v>
      </c>
      <c r="WV444">
        <v>3.9073391999999998E-2</v>
      </c>
      <c r="WW444">
        <v>0</v>
      </c>
      <c r="WX444">
        <v>1.4130068000000001E-2</v>
      </c>
      <c r="WY444">
        <v>6.5448273999999997E-3</v>
      </c>
      <c r="WZ444">
        <v>1.2878598E-2</v>
      </c>
      <c r="XA444">
        <v>1.2324409999999999E-3</v>
      </c>
      <c r="XB444">
        <v>0</v>
      </c>
      <c r="XC444">
        <v>0.70960833999999995</v>
      </c>
      <c r="XD444">
        <v>1.9559325999999998E-2</v>
      </c>
      <c r="XE444">
        <v>3.2290184999999999E-3</v>
      </c>
      <c r="XF444">
        <v>9.3226004000000001E-2</v>
      </c>
      <c r="XG444" s="1">
        <v>1.5844918000000001E-5</v>
      </c>
      <c r="XH444">
        <v>7.8746407000000003E-4</v>
      </c>
      <c r="XI444" s="1">
        <v>4.4220229999999998E-6</v>
      </c>
      <c r="XJ444">
        <v>1.7446907999999999E-4</v>
      </c>
      <c r="XK444">
        <v>7.8108988000000004E-3</v>
      </c>
      <c r="XL444" s="1">
        <v>1.4631849E-5</v>
      </c>
      <c r="XM444">
        <v>7.2720026000000005E-4</v>
      </c>
      <c r="XN444" s="1">
        <v>8.0384092999999996E-7</v>
      </c>
      <c r="XO444" s="1">
        <v>9.4640003000000003E-5</v>
      </c>
      <c r="XP444">
        <v>4.4379750999999999E-3</v>
      </c>
      <c r="XQ444">
        <v>0</v>
      </c>
      <c r="XR444">
        <v>0.75338527</v>
      </c>
      <c r="XS444">
        <v>3.0109179E-2</v>
      </c>
      <c r="XT444">
        <v>6.7326590999999998E-3</v>
      </c>
      <c r="XU444">
        <v>2.2401826E-2</v>
      </c>
      <c r="XV444">
        <v>7.6118745999999998E-4</v>
      </c>
      <c r="XW444">
        <v>8.0099555000000003E-2</v>
      </c>
      <c r="XX444">
        <v>0.40963918999999999</v>
      </c>
      <c r="XY444">
        <v>0.19558977999999999</v>
      </c>
      <c r="XZ444">
        <v>8.0099555000000003E-2</v>
      </c>
      <c r="YA444">
        <v>0.40963918999999999</v>
      </c>
      <c r="YB444">
        <v>4.4068512999999998E-4</v>
      </c>
      <c r="YC444">
        <v>0.11323559</v>
      </c>
      <c r="YD444">
        <v>8.0099555000000003E-2</v>
      </c>
      <c r="YE444">
        <v>6.0964767000000003E-2</v>
      </c>
      <c r="YF444">
        <v>4.6727734999999999E-2</v>
      </c>
      <c r="YG444">
        <v>2.1849316E-3</v>
      </c>
      <c r="YH444">
        <v>1.0924658E-4</v>
      </c>
      <c r="YI444">
        <v>9.4217379000000004E-2</v>
      </c>
      <c r="YJ444">
        <v>0</v>
      </c>
      <c r="YK444">
        <v>2.4554908E-2</v>
      </c>
      <c r="YL444">
        <v>1.2092940000000001E-3</v>
      </c>
      <c r="YM444" s="1">
        <v>6.0464699000000001E-5</v>
      </c>
      <c r="YN444">
        <v>1.7933362000000001E-2</v>
      </c>
      <c r="YO444">
        <v>0</v>
      </c>
      <c r="YP444">
        <v>7.5101053000000001E-3</v>
      </c>
      <c r="YQ444">
        <v>3.5116089999999997E-4</v>
      </c>
      <c r="YR444" s="1">
        <v>1.7558045E-5</v>
      </c>
      <c r="YS444">
        <v>1.5143207000000001E-2</v>
      </c>
      <c r="YT444">
        <v>0</v>
      </c>
      <c r="YU444">
        <v>7.5101053000000001E-3</v>
      </c>
      <c r="YV444">
        <v>3.4444050000000001E-4</v>
      </c>
      <c r="YW444" s="1">
        <v>1.7222025000000001E-5</v>
      </c>
      <c r="YX444">
        <v>3.8683675000000001E-2</v>
      </c>
      <c r="YY444">
        <v>0</v>
      </c>
      <c r="YZ444">
        <v>7.5101053000000001E-3</v>
      </c>
      <c r="ZA444">
        <v>1.1050565E-3</v>
      </c>
      <c r="ZB444" s="1">
        <v>5.5252827000000001E-5</v>
      </c>
      <c r="ZC444">
        <v>1.2057336E-2</v>
      </c>
      <c r="ZD444">
        <v>0</v>
      </c>
      <c r="ZE444">
        <v>7.5101053000000001E-3</v>
      </c>
      <c r="ZF444">
        <v>7.1576460000000001E-4</v>
      </c>
      <c r="ZG444" s="1">
        <v>3.5787327999999999E-5</v>
      </c>
      <c r="ZH444">
        <v>2.5056367999999999E-2</v>
      </c>
      <c r="ZI444">
        <v>0</v>
      </c>
      <c r="ZJ444">
        <v>6.3495042000000002E-2</v>
      </c>
      <c r="ZK444">
        <v>1.5265467E-3</v>
      </c>
      <c r="ZL444" s="1">
        <v>7.6327333E-5</v>
      </c>
      <c r="ZM444">
        <v>2.4308944999999998E-2</v>
      </c>
      <c r="ZN444">
        <v>0</v>
      </c>
      <c r="ZO444">
        <v>6.3495042000000002E-2</v>
      </c>
      <c r="ZP444">
        <v>2.17709E-3</v>
      </c>
      <c r="ZQ444" s="1">
        <v>1.0885450000000001E-4</v>
      </c>
      <c r="ZR444">
        <v>2.2101129000000001E-2</v>
      </c>
      <c r="ZS444">
        <v>0</v>
      </c>
      <c r="ZT444">
        <v>6.3495042000000002E-2</v>
      </c>
      <c r="ZU444">
        <v>1.3879003E-3</v>
      </c>
      <c r="ZV444" s="1">
        <v>6.9395015999999999E-5</v>
      </c>
      <c r="ZW444">
        <v>3.4668549999999999E-2</v>
      </c>
      <c r="ZX444" s="1">
        <v>0</v>
      </c>
      <c r="ZY444" s="1">
        <v>15.228889000000001</v>
      </c>
      <c r="ZZ444">
        <v>0.76144445000000005</v>
      </c>
      <c r="AAA444">
        <v>111.02798</v>
      </c>
      <c r="AAB444">
        <v>0</v>
      </c>
      <c r="AAC444" s="1">
        <v>17.727484</v>
      </c>
      <c r="AAD444" s="1">
        <v>0.88637421000000005</v>
      </c>
      <c r="AAE444">
        <v>159.38442000000001</v>
      </c>
      <c r="AAF444" s="1">
        <v>0</v>
      </c>
      <c r="AAG444">
        <v>15.228889000000001</v>
      </c>
      <c r="AAH444">
        <v>0.76144445000000005</v>
      </c>
      <c r="AAI444">
        <v>87.374775999999997</v>
      </c>
      <c r="AAJ444">
        <v>0</v>
      </c>
      <c r="AAK444">
        <v>0</v>
      </c>
      <c r="AAL444">
        <v>9.6399356000000005E-2</v>
      </c>
      <c r="AAM444">
        <v>1.5256794E-4</v>
      </c>
      <c r="AAN444">
        <v>3.0513587999999999E-3</v>
      </c>
      <c r="AAO444">
        <v>6.0747684000000003E-2</v>
      </c>
      <c r="AAP444">
        <v>0</v>
      </c>
      <c r="AAQ444">
        <v>0.14638385000000001</v>
      </c>
      <c r="AAR444">
        <v>4.5960381999999997E-4</v>
      </c>
      <c r="AAS444">
        <v>9.1920691000000002E-3</v>
      </c>
      <c r="AAT444">
        <v>0.38235065000000001</v>
      </c>
      <c r="AAU444">
        <v>7.7045611E-3</v>
      </c>
      <c r="AAV444">
        <v>5.1831787999999997E-2</v>
      </c>
      <c r="AAW444">
        <v>9.9196104000000007E-3</v>
      </c>
      <c r="AAX444">
        <v>0.53838618000000005</v>
      </c>
      <c r="AAY444">
        <v>0.14323931000000001</v>
      </c>
      <c r="AAZ444">
        <v>0.16035097000000001</v>
      </c>
      <c r="ABA444">
        <v>9.9620888000000005E-2</v>
      </c>
      <c r="ABB444">
        <v>8.7882123000000006E-2</v>
      </c>
      <c r="ABC444">
        <v>8.9406868E-2</v>
      </c>
      <c r="ABD444">
        <v>3.3318027E-2</v>
      </c>
      <c r="ABE444">
        <v>2.0727753000000002E-2</v>
      </c>
      <c r="ABF444">
        <v>4.6555443000000002E-2</v>
      </c>
      <c r="ABG444">
        <v>2.3022032000000001E-2</v>
      </c>
      <c r="ABH444">
        <v>4.3758028999999997E-2</v>
      </c>
      <c r="ABI444">
        <v>9.0401005000000006E-2</v>
      </c>
      <c r="ABJ444">
        <v>4.263691E-2</v>
      </c>
      <c r="ABK444">
        <v>0.12356743000000001</v>
      </c>
      <c r="ABL444">
        <v>1.0116651000000001</v>
      </c>
      <c r="ABM444">
        <v>0.11131657</v>
      </c>
      <c r="ABN444">
        <v>1.8248813999999999E-2</v>
      </c>
      <c r="ABO444">
        <v>2.7478987E-2</v>
      </c>
      <c r="ABP444">
        <v>7.9356362999999999E-2</v>
      </c>
      <c r="ABQ444">
        <v>3.7294602000000003E-2</v>
      </c>
      <c r="ABR444">
        <v>0.19292672999999999</v>
      </c>
      <c r="ABS444">
        <v>103.36512</v>
      </c>
      <c r="ABT444">
        <v>4.1196385000000002E-2</v>
      </c>
      <c r="ABU444">
        <v>4.1196385000000002E-2</v>
      </c>
      <c r="ABV444">
        <v>2.7787976999999998E-2</v>
      </c>
      <c r="ABW444">
        <v>6.2068575000000001E-2</v>
      </c>
      <c r="ABX444">
        <v>1.1091489000000001</v>
      </c>
      <c r="ABY444">
        <v>8.1959910999999996E-2</v>
      </c>
      <c r="ABZ444">
        <v>0.17746622000000001</v>
      </c>
      <c r="ACA444">
        <v>7.0708181999999994E-2</v>
      </c>
      <c r="ACB444">
        <v>7.0584724000000001E-2</v>
      </c>
      <c r="ACC444">
        <v>2.8383203999999999E-2</v>
      </c>
      <c r="ACD444">
        <v>5.8317240999999999E-2</v>
      </c>
      <c r="ACE444">
        <v>1.1094253999999999</v>
      </c>
      <c r="ACF444">
        <v>8.1561208999999996E-2</v>
      </c>
      <c r="ACG444">
        <v>0.16678635</v>
      </c>
      <c r="ACH444">
        <v>9.5955330000000005E-2</v>
      </c>
      <c r="ACI444">
        <v>1.0840183999999999</v>
      </c>
      <c r="ACJ444">
        <v>8.1469397999999998E-2</v>
      </c>
      <c r="ACK444">
        <v>7.7971984999999994E-2</v>
      </c>
      <c r="ACL444">
        <v>9.0708707999999999E-2</v>
      </c>
      <c r="ACM444">
        <v>1.5578533000000001</v>
      </c>
      <c r="ACN444">
        <v>0.1806025</v>
      </c>
      <c r="ACO444">
        <v>0.45914977000000001</v>
      </c>
      <c r="ACP444">
        <v>0.11968507</v>
      </c>
      <c r="ACQ444">
        <v>0.50552306000000002</v>
      </c>
      <c r="ACR444">
        <v>1.4915096000000001</v>
      </c>
      <c r="ACS444">
        <v>0.48751410000000001</v>
      </c>
      <c r="ACT444">
        <v>0.48607964999999997</v>
      </c>
      <c r="ACU444">
        <v>0.47080614999999998</v>
      </c>
      <c r="ACV444">
        <v>0.47051932000000002</v>
      </c>
      <c r="ACW444">
        <v>1.3008442</v>
      </c>
      <c r="ACX444">
        <v>1.3005572999999999</v>
      </c>
      <c r="ACY444">
        <v>177.99832000000001</v>
      </c>
      <c r="ACZ444">
        <v>2.9800099E-2</v>
      </c>
      <c r="ADA444">
        <v>127.01832</v>
      </c>
      <c r="ADB444">
        <v>0.1245332</v>
      </c>
      <c r="ADC444">
        <v>3.4785933999999998E-2</v>
      </c>
      <c r="ADD444">
        <v>0.82562270000000004</v>
      </c>
      <c r="ADE444">
        <v>8.7930987999999995E-3</v>
      </c>
      <c r="ADF444">
        <v>5.2752509999999999E-3</v>
      </c>
      <c r="ADG444">
        <v>0.81262895000000002</v>
      </c>
      <c r="ADH444">
        <v>0.49049992999999997</v>
      </c>
      <c r="ADI444">
        <v>0.68532852</v>
      </c>
      <c r="ADJ444">
        <v>0.14150500999999999</v>
      </c>
      <c r="ADK444">
        <v>0.25429991000000002</v>
      </c>
    </row>
    <row r="445" spans="2:791">
      <c r="B445" t="s">
        <v>496</v>
      </c>
      <c r="C445" t="s">
        <v>51</v>
      </c>
      <c r="D445">
        <v>20.324708999999999</v>
      </c>
      <c r="E445">
        <v>20.327005</v>
      </c>
      <c r="F445">
        <v>82.439401000000004</v>
      </c>
      <c r="G445">
        <v>80.047768000000005</v>
      </c>
      <c r="H445">
        <v>20.054580000000001</v>
      </c>
      <c r="I445">
        <v>0.19153568000000001</v>
      </c>
      <c r="J445">
        <v>2.0904703999999998E-3</v>
      </c>
      <c r="K445">
        <v>7.6502997000000003E-2</v>
      </c>
      <c r="L445">
        <v>20.054580000000001</v>
      </c>
      <c r="M445">
        <v>0.19153568000000001</v>
      </c>
      <c r="N445">
        <v>2.0904703999999998E-3</v>
      </c>
      <c r="O445">
        <v>7.8798796000000004E-2</v>
      </c>
      <c r="P445">
        <v>81.311999999999998</v>
      </c>
      <c r="Q445">
        <v>0.77661144000000004</v>
      </c>
      <c r="R445">
        <v>7.3528431999999996E-3</v>
      </c>
      <c r="S445">
        <v>0.34343626999999999</v>
      </c>
      <c r="T445">
        <v>78.943200000000004</v>
      </c>
      <c r="U445">
        <v>0.75399344000000001</v>
      </c>
      <c r="V445">
        <v>7.1385090000000003E-3</v>
      </c>
      <c r="W445">
        <v>0.34343626999999999</v>
      </c>
      <c r="X445">
        <v>92.091300000000004</v>
      </c>
      <c r="Y445">
        <v>2.7488950999999999</v>
      </c>
      <c r="Z445">
        <v>0.25956820000000003</v>
      </c>
      <c r="AA445">
        <v>1.5391311000000001</v>
      </c>
      <c r="AB445">
        <v>1.1115704</v>
      </c>
      <c r="AC445">
        <v>36.287999999999997</v>
      </c>
      <c r="AD445">
        <v>8.5156828000000004E-2</v>
      </c>
      <c r="AE445">
        <v>3.7797417999999999E-2</v>
      </c>
      <c r="AF445">
        <v>8.4448881000000003E-2</v>
      </c>
      <c r="AG445">
        <v>0.26236226000000001</v>
      </c>
      <c r="AH445">
        <v>36.287999999999997</v>
      </c>
      <c r="AI445">
        <v>8.4243364000000001E-2</v>
      </c>
      <c r="AJ445">
        <v>3.7797417999999999E-2</v>
      </c>
      <c r="AK445">
        <v>8.4448881000000003E-2</v>
      </c>
      <c r="AL445">
        <v>0.26236226000000001</v>
      </c>
      <c r="AM445">
        <v>36.287999999999997</v>
      </c>
      <c r="AN445">
        <v>8.4301862000000005E-2</v>
      </c>
      <c r="AO445">
        <v>3.7797417999999999E-2</v>
      </c>
      <c r="AP445">
        <v>8.4448881000000003E-2</v>
      </c>
      <c r="AQ445">
        <v>0.26236226000000001</v>
      </c>
      <c r="AR445">
        <v>36.287999999999997</v>
      </c>
      <c r="AS445">
        <v>8.2450185999999995E-2</v>
      </c>
      <c r="AT445">
        <v>3.7797417999999999E-2</v>
      </c>
      <c r="AU445">
        <v>8.4448881000000003E-2</v>
      </c>
      <c r="AV445">
        <v>0.26236226000000001</v>
      </c>
      <c r="AW445">
        <v>36.287927000000003</v>
      </c>
      <c r="AX445">
        <v>8.4076759000000001E-2</v>
      </c>
      <c r="AY445">
        <v>3.7797341999999998E-2</v>
      </c>
      <c r="AZ445">
        <v>8.4448712999999995E-2</v>
      </c>
      <c r="BA445">
        <v>0.26236173000000002</v>
      </c>
      <c r="BB445">
        <v>213.19200000000001</v>
      </c>
      <c r="BC445">
        <v>0.25012245</v>
      </c>
      <c r="BD445">
        <v>0.14602882</v>
      </c>
      <c r="BE445">
        <v>0.31040617999999998</v>
      </c>
      <c r="BF445">
        <v>0.60437896000000002</v>
      </c>
      <c r="BG445">
        <v>213.19200000000001</v>
      </c>
      <c r="BH445">
        <v>0.24650009000000001</v>
      </c>
      <c r="BI445">
        <v>0.14602882</v>
      </c>
      <c r="BJ445">
        <v>0.31040617999999998</v>
      </c>
      <c r="BK445">
        <v>0.60437896000000002</v>
      </c>
      <c r="BL445">
        <v>213.19200000000001</v>
      </c>
      <c r="BM445">
        <v>0.24591511999999999</v>
      </c>
      <c r="BN445">
        <v>0.14602882</v>
      </c>
      <c r="BO445">
        <v>0.31040617999999998</v>
      </c>
      <c r="BP445">
        <v>0.60437896000000002</v>
      </c>
      <c r="BQ445">
        <v>213.19200000000001</v>
      </c>
      <c r="BR445">
        <v>0.24659009000000001</v>
      </c>
      <c r="BS445">
        <v>0.14602882</v>
      </c>
      <c r="BT445">
        <v>0.31040617999999998</v>
      </c>
      <c r="BU445">
        <v>0.60437896000000002</v>
      </c>
      <c r="BV445">
        <v>213.19200000000001</v>
      </c>
      <c r="BW445">
        <v>0.24681942000000001</v>
      </c>
      <c r="BX445">
        <v>0.14602882</v>
      </c>
      <c r="BY445">
        <v>0.31040617999999998</v>
      </c>
      <c r="BZ445">
        <v>0.60437894999999997</v>
      </c>
      <c r="CA445">
        <v>18.08793</v>
      </c>
      <c r="CB445">
        <v>5.2681632999999999E-2</v>
      </c>
      <c r="CC445">
        <v>2.9731032000000001E-2</v>
      </c>
      <c r="CD445">
        <v>6.0467392000000002E-2</v>
      </c>
      <c r="CE445">
        <v>0.23436630999999999</v>
      </c>
      <c r="CF445">
        <v>18.08793</v>
      </c>
      <c r="CG445">
        <v>5.0976200999999999E-2</v>
      </c>
      <c r="CH445">
        <v>2.9731032000000001E-2</v>
      </c>
      <c r="CI445">
        <v>6.0467392000000002E-2</v>
      </c>
      <c r="CJ445">
        <v>0.23436630999999999</v>
      </c>
      <c r="CK445">
        <v>18.08793</v>
      </c>
      <c r="CL445">
        <v>5.0922202999999999E-2</v>
      </c>
      <c r="CM445">
        <v>2.9731032000000001E-2</v>
      </c>
      <c r="CN445">
        <v>6.0467392000000002E-2</v>
      </c>
      <c r="CO445">
        <v>0.23436630999999999</v>
      </c>
      <c r="CP445">
        <v>18.08793</v>
      </c>
      <c r="CQ445">
        <v>5.1196692000000002E-2</v>
      </c>
      <c r="CR445">
        <v>2.9731032000000001E-2</v>
      </c>
      <c r="CS445">
        <v>6.0467392000000002E-2</v>
      </c>
      <c r="CT445">
        <v>0.23436630999999999</v>
      </c>
      <c r="CU445">
        <v>18.08802</v>
      </c>
      <c r="CV445">
        <v>5.1078746000000001E-2</v>
      </c>
      <c r="CW445">
        <v>2.9731180999999999E-2</v>
      </c>
      <c r="CX445">
        <v>6.0467694000000002E-2</v>
      </c>
      <c r="CY445">
        <v>0.23436749000000001</v>
      </c>
      <c r="CZ445">
        <v>14.000069999999999</v>
      </c>
      <c r="DA445">
        <v>4.1157595999999998E-2</v>
      </c>
      <c r="DB445">
        <v>2.7072947E-2</v>
      </c>
      <c r="DC445">
        <v>5.5059325999999999E-2</v>
      </c>
      <c r="DD445">
        <v>0.22145857999999999</v>
      </c>
      <c r="DE445">
        <v>14.000069999999999</v>
      </c>
      <c r="DF445">
        <v>3.9805399999999998E-2</v>
      </c>
      <c r="DG445">
        <v>2.7072947E-2</v>
      </c>
      <c r="DH445">
        <v>5.5059325999999999E-2</v>
      </c>
      <c r="DI445">
        <v>0.22145857999999999</v>
      </c>
      <c r="DJ445">
        <v>14.000069999999999</v>
      </c>
      <c r="DK445">
        <v>3.9641157000000003E-2</v>
      </c>
      <c r="DL445">
        <v>2.7072947E-2</v>
      </c>
      <c r="DM445">
        <v>5.5059325999999999E-2</v>
      </c>
      <c r="DN445">
        <v>0.22145857999999999</v>
      </c>
      <c r="DO445">
        <v>14.000069999999999</v>
      </c>
      <c r="DP445">
        <v>4.0259881999999997E-2</v>
      </c>
      <c r="DQ445">
        <v>2.7072947E-2</v>
      </c>
      <c r="DR445">
        <v>5.5059325999999999E-2</v>
      </c>
      <c r="DS445">
        <v>0.22145857999999999</v>
      </c>
      <c r="DT445">
        <v>11.35134</v>
      </c>
      <c r="DU445">
        <v>3.9791900999999998E-2</v>
      </c>
      <c r="DV445">
        <v>2.5244348999999999E-2</v>
      </c>
      <c r="DW445">
        <v>5.1339044E-2</v>
      </c>
      <c r="DX445">
        <v>0.21261246</v>
      </c>
      <c r="DY445">
        <v>11.35134</v>
      </c>
      <c r="DZ445">
        <v>3.906068E-2</v>
      </c>
      <c r="EA445">
        <v>1.8658785000000001E-2</v>
      </c>
      <c r="EB445">
        <v>3.7948501000000003E-2</v>
      </c>
      <c r="EC445">
        <v>0.21261246</v>
      </c>
      <c r="ED445">
        <v>11.35134</v>
      </c>
      <c r="EE445">
        <v>3.9303669999999999E-2</v>
      </c>
      <c r="EF445">
        <v>1.8658785000000001E-2</v>
      </c>
      <c r="EG445">
        <v>3.7948501000000003E-2</v>
      </c>
      <c r="EH445">
        <v>0.21261246</v>
      </c>
      <c r="EI445">
        <v>11.35134</v>
      </c>
      <c r="EJ445">
        <v>4.0489373000000002E-2</v>
      </c>
      <c r="EK445">
        <v>1.8658785000000001E-2</v>
      </c>
      <c r="EL445">
        <v>3.7948501000000003E-2</v>
      </c>
      <c r="EM445">
        <v>0.21261246</v>
      </c>
      <c r="EN445">
        <v>63.844200000000001</v>
      </c>
      <c r="EO445">
        <v>0.10816439999999999</v>
      </c>
      <c r="EP445">
        <v>4.3730971E-2</v>
      </c>
      <c r="EQ445">
        <v>9.2956744999999993E-2</v>
      </c>
      <c r="ER445">
        <v>0.31865183000000002</v>
      </c>
      <c r="ES445">
        <v>63.844200000000001</v>
      </c>
      <c r="ET445">
        <v>0.10649272</v>
      </c>
      <c r="EU445">
        <v>4.3730971E-2</v>
      </c>
      <c r="EV445">
        <v>9.2956744999999993E-2</v>
      </c>
      <c r="EW445">
        <v>0.31865183000000002</v>
      </c>
      <c r="EX445">
        <v>63.844200000000001</v>
      </c>
      <c r="EY445">
        <v>0.10642522</v>
      </c>
      <c r="EZ445">
        <v>4.3730971E-2</v>
      </c>
      <c r="FA445">
        <v>9.2956744999999993E-2</v>
      </c>
      <c r="FB445">
        <v>0.31865183000000002</v>
      </c>
      <c r="FC445">
        <v>63.844200000000001</v>
      </c>
      <c r="FD445">
        <v>0.10621373000000001</v>
      </c>
      <c r="FE445">
        <v>4.3730971E-2</v>
      </c>
      <c r="FF445">
        <v>9.2956744999999993E-2</v>
      </c>
      <c r="FG445">
        <v>0.31865183000000002</v>
      </c>
      <c r="FH445">
        <v>63.844647000000002</v>
      </c>
      <c r="FI445">
        <v>0.1067727</v>
      </c>
      <c r="FJ445">
        <v>4.3731276999999999E-2</v>
      </c>
      <c r="FK445">
        <v>9.2957395999999998E-2</v>
      </c>
      <c r="FL445">
        <v>0.31865406000000002</v>
      </c>
      <c r="FM445">
        <v>26.027301999999999</v>
      </c>
      <c r="FN445">
        <v>6.4182805999999995E-2</v>
      </c>
      <c r="FO445">
        <v>3.3132182000000003E-2</v>
      </c>
      <c r="FP445">
        <v>7.0030466999999999E-2</v>
      </c>
      <c r="FQ445">
        <v>0.24720818999999999</v>
      </c>
      <c r="FR445">
        <v>36.119999999999997</v>
      </c>
      <c r="FS445">
        <v>1.5825383</v>
      </c>
      <c r="FT445">
        <v>3.7561183999999997E-2</v>
      </c>
      <c r="FU445">
        <v>8.3891653999999996E-2</v>
      </c>
      <c r="FV445">
        <v>0.40119782999999998</v>
      </c>
      <c r="FW445">
        <v>3.0000599999999999</v>
      </c>
      <c r="FX445">
        <v>8.9548962999999995E-2</v>
      </c>
      <c r="FY445">
        <v>8.4560299000000002E-3</v>
      </c>
      <c r="FZ445">
        <v>5.0139558000000001E-2</v>
      </c>
      <c r="GA445">
        <v>4.0201841000000002E-2</v>
      </c>
      <c r="GB445">
        <v>132.51</v>
      </c>
      <c r="GC445">
        <v>0.10517435</v>
      </c>
      <c r="GD445">
        <v>1.1281852E-2</v>
      </c>
      <c r="GE445">
        <v>9.6002361999999994E-2</v>
      </c>
      <c r="GF445">
        <v>5.7543283000000001E-2</v>
      </c>
      <c r="GG445">
        <v>132.51</v>
      </c>
      <c r="GH445">
        <v>0.10956982</v>
      </c>
      <c r="GI445">
        <v>1.1281852E-2</v>
      </c>
      <c r="GJ445">
        <v>9.6002361999999994E-2</v>
      </c>
      <c r="GK445">
        <v>5.7543283000000001E-2</v>
      </c>
      <c r="GL445">
        <v>132.51</v>
      </c>
      <c r="GM445">
        <v>0.10584565999999999</v>
      </c>
      <c r="GN445">
        <v>1.1281852E-2</v>
      </c>
      <c r="GO445">
        <v>9.6002361999999994E-2</v>
      </c>
      <c r="GP445">
        <v>5.7543283000000001E-2</v>
      </c>
      <c r="GQ445">
        <v>132.51</v>
      </c>
      <c r="GR445">
        <v>0.10467619</v>
      </c>
      <c r="GS445">
        <v>1.1281852E-2</v>
      </c>
      <c r="GT445">
        <v>9.6002361999999994E-2</v>
      </c>
      <c r="GU445">
        <v>5.7543283000000001E-2</v>
      </c>
      <c r="GV445">
        <v>132.51</v>
      </c>
      <c r="GW445">
        <v>0.10622847000000001</v>
      </c>
      <c r="GX445">
        <v>1.1281852E-2</v>
      </c>
      <c r="GY445">
        <v>9.6002361999999994E-2</v>
      </c>
      <c r="GZ445">
        <v>5.7543283000000001E-2</v>
      </c>
      <c r="HA445">
        <v>132.51</v>
      </c>
      <c r="HB445">
        <v>0.10986019</v>
      </c>
      <c r="HC445">
        <v>1.1281852E-2</v>
      </c>
      <c r="HD445">
        <v>9.6002361999999994E-2</v>
      </c>
      <c r="HE445">
        <v>5.7543283000000001E-2</v>
      </c>
      <c r="HF445">
        <v>132.51</v>
      </c>
      <c r="HG445">
        <v>9.6993439000000001E-2</v>
      </c>
      <c r="HH445">
        <v>9.2304906000000003E-3</v>
      </c>
      <c r="HI445">
        <v>7.8547386999999996E-2</v>
      </c>
      <c r="HJ445">
        <v>5.3781358000000001E-2</v>
      </c>
      <c r="HK445">
        <v>132.51</v>
      </c>
      <c r="HL445">
        <v>8.5101686999999995E-2</v>
      </c>
      <c r="HM445">
        <v>9.2304906000000003E-3</v>
      </c>
      <c r="HN445">
        <v>7.8547386999999996E-2</v>
      </c>
      <c r="HO445">
        <v>5.3781358000000001E-2</v>
      </c>
      <c r="HP445">
        <v>132.51</v>
      </c>
      <c r="HQ445">
        <v>9.9089946999999998E-2</v>
      </c>
      <c r="HR445">
        <v>9.2304906000000003E-3</v>
      </c>
      <c r="HS445">
        <v>7.8547386999999996E-2</v>
      </c>
      <c r="HT445">
        <v>5.3781358000000001E-2</v>
      </c>
      <c r="HU445">
        <v>132.51</v>
      </c>
      <c r="HV445">
        <v>9.7965770999999993E-2</v>
      </c>
      <c r="HW445">
        <v>9.2304906000000003E-3</v>
      </c>
      <c r="HX445">
        <v>7.8547386999999996E-2</v>
      </c>
      <c r="HY445">
        <v>5.3781358000000001E-2</v>
      </c>
      <c r="HZ445">
        <v>132.51013</v>
      </c>
      <c r="IA445">
        <v>9.7247202000000005E-2</v>
      </c>
      <c r="IB445">
        <v>9.2304997999999999E-3</v>
      </c>
      <c r="IC445">
        <v>7.8547465999999996E-2</v>
      </c>
      <c r="ID445">
        <v>5.3781412000000001E-2</v>
      </c>
      <c r="IE445">
        <v>132.51</v>
      </c>
      <c r="IF445">
        <v>0.10294731</v>
      </c>
      <c r="IG445">
        <v>9.2304906000000003E-3</v>
      </c>
      <c r="IH445">
        <v>7.8547386999999996E-2</v>
      </c>
      <c r="II445">
        <v>5.3781358000000001E-2</v>
      </c>
      <c r="IJ445">
        <v>132.50908999999999</v>
      </c>
      <c r="IK445">
        <v>0.10295037</v>
      </c>
      <c r="IL445">
        <v>1.0533222E-2</v>
      </c>
      <c r="IM445">
        <v>8.9632290000000003E-2</v>
      </c>
      <c r="IN445">
        <v>5.617014E-2</v>
      </c>
      <c r="IO445">
        <v>0</v>
      </c>
      <c r="IP445">
        <v>2.7535012999999999</v>
      </c>
      <c r="IQ445">
        <v>3.5109056999999999E-2</v>
      </c>
      <c r="IR445">
        <v>9.6964077999999995E-2</v>
      </c>
      <c r="IS445">
        <v>0.14375679</v>
      </c>
      <c r="IT445">
        <v>21.000285999999999</v>
      </c>
      <c r="IU445">
        <v>0.1109995</v>
      </c>
      <c r="IV445">
        <v>5.9409043000000002E-2</v>
      </c>
      <c r="IW445">
        <v>0.42640365000000002</v>
      </c>
      <c r="IX445">
        <v>0.20265517</v>
      </c>
      <c r="IY445">
        <v>13.20931</v>
      </c>
      <c r="IZ445">
        <v>0.42391237999999998</v>
      </c>
      <c r="JA445">
        <v>2.6643534999999999E-2</v>
      </c>
      <c r="JB445">
        <v>0.15161214000000001</v>
      </c>
      <c r="JC445">
        <v>0.10686229</v>
      </c>
      <c r="JD445">
        <v>21.000104</v>
      </c>
      <c r="JE445">
        <v>0.14246073000000001</v>
      </c>
      <c r="JF445">
        <v>5.6114903000000001E-2</v>
      </c>
      <c r="JG445">
        <v>0.40243525000000002</v>
      </c>
      <c r="JH445">
        <v>0.19359219</v>
      </c>
      <c r="JI445">
        <v>21</v>
      </c>
      <c r="JJ445">
        <v>0.10365558</v>
      </c>
      <c r="JK445">
        <v>5.4700004000000003E-2</v>
      </c>
      <c r="JL445">
        <v>0.39265726000000001</v>
      </c>
      <c r="JM445">
        <v>0.18969978000000001</v>
      </c>
      <c r="JN445">
        <v>21</v>
      </c>
      <c r="JO445">
        <v>0.10426981</v>
      </c>
      <c r="JP445">
        <v>5.4700004000000003E-2</v>
      </c>
      <c r="JQ445">
        <v>0.39265726000000001</v>
      </c>
      <c r="JR445">
        <v>0.18969978000000001</v>
      </c>
      <c r="JS445">
        <v>21</v>
      </c>
      <c r="JT445">
        <v>9.6525621000000006E-2</v>
      </c>
      <c r="JU445">
        <v>5.4700004000000003E-2</v>
      </c>
      <c r="JV445">
        <v>0.39265726000000001</v>
      </c>
      <c r="JW445">
        <v>0.18969978000000001</v>
      </c>
      <c r="JX445">
        <v>21</v>
      </c>
      <c r="JY445">
        <v>9.1528571000000003E-2</v>
      </c>
      <c r="JZ445">
        <v>5.4700004000000003E-2</v>
      </c>
      <c r="KA445">
        <v>0.39265726000000001</v>
      </c>
      <c r="KB445">
        <v>0.18969978000000001</v>
      </c>
      <c r="KC445">
        <v>21</v>
      </c>
      <c r="KD445">
        <v>0.17411401000000001</v>
      </c>
      <c r="KE445">
        <v>5.4700004000000003E-2</v>
      </c>
      <c r="KF445">
        <v>0.39206741000000001</v>
      </c>
      <c r="KG445">
        <v>0.18969978000000001</v>
      </c>
      <c r="KH445">
        <v>21</v>
      </c>
      <c r="KI445">
        <v>0.16292287</v>
      </c>
      <c r="KJ445">
        <v>5.4700004000000003E-2</v>
      </c>
      <c r="KK445">
        <v>0.39206741000000001</v>
      </c>
      <c r="KL445">
        <v>0.18969978000000001</v>
      </c>
      <c r="KM445">
        <v>21</v>
      </c>
      <c r="KN445">
        <v>0.14682212</v>
      </c>
      <c r="KO445">
        <v>5.4700004000000003E-2</v>
      </c>
      <c r="KP445">
        <v>0.39206741000000001</v>
      </c>
      <c r="KQ445">
        <v>0.18969978000000001</v>
      </c>
      <c r="KR445">
        <v>21</v>
      </c>
      <c r="KS445">
        <v>0.13849202999999999</v>
      </c>
      <c r="KT445">
        <v>5.4700004000000003E-2</v>
      </c>
      <c r="KU445">
        <v>0.39206741000000001</v>
      </c>
      <c r="KV445">
        <v>0.18969978000000001</v>
      </c>
      <c r="KW445">
        <v>13.20931</v>
      </c>
      <c r="KX445">
        <v>0.13182540000000001</v>
      </c>
      <c r="KY445">
        <v>2.6643534999999999E-2</v>
      </c>
      <c r="KZ445">
        <v>0.15161214000000001</v>
      </c>
      <c r="LA445">
        <v>0.10686229</v>
      </c>
      <c r="LB445">
        <v>13.20931</v>
      </c>
      <c r="LC445">
        <v>4.5367852E-2</v>
      </c>
      <c r="LD445">
        <v>2.6643534999999999E-2</v>
      </c>
      <c r="LE445">
        <v>0.15161214000000001</v>
      </c>
      <c r="LF445">
        <v>0.10686229</v>
      </c>
      <c r="LG445">
        <v>13.207839999999999</v>
      </c>
      <c r="LH445">
        <v>0.49159565</v>
      </c>
      <c r="LI445">
        <v>2.6643534999999999E-2</v>
      </c>
      <c r="LJ445">
        <v>0.15161214000000001</v>
      </c>
      <c r="LK445">
        <v>0.10548873</v>
      </c>
      <c r="LL445">
        <v>21.000064999999999</v>
      </c>
      <c r="LM445">
        <v>0.16277768000000001</v>
      </c>
      <c r="LN445">
        <v>5.3988047999999997E-2</v>
      </c>
      <c r="LO445">
        <v>0.38696005</v>
      </c>
      <c r="LP445">
        <v>0.18774084999999999</v>
      </c>
      <c r="LQ445">
        <v>6.4673699999999998</v>
      </c>
      <c r="LR445">
        <v>8.1646962000000003E-2</v>
      </c>
      <c r="LS445">
        <v>2.0252162999999999E-3</v>
      </c>
      <c r="LT445">
        <v>1.3442309E-2</v>
      </c>
      <c r="LU445">
        <v>6.3011273000000007E-2</v>
      </c>
      <c r="LV445">
        <v>9.9432899999999993</v>
      </c>
      <c r="LW445">
        <v>0.10838441</v>
      </c>
      <c r="LX445">
        <v>2.1304480000000001E-3</v>
      </c>
      <c r="LY445">
        <v>1.4164631E-2</v>
      </c>
      <c r="LZ445">
        <v>6.6363705999999995E-2</v>
      </c>
      <c r="MA445">
        <v>20.918310000000002</v>
      </c>
      <c r="MB445">
        <v>0.29155003000000002</v>
      </c>
      <c r="MC445">
        <v>3.7924168000000001E-3</v>
      </c>
      <c r="MD445">
        <v>2.5238942E-2</v>
      </c>
      <c r="ME445">
        <v>0.11308798</v>
      </c>
      <c r="MF445">
        <v>97.750465000000005</v>
      </c>
      <c r="MG445">
        <v>36.757764999999999</v>
      </c>
      <c r="MH445">
        <v>36.756852000000002</v>
      </c>
      <c r="MI445">
        <v>36.756909999999998</v>
      </c>
      <c r="MJ445">
        <v>36.755059000000003</v>
      </c>
      <c r="MK445">
        <v>36.756611999999997</v>
      </c>
      <c r="ML445">
        <v>214.50294</v>
      </c>
      <c r="MM445">
        <v>214.49931000000001</v>
      </c>
      <c r="MN445">
        <v>214.49872999999999</v>
      </c>
      <c r="MO445">
        <v>214.49940000000001</v>
      </c>
      <c r="MP445">
        <v>214.49963</v>
      </c>
      <c r="MQ445">
        <v>18.465176</v>
      </c>
      <c r="MR445">
        <v>18.463470999999998</v>
      </c>
      <c r="MS445">
        <v>18.463417</v>
      </c>
      <c r="MT445">
        <v>18.463691000000001</v>
      </c>
      <c r="MU445">
        <v>18.463666</v>
      </c>
      <c r="MV445">
        <v>14.344818</v>
      </c>
      <c r="MW445">
        <v>14.343465999999999</v>
      </c>
      <c r="MX445">
        <v>14.343302</v>
      </c>
      <c r="MY445">
        <v>14.343921</v>
      </c>
      <c r="MZ445">
        <v>11.680327999999999</v>
      </c>
      <c r="NA445">
        <v>11.65962</v>
      </c>
      <c r="NB445">
        <v>11.659863</v>
      </c>
      <c r="NC445">
        <v>11.661049</v>
      </c>
      <c r="ND445">
        <v>64.407703999999995</v>
      </c>
      <c r="NE445">
        <v>64.406031999999996</v>
      </c>
      <c r="NF445">
        <v>64.405964999999995</v>
      </c>
      <c r="NG445">
        <v>64.405753000000004</v>
      </c>
      <c r="NH445">
        <v>64.406762000000001</v>
      </c>
      <c r="NI445">
        <v>26.441856000000001</v>
      </c>
      <c r="NJ445">
        <v>38.225189</v>
      </c>
      <c r="NK445">
        <v>3.1884063999999999</v>
      </c>
      <c r="NL445">
        <v>132.78</v>
      </c>
      <c r="NM445">
        <v>132.78440000000001</v>
      </c>
      <c r="NN445">
        <v>132.78066999999999</v>
      </c>
      <c r="NO445">
        <v>132.77950000000001</v>
      </c>
      <c r="NP445">
        <v>132.78106</v>
      </c>
      <c r="NQ445">
        <v>132.78469000000001</v>
      </c>
      <c r="NR445">
        <v>132.74854999999999</v>
      </c>
      <c r="NS445">
        <v>132.73666</v>
      </c>
      <c r="NT445">
        <v>132.75065000000001</v>
      </c>
      <c r="NU445">
        <v>132.74952999999999</v>
      </c>
      <c r="NV445">
        <v>132.74894</v>
      </c>
      <c r="NW445">
        <v>132.75451000000001</v>
      </c>
      <c r="NX445">
        <v>132.76837</v>
      </c>
      <c r="NY445">
        <v>3.0293312000000001</v>
      </c>
      <c r="NZ445">
        <v>21.799752999999999</v>
      </c>
      <c r="OA445">
        <v>13.918341</v>
      </c>
      <c r="OB445">
        <v>21.794706999999999</v>
      </c>
      <c r="OC445">
        <v>21.740713</v>
      </c>
      <c r="OD445">
        <v>21.741326999999998</v>
      </c>
      <c r="OE445">
        <v>21.733582999999999</v>
      </c>
      <c r="OF445">
        <v>21.728586</v>
      </c>
      <c r="OG445">
        <v>21.810580999999999</v>
      </c>
      <c r="OH445">
        <v>21.799389999999999</v>
      </c>
      <c r="OI445">
        <v>21.783289</v>
      </c>
      <c r="OJ445">
        <v>21.774958999999999</v>
      </c>
      <c r="OK445">
        <v>13.626253999999999</v>
      </c>
      <c r="OL445">
        <v>13.539796000000001</v>
      </c>
      <c r="OM445">
        <v>13.983180000000001</v>
      </c>
      <c r="ON445">
        <v>21.791532</v>
      </c>
      <c r="OO445">
        <v>6.6274958000000002</v>
      </c>
      <c r="OP445">
        <v>10.134333</v>
      </c>
      <c r="OQ445">
        <v>21.351979</v>
      </c>
      <c r="OU445" t="s">
        <v>496</v>
      </c>
      <c r="OV445" t="s">
        <v>51</v>
      </c>
      <c r="OW445">
        <v>0</v>
      </c>
      <c r="OX445">
        <v>1.7168512</v>
      </c>
      <c r="OY445">
        <v>0.22832938</v>
      </c>
      <c r="OZ445">
        <v>0.44195648999999998</v>
      </c>
      <c r="PA445">
        <v>0.61634571999999999</v>
      </c>
      <c r="PB445">
        <v>0.21784888999999999</v>
      </c>
      <c r="PC445">
        <v>0.10181625</v>
      </c>
      <c r="PD445">
        <v>2.7818882999999999</v>
      </c>
      <c r="PE445">
        <v>5.5865227000000003E-2</v>
      </c>
      <c r="PF445">
        <v>3.9764833999999999E-2</v>
      </c>
      <c r="PG445">
        <v>0.14002239</v>
      </c>
      <c r="PH445">
        <v>7.2841384999999995E-2</v>
      </c>
      <c r="PI445">
        <v>0.15411804000000001</v>
      </c>
      <c r="PJ445">
        <v>0.52823547999999998</v>
      </c>
      <c r="PK445">
        <v>0.66521580000000002</v>
      </c>
      <c r="PL445">
        <v>0.85813660000000003</v>
      </c>
      <c r="PM445">
        <v>1.0488291999999999</v>
      </c>
      <c r="PN445">
        <v>116.29516</v>
      </c>
      <c r="PO445">
        <v>0</v>
      </c>
      <c r="PP445">
        <v>1.7965294999999999E-2</v>
      </c>
      <c r="PQ445">
        <v>7.8109602999999999E-4</v>
      </c>
      <c r="PR445">
        <v>3.0118355999999998E-3</v>
      </c>
      <c r="PS445">
        <v>1.4999014E-2</v>
      </c>
      <c r="PT445" s="1">
        <v>8.4642245000000008E-3</v>
      </c>
      <c r="PU445" s="1">
        <v>1.9033662E-5</v>
      </c>
      <c r="PV445">
        <v>1.1767048E-3</v>
      </c>
      <c r="PW445">
        <v>1.4629605000000001E-3</v>
      </c>
      <c r="PX445">
        <v>3.8481021E-4</v>
      </c>
      <c r="PY445">
        <v>5.2</v>
      </c>
      <c r="PZ445">
        <v>6.4336196E-3</v>
      </c>
      <c r="QA445">
        <v>5.1143871000000002E-3</v>
      </c>
      <c r="QB445">
        <v>5.6740571999999998E-3</v>
      </c>
      <c r="QC445">
        <v>0.20120508000000001</v>
      </c>
      <c r="QD445">
        <v>5.2</v>
      </c>
      <c r="QE445" s="1">
        <v>1.3363366E-2</v>
      </c>
      <c r="QF445">
        <v>5.4516191999999996E-3</v>
      </c>
      <c r="QG445">
        <v>4.9565948000000002E-3</v>
      </c>
      <c r="QH445">
        <v>0.20748090999999999</v>
      </c>
      <c r="QI445" s="1">
        <v>5.2</v>
      </c>
      <c r="QJ445">
        <v>9.1240767E-2</v>
      </c>
      <c r="QK445">
        <v>4.2517060999999997E-3</v>
      </c>
      <c r="QL445">
        <v>3.8657824E-3</v>
      </c>
      <c r="QM445" s="1">
        <v>0.16181244</v>
      </c>
      <c r="QN445">
        <v>5.2</v>
      </c>
      <c r="QO445">
        <v>2.2591028999999999E-2</v>
      </c>
      <c r="QP445" s="1">
        <v>3.5900731000000001E-3</v>
      </c>
      <c r="QQ445">
        <v>3.2638035999999998E-3</v>
      </c>
      <c r="QR445">
        <v>0.13663153</v>
      </c>
      <c r="QS445">
        <v>5.2</v>
      </c>
      <c r="QT445">
        <v>7.4864431999999995E-2</v>
      </c>
      <c r="QU445">
        <v>3.2611321E-3</v>
      </c>
      <c r="QV445">
        <v>2.9650996999999999E-3</v>
      </c>
      <c r="QW445">
        <v>0.15621146</v>
      </c>
      <c r="QX445" s="1">
        <v>1.0083619E-2</v>
      </c>
      <c r="QY445">
        <v>5.3234001000000003E-2</v>
      </c>
      <c r="QZ445">
        <v>9.7742444999999994E-3</v>
      </c>
      <c r="RA445">
        <v>1.4029702E-3</v>
      </c>
      <c r="RB445">
        <v>2.736212E-3</v>
      </c>
      <c r="RC445">
        <v>1.0518080000000001E-2</v>
      </c>
      <c r="RD445">
        <v>7.1356068999999994E-2</v>
      </c>
      <c r="RE445">
        <v>5.1636063000000003E-2</v>
      </c>
      <c r="RF445">
        <v>0.42</v>
      </c>
      <c r="RG445">
        <v>4.2089107000000004E-3</v>
      </c>
      <c r="RH445">
        <v>0.42</v>
      </c>
      <c r="RI445">
        <v>0.42</v>
      </c>
      <c r="RJ445">
        <v>8.2086359000000005E-3</v>
      </c>
      <c r="RK445">
        <v>4.9002481000000001E-2</v>
      </c>
      <c r="RL445">
        <v>2.1780193E-2</v>
      </c>
      <c r="RM445">
        <v>5.9897290999999998E-2</v>
      </c>
      <c r="RN445">
        <v>15</v>
      </c>
      <c r="RO445">
        <v>8.6595976000000005E-2</v>
      </c>
      <c r="RP445">
        <v>5.2002649999999999E-3</v>
      </c>
      <c r="RQ445">
        <v>2.2093845000000001E-2</v>
      </c>
      <c r="RR445">
        <v>0.17383739000000001</v>
      </c>
      <c r="RS445">
        <v>15</v>
      </c>
      <c r="RT445">
        <v>15</v>
      </c>
      <c r="RU445">
        <v>4.0669202999999996E-3</v>
      </c>
      <c r="RV445">
        <v>15</v>
      </c>
      <c r="RW445">
        <v>3.2423953999999998E-2</v>
      </c>
      <c r="RX445">
        <v>15</v>
      </c>
      <c r="RY445">
        <v>2.1377042999999998E-2</v>
      </c>
      <c r="RZ445">
        <v>15</v>
      </c>
      <c r="SA445">
        <v>3.5890393999999999E-2</v>
      </c>
      <c r="SB445">
        <v>15</v>
      </c>
      <c r="SC445">
        <v>2.764952E-2</v>
      </c>
      <c r="SD445">
        <v>6.3182669000000002E-3</v>
      </c>
      <c r="SE445">
        <v>5.2002649999999999E-3</v>
      </c>
      <c r="SF445">
        <v>0.17383739000000001</v>
      </c>
      <c r="SG445">
        <v>15</v>
      </c>
      <c r="SH445">
        <v>2.2093845000000001E-2</v>
      </c>
      <c r="SI445">
        <v>15</v>
      </c>
      <c r="SJ445">
        <v>4.1481638000000001E-3</v>
      </c>
      <c r="SK445">
        <v>15</v>
      </c>
      <c r="SL445">
        <v>6.6403360000000002E-3</v>
      </c>
      <c r="SM445">
        <v>8.1790822999999995E-4</v>
      </c>
      <c r="SN445">
        <v>2.8590369E-3</v>
      </c>
      <c r="SO445">
        <v>0.15896963</v>
      </c>
      <c r="SP445">
        <v>15</v>
      </c>
      <c r="SQ445">
        <v>3.1644995000000002E-2</v>
      </c>
      <c r="SR445">
        <v>8.1959125999999998E-4</v>
      </c>
      <c r="SS445">
        <v>2.8649171999999999E-3</v>
      </c>
      <c r="ST445">
        <v>0.16025818</v>
      </c>
      <c r="SU445">
        <v>15</v>
      </c>
      <c r="SV445">
        <v>2.2506189999999999E-2</v>
      </c>
      <c r="SW445">
        <v>7.6771946000000005E-4</v>
      </c>
      <c r="SX445">
        <v>2.6835912E-3</v>
      </c>
      <c r="SY445">
        <v>0.14987213999999999</v>
      </c>
      <c r="SZ445">
        <v>15</v>
      </c>
      <c r="TA445">
        <v>3.7294875999999998E-2</v>
      </c>
      <c r="TB445">
        <v>1.1244772000000001E-3</v>
      </c>
      <c r="TC445">
        <v>3.9306577000000004E-3</v>
      </c>
      <c r="TD445">
        <v>0.24179222</v>
      </c>
      <c r="TE445">
        <v>15</v>
      </c>
      <c r="TF445">
        <v>2.8406441000000001E-2</v>
      </c>
      <c r="TG445">
        <v>8.4480652000000001E-4</v>
      </c>
      <c r="TH445">
        <v>2.9530525E-3</v>
      </c>
      <c r="TI445">
        <v>0.16540769999999999</v>
      </c>
      <c r="TJ445">
        <v>5.2</v>
      </c>
      <c r="TK445">
        <v>7.9789500999999999E-2</v>
      </c>
      <c r="TL445">
        <v>1.248547E-3</v>
      </c>
      <c r="TM445">
        <v>3.0660818999999999E-3</v>
      </c>
      <c r="TN445">
        <v>0.38168213000000001</v>
      </c>
      <c r="TO445">
        <v>5.2</v>
      </c>
      <c r="TP445">
        <v>2.1183566000000001E-2</v>
      </c>
      <c r="TQ445">
        <v>1.248547E-3</v>
      </c>
      <c r="TR445">
        <v>3.0660818999999999E-3</v>
      </c>
      <c r="TS445">
        <v>0.38168213000000001</v>
      </c>
      <c r="TT445">
        <v>5.2</v>
      </c>
      <c r="TU445">
        <v>6.2338051999999998E-2</v>
      </c>
      <c r="TV445">
        <v>1.248547E-3</v>
      </c>
      <c r="TW445">
        <v>3.0660818999999999E-3</v>
      </c>
      <c r="TX445">
        <v>0.38168213000000001</v>
      </c>
      <c r="TY445">
        <v>5.2</v>
      </c>
      <c r="TZ445">
        <v>5.0801281000000002E-3</v>
      </c>
      <c r="UA445">
        <v>4.9312287999999996E-3</v>
      </c>
      <c r="UB445">
        <v>4.4827742999999998E-3</v>
      </c>
      <c r="UC445">
        <v>0.1876729</v>
      </c>
      <c r="UD445">
        <v>5.2</v>
      </c>
      <c r="UE445">
        <v>6.3845502000000002E-3</v>
      </c>
      <c r="UF445">
        <v>8.6426349999999992E-3</v>
      </c>
      <c r="UG445">
        <v>7.8586478000000001E-3</v>
      </c>
      <c r="UH445">
        <v>0.17660967</v>
      </c>
      <c r="UI445">
        <v>0</v>
      </c>
      <c r="UJ445">
        <v>6.8064475999999999E-2</v>
      </c>
      <c r="UK445">
        <v>6.2090289999999996E-3</v>
      </c>
      <c r="UL445">
        <v>9.9994941000000007E-3</v>
      </c>
      <c r="UM445">
        <v>0.23263932000000001</v>
      </c>
      <c r="UN445">
        <v>21</v>
      </c>
      <c r="UO445">
        <v>0.18363291000000001</v>
      </c>
      <c r="UP445">
        <v>1.7720335E-2</v>
      </c>
      <c r="UQ445">
        <v>0.10128454000000001</v>
      </c>
      <c r="UR445">
        <v>7.0387407999999999E-2</v>
      </c>
      <c r="US445">
        <v>10.5</v>
      </c>
      <c r="UT445">
        <v>2.7919108000000002E-2</v>
      </c>
      <c r="UU445">
        <v>6.5625</v>
      </c>
      <c r="UV445">
        <v>1.0434591E-2</v>
      </c>
      <c r="UW445">
        <v>6.5625</v>
      </c>
      <c r="UX445">
        <v>6.5625</v>
      </c>
      <c r="UY445">
        <v>2.0350577000000002E-2</v>
      </c>
      <c r="UZ445">
        <v>1.0075819E-2</v>
      </c>
      <c r="VA445">
        <v>7.0941505000000002E-2</v>
      </c>
      <c r="VB445">
        <v>4.6737471000000003E-2</v>
      </c>
      <c r="VC445">
        <v>10.5</v>
      </c>
      <c r="VD445">
        <v>10.5</v>
      </c>
      <c r="VE445">
        <v>5.4450617999999999E-2</v>
      </c>
      <c r="VF445">
        <v>4.4265753999999997E-2</v>
      </c>
      <c r="VG445">
        <v>0.18823256999999999</v>
      </c>
      <c r="VH445">
        <v>0.30079595999999997</v>
      </c>
      <c r="VI445">
        <v>4.9566368E-2</v>
      </c>
      <c r="VJ445">
        <v>0.33115805999999998</v>
      </c>
      <c r="VK445">
        <v>0.17647557</v>
      </c>
      <c r="VL445">
        <v>21</v>
      </c>
      <c r="VM445">
        <v>0.41242526000000002</v>
      </c>
      <c r="VN445">
        <v>21</v>
      </c>
      <c r="VO445">
        <v>0.38902123</v>
      </c>
      <c r="VP445">
        <v>4.2</v>
      </c>
      <c r="VQ445">
        <v>16.8</v>
      </c>
      <c r="VR445">
        <v>8.2485052000000003E-2</v>
      </c>
      <c r="VS445">
        <v>2.2447524E-2</v>
      </c>
      <c r="VT445">
        <v>4.2</v>
      </c>
      <c r="VU445">
        <v>16.8</v>
      </c>
      <c r="VV445">
        <v>7.7805238999999998E-2</v>
      </c>
      <c r="VW445">
        <v>2.2447524E-2</v>
      </c>
      <c r="VX445">
        <v>4.9566368E-2</v>
      </c>
      <c r="VY445">
        <v>0.33115805999999998</v>
      </c>
      <c r="VZ445">
        <v>0.18014404000000001</v>
      </c>
      <c r="WA445">
        <v>4.2</v>
      </c>
      <c r="WB445">
        <v>16.8</v>
      </c>
      <c r="WC445">
        <v>8.2485052000000003E-2</v>
      </c>
      <c r="WD445">
        <v>4.3779392E-2</v>
      </c>
      <c r="WE445">
        <v>4.2</v>
      </c>
      <c r="WF445">
        <v>16.8</v>
      </c>
      <c r="WG445">
        <v>7.7805238999999998E-2</v>
      </c>
      <c r="WH445">
        <v>4.3779392E-2</v>
      </c>
      <c r="WI445">
        <v>4.2</v>
      </c>
      <c r="WJ445">
        <v>16.8</v>
      </c>
      <c r="WK445">
        <v>4.2</v>
      </c>
      <c r="WL445">
        <v>16.8</v>
      </c>
      <c r="WM445">
        <v>0</v>
      </c>
      <c r="WN445">
        <v>0.31364510000000001</v>
      </c>
      <c r="WO445">
        <v>1.8686389E-3</v>
      </c>
      <c r="WP445">
        <v>3.7372764000000003E-2</v>
      </c>
      <c r="WQ445">
        <v>0</v>
      </c>
      <c r="WR445">
        <v>5.2</v>
      </c>
      <c r="WS445">
        <v>1.0150645999999999E-2</v>
      </c>
      <c r="WT445">
        <v>5.6173324000000002E-3</v>
      </c>
      <c r="WU445">
        <v>8.9452716000000005E-3</v>
      </c>
      <c r="WV445">
        <v>0.23835920999999999</v>
      </c>
      <c r="WW445">
        <v>38.181780000000003</v>
      </c>
      <c r="WX445">
        <v>0.22659392</v>
      </c>
      <c r="WY445">
        <v>4.6079507999999998E-2</v>
      </c>
      <c r="WZ445">
        <v>6.1674649999999998E-2</v>
      </c>
      <c r="XA445">
        <v>1.6660635E-2</v>
      </c>
      <c r="XB445">
        <v>0.15254200000000001</v>
      </c>
      <c r="XC445">
        <v>3.1827698000000001E-2</v>
      </c>
      <c r="XD445">
        <v>1.2088099999999999E-2</v>
      </c>
      <c r="XE445">
        <v>1.0186218E-2</v>
      </c>
      <c r="XF445">
        <v>0.22198646999999999</v>
      </c>
      <c r="XG445">
        <v>1.5529073E-4</v>
      </c>
      <c r="XH445">
        <v>3.4155947999999999E-3</v>
      </c>
      <c r="XI445" s="1">
        <v>2.8852599999999999E-5</v>
      </c>
      <c r="XJ445">
        <v>1.7833664999999999E-3</v>
      </c>
      <c r="XK445">
        <v>1.4629605000000001E-3</v>
      </c>
      <c r="XL445">
        <v>1.4340184000000001E-4</v>
      </c>
      <c r="XM445">
        <v>3.1542028999999999E-3</v>
      </c>
      <c r="XN445" s="1">
        <v>5.2448620999999997E-6</v>
      </c>
      <c r="XO445">
        <v>8.7423700000000004E-4</v>
      </c>
      <c r="XP445">
        <v>8.3122090000000001E-4</v>
      </c>
      <c r="XQ445">
        <v>5.6004899999999997</v>
      </c>
      <c r="XR445">
        <v>3.3791201999999999E-2</v>
      </c>
      <c r="XS445">
        <v>3.1956339000000001E-3</v>
      </c>
      <c r="XT445">
        <v>2.1243664999999998E-2</v>
      </c>
      <c r="XU445">
        <v>9.5336480000000001E-2</v>
      </c>
      <c r="XV445">
        <v>5.2689388000000002E-3</v>
      </c>
      <c r="XW445">
        <v>8.8664204999999996E-2</v>
      </c>
      <c r="XX445">
        <v>3.6353993000000001E-2</v>
      </c>
      <c r="XY445">
        <v>1.0276008E-2</v>
      </c>
      <c r="XZ445">
        <v>8.8664204999999996E-2</v>
      </c>
      <c r="YA445">
        <v>3.6353993000000001E-2</v>
      </c>
      <c r="YB445">
        <v>3.0504220000000001E-3</v>
      </c>
      <c r="YC445">
        <v>5.9492362999999998E-3</v>
      </c>
      <c r="YD445">
        <v>8.8664204999999996E-2</v>
      </c>
      <c r="YE445">
        <v>1.3069747E-2</v>
      </c>
      <c r="YF445">
        <v>1.6613729000000001E-2</v>
      </c>
      <c r="YG445">
        <v>2.5157215E-3</v>
      </c>
      <c r="YH445">
        <v>1.2578608E-4</v>
      </c>
      <c r="YI445">
        <v>0.43806386000000003</v>
      </c>
      <c r="YJ445">
        <v>14</v>
      </c>
      <c r="YK445">
        <v>8.7303308999999996E-3</v>
      </c>
      <c r="YL445">
        <v>1.3852649000000001E-3</v>
      </c>
      <c r="YM445" s="1">
        <v>6.9263244000000005E-5</v>
      </c>
      <c r="YN445">
        <v>8.3381196000000005E-2</v>
      </c>
      <c r="YO445">
        <v>0</v>
      </c>
      <c r="YP445">
        <v>2.6701669000000002E-3</v>
      </c>
      <c r="YQ445">
        <v>4.0432525000000001E-4</v>
      </c>
      <c r="YR445" s="1">
        <v>2.0216262000000001E-5</v>
      </c>
      <c r="YS445">
        <v>7.0408365000000001E-2</v>
      </c>
      <c r="YT445">
        <v>1.4</v>
      </c>
      <c r="YU445">
        <v>2.6701669000000002E-3</v>
      </c>
      <c r="YV445">
        <v>3.9658740999999999E-4</v>
      </c>
      <c r="YW445" s="1">
        <v>1.9829370000000002E-5</v>
      </c>
      <c r="YX445">
        <v>0.17985981000000001</v>
      </c>
      <c r="YY445">
        <v>3.5764399999999998</v>
      </c>
      <c r="YZ445">
        <v>2.6701669000000002E-3</v>
      </c>
      <c r="ZA445">
        <v>1.2723577E-3</v>
      </c>
      <c r="ZB445" s="1">
        <v>6.3617883000000006E-5</v>
      </c>
      <c r="ZC445">
        <v>5.6060604999999999E-2</v>
      </c>
      <c r="ZD445">
        <v>1.114708</v>
      </c>
      <c r="ZE445">
        <v>2.6701669000000002E-3</v>
      </c>
      <c r="ZF445">
        <v>8.2412847999999996E-4</v>
      </c>
      <c r="ZG445" s="1">
        <v>4.1205385000000003E-5</v>
      </c>
      <c r="ZH445">
        <v>0.11649962</v>
      </c>
      <c r="ZI445">
        <v>2.3165800000000001</v>
      </c>
      <c r="ZJ445">
        <v>2.2575231000000001E-2</v>
      </c>
      <c r="ZK445">
        <v>1.7537512000000001E-3</v>
      </c>
      <c r="ZL445" s="1">
        <v>8.7687560999999997E-5</v>
      </c>
      <c r="ZM445">
        <v>0.11302448</v>
      </c>
      <c r="ZN445">
        <v>1.4</v>
      </c>
      <c r="ZO445">
        <v>2.2575231000000001E-2</v>
      </c>
      <c r="ZP445">
        <v>2.5011185999999999E-3</v>
      </c>
      <c r="ZQ445" s="1">
        <v>1.2505593E-4</v>
      </c>
      <c r="ZR445">
        <v>0.10275924</v>
      </c>
      <c r="ZS445">
        <v>1.2728520000000001</v>
      </c>
      <c r="ZT445">
        <v>2.2575231000000001E-2</v>
      </c>
      <c r="ZU445">
        <v>1.5944694E-3</v>
      </c>
      <c r="ZV445" s="1">
        <v>7.9723469000000005E-5</v>
      </c>
      <c r="ZW445">
        <v>0.16119148</v>
      </c>
      <c r="ZX445">
        <v>1.99668</v>
      </c>
      <c r="ZY445">
        <v>17.495491000000001</v>
      </c>
      <c r="ZZ445">
        <v>0.87477453000000005</v>
      </c>
      <c r="AAA445">
        <v>516.22478000000001</v>
      </c>
      <c r="AAB445">
        <v>1575</v>
      </c>
      <c r="AAC445" s="1">
        <v>20.365966</v>
      </c>
      <c r="AAD445" s="1">
        <v>1.0182983000000001</v>
      </c>
      <c r="AAE445">
        <v>741.05811000000006</v>
      </c>
      <c r="AAF445" s="1">
        <v>1288</v>
      </c>
      <c r="AAG445">
        <v>17.495491000000001</v>
      </c>
      <c r="AAH445">
        <v>0.87477453000000005</v>
      </c>
      <c r="AAI445">
        <v>406.24916999999999</v>
      </c>
      <c r="AAJ445">
        <v>3780</v>
      </c>
      <c r="AAK445">
        <v>0</v>
      </c>
      <c r="AAL445">
        <v>0.44820896999999998</v>
      </c>
      <c r="AAM445">
        <v>1.7464548E-4</v>
      </c>
      <c r="AAN445">
        <v>3.4929096E-3</v>
      </c>
      <c r="AAO445">
        <v>2.1598426E-2</v>
      </c>
      <c r="AAP445">
        <v>14</v>
      </c>
      <c r="AAQ445">
        <v>0.68061196999999996</v>
      </c>
      <c r="AAR445">
        <v>5.2800925000000005E-4</v>
      </c>
      <c r="AAS445">
        <v>1.0560177E-2</v>
      </c>
      <c r="AAT445">
        <v>0.13594218</v>
      </c>
      <c r="AAU445">
        <v>5.7514119000000002E-2</v>
      </c>
      <c r="AAV445">
        <v>3.6757241000000003E-2</v>
      </c>
      <c r="AAW445">
        <v>1.1507734E-2</v>
      </c>
      <c r="AAX445">
        <v>14.827642000000001</v>
      </c>
      <c r="AAY445">
        <v>14.457319</v>
      </c>
      <c r="AAZ445">
        <v>0.47347496</v>
      </c>
      <c r="ABA445">
        <v>2.1821209000000001</v>
      </c>
      <c r="ABB445">
        <v>1.4008126999999999</v>
      </c>
      <c r="ABC445">
        <v>1.5374412</v>
      </c>
      <c r="ABD445">
        <v>2.4366151</v>
      </c>
      <c r="ABE445">
        <v>1.1747746999999999</v>
      </c>
      <c r="ABF445">
        <v>3.7593863999999999</v>
      </c>
      <c r="ABG445">
        <v>1.4735031000000001</v>
      </c>
      <c r="ABH445">
        <v>9.3566053999999996E-2</v>
      </c>
      <c r="ABI445">
        <v>5.4184270999999997</v>
      </c>
      <c r="ABJ445">
        <v>5.4312525000000003</v>
      </c>
      <c r="ABK445">
        <v>5.4611707000000003</v>
      </c>
      <c r="ABL445">
        <v>5.3660763999999999</v>
      </c>
      <c r="ABM445">
        <v>5.4373021000000001</v>
      </c>
      <c r="ABN445">
        <v>7.3091864000000006E-2</v>
      </c>
      <c r="ABO445">
        <v>0.13491317999999999</v>
      </c>
      <c r="ABP445">
        <v>0.13624642000000001</v>
      </c>
      <c r="ABQ445">
        <v>0.55488888000000003</v>
      </c>
      <c r="ABR445">
        <v>0.55888859999999996</v>
      </c>
      <c r="ABS445">
        <v>4204.6193999999996</v>
      </c>
      <c r="ABT445">
        <v>15.287727</v>
      </c>
      <c r="ABU445">
        <v>15.287727</v>
      </c>
      <c r="ABV445">
        <v>15.166713</v>
      </c>
      <c r="ABW445">
        <v>15.196367</v>
      </c>
      <c r="ABX445">
        <v>15.1747</v>
      </c>
      <c r="ABY445">
        <v>15.282738</v>
      </c>
      <c r="ABZ445">
        <v>15.196854999999999</v>
      </c>
      <c r="ACA445">
        <v>15.20745</v>
      </c>
      <c r="ACB445">
        <v>15.20528</v>
      </c>
      <c r="ACC445">
        <v>15.169287000000001</v>
      </c>
      <c r="ACD445">
        <v>15.195588000000001</v>
      </c>
      <c r="ACE445">
        <v>15.175829999999999</v>
      </c>
      <c r="ACF445">
        <v>15.284141999999999</v>
      </c>
      <c r="ACG445">
        <v>15.197611999999999</v>
      </c>
      <c r="ACH445">
        <v>5.6657862999999997</v>
      </c>
      <c r="ACI445">
        <v>5.6071802999999996</v>
      </c>
      <c r="ACJ445">
        <v>5.6483347999999998</v>
      </c>
      <c r="ACK445">
        <v>5.4021670000000004</v>
      </c>
      <c r="ACL445">
        <v>5.3994954999999996</v>
      </c>
      <c r="ACM445">
        <v>0.31691232000000003</v>
      </c>
      <c r="ACN445">
        <v>21.373024999999998</v>
      </c>
      <c r="ACO445">
        <v>11.061213</v>
      </c>
      <c r="ACP445">
        <v>6.7006893999999999</v>
      </c>
      <c r="ACQ445">
        <v>6.7106054000000004</v>
      </c>
      <c r="ACR445">
        <v>11.087745</v>
      </c>
      <c r="ACS445">
        <v>21.969625000000001</v>
      </c>
      <c r="ACT445">
        <v>21.946221000000001</v>
      </c>
      <c r="ACU445">
        <v>21.665800999999998</v>
      </c>
      <c r="ACV445">
        <v>21.661121000000001</v>
      </c>
      <c r="ACW445">
        <v>21.687132999999999</v>
      </c>
      <c r="ACX445">
        <v>21.682452999999999</v>
      </c>
      <c r="ACY445">
        <v>2050.4423999999999</v>
      </c>
      <c r="ACZ445">
        <v>0.35289946</v>
      </c>
      <c r="ADA445">
        <v>2109.5951</v>
      </c>
      <c r="ADB445">
        <v>5.4630725</v>
      </c>
      <c r="ADC445">
        <v>38.532789000000001</v>
      </c>
      <c r="ADD445">
        <v>0.42863048999999998</v>
      </c>
      <c r="ADE445">
        <v>6.8460650999999997E-3</v>
      </c>
      <c r="ADF445">
        <v>5.0083074999999998E-3</v>
      </c>
      <c r="ADG445">
        <v>5.7540570000000004</v>
      </c>
      <c r="ADH445">
        <v>0.13028714</v>
      </c>
      <c r="ADI445">
        <v>0.13529421</v>
      </c>
      <c r="ADJ445">
        <v>0.10478438</v>
      </c>
      <c r="ADK445">
        <v>0.10768319</v>
      </c>
    </row>
    <row r="446" spans="2:791">
      <c r="B446" t="s">
        <v>497</v>
      </c>
      <c r="C446" t="s">
        <v>51</v>
      </c>
      <c r="D446">
        <v>8.5046441E-2</v>
      </c>
      <c r="E446">
        <v>8.6365217999999994E-2</v>
      </c>
      <c r="F446">
        <v>0.35048751</v>
      </c>
      <c r="G446">
        <v>0.34602318999999998</v>
      </c>
      <c r="H446">
        <v>0</v>
      </c>
      <c r="I446">
        <v>1.6087372999999999E-2</v>
      </c>
      <c r="J446">
        <v>2.5013397E-2</v>
      </c>
      <c r="K446">
        <v>4.3945670999999999E-2</v>
      </c>
      <c r="L446">
        <v>0</v>
      </c>
      <c r="M446">
        <v>1.6087372999999999E-2</v>
      </c>
      <c r="N446">
        <v>2.5013397E-2</v>
      </c>
      <c r="O446">
        <v>4.5264447999999999E-2</v>
      </c>
      <c r="P446">
        <v>0</v>
      </c>
      <c r="Q446">
        <v>6.5228775000000003E-2</v>
      </c>
      <c r="R446">
        <v>8.7980001000000002E-2</v>
      </c>
      <c r="S446">
        <v>0.19727873000000001</v>
      </c>
      <c r="T446">
        <v>0</v>
      </c>
      <c r="U446">
        <v>6.3329053999999996E-2</v>
      </c>
      <c r="V446">
        <v>8.5415398000000003E-2</v>
      </c>
      <c r="W446">
        <v>0.19727873000000001</v>
      </c>
      <c r="X446">
        <v>0</v>
      </c>
      <c r="Y446">
        <v>0.23114836</v>
      </c>
      <c r="Z446">
        <v>8.5822514000000003E-2</v>
      </c>
      <c r="AA446">
        <v>6.7290894999999997</v>
      </c>
      <c r="AB446">
        <v>0.18066906999999999</v>
      </c>
      <c r="AC446">
        <v>0</v>
      </c>
      <c r="AD446">
        <v>2.9087214E-2</v>
      </c>
      <c r="AE446">
        <v>8.1908003000000004E-3</v>
      </c>
      <c r="AF446">
        <v>0.12039370000000001</v>
      </c>
      <c r="AG446">
        <v>3.1734610000000003E-2</v>
      </c>
      <c r="AH446">
        <v>0</v>
      </c>
      <c r="AI446">
        <v>2.8775200000000001E-2</v>
      </c>
      <c r="AJ446">
        <v>8.1908003000000004E-3</v>
      </c>
      <c r="AK446">
        <v>0.12039370000000001</v>
      </c>
      <c r="AL446">
        <v>3.1734610000000003E-2</v>
      </c>
      <c r="AM446">
        <v>0</v>
      </c>
      <c r="AN446">
        <v>2.8795181E-2</v>
      </c>
      <c r="AO446">
        <v>8.1908003000000004E-3</v>
      </c>
      <c r="AP446">
        <v>0.12039370000000001</v>
      </c>
      <c r="AQ446">
        <v>3.1734610000000003E-2</v>
      </c>
      <c r="AR446">
        <v>0</v>
      </c>
      <c r="AS446">
        <v>2.8162699999999999E-2</v>
      </c>
      <c r="AT446">
        <v>8.1908003000000004E-3</v>
      </c>
      <c r="AU446">
        <v>0.12039370000000001</v>
      </c>
      <c r="AV446">
        <v>3.1734610000000003E-2</v>
      </c>
      <c r="AW446">
        <v>0</v>
      </c>
      <c r="AX446">
        <v>2.8718291999999999E-2</v>
      </c>
      <c r="AY446">
        <v>8.1907839E-3</v>
      </c>
      <c r="AZ446">
        <v>0.12039345999999999</v>
      </c>
      <c r="BA446">
        <v>3.1734546000000002E-2</v>
      </c>
      <c r="BB446">
        <v>0</v>
      </c>
      <c r="BC446">
        <v>8.5434899999999994E-2</v>
      </c>
      <c r="BD446">
        <v>3.0267533999999999E-2</v>
      </c>
      <c r="BE446">
        <v>0.43638728999999998</v>
      </c>
      <c r="BF446">
        <v>8.0971615999999996E-2</v>
      </c>
      <c r="BG446">
        <v>0</v>
      </c>
      <c r="BH446">
        <v>8.4197603999999995E-2</v>
      </c>
      <c r="BI446">
        <v>3.0267533999999999E-2</v>
      </c>
      <c r="BJ446">
        <v>0.43638728999999998</v>
      </c>
      <c r="BK446">
        <v>8.0971615999999996E-2</v>
      </c>
      <c r="BL446">
        <v>0</v>
      </c>
      <c r="BM446">
        <v>8.3997793000000001E-2</v>
      </c>
      <c r="BN446">
        <v>3.0267533999999999E-2</v>
      </c>
      <c r="BO446">
        <v>0.43638728999999998</v>
      </c>
      <c r="BP446">
        <v>8.0971615999999996E-2</v>
      </c>
      <c r="BQ446">
        <v>0</v>
      </c>
      <c r="BR446">
        <v>8.4228344999999996E-2</v>
      </c>
      <c r="BS446">
        <v>3.0267533999999999E-2</v>
      </c>
      <c r="BT446">
        <v>0.43638728999999998</v>
      </c>
      <c r="BU446">
        <v>8.0971615999999996E-2</v>
      </c>
      <c r="BV446">
        <v>0</v>
      </c>
      <c r="BW446">
        <v>8.4306675999999997E-2</v>
      </c>
      <c r="BX446">
        <v>3.0267533999999999E-2</v>
      </c>
      <c r="BY446">
        <v>0.43638728999999998</v>
      </c>
      <c r="BZ446">
        <v>8.0971614999999997E-2</v>
      </c>
      <c r="CA446">
        <v>0</v>
      </c>
      <c r="CB446">
        <v>1.7994586999999999E-2</v>
      </c>
      <c r="CC446">
        <v>5.8755617999999999E-3</v>
      </c>
      <c r="CD446">
        <v>9.1057157999999999E-2</v>
      </c>
      <c r="CE446">
        <v>2.7475820000000001E-2</v>
      </c>
      <c r="CF446">
        <v>0</v>
      </c>
      <c r="CG446">
        <v>1.7412058000000001E-2</v>
      </c>
      <c r="CH446">
        <v>5.8755617999999999E-3</v>
      </c>
      <c r="CI446">
        <v>9.1057157999999999E-2</v>
      </c>
      <c r="CJ446">
        <v>2.7475820000000001E-2</v>
      </c>
      <c r="CK446">
        <v>0</v>
      </c>
      <c r="CL446">
        <v>1.7393614000000002E-2</v>
      </c>
      <c r="CM446">
        <v>5.8755617999999999E-3</v>
      </c>
      <c r="CN446">
        <v>9.1057157999999999E-2</v>
      </c>
      <c r="CO446">
        <v>2.7475820000000001E-2</v>
      </c>
      <c r="CP446">
        <v>0</v>
      </c>
      <c r="CQ446">
        <v>1.7487372000000001E-2</v>
      </c>
      <c r="CR446">
        <v>5.8755617999999999E-3</v>
      </c>
      <c r="CS446">
        <v>9.1057157999999999E-2</v>
      </c>
      <c r="CT446">
        <v>2.7475820000000001E-2</v>
      </c>
      <c r="CU446">
        <v>0</v>
      </c>
      <c r="CV446">
        <v>1.7447085000000001E-2</v>
      </c>
      <c r="CW446">
        <v>5.8755913E-3</v>
      </c>
      <c r="CX446">
        <v>9.1057613999999995E-2</v>
      </c>
      <c r="CY446">
        <v>2.7475956999999999E-2</v>
      </c>
      <c r="CZ446">
        <v>0</v>
      </c>
      <c r="DA446">
        <v>1.4058295E-2</v>
      </c>
      <c r="DB446">
        <v>5.3502608000000002E-3</v>
      </c>
      <c r="DC446">
        <v>8.2915594999999995E-2</v>
      </c>
      <c r="DD446">
        <v>2.5776149000000002E-2</v>
      </c>
      <c r="DE446">
        <v>0</v>
      </c>
      <c r="DF446">
        <v>1.3596422E-2</v>
      </c>
      <c r="DG446">
        <v>5.3502608000000002E-3</v>
      </c>
      <c r="DH446">
        <v>8.2915594999999995E-2</v>
      </c>
      <c r="DI446">
        <v>2.5776149000000002E-2</v>
      </c>
      <c r="DJ446">
        <v>0</v>
      </c>
      <c r="DK446">
        <v>1.3540320999999999E-2</v>
      </c>
      <c r="DL446">
        <v>5.3502608000000002E-3</v>
      </c>
      <c r="DM446">
        <v>8.2915594999999995E-2</v>
      </c>
      <c r="DN446">
        <v>2.5776149000000002E-2</v>
      </c>
      <c r="DO446">
        <v>0</v>
      </c>
      <c r="DP446">
        <v>1.3751661E-2</v>
      </c>
      <c r="DQ446">
        <v>5.3502608000000002E-3</v>
      </c>
      <c r="DR446">
        <v>8.2915594999999995E-2</v>
      </c>
      <c r="DS446">
        <v>2.5776149000000002E-2</v>
      </c>
      <c r="DT446">
        <v>0</v>
      </c>
      <c r="DU446">
        <v>1.3591811000000001E-2</v>
      </c>
      <c r="DV446">
        <v>4.9888861000000001E-3</v>
      </c>
      <c r="DW446">
        <v>7.7314745000000004E-2</v>
      </c>
      <c r="DX446">
        <v>2.4620538000000001E-2</v>
      </c>
      <c r="DY446">
        <v>0</v>
      </c>
      <c r="DZ446">
        <v>1.3342046E-2</v>
      </c>
      <c r="EA446">
        <v>3.6874216E-3</v>
      </c>
      <c r="EB446">
        <v>5.7146216E-2</v>
      </c>
      <c r="EC446">
        <v>2.4620538000000001E-2</v>
      </c>
      <c r="ED446">
        <v>0</v>
      </c>
      <c r="EE446">
        <v>1.3425045E-2</v>
      </c>
      <c r="EF446">
        <v>3.6874216E-3</v>
      </c>
      <c r="EG446">
        <v>5.7146216E-2</v>
      </c>
      <c r="EH446">
        <v>2.4620538000000001E-2</v>
      </c>
      <c r="EI446">
        <v>0</v>
      </c>
      <c r="EJ446">
        <v>1.3830047999999999E-2</v>
      </c>
      <c r="EK446">
        <v>3.6874216E-3</v>
      </c>
      <c r="EL446">
        <v>5.7146216E-2</v>
      </c>
      <c r="EM446">
        <v>2.4620538000000001E-2</v>
      </c>
      <c r="EN446">
        <v>0</v>
      </c>
      <c r="EO446">
        <v>3.6945963999999998E-2</v>
      </c>
      <c r="EP446">
        <v>9.0641604000000001E-3</v>
      </c>
      <c r="EQ446">
        <v>0.13068407000000001</v>
      </c>
      <c r="ER446">
        <v>3.9744698000000002E-2</v>
      </c>
      <c r="ES446">
        <v>0</v>
      </c>
      <c r="ET446">
        <v>3.6374964000000003E-2</v>
      </c>
      <c r="EU446">
        <v>9.0641604000000001E-3</v>
      </c>
      <c r="EV446">
        <v>0.13068407000000001</v>
      </c>
      <c r="EW446">
        <v>3.9744698000000002E-2</v>
      </c>
      <c r="EX446">
        <v>0</v>
      </c>
      <c r="EY446">
        <v>3.6351908000000002E-2</v>
      </c>
      <c r="EZ446">
        <v>9.0641604000000001E-3</v>
      </c>
      <c r="FA446">
        <v>0.13068407000000001</v>
      </c>
      <c r="FB446">
        <v>3.9744698000000002E-2</v>
      </c>
      <c r="FC446">
        <v>0</v>
      </c>
      <c r="FD446">
        <v>3.6279669000000001E-2</v>
      </c>
      <c r="FE446">
        <v>9.0641604000000001E-3</v>
      </c>
      <c r="FF446">
        <v>0.13068407000000001</v>
      </c>
      <c r="FG446">
        <v>3.9744698000000002E-2</v>
      </c>
      <c r="FH446">
        <v>0</v>
      </c>
      <c r="FI446">
        <v>3.6470598E-2</v>
      </c>
      <c r="FJ446">
        <v>9.0642238999999996E-3</v>
      </c>
      <c r="FK446">
        <v>0.13068498000000001</v>
      </c>
      <c r="FL446">
        <v>3.9744976000000001E-2</v>
      </c>
      <c r="FM446">
        <v>0</v>
      </c>
      <c r="FN446">
        <v>2.1923069E-2</v>
      </c>
      <c r="FO446">
        <v>6.8011618999999999E-3</v>
      </c>
      <c r="FP446">
        <v>0.1028593</v>
      </c>
      <c r="FQ446">
        <v>2.9404294000000001E-2</v>
      </c>
      <c r="FR446">
        <v>0</v>
      </c>
      <c r="FS446">
        <v>7.7772927000000006E-2</v>
      </c>
      <c r="FT446">
        <v>8.1396078000000004E-3</v>
      </c>
      <c r="FU446">
        <v>0.11963169</v>
      </c>
      <c r="FV446">
        <v>4.7512815999999999E-2</v>
      </c>
      <c r="FW446">
        <v>0</v>
      </c>
      <c r="FX446">
        <v>7.5299696000000003E-3</v>
      </c>
      <c r="FY446">
        <v>2.7958653999999999E-3</v>
      </c>
      <c r="FZ446">
        <v>0.21921041999999999</v>
      </c>
      <c r="GA446">
        <v>6.3348987999999997E-3</v>
      </c>
      <c r="GB446">
        <v>0</v>
      </c>
      <c r="GC446">
        <v>3.5658205999999998E-2</v>
      </c>
      <c r="GD446">
        <v>1.9446303E-3</v>
      </c>
      <c r="GE446">
        <v>0.50420955000000001</v>
      </c>
      <c r="GF446">
        <v>1.9140320999999998E-2</v>
      </c>
      <c r="GG446">
        <v>0</v>
      </c>
      <c r="GH446">
        <v>3.7148443000000003E-2</v>
      </c>
      <c r="GI446">
        <v>1.9446303E-3</v>
      </c>
      <c r="GJ446">
        <v>0.50420955000000001</v>
      </c>
      <c r="GK446">
        <v>1.9140320999999998E-2</v>
      </c>
      <c r="GL446">
        <v>0</v>
      </c>
      <c r="GM446">
        <v>3.5885805999999999E-2</v>
      </c>
      <c r="GN446">
        <v>1.9446303E-3</v>
      </c>
      <c r="GO446">
        <v>0.50420955000000001</v>
      </c>
      <c r="GP446">
        <v>1.9140320999999998E-2</v>
      </c>
      <c r="GQ446">
        <v>0</v>
      </c>
      <c r="GR446">
        <v>3.5489312000000002E-2</v>
      </c>
      <c r="GS446">
        <v>1.9446303E-3</v>
      </c>
      <c r="GT446">
        <v>0.50420955000000001</v>
      </c>
      <c r="GU446">
        <v>1.9140320999999998E-2</v>
      </c>
      <c r="GV446">
        <v>0</v>
      </c>
      <c r="GW446">
        <v>3.6015595999999997E-2</v>
      </c>
      <c r="GX446">
        <v>1.9446303E-3</v>
      </c>
      <c r="GY446">
        <v>0.50420955000000001</v>
      </c>
      <c r="GZ446">
        <v>1.9140320999999998E-2</v>
      </c>
      <c r="HA446">
        <v>0</v>
      </c>
      <c r="HB446">
        <v>3.7246888999999998E-2</v>
      </c>
      <c r="HC446">
        <v>1.9446303E-3</v>
      </c>
      <c r="HD446">
        <v>0.50420955000000001</v>
      </c>
      <c r="HE446">
        <v>1.9140320999999998E-2</v>
      </c>
      <c r="HF446">
        <v>0</v>
      </c>
      <c r="HG446">
        <v>3.2884559000000001E-2</v>
      </c>
      <c r="HH446">
        <v>1.5910413E-3</v>
      </c>
      <c r="HI446">
        <v>0.41253508999999999</v>
      </c>
      <c r="HJ446">
        <v>1.8716799999999999E-2</v>
      </c>
      <c r="HK446">
        <v>0</v>
      </c>
      <c r="HL446">
        <v>2.8852790999999999E-2</v>
      </c>
      <c r="HM446">
        <v>1.5910413E-3</v>
      </c>
      <c r="HN446">
        <v>0.41253508999999999</v>
      </c>
      <c r="HO446">
        <v>1.8716799999999999E-2</v>
      </c>
      <c r="HP446">
        <v>0</v>
      </c>
      <c r="HQ446">
        <v>3.3595356999999999E-2</v>
      </c>
      <c r="HR446">
        <v>1.5910413E-3</v>
      </c>
      <c r="HS446">
        <v>0.41253508999999999</v>
      </c>
      <c r="HT446">
        <v>1.8716799999999999E-2</v>
      </c>
      <c r="HU446">
        <v>0</v>
      </c>
      <c r="HV446">
        <v>3.3214216999999997E-2</v>
      </c>
      <c r="HW446">
        <v>1.5910413E-3</v>
      </c>
      <c r="HX446">
        <v>0.41253508999999999</v>
      </c>
      <c r="HY446">
        <v>1.8716799999999999E-2</v>
      </c>
      <c r="HZ446">
        <v>0</v>
      </c>
      <c r="IA446">
        <v>3.2970593999999999E-2</v>
      </c>
      <c r="IB446">
        <v>1.5910429000000001E-3</v>
      </c>
      <c r="IC446">
        <v>0.4125355</v>
      </c>
      <c r="ID446">
        <v>1.8716818999999999E-2</v>
      </c>
      <c r="IE446">
        <v>0</v>
      </c>
      <c r="IF446">
        <v>3.4903152999999999E-2</v>
      </c>
      <c r="IG446">
        <v>1.5910413E-3</v>
      </c>
      <c r="IH446">
        <v>0.41253508999999999</v>
      </c>
      <c r="II446">
        <v>1.8716799999999999E-2</v>
      </c>
      <c r="IJ446">
        <v>0</v>
      </c>
      <c r="IK446">
        <v>3.4904192000000001E-2</v>
      </c>
      <c r="IL446">
        <v>1.8155904999999999E-3</v>
      </c>
      <c r="IM446">
        <v>0.47075359999999999</v>
      </c>
      <c r="IN446">
        <v>1.8985643999999999E-2</v>
      </c>
      <c r="IO446">
        <v>0</v>
      </c>
      <c r="IP446">
        <v>0.23062848</v>
      </c>
      <c r="IQ446">
        <v>7.2770878999999997E-3</v>
      </c>
      <c r="IR446">
        <v>0.13637661000000001</v>
      </c>
      <c r="IS446">
        <v>2.3113042E-2</v>
      </c>
      <c r="IT446">
        <v>0</v>
      </c>
      <c r="IU446">
        <v>3.7914354999999997E-2</v>
      </c>
      <c r="IV446">
        <v>1.0240218000000001E-2</v>
      </c>
      <c r="IW446">
        <v>2.4091442999999999</v>
      </c>
      <c r="IX446">
        <v>3.5477311999999997E-2</v>
      </c>
      <c r="IY446">
        <v>1.0059110000000001E-4</v>
      </c>
      <c r="IZ446">
        <v>3.3877610000000002E-2</v>
      </c>
      <c r="JA446">
        <v>4.5924929999999996E-3</v>
      </c>
      <c r="JB446">
        <v>0.18130231999999999</v>
      </c>
      <c r="JC446">
        <v>2.0602446E-2</v>
      </c>
      <c r="JD446">
        <v>0</v>
      </c>
      <c r="JE446">
        <v>4.8410078000000002E-2</v>
      </c>
      <c r="JF446">
        <v>9.6724141000000003E-3</v>
      </c>
      <c r="JG446">
        <v>2.1526249000000002</v>
      </c>
      <c r="JH446">
        <v>3.4456885E-2</v>
      </c>
      <c r="JI446">
        <v>0</v>
      </c>
      <c r="JJ446">
        <v>3.5405877000000002E-2</v>
      </c>
      <c r="JK446">
        <v>9.4285306999999999E-3</v>
      </c>
      <c r="JL446">
        <v>2.2182719999999998</v>
      </c>
      <c r="JM446">
        <v>3.4018611999999997E-2</v>
      </c>
      <c r="JN446">
        <v>0</v>
      </c>
      <c r="JO446">
        <v>3.5615678999999997E-2</v>
      </c>
      <c r="JP446">
        <v>9.4285306999999999E-3</v>
      </c>
      <c r="JQ446">
        <v>2.2182719999999998</v>
      </c>
      <c r="JR446">
        <v>3.4018611999999997E-2</v>
      </c>
      <c r="JS446">
        <v>0</v>
      </c>
      <c r="JT446">
        <v>3.2970477999999998E-2</v>
      </c>
      <c r="JU446">
        <v>9.4285306999999999E-3</v>
      </c>
      <c r="JV446">
        <v>2.2182719999999998</v>
      </c>
      <c r="JW446">
        <v>3.4018611999999997E-2</v>
      </c>
      <c r="JX446">
        <v>0</v>
      </c>
      <c r="JY446">
        <v>3.1263625000000003E-2</v>
      </c>
      <c r="JZ446">
        <v>9.4285306999999999E-3</v>
      </c>
      <c r="KA446">
        <v>2.2182719999999998</v>
      </c>
      <c r="KB446">
        <v>3.4018611999999997E-2</v>
      </c>
      <c r="KC446">
        <v>0</v>
      </c>
      <c r="KD446">
        <v>5.9031440999999997E-2</v>
      </c>
      <c r="KE446">
        <v>9.4285306999999999E-3</v>
      </c>
      <c r="KF446">
        <v>2.0132474999999999</v>
      </c>
      <c r="KG446">
        <v>3.4018611999999997E-2</v>
      </c>
      <c r="KH446">
        <v>0</v>
      </c>
      <c r="KI446">
        <v>5.5237208000000003E-2</v>
      </c>
      <c r="KJ446">
        <v>9.4285306999999999E-3</v>
      </c>
      <c r="KK446">
        <v>2.0132474999999999</v>
      </c>
      <c r="KL446">
        <v>3.4018611999999997E-2</v>
      </c>
      <c r="KM446">
        <v>0</v>
      </c>
      <c r="KN446">
        <v>4.9778425000000001E-2</v>
      </c>
      <c r="KO446">
        <v>9.4285306999999999E-3</v>
      </c>
      <c r="KP446">
        <v>2.0132474999999999</v>
      </c>
      <c r="KQ446">
        <v>3.4018611999999997E-2</v>
      </c>
      <c r="KR446">
        <v>0</v>
      </c>
      <c r="KS446">
        <v>4.6954201000000001E-2</v>
      </c>
      <c r="KT446">
        <v>9.4285306999999999E-3</v>
      </c>
      <c r="KU446">
        <v>2.0132474999999999</v>
      </c>
      <c r="KV446">
        <v>3.4018611999999997E-2</v>
      </c>
      <c r="KW446">
        <v>1.0059110000000001E-4</v>
      </c>
      <c r="KX446">
        <v>9.3178326000000006E-2</v>
      </c>
      <c r="KY446">
        <v>4.5924929999999996E-3</v>
      </c>
      <c r="KZ446">
        <v>0.18130231999999999</v>
      </c>
      <c r="LA446">
        <v>2.0602446E-2</v>
      </c>
      <c r="LB446">
        <v>1.0059110000000001E-4</v>
      </c>
      <c r="LC446">
        <v>3.8113583999999999E-2</v>
      </c>
      <c r="LD446">
        <v>4.5924929999999996E-3</v>
      </c>
      <c r="LE446">
        <v>0.18130231999999999</v>
      </c>
      <c r="LF446">
        <v>2.0602446E-2</v>
      </c>
      <c r="LG446">
        <v>1.005799E-4</v>
      </c>
      <c r="LH446">
        <v>3.8333386999999997E-2</v>
      </c>
      <c r="LI446">
        <v>4.5924929999999996E-3</v>
      </c>
      <c r="LJ446">
        <v>0.18130231999999999</v>
      </c>
      <c r="LK446">
        <v>1.9864105999999999E-2</v>
      </c>
      <c r="LL446">
        <v>0</v>
      </c>
      <c r="LM446">
        <v>5.5187981999999997E-2</v>
      </c>
      <c r="LN446">
        <v>9.3058121999999993E-3</v>
      </c>
      <c r="LO446">
        <v>1.9869905999999999</v>
      </c>
      <c r="LP446">
        <v>3.3798111999999998E-2</v>
      </c>
      <c r="LQ446">
        <v>0</v>
      </c>
      <c r="LR446">
        <v>6.8576523999999998E-3</v>
      </c>
      <c r="LS446">
        <v>3.0645053E-3</v>
      </c>
      <c r="LT446">
        <v>4.1169768000000002E-2</v>
      </c>
      <c r="LU446">
        <v>7.4838200000000004E-3</v>
      </c>
      <c r="LV446">
        <v>0</v>
      </c>
      <c r="LW446">
        <v>9.1033707999999998E-3</v>
      </c>
      <c r="LX446">
        <v>3.2237392999999999E-3</v>
      </c>
      <c r="LY446">
        <v>4.3316713999999999E-2</v>
      </c>
      <c r="LZ446">
        <v>8.0708325999999993E-3</v>
      </c>
      <c r="MA446">
        <v>0</v>
      </c>
      <c r="MB446">
        <v>2.4487729999999999E-2</v>
      </c>
      <c r="MC446">
        <v>5.7385878000000001E-3</v>
      </c>
      <c r="MD446">
        <v>7.7116137000000001E-2</v>
      </c>
      <c r="ME446">
        <v>1.3992881E-2</v>
      </c>
      <c r="MF446">
        <v>7.2267294</v>
      </c>
      <c r="MG446">
        <v>0.18940631999999999</v>
      </c>
      <c r="MH446">
        <v>0.18909430999999999</v>
      </c>
      <c r="MI446">
        <v>0.18911428999999999</v>
      </c>
      <c r="MJ446">
        <v>0.18848181</v>
      </c>
      <c r="MK446">
        <v>0.18903708</v>
      </c>
      <c r="ML446">
        <v>0.63306134999999997</v>
      </c>
      <c r="MM446">
        <v>0.63182404999999997</v>
      </c>
      <c r="MN446">
        <v>0.63162423999999995</v>
      </c>
      <c r="MO446">
        <v>0.63185479</v>
      </c>
      <c r="MP446">
        <v>0.63193312000000001</v>
      </c>
      <c r="MQ446">
        <v>0.14240312999999999</v>
      </c>
      <c r="MR446">
        <v>0.14182059999999999</v>
      </c>
      <c r="MS446">
        <v>0.14180216000000001</v>
      </c>
      <c r="MT446">
        <v>0.14189590999999999</v>
      </c>
      <c r="MU446">
        <v>0.14185624999999999</v>
      </c>
      <c r="MV446">
        <v>0.1281003</v>
      </c>
      <c r="MW446">
        <v>0.12763843</v>
      </c>
      <c r="MX446">
        <v>0.12758232999999999</v>
      </c>
      <c r="MY446">
        <v>0.12779367</v>
      </c>
      <c r="MZ446">
        <v>0.12051597999999999</v>
      </c>
      <c r="NA446">
        <v>9.8796223000000002E-2</v>
      </c>
      <c r="NB446">
        <v>9.8879222000000003E-2</v>
      </c>
      <c r="NC446">
        <v>9.9284225000000004E-2</v>
      </c>
      <c r="ND446">
        <v>0.21643888999999999</v>
      </c>
      <c r="NE446">
        <v>0.21586789000000001</v>
      </c>
      <c r="NF446">
        <v>0.21584482999999999</v>
      </c>
      <c r="NG446">
        <v>0.21577258999999999</v>
      </c>
      <c r="NH446">
        <v>0.21596478</v>
      </c>
      <c r="NI446">
        <v>0.16098783</v>
      </c>
      <c r="NJ446">
        <v>0.25305705000000001</v>
      </c>
      <c r="NK446">
        <v>0.23587116</v>
      </c>
      <c r="NL446">
        <v>0.56095271999999996</v>
      </c>
      <c r="NM446">
        <v>0.56244295</v>
      </c>
      <c r="NN446">
        <v>0.56118031999999995</v>
      </c>
      <c r="NO446">
        <v>0.56078382000000004</v>
      </c>
      <c r="NP446">
        <v>0.56131010999999997</v>
      </c>
      <c r="NQ446">
        <v>0.56254139999999997</v>
      </c>
      <c r="NR446">
        <v>0.46572750000000002</v>
      </c>
      <c r="NS446">
        <v>0.46169573000000003</v>
      </c>
      <c r="NT446">
        <v>0.46643828999999998</v>
      </c>
      <c r="NU446">
        <v>0.46605714999999998</v>
      </c>
      <c r="NV446">
        <v>0.46581396000000003</v>
      </c>
      <c r="NW446">
        <v>0.46774609</v>
      </c>
      <c r="NX446">
        <v>0.52645903000000005</v>
      </c>
      <c r="NY446">
        <v>0.39739521999999999</v>
      </c>
      <c r="NZ446">
        <v>2.4927762000000002</v>
      </c>
      <c r="OA446">
        <v>0.24047546</v>
      </c>
      <c r="OB446">
        <v>2.2451642999999999</v>
      </c>
      <c r="OC446">
        <v>2.2971251000000001</v>
      </c>
      <c r="OD446">
        <v>2.2973349000000001</v>
      </c>
      <c r="OE446">
        <v>2.2946897000000002</v>
      </c>
      <c r="OF446">
        <v>2.2929827999999999</v>
      </c>
      <c r="OG446">
        <v>2.1157260999999998</v>
      </c>
      <c r="OH446">
        <v>2.1119319000000001</v>
      </c>
      <c r="OI446">
        <v>2.1064731000000001</v>
      </c>
      <c r="OJ446">
        <v>2.1036489</v>
      </c>
      <c r="OK446">
        <v>0.29977617000000001</v>
      </c>
      <c r="OL446">
        <v>0.24471143000000001</v>
      </c>
      <c r="OM446">
        <v>0.24419288</v>
      </c>
      <c r="ON446">
        <v>2.0852824999999999</v>
      </c>
      <c r="OO446">
        <v>5.8575744999999999E-2</v>
      </c>
      <c r="OP446">
        <v>6.3714656999999994E-2</v>
      </c>
      <c r="OQ446">
        <v>0.12133534</v>
      </c>
      <c r="OU446" t="s">
        <v>497</v>
      </c>
      <c r="OV446" t="s">
        <v>51</v>
      </c>
      <c r="OW446">
        <v>0</v>
      </c>
      <c r="OX446">
        <v>0.19204578</v>
      </c>
      <c r="OY446">
        <v>0.23424466999999999</v>
      </c>
      <c r="OZ446">
        <v>0.17502221000000001</v>
      </c>
      <c r="PA446">
        <v>0.48127756999999999</v>
      </c>
      <c r="PB446">
        <v>0.19528646999999999</v>
      </c>
      <c r="PC446">
        <v>0.12062547</v>
      </c>
      <c r="PD446">
        <v>1.8562715000000001</v>
      </c>
      <c r="PE446">
        <v>1.1363968E-2</v>
      </c>
      <c r="PF446">
        <v>1.1924119E-2</v>
      </c>
      <c r="PG446">
        <v>0.12387317</v>
      </c>
      <c r="PH446">
        <v>6.0223883999999998E-2</v>
      </c>
      <c r="PI446">
        <v>4.9028293000000001E-2</v>
      </c>
      <c r="PJ446">
        <v>0.21086152</v>
      </c>
      <c r="PK446">
        <v>0.31094250000000001</v>
      </c>
      <c r="PL446">
        <v>2.2350889999999999</v>
      </c>
      <c r="PM446">
        <v>2.7577370999999999</v>
      </c>
      <c r="PN446">
        <v>194.04571000000001</v>
      </c>
      <c r="PO446">
        <v>0</v>
      </c>
      <c r="PP446">
        <v>6.1235678000000002E-3</v>
      </c>
      <c r="PQ446">
        <v>1.4888592E-3</v>
      </c>
      <c r="PR446">
        <v>3.1879172999999998E-3</v>
      </c>
      <c r="PS446">
        <v>6.6447019000000001E-3</v>
      </c>
      <c r="PT446">
        <v>2.8213307000000002E-3</v>
      </c>
      <c r="PU446" s="1">
        <v>3.6292877999999999E-5</v>
      </c>
      <c r="PV446">
        <v>6.0749372999999998E-4</v>
      </c>
      <c r="PW446">
        <v>7.5882607999999999E-4</v>
      </c>
      <c r="PX446">
        <v>4.2103418000000002E-4</v>
      </c>
      <c r="PY446">
        <v>0</v>
      </c>
      <c r="PZ446">
        <v>5.1797457000000002E-3</v>
      </c>
      <c r="QA446">
        <v>1.4779943E-2</v>
      </c>
      <c r="QB446">
        <v>9.7730787E-2</v>
      </c>
      <c r="QC446">
        <v>1.6277182000000001E-2</v>
      </c>
      <c r="QD446">
        <v>0</v>
      </c>
      <c r="QE446">
        <v>8.5077695999999994E-3</v>
      </c>
      <c r="QF446">
        <v>1.8734068E-2</v>
      </c>
      <c r="QG446">
        <v>0.12279031</v>
      </c>
      <c r="QH446">
        <v>1.6784886999999998E-2</v>
      </c>
      <c r="QI446">
        <v>0</v>
      </c>
      <c r="QJ446">
        <v>9.0062060999999999E-2</v>
      </c>
      <c r="QK446">
        <v>1.4610659999999999E-2</v>
      </c>
      <c r="QL446">
        <v>9.5763945000000003E-2</v>
      </c>
      <c r="QM446">
        <v>1.3090378E-2</v>
      </c>
      <c r="QN446">
        <v>0</v>
      </c>
      <c r="QO446">
        <v>9.3260048000000009E-3</v>
      </c>
      <c r="QP446">
        <v>1.2337008999999999E-2</v>
      </c>
      <c r="QQ446">
        <v>8.0861424000000001E-2</v>
      </c>
      <c r="QR446">
        <v>1.1053281E-2</v>
      </c>
      <c r="QS446">
        <v>0</v>
      </c>
      <c r="QT446">
        <v>4.4487375000000003E-2</v>
      </c>
      <c r="QU446">
        <v>1.1206628999999999E-2</v>
      </c>
      <c r="QV446">
        <v>7.3452595999999995E-2</v>
      </c>
      <c r="QW446">
        <v>1.2637267000000001E-2</v>
      </c>
      <c r="QX446">
        <v>2.5784372E-2</v>
      </c>
      <c r="QY446">
        <v>0.21298943000000001</v>
      </c>
      <c r="QZ446">
        <v>1.1003927E-3</v>
      </c>
      <c r="RA446">
        <v>9.6787033999999996E-4</v>
      </c>
      <c r="RB446">
        <v>1.6263886999999999E-3</v>
      </c>
      <c r="RC446">
        <v>1.1841343E-3</v>
      </c>
      <c r="RD446">
        <v>0.24546847999999999</v>
      </c>
      <c r="RE446">
        <v>0.12743044000000001</v>
      </c>
      <c r="RF446">
        <v>0</v>
      </c>
      <c r="RG446">
        <v>2.903611E-3</v>
      </c>
      <c r="RH446">
        <v>0</v>
      </c>
      <c r="RI446">
        <v>0</v>
      </c>
      <c r="RJ446">
        <v>4.8791659000000003E-3</v>
      </c>
      <c r="RK446">
        <v>4.2276822999999998E-2</v>
      </c>
      <c r="RL446">
        <v>2.4520326E-3</v>
      </c>
      <c r="RM446">
        <v>0.25552765</v>
      </c>
      <c r="RN446">
        <v>0</v>
      </c>
      <c r="RO446">
        <v>7.2531284999999999E-3</v>
      </c>
      <c r="RP446">
        <v>6.2030052000000002E-3</v>
      </c>
      <c r="RQ446">
        <v>3.6920007999999997E-2</v>
      </c>
      <c r="RR446">
        <v>1.4063178000000001E-2</v>
      </c>
      <c r="RS446">
        <v>0</v>
      </c>
      <c r="RT446">
        <v>0</v>
      </c>
      <c r="RU446">
        <v>3.2208433999999998E-3</v>
      </c>
      <c r="RV446">
        <v>0</v>
      </c>
      <c r="RW446">
        <v>3.3561243999999997E-2</v>
      </c>
      <c r="RX446">
        <v>0</v>
      </c>
      <c r="RY446">
        <v>9.0759879000000005E-3</v>
      </c>
      <c r="RZ446">
        <v>0</v>
      </c>
      <c r="SA446">
        <v>2.1741811E-2</v>
      </c>
      <c r="SB446">
        <v>0</v>
      </c>
      <c r="SC446">
        <v>1.446033E-2</v>
      </c>
      <c r="SD446">
        <v>3.5835171000000001E-3</v>
      </c>
      <c r="SE446">
        <v>6.2030052000000002E-3</v>
      </c>
      <c r="SF446">
        <v>1.4063178000000001E-2</v>
      </c>
      <c r="SG446">
        <v>0</v>
      </c>
      <c r="SH446">
        <v>3.6920007999999997E-2</v>
      </c>
      <c r="SI446">
        <v>0</v>
      </c>
      <c r="SJ446">
        <v>3.401753E-3</v>
      </c>
      <c r="SK446">
        <v>0</v>
      </c>
      <c r="SL446">
        <v>3.9661597999999998E-3</v>
      </c>
      <c r="SM446">
        <v>7.9815265999999996E-4</v>
      </c>
      <c r="SN446">
        <v>8.6533224999999995E-3</v>
      </c>
      <c r="SO446">
        <v>1.2860399E-2</v>
      </c>
      <c r="SP446">
        <v>0</v>
      </c>
      <c r="SQ446">
        <v>3.0358024000000001E-2</v>
      </c>
      <c r="SR446">
        <v>7.9979420999999997E-4</v>
      </c>
      <c r="SS446">
        <v>8.6711419999999997E-3</v>
      </c>
      <c r="ST446">
        <v>1.2964641000000001E-2</v>
      </c>
      <c r="SU446">
        <v>0</v>
      </c>
      <c r="SV446">
        <v>9.4609094000000001E-3</v>
      </c>
      <c r="SW446">
        <v>7.4917368999999996E-4</v>
      </c>
      <c r="SX446">
        <v>8.1223738000000007E-3</v>
      </c>
      <c r="SY446">
        <v>1.2124426000000001E-2</v>
      </c>
      <c r="SZ446">
        <v>0</v>
      </c>
      <c r="TA446">
        <v>2.2014770999999999E-2</v>
      </c>
      <c r="TB446">
        <v>1.0973152E-3</v>
      </c>
      <c r="TC446">
        <v>1.1896794E-2</v>
      </c>
      <c r="TD446">
        <v>1.9560620000000001E-2</v>
      </c>
      <c r="TE446">
        <v>0</v>
      </c>
      <c r="TF446">
        <v>1.4336344000000001E-2</v>
      </c>
      <c r="TG446">
        <v>8.2439874999999999E-4</v>
      </c>
      <c r="TH446">
        <v>8.9379418999999995E-3</v>
      </c>
      <c r="TI446">
        <v>1.3381229E-2</v>
      </c>
      <c r="TJ446">
        <v>0</v>
      </c>
      <c r="TK446">
        <v>8.2581444000000004E-2</v>
      </c>
      <c r="TL446">
        <v>7.6872816999999996E-4</v>
      </c>
      <c r="TM446">
        <v>6.3267888999999994E-2</v>
      </c>
      <c r="TN446">
        <v>3.7662690999999998E-2</v>
      </c>
      <c r="TO446">
        <v>0</v>
      </c>
      <c r="TP446">
        <v>8.9930335000000007E-3</v>
      </c>
      <c r="TQ446">
        <v>7.6872816999999996E-4</v>
      </c>
      <c r="TR446">
        <v>6.3267888999999994E-2</v>
      </c>
      <c r="TS446">
        <v>3.7662690999999998E-2</v>
      </c>
      <c r="TT446">
        <v>0</v>
      </c>
      <c r="TU446">
        <v>3.7760802000000003E-2</v>
      </c>
      <c r="TV446">
        <v>7.6872816999999996E-4</v>
      </c>
      <c r="TW446">
        <v>6.3267888999999994E-2</v>
      </c>
      <c r="TX446">
        <v>3.7662690999999998E-2</v>
      </c>
      <c r="TY446">
        <v>0</v>
      </c>
      <c r="TZ446">
        <v>4.1026774E-3</v>
      </c>
      <c r="UA446">
        <v>1.6945787E-2</v>
      </c>
      <c r="UB446">
        <v>0.111069</v>
      </c>
      <c r="UC446">
        <v>1.518245E-2</v>
      </c>
      <c r="UD446">
        <v>0</v>
      </c>
      <c r="UE446">
        <v>5.1120150000000001E-3</v>
      </c>
      <c r="UF446">
        <v>2.9699748000000002E-2</v>
      </c>
      <c r="UG446">
        <v>0.19466385999999999</v>
      </c>
      <c r="UH446">
        <v>1.4287451E-2</v>
      </c>
      <c r="UI446">
        <v>0</v>
      </c>
      <c r="UJ446">
        <v>4.2368544000000001E-2</v>
      </c>
      <c r="UK446">
        <v>9.8682501999999995E-3</v>
      </c>
      <c r="UL446">
        <v>6.8344665999999998E-2</v>
      </c>
      <c r="UM446">
        <v>0.29091360999999999</v>
      </c>
      <c r="UN446">
        <v>0</v>
      </c>
      <c r="UO446">
        <v>1.5423607000000001E-2</v>
      </c>
      <c r="UP446">
        <v>3.0508442000000001E-3</v>
      </c>
      <c r="UQ446">
        <v>0.12035192</v>
      </c>
      <c r="UR446">
        <v>1.3250211E-2</v>
      </c>
      <c r="US446">
        <v>0</v>
      </c>
      <c r="UT446">
        <v>1.9260619999999999E-2</v>
      </c>
      <c r="UU446">
        <v>0</v>
      </c>
      <c r="UV446">
        <v>7.1985356999999996E-3</v>
      </c>
      <c r="UW446">
        <v>0</v>
      </c>
      <c r="UX446">
        <v>0</v>
      </c>
      <c r="UY446">
        <v>1.2096266E-2</v>
      </c>
      <c r="UZ446">
        <v>2.0176867000000001E-3</v>
      </c>
      <c r="VA446">
        <v>7.9824347000000004E-2</v>
      </c>
      <c r="VB446">
        <v>9.0039342000000008E-3</v>
      </c>
      <c r="VC446">
        <v>0</v>
      </c>
      <c r="VD446">
        <v>0</v>
      </c>
      <c r="VE446">
        <v>3.2365133999999997E-2</v>
      </c>
      <c r="VF446">
        <v>1.5902867999999999</v>
      </c>
      <c r="VG446">
        <v>3.3838299000000002E-2</v>
      </c>
      <c r="VH446">
        <v>1.0506647</v>
      </c>
      <c r="VI446">
        <v>1.7807161</v>
      </c>
      <c r="VJ446">
        <v>1.1184474</v>
      </c>
      <c r="VK446">
        <v>3.2514685000000002E-2</v>
      </c>
      <c r="VL446">
        <v>0</v>
      </c>
      <c r="VM446">
        <v>3.4875279000000002E-2</v>
      </c>
      <c r="VN446">
        <v>0</v>
      </c>
      <c r="VO446">
        <v>3.28962E-2</v>
      </c>
      <c r="VP446">
        <v>0</v>
      </c>
      <c r="VQ446">
        <v>0</v>
      </c>
      <c r="VR446">
        <v>6.9750558000000002E-3</v>
      </c>
      <c r="VS446">
        <v>1.5485924999999999E-2</v>
      </c>
      <c r="VT446">
        <v>0</v>
      </c>
      <c r="VU446">
        <v>0</v>
      </c>
      <c r="VV446">
        <v>6.5793240000000001E-3</v>
      </c>
      <c r="VW446">
        <v>1.5485924999999999E-2</v>
      </c>
      <c r="VX446">
        <v>1.7807161</v>
      </c>
      <c r="VY446">
        <v>1.1184474</v>
      </c>
      <c r="VZ446">
        <v>3.2927684999999998E-2</v>
      </c>
      <c r="WA446">
        <v>0</v>
      </c>
      <c r="WB446">
        <v>0</v>
      </c>
      <c r="WC446">
        <v>6.9750558000000002E-3</v>
      </c>
      <c r="WD446">
        <v>2.6022218E-2</v>
      </c>
      <c r="WE446">
        <v>0</v>
      </c>
      <c r="WF446">
        <v>0</v>
      </c>
      <c r="WG446">
        <v>6.5793240000000001E-3</v>
      </c>
      <c r="WH446">
        <v>2.6022218E-2</v>
      </c>
      <c r="WI446">
        <v>0</v>
      </c>
      <c r="WJ446">
        <v>0</v>
      </c>
      <c r="WK446">
        <v>0</v>
      </c>
      <c r="WL446">
        <v>0</v>
      </c>
      <c r="WM446">
        <v>0</v>
      </c>
      <c r="WN446">
        <v>2.6270368999999998E-2</v>
      </c>
      <c r="WO446">
        <v>2.6432567999999999E-3</v>
      </c>
      <c r="WP446">
        <v>5.2865121000000001E-2</v>
      </c>
      <c r="WQ446">
        <v>0</v>
      </c>
      <c r="WR446">
        <v>0</v>
      </c>
      <c r="WS446">
        <v>8.1376651000000001E-3</v>
      </c>
      <c r="WT446">
        <v>8.8326259000000001E-3</v>
      </c>
      <c r="WU446">
        <v>6.1104604999999999E-2</v>
      </c>
      <c r="WV446">
        <v>1.9282893999999998E-2</v>
      </c>
      <c r="WW446">
        <v>0</v>
      </c>
      <c r="WX446">
        <v>1.9441370999999999E-2</v>
      </c>
      <c r="WY446">
        <v>3.8580828999999997E-2</v>
      </c>
      <c r="WZ446">
        <v>0.12541406999999999</v>
      </c>
      <c r="XA446">
        <v>1.8756684E-3</v>
      </c>
      <c r="XB446">
        <v>0</v>
      </c>
      <c r="XC446">
        <v>1.9811997000000001E-2</v>
      </c>
      <c r="XD446">
        <v>9.0993935999999999E-4</v>
      </c>
      <c r="XE446">
        <v>9.7926446000000007E-3</v>
      </c>
      <c r="XF446">
        <v>5.1532701E-2</v>
      </c>
      <c r="XG446">
        <v>1.6990896000000001E-4</v>
      </c>
      <c r="XH446">
        <v>1.1385003000000001E-3</v>
      </c>
      <c r="XI446" s="1">
        <v>5.5015366999999998E-5</v>
      </c>
      <c r="XJ446">
        <v>9.2022754000000003E-4</v>
      </c>
      <c r="XK446">
        <v>7.5882607999999999E-4</v>
      </c>
      <c r="XL446">
        <v>1.5690092E-4</v>
      </c>
      <c r="XM446">
        <v>1.0513721000000001E-3</v>
      </c>
      <c r="XN446" s="1">
        <v>1.0000763E-5</v>
      </c>
      <c r="XO446">
        <v>5.0168195000000002E-4</v>
      </c>
      <c r="XP446">
        <v>4.3114773000000001E-4</v>
      </c>
      <c r="XQ446">
        <v>0</v>
      </c>
      <c r="XR446">
        <v>2.1034232999999999E-2</v>
      </c>
      <c r="XS446">
        <v>4.8355513000000001E-3</v>
      </c>
      <c r="XT446">
        <v>6.4973315000000004E-2</v>
      </c>
      <c r="XU446">
        <v>1.2398474E-2</v>
      </c>
      <c r="XV446">
        <v>3.6348951E-3</v>
      </c>
      <c r="XW446">
        <v>1.5582722</v>
      </c>
      <c r="XX446">
        <v>3.9137895999999998E-2</v>
      </c>
      <c r="XY446">
        <v>6.1080001000000002E-3</v>
      </c>
      <c r="XZ446">
        <v>1.5582722</v>
      </c>
      <c r="YA446">
        <v>3.9137895999999998E-2</v>
      </c>
      <c r="YB446">
        <v>2.1044017999999999E-3</v>
      </c>
      <c r="YC446">
        <v>3.5361918E-3</v>
      </c>
      <c r="YD446">
        <v>1.5582722</v>
      </c>
      <c r="YE446">
        <v>2.1441389000000002E-2</v>
      </c>
      <c r="YF446">
        <v>1.0937509999999999E-2</v>
      </c>
      <c r="YG446">
        <v>9.0104247999999998E-3</v>
      </c>
      <c r="YH446">
        <v>4.5052124000000002E-4</v>
      </c>
      <c r="YI446">
        <v>0.14546194000000001</v>
      </c>
      <c r="YJ446">
        <v>0</v>
      </c>
      <c r="YK446">
        <v>5.7475406999999996E-3</v>
      </c>
      <c r="YL446">
        <v>4.8083989000000001E-3</v>
      </c>
      <c r="YM446">
        <v>2.4041994999999999E-4</v>
      </c>
      <c r="YN446">
        <v>2.7687265999999999E-2</v>
      </c>
      <c r="YO446">
        <v>0</v>
      </c>
      <c r="YP446">
        <v>1.7578822E-3</v>
      </c>
      <c r="YQ446">
        <v>1.4481501000000001E-3</v>
      </c>
      <c r="YR446" s="1">
        <v>7.2407502999999996E-5</v>
      </c>
      <c r="YS446">
        <v>2.3379553000000001E-2</v>
      </c>
      <c r="YT446">
        <v>0</v>
      </c>
      <c r="YU446">
        <v>1.7578822E-3</v>
      </c>
      <c r="YV446">
        <v>1.4204357999999999E-3</v>
      </c>
      <c r="YW446" s="1">
        <v>7.1021792000000003E-5</v>
      </c>
      <c r="YX446">
        <v>5.9723614000000001E-2</v>
      </c>
      <c r="YY446">
        <v>0</v>
      </c>
      <c r="YZ446">
        <v>1.7578822E-3</v>
      </c>
      <c r="ZA446">
        <v>4.5571352000000004E-3</v>
      </c>
      <c r="ZB446" s="1">
        <v>2.2785675999999999E-4</v>
      </c>
      <c r="ZC446">
        <v>1.8615287000000001E-2</v>
      </c>
      <c r="ZD446">
        <v>0</v>
      </c>
      <c r="ZE446">
        <v>1.7578822E-3</v>
      </c>
      <c r="ZF446">
        <v>2.9517368000000002E-3</v>
      </c>
      <c r="ZG446" s="1">
        <v>1.4758311999999999E-4</v>
      </c>
      <c r="ZH446">
        <v>3.8684454E-2</v>
      </c>
      <c r="ZI446">
        <v>0</v>
      </c>
      <c r="ZJ446">
        <v>1.4862215E-2</v>
      </c>
      <c r="ZK446">
        <v>4.6589339000000004E-3</v>
      </c>
      <c r="ZL446">
        <v>2.3294669E-4</v>
      </c>
      <c r="ZM446">
        <v>3.7530510000000003E-2</v>
      </c>
      <c r="ZN446">
        <v>0</v>
      </c>
      <c r="ZO446">
        <v>1.4862215E-2</v>
      </c>
      <c r="ZP446">
        <v>6.6443552999999999E-3</v>
      </c>
      <c r="ZQ446">
        <v>3.3221775999999999E-4</v>
      </c>
      <c r="ZR446">
        <v>3.4121868999999999E-2</v>
      </c>
      <c r="ZS446">
        <v>0</v>
      </c>
      <c r="ZT446">
        <v>1.4862215E-2</v>
      </c>
      <c r="ZU446">
        <v>4.2357931000000003E-3</v>
      </c>
      <c r="ZV446">
        <v>2.1178966000000001E-4</v>
      </c>
      <c r="ZW446">
        <v>5.3524675000000001E-2</v>
      </c>
      <c r="ZX446">
        <v>0</v>
      </c>
      <c r="ZY446">
        <v>46.477705999999998</v>
      </c>
      <c r="ZZ446">
        <v>2.3238853000000002</v>
      </c>
      <c r="AAA446">
        <v>171.41578000000001</v>
      </c>
      <c r="AAB446">
        <v>0</v>
      </c>
      <c r="AAC446">
        <v>54.103276000000001</v>
      </c>
      <c r="AAD446">
        <v>2.7051637999999998</v>
      </c>
      <c r="AAE446">
        <v>246.07314</v>
      </c>
      <c r="AAF446">
        <v>0</v>
      </c>
      <c r="AAG446">
        <v>46.477705999999998</v>
      </c>
      <c r="AAH446">
        <v>2.3238853000000002</v>
      </c>
      <c r="AAI446">
        <v>134.89767000000001</v>
      </c>
      <c r="AAJ446">
        <v>0</v>
      </c>
      <c r="AAK446">
        <v>0</v>
      </c>
      <c r="AAL446">
        <v>0.14883068999999999</v>
      </c>
      <c r="AAM446">
        <v>6.3160858000000004E-4</v>
      </c>
      <c r="AAN446">
        <v>1.2632172000000001E-2</v>
      </c>
      <c r="AAO446">
        <v>1.4219144E-2</v>
      </c>
      <c r="AAP446">
        <v>0</v>
      </c>
      <c r="AAQ446">
        <v>0.22600160999999999</v>
      </c>
      <c r="AAR446">
        <v>1.4026848E-3</v>
      </c>
      <c r="AAS446">
        <v>2.8053674000000001E-2</v>
      </c>
      <c r="AAT446">
        <v>8.9496401000000003E-2</v>
      </c>
      <c r="AAU446">
        <v>6.7093365000000002E-2</v>
      </c>
      <c r="AAV446">
        <v>1.7445045999999999E-2</v>
      </c>
      <c r="AAW446">
        <v>4.6449776E-3</v>
      </c>
      <c r="AAX446">
        <v>0.34495439999999999</v>
      </c>
      <c r="AAY446">
        <v>0.16586048</v>
      </c>
      <c r="AAZ446">
        <v>0.17631363999999999</v>
      </c>
      <c r="ABA446">
        <v>7.2834474999999996E-2</v>
      </c>
      <c r="ABB446">
        <v>5.5960679999999999E-2</v>
      </c>
      <c r="ABC446">
        <v>5.7284625999999998E-2</v>
      </c>
      <c r="ABD446">
        <v>4.3541665E-2</v>
      </c>
      <c r="ABE446">
        <v>2.5158169000000001E-2</v>
      </c>
      <c r="ABF446">
        <v>6.2972953999999998E-2</v>
      </c>
      <c r="ABG446">
        <v>2.6657996E-2</v>
      </c>
      <c r="ABH446">
        <v>3.8483625E-2</v>
      </c>
      <c r="ABI446">
        <v>0.13396765999999999</v>
      </c>
      <c r="ABJ446">
        <v>0.16681704</v>
      </c>
      <c r="ABK446">
        <v>0.21352705</v>
      </c>
      <c r="ABL446">
        <v>0.11357771999999999</v>
      </c>
      <c r="ABM446">
        <v>0.14178387000000001</v>
      </c>
      <c r="ABN446">
        <v>0.23987418999999999</v>
      </c>
      <c r="ABO446">
        <v>0.37505092000000001</v>
      </c>
      <c r="ABP446">
        <v>0.37570943000000001</v>
      </c>
      <c r="ABQ446">
        <v>0.30316010999999998</v>
      </c>
      <c r="ABR446">
        <v>0.30513567000000003</v>
      </c>
      <c r="ABS446">
        <v>183.69927999999999</v>
      </c>
      <c r="ABT446">
        <v>6.4439319999999994E-2</v>
      </c>
      <c r="ABU446">
        <v>6.4439319999999994E-2</v>
      </c>
      <c r="ABV446">
        <v>2.5532717999999999E-2</v>
      </c>
      <c r="ABW446">
        <v>5.5996821000000002E-2</v>
      </c>
      <c r="ABX446">
        <v>3.0071962000000001E-2</v>
      </c>
      <c r="ABY446">
        <v>5.4296539999999997E-2</v>
      </c>
      <c r="ABZ446">
        <v>3.7603900000000003E-2</v>
      </c>
      <c r="ACA446">
        <v>6.0769707999999999E-2</v>
      </c>
      <c r="ACB446">
        <v>6.0587943999999998E-2</v>
      </c>
      <c r="ACC446">
        <v>2.6278033999999999E-2</v>
      </c>
      <c r="ACD446">
        <v>5.2793601000000002E-2</v>
      </c>
      <c r="ACE446">
        <v>3.0456884E-2</v>
      </c>
      <c r="ACF446">
        <v>5.45695E-2</v>
      </c>
      <c r="ACG446">
        <v>3.7479914000000003E-2</v>
      </c>
      <c r="ACH446">
        <v>0.18428074999999999</v>
      </c>
      <c r="ACI446">
        <v>0.11069234</v>
      </c>
      <c r="ACJ446">
        <v>0.13946011</v>
      </c>
      <c r="ACK446">
        <v>0.14729992</v>
      </c>
      <c r="ACL446">
        <v>0.24376307</v>
      </c>
      <c r="ACM446">
        <v>0.41149507000000002</v>
      </c>
      <c r="ACN446">
        <v>0.15207659000000001</v>
      </c>
      <c r="ACO446">
        <v>2.6940504999999999</v>
      </c>
      <c r="ACP446">
        <v>9.8044503000000005E-2</v>
      </c>
      <c r="ACQ446">
        <v>0.10294223</v>
      </c>
      <c r="ACR446">
        <v>2.7071550000000002</v>
      </c>
      <c r="ACS446">
        <v>2.9665534999999998</v>
      </c>
      <c r="ACT446">
        <v>2.9645744000000001</v>
      </c>
      <c r="ACU446">
        <v>2.9545522000000002</v>
      </c>
      <c r="ACV446">
        <v>2.9541564</v>
      </c>
      <c r="ACW446">
        <v>2.9650884</v>
      </c>
      <c r="ACX446">
        <v>2.9646927000000001</v>
      </c>
      <c r="ACY446">
        <v>302.88173999999998</v>
      </c>
      <c r="ACZ446">
        <v>8.1798723000000004E-2</v>
      </c>
      <c r="ADA446">
        <v>220.21738999999999</v>
      </c>
      <c r="ADB446">
        <v>9.735779E-2</v>
      </c>
      <c r="ADC446">
        <v>0.18531194000000001</v>
      </c>
      <c r="ADD446">
        <v>8.2047281999999999E-2</v>
      </c>
      <c r="ADE446">
        <v>3.0424783E-3</v>
      </c>
      <c r="ADF446">
        <v>2.1511033999999998E-3</v>
      </c>
      <c r="ADG446">
        <v>0.10324157</v>
      </c>
      <c r="ADH446">
        <v>1.6010450000000001</v>
      </c>
      <c r="ADI446">
        <v>1.6035181000000001</v>
      </c>
      <c r="ADJ446">
        <v>1.5818179999999999</v>
      </c>
      <c r="ADK446">
        <v>1.5832497999999999</v>
      </c>
    </row>
    <row r="447" spans="2:791">
      <c r="B447" t="s">
        <v>498</v>
      </c>
      <c r="C447" t="s">
        <v>51</v>
      </c>
      <c r="D447">
        <v>1.0206485000000001</v>
      </c>
      <c r="E447">
        <v>1.0394627999999999</v>
      </c>
      <c r="F447">
        <v>4.4085977999999999</v>
      </c>
      <c r="G447">
        <v>4.3626474999999996</v>
      </c>
      <c r="H447">
        <v>0</v>
      </c>
      <c r="I447">
        <v>0.35893428999999999</v>
      </c>
      <c r="J447">
        <v>3.4766492000000003E-2</v>
      </c>
      <c r="K447">
        <v>0.62694773000000004</v>
      </c>
      <c r="L447">
        <v>0</v>
      </c>
      <c r="M447">
        <v>0.35893428999999999</v>
      </c>
      <c r="N447">
        <v>3.4766492000000003E-2</v>
      </c>
      <c r="O447">
        <v>0.64576197999999996</v>
      </c>
      <c r="P447">
        <v>0</v>
      </c>
      <c r="Q447">
        <v>1.4553552999999999</v>
      </c>
      <c r="R447">
        <v>0.12228471</v>
      </c>
      <c r="S447">
        <v>2.8309578000000002</v>
      </c>
      <c r="T447">
        <v>0</v>
      </c>
      <c r="U447">
        <v>1.4129696</v>
      </c>
      <c r="V447">
        <v>0.11872012999999999</v>
      </c>
      <c r="W447">
        <v>2.8309578000000002</v>
      </c>
      <c r="X447">
        <v>0</v>
      </c>
      <c r="Y447">
        <v>5.2147560000000004</v>
      </c>
      <c r="Z447">
        <v>19.089230000000001</v>
      </c>
      <c r="AA447">
        <v>16.687277999999999</v>
      </c>
      <c r="AB447">
        <v>50.825513999999998</v>
      </c>
      <c r="AC447">
        <v>0</v>
      </c>
      <c r="AD447">
        <v>0.59386554999999996</v>
      </c>
      <c r="AE447">
        <v>0.46294636</v>
      </c>
      <c r="AF447">
        <v>0.54228379999999998</v>
      </c>
      <c r="AG447">
        <v>2.5919856999999999</v>
      </c>
      <c r="AH447">
        <v>0</v>
      </c>
      <c r="AI447">
        <v>0.58749525000000002</v>
      </c>
      <c r="AJ447">
        <v>0.46294636</v>
      </c>
      <c r="AK447">
        <v>0.54228379999999998</v>
      </c>
      <c r="AL447">
        <v>2.5919856999999999</v>
      </c>
      <c r="AM447">
        <v>0</v>
      </c>
      <c r="AN447">
        <v>0.58790319999999996</v>
      </c>
      <c r="AO447">
        <v>0.46294636</v>
      </c>
      <c r="AP447">
        <v>0.54228379999999998</v>
      </c>
      <c r="AQ447">
        <v>2.5919856999999999</v>
      </c>
      <c r="AR447">
        <v>0</v>
      </c>
      <c r="AS447">
        <v>0.57499001000000005</v>
      </c>
      <c r="AT447">
        <v>0.46294636</v>
      </c>
      <c r="AU447">
        <v>0.54228379999999998</v>
      </c>
      <c r="AV447">
        <v>2.5919856999999999</v>
      </c>
      <c r="AW447">
        <v>0</v>
      </c>
      <c r="AX447">
        <v>0.58633338000000002</v>
      </c>
      <c r="AY447">
        <v>0.46294543999999999</v>
      </c>
      <c r="AZ447">
        <v>0.54228270999999995</v>
      </c>
      <c r="BA447">
        <v>2.5919805999999999</v>
      </c>
      <c r="BB447">
        <v>0</v>
      </c>
      <c r="BC447">
        <v>1.7443006000000001</v>
      </c>
      <c r="BD447">
        <v>2.3081936999999999</v>
      </c>
      <c r="BE447">
        <v>2.4031758999999999</v>
      </c>
      <c r="BF447">
        <v>12.75367</v>
      </c>
      <c r="BG447">
        <v>0</v>
      </c>
      <c r="BH447">
        <v>1.7190391</v>
      </c>
      <c r="BI447">
        <v>2.3081936999999999</v>
      </c>
      <c r="BJ447">
        <v>2.4031758999999999</v>
      </c>
      <c r="BK447">
        <v>12.75367</v>
      </c>
      <c r="BL447">
        <v>0</v>
      </c>
      <c r="BM447">
        <v>1.7149596</v>
      </c>
      <c r="BN447">
        <v>2.3081936999999999</v>
      </c>
      <c r="BO447">
        <v>2.4031758999999999</v>
      </c>
      <c r="BP447">
        <v>12.75367</v>
      </c>
      <c r="BQ447">
        <v>0</v>
      </c>
      <c r="BR447">
        <v>1.7196667000000001</v>
      </c>
      <c r="BS447">
        <v>2.3081936999999999</v>
      </c>
      <c r="BT447">
        <v>2.4031758999999999</v>
      </c>
      <c r="BU447">
        <v>12.75367</v>
      </c>
      <c r="BV447">
        <v>0</v>
      </c>
      <c r="BW447">
        <v>1.7212658999999999</v>
      </c>
      <c r="BX447">
        <v>2.3081938000000002</v>
      </c>
      <c r="BY447">
        <v>2.4031758999999999</v>
      </c>
      <c r="BZ447">
        <v>12.75367</v>
      </c>
      <c r="CA447">
        <v>0</v>
      </c>
      <c r="CB447">
        <v>0.36739047000000002</v>
      </c>
      <c r="CC447">
        <v>0.29717107999999998</v>
      </c>
      <c r="CD447">
        <v>0.36251845999999999</v>
      </c>
      <c r="CE447">
        <v>1.5632283</v>
      </c>
      <c r="CF447">
        <v>0</v>
      </c>
      <c r="CG447">
        <v>0.35549714999999998</v>
      </c>
      <c r="CH447">
        <v>0.29717107999999998</v>
      </c>
      <c r="CI447">
        <v>0.36251845999999999</v>
      </c>
      <c r="CJ447">
        <v>1.5632283</v>
      </c>
      <c r="CK447">
        <v>0</v>
      </c>
      <c r="CL447">
        <v>0.35512058000000002</v>
      </c>
      <c r="CM447">
        <v>0.29717107999999998</v>
      </c>
      <c r="CN447">
        <v>0.36251845999999999</v>
      </c>
      <c r="CO447">
        <v>1.5632283</v>
      </c>
      <c r="CP447">
        <v>0</v>
      </c>
      <c r="CQ447">
        <v>0.35703480999999998</v>
      </c>
      <c r="CR447">
        <v>0.29717107999999998</v>
      </c>
      <c r="CS447">
        <v>0.36251845999999999</v>
      </c>
      <c r="CT447">
        <v>1.5632283</v>
      </c>
      <c r="CU447">
        <v>0</v>
      </c>
      <c r="CV447">
        <v>0.35621227999999999</v>
      </c>
      <c r="CW447">
        <v>0.29717257000000002</v>
      </c>
      <c r="CX447">
        <v>0.36252027999999997</v>
      </c>
      <c r="CY447">
        <v>1.5632360999999999</v>
      </c>
      <c r="CZ447">
        <v>0</v>
      </c>
      <c r="DA447">
        <v>0.28702429000000002</v>
      </c>
      <c r="DB447">
        <v>0.27060267999999998</v>
      </c>
      <c r="DC447">
        <v>0.33009633999999999</v>
      </c>
      <c r="DD447">
        <v>1.3164027</v>
      </c>
      <c r="DE447">
        <v>0</v>
      </c>
      <c r="DF447">
        <v>0.27759436999999998</v>
      </c>
      <c r="DG447">
        <v>0.27060267999999998</v>
      </c>
      <c r="DH447">
        <v>0.33009633999999999</v>
      </c>
      <c r="DI447">
        <v>1.3164027</v>
      </c>
      <c r="DJ447">
        <v>0</v>
      </c>
      <c r="DK447">
        <v>0.27644897000000002</v>
      </c>
      <c r="DL447">
        <v>0.27060267999999998</v>
      </c>
      <c r="DM447">
        <v>0.33009633999999999</v>
      </c>
      <c r="DN447">
        <v>1.3164027</v>
      </c>
      <c r="DO447">
        <v>0</v>
      </c>
      <c r="DP447">
        <v>0.28076382999999999</v>
      </c>
      <c r="DQ447">
        <v>0.27060267999999998</v>
      </c>
      <c r="DR447">
        <v>0.33009633999999999</v>
      </c>
      <c r="DS447">
        <v>1.3164027</v>
      </c>
      <c r="DT447">
        <v>0</v>
      </c>
      <c r="DU447">
        <v>0.27750023000000001</v>
      </c>
      <c r="DV447">
        <v>0.25232526</v>
      </c>
      <c r="DW447">
        <v>0.30779267999999999</v>
      </c>
      <c r="DX447">
        <v>1.1552032999999999</v>
      </c>
      <c r="DY447">
        <v>0</v>
      </c>
      <c r="DZ447">
        <v>0.27240085000000003</v>
      </c>
      <c r="EA447">
        <v>0.18650047</v>
      </c>
      <c r="EB447">
        <v>0.22751157999999999</v>
      </c>
      <c r="EC447">
        <v>1.1552032999999999</v>
      </c>
      <c r="ED447">
        <v>0</v>
      </c>
      <c r="EE447">
        <v>0.27409540999999998</v>
      </c>
      <c r="EF447">
        <v>0.18650047</v>
      </c>
      <c r="EG447">
        <v>0.22751157999999999</v>
      </c>
      <c r="EH447">
        <v>1.1552032999999999</v>
      </c>
      <c r="EI447">
        <v>0</v>
      </c>
      <c r="EJ447">
        <v>0.28236424999999998</v>
      </c>
      <c r="EK447">
        <v>0.18650047</v>
      </c>
      <c r="EL447">
        <v>0.22751157999999999</v>
      </c>
      <c r="EM447">
        <v>1.1552032999999999</v>
      </c>
      <c r="EN447">
        <v>0</v>
      </c>
      <c r="EO447">
        <v>0.75431546999999999</v>
      </c>
      <c r="EP447">
        <v>0.69123036000000004</v>
      </c>
      <c r="EQ447">
        <v>0.71967448000000001</v>
      </c>
      <c r="ER447">
        <v>4.1838837</v>
      </c>
      <c r="ES447">
        <v>0</v>
      </c>
      <c r="ET447">
        <v>0.74265751000000002</v>
      </c>
      <c r="EU447">
        <v>0.69123036000000004</v>
      </c>
      <c r="EV447">
        <v>0.71967448000000001</v>
      </c>
      <c r="EW447">
        <v>4.1838837</v>
      </c>
      <c r="EX447">
        <v>0</v>
      </c>
      <c r="EY447">
        <v>0.74218680000000004</v>
      </c>
      <c r="EZ447">
        <v>0.69123036000000004</v>
      </c>
      <c r="FA447">
        <v>0.71967448000000001</v>
      </c>
      <c r="FB447">
        <v>4.1838837</v>
      </c>
      <c r="FC447">
        <v>0</v>
      </c>
      <c r="FD447">
        <v>0.74071191000000003</v>
      </c>
      <c r="FE447">
        <v>0.69123036000000004</v>
      </c>
      <c r="FF447">
        <v>0.71967448000000001</v>
      </c>
      <c r="FG447">
        <v>4.1838837</v>
      </c>
      <c r="FH447">
        <v>0</v>
      </c>
      <c r="FI447">
        <v>0.74461003999999997</v>
      </c>
      <c r="FJ447">
        <v>0.69123520999999999</v>
      </c>
      <c r="FK447">
        <v>0.71967952000000002</v>
      </c>
      <c r="FL447">
        <v>4.1839130000000004</v>
      </c>
      <c r="FM447">
        <v>0</v>
      </c>
      <c r="FN447">
        <v>0.44759719999999997</v>
      </c>
      <c r="FO447">
        <v>0.36940324000000002</v>
      </c>
      <c r="FP447">
        <v>0.43824846000000001</v>
      </c>
      <c r="FQ447">
        <v>2.013525</v>
      </c>
      <c r="FR447">
        <v>0</v>
      </c>
      <c r="FS447">
        <v>4.8256696999999997</v>
      </c>
      <c r="FT447">
        <v>0.46005295000000002</v>
      </c>
      <c r="FU447">
        <v>0.53872850999999999</v>
      </c>
      <c r="FV447">
        <v>3.0885923000000002</v>
      </c>
      <c r="FW447">
        <v>0</v>
      </c>
      <c r="FX447">
        <v>0.16987775999999999</v>
      </c>
      <c r="FY447">
        <v>0.62187548000000004</v>
      </c>
      <c r="FZ447">
        <v>0.54361369000000004</v>
      </c>
      <c r="GA447">
        <v>1.6663671</v>
      </c>
      <c r="GB447">
        <v>0</v>
      </c>
      <c r="GC447">
        <v>0.81188895999999999</v>
      </c>
      <c r="GD447">
        <v>0.17409181000000001</v>
      </c>
      <c r="GE447">
        <v>3.3834365000000002</v>
      </c>
      <c r="GF447">
        <v>11.069048</v>
      </c>
      <c r="GG447">
        <v>0</v>
      </c>
      <c r="GH447">
        <v>0.84581963000000004</v>
      </c>
      <c r="GI447">
        <v>0.17409181000000001</v>
      </c>
      <c r="GJ447">
        <v>3.3834365000000002</v>
      </c>
      <c r="GK447">
        <v>11.069048</v>
      </c>
      <c r="GL447">
        <v>0</v>
      </c>
      <c r="GM447">
        <v>0.81707110000000005</v>
      </c>
      <c r="GN447">
        <v>0.17409181000000001</v>
      </c>
      <c r="GO447">
        <v>3.3834365000000002</v>
      </c>
      <c r="GP447">
        <v>11.069048</v>
      </c>
      <c r="GQ447">
        <v>0</v>
      </c>
      <c r="GR447">
        <v>0.80804348000000004</v>
      </c>
      <c r="GS447">
        <v>0.17409181000000001</v>
      </c>
      <c r="GT447">
        <v>3.3834365000000002</v>
      </c>
      <c r="GU447">
        <v>11.069048</v>
      </c>
      <c r="GV447">
        <v>0</v>
      </c>
      <c r="GW447">
        <v>0.82002624000000002</v>
      </c>
      <c r="GX447">
        <v>0.17409181000000001</v>
      </c>
      <c r="GY447">
        <v>3.3834365000000002</v>
      </c>
      <c r="GZ447">
        <v>11.069048</v>
      </c>
      <c r="HA447">
        <v>0</v>
      </c>
      <c r="HB447">
        <v>0.84806110999999995</v>
      </c>
      <c r="HC447">
        <v>0.17409181000000001</v>
      </c>
      <c r="HD447">
        <v>3.3834365000000002</v>
      </c>
      <c r="HE447">
        <v>11.069048</v>
      </c>
      <c r="HF447">
        <v>0</v>
      </c>
      <c r="HG447">
        <v>0.74873677999999999</v>
      </c>
      <c r="HH447">
        <v>0.14243697</v>
      </c>
      <c r="HI447">
        <v>2.7682663000000001</v>
      </c>
      <c r="HJ447">
        <v>11.059048000000001</v>
      </c>
      <c r="HK447">
        <v>0</v>
      </c>
      <c r="HL447">
        <v>0.65693889999999999</v>
      </c>
      <c r="HM447">
        <v>0.14243697</v>
      </c>
      <c r="HN447">
        <v>2.7682663000000001</v>
      </c>
      <c r="HO447">
        <v>11.059048000000001</v>
      </c>
      <c r="HP447">
        <v>0</v>
      </c>
      <c r="HQ447">
        <v>0.76492068999999996</v>
      </c>
      <c r="HR447">
        <v>0.14243697</v>
      </c>
      <c r="HS447">
        <v>2.7682663000000001</v>
      </c>
      <c r="HT447">
        <v>11.059048000000001</v>
      </c>
      <c r="HU447">
        <v>0</v>
      </c>
      <c r="HV447">
        <v>0.75624265999999996</v>
      </c>
      <c r="HW447">
        <v>0.14243697</v>
      </c>
      <c r="HX447">
        <v>2.7682663000000001</v>
      </c>
      <c r="HY447">
        <v>11.059048000000001</v>
      </c>
      <c r="HZ447">
        <v>0</v>
      </c>
      <c r="IA447">
        <v>0.75069569000000003</v>
      </c>
      <c r="IB447">
        <v>0.14243711000000001</v>
      </c>
      <c r="IC447">
        <v>2.7682690000000001</v>
      </c>
      <c r="ID447">
        <v>11.059059</v>
      </c>
      <c r="IE447">
        <v>0</v>
      </c>
      <c r="IF447">
        <v>0.79469741999999999</v>
      </c>
      <c r="IG447">
        <v>0.14243697</v>
      </c>
      <c r="IH447">
        <v>2.7682663000000001</v>
      </c>
      <c r="II447">
        <v>11.059048000000001</v>
      </c>
      <c r="IJ447">
        <v>0</v>
      </c>
      <c r="IK447">
        <v>0.79472109000000002</v>
      </c>
      <c r="IL447">
        <v>0.16253959000000001</v>
      </c>
      <c r="IM447">
        <v>3.1589344000000001</v>
      </c>
      <c r="IN447">
        <v>11.065322</v>
      </c>
      <c r="IO447">
        <v>0</v>
      </c>
      <c r="IP447">
        <v>5.0959911</v>
      </c>
      <c r="IQ447">
        <v>0.55494871000000001</v>
      </c>
      <c r="IR447">
        <v>0.75081355000000005</v>
      </c>
      <c r="IS447">
        <v>6.3554919999999999</v>
      </c>
      <c r="IT447">
        <v>0</v>
      </c>
      <c r="IU447">
        <v>0.77408681999999995</v>
      </c>
      <c r="IV447">
        <v>0.91674911000000003</v>
      </c>
      <c r="IW447">
        <v>5.3101596000000004</v>
      </c>
      <c r="IX447">
        <v>11.45491</v>
      </c>
      <c r="IY447">
        <v>1.749998E-3</v>
      </c>
      <c r="IZ447">
        <v>0.78829384999999996</v>
      </c>
      <c r="JA447">
        <v>0.41114004999999998</v>
      </c>
      <c r="JB447">
        <v>1.7419271000000001</v>
      </c>
      <c r="JC447">
        <v>7.673889</v>
      </c>
      <c r="JD447">
        <v>0</v>
      </c>
      <c r="JE447">
        <v>1.0672432999999999</v>
      </c>
      <c r="JF447">
        <v>0.86591678999999999</v>
      </c>
      <c r="JG447">
        <v>5.1477427000000002</v>
      </c>
      <c r="JH447">
        <v>11.430726</v>
      </c>
      <c r="JI447">
        <v>0</v>
      </c>
      <c r="JJ447">
        <v>0.72287193000000005</v>
      </c>
      <c r="JK447">
        <v>0.84408327999999999</v>
      </c>
      <c r="JL447">
        <v>4.8896373000000004</v>
      </c>
      <c r="JM447">
        <v>11.420325999999999</v>
      </c>
      <c r="JN447">
        <v>0</v>
      </c>
      <c r="JO447">
        <v>0.72715540999999995</v>
      </c>
      <c r="JP447">
        <v>0.84408327999999999</v>
      </c>
      <c r="JQ447">
        <v>4.8896373000000004</v>
      </c>
      <c r="JR447">
        <v>11.420325999999999</v>
      </c>
      <c r="JS447">
        <v>0</v>
      </c>
      <c r="JT447">
        <v>0.67314909000000001</v>
      </c>
      <c r="JU447">
        <v>0.84408327999999999</v>
      </c>
      <c r="JV447">
        <v>4.8896373000000004</v>
      </c>
      <c r="JW447">
        <v>11.420325999999999</v>
      </c>
      <c r="JX447">
        <v>0</v>
      </c>
      <c r="JY447">
        <v>0.63830072999999998</v>
      </c>
      <c r="JZ447">
        <v>0.84408327999999999</v>
      </c>
      <c r="KA447">
        <v>4.8896373000000004</v>
      </c>
      <c r="KB447">
        <v>11.420325999999999</v>
      </c>
      <c r="KC447">
        <v>0</v>
      </c>
      <c r="KD447">
        <v>1.3440658000000001</v>
      </c>
      <c r="KE447">
        <v>0.84408327999999999</v>
      </c>
      <c r="KF447">
        <v>5.1095002000000003</v>
      </c>
      <c r="KG447">
        <v>11.420325999999999</v>
      </c>
      <c r="KH447">
        <v>0</v>
      </c>
      <c r="KI447">
        <v>1.2576763</v>
      </c>
      <c r="KJ447">
        <v>0.84408327999999999</v>
      </c>
      <c r="KK447">
        <v>5.1095002000000003</v>
      </c>
      <c r="KL447">
        <v>11.420325999999999</v>
      </c>
      <c r="KM447">
        <v>0</v>
      </c>
      <c r="KN447">
        <v>1.1333872</v>
      </c>
      <c r="KO447">
        <v>0.84408327999999999</v>
      </c>
      <c r="KP447">
        <v>5.1095002000000003</v>
      </c>
      <c r="KQ447">
        <v>11.420325999999999</v>
      </c>
      <c r="KR447">
        <v>0</v>
      </c>
      <c r="KS447">
        <v>1.0690834</v>
      </c>
      <c r="KT447">
        <v>0.84408327999999999</v>
      </c>
      <c r="KU447">
        <v>5.1095002000000003</v>
      </c>
      <c r="KV447">
        <v>11.420325999999999</v>
      </c>
      <c r="KW447">
        <v>1.749998E-3</v>
      </c>
      <c r="KX447">
        <v>7.9632376000000002</v>
      </c>
      <c r="KY447">
        <v>0.41114004999999998</v>
      </c>
      <c r="KZ447">
        <v>1.7419271000000001</v>
      </c>
      <c r="LA447">
        <v>7.673889</v>
      </c>
      <c r="LB447">
        <v>1.749998E-3</v>
      </c>
      <c r="LC447">
        <v>1.8693601</v>
      </c>
      <c r="LD447">
        <v>0.41114004999999998</v>
      </c>
      <c r="LE447">
        <v>1.7419271000000001</v>
      </c>
      <c r="LF447">
        <v>7.673889</v>
      </c>
      <c r="LG447">
        <v>1.7498033E-3</v>
      </c>
      <c r="LH447">
        <v>0.93998429999999999</v>
      </c>
      <c r="LI447">
        <v>0.41114004999999998</v>
      </c>
      <c r="LJ447">
        <v>1.7419271000000001</v>
      </c>
      <c r="LK447">
        <v>7.1670204000000002</v>
      </c>
      <c r="LL447">
        <v>0</v>
      </c>
      <c r="LM447">
        <v>1.2565554000000001</v>
      </c>
      <c r="LN447">
        <v>0.83309699000000004</v>
      </c>
      <c r="LO447">
        <v>5.0428926000000001</v>
      </c>
      <c r="LP447">
        <v>11.415153</v>
      </c>
      <c r="LQ447">
        <v>0</v>
      </c>
      <c r="LR447">
        <v>0.15300488000000001</v>
      </c>
      <c r="LS447">
        <v>0.73302814000000005</v>
      </c>
      <c r="LT447">
        <v>0.13482848</v>
      </c>
      <c r="LU447">
        <v>0.50367362000000004</v>
      </c>
      <c r="LV447">
        <v>0</v>
      </c>
      <c r="LW447">
        <v>0.20311035</v>
      </c>
      <c r="LX447">
        <v>0.77111682999999998</v>
      </c>
      <c r="LY447">
        <v>0.14196882999999999</v>
      </c>
      <c r="LZ447">
        <v>0.69327695</v>
      </c>
      <c r="MA447">
        <v>0</v>
      </c>
      <c r="MB447">
        <v>0.54635931000000004</v>
      </c>
      <c r="MC447">
        <v>1.3726673</v>
      </c>
      <c r="MD447">
        <v>0.25285702999999998</v>
      </c>
      <c r="ME447">
        <v>1.3880091999999999</v>
      </c>
      <c r="MF447">
        <v>91.816776000000004</v>
      </c>
      <c r="MG447">
        <v>4.1910813999999998</v>
      </c>
      <c r="MH447">
        <v>4.1847111000000004</v>
      </c>
      <c r="MI447">
        <v>4.1851190999999996</v>
      </c>
      <c r="MJ447">
        <v>4.1722058999999998</v>
      </c>
      <c r="MK447">
        <v>4.1835421000000004</v>
      </c>
      <c r="ML447">
        <v>19.209340000000001</v>
      </c>
      <c r="MM447">
        <v>19.184079000000001</v>
      </c>
      <c r="MN447">
        <v>19.179998999999999</v>
      </c>
      <c r="MO447">
        <v>19.184705999999998</v>
      </c>
      <c r="MP447">
        <v>19.186305999999998</v>
      </c>
      <c r="MQ447">
        <v>2.5903082999999998</v>
      </c>
      <c r="MR447">
        <v>2.5784150000000001</v>
      </c>
      <c r="MS447">
        <v>2.5780384000000001</v>
      </c>
      <c r="MT447">
        <v>2.5799527000000002</v>
      </c>
      <c r="MU447">
        <v>2.5791412</v>
      </c>
      <c r="MV447">
        <v>2.204126</v>
      </c>
      <c r="MW447">
        <v>2.1946960999999998</v>
      </c>
      <c r="MX447">
        <v>2.1935506999999999</v>
      </c>
      <c r="MY447">
        <v>2.1978654999999998</v>
      </c>
      <c r="MZ447">
        <v>1.9928215</v>
      </c>
      <c r="NA447">
        <v>1.8416162</v>
      </c>
      <c r="NB447">
        <v>1.8433108</v>
      </c>
      <c r="NC447">
        <v>1.8515796</v>
      </c>
      <c r="ND447">
        <v>6.3491039999999996</v>
      </c>
      <c r="NE447">
        <v>6.3374461000000002</v>
      </c>
      <c r="NF447">
        <v>6.3369754</v>
      </c>
      <c r="NG447">
        <v>6.3355005000000002</v>
      </c>
      <c r="NH447">
        <v>6.3394377000000004</v>
      </c>
      <c r="NI447">
        <v>3.2687738999999998</v>
      </c>
      <c r="NJ447">
        <v>8.9130435000000006</v>
      </c>
      <c r="NK447">
        <v>3.0017339999999999</v>
      </c>
      <c r="NL447">
        <v>15.438465000000001</v>
      </c>
      <c r="NM447">
        <v>15.472396</v>
      </c>
      <c r="NN447">
        <v>15.443647</v>
      </c>
      <c r="NO447">
        <v>15.434620000000001</v>
      </c>
      <c r="NP447">
        <v>15.446602</v>
      </c>
      <c r="NQ447">
        <v>15.474637</v>
      </c>
      <c r="NR447">
        <v>14.718488000000001</v>
      </c>
      <c r="NS447">
        <v>14.62669</v>
      </c>
      <c r="NT447">
        <v>14.734672</v>
      </c>
      <c r="NU447">
        <v>14.725994</v>
      </c>
      <c r="NV447">
        <v>14.720461</v>
      </c>
      <c r="NW447">
        <v>14.764449000000001</v>
      </c>
      <c r="NX447">
        <v>15.181518000000001</v>
      </c>
      <c r="NY447">
        <v>12.757244999999999</v>
      </c>
      <c r="NZ447">
        <v>18.455905999999999</v>
      </c>
      <c r="OA447">
        <v>10.617000000000001</v>
      </c>
      <c r="OB447">
        <v>18.511628999999999</v>
      </c>
      <c r="OC447">
        <v>17.876919000000001</v>
      </c>
      <c r="OD447">
        <v>17.881201999999998</v>
      </c>
      <c r="OE447">
        <v>17.827196000000001</v>
      </c>
      <c r="OF447">
        <v>17.792346999999999</v>
      </c>
      <c r="OG447">
        <v>18.717974999999999</v>
      </c>
      <c r="OH447">
        <v>18.631585999999999</v>
      </c>
      <c r="OI447">
        <v>18.507296</v>
      </c>
      <c r="OJ447">
        <v>18.442993000000001</v>
      </c>
      <c r="OK447">
        <v>17.791944000000001</v>
      </c>
      <c r="OL447">
        <v>11.698066000000001</v>
      </c>
      <c r="OM447">
        <v>10.261822</v>
      </c>
      <c r="ON447">
        <v>18.547698</v>
      </c>
      <c r="OO447">
        <v>1.5245351</v>
      </c>
      <c r="OP447">
        <v>1.8094729000000001</v>
      </c>
      <c r="OQ447">
        <v>3.5598928999999999</v>
      </c>
      <c r="OU447" t="s">
        <v>498</v>
      </c>
      <c r="OV447" t="s">
        <v>51</v>
      </c>
      <c r="OW447">
        <v>0</v>
      </c>
      <c r="OX447">
        <v>3.7222452000000001</v>
      </c>
      <c r="OY447">
        <v>0.83704336000000001</v>
      </c>
      <c r="OZ447">
        <v>8.4026118000000007</v>
      </c>
      <c r="PA447">
        <v>27.223768</v>
      </c>
      <c r="PB447">
        <v>0.89155677</v>
      </c>
      <c r="PC447">
        <v>0.5543148</v>
      </c>
      <c r="PD447">
        <v>4.1480606</v>
      </c>
      <c r="PE447">
        <v>0.25265063999999998</v>
      </c>
      <c r="PF447">
        <v>0.17705562</v>
      </c>
      <c r="PG447">
        <v>0.46575443999999999</v>
      </c>
      <c r="PH447">
        <v>479.15402999999998</v>
      </c>
      <c r="PI447">
        <v>294.41415999999998</v>
      </c>
      <c r="PJ447">
        <v>3.7103666</v>
      </c>
      <c r="PK447">
        <v>114.18522</v>
      </c>
      <c r="PL447">
        <v>4.4468478999999999</v>
      </c>
      <c r="PM447">
        <v>5.4385102999999999</v>
      </c>
      <c r="PN447">
        <v>2489.2523999999999</v>
      </c>
      <c r="PO447">
        <v>0</v>
      </c>
      <c r="PP447">
        <v>0.12373530000000001</v>
      </c>
      <c r="PQ447">
        <v>3.7564917000000001E-3</v>
      </c>
      <c r="PR447">
        <v>1.5623300999999999E-2</v>
      </c>
      <c r="PS447">
        <v>1.4754387</v>
      </c>
      <c r="PT447">
        <v>6.093022E-2</v>
      </c>
      <c r="PU447" s="1">
        <v>9.1567081999999997E-5</v>
      </c>
      <c r="PV447">
        <v>3.6148889E-3</v>
      </c>
      <c r="PW447">
        <v>0.24314393000000001</v>
      </c>
      <c r="PX447">
        <v>1.3508717E-3</v>
      </c>
      <c r="PY447">
        <v>0</v>
      </c>
      <c r="PZ447">
        <v>1.5873979</v>
      </c>
      <c r="QA447">
        <v>7.2613771999999993E-2</v>
      </c>
      <c r="QB447">
        <v>0.11104043</v>
      </c>
      <c r="QC447">
        <v>1.2478026</v>
      </c>
      <c r="QD447">
        <v>0</v>
      </c>
      <c r="QE447">
        <v>6.8397912000000005E-2</v>
      </c>
      <c r="QF447">
        <v>0.1032352</v>
      </c>
      <c r="QG447">
        <v>0.12330657</v>
      </c>
      <c r="QH447">
        <v>1.2867230999999999</v>
      </c>
      <c r="QI447">
        <v>0</v>
      </c>
      <c r="QJ447">
        <v>4.4479208999999997</v>
      </c>
      <c r="QK447">
        <v>8.0512911000000006E-2</v>
      </c>
      <c r="QL447">
        <v>9.6167346000000001E-2</v>
      </c>
      <c r="QM447">
        <v>1.0035034</v>
      </c>
      <c r="QN447">
        <v>0</v>
      </c>
      <c r="QO447">
        <v>27.486892000000001</v>
      </c>
      <c r="QP447">
        <v>6.7983822999999999E-2</v>
      </c>
      <c r="QQ447">
        <v>8.1199912999999999E-2</v>
      </c>
      <c r="QR447">
        <v>0.84734034999999996</v>
      </c>
      <c r="QS447">
        <v>0</v>
      </c>
      <c r="QT447">
        <v>2.7131835</v>
      </c>
      <c r="QU447">
        <v>6.1754796000000001E-2</v>
      </c>
      <c r="QV447">
        <v>7.3761891999999996E-2</v>
      </c>
      <c r="QW447">
        <v>0.96876812000000001</v>
      </c>
      <c r="QX447">
        <v>6.4129847000000004E-2</v>
      </c>
      <c r="QY447">
        <v>0.49440432000000001</v>
      </c>
      <c r="QZ447">
        <v>2.5980408E-2</v>
      </c>
      <c r="RA447">
        <v>7.0970766000000001E-3</v>
      </c>
      <c r="RB447">
        <v>2.0049104999999998</v>
      </c>
      <c r="RC447">
        <v>2.7957558E-2</v>
      </c>
      <c r="RD447">
        <v>0.56174714000000003</v>
      </c>
      <c r="RE447">
        <v>0.28243505000000002</v>
      </c>
      <c r="RF447">
        <v>0</v>
      </c>
      <c r="RG447">
        <v>2.1291230000000001E-2</v>
      </c>
      <c r="RH447">
        <v>0</v>
      </c>
      <c r="RI447">
        <v>0</v>
      </c>
      <c r="RJ447">
        <v>6.0147313999999996</v>
      </c>
      <c r="RK447">
        <v>0.22213704000000001</v>
      </c>
      <c r="RL447">
        <v>5.7892793999999997E-2</v>
      </c>
      <c r="RM447">
        <v>0.88154821999999999</v>
      </c>
      <c r="RN447">
        <v>0</v>
      </c>
      <c r="RO447">
        <v>0.16026588999999999</v>
      </c>
      <c r="RP447">
        <v>7.7338457999999999E-2</v>
      </c>
      <c r="RQ447">
        <v>0.16620536999999999</v>
      </c>
      <c r="RR447">
        <v>1.0780779</v>
      </c>
      <c r="RS447">
        <v>0</v>
      </c>
      <c r="RT447">
        <v>0</v>
      </c>
      <c r="RU447">
        <v>1.7037898999999999E-2</v>
      </c>
      <c r="RV447">
        <v>0</v>
      </c>
      <c r="RW447">
        <v>1.6814507000000001</v>
      </c>
      <c r="RX447">
        <v>0</v>
      </c>
      <c r="RY447">
        <v>30.231895999999999</v>
      </c>
      <c r="RZ447">
        <v>0</v>
      </c>
      <c r="SA447">
        <v>1.3487137</v>
      </c>
      <c r="SB447">
        <v>0</v>
      </c>
      <c r="SC447">
        <v>4.6410144000000004</v>
      </c>
      <c r="SD447">
        <v>1.0485746</v>
      </c>
      <c r="SE447">
        <v>7.7338457999999999E-2</v>
      </c>
      <c r="SF447">
        <v>1.0780779</v>
      </c>
      <c r="SG447">
        <v>0</v>
      </c>
      <c r="SH447">
        <v>0.16620536999999999</v>
      </c>
      <c r="SI447">
        <v>0</v>
      </c>
      <c r="SJ447">
        <v>1.0445583000000001</v>
      </c>
      <c r="SK447">
        <v>0</v>
      </c>
      <c r="SL447">
        <v>3.5550780999999997E-2</v>
      </c>
      <c r="SM447">
        <v>1.0243138000000001E-2</v>
      </c>
      <c r="SN447">
        <v>2.7906093999999999E-2</v>
      </c>
      <c r="SO447">
        <v>0.98587329000000001</v>
      </c>
      <c r="SP447">
        <v>0</v>
      </c>
      <c r="SQ447">
        <v>1.4857841000000001</v>
      </c>
      <c r="SR447">
        <v>1.0264206E-2</v>
      </c>
      <c r="SS447">
        <v>2.7963524999999999E-2</v>
      </c>
      <c r="ST447">
        <v>0.99386445000000001</v>
      </c>
      <c r="SU447">
        <v>0</v>
      </c>
      <c r="SV447">
        <v>30.24044</v>
      </c>
      <c r="SW447">
        <v>9.6145680000000004E-3</v>
      </c>
      <c r="SX447">
        <v>2.6193734999999999E-2</v>
      </c>
      <c r="SY447">
        <v>0.92945392999999998</v>
      </c>
      <c r="SZ447">
        <v>0</v>
      </c>
      <c r="TA447">
        <v>1.3345495999999999</v>
      </c>
      <c r="TB447">
        <v>1.4082460999999999E-2</v>
      </c>
      <c r="TC447">
        <v>3.8365893999999998E-2</v>
      </c>
      <c r="TD447">
        <v>1.4995096999999999</v>
      </c>
      <c r="TE447">
        <v>0</v>
      </c>
      <c r="TF447">
        <v>4.3086352999999997</v>
      </c>
      <c r="TG447">
        <v>1.0579972999999999E-2</v>
      </c>
      <c r="TH447">
        <v>2.8823858000000001E-2</v>
      </c>
      <c r="TI447">
        <v>1.0257999</v>
      </c>
      <c r="TJ447">
        <v>0</v>
      </c>
      <c r="TK447">
        <v>4.1373112000000001</v>
      </c>
      <c r="TL447">
        <v>3.6517951E-2</v>
      </c>
      <c r="TM447">
        <v>3.6811747999999998E-2</v>
      </c>
      <c r="TN447">
        <v>0.32179028999999998</v>
      </c>
      <c r="TO447">
        <v>0</v>
      </c>
      <c r="TP447">
        <v>29.944648999999998</v>
      </c>
      <c r="TQ447">
        <v>3.6517951E-2</v>
      </c>
      <c r="TR447">
        <v>3.6811747999999998E-2</v>
      </c>
      <c r="TS447">
        <v>0.32179028999999998</v>
      </c>
      <c r="TT447">
        <v>0</v>
      </c>
      <c r="TU447">
        <v>2.3422846000000002</v>
      </c>
      <c r="TV447">
        <v>3.6517951E-2</v>
      </c>
      <c r="TW447">
        <v>3.6811747999999998E-2</v>
      </c>
      <c r="TX447">
        <v>0.32179028999999998</v>
      </c>
      <c r="TY447">
        <v>0</v>
      </c>
      <c r="TZ447">
        <v>1.2577339999999999</v>
      </c>
      <c r="UA447">
        <v>9.3380770000000002E-2</v>
      </c>
      <c r="UB447">
        <v>0.11153235</v>
      </c>
      <c r="UC447">
        <v>1.1638808</v>
      </c>
      <c r="UD447">
        <v>0</v>
      </c>
      <c r="UE447">
        <v>1.565709</v>
      </c>
      <c r="UF447">
        <v>0.16366222999999999</v>
      </c>
      <c r="UG447">
        <v>0.19548651</v>
      </c>
      <c r="UH447">
        <v>1.0952706000000001</v>
      </c>
      <c r="UI447">
        <v>0</v>
      </c>
      <c r="UJ447">
        <v>58.42586</v>
      </c>
      <c r="UK447">
        <v>9.3392418999999997E-3</v>
      </c>
      <c r="UL447">
        <v>0.12265418</v>
      </c>
      <c r="UM447">
        <v>1.1705802999999999</v>
      </c>
      <c r="UN447">
        <v>0</v>
      </c>
      <c r="UO447">
        <v>0.34412463999999998</v>
      </c>
      <c r="UP447">
        <v>0.27307882</v>
      </c>
      <c r="UQ447">
        <v>1.1470830999999999</v>
      </c>
      <c r="UR447">
        <v>4.7782204000000004</v>
      </c>
      <c r="US447">
        <v>0</v>
      </c>
      <c r="UT447">
        <v>0.14123183</v>
      </c>
      <c r="UU447">
        <v>0</v>
      </c>
      <c r="UV447">
        <v>5.2784507000000001E-2</v>
      </c>
      <c r="UW447">
        <v>0</v>
      </c>
      <c r="UX447">
        <v>0</v>
      </c>
      <c r="UY447">
        <v>14.911522</v>
      </c>
      <c r="UZ447">
        <v>0.18422015999999999</v>
      </c>
      <c r="VA447">
        <v>0.77855591000000002</v>
      </c>
      <c r="VB447">
        <v>3.3504144999999999</v>
      </c>
      <c r="VC447">
        <v>0</v>
      </c>
      <c r="VD447">
        <v>0</v>
      </c>
      <c r="VE447">
        <v>39.897717999999998</v>
      </c>
      <c r="VF447">
        <v>0.84977493000000004</v>
      </c>
      <c r="VG447">
        <v>11.40338</v>
      </c>
      <c r="VH447">
        <v>4.0864468</v>
      </c>
      <c r="VI447">
        <v>0.95153144000000001</v>
      </c>
      <c r="VJ447">
        <v>4.2379039000000001</v>
      </c>
      <c r="VK447">
        <v>11.372128999999999</v>
      </c>
      <c r="VL447">
        <v>0</v>
      </c>
      <c r="VM447">
        <v>0.82920333000000002</v>
      </c>
      <c r="VN447">
        <v>0</v>
      </c>
      <c r="VO447">
        <v>0.78214826999999998</v>
      </c>
      <c r="VP447">
        <v>0</v>
      </c>
      <c r="VQ447">
        <v>0</v>
      </c>
      <c r="VR447">
        <v>0.16584067</v>
      </c>
      <c r="VS447">
        <v>0.11355323</v>
      </c>
      <c r="VT447">
        <v>0</v>
      </c>
      <c r="VU447">
        <v>0</v>
      </c>
      <c r="VV447">
        <v>0.15643165000000001</v>
      </c>
      <c r="VW447">
        <v>0.11355323</v>
      </c>
      <c r="VX447">
        <v>0.95153144000000001</v>
      </c>
      <c r="VY447">
        <v>4.2379039000000001</v>
      </c>
      <c r="VZ447">
        <v>11.381880000000001</v>
      </c>
      <c r="WA447">
        <v>0</v>
      </c>
      <c r="WB447">
        <v>0</v>
      </c>
      <c r="WC447">
        <v>0.16584067</v>
      </c>
      <c r="WD447">
        <v>32.078567</v>
      </c>
      <c r="WE447">
        <v>0</v>
      </c>
      <c r="WF447">
        <v>0</v>
      </c>
      <c r="WG447">
        <v>0.15643165000000001</v>
      </c>
      <c r="WH447">
        <v>32.078567</v>
      </c>
      <c r="WI447">
        <v>0</v>
      </c>
      <c r="WJ447">
        <v>0</v>
      </c>
      <c r="WK447">
        <v>0</v>
      </c>
      <c r="WL447">
        <v>0</v>
      </c>
      <c r="WM447">
        <v>0</v>
      </c>
      <c r="WN447">
        <v>0.58047282</v>
      </c>
      <c r="WO447">
        <v>1.9823158E-2</v>
      </c>
      <c r="WP447">
        <v>0.39646309000000002</v>
      </c>
      <c r="WQ447">
        <v>0</v>
      </c>
      <c r="WR447">
        <v>0</v>
      </c>
      <c r="WS447">
        <v>2.4927442000000002</v>
      </c>
      <c r="WT447">
        <v>1.5588457E-2</v>
      </c>
      <c r="WU447">
        <v>0.10968965</v>
      </c>
      <c r="WV447">
        <v>1.4782192999999999</v>
      </c>
      <c r="WW447">
        <v>0</v>
      </c>
      <c r="WX447">
        <v>0.46268156999999999</v>
      </c>
      <c r="WY447">
        <v>0.20559295</v>
      </c>
      <c r="WZ447">
        <v>0.41151064999999998</v>
      </c>
      <c r="XA447">
        <v>4.4284762999999998E-2</v>
      </c>
      <c r="XB447">
        <v>0</v>
      </c>
      <c r="XC447">
        <v>27.320575999999999</v>
      </c>
      <c r="XD447">
        <v>0.75181083999999998</v>
      </c>
      <c r="XE447">
        <v>0.10099884000000001</v>
      </c>
      <c r="XF447">
        <v>3.5246480999999998</v>
      </c>
      <c r="XG447">
        <v>5.4514628000000001E-4</v>
      </c>
      <c r="XH447">
        <v>2.4587360999999999E-2</v>
      </c>
      <c r="XI447">
        <v>1.3880399999999999E-4</v>
      </c>
      <c r="XJ447">
        <v>5.4790706000000002E-3</v>
      </c>
      <c r="XK447">
        <v>0.24314393000000001</v>
      </c>
      <c r="XL447">
        <v>5.0341047E-4</v>
      </c>
      <c r="XM447">
        <v>2.2705716000000001E-2</v>
      </c>
      <c r="XN447" s="1">
        <v>2.5231965999999999E-5</v>
      </c>
      <c r="XO447">
        <v>2.9711971000000001E-3</v>
      </c>
      <c r="XP447">
        <v>0.13814884999999999</v>
      </c>
      <c r="XQ447">
        <v>0</v>
      </c>
      <c r="XR447">
        <v>29.006028000000001</v>
      </c>
      <c r="XS447">
        <v>1.1566615</v>
      </c>
      <c r="XT447">
        <v>0.21293361999999999</v>
      </c>
      <c r="XU447">
        <v>0.84143933999999998</v>
      </c>
      <c r="XV447">
        <v>2.6653497000000002E-2</v>
      </c>
      <c r="XW447">
        <v>2.5713560000000002</v>
      </c>
      <c r="XX447">
        <v>15.740762999999999</v>
      </c>
      <c r="XY447">
        <v>7.5295616000000001</v>
      </c>
      <c r="XZ447">
        <v>2.5713560000000002</v>
      </c>
      <c r="YA447">
        <v>15.740762999999999</v>
      </c>
      <c r="YB447">
        <v>1.5430889999999999E-2</v>
      </c>
      <c r="YC447">
        <v>4.3591965999999998</v>
      </c>
      <c r="YD447">
        <v>2.5713560000000002</v>
      </c>
      <c r="YE447">
        <v>2.3250867</v>
      </c>
      <c r="YF447">
        <v>1.4558137</v>
      </c>
      <c r="YG447">
        <v>6.9321173E-2</v>
      </c>
      <c r="YH447">
        <v>3.4660587E-3</v>
      </c>
      <c r="YI447">
        <v>2.9425062</v>
      </c>
      <c r="YJ447">
        <v>0</v>
      </c>
      <c r="YK447">
        <v>0.76501399999999997</v>
      </c>
      <c r="YL447">
        <v>3.8363854000000003E-2</v>
      </c>
      <c r="YM447">
        <v>1.9181927E-3</v>
      </c>
      <c r="YN447">
        <v>0.56007744000000004</v>
      </c>
      <c r="YO447">
        <v>0</v>
      </c>
      <c r="YP447">
        <v>0.23397912000000001</v>
      </c>
      <c r="YQ447">
        <v>1.1141257E-2</v>
      </c>
      <c r="YR447">
        <v>5.5706286000000002E-4</v>
      </c>
      <c r="YS447">
        <v>0.47293801000000002</v>
      </c>
      <c r="YT447">
        <v>0</v>
      </c>
      <c r="YU447">
        <v>0.23397912000000001</v>
      </c>
      <c r="YV447">
        <v>1.092804E-2</v>
      </c>
      <c r="YW447">
        <v>5.4640197999999995E-4</v>
      </c>
      <c r="YX447">
        <v>1.2081312</v>
      </c>
      <c r="YY447">
        <v>0</v>
      </c>
      <c r="YZ447">
        <v>0.23397912000000001</v>
      </c>
      <c r="ZA447">
        <v>3.5060052000000001E-2</v>
      </c>
      <c r="ZB447">
        <v>1.7530026E-3</v>
      </c>
      <c r="ZC447">
        <v>0.37656307999999999</v>
      </c>
      <c r="ZD447">
        <v>0</v>
      </c>
      <c r="ZE447">
        <v>0.23397912000000001</v>
      </c>
      <c r="ZF447">
        <v>2.2709013E-2</v>
      </c>
      <c r="ZG447">
        <v>1.1354220000000001E-3</v>
      </c>
      <c r="ZH447">
        <v>0.78253629000000002</v>
      </c>
      <c r="ZI447">
        <v>0</v>
      </c>
      <c r="ZJ447">
        <v>1.9782031</v>
      </c>
      <c r="ZK447">
        <v>4.8401564000000001E-2</v>
      </c>
      <c r="ZL447">
        <v>2.4200782000000001E-3</v>
      </c>
      <c r="ZM447">
        <v>0.75919349999999997</v>
      </c>
      <c r="ZN447">
        <v>0</v>
      </c>
      <c r="ZO447">
        <v>1.9782031</v>
      </c>
      <c r="ZP447">
        <v>6.9028065E-2</v>
      </c>
      <c r="ZQ447">
        <v>3.4514032000000001E-3</v>
      </c>
      <c r="ZR447">
        <v>0.69024112000000004</v>
      </c>
      <c r="ZS447">
        <v>0</v>
      </c>
      <c r="ZT447">
        <v>1.9782031</v>
      </c>
      <c r="ZU447">
        <v>4.4005563999999997E-2</v>
      </c>
      <c r="ZV447">
        <v>2.2002782E-3</v>
      </c>
      <c r="ZW447">
        <v>1.0827347</v>
      </c>
      <c r="ZX447">
        <v>0</v>
      </c>
      <c r="ZY447">
        <v>482.85588999999999</v>
      </c>
      <c r="ZZ447">
        <v>24.142795</v>
      </c>
      <c r="AAA447">
        <v>3467.5187000000001</v>
      </c>
      <c r="AAB447">
        <v>0</v>
      </c>
      <c r="AAC447">
        <v>562.07777999999996</v>
      </c>
      <c r="AAD447">
        <v>28.103888999999999</v>
      </c>
      <c r="AAE447">
        <v>4977.7402000000002</v>
      </c>
      <c r="AAF447">
        <v>0</v>
      </c>
      <c r="AAG447">
        <v>482.85588999999999</v>
      </c>
      <c r="AAH447">
        <v>24.142795</v>
      </c>
      <c r="AAI447">
        <v>2728.8045999999999</v>
      </c>
      <c r="AAJ447">
        <v>0</v>
      </c>
      <c r="AAK447">
        <v>0</v>
      </c>
      <c r="AAL447">
        <v>3.0106516000000001</v>
      </c>
      <c r="AAM447">
        <v>4.8405141000000002E-3</v>
      </c>
      <c r="AAN447">
        <v>9.6810280999999998E-2</v>
      </c>
      <c r="AAO447">
        <v>1.8926084999999999</v>
      </c>
      <c r="AAP447">
        <v>0</v>
      </c>
      <c r="AAQ447">
        <v>4.5717191000000001</v>
      </c>
      <c r="AAR447">
        <v>1.4572462E-2</v>
      </c>
      <c r="AAS447">
        <v>0.29144902</v>
      </c>
      <c r="AAT447">
        <v>11.912224999999999</v>
      </c>
      <c r="AAU447">
        <v>0.24983828</v>
      </c>
      <c r="AAV447">
        <v>1.6185537999999999</v>
      </c>
      <c r="AAW447">
        <v>0.30913148000000001</v>
      </c>
      <c r="AAX447">
        <v>16.789966</v>
      </c>
      <c r="AAY447">
        <v>4.4711077000000001</v>
      </c>
      <c r="AAZ447">
        <v>5.0049111000000002</v>
      </c>
      <c r="ABA447">
        <v>3.1071437</v>
      </c>
      <c r="ABB447">
        <v>2.7409238999999999</v>
      </c>
      <c r="ABC447">
        <v>2.7882185000000002</v>
      </c>
      <c r="ABD447">
        <v>1.0403598999999999</v>
      </c>
      <c r="ABE447">
        <v>0.64735531999999996</v>
      </c>
      <c r="ABF447">
        <v>1.4535847</v>
      </c>
      <c r="ABG447">
        <v>0.71861547000000003</v>
      </c>
      <c r="ABH447">
        <v>1.3653735</v>
      </c>
      <c r="ABI447">
        <v>3.0188546999999999</v>
      </c>
      <c r="ABJ447">
        <v>1.5816627999999999</v>
      </c>
      <c r="ABK447">
        <v>5.6281046000000003</v>
      </c>
      <c r="ABL447">
        <v>28.483415999999998</v>
      </c>
      <c r="ABM447">
        <v>3.8174682999999998</v>
      </c>
      <c r="ABN447">
        <v>0.58451456999999996</v>
      </c>
      <c r="ABO447">
        <v>0.87923682000000003</v>
      </c>
      <c r="ABP447">
        <v>2.8770501999999998</v>
      </c>
      <c r="ABQ447">
        <v>1.1828692999999999</v>
      </c>
      <c r="ABR447">
        <v>7.1763095000000003</v>
      </c>
      <c r="ABS447">
        <v>3235.8036000000002</v>
      </c>
      <c r="ABT447">
        <v>1.4818876000000001</v>
      </c>
      <c r="ABU447">
        <v>1.4818876000000001</v>
      </c>
      <c r="ABV447">
        <v>1.0410604000000001</v>
      </c>
      <c r="ABW447">
        <v>2.7135429000000002</v>
      </c>
      <c r="ABX447">
        <v>31.197158999999999</v>
      </c>
      <c r="ABY447">
        <v>2.9006717000000002</v>
      </c>
      <c r="ABZ447">
        <v>5.7062182000000004</v>
      </c>
      <c r="ACA447">
        <v>2.3701962999999999</v>
      </c>
      <c r="ACB447">
        <v>2.3661800999999998</v>
      </c>
      <c r="ACC447">
        <v>1.0595733000000001</v>
      </c>
      <c r="ACD447">
        <v>2.5178763000000002</v>
      </c>
      <c r="ACE447">
        <v>31.205701999999999</v>
      </c>
      <c r="ACF447">
        <v>2.8865075999999998</v>
      </c>
      <c r="ACG447">
        <v>5.3738390000000003</v>
      </c>
      <c r="ACH447">
        <v>4.5324312000000004</v>
      </c>
      <c r="ACI447">
        <v>30.339769</v>
      </c>
      <c r="ACJ447">
        <v>2.7374044999999998</v>
      </c>
      <c r="ACK447">
        <v>2.626528</v>
      </c>
      <c r="ACL447">
        <v>3.0201283000000001</v>
      </c>
      <c r="ACM447">
        <v>59.728434999999998</v>
      </c>
      <c r="ACN447">
        <v>6.5425069999999996</v>
      </c>
      <c r="ACO447">
        <v>16.480833000000001</v>
      </c>
      <c r="ACP447">
        <v>4.3659751</v>
      </c>
      <c r="ACQ447">
        <v>19.224712</v>
      </c>
      <c r="ACR447">
        <v>56.237319999999997</v>
      </c>
      <c r="ACS447">
        <v>17.390768000000001</v>
      </c>
      <c r="ACT447">
        <v>17.343712</v>
      </c>
      <c r="ACU447">
        <v>16.850708999999998</v>
      </c>
      <c r="ACV447">
        <v>16.8413</v>
      </c>
      <c r="ACW447">
        <v>48.815724000000003</v>
      </c>
      <c r="ACX447">
        <v>48.806314999999998</v>
      </c>
      <c r="ACY447">
        <v>5567.9233999999997</v>
      </c>
      <c r="ACZ447">
        <v>0.99692159999999996</v>
      </c>
      <c r="ADA447">
        <v>3974.5176000000001</v>
      </c>
      <c r="ADB447">
        <v>4.0962417000000002</v>
      </c>
      <c r="ADC447">
        <v>1.1240699000000001</v>
      </c>
      <c r="ADD447">
        <v>31.698032999999999</v>
      </c>
      <c r="ADE447">
        <v>0.27389430999999997</v>
      </c>
      <c r="ADF447">
        <v>0.16435441000000001</v>
      </c>
      <c r="ADG447">
        <v>31.217063</v>
      </c>
      <c r="ADH447">
        <v>18.338773</v>
      </c>
      <c r="ADI447">
        <v>25.841681000000001</v>
      </c>
      <c r="ADJ447">
        <v>4.9118735999999998</v>
      </c>
      <c r="ADK447">
        <v>9.2556393999999997</v>
      </c>
    </row>
  </sheetData>
  <customSheetViews>
    <customSheetView guid="{4C70E6EF-BD38-42BB-9511-CEEA2447CA94}">
      <pane xSplit="1" ySplit="2" topLeftCell="B3" activePane="bottomRight" state="frozen"/>
      <selection pane="bottomRight" activeCell="OU33" sqref="OU33:ADK447"/>
      <pageMargins left="0.7" right="0.7" top="0.78740157499999996" bottom="0.78740157499999996" header="0.3" footer="0.3"/>
    </customSheetView>
    <customSheetView guid="{B213B6F3-554C-46D8-8DE3-EE7EFD7CE547}">
      <pane xSplit="1" ySplit="2" topLeftCell="B3" activePane="bottomRight" state="frozen"/>
      <selection pane="bottomRight" activeCell="B1" sqref="B1"/>
      <pageMargins left="0.7" right="0.7" top="0.78740157499999996" bottom="0.78740157499999996" header="0.3" footer="0.3"/>
    </customSheetView>
    <customSheetView guid="{0117D4CC-FE9C-407F-8663-6DBCCF19193B}">
      <pane xSplit="1" ySplit="2" topLeftCell="GG72" activePane="bottomRight" state="frozen"/>
      <selection pane="bottomRight" activeCell="GI5" sqref="GI5:JA108"/>
      <pageMargins left="0.7" right="0.7" top="0.78740157499999996" bottom="0.78740157499999996" header="0.3" footer="0.3"/>
    </customSheetView>
  </customSheetViews>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6">
    <tabColor rgb="FF92D050"/>
  </sheetPr>
  <dimension ref="A1:ADK426"/>
  <sheetViews>
    <sheetView workbookViewId="0">
      <pane xSplit="1" ySplit="2" topLeftCell="B3" activePane="bottomRight" state="frozen"/>
      <selection pane="topRight" activeCell="B1" sqref="B1"/>
      <selection pane="bottomLeft" activeCell="A3" sqref="A3"/>
      <selection pane="bottomRight"/>
    </sheetView>
  </sheetViews>
  <sheetFormatPr baseColWidth="10" defaultRowHeight="12.75" outlineLevelRow="1" outlineLevelCol="1"/>
  <cols>
    <col min="1" max="1" width="11.42578125" style="5"/>
    <col min="3" max="391" width="11.42578125" outlineLevel="1"/>
    <col min="392" max="392" width="11.42578125" customWidth="1" outlineLevel="1"/>
    <col min="393" max="407" width="11.42578125" outlineLevel="1"/>
    <col min="412" max="791" width="11.42578125" outlineLevel="1"/>
  </cols>
  <sheetData>
    <row r="1" spans="1:411" ht="15">
      <c r="A1" s="55" t="s">
        <v>548</v>
      </c>
      <c r="B1" s="45" t="s">
        <v>402</v>
      </c>
      <c r="OU1" s="45" t="s">
        <v>402</v>
      </c>
    </row>
    <row r="2" spans="1:411" ht="15">
      <c r="B2" s="45" t="s">
        <v>2309</v>
      </c>
      <c r="OU2" s="45" t="s">
        <v>2310</v>
      </c>
    </row>
    <row r="4" spans="1:411" outlineLevel="1"/>
    <row r="5" spans="1:411" outlineLevel="1"/>
    <row r="6" spans="1:411" outlineLevel="1"/>
    <row r="7" spans="1:411" outlineLevel="1"/>
    <row r="8" spans="1:411" outlineLevel="1"/>
    <row r="9" spans="1:411" outlineLevel="1">
      <c r="B9" s="150"/>
    </row>
    <row r="10" spans="1:411" outlineLevel="1">
      <c r="B10" t="s">
        <v>403</v>
      </c>
      <c r="C10" t="s">
        <v>2491</v>
      </c>
    </row>
    <row r="11" spans="1:411" outlineLevel="1">
      <c r="B11" t="s">
        <v>405</v>
      </c>
      <c r="C11" t="s">
        <v>2492</v>
      </c>
    </row>
    <row r="12" spans="1:411" outlineLevel="1">
      <c r="B12" t="s">
        <v>407</v>
      </c>
      <c r="C12" t="s">
        <v>1309</v>
      </c>
    </row>
    <row r="13" spans="1:411" outlineLevel="1">
      <c r="B13" t="s">
        <v>408</v>
      </c>
      <c r="C13" t="s">
        <v>1310</v>
      </c>
    </row>
    <row r="14" spans="1:411" outlineLevel="1">
      <c r="B14" t="s">
        <v>409</v>
      </c>
      <c r="C14" t="s">
        <v>1311</v>
      </c>
    </row>
    <row r="15" spans="1:411" outlineLevel="1">
      <c r="B15" t="s">
        <v>410</v>
      </c>
      <c r="C15" t="s">
        <v>1312</v>
      </c>
    </row>
    <row r="16" spans="1:411" outlineLevel="1">
      <c r="B16" t="s">
        <v>411</v>
      </c>
      <c r="C16" t="s">
        <v>2258</v>
      </c>
    </row>
    <row r="17" spans="2:3" outlineLevel="1">
      <c r="B17" t="s">
        <v>412</v>
      </c>
      <c r="C17" t="s">
        <v>2259</v>
      </c>
    </row>
    <row r="18" spans="2:3" outlineLevel="1">
      <c r="B18" t="s">
        <v>413</v>
      </c>
      <c r="C18" t="s">
        <v>2260</v>
      </c>
    </row>
    <row r="19" spans="2:3" outlineLevel="1">
      <c r="B19" t="s">
        <v>414</v>
      </c>
      <c r="C19" t="s">
        <v>2261</v>
      </c>
    </row>
    <row r="20" spans="2:3" outlineLevel="1">
      <c r="B20" t="s">
        <v>415</v>
      </c>
      <c r="C20" t="s">
        <v>2262</v>
      </c>
    </row>
    <row r="21" spans="2:3" outlineLevel="1">
      <c r="B21" t="s">
        <v>416</v>
      </c>
      <c r="C21" t="s">
        <v>2263</v>
      </c>
    </row>
    <row r="22" spans="2:3" outlineLevel="1">
      <c r="B22" t="s">
        <v>417</v>
      </c>
      <c r="C22" t="s">
        <v>2264</v>
      </c>
    </row>
    <row r="23" spans="2:3" outlineLevel="1">
      <c r="B23" t="s">
        <v>418</v>
      </c>
      <c r="C23" t="s">
        <v>2265</v>
      </c>
    </row>
    <row r="24" spans="2:3" outlineLevel="1">
      <c r="B24" t="s">
        <v>419</v>
      </c>
      <c r="C24" t="s">
        <v>2266</v>
      </c>
    </row>
    <row r="25" spans="2:3" outlineLevel="1">
      <c r="B25" t="s">
        <v>420</v>
      </c>
      <c r="C25" t="s">
        <v>2267</v>
      </c>
    </row>
    <row r="26" spans="2:3" outlineLevel="1">
      <c r="B26" t="s">
        <v>421</v>
      </c>
      <c r="C26" t="s">
        <v>2268</v>
      </c>
    </row>
    <row r="27" spans="2:3" outlineLevel="1">
      <c r="B27" t="s">
        <v>422</v>
      </c>
      <c r="C27" t="s">
        <v>2269</v>
      </c>
    </row>
    <row r="28" spans="2:3" outlineLevel="1">
      <c r="B28" t="s">
        <v>423</v>
      </c>
      <c r="C28" t="s">
        <v>2270</v>
      </c>
    </row>
    <row r="29" spans="2:3" outlineLevel="1">
      <c r="B29" t="s">
        <v>424</v>
      </c>
      <c r="C29" t="s">
        <v>2271</v>
      </c>
    </row>
    <row r="30" spans="2:3" outlineLevel="1">
      <c r="B30" t="s">
        <v>425</v>
      </c>
      <c r="C30" t="s">
        <v>2272</v>
      </c>
    </row>
    <row r="31" spans="2:3" outlineLevel="1">
      <c r="B31" t="s">
        <v>426</v>
      </c>
      <c r="C31" t="s">
        <v>2273</v>
      </c>
    </row>
    <row r="32" spans="2:3" outlineLevel="1">
      <c r="B32" t="s">
        <v>427</v>
      </c>
      <c r="C32" t="s">
        <v>1313</v>
      </c>
    </row>
    <row r="33" spans="2:412" outlineLevel="1">
      <c r="B33" t="s">
        <v>428</v>
      </c>
      <c r="C33" t="s">
        <v>1314</v>
      </c>
    </row>
    <row r="34" spans="2:412" outlineLevel="1">
      <c r="B34" t="s">
        <v>429</v>
      </c>
      <c r="C34" t="s">
        <v>1315</v>
      </c>
      <c r="OU34" s="150"/>
    </row>
    <row r="35" spans="2:412" outlineLevel="1">
      <c r="B35" t="s">
        <v>430</v>
      </c>
      <c r="C35" t="s">
        <v>1316</v>
      </c>
      <c r="OU35" t="s">
        <v>403</v>
      </c>
      <c r="OV35" t="s">
        <v>2491</v>
      </c>
    </row>
    <row r="36" spans="2:412" outlineLevel="1">
      <c r="B36" t="s">
        <v>431</v>
      </c>
      <c r="C36" t="s">
        <v>1317</v>
      </c>
      <c r="OU36" t="s">
        <v>405</v>
      </c>
      <c r="OV36" t="s">
        <v>2492</v>
      </c>
    </row>
    <row r="37" spans="2:412" outlineLevel="1">
      <c r="B37" t="s">
        <v>432</v>
      </c>
      <c r="C37" t="s">
        <v>1318</v>
      </c>
      <c r="OU37" t="s">
        <v>407</v>
      </c>
      <c r="OV37" t="s">
        <v>2331</v>
      </c>
    </row>
    <row r="38" spans="2:412" outlineLevel="1">
      <c r="B38" t="s">
        <v>433</v>
      </c>
      <c r="C38" t="s">
        <v>1319</v>
      </c>
      <c r="OU38" t="s">
        <v>408</v>
      </c>
      <c r="OV38" t="s">
        <v>2329</v>
      </c>
    </row>
    <row r="39" spans="2:412" outlineLevel="1">
      <c r="B39" t="s">
        <v>434</v>
      </c>
      <c r="C39" t="s">
        <v>1320</v>
      </c>
      <c r="OU39" t="s">
        <v>409</v>
      </c>
      <c r="OV39" t="s">
        <v>2330</v>
      </c>
    </row>
    <row r="40" spans="2:412" outlineLevel="1">
      <c r="B40" t="s">
        <v>435</v>
      </c>
      <c r="C40" t="s">
        <v>1321</v>
      </c>
      <c r="OU40" t="s">
        <v>410</v>
      </c>
      <c r="OV40" t="s">
        <v>2332</v>
      </c>
    </row>
    <row r="41" spans="2:412" outlineLevel="1">
      <c r="B41" t="s">
        <v>436</v>
      </c>
      <c r="C41" t="s">
        <v>1322</v>
      </c>
      <c r="OU41" t="s">
        <v>411</v>
      </c>
      <c r="OV41" t="s">
        <v>2356</v>
      </c>
    </row>
    <row r="42" spans="2:412" outlineLevel="1">
      <c r="B42" t="s">
        <v>437</v>
      </c>
      <c r="C42" t="s">
        <v>1323</v>
      </c>
      <c r="OU42" t="s">
        <v>412</v>
      </c>
      <c r="OV42" t="s">
        <v>2326</v>
      </c>
    </row>
    <row r="43" spans="2:412" outlineLevel="1">
      <c r="B43" t="s">
        <v>438</v>
      </c>
      <c r="C43" t="s">
        <v>1324</v>
      </c>
      <c r="OU43" t="s">
        <v>413</v>
      </c>
      <c r="OV43" t="s">
        <v>2327</v>
      </c>
    </row>
    <row r="44" spans="2:412" outlineLevel="1">
      <c r="B44" t="s">
        <v>439</v>
      </c>
      <c r="C44" t="s">
        <v>1325</v>
      </c>
      <c r="OU44" t="s">
        <v>414</v>
      </c>
      <c r="OV44" t="s">
        <v>2333</v>
      </c>
    </row>
    <row r="45" spans="2:412" outlineLevel="1">
      <c r="B45" t="s">
        <v>440</v>
      </c>
      <c r="C45" t="s">
        <v>1326</v>
      </c>
      <c r="OU45" t="s">
        <v>415</v>
      </c>
      <c r="OV45" t="s">
        <v>2324</v>
      </c>
    </row>
    <row r="46" spans="2:412" outlineLevel="1">
      <c r="B46" t="s">
        <v>441</v>
      </c>
      <c r="C46" t="s">
        <v>1327</v>
      </c>
      <c r="OU46" t="s">
        <v>416</v>
      </c>
      <c r="OV46" t="s">
        <v>2334</v>
      </c>
    </row>
    <row r="47" spans="2:412" outlineLevel="1">
      <c r="B47" t="s">
        <v>442</v>
      </c>
      <c r="C47" t="s">
        <v>1328</v>
      </c>
      <c r="OU47" t="s">
        <v>417</v>
      </c>
      <c r="OV47" t="s">
        <v>2338</v>
      </c>
    </row>
    <row r="48" spans="2:412" outlineLevel="1">
      <c r="B48" t="s">
        <v>443</v>
      </c>
      <c r="C48" t="s">
        <v>1329</v>
      </c>
      <c r="OU48" t="s">
        <v>418</v>
      </c>
      <c r="OV48" t="s">
        <v>2336</v>
      </c>
    </row>
    <row r="49" spans="2:412" outlineLevel="1">
      <c r="B49" t="s">
        <v>444</v>
      </c>
      <c r="C49" t="s">
        <v>1330</v>
      </c>
      <c r="OU49" t="s">
        <v>419</v>
      </c>
      <c r="OV49" t="s">
        <v>2328</v>
      </c>
    </row>
    <row r="50" spans="2:412" outlineLevel="1">
      <c r="B50" t="s">
        <v>445</v>
      </c>
      <c r="C50" t="s">
        <v>1331</v>
      </c>
      <c r="OU50" t="s">
        <v>420</v>
      </c>
      <c r="OV50" t="s">
        <v>2337</v>
      </c>
    </row>
    <row r="51" spans="2:412" outlineLevel="1">
      <c r="B51" t="s">
        <v>446</v>
      </c>
      <c r="C51" t="s">
        <v>1332</v>
      </c>
      <c r="OU51" t="s">
        <v>421</v>
      </c>
      <c r="OV51" t="s">
        <v>2339</v>
      </c>
    </row>
    <row r="52" spans="2:412" outlineLevel="1">
      <c r="B52" t="s">
        <v>447</v>
      </c>
      <c r="C52" t="s">
        <v>1333</v>
      </c>
      <c r="OU52" t="s">
        <v>422</v>
      </c>
      <c r="OV52" t="s">
        <v>2325</v>
      </c>
    </row>
    <row r="53" spans="2:412" outlineLevel="1">
      <c r="B53" t="s">
        <v>448</v>
      </c>
      <c r="C53" t="s">
        <v>1334</v>
      </c>
      <c r="OU53" t="s">
        <v>423</v>
      </c>
      <c r="OV53" t="s">
        <v>2335</v>
      </c>
    </row>
    <row r="54" spans="2:412" outlineLevel="1">
      <c r="B54" t="s">
        <v>449</v>
      </c>
      <c r="C54" t="s">
        <v>1335</v>
      </c>
      <c r="OU54" t="s">
        <v>424</v>
      </c>
      <c r="OV54" t="s">
        <v>2242</v>
      </c>
    </row>
    <row r="55" spans="2:412" outlineLevel="1">
      <c r="B55" t="s">
        <v>450</v>
      </c>
      <c r="C55" t="s">
        <v>1336</v>
      </c>
      <c r="OU55" t="s">
        <v>425</v>
      </c>
      <c r="OV55" t="s">
        <v>2129</v>
      </c>
    </row>
    <row r="56" spans="2:412" outlineLevel="1">
      <c r="B56" t="s">
        <v>451</v>
      </c>
      <c r="C56" t="s">
        <v>1337</v>
      </c>
      <c r="OU56" t="s">
        <v>426</v>
      </c>
      <c r="OV56" t="s">
        <v>2128</v>
      </c>
    </row>
    <row r="57" spans="2:412" outlineLevel="1">
      <c r="B57" t="s">
        <v>452</v>
      </c>
      <c r="C57" t="s">
        <v>1338</v>
      </c>
      <c r="OU57" t="s">
        <v>427</v>
      </c>
      <c r="OV57" t="s">
        <v>2127</v>
      </c>
    </row>
    <row r="58" spans="2:412" outlineLevel="1">
      <c r="B58" t="s">
        <v>453</v>
      </c>
      <c r="C58" t="s">
        <v>1339</v>
      </c>
      <c r="OU58" t="s">
        <v>428</v>
      </c>
      <c r="OV58" t="s">
        <v>2126</v>
      </c>
    </row>
    <row r="59" spans="2:412" outlineLevel="1">
      <c r="B59" t="s">
        <v>454</v>
      </c>
      <c r="C59" t="s">
        <v>1340</v>
      </c>
      <c r="OU59" t="s">
        <v>429</v>
      </c>
      <c r="OV59" t="s">
        <v>2125</v>
      </c>
    </row>
    <row r="60" spans="2:412" outlineLevel="1">
      <c r="B60" t="s">
        <v>455</v>
      </c>
      <c r="C60" t="s">
        <v>1341</v>
      </c>
      <c r="OU60" t="s">
        <v>430</v>
      </c>
      <c r="OV60" t="s">
        <v>2318</v>
      </c>
    </row>
    <row r="61" spans="2:412" outlineLevel="1">
      <c r="B61" t="s">
        <v>456</v>
      </c>
      <c r="C61" t="s">
        <v>1342</v>
      </c>
      <c r="OU61" t="s">
        <v>431</v>
      </c>
      <c r="OV61" t="s">
        <v>2317</v>
      </c>
    </row>
    <row r="62" spans="2:412" outlineLevel="1">
      <c r="B62" t="s">
        <v>457</v>
      </c>
      <c r="C62" t="s">
        <v>1343</v>
      </c>
      <c r="OU62" t="s">
        <v>432</v>
      </c>
      <c r="OV62" t="s">
        <v>2316</v>
      </c>
    </row>
    <row r="63" spans="2:412" outlineLevel="1">
      <c r="B63" t="s">
        <v>458</v>
      </c>
      <c r="C63" t="s">
        <v>1344</v>
      </c>
      <c r="OU63" t="s">
        <v>433</v>
      </c>
      <c r="OV63" t="s">
        <v>2315</v>
      </c>
    </row>
    <row r="64" spans="2:412" outlineLevel="1">
      <c r="B64" t="s">
        <v>459</v>
      </c>
      <c r="C64" t="s">
        <v>1345</v>
      </c>
      <c r="OU64" t="s">
        <v>434</v>
      </c>
      <c r="OV64" t="s">
        <v>2314</v>
      </c>
    </row>
    <row r="65" spans="2:412" outlineLevel="1">
      <c r="B65" t="s">
        <v>460</v>
      </c>
      <c r="C65" t="s">
        <v>1346</v>
      </c>
      <c r="OU65" t="s">
        <v>435</v>
      </c>
      <c r="OV65" t="s">
        <v>2076</v>
      </c>
    </row>
    <row r="66" spans="2:412" outlineLevel="1">
      <c r="B66" t="s">
        <v>461</v>
      </c>
      <c r="C66" t="s">
        <v>1347</v>
      </c>
      <c r="OU66" t="s">
        <v>436</v>
      </c>
      <c r="OV66" t="s">
        <v>2075</v>
      </c>
    </row>
    <row r="67" spans="2:412" outlineLevel="1">
      <c r="B67" t="s">
        <v>462</v>
      </c>
      <c r="C67" t="s">
        <v>1348</v>
      </c>
      <c r="OU67" t="s">
        <v>437</v>
      </c>
      <c r="OV67" t="s">
        <v>2074</v>
      </c>
    </row>
    <row r="68" spans="2:412" outlineLevel="1">
      <c r="B68" t="s">
        <v>463</v>
      </c>
      <c r="C68" t="s">
        <v>1349</v>
      </c>
      <c r="OU68" t="s">
        <v>438</v>
      </c>
      <c r="OV68" t="s">
        <v>2073</v>
      </c>
    </row>
    <row r="69" spans="2:412" outlineLevel="1">
      <c r="B69" t="s">
        <v>464</v>
      </c>
      <c r="C69" t="s">
        <v>1350</v>
      </c>
      <c r="OU69" t="s">
        <v>439</v>
      </c>
      <c r="OV69" t="s">
        <v>2072</v>
      </c>
    </row>
    <row r="70" spans="2:412" outlineLevel="1">
      <c r="B70" t="s">
        <v>465</v>
      </c>
      <c r="C70" t="s">
        <v>1351</v>
      </c>
      <c r="OU70" t="s">
        <v>440</v>
      </c>
      <c r="OV70" t="s">
        <v>2071</v>
      </c>
    </row>
    <row r="71" spans="2:412" outlineLevel="1">
      <c r="B71" t="s">
        <v>466</v>
      </c>
      <c r="C71" t="s">
        <v>1352</v>
      </c>
      <c r="OU71" t="s">
        <v>441</v>
      </c>
      <c r="OV71" t="s">
        <v>2070</v>
      </c>
    </row>
    <row r="72" spans="2:412" outlineLevel="1">
      <c r="B72" t="s">
        <v>499</v>
      </c>
      <c r="C72" t="s">
        <v>1353</v>
      </c>
      <c r="OU72" t="s">
        <v>442</v>
      </c>
      <c r="OV72" t="s">
        <v>2069</v>
      </c>
    </row>
    <row r="73" spans="2:412" outlineLevel="1">
      <c r="B73" t="s">
        <v>500</v>
      </c>
      <c r="C73" t="s">
        <v>1354</v>
      </c>
      <c r="OU73" t="s">
        <v>443</v>
      </c>
      <c r="OV73" t="s">
        <v>2068</v>
      </c>
    </row>
    <row r="74" spans="2:412" outlineLevel="1">
      <c r="B74" t="s">
        <v>501</v>
      </c>
      <c r="C74" t="s">
        <v>1355</v>
      </c>
      <c r="OU74" t="s">
        <v>444</v>
      </c>
      <c r="OV74" t="s">
        <v>2067</v>
      </c>
    </row>
    <row r="75" spans="2:412" outlineLevel="1">
      <c r="B75" t="s">
        <v>502</v>
      </c>
      <c r="C75" t="s">
        <v>1356</v>
      </c>
      <c r="OU75" t="s">
        <v>445</v>
      </c>
      <c r="OV75" t="s">
        <v>2066</v>
      </c>
    </row>
    <row r="76" spans="2:412" outlineLevel="1">
      <c r="B76" t="s">
        <v>503</v>
      </c>
      <c r="C76" t="s">
        <v>1357</v>
      </c>
      <c r="OU76" t="s">
        <v>446</v>
      </c>
      <c r="OV76" t="s">
        <v>2065</v>
      </c>
    </row>
    <row r="77" spans="2:412" outlineLevel="1">
      <c r="B77" t="s">
        <v>504</v>
      </c>
      <c r="C77" t="s">
        <v>1358</v>
      </c>
      <c r="OU77" t="s">
        <v>447</v>
      </c>
      <c r="OV77" t="s">
        <v>2064</v>
      </c>
    </row>
    <row r="78" spans="2:412" outlineLevel="1">
      <c r="B78" t="s">
        <v>527</v>
      </c>
      <c r="C78" t="s">
        <v>1359</v>
      </c>
      <c r="OU78" t="s">
        <v>448</v>
      </c>
      <c r="OV78" t="s">
        <v>2063</v>
      </c>
    </row>
    <row r="79" spans="2:412" outlineLevel="1">
      <c r="B79" t="s">
        <v>528</v>
      </c>
      <c r="C79" t="s">
        <v>1360</v>
      </c>
      <c r="OU79" t="s">
        <v>449</v>
      </c>
      <c r="OV79" t="s">
        <v>2062</v>
      </c>
    </row>
    <row r="80" spans="2:412" outlineLevel="1">
      <c r="B80" t="s">
        <v>529</v>
      </c>
      <c r="C80" t="s">
        <v>1361</v>
      </c>
      <c r="OU80" t="s">
        <v>450</v>
      </c>
      <c r="OV80" t="s">
        <v>2061</v>
      </c>
    </row>
    <row r="81" spans="2:412" outlineLevel="1">
      <c r="B81" t="s">
        <v>1378</v>
      </c>
      <c r="C81" t="s">
        <v>1362</v>
      </c>
      <c r="OU81" t="s">
        <v>451</v>
      </c>
      <c r="OV81" t="s">
        <v>2060</v>
      </c>
    </row>
    <row r="82" spans="2:412" outlineLevel="1">
      <c r="B82" t="s">
        <v>1380</v>
      </c>
      <c r="C82" t="s">
        <v>1363</v>
      </c>
      <c r="OU82" t="s">
        <v>452</v>
      </c>
      <c r="OV82" t="s">
        <v>2059</v>
      </c>
    </row>
    <row r="83" spans="2:412" outlineLevel="1">
      <c r="B83" t="s">
        <v>1382</v>
      </c>
      <c r="C83" t="s">
        <v>1364</v>
      </c>
      <c r="OU83" t="s">
        <v>453</v>
      </c>
      <c r="OV83" t="s">
        <v>2058</v>
      </c>
    </row>
    <row r="84" spans="2:412" outlineLevel="1">
      <c r="B84" t="s">
        <v>1384</v>
      </c>
      <c r="C84" t="s">
        <v>1365</v>
      </c>
      <c r="OU84" t="s">
        <v>454</v>
      </c>
      <c r="OV84" t="s">
        <v>2057</v>
      </c>
    </row>
    <row r="85" spans="2:412" outlineLevel="1">
      <c r="B85" t="s">
        <v>1386</v>
      </c>
      <c r="C85" t="s">
        <v>1366</v>
      </c>
      <c r="OU85" t="s">
        <v>455</v>
      </c>
      <c r="OV85" t="s">
        <v>2056</v>
      </c>
    </row>
    <row r="86" spans="2:412" outlineLevel="1">
      <c r="B86" t="s">
        <v>1388</v>
      </c>
      <c r="C86" t="s">
        <v>1367</v>
      </c>
      <c r="OU86" t="s">
        <v>456</v>
      </c>
      <c r="OV86" t="s">
        <v>2055</v>
      </c>
    </row>
    <row r="87" spans="2:412" outlineLevel="1">
      <c r="B87" t="s">
        <v>1390</v>
      </c>
      <c r="C87" t="s">
        <v>1368</v>
      </c>
      <c r="OU87" t="s">
        <v>457</v>
      </c>
      <c r="OV87" t="s">
        <v>2054</v>
      </c>
    </row>
    <row r="88" spans="2:412" outlineLevel="1">
      <c r="B88" t="s">
        <v>1392</v>
      </c>
      <c r="C88" t="s">
        <v>1369</v>
      </c>
      <c r="OU88" t="s">
        <v>458</v>
      </c>
      <c r="OV88" t="s">
        <v>2053</v>
      </c>
    </row>
    <row r="89" spans="2:412" outlineLevel="1">
      <c r="B89" t="s">
        <v>1394</v>
      </c>
      <c r="C89" t="s">
        <v>1370</v>
      </c>
      <c r="OU89" t="s">
        <v>459</v>
      </c>
      <c r="OV89" t="s">
        <v>2052</v>
      </c>
    </row>
    <row r="90" spans="2:412" outlineLevel="1">
      <c r="B90" t="s">
        <v>1396</v>
      </c>
      <c r="C90" t="s">
        <v>1371</v>
      </c>
      <c r="OU90" t="s">
        <v>460</v>
      </c>
      <c r="OV90" t="s">
        <v>2148</v>
      </c>
    </row>
    <row r="91" spans="2:412" outlineLevel="1">
      <c r="B91" t="s">
        <v>1398</v>
      </c>
      <c r="C91" t="s">
        <v>1372</v>
      </c>
      <c r="OU91" t="s">
        <v>461</v>
      </c>
      <c r="OV91" t="s">
        <v>2147</v>
      </c>
    </row>
    <row r="92" spans="2:412" outlineLevel="1">
      <c r="B92" t="s">
        <v>1400</v>
      </c>
      <c r="C92" t="s">
        <v>1373</v>
      </c>
      <c r="OU92" t="s">
        <v>462</v>
      </c>
      <c r="OV92" t="s">
        <v>2146</v>
      </c>
    </row>
    <row r="93" spans="2:412" outlineLevel="1">
      <c r="B93" t="s">
        <v>1402</v>
      </c>
      <c r="C93" t="s">
        <v>1374</v>
      </c>
      <c r="OU93" t="s">
        <v>463</v>
      </c>
      <c r="OV93" t="s">
        <v>2153</v>
      </c>
    </row>
    <row r="94" spans="2:412" outlineLevel="1">
      <c r="B94" t="s">
        <v>1404</v>
      </c>
      <c r="C94" t="s">
        <v>1375</v>
      </c>
      <c r="OU94" t="s">
        <v>464</v>
      </c>
      <c r="OV94" t="s">
        <v>2152</v>
      </c>
    </row>
    <row r="95" spans="2:412" outlineLevel="1">
      <c r="B95" t="s">
        <v>1406</v>
      </c>
      <c r="C95" t="s">
        <v>1376</v>
      </c>
      <c r="OU95" t="s">
        <v>465</v>
      </c>
      <c r="OV95" t="s">
        <v>2149</v>
      </c>
    </row>
    <row r="96" spans="2:412" outlineLevel="1">
      <c r="B96" t="s">
        <v>1408</v>
      </c>
      <c r="C96" t="s">
        <v>1377</v>
      </c>
      <c r="OU96" t="s">
        <v>466</v>
      </c>
      <c r="OV96" t="s">
        <v>2150</v>
      </c>
    </row>
    <row r="97" spans="2:412" outlineLevel="1">
      <c r="B97" t="s">
        <v>1410</v>
      </c>
      <c r="C97" t="s">
        <v>1379</v>
      </c>
      <c r="OU97" t="s">
        <v>499</v>
      </c>
      <c r="OV97" t="s">
        <v>2151</v>
      </c>
    </row>
    <row r="98" spans="2:412" outlineLevel="1">
      <c r="B98" t="s">
        <v>1412</v>
      </c>
      <c r="C98" t="s">
        <v>1381</v>
      </c>
      <c r="OU98" t="s">
        <v>500</v>
      </c>
      <c r="OV98" t="s">
        <v>2476</v>
      </c>
    </row>
    <row r="99" spans="2:412" outlineLevel="1">
      <c r="B99" t="s">
        <v>1414</v>
      </c>
      <c r="C99" t="s">
        <v>1383</v>
      </c>
      <c r="OU99" t="s">
        <v>501</v>
      </c>
      <c r="OV99" t="s">
        <v>2175</v>
      </c>
    </row>
    <row r="100" spans="2:412" outlineLevel="1">
      <c r="B100" t="s">
        <v>1416</v>
      </c>
      <c r="C100" t="s">
        <v>1385</v>
      </c>
      <c r="OU100" t="s">
        <v>502</v>
      </c>
      <c r="OV100" t="s">
        <v>2477</v>
      </c>
    </row>
    <row r="101" spans="2:412" outlineLevel="1">
      <c r="B101" t="s">
        <v>1418</v>
      </c>
      <c r="C101" t="s">
        <v>1387</v>
      </c>
      <c r="OU101" t="s">
        <v>503</v>
      </c>
      <c r="OV101" t="s">
        <v>2174</v>
      </c>
    </row>
    <row r="102" spans="2:412" outlineLevel="1">
      <c r="B102" t="s">
        <v>1420</v>
      </c>
      <c r="C102" t="s">
        <v>1389</v>
      </c>
      <c r="OU102" t="s">
        <v>504</v>
      </c>
      <c r="OV102" t="s">
        <v>2173</v>
      </c>
    </row>
    <row r="103" spans="2:412" outlineLevel="1">
      <c r="B103" t="s">
        <v>1422</v>
      </c>
      <c r="C103" t="s">
        <v>1391</v>
      </c>
      <c r="OU103" t="s">
        <v>527</v>
      </c>
      <c r="OV103" t="s">
        <v>2172</v>
      </c>
    </row>
    <row r="104" spans="2:412" outlineLevel="1">
      <c r="B104" t="s">
        <v>1424</v>
      </c>
      <c r="C104" t="s">
        <v>1393</v>
      </c>
      <c r="OU104" t="s">
        <v>528</v>
      </c>
      <c r="OV104" t="s">
        <v>2170</v>
      </c>
    </row>
    <row r="105" spans="2:412" outlineLevel="1">
      <c r="B105" t="s">
        <v>1426</v>
      </c>
      <c r="C105" t="s">
        <v>1395</v>
      </c>
      <c r="OU105" t="s">
        <v>529</v>
      </c>
      <c r="OV105" t="s">
        <v>2171</v>
      </c>
    </row>
    <row r="106" spans="2:412" outlineLevel="1">
      <c r="B106" t="s">
        <v>1428</v>
      </c>
      <c r="C106" t="s">
        <v>1397</v>
      </c>
      <c r="OU106" t="s">
        <v>1378</v>
      </c>
      <c r="OV106" t="s">
        <v>2124</v>
      </c>
    </row>
    <row r="107" spans="2:412" outlineLevel="1">
      <c r="B107" t="s">
        <v>1430</v>
      </c>
      <c r="C107" t="s">
        <v>1399</v>
      </c>
      <c r="OU107" t="s">
        <v>1380</v>
      </c>
      <c r="OV107" t="s">
        <v>2123</v>
      </c>
    </row>
    <row r="108" spans="2:412" outlineLevel="1">
      <c r="B108" t="s">
        <v>1432</v>
      </c>
      <c r="C108" t="s">
        <v>1401</v>
      </c>
      <c r="OU108" t="s">
        <v>1382</v>
      </c>
      <c r="OV108" t="s">
        <v>2122</v>
      </c>
    </row>
    <row r="109" spans="2:412" outlineLevel="1">
      <c r="B109" t="s">
        <v>1434</v>
      </c>
      <c r="C109" t="s">
        <v>1403</v>
      </c>
      <c r="OU109" t="s">
        <v>1384</v>
      </c>
      <c r="OV109" t="s">
        <v>2121</v>
      </c>
    </row>
    <row r="110" spans="2:412" outlineLevel="1">
      <c r="B110" t="s">
        <v>1436</v>
      </c>
      <c r="C110" t="s">
        <v>1405</v>
      </c>
      <c r="OU110" t="s">
        <v>1386</v>
      </c>
      <c r="OV110" t="s">
        <v>2120</v>
      </c>
    </row>
    <row r="111" spans="2:412" outlineLevel="1">
      <c r="B111" t="s">
        <v>1438</v>
      </c>
      <c r="C111" t="s">
        <v>1407</v>
      </c>
      <c r="OU111" t="s">
        <v>1388</v>
      </c>
      <c r="OV111" t="s">
        <v>2119</v>
      </c>
    </row>
    <row r="112" spans="2:412" outlineLevel="1">
      <c r="B112" t="s">
        <v>1440</v>
      </c>
      <c r="C112" t="s">
        <v>1409</v>
      </c>
      <c r="OU112" t="s">
        <v>1390</v>
      </c>
      <c r="OV112" t="s">
        <v>2118</v>
      </c>
    </row>
    <row r="113" spans="2:412" outlineLevel="1">
      <c r="B113" t="s">
        <v>1442</v>
      </c>
      <c r="C113" t="s">
        <v>1411</v>
      </c>
      <c r="OU113" t="s">
        <v>1392</v>
      </c>
      <c r="OV113" t="s">
        <v>2117</v>
      </c>
    </row>
    <row r="114" spans="2:412" outlineLevel="1">
      <c r="B114" t="s">
        <v>1444</v>
      </c>
      <c r="C114" t="s">
        <v>1413</v>
      </c>
      <c r="OU114" t="s">
        <v>1394</v>
      </c>
      <c r="OV114" t="s">
        <v>2116</v>
      </c>
    </row>
    <row r="115" spans="2:412" outlineLevel="1">
      <c r="B115" t="s">
        <v>1446</v>
      </c>
      <c r="C115" t="s">
        <v>1415</v>
      </c>
      <c r="OU115" t="s">
        <v>1396</v>
      </c>
      <c r="OV115" t="s">
        <v>2115</v>
      </c>
    </row>
    <row r="116" spans="2:412" outlineLevel="1">
      <c r="B116" t="s">
        <v>1448</v>
      </c>
      <c r="C116" t="s">
        <v>1417</v>
      </c>
      <c r="OU116" t="s">
        <v>1398</v>
      </c>
      <c r="OV116" t="s">
        <v>2114</v>
      </c>
    </row>
    <row r="117" spans="2:412" outlineLevel="1">
      <c r="B117" t="s">
        <v>1450</v>
      </c>
      <c r="C117" t="s">
        <v>1419</v>
      </c>
      <c r="OU117" t="s">
        <v>1400</v>
      </c>
      <c r="OV117" t="s">
        <v>2113</v>
      </c>
    </row>
    <row r="118" spans="2:412" outlineLevel="1">
      <c r="B118" t="s">
        <v>1452</v>
      </c>
      <c r="C118" t="s">
        <v>1421</v>
      </c>
      <c r="OU118" t="s">
        <v>1402</v>
      </c>
      <c r="OV118" t="s">
        <v>2112</v>
      </c>
    </row>
    <row r="119" spans="2:412" outlineLevel="1">
      <c r="B119" t="s">
        <v>1454</v>
      </c>
      <c r="C119" t="s">
        <v>1423</v>
      </c>
      <c r="OU119" t="s">
        <v>1404</v>
      </c>
      <c r="OV119" t="s">
        <v>2111</v>
      </c>
    </row>
    <row r="120" spans="2:412" outlineLevel="1">
      <c r="B120" t="s">
        <v>1456</v>
      </c>
      <c r="C120" t="s">
        <v>1425</v>
      </c>
      <c r="OU120" t="s">
        <v>1406</v>
      </c>
      <c r="OV120" t="s">
        <v>2110</v>
      </c>
    </row>
    <row r="121" spans="2:412" outlineLevel="1">
      <c r="B121" t="s">
        <v>1458</v>
      </c>
      <c r="C121" t="s">
        <v>1427</v>
      </c>
      <c r="OU121" t="s">
        <v>1408</v>
      </c>
      <c r="OV121" t="s">
        <v>2109</v>
      </c>
    </row>
    <row r="122" spans="2:412" outlineLevel="1">
      <c r="B122" t="s">
        <v>1460</v>
      </c>
      <c r="C122" t="s">
        <v>1429</v>
      </c>
      <c r="OU122" t="s">
        <v>1410</v>
      </c>
      <c r="OV122" t="s">
        <v>2107</v>
      </c>
    </row>
    <row r="123" spans="2:412" outlineLevel="1">
      <c r="B123" t="s">
        <v>1462</v>
      </c>
      <c r="C123" t="s">
        <v>1431</v>
      </c>
      <c r="OU123" t="s">
        <v>1412</v>
      </c>
      <c r="OV123" t="s">
        <v>2106</v>
      </c>
    </row>
    <row r="124" spans="2:412" outlineLevel="1">
      <c r="B124" t="s">
        <v>1464</v>
      </c>
      <c r="C124" t="s">
        <v>1433</v>
      </c>
      <c r="OU124" t="s">
        <v>1414</v>
      </c>
      <c r="OV124" t="s">
        <v>2104</v>
      </c>
    </row>
    <row r="125" spans="2:412" outlineLevel="1">
      <c r="B125" t="s">
        <v>1466</v>
      </c>
      <c r="C125" t="s">
        <v>1435</v>
      </c>
      <c r="OU125" t="s">
        <v>1416</v>
      </c>
      <c r="OV125" t="s">
        <v>2108</v>
      </c>
    </row>
    <row r="126" spans="2:412" outlineLevel="1">
      <c r="B126" t="s">
        <v>1468</v>
      </c>
      <c r="C126" t="s">
        <v>1437</v>
      </c>
      <c r="OU126" t="s">
        <v>1418</v>
      </c>
      <c r="OV126" t="s">
        <v>2105</v>
      </c>
    </row>
    <row r="127" spans="2:412" outlineLevel="1">
      <c r="B127" t="s">
        <v>1470</v>
      </c>
      <c r="C127" t="s">
        <v>1439</v>
      </c>
      <c r="OU127" t="s">
        <v>1420</v>
      </c>
      <c r="OV127" t="s">
        <v>2103</v>
      </c>
    </row>
    <row r="128" spans="2:412" outlineLevel="1">
      <c r="B128" t="s">
        <v>1472</v>
      </c>
      <c r="C128" t="s">
        <v>1441</v>
      </c>
      <c r="OU128" t="s">
        <v>1422</v>
      </c>
      <c r="OV128" t="s">
        <v>2102</v>
      </c>
    </row>
    <row r="129" spans="2:412" outlineLevel="1">
      <c r="B129" t="s">
        <v>1474</v>
      </c>
      <c r="C129" t="s">
        <v>1443</v>
      </c>
      <c r="OU129" t="s">
        <v>1424</v>
      </c>
      <c r="OV129" t="s">
        <v>2101</v>
      </c>
    </row>
    <row r="130" spans="2:412" outlineLevel="1">
      <c r="B130" t="s">
        <v>1476</v>
      </c>
      <c r="C130" t="s">
        <v>1445</v>
      </c>
      <c r="OU130" t="s">
        <v>1426</v>
      </c>
      <c r="OV130" t="s">
        <v>2100</v>
      </c>
    </row>
    <row r="131" spans="2:412" outlineLevel="1">
      <c r="B131" t="s">
        <v>1478</v>
      </c>
      <c r="C131" t="s">
        <v>1447</v>
      </c>
      <c r="OU131" t="s">
        <v>1428</v>
      </c>
      <c r="OV131" t="s">
        <v>2099</v>
      </c>
    </row>
    <row r="132" spans="2:412" outlineLevel="1">
      <c r="B132" t="s">
        <v>1480</v>
      </c>
      <c r="C132" t="s">
        <v>1449</v>
      </c>
      <c r="OU132" t="s">
        <v>1430</v>
      </c>
      <c r="OV132" t="s">
        <v>2098</v>
      </c>
    </row>
    <row r="133" spans="2:412" outlineLevel="1">
      <c r="B133" t="s">
        <v>1482</v>
      </c>
      <c r="C133" t="s">
        <v>1451</v>
      </c>
      <c r="OU133" t="s">
        <v>1432</v>
      </c>
      <c r="OV133" t="s">
        <v>2097</v>
      </c>
    </row>
    <row r="134" spans="2:412" outlineLevel="1">
      <c r="B134" t="s">
        <v>1484</v>
      </c>
      <c r="C134" t="s">
        <v>1453</v>
      </c>
      <c r="OU134" t="s">
        <v>1434</v>
      </c>
      <c r="OV134" t="s">
        <v>2096</v>
      </c>
    </row>
    <row r="135" spans="2:412" outlineLevel="1">
      <c r="B135" t="s">
        <v>1486</v>
      </c>
      <c r="C135" t="s">
        <v>1455</v>
      </c>
      <c r="OU135" t="s">
        <v>1436</v>
      </c>
      <c r="OV135" t="s">
        <v>2095</v>
      </c>
    </row>
    <row r="136" spans="2:412" outlineLevel="1">
      <c r="B136" t="s">
        <v>1488</v>
      </c>
      <c r="C136" t="s">
        <v>1457</v>
      </c>
      <c r="OU136" t="s">
        <v>1438</v>
      </c>
      <c r="OV136" t="s">
        <v>2094</v>
      </c>
    </row>
    <row r="137" spans="2:412" outlineLevel="1">
      <c r="B137" t="s">
        <v>1490</v>
      </c>
      <c r="C137" t="s">
        <v>1459</v>
      </c>
      <c r="OU137" t="s">
        <v>1440</v>
      </c>
      <c r="OV137" t="s">
        <v>2093</v>
      </c>
    </row>
    <row r="138" spans="2:412" outlineLevel="1">
      <c r="B138" t="s">
        <v>1492</v>
      </c>
      <c r="C138" t="s">
        <v>1461</v>
      </c>
      <c r="OU138" t="s">
        <v>1442</v>
      </c>
      <c r="OV138" t="s">
        <v>2092</v>
      </c>
    </row>
    <row r="139" spans="2:412" outlineLevel="1">
      <c r="B139" t="s">
        <v>1494</v>
      </c>
      <c r="C139" t="s">
        <v>1463</v>
      </c>
      <c r="OU139" t="s">
        <v>1444</v>
      </c>
      <c r="OV139" t="s">
        <v>2091</v>
      </c>
    </row>
    <row r="140" spans="2:412" outlineLevel="1">
      <c r="B140" t="s">
        <v>1496</v>
      </c>
      <c r="C140" t="s">
        <v>1465</v>
      </c>
      <c r="OU140" t="s">
        <v>1446</v>
      </c>
      <c r="OV140" t="s">
        <v>2090</v>
      </c>
    </row>
    <row r="141" spans="2:412" outlineLevel="1">
      <c r="B141" t="s">
        <v>1498</v>
      </c>
      <c r="C141" t="s">
        <v>1467</v>
      </c>
      <c r="OU141" t="s">
        <v>1448</v>
      </c>
      <c r="OV141" t="s">
        <v>2089</v>
      </c>
    </row>
    <row r="142" spans="2:412" outlineLevel="1">
      <c r="B142" t="s">
        <v>1500</v>
      </c>
      <c r="C142" t="s">
        <v>1469</v>
      </c>
      <c r="OU142" t="s">
        <v>1450</v>
      </c>
      <c r="OV142" t="s">
        <v>2088</v>
      </c>
    </row>
    <row r="143" spans="2:412" outlineLevel="1">
      <c r="B143" t="s">
        <v>1502</v>
      </c>
      <c r="C143" t="s">
        <v>1471</v>
      </c>
      <c r="OU143" t="s">
        <v>1452</v>
      </c>
      <c r="OV143" t="s">
        <v>2087</v>
      </c>
    </row>
    <row r="144" spans="2:412" outlineLevel="1">
      <c r="B144" t="s">
        <v>1504</v>
      </c>
      <c r="C144" t="s">
        <v>1473</v>
      </c>
      <c r="OU144" t="s">
        <v>1454</v>
      </c>
      <c r="OV144" t="s">
        <v>2086</v>
      </c>
    </row>
    <row r="145" spans="2:412" outlineLevel="1">
      <c r="B145" t="s">
        <v>1506</v>
      </c>
      <c r="C145" t="s">
        <v>1475</v>
      </c>
      <c r="OU145" t="s">
        <v>1456</v>
      </c>
      <c r="OV145" t="s">
        <v>2085</v>
      </c>
    </row>
    <row r="146" spans="2:412" outlineLevel="1">
      <c r="B146" t="s">
        <v>1508</v>
      </c>
      <c r="C146" t="s">
        <v>1477</v>
      </c>
      <c r="OU146" t="s">
        <v>1458</v>
      </c>
      <c r="OV146" t="s">
        <v>2084</v>
      </c>
    </row>
    <row r="147" spans="2:412" outlineLevel="1">
      <c r="B147" t="s">
        <v>1510</v>
      </c>
      <c r="C147" t="s">
        <v>1479</v>
      </c>
      <c r="OU147" t="s">
        <v>1460</v>
      </c>
      <c r="OV147" t="s">
        <v>2083</v>
      </c>
    </row>
    <row r="148" spans="2:412" outlineLevel="1">
      <c r="B148" t="s">
        <v>1512</v>
      </c>
      <c r="C148" t="s">
        <v>1481</v>
      </c>
      <c r="OU148" t="s">
        <v>1462</v>
      </c>
      <c r="OV148" t="s">
        <v>2082</v>
      </c>
    </row>
    <row r="149" spans="2:412" outlineLevel="1">
      <c r="B149" t="s">
        <v>1514</v>
      </c>
      <c r="C149" t="s">
        <v>1483</v>
      </c>
      <c r="OU149" t="s">
        <v>1464</v>
      </c>
      <c r="OV149" t="s">
        <v>2081</v>
      </c>
    </row>
    <row r="150" spans="2:412" outlineLevel="1">
      <c r="B150" t="s">
        <v>1516</v>
      </c>
      <c r="C150" t="s">
        <v>1485</v>
      </c>
      <c r="OU150" t="s">
        <v>1466</v>
      </c>
      <c r="OV150" t="s">
        <v>2080</v>
      </c>
    </row>
    <row r="151" spans="2:412" outlineLevel="1">
      <c r="B151" t="s">
        <v>1518</v>
      </c>
      <c r="C151" t="s">
        <v>1487</v>
      </c>
      <c r="OU151" t="s">
        <v>1468</v>
      </c>
      <c r="OV151" t="s">
        <v>2079</v>
      </c>
    </row>
    <row r="152" spans="2:412" outlineLevel="1">
      <c r="B152" t="s">
        <v>1520</v>
      </c>
      <c r="C152" t="s">
        <v>1489</v>
      </c>
      <c r="OU152" t="s">
        <v>1470</v>
      </c>
      <c r="OV152" t="s">
        <v>2078</v>
      </c>
    </row>
    <row r="153" spans="2:412" outlineLevel="1">
      <c r="B153" t="s">
        <v>1522</v>
      </c>
      <c r="C153" t="s">
        <v>1491</v>
      </c>
      <c r="OU153" t="s">
        <v>1472</v>
      </c>
      <c r="OV153" t="s">
        <v>2077</v>
      </c>
    </row>
    <row r="154" spans="2:412" outlineLevel="1">
      <c r="B154" t="s">
        <v>1524</v>
      </c>
      <c r="C154" t="s">
        <v>1493</v>
      </c>
      <c r="OU154" t="s">
        <v>1474</v>
      </c>
      <c r="OV154" t="s">
        <v>2051</v>
      </c>
    </row>
    <row r="155" spans="2:412" outlineLevel="1">
      <c r="B155" t="s">
        <v>1526</v>
      </c>
      <c r="C155" t="s">
        <v>1495</v>
      </c>
      <c r="OU155" t="s">
        <v>1476</v>
      </c>
      <c r="OV155" t="s">
        <v>2050</v>
      </c>
    </row>
    <row r="156" spans="2:412" outlineLevel="1">
      <c r="B156" t="s">
        <v>1528</v>
      </c>
      <c r="C156" t="s">
        <v>1497</v>
      </c>
      <c r="OU156" t="s">
        <v>1478</v>
      </c>
      <c r="OV156" t="s">
        <v>2049</v>
      </c>
    </row>
    <row r="157" spans="2:412" outlineLevel="1">
      <c r="B157" t="s">
        <v>1530</v>
      </c>
      <c r="C157" t="s">
        <v>1499</v>
      </c>
      <c r="OU157" t="s">
        <v>1480</v>
      </c>
      <c r="OV157" t="s">
        <v>2048</v>
      </c>
    </row>
    <row r="158" spans="2:412" outlineLevel="1">
      <c r="B158" t="s">
        <v>1532</v>
      </c>
      <c r="C158" t="s">
        <v>1501</v>
      </c>
      <c r="OU158" t="s">
        <v>1482</v>
      </c>
      <c r="OV158" t="s">
        <v>2047</v>
      </c>
    </row>
    <row r="159" spans="2:412" outlineLevel="1">
      <c r="B159" t="s">
        <v>1534</v>
      </c>
      <c r="C159" t="s">
        <v>1503</v>
      </c>
      <c r="OU159" t="s">
        <v>1484</v>
      </c>
      <c r="OV159" t="s">
        <v>2046</v>
      </c>
    </row>
    <row r="160" spans="2:412" outlineLevel="1">
      <c r="B160" t="s">
        <v>1536</v>
      </c>
      <c r="C160" t="s">
        <v>1505</v>
      </c>
      <c r="OU160" t="s">
        <v>1486</v>
      </c>
      <c r="OV160" t="s">
        <v>2045</v>
      </c>
    </row>
    <row r="161" spans="2:412" outlineLevel="1">
      <c r="B161" t="s">
        <v>1538</v>
      </c>
      <c r="C161" t="s">
        <v>1507</v>
      </c>
      <c r="OU161" t="s">
        <v>1488</v>
      </c>
      <c r="OV161" t="s">
        <v>2044</v>
      </c>
    </row>
    <row r="162" spans="2:412" outlineLevel="1">
      <c r="B162" t="s">
        <v>1540</v>
      </c>
      <c r="C162" t="s">
        <v>1509</v>
      </c>
      <c r="OU162" t="s">
        <v>1490</v>
      </c>
      <c r="OV162" t="s">
        <v>2043</v>
      </c>
    </row>
    <row r="163" spans="2:412" outlineLevel="1">
      <c r="B163" t="s">
        <v>1542</v>
      </c>
      <c r="C163" t="s">
        <v>1511</v>
      </c>
      <c r="OU163" t="s">
        <v>1492</v>
      </c>
      <c r="OV163" t="s">
        <v>2042</v>
      </c>
    </row>
    <row r="164" spans="2:412" outlineLevel="1">
      <c r="B164" t="s">
        <v>1544</v>
      </c>
      <c r="C164" t="s">
        <v>1513</v>
      </c>
      <c r="OU164" t="s">
        <v>1494</v>
      </c>
      <c r="OV164" t="s">
        <v>2041</v>
      </c>
    </row>
    <row r="165" spans="2:412" outlineLevel="1">
      <c r="B165" t="s">
        <v>1546</v>
      </c>
      <c r="C165" t="s">
        <v>1515</v>
      </c>
      <c r="OU165" t="s">
        <v>1496</v>
      </c>
      <c r="OV165" t="s">
        <v>2040</v>
      </c>
    </row>
    <row r="166" spans="2:412" outlineLevel="1">
      <c r="B166" t="s">
        <v>1548</v>
      </c>
      <c r="C166" t="s">
        <v>1517</v>
      </c>
      <c r="OU166" t="s">
        <v>1498</v>
      </c>
      <c r="OV166" t="s">
        <v>2039</v>
      </c>
    </row>
    <row r="167" spans="2:412" outlineLevel="1">
      <c r="B167" t="s">
        <v>1550</v>
      </c>
      <c r="C167" t="s">
        <v>1519</v>
      </c>
      <c r="OU167" t="s">
        <v>1500</v>
      </c>
      <c r="OV167" t="s">
        <v>2038</v>
      </c>
    </row>
    <row r="168" spans="2:412" outlineLevel="1">
      <c r="B168" t="s">
        <v>1552</v>
      </c>
      <c r="C168" t="s">
        <v>1521</v>
      </c>
      <c r="OU168" t="s">
        <v>1502</v>
      </c>
      <c r="OV168" t="s">
        <v>2037</v>
      </c>
    </row>
    <row r="169" spans="2:412" outlineLevel="1">
      <c r="B169" t="s">
        <v>1554</v>
      </c>
      <c r="C169" t="s">
        <v>1523</v>
      </c>
      <c r="OU169" t="s">
        <v>1504</v>
      </c>
      <c r="OV169" t="s">
        <v>2036</v>
      </c>
    </row>
    <row r="170" spans="2:412" outlineLevel="1">
      <c r="B170" t="s">
        <v>1556</v>
      </c>
      <c r="C170" t="s">
        <v>1525</v>
      </c>
      <c r="OU170" t="s">
        <v>1506</v>
      </c>
      <c r="OV170" t="s">
        <v>2035</v>
      </c>
    </row>
    <row r="171" spans="2:412" outlineLevel="1">
      <c r="B171" t="s">
        <v>1558</v>
      </c>
      <c r="C171" t="s">
        <v>1527</v>
      </c>
      <c r="OU171" t="s">
        <v>1508</v>
      </c>
      <c r="OV171" t="s">
        <v>2034</v>
      </c>
    </row>
    <row r="172" spans="2:412" outlineLevel="1">
      <c r="B172" t="s">
        <v>1560</v>
      </c>
      <c r="C172" t="s">
        <v>1529</v>
      </c>
      <c r="OU172" t="s">
        <v>1510</v>
      </c>
      <c r="OV172" t="s">
        <v>2033</v>
      </c>
    </row>
    <row r="173" spans="2:412" outlineLevel="1">
      <c r="B173" t="s">
        <v>1562</v>
      </c>
      <c r="C173" t="s">
        <v>1531</v>
      </c>
      <c r="OU173" t="s">
        <v>1512</v>
      </c>
      <c r="OV173" t="s">
        <v>2032</v>
      </c>
    </row>
    <row r="174" spans="2:412" outlineLevel="1">
      <c r="B174" t="s">
        <v>1564</v>
      </c>
      <c r="C174" t="s">
        <v>1533</v>
      </c>
      <c r="OU174" t="s">
        <v>1514</v>
      </c>
      <c r="OV174" t="s">
        <v>2031</v>
      </c>
    </row>
    <row r="175" spans="2:412" outlineLevel="1">
      <c r="B175" t="s">
        <v>1566</v>
      </c>
      <c r="C175" t="s">
        <v>1535</v>
      </c>
      <c r="OU175" t="s">
        <v>1516</v>
      </c>
      <c r="OV175" t="s">
        <v>2030</v>
      </c>
    </row>
    <row r="176" spans="2:412" outlineLevel="1">
      <c r="B176" t="s">
        <v>1568</v>
      </c>
      <c r="C176" t="s">
        <v>1537</v>
      </c>
      <c r="OU176" t="s">
        <v>1518</v>
      </c>
      <c r="OV176" t="s">
        <v>2029</v>
      </c>
    </row>
    <row r="177" spans="2:412" outlineLevel="1">
      <c r="B177" t="s">
        <v>1570</v>
      </c>
      <c r="C177" t="s">
        <v>1539</v>
      </c>
      <c r="OU177" t="s">
        <v>1520</v>
      </c>
      <c r="OV177" t="s">
        <v>2028</v>
      </c>
    </row>
    <row r="178" spans="2:412" outlineLevel="1">
      <c r="B178" t="s">
        <v>1572</v>
      </c>
      <c r="C178" t="s">
        <v>1541</v>
      </c>
      <c r="OU178" t="s">
        <v>1522</v>
      </c>
      <c r="OV178" t="s">
        <v>2027</v>
      </c>
    </row>
    <row r="179" spans="2:412" outlineLevel="1">
      <c r="B179" t="s">
        <v>1574</v>
      </c>
      <c r="C179" t="s">
        <v>1543</v>
      </c>
      <c r="OU179" t="s">
        <v>1524</v>
      </c>
      <c r="OV179" t="s">
        <v>2002</v>
      </c>
    </row>
    <row r="180" spans="2:412" outlineLevel="1">
      <c r="B180" t="s">
        <v>1576</v>
      </c>
      <c r="C180" t="s">
        <v>1545</v>
      </c>
      <c r="OU180" t="s">
        <v>1526</v>
      </c>
      <c r="OV180" t="s">
        <v>2001</v>
      </c>
    </row>
    <row r="181" spans="2:412" outlineLevel="1">
      <c r="B181" t="s">
        <v>1578</v>
      </c>
      <c r="C181" t="s">
        <v>1547</v>
      </c>
      <c r="OU181" t="s">
        <v>1528</v>
      </c>
      <c r="OV181" t="s">
        <v>2000</v>
      </c>
    </row>
    <row r="182" spans="2:412" outlineLevel="1">
      <c r="B182" t="s">
        <v>1580</v>
      </c>
      <c r="C182" t="s">
        <v>1549</v>
      </c>
      <c r="OU182" t="s">
        <v>1530</v>
      </c>
      <c r="OV182" t="s">
        <v>1999</v>
      </c>
    </row>
    <row r="183" spans="2:412" outlineLevel="1">
      <c r="B183" t="s">
        <v>1582</v>
      </c>
      <c r="C183" t="s">
        <v>1551</v>
      </c>
      <c r="OU183" t="s">
        <v>1532</v>
      </c>
      <c r="OV183" t="s">
        <v>1998</v>
      </c>
    </row>
    <row r="184" spans="2:412" outlineLevel="1">
      <c r="B184" t="s">
        <v>1584</v>
      </c>
      <c r="C184" t="s">
        <v>1553</v>
      </c>
      <c r="OU184" t="s">
        <v>1534</v>
      </c>
      <c r="OV184" t="s">
        <v>2135</v>
      </c>
    </row>
    <row r="185" spans="2:412" outlineLevel="1">
      <c r="B185" t="s">
        <v>1586</v>
      </c>
      <c r="C185" t="s">
        <v>1555</v>
      </c>
      <c r="OU185" t="s">
        <v>1536</v>
      </c>
      <c r="OV185" t="s">
        <v>2134</v>
      </c>
    </row>
    <row r="186" spans="2:412" outlineLevel="1">
      <c r="B186" t="s">
        <v>1588</v>
      </c>
      <c r="C186" t="s">
        <v>1557</v>
      </c>
      <c r="OU186" t="s">
        <v>1538</v>
      </c>
      <c r="OV186" t="s">
        <v>2133</v>
      </c>
    </row>
    <row r="187" spans="2:412" outlineLevel="1">
      <c r="B187" t="s">
        <v>1590</v>
      </c>
      <c r="C187" t="s">
        <v>1559</v>
      </c>
      <c r="OU187" t="s">
        <v>1540</v>
      </c>
      <c r="OV187" t="s">
        <v>2132</v>
      </c>
    </row>
    <row r="188" spans="2:412" outlineLevel="1">
      <c r="B188" t="s">
        <v>1592</v>
      </c>
      <c r="C188" t="s">
        <v>1561</v>
      </c>
      <c r="OU188" t="s">
        <v>1542</v>
      </c>
      <c r="OV188" t="s">
        <v>2131</v>
      </c>
    </row>
    <row r="189" spans="2:412" outlineLevel="1">
      <c r="B189" t="s">
        <v>1594</v>
      </c>
      <c r="C189" t="s">
        <v>1563</v>
      </c>
      <c r="OU189" t="s">
        <v>1544</v>
      </c>
      <c r="OV189" t="s">
        <v>2478</v>
      </c>
    </row>
    <row r="190" spans="2:412" outlineLevel="1">
      <c r="B190" t="s">
        <v>1596</v>
      </c>
      <c r="C190" t="s">
        <v>1565</v>
      </c>
      <c r="OU190" t="s">
        <v>1546</v>
      </c>
      <c r="OV190" t="s">
        <v>2479</v>
      </c>
    </row>
    <row r="191" spans="2:412" outlineLevel="1">
      <c r="B191" t="s">
        <v>1598</v>
      </c>
      <c r="C191" t="s">
        <v>1567</v>
      </c>
      <c r="OU191" t="s">
        <v>1548</v>
      </c>
      <c r="OV191" t="s">
        <v>2480</v>
      </c>
    </row>
    <row r="192" spans="2:412" outlineLevel="1">
      <c r="B192" t="s">
        <v>1600</v>
      </c>
      <c r="C192" t="s">
        <v>1569</v>
      </c>
      <c r="OU192" t="s">
        <v>1550</v>
      </c>
      <c r="OV192" t="s">
        <v>2351</v>
      </c>
    </row>
    <row r="193" spans="2:412" outlineLevel="1">
      <c r="B193" t="s">
        <v>1602</v>
      </c>
      <c r="C193" t="s">
        <v>1571</v>
      </c>
      <c r="OU193" t="s">
        <v>1552</v>
      </c>
      <c r="OV193" t="s">
        <v>2481</v>
      </c>
    </row>
    <row r="194" spans="2:412" outlineLevel="1">
      <c r="B194" t="s">
        <v>1604</v>
      </c>
      <c r="C194" t="s">
        <v>1573</v>
      </c>
      <c r="OU194" t="s">
        <v>1554</v>
      </c>
      <c r="OV194" t="s">
        <v>2350</v>
      </c>
    </row>
    <row r="195" spans="2:412" outlineLevel="1">
      <c r="B195" t="s">
        <v>1606</v>
      </c>
      <c r="C195" t="s">
        <v>1575</v>
      </c>
      <c r="OU195" t="s">
        <v>1556</v>
      </c>
      <c r="OV195" t="s">
        <v>2349</v>
      </c>
    </row>
    <row r="196" spans="2:412" outlineLevel="1">
      <c r="B196" t="s">
        <v>1608</v>
      </c>
      <c r="C196" t="s">
        <v>1577</v>
      </c>
      <c r="OU196" t="s">
        <v>1558</v>
      </c>
      <c r="OV196" t="s">
        <v>2348</v>
      </c>
    </row>
    <row r="197" spans="2:412" outlineLevel="1">
      <c r="B197" t="s">
        <v>1610</v>
      </c>
      <c r="C197" t="s">
        <v>1579</v>
      </c>
      <c r="OU197" t="s">
        <v>1560</v>
      </c>
      <c r="OV197" t="s">
        <v>2130</v>
      </c>
    </row>
    <row r="198" spans="2:412" outlineLevel="1">
      <c r="B198" t="s">
        <v>1612</v>
      </c>
      <c r="C198" t="s">
        <v>1581</v>
      </c>
      <c r="OU198" t="s">
        <v>1562</v>
      </c>
      <c r="OV198" t="s">
        <v>2347</v>
      </c>
    </row>
    <row r="199" spans="2:412" outlineLevel="1">
      <c r="B199" t="s">
        <v>1614</v>
      </c>
      <c r="C199" t="s">
        <v>1583</v>
      </c>
      <c r="OU199" t="s">
        <v>1564</v>
      </c>
      <c r="OV199" t="s">
        <v>2482</v>
      </c>
    </row>
    <row r="200" spans="2:412" outlineLevel="1">
      <c r="B200" t="s">
        <v>1616</v>
      </c>
      <c r="C200" t="s">
        <v>1585</v>
      </c>
      <c r="OU200" t="s">
        <v>1566</v>
      </c>
      <c r="OV200" t="s">
        <v>2140</v>
      </c>
    </row>
    <row r="201" spans="2:412" outlineLevel="1">
      <c r="B201" t="s">
        <v>1618</v>
      </c>
      <c r="C201" t="s">
        <v>1587</v>
      </c>
      <c r="OU201" t="s">
        <v>1568</v>
      </c>
      <c r="OV201" t="s">
        <v>2139</v>
      </c>
    </row>
    <row r="202" spans="2:412" outlineLevel="1">
      <c r="B202" t="s">
        <v>1620</v>
      </c>
      <c r="C202" t="s">
        <v>1589</v>
      </c>
      <c r="OU202" t="s">
        <v>1570</v>
      </c>
      <c r="OV202" t="s">
        <v>2138</v>
      </c>
    </row>
    <row r="203" spans="2:412" outlineLevel="1">
      <c r="B203" t="s">
        <v>1622</v>
      </c>
      <c r="C203" t="s">
        <v>1591</v>
      </c>
      <c r="OU203" t="s">
        <v>1572</v>
      </c>
      <c r="OV203" t="s">
        <v>2136</v>
      </c>
    </row>
    <row r="204" spans="2:412" outlineLevel="1">
      <c r="B204" t="s">
        <v>1624</v>
      </c>
      <c r="C204" t="s">
        <v>1593</v>
      </c>
      <c r="OU204" t="s">
        <v>1574</v>
      </c>
      <c r="OV204" t="s">
        <v>2137</v>
      </c>
    </row>
    <row r="205" spans="2:412" outlineLevel="1">
      <c r="B205" t="s">
        <v>1626</v>
      </c>
      <c r="C205" t="s">
        <v>1595</v>
      </c>
      <c r="OU205" t="s">
        <v>1576</v>
      </c>
      <c r="OV205" t="s">
        <v>2165</v>
      </c>
    </row>
    <row r="206" spans="2:412" outlineLevel="1">
      <c r="B206" t="s">
        <v>1628</v>
      </c>
      <c r="C206" t="s">
        <v>1597</v>
      </c>
      <c r="OU206" t="s">
        <v>1578</v>
      </c>
      <c r="OV206" t="s">
        <v>2164</v>
      </c>
    </row>
    <row r="207" spans="2:412" outlineLevel="1">
      <c r="B207" t="s">
        <v>1630</v>
      </c>
      <c r="C207" t="s">
        <v>1599</v>
      </c>
      <c r="OU207" t="s">
        <v>1580</v>
      </c>
      <c r="OV207" t="s">
        <v>2163</v>
      </c>
    </row>
    <row r="208" spans="2:412" outlineLevel="1">
      <c r="B208" t="s">
        <v>1632</v>
      </c>
      <c r="C208" t="s">
        <v>1601</v>
      </c>
      <c r="OU208" t="s">
        <v>1582</v>
      </c>
      <c r="OV208" t="s">
        <v>2167</v>
      </c>
    </row>
    <row r="209" spans="2:412" outlineLevel="1">
      <c r="B209" t="s">
        <v>1634</v>
      </c>
      <c r="C209" t="s">
        <v>1603</v>
      </c>
      <c r="OU209" t="s">
        <v>1584</v>
      </c>
      <c r="OV209" t="s">
        <v>2166</v>
      </c>
    </row>
    <row r="210" spans="2:412" outlineLevel="1">
      <c r="B210" t="s">
        <v>1636</v>
      </c>
      <c r="C210" t="s">
        <v>1605</v>
      </c>
      <c r="OU210" t="s">
        <v>1586</v>
      </c>
      <c r="OV210" t="s">
        <v>2169</v>
      </c>
    </row>
    <row r="211" spans="2:412" outlineLevel="1">
      <c r="B211" t="s">
        <v>1638</v>
      </c>
      <c r="C211" t="s">
        <v>1607</v>
      </c>
      <c r="OU211" t="s">
        <v>1588</v>
      </c>
      <c r="OV211" t="s">
        <v>2168</v>
      </c>
    </row>
    <row r="212" spans="2:412" outlineLevel="1">
      <c r="B212" t="s">
        <v>1640</v>
      </c>
      <c r="C212" t="s">
        <v>1609</v>
      </c>
      <c r="OU212" t="s">
        <v>1590</v>
      </c>
      <c r="OV212" t="s">
        <v>2483</v>
      </c>
    </row>
    <row r="213" spans="2:412" outlineLevel="1">
      <c r="B213" t="s">
        <v>1642</v>
      </c>
      <c r="C213" t="s">
        <v>1611</v>
      </c>
      <c r="OU213" t="s">
        <v>1592</v>
      </c>
      <c r="OV213" t="s">
        <v>2484</v>
      </c>
    </row>
    <row r="214" spans="2:412" outlineLevel="1">
      <c r="B214" t="s">
        <v>1644</v>
      </c>
      <c r="C214" t="s">
        <v>1613</v>
      </c>
      <c r="OU214" t="s">
        <v>1594</v>
      </c>
      <c r="OV214" t="s">
        <v>2382</v>
      </c>
    </row>
    <row r="215" spans="2:412" outlineLevel="1">
      <c r="B215" t="s">
        <v>1646</v>
      </c>
      <c r="C215" t="s">
        <v>1615</v>
      </c>
      <c r="OU215" t="s">
        <v>1596</v>
      </c>
      <c r="OV215" t="s">
        <v>2393</v>
      </c>
    </row>
    <row r="216" spans="2:412" outlineLevel="1">
      <c r="B216" t="s">
        <v>1648</v>
      </c>
      <c r="C216" t="s">
        <v>1617</v>
      </c>
      <c r="OU216" t="s">
        <v>1598</v>
      </c>
      <c r="OV216" t="s">
        <v>2485</v>
      </c>
    </row>
    <row r="217" spans="2:412" outlineLevel="1">
      <c r="B217" t="s">
        <v>1650</v>
      </c>
      <c r="C217" t="s">
        <v>1619</v>
      </c>
      <c r="OU217" t="s">
        <v>1600</v>
      </c>
      <c r="OV217" t="s">
        <v>2486</v>
      </c>
    </row>
    <row r="218" spans="2:412" outlineLevel="1">
      <c r="B218" t="s">
        <v>1652</v>
      </c>
      <c r="C218" t="s">
        <v>1621</v>
      </c>
      <c r="OU218" t="s">
        <v>1602</v>
      </c>
      <c r="OV218" t="s">
        <v>2383</v>
      </c>
    </row>
    <row r="219" spans="2:412" outlineLevel="1">
      <c r="B219" t="s">
        <v>1654</v>
      </c>
      <c r="C219" t="s">
        <v>1623</v>
      </c>
      <c r="OU219" t="s">
        <v>1604</v>
      </c>
      <c r="OV219" t="s">
        <v>2392</v>
      </c>
    </row>
    <row r="220" spans="2:412" outlineLevel="1">
      <c r="B220" t="s">
        <v>1656</v>
      </c>
      <c r="C220" t="s">
        <v>1625</v>
      </c>
      <c r="OU220" t="s">
        <v>1606</v>
      </c>
      <c r="OV220" t="s">
        <v>2162</v>
      </c>
    </row>
    <row r="221" spans="2:412" outlineLevel="1">
      <c r="B221" t="s">
        <v>1658</v>
      </c>
      <c r="C221" t="s">
        <v>1627</v>
      </c>
      <c r="OU221" t="s">
        <v>1608</v>
      </c>
      <c r="OV221" t="s">
        <v>2161</v>
      </c>
    </row>
    <row r="222" spans="2:412" outlineLevel="1">
      <c r="B222" t="s">
        <v>1660</v>
      </c>
      <c r="C222" t="s">
        <v>1629</v>
      </c>
      <c r="OU222" t="s">
        <v>1610</v>
      </c>
      <c r="OV222" t="s">
        <v>2160</v>
      </c>
    </row>
    <row r="223" spans="2:412" outlineLevel="1">
      <c r="B223" t="s">
        <v>1662</v>
      </c>
      <c r="C223" t="s">
        <v>1631</v>
      </c>
      <c r="OU223" t="s">
        <v>1612</v>
      </c>
      <c r="OV223" t="s">
        <v>2384</v>
      </c>
    </row>
    <row r="224" spans="2:412" outlineLevel="1">
      <c r="B224" t="s">
        <v>1664</v>
      </c>
      <c r="C224" t="s">
        <v>1633</v>
      </c>
      <c r="OU224" t="s">
        <v>1614</v>
      </c>
      <c r="OV224" t="s">
        <v>2390</v>
      </c>
    </row>
    <row r="225" spans="2:412" outlineLevel="1">
      <c r="B225" t="s">
        <v>1666</v>
      </c>
      <c r="C225" t="s">
        <v>1635</v>
      </c>
      <c r="OU225" t="s">
        <v>1616</v>
      </c>
      <c r="OV225" t="s">
        <v>2385</v>
      </c>
    </row>
    <row r="226" spans="2:412" outlineLevel="1">
      <c r="B226" t="s">
        <v>1668</v>
      </c>
      <c r="C226" t="s">
        <v>1637</v>
      </c>
      <c r="OU226" t="s">
        <v>1618</v>
      </c>
      <c r="OV226" t="s">
        <v>2391</v>
      </c>
    </row>
    <row r="227" spans="2:412" outlineLevel="1">
      <c r="B227" t="s">
        <v>1670</v>
      </c>
      <c r="C227" t="s">
        <v>1639</v>
      </c>
      <c r="OU227" t="s">
        <v>1620</v>
      </c>
      <c r="OV227" t="s">
        <v>2386</v>
      </c>
    </row>
    <row r="228" spans="2:412" outlineLevel="1">
      <c r="B228" t="s">
        <v>1672</v>
      </c>
      <c r="C228" t="s">
        <v>1641</v>
      </c>
      <c r="OU228" t="s">
        <v>1622</v>
      </c>
      <c r="OV228" t="s">
        <v>2389</v>
      </c>
    </row>
    <row r="229" spans="2:412" outlineLevel="1">
      <c r="B229" t="s">
        <v>1674</v>
      </c>
      <c r="C229" t="s">
        <v>1643</v>
      </c>
      <c r="OU229" t="s">
        <v>1624</v>
      </c>
      <c r="OV229" t="s">
        <v>2387</v>
      </c>
    </row>
    <row r="230" spans="2:412" outlineLevel="1">
      <c r="B230" t="s">
        <v>1676</v>
      </c>
      <c r="C230" t="s">
        <v>1645</v>
      </c>
      <c r="OU230" t="s">
        <v>1626</v>
      </c>
      <c r="OV230" t="s">
        <v>2388</v>
      </c>
    </row>
    <row r="231" spans="2:412" outlineLevel="1">
      <c r="B231" t="s">
        <v>1678</v>
      </c>
      <c r="C231" t="s">
        <v>1647</v>
      </c>
      <c r="OU231" t="s">
        <v>1628</v>
      </c>
      <c r="OV231" t="s">
        <v>2487</v>
      </c>
    </row>
    <row r="232" spans="2:412" outlineLevel="1">
      <c r="B232" t="s">
        <v>1680</v>
      </c>
      <c r="C232" t="s">
        <v>1649</v>
      </c>
      <c r="OU232" t="s">
        <v>1630</v>
      </c>
      <c r="OV232" t="s">
        <v>2488</v>
      </c>
    </row>
    <row r="233" spans="2:412" outlineLevel="1">
      <c r="B233" t="s">
        <v>1682</v>
      </c>
      <c r="C233" t="s">
        <v>1651</v>
      </c>
      <c r="OU233" t="s">
        <v>1632</v>
      </c>
      <c r="OV233" t="s">
        <v>2489</v>
      </c>
    </row>
    <row r="234" spans="2:412" outlineLevel="1">
      <c r="B234" t="s">
        <v>1684</v>
      </c>
      <c r="C234" t="s">
        <v>1653</v>
      </c>
      <c r="OU234" t="s">
        <v>1634</v>
      </c>
      <c r="OV234" t="s">
        <v>2490</v>
      </c>
    </row>
    <row r="235" spans="2:412" outlineLevel="1">
      <c r="B235" t="s">
        <v>1686</v>
      </c>
      <c r="C235" t="s">
        <v>1655</v>
      </c>
      <c r="OU235" t="s">
        <v>1636</v>
      </c>
      <c r="OV235" t="s">
        <v>1997</v>
      </c>
    </row>
    <row r="236" spans="2:412" outlineLevel="1">
      <c r="B236" t="s">
        <v>1688</v>
      </c>
      <c r="C236" t="s">
        <v>1657</v>
      </c>
      <c r="OU236" t="s">
        <v>1638</v>
      </c>
      <c r="OV236" t="s">
        <v>1996</v>
      </c>
    </row>
    <row r="237" spans="2:412" outlineLevel="1">
      <c r="B237" t="s">
        <v>1690</v>
      </c>
      <c r="C237" t="s">
        <v>1659</v>
      </c>
      <c r="OU237" t="s">
        <v>1640</v>
      </c>
      <c r="OV237" t="s">
        <v>1995</v>
      </c>
    </row>
    <row r="238" spans="2:412" outlineLevel="1">
      <c r="B238" t="s">
        <v>1692</v>
      </c>
      <c r="C238" t="s">
        <v>1661</v>
      </c>
      <c r="OU238" t="s">
        <v>1642</v>
      </c>
      <c r="OV238" t="s">
        <v>1994</v>
      </c>
    </row>
    <row r="239" spans="2:412" outlineLevel="1">
      <c r="B239" t="s">
        <v>1694</v>
      </c>
      <c r="C239" t="s">
        <v>1663</v>
      </c>
      <c r="OU239" t="s">
        <v>1644</v>
      </c>
      <c r="OV239" t="s">
        <v>1993</v>
      </c>
    </row>
    <row r="240" spans="2:412" outlineLevel="1">
      <c r="B240" t="s">
        <v>1696</v>
      </c>
      <c r="C240" t="s">
        <v>1665</v>
      </c>
      <c r="OU240" t="s">
        <v>1646</v>
      </c>
      <c r="OV240" t="s">
        <v>2026</v>
      </c>
    </row>
    <row r="241" spans="2:412" outlineLevel="1">
      <c r="B241" t="s">
        <v>1698</v>
      </c>
      <c r="C241" t="s">
        <v>1667</v>
      </c>
      <c r="OU241" t="s">
        <v>1648</v>
      </c>
      <c r="OV241" t="s">
        <v>2025</v>
      </c>
    </row>
    <row r="242" spans="2:412" outlineLevel="1">
      <c r="B242" t="s">
        <v>1700</v>
      </c>
      <c r="C242" t="s">
        <v>1669</v>
      </c>
      <c r="OU242" t="s">
        <v>1650</v>
      </c>
      <c r="OV242" t="s">
        <v>2024</v>
      </c>
    </row>
    <row r="243" spans="2:412" outlineLevel="1">
      <c r="B243" t="s">
        <v>1702</v>
      </c>
      <c r="C243" t="s">
        <v>1671</v>
      </c>
      <c r="OU243" t="s">
        <v>1652</v>
      </c>
      <c r="OV243" t="s">
        <v>2023</v>
      </c>
    </row>
    <row r="244" spans="2:412" outlineLevel="1">
      <c r="B244" t="s">
        <v>1704</v>
      </c>
      <c r="C244" t="s">
        <v>1673</v>
      </c>
      <c r="OU244" t="s">
        <v>1654</v>
      </c>
      <c r="OV244" t="s">
        <v>2022</v>
      </c>
    </row>
    <row r="245" spans="2:412" outlineLevel="1">
      <c r="B245" t="s">
        <v>1706</v>
      </c>
      <c r="C245" t="s">
        <v>1675</v>
      </c>
      <c r="OU245" t="s">
        <v>1656</v>
      </c>
      <c r="OV245" t="s">
        <v>2180</v>
      </c>
    </row>
    <row r="246" spans="2:412" outlineLevel="1">
      <c r="B246" t="s">
        <v>1708</v>
      </c>
      <c r="C246" t="s">
        <v>1677</v>
      </c>
      <c r="OU246" t="s">
        <v>1658</v>
      </c>
      <c r="OV246" t="s">
        <v>2179</v>
      </c>
    </row>
    <row r="247" spans="2:412" outlineLevel="1">
      <c r="B247" t="s">
        <v>1710</v>
      </c>
      <c r="C247" t="s">
        <v>1679</v>
      </c>
      <c r="OU247" t="s">
        <v>1660</v>
      </c>
      <c r="OV247" t="s">
        <v>2178</v>
      </c>
    </row>
    <row r="248" spans="2:412" outlineLevel="1">
      <c r="B248" t="s">
        <v>1712</v>
      </c>
      <c r="C248" t="s">
        <v>1681</v>
      </c>
      <c r="OU248" t="s">
        <v>1662</v>
      </c>
      <c r="OV248" t="s">
        <v>2177</v>
      </c>
    </row>
    <row r="249" spans="2:412" outlineLevel="1">
      <c r="B249" t="s">
        <v>1714</v>
      </c>
      <c r="C249" t="s">
        <v>1683</v>
      </c>
      <c r="OU249" t="s">
        <v>1664</v>
      </c>
      <c r="OV249" t="s">
        <v>2176</v>
      </c>
    </row>
    <row r="250" spans="2:412" outlineLevel="1">
      <c r="B250" t="s">
        <v>1716</v>
      </c>
      <c r="C250" t="s">
        <v>1685</v>
      </c>
      <c r="OU250" t="s">
        <v>1666</v>
      </c>
      <c r="OV250" t="s">
        <v>2007</v>
      </c>
    </row>
    <row r="251" spans="2:412" outlineLevel="1">
      <c r="B251" t="s">
        <v>1718</v>
      </c>
      <c r="C251" t="s">
        <v>1687</v>
      </c>
      <c r="OU251" t="s">
        <v>1668</v>
      </c>
      <c r="OV251" t="s">
        <v>2006</v>
      </c>
    </row>
    <row r="252" spans="2:412" outlineLevel="1">
      <c r="B252" t="s">
        <v>1719</v>
      </c>
      <c r="C252" t="s">
        <v>1689</v>
      </c>
      <c r="OU252" t="s">
        <v>1670</v>
      </c>
      <c r="OV252" t="s">
        <v>2005</v>
      </c>
    </row>
    <row r="253" spans="2:412" outlineLevel="1">
      <c r="B253" t="s">
        <v>1720</v>
      </c>
      <c r="C253" t="s">
        <v>1691</v>
      </c>
      <c r="OU253" t="s">
        <v>1672</v>
      </c>
      <c r="OV253" t="s">
        <v>2004</v>
      </c>
    </row>
    <row r="254" spans="2:412" outlineLevel="1">
      <c r="B254" t="s">
        <v>1721</v>
      </c>
      <c r="C254" t="s">
        <v>1693</v>
      </c>
      <c r="OU254" t="s">
        <v>1674</v>
      </c>
      <c r="OV254" t="s">
        <v>2003</v>
      </c>
    </row>
    <row r="255" spans="2:412" outlineLevel="1">
      <c r="B255" t="s">
        <v>1722</v>
      </c>
      <c r="C255" t="s">
        <v>1695</v>
      </c>
      <c r="OU255" t="s">
        <v>1676</v>
      </c>
      <c r="OV255" t="s">
        <v>1992</v>
      </c>
    </row>
    <row r="256" spans="2:412" outlineLevel="1">
      <c r="B256" t="s">
        <v>1723</v>
      </c>
      <c r="C256" t="s">
        <v>1697</v>
      </c>
      <c r="OU256" t="s">
        <v>1678</v>
      </c>
      <c r="OV256" t="s">
        <v>1991</v>
      </c>
    </row>
    <row r="257" spans="2:412" outlineLevel="1">
      <c r="B257" t="s">
        <v>1725</v>
      </c>
      <c r="C257" t="s">
        <v>1699</v>
      </c>
      <c r="OU257" t="s">
        <v>1680</v>
      </c>
      <c r="OV257" t="s">
        <v>1990</v>
      </c>
    </row>
    <row r="258" spans="2:412" outlineLevel="1">
      <c r="B258" t="s">
        <v>1727</v>
      </c>
      <c r="C258" t="s">
        <v>1701</v>
      </c>
      <c r="OU258" t="s">
        <v>1682</v>
      </c>
      <c r="OV258" t="s">
        <v>1989</v>
      </c>
    </row>
    <row r="259" spans="2:412" outlineLevel="1">
      <c r="B259" t="s">
        <v>1729</v>
      </c>
      <c r="C259" t="s">
        <v>1703</v>
      </c>
      <c r="OU259" t="s">
        <v>1684</v>
      </c>
      <c r="OV259" t="s">
        <v>1988</v>
      </c>
    </row>
    <row r="260" spans="2:412" outlineLevel="1">
      <c r="B260" t="s">
        <v>1731</v>
      </c>
      <c r="C260" t="s">
        <v>1705</v>
      </c>
      <c r="OU260" t="s">
        <v>1686</v>
      </c>
      <c r="OV260" t="s">
        <v>1987</v>
      </c>
    </row>
    <row r="261" spans="2:412" outlineLevel="1">
      <c r="B261" t="s">
        <v>1733</v>
      </c>
      <c r="C261" t="s">
        <v>1707</v>
      </c>
      <c r="OU261" t="s">
        <v>1688</v>
      </c>
      <c r="OV261" t="s">
        <v>1986</v>
      </c>
    </row>
    <row r="262" spans="2:412" outlineLevel="1">
      <c r="B262" t="s">
        <v>1735</v>
      </c>
      <c r="C262" t="s">
        <v>1709</v>
      </c>
      <c r="OU262" t="s">
        <v>1690</v>
      </c>
      <c r="OV262" t="s">
        <v>1985</v>
      </c>
    </row>
    <row r="263" spans="2:412" outlineLevel="1">
      <c r="B263" t="s">
        <v>1737</v>
      </c>
      <c r="C263" t="s">
        <v>1711</v>
      </c>
      <c r="OU263" t="s">
        <v>1692</v>
      </c>
      <c r="OV263" t="s">
        <v>1984</v>
      </c>
    </row>
    <row r="264" spans="2:412" outlineLevel="1">
      <c r="B264" t="s">
        <v>1739</v>
      </c>
      <c r="C264" t="s">
        <v>1713</v>
      </c>
      <c r="OU264" t="s">
        <v>1694</v>
      </c>
      <c r="OV264" t="s">
        <v>1983</v>
      </c>
    </row>
    <row r="265" spans="2:412" outlineLevel="1">
      <c r="B265" t="s">
        <v>1741</v>
      </c>
      <c r="C265" t="s">
        <v>1715</v>
      </c>
      <c r="OU265" t="s">
        <v>1696</v>
      </c>
      <c r="OV265" t="s">
        <v>2145</v>
      </c>
    </row>
    <row r="266" spans="2:412" outlineLevel="1">
      <c r="B266" t="s">
        <v>1743</v>
      </c>
      <c r="C266" t="s">
        <v>1717</v>
      </c>
      <c r="OU266" t="s">
        <v>1698</v>
      </c>
      <c r="OV266" t="s">
        <v>2144</v>
      </c>
    </row>
    <row r="267" spans="2:412" outlineLevel="1">
      <c r="B267" t="s">
        <v>1745</v>
      </c>
      <c r="C267" t="s">
        <v>505</v>
      </c>
      <c r="OU267" t="s">
        <v>1700</v>
      </c>
      <c r="OV267" t="s">
        <v>2143</v>
      </c>
    </row>
    <row r="268" spans="2:412" outlineLevel="1">
      <c r="B268" t="s">
        <v>1747</v>
      </c>
      <c r="C268" t="s">
        <v>506</v>
      </c>
      <c r="OU268" t="s">
        <v>1702</v>
      </c>
      <c r="OV268" t="s">
        <v>2142</v>
      </c>
    </row>
    <row r="269" spans="2:412" outlineLevel="1">
      <c r="B269" t="s">
        <v>1749</v>
      </c>
      <c r="C269" t="s">
        <v>507</v>
      </c>
      <c r="OU269" t="s">
        <v>1704</v>
      </c>
      <c r="OV269" t="s">
        <v>2141</v>
      </c>
    </row>
    <row r="270" spans="2:412" outlineLevel="1">
      <c r="B270" t="s">
        <v>1751</v>
      </c>
      <c r="C270" t="s">
        <v>508</v>
      </c>
      <c r="OU270" t="s">
        <v>1706</v>
      </c>
      <c r="OV270" t="s">
        <v>2159</v>
      </c>
    </row>
    <row r="271" spans="2:412" outlineLevel="1">
      <c r="B271" t="s">
        <v>1753</v>
      </c>
      <c r="C271" t="s">
        <v>509</v>
      </c>
      <c r="OU271" t="s">
        <v>1708</v>
      </c>
      <c r="OV271" t="s">
        <v>2158</v>
      </c>
    </row>
    <row r="272" spans="2:412" outlineLevel="1">
      <c r="B272" t="s">
        <v>1755</v>
      </c>
      <c r="C272" t="s">
        <v>1724</v>
      </c>
      <c r="OU272" t="s">
        <v>1710</v>
      </c>
      <c r="OV272" t="s">
        <v>2157</v>
      </c>
    </row>
    <row r="273" spans="2:412" outlineLevel="1">
      <c r="B273" t="s">
        <v>1757</v>
      </c>
      <c r="C273" t="s">
        <v>1726</v>
      </c>
      <c r="OU273" t="s">
        <v>1712</v>
      </c>
      <c r="OV273" t="s">
        <v>2156</v>
      </c>
    </row>
    <row r="274" spans="2:412" outlineLevel="1">
      <c r="B274" t="s">
        <v>1759</v>
      </c>
      <c r="C274" t="s">
        <v>1728</v>
      </c>
      <c r="OU274" t="s">
        <v>1714</v>
      </c>
      <c r="OV274" t="s">
        <v>2155</v>
      </c>
    </row>
    <row r="275" spans="2:412" outlineLevel="1">
      <c r="B275" t="s">
        <v>1761</v>
      </c>
      <c r="C275" t="s">
        <v>1730</v>
      </c>
      <c r="OU275" t="s">
        <v>1716</v>
      </c>
      <c r="OV275" t="s">
        <v>2154</v>
      </c>
    </row>
    <row r="276" spans="2:412" outlineLevel="1">
      <c r="B276" t="s">
        <v>1763</v>
      </c>
      <c r="C276" t="s">
        <v>1732</v>
      </c>
      <c r="OU276" t="s">
        <v>1718</v>
      </c>
      <c r="OV276" t="s">
        <v>517</v>
      </c>
    </row>
    <row r="277" spans="2:412" outlineLevel="1">
      <c r="B277" t="s">
        <v>1765</v>
      </c>
      <c r="C277" t="s">
        <v>1734</v>
      </c>
      <c r="OU277" t="s">
        <v>1719</v>
      </c>
      <c r="OV277" t="s">
        <v>518</v>
      </c>
    </row>
    <row r="278" spans="2:412" outlineLevel="1">
      <c r="B278" t="s">
        <v>1767</v>
      </c>
      <c r="C278" t="s">
        <v>1736</v>
      </c>
      <c r="OU278" t="s">
        <v>1720</v>
      </c>
      <c r="OV278" t="s">
        <v>519</v>
      </c>
    </row>
    <row r="279" spans="2:412" outlineLevel="1">
      <c r="B279" t="s">
        <v>1769</v>
      </c>
      <c r="C279" t="s">
        <v>1738</v>
      </c>
      <c r="OU279" t="s">
        <v>1721</v>
      </c>
      <c r="OV279" t="s">
        <v>520</v>
      </c>
    </row>
    <row r="280" spans="2:412" outlineLevel="1">
      <c r="B280" t="s">
        <v>1771</v>
      </c>
      <c r="C280" t="s">
        <v>1740</v>
      </c>
      <c r="OU280" t="s">
        <v>1722</v>
      </c>
      <c r="OV280" t="s">
        <v>2562</v>
      </c>
    </row>
    <row r="281" spans="2:412" outlineLevel="1">
      <c r="B281" t="s">
        <v>1773</v>
      </c>
      <c r="C281" t="s">
        <v>1742</v>
      </c>
      <c r="OU281" t="s">
        <v>1723</v>
      </c>
      <c r="OV281" t="s">
        <v>2563</v>
      </c>
    </row>
    <row r="282" spans="2:412" outlineLevel="1">
      <c r="B282" t="s">
        <v>1775</v>
      </c>
      <c r="C282" t="s">
        <v>1744</v>
      </c>
      <c r="OU282" t="s">
        <v>1725</v>
      </c>
      <c r="OV282" t="s">
        <v>2564</v>
      </c>
    </row>
    <row r="283" spans="2:412" outlineLevel="1">
      <c r="B283" t="s">
        <v>1777</v>
      </c>
      <c r="C283" t="s">
        <v>1746</v>
      </c>
      <c r="OU283" t="s">
        <v>1727</v>
      </c>
      <c r="OV283" t="s">
        <v>2565</v>
      </c>
    </row>
    <row r="284" spans="2:412" outlineLevel="1">
      <c r="B284" t="s">
        <v>1779</v>
      </c>
      <c r="C284" t="s">
        <v>1748</v>
      </c>
      <c r="OU284" t="s">
        <v>1729</v>
      </c>
      <c r="OV284" t="s">
        <v>2013</v>
      </c>
    </row>
    <row r="285" spans="2:412" outlineLevel="1">
      <c r="B285" t="s">
        <v>1781</v>
      </c>
      <c r="C285" t="s">
        <v>1750</v>
      </c>
      <c r="OU285" t="s">
        <v>1731</v>
      </c>
      <c r="OV285" t="s">
        <v>2531</v>
      </c>
    </row>
    <row r="286" spans="2:412" outlineLevel="1">
      <c r="B286" t="s">
        <v>1783</v>
      </c>
      <c r="C286" t="s">
        <v>1752</v>
      </c>
      <c r="OU286" t="s">
        <v>1733</v>
      </c>
      <c r="OV286" t="s">
        <v>2532</v>
      </c>
    </row>
    <row r="287" spans="2:412" outlineLevel="1">
      <c r="B287" t="s">
        <v>1785</v>
      </c>
      <c r="C287" t="s">
        <v>1754</v>
      </c>
      <c r="OU287" t="s">
        <v>1735</v>
      </c>
      <c r="OV287" t="s">
        <v>2533</v>
      </c>
    </row>
    <row r="288" spans="2:412" outlineLevel="1">
      <c r="B288" t="s">
        <v>1787</v>
      </c>
      <c r="C288" t="s">
        <v>1756</v>
      </c>
      <c r="OU288" t="s">
        <v>1737</v>
      </c>
      <c r="OV288" t="s">
        <v>2534</v>
      </c>
    </row>
    <row r="289" spans="2:412" outlineLevel="1">
      <c r="B289" t="s">
        <v>1789</v>
      </c>
      <c r="C289" t="s">
        <v>1758</v>
      </c>
      <c r="OU289" t="s">
        <v>1739</v>
      </c>
      <c r="OV289" t="s">
        <v>2015</v>
      </c>
    </row>
    <row r="290" spans="2:412" outlineLevel="1">
      <c r="B290" t="s">
        <v>1791</v>
      </c>
      <c r="C290" t="s">
        <v>1760</v>
      </c>
      <c r="OU290" t="s">
        <v>1741</v>
      </c>
      <c r="OV290" t="s">
        <v>2530</v>
      </c>
    </row>
    <row r="291" spans="2:412" outlineLevel="1">
      <c r="B291" t="s">
        <v>1793</v>
      </c>
      <c r="C291" t="s">
        <v>1762</v>
      </c>
      <c r="OU291" t="s">
        <v>1743</v>
      </c>
      <c r="OV291" t="s">
        <v>2016</v>
      </c>
    </row>
    <row r="292" spans="2:412" outlineLevel="1">
      <c r="B292" t="s">
        <v>1795</v>
      </c>
      <c r="C292" t="s">
        <v>1764</v>
      </c>
      <c r="OU292" t="s">
        <v>1745</v>
      </c>
      <c r="OV292" t="s">
        <v>2529</v>
      </c>
    </row>
    <row r="293" spans="2:412" outlineLevel="1">
      <c r="B293" t="s">
        <v>1797</v>
      </c>
      <c r="C293" t="s">
        <v>1766</v>
      </c>
      <c r="OU293" t="s">
        <v>1747</v>
      </c>
      <c r="OV293" t="s">
        <v>2528</v>
      </c>
    </row>
    <row r="294" spans="2:412" outlineLevel="1">
      <c r="B294" t="s">
        <v>1799</v>
      </c>
      <c r="C294" t="s">
        <v>1768</v>
      </c>
      <c r="OU294" t="s">
        <v>1749</v>
      </c>
      <c r="OV294" t="s">
        <v>2017</v>
      </c>
    </row>
    <row r="295" spans="2:412" outlineLevel="1">
      <c r="B295" t="s">
        <v>1801</v>
      </c>
      <c r="C295" t="s">
        <v>1770</v>
      </c>
      <c r="OU295" t="s">
        <v>1751</v>
      </c>
      <c r="OV295" t="s">
        <v>2569</v>
      </c>
    </row>
    <row r="296" spans="2:412" outlineLevel="1">
      <c r="B296" t="s">
        <v>1803</v>
      </c>
      <c r="C296" t="s">
        <v>1772</v>
      </c>
      <c r="OU296" t="s">
        <v>1753</v>
      </c>
      <c r="OV296" t="s">
        <v>2570</v>
      </c>
    </row>
    <row r="297" spans="2:412" outlineLevel="1">
      <c r="B297" t="s">
        <v>1805</v>
      </c>
      <c r="C297" t="s">
        <v>1774</v>
      </c>
      <c r="OU297" t="s">
        <v>1755</v>
      </c>
      <c r="OV297" t="s">
        <v>2571</v>
      </c>
    </row>
    <row r="298" spans="2:412" outlineLevel="1">
      <c r="B298" t="s">
        <v>1807</v>
      </c>
      <c r="C298" t="s">
        <v>1776</v>
      </c>
      <c r="OU298" t="s">
        <v>1757</v>
      </c>
      <c r="OV298" t="s">
        <v>2572</v>
      </c>
    </row>
    <row r="299" spans="2:412" outlineLevel="1">
      <c r="B299" t="s">
        <v>1809</v>
      </c>
      <c r="C299" t="s">
        <v>1778</v>
      </c>
      <c r="OU299" t="s">
        <v>1759</v>
      </c>
      <c r="OV299" t="s">
        <v>2018</v>
      </c>
    </row>
    <row r="300" spans="2:412" outlineLevel="1">
      <c r="B300" t="s">
        <v>1811</v>
      </c>
      <c r="C300" t="s">
        <v>1780</v>
      </c>
      <c r="OU300" t="s">
        <v>1761</v>
      </c>
      <c r="OV300" t="s">
        <v>2573</v>
      </c>
    </row>
    <row r="301" spans="2:412" outlineLevel="1">
      <c r="B301" t="s">
        <v>1813</v>
      </c>
      <c r="C301" t="s">
        <v>1782</v>
      </c>
      <c r="OU301" t="s">
        <v>1763</v>
      </c>
      <c r="OV301" t="s">
        <v>2574</v>
      </c>
    </row>
    <row r="302" spans="2:412" outlineLevel="1">
      <c r="B302" t="s">
        <v>1814</v>
      </c>
      <c r="C302" t="s">
        <v>1784</v>
      </c>
      <c r="OU302" t="s">
        <v>1765</v>
      </c>
      <c r="OV302" t="s">
        <v>2575</v>
      </c>
    </row>
    <row r="303" spans="2:412" outlineLevel="1">
      <c r="B303" t="s">
        <v>1815</v>
      </c>
      <c r="C303" t="s">
        <v>1786</v>
      </c>
      <c r="OU303" t="s">
        <v>1767</v>
      </c>
      <c r="OV303" t="s">
        <v>2576</v>
      </c>
    </row>
    <row r="304" spans="2:412" outlineLevel="1">
      <c r="B304" t="s">
        <v>1816</v>
      </c>
      <c r="C304" t="s">
        <v>1788</v>
      </c>
      <c r="OU304" t="s">
        <v>1769</v>
      </c>
      <c r="OV304" t="s">
        <v>2493</v>
      </c>
    </row>
    <row r="305" spans="2:412" outlineLevel="1">
      <c r="B305" t="s">
        <v>1817</v>
      </c>
      <c r="C305" t="s">
        <v>1790</v>
      </c>
      <c r="OU305" t="s">
        <v>1771</v>
      </c>
      <c r="OV305" t="s">
        <v>2577</v>
      </c>
    </row>
    <row r="306" spans="2:412" outlineLevel="1">
      <c r="B306" t="s">
        <v>1818</v>
      </c>
      <c r="C306" t="s">
        <v>1792</v>
      </c>
      <c r="OU306" t="s">
        <v>1773</v>
      </c>
      <c r="OV306" t="s">
        <v>2578</v>
      </c>
    </row>
    <row r="307" spans="2:412" outlineLevel="1">
      <c r="B307" t="s">
        <v>1819</v>
      </c>
      <c r="C307" t="s">
        <v>1794</v>
      </c>
      <c r="OU307" t="s">
        <v>1775</v>
      </c>
      <c r="OV307" t="s">
        <v>2579</v>
      </c>
    </row>
    <row r="308" spans="2:412" outlineLevel="1">
      <c r="B308" t="s">
        <v>1820</v>
      </c>
      <c r="C308" t="s">
        <v>1796</v>
      </c>
      <c r="OU308" t="s">
        <v>1777</v>
      </c>
      <c r="OV308" t="s">
        <v>2580</v>
      </c>
    </row>
    <row r="309" spans="2:412" outlineLevel="1">
      <c r="B309" t="s">
        <v>1821</v>
      </c>
      <c r="C309" t="s">
        <v>1798</v>
      </c>
      <c r="OU309" t="s">
        <v>1779</v>
      </c>
      <c r="OV309" t="s">
        <v>2019</v>
      </c>
    </row>
    <row r="310" spans="2:412" outlineLevel="1">
      <c r="B310" t="s">
        <v>1822</v>
      </c>
      <c r="C310" t="s">
        <v>1800</v>
      </c>
      <c r="OU310" t="s">
        <v>1781</v>
      </c>
      <c r="OV310" t="s">
        <v>2527</v>
      </c>
    </row>
    <row r="311" spans="2:412" outlineLevel="1">
      <c r="B311" t="s">
        <v>1823</v>
      </c>
      <c r="C311" t="s">
        <v>1802</v>
      </c>
      <c r="OU311" t="s">
        <v>1783</v>
      </c>
      <c r="OV311" t="s">
        <v>2526</v>
      </c>
    </row>
    <row r="312" spans="2:412" outlineLevel="1">
      <c r="B312" t="s">
        <v>1824</v>
      </c>
      <c r="C312" t="s">
        <v>1804</v>
      </c>
      <c r="OU312" t="s">
        <v>1785</v>
      </c>
      <c r="OV312" t="s">
        <v>2525</v>
      </c>
    </row>
    <row r="313" spans="2:412" outlineLevel="1">
      <c r="B313" t="s">
        <v>1825</v>
      </c>
      <c r="C313" t="s">
        <v>1806</v>
      </c>
      <c r="OU313" t="s">
        <v>1787</v>
      </c>
      <c r="OV313" t="s">
        <v>2524</v>
      </c>
    </row>
    <row r="314" spans="2:412" outlineLevel="1">
      <c r="B314" t="s">
        <v>1826</v>
      </c>
      <c r="C314" t="s">
        <v>1808</v>
      </c>
      <c r="OU314" t="s">
        <v>1789</v>
      </c>
      <c r="OV314" t="s">
        <v>2020</v>
      </c>
    </row>
    <row r="315" spans="2:412" outlineLevel="1">
      <c r="B315" t="s">
        <v>1827</v>
      </c>
      <c r="C315" t="s">
        <v>1810</v>
      </c>
      <c r="OU315" t="s">
        <v>1791</v>
      </c>
      <c r="OV315" t="s">
        <v>2581</v>
      </c>
    </row>
    <row r="316" spans="2:412" outlineLevel="1">
      <c r="B316" t="s">
        <v>1828</v>
      </c>
      <c r="C316" t="s">
        <v>1812</v>
      </c>
      <c r="OU316" t="s">
        <v>1793</v>
      </c>
      <c r="OV316" t="s">
        <v>2582</v>
      </c>
    </row>
    <row r="317" spans="2:412" outlineLevel="1">
      <c r="B317" t="s">
        <v>1830</v>
      </c>
      <c r="C317" t="s">
        <v>530</v>
      </c>
      <c r="OU317" t="s">
        <v>1795</v>
      </c>
      <c r="OV317" t="s">
        <v>2583</v>
      </c>
    </row>
    <row r="318" spans="2:412" outlineLevel="1">
      <c r="B318" t="s">
        <v>1832</v>
      </c>
      <c r="C318" t="s">
        <v>531</v>
      </c>
      <c r="OU318" t="s">
        <v>1797</v>
      </c>
      <c r="OV318" t="s">
        <v>2584</v>
      </c>
    </row>
    <row r="319" spans="2:412" outlineLevel="1">
      <c r="B319" t="s">
        <v>1834</v>
      </c>
      <c r="C319" t="s">
        <v>532</v>
      </c>
      <c r="OU319" t="s">
        <v>1799</v>
      </c>
      <c r="OV319" t="s">
        <v>2585</v>
      </c>
    </row>
    <row r="320" spans="2:412" outlineLevel="1">
      <c r="B320" t="s">
        <v>1836</v>
      </c>
      <c r="C320" t="s">
        <v>533</v>
      </c>
      <c r="OU320" t="s">
        <v>1801</v>
      </c>
      <c r="OV320" t="s">
        <v>2523</v>
      </c>
    </row>
    <row r="321" spans="2:412" outlineLevel="1">
      <c r="B321" t="s">
        <v>1838</v>
      </c>
      <c r="C321" t="s">
        <v>534</v>
      </c>
      <c r="OU321" t="s">
        <v>1803</v>
      </c>
      <c r="OV321" t="s">
        <v>2522</v>
      </c>
    </row>
    <row r="322" spans="2:412" outlineLevel="1">
      <c r="B322" t="s">
        <v>1840</v>
      </c>
      <c r="C322" t="s">
        <v>510</v>
      </c>
      <c r="OU322" t="s">
        <v>1805</v>
      </c>
      <c r="OV322" t="s">
        <v>2521</v>
      </c>
    </row>
    <row r="323" spans="2:412" outlineLevel="1">
      <c r="B323" t="s">
        <v>1842</v>
      </c>
      <c r="C323" t="s">
        <v>511</v>
      </c>
      <c r="OU323" t="s">
        <v>1807</v>
      </c>
      <c r="OV323" t="s">
        <v>2520</v>
      </c>
    </row>
    <row r="324" spans="2:412" outlineLevel="1">
      <c r="B324" t="s">
        <v>1844</v>
      </c>
      <c r="C324" t="s">
        <v>512</v>
      </c>
      <c r="OU324" t="s">
        <v>1809</v>
      </c>
      <c r="OV324" t="s">
        <v>2021</v>
      </c>
    </row>
    <row r="325" spans="2:412" outlineLevel="1">
      <c r="B325" t="s">
        <v>1846</v>
      </c>
      <c r="C325" t="s">
        <v>513</v>
      </c>
      <c r="OU325" t="s">
        <v>1811</v>
      </c>
      <c r="OV325" t="s">
        <v>2586</v>
      </c>
    </row>
    <row r="326" spans="2:412" outlineLevel="1">
      <c r="B326" t="s">
        <v>1848</v>
      </c>
      <c r="C326" t="s">
        <v>514</v>
      </c>
      <c r="OU326" t="s">
        <v>1813</v>
      </c>
      <c r="OV326" t="s">
        <v>2587</v>
      </c>
    </row>
    <row r="327" spans="2:412" outlineLevel="1">
      <c r="B327" t="s">
        <v>1850</v>
      </c>
      <c r="C327" t="s">
        <v>515</v>
      </c>
      <c r="OU327" t="s">
        <v>1814</v>
      </c>
      <c r="OV327" t="s">
        <v>2588</v>
      </c>
    </row>
    <row r="328" spans="2:412" outlineLevel="1">
      <c r="B328" t="s">
        <v>1852</v>
      </c>
      <c r="C328" t="s">
        <v>516</v>
      </c>
      <c r="OU328" t="s">
        <v>1815</v>
      </c>
      <c r="OV328" t="s">
        <v>2589</v>
      </c>
    </row>
    <row r="329" spans="2:412" outlineLevel="1">
      <c r="B329" t="s">
        <v>1854</v>
      </c>
      <c r="C329" t="s">
        <v>539</v>
      </c>
      <c r="OU329" t="s">
        <v>1816</v>
      </c>
      <c r="OV329" t="s">
        <v>2590</v>
      </c>
    </row>
    <row r="330" spans="2:412" outlineLevel="1">
      <c r="B330" t="s">
        <v>1856</v>
      </c>
      <c r="C330" t="s">
        <v>540</v>
      </c>
      <c r="OU330" t="s">
        <v>1817</v>
      </c>
      <c r="OV330" t="s">
        <v>2591</v>
      </c>
    </row>
    <row r="331" spans="2:412" outlineLevel="1">
      <c r="B331" t="s">
        <v>1858</v>
      </c>
      <c r="C331" t="s">
        <v>541</v>
      </c>
      <c r="OU331" t="s">
        <v>1818</v>
      </c>
      <c r="OV331" t="s">
        <v>2592</v>
      </c>
    </row>
    <row r="332" spans="2:412" outlineLevel="1">
      <c r="B332" t="s">
        <v>1860</v>
      </c>
      <c r="C332" t="s">
        <v>1829</v>
      </c>
      <c r="OU332" t="s">
        <v>1819</v>
      </c>
      <c r="OV332" t="s">
        <v>2593</v>
      </c>
    </row>
    <row r="333" spans="2:412" outlineLevel="1">
      <c r="B333" t="s">
        <v>1862</v>
      </c>
      <c r="C333" t="s">
        <v>1831</v>
      </c>
      <c r="OU333" t="s">
        <v>1820</v>
      </c>
      <c r="OV333" t="s">
        <v>2594</v>
      </c>
    </row>
    <row r="334" spans="2:412" outlineLevel="1">
      <c r="B334" t="s">
        <v>1864</v>
      </c>
      <c r="C334" t="s">
        <v>1833</v>
      </c>
      <c r="OU334" t="s">
        <v>1821</v>
      </c>
      <c r="OV334" t="s">
        <v>2595</v>
      </c>
    </row>
    <row r="335" spans="2:412" outlineLevel="1">
      <c r="B335" t="s">
        <v>1866</v>
      </c>
      <c r="C335" t="s">
        <v>1835</v>
      </c>
      <c r="OU335" t="s">
        <v>1822</v>
      </c>
      <c r="OV335" t="s">
        <v>2596</v>
      </c>
    </row>
    <row r="336" spans="2:412" outlineLevel="1">
      <c r="B336" t="s">
        <v>1868</v>
      </c>
      <c r="C336" t="s">
        <v>1837</v>
      </c>
      <c r="OU336" t="s">
        <v>1823</v>
      </c>
      <c r="OV336" t="s">
        <v>2597</v>
      </c>
    </row>
    <row r="337" spans="2:412" outlineLevel="1">
      <c r="B337" t="s">
        <v>1870</v>
      </c>
      <c r="C337" t="s">
        <v>1839</v>
      </c>
      <c r="OU337" t="s">
        <v>1824</v>
      </c>
      <c r="OV337" t="s">
        <v>2012</v>
      </c>
    </row>
    <row r="338" spans="2:412" outlineLevel="1">
      <c r="B338" t="s">
        <v>1872</v>
      </c>
      <c r="C338" t="s">
        <v>1841</v>
      </c>
      <c r="OU338" t="s">
        <v>1825</v>
      </c>
      <c r="OV338" t="s">
        <v>2011</v>
      </c>
    </row>
    <row r="339" spans="2:412" outlineLevel="1">
      <c r="B339" t="s">
        <v>1874</v>
      </c>
      <c r="C339" t="s">
        <v>1843</v>
      </c>
      <c r="OU339" t="s">
        <v>1826</v>
      </c>
      <c r="OV339" t="s">
        <v>2010</v>
      </c>
    </row>
    <row r="340" spans="2:412" outlineLevel="1">
      <c r="B340" t="s">
        <v>1876</v>
      </c>
      <c r="C340" t="s">
        <v>1845</v>
      </c>
      <c r="OU340" t="s">
        <v>1827</v>
      </c>
      <c r="OV340" t="s">
        <v>2009</v>
      </c>
    </row>
    <row r="341" spans="2:412" outlineLevel="1">
      <c r="B341" t="s">
        <v>1878</v>
      </c>
      <c r="C341" t="s">
        <v>1847</v>
      </c>
      <c r="OU341" t="s">
        <v>1828</v>
      </c>
      <c r="OV341" t="s">
        <v>2008</v>
      </c>
    </row>
    <row r="342" spans="2:412" outlineLevel="1">
      <c r="B342" t="s">
        <v>1880</v>
      </c>
      <c r="C342" t="s">
        <v>1849</v>
      </c>
      <c r="OU342" t="s">
        <v>1830</v>
      </c>
      <c r="OV342" t="s">
        <v>2014</v>
      </c>
    </row>
    <row r="343" spans="2:412" outlineLevel="1">
      <c r="B343" t="s">
        <v>1882</v>
      </c>
      <c r="C343" t="s">
        <v>1851</v>
      </c>
      <c r="OU343" t="s">
        <v>1832</v>
      </c>
      <c r="OV343" t="s">
        <v>2641</v>
      </c>
    </row>
    <row r="344" spans="2:412" outlineLevel="1">
      <c r="B344" t="s">
        <v>1884</v>
      </c>
      <c r="C344" t="s">
        <v>1853</v>
      </c>
      <c r="OU344" t="s">
        <v>1834</v>
      </c>
      <c r="OV344" t="s">
        <v>2568</v>
      </c>
    </row>
    <row r="345" spans="2:412" outlineLevel="1">
      <c r="B345" t="s">
        <v>1886</v>
      </c>
      <c r="C345" t="s">
        <v>1855</v>
      </c>
      <c r="OU345" t="s">
        <v>1836</v>
      </c>
      <c r="OV345" t="s">
        <v>2567</v>
      </c>
    </row>
    <row r="346" spans="2:412" outlineLevel="1">
      <c r="B346" t="s">
        <v>1888</v>
      </c>
      <c r="C346" t="s">
        <v>1857</v>
      </c>
      <c r="OU346" t="s">
        <v>1838</v>
      </c>
      <c r="OV346" t="s">
        <v>2566</v>
      </c>
    </row>
    <row r="347" spans="2:412" outlineLevel="1">
      <c r="B347" t="s">
        <v>1890</v>
      </c>
      <c r="C347" t="s">
        <v>1859</v>
      </c>
      <c r="OU347" t="s">
        <v>1840</v>
      </c>
      <c r="OV347" t="s">
        <v>2319</v>
      </c>
    </row>
    <row r="348" spans="2:412" outlineLevel="1">
      <c r="B348" t="s">
        <v>1892</v>
      </c>
      <c r="C348" t="s">
        <v>1861</v>
      </c>
      <c r="OU348" t="s">
        <v>1842</v>
      </c>
      <c r="OV348" t="s">
        <v>2223</v>
      </c>
    </row>
    <row r="349" spans="2:412" outlineLevel="1">
      <c r="B349" t="s">
        <v>1894</v>
      </c>
      <c r="C349" t="s">
        <v>1863</v>
      </c>
      <c r="OU349" t="s">
        <v>1844</v>
      </c>
      <c r="OV349" t="s">
        <v>2185</v>
      </c>
    </row>
    <row r="350" spans="2:412" outlineLevel="1">
      <c r="B350" t="s">
        <v>1896</v>
      </c>
      <c r="C350" t="s">
        <v>1865</v>
      </c>
      <c r="OU350" t="s">
        <v>1846</v>
      </c>
      <c r="OV350" t="s">
        <v>2189</v>
      </c>
    </row>
    <row r="351" spans="2:412" outlineLevel="1">
      <c r="B351" t="s">
        <v>1898</v>
      </c>
      <c r="C351" t="s">
        <v>1867</v>
      </c>
      <c r="OU351" t="s">
        <v>1848</v>
      </c>
      <c r="OV351" t="s">
        <v>2188</v>
      </c>
    </row>
    <row r="352" spans="2:412" outlineLevel="1">
      <c r="B352" t="s">
        <v>1900</v>
      </c>
      <c r="C352" t="s">
        <v>1869</v>
      </c>
      <c r="OU352" t="s">
        <v>1850</v>
      </c>
      <c r="OV352" t="s">
        <v>2187</v>
      </c>
    </row>
    <row r="353" spans="2:412" outlineLevel="1">
      <c r="B353" t="s">
        <v>1902</v>
      </c>
      <c r="C353" t="s">
        <v>1871</v>
      </c>
      <c r="OU353" t="s">
        <v>1852</v>
      </c>
      <c r="OV353" t="s">
        <v>2197</v>
      </c>
    </row>
    <row r="354" spans="2:412" outlineLevel="1">
      <c r="B354" t="s">
        <v>1904</v>
      </c>
      <c r="C354" t="s">
        <v>1873</v>
      </c>
      <c r="OU354" t="s">
        <v>1854</v>
      </c>
      <c r="OV354" t="s">
        <v>2196</v>
      </c>
    </row>
    <row r="355" spans="2:412" outlineLevel="1">
      <c r="B355" t="s">
        <v>1906</v>
      </c>
      <c r="C355" t="s">
        <v>1875</v>
      </c>
      <c r="OU355" t="s">
        <v>1856</v>
      </c>
      <c r="OV355" t="s">
        <v>2195</v>
      </c>
    </row>
    <row r="356" spans="2:412" outlineLevel="1">
      <c r="B356" t="s">
        <v>1908</v>
      </c>
      <c r="C356" t="s">
        <v>1877</v>
      </c>
      <c r="OU356" t="s">
        <v>1858</v>
      </c>
      <c r="OV356" t="s">
        <v>2194</v>
      </c>
    </row>
    <row r="357" spans="2:412" outlineLevel="1">
      <c r="B357" t="s">
        <v>1910</v>
      </c>
      <c r="C357" t="s">
        <v>1879</v>
      </c>
      <c r="OU357" t="s">
        <v>1860</v>
      </c>
      <c r="OV357" t="s">
        <v>2193</v>
      </c>
    </row>
    <row r="358" spans="2:412" outlineLevel="1">
      <c r="B358" t="s">
        <v>1912</v>
      </c>
      <c r="C358" t="s">
        <v>1881</v>
      </c>
      <c r="OU358" t="s">
        <v>1862</v>
      </c>
      <c r="OV358" t="s">
        <v>2192</v>
      </c>
    </row>
    <row r="359" spans="2:412" outlineLevel="1">
      <c r="B359" t="s">
        <v>1914</v>
      </c>
      <c r="C359" t="s">
        <v>1883</v>
      </c>
      <c r="OU359" t="s">
        <v>1864</v>
      </c>
      <c r="OV359" t="s">
        <v>2191</v>
      </c>
    </row>
    <row r="360" spans="2:412" outlineLevel="1">
      <c r="B360" t="s">
        <v>1916</v>
      </c>
      <c r="C360" t="s">
        <v>1885</v>
      </c>
      <c r="OU360" t="s">
        <v>1866</v>
      </c>
      <c r="OV360" t="s">
        <v>2190</v>
      </c>
    </row>
    <row r="361" spans="2:412" outlineLevel="1">
      <c r="B361" t="s">
        <v>1918</v>
      </c>
      <c r="C361" t="s">
        <v>1887</v>
      </c>
      <c r="OU361" t="s">
        <v>1868</v>
      </c>
      <c r="OV361" t="s">
        <v>2208</v>
      </c>
    </row>
    <row r="362" spans="2:412" outlineLevel="1">
      <c r="B362" t="s">
        <v>1920</v>
      </c>
      <c r="C362" t="s">
        <v>1889</v>
      </c>
      <c r="OU362" t="s">
        <v>1870</v>
      </c>
      <c r="OV362" t="s">
        <v>2207</v>
      </c>
    </row>
    <row r="363" spans="2:412" outlineLevel="1">
      <c r="B363" t="s">
        <v>1922</v>
      </c>
      <c r="C363" t="s">
        <v>1891</v>
      </c>
      <c r="OU363" t="s">
        <v>1872</v>
      </c>
      <c r="OV363" t="s">
        <v>2206</v>
      </c>
    </row>
    <row r="364" spans="2:412" outlineLevel="1">
      <c r="B364" t="s">
        <v>1924</v>
      </c>
      <c r="C364" t="s">
        <v>1893</v>
      </c>
      <c r="OU364" t="s">
        <v>1874</v>
      </c>
      <c r="OV364" t="s">
        <v>2205</v>
      </c>
    </row>
    <row r="365" spans="2:412" outlineLevel="1">
      <c r="B365" t="s">
        <v>1926</v>
      </c>
      <c r="C365" t="s">
        <v>1895</v>
      </c>
      <c r="OU365" t="s">
        <v>1876</v>
      </c>
      <c r="OV365" t="s">
        <v>2204</v>
      </c>
    </row>
    <row r="366" spans="2:412" outlineLevel="1">
      <c r="B366" t="s">
        <v>1928</v>
      </c>
      <c r="C366" t="s">
        <v>1897</v>
      </c>
      <c r="OU366" t="s">
        <v>1878</v>
      </c>
      <c r="OV366" t="s">
        <v>2228</v>
      </c>
    </row>
    <row r="367" spans="2:412" outlineLevel="1">
      <c r="B367" t="s">
        <v>1930</v>
      </c>
      <c r="C367" t="s">
        <v>1899</v>
      </c>
      <c r="OU367" t="s">
        <v>1880</v>
      </c>
      <c r="OV367" t="s">
        <v>2230</v>
      </c>
    </row>
    <row r="368" spans="2:412" outlineLevel="1">
      <c r="B368" t="s">
        <v>1932</v>
      </c>
      <c r="C368" t="s">
        <v>1901</v>
      </c>
      <c r="OU368" t="s">
        <v>1882</v>
      </c>
      <c r="OV368" t="s">
        <v>2229</v>
      </c>
    </row>
    <row r="369" spans="2:412" outlineLevel="1">
      <c r="B369" t="s">
        <v>1934</v>
      </c>
      <c r="C369" t="s">
        <v>1903</v>
      </c>
      <c r="OU369" t="s">
        <v>1884</v>
      </c>
      <c r="OV369" t="s">
        <v>2240</v>
      </c>
    </row>
    <row r="370" spans="2:412" outlineLevel="1">
      <c r="B370" t="s">
        <v>1936</v>
      </c>
      <c r="C370" t="s">
        <v>1905</v>
      </c>
      <c r="OU370" t="s">
        <v>1886</v>
      </c>
      <c r="OV370" t="s">
        <v>2239</v>
      </c>
    </row>
    <row r="371" spans="2:412" outlineLevel="1">
      <c r="B371" t="s">
        <v>1938</v>
      </c>
      <c r="C371" t="s">
        <v>1907</v>
      </c>
      <c r="OU371" t="s">
        <v>1888</v>
      </c>
      <c r="OV371" t="s">
        <v>2598</v>
      </c>
    </row>
    <row r="372" spans="2:412" outlineLevel="1">
      <c r="B372" t="s">
        <v>1940</v>
      </c>
      <c r="C372" t="s">
        <v>1909</v>
      </c>
      <c r="OU372" t="s">
        <v>1890</v>
      </c>
      <c r="OV372" t="s">
        <v>2222</v>
      </c>
    </row>
    <row r="373" spans="2:412" outlineLevel="1">
      <c r="B373" t="s">
        <v>1942</v>
      </c>
      <c r="C373" t="s">
        <v>1911</v>
      </c>
      <c r="OU373" t="s">
        <v>1892</v>
      </c>
      <c r="OV373" t="s">
        <v>2221</v>
      </c>
    </row>
    <row r="374" spans="2:412" outlineLevel="1">
      <c r="B374" t="s">
        <v>1944</v>
      </c>
      <c r="C374" t="s">
        <v>1913</v>
      </c>
      <c r="OU374" t="s">
        <v>1894</v>
      </c>
      <c r="OV374" t="s">
        <v>2220</v>
      </c>
    </row>
    <row r="375" spans="2:412" outlineLevel="1">
      <c r="B375" t="s">
        <v>1946</v>
      </c>
      <c r="C375" t="s">
        <v>1915</v>
      </c>
      <c r="OU375" t="s">
        <v>1896</v>
      </c>
      <c r="OV375" t="s">
        <v>2219</v>
      </c>
    </row>
    <row r="376" spans="2:412" outlineLevel="1">
      <c r="B376" t="s">
        <v>1948</v>
      </c>
      <c r="C376" t="s">
        <v>2274</v>
      </c>
      <c r="OU376" t="s">
        <v>1898</v>
      </c>
      <c r="OV376" t="s">
        <v>2218</v>
      </c>
    </row>
    <row r="377" spans="2:412" outlineLevel="1">
      <c r="B377" t="s">
        <v>1950</v>
      </c>
      <c r="C377" t="s">
        <v>2275</v>
      </c>
      <c r="OU377" t="s">
        <v>1900</v>
      </c>
      <c r="OV377" t="s">
        <v>2217</v>
      </c>
    </row>
    <row r="378" spans="2:412" outlineLevel="1">
      <c r="B378" t="s">
        <v>1952</v>
      </c>
      <c r="C378" t="s">
        <v>2276</v>
      </c>
      <c r="OU378" t="s">
        <v>1902</v>
      </c>
      <c r="OV378" t="s">
        <v>2216</v>
      </c>
    </row>
    <row r="379" spans="2:412" outlineLevel="1">
      <c r="B379" t="s">
        <v>1953</v>
      </c>
      <c r="C379" t="s">
        <v>2277</v>
      </c>
      <c r="OU379" t="s">
        <v>1904</v>
      </c>
      <c r="OV379" t="s">
        <v>2215</v>
      </c>
    </row>
    <row r="380" spans="2:412" outlineLevel="1">
      <c r="B380" t="s">
        <v>1955</v>
      </c>
      <c r="C380" t="s">
        <v>2278</v>
      </c>
      <c r="OU380" t="s">
        <v>1906</v>
      </c>
      <c r="OV380" t="s">
        <v>2214</v>
      </c>
    </row>
    <row r="381" spans="2:412" outlineLevel="1">
      <c r="B381" t="s">
        <v>1957</v>
      </c>
      <c r="C381" t="s">
        <v>1917</v>
      </c>
      <c r="OU381" t="s">
        <v>1908</v>
      </c>
      <c r="OV381" t="s">
        <v>2213</v>
      </c>
    </row>
    <row r="382" spans="2:412" outlineLevel="1">
      <c r="B382" t="s">
        <v>1959</v>
      </c>
      <c r="C382" t="s">
        <v>1919</v>
      </c>
      <c r="OU382" t="s">
        <v>1910</v>
      </c>
      <c r="OV382" t="s">
        <v>2212</v>
      </c>
    </row>
    <row r="383" spans="2:412" outlineLevel="1">
      <c r="B383" t="s">
        <v>1961</v>
      </c>
      <c r="C383" t="s">
        <v>1921</v>
      </c>
      <c r="OU383" t="s">
        <v>1912</v>
      </c>
      <c r="OV383" t="s">
        <v>2211</v>
      </c>
    </row>
    <row r="384" spans="2:412" outlineLevel="1">
      <c r="B384" t="s">
        <v>1963</v>
      </c>
      <c r="C384" t="s">
        <v>1923</v>
      </c>
      <c r="OU384" t="s">
        <v>1914</v>
      </c>
      <c r="OV384" t="s">
        <v>2210</v>
      </c>
    </row>
    <row r="385" spans="2:412" outlineLevel="1">
      <c r="B385" t="s">
        <v>1965</v>
      </c>
      <c r="C385" t="s">
        <v>1925</v>
      </c>
      <c r="OU385" t="s">
        <v>1916</v>
      </c>
      <c r="OV385" t="s">
        <v>2209</v>
      </c>
    </row>
    <row r="386" spans="2:412" outlineLevel="1">
      <c r="B386" t="s">
        <v>1967</v>
      </c>
      <c r="C386" t="s">
        <v>1927</v>
      </c>
      <c r="OU386" t="s">
        <v>1918</v>
      </c>
      <c r="OV386" t="s">
        <v>2203</v>
      </c>
    </row>
    <row r="387" spans="2:412" outlineLevel="1">
      <c r="B387" t="s">
        <v>1969</v>
      </c>
      <c r="C387" t="s">
        <v>1929</v>
      </c>
      <c r="OU387" t="s">
        <v>1920</v>
      </c>
      <c r="OV387" t="s">
        <v>2202</v>
      </c>
    </row>
    <row r="388" spans="2:412" outlineLevel="1">
      <c r="B388" t="s">
        <v>1971</v>
      </c>
      <c r="C388" t="s">
        <v>1931</v>
      </c>
      <c r="OU388" t="s">
        <v>1922</v>
      </c>
      <c r="OV388" t="s">
        <v>2201</v>
      </c>
    </row>
    <row r="389" spans="2:412" outlineLevel="1">
      <c r="B389" t="s">
        <v>1972</v>
      </c>
      <c r="C389" t="s">
        <v>1933</v>
      </c>
      <c r="OU389" t="s">
        <v>1924</v>
      </c>
      <c r="OV389" t="s">
        <v>2200</v>
      </c>
    </row>
    <row r="390" spans="2:412" outlineLevel="1">
      <c r="B390" t="s">
        <v>1973</v>
      </c>
      <c r="C390" t="s">
        <v>1935</v>
      </c>
      <c r="OU390" t="s">
        <v>1926</v>
      </c>
      <c r="OV390" t="s">
        <v>2199</v>
      </c>
    </row>
    <row r="391" spans="2:412" outlineLevel="1">
      <c r="B391" t="s">
        <v>1974</v>
      </c>
      <c r="C391" t="s">
        <v>1937</v>
      </c>
      <c r="OU391" t="s">
        <v>1928</v>
      </c>
      <c r="OV391" t="s">
        <v>2181</v>
      </c>
    </row>
    <row r="392" spans="2:412" outlineLevel="1">
      <c r="B392" t="s">
        <v>1976</v>
      </c>
      <c r="C392" t="s">
        <v>1939</v>
      </c>
      <c r="OU392" t="s">
        <v>1930</v>
      </c>
      <c r="OV392" t="s">
        <v>2224</v>
      </c>
    </row>
    <row r="393" spans="2:412" outlineLevel="1">
      <c r="B393" t="s">
        <v>1978</v>
      </c>
      <c r="C393" t="s">
        <v>1941</v>
      </c>
      <c r="OU393" t="s">
        <v>1932</v>
      </c>
      <c r="OV393" t="s">
        <v>2226</v>
      </c>
    </row>
    <row r="394" spans="2:412" outlineLevel="1">
      <c r="B394" t="s">
        <v>1980</v>
      </c>
      <c r="C394" t="s">
        <v>1943</v>
      </c>
      <c r="OU394" t="s">
        <v>1934</v>
      </c>
      <c r="OV394" t="s">
        <v>2353</v>
      </c>
    </row>
    <row r="395" spans="2:412" outlineLevel="1">
      <c r="B395" t="s">
        <v>2279</v>
      </c>
      <c r="C395" t="s">
        <v>1945</v>
      </c>
      <c r="OU395" t="s">
        <v>1936</v>
      </c>
      <c r="OV395" t="s">
        <v>2352</v>
      </c>
    </row>
    <row r="396" spans="2:412" outlineLevel="1">
      <c r="B396" t="s">
        <v>2280</v>
      </c>
      <c r="C396" t="s">
        <v>1947</v>
      </c>
      <c r="OU396" t="s">
        <v>1938</v>
      </c>
      <c r="OV396" t="s">
        <v>2225</v>
      </c>
    </row>
    <row r="397" spans="2:412" outlineLevel="1">
      <c r="B397" t="s">
        <v>2281</v>
      </c>
      <c r="C397" t="s">
        <v>1949</v>
      </c>
      <c r="OU397" t="s">
        <v>1940</v>
      </c>
      <c r="OV397" t="s">
        <v>2238</v>
      </c>
    </row>
    <row r="398" spans="2:412" outlineLevel="1">
      <c r="B398" t="s">
        <v>2282</v>
      </c>
      <c r="C398" t="s">
        <v>1951</v>
      </c>
      <c r="OU398" t="s">
        <v>1942</v>
      </c>
      <c r="OV398" t="s">
        <v>2237</v>
      </c>
    </row>
    <row r="399" spans="2:412" outlineLevel="1">
      <c r="B399" t="s">
        <v>2283</v>
      </c>
      <c r="C399" t="s">
        <v>521</v>
      </c>
      <c r="OU399" t="s">
        <v>1944</v>
      </c>
      <c r="OV399" t="s">
        <v>2236</v>
      </c>
    </row>
    <row r="400" spans="2:412" outlineLevel="1">
      <c r="B400" t="s">
        <v>2284</v>
      </c>
      <c r="C400" t="s">
        <v>1954</v>
      </c>
      <c r="OU400" t="s">
        <v>1946</v>
      </c>
      <c r="OV400" t="s">
        <v>2235</v>
      </c>
    </row>
    <row r="401" spans="2:412" outlineLevel="1">
      <c r="B401" t="s">
        <v>2285</v>
      </c>
      <c r="C401" t="s">
        <v>1956</v>
      </c>
      <c r="OU401" t="s">
        <v>1948</v>
      </c>
      <c r="OV401" t="s">
        <v>2234</v>
      </c>
    </row>
    <row r="402" spans="2:412" outlineLevel="1">
      <c r="B402" t="s">
        <v>2286</v>
      </c>
      <c r="C402" t="s">
        <v>1958</v>
      </c>
      <c r="OU402" t="s">
        <v>1950</v>
      </c>
      <c r="OV402" t="s">
        <v>2233</v>
      </c>
    </row>
    <row r="403" spans="2:412" outlineLevel="1">
      <c r="B403" t="s">
        <v>2287</v>
      </c>
      <c r="C403" t="s">
        <v>1960</v>
      </c>
      <c r="OU403" t="s">
        <v>1952</v>
      </c>
      <c r="OV403" t="s">
        <v>2599</v>
      </c>
    </row>
    <row r="404" spans="2:412" outlineLevel="1">
      <c r="B404" t="s">
        <v>2288</v>
      </c>
      <c r="C404" t="s">
        <v>1962</v>
      </c>
      <c r="OU404" t="s">
        <v>1953</v>
      </c>
      <c r="OV404" t="s">
        <v>2182</v>
      </c>
    </row>
    <row r="405" spans="2:412" outlineLevel="1">
      <c r="B405" t="s">
        <v>2289</v>
      </c>
      <c r="C405" t="s">
        <v>1964</v>
      </c>
      <c r="OU405" t="s">
        <v>1955</v>
      </c>
      <c r="OV405" t="s">
        <v>2600</v>
      </c>
    </row>
    <row r="406" spans="2:412" outlineLevel="1">
      <c r="B406" t="s">
        <v>2290</v>
      </c>
      <c r="C406" t="s">
        <v>1966</v>
      </c>
      <c r="OU406" t="s">
        <v>1957</v>
      </c>
      <c r="OV406" t="s">
        <v>2198</v>
      </c>
    </row>
    <row r="407" spans="2:412" outlineLevel="1">
      <c r="B407" t="s">
        <v>2291</v>
      </c>
      <c r="C407" t="s">
        <v>1968</v>
      </c>
      <c r="OU407" t="s">
        <v>1959</v>
      </c>
      <c r="OV407" t="s">
        <v>2241</v>
      </c>
    </row>
    <row r="408" spans="2:412" outlineLevel="1">
      <c r="B408" t="s">
        <v>2292</v>
      </c>
      <c r="C408" t="s">
        <v>1970</v>
      </c>
      <c r="OU408" t="s">
        <v>1961</v>
      </c>
      <c r="OV408" t="s">
        <v>2186</v>
      </c>
    </row>
    <row r="409" spans="2:412" outlineLevel="1">
      <c r="B409" t="s">
        <v>2293</v>
      </c>
      <c r="C409" t="s">
        <v>535</v>
      </c>
      <c r="OU409" t="s">
        <v>1963</v>
      </c>
      <c r="OV409" t="s">
        <v>2184</v>
      </c>
    </row>
    <row r="410" spans="2:412" outlineLevel="1">
      <c r="B410" t="s">
        <v>2294</v>
      </c>
      <c r="C410" t="s">
        <v>522</v>
      </c>
      <c r="OU410" t="s">
        <v>1965</v>
      </c>
      <c r="OV410" t="s">
        <v>2183</v>
      </c>
    </row>
    <row r="411" spans="2:412" outlineLevel="1">
      <c r="B411" t="s">
        <v>2295</v>
      </c>
      <c r="C411" t="s">
        <v>523</v>
      </c>
      <c r="OU411" t="s">
        <v>1967</v>
      </c>
      <c r="OV411" t="s">
        <v>2227</v>
      </c>
    </row>
    <row r="412" spans="2:412" outlineLevel="1">
      <c r="B412" t="s">
        <v>2296</v>
      </c>
      <c r="C412" t="s">
        <v>1975</v>
      </c>
      <c r="OU412" t="s">
        <v>1969</v>
      </c>
      <c r="OV412" t="s">
        <v>2232</v>
      </c>
    </row>
    <row r="413" spans="2:412" outlineLevel="1">
      <c r="B413" t="s">
        <v>2297</v>
      </c>
      <c r="C413" t="s">
        <v>1977</v>
      </c>
      <c r="OU413" t="s">
        <v>1971</v>
      </c>
      <c r="OV413" t="s">
        <v>2231</v>
      </c>
    </row>
    <row r="414" spans="2:412" outlineLevel="1">
      <c r="B414" t="s">
        <v>2298</v>
      </c>
      <c r="C414" t="s">
        <v>1979</v>
      </c>
      <c r="OU414" t="s">
        <v>1972</v>
      </c>
      <c r="OV414" t="s">
        <v>524</v>
      </c>
    </row>
    <row r="415" spans="2:412" outlineLevel="1">
      <c r="B415" t="s">
        <v>2299</v>
      </c>
      <c r="C415" t="s">
        <v>1981</v>
      </c>
      <c r="OU415" t="s">
        <v>1973</v>
      </c>
      <c r="OV415" t="s">
        <v>525</v>
      </c>
    </row>
    <row r="416" spans="2:412" outlineLevel="1">
      <c r="B416" t="s">
        <v>2494</v>
      </c>
      <c r="C416" t="s">
        <v>2640</v>
      </c>
      <c r="OU416" t="s">
        <v>2494</v>
      </c>
      <c r="OV416" t="s">
        <v>2640</v>
      </c>
    </row>
    <row r="417" spans="1:791" outlineLevel="1">
      <c r="B417" t="s">
        <v>2495</v>
      </c>
      <c r="C417" t="s">
        <v>46</v>
      </c>
      <c r="OU417" t="s">
        <v>2495</v>
      </c>
      <c r="OV417" t="s">
        <v>46</v>
      </c>
    </row>
    <row r="418" spans="1:791" outlineLevel="1">
      <c r="B418" t="s">
        <v>470</v>
      </c>
      <c r="C418" t="s">
        <v>2497</v>
      </c>
      <c r="OU418" t="s">
        <v>470</v>
      </c>
      <c r="OV418" t="s">
        <v>2497</v>
      </c>
    </row>
    <row r="419" spans="1:791" outlineLevel="1">
      <c r="B419" t="s">
        <v>2499</v>
      </c>
      <c r="C419" t="s">
        <v>2500</v>
      </c>
      <c r="OU419" t="s">
        <v>2499</v>
      </c>
      <c r="OV419" t="s">
        <v>2500</v>
      </c>
    </row>
    <row r="420" spans="1:791" outlineLevel="1">
      <c r="B420" t="s">
        <v>2501</v>
      </c>
      <c r="C420" t="s">
        <v>2500</v>
      </c>
      <c r="OU420" t="s">
        <v>2501</v>
      </c>
      <c r="OV420" t="s">
        <v>2500</v>
      </c>
    </row>
    <row r="421" spans="1:791" outlineLevel="1">
      <c r="B421" t="s">
        <v>477</v>
      </c>
      <c r="C421" t="s">
        <v>2502</v>
      </c>
      <c r="OU421" t="s">
        <v>477</v>
      </c>
      <c r="OV421" t="s">
        <v>2502</v>
      </c>
    </row>
    <row r="422" spans="1:791" outlineLevel="1">
      <c r="B422" t="s">
        <v>479</v>
      </c>
      <c r="C422" t="s">
        <v>2503</v>
      </c>
      <c r="OU422" t="s">
        <v>479</v>
      </c>
      <c r="OV422" t="s">
        <v>2503</v>
      </c>
    </row>
    <row r="423" spans="1:791" outlineLevel="1"/>
    <row r="424" spans="1:791" s="46" customFormat="1">
      <c r="A424" s="46" t="s">
        <v>209</v>
      </c>
      <c r="B424" s="46" t="s">
        <v>2502</v>
      </c>
      <c r="C424" s="46" t="s">
        <v>47</v>
      </c>
      <c r="D424" s="46" t="s">
        <v>1297</v>
      </c>
      <c r="E424" s="46" t="s">
        <v>1298</v>
      </c>
      <c r="F424" s="46" t="s">
        <v>1307</v>
      </c>
      <c r="G424" s="46" t="s">
        <v>1308</v>
      </c>
      <c r="H424" s="46" t="s">
        <v>1289</v>
      </c>
      <c r="I424" s="46" t="s">
        <v>1290</v>
      </c>
      <c r="J424" s="46" t="s">
        <v>1291</v>
      </c>
      <c r="K424" s="46" t="s">
        <v>1292</v>
      </c>
      <c r="L424" s="46" t="s">
        <v>1293</v>
      </c>
      <c r="M424" s="46" t="s">
        <v>1294</v>
      </c>
      <c r="N424" s="46" t="s">
        <v>1295</v>
      </c>
      <c r="O424" s="46" t="s">
        <v>1296</v>
      </c>
      <c r="P424" s="46" t="s">
        <v>1299</v>
      </c>
      <c r="Q424" s="46" t="s">
        <v>1300</v>
      </c>
      <c r="R424" s="46" t="s">
        <v>1301</v>
      </c>
      <c r="S424" s="46" t="s">
        <v>1302</v>
      </c>
      <c r="T424" s="46" t="s">
        <v>1303</v>
      </c>
      <c r="U424" s="46" t="s">
        <v>1304</v>
      </c>
      <c r="V424" s="46" t="s">
        <v>1305</v>
      </c>
      <c r="W424" s="46" t="s">
        <v>1306</v>
      </c>
      <c r="X424" s="46" t="s">
        <v>1091</v>
      </c>
      <c r="Y424" s="46" t="s">
        <v>1092</v>
      </c>
      <c r="Z424" s="46" t="s">
        <v>1093</v>
      </c>
      <c r="AA424" s="46" t="s">
        <v>1094</v>
      </c>
      <c r="AB424" s="46" t="s">
        <v>1095</v>
      </c>
      <c r="AC424" s="46" t="s">
        <v>1187</v>
      </c>
      <c r="AD424" s="46" t="s">
        <v>1188</v>
      </c>
      <c r="AE424" s="46" t="s">
        <v>1189</v>
      </c>
      <c r="AF424" s="46" t="s">
        <v>1190</v>
      </c>
      <c r="AG424" s="46" t="s">
        <v>1191</v>
      </c>
      <c r="AH424" s="46" t="s">
        <v>1192</v>
      </c>
      <c r="AI424" s="46" t="s">
        <v>1193</v>
      </c>
      <c r="AJ424" s="46" t="s">
        <v>1194</v>
      </c>
      <c r="AK424" s="46" t="s">
        <v>1195</v>
      </c>
      <c r="AL424" s="46" t="s">
        <v>1196</v>
      </c>
      <c r="AM424" s="46" t="s">
        <v>1197</v>
      </c>
      <c r="AN424" s="46" t="s">
        <v>1198</v>
      </c>
      <c r="AO424" s="46" t="s">
        <v>1199</v>
      </c>
      <c r="AP424" s="46" t="s">
        <v>1200</v>
      </c>
      <c r="AQ424" s="46" t="s">
        <v>1201</v>
      </c>
      <c r="AR424" s="46" t="s">
        <v>1202</v>
      </c>
      <c r="AS424" s="46" t="s">
        <v>1203</v>
      </c>
      <c r="AT424" s="46" t="s">
        <v>1204</v>
      </c>
      <c r="AU424" s="46" t="s">
        <v>1205</v>
      </c>
      <c r="AV424" s="46" t="s">
        <v>1206</v>
      </c>
      <c r="AW424" s="46" t="s">
        <v>1125</v>
      </c>
      <c r="AX424" s="46" t="s">
        <v>1126</v>
      </c>
      <c r="AY424" s="46" t="s">
        <v>1127</v>
      </c>
      <c r="AZ424" s="46" t="s">
        <v>1128</v>
      </c>
      <c r="BA424" s="46" t="s">
        <v>1129</v>
      </c>
      <c r="BB424" s="46" t="s">
        <v>1140</v>
      </c>
      <c r="BC424" s="46" t="s">
        <v>1141</v>
      </c>
      <c r="BD424" s="46" t="s">
        <v>1142</v>
      </c>
      <c r="BE424" s="46" t="s">
        <v>1143</v>
      </c>
      <c r="BF424" s="46" t="s">
        <v>1144</v>
      </c>
      <c r="BG424" s="46" t="s">
        <v>1145</v>
      </c>
      <c r="BH424" s="46" t="s">
        <v>1146</v>
      </c>
      <c r="BI424" s="46" t="s">
        <v>1147</v>
      </c>
      <c r="BJ424" s="46" t="s">
        <v>1148</v>
      </c>
      <c r="BK424" s="46" t="s">
        <v>1149</v>
      </c>
      <c r="BL424" s="46" t="s">
        <v>1150</v>
      </c>
      <c r="BM424" s="46" t="s">
        <v>1151</v>
      </c>
      <c r="BN424" s="46" t="s">
        <v>1152</v>
      </c>
      <c r="BO424" s="46" t="s">
        <v>1153</v>
      </c>
      <c r="BP424" s="46" t="s">
        <v>1154</v>
      </c>
      <c r="BQ424" s="46" t="s">
        <v>1155</v>
      </c>
      <c r="BR424" s="46" t="s">
        <v>1156</v>
      </c>
      <c r="BS424" s="46" t="s">
        <v>1157</v>
      </c>
      <c r="BT424" s="46" t="s">
        <v>1158</v>
      </c>
      <c r="BU424" s="46" t="s">
        <v>1159</v>
      </c>
      <c r="BV424" s="46" t="s">
        <v>1102</v>
      </c>
      <c r="BW424" s="46" t="s">
        <v>1103</v>
      </c>
      <c r="BX424" s="46" t="s">
        <v>1104</v>
      </c>
      <c r="BY424" s="46" t="s">
        <v>1105</v>
      </c>
      <c r="BZ424" s="46" t="s">
        <v>1119</v>
      </c>
      <c r="CA424" s="46" t="s">
        <v>1211</v>
      </c>
      <c r="CB424" s="46" t="s">
        <v>1212</v>
      </c>
      <c r="CC424" s="46" t="s">
        <v>1213</v>
      </c>
      <c r="CD424" s="46" t="s">
        <v>1214</v>
      </c>
      <c r="CE424" s="46" t="s">
        <v>1215</v>
      </c>
      <c r="CF424" s="46" t="s">
        <v>1216</v>
      </c>
      <c r="CG424" s="46" t="s">
        <v>1217</v>
      </c>
      <c r="CH424" s="46" t="s">
        <v>1218</v>
      </c>
      <c r="CI424" s="46" t="s">
        <v>1219</v>
      </c>
      <c r="CJ424" s="46" t="s">
        <v>1220</v>
      </c>
      <c r="CK424" s="46" t="s">
        <v>1221</v>
      </c>
      <c r="CL424" s="46" t="s">
        <v>1222</v>
      </c>
      <c r="CM424" s="46" t="s">
        <v>1223</v>
      </c>
      <c r="CN424" s="46" t="s">
        <v>1224</v>
      </c>
      <c r="CO424" s="46" t="s">
        <v>1225</v>
      </c>
      <c r="CP424" s="46" t="s">
        <v>1226</v>
      </c>
      <c r="CQ424" s="46" t="s">
        <v>1227</v>
      </c>
      <c r="CR424" s="46" t="s">
        <v>1228</v>
      </c>
      <c r="CS424" s="46" t="s">
        <v>1229</v>
      </c>
      <c r="CT424" s="46" t="s">
        <v>1230</v>
      </c>
      <c r="CU424" s="46" t="s">
        <v>1130</v>
      </c>
      <c r="CV424" s="46" t="s">
        <v>1131</v>
      </c>
      <c r="CW424" s="46" t="s">
        <v>1132</v>
      </c>
      <c r="CX424" s="46" t="s">
        <v>1133</v>
      </c>
      <c r="CY424" s="46" t="s">
        <v>1134</v>
      </c>
      <c r="CZ424" s="46" t="s">
        <v>1235</v>
      </c>
      <c r="DA424" s="46" t="s">
        <v>1236</v>
      </c>
      <c r="DB424" s="46" t="s">
        <v>1237</v>
      </c>
      <c r="DC424" s="46" t="s">
        <v>1238</v>
      </c>
      <c r="DD424" s="46" t="s">
        <v>1239</v>
      </c>
      <c r="DE424" s="46" t="s">
        <v>1240</v>
      </c>
      <c r="DF424" s="46" t="s">
        <v>1241</v>
      </c>
      <c r="DG424" s="46" t="s">
        <v>1242</v>
      </c>
      <c r="DH424" s="46" t="s">
        <v>1243</v>
      </c>
      <c r="DI424" s="46" t="s">
        <v>1244</v>
      </c>
      <c r="DJ424" s="46" t="s">
        <v>1245</v>
      </c>
      <c r="DK424" s="46" t="s">
        <v>1246</v>
      </c>
      <c r="DL424" s="46" t="s">
        <v>1247</v>
      </c>
      <c r="DM424" s="46" t="s">
        <v>1248</v>
      </c>
      <c r="DN424" s="46" t="s">
        <v>1249</v>
      </c>
      <c r="DO424" s="46" t="s">
        <v>1250</v>
      </c>
      <c r="DP424" s="46" t="s">
        <v>1251</v>
      </c>
      <c r="DQ424" s="46" t="s">
        <v>1252</v>
      </c>
      <c r="DR424" s="46" t="s">
        <v>1253</v>
      </c>
      <c r="DS424" s="46" t="s">
        <v>1254</v>
      </c>
      <c r="DT424" s="46" t="s">
        <v>1259</v>
      </c>
      <c r="DU424" s="46" t="s">
        <v>1260</v>
      </c>
      <c r="DV424" s="46" t="s">
        <v>1261</v>
      </c>
      <c r="DW424" s="46" t="s">
        <v>1262</v>
      </c>
      <c r="DX424" s="46" t="s">
        <v>1263</v>
      </c>
      <c r="DY424" s="46" t="s">
        <v>1264</v>
      </c>
      <c r="DZ424" s="46" t="s">
        <v>1265</v>
      </c>
      <c r="EA424" s="46" t="s">
        <v>1266</v>
      </c>
      <c r="EB424" s="46" t="s">
        <v>1267</v>
      </c>
      <c r="EC424" s="46" t="s">
        <v>1268</v>
      </c>
      <c r="ED424" s="46" t="s">
        <v>1269</v>
      </c>
      <c r="EE424" s="46" t="s">
        <v>1270</v>
      </c>
      <c r="EF424" s="46" t="s">
        <v>1271</v>
      </c>
      <c r="EG424" s="46" t="s">
        <v>1272</v>
      </c>
      <c r="EH424" s="46" t="s">
        <v>1273</v>
      </c>
      <c r="EI424" s="46" t="s">
        <v>1274</v>
      </c>
      <c r="EJ424" s="46" t="s">
        <v>1275</v>
      </c>
      <c r="EK424" s="46" t="s">
        <v>1276</v>
      </c>
      <c r="EL424" s="46" t="s">
        <v>1277</v>
      </c>
      <c r="EM424" s="46" t="s">
        <v>1278</v>
      </c>
      <c r="EN424" s="46" t="s">
        <v>1164</v>
      </c>
      <c r="EO424" s="46" t="s">
        <v>1165</v>
      </c>
      <c r="EP424" s="46" t="s">
        <v>1166</v>
      </c>
      <c r="EQ424" s="46" t="s">
        <v>1167</v>
      </c>
      <c r="ER424" s="46" t="s">
        <v>1168</v>
      </c>
      <c r="ES424" s="46" t="s">
        <v>1169</v>
      </c>
      <c r="ET424" s="46" t="s">
        <v>1982</v>
      </c>
      <c r="EU424" s="46" t="s">
        <v>1170</v>
      </c>
      <c r="EV424" s="46" t="s">
        <v>1171</v>
      </c>
      <c r="EW424" s="46" t="s">
        <v>1172</v>
      </c>
      <c r="EX424" s="46" t="s">
        <v>1173</v>
      </c>
      <c r="EY424" s="46" t="s">
        <v>1174</v>
      </c>
      <c r="EZ424" s="46" t="s">
        <v>1175</v>
      </c>
      <c r="FA424" s="46" t="s">
        <v>1176</v>
      </c>
      <c r="FB424" s="46" t="s">
        <v>1177</v>
      </c>
      <c r="FC424" s="46" t="s">
        <v>1178</v>
      </c>
      <c r="FD424" s="46" t="s">
        <v>1179</v>
      </c>
      <c r="FE424" s="46" t="s">
        <v>1180</v>
      </c>
      <c r="FF424" s="46" t="s">
        <v>1181</v>
      </c>
      <c r="FG424" s="46" t="s">
        <v>1182</v>
      </c>
      <c r="FH424" s="46" t="s">
        <v>1120</v>
      </c>
      <c r="FI424" s="46" t="s">
        <v>1121</v>
      </c>
      <c r="FJ424" s="46" t="s">
        <v>1122</v>
      </c>
      <c r="FK424" s="46" t="s">
        <v>1123</v>
      </c>
      <c r="FL424" s="46" t="s">
        <v>1124</v>
      </c>
      <c r="FM424" s="46" t="s">
        <v>1097</v>
      </c>
      <c r="FN424" s="46" t="s">
        <v>1098</v>
      </c>
      <c r="FO424" s="46" t="s">
        <v>1099</v>
      </c>
      <c r="FP424" s="46" t="s">
        <v>1100</v>
      </c>
      <c r="FQ424" s="46" t="s">
        <v>1101</v>
      </c>
      <c r="FR424" s="46" t="s">
        <v>1283</v>
      </c>
      <c r="FS424" s="46" t="s">
        <v>1284</v>
      </c>
      <c r="FT424" s="46" t="s">
        <v>148</v>
      </c>
      <c r="FU424" s="46" t="s">
        <v>149</v>
      </c>
      <c r="FV424" s="46" t="s">
        <v>150</v>
      </c>
      <c r="FW424" s="46" t="s">
        <v>1005</v>
      </c>
      <c r="FX424" s="46" t="s">
        <v>1006</v>
      </c>
      <c r="FY424" s="46" t="s">
        <v>1007</v>
      </c>
      <c r="FZ424" s="46" t="s">
        <v>1008</v>
      </c>
      <c r="GA424" s="46" t="s">
        <v>1009</v>
      </c>
      <c r="GB424" s="46" t="s">
        <v>1043</v>
      </c>
      <c r="GC424" s="46" t="s">
        <v>1044</v>
      </c>
      <c r="GD424" s="46" t="s">
        <v>1045</v>
      </c>
      <c r="GE424" s="46" t="s">
        <v>1046</v>
      </c>
      <c r="GF424" s="46" t="s">
        <v>1047</v>
      </c>
      <c r="GG424" s="46" t="s">
        <v>1048</v>
      </c>
      <c r="GH424" s="46" t="s">
        <v>1049</v>
      </c>
      <c r="GI424" s="46" t="s">
        <v>1050</v>
      </c>
      <c r="GJ424" s="46" t="s">
        <v>1051</v>
      </c>
      <c r="GK424" s="46" t="s">
        <v>1052</v>
      </c>
      <c r="GL424" s="46" t="s">
        <v>1053</v>
      </c>
      <c r="GM424" s="46" t="s">
        <v>1054</v>
      </c>
      <c r="GN424" s="46" t="s">
        <v>1055</v>
      </c>
      <c r="GO424" s="46" t="s">
        <v>1056</v>
      </c>
      <c r="GP424" s="46" t="s">
        <v>1057</v>
      </c>
      <c r="GQ424" s="46" t="s">
        <v>1058</v>
      </c>
      <c r="GR424" s="46" t="s">
        <v>1059</v>
      </c>
      <c r="GS424" s="46" t="s">
        <v>1060</v>
      </c>
      <c r="GT424" s="46" t="s">
        <v>1061</v>
      </c>
      <c r="GU424" s="46" t="s">
        <v>1062</v>
      </c>
      <c r="GV424" s="46" t="s">
        <v>1073</v>
      </c>
      <c r="GW424" s="46" t="s">
        <v>1074</v>
      </c>
      <c r="GX424" s="46" t="s">
        <v>1075</v>
      </c>
      <c r="GY424" s="46" t="s">
        <v>1076</v>
      </c>
      <c r="GZ424" s="46" t="s">
        <v>1077</v>
      </c>
      <c r="HA424" s="46" t="s">
        <v>1063</v>
      </c>
      <c r="HB424" s="46" t="s">
        <v>1064</v>
      </c>
      <c r="HC424" s="46" t="s">
        <v>1065</v>
      </c>
      <c r="HD424" s="46" t="s">
        <v>1066</v>
      </c>
      <c r="HE424" s="46" t="s">
        <v>1067</v>
      </c>
      <c r="HF424" s="46" t="s">
        <v>1017</v>
      </c>
      <c r="HG424" s="46" t="s">
        <v>1018</v>
      </c>
      <c r="HH424" s="46" t="s">
        <v>1019</v>
      </c>
      <c r="HI424" s="46" t="s">
        <v>1020</v>
      </c>
      <c r="HJ424" s="46" t="s">
        <v>1021</v>
      </c>
      <c r="HK424" s="46" t="s">
        <v>1022</v>
      </c>
      <c r="HL424" s="46" t="s">
        <v>1023</v>
      </c>
      <c r="HM424" s="46" t="s">
        <v>1024</v>
      </c>
      <c r="HN424" s="46" t="s">
        <v>1025</v>
      </c>
      <c r="HO424" s="46" t="s">
        <v>1026</v>
      </c>
      <c r="HP424" s="46" t="s">
        <v>1027</v>
      </c>
      <c r="HQ424" s="46" t="s">
        <v>1028</v>
      </c>
      <c r="HR424" s="46" t="s">
        <v>1029</v>
      </c>
      <c r="HS424" s="46" t="s">
        <v>1030</v>
      </c>
      <c r="HT424" s="46" t="s">
        <v>1031</v>
      </c>
      <c r="HU424" s="46" t="s">
        <v>1032</v>
      </c>
      <c r="HV424" s="46" t="s">
        <v>1033</v>
      </c>
      <c r="HW424" s="46" t="s">
        <v>1034</v>
      </c>
      <c r="HX424" s="46" t="s">
        <v>1035</v>
      </c>
      <c r="HY424" s="46" t="s">
        <v>1036</v>
      </c>
      <c r="HZ424" s="46" t="s">
        <v>1085</v>
      </c>
      <c r="IA424" s="46" t="s">
        <v>1086</v>
      </c>
      <c r="IB424" s="46" t="s">
        <v>1087</v>
      </c>
      <c r="IC424" s="46" t="s">
        <v>1088</v>
      </c>
      <c r="ID424" s="46" t="s">
        <v>1089</v>
      </c>
      <c r="IE424" s="46" t="s">
        <v>1011</v>
      </c>
      <c r="IF424" s="46" t="s">
        <v>1012</v>
      </c>
      <c r="IG424" s="46" t="s">
        <v>1013</v>
      </c>
      <c r="IH424" s="46" t="s">
        <v>1014</v>
      </c>
      <c r="II424" s="46" t="s">
        <v>1015</v>
      </c>
      <c r="IJ424" s="46" t="s">
        <v>1079</v>
      </c>
      <c r="IK424" s="46" t="s">
        <v>1080</v>
      </c>
      <c r="IL424" s="46" t="s">
        <v>1081</v>
      </c>
      <c r="IM424" s="46" t="s">
        <v>1082</v>
      </c>
      <c r="IN424" s="46" t="s">
        <v>1083</v>
      </c>
      <c r="IO424" s="46" t="s">
        <v>1286</v>
      </c>
      <c r="IP424" s="46" t="s">
        <v>1287</v>
      </c>
      <c r="IQ424" s="46" t="s">
        <v>290</v>
      </c>
      <c r="IR424" s="46" t="s">
        <v>291</v>
      </c>
      <c r="IS424" s="46" t="s">
        <v>292</v>
      </c>
      <c r="IT424" s="46" t="s">
        <v>913</v>
      </c>
      <c r="IU424" s="46" t="s">
        <v>906</v>
      </c>
      <c r="IV424" s="46" t="s">
        <v>907</v>
      </c>
      <c r="IW424" s="46" t="s">
        <v>908</v>
      </c>
      <c r="IX424" s="46" t="s">
        <v>909</v>
      </c>
      <c r="IY424" s="46" t="s">
        <v>322</v>
      </c>
      <c r="IZ424" s="46" t="s">
        <v>323</v>
      </c>
      <c r="JA424" s="46" t="s">
        <v>324</v>
      </c>
      <c r="JB424" s="46" t="s">
        <v>325</v>
      </c>
      <c r="JC424" s="46" t="s">
        <v>326</v>
      </c>
      <c r="JD424" s="46" t="s">
        <v>896</v>
      </c>
      <c r="JE424" s="46" t="s">
        <v>897</v>
      </c>
      <c r="JF424" s="46" t="s">
        <v>898</v>
      </c>
      <c r="JG424" s="46" t="s">
        <v>899</v>
      </c>
      <c r="JH424" s="46" t="s">
        <v>900</v>
      </c>
      <c r="JI424" s="46" t="s">
        <v>935</v>
      </c>
      <c r="JJ424" s="46" t="s">
        <v>936</v>
      </c>
      <c r="JK424" s="46" t="s">
        <v>937</v>
      </c>
      <c r="JL424" s="46" t="s">
        <v>938</v>
      </c>
      <c r="JM424" s="46" t="s">
        <v>939</v>
      </c>
      <c r="JN424" s="46" t="s">
        <v>940</v>
      </c>
      <c r="JO424" s="46" t="s">
        <v>941</v>
      </c>
      <c r="JP424" s="46" t="s">
        <v>942</v>
      </c>
      <c r="JQ424" s="46" t="s">
        <v>943</v>
      </c>
      <c r="JR424" s="46" t="s">
        <v>944</v>
      </c>
      <c r="JS424" s="46" t="s">
        <v>945</v>
      </c>
      <c r="JT424" s="46" t="s">
        <v>946</v>
      </c>
      <c r="JU424" s="46" t="s">
        <v>947</v>
      </c>
      <c r="JV424" s="46" t="s">
        <v>948</v>
      </c>
      <c r="JW424" s="46" t="s">
        <v>949</v>
      </c>
      <c r="JX424" s="46" t="s">
        <v>950</v>
      </c>
      <c r="JY424" s="46" t="s">
        <v>951</v>
      </c>
      <c r="JZ424" s="46" t="s">
        <v>952</v>
      </c>
      <c r="KA424" s="46" t="s">
        <v>953</v>
      </c>
      <c r="KB424" s="46" t="s">
        <v>954</v>
      </c>
      <c r="KC424" s="46" t="s">
        <v>959</v>
      </c>
      <c r="KD424" s="46" t="s">
        <v>960</v>
      </c>
      <c r="KE424" s="46" t="s">
        <v>961</v>
      </c>
      <c r="KF424" s="46" t="s">
        <v>962</v>
      </c>
      <c r="KG424" s="46" t="s">
        <v>963</v>
      </c>
      <c r="KH424" s="46" t="s">
        <v>964</v>
      </c>
      <c r="KI424" s="46" t="s">
        <v>965</v>
      </c>
      <c r="KJ424" s="46" t="s">
        <v>966</v>
      </c>
      <c r="KK424" s="46" t="s">
        <v>967</v>
      </c>
      <c r="KL424" s="46" t="s">
        <v>968</v>
      </c>
      <c r="KM424" s="46" t="s">
        <v>969</v>
      </c>
      <c r="KN424" s="46" t="s">
        <v>970</v>
      </c>
      <c r="KO424" s="46" t="s">
        <v>971</v>
      </c>
      <c r="KP424" s="46" t="s">
        <v>972</v>
      </c>
      <c r="KQ424" s="46" t="s">
        <v>973</v>
      </c>
      <c r="KR424" s="46" t="s">
        <v>974</v>
      </c>
      <c r="KS424" s="46" t="s">
        <v>975</v>
      </c>
      <c r="KT424" s="46" t="s">
        <v>976</v>
      </c>
      <c r="KU424" s="46" t="s">
        <v>977</v>
      </c>
      <c r="KV424" s="46" t="s">
        <v>978</v>
      </c>
      <c r="KW424" s="46" t="s">
        <v>335</v>
      </c>
      <c r="KX424" s="46" t="s">
        <v>334</v>
      </c>
      <c r="KY424" s="46" t="s">
        <v>333</v>
      </c>
      <c r="KZ424" s="46" t="s">
        <v>332</v>
      </c>
      <c r="LA424" s="46" t="s">
        <v>331</v>
      </c>
      <c r="LB424" s="46" t="s">
        <v>336</v>
      </c>
      <c r="LC424" s="46" t="s">
        <v>337</v>
      </c>
      <c r="LD424" s="46" t="s">
        <v>338</v>
      </c>
      <c r="LE424" s="46" t="s">
        <v>339</v>
      </c>
      <c r="LF424" s="46" t="s">
        <v>340</v>
      </c>
      <c r="LG424" s="46" t="s">
        <v>327</v>
      </c>
      <c r="LH424" s="46" t="s">
        <v>328</v>
      </c>
      <c r="LI424" s="46" t="s">
        <v>536</v>
      </c>
      <c r="LJ424" s="46" t="s">
        <v>537</v>
      </c>
      <c r="LK424" s="46" t="s">
        <v>538</v>
      </c>
      <c r="LL424" s="46" t="s">
        <v>901</v>
      </c>
      <c r="LM424" s="46" t="s">
        <v>902</v>
      </c>
      <c r="LN424" s="46" t="s">
        <v>903</v>
      </c>
      <c r="LO424" s="46" t="s">
        <v>904</v>
      </c>
      <c r="LP424" s="46" t="s">
        <v>905</v>
      </c>
      <c r="LQ424" s="46" t="s">
        <v>999</v>
      </c>
      <c r="LR424" s="46" t="s">
        <v>1000</v>
      </c>
      <c r="LS424" s="46" t="s">
        <v>1001</v>
      </c>
      <c r="LT424" s="46" t="s">
        <v>1002</v>
      </c>
      <c r="LU424" s="46" t="s">
        <v>1003</v>
      </c>
      <c r="LV424" s="46" t="s">
        <v>993</v>
      </c>
      <c r="LW424" s="46" t="s">
        <v>994</v>
      </c>
      <c r="LX424" s="46" t="s">
        <v>995</v>
      </c>
      <c r="LY424" s="46" t="s">
        <v>996</v>
      </c>
      <c r="LZ424" s="46" t="s">
        <v>997</v>
      </c>
      <c r="MA424" s="46" t="s">
        <v>986</v>
      </c>
      <c r="MB424" s="46" t="s">
        <v>987</v>
      </c>
      <c r="MC424" s="46" t="s">
        <v>988</v>
      </c>
      <c r="MD424" s="46" t="s">
        <v>989</v>
      </c>
      <c r="ME424" s="46" t="s">
        <v>990</v>
      </c>
      <c r="MF424" s="46" t="s">
        <v>1096</v>
      </c>
      <c r="MG424" s="46" t="s">
        <v>1207</v>
      </c>
      <c r="MH424" s="46" t="s">
        <v>1208</v>
      </c>
      <c r="MI424" s="46" t="s">
        <v>1209</v>
      </c>
      <c r="MJ424" s="46" t="s">
        <v>1210</v>
      </c>
      <c r="MK424" s="46" t="s">
        <v>1138</v>
      </c>
      <c r="ML424" s="46" t="s">
        <v>1160</v>
      </c>
      <c r="MM424" s="46" t="s">
        <v>1161</v>
      </c>
      <c r="MN424" s="46" t="s">
        <v>1162</v>
      </c>
      <c r="MO424" s="46" t="s">
        <v>1163</v>
      </c>
      <c r="MP424" s="46" t="s">
        <v>1136</v>
      </c>
      <c r="MQ424" s="46" t="s">
        <v>1231</v>
      </c>
      <c r="MR424" s="46" t="s">
        <v>1232</v>
      </c>
      <c r="MS424" s="46" t="s">
        <v>1233</v>
      </c>
      <c r="MT424" s="46" t="s">
        <v>1234</v>
      </c>
      <c r="MU424" s="46" t="s">
        <v>1139</v>
      </c>
      <c r="MV424" s="46" t="s">
        <v>1255</v>
      </c>
      <c r="MW424" s="46" t="s">
        <v>1256</v>
      </c>
      <c r="MX424" s="46" t="s">
        <v>1257</v>
      </c>
      <c r="MY424" s="46" t="s">
        <v>1258</v>
      </c>
      <c r="MZ424" s="46" t="s">
        <v>1279</v>
      </c>
      <c r="NA424" s="46" t="s">
        <v>1280</v>
      </c>
      <c r="NB424" s="46" t="s">
        <v>1281</v>
      </c>
      <c r="NC424" s="46" t="s">
        <v>1282</v>
      </c>
      <c r="ND424" s="46" t="s">
        <v>1183</v>
      </c>
      <c r="NE424" s="46" t="s">
        <v>1184</v>
      </c>
      <c r="NF424" s="46" t="s">
        <v>1185</v>
      </c>
      <c r="NG424" s="46" t="s">
        <v>1186</v>
      </c>
      <c r="NH424" s="46" t="s">
        <v>1137</v>
      </c>
      <c r="NI424" s="46" t="s">
        <v>1135</v>
      </c>
      <c r="NJ424" s="46" t="s">
        <v>1285</v>
      </c>
      <c r="NK424" s="46" t="s">
        <v>1010</v>
      </c>
      <c r="NL424" s="46" t="s">
        <v>1068</v>
      </c>
      <c r="NM424" s="46" t="s">
        <v>1069</v>
      </c>
      <c r="NN424" s="46" t="s">
        <v>1070</v>
      </c>
      <c r="NO424" s="46" t="s">
        <v>1071</v>
      </c>
      <c r="NP424" s="46" t="s">
        <v>1078</v>
      </c>
      <c r="NQ424" s="46" t="s">
        <v>1072</v>
      </c>
      <c r="NR424" s="46" t="s">
        <v>1037</v>
      </c>
      <c r="NS424" s="46" t="s">
        <v>1038</v>
      </c>
      <c r="NT424" s="46" t="s">
        <v>1039</v>
      </c>
      <c r="NU424" s="46" t="s">
        <v>1040</v>
      </c>
      <c r="NV424" s="46" t="s">
        <v>1090</v>
      </c>
      <c r="NW424" s="46" t="s">
        <v>1016</v>
      </c>
      <c r="NX424" s="46" t="s">
        <v>1084</v>
      </c>
      <c r="NY424" s="46" t="s">
        <v>1288</v>
      </c>
      <c r="NZ424" s="46" t="s">
        <v>912</v>
      </c>
      <c r="OA424" s="46" t="s">
        <v>321</v>
      </c>
      <c r="OB424" s="46" t="s">
        <v>910</v>
      </c>
      <c r="OC424" s="46" t="s">
        <v>955</v>
      </c>
      <c r="OD424" s="46" t="s">
        <v>956</v>
      </c>
      <c r="OE424" s="46" t="s">
        <v>957</v>
      </c>
      <c r="OF424" s="46" t="s">
        <v>958</v>
      </c>
      <c r="OG424" s="46" t="s">
        <v>979</v>
      </c>
      <c r="OH424" s="46" t="s">
        <v>980</v>
      </c>
      <c r="OI424" s="46" t="s">
        <v>981</v>
      </c>
      <c r="OJ424" s="46" t="s">
        <v>982</v>
      </c>
      <c r="OK424" s="46" t="s">
        <v>330</v>
      </c>
      <c r="OL424" s="46" t="s">
        <v>341</v>
      </c>
      <c r="OM424" s="46" t="s">
        <v>329</v>
      </c>
      <c r="ON424" s="46" t="s">
        <v>911</v>
      </c>
      <c r="OO424" s="46" t="s">
        <v>1004</v>
      </c>
      <c r="OP424" s="46" t="s">
        <v>998</v>
      </c>
      <c r="OQ424" s="46" t="s">
        <v>991</v>
      </c>
      <c r="OU424" s="46" t="s">
        <v>2502</v>
      </c>
      <c r="OV424" s="46" t="s">
        <v>47</v>
      </c>
      <c r="OW424" s="46" t="s">
        <v>205</v>
      </c>
      <c r="OX424" s="46" t="s">
        <v>204</v>
      </c>
      <c r="OY424" s="46" t="s">
        <v>207</v>
      </c>
      <c r="OZ424" s="46" t="s">
        <v>208</v>
      </c>
      <c r="PA424" s="46" t="s">
        <v>2357</v>
      </c>
      <c r="PB424" s="46" t="s">
        <v>2313</v>
      </c>
      <c r="PC424" s="46" t="s">
        <v>2320</v>
      </c>
      <c r="PD424" s="46" t="s">
        <v>206</v>
      </c>
      <c r="PE424" s="46" t="s">
        <v>200</v>
      </c>
      <c r="PF424" s="46" t="s">
        <v>199</v>
      </c>
      <c r="PG424" s="46" t="s">
        <v>2323</v>
      </c>
      <c r="PH424" s="46" t="s">
        <v>202</v>
      </c>
      <c r="PI424" s="46" t="s">
        <v>201</v>
      </c>
      <c r="PJ424" s="46" t="s">
        <v>203</v>
      </c>
      <c r="PK424" s="46" t="s">
        <v>2311</v>
      </c>
      <c r="PL424" s="46" t="s">
        <v>2312</v>
      </c>
      <c r="PM424" s="46" t="s">
        <v>2322</v>
      </c>
      <c r="PN424" s="46" t="s">
        <v>2257</v>
      </c>
      <c r="PO424" s="46" t="s">
        <v>858</v>
      </c>
      <c r="PP424" s="46" t="s">
        <v>859</v>
      </c>
      <c r="PQ424" s="46" t="s">
        <v>860</v>
      </c>
      <c r="PR424" s="46" t="s">
        <v>861</v>
      </c>
      <c r="PS424" s="46" t="s">
        <v>862</v>
      </c>
      <c r="PT424" s="46" t="s">
        <v>727</v>
      </c>
      <c r="PU424" s="46" t="s">
        <v>728</v>
      </c>
      <c r="PV424" s="46" t="s">
        <v>729</v>
      </c>
      <c r="PW424" s="46" t="s">
        <v>730</v>
      </c>
      <c r="PX424" s="46" t="s">
        <v>2305</v>
      </c>
      <c r="PY424" s="46" t="s">
        <v>759</v>
      </c>
      <c r="PZ424" s="46" t="s">
        <v>760</v>
      </c>
      <c r="QA424" s="46" t="s">
        <v>761</v>
      </c>
      <c r="QB424" s="46" t="s">
        <v>762</v>
      </c>
      <c r="QC424" s="46" t="s">
        <v>763</v>
      </c>
      <c r="QD424" s="46" t="s">
        <v>801</v>
      </c>
      <c r="QE424" s="46" t="s">
        <v>802</v>
      </c>
      <c r="QF424" s="46" t="s">
        <v>803</v>
      </c>
      <c r="QG424" s="46" t="s">
        <v>804</v>
      </c>
      <c r="QH424" s="46" t="s">
        <v>805</v>
      </c>
      <c r="QI424" s="46" t="s">
        <v>765</v>
      </c>
      <c r="QJ424" s="46" t="s">
        <v>766</v>
      </c>
      <c r="QK424" s="46" t="s">
        <v>767</v>
      </c>
      <c r="QL424" s="46" t="s">
        <v>768</v>
      </c>
      <c r="QM424" s="46" t="s">
        <v>769</v>
      </c>
      <c r="QN424" s="46" t="s">
        <v>777</v>
      </c>
      <c r="QO424" s="46" t="s">
        <v>779</v>
      </c>
      <c r="QP424" s="46" t="s">
        <v>781</v>
      </c>
      <c r="QQ424" s="46" t="s">
        <v>783</v>
      </c>
      <c r="QR424" s="46" t="s">
        <v>785</v>
      </c>
      <c r="QS424" s="46" t="s">
        <v>789</v>
      </c>
      <c r="QT424" s="46" t="s">
        <v>791</v>
      </c>
      <c r="QU424" s="46" t="s">
        <v>793</v>
      </c>
      <c r="QV424" s="46" t="s">
        <v>795</v>
      </c>
      <c r="QW424" s="46" t="s">
        <v>797</v>
      </c>
      <c r="QX424" s="46" t="s">
        <v>877</v>
      </c>
      <c r="QY424" s="46" t="s">
        <v>878</v>
      </c>
      <c r="QZ424" s="46" t="s">
        <v>879</v>
      </c>
      <c r="RA424" s="46" t="s">
        <v>883</v>
      </c>
      <c r="RB424" s="46" t="s">
        <v>881</v>
      </c>
      <c r="RC424" s="46" t="s">
        <v>882</v>
      </c>
      <c r="RD424" s="46" t="s">
        <v>918</v>
      </c>
      <c r="RE424" s="46" t="s">
        <v>992</v>
      </c>
      <c r="RF424" s="46" t="s">
        <v>2461</v>
      </c>
      <c r="RG424" s="46" t="s">
        <v>1108</v>
      </c>
      <c r="RH424" s="46" t="s">
        <v>2462</v>
      </c>
      <c r="RI424" s="46" t="s">
        <v>1106</v>
      </c>
      <c r="RJ424" s="46" t="s">
        <v>1107</v>
      </c>
      <c r="RK424" s="46" t="s">
        <v>1118</v>
      </c>
      <c r="RL424" s="46" t="s">
        <v>1110</v>
      </c>
      <c r="RM424" s="46" t="s">
        <v>1109</v>
      </c>
      <c r="RN424" s="46" t="s">
        <v>812</v>
      </c>
      <c r="RO424" s="46" t="s">
        <v>813</v>
      </c>
      <c r="RP424" s="46" t="s">
        <v>814</v>
      </c>
      <c r="RQ424" s="46" t="s">
        <v>815</v>
      </c>
      <c r="RR424" s="46" t="s">
        <v>816</v>
      </c>
      <c r="RS424" s="46" t="s">
        <v>2245</v>
      </c>
      <c r="RT424" s="46" t="s">
        <v>843</v>
      </c>
      <c r="RU424" s="46" t="s">
        <v>845</v>
      </c>
      <c r="RV424" s="46" t="s">
        <v>835</v>
      </c>
      <c r="RW424" s="46" t="s">
        <v>837</v>
      </c>
      <c r="RX424" s="46" t="s">
        <v>827</v>
      </c>
      <c r="RY424" s="46" t="s">
        <v>829</v>
      </c>
      <c r="RZ424" s="46" t="s">
        <v>824</v>
      </c>
      <c r="SA424" s="46" t="s">
        <v>825</v>
      </c>
      <c r="SB424" s="46" t="s">
        <v>851</v>
      </c>
      <c r="SC424" s="46" t="s">
        <v>853</v>
      </c>
      <c r="SD424" s="46" t="s">
        <v>811</v>
      </c>
      <c r="SE424" s="46" t="s">
        <v>809</v>
      </c>
      <c r="SF424" s="46" t="s">
        <v>810</v>
      </c>
      <c r="SG424" s="46" t="s">
        <v>2244</v>
      </c>
      <c r="SH424" s="46" t="s">
        <v>2243</v>
      </c>
      <c r="SI424" s="46" t="s">
        <v>807</v>
      </c>
      <c r="SJ424" s="46" t="s">
        <v>808</v>
      </c>
      <c r="SK424" s="46" t="s">
        <v>842</v>
      </c>
      <c r="SL424" s="46" t="s">
        <v>844</v>
      </c>
      <c r="SM424" s="46" t="s">
        <v>846</v>
      </c>
      <c r="SN424" s="46" t="s">
        <v>847</v>
      </c>
      <c r="SO424" s="46" t="s">
        <v>848</v>
      </c>
      <c r="SP424" s="46" t="s">
        <v>834</v>
      </c>
      <c r="SQ424" s="46" t="s">
        <v>836</v>
      </c>
      <c r="SR424" s="46" t="s">
        <v>838</v>
      </c>
      <c r="SS424" s="46" t="s">
        <v>839</v>
      </c>
      <c r="ST424" s="46" t="s">
        <v>840</v>
      </c>
      <c r="SU424" s="46" t="s">
        <v>826</v>
      </c>
      <c r="SV424" s="46" t="s">
        <v>828</v>
      </c>
      <c r="SW424" s="46" t="s">
        <v>830</v>
      </c>
      <c r="SX424" s="46" t="s">
        <v>831</v>
      </c>
      <c r="SY424" s="46" t="s">
        <v>832</v>
      </c>
      <c r="SZ424" s="46" t="s">
        <v>818</v>
      </c>
      <c r="TA424" s="46" t="s">
        <v>819</v>
      </c>
      <c r="TB424" s="46" t="s">
        <v>820</v>
      </c>
      <c r="TC424" s="46" t="s">
        <v>821</v>
      </c>
      <c r="TD424" s="46" t="s">
        <v>822</v>
      </c>
      <c r="TE424" s="46" t="s">
        <v>850</v>
      </c>
      <c r="TF424" s="46" t="s">
        <v>852</v>
      </c>
      <c r="TG424" s="46" t="s">
        <v>854</v>
      </c>
      <c r="TH424" s="46" t="s">
        <v>855</v>
      </c>
      <c r="TI424" s="46" t="s">
        <v>856</v>
      </c>
      <c r="TJ424" s="46" t="s">
        <v>771</v>
      </c>
      <c r="TK424" s="46" t="s">
        <v>772</v>
      </c>
      <c r="TL424" s="46" t="s">
        <v>773</v>
      </c>
      <c r="TM424" s="46" t="s">
        <v>774</v>
      </c>
      <c r="TN424" s="46" t="s">
        <v>775</v>
      </c>
      <c r="TO424" s="46" t="s">
        <v>778</v>
      </c>
      <c r="TP424" s="46" t="s">
        <v>780</v>
      </c>
      <c r="TQ424" s="46" t="s">
        <v>782</v>
      </c>
      <c r="TR424" s="46" t="s">
        <v>784</v>
      </c>
      <c r="TS424" s="46" t="s">
        <v>786</v>
      </c>
      <c r="TT424" s="46" t="s">
        <v>790</v>
      </c>
      <c r="TU424" s="46" t="s">
        <v>792</v>
      </c>
      <c r="TV424" s="46" t="s">
        <v>794</v>
      </c>
      <c r="TW424" s="46" t="s">
        <v>796</v>
      </c>
      <c r="TX424" s="46" t="s">
        <v>798</v>
      </c>
      <c r="TY424" s="46" t="s">
        <v>753</v>
      </c>
      <c r="TZ424" s="46" t="s">
        <v>754</v>
      </c>
      <c r="UA424" s="46" t="s">
        <v>755</v>
      </c>
      <c r="UB424" s="46" t="s">
        <v>756</v>
      </c>
      <c r="UC424" s="46" t="s">
        <v>757</v>
      </c>
      <c r="UD424" s="46" t="s">
        <v>748</v>
      </c>
      <c r="UE424" s="46" t="s">
        <v>747</v>
      </c>
      <c r="UF424" s="46" t="s">
        <v>749</v>
      </c>
      <c r="UG424" s="46" t="s">
        <v>750</v>
      </c>
      <c r="UH424" s="46" t="s">
        <v>751</v>
      </c>
      <c r="UI424" s="46" t="s">
        <v>694</v>
      </c>
      <c r="UJ424" s="46" t="s">
        <v>695</v>
      </c>
      <c r="UK424" s="46" t="s">
        <v>696</v>
      </c>
      <c r="UL424" s="46" t="s">
        <v>697</v>
      </c>
      <c r="UM424" s="46" t="s">
        <v>698</v>
      </c>
      <c r="UN424" s="46" t="s">
        <v>863</v>
      </c>
      <c r="UO424" s="46" t="s">
        <v>864</v>
      </c>
      <c r="UP424" s="46" t="s">
        <v>865</v>
      </c>
      <c r="UQ424" s="46" t="s">
        <v>866</v>
      </c>
      <c r="UR424" s="46" t="s">
        <v>867</v>
      </c>
      <c r="US424" s="46" t="s">
        <v>2473</v>
      </c>
      <c r="UT424" s="46" t="s">
        <v>2471</v>
      </c>
      <c r="UU424" s="46" t="s">
        <v>2474</v>
      </c>
      <c r="UV424" s="46" t="s">
        <v>2341</v>
      </c>
      <c r="UW424" s="46" t="s">
        <v>2475</v>
      </c>
      <c r="UX424" s="46" t="s">
        <v>2340</v>
      </c>
      <c r="UY424" s="46" t="s">
        <v>2344</v>
      </c>
      <c r="UZ424" s="46" t="s">
        <v>2342</v>
      </c>
      <c r="VA424" s="46" t="s">
        <v>917</v>
      </c>
      <c r="VB424" s="46" t="s">
        <v>2343</v>
      </c>
      <c r="VC424" s="46" t="s">
        <v>2472</v>
      </c>
      <c r="VD424" s="46" t="s">
        <v>873</v>
      </c>
      <c r="VE424" s="46" t="s">
        <v>876</v>
      </c>
      <c r="VF424" s="46" t="s">
        <v>874</v>
      </c>
      <c r="VG424" s="46" t="s">
        <v>875</v>
      </c>
      <c r="VH424" s="46" t="s">
        <v>914</v>
      </c>
      <c r="VI424" s="46" t="s">
        <v>893</v>
      </c>
      <c r="VJ424" s="46" t="s">
        <v>921</v>
      </c>
      <c r="VK424" s="46" t="s">
        <v>894</v>
      </c>
      <c r="VL424" s="46" t="s">
        <v>927</v>
      </c>
      <c r="VM424" s="46" t="s">
        <v>928</v>
      </c>
      <c r="VN424" s="46" t="s">
        <v>931</v>
      </c>
      <c r="VO424" s="46" t="s">
        <v>932</v>
      </c>
      <c r="VP424" s="46" t="s">
        <v>2463</v>
      </c>
      <c r="VQ424" s="46" t="s">
        <v>2464</v>
      </c>
      <c r="VR424" s="46" t="s">
        <v>2377</v>
      </c>
      <c r="VS424" s="46" t="s">
        <v>2378</v>
      </c>
      <c r="VT424" s="46" t="s">
        <v>2467</v>
      </c>
      <c r="VU424" s="46" t="s">
        <v>2468</v>
      </c>
      <c r="VV424" s="46" t="s">
        <v>2394</v>
      </c>
      <c r="VW424" s="46" t="s">
        <v>2400</v>
      </c>
      <c r="VX424" s="46" t="s">
        <v>895</v>
      </c>
      <c r="VY424" s="46" t="s">
        <v>922</v>
      </c>
      <c r="VZ424" s="46" t="s">
        <v>930</v>
      </c>
      <c r="WA424" s="46" t="s">
        <v>2374</v>
      </c>
      <c r="WB424" s="46" t="s">
        <v>2375</v>
      </c>
      <c r="WC424" s="46" t="s">
        <v>2376</v>
      </c>
      <c r="WD424" s="46" t="s">
        <v>2399</v>
      </c>
      <c r="WE424" s="46" t="s">
        <v>2395</v>
      </c>
      <c r="WF424" s="46" t="s">
        <v>2398</v>
      </c>
      <c r="WG424" s="46" t="s">
        <v>2396</v>
      </c>
      <c r="WH424" s="46" t="s">
        <v>2397</v>
      </c>
      <c r="WI424" s="46" t="s">
        <v>2465</v>
      </c>
      <c r="WJ424" s="46" t="s">
        <v>2466</v>
      </c>
      <c r="WK424" s="46" t="s">
        <v>2469</v>
      </c>
      <c r="WL424" s="46" t="s">
        <v>2470</v>
      </c>
      <c r="WM424" s="46" t="s">
        <v>688</v>
      </c>
      <c r="WN424" s="46" t="s">
        <v>689</v>
      </c>
      <c r="WO424" s="46" t="s">
        <v>690</v>
      </c>
      <c r="WP424" s="46" t="s">
        <v>691</v>
      </c>
      <c r="WQ424" s="46" t="s">
        <v>692</v>
      </c>
      <c r="WR424" s="46" t="s">
        <v>741</v>
      </c>
      <c r="WS424" s="46" t="s">
        <v>742</v>
      </c>
      <c r="WT424" s="46" t="s">
        <v>743</v>
      </c>
      <c r="WU424" s="46" t="s">
        <v>744</v>
      </c>
      <c r="WV424" s="46" t="s">
        <v>745</v>
      </c>
      <c r="WW424" s="46" t="s">
        <v>1113</v>
      </c>
      <c r="WX424" s="46" t="s">
        <v>1114</v>
      </c>
      <c r="WY424" s="46" t="s">
        <v>1115</v>
      </c>
      <c r="WZ424" s="46" t="s">
        <v>288</v>
      </c>
      <c r="XA424" s="46" t="s">
        <v>1116</v>
      </c>
      <c r="XB424" s="46" t="s">
        <v>682</v>
      </c>
      <c r="XC424" s="46" t="s">
        <v>683</v>
      </c>
      <c r="XD424" s="46" t="s">
        <v>684</v>
      </c>
      <c r="XE424" s="46" t="s">
        <v>685</v>
      </c>
      <c r="XF424" s="46" t="s">
        <v>686</v>
      </c>
      <c r="XG424" s="46" t="s">
        <v>715</v>
      </c>
      <c r="XH424" s="46" t="s">
        <v>716</v>
      </c>
      <c r="XI424" s="46" t="s">
        <v>717</v>
      </c>
      <c r="XJ424" s="46" t="s">
        <v>718</v>
      </c>
      <c r="XK424" s="46" t="s">
        <v>719</v>
      </c>
      <c r="XL424" s="46" t="s">
        <v>721</v>
      </c>
      <c r="XM424" s="46" t="s">
        <v>722</v>
      </c>
      <c r="XN424" s="46" t="s">
        <v>723</v>
      </c>
      <c r="XO424" s="46" t="s">
        <v>724</v>
      </c>
      <c r="XP424" s="46" t="s">
        <v>725</v>
      </c>
      <c r="XQ424" s="46" t="s">
        <v>868</v>
      </c>
      <c r="XR424" s="46" t="s">
        <v>869</v>
      </c>
      <c r="XS424" s="46" t="s">
        <v>870</v>
      </c>
      <c r="XT424" s="46" t="s">
        <v>871</v>
      </c>
      <c r="XU424" s="46" t="s">
        <v>934</v>
      </c>
      <c r="XV424" s="46" t="s">
        <v>884</v>
      </c>
      <c r="XW424" s="46" t="s">
        <v>885</v>
      </c>
      <c r="XX424" s="46" t="s">
        <v>886</v>
      </c>
      <c r="XY424" s="46" t="s">
        <v>888</v>
      </c>
      <c r="XZ424" s="46" t="s">
        <v>889</v>
      </c>
      <c r="YA424" s="46" t="s">
        <v>890</v>
      </c>
      <c r="YB424" s="46" t="s">
        <v>347</v>
      </c>
      <c r="YC424" s="46" t="s">
        <v>342</v>
      </c>
      <c r="YD424" s="46" t="s">
        <v>343</v>
      </c>
      <c r="YE424" s="46" t="s">
        <v>344</v>
      </c>
      <c r="YF424" s="46" t="s">
        <v>2601</v>
      </c>
      <c r="YG424" s="46" t="s">
        <v>2602</v>
      </c>
      <c r="YH424" s="46" t="s">
        <v>2603</v>
      </c>
      <c r="YI424" s="46" t="s">
        <v>2604</v>
      </c>
      <c r="YJ424" s="46" t="s">
        <v>739</v>
      </c>
      <c r="YK424" s="46" t="s">
        <v>2518</v>
      </c>
      <c r="YL424" s="46" t="s">
        <v>2519</v>
      </c>
      <c r="YM424" s="46" t="s">
        <v>2517</v>
      </c>
      <c r="YN424" s="46" t="s">
        <v>2516</v>
      </c>
      <c r="YO424" s="46" t="s">
        <v>700</v>
      </c>
      <c r="YP424" s="46" t="s">
        <v>2515</v>
      </c>
      <c r="YQ424" s="46" t="s">
        <v>708</v>
      </c>
      <c r="YR424" s="46" t="s">
        <v>2514</v>
      </c>
      <c r="YS424" s="46" t="s">
        <v>2513</v>
      </c>
      <c r="YT424" s="46" t="s">
        <v>707</v>
      </c>
      <c r="YU424" s="46" t="s">
        <v>2608</v>
      </c>
      <c r="YV424" s="46" t="s">
        <v>2609</v>
      </c>
      <c r="YW424" s="46" t="s">
        <v>2610</v>
      </c>
      <c r="YX424" s="46" t="s">
        <v>2611</v>
      </c>
      <c r="YY424" s="46" t="s">
        <v>713</v>
      </c>
      <c r="YZ424" s="46" t="s">
        <v>2612</v>
      </c>
      <c r="ZA424" s="46" t="s">
        <v>2613</v>
      </c>
      <c r="ZB424" s="46" t="s">
        <v>2614</v>
      </c>
      <c r="ZC424" s="46" t="s">
        <v>2615</v>
      </c>
      <c r="ZD424" s="46" t="s">
        <v>2504</v>
      </c>
      <c r="ZE424" s="46" t="s">
        <v>2616</v>
      </c>
      <c r="ZF424" s="46" t="s">
        <v>2617</v>
      </c>
      <c r="ZG424" s="46" t="s">
        <v>2618</v>
      </c>
      <c r="ZH424" s="46" t="s">
        <v>2619</v>
      </c>
      <c r="ZI424" s="46" t="s">
        <v>711</v>
      </c>
      <c r="ZJ424" s="46" t="s">
        <v>2512</v>
      </c>
      <c r="ZK424" s="46" t="s">
        <v>2511</v>
      </c>
      <c r="ZL424" s="46" t="s">
        <v>2510</v>
      </c>
      <c r="ZM424" s="46" t="s">
        <v>2509</v>
      </c>
      <c r="ZN424" s="46" t="s">
        <v>702</v>
      </c>
      <c r="ZO424" s="46" t="s">
        <v>2620</v>
      </c>
      <c r="ZP424" s="46" t="s">
        <v>2621</v>
      </c>
      <c r="ZQ424" s="46" t="s">
        <v>2622</v>
      </c>
      <c r="ZR424" s="46" t="s">
        <v>2623</v>
      </c>
      <c r="ZS424" s="46" t="s">
        <v>2624</v>
      </c>
      <c r="ZT424" s="46" t="s">
        <v>2508</v>
      </c>
      <c r="ZU424" s="46" t="s">
        <v>2507</v>
      </c>
      <c r="ZV424" s="46" t="s">
        <v>2506</v>
      </c>
      <c r="ZW424" s="46" t="s">
        <v>2505</v>
      </c>
      <c r="ZX424" s="46" t="s">
        <v>705</v>
      </c>
      <c r="ZY424" s="46" t="s">
        <v>2625</v>
      </c>
      <c r="ZZ424" s="46" t="s">
        <v>2626</v>
      </c>
      <c r="AAA424" s="46" t="s">
        <v>2627</v>
      </c>
      <c r="AAB424" s="46" t="s">
        <v>2628</v>
      </c>
      <c r="AAC424" s="46" t="s">
        <v>2629</v>
      </c>
      <c r="AAD424" s="46" t="s">
        <v>2630</v>
      </c>
      <c r="AAE424" s="46" t="s">
        <v>2631</v>
      </c>
      <c r="AAF424" s="46" t="s">
        <v>2632</v>
      </c>
      <c r="AAG424" s="46" t="s">
        <v>2633</v>
      </c>
      <c r="AAH424" s="46" t="s">
        <v>2634</v>
      </c>
      <c r="AAI424" s="46" t="s">
        <v>2635</v>
      </c>
      <c r="AAJ424" s="46" t="s">
        <v>2636</v>
      </c>
      <c r="AAK424" s="46" t="s">
        <v>731</v>
      </c>
      <c r="AAL424" s="46" t="s">
        <v>732</v>
      </c>
      <c r="AAM424" s="46" t="s">
        <v>733</v>
      </c>
      <c r="AAN424" s="46" t="s">
        <v>734</v>
      </c>
      <c r="AAO424" s="46" t="s">
        <v>735</v>
      </c>
      <c r="AAP424" s="46" t="s">
        <v>737</v>
      </c>
      <c r="AAQ424" s="46" t="s">
        <v>2642</v>
      </c>
      <c r="AAR424" s="46" t="s">
        <v>2607</v>
      </c>
      <c r="AAS424" s="46" t="s">
        <v>2606</v>
      </c>
      <c r="AAT424" s="46" t="s">
        <v>2605</v>
      </c>
      <c r="AAU424" s="46" t="s">
        <v>2308</v>
      </c>
      <c r="AAV424" s="46" t="s">
        <v>2255</v>
      </c>
      <c r="AAW424" s="46" t="s">
        <v>2246</v>
      </c>
      <c r="AAX424" s="46" t="s">
        <v>738</v>
      </c>
      <c r="AAY424" s="46" t="s">
        <v>740</v>
      </c>
      <c r="AAZ424" s="46" t="s">
        <v>736</v>
      </c>
      <c r="ABA424" s="46" t="s">
        <v>706</v>
      </c>
      <c r="ABB424" s="46" t="s">
        <v>704</v>
      </c>
      <c r="ABC424" s="46" t="s">
        <v>703</v>
      </c>
      <c r="ABD424" s="46" t="s">
        <v>712</v>
      </c>
      <c r="ABE424" s="46" t="s">
        <v>710</v>
      </c>
      <c r="ABF424" s="46" t="s">
        <v>714</v>
      </c>
      <c r="ABG424" s="46" t="s">
        <v>709</v>
      </c>
      <c r="ABH424" s="46" t="s">
        <v>701</v>
      </c>
      <c r="ABI424" s="46" t="s">
        <v>764</v>
      </c>
      <c r="ABJ424" s="46" t="s">
        <v>806</v>
      </c>
      <c r="ABK424" s="46" t="s">
        <v>770</v>
      </c>
      <c r="ABL424" s="46" t="s">
        <v>787</v>
      </c>
      <c r="ABM424" s="46" t="s">
        <v>799</v>
      </c>
      <c r="ABN424" s="46" t="s">
        <v>880</v>
      </c>
      <c r="ABO424" s="46" t="s">
        <v>919</v>
      </c>
      <c r="ABP424" s="46" t="s">
        <v>920</v>
      </c>
      <c r="ABQ424" s="46" t="s">
        <v>1112</v>
      </c>
      <c r="ABR424" s="46" t="s">
        <v>1111</v>
      </c>
      <c r="ABS424" s="46" t="s">
        <v>2637</v>
      </c>
      <c r="ABT424" s="46" t="s">
        <v>817</v>
      </c>
      <c r="ABU424" s="46" t="s">
        <v>2254</v>
      </c>
      <c r="ABV424" s="46" t="s">
        <v>2253</v>
      </c>
      <c r="ABW424" s="46" t="s">
        <v>2252</v>
      </c>
      <c r="ABX424" s="46" t="s">
        <v>2251</v>
      </c>
      <c r="ABY424" s="46" t="s">
        <v>2250</v>
      </c>
      <c r="ABZ424" s="46" t="s">
        <v>2249</v>
      </c>
      <c r="ACA424" s="46" t="s">
        <v>2248</v>
      </c>
      <c r="ACB424" s="46" t="s">
        <v>2247</v>
      </c>
      <c r="ACC424" s="46" t="s">
        <v>849</v>
      </c>
      <c r="ACD424" s="46" t="s">
        <v>841</v>
      </c>
      <c r="ACE424" s="46" t="s">
        <v>833</v>
      </c>
      <c r="ACF424" s="46" t="s">
        <v>823</v>
      </c>
      <c r="ACG424" s="46" t="s">
        <v>857</v>
      </c>
      <c r="ACH424" s="46" t="s">
        <v>776</v>
      </c>
      <c r="ACI424" s="46" t="s">
        <v>788</v>
      </c>
      <c r="ACJ424" s="46" t="s">
        <v>800</v>
      </c>
      <c r="ACK424" s="46" t="s">
        <v>758</v>
      </c>
      <c r="ACL424" s="46" t="s">
        <v>752</v>
      </c>
      <c r="ACM424" s="46" t="s">
        <v>699</v>
      </c>
      <c r="ACN424" s="46" t="s">
        <v>2256</v>
      </c>
      <c r="ACO424" s="46" t="s">
        <v>916</v>
      </c>
      <c r="ACP424" s="46" t="s">
        <v>2345</v>
      </c>
      <c r="ACQ424" s="46" t="s">
        <v>2346</v>
      </c>
      <c r="ACR424" s="46" t="s">
        <v>915</v>
      </c>
      <c r="ACS424" s="46" t="s">
        <v>923</v>
      </c>
      <c r="ACT424" s="46" t="s">
        <v>925</v>
      </c>
      <c r="ACU424" s="46" t="s">
        <v>929</v>
      </c>
      <c r="ACV424" s="46" t="s">
        <v>933</v>
      </c>
      <c r="ACW424" s="46" t="s">
        <v>924</v>
      </c>
      <c r="ACX424" s="46" t="s">
        <v>926</v>
      </c>
      <c r="ACY424" s="46" t="s">
        <v>2638</v>
      </c>
      <c r="ACZ424" s="46" t="s">
        <v>693</v>
      </c>
      <c r="ADA424" s="46" t="s">
        <v>2639</v>
      </c>
      <c r="ADB424" s="46" t="s">
        <v>746</v>
      </c>
      <c r="ADC424" s="46" t="s">
        <v>1117</v>
      </c>
      <c r="ADD424" s="46" t="s">
        <v>687</v>
      </c>
      <c r="ADE424" s="46" t="s">
        <v>720</v>
      </c>
      <c r="ADF424" s="46" t="s">
        <v>726</v>
      </c>
      <c r="ADG424" s="46" t="s">
        <v>872</v>
      </c>
      <c r="ADH424" s="46" t="s">
        <v>887</v>
      </c>
      <c r="ADI424" s="46" t="s">
        <v>891</v>
      </c>
      <c r="ADJ424" s="46" t="s">
        <v>346</v>
      </c>
      <c r="ADK424" s="46" t="s">
        <v>345</v>
      </c>
    </row>
    <row r="425" spans="1:791">
      <c r="B425" t="s">
        <v>303</v>
      </c>
      <c r="C425" t="s">
        <v>304</v>
      </c>
      <c r="D425" s="36">
        <v>0.10062860999999999</v>
      </c>
      <c r="E425" s="36">
        <v>0.10093272</v>
      </c>
      <c r="F425" s="36">
        <v>0.41146548999999999</v>
      </c>
      <c r="G425" s="36">
        <v>0.40080285999999998</v>
      </c>
      <c r="H425" s="36">
        <v>7.4700214000000001E-2</v>
      </c>
      <c r="I425" s="36">
        <v>1.4811609E-2</v>
      </c>
      <c r="J425" s="36">
        <v>2.0830240000000002E-3</v>
      </c>
      <c r="K425" s="36">
        <v>9.0337600999999997E-3</v>
      </c>
      <c r="L425" s="36">
        <v>7.4733226E-2</v>
      </c>
      <c r="M425" s="36">
        <v>1.4811609E-2</v>
      </c>
      <c r="N425" s="36">
        <v>2.0830240000000002E-3</v>
      </c>
      <c r="O425" s="36">
        <v>9.3048566999999992E-3</v>
      </c>
      <c r="P425" s="36">
        <v>0.30346889999999999</v>
      </c>
      <c r="Q425" s="36">
        <v>6.0055989999999997E-2</v>
      </c>
      <c r="R425" s="36">
        <v>7.3266518000000003E-3</v>
      </c>
      <c r="S425" s="36">
        <v>4.0613954000000001E-2</v>
      </c>
      <c r="T425" s="36">
        <v>0.2947689</v>
      </c>
      <c r="U425" s="36">
        <v>5.8306921999999997E-2</v>
      </c>
      <c r="V425" s="36">
        <v>7.1130810999999999E-3</v>
      </c>
      <c r="W425" s="36">
        <v>4.0613954000000001E-2</v>
      </c>
      <c r="X425" s="36">
        <v>1.0612733999999999</v>
      </c>
      <c r="Y425" s="36">
        <v>0.21442191999999999</v>
      </c>
      <c r="Z425" s="36">
        <v>8.9234408000000001E-2</v>
      </c>
      <c r="AA425" s="36">
        <v>0.22658997</v>
      </c>
      <c r="AB425" s="36">
        <v>7.7132402000000003E-2</v>
      </c>
      <c r="AC425" s="36">
        <v>0.11963117</v>
      </c>
      <c r="AD425" s="36">
        <v>2.4610184E-2</v>
      </c>
      <c r="AE425" s="36">
        <v>4.5971016999999999E-3</v>
      </c>
      <c r="AF425" s="36">
        <v>8.6669163000000007E-3</v>
      </c>
      <c r="AG425" s="36">
        <v>1.4111646E-2</v>
      </c>
      <c r="AH425" s="36">
        <v>0.11859504</v>
      </c>
      <c r="AI425" s="36">
        <v>2.4346195000000001E-2</v>
      </c>
      <c r="AJ425" s="36">
        <v>4.5971016999999999E-3</v>
      </c>
      <c r="AK425" s="36">
        <v>8.6669163000000007E-3</v>
      </c>
      <c r="AL425" s="36">
        <v>1.4111646E-2</v>
      </c>
      <c r="AM425" s="36">
        <v>0.11984851000000001</v>
      </c>
      <c r="AN425" s="36">
        <v>2.4363101000000002E-2</v>
      </c>
      <c r="AO425" s="36">
        <v>4.5971016999999999E-3</v>
      </c>
      <c r="AP425" s="36">
        <v>8.6669163000000007E-3</v>
      </c>
      <c r="AQ425" s="36">
        <v>1.4111646E-2</v>
      </c>
      <c r="AR425" s="36">
        <v>0.11699546</v>
      </c>
      <c r="AS425" s="36">
        <v>2.382797E-2</v>
      </c>
      <c r="AT425" s="36">
        <v>4.5971016999999999E-3</v>
      </c>
      <c r="AU425" s="36">
        <v>8.6669163000000007E-3</v>
      </c>
      <c r="AV425" s="36">
        <v>1.4111646E-2</v>
      </c>
      <c r="AW425" s="36">
        <v>0.1192785</v>
      </c>
      <c r="AX425" s="36">
        <v>2.4298046E-2</v>
      </c>
      <c r="AY425" s="36">
        <v>4.5970925000000003E-3</v>
      </c>
      <c r="AZ425" s="36">
        <v>8.6668990000000005E-3</v>
      </c>
      <c r="BA425" s="36">
        <v>1.4111617999999999E-2</v>
      </c>
      <c r="BB425" s="36">
        <v>0.35682839</v>
      </c>
      <c r="BC425" s="36">
        <v>7.2284979999999999E-2</v>
      </c>
      <c r="BD425" s="36">
        <v>2.0419645E-2</v>
      </c>
      <c r="BE425" s="36">
        <v>3.5398926999999997E-2</v>
      </c>
      <c r="BF425" s="36">
        <v>3.5460273E-2</v>
      </c>
      <c r="BG425" s="36">
        <v>0.35260214000000001</v>
      </c>
      <c r="BH425" s="36">
        <v>7.1238124999999999E-2</v>
      </c>
      <c r="BI425" s="36">
        <v>2.0419645E-2</v>
      </c>
      <c r="BJ425" s="36">
        <v>3.5398926999999997E-2</v>
      </c>
      <c r="BK425" s="36">
        <v>3.5460273E-2</v>
      </c>
      <c r="BL425" s="36">
        <v>0.35484187</v>
      </c>
      <c r="BM425" s="36">
        <v>7.1069067999999999E-2</v>
      </c>
      <c r="BN425" s="36">
        <v>2.0419645E-2</v>
      </c>
      <c r="BO425" s="36">
        <v>3.5398926999999997E-2</v>
      </c>
      <c r="BP425" s="36">
        <v>3.5460273E-2</v>
      </c>
      <c r="BQ425" s="36">
        <v>0.35500428000000001</v>
      </c>
      <c r="BR425" s="36">
        <v>7.1264134000000007E-2</v>
      </c>
      <c r="BS425" s="36">
        <v>2.0419645E-2</v>
      </c>
      <c r="BT425" s="36">
        <v>3.5398926999999997E-2</v>
      </c>
      <c r="BU425" s="36">
        <v>3.5460273E-2</v>
      </c>
      <c r="BV425" s="36">
        <v>0.35493057</v>
      </c>
      <c r="BW425" s="36">
        <v>7.1330408999999997E-2</v>
      </c>
      <c r="BX425" s="36">
        <v>2.0419645E-2</v>
      </c>
      <c r="BY425" s="36">
        <v>3.5398926999999997E-2</v>
      </c>
      <c r="BZ425" s="36">
        <v>3.5460273E-2</v>
      </c>
      <c r="CA425" s="36">
        <v>7.5004273999999996E-2</v>
      </c>
      <c r="CB425" s="36">
        <v>1.5224906E-2</v>
      </c>
      <c r="CC425" s="36">
        <v>3.3046357E-3</v>
      </c>
      <c r="CD425" s="36">
        <v>5.9497090999999997E-3</v>
      </c>
      <c r="CE425" s="36">
        <v>1.2278402000000001E-2</v>
      </c>
      <c r="CF425" s="36">
        <v>7.2844715000000004E-2</v>
      </c>
      <c r="CG425" s="36">
        <v>1.4732039000000001E-2</v>
      </c>
      <c r="CH425" s="36">
        <v>3.3046357E-3</v>
      </c>
      <c r="CI425" s="36">
        <v>5.9497090999999997E-3</v>
      </c>
      <c r="CJ425" s="36">
        <v>1.2278402000000001E-2</v>
      </c>
      <c r="CK425" s="36">
        <v>7.3606721E-2</v>
      </c>
      <c r="CL425" s="36">
        <v>1.4716434E-2</v>
      </c>
      <c r="CM425" s="36">
        <v>3.3046357E-3</v>
      </c>
      <c r="CN425" s="36">
        <v>5.9497090999999997E-3</v>
      </c>
      <c r="CO425" s="36">
        <v>1.2278402000000001E-2</v>
      </c>
      <c r="CP425" s="36">
        <v>7.3711851999999994E-2</v>
      </c>
      <c r="CQ425" s="36">
        <v>1.4795760999999999E-2</v>
      </c>
      <c r="CR425" s="36">
        <v>3.3046357E-3</v>
      </c>
      <c r="CS425" s="36">
        <v>5.9497090999999997E-3</v>
      </c>
      <c r="CT425" s="36">
        <v>1.2278402000000001E-2</v>
      </c>
      <c r="CU425" s="36">
        <v>7.3684373999999997E-2</v>
      </c>
      <c r="CV425" s="36">
        <v>1.4761674000000001E-2</v>
      </c>
      <c r="CW425" s="36">
        <v>3.3046523E-3</v>
      </c>
      <c r="CX425" s="36">
        <v>5.9497389000000003E-3</v>
      </c>
      <c r="CY425" s="36">
        <v>1.2278463999999999E-2</v>
      </c>
      <c r="CZ425" s="36">
        <v>5.8112618999999997E-2</v>
      </c>
      <c r="DA425" s="36">
        <v>1.1894478E-2</v>
      </c>
      <c r="DB425" s="36">
        <v>3.0091867999999999E-3</v>
      </c>
      <c r="DC425" s="36">
        <v>5.4158080000000003E-3</v>
      </c>
      <c r="DD425" s="36">
        <v>1.1532199999999999E-2</v>
      </c>
      <c r="DE425" s="36">
        <v>5.6405228000000002E-2</v>
      </c>
      <c r="DF425" s="36">
        <v>1.1503696000000001E-2</v>
      </c>
      <c r="DG425" s="36">
        <v>3.0091867999999999E-3</v>
      </c>
      <c r="DH425" s="36">
        <v>5.4158080000000003E-3</v>
      </c>
      <c r="DI425" s="36">
        <v>1.1532199999999999E-2</v>
      </c>
      <c r="DJ425" s="36">
        <v>5.6901366000000002E-2</v>
      </c>
      <c r="DK425" s="36">
        <v>1.145623E-2</v>
      </c>
      <c r="DL425" s="36">
        <v>3.0091867999999999E-3</v>
      </c>
      <c r="DM425" s="36">
        <v>5.4158080000000003E-3</v>
      </c>
      <c r="DN425" s="36">
        <v>1.1532199999999999E-2</v>
      </c>
      <c r="DO425" s="36">
        <v>5.7517873999999997E-2</v>
      </c>
      <c r="DP425" s="36">
        <v>1.1635039999999999E-2</v>
      </c>
      <c r="DQ425" s="36">
        <v>3.0091867999999999E-3</v>
      </c>
      <c r="DR425" s="36">
        <v>5.4158080000000003E-3</v>
      </c>
      <c r="DS425" s="36">
        <v>1.1532199999999999E-2</v>
      </c>
      <c r="DT425" s="36">
        <v>5.6138120999999999E-2</v>
      </c>
      <c r="DU425" s="36">
        <v>1.1499794000000001E-2</v>
      </c>
      <c r="DV425" s="36">
        <v>2.8059361999999998E-3</v>
      </c>
      <c r="DW425" s="36">
        <v>5.0486474999999996E-3</v>
      </c>
      <c r="DX425" s="36">
        <v>1.1024267000000001E-2</v>
      </c>
      <c r="DY425" s="36">
        <v>5.5255258000000002E-2</v>
      </c>
      <c r="DZ425" s="36">
        <v>1.1288473E-2</v>
      </c>
      <c r="EA425" s="36">
        <v>2.0739437999999998E-3</v>
      </c>
      <c r="EB425" s="36">
        <v>3.7339550000000002E-3</v>
      </c>
      <c r="EC425" s="36">
        <v>1.1024267000000001E-2</v>
      </c>
      <c r="ED425" s="36">
        <v>5.6189201000000001E-2</v>
      </c>
      <c r="EE425" s="36">
        <v>1.1358696999999999E-2</v>
      </c>
      <c r="EF425" s="36">
        <v>2.0739437999999998E-3</v>
      </c>
      <c r="EG425" s="36">
        <v>3.7339550000000002E-3</v>
      </c>
      <c r="EH425" s="36">
        <v>1.1024267000000001E-2</v>
      </c>
      <c r="EI425" s="36">
        <v>5.7623487000000001E-2</v>
      </c>
      <c r="EJ425" s="36">
        <v>1.1701362999999999E-2</v>
      </c>
      <c r="EK425" s="36">
        <v>2.0739437999999998E-3</v>
      </c>
      <c r="EL425" s="36">
        <v>3.7339550000000002E-3</v>
      </c>
      <c r="EM425" s="36">
        <v>1.1024267000000001E-2</v>
      </c>
      <c r="EN425" s="36">
        <v>0.15332520999999999</v>
      </c>
      <c r="EO425" s="36">
        <v>3.1259335999999999E-2</v>
      </c>
      <c r="EP425" s="36">
        <v>6.1150320999999999E-3</v>
      </c>
      <c r="EQ425" s="36">
        <v>1.0600849000000001E-2</v>
      </c>
      <c r="ER425" s="36">
        <v>1.7590178000000001E-2</v>
      </c>
      <c r="ES425" s="36">
        <v>0.15158325</v>
      </c>
      <c r="ET425" s="36">
        <v>3.0776222999999998E-2</v>
      </c>
      <c r="EU425" s="36">
        <v>6.1150320999999999E-3</v>
      </c>
      <c r="EV425" s="36">
        <v>1.0600849000000001E-2</v>
      </c>
      <c r="EW425" s="36">
        <v>1.7590178000000001E-2</v>
      </c>
      <c r="EX425" s="36">
        <v>0.15310362999999999</v>
      </c>
      <c r="EY425" s="36">
        <v>3.0756716E-2</v>
      </c>
      <c r="EZ425" s="36">
        <v>6.1150320999999999E-3</v>
      </c>
      <c r="FA425" s="36">
        <v>1.0600849000000001E-2</v>
      </c>
      <c r="FB425" s="36">
        <v>1.7590178000000001E-2</v>
      </c>
      <c r="FC425" s="36">
        <v>0.15207799</v>
      </c>
      <c r="FD425" s="36">
        <v>3.0695594999999999E-2</v>
      </c>
      <c r="FE425" s="36">
        <v>6.1150320999999999E-3</v>
      </c>
      <c r="FF425" s="36">
        <v>1.0600849000000001E-2</v>
      </c>
      <c r="FG425" s="36">
        <v>1.7590178000000001E-2</v>
      </c>
      <c r="FH425" s="36">
        <v>0.15288056999999999</v>
      </c>
      <c r="FI425" s="36">
        <v>3.0857137E-2</v>
      </c>
      <c r="FJ425" s="36">
        <v>6.1150748999999997E-3</v>
      </c>
      <c r="FK425" s="36">
        <v>1.0600923999999999E-2</v>
      </c>
      <c r="FL425" s="36">
        <v>1.7590301999999999E-2</v>
      </c>
      <c r="FM425" s="36">
        <v>9.1890711E-2</v>
      </c>
      <c r="FN425" s="36">
        <v>1.8548726000000001E-2</v>
      </c>
      <c r="FO425" s="36">
        <v>3.8634088999999999E-3</v>
      </c>
      <c r="FP425" s="36">
        <v>7.0669768000000003E-3</v>
      </c>
      <c r="FQ425" s="36">
        <v>1.3109918E-2</v>
      </c>
      <c r="FR425" s="36">
        <v>7.6932281000000003E-3</v>
      </c>
      <c r="FS425" s="36">
        <v>0.10046402</v>
      </c>
      <c r="FT425" s="36">
        <v>4.5683698000000003E-3</v>
      </c>
      <c r="FU425" s="36">
        <v>8.5839822999999992E-3</v>
      </c>
      <c r="FV425" s="36">
        <v>2.1198277000000001E-2</v>
      </c>
      <c r="FW425" s="36">
        <v>3.4574407000000001E-2</v>
      </c>
      <c r="FX425" s="36">
        <v>6.9850846999999997E-3</v>
      </c>
      <c r="FY425" s="36">
        <v>2.9070157E-3</v>
      </c>
      <c r="FZ425" s="36">
        <v>7.3815162000000004E-3</v>
      </c>
      <c r="GA425" s="36">
        <v>2.7148277999999998E-3</v>
      </c>
      <c r="GB425" s="36">
        <v>0.14251291999999999</v>
      </c>
      <c r="GC425" s="36">
        <v>3.3842506000000001E-2</v>
      </c>
      <c r="GD425" s="36">
        <v>1.3261729999999999E-3</v>
      </c>
      <c r="GE425" s="36">
        <v>2.3436291000000001E-2</v>
      </c>
      <c r="GF425" s="36">
        <v>7.6660894000000002E-3</v>
      </c>
      <c r="GG425" s="36">
        <v>0.13644123999999999</v>
      </c>
      <c r="GH425" s="36">
        <v>3.5256860000000001E-2</v>
      </c>
      <c r="GI425" s="36">
        <v>1.3261729999999999E-3</v>
      </c>
      <c r="GJ425" s="36">
        <v>2.3436291000000001E-2</v>
      </c>
      <c r="GK425" s="36">
        <v>7.6660894000000002E-3</v>
      </c>
      <c r="GL425" s="36">
        <v>0.12800249999999999</v>
      </c>
      <c r="GM425" s="36">
        <v>3.4058515999999997E-2</v>
      </c>
      <c r="GN425" s="36">
        <v>1.3261729999999999E-3</v>
      </c>
      <c r="GO425" s="36">
        <v>2.3436291000000001E-2</v>
      </c>
      <c r="GP425" s="36">
        <v>7.6660894000000002E-3</v>
      </c>
      <c r="GQ425" s="36">
        <v>0.12614205000000001</v>
      </c>
      <c r="GR425" s="36">
        <v>3.3682212000000003E-2</v>
      </c>
      <c r="GS425" s="36">
        <v>1.3261729999999999E-3</v>
      </c>
      <c r="GT425" s="36">
        <v>2.3436291000000001E-2</v>
      </c>
      <c r="GU425" s="36">
        <v>7.6660894000000002E-3</v>
      </c>
      <c r="GV425" s="36">
        <v>0.13279082</v>
      </c>
      <c r="GW425" s="36">
        <v>3.4181698000000003E-2</v>
      </c>
      <c r="GX425" s="36">
        <v>1.3261729999999999E-3</v>
      </c>
      <c r="GY425" s="36">
        <v>2.3436291000000001E-2</v>
      </c>
      <c r="GZ425" s="36">
        <v>7.6660894000000002E-3</v>
      </c>
      <c r="HA425" s="36">
        <v>0.1630443</v>
      </c>
      <c r="HB425" s="36">
        <v>3.5350293999999997E-2</v>
      </c>
      <c r="HC425" s="36">
        <v>1.3261729999999999E-3</v>
      </c>
      <c r="HD425" s="36">
        <v>2.3436291000000001E-2</v>
      </c>
      <c r="HE425" s="36">
        <v>7.6660894000000002E-3</v>
      </c>
      <c r="HF425" s="36">
        <v>0.14035612</v>
      </c>
      <c r="HG425" s="36">
        <v>3.1210091999999998E-2</v>
      </c>
      <c r="HH425" s="36">
        <v>1.0850371000000001E-3</v>
      </c>
      <c r="HI425" s="36">
        <v>1.9175147E-2</v>
      </c>
      <c r="HJ425" s="36">
        <v>7.4755730000000001E-3</v>
      </c>
      <c r="HK425" s="36">
        <v>0.10765124</v>
      </c>
      <c r="HL425" s="36">
        <v>2.7383620000000001E-2</v>
      </c>
      <c r="HM425" s="36">
        <v>1.0850371000000001E-3</v>
      </c>
      <c r="HN425" s="36">
        <v>1.9175147E-2</v>
      </c>
      <c r="HO425" s="36">
        <v>7.4755730000000001E-3</v>
      </c>
      <c r="HP425" s="36">
        <v>0.12005250000000001</v>
      </c>
      <c r="HQ425" s="36">
        <v>3.1884695999999997E-2</v>
      </c>
      <c r="HR425" s="36">
        <v>1.0850371000000001E-3</v>
      </c>
      <c r="HS425" s="36">
        <v>1.9175147E-2</v>
      </c>
      <c r="HT425" s="36">
        <v>7.4755730000000001E-3</v>
      </c>
      <c r="HU425" s="36">
        <v>0.11824205</v>
      </c>
      <c r="HV425" s="36">
        <v>3.1522964000000001E-2</v>
      </c>
      <c r="HW425" s="36">
        <v>1.0850371000000001E-3</v>
      </c>
      <c r="HX425" s="36">
        <v>1.9175147E-2</v>
      </c>
      <c r="HY425" s="36">
        <v>7.4755730000000001E-3</v>
      </c>
      <c r="HZ425" s="36">
        <v>0.12456567</v>
      </c>
      <c r="IA425" s="36">
        <v>3.1291746000000002E-2</v>
      </c>
      <c r="IB425" s="36">
        <v>1.0850382E-3</v>
      </c>
      <c r="IC425" s="36">
        <v>1.9175166E-2</v>
      </c>
      <c r="ID425" s="36">
        <v>7.4755804999999996E-3</v>
      </c>
      <c r="IE425" s="36">
        <v>0.1549143</v>
      </c>
      <c r="IF425" s="36">
        <v>3.3125899E-2</v>
      </c>
      <c r="IG425" s="36">
        <v>1.0850371000000001E-3</v>
      </c>
      <c r="IH425" s="36">
        <v>1.9175147E-2</v>
      </c>
      <c r="II425" s="36">
        <v>7.4755730000000001E-3</v>
      </c>
      <c r="IJ425" s="36">
        <v>0.12978846999999999</v>
      </c>
      <c r="IK425" s="36">
        <v>3.3126886000000001E-2</v>
      </c>
      <c r="IL425" s="36">
        <v>1.2381721000000001E-3</v>
      </c>
      <c r="IM425" s="36">
        <v>2.1881215999999998E-2</v>
      </c>
      <c r="IN425" s="36">
        <v>7.5965160999999998E-3</v>
      </c>
      <c r="IO425" s="36">
        <v>1.0807366</v>
      </c>
      <c r="IP425" s="36">
        <v>0.20944040999999999</v>
      </c>
      <c r="IQ425" s="36">
        <v>4.9094040999999996E-3</v>
      </c>
      <c r="IR425" s="36">
        <v>1.1010894E-2</v>
      </c>
      <c r="IS425" s="36">
        <v>9.8806056999999996E-3</v>
      </c>
      <c r="IT425" s="36">
        <v>0.16466517999999999</v>
      </c>
      <c r="IU425" s="36">
        <v>3.2078675000000001E-2</v>
      </c>
      <c r="IV425" s="36">
        <v>6.9834874000000002E-3</v>
      </c>
      <c r="IW425" s="36">
        <v>6.4569082999999999E-2</v>
      </c>
      <c r="IX425" s="36">
        <v>1.5015103E-2</v>
      </c>
      <c r="IY425" s="36">
        <v>0.12464947</v>
      </c>
      <c r="IZ425" s="36">
        <v>3.1581603999999999E-2</v>
      </c>
      <c r="JA425" s="36">
        <v>3.1319271000000001E-3</v>
      </c>
      <c r="JB425" s="36">
        <v>1.8182535999999999E-2</v>
      </c>
      <c r="JC425" s="36">
        <v>8.6287494999999995E-3</v>
      </c>
      <c r="JD425" s="36">
        <v>0.18612139999999999</v>
      </c>
      <c r="JE425" s="36">
        <v>4.4412805999999999E-2</v>
      </c>
      <c r="JF425" s="36">
        <v>6.5962638000000001E-3</v>
      </c>
      <c r="JG425" s="36">
        <v>6.1700575000000001E-2</v>
      </c>
      <c r="JH425" s="36">
        <v>1.4556082999999999E-2</v>
      </c>
      <c r="JI425" s="36">
        <v>0.15435941</v>
      </c>
      <c r="JJ425" s="36">
        <v>2.9956295000000001E-2</v>
      </c>
      <c r="JK425" s="36">
        <v>6.4299435000000002E-3</v>
      </c>
      <c r="JL425" s="36">
        <v>5.9491240000000001E-2</v>
      </c>
      <c r="JM425" s="36">
        <v>1.4358935E-2</v>
      </c>
      <c r="JN425" s="36">
        <v>0.1551575</v>
      </c>
      <c r="JO425" s="36">
        <v>3.0133805E-2</v>
      </c>
      <c r="JP425" s="36">
        <v>6.4299435000000002E-3</v>
      </c>
      <c r="JQ425" s="36">
        <v>5.9491240000000001E-2</v>
      </c>
      <c r="JR425" s="36">
        <v>1.4358935E-2</v>
      </c>
      <c r="JS425" s="36">
        <v>0.14420483000000001</v>
      </c>
      <c r="JT425" s="36">
        <v>2.7895746999999999E-2</v>
      </c>
      <c r="JU425" s="36">
        <v>6.4299435000000002E-3</v>
      </c>
      <c r="JV425" s="36">
        <v>5.9491240000000001E-2</v>
      </c>
      <c r="JW425" s="36">
        <v>1.4358935E-2</v>
      </c>
      <c r="JX425" s="36">
        <v>0.13714483</v>
      </c>
      <c r="JY425" s="36">
        <v>2.6451608000000001E-2</v>
      </c>
      <c r="JZ425" s="36">
        <v>6.4299435000000002E-3</v>
      </c>
      <c r="KA425" s="36">
        <v>5.9491240000000001E-2</v>
      </c>
      <c r="KB425" s="36">
        <v>1.4358935E-2</v>
      </c>
      <c r="KC425" s="36">
        <v>0.21414532</v>
      </c>
      <c r="KD425" s="36">
        <v>5.6025586000000002E-2</v>
      </c>
      <c r="KE425" s="36">
        <v>6.4299435000000002E-3</v>
      </c>
      <c r="KF425" s="36">
        <v>6.0633159999999998E-2</v>
      </c>
      <c r="KG425" s="36">
        <v>1.4358935E-2</v>
      </c>
      <c r="KH425" s="36">
        <v>0.20013218999999999</v>
      </c>
      <c r="KI425" s="36">
        <v>5.2424553999999998E-2</v>
      </c>
      <c r="KJ425" s="36">
        <v>6.4299435000000002E-3</v>
      </c>
      <c r="KK425" s="36">
        <v>6.0633159999999998E-2</v>
      </c>
      <c r="KL425" s="36">
        <v>1.4358935E-2</v>
      </c>
      <c r="KM425" s="36">
        <v>0.18092832</v>
      </c>
      <c r="KN425" s="36">
        <v>4.7243729999999998E-2</v>
      </c>
      <c r="KO425" s="36">
        <v>6.4299435000000002E-3</v>
      </c>
      <c r="KP425" s="36">
        <v>6.0633159999999998E-2</v>
      </c>
      <c r="KQ425" s="36">
        <v>1.4358935E-2</v>
      </c>
      <c r="KR425" s="36">
        <v>0.17110903</v>
      </c>
      <c r="KS425" s="36">
        <v>4.4563314E-2</v>
      </c>
      <c r="KT425" s="36">
        <v>6.4299435000000002E-3</v>
      </c>
      <c r="KU425" s="36">
        <v>6.0633159999999998E-2</v>
      </c>
      <c r="KV425" s="36">
        <v>1.4358935E-2</v>
      </c>
      <c r="KW425" s="36">
        <v>5.3212922999999997E-3</v>
      </c>
      <c r="KX425" s="36">
        <v>6.7096175999999993E-2</v>
      </c>
      <c r="KY425" s="36">
        <v>3.1319271000000001E-3</v>
      </c>
      <c r="KZ425" s="36">
        <v>1.8182535999999999E-2</v>
      </c>
      <c r="LA425" s="36">
        <v>8.6287494999999995E-3</v>
      </c>
      <c r="LB425" s="36">
        <v>0.11371761</v>
      </c>
      <c r="LC425" s="36">
        <v>2.0316862000000002E-2</v>
      </c>
      <c r="LD425" s="36">
        <v>3.1319271000000001E-3</v>
      </c>
      <c r="LE425" s="36">
        <v>1.8182535999999999E-2</v>
      </c>
      <c r="LF425" s="36">
        <v>8.6287494999999995E-3</v>
      </c>
      <c r="LG425" s="36">
        <v>0.11657143</v>
      </c>
      <c r="LH425" s="36">
        <v>3.6885690999999998E-2</v>
      </c>
      <c r="LI425" s="36">
        <v>3.1319271000000001E-3</v>
      </c>
      <c r="LJ425" s="36">
        <v>1.8182535999999999E-2</v>
      </c>
      <c r="LK425" s="36">
        <v>8.3401311999999998E-3</v>
      </c>
      <c r="LL425" s="36">
        <v>0.19997787</v>
      </c>
      <c r="LM425" s="36">
        <v>5.2377833999999998E-2</v>
      </c>
      <c r="LN425" s="36">
        <v>6.3462535999999998E-3</v>
      </c>
      <c r="LO425" s="36">
        <v>5.9848603E-2</v>
      </c>
      <c r="LP425" s="36">
        <v>1.4259742000000001E-2</v>
      </c>
      <c r="LQ425" s="36">
        <v>3.2330484999999999E-2</v>
      </c>
      <c r="LR425" s="36">
        <v>6.3138255000000001E-3</v>
      </c>
      <c r="LS425" s="36">
        <v>9.2677342000000004E-4</v>
      </c>
      <c r="LT425" s="36">
        <v>1.7512711E-3</v>
      </c>
      <c r="LU425" s="36">
        <v>3.3374467999999998E-3</v>
      </c>
      <c r="LV425" s="36">
        <v>4.305403E-2</v>
      </c>
      <c r="LW425" s="36">
        <v>8.3814535999999999E-3</v>
      </c>
      <c r="LX425" s="36">
        <v>9.7492925999999997E-4</v>
      </c>
      <c r="LY425" s="36">
        <v>1.8655862999999999E-3</v>
      </c>
      <c r="LZ425" s="36">
        <v>3.5858827000000001E-3</v>
      </c>
      <c r="MA425" s="36">
        <v>0.11449183</v>
      </c>
      <c r="MB425" s="36">
        <v>2.2545800000000001E-2</v>
      </c>
      <c r="MC425" s="36">
        <v>1.7354744E-3</v>
      </c>
      <c r="MD425" s="36">
        <v>3.3448324E-3</v>
      </c>
      <c r="ME425" s="36">
        <v>6.2005169000000004E-3</v>
      </c>
      <c r="MF425" s="36">
        <v>1.6686521000000001</v>
      </c>
      <c r="MG425" s="36">
        <v>0.17161702000000001</v>
      </c>
      <c r="MH425" s="36">
        <v>0.17031689999999999</v>
      </c>
      <c r="MI425" s="36">
        <v>0.17158726999999999</v>
      </c>
      <c r="MJ425" s="36">
        <v>0.16819909999999999</v>
      </c>
      <c r="MK425" s="36">
        <v>0.17095215999999999</v>
      </c>
      <c r="ML425" s="36">
        <v>0.52039221000000002</v>
      </c>
      <c r="MM425" s="36">
        <v>0.51511910999999999</v>
      </c>
      <c r="MN425" s="36">
        <v>0.51718978000000004</v>
      </c>
      <c r="MO425" s="36">
        <v>0.51754725999999995</v>
      </c>
      <c r="MP425" s="36">
        <v>0.51753983000000003</v>
      </c>
      <c r="MQ425" s="36">
        <v>0.11176193</v>
      </c>
      <c r="MR425" s="36">
        <v>0.1091095</v>
      </c>
      <c r="MS425" s="36">
        <v>0.10985590000000001</v>
      </c>
      <c r="MT425" s="36">
        <v>0.11004036</v>
      </c>
      <c r="MU425" s="36">
        <v>0.1099789</v>
      </c>
      <c r="MV425" s="36">
        <v>8.9964293000000001E-2</v>
      </c>
      <c r="MW425" s="36">
        <v>8.7866120000000006E-2</v>
      </c>
      <c r="MX425" s="36">
        <v>8.8314791000000004E-2</v>
      </c>
      <c r="MY425" s="36">
        <v>8.9110110000000006E-2</v>
      </c>
      <c r="MZ425" s="36">
        <v>8.6516766999999994E-2</v>
      </c>
      <c r="NA425" s="36">
        <v>8.3375897000000004E-2</v>
      </c>
      <c r="NB425" s="36">
        <v>8.4380064000000005E-2</v>
      </c>
      <c r="NC425" s="36">
        <v>8.6157016000000003E-2</v>
      </c>
      <c r="ND425" s="36">
        <v>0.21889061000000001</v>
      </c>
      <c r="NE425" s="36">
        <v>0.21666553999999999</v>
      </c>
      <c r="NF425" s="36">
        <v>0.21816640000000001</v>
      </c>
      <c r="NG425" s="36">
        <v>0.21707965000000001</v>
      </c>
      <c r="NH425" s="36">
        <v>0.21804401000000001</v>
      </c>
      <c r="NI425" s="36">
        <v>0.13447973999999999</v>
      </c>
      <c r="NJ425" s="36">
        <v>0.14250787000000001</v>
      </c>
      <c r="NK425" s="36">
        <v>5.4562851000000002E-2</v>
      </c>
      <c r="NL425" s="36">
        <v>0.20878398000000001</v>
      </c>
      <c r="NM425" s="36">
        <v>0.20412664999999999</v>
      </c>
      <c r="NN425" s="36">
        <v>0.19448957</v>
      </c>
      <c r="NO425" s="36">
        <v>0.19225281999999999</v>
      </c>
      <c r="NP425" s="36">
        <v>0.19940107000000001</v>
      </c>
      <c r="NQ425" s="36">
        <v>0.23082315</v>
      </c>
      <c r="NR425" s="36">
        <v>0.19930196999999999</v>
      </c>
      <c r="NS425" s="36">
        <v>0.16277062</v>
      </c>
      <c r="NT425" s="36">
        <v>0.17967295999999999</v>
      </c>
      <c r="NU425" s="36">
        <v>0.17750077</v>
      </c>
      <c r="NV425" s="36">
        <v>0.18359320000000001</v>
      </c>
      <c r="NW425" s="36">
        <v>0.21577595999999999</v>
      </c>
      <c r="NX425" s="36">
        <v>0.19363126</v>
      </c>
      <c r="NY425" s="36">
        <v>1.3159779</v>
      </c>
      <c r="NZ425" s="36">
        <v>0.28331152999999998</v>
      </c>
      <c r="OA425" s="36">
        <v>0.18617428999999999</v>
      </c>
      <c r="OB425" s="36">
        <v>0.31338713000000001</v>
      </c>
      <c r="OC425" s="36">
        <v>0.26459582999999998</v>
      </c>
      <c r="OD425" s="36">
        <v>0.26557143</v>
      </c>
      <c r="OE425" s="36">
        <v>0.25238069000000002</v>
      </c>
      <c r="OF425" s="36">
        <v>0.24387655</v>
      </c>
      <c r="OG425" s="36">
        <v>0.35159295000000002</v>
      </c>
      <c r="OH425" s="36">
        <v>0.33397879000000003</v>
      </c>
      <c r="OI425" s="36">
        <v>0.30959408999999999</v>
      </c>
      <c r="OJ425" s="36">
        <v>0.29709437999999999</v>
      </c>
      <c r="OK425" s="36">
        <v>0.10236068</v>
      </c>
      <c r="OL425" s="36">
        <v>0.16397767999999999</v>
      </c>
      <c r="OM425" s="36">
        <v>0.18311172000000001</v>
      </c>
      <c r="ON425" s="36">
        <v>0.33281031</v>
      </c>
      <c r="OO425" s="36">
        <v>4.4659801999999998E-2</v>
      </c>
      <c r="OP425" s="36">
        <v>5.7861880999999997E-2</v>
      </c>
      <c r="OQ425" s="36">
        <v>0.14831844999999999</v>
      </c>
      <c r="OU425" t="s">
        <v>303</v>
      </c>
      <c r="OV425" t="s">
        <v>304</v>
      </c>
      <c r="OW425" s="36">
        <v>0</v>
      </c>
      <c r="OX425" s="36">
        <v>0.73770197999999998</v>
      </c>
      <c r="OY425" s="36">
        <v>0.59852614000000004</v>
      </c>
      <c r="OZ425" s="36">
        <v>0.18747695</v>
      </c>
      <c r="PA425" s="36">
        <v>0.35824046999999998</v>
      </c>
      <c r="PB425" s="36">
        <v>1.7142193E-2</v>
      </c>
      <c r="PC425" s="36">
        <v>1.1165282E-2</v>
      </c>
      <c r="PD425" s="36">
        <v>1.1073774999999999</v>
      </c>
      <c r="PE425" s="36">
        <v>4.8165619000000003E-3</v>
      </c>
      <c r="PF425" s="36">
        <v>4.2199441999999998E-3</v>
      </c>
      <c r="PG425" s="36">
        <v>0.41511318000000003</v>
      </c>
      <c r="PH425" s="36">
        <v>6.0312326999999999E-3</v>
      </c>
      <c r="PI425" s="36">
        <v>1.4749917E-2</v>
      </c>
      <c r="PJ425" s="36">
        <v>0.90745403999999996</v>
      </c>
      <c r="PK425" s="36">
        <v>0.46562345999999999</v>
      </c>
      <c r="PL425" s="36">
        <v>7.9726663000000003E-2</v>
      </c>
      <c r="PM425" s="36">
        <v>9.7588814999999995E-2</v>
      </c>
      <c r="PN425" s="36">
        <v>16.039042999999999</v>
      </c>
      <c r="PO425" s="36">
        <v>2.5806263999999999E-2</v>
      </c>
      <c r="PP425" s="36">
        <v>5.0955586999999998E-3</v>
      </c>
      <c r="PQ425" s="36">
        <v>5.6706680000000002E-5</v>
      </c>
      <c r="PR425" s="36">
        <v>3.6546864000000002E-4</v>
      </c>
      <c r="PS425" s="36">
        <v>7.0989347000000001E-3</v>
      </c>
      <c r="PT425" s="36">
        <v>2.1949663000000001E-3</v>
      </c>
      <c r="PU425" s="36">
        <v>1.3822878000000001E-6</v>
      </c>
      <c r="PV425" s="36">
        <v>8.0843780999999995E-5</v>
      </c>
      <c r="PW425" s="36">
        <v>1.0022178E-3</v>
      </c>
      <c r="PX425" s="36">
        <v>1.2238789E-2</v>
      </c>
      <c r="PY425" s="36">
        <v>8.0466321000000003E-5</v>
      </c>
      <c r="PZ425" s="36">
        <v>8.3607652000000003E-4</v>
      </c>
      <c r="QA425" s="36">
        <v>5.4398103000000001E-4</v>
      </c>
      <c r="QB425" s="36">
        <v>8.3522211000000004E-4</v>
      </c>
      <c r="QC425" s="36">
        <v>5.0426647999999999E-3</v>
      </c>
      <c r="QD425" s="36">
        <v>6.6499643000000001E-3</v>
      </c>
      <c r="QE425" s="36">
        <v>7.5802157999999998E-3</v>
      </c>
      <c r="QF425" s="36">
        <v>7.5323057000000002E-4</v>
      </c>
      <c r="QG425" s="36">
        <v>9.2981442E-4</v>
      </c>
      <c r="QH425" s="36">
        <v>5.1999515999999997E-3</v>
      </c>
      <c r="QI425" s="36">
        <v>9.1040561000000006E-3</v>
      </c>
      <c r="QJ425" s="36">
        <v>4.5144496999999999E-2</v>
      </c>
      <c r="QK425" s="36">
        <v>5.8744289999999996E-4</v>
      </c>
      <c r="QL425" s="36">
        <v>7.2530187000000002E-4</v>
      </c>
      <c r="QM425" s="36">
        <v>4.0553942000000004E-3</v>
      </c>
      <c r="QN425" s="36">
        <v>4.5778141E-3</v>
      </c>
      <c r="QO425" s="36">
        <v>7.9653645000000006E-3</v>
      </c>
      <c r="QP425" s="36">
        <v>4.9602744999999995E-4</v>
      </c>
      <c r="QQ425" s="36">
        <v>6.1204060999999995E-4</v>
      </c>
      <c r="QR425" s="36">
        <v>3.4243022999999998E-3</v>
      </c>
      <c r="QS425" s="36">
        <v>4.7134235999999998E-3</v>
      </c>
      <c r="QT425" s="36">
        <v>5.5914287E-2</v>
      </c>
      <c r="QU425" s="36">
        <v>4.5057886999999997E-4</v>
      </c>
      <c r="QV425" s="36">
        <v>5.5629721999999996E-4</v>
      </c>
      <c r="QW425" s="36">
        <v>3.9150206000000002E-3</v>
      </c>
      <c r="QX425" s="36">
        <v>1.2331285E-3</v>
      </c>
      <c r="QY425" s="36">
        <v>5.9131224E-3</v>
      </c>
      <c r="QZ425" s="36">
        <v>4.9500029000000003E-4</v>
      </c>
      <c r="RA425" s="36">
        <v>1.5156562999999999E-4</v>
      </c>
      <c r="RB425" s="36">
        <v>1.0143181E-3</v>
      </c>
      <c r="RC425" s="36">
        <v>5.3267058000000002E-4</v>
      </c>
      <c r="RD425" s="36">
        <v>6.7874225999999998E-3</v>
      </c>
      <c r="RE425" s="36">
        <v>3.6169627999999999E-3</v>
      </c>
      <c r="RF425" s="36">
        <v>0</v>
      </c>
      <c r="RG425" s="36">
        <v>4.5469690000000002E-4</v>
      </c>
      <c r="RH425" s="36">
        <v>0</v>
      </c>
      <c r="RI425" s="36">
        <v>0</v>
      </c>
      <c r="RJ425" s="36">
        <v>3.0429541000000001E-3</v>
      </c>
      <c r="RK425" s="36">
        <v>4.8628027000000001E-3</v>
      </c>
      <c r="RL425" s="36">
        <v>1.1030215E-3</v>
      </c>
      <c r="RM425" s="36">
        <v>1.0285647E-2</v>
      </c>
      <c r="RN425" s="36">
        <v>3.4143487E-2</v>
      </c>
      <c r="RO425" s="36">
        <v>6.5867761000000004E-3</v>
      </c>
      <c r="RP425" s="36">
        <v>2.2943866E-3</v>
      </c>
      <c r="RQ425" s="36">
        <v>2.2991359000000002E-3</v>
      </c>
      <c r="RR425" s="36">
        <v>4.3567672000000002E-3</v>
      </c>
      <c r="RS425" s="36">
        <v>3.4168107000000003E-2</v>
      </c>
      <c r="RT425" s="36">
        <v>0</v>
      </c>
      <c r="RU425" s="36">
        <v>2.9125306000000002E-3</v>
      </c>
      <c r="RV425" s="36">
        <v>0</v>
      </c>
      <c r="RW425" s="36">
        <v>1.6551330999999999E-2</v>
      </c>
      <c r="RX425" s="36">
        <v>0</v>
      </c>
      <c r="RY425" s="36">
        <v>7.7779701E-3</v>
      </c>
      <c r="RZ425" s="36">
        <v>0</v>
      </c>
      <c r="SA425" s="36">
        <v>2.7563089999999998E-2</v>
      </c>
      <c r="SB425" s="36">
        <v>0</v>
      </c>
      <c r="SC425" s="36">
        <v>1.9122466000000001E-2</v>
      </c>
      <c r="SD425" s="36">
        <v>7.0877197999999995E-4</v>
      </c>
      <c r="SE425" s="36">
        <v>2.2943866E-3</v>
      </c>
      <c r="SF425" s="36">
        <v>4.3567672000000002E-3</v>
      </c>
      <c r="SG425" s="36">
        <v>8.5558564000000001E-4</v>
      </c>
      <c r="SH425" s="36">
        <v>2.2991359000000002E-3</v>
      </c>
      <c r="SI425" s="36">
        <v>0</v>
      </c>
      <c r="SJ425" s="36">
        <v>5.4370676000000003E-4</v>
      </c>
      <c r="SK425" s="36">
        <v>4.1261852999999998E-3</v>
      </c>
      <c r="SL425" s="36">
        <v>3.5160238999999999E-3</v>
      </c>
      <c r="SM425" s="36">
        <v>2.6728192999999999E-4</v>
      </c>
      <c r="SN425" s="36">
        <v>3.7517795999999999E-4</v>
      </c>
      <c r="SO425" s="36">
        <v>3.9841466000000002E-3</v>
      </c>
      <c r="SP425" s="36">
        <v>4.9713543000000004E-3</v>
      </c>
      <c r="SQ425" s="36">
        <v>1.5370511999999999E-2</v>
      </c>
      <c r="SR425" s="36">
        <v>2.6783147999999998E-4</v>
      </c>
      <c r="SS425" s="36">
        <v>3.7595002999999999E-4</v>
      </c>
      <c r="ST425" s="36">
        <v>4.0164407999999999E-3</v>
      </c>
      <c r="SU425" s="36">
        <v>1.6249564E-3</v>
      </c>
      <c r="SV425" s="36">
        <v>8.0982776999999999E-3</v>
      </c>
      <c r="SW425" s="36">
        <v>2.5087959E-4</v>
      </c>
      <c r="SX425" s="36">
        <v>3.5215635000000002E-4</v>
      </c>
      <c r="SY425" s="36">
        <v>3.7561426999999999E-3</v>
      </c>
      <c r="SZ425" s="36">
        <v>3.1404922E-3</v>
      </c>
      <c r="TA425" s="36">
        <v>2.7585264000000002E-2</v>
      </c>
      <c r="TB425" s="36">
        <v>3.6746388000000001E-4</v>
      </c>
      <c r="TC425" s="36">
        <v>5.1580256999999999E-4</v>
      </c>
      <c r="TD425" s="36">
        <v>6.0598724999999997E-3</v>
      </c>
      <c r="TE425" s="36">
        <v>4.1096574000000002E-3</v>
      </c>
      <c r="TF425" s="36">
        <v>1.8481515E-2</v>
      </c>
      <c r="TG425" s="36">
        <v>2.7607062000000002E-4</v>
      </c>
      <c r="TH425" s="36">
        <v>3.8751650999999999E-4</v>
      </c>
      <c r="TI425" s="36">
        <v>4.1454995999999997E-3</v>
      </c>
      <c r="TJ425" s="36">
        <v>2.5533101000000001E-5</v>
      </c>
      <c r="TK425" s="36">
        <v>4.0727642000000001E-2</v>
      </c>
      <c r="TL425" s="36">
        <v>4.7594157999999998E-4</v>
      </c>
      <c r="TM425" s="36">
        <v>5.4669788000000002E-4</v>
      </c>
      <c r="TN425" s="36">
        <v>8.2194102000000008E-3</v>
      </c>
      <c r="TO425" s="36">
        <v>2.5533101000000001E-5</v>
      </c>
      <c r="TP425" s="36">
        <v>7.7067975000000002E-3</v>
      </c>
      <c r="TQ425" s="36">
        <v>4.7594157999999998E-4</v>
      </c>
      <c r="TR425" s="36">
        <v>5.4669788000000002E-4</v>
      </c>
      <c r="TS425" s="36">
        <v>8.2194102000000008E-3</v>
      </c>
      <c r="TT425" s="36">
        <v>2.5533101000000001E-5</v>
      </c>
      <c r="TU425" s="36">
        <v>4.7869661000000001E-2</v>
      </c>
      <c r="TV425" s="36">
        <v>4.7594157999999998E-4</v>
      </c>
      <c r="TW425" s="36">
        <v>5.4669788000000002E-4</v>
      </c>
      <c r="TX425" s="36">
        <v>8.2194102000000008E-3</v>
      </c>
      <c r="TY425" s="36">
        <v>4.8027445999999999E-5</v>
      </c>
      <c r="TZ425" s="36">
        <v>6.6112848999999997E-4</v>
      </c>
      <c r="UA425" s="36">
        <v>6.8133010999999995E-4</v>
      </c>
      <c r="UB425" s="36">
        <v>8.4039000999999996E-4</v>
      </c>
      <c r="UC425" s="36">
        <v>4.7035171000000004E-3</v>
      </c>
      <c r="UD425" s="36">
        <v>1.1713251E-4</v>
      </c>
      <c r="UE425" s="36">
        <v>8.2759111999999998E-4</v>
      </c>
      <c r="UF425" s="36">
        <v>1.1941217E-3</v>
      </c>
      <c r="UG425" s="36">
        <v>1.4748401000000001E-3</v>
      </c>
      <c r="UH425" s="36">
        <v>4.4262468000000003E-3</v>
      </c>
      <c r="UI425" s="36">
        <v>0</v>
      </c>
      <c r="UJ425" s="36">
        <v>2.8832874000000001E-2</v>
      </c>
      <c r="UK425" s="36">
        <v>1.551158E-4</v>
      </c>
      <c r="UL425" s="36">
        <v>9.1254227000000002E-4</v>
      </c>
      <c r="UM425" s="36">
        <v>2.2039255000000001E-2</v>
      </c>
      <c r="UN425" s="36">
        <v>7.8304439000000003E-2</v>
      </c>
      <c r="UO425" s="36">
        <v>1.4200480999999999E-2</v>
      </c>
      <c r="UP425" s="36">
        <v>2.0769927E-3</v>
      </c>
      <c r="UQ425" s="36">
        <v>1.2464286999999999E-2</v>
      </c>
      <c r="UR425" s="36">
        <v>5.5634259000000002E-3</v>
      </c>
      <c r="US425" s="36">
        <v>6.4857452000000003E-3</v>
      </c>
      <c r="UT425" s="36">
        <v>3.0161560999999999E-3</v>
      </c>
      <c r="UU425" s="36">
        <v>4.0574938E-3</v>
      </c>
      <c r="UV425" s="36">
        <v>1.1272694000000001E-3</v>
      </c>
      <c r="UW425" s="36">
        <v>4.0574938E-3</v>
      </c>
      <c r="UX425" s="36">
        <v>4.0574938E-3</v>
      </c>
      <c r="UY425" s="36">
        <v>7.5439905000000002E-3</v>
      </c>
      <c r="UZ425" s="36">
        <v>1.4071579999999999E-3</v>
      </c>
      <c r="VA425" s="36">
        <v>8.6220639000000009E-3</v>
      </c>
      <c r="VB425" s="36">
        <v>3.7713375000000002E-3</v>
      </c>
      <c r="VC425" s="36">
        <v>6.4857452000000003E-3</v>
      </c>
      <c r="VD425" s="36">
        <v>6.4857452000000003E-3</v>
      </c>
      <c r="VE425" s="36">
        <v>2.0184929000000001E-2</v>
      </c>
      <c r="VF425" s="36">
        <v>6.6529993999999999E-3</v>
      </c>
      <c r="VG425" s="36">
        <v>1.4278951E-2</v>
      </c>
      <c r="VH425" s="36">
        <v>4.9308289999999998E-2</v>
      </c>
      <c r="VI425" s="36">
        <v>7.4496644999999997E-3</v>
      </c>
      <c r="VJ425" s="36">
        <v>5.1606059000000003E-2</v>
      </c>
      <c r="VK425" s="36">
        <v>1.3683537000000001E-2</v>
      </c>
      <c r="VL425" s="36">
        <v>0.13795113000000001</v>
      </c>
      <c r="VM425" s="36">
        <v>3.3535237000000002E-2</v>
      </c>
      <c r="VN425" s="36">
        <v>0.13054658999999999</v>
      </c>
      <c r="VO425" s="36">
        <v>3.1632201999999998E-2</v>
      </c>
      <c r="VP425" s="36">
        <v>3.2777829000000001E-2</v>
      </c>
      <c r="VQ425" s="36">
        <v>0</v>
      </c>
      <c r="VR425" s="36">
        <v>6.7070474E-3</v>
      </c>
      <c r="VS425" s="36">
        <v>2.4250500999999998E-3</v>
      </c>
      <c r="VT425" s="36">
        <v>3.1297915000000003E-2</v>
      </c>
      <c r="VU425" s="36">
        <v>0</v>
      </c>
      <c r="VV425" s="36">
        <v>6.3265211999999999E-3</v>
      </c>
      <c r="VW425" s="36">
        <v>2.4250500999999998E-3</v>
      </c>
      <c r="VX425" s="36">
        <v>7.4496644999999997E-3</v>
      </c>
      <c r="VY425" s="36">
        <v>5.1606059000000003E-2</v>
      </c>
      <c r="VZ425" s="36">
        <v>1.3869321E-2</v>
      </c>
      <c r="WA425" s="36">
        <v>3.2777829000000001E-2</v>
      </c>
      <c r="WB425" s="36">
        <v>0</v>
      </c>
      <c r="WC425" s="36">
        <v>6.7070474E-3</v>
      </c>
      <c r="WD425" s="36">
        <v>1.6229088999999999E-2</v>
      </c>
      <c r="WE425" s="36">
        <v>3.1297915000000003E-2</v>
      </c>
      <c r="WF425" s="36">
        <v>0</v>
      </c>
      <c r="WG425" s="36">
        <v>6.3265211999999999E-3</v>
      </c>
      <c r="WH425" s="36">
        <v>1.6229088999999999E-2</v>
      </c>
      <c r="WI425" s="36">
        <v>3.2777829000000001E-2</v>
      </c>
      <c r="WJ425" s="36">
        <v>0</v>
      </c>
      <c r="WK425" s="36">
        <v>3.1297915000000003E-2</v>
      </c>
      <c r="WL425" s="36">
        <v>0</v>
      </c>
      <c r="WM425" s="36">
        <v>0.12365472</v>
      </c>
      <c r="WN425" s="36">
        <v>2.3856882999999999E-2</v>
      </c>
      <c r="WO425" s="36">
        <v>1.8761133999999999E-4</v>
      </c>
      <c r="WP425" s="36">
        <v>3.7522251000000001E-3</v>
      </c>
      <c r="WQ425" s="36">
        <v>0</v>
      </c>
      <c r="WR425" s="36">
        <v>1.6954118000000001E-4</v>
      </c>
      <c r="WS425" s="36">
        <v>1.3165290999999999E-3</v>
      </c>
      <c r="WT425" s="36">
        <v>1.6682616999999999E-4</v>
      </c>
      <c r="WU425" s="36">
        <v>8.2103139000000002E-4</v>
      </c>
      <c r="WV425" s="36">
        <v>5.9738331999999996E-3</v>
      </c>
      <c r="WW425" s="36">
        <v>9.1787325000000003E-2</v>
      </c>
      <c r="WX425" s="36">
        <v>1.8383977999999999E-2</v>
      </c>
      <c r="WY425" s="36">
        <v>4.4639453000000001E-3</v>
      </c>
      <c r="WZ425" s="36">
        <v>6.5549155000000003E-3</v>
      </c>
      <c r="XA425" s="36">
        <v>8.4375004000000005E-4</v>
      </c>
      <c r="XB425" s="36">
        <v>3.7043372999999999E-4</v>
      </c>
      <c r="XC425" s="36">
        <v>1.3482569E-2</v>
      </c>
      <c r="XD425" s="36">
        <v>1.1547612000000001E-3</v>
      </c>
      <c r="XE425" s="36">
        <v>1.3630813E-3</v>
      </c>
      <c r="XF425" s="36">
        <v>2.0706410000000001E-2</v>
      </c>
      <c r="XG425" s="36">
        <v>4.9389776999999996E-3</v>
      </c>
      <c r="XH425" s="36">
        <v>8.8574157E-4</v>
      </c>
      <c r="XI425" s="36">
        <v>2.0953717000000001E-6</v>
      </c>
      <c r="XJ425" s="36">
        <v>1.2246111E-4</v>
      </c>
      <c r="XK425" s="36">
        <v>1.0022178E-3</v>
      </c>
      <c r="XL425" s="36">
        <v>4.5609876999999997E-3</v>
      </c>
      <c r="XM425" s="36">
        <v>8.1795668999999995E-4</v>
      </c>
      <c r="XN425" s="36">
        <v>3.8089932E-7</v>
      </c>
      <c r="XO425" s="36">
        <v>6.7090634999999993E-5</v>
      </c>
      <c r="XP425" s="36">
        <v>5.6943740000000003E-4</v>
      </c>
      <c r="XQ425" s="36">
        <v>1.4502247E-3</v>
      </c>
      <c r="XR425" s="36">
        <v>1.4314331E-2</v>
      </c>
      <c r="XS425" s="36">
        <v>1.4623765E-3</v>
      </c>
      <c r="XT425" s="36">
        <v>2.7953856999999999E-3</v>
      </c>
      <c r="XU425" s="36">
        <v>5.1313896999999999E-3</v>
      </c>
      <c r="XV425" s="36">
        <v>5.6921382000000003E-4</v>
      </c>
      <c r="XW425" s="36">
        <v>2.7582302999999999E-2</v>
      </c>
      <c r="XX425" s="36">
        <v>8.8823966000000001E-3</v>
      </c>
      <c r="XY425" s="36">
        <v>3.8093323E-3</v>
      </c>
      <c r="XZ425" s="36">
        <v>2.7582302999999999E-2</v>
      </c>
      <c r="YA425" s="36">
        <v>8.8823966000000001E-3</v>
      </c>
      <c r="YB425" s="36">
        <v>3.2954308999999998E-4</v>
      </c>
      <c r="YC425" s="36">
        <v>2.2053912000000002E-3</v>
      </c>
      <c r="YD425" s="36">
        <v>2.7582302999999999E-2</v>
      </c>
      <c r="YE425" s="36">
        <v>1.7820268E-3</v>
      </c>
      <c r="YF425" s="36">
        <v>1.0515106999999999E-2</v>
      </c>
      <c r="YG425" s="36">
        <v>6.1042473000000005E-4</v>
      </c>
      <c r="YH425" s="36">
        <v>3.0521236E-5</v>
      </c>
      <c r="YI425" s="36">
        <v>0.12422924</v>
      </c>
      <c r="YJ425" s="36">
        <v>0.62097374999999999</v>
      </c>
      <c r="YK425" s="36">
        <v>5.5255727999999997E-3</v>
      </c>
      <c r="YL425" s="36">
        <v>3.2460262999999998E-4</v>
      </c>
      <c r="YM425" s="36">
        <v>1.6230132E-5</v>
      </c>
      <c r="YN425" s="36">
        <v>2.3645827000000001E-2</v>
      </c>
      <c r="YO425" s="36">
        <v>0.11822352999999999</v>
      </c>
      <c r="YP425" s="36">
        <v>1.6899934E-3</v>
      </c>
      <c r="YQ425" s="36">
        <v>9.8107095000000001E-5</v>
      </c>
      <c r="YR425" s="36">
        <v>4.9053548E-6</v>
      </c>
      <c r="YS425" s="36">
        <v>1.9966899999999999E-2</v>
      </c>
      <c r="YT425" s="36">
        <v>9.9805827E-2</v>
      </c>
      <c r="YU425" s="36">
        <v>1.6899934E-3</v>
      </c>
      <c r="YV425" s="36">
        <v>9.6229554999999995E-5</v>
      </c>
      <c r="YW425" s="36">
        <v>4.8114776999999996E-6</v>
      </c>
      <c r="YX425" s="36">
        <v>5.1005913E-2</v>
      </c>
      <c r="YY425" s="36">
        <v>0.25495825</v>
      </c>
      <c r="YZ425" s="36">
        <v>1.6899934E-3</v>
      </c>
      <c r="ZA425" s="36">
        <v>3.0872994999999999E-4</v>
      </c>
      <c r="ZB425" s="36">
        <v>1.5436498000000002E-5</v>
      </c>
      <c r="ZC425" s="36">
        <v>1.5898062000000001E-2</v>
      </c>
      <c r="ZD425" s="36">
        <v>7.9467597000000001E-2</v>
      </c>
      <c r="ZE425" s="36">
        <v>1.6899934E-3</v>
      </c>
      <c r="ZF425" s="36">
        <v>1.9996983E-4</v>
      </c>
      <c r="ZG425" s="36">
        <v>9.9982395E-6</v>
      </c>
      <c r="ZH425" s="36">
        <v>3.3037785E-2</v>
      </c>
      <c r="ZI425" s="36">
        <v>0.16514693</v>
      </c>
      <c r="ZJ425" s="36">
        <v>1.4288242E-2</v>
      </c>
      <c r="ZK425" s="36">
        <v>4.1283516000000003E-4</v>
      </c>
      <c r="ZL425" s="36">
        <v>2.0641758000000001E-5</v>
      </c>
      <c r="ZM425" s="36">
        <v>3.2052279000000003E-2</v>
      </c>
      <c r="ZN425" s="36">
        <v>0.16030389</v>
      </c>
      <c r="ZO425" s="36">
        <v>1.4288242E-2</v>
      </c>
      <c r="ZP425" s="36">
        <v>5.8876635000000002E-4</v>
      </c>
      <c r="ZQ425" s="36">
        <v>2.9438316999999999E-5</v>
      </c>
      <c r="ZR425" s="36">
        <v>2.9141189000000001E-2</v>
      </c>
      <c r="ZS425" s="36">
        <v>0.14574565</v>
      </c>
      <c r="ZT425" s="36">
        <v>1.4288242E-2</v>
      </c>
      <c r="ZU425" s="36">
        <v>3.7534002000000002E-4</v>
      </c>
      <c r="ZV425" s="36">
        <v>1.8767001000000001E-5</v>
      </c>
      <c r="ZW425" s="36">
        <v>4.5711817000000002E-2</v>
      </c>
      <c r="ZX425" s="36">
        <v>0.22861931999999999</v>
      </c>
      <c r="ZY425" s="36">
        <v>4.1184596000000004</v>
      </c>
      <c r="ZZ425" s="36">
        <v>0.20592298000000001</v>
      </c>
      <c r="AAA425" s="36">
        <v>146.39465999999999</v>
      </c>
      <c r="AAB425" s="36">
        <v>756.12660000000005</v>
      </c>
      <c r="AAC425" s="36">
        <v>4.7941729000000004</v>
      </c>
      <c r="AAD425" s="36">
        <v>0.23970865</v>
      </c>
      <c r="AAE425" s="36">
        <v>210.15448000000001</v>
      </c>
      <c r="AAF425" s="36">
        <v>1109.7342000000001</v>
      </c>
      <c r="AAG425" s="36">
        <v>4.1184596000000004</v>
      </c>
      <c r="AAH425" s="36">
        <v>0.20592298000000001</v>
      </c>
      <c r="AAI425" s="36">
        <v>115.20699999999999</v>
      </c>
      <c r="AAJ425" s="36">
        <v>590.89760000000001</v>
      </c>
      <c r="AAK425" s="36">
        <v>0.63536097999999996</v>
      </c>
      <c r="AAL425" s="36">
        <v>0.12710626</v>
      </c>
      <c r="AAM425" s="36">
        <v>4.0922381000000001E-5</v>
      </c>
      <c r="AAN425" s="36">
        <v>8.1844763000000001E-4</v>
      </c>
      <c r="AAO425" s="36">
        <v>1.3670006E-2</v>
      </c>
      <c r="AAP425" s="36">
        <v>0.96530338000000004</v>
      </c>
      <c r="AAQ425" s="36">
        <v>0.19301273999999999</v>
      </c>
      <c r="AAR425" s="36">
        <v>1.2429402E-4</v>
      </c>
      <c r="AAS425" s="36">
        <v>2.4858784000000001E-3</v>
      </c>
      <c r="AAT425" s="36">
        <v>8.6040083000000003E-2</v>
      </c>
      <c r="AAU425" s="36">
        <v>6.9828488999999997E-3</v>
      </c>
      <c r="AAV425" s="36">
        <v>3.8422932E-2</v>
      </c>
      <c r="AAW425" s="36">
        <v>1.5518199E-2</v>
      </c>
      <c r="AAX425" s="36">
        <v>1.2469664</v>
      </c>
      <c r="AAY425" s="36">
        <v>0.75635903999999998</v>
      </c>
      <c r="AAZ425" s="36">
        <v>0.77699662000000003</v>
      </c>
      <c r="ABA425" s="36">
        <v>0.28901347999999999</v>
      </c>
      <c r="ABB425" s="36">
        <v>0.18979329</v>
      </c>
      <c r="ABC425" s="36">
        <v>0.20707788999999999</v>
      </c>
      <c r="ABD425" s="36">
        <v>0.20008467999999999</v>
      </c>
      <c r="ABE425" s="36">
        <v>9.7379819000000006E-2</v>
      </c>
      <c r="ABF425" s="36">
        <v>0.30775520000000001</v>
      </c>
      <c r="ABG425" s="36">
        <v>0.12156573</v>
      </c>
      <c r="ABH425" s="36">
        <v>0.14773575999999999</v>
      </c>
      <c r="ABI425" s="36">
        <v>7.3384108999999999E-3</v>
      </c>
      <c r="ABJ425" s="36">
        <v>2.1113177E-2</v>
      </c>
      <c r="ABK425" s="36">
        <v>5.9616691999999999E-2</v>
      </c>
      <c r="ABL425" s="36">
        <v>1.7075548999999999E-2</v>
      </c>
      <c r="ABM425" s="36">
        <v>6.5549605999999996E-2</v>
      </c>
      <c r="ABN425" s="36">
        <v>7.6412512E-3</v>
      </c>
      <c r="ABO425" s="36">
        <v>1.1088621999999999E-2</v>
      </c>
      <c r="ABP425" s="36">
        <v>1.1951374000000001E-2</v>
      </c>
      <c r="ABQ425" s="36">
        <v>1.6706168E-2</v>
      </c>
      <c r="ABR425" s="36">
        <v>1.9294425E-2</v>
      </c>
      <c r="ABS425" s="36">
        <v>710.42899</v>
      </c>
      <c r="ABT425" s="36">
        <v>4.9680553000000002E-2</v>
      </c>
      <c r="ABU425" s="36">
        <v>4.9705172999999998E-2</v>
      </c>
      <c r="ABV425" s="36">
        <v>7.5391371E-3</v>
      </c>
      <c r="ABW425" s="36">
        <v>2.1211553000000001E-2</v>
      </c>
      <c r="ABX425" s="36">
        <v>1.2137149E-2</v>
      </c>
      <c r="ABY425" s="36">
        <v>3.4506228999999999E-2</v>
      </c>
      <c r="ABZ425" s="36">
        <v>2.3931553000000001E-2</v>
      </c>
      <c r="ACA425" s="36">
        <v>1.0514647E-2</v>
      </c>
      <c r="ACB425" s="36">
        <v>9.4939965000000008E-3</v>
      </c>
      <c r="ACC425" s="36">
        <v>1.2268816E-2</v>
      </c>
      <c r="ACD425" s="36">
        <v>2.5002087999999999E-2</v>
      </c>
      <c r="ACE425" s="36">
        <v>1.4082413E-2</v>
      </c>
      <c r="ACF425" s="36">
        <v>3.7668895000000001E-2</v>
      </c>
      <c r="ACG425" s="36">
        <v>2.7400259E-2</v>
      </c>
      <c r="ACH425" s="36">
        <v>4.9995223999999998E-2</v>
      </c>
      <c r="ACI425" s="36">
        <v>1.6974380000000001E-2</v>
      </c>
      <c r="ACJ425" s="36">
        <v>5.7137243999999997E-2</v>
      </c>
      <c r="ACK425" s="36">
        <v>6.9343931999999997E-3</v>
      </c>
      <c r="ACL425" s="36">
        <v>8.0399323000000002E-3</v>
      </c>
      <c r="ACM425" s="36">
        <v>5.1939787000000001E-2</v>
      </c>
      <c r="ACN425" s="36">
        <v>0.11260963</v>
      </c>
      <c r="ACO425" s="36">
        <v>7.9742141000000002E-2</v>
      </c>
      <c r="ACP425" s="36">
        <v>1.8985322999999998E-2</v>
      </c>
      <c r="ACQ425" s="36">
        <v>2.5402043999999999E-2</v>
      </c>
      <c r="ACR425" s="36">
        <v>9.6910914000000001E-2</v>
      </c>
      <c r="ACS425" s="36">
        <v>0.24422563</v>
      </c>
      <c r="ACT425" s="36">
        <v>0.23491806000000001</v>
      </c>
      <c r="ACU425" s="36">
        <v>0.11483496999999999</v>
      </c>
      <c r="ACV425" s="36">
        <v>0.11297453</v>
      </c>
      <c r="ACW425" s="36">
        <v>0.12863901</v>
      </c>
      <c r="ACX425" s="36">
        <v>0.12677857000000001</v>
      </c>
      <c r="ACY425" s="36">
        <v>1324.9226000000001</v>
      </c>
      <c r="ACZ425" s="36">
        <v>0.15145264</v>
      </c>
      <c r="ADA425" s="36">
        <v>906.84564999999998</v>
      </c>
      <c r="ADB425" s="36">
        <v>8.4477610999999994E-3</v>
      </c>
      <c r="ADC425" s="36">
        <v>0.12203391</v>
      </c>
      <c r="ADD425" s="36">
        <v>3.7077256000000003E-2</v>
      </c>
      <c r="ADE425" s="36">
        <v>6.9514935999999998E-3</v>
      </c>
      <c r="ADF425" s="36">
        <v>6.0158533000000004E-3</v>
      </c>
      <c r="ADG425" s="36">
        <v>2.5153708E-2</v>
      </c>
      <c r="ADH425" s="36">
        <v>3.7033913000000002E-2</v>
      </c>
      <c r="ADI425" s="36">
        <v>4.0274032000000001E-2</v>
      </c>
      <c r="ADJ425" s="36">
        <v>2.9693872999999999E-2</v>
      </c>
      <c r="ADK425" s="36">
        <v>3.1569721000000002E-2</v>
      </c>
    </row>
    <row r="426" spans="1:791" s="47" customFormat="1">
      <c r="A426" s="54" t="s">
        <v>0</v>
      </c>
      <c r="B426" s="47" t="s">
        <v>546</v>
      </c>
      <c r="C426" s="47" t="s">
        <v>304</v>
      </c>
      <c r="D426" s="50">
        <v>0.1006288</v>
      </c>
      <c r="E426" s="50">
        <v>0.10093291</v>
      </c>
      <c r="F426" s="50">
        <v>0.41146628000000002</v>
      </c>
      <c r="G426" s="50">
        <v>0.40080362000000003</v>
      </c>
      <c r="H426" s="50">
        <v>7.4700214000000001E-2</v>
      </c>
      <c r="I426" s="50">
        <v>1.4811802000000001E-2</v>
      </c>
      <c r="J426" s="50">
        <v>2.0830241000000002E-3</v>
      </c>
      <c r="K426" s="50">
        <v>9.0337603000000006E-3</v>
      </c>
      <c r="L426" s="50">
        <v>7.4733226E-2</v>
      </c>
      <c r="M426" s="50">
        <v>1.4811802000000001E-2</v>
      </c>
      <c r="N426" s="50">
        <v>2.0830241000000002E-3</v>
      </c>
      <c r="O426" s="50">
        <v>9.3048569000000001E-3</v>
      </c>
      <c r="P426" s="50">
        <v>0.30346889999999999</v>
      </c>
      <c r="Q426" s="50">
        <v>6.0056772000000001E-2</v>
      </c>
      <c r="R426" s="50">
        <v>7.3266523999999996E-3</v>
      </c>
      <c r="S426" s="50">
        <v>4.0613955E-2</v>
      </c>
      <c r="T426" s="50">
        <v>0.2947689</v>
      </c>
      <c r="U426" s="50">
        <v>5.8307681E-2</v>
      </c>
      <c r="V426" s="50">
        <v>7.1130815999999996E-3</v>
      </c>
      <c r="W426" s="50">
        <v>4.0613955E-2</v>
      </c>
      <c r="X426" s="50">
        <v>1.0612733999999999</v>
      </c>
      <c r="Y426" s="50">
        <v>0.21442438</v>
      </c>
      <c r="Z426" s="50">
        <v>8.9234411999999999E-2</v>
      </c>
      <c r="AA426" s="50">
        <v>0.22659182999999999</v>
      </c>
      <c r="AB426" s="50">
        <v>7.7132421000000007E-2</v>
      </c>
      <c r="AC426" s="50">
        <v>0.11963117</v>
      </c>
      <c r="AD426" s="50">
        <v>2.4610185E-2</v>
      </c>
      <c r="AE426" s="50">
        <v>4.5971023000000001E-3</v>
      </c>
      <c r="AF426" s="50">
        <v>8.6669369E-3</v>
      </c>
      <c r="AG426" s="50">
        <v>1.4111649E-2</v>
      </c>
      <c r="AH426" s="50">
        <v>0.11859504</v>
      </c>
      <c r="AI426" s="50">
        <v>2.4346196000000001E-2</v>
      </c>
      <c r="AJ426" s="50">
        <v>4.5971023000000001E-3</v>
      </c>
      <c r="AK426" s="50">
        <v>8.6669369E-3</v>
      </c>
      <c r="AL426" s="50">
        <v>1.4111649E-2</v>
      </c>
      <c r="AM426" s="50">
        <v>0.11984851000000001</v>
      </c>
      <c r="AN426" s="50">
        <v>2.4363101000000002E-2</v>
      </c>
      <c r="AO426" s="50">
        <v>4.5971023000000001E-3</v>
      </c>
      <c r="AP426" s="50">
        <v>8.6669369E-3</v>
      </c>
      <c r="AQ426" s="50">
        <v>1.4111649E-2</v>
      </c>
      <c r="AR426" s="50">
        <v>0.11699546</v>
      </c>
      <c r="AS426" s="50">
        <v>2.382797E-2</v>
      </c>
      <c r="AT426" s="50">
        <v>4.5971023000000001E-3</v>
      </c>
      <c r="AU426" s="50">
        <v>8.6669369E-3</v>
      </c>
      <c r="AV426" s="50">
        <v>1.4111649E-2</v>
      </c>
      <c r="AW426" s="50">
        <v>0.1192785</v>
      </c>
      <c r="AX426" s="50">
        <v>2.4298047E-2</v>
      </c>
      <c r="AY426" s="50">
        <v>4.5970930999999996E-3</v>
      </c>
      <c r="AZ426" s="50">
        <v>8.6669195000000001E-3</v>
      </c>
      <c r="BA426" s="50">
        <v>1.4111621E-2</v>
      </c>
      <c r="BB426" s="50">
        <v>0.35682839</v>
      </c>
      <c r="BC426" s="50">
        <v>7.2284981999999998E-2</v>
      </c>
      <c r="BD426" s="50">
        <v>2.0419646999999999E-2</v>
      </c>
      <c r="BE426" s="50">
        <v>3.5399000999999999E-2</v>
      </c>
      <c r="BF426" s="50">
        <v>3.5460281000000003E-2</v>
      </c>
      <c r="BG426" s="50">
        <v>0.35260214000000001</v>
      </c>
      <c r="BH426" s="50">
        <v>7.1238126999999998E-2</v>
      </c>
      <c r="BI426" s="50">
        <v>2.0419646999999999E-2</v>
      </c>
      <c r="BJ426" s="50">
        <v>3.5399000999999999E-2</v>
      </c>
      <c r="BK426" s="50">
        <v>3.5460281000000003E-2</v>
      </c>
      <c r="BL426" s="50">
        <v>0.35484187</v>
      </c>
      <c r="BM426" s="50">
        <v>7.1069069999999998E-2</v>
      </c>
      <c r="BN426" s="50">
        <v>2.0419646999999999E-2</v>
      </c>
      <c r="BO426" s="50">
        <v>3.5399000999999999E-2</v>
      </c>
      <c r="BP426" s="50">
        <v>3.5460281000000003E-2</v>
      </c>
      <c r="BQ426" s="50">
        <v>0.35500428000000001</v>
      </c>
      <c r="BR426" s="50">
        <v>7.1264136000000006E-2</v>
      </c>
      <c r="BS426" s="50">
        <v>2.0419646999999999E-2</v>
      </c>
      <c r="BT426" s="50">
        <v>3.5399000999999999E-2</v>
      </c>
      <c r="BU426" s="50">
        <v>3.5460281000000003E-2</v>
      </c>
      <c r="BV426" s="50">
        <v>0.35493057</v>
      </c>
      <c r="BW426" s="50">
        <v>7.1330410999999996E-2</v>
      </c>
      <c r="BX426" s="50">
        <v>2.0419646999999999E-2</v>
      </c>
      <c r="BY426" s="50">
        <v>3.5399000999999999E-2</v>
      </c>
      <c r="BZ426" s="50">
        <v>3.5460281000000003E-2</v>
      </c>
      <c r="CA426" s="50">
        <v>7.5004273999999996E-2</v>
      </c>
      <c r="CB426" s="50">
        <v>1.5224906E-2</v>
      </c>
      <c r="CC426" s="50">
        <v>3.3046362000000002E-3</v>
      </c>
      <c r="CD426" s="50">
        <v>5.9497250999999999E-3</v>
      </c>
      <c r="CE426" s="50">
        <v>1.2278404999999999E-2</v>
      </c>
      <c r="CF426" s="50">
        <v>7.2844715000000004E-2</v>
      </c>
      <c r="CG426" s="50">
        <v>1.473204E-2</v>
      </c>
      <c r="CH426" s="50">
        <v>3.3046362000000002E-3</v>
      </c>
      <c r="CI426" s="50">
        <v>5.9497250999999999E-3</v>
      </c>
      <c r="CJ426" s="50">
        <v>1.2278404999999999E-2</v>
      </c>
      <c r="CK426" s="50">
        <v>7.3606721E-2</v>
      </c>
      <c r="CL426" s="50">
        <v>1.4716434E-2</v>
      </c>
      <c r="CM426" s="50">
        <v>3.3046362000000002E-3</v>
      </c>
      <c r="CN426" s="50">
        <v>5.9497250999999999E-3</v>
      </c>
      <c r="CO426" s="50">
        <v>1.2278404999999999E-2</v>
      </c>
      <c r="CP426" s="50">
        <v>7.3711851999999994E-2</v>
      </c>
      <c r="CQ426" s="50">
        <v>1.4795760999999999E-2</v>
      </c>
      <c r="CR426" s="50">
        <v>3.3046362000000002E-3</v>
      </c>
      <c r="CS426" s="50">
        <v>5.9497250999999999E-3</v>
      </c>
      <c r="CT426" s="50">
        <v>1.2278404999999999E-2</v>
      </c>
      <c r="CU426" s="50">
        <v>7.3684373999999997E-2</v>
      </c>
      <c r="CV426" s="50">
        <v>1.4761675E-2</v>
      </c>
      <c r="CW426" s="50">
        <v>3.3046527000000002E-3</v>
      </c>
      <c r="CX426" s="50">
        <v>5.9497548999999997E-3</v>
      </c>
      <c r="CY426" s="50">
        <v>1.2278466E-2</v>
      </c>
      <c r="CZ426" s="50">
        <v>5.8112618999999997E-2</v>
      </c>
      <c r="DA426" s="50">
        <v>1.1894478999999999E-2</v>
      </c>
      <c r="DB426" s="50">
        <v>3.0091872E-3</v>
      </c>
      <c r="DC426" s="50">
        <v>5.4158226E-3</v>
      </c>
      <c r="DD426" s="50">
        <v>1.1532203E-2</v>
      </c>
      <c r="DE426" s="50">
        <v>5.6405228000000002E-2</v>
      </c>
      <c r="DF426" s="50">
        <v>1.1503696000000001E-2</v>
      </c>
      <c r="DG426" s="50">
        <v>3.0091872E-3</v>
      </c>
      <c r="DH426" s="50">
        <v>5.4158226E-3</v>
      </c>
      <c r="DI426" s="50">
        <v>1.1532203E-2</v>
      </c>
      <c r="DJ426" s="50">
        <v>5.6901366000000002E-2</v>
      </c>
      <c r="DK426" s="50">
        <v>1.145623E-2</v>
      </c>
      <c r="DL426" s="50">
        <v>3.0091872E-3</v>
      </c>
      <c r="DM426" s="50">
        <v>5.4158226E-3</v>
      </c>
      <c r="DN426" s="50">
        <v>1.1532203E-2</v>
      </c>
      <c r="DO426" s="50">
        <v>5.7517873999999997E-2</v>
      </c>
      <c r="DP426" s="50">
        <v>1.1635041E-2</v>
      </c>
      <c r="DQ426" s="50">
        <v>3.0091872E-3</v>
      </c>
      <c r="DR426" s="50">
        <v>5.4158226E-3</v>
      </c>
      <c r="DS426" s="50">
        <v>1.1532203E-2</v>
      </c>
      <c r="DT426" s="50">
        <v>5.6138120999999999E-2</v>
      </c>
      <c r="DU426" s="50">
        <v>1.1499795E-2</v>
      </c>
      <c r="DV426" s="50">
        <v>2.8059364999999999E-3</v>
      </c>
      <c r="DW426" s="50">
        <v>5.0486610999999999E-3</v>
      </c>
      <c r="DX426" s="50">
        <v>1.1024269999999999E-2</v>
      </c>
      <c r="DY426" s="50">
        <v>5.5255258000000002E-2</v>
      </c>
      <c r="DZ426" s="50">
        <v>1.1288473E-2</v>
      </c>
      <c r="EA426" s="50">
        <v>2.0739440999999999E-3</v>
      </c>
      <c r="EB426" s="50">
        <v>3.7339650000000001E-3</v>
      </c>
      <c r="EC426" s="50">
        <v>1.1024269999999999E-2</v>
      </c>
      <c r="ED426" s="50">
        <v>5.6189201000000001E-2</v>
      </c>
      <c r="EE426" s="50">
        <v>1.1358696999999999E-2</v>
      </c>
      <c r="EF426" s="50">
        <v>2.0739440999999999E-3</v>
      </c>
      <c r="EG426" s="50">
        <v>3.7339650000000001E-3</v>
      </c>
      <c r="EH426" s="50">
        <v>1.1024269999999999E-2</v>
      </c>
      <c r="EI426" s="50">
        <v>5.7623487000000001E-2</v>
      </c>
      <c r="EJ426" s="50">
        <v>1.1701362999999999E-2</v>
      </c>
      <c r="EK426" s="50">
        <v>2.0739440999999999E-3</v>
      </c>
      <c r="EL426" s="50">
        <v>3.7339650000000001E-3</v>
      </c>
      <c r="EM426" s="50">
        <v>1.1024269999999999E-2</v>
      </c>
      <c r="EN426" s="50">
        <v>0.15332520999999999</v>
      </c>
      <c r="EO426" s="50">
        <v>3.1259336999999998E-2</v>
      </c>
      <c r="EP426" s="50">
        <v>6.1150327000000001E-3</v>
      </c>
      <c r="EQ426" s="50">
        <v>1.0600871E-2</v>
      </c>
      <c r="ER426" s="50">
        <v>1.7590181999999999E-2</v>
      </c>
      <c r="ES426" s="50">
        <v>0.15158325</v>
      </c>
      <c r="ET426" s="50">
        <v>3.0776224000000001E-2</v>
      </c>
      <c r="EU426" s="50">
        <v>6.1150327000000001E-3</v>
      </c>
      <c r="EV426" s="50">
        <v>1.0600871E-2</v>
      </c>
      <c r="EW426" s="50">
        <v>1.7590181999999999E-2</v>
      </c>
      <c r="EX426" s="50">
        <v>0.15310362999999999</v>
      </c>
      <c r="EY426" s="50">
        <v>3.0756716999999999E-2</v>
      </c>
      <c r="EZ426" s="50">
        <v>6.1150327000000001E-3</v>
      </c>
      <c r="FA426" s="50">
        <v>1.0600871E-2</v>
      </c>
      <c r="FB426" s="50">
        <v>1.7590181999999999E-2</v>
      </c>
      <c r="FC426" s="50">
        <v>0.15207799</v>
      </c>
      <c r="FD426" s="50">
        <v>3.0695595999999999E-2</v>
      </c>
      <c r="FE426" s="50">
        <v>6.1150327000000001E-3</v>
      </c>
      <c r="FF426" s="50">
        <v>1.0600871E-2</v>
      </c>
      <c r="FG426" s="50">
        <v>1.7590181999999999E-2</v>
      </c>
      <c r="FH426" s="50">
        <v>0.15288056999999999</v>
      </c>
      <c r="FI426" s="50">
        <v>3.0857137999999999E-2</v>
      </c>
      <c r="FJ426" s="50">
        <v>6.1150754999999999E-3</v>
      </c>
      <c r="FK426" s="50">
        <v>1.0600946E-2</v>
      </c>
      <c r="FL426" s="50">
        <v>1.7590305000000001E-2</v>
      </c>
      <c r="FM426" s="50">
        <v>9.1890711E-2</v>
      </c>
      <c r="FN426" s="50">
        <v>1.8548727000000001E-2</v>
      </c>
      <c r="FO426" s="50">
        <v>3.8634094000000001E-3</v>
      </c>
      <c r="FP426" s="50">
        <v>7.0669946000000003E-3</v>
      </c>
      <c r="FQ426" s="50">
        <v>1.3109921E-2</v>
      </c>
      <c r="FR426" s="50">
        <v>7.6932281000000003E-3</v>
      </c>
      <c r="FS426" s="50">
        <v>0.10046408</v>
      </c>
      <c r="FT426" s="50">
        <v>4.5683703999999997E-3</v>
      </c>
      <c r="FU426" s="50">
        <v>8.5840026999999992E-3</v>
      </c>
      <c r="FV426" s="50">
        <v>2.1198281999999999E-2</v>
      </c>
      <c r="FW426" s="50">
        <v>3.4574407000000001E-2</v>
      </c>
      <c r="FX426" s="50">
        <v>6.9851649999999998E-3</v>
      </c>
      <c r="FY426" s="50">
        <v>2.9070158E-3</v>
      </c>
      <c r="FZ426" s="50">
        <v>7.3815766999999997E-3</v>
      </c>
      <c r="GA426" s="50">
        <v>2.7148285E-3</v>
      </c>
      <c r="GB426" s="50">
        <v>0.14251291999999999</v>
      </c>
      <c r="GC426" s="50">
        <v>3.3842513999999997E-2</v>
      </c>
      <c r="GD426" s="50">
        <v>1.3261732E-3</v>
      </c>
      <c r="GE426" s="50">
        <v>2.3436379E-2</v>
      </c>
      <c r="GF426" s="50">
        <v>7.6660918000000002E-3</v>
      </c>
      <c r="GG426" s="50">
        <v>0.13644123999999999</v>
      </c>
      <c r="GH426" s="50">
        <v>3.5256869000000003E-2</v>
      </c>
      <c r="GI426" s="50">
        <v>1.3261732E-3</v>
      </c>
      <c r="GJ426" s="50">
        <v>2.3436379E-2</v>
      </c>
      <c r="GK426" s="50">
        <v>7.6660918000000002E-3</v>
      </c>
      <c r="GL426" s="50">
        <v>0.12800249999999999</v>
      </c>
      <c r="GM426" s="50">
        <v>3.4058524999999999E-2</v>
      </c>
      <c r="GN426" s="50">
        <v>1.3261732E-3</v>
      </c>
      <c r="GO426" s="50">
        <v>2.3436379E-2</v>
      </c>
      <c r="GP426" s="50">
        <v>7.6660918000000002E-3</v>
      </c>
      <c r="GQ426" s="50">
        <v>0.12614205000000001</v>
      </c>
      <c r="GR426" s="50">
        <v>3.3682220999999998E-2</v>
      </c>
      <c r="GS426" s="50">
        <v>1.3261732E-3</v>
      </c>
      <c r="GT426" s="50">
        <v>2.3436379E-2</v>
      </c>
      <c r="GU426" s="50">
        <v>7.6660918000000002E-3</v>
      </c>
      <c r="GV426" s="50">
        <v>0.13279082</v>
      </c>
      <c r="GW426" s="50">
        <v>3.4181705999999999E-2</v>
      </c>
      <c r="GX426" s="50">
        <v>1.3261732E-3</v>
      </c>
      <c r="GY426" s="50">
        <v>2.3436379E-2</v>
      </c>
      <c r="GZ426" s="50">
        <v>7.6660918999999998E-3</v>
      </c>
      <c r="HA426" s="50">
        <v>0.1630443</v>
      </c>
      <c r="HB426" s="50">
        <v>3.5350302E-2</v>
      </c>
      <c r="HC426" s="50">
        <v>1.3261732E-3</v>
      </c>
      <c r="HD426" s="50">
        <v>2.3436379E-2</v>
      </c>
      <c r="HE426" s="50">
        <v>7.6660918000000002E-3</v>
      </c>
      <c r="HF426" s="50">
        <v>0.14035612</v>
      </c>
      <c r="HG426" s="50">
        <v>3.1210100000000001E-2</v>
      </c>
      <c r="HH426" s="50">
        <v>1.0850371999999999E-3</v>
      </c>
      <c r="HI426" s="50">
        <v>1.9175219E-2</v>
      </c>
      <c r="HJ426" s="50">
        <v>7.4755754000000001E-3</v>
      </c>
      <c r="HK426" s="50">
        <v>0.10765124</v>
      </c>
      <c r="HL426" s="50">
        <v>2.7383627000000001E-2</v>
      </c>
      <c r="HM426" s="50">
        <v>1.0850371999999999E-3</v>
      </c>
      <c r="HN426" s="50">
        <v>1.9175219E-2</v>
      </c>
      <c r="HO426" s="50">
        <v>7.4755754000000001E-3</v>
      </c>
      <c r="HP426" s="50">
        <v>0.12005250000000001</v>
      </c>
      <c r="HQ426" s="50">
        <v>3.1884704E-2</v>
      </c>
      <c r="HR426" s="50">
        <v>1.0850371999999999E-3</v>
      </c>
      <c r="HS426" s="50">
        <v>1.9175219E-2</v>
      </c>
      <c r="HT426" s="50">
        <v>7.4755754000000001E-3</v>
      </c>
      <c r="HU426" s="50">
        <v>0.11824205</v>
      </c>
      <c r="HV426" s="50">
        <v>3.1522972000000003E-2</v>
      </c>
      <c r="HW426" s="50">
        <v>1.0850371999999999E-3</v>
      </c>
      <c r="HX426" s="50">
        <v>1.9175219E-2</v>
      </c>
      <c r="HY426" s="50">
        <v>7.4755754000000001E-3</v>
      </c>
      <c r="HZ426" s="50">
        <v>0.12456567</v>
      </c>
      <c r="IA426" s="50">
        <v>3.1291753999999998E-2</v>
      </c>
      <c r="IB426" s="50">
        <v>1.0850383000000001E-3</v>
      </c>
      <c r="IC426" s="50">
        <v>1.9175238000000001E-2</v>
      </c>
      <c r="ID426" s="50">
        <v>7.4755828999999996E-3</v>
      </c>
      <c r="IE426" s="50">
        <v>0.1549143</v>
      </c>
      <c r="IF426" s="50">
        <v>3.3125908000000003E-2</v>
      </c>
      <c r="IG426" s="50">
        <v>1.0850371999999999E-3</v>
      </c>
      <c r="IH426" s="50">
        <v>1.9175219E-2</v>
      </c>
      <c r="II426" s="50">
        <v>7.4755754000000001E-3</v>
      </c>
      <c r="IJ426" s="50">
        <v>0.12978846999999999</v>
      </c>
      <c r="IK426" s="50">
        <v>3.3126895000000003E-2</v>
      </c>
      <c r="IL426" s="50">
        <v>1.2381722999999999E-3</v>
      </c>
      <c r="IM426" s="50">
        <v>2.1881298E-2</v>
      </c>
      <c r="IN426" s="50">
        <v>7.5965184999999998E-3</v>
      </c>
      <c r="IO426" s="50">
        <v>1.0807366</v>
      </c>
      <c r="IP426" s="50">
        <v>0.20944318000000001</v>
      </c>
      <c r="IQ426" s="50">
        <v>4.9094046000000002E-3</v>
      </c>
      <c r="IR426" s="50">
        <v>1.1010917E-2</v>
      </c>
      <c r="IS426" s="50">
        <v>9.8806082E-3</v>
      </c>
      <c r="IT426" s="50">
        <v>0.16466517999999999</v>
      </c>
      <c r="IU426" s="50">
        <v>3.2078676E-2</v>
      </c>
      <c r="IV426" s="50">
        <v>6.9834881E-3</v>
      </c>
      <c r="IW426" s="50">
        <v>6.4569556E-2</v>
      </c>
      <c r="IX426" s="50">
        <v>1.5015107E-2</v>
      </c>
      <c r="IY426" s="50">
        <v>0.12464947</v>
      </c>
      <c r="IZ426" s="50">
        <v>3.1581735999999999E-2</v>
      </c>
      <c r="JA426" s="50">
        <v>3.1319274000000002E-3</v>
      </c>
      <c r="JB426" s="50">
        <v>1.8182568E-2</v>
      </c>
      <c r="JC426" s="50">
        <v>8.6287518000000007E-3</v>
      </c>
      <c r="JD426" s="50">
        <v>0.18612139999999999</v>
      </c>
      <c r="JE426" s="50">
        <v>4.4412814000000002E-2</v>
      </c>
      <c r="JF426" s="50">
        <v>6.5962644999999999E-3</v>
      </c>
      <c r="JG426" s="50">
        <v>6.1701027999999998E-2</v>
      </c>
      <c r="JH426" s="50">
        <v>1.4556087000000001E-2</v>
      </c>
      <c r="JI426" s="50">
        <v>0.15435941</v>
      </c>
      <c r="JJ426" s="50">
        <v>2.9956296E-2</v>
      </c>
      <c r="JK426" s="50">
        <v>6.4299441000000004E-3</v>
      </c>
      <c r="JL426" s="50">
        <v>5.9491676E-2</v>
      </c>
      <c r="JM426" s="50">
        <v>1.4358938999999999E-2</v>
      </c>
      <c r="JN426" s="50">
        <v>0.1551575</v>
      </c>
      <c r="JO426" s="50">
        <v>3.0133805999999999E-2</v>
      </c>
      <c r="JP426" s="50">
        <v>6.4299441000000004E-3</v>
      </c>
      <c r="JQ426" s="50">
        <v>5.9491676E-2</v>
      </c>
      <c r="JR426" s="50">
        <v>1.4358938999999999E-2</v>
      </c>
      <c r="JS426" s="50">
        <v>0.14420483000000001</v>
      </c>
      <c r="JT426" s="50">
        <v>2.7895748000000001E-2</v>
      </c>
      <c r="JU426" s="50">
        <v>6.4299441000000004E-3</v>
      </c>
      <c r="JV426" s="50">
        <v>5.9491676E-2</v>
      </c>
      <c r="JW426" s="50">
        <v>1.4358938999999999E-2</v>
      </c>
      <c r="JX426" s="50">
        <v>0.13714483</v>
      </c>
      <c r="JY426" s="50">
        <v>2.6451609000000001E-2</v>
      </c>
      <c r="JZ426" s="50">
        <v>6.4299441000000004E-3</v>
      </c>
      <c r="KA426" s="50">
        <v>5.9491676E-2</v>
      </c>
      <c r="KB426" s="50">
        <v>1.4358938999999999E-2</v>
      </c>
      <c r="KC426" s="50">
        <v>0.21414532</v>
      </c>
      <c r="KD426" s="50">
        <v>5.6025600000000002E-2</v>
      </c>
      <c r="KE426" s="50">
        <v>6.4299441000000004E-3</v>
      </c>
      <c r="KF426" s="50">
        <v>6.0633606E-2</v>
      </c>
      <c r="KG426" s="50">
        <v>1.4358938999999999E-2</v>
      </c>
      <c r="KH426" s="50">
        <v>0.20013218999999999</v>
      </c>
      <c r="KI426" s="50">
        <v>5.2424566999999998E-2</v>
      </c>
      <c r="KJ426" s="50">
        <v>6.4299441000000004E-3</v>
      </c>
      <c r="KK426" s="50">
        <v>6.0633606E-2</v>
      </c>
      <c r="KL426" s="50">
        <v>1.4358938999999999E-2</v>
      </c>
      <c r="KM426" s="50">
        <v>0.18092832</v>
      </c>
      <c r="KN426" s="50">
        <v>4.7243741999999998E-2</v>
      </c>
      <c r="KO426" s="50">
        <v>6.4299441000000004E-3</v>
      </c>
      <c r="KP426" s="50">
        <v>6.0633606E-2</v>
      </c>
      <c r="KQ426" s="50">
        <v>1.4358938999999999E-2</v>
      </c>
      <c r="KR426" s="50">
        <v>0.17110903</v>
      </c>
      <c r="KS426" s="50">
        <v>4.4563325000000001E-2</v>
      </c>
      <c r="KT426" s="50">
        <v>6.4299441000000004E-3</v>
      </c>
      <c r="KU426" s="50">
        <v>6.0633606E-2</v>
      </c>
      <c r="KV426" s="50">
        <v>1.4358938999999999E-2</v>
      </c>
      <c r="KW426" s="50">
        <v>5.3212922999999997E-3</v>
      </c>
      <c r="KX426" s="50">
        <v>6.7096197999999996E-2</v>
      </c>
      <c r="KY426" s="50">
        <v>3.1319274000000002E-3</v>
      </c>
      <c r="KZ426" s="50">
        <v>1.8182568E-2</v>
      </c>
      <c r="LA426" s="50">
        <v>8.6287518000000007E-3</v>
      </c>
      <c r="LB426" s="50">
        <v>0.11371761</v>
      </c>
      <c r="LC426" s="50">
        <v>2.0316863000000001E-2</v>
      </c>
      <c r="LD426" s="50">
        <v>3.1319274000000002E-3</v>
      </c>
      <c r="LE426" s="50">
        <v>1.8182568E-2</v>
      </c>
      <c r="LF426" s="50">
        <v>8.6287518000000007E-3</v>
      </c>
      <c r="LG426" s="50">
        <v>0.11657143</v>
      </c>
      <c r="LH426" s="50">
        <v>3.6885702999999999E-2</v>
      </c>
      <c r="LI426" s="50">
        <v>3.1319274000000002E-3</v>
      </c>
      <c r="LJ426" s="50">
        <v>1.8182568E-2</v>
      </c>
      <c r="LK426" s="50">
        <v>8.3401333999999997E-3</v>
      </c>
      <c r="LL426" s="50">
        <v>0.19997787</v>
      </c>
      <c r="LM426" s="50">
        <v>5.2377846999999998E-2</v>
      </c>
      <c r="LN426" s="50">
        <v>6.3462542E-3</v>
      </c>
      <c r="LO426" s="50">
        <v>5.9849042999999998E-2</v>
      </c>
      <c r="LP426" s="50">
        <v>1.4259746E-2</v>
      </c>
      <c r="LQ426" s="50">
        <v>3.2330484999999999E-2</v>
      </c>
      <c r="LR426" s="50">
        <v>6.3139077000000004E-3</v>
      </c>
      <c r="LS426" s="50">
        <v>9.2677351000000001E-4</v>
      </c>
      <c r="LT426" s="50">
        <v>1.7512712000000001E-3</v>
      </c>
      <c r="LU426" s="50">
        <v>3.3374475000000001E-3</v>
      </c>
      <c r="LV426" s="50">
        <v>4.305403E-2</v>
      </c>
      <c r="LW426" s="50">
        <v>8.3815628000000007E-3</v>
      </c>
      <c r="LX426" s="50">
        <v>9.7492935000000004E-4</v>
      </c>
      <c r="LY426" s="50">
        <v>1.8655862999999999E-3</v>
      </c>
      <c r="LZ426" s="50">
        <v>3.5858833999999999E-3</v>
      </c>
      <c r="MA426" s="50">
        <v>0.11449183</v>
      </c>
      <c r="MB426" s="50">
        <v>2.2546093E-2</v>
      </c>
      <c r="MC426" s="50">
        <v>1.7354746000000001E-3</v>
      </c>
      <c r="MD426" s="50">
        <v>3.3448325E-3</v>
      </c>
      <c r="ME426" s="50">
        <v>6.2005183E-3</v>
      </c>
      <c r="MF426" s="50">
        <v>1.6686563999999999</v>
      </c>
      <c r="MG426" s="50">
        <v>0.17161704999999999</v>
      </c>
      <c r="MH426" s="50">
        <v>0.17031693000000001</v>
      </c>
      <c r="MI426" s="50">
        <v>0.1715873</v>
      </c>
      <c r="MJ426" s="50">
        <v>0.16819912000000001</v>
      </c>
      <c r="MK426" s="50">
        <v>0.17095218000000001</v>
      </c>
      <c r="ML426" s="50">
        <v>0.52039230000000003</v>
      </c>
      <c r="MM426" s="50">
        <v>0.5151192</v>
      </c>
      <c r="MN426" s="50">
        <v>0.51718987000000005</v>
      </c>
      <c r="MO426" s="50">
        <v>0.51754734000000002</v>
      </c>
      <c r="MP426" s="50">
        <v>0.51753990999999999</v>
      </c>
      <c r="MQ426" s="50">
        <v>0.11176195</v>
      </c>
      <c r="MR426" s="50">
        <v>0.10910952</v>
      </c>
      <c r="MS426" s="50">
        <v>0.10985592</v>
      </c>
      <c r="MT426" s="50">
        <v>0.11004037999999999</v>
      </c>
      <c r="MU426" s="50">
        <v>0.10997891999999999</v>
      </c>
      <c r="MV426" s="50">
        <v>8.9964311000000005E-2</v>
      </c>
      <c r="MW426" s="50">
        <v>8.7866137999999996E-2</v>
      </c>
      <c r="MX426" s="50">
        <v>8.8314808999999994E-2</v>
      </c>
      <c r="MY426" s="50">
        <v>8.9110126999999997E-2</v>
      </c>
      <c r="MZ426" s="50">
        <v>8.6516783E-2</v>
      </c>
      <c r="NA426" s="50">
        <v>8.3375909999999998E-2</v>
      </c>
      <c r="NB426" s="50">
        <v>8.4380075999999998E-2</v>
      </c>
      <c r="NC426" s="50">
        <v>8.6157028999999996E-2</v>
      </c>
      <c r="ND426" s="50">
        <v>0.21889064</v>
      </c>
      <c r="NE426" s="50">
        <v>0.21666556000000001</v>
      </c>
      <c r="NF426" s="50">
        <v>0.21816642999999999</v>
      </c>
      <c r="NG426" s="50">
        <v>0.21707968</v>
      </c>
      <c r="NH426" s="50">
        <v>0.21804403</v>
      </c>
      <c r="NI426" s="50">
        <v>0.13447976</v>
      </c>
      <c r="NJ426" s="50">
        <v>0.14250795999999999</v>
      </c>
      <c r="NK426" s="50">
        <v>5.4562992999999997E-2</v>
      </c>
      <c r="NL426" s="50">
        <v>0.20878408000000001</v>
      </c>
      <c r="NM426" s="50">
        <v>0.20412675</v>
      </c>
      <c r="NN426" s="50">
        <v>0.19448967</v>
      </c>
      <c r="NO426" s="50">
        <v>0.19225291999999999</v>
      </c>
      <c r="NP426" s="50">
        <v>0.19940116999999999</v>
      </c>
      <c r="NQ426" s="50">
        <v>0.23082325000000001</v>
      </c>
      <c r="NR426" s="50">
        <v>0.19930205000000001</v>
      </c>
      <c r="NS426" s="50">
        <v>0.16277069999999999</v>
      </c>
      <c r="NT426" s="50">
        <v>0.17967304000000001</v>
      </c>
      <c r="NU426" s="50">
        <v>0.17750084999999999</v>
      </c>
      <c r="NV426" s="50">
        <v>0.18359328</v>
      </c>
      <c r="NW426" s="50">
        <v>0.21577604</v>
      </c>
      <c r="NX426" s="50">
        <v>0.19363135000000001</v>
      </c>
      <c r="NY426" s="50">
        <v>1.3159806999999999</v>
      </c>
      <c r="NZ426" s="50">
        <v>0.28331201</v>
      </c>
      <c r="OA426" s="50">
        <v>0.18617446000000001</v>
      </c>
      <c r="OB426" s="50">
        <v>0.31338758999999999</v>
      </c>
      <c r="OC426" s="50">
        <v>0.26459627000000002</v>
      </c>
      <c r="OD426" s="50">
        <v>0.26557186999999999</v>
      </c>
      <c r="OE426" s="50">
        <v>0.25238113000000001</v>
      </c>
      <c r="OF426" s="50">
        <v>0.24387698999999999</v>
      </c>
      <c r="OG426" s="50">
        <v>0.35159341</v>
      </c>
      <c r="OH426" s="50">
        <v>0.33397925000000001</v>
      </c>
      <c r="OI426" s="50">
        <v>0.30959455000000002</v>
      </c>
      <c r="OJ426" s="50">
        <v>0.29709485000000002</v>
      </c>
      <c r="OK426" s="50">
        <v>0.10236074000000001</v>
      </c>
      <c r="OL426" s="50">
        <v>0.16397771999999999</v>
      </c>
      <c r="OM426" s="50">
        <v>0.18311176000000001</v>
      </c>
      <c r="ON426" s="50">
        <v>0.33281076999999998</v>
      </c>
      <c r="OO426" s="50">
        <v>4.4659885000000003E-2</v>
      </c>
      <c r="OP426" s="50">
        <v>5.7861991000000002E-2</v>
      </c>
      <c r="OQ426" s="50">
        <v>0.14831875</v>
      </c>
      <c r="OU426" s="47" t="s">
        <v>546</v>
      </c>
      <c r="OV426" s="47" t="s">
        <v>304</v>
      </c>
      <c r="OW426" s="50">
        <v>0</v>
      </c>
      <c r="OX426" s="50">
        <v>0.73770353</v>
      </c>
      <c r="OY426" s="50">
        <v>0.59852614000000004</v>
      </c>
      <c r="OZ426" s="50">
        <v>0.18747701999999999</v>
      </c>
      <c r="PA426" s="50">
        <v>0.35824056999999998</v>
      </c>
      <c r="PB426" s="50">
        <v>1.7142193999999999E-2</v>
      </c>
      <c r="PC426" s="50">
        <v>1.1165282E-2</v>
      </c>
      <c r="PD426" s="50">
        <v>1.1073774999999999</v>
      </c>
      <c r="PE426" s="50">
        <v>4.8165624000000001E-3</v>
      </c>
      <c r="PF426" s="50">
        <v>4.2199445000000004E-3</v>
      </c>
      <c r="PG426" s="50">
        <v>0.41511318000000003</v>
      </c>
      <c r="PH426" s="50">
        <v>6.0312333000000001E-3</v>
      </c>
      <c r="PI426" s="50">
        <v>1.4749918000000001E-2</v>
      </c>
      <c r="PJ426" s="50">
        <v>0.90745403999999996</v>
      </c>
      <c r="PK426" s="50">
        <v>0.46562347999999998</v>
      </c>
      <c r="PL426" s="50">
        <v>7.9732234999999999E-2</v>
      </c>
      <c r="PM426" s="50">
        <v>9.7595497000000003E-2</v>
      </c>
      <c r="PN426" s="50">
        <v>16.039186000000001</v>
      </c>
      <c r="PO426" s="50">
        <v>2.5806263999999999E-2</v>
      </c>
      <c r="PP426" s="50">
        <v>5.0955588999999999E-3</v>
      </c>
      <c r="PQ426" s="50">
        <v>5.6706699000000001E-5</v>
      </c>
      <c r="PR426" s="50">
        <v>3.6546864999999998E-4</v>
      </c>
      <c r="PS426" s="50">
        <v>7.0989349999999998E-3</v>
      </c>
      <c r="PT426" s="50">
        <v>2.1949664000000002E-3</v>
      </c>
      <c r="PU426" s="50">
        <v>1.3822882000000001E-6</v>
      </c>
      <c r="PV426" s="50">
        <v>8.0843783999999996E-5</v>
      </c>
      <c r="PW426" s="50">
        <v>1.0022179E-3</v>
      </c>
      <c r="PX426" s="50">
        <v>1.2238789E-2</v>
      </c>
      <c r="PY426" s="50">
        <v>8.0466321000000003E-5</v>
      </c>
      <c r="PZ426" s="50">
        <v>8.3607714000000005E-4</v>
      </c>
      <c r="QA426" s="50">
        <v>5.4398168999999998E-4</v>
      </c>
      <c r="QB426" s="50">
        <v>8.3522233999999999E-4</v>
      </c>
      <c r="QC426" s="50">
        <v>5.0426667999999997E-3</v>
      </c>
      <c r="QD426" s="50">
        <v>6.6499643000000001E-3</v>
      </c>
      <c r="QE426" s="50">
        <v>7.5802164999999996E-3</v>
      </c>
      <c r="QF426" s="50">
        <v>7.5323152999999998E-4</v>
      </c>
      <c r="QG426" s="50">
        <v>9.2981469999999997E-4</v>
      </c>
      <c r="QH426" s="50">
        <v>5.1999536000000004E-3</v>
      </c>
      <c r="QI426" s="50">
        <v>9.1040561000000006E-3</v>
      </c>
      <c r="QJ426" s="50">
        <v>4.5144549999999999E-2</v>
      </c>
      <c r="QK426" s="50">
        <v>5.8744365E-4</v>
      </c>
      <c r="QL426" s="50">
        <v>7.2530209000000001E-4</v>
      </c>
      <c r="QM426" s="50">
        <v>4.0553956999999996E-3</v>
      </c>
      <c r="QN426" s="50">
        <v>4.5778141E-3</v>
      </c>
      <c r="QO426" s="50">
        <v>7.9653646999999998E-3</v>
      </c>
      <c r="QP426" s="50">
        <v>4.9602808999999999E-4</v>
      </c>
      <c r="QQ426" s="50">
        <v>6.1204078999999999E-4</v>
      </c>
      <c r="QR426" s="50">
        <v>3.4243036999999999E-3</v>
      </c>
      <c r="QS426" s="50">
        <v>4.7134235999999998E-3</v>
      </c>
      <c r="QT426" s="50">
        <v>5.5914287999999999E-2</v>
      </c>
      <c r="QU426" s="50">
        <v>4.5057943999999997E-4</v>
      </c>
      <c r="QV426" s="50">
        <v>5.5629739000000004E-4</v>
      </c>
      <c r="QW426" s="50">
        <v>3.9150221000000002E-3</v>
      </c>
      <c r="QX426" s="50">
        <v>1.2331286E-3</v>
      </c>
      <c r="QY426" s="50">
        <v>5.9131226E-3</v>
      </c>
      <c r="QZ426" s="50">
        <v>4.9500038999999996E-4</v>
      </c>
      <c r="RA426" s="50">
        <v>1.5156594E-4</v>
      </c>
      <c r="RB426" s="50">
        <v>1.0143183E-3</v>
      </c>
      <c r="RC426" s="50">
        <v>5.3267069000000002E-4</v>
      </c>
      <c r="RD426" s="50">
        <v>6.7874229000000003E-3</v>
      </c>
      <c r="RE426" s="50">
        <v>3.6169763000000001E-3</v>
      </c>
      <c r="RF426" s="50">
        <v>0</v>
      </c>
      <c r="RG426" s="50">
        <v>4.5469781000000002E-4</v>
      </c>
      <c r="RH426" s="50">
        <v>0</v>
      </c>
      <c r="RI426" s="50">
        <v>0</v>
      </c>
      <c r="RJ426" s="50">
        <v>3.0429546999999999E-3</v>
      </c>
      <c r="RK426" s="50">
        <v>4.8628031999999998E-3</v>
      </c>
      <c r="RL426" s="50">
        <v>1.1030217000000001E-3</v>
      </c>
      <c r="RM426" s="50">
        <v>1.0285911999999999E-2</v>
      </c>
      <c r="RN426" s="50">
        <v>3.4143487E-2</v>
      </c>
      <c r="RO426" s="50">
        <v>6.5868634000000002E-3</v>
      </c>
      <c r="RP426" s="50">
        <v>2.2943866E-3</v>
      </c>
      <c r="RQ426" s="50">
        <v>2.2991359999999998E-3</v>
      </c>
      <c r="RR426" s="50">
        <v>4.3567689000000003E-3</v>
      </c>
      <c r="RS426" s="50">
        <v>3.4168107000000003E-2</v>
      </c>
      <c r="RT426" s="50">
        <v>0</v>
      </c>
      <c r="RU426" s="50">
        <v>2.9125308999999999E-3</v>
      </c>
      <c r="RV426" s="50">
        <v>0</v>
      </c>
      <c r="RW426" s="50">
        <v>1.6551350999999999E-2</v>
      </c>
      <c r="RX426" s="50">
        <v>0</v>
      </c>
      <c r="RY426" s="50">
        <v>7.7779703E-3</v>
      </c>
      <c r="RZ426" s="50">
        <v>0</v>
      </c>
      <c r="SA426" s="50">
        <v>2.7563089999999998E-2</v>
      </c>
      <c r="SB426" s="50">
        <v>0</v>
      </c>
      <c r="SC426" s="50">
        <v>1.9122467000000001E-2</v>
      </c>
      <c r="SD426" s="50">
        <v>7.0877449000000001E-4</v>
      </c>
      <c r="SE426" s="50">
        <v>2.2943866E-3</v>
      </c>
      <c r="SF426" s="50">
        <v>4.3567689000000003E-3</v>
      </c>
      <c r="SG426" s="50">
        <v>8.5558564000000001E-4</v>
      </c>
      <c r="SH426" s="50">
        <v>2.2991359999999998E-3</v>
      </c>
      <c r="SI426" s="50">
        <v>0</v>
      </c>
      <c r="SJ426" s="50">
        <v>5.4370708000000005E-4</v>
      </c>
      <c r="SK426" s="50">
        <v>4.1261852999999998E-3</v>
      </c>
      <c r="SL426" s="50">
        <v>3.5160243000000001E-3</v>
      </c>
      <c r="SM426" s="50">
        <v>2.6728192999999999E-4</v>
      </c>
      <c r="SN426" s="50">
        <v>3.7517797E-4</v>
      </c>
      <c r="SO426" s="50">
        <v>3.9841481999999999E-3</v>
      </c>
      <c r="SP426" s="50">
        <v>4.9713543000000004E-3</v>
      </c>
      <c r="SQ426" s="50">
        <v>1.5370529000000001E-2</v>
      </c>
      <c r="SR426" s="50">
        <v>2.6783147999999998E-4</v>
      </c>
      <c r="SS426" s="50">
        <v>3.7595004000000001E-4</v>
      </c>
      <c r="ST426" s="50">
        <v>4.0164424000000004E-3</v>
      </c>
      <c r="SU426" s="50">
        <v>1.6249564E-3</v>
      </c>
      <c r="SV426" s="50">
        <v>8.0982779000000008E-3</v>
      </c>
      <c r="SW426" s="50">
        <v>2.5087959E-4</v>
      </c>
      <c r="SX426" s="50">
        <v>3.5215635999999998E-4</v>
      </c>
      <c r="SY426" s="50">
        <v>3.7561440999999999E-3</v>
      </c>
      <c r="SZ426" s="50">
        <v>3.1404922E-3</v>
      </c>
      <c r="TA426" s="50">
        <v>2.7585265000000001E-2</v>
      </c>
      <c r="TB426" s="50">
        <v>3.6746389000000002E-4</v>
      </c>
      <c r="TC426" s="50">
        <v>5.1580259000000002E-4</v>
      </c>
      <c r="TD426" s="50">
        <v>6.0598748000000001E-3</v>
      </c>
      <c r="TE426" s="50">
        <v>4.1096574000000002E-3</v>
      </c>
      <c r="TF426" s="50">
        <v>1.8481516E-2</v>
      </c>
      <c r="TG426" s="50">
        <v>2.7607062000000002E-4</v>
      </c>
      <c r="TH426" s="50">
        <v>3.8751652E-4</v>
      </c>
      <c r="TI426" s="50">
        <v>4.1455012000000003E-3</v>
      </c>
      <c r="TJ426" s="50">
        <v>2.5533101000000001E-5</v>
      </c>
      <c r="TK426" s="50">
        <v>4.0727691000000003E-2</v>
      </c>
      <c r="TL426" s="50">
        <v>4.759416E-4</v>
      </c>
      <c r="TM426" s="50">
        <v>5.4669790000000005E-4</v>
      </c>
      <c r="TN426" s="50">
        <v>8.2194125999999999E-3</v>
      </c>
      <c r="TO426" s="50">
        <v>2.5533101000000001E-5</v>
      </c>
      <c r="TP426" s="50">
        <v>7.7067977999999999E-3</v>
      </c>
      <c r="TQ426" s="50">
        <v>4.759416E-4</v>
      </c>
      <c r="TR426" s="50">
        <v>5.4669790000000005E-4</v>
      </c>
      <c r="TS426" s="50">
        <v>8.2194125999999999E-3</v>
      </c>
      <c r="TT426" s="50">
        <v>2.5533101000000001E-5</v>
      </c>
      <c r="TU426" s="50">
        <v>4.7869662E-2</v>
      </c>
      <c r="TV426" s="50">
        <v>4.759416E-4</v>
      </c>
      <c r="TW426" s="50">
        <v>5.4669790000000005E-4</v>
      </c>
      <c r="TX426" s="50">
        <v>8.2194125999999999E-3</v>
      </c>
      <c r="TY426" s="50">
        <v>4.8027445999999999E-5</v>
      </c>
      <c r="TZ426" s="50">
        <v>6.6112897E-4</v>
      </c>
      <c r="UA426" s="50">
        <v>6.8133098000000005E-4</v>
      </c>
      <c r="UB426" s="50">
        <v>8.4039027E-4</v>
      </c>
      <c r="UC426" s="50">
        <v>4.7035189000000002E-3</v>
      </c>
      <c r="UD426" s="50">
        <v>1.1713251E-4</v>
      </c>
      <c r="UE426" s="50">
        <v>8.2759176999999998E-4</v>
      </c>
      <c r="UF426" s="50">
        <v>1.1941231999999999E-3</v>
      </c>
      <c r="UG426" s="50">
        <v>1.4748406E-3</v>
      </c>
      <c r="UH426" s="50">
        <v>4.4262485000000004E-3</v>
      </c>
      <c r="UI426" s="50">
        <v>0</v>
      </c>
      <c r="UJ426" s="50">
        <v>2.8832878999999999E-2</v>
      </c>
      <c r="UK426" s="50">
        <v>1.5511582E-4</v>
      </c>
      <c r="UL426" s="50">
        <v>9.1254246000000002E-4</v>
      </c>
      <c r="UM426" s="50">
        <v>2.2039256E-2</v>
      </c>
      <c r="UN426" s="50">
        <v>7.8304439000000003E-2</v>
      </c>
      <c r="UO426" s="50">
        <v>1.4200666000000001E-2</v>
      </c>
      <c r="UP426" s="50">
        <v>2.0769929E-3</v>
      </c>
      <c r="UQ426" s="50">
        <v>1.2464288E-2</v>
      </c>
      <c r="UR426" s="50">
        <v>5.5634274000000003E-3</v>
      </c>
      <c r="US426" s="50">
        <v>6.4857452000000003E-3</v>
      </c>
      <c r="UT426" s="50">
        <v>3.0161620999999998E-3</v>
      </c>
      <c r="UU426" s="50">
        <v>4.0574938E-3</v>
      </c>
      <c r="UV426" s="50">
        <v>1.1272716E-3</v>
      </c>
      <c r="UW426" s="50">
        <v>4.0574938E-3</v>
      </c>
      <c r="UX426" s="50">
        <v>4.0574938E-3</v>
      </c>
      <c r="UY426" s="50">
        <v>7.5439920000000002E-3</v>
      </c>
      <c r="UZ426" s="50">
        <v>1.4071582E-3</v>
      </c>
      <c r="VA426" s="50">
        <v>8.6220649999999999E-3</v>
      </c>
      <c r="VB426" s="50">
        <v>3.7713385000000001E-3</v>
      </c>
      <c r="VC426" s="50">
        <v>6.4857452000000003E-3</v>
      </c>
      <c r="VD426" s="50">
        <v>6.4857452000000003E-3</v>
      </c>
      <c r="VE426" s="50">
        <v>2.0184932999999999E-2</v>
      </c>
      <c r="VF426" s="50">
        <v>6.6530000999999997E-3</v>
      </c>
      <c r="VG426" s="50">
        <v>1.4278954999999999E-2</v>
      </c>
      <c r="VH426" s="50">
        <v>4.930988E-2</v>
      </c>
      <c r="VI426" s="50">
        <v>7.4496652999999999E-3</v>
      </c>
      <c r="VJ426" s="50">
        <v>5.1607376000000003E-2</v>
      </c>
      <c r="VK426" s="50">
        <v>1.3683541E-2</v>
      </c>
      <c r="VL426" s="50">
        <v>0.13795113000000001</v>
      </c>
      <c r="VM426" s="50">
        <v>3.3535382000000002E-2</v>
      </c>
      <c r="VN426" s="50">
        <v>0.13054658999999999</v>
      </c>
      <c r="VO426" s="50">
        <v>3.1632339000000002E-2</v>
      </c>
      <c r="VP426" s="50">
        <v>3.2777829000000001E-2</v>
      </c>
      <c r="VQ426" s="50">
        <v>0</v>
      </c>
      <c r="VR426" s="50">
        <v>6.7070764000000003E-3</v>
      </c>
      <c r="VS426" s="50">
        <v>2.4250550000000002E-3</v>
      </c>
      <c r="VT426" s="50">
        <v>3.1297915000000003E-2</v>
      </c>
      <c r="VU426" s="50">
        <v>0</v>
      </c>
      <c r="VV426" s="50">
        <v>6.3265485000000002E-3</v>
      </c>
      <c r="VW426" s="50">
        <v>2.4250550000000002E-3</v>
      </c>
      <c r="VX426" s="50">
        <v>7.4496652999999999E-3</v>
      </c>
      <c r="VY426" s="50">
        <v>5.1607376000000003E-2</v>
      </c>
      <c r="VZ426" s="50">
        <v>1.3869325E-2</v>
      </c>
      <c r="WA426" s="50">
        <v>3.2777829000000001E-2</v>
      </c>
      <c r="WB426" s="50">
        <v>0</v>
      </c>
      <c r="WC426" s="50">
        <v>6.7070764000000003E-3</v>
      </c>
      <c r="WD426" s="50">
        <v>1.6229092000000001E-2</v>
      </c>
      <c r="WE426" s="50">
        <v>3.1297915000000003E-2</v>
      </c>
      <c r="WF426" s="50">
        <v>0</v>
      </c>
      <c r="WG426" s="50">
        <v>6.3265485000000002E-3</v>
      </c>
      <c r="WH426" s="50">
        <v>1.6229092000000001E-2</v>
      </c>
      <c r="WI426" s="50">
        <v>3.2777829000000001E-2</v>
      </c>
      <c r="WJ426" s="50">
        <v>0</v>
      </c>
      <c r="WK426" s="50">
        <v>3.1297915000000003E-2</v>
      </c>
      <c r="WL426" s="50">
        <v>0</v>
      </c>
      <c r="WM426" s="50">
        <v>0.12365472</v>
      </c>
      <c r="WN426" s="50">
        <v>2.3857198999999999E-2</v>
      </c>
      <c r="WO426" s="50">
        <v>1.8761137E-4</v>
      </c>
      <c r="WP426" s="50">
        <v>3.7522256999999999E-3</v>
      </c>
      <c r="WQ426" s="50">
        <v>0</v>
      </c>
      <c r="WR426" s="50">
        <v>1.6954118000000001E-4</v>
      </c>
      <c r="WS426" s="50">
        <v>1.3165301E-3</v>
      </c>
      <c r="WT426" s="50">
        <v>1.6682626000000001E-4</v>
      </c>
      <c r="WU426" s="50">
        <v>8.2103156999999995E-4</v>
      </c>
      <c r="WV426" s="50">
        <v>5.9738355E-3</v>
      </c>
      <c r="WW426" s="50">
        <v>9.1787325000000003E-2</v>
      </c>
      <c r="WX426" s="50">
        <v>1.8384056999999999E-2</v>
      </c>
      <c r="WY426" s="50">
        <v>4.4639457999999998E-3</v>
      </c>
      <c r="WZ426" s="50">
        <v>6.5549244999999999E-3</v>
      </c>
      <c r="XA426" s="50">
        <v>8.4375021000000002E-4</v>
      </c>
      <c r="XB426" s="50">
        <v>3.7043372999999999E-4</v>
      </c>
      <c r="XC426" s="50">
        <v>1.3482572E-2</v>
      </c>
      <c r="XD426" s="50">
        <v>1.1547612999999999E-3</v>
      </c>
      <c r="XE426" s="50">
        <v>1.3630813E-3</v>
      </c>
      <c r="XF426" s="50">
        <v>2.0706413E-2</v>
      </c>
      <c r="XG426" s="50">
        <v>4.9389778999999997E-3</v>
      </c>
      <c r="XH426" s="50">
        <v>8.8574159000000003E-4</v>
      </c>
      <c r="XI426" s="50">
        <v>2.0953724000000001E-6</v>
      </c>
      <c r="XJ426" s="50">
        <v>1.2246111E-4</v>
      </c>
      <c r="XK426" s="50">
        <v>1.0022179E-3</v>
      </c>
      <c r="XL426" s="50">
        <v>4.5609878000000001E-3</v>
      </c>
      <c r="XM426" s="50">
        <v>8.1795670999999998E-4</v>
      </c>
      <c r="XN426" s="50">
        <v>3.8089944000000001E-7</v>
      </c>
      <c r="XO426" s="50">
        <v>6.7090637999999995E-5</v>
      </c>
      <c r="XP426" s="50">
        <v>5.6943741999999995E-4</v>
      </c>
      <c r="XQ426" s="50">
        <v>1.4502247E-3</v>
      </c>
      <c r="XR426" s="50">
        <v>1.4314334E-2</v>
      </c>
      <c r="XS426" s="50">
        <v>1.4623766E-3</v>
      </c>
      <c r="XT426" s="50">
        <v>2.7953857999999999E-3</v>
      </c>
      <c r="XU426" s="50">
        <v>5.1313907999999998E-3</v>
      </c>
      <c r="XV426" s="50">
        <v>5.6921496999999999E-4</v>
      </c>
      <c r="XW426" s="50">
        <v>2.7582980999999999E-2</v>
      </c>
      <c r="XX426" s="50">
        <v>8.8824005000000001E-3</v>
      </c>
      <c r="XY426" s="50">
        <v>3.8093329999999998E-3</v>
      </c>
      <c r="XZ426" s="50">
        <v>2.7582980999999999E-2</v>
      </c>
      <c r="YA426" s="50">
        <v>8.8824005000000001E-3</v>
      </c>
      <c r="YB426" s="50">
        <v>3.2954375E-4</v>
      </c>
      <c r="YC426" s="50">
        <v>2.2053915999999999E-3</v>
      </c>
      <c r="YD426" s="50">
        <v>2.7582980999999999E-2</v>
      </c>
      <c r="YE426" s="50">
        <v>1.7820285999999999E-3</v>
      </c>
      <c r="YF426" s="50">
        <v>1.0515108E-2</v>
      </c>
      <c r="YG426" s="50">
        <v>6.1042476000000003E-4</v>
      </c>
      <c r="YH426" s="50">
        <v>3.0521237999999999E-5</v>
      </c>
      <c r="YI426" s="50">
        <v>0.12422924</v>
      </c>
      <c r="YJ426" s="50">
        <v>0.85419374999999997</v>
      </c>
      <c r="YK426" s="50">
        <v>5.5255729999999998E-3</v>
      </c>
      <c r="YL426" s="50">
        <v>3.2460265000000001E-4</v>
      </c>
      <c r="YM426" s="50">
        <v>1.6230132E-5</v>
      </c>
      <c r="YN426" s="50">
        <v>2.3645828000000001E-2</v>
      </c>
      <c r="YO426" s="50">
        <v>0.15477003</v>
      </c>
      <c r="YP426" s="50">
        <v>1.6899935E-3</v>
      </c>
      <c r="YQ426" s="50">
        <v>9.8107098999999999E-5</v>
      </c>
      <c r="YR426" s="50">
        <v>4.9053549999999999E-6</v>
      </c>
      <c r="YS426" s="50">
        <v>1.9966900999999999E-2</v>
      </c>
      <c r="YT426" s="50">
        <v>0.13728983</v>
      </c>
      <c r="YU426" s="50">
        <v>1.6899935E-3</v>
      </c>
      <c r="YV426" s="50">
        <v>9.6229559000000006E-5</v>
      </c>
      <c r="YW426" s="50">
        <v>4.8114779000000003E-6</v>
      </c>
      <c r="YX426" s="50">
        <v>5.1005913999999999E-2</v>
      </c>
      <c r="YY426" s="50">
        <v>0.35071324999999998</v>
      </c>
      <c r="YZ426" s="50">
        <v>1.6899935E-3</v>
      </c>
      <c r="ZA426" s="50">
        <v>3.0872997000000002E-4</v>
      </c>
      <c r="ZB426" s="50">
        <v>1.5436498000000002E-5</v>
      </c>
      <c r="ZC426" s="50">
        <v>1.5898062000000001E-2</v>
      </c>
      <c r="ZD426" s="50">
        <v>0.1093131</v>
      </c>
      <c r="ZE426" s="50">
        <v>1.6899935E-3</v>
      </c>
      <c r="ZF426" s="50">
        <v>1.9996983999999999E-4</v>
      </c>
      <c r="ZG426" s="50">
        <v>9.9982399999999997E-6</v>
      </c>
      <c r="ZH426" s="50">
        <v>3.3037786E-2</v>
      </c>
      <c r="ZI426" s="50">
        <v>0.22717192999999999</v>
      </c>
      <c r="ZJ426" s="50">
        <v>1.4288243000000001E-2</v>
      </c>
      <c r="ZK426" s="50">
        <v>4.1283518E-4</v>
      </c>
      <c r="ZL426" s="50">
        <v>2.0641759000000001E-5</v>
      </c>
      <c r="ZM426" s="50">
        <v>3.2052280000000002E-2</v>
      </c>
      <c r="ZN426" s="50">
        <v>0.19470939000000001</v>
      </c>
      <c r="ZO426" s="50">
        <v>1.4288243000000001E-2</v>
      </c>
      <c r="ZP426" s="50">
        <v>5.8876637000000005E-4</v>
      </c>
      <c r="ZQ426" s="50">
        <v>2.9438319000000001E-5</v>
      </c>
      <c r="ZR426" s="50">
        <v>2.9141189000000001E-2</v>
      </c>
      <c r="ZS426" s="50">
        <v>0.17702665000000001</v>
      </c>
      <c r="ZT426" s="50">
        <v>1.4288243000000001E-2</v>
      </c>
      <c r="ZU426" s="50">
        <v>3.7534002999999998E-4</v>
      </c>
      <c r="ZV426" s="50">
        <v>1.8767002000000001E-5</v>
      </c>
      <c r="ZW426" s="50">
        <v>4.5711818000000001E-2</v>
      </c>
      <c r="ZX426" s="50">
        <v>0.27768732000000002</v>
      </c>
      <c r="ZY426" s="50">
        <v>4.1184598000000001</v>
      </c>
      <c r="ZZ426" s="50">
        <v>0.20592299</v>
      </c>
      <c r="AAA426" s="50">
        <v>146.39466999999999</v>
      </c>
      <c r="AAB426" s="50">
        <v>756.12660000000005</v>
      </c>
      <c r="AAC426" s="50">
        <v>4.7941732000000004</v>
      </c>
      <c r="AAD426" s="50">
        <v>0.23970865999999999</v>
      </c>
      <c r="AAE426" s="50">
        <v>210.15449000000001</v>
      </c>
      <c r="AAF426" s="50">
        <v>1109.7342000000001</v>
      </c>
      <c r="AAG426" s="50">
        <v>4.1184598000000001</v>
      </c>
      <c r="AAH426" s="50">
        <v>0.20592299</v>
      </c>
      <c r="AAI426" s="50">
        <v>115.20701</v>
      </c>
      <c r="AAJ426" s="50">
        <v>590.89760000000001</v>
      </c>
      <c r="AAK426" s="50">
        <v>0.86749598000000006</v>
      </c>
      <c r="AAL426" s="50">
        <v>0.12710626</v>
      </c>
      <c r="AAM426" s="50">
        <v>4.0922383E-5</v>
      </c>
      <c r="AAN426" s="50">
        <v>8.1844766E-4</v>
      </c>
      <c r="AAO426" s="50">
        <v>1.3670007E-2</v>
      </c>
      <c r="AAP426" s="50">
        <v>1.1724834</v>
      </c>
      <c r="AAQ426" s="50">
        <v>0.19301273999999999</v>
      </c>
      <c r="AAR426" s="50">
        <v>1.2429402E-4</v>
      </c>
      <c r="AAS426" s="50">
        <v>2.4858785000000001E-3</v>
      </c>
      <c r="AAT426" s="50">
        <v>8.6040087000000001E-2</v>
      </c>
      <c r="AAU426" s="50">
        <v>6.9828492999999998E-3</v>
      </c>
      <c r="AAV426" s="50">
        <v>3.8422932999999999E-2</v>
      </c>
      <c r="AAW426" s="50">
        <v>1.5518199999999999E-2</v>
      </c>
      <c r="AAX426" s="50">
        <v>1.4541464</v>
      </c>
      <c r="AAY426" s="50">
        <v>0.98957905000000002</v>
      </c>
      <c r="AAZ426" s="50">
        <v>1.0091315999999999</v>
      </c>
      <c r="ABA426" s="50">
        <v>0.33808147999999999</v>
      </c>
      <c r="ABB426" s="50">
        <v>0.22107429000000001</v>
      </c>
      <c r="ABC426" s="50">
        <v>0.24148338999999999</v>
      </c>
      <c r="ABD426" s="50">
        <v>0.26210968000000001</v>
      </c>
      <c r="ABE426" s="50">
        <v>0.12722532</v>
      </c>
      <c r="ABF426" s="50">
        <v>0.40351019999999999</v>
      </c>
      <c r="ABG426" s="50">
        <v>0.15904973</v>
      </c>
      <c r="ABH426" s="50">
        <v>0.18428226</v>
      </c>
      <c r="ABI426" s="50">
        <v>7.3384143000000002E-3</v>
      </c>
      <c r="ABJ426" s="50">
        <v>2.1113181000000002E-2</v>
      </c>
      <c r="ABK426" s="50">
        <v>5.9616746999999998E-2</v>
      </c>
      <c r="ABL426" s="50">
        <v>1.7075551000000001E-2</v>
      </c>
      <c r="ABM426" s="50">
        <v>6.5549608999999995E-2</v>
      </c>
      <c r="ABN426" s="50">
        <v>7.6412516000000002E-3</v>
      </c>
      <c r="ABO426" s="50">
        <v>1.1088636000000001E-2</v>
      </c>
      <c r="ABP426" s="50">
        <v>1.1951388E-2</v>
      </c>
      <c r="ABQ426" s="50">
        <v>1.6706433999999999E-2</v>
      </c>
      <c r="ABR426" s="50">
        <v>1.9294690999999999E-2</v>
      </c>
      <c r="ABS426" s="50">
        <v>710.42899</v>
      </c>
      <c r="ABT426" s="50">
        <v>4.9680641999999997E-2</v>
      </c>
      <c r="ABU426" s="50">
        <v>4.9705262E-2</v>
      </c>
      <c r="ABV426" s="50">
        <v>7.5391390000000003E-3</v>
      </c>
      <c r="ABW426" s="50">
        <v>2.1211575E-2</v>
      </c>
      <c r="ABX426" s="50">
        <v>1.2137149999999999E-2</v>
      </c>
      <c r="ABY426" s="50">
        <v>3.4506231999999998E-2</v>
      </c>
      <c r="ABZ426" s="50">
        <v>2.3931555E-2</v>
      </c>
      <c r="ACA426" s="50">
        <v>1.0514651999999999E-2</v>
      </c>
      <c r="ACB426" s="50">
        <v>9.4939984999999998E-3</v>
      </c>
      <c r="ACC426" s="50">
        <v>1.2268818000000001E-2</v>
      </c>
      <c r="ACD426" s="50">
        <v>2.5002106999999999E-2</v>
      </c>
      <c r="ACE426" s="50">
        <v>1.4082414E-2</v>
      </c>
      <c r="ACF426" s="50">
        <v>3.7668897999999999E-2</v>
      </c>
      <c r="ACG426" s="50">
        <v>2.7400262000000002E-2</v>
      </c>
      <c r="ACH426" s="50">
        <v>4.9995275999999998E-2</v>
      </c>
      <c r="ACI426" s="50">
        <v>1.6974382999999999E-2</v>
      </c>
      <c r="ACJ426" s="50">
        <v>5.7137247000000002E-2</v>
      </c>
      <c r="ACK426" s="50">
        <v>6.9343966E-3</v>
      </c>
      <c r="ACL426" s="50">
        <v>8.0399366000000003E-3</v>
      </c>
      <c r="ACM426" s="50">
        <v>5.1939793999999997E-2</v>
      </c>
      <c r="ACN426" s="50">
        <v>0.11260981</v>
      </c>
      <c r="ACO426" s="50">
        <v>7.9743742000000006E-2</v>
      </c>
      <c r="ACP426" s="50">
        <v>1.8985327E-2</v>
      </c>
      <c r="ACQ426" s="50">
        <v>2.5402047000000001E-2</v>
      </c>
      <c r="ACR426" s="50">
        <v>9.6912513000000006E-2</v>
      </c>
      <c r="ACS426" s="50">
        <v>0.2442271</v>
      </c>
      <c r="ACT426" s="50">
        <v>0.23491951</v>
      </c>
      <c r="ACU426" s="50">
        <v>0.11483633</v>
      </c>
      <c r="ACV426" s="50">
        <v>0.11297588</v>
      </c>
      <c r="ACW426" s="50">
        <v>0.12864036000000001</v>
      </c>
      <c r="ACX426" s="50">
        <v>0.12677991999999999</v>
      </c>
      <c r="ACY426" s="50">
        <v>1324.9226000000001</v>
      </c>
      <c r="ACZ426" s="50">
        <v>0.15145296</v>
      </c>
      <c r="ADA426" s="50">
        <v>906.84565999999995</v>
      </c>
      <c r="ADB426" s="50">
        <v>8.4477647000000006E-3</v>
      </c>
      <c r="ADC426" s="50">
        <v>0.122034</v>
      </c>
      <c r="ADD426" s="50">
        <v>3.7077261E-2</v>
      </c>
      <c r="ADE426" s="50">
        <v>6.9514937999999998E-3</v>
      </c>
      <c r="ADF426" s="50">
        <v>6.0158535000000004E-3</v>
      </c>
      <c r="ADG426" s="50">
        <v>2.5153712000000002E-2</v>
      </c>
      <c r="ADH426" s="50">
        <v>3.7034597000000002E-2</v>
      </c>
      <c r="ADI426" s="50">
        <v>4.0274715000000003E-2</v>
      </c>
      <c r="ADJ426" s="50">
        <v>2.9694554000000001E-2</v>
      </c>
      <c r="ADK426" s="50">
        <v>3.1570401999999997E-2</v>
      </c>
    </row>
  </sheetData>
  <customSheetViews>
    <customSheetView guid="{4C70E6EF-BD38-42BB-9511-CEEA2447CA94}">
      <pane xSplit="1" ySplit="2" topLeftCell="OP381" activePane="bottomRight" state="frozen"/>
      <selection pane="bottomRight" activeCell="OU34" sqref="OU34:ADK426"/>
      <pageMargins left="0.7" right="0.7" top="0.78740157499999996" bottom="0.78740157499999996" header="0.3" footer="0.3"/>
    </customSheetView>
    <customSheetView guid="{B213B6F3-554C-46D8-8DE3-EE7EFD7CE547}">
      <pane xSplit="1" ySplit="2" topLeftCell="B3" activePane="bottomRight" state="frozen"/>
      <selection pane="bottomRight" activeCell="B9" sqref="B9"/>
      <pageMargins left="0.7" right="0.7" top="0.78740157499999996" bottom="0.78740157499999996" header="0.3" footer="0.3"/>
    </customSheetView>
    <customSheetView guid="{0117D4CC-FE9C-407F-8663-6DBCCF19193B}">
      <pane xSplit="1" ySplit="2" topLeftCell="F33" activePane="bottomRight" state="frozen"/>
      <selection pane="bottomRight" activeCell="ADR93" sqref="ADR93"/>
      <pageMargins left="0.7" right="0.7" top="0.78740157499999996" bottom="0.78740157499999996" header="0.3" footer="0.3"/>
    </customSheetView>
  </customSheetViews>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7">
    <tabColor rgb="FF92D050"/>
  </sheetPr>
  <dimension ref="A1:ADK433"/>
  <sheetViews>
    <sheetView zoomScaleNormal="100" workbookViewId="0">
      <pane xSplit="1" ySplit="2" topLeftCell="B3" activePane="bottomRight" state="frozen"/>
      <selection pane="topRight" activeCell="B1" sqref="B1"/>
      <selection pane="bottomLeft" activeCell="A3" sqref="A3"/>
      <selection pane="bottomRight"/>
    </sheetView>
  </sheetViews>
  <sheetFormatPr baseColWidth="10" defaultRowHeight="12.75" outlineLevelRow="1" outlineLevelCol="1"/>
  <cols>
    <col min="1" max="1" width="11.42578125" style="5"/>
    <col min="3" max="407" width="11.42578125" outlineLevel="1"/>
    <col min="412" max="791" width="11.42578125" outlineLevel="1"/>
  </cols>
  <sheetData>
    <row r="1" spans="1:411" ht="15">
      <c r="A1" s="55" t="s">
        <v>543</v>
      </c>
      <c r="B1" s="45" t="s">
        <v>402</v>
      </c>
      <c r="OU1" s="45" t="s">
        <v>402</v>
      </c>
    </row>
    <row r="2" spans="1:411" ht="15">
      <c r="B2" s="45" t="s">
        <v>2309</v>
      </c>
      <c r="OU2" s="45" t="s">
        <v>2310</v>
      </c>
    </row>
    <row r="4" spans="1:411" outlineLevel="1"/>
    <row r="5" spans="1:411" outlineLevel="1"/>
    <row r="6" spans="1:411" outlineLevel="1"/>
    <row r="7" spans="1:411" outlineLevel="1"/>
    <row r="8" spans="1:411" outlineLevel="1">
      <c r="B8" s="150"/>
    </row>
    <row r="9" spans="1:411" outlineLevel="1">
      <c r="B9" t="s">
        <v>403</v>
      </c>
      <c r="C9" t="s">
        <v>2491</v>
      </c>
    </row>
    <row r="10" spans="1:411" outlineLevel="1">
      <c r="B10" t="s">
        <v>405</v>
      </c>
      <c r="C10" t="s">
        <v>2492</v>
      </c>
    </row>
    <row r="11" spans="1:411" outlineLevel="1">
      <c r="B11" t="s">
        <v>407</v>
      </c>
      <c r="C11" t="s">
        <v>1309</v>
      </c>
    </row>
    <row r="12" spans="1:411" outlineLevel="1">
      <c r="B12" t="s">
        <v>408</v>
      </c>
      <c r="C12" t="s">
        <v>1310</v>
      </c>
    </row>
    <row r="13" spans="1:411" outlineLevel="1">
      <c r="B13" t="s">
        <v>409</v>
      </c>
      <c r="C13" t="s">
        <v>1311</v>
      </c>
    </row>
    <row r="14" spans="1:411" outlineLevel="1">
      <c r="B14" t="s">
        <v>410</v>
      </c>
      <c r="C14" t="s">
        <v>1312</v>
      </c>
    </row>
    <row r="15" spans="1:411" outlineLevel="1">
      <c r="B15" t="s">
        <v>411</v>
      </c>
      <c r="C15" t="s">
        <v>2258</v>
      </c>
    </row>
    <row r="16" spans="1:411" outlineLevel="1">
      <c r="B16" t="s">
        <v>412</v>
      </c>
      <c r="C16" t="s">
        <v>2259</v>
      </c>
    </row>
    <row r="17" spans="2:3" outlineLevel="1">
      <c r="B17" t="s">
        <v>413</v>
      </c>
      <c r="C17" t="s">
        <v>2260</v>
      </c>
    </row>
    <row r="18" spans="2:3" outlineLevel="1">
      <c r="B18" t="s">
        <v>414</v>
      </c>
      <c r="C18" t="s">
        <v>2261</v>
      </c>
    </row>
    <row r="19" spans="2:3" outlineLevel="1">
      <c r="B19" t="s">
        <v>415</v>
      </c>
      <c r="C19" t="s">
        <v>2262</v>
      </c>
    </row>
    <row r="20" spans="2:3" outlineLevel="1">
      <c r="B20" t="s">
        <v>416</v>
      </c>
      <c r="C20" t="s">
        <v>2263</v>
      </c>
    </row>
    <row r="21" spans="2:3" outlineLevel="1">
      <c r="B21" t="s">
        <v>417</v>
      </c>
      <c r="C21" t="s">
        <v>2264</v>
      </c>
    </row>
    <row r="22" spans="2:3" outlineLevel="1">
      <c r="B22" t="s">
        <v>418</v>
      </c>
      <c r="C22" t="s">
        <v>2265</v>
      </c>
    </row>
    <row r="23" spans="2:3" outlineLevel="1">
      <c r="B23" t="s">
        <v>419</v>
      </c>
      <c r="C23" t="s">
        <v>2266</v>
      </c>
    </row>
    <row r="24" spans="2:3" outlineLevel="1">
      <c r="B24" t="s">
        <v>420</v>
      </c>
      <c r="C24" t="s">
        <v>2267</v>
      </c>
    </row>
    <row r="25" spans="2:3" outlineLevel="1">
      <c r="B25" t="s">
        <v>421</v>
      </c>
      <c r="C25" t="s">
        <v>2268</v>
      </c>
    </row>
    <row r="26" spans="2:3" outlineLevel="1">
      <c r="B26" t="s">
        <v>422</v>
      </c>
      <c r="C26" t="s">
        <v>2269</v>
      </c>
    </row>
    <row r="27" spans="2:3" outlineLevel="1">
      <c r="B27" t="s">
        <v>423</v>
      </c>
      <c r="C27" t="s">
        <v>2270</v>
      </c>
    </row>
    <row r="28" spans="2:3" outlineLevel="1">
      <c r="B28" t="s">
        <v>424</v>
      </c>
      <c r="C28" t="s">
        <v>2271</v>
      </c>
    </row>
    <row r="29" spans="2:3" outlineLevel="1">
      <c r="B29" t="s">
        <v>425</v>
      </c>
      <c r="C29" t="s">
        <v>2272</v>
      </c>
    </row>
    <row r="30" spans="2:3" outlineLevel="1">
      <c r="B30" t="s">
        <v>426</v>
      </c>
      <c r="C30" t="s">
        <v>2273</v>
      </c>
    </row>
    <row r="31" spans="2:3" outlineLevel="1">
      <c r="B31" t="s">
        <v>427</v>
      </c>
      <c r="C31" t="s">
        <v>1313</v>
      </c>
    </row>
    <row r="32" spans="2:3" outlineLevel="1">
      <c r="B32" t="s">
        <v>428</v>
      </c>
      <c r="C32" t="s">
        <v>1314</v>
      </c>
    </row>
    <row r="33" spans="2:412" outlineLevel="1">
      <c r="B33" t="s">
        <v>429</v>
      </c>
      <c r="C33" t="s">
        <v>1315</v>
      </c>
      <c r="OU33" s="150"/>
    </row>
    <row r="34" spans="2:412" outlineLevel="1">
      <c r="B34" t="s">
        <v>430</v>
      </c>
      <c r="C34" t="s">
        <v>1316</v>
      </c>
      <c r="OU34" t="s">
        <v>403</v>
      </c>
      <c r="OV34" t="s">
        <v>2491</v>
      </c>
    </row>
    <row r="35" spans="2:412" outlineLevel="1">
      <c r="B35" t="s">
        <v>431</v>
      </c>
      <c r="C35" t="s">
        <v>1317</v>
      </c>
      <c r="OU35" t="s">
        <v>405</v>
      </c>
      <c r="OV35" t="s">
        <v>2492</v>
      </c>
    </row>
    <row r="36" spans="2:412" outlineLevel="1">
      <c r="B36" t="s">
        <v>432</v>
      </c>
      <c r="C36" t="s">
        <v>1318</v>
      </c>
      <c r="OU36" t="s">
        <v>407</v>
      </c>
      <c r="OV36" t="s">
        <v>2331</v>
      </c>
    </row>
    <row r="37" spans="2:412" outlineLevel="1">
      <c r="B37" t="s">
        <v>433</v>
      </c>
      <c r="C37" t="s">
        <v>1319</v>
      </c>
      <c r="OU37" t="s">
        <v>408</v>
      </c>
      <c r="OV37" t="s">
        <v>2329</v>
      </c>
    </row>
    <row r="38" spans="2:412" outlineLevel="1">
      <c r="B38" t="s">
        <v>434</v>
      </c>
      <c r="C38" t="s">
        <v>1320</v>
      </c>
      <c r="OU38" t="s">
        <v>409</v>
      </c>
      <c r="OV38" t="s">
        <v>2330</v>
      </c>
    </row>
    <row r="39" spans="2:412" outlineLevel="1">
      <c r="B39" t="s">
        <v>435</v>
      </c>
      <c r="C39" t="s">
        <v>1321</v>
      </c>
      <c r="OU39" t="s">
        <v>410</v>
      </c>
      <c r="OV39" t="s">
        <v>2332</v>
      </c>
    </row>
    <row r="40" spans="2:412" outlineLevel="1">
      <c r="B40" t="s">
        <v>436</v>
      </c>
      <c r="C40" t="s">
        <v>1322</v>
      </c>
      <c r="OU40" t="s">
        <v>411</v>
      </c>
      <c r="OV40" t="s">
        <v>2356</v>
      </c>
    </row>
    <row r="41" spans="2:412" outlineLevel="1">
      <c r="B41" t="s">
        <v>437</v>
      </c>
      <c r="C41" t="s">
        <v>1323</v>
      </c>
      <c r="OU41" t="s">
        <v>412</v>
      </c>
      <c r="OV41" t="s">
        <v>2326</v>
      </c>
    </row>
    <row r="42" spans="2:412" outlineLevel="1">
      <c r="B42" t="s">
        <v>438</v>
      </c>
      <c r="C42" t="s">
        <v>1324</v>
      </c>
      <c r="OU42" t="s">
        <v>413</v>
      </c>
      <c r="OV42" t="s">
        <v>2327</v>
      </c>
    </row>
    <row r="43" spans="2:412" outlineLevel="1">
      <c r="B43" t="s">
        <v>439</v>
      </c>
      <c r="C43" t="s">
        <v>1325</v>
      </c>
      <c r="OU43" t="s">
        <v>414</v>
      </c>
      <c r="OV43" t="s">
        <v>2333</v>
      </c>
    </row>
    <row r="44" spans="2:412" outlineLevel="1">
      <c r="B44" t="s">
        <v>440</v>
      </c>
      <c r="C44" t="s">
        <v>1326</v>
      </c>
      <c r="OU44" t="s">
        <v>415</v>
      </c>
      <c r="OV44" t="s">
        <v>2324</v>
      </c>
    </row>
    <row r="45" spans="2:412" outlineLevel="1">
      <c r="B45" t="s">
        <v>441</v>
      </c>
      <c r="C45" t="s">
        <v>1327</v>
      </c>
      <c r="OU45" t="s">
        <v>416</v>
      </c>
      <c r="OV45" t="s">
        <v>2334</v>
      </c>
    </row>
    <row r="46" spans="2:412" outlineLevel="1">
      <c r="B46" t="s">
        <v>442</v>
      </c>
      <c r="C46" t="s">
        <v>1328</v>
      </c>
      <c r="OU46" t="s">
        <v>417</v>
      </c>
      <c r="OV46" t="s">
        <v>2338</v>
      </c>
    </row>
    <row r="47" spans="2:412" outlineLevel="1">
      <c r="B47" t="s">
        <v>443</v>
      </c>
      <c r="C47" t="s">
        <v>1329</v>
      </c>
      <c r="OU47" t="s">
        <v>418</v>
      </c>
      <c r="OV47" t="s">
        <v>2336</v>
      </c>
    </row>
    <row r="48" spans="2:412" outlineLevel="1">
      <c r="B48" t="s">
        <v>444</v>
      </c>
      <c r="C48" t="s">
        <v>1330</v>
      </c>
      <c r="OU48" t="s">
        <v>419</v>
      </c>
      <c r="OV48" t="s">
        <v>2328</v>
      </c>
    </row>
    <row r="49" spans="2:412" outlineLevel="1">
      <c r="B49" t="s">
        <v>445</v>
      </c>
      <c r="C49" t="s">
        <v>1331</v>
      </c>
      <c r="OU49" t="s">
        <v>420</v>
      </c>
      <c r="OV49" t="s">
        <v>2337</v>
      </c>
    </row>
    <row r="50" spans="2:412" outlineLevel="1">
      <c r="B50" t="s">
        <v>446</v>
      </c>
      <c r="C50" t="s">
        <v>1332</v>
      </c>
      <c r="OU50" t="s">
        <v>421</v>
      </c>
      <c r="OV50" t="s">
        <v>2339</v>
      </c>
    </row>
    <row r="51" spans="2:412" outlineLevel="1">
      <c r="B51" t="s">
        <v>447</v>
      </c>
      <c r="C51" t="s">
        <v>1333</v>
      </c>
      <c r="OU51" t="s">
        <v>422</v>
      </c>
      <c r="OV51" t="s">
        <v>2325</v>
      </c>
    </row>
    <row r="52" spans="2:412" outlineLevel="1">
      <c r="B52" t="s">
        <v>448</v>
      </c>
      <c r="C52" t="s">
        <v>1334</v>
      </c>
      <c r="OU52" t="s">
        <v>423</v>
      </c>
      <c r="OV52" t="s">
        <v>2335</v>
      </c>
    </row>
    <row r="53" spans="2:412" outlineLevel="1">
      <c r="B53" t="s">
        <v>449</v>
      </c>
      <c r="C53" t="s">
        <v>1335</v>
      </c>
      <c r="OU53" t="s">
        <v>424</v>
      </c>
      <c r="OV53" t="s">
        <v>2242</v>
      </c>
    </row>
    <row r="54" spans="2:412" outlineLevel="1">
      <c r="B54" t="s">
        <v>450</v>
      </c>
      <c r="C54" t="s">
        <v>1336</v>
      </c>
      <c r="OU54" t="s">
        <v>425</v>
      </c>
      <c r="OV54" t="s">
        <v>2129</v>
      </c>
    </row>
    <row r="55" spans="2:412" outlineLevel="1">
      <c r="B55" t="s">
        <v>451</v>
      </c>
      <c r="C55" t="s">
        <v>1337</v>
      </c>
      <c r="OU55" t="s">
        <v>426</v>
      </c>
      <c r="OV55" t="s">
        <v>2128</v>
      </c>
    </row>
    <row r="56" spans="2:412" outlineLevel="1">
      <c r="B56" t="s">
        <v>452</v>
      </c>
      <c r="C56" t="s">
        <v>1338</v>
      </c>
      <c r="OU56" t="s">
        <v>427</v>
      </c>
      <c r="OV56" t="s">
        <v>2127</v>
      </c>
    </row>
    <row r="57" spans="2:412" outlineLevel="1">
      <c r="B57" t="s">
        <v>453</v>
      </c>
      <c r="C57" t="s">
        <v>1339</v>
      </c>
      <c r="OU57" t="s">
        <v>428</v>
      </c>
      <c r="OV57" t="s">
        <v>2126</v>
      </c>
    </row>
    <row r="58" spans="2:412" outlineLevel="1">
      <c r="B58" t="s">
        <v>454</v>
      </c>
      <c r="C58" t="s">
        <v>1340</v>
      </c>
      <c r="OU58" t="s">
        <v>429</v>
      </c>
      <c r="OV58" t="s">
        <v>2125</v>
      </c>
    </row>
    <row r="59" spans="2:412" outlineLevel="1">
      <c r="B59" t="s">
        <v>455</v>
      </c>
      <c r="C59" t="s">
        <v>1341</v>
      </c>
      <c r="OU59" t="s">
        <v>430</v>
      </c>
      <c r="OV59" t="s">
        <v>2318</v>
      </c>
    </row>
    <row r="60" spans="2:412" outlineLevel="1">
      <c r="B60" t="s">
        <v>456</v>
      </c>
      <c r="C60" t="s">
        <v>1342</v>
      </c>
      <c r="OU60" t="s">
        <v>431</v>
      </c>
      <c r="OV60" t="s">
        <v>2317</v>
      </c>
    </row>
    <row r="61" spans="2:412" outlineLevel="1">
      <c r="B61" t="s">
        <v>457</v>
      </c>
      <c r="C61" t="s">
        <v>1343</v>
      </c>
      <c r="OU61" t="s">
        <v>432</v>
      </c>
      <c r="OV61" t="s">
        <v>2316</v>
      </c>
    </row>
    <row r="62" spans="2:412" outlineLevel="1">
      <c r="B62" t="s">
        <v>458</v>
      </c>
      <c r="C62" t="s">
        <v>1344</v>
      </c>
      <c r="OU62" t="s">
        <v>433</v>
      </c>
      <c r="OV62" t="s">
        <v>2315</v>
      </c>
    </row>
    <row r="63" spans="2:412" outlineLevel="1">
      <c r="B63" t="s">
        <v>459</v>
      </c>
      <c r="C63" t="s">
        <v>1345</v>
      </c>
      <c r="OU63" t="s">
        <v>434</v>
      </c>
      <c r="OV63" t="s">
        <v>2314</v>
      </c>
    </row>
    <row r="64" spans="2:412" outlineLevel="1">
      <c r="B64" t="s">
        <v>460</v>
      </c>
      <c r="C64" t="s">
        <v>1346</v>
      </c>
      <c r="OU64" t="s">
        <v>435</v>
      </c>
      <c r="OV64" t="s">
        <v>2076</v>
      </c>
    </row>
    <row r="65" spans="2:412" outlineLevel="1">
      <c r="B65" t="s">
        <v>461</v>
      </c>
      <c r="C65" t="s">
        <v>1347</v>
      </c>
      <c r="OU65" t="s">
        <v>436</v>
      </c>
      <c r="OV65" t="s">
        <v>2075</v>
      </c>
    </row>
    <row r="66" spans="2:412" outlineLevel="1">
      <c r="B66" t="s">
        <v>462</v>
      </c>
      <c r="C66" t="s">
        <v>1348</v>
      </c>
      <c r="OU66" t="s">
        <v>437</v>
      </c>
      <c r="OV66" t="s">
        <v>2074</v>
      </c>
    </row>
    <row r="67" spans="2:412" outlineLevel="1">
      <c r="B67" t="s">
        <v>463</v>
      </c>
      <c r="C67" t="s">
        <v>1349</v>
      </c>
      <c r="OU67" t="s">
        <v>438</v>
      </c>
      <c r="OV67" t="s">
        <v>2073</v>
      </c>
    </row>
    <row r="68" spans="2:412" outlineLevel="1">
      <c r="B68" t="s">
        <v>464</v>
      </c>
      <c r="C68" t="s">
        <v>1350</v>
      </c>
      <c r="OU68" t="s">
        <v>439</v>
      </c>
      <c r="OV68" t="s">
        <v>2072</v>
      </c>
    </row>
    <row r="69" spans="2:412" outlineLevel="1">
      <c r="B69" t="s">
        <v>465</v>
      </c>
      <c r="C69" t="s">
        <v>1351</v>
      </c>
      <c r="OU69" t="s">
        <v>440</v>
      </c>
      <c r="OV69" t="s">
        <v>2071</v>
      </c>
    </row>
    <row r="70" spans="2:412" outlineLevel="1">
      <c r="B70" t="s">
        <v>466</v>
      </c>
      <c r="C70" t="s">
        <v>1352</v>
      </c>
      <c r="OU70" t="s">
        <v>441</v>
      </c>
      <c r="OV70" t="s">
        <v>2070</v>
      </c>
    </row>
    <row r="71" spans="2:412" outlineLevel="1">
      <c r="B71" t="s">
        <v>499</v>
      </c>
      <c r="C71" t="s">
        <v>1353</v>
      </c>
      <c r="OU71" t="s">
        <v>442</v>
      </c>
      <c r="OV71" t="s">
        <v>2069</v>
      </c>
    </row>
    <row r="72" spans="2:412" outlineLevel="1">
      <c r="B72" t="s">
        <v>500</v>
      </c>
      <c r="C72" t="s">
        <v>1354</v>
      </c>
      <c r="OU72" t="s">
        <v>443</v>
      </c>
      <c r="OV72" t="s">
        <v>2068</v>
      </c>
    </row>
    <row r="73" spans="2:412" outlineLevel="1">
      <c r="B73" t="s">
        <v>501</v>
      </c>
      <c r="C73" t="s">
        <v>1355</v>
      </c>
      <c r="OU73" t="s">
        <v>444</v>
      </c>
      <c r="OV73" t="s">
        <v>2067</v>
      </c>
    </row>
    <row r="74" spans="2:412" outlineLevel="1">
      <c r="B74" t="s">
        <v>502</v>
      </c>
      <c r="C74" t="s">
        <v>1356</v>
      </c>
      <c r="OU74" t="s">
        <v>445</v>
      </c>
      <c r="OV74" t="s">
        <v>2066</v>
      </c>
    </row>
    <row r="75" spans="2:412" outlineLevel="1">
      <c r="B75" t="s">
        <v>503</v>
      </c>
      <c r="C75" t="s">
        <v>1357</v>
      </c>
      <c r="OU75" t="s">
        <v>446</v>
      </c>
      <c r="OV75" t="s">
        <v>2065</v>
      </c>
    </row>
    <row r="76" spans="2:412" outlineLevel="1">
      <c r="B76" t="s">
        <v>504</v>
      </c>
      <c r="C76" t="s">
        <v>1358</v>
      </c>
      <c r="OU76" t="s">
        <v>447</v>
      </c>
      <c r="OV76" t="s">
        <v>2064</v>
      </c>
    </row>
    <row r="77" spans="2:412" outlineLevel="1">
      <c r="B77" t="s">
        <v>527</v>
      </c>
      <c r="C77" t="s">
        <v>1359</v>
      </c>
      <c r="OU77" t="s">
        <v>448</v>
      </c>
      <c r="OV77" t="s">
        <v>2063</v>
      </c>
    </row>
    <row r="78" spans="2:412" outlineLevel="1">
      <c r="B78" t="s">
        <v>528</v>
      </c>
      <c r="C78" t="s">
        <v>1360</v>
      </c>
      <c r="OU78" t="s">
        <v>449</v>
      </c>
      <c r="OV78" t="s">
        <v>2062</v>
      </c>
    </row>
    <row r="79" spans="2:412" outlineLevel="1">
      <c r="B79" t="s">
        <v>529</v>
      </c>
      <c r="C79" t="s">
        <v>1361</v>
      </c>
      <c r="OU79" t="s">
        <v>450</v>
      </c>
      <c r="OV79" t="s">
        <v>2061</v>
      </c>
    </row>
    <row r="80" spans="2:412" outlineLevel="1">
      <c r="B80" t="s">
        <v>1378</v>
      </c>
      <c r="C80" t="s">
        <v>1362</v>
      </c>
      <c r="OU80" t="s">
        <v>451</v>
      </c>
      <c r="OV80" t="s">
        <v>2060</v>
      </c>
    </row>
    <row r="81" spans="2:412" outlineLevel="1">
      <c r="B81" t="s">
        <v>1380</v>
      </c>
      <c r="C81" t="s">
        <v>1363</v>
      </c>
      <c r="OU81" t="s">
        <v>452</v>
      </c>
      <c r="OV81" t="s">
        <v>2059</v>
      </c>
    </row>
    <row r="82" spans="2:412" outlineLevel="1">
      <c r="B82" t="s">
        <v>1382</v>
      </c>
      <c r="C82" t="s">
        <v>1364</v>
      </c>
      <c r="OU82" t="s">
        <v>453</v>
      </c>
      <c r="OV82" t="s">
        <v>2058</v>
      </c>
    </row>
    <row r="83" spans="2:412" outlineLevel="1">
      <c r="B83" t="s">
        <v>1384</v>
      </c>
      <c r="C83" t="s">
        <v>1365</v>
      </c>
      <c r="OU83" t="s">
        <v>454</v>
      </c>
      <c r="OV83" t="s">
        <v>2057</v>
      </c>
    </row>
    <row r="84" spans="2:412" outlineLevel="1">
      <c r="B84" t="s">
        <v>1386</v>
      </c>
      <c r="C84" t="s">
        <v>1366</v>
      </c>
      <c r="OU84" t="s">
        <v>455</v>
      </c>
      <c r="OV84" t="s">
        <v>2056</v>
      </c>
    </row>
    <row r="85" spans="2:412" outlineLevel="1">
      <c r="B85" t="s">
        <v>1388</v>
      </c>
      <c r="C85" t="s">
        <v>1367</v>
      </c>
      <c r="OU85" t="s">
        <v>456</v>
      </c>
      <c r="OV85" t="s">
        <v>2055</v>
      </c>
    </row>
    <row r="86" spans="2:412" outlineLevel="1">
      <c r="B86" t="s">
        <v>1390</v>
      </c>
      <c r="C86" t="s">
        <v>1368</v>
      </c>
      <c r="OU86" t="s">
        <v>457</v>
      </c>
      <c r="OV86" t="s">
        <v>2054</v>
      </c>
    </row>
    <row r="87" spans="2:412" outlineLevel="1">
      <c r="B87" t="s">
        <v>1392</v>
      </c>
      <c r="C87" t="s">
        <v>1369</v>
      </c>
      <c r="OU87" t="s">
        <v>458</v>
      </c>
      <c r="OV87" t="s">
        <v>2053</v>
      </c>
    </row>
    <row r="88" spans="2:412" outlineLevel="1">
      <c r="B88" t="s">
        <v>1394</v>
      </c>
      <c r="C88" t="s">
        <v>1370</v>
      </c>
      <c r="OU88" t="s">
        <v>459</v>
      </c>
      <c r="OV88" t="s">
        <v>2052</v>
      </c>
    </row>
    <row r="89" spans="2:412" outlineLevel="1">
      <c r="B89" t="s">
        <v>1396</v>
      </c>
      <c r="C89" t="s">
        <v>1371</v>
      </c>
      <c r="OU89" t="s">
        <v>460</v>
      </c>
      <c r="OV89" t="s">
        <v>2148</v>
      </c>
    </row>
    <row r="90" spans="2:412" outlineLevel="1">
      <c r="B90" t="s">
        <v>1398</v>
      </c>
      <c r="C90" t="s">
        <v>1372</v>
      </c>
      <c r="OU90" t="s">
        <v>461</v>
      </c>
      <c r="OV90" t="s">
        <v>2147</v>
      </c>
    </row>
    <row r="91" spans="2:412" outlineLevel="1">
      <c r="B91" t="s">
        <v>1400</v>
      </c>
      <c r="C91" t="s">
        <v>1373</v>
      </c>
      <c r="OU91" t="s">
        <v>462</v>
      </c>
      <c r="OV91" t="s">
        <v>2146</v>
      </c>
    </row>
    <row r="92" spans="2:412" outlineLevel="1">
      <c r="B92" t="s">
        <v>1402</v>
      </c>
      <c r="C92" t="s">
        <v>1374</v>
      </c>
      <c r="OU92" t="s">
        <v>463</v>
      </c>
      <c r="OV92" t="s">
        <v>2153</v>
      </c>
    </row>
    <row r="93" spans="2:412" outlineLevel="1">
      <c r="B93" t="s">
        <v>1404</v>
      </c>
      <c r="C93" t="s">
        <v>1375</v>
      </c>
      <c r="OU93" t="s">
        <v>464</v>
      </c>
      <c r="OV93" t="s">
        <v>2152</v>
      </c>
    </row>
    <row r="94" spans="2:412" outlineLevel="1">
      <c r="B94" t="s">
        <v>1406</v>
      </c>
      <c r="C94" t="s">
        <v>1376</v>
      </c>
      <c r="OU94" t="s">
        <v>465</v>
      </c>
      <c r="OV94" t="s">
        <v>2149</v>
      </c>
    </row>
    <row r="95" spans="2:412" outlineLevel="1">
      <c r="B95" t="s">
        <v>1408</v>
      </c>
      <c r="C95" t="s">
        <v>1377</v>
      </c>
      <c r="OU95" t="s">
        <v>466</v>
      </c>
      <c r="OV95" t="s">
        <v>2150</v>
      </c>
    </row>
    <row r="96" spans="2:412" outlineLevel="1">
      <c r="B96" t="s">
        <v>1410</v>
      </c>
      <c r="C96" t="s">
        <v>1379</v>
      </c>
      <c r="OU96" t="s">
        <v>499</v>
      </c>
      <c r="OV96" t="s">
        <v>2151</v>
      </c>
    </row>
    <row r="97" spans="2:412" outlineLevel="1">
      <c r="B97" t="s">
        <v>1412</v>
      </c>
      <c r="C97" t="s">
        <v>1381</v>
      </c>
      <c r="OU97" t="s">
        <v>500</v>
      </c>
      <c r="OV97" t="s">
        <v>2476</v>
      </c>
    </row>
    <row r="98" spans="2:412" outlineLevel="1">
      <c r="B98" t="s">
        <v>1414</v>
      </c>
      <c r="C98" t="s">
        <v>1383</v>
      </c>
      <c r="OU98" t="s">
        <v>501</v>
      </c>
      <c r="OV98" t="s">
        <v>2175</v>
      </c>
    </row>
    <row r="99" spans="2:412" outlineLevel="1">
      <c r="B99" t="s">
        <v>1416</v>
      </c>
      <c r="C99" t="s">
        <v>1385</v>
      </c>
      <c r="OU99" t="s">
        <v>502</v>
      </c>
      <c r="OV99" t="s">
        <v>2477</v>
      </c>
    </row>
    <row r="100" spans="2:412" outlineLevel="1">
      <c r="B100" t="s">
        <v>1418</v>
      </c>
      <c r="C100" t="s">
        <v>1387</v>
      </c>
      <c r="OU100" t="s">
        <v>503</v>
      </c>
      <c r="OV100" t="s">
        <v>2174</v>
      </c>
    </row>
    <row r="101" spans="2:412" outlineLevel="1">
      <c r="B101" t="s">
        <v>1420</v>
      </c>
      <c r="C101" t="s">
        <v>1389</v>
      </c>
      <c r="OU101" t="s">
        <v>504</v>
      </c>
      <c r="OV101" t="s">
        <v>2173</v>
      </c>
    </row>
    <row r="102" spans="2:412" outlineLevel="1">
      <c r="B102" t="s">
        <v>1422</v>
      </c>
      <c r="C102" t="s">
        <v>1391</v>
      </c>
      <c r="OU102" t="s">
        <v>527</v>
      </c>
      <c r="OV102" t="s">
        <v>2172</v>
      </c>
    </row>
    <row r="103" spans="2:412" outlineLevel="1">
      <c r="B103" t="s">
        <v>1424</v>
      </c>
      <c r="C103" t="s">
        <v>1393</v>
      </c>
      <c r="OU103" t="s">
        <v>528</v>
      </c>
      <c r="OV103" t="s">
        <v>2170</v>
      </c>
    </row>
    <row r="104" spans="2:412" outlineLevel="1">
      <c r="B104" t="s">
        <v>1426</v>
      </c>
      <c r="C104" t="s">
        <v>1395</v>
      </c>
      <c r="OU104" t="s">
        <v>529</v>
      </c>
      <c r="OV104" t="s">
        <v>2171</v>
      </c>
    </row>
    <row r="105" spans="2:412" outlineLevel="1">
      <c r="B105" t="s">
        <v>1428</v>
      </c>
      <c r="C105" t="s">
        <v>1397</v>
      </c>
      <c r="OU105" t="s">
        <v>1378</v>
      </c>
      <c r="OV105" t="s">
        <v>2124</v>
      </c>
    </row>
    <row r="106" spans="2:412" outlineLevel="1">
      <c r="B106" t="s">
        <v>1430</v>
      </c>
      <c r="C106" t="s">
        <v>1399</v>
      </c>
      <c r="OU106" t="s">
        <v>1380</v>
      </c>
      <c r="OV106" t="s">
        <v>2123</v>
      </c>
    </row>
    <row r="107" spans="2:412" outlineLevel="1">
      <c r="B107" t="s">
        <v>1432</v>
      </c>
      <c r="C107" t="s">
        <v>1401</v>
      </c>
      <c r="OU107" t="s">
        <v>1382</v>
      </c>
      <c r="OV107" t="s">
        <v>2122</v>
      </c>
    </row>
    <row r="108" spans="2:412" outlineLevel="1">
      <c r="B108" t="s">
        <v>1434</v>
      </c>
      <c r="C108" t="s">
        <v>1403</v>
      </c>
      <c r="OU108" t="s">
        <v>1384</v>
      </c>
      <c r="OV108" t="s">
        <v>2121</v>
      </c>
    </row>
    <row r="109" spans="2:412" outlineLevel="1">
      <c r="B109" t="s">
        <v>1436</v>
      </c>
      <c r="C109" t="s">
        <v>1405</v>
      </c>
      <c r="OU109" t="s">
        <v>1386</v>
      </c>
      <c r="OV109" t="s">
        <v>2120</v>
      </c>
    </row>
    <row r="110" spans="2:412" outlineLevel="1">
      <c r="B110" t="s">
        <v>1438</v>
      </c>
      <c r="C110" t="s">
        <v>1407</v>
      </c>
      <c r="OU110" t="s">
        <v>1388</v>
      </c>
      <c r="OV110" t="s">
        <v>2119</v>
      </c>
    </row>
    <row r="111" spans="2:412" outlineLevel="1">
      <c r="B111" t="s">
        <v>1440</v>
      </c>
      <c r="C111" t="s">
        <v>1409</v>
      </c>
      <c r="OU111" t="s">
        <v>1390</v>
      </c>
      <c r="OV111" t="s">
        <v>2118</v>
      </c>
    </row>
    <row r="112" spans="2:412" outlineLevel="1">
      <c r="B112" t="s">
        <v>1442</v>
      </c>
      <c r="C112" t="s">
        <v>1411</v>
      </c>
      <c r="OU112" t="s">
        <v>1392</v>
      </c>
      <c r="OV112" t="s">
        <v>2117</v>
      </c>
    </row>
    <row r="113" spans="2:412" outlineLevel="1">
      <c r="B113" t="s">
        <v>1444</v>
      </c>
      <c r="C113" t="s">
        <v>1413</v>
      </c>
      <c r="OU113" t="s">
        <v>1394</v>
      </c>
      <c r="OV113" t="s">
        <v>2116</v>
      </c>
    </row>
    <row r="114" spans="2:412" outlineLevel="1">
      <c r="B114" t="s">
        <v>1446</v>
      </c>
      <c r="C114" t="s">
        <v>1415</v>
      </c>
      <c r="OU114" t="s">
        <v>1396</v>
      </c>
      <c r="OV114" t="s">
        <v>2115</v>
      </c>
    </row>
    <row r="115" spans="2:412" outlineLevel="1">
      <c r="B115" t="s">
        <v>1448</v>
      </c>
      <c r="C115" t="s">
        <v>1417</v>
      </c>
      <c r="OU115" t="s">
        <v>1398</v>
      </c>
      <c r="OV115" t="s">
        <v>2114</v>
      </c>
    </row>
    <row r="116" spans="2:412" outlineLevel="1">
      <c r="B116" t="s">
        <v>1450</v>
      </c>
      <c r="C116" t="s">
        <v>1419</v>
      </c>
      <c r="OU116" t="s">
        <v>1400</v>
      </c>
      <c r="OV116" t="s">
        <v>2113</v>
      </c>
    </row>
    <row r="117" spans="2:412" outlineLevel="1">
      <c r="B117" t="s">
        <v>1452</v>
      </c>
      <c r="C117" t="s">
        <v>1421</v>
      </c>
      <c r="OU117" t="s">
        <v>1402</v>
      </c>
      <c r="OV117" t="s">
        <v>2112</v>
      </c>
    </row>
    <row r="118" spans="2:412" outlineLevel="1">
      <c r="B118" t="s">
        <v>1454</v>
      </c>
      <c r="C118" t="s">
        <v>1423</v>
      </c>
      <c r="OU118" t="s">
        <v>1404</v>
      </c>
      <c r="OV118" t="s">
        <v>2111</v>
      </c>
    </row>
    <row r="119" spans="2:412" outlineLevel="1">
      <c r="B119" t="s">
        <v>1456</v>
      </c>
      <c r="C119" t="s">
        <v>1425</v>
      </c>
      <c r="OU119" t="s">
        <v>1406</v>
      </c>
      <c r="OV119" t="s">
        <v>2110</v>
      </c>
    </row>
    <row r="120" spans="2:412" outlineLevel="1">
      <c r="B120" t="s">
        <v>1458</v>
      </c>
      <c r="C120" t="s">
        <v>1427</v>
      </c>
      <c r="OU120" t="s">
        <v>1408</v>
      </c>
      <c r="OV120" t="s">
        <v>2109</v>
      </c>
    </row>
    <row r="121" spans="2:412" outlineLevel="1">
      <c r="B121" t="s">
        <v>1460</v>
      </c>
      <c r="C121" t="s">
        <v>1429</v>
      </c>
      <c r="OU121" t="s">
        <v>1410</v>
      </c>
      <c r="OV121" t="s">
        <v>2107</v>
      </c>
    </row>
    <row r="122" spans="2:412" outlineLevel="1">
      <c r="B122" t="s">
        <v>1462</v>
      </c>
      <c r="C122" t="s">
        <v>1431</v>
      </c>
      <c r="OU122" t="s">
        <v>1412</v>
      </c>
      <c r="OV122" t="s">
        <v>2106</v>
      </c>
    </row>
    <row r="123" spans="2:412" outlineLevel="1">
      <c r="B123" t="s">
        <v>1464</v>
      </c>
      <c r="C123" t="s">
        <v>1433</v>
      </c>
      <c r="OU123" t="s">
        <v>1414</v>
      </c>
      <c r="OV123" t="s">
        <v>2104</v>
      </c>
    </row>
    <row r="124" spans="2:412" outlineLevel="1">
      <c r="B124" t="s">
        <v>1466</v>
      </c>
      <c r="C124" t="s">
        <v>1435</v>
      </c>
      <c r="OU124" t="s">
        <v>1416</v>
      </c>
      <c r="OV124" t="s">
        <v>2108</v>
      </c>
    </row>
    <row r="125" spans="2:412" outlineLevel="1">
      <c r="B125" t="s">
        <v>1468</v>
      </c>
      <c r="C125" t="s">
        <v>1437</v>
      </c>
      <c r="OU125" t="s">
        <v>1418</v>
      </c>
      <c r="OV125" t="s">
        <v>2105</v>
      </c>
    </row>
    <row r="126" spans="2:412" outlineLevel="1">
      <c r="B126" t="s">
        <v>1470</v>
      </c>
      <c r="C126" t="s">
        <v>1439</v>
      </c>
      <c r="OU126" t="s">
        <v>1420</v>
      </c>
      <c r="OV126" t="s">
        <v>2103</v>
      </c>
    </row>
    <row r="127" spans="2:412" outlineLevel="1">
      <c r="B127" t="s">
        <v>1472</v>
      </c>
      <c r="C127" t="s">
        <v>1441</v>
      </c>
      <c r="OU127" t="s">
        <v>1422</v>
      </c>
      <c r="OV127" t="s">
        <v>2102</v>
      </c>
    </row>
    <row r="128" spans="2:412" outlineLevel="1">
      <c r="B128" t="s">
        <v>1474</v>
      </c>
      <c r="C128" t="s">
        <v>1443</v>
      </c>
      <c r="OU128" t="s">
        <v>1424</v>
      </c>
      <c r="OV128" t="s">
        <v>2101</v>
      </c>
    </row>
    <row r="129" spans="2:412" outlineLevel="1">
      <c r="B129" t="s">
        <v>1476</v>
      </c>
      <c r="C129" t="s">
        <v>1445</v>
      </c>
      <c r="OU129" t="s">
        <v>1426</v>
      </c>
      <c r="OV129" t="s">
        <v>2100</v>
      </c>
    </row>
    <row r="130" spans="2:412" outlineLevel="1">
      <c r="B130" t="s">
        <v>1478</v>
      </c>
      <c r="C130" t="s">
        <v>1447</v>
      </c>
      <c r="OU130" t="s">
        <v>1428</v>
      </c>
      <c r="OV130" t="s">
        <v>2099</v>
      </c>
    </row>
    <row r="131" spans="2:412" outlineLevel="1">
      <c r="B131" t="s">
        <v>1480</v>
      </c>
      <c r="C131" t="s">
        <v>1449</v>
      </c>
      <c r="OU131" t="s">
        <v>1430</v>
      </c>
      <c r="OV131" t="s">
        <v>2098</v>
      </c>
    </row>
    <row r="132" spans="2:412" outlineLevel="1">
      <c r="B132" t="s">
        <v>1482</v>
      </c>
      <c r="C132" t="s">
        <v>1451</v>
      </c>
      <c r="OU132" t="s">
        <v>1432</v>
      </c>
      <c r="OV132" t="s">
        <v>2097</v>
      </c>
    </row>
    <row r="133" spans="2:412" outlineLevel="1">
      <c r="B133" t="s">
        <v>1484</v>
      </c>
      <c r="C133" t="s">
        <v>1453</v>
      </c>
      <c r="OU133" t="s">
        <v>1434</v>
      </c>
      <c r="OV133" t="s">
        <v>2096</v>
      </c>
    </row>
    <row r="134" spans="2:412" outlineLevel="1">
      <c r="B134" t="s">
        <v>1486</v>
      </c>
      <c r="C134" t="s">
        <v>1455</v>
      </c>
      <c r="OU134" t="s">
        <v>1436</v>
      </c>
      <c r="OV134" t="s">
        <v>2095</v>
      </c>
    </row>
    <row r="135" spans="2:412" outlineLevel="1">
      <c r="B135" t="s">
        <v>1488</v>
      </c>
      <c r="C135" t="s">
        <v>1457</v>
      </c>
      <c r="OU135" t="s">
        <v>1438</v>
      </c>
      <c r="OV135" t="s">
        <v>2094</v>
      </c>
    </row>
    <row r="136" spans="2:412" outlineLevel="1">
      <c r="B136" t="s">
        <v>1490</v>
      </c>
      <c r="C136" t="s">
        <v>1459</v>
      </c>
      <c r="OU136" t="s">
        <v>1440</v>
      </c>
      <c r="OV136" t="s">
        <v>2093</v>
      </c>
    </row>
    <row r="137" spans="2:412" outlineLevel="1">
      <c r="B137" t="s">
        <v>1492</v>
      </c>
      <c r="C137" t="s">
        <v>1461</v>
      </c>
      <c r="OU137" t="s">
        <v>1442</v>
      </c>
      <c r="OV137" t="s">
        <v>2092</v>
      </c>
    </row>
    <row r="138" spans="2:412" outlineLevel="1">
      <c r="B138" t="s">
        <v>1494</v>
      </c>
      <c r="C138" t="s">
        <v>1463</v>
      </c>
      <c r="OU138" t="s">
        <v>1444</v>
      </c>
      <c r="OV138" t="s">
        <v>2091</v>
      </c>
    </row>
    <row r="139" spans="2:412" outlineLevel="1">
      <c r="B139" t="s">
        <v>1496</v>
      </c>
      <c r="C139" t="s">
        <v>1465</v>
      </c>
      <c r="OU139" t="s">
        <v>1446</v>
      </c>
      <c r="OV139" t="s">
        <v>2090</v>
      </c>
    </row>
    <row r="140" spans="2:412" outlineLevel="1">
      <c r="B140" t="s">
        <v>1498</v>
      </c>
      <c r="C140" t="s">
        <v>1467</v>
      </c>
      <c r="OU140" t="s">
        <v>1448</v>
      </c>
      <c r="OV140" t="s">
        <v>2089</v>
      </c>
    </row>
    <row r="141" spans="2:412" outlineLevel="1">
      <c r="B141" t="s">
        <v>1500</v>
      </c>
      <c r="C141" t="s">
        <v>1469</v>
      </c>
      <c r="OU141" t="s">
        <v>1450</v>
      </c>
      <c r="OV141" t="s">
        <v>2088</v>
      </c>
    </row>
    <row r="142" spans="2:412" outlineLevel="1">
      <c r="B142" t="s">
        <v>1502</v>
      </c>
      <c r="C142" t="s">
        <v>1471</v>
      </c>
      <c r="OU142" t="s">
        <v>1452</v>
      </c>
      <c r="OV142" t="s">
        <v>2087</v>
      </c>
    </row>
    <row r="143" spans="2:412" outlineLevel="1">
      <c r="B143" t="s">
        <v>1504</v>
      </c>
      <c r="C143" t="s">
        <v>1473</v>
      </c>
      <c r="OU143" t="s">
        <v>1454</v>
      </c>
      <c r="OV143" t="s">
        <v>2086</v>
      </c>
    </row>
    <row r="144" spans="2:412" outlineLevel="1">
      <c r="B144" t="s">
        <v>1506</v>
      </c>
      <c r="C144" t="s">
        <v>1475</v>
      </c>
      <c r="OU144" t="s">
        <v>1456</v>
      </c>
      <c r="OV144" t="s">
        <v>2085</v>
      </c>
    </row>
    <row r="145" spans="2:412" outlineLevel="1">
      <c r="B145" t="s">
        <v>1508</v>
      </c>
      <c r="C145" t="s">
        <v>1477</v>
      </c>
      <c r="OU145" t="s">
        <v>1458</v>
      </c>
      <c r="OV145" t="s">
        <v>2084</v>
      </c>
    </row>
    <row r="146" spans="2:412" outlineLevel="1">
      <c r="B146" t="s">
        <v>1510</v>
      </c>
      <c r="C146" t="s">
        <v>1479</v>
      </c>
      <c r="OU146" t="s">
        <v>1460</v>
      </c>
      <c r="OV146" t="s">
        <v>2083</v>
      </c>
    </row>
    <row r="147" spans="2:412" outlineLevel="1">
      <c r="B147" t="s">
        <v>1512</v>
      </c>
      <c r="C147" t="s">
        <v>1481</v>
      </c>
      <c r="OU147" t="s">
        <v>1462</v>
      </c>
      <c r="OV147" t="s">
        <v>2082</v>
      </c>
    </row>
    <row r="148" spans="2:412" outlineLevel="1">
      <c r="B148" t="s">
        <v>1514</v>
      </c>
      <c r="C148" t="s">
        <v>1483</v>
      </c>
      <c r="OU148" t="s">
        <v>1464</v>
      </c>
      <c r="OV148" t="s">
        <v>2081</v>
      </c>
    </row>
    <row r="149" spans="2:412" outlineLevel="1">
      <c r="B149" t="s">
        <v>1516</v>
      </c>
      <c r="C149" t="s">
        <v>1485</v>
      </c>
      <c r="OU149" t="s">
        <v>1466</v>
      </c>
      <c r="OV149" t="s">
        <v>2080</v>
      </c>
    </row>
    <row r="150" spans="2:412" outlineLevel="1">
      <c r="B150" t="s">
        <v>1518</v>
      </c>
      <c r="C150" t="s">
        <v>1487</v>
      </c>
      <c r="OU150" t="s">
        <v>1468</v>
      </c>
      <c r="OV150" t="s">
        <v>2079</v>
      </c>
    </row>
    <row r="151" spans="2:412" outlineLevel="1">
      <c r="B151" t="s">
        <v>1520</v>
      </c>
      <c r="C151" t="s">
        <v>1489</v>
      </c>
      <c r="OU151" t="s">
        <v>1470</v>
      </c>
      <c r="OV151" t="s">
        <v>2078</v>
      </c>
    </row>
    <row r="152" spans="2:412" outlineLevel="1">
      <c r="B152" t="s">
        <v>1522</v>
      </c>
      <c r="C152" t="s">
        <v>1491</v>
      </c>
      <c r="OU152" t="s">
        <v>1472</v>
      </c>
      <c r="OV152" t="s">
        <v>2077</v>
      </c>
    </row>
    <row r="153" spans="2:412" outlineLevel="1">
      <c r="B153" t="s">
        <v>1524</v>
      </c>
      <c r="C153" t="s">
        <v>1493</v>
      </c>
      <c r="OU153" t="s">
        <v>1474</v>
      </c>
      <c r="OV153" t="s">
        <v>2051</v>
      </c>
    </row>
    <row r="154" spans="2:412" outlineLevel="1">
      <c r="B154" t="s">
        <v>1526</v>
      </c>
      <c r="C154" t="s">
        <v>1495</v>
      </c>
      <c r="OU154" t="s">
        <v>1476</v>
      </c>
      <c r="OV154" t="s">
        <v>2050</v>
      </c>
    </row>
    <row r="155" spans="2:412" outlineLevel="1">
      <c r="B155" t="s">
        <v>1528</v>
      </c>
      <c r="C155" t="s">
        <v>1497</v>
      </c>
      <c r="OU155" t="s">
        <v>1478</v>
      </c>
      <c r="OV155" t="s">
        <v>2049</v>
      </c>
    </row>
    <row r="156" spans="2:412" outlineLevel="1">
      <c r="B156" t="s">
        <v>1530</v>
      </c>
      <c r="C156" t="s">
        <v>1499</v>
      </c>
      <c r="OU156" t="s">
        <v>1480</v>
      </c>
      <c r="OV156" t="s">
        <v>2048</v>
      </c>
    </row>
    <row r="157" spans="2:412" outlineLevel="1">
      <c r="B157" t="s">
        <v>1532</v>
      </c>
      <c r="C157" t="s">
        <v>1501</v>
      </c>
      <c r="OU157" t="s">
        <v>1482</v>
      </c>
      <c r="OV157" t="s">
        <v>2047</v>
      </c>
    </row>
    <row r="158" spans="2:412" outlineLevel="1">
      <c r="B158" t="s">
        <v>1534</v>
      </c>
      <c r="C158" t="s">
        <v>1503</v>
      </c>
      <c r="OU158" t="s">
        <v>1484</v>
      </c>
      <c r="OV158" t="s">
        <v>2046</v>
      </c>
    </row>
    <row r="159" spans="2:412" outlineLevel="1">
      <c r="B159" t="s">
        <v>1536</v>
      </c>
      <c r="C159" t="s">
        <v>1505</v>
      </c>
      <c r="OU159" t="s">
        <v>1486</v>
      </c>
      <c r="OV159" t="s">
        <v>2045</v>
      </c>
    </row>
    <row r="160" spans="2:412" outlineLevel="1">
      <c r="B160" t="s">
        <v>1538</v>
      </c>
      <c r="C160" t="s">
        <v>1507</v>
      </c>
      <c r="OU160" t="s">
        <v>1488</v>
      </c>
      <c r="OV160" t="s">
        <v>2044</v>
      </c>
    </row>
    <row r="161" spans="2:412" outlineLevel="1">
      <c r="B161" t="s">
        <v>1540</v>
      </c>
      <c r="C161" t="s">
        <v>1509</v>
      </c>
      <c r="OU161" t="s">
        <v>1490</v>
      </c>
      <c r="OV161" t="s">
        <v>2043</v>
      </c>
    </row>
    <row r="162" spans="2:412" outlineLevel="1">
      <c r="B162" t="s">
        <v>1542</v>
      </c>
      <c r="C162" t="s">
        <v>1511</v>
      </c>
      <c r="OU162" t="s">
        <v>1492</v>
      </c>
      <c r="OV162" t="s">
        <v>2042</v>
      </c>
    </row>
    <row r="163" spans="2:412" outlineLevel="1">
      <c r="B163" t="s">
        <v>1544</v>
      </c>
      <c r="C163" t="s">
        <v>1513</v>
      </c>
      <c r="OU163" t="s">
        <v>1494</v>
      </c>
      <c r="OV163" t="s">
        <v>2041</v>
      </c>
    </row>
    <row r="164" spans="2:412" outlineLevel="1">
      <c r="B164" t="s">
        <v>1546</v>
      </c>
      <c r="C164" t="s">
        <v>1515</v>
      </c>
      <c r="OU164" t="s">
        <v>1496</v>
      </c>
      <c r="OV164" t="s">
        <v>2040</v>
      </c>
    </row>
    <row r="165" spans="2:412" outlineLevel="1">
      <c r="B165" t="s">
        <v>1548</v>
      </c>
      <c r="C165" t="s">
        <v>1517</v>
      </c>
      <c r="OU165" t="s">
        <v>1498</v>
      </c>
      <c r="OV165" t="s">
        <v>2039</v>
      </c>
    </row>
    <row r="166" spans="2:412" outlineLevel="1">
      <c r="B166" t="s">
        <v>1550</v>
      </c>
      <c r="C166" t="s">
        <v>1519</v>
      </c>
      <c r="OU166" t="s">
        <v>1500</v>
      </c>
      <c r="OV166" t="s">
        <v>2038</v>
      </c>
    </row>
    <row r="167" spans="2:412" outlineLevel="1">
      <c r="B167" t="s">
        <v>1552</v>
      </c>
      <c r="C167" t="s">
        <v>1521</v>
      </c>
      <c r="OU167" t="s">
        <v>1502</v>
      </c>
      <c r="OV167" t="s">
        <v>2037</v>
      </c>
    </row>
    <row r="168" spans="2:412" outlineLevel="1">
      <c r="B168" t="s">
        <v>1554</v>
      </c>
      <c r="C168" t="s">
        <v>1523</v>
      </c>
      <c r="OU168" t="s">
        <v>1504</v>
      </c>
      <c r="OV168" t="s">
        <v>2036</v>
      </c>
    </row>
    <row r="169" spans="2:412" outlineLevel="1">
      <c r="B169" t="s">
        <v>1556</v>
      </c>
      <c r="C169" t="s">
        <v>1525</v>
      </c>
      <c r="OU169" t="s">
        <v>1506</v>
      </c>
      <c r="OV169" t="s">
        <v>2035</v>
      </c>
    </row>
    <row r="170" spans="2:412" outlineLevel="1">
      <c r="B170" t="s">
        <v>1558</v>
      </c>
      <c r="C170" t="s">
        <v>1527</v>
      </c>
      <c r="OU170" t="s">
        <v>1508</v>
      </c>
      <c r="OV170" t="s">
        <v>2034</v>
      </c>
    </row>
    <row r="171" spans="2:412" outlineLevel="1">
      <c r="B171" t="s">
        <v>1560</v>
      </c>
      <c r="C171" t="s">
        <v>1529</v>
      </c>
      <c r="OU171" t="s">
        <v>1510</v>
      </c>
      <c r="OV171" t="s">
        <v>2033</v>
      </c>
    </row>
    <row r="172" spans="2:412" outlineLevel="1">
      <c r="B172" t="s">
        <v>1562</v>
      </c>
      <c r="C172" t="s">
        <v>1531</v>
      </c>
      <c r="OU172" t="s">
        <v>1512</v>
      </c>
      <c r="OV172" t="s">
        <v>2032</v>
      </c>
    </row>
    <row r="173" spans="2:412" outlineLevel="1">
      <c r="B173" t="s">
        <v>1564</v>
      </c>
      <c r="C173" t="s">
        <v>1533</v>
      </c>
      <c r="OU173" t="s">
        <v>1514</v>
      </c>
      <c r="OV173" t="s">
        <v>2031</v>
      </c>
    </row>
    <row r="174" spans="2:412" outlineLevel="1">
      <c r="B174" t="s">
        <v>1566</v>
      </c>
      <c r="C174" t="s">
        <v>1535</v>
      </c>
      <c r="OU174" t="s">
        <v>1516</v>
      </c>
      <c r="OV174" t="s">
        <v>2030</v>
      </c>
    </row>
    <row r="175" spans="2:412" outlineLevel="1">
      <c r="B175" t="s">
        <v>1568</v>
      </c>
      <c r="C175" t="s">
        <v>1537</v>
      </c>
      <c r="OU175" t="s">
        <v>1518</v>
      </c>
      <c r="OV175" t="s">
        <v>2029</v>
      </c>
    </row>
    <row r="176" spans="2:412" outlineLevel="1">
      <c r="B176" t="s">
        <v>1570</v>
      </c>
      <c r="C176" t="s">
        <v>1539</v>
      </c>
      <c r="OU176" t="s">
        <v>1520</v>
      </c>
      <c r="OV176" t="s">
        <v>2028</v>
      </c>
    </row>
    <row r="177" spans="2:412" outlineLevel="1">
      <c r="B177" t="s">
        <v>1572</v>
      </c>
      <c r="C177" t="s">
        <v>1541</v>
      </c>
      <c r="OU177" t="s">
        <v>1522</v>
      </c>
      <c r="OV177" t="s">
        <v>2027</v>
      </c>
    </row>
    <row r="178" spans="2:412" outlineLevel="1">
      <c r="B178" t="s">
        <v>1574</v>
      </c>
      <c r="C178" t="s">
        <v>1543</v>
      </c>
      <c r="OU178" t="s">
        <v>1524</v>
      </c>
      <c r="OV178" t="s">
        <v>2002</v>
      </c>
    </row>
    <row r="179" spans="2:412" outlineLevel="1">
      <c r="B179" t="s">
        <v>1576</v>
      </c>
      <c r="C179" t="s">
        <v>1545</v>
      </c>
      <c r="OU179" t="s">
        <v>1526</v>
      </c>
      <c r="OV179" t="s">
        <v>2001</v>
      </c>
    </row>
    <row r="180" spans="2:412" outlineLevel="1">
      <c r="B180" t="s">
        <v>1578</v>
      </c>
      <c r="C180" t="s">
        <v>1547</v>
      </c>
      <c r="OU180" t="s">
        <v>1528</v>
      </c>
      <c r="OV180" t="s">
        <v>2000</v>
      </c>
    </row>
    <row r="181" spans="2:412" outlineLevel="1">
      <c r="B181" t="s">
        <v>1580</v>
      </c>
      <c r="C181" t="s">
        <v>1549</v>
      </c>
      <c r="OU181" t="s">
        <v>1530</v>
      </c>
      <c r="OV181" t="s">
        <v>1999</v>
      </c>
    </row>
    <row r="182" spans="2:412" outlineLevel="1">
      <c r="B182" t="s">
        <v>1582</v>
      </c>
      <c r="C182" t="s">
        <v>1551</v>
      </c>
      <c r="OU182" t="s">
        <v>1532</v>
      </c>
      <c r="OV182" t="s">
        <v>1998</v>
      </c>
    </row>
    <row r="183" spans="2:412" outlineLevel="1">
      <c r="B183" t="s">
        <v>1584</v>
      </c>
      <c r="C183" t="s">
        <v>1553</v>
      </c>
      <c r="OU183" t="s">
        <v>1534</v>
      </c>
      <c r="OV183" t="s">
        <v>2135</v>
      </c>
    </row>
    <row r="184" spans="2:412" outlineLevel="1">
      <c r="B184" t="s">
        <v>1586</v>
      </c>
      <c r="C184" t="s">
        <v>1555</v>
      </c>
      <c r="OU184" t="s">
        <v>1536</v>
      </c>
      <c r="OV184" t="s">
        <v>2134</v>
      </c>
    </row>
    <row r="185" spans="2:412" outlineLevel="1">
      <c r="B185" t="s">
        <v>1588</v>
      </c>
      <c r="C185" t="s">
        <v>1557</v>
      </c>
      <c r="OU185" t="s">
        <v>1538</v>
      </c>
      <c r="OV185" t="s">
        <v>2133</v>
      </c>
    </row>
    <row r="186" spans="2:412" outlineLevel="1">
      <c r="B186" t="s">
        <v>1590</v>
      </c>
      <c r="C186" t="s">
        <v>1559</v>
      </c>
      <c r="OU186" t="s">
        <v>1540</v>
      </c>
      <c r="OV186" t="s">
        <v>2132</v>
      </c>
    </row>
    <row r="187" spans="2:412" outlineLevel="1">
      <c r="B187" t="s">
        <v>1592</v>
      </c>
      <c r="C187" t="s">
        <v>1561</v>
      </c>
      <c r="OU187" t="s">
        <v>1542</v>
      </c>
      <c r="OV187" t="s">
        <v>2131</v>
      </c>
    </row>
    <row r="188" spans="2:412" outlineLevel="1">
      <c r="B188" t="s">
        <v>1594</v>
      </c>
      <c r="C188" t="s">
        <v>1563</v>
      </c>
      <c r="OU188" t="s">
        <v>1544</v>
      </c>
      <c r="OV188" t="s">
        <v>2478</v>
      </c>
    </row>
    <row r="189" spans="2:412" outlineLevel="1">
      <c r="B189" t="s">
        <v>1596</v>
      </c>
      <c r="C189" t="s">
        <v>1565</v>
      </c>
      <c r="OU189" t="s">
        <v>1546</v>
      </c>
      <c r="OV189" t="s">
        <v>2479</v>
      </c>
    </row>
    <row r="190" spans="2:412" outlineLevel="1">
      <c r="B190" t="s">
        <v>1598</v>
      </c>
      <c r="C190" t="s">
        <v>1567</v>
      </c>
      <c r="OU190" t="s">
        <v>1548</v>
      </c>
      <c r="OV190" t="s">
        <v>2480</v>
      </c>
    </row>
    <row r="191" spans="2:412" outlineLevel="1">
      <c r="B191" t="s">
        <v>1600</v>
      </c>
      <c r="C191" t="s">
        <v>1569</v>
      </c>
      <c r="OU191" t="s">
        <v>1550</v>
      </c>
      <c r="OV191" t="s">
        <v>2351</v>
      </c>
    </row>
    <row r="192" spans="2:412" outlineLevel="1">
      <c r="B192" t="s">
        <v>1602</v>
      </c>
      <c r="C192" t="s">
        <v>1571</v>
      </c>
      <c r="OU192" t="s">
        <v>1552</v>
      </c>
      <c r="OV192" t="s">
        <v>2481</v>
      </c>
    </row>
    <row r="193" spans="2:412" outlineLevel="1">
      <c r="B193" t="s">
        <v>1604</v>
      </c>
      <c r="C193" t="s">
        <v>1573</v>
      </c>
      <c r="OU193" t="s">
        <v>1554</v>
      </c>
      <c r="OV193" t="s">
        <v>2350</v>
      </c>
    </row>
    <row r="194" spans="2:412" outlineLevel="1">
      <c r="B194" t="s">
        <v>1606</v>
      </c>
      <c r="C194" t="s">
        <v>1575</v>
      </c>
      <c r="OU194" t="s">
        <v>1556</v>
      </c>
      <c r="OV194" t="s">
        <v>2349</v>
      </c>
    </row>
    <row r="195" spans="2:412" outlineLevel="1">
      <c r="B195" t="s">
        <v>1608</v>
      </c>
      <c r="C195" t="s">
        <v>1577</v>
      </c>
      <c r="OU195" t="s">
        <v>1558</v>
      </c>
      <c r="OV195" t="s">
        <v>2348</v>
      </c>
    </row>
    <row r="196" spans="2:412" outlineLevel="1">
      <c r="B196" t="s">
        <v>1610</v>
      </c>
      <c r="C196" t="s">
        <v>1579</v>
      </c>
      <c r="OU196" t="s">
        <v>1560</v>
      </c>
      <c r="OV196" t="s">
        <v>2130</v>
      </c>
    </row>
    <row r="197" spans="2:412" outlineLevel="1">
      <c r="B197" t="s">
        <v>1612</v>
      </c>
      <c r="C197" t="s">
        <v>1581</v>
      </c>
      <c r="OU197" t="s">
        <v>1562</v>
      </c>
      <c r="OV197" t="s">
        <v>2347</v>
      </c>
    </row>
    <row r="198" spans="2:412" outlineLevel="1">
      <c r="B198" t="s">
        <v>1614</v>
      </c>
      <c r="C198" t="s">
        <v>1583</v>
      </c>
      <c r="OU198" t="s">
        <v>1564</v>
      </c>
      <c r="OV198" t="s">
        <v>2482</v>
      </c>
    </row>
    <row r="199" spans="2:412" outlineLevel="1">
      <c r="B199" t="s">
        <v>1616</v>
      </c>
      <c r="C199" t="s">
        <v>1585</v>
      </c>
      <c r="OU199" t="s">
        <v>1566</v>
      </c>
      <c r="OV199" t="s">
        <v>2140</v>
      </c>
    </row>
    <row r="200" spans="2:412" outlineLevel="1">
      <c r="B200" t="s">
        <v>1618</v>
      </c>
      <c r="C200" t="s">
        <v>1587</v>
      </c>
      <c r="OU200" t="s">
        <v>1568</v>
      </c>
      <c r="OV200" t="s">
        <v>2139</v>
      </c>
    </row>
    <row r="201" spans="2:412" outlineLevel="1">
      <c r="B201" t="s">
        <v>1620</v>
      </c>
      <c r="C201" t="s">
        <v>1589</v>
      </c>
      <c r="OU201" t="s">
        <v>1570</v>
      </c>
      <c r="OV201" t="s">
        <v>2138</v>
      </c>
    </row>
    <row r="202" spans="2:412" outlineLevel="1">
      <c r="B202" t="s">
        <v>1622</v>
      </c>
      <c r="C202" t="s">
        <v>1591</v>
      </c>
      <c r="OU202" t="s">
        <v>1572</v>
      </c>
      <c r="OV202" t="s">
        <v>2136</v>
      </c>
    </row>
    <row r="203" spans="2:412" outlineLevel="1">
      <c r="B203" t="s">
        <v>1624</v>
      </c>
      <c r="C203" t="s">
        <v>1593</v>
      </c>
      <c r="OU203" t="s">
        <v>1574</v>
      </c>
      <c r="OV203" t="s">
        <v>2137</v>
      </c>
    </row>
    <row r="204" spans="2:412" outlineLevel="1">
      <c r="B204" t="s">
        <v>1626</v>
      </c>
      <c r="C204" t="s">
        <v>1595</v>
      </c>
      <c r="OU204" t="s">
        <v>1576</v>
      </c>
      <c r="OV204" t="s">
        <v>2165</v>
      </c>
    </row>
    <row r="205" spans="2:412" outlineLevel="1">
      <c r="B205" t="s">
        <v>1628</v>
      </c>
      <c r="C205" t="s">
        <v>1597</v>
      </c>
      <c r="OU205" t="s">
        <v>1578</v>
      </c>
      <c r="OV205" t="s">
        <v>2164</v>
      </c>
    </row>
    <row r="206" spans="2:412" outlineLevel="1">
      <c r="B206" t="s">
        <v>1630</v>
      </c>
      <c r="C206" t="s">
        <v>1599</v>
      </c>
      <c r="OU206" t="s">
        <v>1580</v>
      </c>
      <c r="OV206" t="s">
        <v>2163</v>
      </c>
    </row>
    <row r="207" spans="2:412" outlineLevel="1">
      <c r="B207" t="s">
        <v>1632</v>
      </c>
      <c r="C207" t="s">
        <v>1601</v>
      </c>
      <c r="OU207" t="s">
        <v>1582</v>
      </c>
      <c r="OV207" t="s">
        <v>2167</v>
      </c>
    </row>
    <row r="208" spans="2:412" outlineLevel="1">
      <c r="B208" t="s">
        <v>1634</v>
      </c>
      <c r="C208" t="s">
        <v>1603</v>
      </c>
      <c r="OU208" t="s">
        <v>1584</v>
      </c>
      <c r="OV208" t="s">
        <v>2166</v>
      </c>
    </row>
    <row r="209" spans="2:412" outlineLevel="1">
      <c r="B209" t="s">
        <v>1636</v>
      </c>
      <c r="C209" t="s">
        <v>1605</v>
      </c>
      <c r="OU209" t="s">
        <v>1586</v>
      </c>
      <c r="OV209" t="s">
        <v>2169</v>
      </c>
    </row>
    <row r="210" spans="2:412" outlineLevel="1">
      <c r="B210" t="s">
        <v>1638</v>
      </c>
      <c r="C210" t="s">
        <v>1607</v>
      </c>
      <c r="OU210" t="s">
        <v>1588</v>
      </c>
      <c r="OV210" t="s">
        <v>2168</v>
      </c>
    </row>
    <row r="211" spans="2:412" outlineLevel="1">
      <c r="B211" t="s">
        <v>1640</v>
      </c>
      <c r="C211" t="s">
        <v>1609</v>
      </c>
      <c r="OU211" t="s">
        <v>1590</v>
      </c>
      <c r="OV211" t="s">
        <v>2483</v>
      </c>
    </row>
    <row r="212" spans="2:412" outlineLevel="1">
      <c r="B212" t="s">
        <v>1642</v>
      </c>
      <c r="C212" t="s">
        <v>1611</v>
      </c>
      <c r="OU212" t="s">
        <v>1592</v>
      </c>
      <c r="OV212" t="s">
        <v>2484</v>
      </c>
    </row>
    <row r="213" spans="2:412" outlineLevel="1">
      <c r="B213" t="s">
        <v>1644</v>
      </c>
      <c r="C213" t="s">
        <v>1613</v>
      </c>
      <c r="OU213" t="s">
        <v>1594</v>
      </c>
      <c r="OV213" t="s">
        <v>2382</v>
      </c>
    </row>
    <row r="214" spans="2:412" outlineLevel="1">
      <c r="B214" t="s">
        <v>1646</v>
      </c>
      <c r="C214" t="s">
        <v>1615</v>
      </c>
      <c r="OU214" t="s">
        <v>1596</v>
      </c>
      <c r="OV214" t="s">
        <v>2393</v>
      </c>
    </row>
    <row r="215" spans="2:412" outlineLevel="1">
      <c r="B215" t="s">
        <v>1648</v>
      </c>
      <c r="C215" t="s">
        <v>1617</v>
      </c>
      <c r="OU215" t="s">
        <v>1598</v>
      </c>
      <c r="OV215" t="s">
        <v>2485</v>
      </c>
    </row>
    <row r="216" spans="2:412" outlineLevel="1">
      <c r="B216" t="s">
        <v>1650</v>
      </c>
      <c r="C216" t="s">
        <v>1619</v>
      </c>
      <c r="OU216" t="s">
        <v>1600</v>
      </c>
      <c r="OV216" t="s">
        <v>2486</v>
      </c>
    </row>
    <row r="217" spans="2:412" outlineLevel="1">
      <c r="B217" t="s">
        <v>1652</v>
      </c>
      <c r="C217" t="s">
        <v>1621</v>
      </c>
      <c r="OU217" t="s">
        <v>1602</v>
      </c>
      <c r="OV217" t="s">
        <v>2383</v>
      </c>
    </row>
    <row r="218" spans="2:412" outlineLevel="1">
      <c r="B218" t="s">
        <v>1654</v>
      </c>
      <c r="C218" t="s">
        <v>1623</v>
      </c>
      <c r="OU218" t="s">
        <v>1604</v>
      </c>
      <c r="OV218" t="s">
        <v>2392</v>
      </c>
    </row>
    <row r="219" spans="2:412" outlineLevel="1">
      <c r="B219" t="s">
        <v>1656</v>
      </c>
      <c r="C219" t="s">
        <v>1625</v>
      </c>
      <c r="OU219" t="s">
        <v>1606</v>
      </c>
      <c r="OV219" t="s">
        <v>2162</v>
      </c>
    </row>
    <row r="220" spans="2:412" outlineLevel="1">
      <c r="B220" t="s">
        <v>1658</v>
      </c>
      <c r="C220" t="s">
        <v>1627</v>
      </c>
      <c r="OU220" t="s">
        <v>1608</v>
      </c>
      <c r="OV220" t="s">
        <v>2161</v>
      </c>
    </row>
    <row r="221" spans="2:412" outlineLevel="1">
      <c r="B221" t="s">
        <v>1660</v>
      </c>
      <c r="C221" t="s">
        <v>1629</v>
      </c>
      <c r="OU221" t="s">
        <v>1610</v>
      </c>
      <c r="OV221" t="s">
        <v>2160</v>
      </c>
    </row>
    <row r="222" spans="2:412" outlineLevel="1">
      <c r="B222" t="s">
        <v>1662</v>
      </c>
      <c r="C222" t="s">
        <v>1631</v>
      </c>
      <c r="OU222" t="s">
        <v>1612</v>
      </c>
      <c r="OV222" t="s">
        <v>2384</v>
      </c>
    </row>
    <row r="223" spans="2:412" outlineLevel="1">
      <c r="B223" t="s">
        <v>1664</v>
      </c>
      <c r="C223" t="s">
        <v>1633</v>
      </c>
      <c r="OU223" t="s">
        <v>1614</v>
      </c>
      <c r="OV223" t="s">
        <v>2390</v>
      </c>
    </row>
    <row r="224" spans="2:412" outlineLevel="1">
      <c r="B224" t="s">
        <v>1666</v>
      </c>
      <c r="C224" t="s">
        <v>1635</v>
      </c>
      <c r="OU224" t="s">
        <v>1616</v>
      </c>
      <c r="OV224" t="s">
        <v>2385</v>
      </c>
    </row>
    <row r="225" spans="2:412" outlineLevel="1">
      <c r="B225" t="s">
        <v>1668</v>
      </c>
      <c r="C225" t="s">
        <v>1637</v>
      </c>
      <c r="OU225" t="s">
        <v>1618</v>
      </c>
      <c r="OV225" t="s">
        <v>2391</v>
      </c>
    </row>
    <row r="226" spans="2:412" outlineLevel="1">
      <c r="B226" t="s">
        <v>1670</v>
      </c>
      <c r="C226" t="s">
        <v>1639</v>
      </c>
      <c r="OU226" t="s">
        <v>1620</v>
      </c>
      <c r="OV226" t="s">
        <v>2386</v>
      </c>
    </row>
    <row r="227" spans="2:412" outlineLevel="1">
      <c r="B227" t="s">
        <v>1672</v>
      </c>
      <c r="C227" t="s">
        <v>1641</v>
      </c>
      <c r="OU227" t="s">
        <v>1622</v>
      </c>
      <c r="OV227" t="s">
        <v>2389</v>
      </c>
    </row>
    <row r="228" spans="2:412" outlineLevel="1">
      <c r="B228" t="s">
        <v>1674</v>
      </c>
      <c r="C228" t="s">
        <v>1643</v>
      </c>
      <c r="OU228" t="s">
        <v>1624</v>
      </c>
      <c r="OV228" t="s">
        <v>2387</v>
      </c>
    </row>
    <row r="229" spans="2:412" outlineLevel="1">
      <c r="B229" t="s">
        <v>1676</v>
      </c>
      <c r="C229" t="s">
        <v>1645</v>
      </c>
      <c r="OU229" t="s">
        <v>1626</v>
      </c>
      <c r="OV229" t="s">
        <v>2388</v>
      </c>
    </row>
    <row r="230" spans="2:412" outlineLevel="1">
      <c r="B230" t="s">
        <v>1678</v>
      </c>
      <c r="C230" t="s">
        <v>1647</v>
      </c>
      <c r="OU230" t="s">
        <v>1628</v>
      </c>
      <c r="OV230" t="s">
        <v>2487</v>
      </c>
    </row>
    <row r="231" spans="2:412" outlineLevel="1">
      <c r="B231" t="s">
        <v>1680</v>
      </c>
      <c r="C231" t="s">
        <v>1649</v>
      </c>
      <c r="OU231" t="s">
        <v>1630</v>
      </c>
      <c r="OV231" t="s">
        <v>2488</v>
      </c>
    </row>
    <row r="232" spans="2:412" outlineLevel="1">
      <c r="B232" t="s">
        <v>1682</v>
      </c>
      <c r="C232" t="s">
        <v>1651</v>
      </c>
      <c r="OU232" t="s">
        <v>1632</v>
      </c>
      <c r="OV232" t="s">
        <v>2489</v>
      </c>
    </row>
    <row r="233" spans="2:412" outlineLevel="1">
      <c r="B233" t="s">
        <v>1684</v>
      </c>
      <c r="C233" t="s">
        <v>1653</v>
      </c>
      <c r="OU233" t="s">
        <v>1634</v>
      </c>
      <c r="OV233" t="s">
        <v>2490</v>
      </c>
    </row>
    <row r="234" spans="2:412" outlineLevel="1">
      <c r="B234" t="s">
        <v>1686</v>
      </c>
      <c r="C234" t="s">
        <v>1655</v>
      </c>
      <c r="OU234" t="s">
        <v>1636</v>
      </c>
      <c r="OV234" t="s">
        <v>1997</v>
      </c>
    </row>
    <row r="235" spans="2:412" outlineLevel="1">
      <c r="B235" t="s">
        <v>1688</v>
      </c>
      <c r="C235" t="s">
        <v>1657</v>
      </c>
      <c r="OU235" t="s">
        <v>1638</v>
      </c>
      <c r="OV235" t="s">
        <v>1996</v>
      </c>
    </row>
    <row r="236" spans="2:412" outlineLevel="1">
      <c r="B236" t="s">
        <v>1690</v>
      </c>
      <c r="C236" t="s">
        <v>1659</v>
      </c>
      <c r="OU236" t="s">
        <v>1640</v>
      </c>
      <c r="OV236" t="s">
        <v>1995</v>
      </c>
    </row>
    <row r="237" spans="2:412" outlineLevel="1">
      <c r="B237" t="s">
        <v>1692</v>
      </c>
      <c r="C237" t="s">
        <v>1661</v>
      </c>
      <c r="OU237" t="s">
        <v>1642</v>
      </c>
      <c r="OV237" t="s">
        <v>1994</v>
      </c>
    </row>
    <row r="238" spans="2:412" outlineLevel="1">
      <c r="B238" t="s">
        <v>1694</v>
      </c>
      <c r="C238" t="s">
        <v>1663</v>
      </c>
      <c r="OU238" t="s">
        <v>1644</v>
      </c>
      <c r="OV238" t="s">
        <v>1993</v>
      </c>
    </row>
    <row r="239" spans="2:412" outlineLevel="1">
      <c r="B239" t="s">
        <v>1696</v>
      </c>
      <c r="C239" t="s">
        <v>1665</v>
      </c>
      <c r="OU239" t="s">
        <v>1646</v>
      </c>
      <c r="OV239" t="s">
        <v>2026</v>
      </c>
    </row>
    <row r="240" spans="2:412" outlineLevel="1">
      <c r="B240" t="s">
        <v>1698</v>
      </c>
      <c r="C240" t="s">
        <v>1667</v>
      </c>
      <c r="OU240" t="s">
        <v>1648</v>
      </c>
      <c r="OV240" t="s">
        <v>2025</v>
      </c>
    </row>
    <row r="241" spans="2:412" outlineLevel="1">
      <c r="B241" t="s">
        <v>1700</v>
      </c>
      <c r="C241" t="s">
        <v>1669</v>
      </c>
      <c r="OU241" t="s">
        <v>1650</v>
      </c>
      <c r="OV241" t="s">
        <v>2024</v>
      </c>
    </row>
    <row r="242" spans="2:412" outlineLevel="1">
      <c r="B242" t="s">
        <v>1702</v>
      </c>
      <c r="C242" t="s">
        <v>1671</v>
      </c>
      <c r="OU242" t="s">
        <v>1652</v>
      </c>
      <c r="OV242" t="s">
        <v>2023</v>
      </c>
    </row>
    <row r="243" spans="2:412" outlineLevel="1">
      <c r="B243" t="s">
        <v>1704</v>
      </c>
      <c r="C243" t="s">
        <v>1673</v>
      </c>
      <c r="OU243" t="s">
        <v>1654</v>
      </c>
      <c r="OV243" t="s">
        <v>2022</v>
      </c>
    </row>
    <row r="244" spans="2:412" outlineLevel="1">
      <c r="B244" t="s">
        <v>1706</v>
      </c>
      <c r="C244" t="s">
        <v>1675</v>
      </c>
      <c r="OU244" t="s">
        <v>1656</v>
      </c>
      <c r="OV244" t="s">
        <v>2180</v>
      </c>
    </row>
    <row r="245" spans="2:412" outlineLevel="1">
      <c r="B245" t="s">
        <v>1708</v>
      </c>
      <c r="C245" t="s">
        <v>1677</v>
      </c>
      <c r="OU245" t="s">
        <v>1658</v>
      </c>
      <c r="OV245" t="s">
        <v>2179</v>
      </c>
    </row>
    <row r="246" spans="2:412" outlineLevel="1">
      <c r="B246" t="s">
        <v>1710</v>
      </c>
      <c r="C246" t="s">
        <v>1679</v>
      </c>
      <c r="OU246" t="s">
        <v>1660</v>
      </c>
      <c r="OV246" t="s">
        <v>2178</v>
      </c>
    </row>
    <row r="247" spans="2:412" outlineLevel="1">
      <c r="B247" t="s">
        <v>1712</v>
      </c>
      <c r="C247" t="s">
        <v>1681</v>
      </c>
      <c r="OU247" t="s">
        <v>1662</v>
      </c>
      <c r="OV247" t="s">
        <v>2177</v>
      </c>
    </row>
    <row r="248" spans="2:412" outlineLevel="1">
      <c r="B248" t="s">
        <v>1714</v>
      </c>
      <c r="C248" t="s">
        <v>1683</v>
      </c>
      <c r="OU248" t="s">
        <v>1664</v>
      </c>
      <c r="OV248" t="s">
        <v>2176</v>
      </c>
    </row>
    <row r="249" spans="2:412" outlineLevel="1">
      <c r="B249" t="s">
        <v>1716</v>
      </c>
      <c r="C249" t="s">
        <v>1685</v>
      </c>
      <c r="OU249" t="s">
        <v>1666</v>
      </c>
      <c r="OV249" t="s">
        <v>2007</v>
      </c>
    </row>
    <row r="250" spans="2:412" outlineLevel="1">
      <c r="B250" t="s">
        <v>1718</v>
      </c>
      <c r="C250" t="s">
        <v>1687</v>
      </c>
      <c r="OU250" t="s">
        <v>1668</v>
      </c>
      <c r="OV250" t="s">
        <v>2006</v>
      </c>
    </row>
    <row r="251" spans="2:412" outlineLevel="1">
      <c r="B251" t="s">
        <v>1719</v>
      </c>
      <c r="C251" t="s">
        <v>1689</v>
      </c>
      <c r="OU251" t="s">
        <v>1670</v>
      </c>
      <c r="OV251" t="s">
        <v>2005</v>
      </c>
    </row>
    <row r="252" spans="2:412" outlineLevel="1">
      <c r="B252" t="s">
        <v>1720</v>
      </c>
      <c r="C252" t="s">
        <v>1691</v>
      </c>
      <c r="OU252" t="s">
        <v>1672</v>
      </c>
      <c r="OV252" t="s">
        <v>2004</v>
      </c>
    </row>
    <row r="253" spans="2:412" outlineLevel="1">
      <c r="B253" t="s">
        <v>1721</v>
      </c>
      <c r="C253" t="s">
        <v>1693</v>
      </c>
      <c r="OU253" t="s">
        <v>1674</v>
      </c>
      <c r="OV253" t="s">
        <v>2003</v>
      </c>
    </row>
    <row r="254" spans="2:412" outlineLevel="1">
      <c r="B254" t="s">
        <v>1722</v>
      </c>
      <c r="C254" t="s">
        <v>1695</v>
      </c>
      <c r="OU254" t="s">
        <v>1676</v>
      </c>
      <c r="OV254" t="s">
        <v>1992</v>
      </c>
    </row>
    <row r="255" spans="2:412" outlineLevel="1">
      <c r="B255" t="s">
        <v>1723</v>
      </c>
      <c r="C255" t="s">
        <v>1697</v>
      </c>
      <c r="OU255" t="s">
        <v>1678</v>
      </c>
      <c r="OV255" t="s">
        <v>1991</v>
      </c>
    </row>
    <row r="256" spans="2:412" outlineLevel="1">
      <c r="B256" t="s">
        <v>1725</v>
      </c>
      <c r="C256" t="s">
        <v>1699</v>
      </c>
      <c r="OU256" t="s">
        <v>1680</v>
      </c>
      <c r="OV256" t="s">
        <v>1990</v>
      </c>
    </row>
    <row r="257" spans="2:412" outlineLevel="1">
      <c r="B257" t="s">
        <v>1727</v>
      </c>
      <c r="C257" t="s">
        <v>1701</v>
      </c>
      <c r="OU257" t="s">
        <v>1682</v>
      </c>
      <c r="OV257" t="s">
        <v>1989</v>
      </c>
    </row>
    <row r="258" spans="2:412" outlineLevel="1">
      <c r="B258" t="s">
        <v>1729</v>
      </c>
      <c r="C258" t="s">
        <v>1703</v>
      </c>
      <c r="OU258" t="s">
        <v>1684</v>
      </c>
      <c r="OV258" t="s">
        <v>1988</v>
      </c>
    </row>
    <row r="259" spans="2:412" outlineLevel="1">
      <c r="B259" t="s">
        <v>1731</v>
      </c>
      <c r="C259" t="s">
        <v>1705</v>
      </c>
      <c r="OU259" t="s">
        <v>1686</v>
      </c>
      <c r="OV259" t="s">
        <v>1987</v>
      </c>
    </row>
    <row r="260" spans="2:412" outlineLevel="1">
      <c r="B260" t="s">
        <v>1733</v>
      </c>
      <c r="C260" t="s">
        <v>1707</v>
      </c>
      <c r="OU260" t="s">
        <v>1688</v>
      </c>
      <c r="OV260" t="s">
        <v>1986</v>
      </c>
    </row>
    <row r="261" spans="2:412" outlineLevel="1">
      <c r="B261" t="s">
        <v>1735</v>
      </c>
      <c r="C261" t="s">
        <v>1709</v>
      </c>
      <c r="OU261" t="s">
        <v>1690</v>
      </c>
      <c r="OV261" t="s">
        <v>1985</v>
      </c>
    </row>
    <row r="262" spans="2:412" outlineLevel="1">
      <c r="B262" t="s">
        <v>1737</v>
      </c>
      <c r="C262" t="s">
        <v>1711</v>
      </c>
      <c r="OU262" t="s">
        <v>1692</v>
      </c>
      <c r="OV262" t="s">
        <v>1984</v>
      </c>
    </row>
    <row r="263" spans="2:412" outlineLevel="1">
      <c r="B263" t="s">
        <v>1739</v>
      </c>
      <c r="C263" t="s">
        <v>1713</v>
      </c>
      <c r="OU263" t="s">
        <v>1694</v>
      </c>
      <c r="OV263" t="s">
        <v>1983</v>
      </c>
    </row>
    <row r="264" spans="2:412" outlineLevel="1">
      <c r="B264" t="s">
        <v>1741</v>
      </c>
      <c r="C264" t="s">
        <v>1715</v>
      </c>
      <c r="OU264" t="s">
        <v>1696</v>
      </c>
      <c r="OV264" t="s">
        <v>2145</v>
      </c>
    </row>
    <row r="265" spans="2:412" outlineLevel="1">
      <c r="B265" t="s">
        <v>1743</v>
      </c>
      <c r="C265" t="s">
        <v>1717</v>
      </c>
      <c r="OU265" t="s">
        <v>1698</v>
      </c>
      <c r="OV265" t="s">
        <v>2144</v>
      </c>
    </row>
    <row r="266" spans="2:412" outlineLevel="1">
      <c r="B266" t="s">
        <v>1745</v>
      </c>
      <c r="C266" t="s">
        <v>505</v>
      </c>
      <c r="OU266" t="s">
        <v>1700</v>
      </c>
      <c r="OV266" t="s">
        <v>2143</v>
      </c>
    </row>
    <row r="267" spans="2:412" outlineLevel="1">
      <c r="B267" t="s">
        <v>1747</v>
      </c>
      <c r="C267" t="s">
        <v>506</v>
      </c>
      <c r="OU267" t="s">
        <v>1702</v>
      </c>
      <c r="OV267" t="s">
        <v>2142</v>
      </c>
    </row>
    <row r="268" spans="2:412" outlineLevel="1">
      <c r="B268" t="s">
        <v>1749</v>
      </c>
      <c r="C268" t="s">
        <v>507</v>
      </c>
      <c r="OU268" t="s">
        <v>1704</v>
      </c>
      <c r="OV268" t="s">
        <v>2141</v>
      </c>
    </row>
    <row r="269" spans="2:412" outlineLevel="1">
      <c r="B269" t="s">
        <v>1751</v>
      </c>
      <c r="C269" t="s">
        <v>508</v>
      </c>
      <c r="OU269" t="s">
        <v>1706</v>
      </c>
      <c r="OV269" t="s">
        <v>2159</v>
      </c>
    </row>
    <row r="270" spans="2:412" outlineLevel="1">
      <c r="B270" t="s">
        <v>1753</v>
      </c>
      <c r="C270" t="s">
        <v>509</v>
      </c>
      <c r="OU270" t="s">
        <v>1708</v>
      </c>
      <c r="OV270" t="s">
        <v>2158</v>
      </c>
    </row>
    <row r="271" spans="2:412" outlineLevel="1">
      <c r="B271" t="s">
        <v>1755</v>
      </c>
      <c r="C271" t="s">
        <v>1724</v>
      </c>
      <c r="OU271" t="s">
        <v>1710</v>
      </c>
      <c r="OV271" t="s">
        <v>2157</v>
      </c>
    </row>
    <row r="272" spans="2:412" outlineLevel="1">
      <c r="B272" t="s">
        <v>1757</v>
      </c>
      <c r="C272" t="s">
        <v>1726</v>
      </c>
      <c r="OU272" t="s">
        <v>1712</v>
      </c>
      <c r="OV272" t="s">
        <v>2156</v>
      </c>
    </row>
    <row r="273" spans="2:412" outlineLevel="1">
      <c r="B273" t="s">
        <v>1759</v>
      </c>
      <c r="C273" t="s">
        <v>1728</v>
      </c>
      <c r="OU273" t="s">
        <v>1714</v>
      </c>
      <c r="OV273" t="s">
        <v>2155</v>
      </c>
    </row>
    <row r="274" spans="2:412" outlineLevel="1">
      <c r="B274" t="s">
        <v>1761</v>
      </c>
      <c r="C274" t="s">
        <v>1730</v>
      </c>
      <c r="OU274" t="s">
        <v>1716</v>
      </c>
      <c r="OV274" t="s">
        <v>2154</v>
      </c>
    </row>
    <row r="275" spans="2:412" outlineLevel="1">
      <c r="B275" t="s">
        <v>1763</v>
      </c>
      <c r="C275" t="s">
        <v>1732</v>
      </c>
      <c r="OU275" t="s">
        <v>1718</v>
      </c>
      <c r="OV275" t="s">
        <v>517</v>
      </c>
    </row>
    <row r="276" spans="2:412" outlineLevel="1">
      <c r="B276" t="s">
        <v>1765</v>
      </c>
      <c r="C276" t="s">
        <v>1734</v>
      </c>
      <c r="OU276" t="s">
        <v>1719</v>
      </c>
      <c r="OV276" t="s">
        <v>518</v>
      </c>
    </row>
    <row r="277" spans="2:412" outlineLevel="1">
      <c r="B277" t="s">
        <v>1767</v>
      </c>
      <c r="C277" t="s">
        <v>1736</v>
      </c>
      <c r="OU277" t="s">
        <v>1720</v>
      </c>
      <c r="OV277" t="s">
        <v>519</v>
      </c>
    </row>
    <row r="278" spans="2:412" outlineLevel="1">
      <c r="B278" t="s">
        <v>1769</v>
      </c>
      <c r="C278" t="s">
        <v>1738</v>
      </c>
      <c r="OU278" t="s">
        <v>1721</v>
      </c>
      <c r="OV278" t="s">
        <v>520</v>
      </c>
    </row>
    <row r="279" spans="2:412" outlineLevel="1">
      <c r="B279" t="s">
        <v>1771</v>
      </c>
      <c r="C279" t="s">
        <v>1740</v>
      </c>
      <c r="OU279" t="s">
        <v>1722</v>
      </c>
      <c r="OV279" t="s">
        <v>2562</v>
      </c>
    </row>
    <row r="280" spans="2:412" outlineLevel="1">
      <c r="B280" t="s">
        <v>1773</v>
      </c>
      <c r="C280" t="s">
        <v>1742</v>
      </c>
      <c r="OU280" t="s">
        <v>1723</v>
      </c>
      <c r="OV280" t="s">
        <v>2563</v>
      </c>
    </row>
    <row r="281" spans="2:412" outlineLevel="1">
      <c r="B281" t="s">
        <v>1775</v>
      </c>
      <c r="C281" t="s">
        <v>1744</v>
      </c>
      <c r="OU281" t="s">
        <v>1725</v>
      </c>
      <c r="OV281" t="s">
        <v>2564</v>
      </c>
    </row>
    <row r="282" spans="2:412" outlineLevel="1">
      <c r="B282" t="s">
        <v>1777</v>
      </c>
      <c r="C282" t="s">
        <v>1746</v>
      </c>
      <c r="OU282" t="s">
        <v>1727</v>
      </c>
      <c r="OV282" t="s">
        <v>2565</v>
      </c>
    </row>
    <row r="283" spans="2:412" outlineLevel="1">
      <c r="B283" t="s">
        <v>1779</v>
      </c>
      <c r="C283" t="s">
        <v>1748</v>
      </c>
      <c r="OU283" t="s">
        <v>1729</v>
      </c>
      <c r="OV283" t="s">
        <v>2013</v>
      </c>
    </row>
    <row r="284" spans="2:412" outlineLevel="1">
      <c r="B284" t="s">
        <v>1781</v>
      </c>
      <c r="C284" t="s">
        <v>1750</v>
      </c>
      <c r="OU284" t="s">
        <v>1731</v>
      </c>
      <c r="OV284" t="s">
        <v>2531</v>
      </c>
    </row>
    <row r="285" spans="2:412" outlineLevel="1">
      <c r="B285" t="s">
        <v>1783</v>
      </c>
      <c r="C285" t="s">
        <v>1752</v>
      </c>
      <c r="OU285" t="s">
        <v>1733</v>
      </c>
      <c r="OV285" t="s">
        <v>2532</v>
      </c>
    </row>
    <row r="286" spans="2:412" outlineLevel="1">
      <c r="B286" t="s">
        <v>1785</v>
      </c>
      <c r="C286" t="s">
        <v>1754</v>
      </c>
      <c r="OU286" t="s">
        <v>1735</v>
      </c>
      <c r="OV286" t="s">
        <v>2533</v>
      </c>
    </row>
    <row r="287" spans="2:412" outlineLevel="1">
      <c r="B287" t="s">
        <v>1787</v>
      </c>
      <c r="C287" t="s">
        <v>1756</v>
      </c>
      <c r="OU287" t="s">
        <v>1737</v>
      </c>
      <c r="OV287" t="s">
        <v>2534</v>
      </c>
    </row>
    <row r="288" spans="2:412" outlineLevel="1">
      <c r="B288" t="s">
        <v>1789</v>
      </c>
      <c r="C288" t="s">
        <v>1758</v>
      </c>
      <c r="OU288" t="s">
        <v>1739</v>
      </c>
      <c r="OV288" t="s">
        <v>2015</v>
      </c>
    </row>
    <row r="289" spans="2:412" outlineLevel="1">
      <c r="B289" t="s">
        <v>1791</v>
      </c>
      <c r="C289" t="s">
        <v>1760</v>
      </c>
      <c r="OU289" t="s">
        <v>1741</v>
      </c>
      <c r="OV289" t="s">
        <v>2530</v>
      </c>
    </row>
    <row r="290" spans="2:412" outlineLevel="1">
      <c r="B290" t="s">
        <v>1793</v>
      </c>
      <c r="C290" t="s">
        <v>1762</v>
      </c>
      <c r="OU290" t="s">
        <v>1743</v>
      </c>
      <c r="OV290" t="s">
        <v>2016</v>
      </c>
    </row>
    <row r="291" spans="2:412" outlineLevel="1">
      <c r="B291" t="s">
        <v>1795</v>
      </c>
      <c r="C291" t="s">
        <v>1764</v>
      </c>
      <c r="OU291" t="s">
        <v>1745</v>
      </c>
      <c r="OV291" t="s">
        <v>2529</v>
      </c>
    </row>
    <row r="292" spans="2:412" outlineLevel="1">
      <c r="B292" t="s">
        <v>1797</v>
      </c>
      <c r="C292" t="s">
        <v>1766</v>
      </c>
      <c r="OU292" t="s">
        <v>1747</v>
      </c>
      <c r="OV292" t="s">
        <v>2528</v>
      </c>
    </row>
    <row r="293" spans="2:412" outlineLevel="1">
      <c r="B293" t="s">
        <v>1799</v>
      </c>
      <c r="C293" t="s">
        <v>1768</v>
      </c>
      <c r="OU293" t="s">
        <v>1749</v>
      </c>
      <c r="OV293" t="s">
        <v>2017</v>
      </c>
    </row>
    <row r="294" spans="2:412" outlineLevel="1">
      <c r="B294" t="s">
        <v>1801</v>
      </c>
      <c r="C294" t="s">
        <v>1770</v>
      </c>
      <c r="OU294" t="s">
        <v>1751</v>
      </c>
      <c r="OV294" t="s">
        <v>2569</v>
      </c>
    </row>
    <row r="295" spans="2:412" outlineLevel="1">
      <c r="B295" t="s">
        <v>1803</v>
      </c>
      <c r="C295" t="s">
        <v>1772</v>
      </c>
      <c r="OU295" t="s">
        <v>1753</v>
      </c>
      <c r="OV295" t="s">
        <v>2570</v>
      </c>
    </row>
    <row r="296" spans="2:412" outlineLevel="1">
      <c r="B296" t="s">
        <v>1805</v>
      </c>
      <c r="C296" t="s">
        <v>1774</v>
      </c>
      <c r="OU296" t="s">
        <v>1755</v>
      </c>
      <c r="OV296" t="s">
        <v>2571</v>
      </c>
    </row>
    <row r="297" spans="2:412" outlineLevel="1">
      <c r="B297" t="s">
        <v>1807</v>
      </c>
      <c r="C297" t="s">
        <v>1776</v>
      </c>
      <c r="OU297" t="s">
        <v>1757</v>
      </c>
      <c r="OV297" t="s">
        <v>2572</v>
      </c>
    </row>
    <row r="298" spans="2:412" outlineLevel="1">
      <c r="B298" t="s">
        <v>1809</v>
      </c>
      <c r="C298" t="s">
        <v>1778</v>
      </c>
      <c r="OU298" t="s">
        <v>1759</v>
      </c>
      <c r="OV298" t="s">
        <v>2018</v>
      </c>
    </row>
    <row r="299" spans="2:412" outlineLevel="1">
      <c r="B299" t="s">
        <v>1811</v>
      </c>
      <c r="C299" t="s">
        <v>1780</v>
      </c>
      <c r="OU299" t="s">
        <v>1761</v>
      </c>
      <c r="OV299" t="s">
        <v>2573</v>
      </c>
    </row>
    <row r="300" spans="2:412" outlineLevel="1">
      <c r="B300" t="s">
        <v>1813</v>
      </c>
      <c r="C300" t="s">
        <v>1782</v>
      </c>
      <c r="OU300" t="s">
        <v>1763</v>
      </c>
      <c r="OV300" t="s">
        <v>2574</v>
      </c>
    </row>
    <row r="301" spans="2:412" outlineLevel="1">
      <c r="B301" t="s">
        <v>1814</v>
      </c>
      <c r="C301" t="s">
        <v>1784</v>
      </c>
      <c r="OU301" t="s">
        <v>1765</v>
      </c>
      <c r="OV301" t="s">
        <v>2575</v>
      </c>
    </row>
    <row r="302" spans="2:412" outlineLevel="1">
      <c r="B302" t="s">
        <v>1815</v>
      </c>
      <c r="C302" t="s">
        <v>1786</v>
      </c>
      <c r="OU302" t="s">
        <v>1767</v>
      </c>
      <c r="OV302" t="s">
        <v>2576</v>
      </c>
    </row>
    <row r="303" spans="2:412" outlineLevel="1">
      <c r="B303" t="s">
        <v>1816</v>
      </c>
      <c r="C303" t="s">
        <v>1788</v>
      </c>
      <c r="OU303" t="s">
        <v>1769</v>
      </c>
      <c r="OV303" t="s">
        <v>2493</v>
      </c>
    </row>
    <row r="304" spans="2:412" outlineLevel="1">
      <c r="B304" t="s">
        <v>1817</v>
      </c>
      <c r="C304" t="s">
        <v>1790</v>
      </c>
      <c r="OU304" t="s">
        <v>1771</v>
      </c>
      <c r="OV304" t="s">
        <v>2577</v>
      </c>
    </row>
    <row r="305" spans="2:412" outlineLevel="1">
      <c r="B305" t="s">
        <v>1818</v>
      </c>
      <c r="C305" t="s">
        <v>1792</v>
      </c>
      <c r="OU305" t="s">
        <v>1773</v>
      </c>
      <c r="OV305" t="s">
        <v>2578</v>
      </c>
    </row>
    <row r="306" spans="2:412" outlineLevel="1">
      <c r="B306" t="s">
        <v>1819</v>
      </c>
      <c r="C306" t="s">
        <v>1794</v>
      </c>
      <c r="OU306" t="s">
        <v>1775</v>
      </c>
      <c r="OV306" t="s">
        <v>2579</v>
      </c>
    </row>
    <row r="307" spans="2:412" outlineLevel="1">
      <c r="B307" t="s">
        <v>1820</v>
      </c>
      <c r="C307" t="s">
        <v>1796</v>
      </c>
      <c r="OU307" t="s">
        <v>1777</v>
      </c>
      <c r="OV307" t="s">
        <v>2580</v>
      </c>
    </row>
    <row r="308" spans="2:412" outlineLevel="1">
      <c r="B308" t="s">
        <v>1821</v>
      </c>
      <c r="C308" t="s">
        <v>1798</v>
      </c>
      <c r="OU308" t="s">
        <v>1779</v>
      </c>
      <c r="OV308" t="s">
        <v>2019</v>
      </c>
    </row>
    <row r="309" spans="2:412" outlineLevel="1">
      <c r="B309" t="s">
        <v>1822</v>
      </c>
      <c r="C309" t="s">
        <v>1800</v>
      </c>
      <c r="OU309" t="s">
        <v>1781</v>
      </c>
      <c r="OV309" t="s">
        <v>2527</v>
      </c>
    </row>
    <row r="310" spans="2:412" outlineLevel="1">
      <c r="B310" t="s">
        <v>1823</v>
      </c>
      <c r="C310" t="s">
        <v>1802</v>
      </c>
      <c r="OU310" t="s">
        <v>1783</v>
      </c>
      <c r="OV310" t="s">
        <v>2526</v>
      </c>
    </row>
    <row r="311" spans="2:412" outlineLevel="1">
      <c r="B311" t="s">
        <v>1824</v>
      </c>
      <c r="C311" t="s">
        <v>1804</v>
      </c>
      <c r="OU311" t="s">
        <v>1785</v>
      </c>
      <c r="OV311" t="s">
        <v>2525</v>
      </c>
    </row>
    <row r="312" spans="2:412" outlineLevel="1">
      <c r="B312" t="s">
        <v>1825</v>
      </c>
      <c r="C312" t="s">
        <v>1806</v>
      </c>
      <c r="OU312" t="s">
        <v>1787</v>
      </c>
      <c r="OV312" t="s">
        <v>2524</v>
      </c>
    </row>
    <row r="313" spans="2:412" outlineLevel="1">
      <c r="B313" t="s">
        <v>1826</v>
      </c>
      <c r="C313" t="s">
        <v>1808</v>
      </c>
      <c r="OU313" t="s">
        <v>1789</v>
      </c>
      <c r="OV313" t="s">
        <v>2020</v>
      </c>
    </row>
    <row r="314" spans="2:412" outlineLevel="1">
      <c r="B314" t="s">
        <v>1827</v>
      </c>
      <c r="C314" t="s">
        <v>1810</v>
      </c>
      <c r="OU314" t="s">
        <v>1791</v>
      </c>
      <c r="OV314" t="s">
        <v>2581</v>
      </c>
    </row>
    <row r="315" spans="2:412" outlineLevel="1">
      <c r="B315" t="s">
        <v>1828</v>
      </c>
      <c r="C315" t="s">
        <v>1812</v>
      </c>
      <c r="OU315" t="s">
        <v>1793</v>
      </c>
      <c r="OV315" t="s">
        <v>2582</v>
      </c>
    </row>
    <row r="316" spans="2:412" outlineLevel="1">
      <c r="B316" t="s">
        <v>1830</v>
      </c>
      <c r="C316" t="s">
        <v>530</v>
      </c>
      <c r="OU316" t="s">
        <v>1795</v>
      </c>
      <c r="OV316" t="s">
        <v>2583</v>
      </c>
    </row>
    <row r="317" spans="2:412" outlineLevel="1">
      <c r="B317" t="s">
        <v>1832</v>
      </c>
      <c r="C317" t="s">
        <v>531</v>
      </c>
      <c r="OU317" t="s">
        <v>1797</v>
      </c>
      <c r="OV317" t="s">
        <v>2584</v>
      </c>
    </row>
    <row r="318" spans="2:412" outlineLevel="1">
      <c r="B318" t="s">
        <v>1834</v>
      </c>
      <c r="C318" t="s">
        <v>532</v>
      </c>
      <c r="OU318" t="s">
        <v>1799</v>
      </c>
      <c r="OV318" t="s">
        <v>2585</v>
      </c>
    </row>
    <row r="319" spans="2:412" outlineLevel="1">
      <c r="B319" t="s">
        <v>1836</v>
      </c>
      <c r="C319" t="s">
        <v>533</v>
      </c>
      <c r="OU319" t="s">
        <v>1801</v>
      </c>
      <c r="OV319" t="s">
        <v>2523</v>
      </c>
    </row>
    <row r="320" spans="2:412" outlineLevel="1">
      <c r="B320" t="s">
        <v>1838</v>
      </c>
      <c r="C320" t="s">
        <v>534</v>
      </c>
      <c r="OU320" t="s">
        <v>1803</v>
      </c>
      <c r="OV320" t="s">
        <v>2522</v>
      </c>
    </row>
    <row r="321" spans="2:412" outlineLevel="1">
      <c r="B321" t="s">
        <v>1840</v>
      </c>
      <c r="C321" t="s">
        <v>510</v>
      </c>
      <c r="OU321" t="s">
        <v>1805</v>
      </c>
      <c r="OV321" t="s">
        <v>2521</v>
      </c>
    </row>
    <row r="322" spans="2:412" outlineLevel="1">
      <c r="B322" t="s">
        <v>1842</v>
      </c>
      <c r="C322" t="s">
        <v>511</v>
      </c>
      <c r="OU322" t="s">
        <v>1807</v>
      </c>
      <c r="OV322" t="s">
        <v>2520</v>
      </c>
    </row>
    <row r="323" spans="2:412" outlineLevel="1">
      <c r="B323" t="s">
        <v>1844</v>
      </c>
      <c r="C323" t="s">
        <v>512</v>
      </c>
      <c r="OU323" t="s">
        <v>1809</v>
      </c>
      <c r="OV323" t="s">
        <v>2021</v>
      </c>
    </row>
    <row r="324" spans="2:412" outlineLevel="1">
      <c r="B324" t="s">
        <v>1846</v>
      </c>
      <c r="C324" t="s">
        <v>513</v>
      </c>
      <c r="OU324" t="s">
        <v>1811</v>
      </c>
      <c r="OV324" t="s">
        <v>2586</v>
      </c>
    </row>
    <row r="325" spans="2:412" outlineLevel="1">
      <c r="B325" t="s">
        <v>1848</v>
      </c>
      <c r="C325" t="s">
        <v>514</v>
      </c>
      <c r="OU325" t="s">
        <v>1813</v>
      </c>
      <c r="OV325" t="s">
        <v>2587</v>
      </c>
    </row>
    <row r="326" spans="2:412" outlineLevel="1">
      <c r="B326" t="s">
        <v>1850</v>
      </c>
      <c r="C326" t="s">
        <v>515</v>
      </c>
      <c r="OU326" t="s">
        <v>1814</v>
      </c>
      <c r="OV326" t="s">
        <v>2588</v>
      </c>
    </row>
    <row r="327" spans="2:412" outlineLevel="1">
      <c r="B327" t="s">
        <v>1852</v>
      </c>
      <c r="C327" t="s">
        <v>516</v>
      </c>
      <c r="OU327" t="s">
        <v>1815</v>
      </c>
      <c r="OV327" t="s">
        <v>2589</v>
      </c>
    </row>
    <row r="328" spans="2:412" outlineLevel="1">
      <c r="B328" t="s">
        <v>1854</v>
      </c>
      <c r="C328" t="s">
        <v>539</v>
      </c>
      <c r="OU328" t="s">
        <v>1816</v>
      </c>
      <c r="OV328" t="s">
        <v>2590</v>
      </c>
    </row>
    <row r="329" spans="2:412" outlineLevel="1">
      <c r="B329" t="s">
        <v>1856</v>
      </c>
      <c r="C329" t="s">
        <v>540</v>
      </c>
      <c r="OU329" t="s">
        <v>1817</v>
      </c>
      <c r="OV329" t="s">
        <v>2591</v>
      </c>
    </row>
    <row r="330" spans="2:412" outlineLevel="1">
      <c r="B330" t="s">
        <v>1858</v>
      </c>
      <c r="C330" t="s">
        <v>541</v>
      </c>
      <c r="OU330" t="s">
        <v>1818</v>
      </c>
      <c r="OV330" t="s">
        <v>2592</v>
      </c>
    </row>
    <row r="331" spans="2:412" outlineLevel="1">
      <c r="B331" t="s">
        <v>1860</v>
      </c>
      <c r="C331" t="s">
        <v>1829</v>
      </c>
      <c r="OU331" t="s">
        <v>1819</v>
      </c>
      <c r="OV331" t="s">
        <v>2593</v>
      </c>
    </row>
    <row r="332" spans="2:412" outlineLevel="1">
      <c r="B332" t="s">
        <v>1862</v>
      </c>
      <c r="C332" t="s">
        <v>1831</v>
      </c>
      <c r="OU332" t="s">
        <v>1820</v>
      </c>
      <c r="OV332" t="s">
        <v>2594</v>
      </c>
    </row>
    <row r="333" spans="2:412" outlineLevel="1">
      <c r="B333" t="s">
        <v>1864</v>
      </c>
      <c r="C333" t="s">
        <v>1833</v>
      </c>
      <c r="OU333" t="s">
        <v>1821</v>
      </c>
      <c r="OV333" t="s">
        <v>2595</v>
      </c>
    </row>
    <row r="334" spans="2:412" outlineLevel="1">
      <c r="B334" t="s">
        <v>1866</v>
      </c>
      <c r="C334" t="s">
        <v>1835</v>
      </c>
      <c r="OU334" t="s">
        <v>1822</v>
      </c>
      <c r="OV334" t="s">
        <v>2596</v>
      </c>
    </row>
    <row r="335" spans="2:412" outlineLevel="1">
      <c r="B335" t="s">
        <v>1868</v>
      </c>
      <c r="C335" t="s">
        <v>1837</v>
      </c>
      <c r="OU335" t="s">
        <v>1823</v>
      </c>
      <c r="OV335" t="s">
        <v>2597</v>
      </c>
    </row>
    <row r="336" spans="2:412" outlineLevel="1">
      <c r="B336" t="s">
        <v>1870</v>
      </c>
      <c r="C336" t="s">
        <v>1839</v>
      </c>
      <c r="OU336" t="s">
        <v>1824</v>
      </c>
      <c r="OV336" t="s">
        <v>2012</v>
      </c>
    </row>
    <row r="337" spans="2:412" outlineLevel="1">
      <c r="B337" t="s">
        <v>1872</v>
      </c>
      <c r="C337" t="s">
        <v>1841</v>
      </c>
      <c r="OU337" t="s">
        <v>1825</v>
      </c>
      <c r="OV337" t="s">
        <v>2011</v>
      </c>
    </row>
    <row r="338" spans="2:412" outlineLevel="1">
      <c r="B338" t="s">
        <v>1874</v>
      </c>
      <c r="C338" t="s">
        <v>1843</v>
      </c>
      <c r="OU338" t="s">
        <v>1826</v>
      </c>
      <c r="OV338" t="s">
        <v>2010</v>
      </c>
    </row>
    <row r="339" spans="2:412" outlineLevel="1">
      <c r="B339" t="s">
        <v>1876</v>
      </c>
      <c r="C339" t="s">
        <v>1845</v>
      </c>
      <c r="OU339" t="s">
        <v>1827</v>
      </c>
      <c r="OV339" t="s">
        <v>2009</v>
      </c>
    </row>
    <row r="340" spans="2:412" outlineLevel="1">
      <c r="B340" t="s">
        <v>1878</v>
      </c>
      <c r="C340" t="s">
        <v>1847</v>
      </c>
      <c r="OU340" t="s">
        <v>1828</v>
      </c>
      <c r="OV340" t="s">
        <v>2008</v>
      </c>
    </row>
    <row r="341" spans="2:412" outlineLevel="1">
      <c r="B341" t="s">
        <v>1880</v>
      </c>
      <c r="C341" t="s">
        <v>1849</v>
      </c>
      <c r="OU341" t="s">
        <v>1830</v>
      </c>
      <c r="OV341" t="s">
        <v>2014</v>
      </c>
    </row>
    <row r="342" spans="2:412" outlineLevel="1">
      <c r="B342" t="s">
        <v>1882</v>
      </c>
      <c r="C342" t="s">
        <v>1851</v>
      </c>
      <c r="OU342" t="s">
        <v>1832</v>
      </c>
      <c r="OV342" t="s">
        <v>2641</v>
      </c>
    </row>
    <row r="343" spans="2:412" outlineLevel="1">
      <c r="B343" t="s">
        <v>1884</v>
      </c>
      <c r="C343" t="s">
        <v>1853</v>
      </c>
      <c r="OU343" t="s">
        <v>1834</v>
      </c>
      <c r="OV343" t="s">
        <v>2568</v>
      </c>
    </row>
    <row r="344" spans="2:412" outlineLevel="1">
      <c r="B344" t="s">
        <v>1886</v>
      </c>
      <c r="C344" t="s">
        <v>1855</v>
      </c>
      <c r="OU344" t="s">
        <v>1836</v>
      </c>
      <c r="OV344" t="s">
        <v>2567</v>
      </c>
    </row>
    <row r="345" spans="2:412" outlineLevel="1">
      <c r="B345" t="s">
        <v>1888</v>
      </c>
      <c r="C345" t="s">
        <v>1857</v>
      </c>
      <c r="OU345" t="s">
        <v>1838</v>
      </c>
      <c r="OV345" t="s">
        <v>2566</v>
      </c>
    </row>
    <row r="346" spans="2:412" outlineLevel="1">
      <c r="B346" t="s">
        <v>1890</v>
      </c>
      <c r="C346" t="s">
        <v>1859</v>
      </c>
      <c r="OU346" t="s">
        <v>1840</v>
      </c>
      <c r="OV346" t="s">
        <v>2319</v>
      </c>
    </row>
    <row r="347" spans="2:412" outlineLevel="1">
      <c r="B347" t="s">
        <v>1892</v>
      </c>
      <c r="C347" t="s">
        <v>1861</v>
      </c>
      <c r="OU347" t="s">
        <v>1842</v>
      </c>
      <c r="OV347" t="s">
        <v>2223</v>
      </c>
    </row>
    <row r="348" spans="2:412" outlineLevel="1">
      <c r="B348" t="s">
        <v>1894</v>
      </c>
      <c r="C348" t="s">
        <v>1863</v>
      </c>
      <c r="OU348" t="s">
        <v>1844</v>
      </c>
      <c r="OV348" t="s">
        <v>2185</v>
      </c>
    </row>
    <row r="349" spans="2:412" outlineLevel="1">
      <c r="B349" t="s">
        <v>1896</v>
      </c>
      <c r="C349" t="s">
        <v>1865</v>
      </c>
      <c r="OU349" t="s">
        <v>1846</v>
      </c>
      <c r="OV349" t="s">
        <v>2189</v>
      </c>
    </row>
    <row r="350" spans="2:412" outlineLevel="1">
      <c r="B350" t="s">
        <v>1898</v>
      </c>
      <c r="C350" t="s">
        <v>1867</v>
      </c>
      <c r="OU350" t="s">
        <v>1848</v>
      </c>
      <c r="OV350" t="s">
        <v>2188</v>
      </c>
    </row>
    <row r="351" spans="2:412" outlineLevel="1">
      <c r="B351" t="s">
        <v>1900</v>
      </c>
      <c r="C351" t="s">
        <v>1869</v>
      </c>
      <c r="OU351" t="s">
        <v>1850</v>
      </c>
      <c r="OV351" t="s">
        <v>2187</v>
      </c>
    </row>
    <row r="352" spans="2:412" outlineLevel="1">
      <c r="B352" t="s">
        <v>1902</v>
      </c>
      <c r="C352" t="s">
        <v>1871</v>
      </c>
      <c r="OU352" t="s">
        <v>1852</v>
      </c>
      <c r="OV352" t="s">
        <v>2197</v>
      </c>
    </row>
    <row r="353" spans="2:412" outlineLevel="1">
      <c r="B353" t="s">
        <v>1904</v>
      </c>
      <c r="C353" t="s">
        <v>1873</v>
      </c>
      <c r="OU353" t="s">
        <v>1854</v>
      </c>
      <c r="OV353" t="s">
        <v>2196</v>
      </c>
    </row>
    <row r="354" spans="2:412" outlineLevel="1">
      <c r="B354" t="s">
        <v>1906</v>
      </c>
      <c r="C354" t="s">
        <v>1875</v>
      </c>
      <c r="OU354" t="s">
        <v>1856</v>
      </c>
      <c r="OV354" t="s">
        <v>2195</v>
      </c>
    </row>
    <row r="355" spans="2:412" outlineLevel="1">
      <c r="B355" t="s">
        <v>1908</v>
      </c>
      <c r="C355" t="s">
        <v>1877</v>
      </c>
      <c r="OU355" t="s">
        <v>1858</v>
      </c>
      <c r="OV355" t="s">
        <v>2194</v>
      </c>
    </row>
    <row r="356" spans="2:412" outlineLevel="1">
      <c r="B356" t="s">
        <v>1910</v>
      </c>
      <c r="C356" t="s">
        <v>1879</v>
      </c>
      <c r="OU356" t="s">
        <v>1860</v>
      </c>
      <c r="OV356" t="s">
        <v>2193</v>
      </c>
    </row>
    <row r="357" spans="2:412" outlineLevel="1">
      <c r="B357" t="s">
        <v>1912</v>
      </c>
      <c r="C357" t="s">
        <v>1881</v>
      </c>
      <c r="OU357" t="s">
        <v>1862</v>
      </c>
      <c r="OV357" t="s">
        <v>2192</v>
      </c>
    </row>
    <row r="358" spans="2:412" outlineLevel="1">
      <c r="B358" t="s">
        <v>1914</v>
      </c>
      <c r="C358" t="s">
        <v>1883</v>
      </c>
      <c r="OU358" t="s">
        <v>1864</v>
      </c>
      <c r="OV358" t="s">
        <v>2191</v>
      </c>
    </row>
    <row r="359" spans="2:412" outlineLevel="1">
      <c r="B359" t="s">
        <v>1916</v>
      </c>
      <c r="C359" t="s">
        <v>1885</v>
      </c>
      <c r="OU359" t="s">
        <v>1866</v>
      </c>
      <c r="OV359" t="s">
        <v>2190</v>
      </c>
    </row>
    <row r="360" spans="2:412" outlineLevel="1">
      <c r="B360" t="s">
        <v>1918</v>
      </c>
      <c r="C360" t="s">
        <v>1887</v>
      </c>
      <c r="OU360" t="s">
        <v>1868</v>
      </c>
      <c r="OV360" t="s">
        <v>2208</v>
      </c>
    </row>
    <row r="361" spans="2:412" outlineLevel="1">
      <c r="B361" t="s">
        <v>1920</v>
      </c>
      <c r="C361" t="s">
        <v>1889</v>
      </c>
      <c r="OU361" t="s">
        <v>1870</v>
      </c>
      <c r="OV361" t="s">
        <v>2207</v>
      </c>
    </row>
    <row r="362" spans="2:412" outlineLevel="1">
      <c r="B362" t="s">
        <v>1922</v>
      </c>
      <c r="C362" t="s">
        <v>1891</v>
      </c>
      <c r="OU362" t="s">
        <v>1872</v>
      </c>
      <c r="OV362" t="s">
        <v>2206</v>
      </c>
    </row>
    <row r="363" spans="2:412" outlineLevel="1">
      <c r="B363" t="s">
        <v>1924</v>
      </c>
      <c r="C363" t="s">
        <v>1893</v>
      </c>
      <c r="OU363" t="s">
        <v>1874</v>
      </c>
      <c r="OV363" t="s">
        <v>2205</v>
      </c>
    </row>
    <row r="364" spans="2:412" outlineLevel="1">
      <c r="B364" t="s">
        <v>1926</v>
      </c>
      <c r="C364" t="s">
        <v>1895</v>
      </c>
      <c r="OU364" t="s">
        <v>1876</v>
      </c>
      <c r="OV364" t="s">
        <v>2204</v>
      </c>
    </row>
    <row r="365" spans="2:412" outlineLevel="1">
      <c r="B365" t="s">
        <v>1928</v>
      </c>
      <c r="C365" t="s">
        <v>1897</v>
      </c>
      <c r="OU365" t="s">
        <v>1878</v>
      </c>
      <c r="OV365" t="s">
        <v>2228</v>
      </c>
    </row>
    <row r="366" spans="2:412" outlineLevel="1">
      <c r="B366" t="s">
        <v>1930</v>
      </c>
      <c r="C366" t="s">
        <v>1899</v>
      </c>
      <c r="OU366" t="s">
        <v>1880</v>
      </c>
      <c r="OV366" t="s">
        <v>2230</v>
      </c>
    </row>
    <row r="367" spans="2:412" outlineLevel="1">
      <c r="B367" t="s">
        <v>1932</v>
      </c>
      <c r="C367" t="s">
        <v>1901</v>
      </c>
      <c r="OU367" t="s">
        <v>1882</v>
      </c>
      <c r="OV367" t="s">
        <v>2229</v>
      </c>
    </row>
    <row r="368" spans="2:412" outlineLevel="1">
      <c r="B368" t="s">
        <v>1934</v>
      </c>
      <c r="C368" t="s">
        <v>1903</v>
      </c>
      <c r="OU368" t="s">
        <v>1884</v>
      </c>
      <c r="OV368" t="s">
        <v>2240</v>
      </c>
    </row>
    <row r="369" spans="2:412" outlineLevel="1">
      <c r="B369" t="s">
        <v>1936</v>
      </c>
      <c r="C369" t="s">
        <v>1905</v>
      </c>
      <c r="OU369" t="s">
        <v>1886</v>
      </c>
      <c r="OV369" t="s">
        <v>2239</v>
      </c>
    </row>
    <row r="370" spans="2:412" outlineLevel="1">
      <c r="B370" t="s">
        <v>1938</v>
      </c>
      <c r="C370" t="s">
        <v>1907</v>
      </c>
      <c r="OU370" t="s">
        <v>1888</v>
      </c>
      <c r="OV370" t="s">
        <v>2598</v>
      </c>
    </row>
    <row r="371" spans="2:412" outlineLevel="1">
      <c r="B371" t="s">
        <v>1940</v>
      </c>
      <c r="C371" t="s">
        <v>1909</v>
      </c>
      <c r="OU371" t="s">
        <v>1890</v>
      </c>
      <c r="OV371" t="s">
        <v>2222</v>
      </c>
    </row>
    <row r="372" spans="2:412" outlineLevel="1">
      <c r="B372" t="s">
        <v>1942</v>
      </c>
      <c r="C372" t="s">
        <v>1911</v>
      </c>
      <c r="OU372" t="s">
        <v>1892</v>
      </c>
      <c r="OV372" t="s">
        <v>2221</v>
      </c>
    </row>
    <row r="373" spans="2:412" outlineLevel="1">
      <c r="B373" t="s">
        <v>1944</v>
      </c>
      <c r="C373" t="s">
        <v>1913</v>
      </c>
      <c r="OU373" t="s">
        <v>1894</v>
      </c>
      <c r="OV373" t="s">
        <v>2220</v>
      </c>
    </row>
    <row r="374" spans="2:412" outlineLevel="1">
      <c r="B374" t="s">
        <v>1946</v>
      </c>
      <c r="C374" t="s">
        <v>1915</v>
      </c>
      <c r="OU374" t="s">
        <v>1896</v>
      </c>
      <c r="OV374" t="s">
        <v>2219</v>
      </c>
    </row>
    <row r="375" spans="2:412" outlineLevel="1">
      <c r="B375" t="s">
        <v>1948</v>
      </c>
      <c r="C375" t="s">
        <v>2274</v>
      </c>
      <c r="OU375" t="s">
        <v>1898</v>
      </c>
      <c r="OV375" t="s">
        <v>2218</v>
      </c>
    </row>
    <row r="376" spans="2:412" outlineLevel="1">
      <c r="B376" t="s">
        <v>1950</v>
      </c>
      <c r="C376" t="s">
        <v>2275</v>
      </c>
      <c r="OU376" t="s">
        <v>1900</v>
      </c>
      <c r="OV376" t="s">
        <v>2217</v>
      </c>
    </row>
    <row r="377" spans="2:412" outlineLevel="1">
      <c r="B377" t="s">
        <v>1952</v>
      </c>
      <c r="C377" t="s">
        <v>2276</v>
      </c>
      <c r="OU377" t="s">
        <v>1902</v>
      </c>
      <c r="OV377" t="s">
        <v>2216</v>
      </c>
    </row>
    <row r="378" spans="2:412" outlineLevel="1">
      <c r="B378" t="s">
        <v>1953</v>
      </c>
      <c r="C378" t="s">
        <v>2277</v>
      </c>
      <c r="OU378" t="s">
        <v>1904</v>
      </c>
      <c r="OV378" t="s">
        <v>2215</v>
      </c>
    </row>
    <row r="379" spans="2:412" outlineLevel="1">
      <c r="B379" t="s">
        <v>1955</v>
      </c>
      <c r="C379" t="s">
        <v>2278</v>
      </c>
      <c r="OU379" t="s">
        <v>1906</v>
      </c>
      <c r="OV379" t="s">
        <v>2214</v>
      </c>
    </row>
    <row r="380" spans="2:412" outlineLevel="1">
      <c r="B380" t="s">
        <v>1957</v>
      </c>
      <c r="C380" t="s">
        <v>1917</v>
      </c>
      <c r="OU380" t="s">
        <v>1908</v>
      </c>
      <c r="OV380" t="s">
        <v>2213</v>
      </c>
    </row>
    <row r="381" spans="2:412" outlineLevel="1">
      <c r="B381" t="s">
        <v>1959</v>
      </c>
      <c r="C381" t="s">
        <v>1919</v>
      </c>
      <c r="OU381" t="s">
        <v>1910</v>
      </c>
      <c r="OV381" t="s">
        <v>2212</v>
      </c>
    </row>
    <row r="382" spans="2:412" outlineLevel="1">
      <c r="B382" t="s">
        <v>1961</v>
      </c>
      <c r="C382" t="s">
        <v>1921</v>
      </c>
      <c r="OU382" t="s">
        <v>1912</v>
      </c>
      <c r="OV382" t="s">
        <v>2211</v>
      </c>
    </row>
    <row r="383" spans="2:412" outlineLevel="1">
      <c r="B383" t="s">
        <v>1963</v>
      </c>
      <c r="C383" t="s">
        <v>1923</v>
      </c>
      <c r="OU383" t="s">
        <v>1914</v>
      </c>
      <c r="OV383" t="s">
        <v>2210</v>
      </c>
    </row>
    <row r="384" spans="2:412" outlineLevel="1">
      <c r="B384" t="s">
        <v>1965</v>
      </c>
      <c r="C384" t="s">
        <v>1925</v>
      </c>
      <c r="OU384" t="s">
        <v>1916</v>
      </c>
      <c r="OV384" t="s">
        <v>2209</v>
      </c>
    </row>
    <row r="385" spans="2:412" outlineLevel="1">
      <c r="B385" t="s">
        <v>1967</v>
      </c>
      <c r="C385" t="s">
        <v>1927</v>
      </c>
      <c r="OU385" t="s">
        <v>1918</v>
      </c>
      <c r="OV385" t="s">
        <v>2203</v>
      </c>
    </row>
    <row r="386" spans="2:412" outlineLevel="1">
      <c r="B386" t="s">
        <v>1969</v>
      </c>
      <c r="C386" t="s">
        <v>1929</v>
      </c>
      <c r="OU386" t="s">
        <v>1920</v>
      </c>
      <c r="OV386" t="s">
        <v>2202</v>
      </c>
    </row>
    <row r="387" spans="2:412" outlineLevel="1">
      <c r="B387" t="s">
        <v>1971</v>
      </c>
      <c r="C387" t="s">
        <v>1931</v>
      </c>
      <c r="OU387" t="s">
        <v>1922</v>
      </c>
      <c r="OV387" t="s">
        <v>2201</v>
      </c>
    </row>
    <row r="388" spans="2:412" outlineLevel="1">
      <c r="B388" t="s">
        <v>1972</v>
      </c>
      <c r="C388" t="s">
        <v>1933</v>
      </c>
      <c r="OU388" t="s">
        <v>1924</v>
      </c>
      <c r="OV388" t="s">
        <v>2200</v>
      </c>
    </row>
    <row r="389" spans="2:412" outlineLevel="1">
      <c r="B389" t="s">
        <v>1973</v>
      </c>
      <c r="C389" t="s">
        <v>1935</v>
      </c>
      <c r="OU389" t="s">
        <v>1926</v>
      </c>
      <c r="OV389" t="s">
        <v>2199</v>
      </c>
    </row>
    <row r="390" spans="2:412" outlineLevel="1">
      <c r="B390" t="s">
        <v>1974</v>
      </c>
      <c r="C390" t="s">
        <v>1937</v>
      </c>
      <c r="OU390" t="s">
        <v>1928</v>
      </c>
      <c r="OV390" t="s">
        <v>2181</v>
      </c>
    </row>
    <row r="391" spans="2:412" outlineLevel="1">
      <c r="B391" t="s">
        <v>1976</v>
      </c>
      <c r="C391" t="s">
        <v>1939</v>
      </c>
      <c r="OU391" t="s">
        <v>1930</v>
      </c>
      <c r="OV391" t="s">
        <v>2224</v>
      </c>
    </row>
    <row r="392" spans="2:412" outlineLevel="1">
      <c r="B392" t="s">
        <v>1978</v>
      </c>
      <c r="C392" t="s">
        <v>1941</v>
      </c>
      <c r="OU392" t="s">
        <v>1932</v>
      </c>
      <c r="OV392" t="s">
        <v>2226</v>
      </c>
    </row>
    <row r="393" spans="2:412" outlineLevel="1">
      <c r="B393" t="s">
        <v>1980</v>
      </c>
      <c r="C393" t="s">
        <v>1943</v>
      </c>
      <c r="OU393" t="s">
        <v>1934</v>
      </c>
      <c r="OV393" t="s">
        <v>2353</v>
      </c>
    </row>
    <row r="394" spans="2:412" outlineLevel="1">
      <c r="B394" t="s">
        <v>2279</v>
      </c>
      <c r="C394" t="s">
        <v>1945</v>
      </c>
      <c r="OU394" t="s">
        <v>1936</v>
      </c>
      <c r="OV394" t="s">
        <v>2352</v>
      </c>
    </row>
    <row r="395" spans="2:412" outlineLevel="1">
      <c r="B395" t="s">
        <v>2280</v>
      </c>
      <c r="C395" t="s">
        <v>1947</v>
      </c>
      <c r="OU395" t="s">
        <v>1938</v>
      </c>
      <c r="OV395" t="s">
        <v>2225</v>
      </c>
    </row>
    <row r="396" spans="2:412" outlineLevel="1">
      <c r="B396" t="s">
        <v>2281</v>
      </c>
      <c r="C396" t="s">
        <v>1949</v>
      </c>
      <c r="OU396" t="s">
        <v>1940</v>
      </c>
      <c r="OV396" t="s">
        <v>2238</v>
      </c>
    </row>
    <row r="397" spans="2:412" outlineLevel="1">
      <c r="B397" t="s">
        <v>2282</v>
      </c>
      <c r="C397" t="s">
        <v>1951</v>
      </c>
      <c r="OU397" t="s">
        <v>1942</v>
      </c>
      <c r="OV397" t="s">
        <v>2237</v>
      </c>
    </row>
    <row r="398" spans="2:412" outlineLevel="1">
      <c r="B398" t="s">
        <v>2283</v>
      </c>
      <c r="C398" t="s">
        <v>521</v>
      </c>
      <c r="OU398" t="s">
        <v>1944</v>
      </c>
      <c r="OV398" t="s">
        <v>2236</v>
      </c>
    </row>
    <row r="399" spans="2:412" outlineLevel="1">
      <c r="B399" t="s">
        <v>2284</v>
      </c>
      <c r="C399" t="s">
        <v>1954</v>
      </c>
      <c r="OU399" t="s">
        <v>1946</v>
      </c>
      <c r="OV399" t="s">
        <v>2235</v>
      </c>
    </row>
    <row r="400" spans="2:412" outlineLevel="1">
      <c r="B400" t="s">
        <v>2285</v>
      </c>
      <c r="C400" t="s">
        <v>1956</v>
      </c>
      <c r="OU400" t="s">
        <v>1948</v>
      </c>
      <c r="OV400" t="s">
        <v>2234</v>
      </c>
    </row>
    <row r="401" spans="2:412" outlineLevel="1">
      <c r="B401" t="s">
        <v>2286</v>
      </c>
      <c r="C401" t="s">
        <v>1958</v>
      </c>
      <c r="OU401" t="s">
        <v>1950</v>
      </c>
      <c r="OV401" t="s">
        <v>2233</v>
      </c>
    </row>
    <row r="402" spans="2:412" outlineLevel="1">
      <c r="B402" t="s">
        <v>2287</v>
      </c>
      <c r="C402" t="s">
        <v>1960</v>
      </c>
      <c r="OU402" t="s">
        <v>1952</v>
      </c>
      <c r="OV402" t="s">
        <v>2599</v>
      </c>
    </row>
    <row r="403" spans="2:412" outlineLevel="1">
      <c r="B403" t="s">
        <v>2288</v>
      </c>
      <c r="C403" t="s">
        <v>1962</v>
      </c>
      <c r="OU403" t="s">
        <v>1953</v>
      </c>
      <c r="OV403" t="s">
        <v>2182</v>
      </c>
    </row>
    <row r="404" spans="2:412" outlineLevel="1">
      <c r="B404" t="s">
        <v>2289</v>
      </c>
      <c r="C404" t="s">
        <v>1964</v>
      </c>
      <c r="OU404" t="s">
        <v>1955</v>
      </c>
      <c r="OV404" t="s">
        <v>2600</v>
      </c>
    </row>
    <row r="405" spans="2:412" outlineLevel="1">
      <c r="B405" t="s">
        <v>2290</v>
      </c>
      <c r="C405" t="s">
        <v>1966</v>
      </c>
      <c r="OU405" t="s">
        <v>1957</v>
      </c>
      <c r="OV405" t="s">
        <v>2198</v>
      </c>
    </row>
    <row r="406" spans="2:412" outlineLevel="1">
      <c r="B406" t="s">
        <v>2291</v>
      </c>
      <c r="C406" t="s">
        <v>1968</v>
      </c>
      <c r="OU406" t="s">
        <v>1959</v>
      </c>
      <c r="OV406" t="s">
        <v>2241</v>
      </c>
    </row>
    <row r="407" spans="2:412" outlineLevel="1">
      <c r="B407" t="s">
        <v>2292</v>
      </c>
      <c r="C407" t="s">
        <v>1970</v>
      </c>
      <c r="OU407" t="s">
        <v>1961</v>
      </c>
      <c r="OV407" t="s">
        <v>2186</v>
      </c>
    </row>
    <row r="408" spans="2:412" outlineLevel="1">
      <c r="B408" t="s">
        <v>2293</v>
      </c>
      <c r="C408" t="s">
        <v>535</v>
      </c>
      <c r="OU408" t="s">
        <v>1963</v>
      </c>
      <c r="OV408" t="s">
        <v>2184</v>
      </c>
    </row>
    <row r="409" spans="2:412" outlineLevel="1">
      <c r="B409" t="s">
        <v>2294</v>
      </c>
      <c r="C409" t="s">
        <v>522</v>
      </c>
      <c r="OU409" t="s">
        <v>1965</v>
      </c>
      <c r="OV409" t="s">
        <v>2183</v>
      </c>
    </row>
    <row r="410" spans="2:412" outlineLevel="1">
      <c r="B410" t="s">
        <v>2295</v>
      </c>
      <c r="C410" t="s">
        <v>523</v>
      </c>
      <c r="OU410" t="s">
        <v>1967</v>
      </c>
      <c r="OV410" t="s">
        <v>2227</v>
      </c>
    </row>
    <row r="411" spans="2:412" outlineLevel="1">
      <c r="B411" t="s">
        <v>2296</v>
      </c>
      <c r="C411" t="s">
        <v>1975</v>
      </c>
      <c r="OU411" t="s">
        <v>1969</v>
      </c>
      <c r="OV411" t="s">
        <v>2232</v>
      </c>
    </row>
    <row r="412" spans="2:412" outlineLevel="1">
      <c r="B412" t="s">
        <v>2297</v>
      </c>
      <c r="C412" t="s">
        <v>1977</v>
      </c>
      <c r="OU412" t="s">
        <v>1971</v>
      </c>
      <c r="OV412" t="s">
        <v>2231</v>
      </c>
    </row>
    <row r="413" spans="2:412" outlineLevel="1">
      <c r="B413" t="s">
        <v>2298</v>
      </c>
      <c r="C413" t="s">
        <v>1979</v>
      </c>
      <c r="OU413" t="s">
        <v>1972</v>
      </c>
      <c r="OV413" t="s">
        <v>524</v>
      </c>
    </row>
    <row r="414" spans="2:412" outlineLevel="1">
      <c r="B414" t="s">
        <v>2299</v>
      </c>
      <c r="C414" t="s">
        <v>1981</v>
      </c>
      <c r="OU414" t="s">
        <v>1973</v>
      </c>
      <c r="OV414" t="s">
        <v>525</v>
      </c>
    </row>
    <row r="415" spans="2:412" outlineLevel="1">
      <c r="B415" t="s">
        <v>2494</v>
      </c>
      <c r="C415" t="s">
        <v>544</v>
      </c>
      <c r="OU415" t="s">
        <v>2494</v>
      </c>
      <c r="OV415" t="s">
        <v>544</v>
      </c>
    </row>
    <row r="416" spans="2:412" outlineLevel="1">
      <c r="B416" t="s">
        <v>2495</v>
      </c>
      <c r="C416" t="s">
        <v>2496</v>
      </c>
      <c r="OU416" t="s">
        <v>2495</v>
      </c>
      <c r="OV416" t="s">
        <v>2496</v>
      </c>
    </row>
    <row r="417" spans="1:791" outlineLevel="1">
      <c r="B417" t="s">
        <v>470</v>
      </c>
      <c r="C417" t="s">
        <v>2497</v>
      </c>
      <c r="OU417" t="s">
        <v>470</v>
      </c>
      <c r="OV417" t="s">
        <v>2497</v>
      </c>
    </row>
    <row r="418" spans="1:791" outlineLevel="1">
      <c r="B418" t="s">
        <v>472</v>
      </c>
      <c r="C418" t="s">
        <v>2498</v>
      </c>
      <c r="OU418" t="s">
        <v>472</v>
      </c>
      <c r="OV418" t="s">
        <v>2498</v>
      </c>
    </row>
    <row r="419" spans="1:791" outlineLevel="1">
      <c r="B419" t="s">
        <v>2499</v>
      </c>
      <c r="C419" t="s">
        <v>2500</v>
      </c>
      <c r="OU419" t="s">
        <v>2499</v>
      </c>
      <c r="OV419" t="s">
        <v>2500</v>
      </c>
    </row>
    <row r="420" spans="1:791" outlineLevel="1">
      <c r="B420" t="s">
        <v>2501</v>
      </c>
      <c r="C420" t="s">
        <v>2500</v>
      </c>
      <c r="OU420" t="s">
        <v>2501</v>
      </c>
      <c r="OV420" t="s">
        <v>2500</v>
      </c>
    </row>
    <row r="421" spans="1:791" outlineLevel="1">
      <c r="B421" t="s">
        <v>477</v>
      </c>
      <c r="C421" t="s">
        <v>2502</v>
      </c>
      <c r="OU421" t="s">
        <v>477</v>
      </c>
      <c r="OV421" t="s">
        <v>2502</v>
      </c>
    </row>
    <row r="422" spans="1:791" outlineLevel="1">
      <c r="B422" t="s">
        <v>479</v>
      </c>
      <c r="C422" t="s">
        <v>2503</v>
      </c>
      <c r="OU422" t="s">
        <v>479</v>
      </c>
      <c r="OV422" t="s">
        <v>2503</v>
      </c>
    </row>
    <row r="423" spans="1:791" outlineLevel="1"/>
    <row r="424" spans="1:791" s="46" customFormat="1">
      <c r="A424" s="46" t="s">
        <v>209</v>
      </c>
      <c r="B424" s="46" t="s">
        <v>2502</v>
      </c>
      <c r="C424" s="46" t="s">
        <v>47</v>
      </c>
      <c r="D424" s="46" t="s">
        <v>1297</v>
      </c>
      <c r="E424" s="46" t="s">
        <v>1298</v>
      </c>
      <c r="F424" s="46" t="s">
        <v>1307</v>
      </c>
      <c r="G424" s="46" t="s">
        <v>1308</v>
      </c>
      <c r="H424" s="46" t="s">
        <v>1289</v>
      </c>
      <c r="I424" s="46" t="s">
        <v>1290</v>
      </c>
      <c r="J424" s="46" t="s">
        <v>1291</v>
      </c>
      <c r="K424" s="46" t="s">
        <v>1292</v>
      </c>
      <c r="L424" s="46" t="s">
        <v>1293</v>
      </c>
      <c r="M424" s="46" t="s">
        <v>1294</v>
      </c>
      <c r="N424" s="46" t="s">
        <v>1295</v>
      </c>
      <c r="O424" s="46" t="s">
        <v>1296</v>
      </c>
      <c r="P424" s="46" t="s">
        <v>1299</v>
      </c>
      <c r="Q424" s="46" t="s">
        <v>1300</v>
      </c>
      <c r="R424" s="46" t="s">
        <v>1301</v>
      </c>
      <c r="S424" s="46" t="s">
        <v>1302</v>
      </c>
      <c r="T424" s="46" t="s">
        <v>1303</v>
      </c>
      <c r="U424" s="46" t="s">
        <v>1304</v>
      </c>
      <c r="V424" s="46" t="s">
        <v>1305</v>
      </c>
      <c r="W424" s="46" t="s">
        <v>1306</v>
      </c>
      <c r="X424" s="46" t="s">
        <v>1091</v>
      </c>
      <c r="Y424" s="46" t="s">
        <v>1092</v>
      </c>
      <c r="Z424" s="46" t="s">
        <v>1093</v>
      </c>
      <c r="AA424" s="46" t="s">
        <v>1094</v>
      </c>
      <c r="AB424" s="46" t="s">
        <v>1095</v>
      </c>
      <c r="AC424" s="46" t="s">
        <v>1187</v>
      </c>
      <c r="AD424" s="46" t="s">
        <v>1188</v>
      </c>
      <c r="AE424" s="46" t="s">
        <v>1189</v>
      </c>
      <c r="AF424" s="46" t="s">
        <v>1190</v>
      </c>
      <c r="AG424" s="46" t="s">
        <v>1191</v>
      </c>
      <c r="AH424" s="46" t="s">
        <v>1192</v>
      </c>
      <c r="AI424" s="46" t="s">
        <v>1193</v>
      </c>
      <c r="AJ424" s="46" t="s">
        <v>1194</v>
      </c>
      <c r="AK424" s="46" t="s">
        <v>1195</v>
      </c>
      <c r="AL424" s="46" t="s">
        <v>1196</v>
      </c>
      <c r="AM424" s="46" t="s">
        <v>1197</v>
      </c>
      <c r="AN424" s="46" t="s">
        <v>1198</v>
      </c>
      <c r="AO424" s="46" t="s">
        <v>1199</v>
      </c>
      <c r="AP424" s="46" t="s">
        <v>1200</v>
      </c>
      <c r="AQ424" s="46" t="s">
        <v>1201</v>
      </c>
      <c r="AR424" s="46" t="s">
        <v>1202</v>
      </c>
      <c r="AS424" s="46" t="s">
        <v>1203</v>
      </c>
      <c r="AT424" s="46" t="s">
        <v>1204</v>
      </c>
      <c r="AU424" s="46" t="s">
        <v>1205</v>
      </c>
      <c r="AV424" s="46" t="s">
        <v>1206</v>
      </c>
      <c r="AW424" s="46" t="s">
        <v>1125</v>
      </c>
      <c r="AX424" s="46" t="s">
        <v>1126</v>
      </c>
      <c r="AY424" s="46" t="s">
        <v>1127</v>
      </c>
      <c r="AZ424" s="46" t="s">
        <v>1128</v>
      </c>
      <c r="BA424" s="46" t="s">
        <v>1129</v>
      </c>
      <c r="BB424" s="46" t="s">
        <v>1140</v>
      </c>
      <c r="BC424" s="46" t="s">
        <v>1141</v>
      </c>
      <c r="BD424" s="46" t="s">
        <v>1142</v>
      </c>
      <c r="BE424" s="46" t="s">
        <v>1143</v>
      </c>
      <c r="BF424" s="46" t="s">
        <v>1144</v>
      </c>
      <c r="BG424" s="46" t="s">
        <v>1145</v>
      </c>
      <c r="BH424" s="46" t="s">
        <v>1146</v>
      </c>
      <c r="BI424" s="46" t="s">
        <v>1147</v>
      </c>
      <c r="BJ424" s="46" t="s">
        <v>1148</v>
      </c>
      <c r="BK424" s="46" t="s">
        <v>1149</v>
      </c>
      <c r="BL424" s="46" t="s">
        <v>1150</v>
      </c>
      <c r="BM424" s="46" t="s">
        <v>1151</v>
      </c>
      <c r="BN424" s="46" t="s">
        <v>1152</v>
      </c>
      <c r="BO424" s="46" t="s">
        <v>1153</v>
      </c>
      <c r="BP424" s="46" t="s">
        <v>1154</v>
      </c>
      <c r="BQ424" s="46" t="s">
        <v>1155</v>
      </c>
      <c r="BR424" s="46" t="s">
        <v>1156</v>
      </c>
      <c r="BS424" s="46" t="s">
        <v>1157</v>
      </c>
      <c r="BT424" s="46" t="s">
        <v>1158</v>
      </c>
      <c r="BU424" s="46" t="s">
        <v>1159</v>
      </c>
      <c r="BV424" s="46" t="s">
        <v>1102</v>
      </c>
      <c r="BW424" s="46" t="s">
        <v>1103</v>
      </c>
      <c r="BX424" s="46" t="s">
        <v>1104</v>
      </c>
      <c r="BY424" s="46" t="s">
        <v>1105</v>
      </c>
      <c r="BZ424" s="46" t="s">
        <v>1119</v>
      </c>
      <c r="CA424" s="46" t="s">
        <v>1211</v>
      </c>
      <c r="CB424" s="46" t="s">
        <v>1212</v>
      </c>
      <c r="CC424" s="46" t="s">
        <v>1213</v>
      </c>
      <c r="CD424" s="46" t="s">
        <v>1214</v>
      </c>
      <c r="CE424" s="46" t="s">
        <v>1215</v>
      </c>
      <c r="CF424" s="46" t="s">
        <v>1216</v>
      </c>
      <c r="CG424" s="46" t="s">
        <v>1217</v>
      </c>
      <c r="CH424" s="46" t="s">
        <v>1218</v>
      </c>
      <c r="CI424" s="46" t="s">
        <v>1219</v>
      </c>
      <c r="CJ424" s="46" t="s">
        <v>1220</v>
      </c>
      <c r="CK424" s="46" t="s">
        <v>1221</v>
      </c>
      <c r="CL424" s="46" t="s">
        <v>1222</v>
      </c>
      <c r="CM424" s="46" t="s">
        <v>1223</v>
      </c>
      <c r="CN424" s="46" t="s">
        <v>1224</v>
      </c>
      <c r="CO424" s="46" t="s">
        <v>1225</v>
      </c>
      <c r="CP424" s="46" t="s">
        <v>1226</v>
      </c>
      <c r="CQ424" s="46" t="s">
        <v>1227</v>
      </c>
      <c r="CR424" s="46" t="s">
        <v>1228</v>
      </c>
      <c r="CS424" s="46" t="s">
        <v>1229</v>
      </c>
      <c r="CT424" s="46" t="s">
        <v>1230</v>
      </c>
      <c r="CU424" s="46" t="s">
        <v>1130</v>
      </c>
      <c r="CV424" s="46" t="s">
        <v>1131</v>
      </c>
      <c r="CW424" s="46" t="s">
        <v>1132</v>
      </c>
      <c r="CX424" s="46" t="s">
        <v>1133</v>
      </c>
      <c r="CY424" s="46" t="s">
        <v>1134</v>
      </c>
      <c r="CZ424" s="46" t="s">
        <v>1235</v>
      </c>
      <c r="DA424" s="46" t="s">
        <v>1236</v>
      </c>
      <c r="DB424" s="46" t="s">
        <v>1237</v>
      </c>
      <c r="DC424" s="46" t="s">
        <v>1238</v>
      </c>
      <c r="DD424" s="46" t="s">
        <v>1239</v>
      </c>
      <c r="DE424" s="46" t="s">
        <v>1240</v>
      </c>
      <c r="DF424" s="46" t="s">
        <v>1241</v>
      </c>
      <c r="DG424" s="46" t="s">
        <v>1242</v>
      </c>
      <c r="DH424" s="46" t="s">
        <v>1243</v>
      </c>
      <c r="DI424" s="46" t="s">
        <v>1244</v>
      </c>
      <c r="DJ424" s="46" t="s">
        <v>1245</v>
      </c>
      <c r="DK424" s="46" t="s">
        <v>1246</v>
      </c>
      <c r="DL424" s="46" t="s">
        <v>1247</v>
      </c>
      <c r="DM424" s="46" t="s">
        <v>1248</v>
      </c>
      <c r="DN424" s="46" t="s">
        <v>1249</v>
      </c>
      <c r="DO424" s="46" t="s">
        <v>1250</v>
      </c>
      <c r="DP424" s="46" t="s">
        <v>1251</v>
      </c>
      <c r="DQ424" s="46" t="s">
        <v>1252</v>
      </c>
      <c r="DR424" s="46" t="s">
        <v>1253</v>
      </c>
      <c r="DS424" s="46" t="s">
        <v>1254</v>
      </c>
      <c r="DT424" s="46" t="s">
        <v>1259</v>
      </c>
      <c r="DU424" s="46" t="s">
        <v>1260</v>
      </c>
      <c r="DV424" s="46" t="s">
        <v>1261</v>
      </c>
      <c r="DW424" s="46" t="s">
        <v>1262</v>
      </c>
      <c r="DX424" s="46" t="s">
        <v>1263</v>
      </c>
      <c r="DY424" s="46" t="s">
        <v>1264</v>
      </c>
      <c r="DZ424" s="46" t="s">
        <v>1265</v>
      </c>
      <c r="EA424" s="46" t="s">
        <v>1266</v>
      </c>
      <c r="EB424" s="46" t="s">
        <v>1267</v>
      </c>
      <c r="EC424" s="46" t="s">
        <v>1268</v>
      </c>
      <c r="ED424" s="46" t="s">
        <v>1269</v>
      </c>
      <c r="EE424" s="46" t="s">
        <v>1270</v>
      </c>
      <c r="EF424" s="46" t="s">
        <v>1271</v>
      </c>
      <c r="EG424" s="46" t="s">
        <v>1272</v>
      </c>
      <c r="EH424" s="46" t="s">
        <v>1273</v>
      </c>
      <c r="EI424" s="46" t="s">
        <v>1274</v>
      </c>
      <c r="EJ424" s="46" t="s">
        <v>1275</v>
      </c>
      <c r="EK424" s="46" t="s">
        <v>1276</v>
      </c>
      <c r="EL424" s="46" t="s">
        <v>1277</v>
      </c>
      <c r="EM424" s="46" t="s">
        <v>1278</v>
      </c>
      <c r="EN424" s="46" t="s">
        <v>1164</v>
      </c>
      <c r="EO424" s="46" t="s">
        <v>1165</v>
      </c>
      <c r="EP424" s="46" t="s">
        <v>1166</v>
      </c>
      <c r="EQ424" s="46" t="s">
        <v>1167</v>
      </c>
      <c r="ER424" s="46" t="s">
        <v>1168</v>
      </c>
      <c r="ES424" s="46" t="s">
        <v>1169</v>
      </c>
      <c r="ET424" s="46" t="s">
        <v>1982</v>
      </c>
      <c r="EU424" s="46" t="s">
        <v>1170</v>
      </c>
      <c r="EV424" s="46" t="s">
        <v>1171</v>
      </c>
      <c r="EW424" s="46" t="s">
        <v>1172</v>
      </c>
      <c r="EX424" s="46" t="s">
        <v>1173</v>
      </c>
      <c r="EY424" s="46" t="s">
        <v>1174</v>
      </c>
      <c r="EZ424" s="46" t="s">
        <v>1175</v>
      </c>
      <c r="FA424" s="46" t="s">
        <v>1176</v>
      </c>
      <c r="FB424" s="46" t="s">
        <v>1177</v>
      </c>
      <c r="FC424" s="46" t="s">
        <v>1178</v>
      </c>
      <c r="FD424" s="46" t="s">
        <v>1179</v>
      </c>
      <c r="FE424" s="46" t="s">
        <v>1180</v>
      </c>
      <c r="FF424" s="46" t="s">
        <v>1181</v>
      </c>
      <c r="FG424" s="46" t="s">
        <v>1182</v>
      </c>
      <c r="FH424" s="46" t="s">
        <v>1120</v>
      </c>
      <c r="FI424" s="46" t="s">
        <v>1121</v>
      </c>
      <c r="FJ424" s="46" t="s">
        <v>1122</v>
      </c>
      <c r="FK424" s="46" t="s">
        <v>1123</v>
      </c>
      <c r="FL424" s="46" t="s">
        <v>1124</v>
      </c>
      <c r="FM424" s="46" t="s">
        <v>1097</v>
      </c>
      <c r="FN424" s="46" t="s">
        <v>1098</v>
      </c>
      <c r="FO424" s="46" t="s">
        <v>1099</v>
      </c>
      <c r="FP424" s="46" t="s">
        <v>1100</v>
      </c>
      <c r="FQ424" s="46" t="s">
        <v>1101</v>
      </c>
      <c r="FR424" s="46" t="s">
        <v>1283</v>
      </c>
      <c r="FS424" s="46" t="s">
        <v>1284</v>
      </c>
      <c r="FT424" s="46" t="s">
        <v>148</v>
      </c>
      <c r="FU424" s="46" t="s">
        <v>149</v>
      </c>
      <c r="FV424" s="46" t="s">
        <v>150</v>
      </c>
      <c r="FW424" s="46" t="s">
        <v>1005</v>
      </c>
      <c r="FX424" s="46" t="s">
        <v>1006</v>
      </c>
      <c r="FY424" s="46" t="s">
        <v>1007</v>
      </c>
      <c r="FZ424" s="46" t="s">
        <v>1008</v>
      </c>
      <c r="GA424" s="46" t="s">
        <v>1009</v>
      </c>
      <c r="GB424" s="46" t="s">
        <v>1043</v>
      </c>
      <c r="GC424" s="46" t="s">
        <v>1044</v>
      </c>
      <c r="GD424" s="46" t="s">
        <v>1045</v>
      </c>
      <c r="GE424" s="46" t="s">
        <v>1046</v>
      </c>
      <c r="GF424" s="46" t="s">
        <v>1047</v>
      </c>
      <c r="GG424" s="46" t="s">
        <v>1048</v>
      </c>
      <c r="GH424" s="46" t="s">
        <v>1049</v>
      </c>
      <c r="GI424" s="46" t="s">
        <v>1050</v>
      </c>
      <c r="GJ424" s="46" t="s">
        <v>1051</v>
      </c>
      <c r="GK424" s="46" t="s">
        <v>1052</v>
      </c>
      <c r="GL424" s="46" t="s">
        <v>1053</v>
      </c>
      <c r="GM424" s="46" t="s">
        <v>1054</v>
      </c>
      <c r="GN424" s="46" t="s">
        <v>1055</v>
      </c>
      <c r="GO424" s="46" t="s">
        <v>1056</v>
      </c>
      <c r="GP424" s="46" t="s">
        <v>1057</v>
      </c>
      <c r="GQ424" s="46" t="s">
        <v>1058</v>
      </c>
      <c r="GR424" s="46" t="s">
        <v>1059</v>
      </c>
      <c r="GS424" s="46" t="s">
        <v>1060</v>
      </c>
      <c r="GT424" s="46" t="s">
        <v>1061</v>
      </c>
      <c r="GU424" s="46" t="s">
        <v>1062</v>
      </c>
      <c r="GV424" s="46" t="s">
        <v>1073</v>
      </c>
      <c r="GW424" s="46" t="s">
        <v>1074</v>
      </c>
      <c r="GX424" s="46" t="s">
        <v>1075</v>
      </c>
      <c r="GY424" s="46" t="s">
        <v>1076</v>
      </c>
      <c r="GZ424" s="46" t="s">
        <v>1077</v>
      </c>
      <c r="HA424" s="46" t="s">
        <v>1063</v>
      </c>
      <c r="HB424" s="46" t="s">
        <v>1064</v>
      </c>
      <c r="HC424" s="46" t="s">
        <v>1065</v>
      </c>
      <c r="HD424" s="46" t="s">
        <v>1066</v>
      </c>
      <c r="HE424" s="46" t="s">
        <v>1067</v>
      </c>
      <c r="HF424" s="46" t="s">
        <v>1017</v>
      </c>
      <c r="HG424" s="46" t="s">
        <v>1018</v>
      </c>
      <c r="HH424" s="46" t="s">
        <v>1019</v>
      </c>
      <c r="HI424" s="46" t="s">
        <v>1020</v>
      </c>
      <c r="HJ424" s="46" t="s">
        <v>1021</v>
      </c>
      <c r="HK424" s="46" t="s">
        <v>1022</v>
      </c>
      <c r="HL424" s="46" t="s">
        <v>1023</v>
      </c>
      <c r="HM424" s="46" t="s">
        <v>1024</v>
      </c>
      <c r="HN424" s="46" t="s">
        <v>1025</v>
      </c>
      <c r="HO424" s="46" t="s">
        <v>1026</v>
      </c>
      <c r="HP424" s="46" t="s">
        <v>1027</v>
      </c>
      <c r="HQ424" s="46" t="s">
        <v>1028</v>
      </c>
      <c r="HR424" s="46" t="s">
        <v>1029</v>
      </c>
      <c r="HS424" s="46" t="s">
        <v>1030</v>
      </c>
      <c r="HT424" s="46" t="s">
        <v>1031</v>
      </c>
      <c r="HU424" s="46" t="s">
        <v>1032</v>
      </c>
      <c r="HV424" s="46" t="s">
        <v>1033</v>
      </c>
      <c r="HW424" s="46" t="s">
        <v>1034</v>
      </c>
      <c r="HX424" s="46" t="s">
        <v>1035</v>
      </c>
      <c r="HY424" s="46" t="s">
        <v>1036</v>
      </c>
      <c r="HZ424" s="46" t="s">
        <v>1085</v>
      </c>
      <c r="IA424" s="46" t="s">
        <v>1086</v>
      </c>
      <c r="IB424" s="46" t="s">
        <v>1087</v>
      </c>
      <c r="IC424" s="46" t="s">
        <v>1088</v>
      </c>
      <c r="ID424" s="46" t="s">
        <v>1089</v>
      </c>
      <c r="IE424" s="46" t="s">
        <v>1011</v>
      </c>
      <c r="IF424" s="46" t="s">
        <v>1012</v>
      </c>
      <c r="IG424" s="46" t="s">
        <v>1013</v>
      </c>
      <c r="IH424" s="46" t="s">
        <v>1014</v>
      </c>
      <c r="II424" s="46" t="s">
        <v>1015</v>
      </c>
      <c r="IJ424" s="46" t="s">
        <v>1079</v>
      </c>
      <c r="IK424" s="46" t="s">
        <v>1080</v>
      </c>
      <c r="IL424" s="46" t="s">
        <v>1081</v>
      </c>
      <c r="IM424" s="46" t="s">
        <v>1082</v>
      </c>
      <c r="IN424" s="46" t="s">
        <v>1083</v>
      </c>
      <c r="IO424" s="46" t="s">
        <v>1286</v>
      </c>
      <c r="IP424" s="46" t="s">
        <v>1287</v>
      </c>
      <c r="IQ424" s="46" t="s">
        <v>290</v>
      </c>
      <c r="IR424" s="46" t="s">
        <v>291</v>
      </c>
      <c r="IS424" s="46" t="s">
        <v>292</v>
      </c>
      <c r="IT424" s="46" t="s">
        <v>913</v>
      </c>
      <c r="IU424" s="46" t="s">
        <v>906</v>
      </c>
      <c r="IV424" s="46" t="s">
        <v>907</v>
      </c>
      <c r="IW424" s="46" t="s">
        <v>908</v>
      </c>
      <c r="IX424" s="46" t="s">
        <v>909</v>
      </c>
      <c r="IY424" s="46" t="s">
        <v>322</v>
      </c>
      <c r="IZ424" s="46" t="s">
        <v>323</v>
      </c>
      <c r="JA424" s="46" t="s">
        <v>324</v>
      </c>
      <c r="JB424" s="46" t="s">
        <v>325</v>
      </c>
      <c r="JC424" s="46" t="s">
        <v>326</v>
      </c>
      <c r="JD424" s="46" t="s">
        <v>896</v>
      </c>
      <c r="JE424" s="46" t="s">
        <v>897</v>
      </c>
      <c r="JF424" s="46" t="s">
        <v>898</v>
      </c>
      <c r="JG424" s="46" t="s">
        <v>899</v>
      </c>
      <c r="JH424" s="46" t="s">
        <v>900</v>
      </c>
      <c r="JI424" s="46" t="s">
        <v>935</v>
      </c>
      <c r="JJ424" s="46" t="s">
        <v>936</v>
      </c>
      <c r="JK424" s="46" t="s">
        <v>937</v>
      </c>
      <c r="JL424" s="46" t="s">
        <v>938</v>
      </c>
      <c r="JM424" s="46" t="s">
        <v>939</v>
      </c>
      <c r="JN424" s="46" t="s">
        <v>940</v>
      </c>
      <c r="JO424" s="46" t="s">
        <v>941</v>
      </c>
      <c r="JP424" s="46" t="s">
        <v>942</v>
      </c>
      <c r="JQ424" s="46" t="s">
        <v>943</v>
      </c>
      <c r="JR424" s="46" t="s">
        <v>944</v>
      </c>
      <c r="JS424" s="46" t="s">
        <v>945</v>
      </c>
      <c r="JT424" s="46" t="s">
        <v>946</v>
      </c>
      <c r="JU424" s="46" t="s">
        <v>947</v>
      </c>
      <c r="JV424" s="46" t="s">
        <v>948</v>
      </c>
      <c r="JW424" s="46" t="s">
        <v>949</v>
      </c>
      <c r="JX424" s="46" t="s">
        <v>950</v>
      </c>
      <c r="JY424" s="46" t="s">
        <v>951</v>
      </c>
      <c r="JZ424" s="46" t="s">
        <v>952</v>
      </c>
      <c r="KA424" s="46" t="s">
        <v>953</v>
      </c>
      <c r="KB424" s="46" t="s">
        <v>954</v>
      </c>
      <c r="KC424" s="46" t="s">
        <v>959</v>
      </c>
      <c r="KD424" s="46" t="s">
        <v>960</v>
      </c>
      <c r="KE424" s="46" t="s">
        <v>961</v>
      </c>
      <c r="KF424" s="46" t="s">
        <v>962</v>
      </c>
      <c r="KG424" s="46" t="s">
        <v>963</v>
      </c>
      <c r="KH424" s="46" t="s">
        <v>964</v>
      </c>
      <c r="KI424" s="46" t="s">
        <v>965</v>
      </c>
      <c r="KJ424" s="46" t="s">
        <v>966</v>
      </c>
      <c r="KK424" s="46" t="s">
        <v>967</v>
      </c>
      <c r="KL424" s="46" t="s">
        <v>968</v>
      </c>
      <c r="KM424" s="46" t="s">
        <v>969</v>
      </c>
      <c r="KN424" s="46" t="s">
        <v>970</v>
      </c>
      <c r="KO424" s="46" t="s">
        <v>971</v>
      </c>
      <c r="KP424" s="46" t="s">
        <v>972</v>
      </c>
      <c r="KQ424" s="46" t="s">
        <v>973</v>
      </c>
      <c r="KR424" s="46" t="s">
        <v>974</v>
      </c>
      <c r="KS424" s="46" t="s">
        <v>975</v>
      </c>
      <c r="KT424" s="46" t="s">
        <v>976</v>
      </c>
      <c r="KU424" s="46" t="s">
        <v>977</v>
      </c>
      <c r="KV424" s="46" t="s">
        <v>978</v>
      </c>
      <c r="KW424" s="46" t="s">
        <v>335</v>
      </c>
      <c r="KX424" s="46" t="s">
        <v>334</v>
      </c>
      <c r="KY424" s="46" t="s">
        <v>333</v>
      </c>
      <c r="KZ424" s="46" t="s">
        <v>332</v>
      </c>
      <c r="LA424" s="46" t="s">
        <v>331</v>
      </c>
      <c r="LB424" s="46" t="s">
        <v>336</v>
      </c>
      <c r="LC424" s="46" t="s">
        <v>337</v>
      </c>
      <c r="LD424" s="46" t="s">
        <v>338</v>
      </c>
      <c r="LE424" s="46" t="s">
        <v>339</v>
      </c>
      <c r="LF424" s="46" t="s">
        <v>340</v>
      </c>
      <c r="LG424" s="46" t="s">
        <v>327</v>
      </c>
      <c r="LH424" s="46" t="s">
        <v>328</v>
      </c>
      <c r="LI424" s="46" t="s">
        <v>536</v>
      </c>
      <c r="LJ424" s="46" t="s">
        <v>537</v>
      </c>
      <c r="LK424" s="46" t="s">
        <v>538</v>
      </c>
      <c r="LL424" s="46" t="s">
        <v>901</v>
      </c>
      <c r="LM424" s="46" t="s">
        <v>902</v>
      </c>
      <c r="LN424" s="46" t="s">
        <v>903</v>
      </c>
      <c r="LO424" s="46" t="s">
        <v>904</v>
      </c>
      <c r="LP424" s="46" t="s">
        <v>905</v>
      </c>
      <c r="LQ424" s="46" t="s">
        <v>999</v>
      </c>
      <c r="LR424" s="46" t="s">
        <v>1000</v>
      </c>
      <c r="LS424" s="46" t="s">
        <v>1001</v>
      </c>
      <c r="LT424" s="46" t="s">
        <v>1002</v>
      </c>
      <c r="LU424" s="46" t="s">
        <v>1003</v>
      </c>
      <c r="LV424" s="46" t="s">
        <v>993</v>
      </c>
      <c r="LW424" s="46" t="s">
        <v>994</v>
      </c>
      <c r="LX424" s="46" t="s">
        <v>995</v>
      </c>
      <c r="LY424" s="46" t="s">
        <v>996</v>
      </c>
      <c r="LZ424" s="46" t="s">
        <v>997</v>
      </c>
      <c r="MA424" s="46" t="s">
        <v>986</v>
      </c>
      <c r="MB424" s="46" t="s">
        <v>987</v>
      </c>
      <c r="MC424" s="46" t="s">
        <v>988</v>
      </c>
      <c r="MD424" s="46" t="s">
        <v>989</v>
      </c>
      <c r="ME424" s="46" t="s">
        <v>990</v>
      </c>
      <c r="MF424" s="46" t="s">
        <v>1096</v>
      </c>
      <c r="MG424" s="46" t="s">
        <v>1207</v>
      </c>
      <c r="MH424" s="46" t="s">
        <v>1208</v>
      </c>
      <c r="MI424" s="46" t="s">
        <v>1209</v>
      </c>
      <c r="MJ424" s="46" t="s">
        <v>1210</v>
      </c>
      <c r="MK424" s="46" t="s">
        <v>1138</v>
      </c>
      <c r="ML424" s="46" t="s">
        <v>1160</v>
      </c>
      <c r="MM424" s="46" t="s">
        <v>1161</v>
      </c>
      <c r="MN424" s="46" t="s">
        <v>1162</v>
      </c>
      <c r="MO424" s="46" t="s">
        <v>1163</v>
      </c>
      <c r="MP424" s="46" t="s">
        <v>1136</v>
      </c>
      <c r="MQ424" s="46" t="s">
        <v>1231</v>
      </c>
      <c r="MR424" s="46" t="s">
        <v>1232</v>
      </c>
      <c r="MS424" s="46" t="s">
        <v>1233</v>
      </c>
      <c r="MT424" s="46" t="s">
        <v>1234</v>
      </c>
      <c r="MU424" s="46" t="s">
        <v>1139</v>
      </c>
      <c r="MV424" s="46" t="s">
        <v>1255</v>
      </c>
      <c r="MW424" s="46" t="s">
        <v>1256</v>
      </c>
      <c r="MX424" s="46" t="s">
        <v>1257</v>
      </c>
      <c r="MY424" s="46" t="s">
        <v>1258</v>
      </c>
      <c r="MZ424" s="46" t="s">
        <v>1279</v>
      </c>
      <c r="NA424" s="46" t="s">
        <v>1280</v>
      </c>
      <c r="NB424" s="46" t="s">
        <v>1281</v>
      </c>
      <c r="NC424" s="46" t="s">
        <v>1282</v>
      </c>
      <c r="ND424" s="46" t="s">
        <v>1183</v>
      </c>
      <c r="NE424" s="46" t="s">
        <v>1184</v>
      </c>
      <c r="NF424" s="46" t="s">
        <v>1185</v>
      </c>
      <c r="NG424" s="46" t="s">
        <v>1186</v>
      </c>
      <c r="NH424" s="46" t="s">
        <v>1137</v>
      </c>
      <c r="NI424" s="46" t="s">
        <v>1135</v>
      </c>
      <c r="NJ424" s="46" t="s">
        <v>1285</v>
      </c>
      <c r="NK424" s="46" t="s">
        <v>1010</v>
      </c>
      <c r="NL424" s="46" t="s">
        <v>1068</v>
      </c>
      <c r="NM424" s="46" t="s">
        <v>1069</v>
      </c>
      <c r="NN424" s="46" t="s">
        <v>1070</v>
      </c>
      <c r="NO424" s="46" t="s">
        <v>1071</v>
      </c>
      <c r="NP424" s="46" t="s">
        <v>1078</v>
      </c>
      <c r="NQ424" s="46" t="s">
        <v>1072</v>
      </c>
      <c r="NR424" s="46" t="s">
        <v>1037</v>
      </c>
      <c r="NS424" s="46" t="s">
        <v>1038</v>
      </c>
      <c r="NT424" s="46" t="s">
        <v>1039</v>
      </c>
      <c r="NU424" s="46" t="s">
        <v>1040</v>
      </c>
      <c r="NV424" s="46" t="s">
        <v>1090</v>
      </c>
      <c r="NW424" s="46" t="s">
        <v>1016</v>
      </c>
      <c r="NX424" s="46" t="s">
        <v>1084</v>
      </c>
      <c r="NY424" s="46" t="s">
        <v>1288</v>
      </c>
      <c r="NZ424" s="46" t="s">
        <v>912</v>
      </c>
      <c r="OA424" s="46" t="s">
        <v>321</v>
      </c>
      <c r="OB424" s="46" t="s">
        <v>910</v>
      </c>
      <c r="OC424" s="46" t="s">
        <v>955</v>
      </c>
      <c r="OD424" s="46" t="s">
        <v>956</v>
      </c>
      <c r="OE424" s="46" t="s">
        <v>957</v>
      </c>
      <c r="OF424" s="46" t="s">
        <v>958</v>
      </c>
      <c r="OG424" s="46" t="s">
        <v>979</v>
      </c>
      <c r="OH424" s="46" t="s">
        <v>980</v>
      </c>
      <c r="OI424" s="46" t="s">
        <v>981</v>
      </c>
      <c r="OJ424" s="46" t="s">
        <v>982</v>
      </c>
      <c r="OK424" s="46" t="s">
        <v>330</v>
      </c>
      <c r="OL424" s="46" t="s">
        <v>341</v>
      </c>
      <c r="OM424" s="46" t="s">
        <v>329</v>
      </c>
      <c r="ON424" s="46" t="s">
        <v>911</v>
      </c>
      <c r="OO424" s="46" t="s">
        <v>1004</v>
      </c>
      <c r="OP424" s="46" t="s">
        <v>998</v>
      </c>
      <c r="OQ424" s="46" t="s">
        <v>991</v>
      </c>
      <c r="OU424" s="46" t="s">
        <v>2502</v>
      </c>
      <c r="OV424" s="46" t="s">
        <v>47</v>
      </c>
      <c r="OW424" s="46" t="s">
        <v>205</v>
      </c>
      <c r="OX424" s="46" t="s">
        <v>204</v>
      </c>
      <c r="OY424" s="46" t="s">
        <v>207</v>
      </c>
      <c r="OZ424" s="46" t="s">
        <v>208</v>
      </c>
      <c r="PA424" s="46" t="s">
        <v>2357</v>
      </c>
      <c r="PB424" s="46" t="s">
        <v>2313</v>
      </c>
      <c r="PC424" s="46" t="s">
        <v>2320</v>
      </c>
      <c r="PD424" s="46" t="s">
        <v>206</v>
      </c>
      <c r="PE424" s="46" t="s">
        <v>200</v>
      </c>
      <c r="PF424" s="46" t="s">
        <v>199</v>
      </c>
      <c r="PG424" s="46" t="s">
        <v>2323</v>
      </c>
      <c r="PH424" s="46" t="s">
        <v>202</v>
      </c>
      <c r="PI424" s="46" t="s">
        <v>201</v>
      </c>
      <c r="PJ424" s="46" t="s">
        <v>203</v>
      </c>
      <c r="PK424" s="46" t="s">
        <v>2311</v>
      </c>
      <c r="PL424" s="46" t="s">
        <v>2312</v>
      </c>
      <c r="PM424" s="46" t="s">
        <v>2322</v>
      </c>
      <c r="PN424" s="46" t="s">
        <v>2257</v>
      </c>
      <c r="PO424" s="46" t="s">
        <v>858</v>
      </c>
      <c r="PP424" s="46" t="s">
        <v>859</v>
      </c>
      <c r="PQ424" s="46" t="s">
        <v>860</v>
      </c>
      <c r="PR424" s="46" t="s">
        <v>861</v>
      </c>
      <c r="PS424" s="46" t="s">
        <v>862</v>
      </c>
      <c r="PT424" s="46" t="s">
        <v>727</v>
      </c>
      <c r="PU424" s="46" t="s">
        <v>728</v>
      </c>
      <c r="PV424" s="46" t="s">
        <v>729</v>
      </c>
      <c r="PW424" s="46" t="s">
        <v>730</v>
      </c>
      <c r="PX424" s="46" t="s">
        <v>2305</v>
      </c>
      <c r="PY424" s="46" t="s">
        <v>759</v>
      </c>
      <c r="PZ424" s="46" t="s">
        <v>760</v>
      </c>
      <c r="QA424" s="46" t="s">
        <v>761</v>
      </c>
      <c r="QB424" s="46" t="s">
        <v>762</v>
      </c>
      <c r="QC424" s="46" t="s">
        <v>763</v>
      </c>
      <c r="QD424" s="46" t="s">
        <v>801</v>
      </c>
      <c r="QE424" s="46" t="s">
        <v>802</v>
      </c>
      <c r="QF424" s="46" t="s">
        <v>803</v>
      </c>
      <c r="QG424" s="46" t="s">
        <v>804</v>
      </c>
      <c r="QH424" s="46" t="s">
        <v>805</v>
      </c>
      <c r="QI424" s="46" t="s">
        <v>765</v>
      </c>
      <c r="QJ424" s="46" t="s">
        <v>766</v>
      </c>
      <c r="QK424" s="46" t="s">
        <v>767</v>
      </c>
      <c r="QL424" s="46" t="s">
        <v>768</v>
      </c>
      <c r="QM424" s="46" t="s">
        <v>769</v>
      </c>
      <c r="QN424" s="46" t="s">
        <v>777</v>
      </c>
      <c r="QO424" s="46" t="s">
        <v>779</v>
      </c>
      <c r="QP424" s="46" t="s">
        <v>781</v>
      </c>
      <c r="QQ424" s="46" t="s">
        <v>783</v>
      </c>
      <c r="QR424" s="46" t="s">
        <v>785</v>
      </c>
      <c r="QS424" s="46" t="s">
        <v>789</v>
      </c>
      <c r="QT424" s="46" t="s">
        <v>791</v>
      </c>
      <c r="QU424" s="46" t="s">
        <v>793</v>
      </c>
      <c r="QV424" s="46" t="s">
        <v>795</v>
      </c>
      <c r="QW424" s="46" t="s">
        <v>797</v>
      </c>
      <c r="QX424" s="46" t="s">
        <v>877</v>
      </c>
      <c r="QY424" s="46" t="s">
        <v>878</v>
      </c>
      <c r="QZ424" s="46" t="s">
        <v>879</v>
      </c>
      <c r="RA424" s="46" t="s">
        <v>883</v>
      </c>
      <c r="RB424" s="46" t="s">
        <v>881</v>
      </c>
      <c r="RC424" s="46" t="s">
        <v>882</v>
      </c>
      <c r="RD424" s="46" t="s">
        <v>918</v>
      </c>
      <c r="RE424" s="46" t="s">
        <v>992</v>
      </c>
      <c r="RF424" s="46" t="s">
        <v>2461</v>
      </c>
      <c r="RG424" s="46" t="s">
        <v>1108</v>
      </c>
      <c r="RH424" s="46" t="s">
        <v>2462</v>
      </c>
      <c r="RI424" s="46" t="s">
        <v>1106</v>
      </c>
      <c r="RJ424" s="46" t="s">
        <v>1107</v>
      </c>
      <c r="RK424" s="46" t="s">
        <v>1118</v>
      </c>
      <c r="RL424" s="46" t="s">
        <v>1110</v>
      </c>
      <c r="RM424" s="46" t="s">
        <v>1109</v>
      </c>
      <c r="RN424" s="46" t="s">
        <v>812</v>
      </c>
      <c r="RO424" s="46" t="s">
        <v>813</v>
      </c>
      <c r="RP424" s="46" t="s">
        <v>814</v>
      </c>
      <c r="RQ424" s="46" t="s">
        <v>815</v>
      </c>
      <c r="RR424" s="46" t="s">
        <v>816</v>
      </c>
      <c r="RS424" s="46" t="s">
        <v>2245</v>
      </c>
      <c r="RT424" s="46" t="s">
        <v>843</v>
      </c>
      <c r="RU424" s="46" t="s">
        <v>845</v>
      </c>
      <c r="RV424" s="46" t="s">
        <v>835</v>
      </c>
      <c r="RW424" s="46" t="s">
        <v>837</v>
      </c>
      <c r="RX424" s="46" t="s">
        <v>827</v>
      </c>
      <c r="RY424" s="46" t="s">
        <v>829</v>
      </c>
      <c r="RZ424" s="46" t="s">
        <v>824</v>
      </c>
      <c r="SA424" s="46" t="s">
        <v>825</v>
      </c>
      <c r="SB424" s="46" t="s">
        <v>851</v>
      </c>
      <c r="SC424" s="46" t="s">
        <v>853</v>
      </c>
      <c r="SD424" s="46" t="s">
        <v>811</v>
      </c>
      <c r="SE424" s="46" t="s">
        <v>809</v>
      </c>
      <c r="SF424" s="46" t="s">
        <v>810</v>
      </c>
      <c r="SG424" s="46" t="s">
        <v>2244</v>
      </c>
      <c r="SH424" s="46" t="s">
        <v>2243</v>
      </c>
      <c r="SI424" s="46" t="s">
        <v>807</v>
      </c>
      <c r="SJ424" s="46" t="s">
        <v>808</v>
      </c>
      <c r="SK424" s="46" t="s">
        <v>842</v>
      </c>
      <c r="SL424" s="46" t="s">
        <v>844</v>
      </c>
      <c r="SM424" s="46" t="s">
        <v>846</v>
      </c>
      <c r="SN424" s="46" t="s">
        <v>847</v>
      </c>
      <c r="SO424" s="46" t="s">
        <v>848</v>
      </c>
      <c r="SP424" s="46" t="s">
        <v>834</v>
      </c>
      <c r="SQ424" s="46" t="s">
        <v>836</v>
      </c>
      <c r="SR424" s="46" t="s">
        <v>838</v>
      </c>
      <c r="SS424" s="46" t="s">
        <v>839</v>
      </c>
      <c r="ST424" s="46" t="s">
        <v>840</v>
      </c>
      <c r="SU424" s="46" t="s">
        <v>826</v>
      </c>
      <c r="SV424" s="46" t="s">
        <v>828</v>
      </c>
      <c r="SW424" s="46" t="s">
        <v>830</v>
      </c>
      <c r="SX424" s="46" t="s">
        <v>831</v>
      </c>
      <c r="SY424" s="46" t="s">
        <v>832</v>
      </c>
      <c r="SZ424" s="46" t="s">
        <v>818</v>
      </c>
      <c r="TA424" s="46" t="s">
        <v>819</v>
      </c>
      <c r="TB424" s="46" t="s">
        <v>820</v>
      </c>
      <c r="TC424" s="46" t="s">
        <v>821</v>
      </c>
      <c r="TD424" s="46" t="s">
        <v>822</v>
      </c>
      <c r="TE424" s="46" t="s">
        <v>850</v>
      </c>
      <c r="TF424" s="46" t="s">
        <v>852</v>
      </c>
      <c r="TG424" s="46" t="s">
        <v>854</v>
      </c>
      <c r="TH424" s="46" t="s">
        <v>855</v>
      </c>
      <c r="TI424" s="46" t="s">
        <v>856</v>
      </c>
      <c r="TJ424" s="46" t="s">
        <v>771</v>
      </c>
      <c r="TK424" s="46" t="s">
        <v>772</v>
      </c>
      <c r="TL424" s="46" t="s">
        <v>773</v>
      </c>
      <c r="TM424" s="46" t="s">
        <v>774</v>
      </c>
      <c r="TN424" s="46" t="s">
        <v>775</v>
      </c>
      <c r="TO424" s="46" t="s">
        <v>778</v>
      </c>
      <c r="TP424" s="46" t="s">
        <v>780</v>
      </c>
      <c r="TQ424" s="46" t="s">
        <v>782</v>
      </c>
      <c r="TR424" s="46" t="s">
        <v>784</v>
      </c>
      <c r="TS424" s="46" t="s">
        <v>786</v>
      </c>
      <c r="TT424" s="46" t="s">
        <v>790</v>
      </c>
      <c r="TU424" s="46" t="s">
        <v>792</v>
      </c>
      <c r="TV424" s="46" t="s">
        <v>794</v>
      </c>
      <c r="TW424" s="46" t="s">
        <v>796</v>
      </c>
      <c r="TX424" s="46" t="s">
        <v>798</v>
      </c>
      <c r="TY424" s="46" t="s">
        <v>753</v>
      </c>
      <c r="TZ424" s="46" t="s">
        <v>754</v>
      </c>
      <c r="UA424" s="46" t="s">
        <v>755</v>
      </c>
      <c r="UB424" s="46" t="s">
        <v>756</v>
      </c>
      <c r="UC424" s="46" t="s">
        <v>757</v>
      </c>
      <c r="UD424" s="46" t="s">
        <v>748</v>
      </c>
      <c r="UE424" s="46" t="s">
        <v>747</v>
      </c>
      <c r="UF424" s="46" t="s">
        <v>749</v>
      </c>
      <c r="UG424" s="46" t="s">
        <v>750</v>
      </c>
      <c r="UH424" s="46" t="s">
        <v>751</v>
      </c>
      <c r="UI424" s="46" t="s">
        <v>694</v>
      </c>
      <c r="UJ424" s="46" t="s">
        <v>695</v>
      </c>
      <c r="UK424" s="46" t="s">
        <v>696</v>
      </c>
      <c r="UL424" s="46" t="s">
        <v>697</v>
      </c>
      <c r="UM424" s="46" t="s">
        <v>698</v>
      </c>
      <c r="UN424" s="46" t="s">
        <v>863</v>
      </c>
      <c r="UO424" s="46" t="s">
        <v>864</v>
      </c>
      <c r="UP424" s="46" t="s">
        <v>865</v>
      </c>
      <c r="UQ424" s="46" t="s">
        <v>866</v>
      </c>
      <c r="UR424" s="46" t="s">
        <v>867</v>
      </c>
      <c r="US424" s="46" t="s">
        <v>2473</v>
      </c>
      <c r="UT424" s="46" t="s">
        <v>2471</v>
      </c>
      <c r="UU424" s="46" t="s">
        <v>2474</v>
      </c>
      <c r="UV424" s="46" t="s">
        <v>2341</v>
      </c>
      <c r="UW424" s="46" t="s">
        <v>2475</v>
      </c>
      <c r="UX424" s="46" t="s">
        <v>2340</v>
      </c>
      <c r="UY424" s="46" t="s">
        <v>2344</v>
      </c>
      <c r="UZ424" s="46" t="s">
        <v>2342</v>
      </c>
      <c r="VA424" s="46" t="s">
        <v>917</v>
      </c>
      <c r="VB424" s="46" t="s">
        <v>2343</v>
      </c>
      <c r="VC424" s="46" t="s">
        <v>2472</v>
      </c>
      <c r="VD424" s="46" t="s">
        <v>873</v>
      </c>
      <c r="VE424" s="46" t="s">
        <v>876</v>
      </c>
      <c r="VF424" s="46" t="s">
        <v>874</v>
      </c>
      <c r="VG424" s="46" t="s">
        <v>875</v>
      </c>
      <c r="VH424" s="46" t="s">
        <v>914</v>
      </c>
      <c r="VI424" s="46" t="s">
        <v>893</v>
      </c>
      <c r="VJ424" s="46" t="s">
        <v>921</v>
      </c>
      <c r="VK424" s="46" t="s">
        <v>894</v>
      </c>
      <c r="VL424" s="46" t="s">
        <v>927</v>
      </c>
      <c r="VM424" s="46" t="s">
        <v>928</v>
      </c>
      <c r="VN424" s="46" t="s">
        <v>931</v>
      </c>
      <c r="VO424" s="46" t="s">
        <v>932</v>
      </c>
      <c r="VP424" s="46" t="s">
        <v>2463</v>
      </c>
      <c r="VQ424" s="46" t="s">
        <v>2464</v>
      </c>
      <c r="VR424" s="46" t="s">
        <v>2377</v>
      </c>
      <c r="VS424" s="46" t="s">
        <v>2378</v>
      </c>
      <c r="VT424" s="46" t="s">
        <v>2467</v>
      </c>
      <c r="VU424" s="46" t="s">
        <v>2468</v>
      </c>
      <c r="VV424" s="46" t="s">
        <v>2394</v>
      </c>
      <c r="VW424" s="46" t="s">
        <v>2400</v>
      </c>
      <c r="VX424" s="46" t="s">
        <v>895</v>
      </c>
      <c r="VY424" s="46" t="s">
        <v>922</v>
      </c>
      <c r="VZ424" s="46" t="s">
        <v>930</v>
      </c>
      <c r="WA424" s="46" t="s">
        <v>2374</v>
      </c>
      <c r="WB424" s="46" t="s">
        <v>2375</v>
      </c>
      <c r="WC424" s="46" t="s">
        <v>2376</v>
      </c>
      <c r="WD424" s="46" t="s">
        <v>2399</v>
      </c>
      <c r="WE424" s="46" t="s">
        <v>2395</v>
      </c>
      <c r="WF424" s="46" t="s">
        <v>2398</v>
      </c>
      <c r="WG424" s="46" t="s">
        <v>2396</v>
      </c>
      <c r="WH424" s="46" t="s">
        <v>2397</v>
      </c>
      <c r="WI424" s="46" t="s">
        <v>2465</v>
      </c>
      <c r="WJ424" s="46" t="s">
        <v>2466</v>
      </c>
      <c r="WK424" s="46" t="s">
        <v>2469</v>
      </c>
      <c r="WL424" s="46" t="s">
        <v>2470</v>
      </c>
      <c r="WM424" s="46" t="s">
        <v>688</v>
      </c>
      <c r="WN424" s="46" t="s">
        <v>689</v>
      </c>
      <c r="WO424" s="46" t="s">
        <v>690</v>
      </c>
      <c r="WP424" s="46" t="s">
        <v>691</v>
      </c>
      <c r="WQ424" s="46" t="s">
        <v>692</v>
      </c>
      <c r="WR424" s="46" t="s">
        <v>741</v>
      </c>
      <c r="WS424" s="46" t="s">
        <v>742</v>
      </c>
      <c r="WT424" s="46" t="s">
        <v>743</v>
      </c>
      <c r="WU424" s="46" t="s">
        <v>744</v>
      </c>
      <c r="WV424" s="46" t="s">
        <v>745</v>
      </c>
      <c r="WW424" s="46" t="s">
        <v>1113</v>
      </c>
      <c r="WX424" s="46" t="s">
        <v>1114</v>
      </c>
      <c r="WY424" s="46" t="s">
        <v>1115</v>
      </c>
      <c r="WZ424" s="46" t="s">
        <v>288</v>
      </c>
      <c r="XA424" s="46" t="s">
        <v>1116</v>
      </c>
      <c r="XB424" s="46" t="s">
        <v>682</v>
      </c>
      <c r="XC424" s="46" t="s">
        <v>683</v>
      </c>
      <c r="XD424" s="46" t="s">
        <v>684</v>
      </c>
      <c r="XE424" s="46" t="s">
        <v>685</v>
      </c>
      <c r="XF424" s="46" t="s">
        <v>686</v>
      </c>
      <c r="XG424" s="46" t="s">
        <v>715</v>
      </c>
      <c r="XH424" s="46" t="s">
        <v>716</v>
      </c>
      <c r="XI424" s="46" t="s">
        <v>717</v>
      </c>
      <c r="XJ424" s="46" t="s">
        <v>718</v>
      </c>
      <c r="XK424" s="46" t="s">
        <v>719</v>
      </c>
      <c r="XL424" s="46" t="s">
        <v>721</v>
      </c>
      <c r="XM424" s="46" t="s">
        <v>722</v>
      </c>
      <c r="XN424" s="46" t="s">
        <v>723</v>
      </c>
      <c r="XO424" s="46" t="s">
        <v>724</v>
      </c>
      <c r="XP424" s="46" t="s">
        <v>725</v>
      </c>
      <c r="XQ424" s="46" t="s">
        <v>868</v>
      </c>
      <c r="XR424" s="46" t="s">
        <v>869</v>
      </c>
      <c r="XS424" s="46" t="s">
        <v>870</v>
      </c>
      <c r="XT424" s="46" t="s">
        <v>871</v>
      </c>
      <c r="XU424" s="46" t="s">
        <v>934</v>
      </c>
      <c r="XV424" s="46" t="s">
        <v>884</v>
      </c>
      <c r="XW424" s="46" t="s">
        <v>885</v>
      </c>
      <c r="XX424" s="46" t="s">
        <v>886</v>
      </c>
      <c r="XY424" s="46" t="s">
        <v>888</v>
      </c>
      <c r="XZ424" s="46" t="s">
        <v>889</v>
      </c>
      <c r="YA424" s="46" t="s">
        <v>890</v>
      </c>
      <c r="YB424" s="46" t="s">
        <v>347</v>
      </c>
      <c r="YC424" s="46" t="s">
        <v>342</v>
      </c>
      <c r="YD424" s="46" t="s">
        <v>343</v>
      </c>
      <c r="YE424" s="46" t="s">
        <v>344</v>
      </c>
      <c r="YF424" s="46" t="s">
        <v>2601</v>
      </c>
      <c r="YG424" s="46" t="s">
        <v>2602</v>
      </c>
      <c r="YH424" s="46" t="s">
        <v>2603</v>
      </c>
      <c r="YI424" s="46" t="s">
        <v>2604</v>
      </c>
      <c r="YJ424" s="46" t="s">
        <v>739</v>
      </c>
      <c r="YK424" s="46" t="s">
        <v>2518</v>
      </c>
      <c r="YL424" s="46" t="s">
        <v>2519</v>
      </c>
      <c r="YM424" s="46" t="s">
        <v>2517</v>
      </c>
      <c r="YN424" s="46" t="s">
        <v>2516</v>
      </c>
      <c r="YO424" s="46" t="s">
        <v>700</v>
      </c>
      <c r="YP424" s="46" t="s">
        <v>2515</v>
      </c>
      <c r="YQ424" s="46" t="s">
        <v>708</v>
      </c>
      <c r="YR424" s="46" t="s">
        <v>2514</v>
      </c>
      <c r="YS424" s="46" t="s">
        <v>2513</v>
      </c>
      <c r="YT424" s="46" t="s">
        <v>707</v>
      </c>
      <c r="YU424" s="46" t="s">
        <v>2608</v>
      </c>
      <c r="YV424" s="46" t="s">
        <v>2609</v>
      </c>
      <c r="YW424" s="46" t="s">
        <v>2610</v>
      </c>
      <c r="YX424" s="46" t="s">
        <v>2611</v>
      </c>
      <c r="YY424" s="46" t="s">
        <v>713</v>
      </c>
      <c r="YZ424" s="46" t="s">
        <v>2612</v>
      </c>
      <c r="ZA424" s="46" t="s">
        <v>2613</v>
      </c>
      <c r="ZB424" s="46" t="s">
        <v>2614</v>
      </c>
      <c r="ZC424" s="46" t="s">
        <v>2615</v>
      </c>
      <c r="ZD424" s="46" t="s">
        <v>2504</v>
      </c>
      <c r="ZE424" s="46" t="s">
        <v>2616</v>
      </c>
      <c r="ZF424" s="46" t="s">
        <v>2617</v>
      </c>
      <c r="ZG424" s="46" t="s">
        <v>2618</v>
      </c>
      <c r="ZH424" s="46" t="s">
        <v>2619</v>
      </c>
      <c r="ZI424" s="46" t="s">
        <v>711</v>
      </c>
      <c r="ZJ424" s="46" t="s">
        <v>2512</v>
      </c>
      <c r="ZK424" s="46" t="s">
        <v>2511</v>
      </c>
      <c r="ZL424" s="46" t="s">
        <v>2510</v>
      </c>
      <c r="ZM424" s="46" t="s">
        <v>2509</v>
      </c>
      <c r="ZN424" s="46" t="s">
        <v>702</v>
      </c>
      <c r="ZO424" s="46" t="s">
        <v>2620</v>
      </c>
      <c r="ZP424" s="46" t="s">
        <v>2621</v>
      </c>
      <c r="ZQ424" s="46" t="s">
        <v>2622</v>
      </c>
      <c r="ZR424" s="46" t="s">
        <v>2623</v>
      </c>
      <c r="ZS424" s="46" t="s">
        <v>2624</v>
      </c>
      <c r="ZT424" s="46" t="s">
        <v>2508</v>
      </c>
      <c r="ZU424" s="46" t="s">
        <v>2507</v>
      </c>
      <c r="ZV424" s="46" t="s">
        <v>2506</v>
      </c>
      <c r="ZW424" s="46" t="s">
        <v>2505</v>
      </c>
      <c r="ZX424" s="46" t="s">
        <v>705</v>
      </c>
      <c r="ZY424" s="46" t="s">
        <v>2625</v>
      </c>
      <c r="ZZ424" s="46" t="s">
        <v>2626</v>
      </c>
      <c r="AAA424" s="46" t="s">
        <v>2627</v>
      </c>
      <c r="AAB424" s="46" t="s">
        <v>2628</v>
      </c>
      <c r="AAC424" s="46" t="s">
        <v>2629</v>
      </c>
      <c r="AAD424" s="46" t="s">
        <v>2630</v>
      </c>
      <c r="AAE424" s="46" t="s">
        <v>2631</v>
      </c>
      <c r="AAF424" s="46" t="s">
        <v>2632</v>
      </c>
      <c r="AAG424" s="46" t="s">
        <v>2633</v>
      </c>
      <c r="AAH424" s="46" t="s">
        <v>2634</v>
      </c>
      <c r="AAI424" s="46" t="s">
        <v>2635</v>
      </c>
      <c r="AAJ424" s="46" t="s">
        <v>2636</v>
      </c>
      <c r="AAK424" s="46" t="s">
        <v>731</v>
      </c>
      <c r="AAL424" s="46" t="s">
        <v>732</v>
      </c>
      <c r="AAM424" s="46" t="s">
        <v>733</v>
      </c>
      <c r="AAN424" s="46" t="s">
        <v>734</v>
      </c>
      <c r="AAO424" s="46" t="s">
        <v>735</v>
      </c>
      <c r="AAP424" s="46" t="s">
        <v>737</v>
      </c>
      <c r="AAQ424" s="46" t="s">
        <v>2642</v>
      </c>
      <c r="AAR424" s="46" t="s">
        <v>2607</v>
      </c>
      <c r="AAS424" s="46" t="s">
        <v>2606</v>
      </c>
      <c r="AAT424" s="46" t="s">
        <v>2605</v>
      </c>
      <c r="AAU424" s="46" t="s">
        <v>2308</v>
      </c>
      <c r="AAV424" s="46" t="s">
        <v>2255</v>
      </c>
      <c r="AAW424" s="46" t="s">
        <v>2246</v>
      </c>
      <c r="AAX424" s="46" t="s">
        <v>738</v>
      </c>
      <c r="AAY424" s="46" t="s">
        <v>740</v>
      </c>
      <c r="AAZ424" s="46" t="s">
        <v>736</v>
      </c>
      <c r="ABA424" s="46" t="s">
        <v>706</v>
      </c>
      <c r="ABB424" s="46" t="s">
        <v>704</v>
      </c>
      <c r="ABC424" s="46" t="s">
        <v>703</v>
      </c>
      <c r="ABD424" s="46" t="s">
        <v>712</v>
      </c>
      <c r="ABE424" s="46" t="s">
        <v>710</v>
      </c>
      <c r="ABF424" s="46" t="s">
        <v>714</v>
      </c>
      <c r="ABG424" s="46" t="s">
        <v>709</v>
      </c>
      <c r="ABH424" s="46" t="s">
        <v>701</v>
      </c>
      <c r="ABI424" s="46" t="s">
        <v>764</v>
      </c>
      <c r="ABJ424" s="46" t="s">
        <v>806</v>
      </c>
      <c r="ABK424" s="46" t="s">
        <v>770</v>
      </c>
      <c r="ABL424" s="46" t="s">
        <v>787</v>
      </c>
      <c r="ABM424" s="46" t="s">
        <v>799</v>
      </c>
      <c r="ABN424" s="46" t="s">
        <v>880</v>
      </c>
      <c r="ABO424" s="46" t="s">
        <v>919</v>
      </c>
      <c r="ABP424" s="46" t="s">
        <v>920</v>
      </c>
      <c r="ABQ424" s="46" t="s">
        <v>1112</v>
      </c>
      <c r="ABR424" s="46" t="s">
        <v>1111</v>
      </c>
      <c r="ABS424" s="46" t="s">
        <v>2637</v>
      </c>
      <c r="ABT424" s="46" t="s">
        <v>817</v>
      </c>
      <c r="ABU424" s="46" t="s">
        <v>2254</v>
      </c>
      <c r="ABV424" s="46" t="s">
        <v>2253</v>
      </c>
      <c r="ABW424" s="46" t="s">
        <v>2252</v>
      </c>
      <c r="ABX424" s="46" t="s">
        <v>2251</v>
      </c>
      <c r="ABY424" s="46" t="s">
        <v>2250</v>
      </c>
      <c r="ABZ424" s="46" t="s">
        <v>2249</v>
      </c>
      <c r="ACA424" s="46" t="s">
        <v>2248</v>
      </c>
      <c r="ACB424" s="46" t="s">
        <v>2247</v>
      </c>
      <c r="ACC424" s="46" t="s">
        <v>849</v>
      </c>
      <c r="ACD424" s="46" t="s">
        <v>841</v>
      </c>
      <c r="ACE424" s="46" t="s">
        <v>833</v>
      </c>
      <c r="ACF424" s="46" t="s">
        <v>823</v>
      </c>
      <c r="ACG424" s="46" t="s">
        <v>857</v>
      </c>
      <c r="ACH424" s="46" t="s">
        <v>776</v>
      </c>
      <c r="ACI424" s="46" t="s">
        <v>788</v>
      </c>
      <c r="ACJ424" s="46" t="s">
        <v>800</v>
      </c>
      <c r="ACK424" s="46" t="s">
        <v>758</v>
      </c>
      <c r="ACL424" s="46" t="s">
        <v>752</v>
      </c>
      <c r="ACM424" s="46" t="s">
        <v>699</v>
      </c>
      <c r="ACN424" s="46" t="s">
        <v>2256</v>
      </c>
      <c r="ACO424" s="46" t="s">
        <v>916</v>
      </c>
      <c r="ACP424" s="46" t="s">
        <v>2345</v>
      </c>
      <c r="ACQ424" s="46" t="s">
        <v>2346</v>
      </c>
      <c r="ACR424" s="46" t="s">
        <v>915</v>
      </c>
      <c r="ACS424" s="46" t="s">
        <v>923</v>
      </c>
      <c r="ACT424" s="46" t="s">
        <v>925</v>
      </c>
      <c r="ACU424" s="46" t="s">
        <v>929</v>
      </c>
      <c r="ACV424" s="46" t="s">
        <v>933</v>
      </c>
      <c r="ACW424" s="46" t="s">
        <v>924</v>
      </c>
      <c r="ACX424" s="46" t="s">
        <v>926</v>
      </c>
      <c r="ACY424" s="46" t="s">
        <v>2638</v>
      </c>
      <c r="ACZ424" s="46" t="s">
        <v>693</v>
      </c>
      <c r="ADA424" s="46" t="s">
        <v>2639</v>
      </c>
      <c r="ADB424" s="46" t="s">
        <v>746</v>
      </c>
      <c r="ADC424" s="46" t="s">
        <v>1117</v>
      </c>
      <c r="ADD424" s="46" t="s">
        <v>687</v>
      </c>
      <c r="ADE424" s="46" t="s">
        <v>720</v>
      </c>
      <c r="ADF424" s="46" t="s">
        <v>726</v>
      </c>
      <c r="ADG424" s="46" t="s">
        <v>872</v>
      </c>
      <c r="ADH424" s="46" t="s">
        <v>887</v>
      </c>
      <c r="ADI424" s="46" t="s">
        <v>891</v>
      </c>
      <c r="ADJ424" s="46" t="s">
        <v>346</v>
      </c>
      <c r="ADK424" s="46" t="s">
        <v>345</v>
      </c>
    </row>
    <row r="425" spans="1:791" s="47" customFormat="1">
      <c r="A425" s="54" t="s">
        <v>57</v>
      </c>
      <c r="B425" s="47" t="s">
        <v>50</v>
      </c>
      <c r="C425" s="47" t="s">
        <v>224</v>
      </c>
      <c r="D425" s="50">
        <v>1.4782667</v>
      </c>
      <c r="E425" s="50">
        <v>1.4828604999999999</v>
      </c>
      <c r="F425" s="50">
        <v>6.0394081999999996</v>
      </c>
      <c r="G425" s="50">
        <v>5.8835668999999999</v>
      </c>
      <c r="H425" s="50">
        <v>0</v>
      </c>
      <c r="I425" s="50">
        <v>1.2836181</v>
      </c>
      <c r="J425" s="50">
        <v>4.1567290999999999E-2</v>
      </c>
      <c r="K425" s="50">
        <v>0.15308126</v>
      </c>
      <c r="L425" s="50">
        <v>0</v>
      </c>
      <c r="M425" s="50">
        <v>1.2836181</v>
      </c>
      <c r="N425" s="50">
        <v>4.1567290999999999E-2</v>
      </c>
      <c r="O425" s="50">
        <v>0.15767512</v>
      </c>
      <c r="P425" s="50">
        <v>0</v>
      </c>
      <c r="Q425" s="50">
        <v>5.2046308000000003</v>
      </c>
      <c r="R425" s="50">
        <v>0.14620526</v>
      </c>
      <c r="S425" s="50">
        <v>0.68857215999999999</v>
      </c>
      <c r="T425" s="50">
        <v>0</v>
      </c>
      <c r="U425" s="50">
        <v>5.0530514000000002</v>
      </c>
      <c r="V425" s="50">
        <v>0.1419434</v>
      </c>
      <c r="W425" s="50">
        <v>0.68857215999999999</v>
      </c>
      <c r="X425" s="50">
        <v>0</v>
      </c>
      <c r="Y425" s="50">
        <v>17.998550000000002</v>
      </c>
      <c r="Z425" s="50">
        <v>2.1065488000000001</v>
      </c>
      <c r="AA425" s="50">
        <v>3.6317465000000002</v>
      </c>
      <c r="AB425" s="50">
        <v>4.1240810999999997</v>
      </c>
      <c r="AC425" s="50">
        <v>0</v>
      </c>
      <c r="AD425" s="50">
        <v>2.1014200000000001</v>
      </c>
      <c r="AE425" s="50">
        <v>0.13525609</v>
      </c>
      <c r="AF425" s="50">
        <v>0.15496423000000001</v>
      </c>
      <c r="AG425" s="50">
        <v>0.49286074000000002</v>
      </c>
      <c r="AH425" s="50">
        <v>0</v>
      </c>
      <c r="AI425" s="50">
        <v>2.0788783999999998</v>
      </c>
      <c r="AJ425" s="50">
        <v>0.13525609</v>
      </c>
      <c r="AK425" s="50">
        <v>0.15496423000000001</v>
      </c>
      <c r="AL425" s="50">
        <v>0.49286074000000002</v>
      </c>
      <c r="AM425" s="50">
        <v>0</v>
      </c>
      <c r="AN425" s="50">
        <v>2.0803218999999999</v>
      </c>
      <c r="AO425" s="50">
        <v>0.13525609</v>
      </c>
      <c r="AP425" s="50">
        <v>0.15496423000000001</v>
      </c>
      <c r="AQ425" s="50">
        <v>0.49286074000000002</v>
      </c>
      <c r="AR425" s="50">
        <v>0</v>
      </c>
      <c r="AS425" s="50">
        <v>2.0346280000000001</v>
      </c>
      <c r="AT425" s="50">
        <v>0.13525609</v>
      </c>
      <c r="AU425" s="50">
        <v>0.15496423000000001</v>
      </c>
      <c r="AV425" s="50">
        <v>0.49286074000000002</v>
      </c>
      <c r="AW425" s="50">
        <v>0</v>
      </c>
      <c r="AX425" s="50">
        <v>2.0747670999999999</v>
      </c>
      <c r="AY425" s="50">
        <v>0.13525582</v>
      </c>
      <c r="AZ425" s="50">
        <v>0.15496392</v>
      </c>
      <c r="BA425" s="50">
        <v>0.49285974999999999</v>
      </c>
      <c r="BB425" s="50">
        <v>0</v>
      </c>
      <c r="BC425" s="50">
        <v>6.1722862000000003</v>
      </c>
      <c r="BD425" s="50">
        <v>0.59241564999999996</v>
      </c>
      <c r="BE425" s="50">
        <v>0.63513830999999998</v>
      </c>
      <c r="BF425" s="50">
        <v>1.4819416000000001</v>
      </c>
      <c r="BG425" s="50">
        <v>0</v>
      </c>
      <c r="BH425" s="50">
        <v>6.0828971000000003</v>
      </c>
      <c r="BI425" s="50">
        <v>0.59241564999999996</v>
      </c>
      <c r="BJ425" s="50">
        <v>0.63513830999999998</v>
      </c>
      <c r="BK425" s="50">
        <v>1.4819416000000001</v>
      </c>
      <c r="BL425" s="50">
        <v>0</v>
      </c>
      <c r="BM425" s="50">
        <v>6.0684616</v>
      </c>
      <c r="BN425" s="50">
        <v>0.59241564999999996</v>
      </c>
      <c r="BO425" s="50">
        <v>0.63513830999999998</v>
      </c>
      <c r="BP425" s="50">
        <v>1.4819416000000001</v>
      </c>
      <c r="BQ425" s="50">
        <v>0</v>
      </c>
      <c r="BR425" s="50">
        <v>6.0851179999999996</v>
      </c>
      <c r="BS425" s="50">
        <v>0.59241564999999996</v>
      </c>
      <c r="BT425" s="50">
        <v>0.63513830999999998</v>
      </c>
      <c r="BU425" s="50">
        <v>1.4819416000000001</v>
      </c>
      <c r="BV425" s="50">
        <v>0</v>
      </c>
      <c r="BW425" s="50">
        <v>6.0907771000000004</v>
      </c>
      <c r="BX425" s="50">
        <v>0.59241564999999996</v>
      </c>
      <c r="BY425" s="50">
        <v>0.63513832000000003</v>
      </c>
      <c r="BZ425" s="50">
        <v>1.4819416999999999</v>
      </c>
      <c r="CA425" s="50">
        <v>0</v>
      </c>
      <c r="CB425" s="50">
        <v>1.3000277</v>
      </c>
      <c r="CC425" s="50">
        <v>0.10306698</v>
      </c>
      <c r="CD425" s="50">
        <v>0.10718918</v>
      </c>
      <c r="CE425" s="50">
        <v>0.40183437999999999</v>
      </c>
      <c r="CF425" s="50">
        <v>0</v>
      </c>
      <c r="CG425" s="50">
        <v>1.2579427000000001</v>
      </c>
      <c r="CH425" s="50">
        <v>0.10306698</v>
      </c>
      <c r="CI425" s="50">
        <v>0.10718918</v>
      </c>
      <c r="CJ425" s="50">
        <v>0.40183437999999999</v>
      </c>
      <c r="CK425" s="50">
        <v>0</v>
      </c>
      <c r="CL425" s="50">
        <v>1.2566101999999999</v>
      </c>
      <c r="CM425" s="50">
        <v>0.10306698</v>
      </c>
      <c r="CN425" s="50">
        <v>0.10718918</v>
      </c>
      <c r="CO425" s="50">
        <v>0.40183437999999999</v>
      </c>
      <c r="CP425" s="50">
        <v>0</v>
      </c>
      <c r="CQ425" s="50">
        <v>1.2633837999999999</v>
      </c>
      <c r="CR425" s="50">
        <v>0.10306698</v>
      </c>
      <c r="CS425" s="50">
        <v>0.10718918</v>
      </c>
      <c r="CT425" s="50">
        <v>0.40183437999999999</v>
      </c>
      <c r="CU425" s="50">
        <v>0</v>
      </c>
      <c r="CV425" s="50">
        <v>1.2604732000000001</v>
      </c>
      <c r="CW425" s="50">
        <v>0.10306750000000001</v>
      </c>
      <c r="CX425" s="50">
        <v>0.10718972</v>
      </c>
      <c r="CY425" s="50">
        <v>0.40183639999999998</v>
      </c>
      <c r="CZ425" s="50">
        <v>0</v>
      </c>
      <c r="DA425" s="50">
        <v>1.0156483999999999</v>
      </c>
      <c r="DB425" s="50">
        <v>9.3852343000000005E-2</v>
      </c>
      <c r="DC425" s="50">
        <v>9.7602822000000006E-2</v>
      </c>
      <c r="DD425" s="50">
        <v>0.37149031999999998</v>
      </c>
      <c r="DE425" s="50">
        <v>0</v>
      </c>
      <c r="DF425" s="50">
        <v>0.98228017000000001</v>
      </c>
      <c r="DG425" s="50">
        <v>9.3852343000000005E-2</v>
      </c>
      <c r="DH425" s="50">
        <v>9.7602822000000006E-2</v>
      </c>
      <c r="DI425" s="50">
        <v>0.37149031999999998</v>
      </c>
      <c r="DJ425" s="50">
        <v>0</v>
      </c>
      <c r="DK425" s="50">
        <v>0.97822712999999994</v>
      </c>
      <c r="DL425" s="50">
        <v>9.3852343000000005E-2</v>
      </c>
      <c r="DM425" s="50">
        <v>9.7602822000000006E-2</v>
      </c>
      <c r="DN425" s="50">
        <v>0.37149031999999998</v>
      </c>
      <c r="DO425" s="50">
        <v>0</v>
      </c>
      <c r="DP425" s="50">
        <v>0.99349544000000001</v>
      </c>
      <c r="DQ425" s="50">
        <v>9.3852343000000005E-2</v>
      </c>
      <c r="DR425" s="50">
        <v>9.7602822000000006E-2</v>
      </c>
      <c r="DS425" s="50">
        <v>0.37149031999999998</v>
      </c>
      <c r="DT425" s="50">
        <v>0</v>
      </c>
      <c r="DU425" s="50">
        <v>0.98194705000000004</v>
      </c>
      <c r="DV425" s="50">
        <v>8.7513239000000007E-2</v>
      </c>
      <c r="DW425" s="50">
        <v>9.1008206999999994E-2</v>
      </c>
      <c r="DX425" s="50">
        <v>0.35110116000000002</v>
      </c>
      <c r="DY425" s="50">
        <v>0</v>
      </c>
      <c r="DZ425" s="50">
        <v>0.96390266999999996</v>
      </c>
      <c r="EA425" s="50">
        <v>6.4683416999999993E-2</v>
      </c>
      <c r="EB425" s="50">
        <v>6.7270452999999994E-2</v>
      </c>
      <c r="EC425" s="50">
        <v>0.35110116000000002</v>
      </c>
      <c r="ED425" s="50">
        <v>0</v>
      </c>
      <c r="EE425" s="50">
        <v>0.96989895999999998</v>
      </c>
      <c r="EF425" s="50">
        <v>6.4683416999999993E-2</v>
      </c>
      <c r="EG425" s="50">
        <v>6.7270452999999994E-2</v>
      </c>
      <c r="EH425" s="50">
        <v>0.35110116000000002</v>
      </c>
      <c r="EI425" s="50">
        <v>0</v>
      </c>
      <c r="EJ425" s="50">
        <v>0.99915860000000001</v>
      </c>
      <c r="EK425" s="50">
        <v>6.4683416999999993E-2</v>
      </c>
      <c r="EL425" s="50">
        <v>6.7270452999999994E-2</v>
      </c>
      <c r="EM425" s="50">
        <v>0.35110116000000002</v>
      </c>
      <c r="EN425" s="50">
        <v>0</v>
      </c>
      <c r="EO425" s="50">
        <v>2.6691793000000001</v>
      </c>
      <c r="EP425" s="50">
        <v>0.17740958000000001</v>
      </c>
      <c r="EQ425" s="50">
        <v>0.19020365</v>
      </c>
      <c r="ER425" s="50">
        <v>0.65153030999999995</v>
      </c>
      <c r="ES425" s="50">
        <v>0</v>
      </c>
      <c r="ET425" s="50">
        <v>2.6279270000000001</v>
      </c>
      <c r="EU425" s="50">
        <v>0.17740958000000001</v>
      </c>
      <c r="EV425" s="50">
        <v>0.19020365</v>
      </c>
      <c r="EW425" s="50">
        <v>0.65153030999999995</v>
      </c>
      <c r="EX425" s="50">
        <v>0</v>
      </c>
      <c r="EY425" s="50">
        <v>2.6262614000000002</v>
      </c>
      <c r="EZ425" s="50">
        <v>0.17740958000000001</v>
      </c>
      <c r="FA425" s="50">
        <v>0.19020365</v>
      </c>
      <c r="FB425" s="50">
        <v>0.65153030999999995</v>
      </c>
      <c r="FC425" s="50">
        <v>0</v>
      </c>
      <c r="FD425" s="50">
        <v>2.6210423999999999</v>
      </c>
      <c r="FE425" s="50">
        <v>0.17740958000000001</v>
      </c>
      <c r="FF425" s="50">
        <v>0.19020365</v>
      </c>
      <c r="FG425" s="50">
        <v>0.65153030999999995</v>
      </c>
      <c r="FH425" s="50">
        <v>0</v>
      </c>
      <c r="FI425" s="50">
        <v>2.6348362000000001</v>
      </c>
      <c r="FJ425" s="50">
        <v>0.17741082</v>
      </c>
      <c r="FK425" s="50">
        <v>0.19020498999999999</v>
      </c>
      <c r="FL425" s="50">
        <v>0.65153486000000005</v>
      </c>
      <c r="FM425" s="50">
        <v>0</v>
      </c>
      <c r="FN425" s="50">
        <v>1.5838428</v>
      </c>
      <c r="FO425" s="50">
        <v>0.11729196</v>
      </c>
      <c r="FP425" s="50">
        <v>0.12690008</v>
      </c>
      <c r="FQ425" s="50">
        <v>0.44248493999999999</v>
      </c>
      <c r="FR425" s="50">
        <v>0</v>
      </c>
      <c r="FS425" s="50">
        <v>3.6587651000000001</v>
      </c>
      <c r="FT425" s="50">
        <v>0.13441074</v>
      </c>
      <c r="FU425" s="50">
        <v>0.15394931000000001</v>
      </c>
      <c r="FV425" s="50">
        <v>0.70895923999999999</v>
      </c>
      <c r="FW425" s="50">
        <v>0</v>
      </c>
      <c r="FX425" s="50">
        <v>0.58632660999999997</v>
      </c>
      <c r="FY425" s="50">
        <v>6.8625662000000004E-2</v>
      </c>
      <c r="FZ425" s="50">
        <v>0.11830971999999999</v>
      </c>
      <c r="GA425" s="50">
        <v>0.14037456000000001</v>
      </c>
      <c r="GB425" s="50">
        <v>0</v>
      </c>
      <c r="GC425" s="50">
        <v>2.3064684</v>
      </c>
      <c r="GD425" s="50">
        <v>3.8119673E-2</v>
      </c>
      <c r="GE425" s="50">
        <v>0.44177027000000002</v>
      </c>
      <c r="GF425" s="50">
        <v>0.64465499999999998</v>
      </c>
      <c r="GG425" s="50">
        <v>0</v>
      </c>
      <c r="GH425" s="50">
        <v>2.4028608999999999</v>
      </c>
      <c r="GI425" s="50">
        <v>3.8119673E-2</v>
      </c>
      <c r="GJ425" s="50">
        <v>0.44177027000000002</v>
      </c>
      <c r="GK425" s="50">
        <v>0.64465499999999998</v>
      </c>
      <c r="GL425" s="50">
        <v>0</v>
      </c>
      <c r="GM425" s="50">
        <v>2.3211900999999999</v>
      </c>
      <c r="GN425" s="50">
        <v>3.8119673E-2</v>
      </c>
      <c r="GO425" s="50">
        <v>0.44177027000000002</v>
      </c>
      <c r="GP425" s="50">
        <v>0.64465499999999998</v>
      </c>
      <c r="GQ425" s="50">
        <v>0</v>
      </c>
      <c r="GR425" s="50">
        <v>2.2955439000000002</v>
      </c>
      <c r="GS425" s="50">
        <v>3.8119673E-2</v>
      </c>
      <c r="GT425" s="50">
        <v>0.44177027000000002</v>
      </c>
      <c r="GU425" s="50">
        <v>0.64465499999999998</v>
      </c>
      <c r="GV425" s="50">
        <v>0</v>
      </c>
      <c r="GW425" s="50">
        <v>2.3295853000000002</v>
      </c>
      <c r="GX425" s="50">
        <v>3.8119673E-2</v>
      </c>
      <c r="GY425" s="50">
        <v>0.44177027000000002</v>
      </c>
      <c r="GZ425" s="50">
        <v>0.64465501000000003</v>
      </c>
      <c r="HA425" s="50">
        <v>0</v>
      </c>
      <c r="HB425" s="50">
        <v>2.4092286000000001</v>
      </c>
      <c r="HC425" s="50">
        <v>3.8119673E-2</v>
      </c>
      <c r="HD425" s="50">
        <v>0.44177027000000002</v>
      </c>
      <c r="HE425" s="50">
        <v>0.64465499999999998</v>
      </c>
      <c r="HF425" s="50">
        <v>0</v>
      </c>
      <c r="HG425" s="50">
        <v>2.1270614999999999</v>
      </c>
      <c r="HH425" s="50">
        <v>3.1188433000000002E-2</v>
      </c>
      <c r="HI425" s="50">
        <v>0.36144841</v>
      </c>
      <c r="HJ425" s="50">
        <v>0.63897618</v>
      </c>
      <c r="HK425" s="50">
        <v>0</v>
      </c>
      <c r="HL425" s="50">
        <v>1.8662759</v>
      </c>
      <c r="HM425" s="50">
        <v>3.1188433000000002E-2</v>
      </c>
      <c r="HN425" s="50">
        <v>0.36144841</v>
      </c>
      <c r="HO425" s="50">
        <v>0.63897618</v>
      </c>
      <c r="HP425" s="50">
        <v>0</v>
      </c>
      <c r="HQ425" s="50">
        <v>2.1730377999999999</v>
      </c>
      <c r="HR425" s="50">
        <v>3.1188433000000002E-2</v>
      </c>
      <c r="HS425" s="50">
        <v>0.36144841</v>
      </c>
      <c r="HT425" s="50">
        <v>0.63897618</v>
      </c>
      <c r="HU425" s="50">
        <v>0</v>
      </c>
      <c r="HV425" s="50">
        <v>2.1483846999999998</v>
      </c>
      <c r="HW425" s="50">
        <v>3.1188433000000002E-2</v>
      </c>
      <c r="HX425" s="50">
        <v>0.36144841</v>
      </c>
      <c r="HY425" s="50">
        <v>0.63897618</v>
      </c>
      <c r="HZ425" s="50">
        <v>0</v>
      </c>
      <c r="IA425" s="50">
        <v>2.1326265000000002</v>
      </c>
      <c r="IB425" s="50">
        <v>3.1188463999999999E-2</v>
      </c>
      <c r="IC425" s="50">
        <v>0.36144876999999997</v>
      </c>
      <c r="ID425" s="50">
        <v>0.63897682</v>
      </c>
      <c r="IE425" s="50">
        <v>0</v>
      </c>
      <c r="IF425" s="50">
        <v>2.2576295000000002</v>
      </c>
      <c r="IG425" s="50">
        <v>3.1188433000000002E-2</v>
      </c>
      <c r="IH425" s="50">
        <v>0.36144841</v>
      </c>
      <c r="II425" s="50">
        <v>0.63897618</v>
      </c>
      <c r="IJ425" s="50">
        <v>0</v>
      </c>
      <c r="IK425" s="50">
        <v>2.2576968000000002</v>
      </c>
      <c r="IL425" s="50">
        <v>3.5590165E-2</v>
      </c>
      <c r="IM425" s="50">
        <v>0.41245736999999999</v>
      </c>
      <c r="IN425" s="50">
        <v>0.64257832000000004</v>
      </c>
      <c r="IO425" s="50">
        <v>0</v>
      </c>
      <c r="IP425" s="50">
        <v>18.402832</v>
      </c>
      <c r="IQ425" s="50">
        <v>0.14243185</v>
      </c>
      <c r="IR425" s="50">
        <v>0.19842878999999999</v>
      </c>
      <c r="IS425" s="50">
        <v>0.52223613000000002</v>
      </c>
      <c r="IT425" s="50">
        <v>0</v>
      </c>
      <c r="IU425" s="50">
        <v>2.7391410999999999</v>
      </c>
      <c r="IV425" s="50">
        <v>0.20073418000000001</v>
      </c>
      <c r="IW425" s="50">
        <v>1.0658167999999999</v>
      </c>
      <c r="IX425" s="50">
        <v>0.86371671000000005</v>
      </c>
      <c r="IY425" s="50">
        <v>4.8903336999999998E-4</v>
      </c>
      <c r="IZ425" s="50">
        <v>2.3285659999999999</v>
      </c>
      <c r="JA425" s="50">
        <v>9.0024479000000004E-2</v>
      </c>
      <c r="JB425" s="50">
        <v>0.34765425</v>
      </c>
      <c r="JC425" s="50">
        <v>0.53892039999999997</v>
      </c>
      <c r="JD425" s="50">
        <v>0</v>
      </c>
      <c r="JE425" s="50">
        <v>3.2438020999999999</v>
      </c>
      <c r="JF425" s="50">
        <v>0.18960378</v>
      </c>
      <c r="JG425" s="50">
        <v>1.019285</v>
      </c>
      <c r="JH425" s="50">
        <v>0.85003085</v>
      </c>
      <c r="JI425" s="50">
        <v>0</v>
      </c>
      <c r="JJ425" s="50">
        <v>2.5579149000000001</v>
      </c>
      <c r="JK425" s="50">
        <v>0.18482304999999999</v>
      </c>
      <c r="JL425" s="50">
        <v>0.98142996000000005</v>
      </c>
      <c r="JM425" s="50">
        <v>0.84415227999999998</v>
      </c>
      <c r="JN425" s="50">
        <v>0</v>
      </c>
      <c r="JO425" s="50">
        <v>2.5730721000000001</v>
      </c>
      <c r="JP425" s="50">
        <v>0.18482304999999999</v>
      </c>
      <c r="JQ425" s="50">
        <v>0.98142996000000005</v>
      </c>
      <c r="JR425" s="50">
        <v>0.84415227999999998</v>
      </c>
      <c r="JS425" s="50">
        <v>0</v>
      </c>
      <c r="JT425" s="50">
        <v>2.3819683</v>
      </c>
      <c r="JU425" s="50">
        <v>0.18482304999999999</v>
      </c>
      <c r="JV425" s="50">
        <v>0.98142996000000005</v>
      </c>
      <c r="JW425" s="50">
        <v>0.84415227999999998</v>
      </c>
      <c r="JX425" s="50">
        <v>0</v>
      </c>
      <c r="JY425" s="50">
        <v>2.2586558999999999</v>
      </c>
      <c r="JZ425" s="50">
        <v>0.18482304999999999</v>
      </c>
      <c r="KA425" s="50">
        <v>0.98142996000000005</v>
      </c>
      <c r="KB425" s="50">
        <v>0.84415227999999998</v>
      </c>
      <c r="KC425" s="50">
        <v>0</v>
      </c>
      <c r="KD425" s="50">
        <v>3.8183118999999999</v>
      </c>
      <c r="KE425" s="50">
        <v>0.18482304999999999</v>
      </c>
      <c r="KF425" s="50">
        <v>1.0023063000000001</v>
      </c>
      <c r="KG425" s="50">
        <v>0.84415227999999998</v>
      </c>
      <c r="KH425" s="50">
        <v>0</v>
      </c>
      <c r="KI425" s="50">
        <v>3.5728906999999999</v>
      </c>
      <c r="KJ425" s="50">
        <v>0.18482304999999999</v>
      </c>
      <c r="KK425" s="50">
        <v>1.0023063000000001</v>
      </c>
      <c r="KL425" s="50">
        <v>0.84415227999999998</v>
      </c>
      <c r="KM425" s="50">
        <v>0</v>
      </c>
      <c r="KN425" s="50">
        <v>3.2198020999999999</v>
      </c>
      <c r="KO425" s="50">
        <v>0.18482304999999999</v>
      </c>
      <c r="KP425" s="50">
        <v>1.0023063000000001</v>
      </c>
      <c r="KQ425" s="50">
        <v>0.84415227999999998</v>
      </c>
      <c r="KR425" s="50">
        <v>0</v>
      </c>
      <c r="KS425" s="50">
        <v>3.0371236000000001</v>
      </c>
      <c r="KT425" s="50">
        <v>0.18482304999999999</v>
      </c>
      <c r="KU425" s="50">
        <v>1.0023063000000001</v>
      </c>
      <c r="KV425" s="50">
        <v>0.84415227999999998</v>
      </c>
      <c r="KW425" s="50">
        <v>4.8903336999999998E-4</v>
      </c>
      <c r="KX425" s="50">
        <v>0.73879905000000001</v>
      </c>
      <c r="KY425" s="50">
        <v>9.0024479000000004E-2</v>
      </c>
      <c r="KZ425" s="50">
        <v>0.34765425</v>
      </c>
      <c r="LA425" s="50">
        <v>0.53892039999999997</v>
      </c>
      <c r="LB425" s="50">
        <v>4.8903336999999998E-4</v>
      </c>
      <c r="LC425" s="50">
        <v>2.3022824000000002</v>
      </c>
      <c r="LD425" s="50">
        <v>9.0024479000000004E-2</v>
      </c>
      <c r="LE425" s="50">
        <v>0.34765425</v>
      </c>
      <c r="LF425" s="50">
        <v>0.53892039999999997</v>
      </c>
      <c r="LG425" s="50">
        <v>4.8897895000000005E-4</v>
      </c>
      <c r="LH425" s="50">
        <v>2.2724647</v>
      </c>
      <c r="LI425" s="50">
        <v>9.0024479000000004E-2</v>
      </c>
      <c r="LJ425" s="50">
        <v>0.34765425</v>
      </c>
      <c r="LK425" s="50">
        <v>0.51113352999999995</v>
      </c>
      <c r="LL425" s="50">
        <v>0</v>
      </c>
      <c r="LM425" s="50">
        <v>3.5697066999999998</v>
      </c>
      <c r="LN425" s="50">
        <v>0.18241746</v>
      </c>
      <c r="LO425" s="50">
        <v>0.98924325000000002</v>
      </c>
      <c r="LP425" s="50">
        <v>0.84119688999999997</v>
      </c>
      <c r="LQ425" s="50">
        <v>0</v>
      </c>
      <c r="LR425" s="50">
        <v>0.54717490999999996</v>
      </c>
      <c r="LS425" s="50">
        <v>4.8851578E-2</v>
      </c>
      <c r="LT425" s="50">
        <v>3.1499228999999997E-2</v>
      </c>
      <c r="LU425" s="50">
        <v>0.11229732000000001</v>
      </c>
      <c r="LV425" s="50">
        <v>0</v>
      </c>
      <c r="LW425" s="50">
        <v>0.72636171000000005</v>
      </c>
      <c r="LX425" s="50">
        <v>5.1389942000000001E-2</v>
      </c>
      <c r="LY425" s="50">
        <v>3.3173556E-2</v>
      </c>
      <c r="LZ425" s="50">
        <v>0.12659102</v>
      </c>
      <c r="MA425" s="50">
        <v>0</v>
      </c>
      <c r="MB425" s="50">
        <v>1.9538861000000001</v>
      </c>
      <c r="MC425" s="50">
        <v>9.1479386999999995E-2</v>
      </c>
      <c r="MD425" s="50">
        <v>5.9090881999999997E-2</v>
      </c>
      <c r="ME425" s="50">
        <v>0.22627707</v>
      </c>
      <c r="MF425" s="50">
        <v>27.860925999999999</v>
      </c>
      <c r="MG425" s="50">
        <v>2.8845011</v>
      </c>
      <c r="MH425" s="50">
        <v>2.8619595000000002</v>
      </c>
      <c r="MI425" s="50">
        <v>2.8634029999999999</v>
      </c>
      <c r="MJ425" s="50">
        <v>2.8177091000000001</v>
      </c>
      <c r="MK425" s="50">
        <v>2.8578465</v>
      </c>
      <c r="ML425" s="50">
        <v>8.8817819</v>
      </c>
      <c r="MM425" s="50">
        <v>8.7923928</v>
      </c>
      <c r="MN425" s="50">
        <v>8.7779573000000006</v>
      </c>
      <c r="MO425" s="50">
        <v>8.7946136999999993</v>
      </c>
      <c r="MP425" s="50">
        <v>8.8002725999999996</v>
      </c>
      <c r="MQ425" s="50">
        <v>1.9121182999999999</v>
      </c>
      <c r="MR425" s="50">
        <v>1.8700333</v>
      </c>
      <c r="MS425" s="50">
        <v>1.8687008000000001</v>
      </c>
      <c r="MT425" s="50">
        <v>1.8754743</v>
      </c>
      <c r="MU425" s="50">
        <v>1.8725668</v>
      </c>
      <c r="MV425" s="50">
        <v>1.5785939</v>
      </c>
      <c r="MW425" s="50">
        <v>1.5452257</v>
      </c>
      <c r="MX425" s="50">
        <v>1.5411725999999999</v>
      </c>
      <c r="MY425" s="50">
        <v>1.5564408999999999</v>
      </c>
      <c r="MZ425" s="50">
        <v>1.5115696999999999</v>
      </c>
      <c r="NA425" s="50">
        <v>1.4469577</v>
      </c>
      <c r="NB425" s="50">
        <v>1.4529540000000001</v>
      </c>
      <c r="NC425" s="50">
        <v>1.4822137</v>
      </c>
      <c r="ND425" s="50">
        <v>3.6883227999999999</v>
      </c>
      <c r="NE425" s="50">
        <v>3.6470706000000002</v>
      </c>
      <c r="NF425" s="50">
        <v>3.6454049999999998</v>
      </c>
      <c r="NG425" s="50">
        <v>3.6401859999999999</v>
      </c>
      <c r="NH425" s="50">
        <v>3.6539868000000002</v>
      </c>
      <c r="NI425" s="50">
        <v>2.2705198000000002</v>
      </c>
      <c r="NJ425" s="50">
        <v>4.6560844000000001</v>
      </c>
      <c r="NK425" s="50">
        <v>0.91363654999999999</v>
      </c>
      <c r="NL425" s="50">
        <v>3.4310133</v>
      </c>
      <c r="NM425" s="50">
        <v>3.5274057999999999</v>
      </c>
      <c r="NN425" s="50">
        <v>3.4457350999999998</v>
      </c>
      <c r="NO425" s="50">
        <v>3.4200889000000001</v>
      </c>
      <c r="NP425" s="50">
        <v>3.4541303000000001</v>
      </c>
      <c r="NQ425" s="50">
        <v>3.5337736</v>
      </c>
      <c r="NR425" s="50">
        <v>3.1586745000000001</v>
      </c>
      <c r="NS425" s="50">
        <v>2.8978888999999999</v>
      </c>
      <c r="NT425" s="50">
        <v>3.2046508</v>
      </c>
      <c r="NU425" s="50">
        <v>3.1799976999999999</v>
      </c>
      <c r="NV425" s="50">
        <v>3.1642405</v>
      </c>
      <c r="NW425" s="50">
        <v>3.2892424999999998</v>
      </c>
      <c r="NX425" s="50">
        <v>3.3483225999999999</v>
      </c>
      <c r="NY425" s="50">
        <v>19.265927999999999</v>
      </c>
      <c r="NZ425" s="50">
        <v>4.8694088000000004</v>
      </c>
      <c r="OA425" s="50">
        <v>3.3056542000000002</v>
      </c>
      <c r="OB425" s="50">
        <v>5.3027217000000002</v>
      </c>
      <c r="OC425" s="50">
        <v>4.5683201999999996</v>
      </c>
      <c r="OD425" s="50">
        <v>4.5834774999999999</v>
      </c>
      <c r="OE425" s="50">
        <v>4.3923737000000003</v>
      </c>
      <c r="OF425" s="50">
        <v>4.2690612000000003</v>
      </c>
      <c r="OG425" s="50">
        <v>5.8495936000000004</v>
      </c>
      <c r="OH425" s="50">
        <v>5.6041724000000004</v>
      </c>
      <c r="OI425" s="50">
        <v>5.2510836999999997</v>
      </c>
      <c r="OJ425" s="50">
        <v>5.0684053000000002</v>
      </c>
      <c r="OK425" s="50">
        <v>1.7158872000000001</v>
      </c>
      <c r="OL425" s="50">
        <v>3.2793705000000002</v>
      </c>
      <c r="OM425" s="50">
        <v>3.2217658999999998</v>
      </c>
      <c r="ON425" s="50">
        <v>5.5825642000000002</v>
      </c>
      <c r="OO425" s="50">
        <v>0.73982303999999999</v>
      </c>
      <c r="OP425" s="50">
        <v>0.93751622999999995</v>
      </c>
      <c r="OQ425" s="50">
        <v>2.3307335</v>
      </c>
      <c r="OU425" s="47" t="s">
        <v>50</v>
      </c>
      <c r="OV425" s="47" t="s">
        <v>224</v>
      </c>
      <c r="OW425" s="50">
        <v>0</v>
      </c>
      <c r="OX425" s="50">
        <v>10.615394999999999</v>
      </c>
      <c r="OY425" s="50">
        <v>9.5205544</v>
      </c>
      <c r="OZ425" s="50">
        <v>1.3141197</v>
      </c>
      <c r="PA425" s="50">
        <v>2.9110203000000001</v>
      </c>
      <c r="PB425" s="50">
        <v>4.1434217000000002</v>
      </c>
      <c r="PC425" s="50">
        <v>4.0457612999999997</v>
      </c>
      <c r="PD425" s="50">
        <v>12.682313000000001</v>
      </c>
      <c r="PE425" s="50">
        <v>3.8365098</v>
      </c>
      <c r="PF425" s="50">
        <v>3.8331086000000001</v>
      </c>
      <c r="PG425" s="50">
        <v>7.1710729999999998</v>
      </c>
      <c r="PH425" s="50">
        <v>13.460539000000001</v>
      </c>
      <c r="PI425" s="50">
        <v>13.656295</v>
      </c>
      <c r="PJ425" s="50">
        <v>12.405341</v>
      </c>
      <c r="PK425" s="50">
        <v>10.271623</v>
      </c>
      <c r="PL425" s="50">
        <v>4.9939115999999997</v>
      </c>
      <c r="PM425" s="50">
        <v>5.2500868000000001</v>
      </c>
      <c r="PN425" s="50">
        <v>294.84723000000002</v>
      </c>
      <c r="PO425" s="50">
        <v>0</v>
      </c>
      <c r="PP425" s="50">
        <v>0.44248458000000002</v>
      </c>
      <c r="PQ425" s="50">
        <v>1.6135593E-3</v>
      </c>
      <c r="PR425" s="50">
        <v>5.7680789999999997E-3</v>
      </c>
      <c r="PS425" s="50">
        <v>0.13912906999999999</v>
      </c>
      <c r="PT425" s="50">
        <v>0.20693803999999999</v>
      </c>
      <c r="PU425" s="50">
        <v>3.9332378000000003E-5</v>
      </c>
      <c r="PV425" s="50">
        <v>1.2365605E-3</v>
      </c>
      <c r="PW425" s="50">
        <v>2.1920005999999999E-2</v>
      </c>
      <c r="PX425" s="50">
        <v>2.1563438000000001E-3</v>
      </c>
      <c r="PY425" s="50">
        <v>0</v>
      </c>
      <c r="PZ425" s="50">
        <v>0.36979086999999999</v>
      </c>
      <c r="QA425" s="50">
        <v>1.4490614000000001E-2</v>
      </c>
      <c r="QB425" s="50">
        <v>1.931567E-2</v>
      </c>
      <c r="QC425" s="50">
        <v>0.11806849</v>
      </c>
      <c r="QD425" s="50">
        <v>0</v>
      </c>
      <c r="QE425" s="50">
        <v>0.53890663999999999</v>
      </c>
      <c r="QF425" s="50">
        <v>1.9541020999999999E-2</v>
      </c>
      <c r="QG425" s="50">
        <v>2.1754084999999999E-2</v>
      </c>
      <c r="QH425" s="50">
        <v>0.12175119</v>
      </c>
      <c r="QI425" s="50">
        <v>0</v>
      </c>
      <c r="QJ425" s="50">
        <v>0.90288915000000003</v>
      </c>
      <c r="QK425" s="50">
        <v>1.524E-2</v>
      </c>
      <c r="QL425" s="50">
        <v>1.6966192000000001E-2</v>
      </c>
      <c r="QM425" s="50">
        <v>9.4952625999999998E-2</v>
      </c>
      <c r="QN425" s="50">
        <v>0</v>
      </c>
      <c r="QO425" s="50">
        <v>0.96421678</v>
      </c>
      <c r="QP425" s="50">
        <v>1.2868414E-2</v>
      </c>
      <c r="QQ425" s="50">
        <v>1.4325350000000001E-2</v>
      </c>
      <c r="QR425" s="50">
        <v>8.0176300000000006E-2</v>
      </c>
      <c r="QS425" s="50">
        <v>0</v>
      </c>
      <c r="QT425" s="50">
        <v>1.0106588000000001</v>
      </c>
      <c r="QU425" s="50">
        <v>1.1689344000000001E-2</v>
      </c>
      <c r="QV425" s="50">
        <v>1.3013327999999999E-2</v>
      </c>
      <c r="QW425" s="50">
        <v>9.1665932000000006E-2</v>
      </c>
      <c r="QX425" s="50">
        <v>2.3254492000000002E-2</v>
      </c>
      <c r="QY425" s="50">
        <v>0.10426953</v>
      </c>
      <c r="QZ425" s="50">
        <v>1.4754742E-2</v>
      </c>
      <c r="RA425" s="50">
        <v>4.3526479E-2</v>
      </c>
      <c r="RB425" s="50">
        <v>0.10808615000000001</v>
      </c>
      <c r="RC425" s="50">
        <v>1.5877601000000002E-2</v>
      </c>
      <c r="RD425" s="50">
        <v>0.11956322</v>
      </c>
      <c r="RE425" s="50">
        <v>6.9465690999999996E-2</v>
      </c>
      <c r="RF425" s="50">
        <v>0</v>
      </c>
      <c r="RG425" s="50">
        <v>0.13057943999999999</v>
      </c>
      <c r="RH425" s="50">
        <v>0</v>
      </c>
      <c r="RI425" s="50">
        <v>0</v>
      </c>
      <c r="RJ425" s="50">
        <v>0.32425843999999998</v>
      </c>
      <c r="RK425" s="50">
        <v>0.10028075</v>
      </c>
      <c r="RL425" s="50">
        <v>3.2878360000000002E-2</v>
      </c>
      <c r="RM425" s="50">
        <v>0.18480419000000001</v>
      </c>
      <c r="RN425" s="50">
        <v>0</v>
      </c>
      <c r="RO425" s="50">
        <v>0.57875810000000005</v>
      </c>
      <c r="RP425" s="50">
        <v>3.3379862000000003E-2</v>
      </c>
      <c r="RQ425" s="50">
        <v>3.9732895999999997E-2</v>
      </c>
      <c r="RR425" s="50">
        <v>0.10200895</v>
      </c>
      <c r="RS425" s="50">
        <v>0</v>
      </c>
      <c r="RT425" s="50">
        <v>0</v>
      </c>
      <c r="RU425" s="50">
        <v>0.19752752000000001</v>
      </c>
      <c r="RV425" s="50">
        <v>0</v>
      </c>
      <c r="RW425" s="50">
        <v>0.28537565999999998</v>
      </c>
      <c r="RX425" s="50">
        <v>0</v>
      </c>
      <c r="RY425" s="50">
        <v>0.97539832999999998</v>
      </c>
      <c r="RZ425" s="50">
        <v>0</v>
      </c>
      <c r="SA425" s="50">
        <v>0.46631503000000002</v>
      </c>
      <c r="SB425" s="50">
        <v>0</v>
      </c>
      <c r="SC425" s="50">
        <v>0.41809392000000001</v>
      </c>
      <c r="SD425" s="50">
        <v>0.25730015000000001</v>
      </c>
      <c r="SE425" s="50">
        <v>3.3379862000000003E-2</v>
      </c>
      <c r="SF425" s="50">
        <v>0.10200895</v>
      </c>
      <c r="SG425" s="50">
        <v>0</v>
      </c>
      <c r="SH425" s="50">
        <v>3.9732895999999997E-2</v>
      </c>
      <c r="SI425" s="50">
        <v>0</v>
      </c>
      <c r="SJ425" s="50">
        <v>0.24279642000000001</v>
      </c>
      <c r="SK425" s="50">
        <v>0</v>
      </c>
      <c r="SL425" s="50">
        <v>0.25391383000000001</v>
      </c>
      <c r="SM425" s="50">
        <v>3.9755038000000003E-3</v>
      </c>
      <c r="SN425" s="50">
        <v>6.5848970000000001E-3</v>
      </c>
      <c r="SO425" s="50">
        <v>9.3284442999999995E-2</v>
      </c>
      <c r="SP425" s="50">
        <v>0</v>
      </c>
      <c r="SQ425" s="50">
        <v>0.33317116000000002</v>
      </c>
      <c r="SR425" s="50">
        <v>3.9836782999999997E-3</v>
      </c>
      <c r="SS425" s="50">
        <v>6.5984485000000004E-3</v>
      </c>
      <c r="ST425" s="50">
        <v>9.4040575000000001E-2</v>
      </c>
      <c r="SU425" s="50">
        <v>0</v>
      </c>
      <c r="SV425" s="50">
        <v>1.0032205999999999</v>
      </c>
      <c r="SW425" s="50">
        <v>3.7315399000000002E-3</v>
      </c>
      <c r="SX425" s="50">
        <v>6.1808369999999998E-3</v>
      </c>
      <c r="SY425" s="50">
        <v>8.7945978999999994E-2</v>
      </c>
      <c r="SZ425" s="50">
        <v>0</v>
      </c>
      <c r="TA425" s="50">
        <v>0.50994581000000005</v>
      </c>
      <c r="TB425" s="50">
        <v>5.4655935000000001E-3</v>
      </c>
      <c r="TC425" s="50">
        <v>9.0530563000000008E-3</v>
      </c>
      <c r="TD425" s="50">
        <v>0.14188529999999999</v>
      </c>
      <c r="TE425" s="50">
        <v>0</v>
      </c>
      <c r="TF425" s="50">
        <v>0.45667974</v>
      </c>
      <c r="TG425" s="50">
        <v>4.1062269E-3</v>
      </c>
      <c r="TH425" s="50">
        <v>6.8014572000000004E-3</v>
      </c>
      <c r="TI425" s="50">
        <v>9.7062346999999993E-2</v>
      </c>
      <c r="TJ425" s="50">
        <v>0</v>
      </c>
      <c r="TK425" s="50">
        <v>0.70241129000000002</v>
      </c>
      <c r="TL425" s="50">
        <v>8.0452243000000007E-3</v>
      </c>
      <c r="TM425" s="50">
        <v>1.1070050999999999E-2</v>
      </c>
      <c r="TN425" s="50">
        <v>0.11158263</v>
      </c>
      <c r="TO425" s="50">
        <v>0</v>
      </c>
      <c r="TP425" s="50">
        <v>0.96636697999999999</v>
      </c>
      <c r="TQ425" s="50">
        <v>8.0452243000000007E-3</v>
      </c>
      <c r="TR425" s="50">
        <v>1.1070050999999999E-2</v>
      </c>
      <c r="TS425" s="50">
        <v>0.11158263</v>
      </c>
      <c r="TT425" s="50">
        <v>0</v>
      </c>
      <c r="TU425" s="50">
        <v>0.81005559999999999</v>
      </c>
      <c r="TV425" s="50">
        <v>8.0452243000000007E-3</v>
      </c>
      <c r="TW425" s="50">
        <v>1.1070050999999999E-2</v>
      </c>
      <c r="TX425" s="50">
        <v>0.11158263</v>
      </c>
      <c r="TY425" s="50">
        <v>0</v>
      </c>
      <c r="TZ425" s="50">
        <v>0.2928848</v>
      </c>
      <c r="UA425" s="50">
        <v>1.7675711E-2</v>
      </c>
      <c r="UB425" s="50">
        <v>1.9676447E-2</v>
      </c>
      <c r="UC425" s="50">
        <v>0.11012772</v>
      </c>
      <c r="UD425" s="50">
        <v>0</v>
      </c>
      <c r="UE425" s="50">
        <v>0.364983</v>
      </c>
      <c r="UF425" s="50">
        <v>3.0979037000000001E-2</v>
      </c>
      <c r="UG425" s="50">
        <v>3.4488729000000003E-2</v>
      </c>
      <c r="UH425" s="50">
        <v>0.10363574</v>
      </c>
      <c r="UI425" s="50">
        <v>0</v>
      </c>
      <c r="UJ425" s="50">
        <v>3.1413500999999999</v>
      </c>
      <c r="UK425" s="50">
        <v>5.5978152E-3</v>
      </c>
      <c r="UL425" s="50">
        <v>2.0487339E-2</v>
      </c>
      <c r="UM425" s="50">
        <v>0.35964695000000002</v>
      </c>
      <c r="UN425" s="50">
        <v>0</v>
      </c>
      <c r="UO425" s="50">
        <v>1.2306558999999999</v>
      </c>
      <c r="UP425" s="50">
        <v>5.9738565E-2</v>
      </c>
      <c r="UQ425" s="50">
        <v>0.23007949999999999</v>
      </c>
      <c r="UR425" s="50">
        <v>0.34085686999999998</v>
      </c>
      <c r="US425" s="50">
        <v>0</v>
      </c>
      <c r="UT425" s="50">
        <v>0.86617694000000001</v>
      </c>
      <c r="UU425" s="50">
        <v>0</v>
      </c>
      <c r="UV425" s="50">
        <v>0.32372819000000003</v>
      </c>
      <c r="UW425" s="50">
        <v>0</v>
      </c>
      <c r="UX425" s="50">
        <v>0</v>
      </c>
      <c r="UY425" s="50">
        <v>0.80389074999999999</v>
      </c>
      <c r="UZ425" s="50">
        <v>4.1464979999999999E-2</v>
      </c>
      <c r="VA425" s="50">
        <v>0.15673855</v>
      </c>
      <c r="VB425" s="50">
        <v>0.23540417999999999</v>
      </c>
      <c r="VC425" s="50">
        <v>0</v>
      </c>
      <c r="VD425" s="50">
        <v>0</v>
      </c>
      <c r="VE425" s="50">
        <v>2.1509143000000002</v>
      </c>
      <c r="VF425" s="50">
        <v>0.19158998999999999</v>
      </c>
      <c r="VG425" s="50">
        <v>0.84127081000000004</v>
      </c>
      <c r="VH425" s="50">
        <v>0.79161212999999997</v>
      </c>
      <c r="VI425" s="50">
        <v>0.21453198000000001</v>
      </c>
      <c r="VJ425" s="50">
        <v>0.84847834</v>
      </c>
      <c r="VK425" s="50">
        <v>0.82352296999999997</v>
      </c>
      <c r="VL425" s="50">
        <v>0</v>
      </c>
      <c r="VM425" s="50">
        <v>2.3873388000000002</v>
      </c>
      <c r="VN425" s="50">
        <v>0</v>
      </c>
      <c r="VO425" s="50">
        <v>2.2518636999999999</v>
      </c>
      <c r="VP425" s="50">
        <v>0</v>
      </c>
      <c r="VQ425" s="50">
        <v>0</v>
      </c>
      <c r="VR425" s="50">
        <v>0.47746776000000002</v>
      </c>
      <c r="VS425" s="50">
        <v>0.69642367000000005</v>
      </c>
      <c r="VT425" s="50">
        <v>0</v>
      </c>
      <c r="VU425" s="50">
        <v>0</v>
      </c>
      <c r="VV425" s="50">
        <v>0.45037849000000002</v>
      </c>
      <c r="VW425" s="50">
        <v>0.69642367000000005</v>
      </c>
      <c r="VX425" s="50">
        <v>0.21453198000000001</v>
      </c>
      <c r="VY425" s="50">
        <v>0.84847834</v>
      </c>
      <c r="VZ425" s="50">
        <v>0.82906073000000002</v>
      </c>
      <c r="WA425" s="50">
        <v>0</v>
      </c>
      <c r="WB425" s="50">
        <v>0</v>
      </c>
      <c r="WC425" s="50">
        <v>0.47746776000000002</v>
      </c>
      <c r="WD425" s="50">
        <v>1.7293784000000001</v>
      </c>
      <c r="WE425" s="50">
        <v>0</v>
      </c>
      <c r="WF425" s="50">
        <v>0</v>
      </c>
      <c r="WG425" s="50">
        <v>0.45037849000000002</v>
      </c>
      <c r="WH425" s="50">
        <v>1.7293784000000001</v>
      </c>
      <c r="WI425" s="50">
        <v>0</v>
      </c>
      <c r="WJ425" s="50">
        <v>0</v>
      </c>
      <c r="WK425" s="50">
        <v>0</v>
      </c>
      <c r="WL425" s="50">
        <v>0</v>
      </c>
      <c r="WM425" s="50">
        <v>0</v>
      </c>
      <c r="WN425" s="50">
        <v>2.0962249000000002</v>
      </c>
      <c r="WO425" s="50">
        <v>3.8246440999999999E-3</v>
      </c>
      <c r="WP425" s="50">
        <v>7.6492855999999998E-2</v>
      </c>
      <c r="WQ425" s="50">
        <v>0</v>
      </c>
      <c r="WR425" s="50">
        <v>0</v>
      </c>
      <c r="WS425" s="50">
        <v>0.58099561</v>
      </c>
      <c r="WT425" s="50">
        <v>5.7444705000000004E-3</v>
      </c>
      <c r="WU425" s="50">
        <v>1.8324993000000001E-2</v>
      </c>
      <c r="WV425" s="50">
        <v>0.13987078</v>
      </c>
      <c r="WW425" s="50">
        <v>0</v>
      </c>
      <c r="WX425" s="50">
        <v>1.3183727999999999</v>
      </c>
      <c r="WY425" s="50">
        <v>9.1789434000000003E-2</v>
      </c>
      <c r="WZ425" s="50">
        <v>0.11998994</v>
      </c>
      <c r="XA425" s="50">
        <v>2.5150114000000001E-2</v>
      </c>
      <c r="XB425" s="50">
        <v>0</v>
      </c>
      <c r="XC425" s="50">
        <v>1.4689299</v>
      </c>
      <c r="XD425" s="50">
        <v>5.2496896000000001E-2</v>
      </c>
      <c r="XE425" s="50">
        <v>2.2974458999999999E-2</v>
      </c>
      <c r="XF425" s="50">
        <v>0.40507474999999998</v>
      </c>
      <c r="XG425" s="50">
        <v>8.7019571999999998E-4</v>
      </c>
      <c r="XH425" s="50">
        <v>8.3506351000000006E-2</v>
      </c>
      <c r="XI425" s="50">
        <v>5.9622859000000003E-5</v>
      </c>
      <c r="XJ425" s="50">
        <v>1.8735086000000001E-3</v>
      </c>
      <c r="XK425" s="50">
        <v>2.1920005999999999E-2</v>
      </c>
      <c r="XL425" s="50">
        <v>8.0357449000000004E-4</v>
      </c>
      <c r="XM425" s="50">
        <v>7.7115696999999997E-2</v>
      </c>
      <c r="XN425" s="50">
        <v>1.0838319E-5</v>
      </c>
      <c r="XO425" s="50">
        <v>1.0210958999999999E-3</v>
      </c>
      <c r="XP425" s="50">
        <v>1.2454448999999999E-2</v>
      </c>
      <c r="XQ425" s="50">
        <v>0</v>
      </c>
      <c r="XR425" s="50">
        <v>1.5595507</v>
      </c>
      <c r="XS425" s="50">
        <v>7.7083995000000002E-2</v>
      </c>
      <c r="XT425" s="50">
        <v>4.9754966999999997E-2</v>
      </c>
      <c r="XU425" s="50">
        <v>0.17368460999999999</v>
      </c>
      <c r="XV425" s="50">
        <v>0.16346630000000001</v>
      </c>
      <c r="XW425" s="50">
        <v>0.35016439999999999</v>
      </c>
      <c r="XX425" s="50">
        <v>0.90189059000000005</v>
      </c>
      <c r="XY425" s="50">
        <v>0.40592402</v>
      </c>
      <c r="XZ425" s="50">
        <v>0.35016439999999999</v>
      </c>
      <c r="YA425" s="50">
        <v>0.90189059000000005</v>
      </c>
      <c r="YB425" s="50">
        <v>9.4637883000000006E-2</v>
      </c>
      <c r="YC425" s="50">
        <v>0.23500739000000001</v>
      </c>
      <c r="YD425" s="50">
        <v>0.35016439999999999</v>
      </c>
      <c r="YE425" s="50">
        <v>0.13829267000000001</v>
      </c>
      <c r="YF425" s="50">
        <v>0.20625842</v>
      </c>
      <c r="YG425" s="50">
        <v>1.1000115E-2</v>
      </c>
      <c r="YH425" s="50">
        <v>5.5000573999999997E-4</v>
      </c>
      <c r="YI425" s="50">
        <v>10.827715</v>
      </c>
      <c r="YJ425" s="50">
        <v>0</v>
      </c>
      <c r="YK425" s="50">
        <v>0.10838652</v>
      </c>
      <c r="YL425" s="50">
        <v>5.8876568999999997E-3</v>
      </c>
      <c r="YM425" s="50">
        <v>2.9438285000000001E-4</v>
      </c>
      <c r="YN425" s="50">
        <v>2.0609503</v>
      </c>
      <c r="YO425" s="50">
        <v>0</v>
      </c>
      <c r="YP425" s="50">
        <v>3.3149958E-2</v>
      </c>
      <c r="YQ425" s="50">
        <v>1.7679318E-3</v>
      </c>
      <c r="YR425" s="50">
        <v>8.8396590999999995E-5</v>
      </c>
      <c r="YS425" s="50">
        <v>1.7402982</v>
      </c>
      <c r="YT425" s="50">
        <v>0</v>
      </c>
      <c r="YU425" s="50">
        <v>3.3149958E-2</v>
      </c>
      <c r="YV425" s="50">
        <v>1.7340977E-3</v>
      </c>
      <c r="YW425" s="50">
        <v>8.6704886999999995E-5</v>
      </c>
      <c r="YX425" s="50">
        <v>4.4456322999999998</v>
      </c>
      <c r="YY425" s="50">
        <v>0</v>
      </c>
      <c r="YZ425" s="50">
        <v>3.3149958E-2</v>
      </c>
      <c r="ZA425" s="50">
        <v>5.5634457999999996E-3</v>
      </c>
      <c r="ZB425" s="50">
        <v>2.7817229000000001E-4</v>
      </c>
      <c r="ZC425" s="50">
        <v>1.3856615999999999</v>
      </c>
      <c r="ZD425" s="50">
        <v>0</v>
      </c>
      <c r="ZE425" s="50">
        <v>3.3149958E-2</v>
      </c>
      <c r="ZF425" s="50">
        <v>3.6035418999999999E-3</v>
      </c>
      <c r="ZG425" s="50">
        <v>1.8017255000000001E-4</v>
      </c>
      <c r="ZH425" s="50">
        <v>2.8795454</v>
      </c>
      <c r="ZI425" s="50">
        <v>0</v>
      </c>
      <c r="ZJ425" s="50">
        <v>0.28027010000000002</v>
      </c>
      <c r="ZK425" s="50">
        <v>7.3996236000000003E-3</v>
      </c>
      <c r="ZL425" s="50">
        <v>3.6998118000000001E-4</v>
      </c>
      <c r="ZM425" s="50">
        <v>2.7936496000000002</v>
      </c>
      <c r="ZN425" s="50">
        <v>0</v>
      </c>
      <c r="ZO425" s="50">
        <v>0.28027010000000002</v>
      </c>
      <c r="ZP425" s="50">
        <v>1.0553E-2</v>
      </c>
      <c r="ZQ425" s="50">
        <v>5.2764998999999999E-4</v>
      </c>
      <c r="ZR425" s="50">
        <v>2.5399213999999999</v>
      </c>
      <c r="ZS425" s="50">
        <v>0</v>
      </c>
      <c r="ZT425" s="50">
        <v>0.28027010000000002</v>
      </c>
      <c r="ZU425" s="50">
        <v>6.7275636999999996E-3</v>
      </c>
      <c r="ZV425" s="50">
        <v>3.3637819000000002E-4</v>
      </c>
      <c r="ZW425" s="50">
        <v>3.9842034000000002</v>
      </c>
      <c r="ZX425" s="50">
        <v>0</v>
      </c>
      <c r="ZY425" s="50">
        <v>73.818933000000001</v>
      </c>
      <c r="ZZ425" s="50">
        <v>3.6909467</v>
      </c>
      <c r="AAA425" s="50">
        <v>12759.635</v>
      </c>
      <c r="AAB425" s="50">
        <v>0</v>
      </c>
      <c r="AAC425" s="50">
        <v>85.930363</v>
      </c>
      <c r="AAD425" s="50">
        <v>4.2965182000000004</v>
      </c>
      <c r="AAE425" s="50">
        <v>18316.886999999999</v>
      </c>
      <c r="AAF425" s="50">
        <v>0</v>
      </c>
      <c r="AAG425" s="50">
        <v>73.818933000000001</v>
      </c>
      <c r="AAH425" s="50">
        <v>3.6909467</v>
      </c>
      <c r="AAI425" s="50">
        <v>10041.344999999999</v>
      </c>
      <c r="AAJ425" s="50">
        <v>0</v>
      </c>
      <c r="AAK425" s="50">
        <v>0</v>
      </c>
      <c r="AAL425" s="50">
        <v>11.078474</v>
      </c>
      <c r="AAM425" s="50">
        <v>7.4397218999999997E-4</v>
      </c>
      <c r="AAN425" s="50">
        <v>1.4879444E-2</v>
      </c>
      <c r="AAO425" s="50">
        <v>0.26814313000000001</v>
      </c>
      <c r="AAP425" s="50">
        <v>0</v>
      </c>
      <c r="AAQ425" s="50">
        <v>16.822827</v>
      </c>
      <c r="AAR425" s="50">
        <v>2.2278357999999999E-3</v>
      </c>
      <c r="AAS425" s="50">
        <v>4.4556680000000001E-2</v>
      </c>
      <c r="AAT425" s="50">
        <v>1.6877137</v>
      </c>
      <c r="AAU425" s="50">
        <v>6.3312875000000005E-2</v>
      </c>
      <c r="AAV425" s="50">
        <v>0.58899528999999995</v>
      </c>
      <c r="AAW425" s="50">
        <v>0.23229027999999999</v>
      </c>
      <c r="AAX425" s="50">
        <v>18.557326</v>
      </c>
      <c r="AAY425" s="50">
        <v>11.045524</v>
      </c>
      <c r="AAZ425" s="50">
        <v>11.362240999999999</v>
      </c>
      <c r="ABA425" s="50">
        <v>4.2715373999999997</v>
      </c>
      <c r="ABB425" s="50">
        <v>2.8312721999999999</v>
      </c>
      <c r="ABC425" s="50">
        <v>3.0816892999999999</v>
      </c>
      <c r="ABD425" s="50">
        <v>2.9164791000000001</v>
      </c>
      <c r="ABE425" s="50">
        <v>1.4246532000000001</v>
      </c>
      <c r="ABF425" s="50">
        <v>4.4806030999999997</v>
      </c>
      <c r="ABG425" s="50">
        <v>1.7753045000000001</v>
      </c>
      <c r="ABH425" s="50">
        <v>2.1755189000000001</v>
      </c>
      <c r="ABI425" s="50">
        <v>0.52166564999999998</v>
      </c>
      <c r="ABJ425" s="50">
        <v>0.70195293999999997</v>
      </c>
      <c r="ABK425" s="50">
        <v>1.0300480000000001</v>
      </c>
      <c r="ABL425" s="50">
        <v>1.0715868</v>
      </c>
      <c r="ABM425" s="50">
        <v>1.1270274</v>
      </c>
      <c r="ABN425" s="50">
        <v>0.14227877</v>
      </c>
      <c r="ABO425" s="50">
        <v>0.24843298999999999</v>
      </c>
      <c r="ABP425" s="50">
        <v>0.31299265999999998</v>
      </c>
      <c r="ABQ425" s="50">
        <v>0.44854274</v>
      </c>
      <c r="ABR425" s="50">
        <v>0.64222175000000004</v>
      </c>
      <c r="ABS425" s="50">
        <v>10118.855</v>
      </c>
      <c r="ABT425" s="50">
        <v>0.75387981000000004</v>
      </c>
      <c r="ABU425" s="50">
        <v>0.75387981000000004</v>
      </c>
      <c r="ABV425" s="50">
        <v>0.30137237</v>
      </c>
      <c r="ABW425" s="50">
        <v>0.38999835999999999</v>
      </c>
      <c r="ABX425" s="50">
        <v>1.0732567</v>
      </c>
      <c r="ABY425" s="50">
        <v>0.62271896999999998</v>
      </c>
      <c r="ABZ425" s="50">
        <v>0.52606394999999995</v>
      </c>
      <c r="ACA425" s="50">
        <v>0.43242185</v>
      </c>
      <c r="ACB425" s="50">
        <v>0.41791812</v>
      </c>
      <c r="ACC425" s="50">
        <v>0.35775867</v>
      </c>
      <c r="ACD425" s="50">
        <v>0.43779385999999998</v>
      </c>
      <c r="ACE425" s="50">
        <v>1.1010789999999999</v>
      </c>
      <c r="ACF425" s="50">
        <v>0.66634974999999996</v>
      </c>
      <c r="ACG425" s="50">
        <v>0.56464977000000005</v>
      </c>
      <c r="ACH425" s="50">
        <v>0.83310919999999999</v>
      </c>
      <c r="ACI425" s="50">
        <v>1.0970648999999999</v>
      </c>
      <c r="ACJ425" s="50">
        <v>0.94075350999999996</v>
      </c>
      <c r="ACK425" s="50">
        <v>0.44036468000000001</v>
      </c>
      <c r="ACL425" s="50">
        <v>0.53408650000000002</v>
      </c>
      <c r="ACM425" s="50">
        <v>3.5270823</v>
      </c>
      <c r="ACN425" s="50">
        <v>1.8613309</v>
      </c>
      <c r="ACO425" s="50">
        <v>2.6906498999999999</v>
      </c>
      <c r="ACP425" s="50">
        <v>0.75733589999999995</v>
      </c>
      <c r="ACQ425" s="50">
        <v>1.2374984</v>
      </c>
      <c r="ACR425" s="50">
        <v>3.9753873</v>
      </c>
      <c r="ACS425" s="50">
        <v>4.2738721000000002</v>
      </c>
      <c r="ACT425" s="50">
        <v>4.1383970000000003</v>
      </c>
      <c r="ACU425" s="50">
        <v>3.0659624999999999</v>
      </c>
      <c r="ACV425" s="50">
        <v>3.0388731999999998</v>
      </c>
      <c r="ACW425" s="50">
        <v>4.0989171999999998</v>
      </c>
      <c r="ACX425" s="50">
        <v>4.0718278999999997</v>
      </c>
      <c r="ACY425" s="50">
        <v>18407.114000000001</v>
      </c>
      <c r="ACZ425" s="50">
        <v>2.1765694999999998</v>
      </c>
      <c r="ADA425" s="50">
        <v>12837.145</v>
      </c>
      <c r="ADB425" s="50">
        <v>0.74493586000000001</v>
      </c>
      <c r="ADC425" s="50">
        <v>1.5553022999999999</v>
      </c>
      <c r="ADD425" s="50">
        <v>1.949476</v>
      </c>
      <c r="ADE425" s="50">
        <v>0.10822967999999999</v>
      </c>
      <c r="ADF425" s="50">
        <v>9.1405655000000002E-2</v>
      </c>
      <c r="ADG425" s="50">
        <v>1.8600743</v>
      </c>
      <c r="ADH425" s="50">
        <v>1.4155213</v>
      </c>
      <c r="ADI425" s="50">
        <v>1.6579790000000001</v>
      </c>
      <c r="ADJ425" s="50">
        <v>0.58309496000000005</v>
      </c>
      <c r="ADK425" s="50">
        <v>0.72346447000000003</v>
      </c>
    </row>
    <row r="426" spans="1:791">
      <c r="B426" t="s">
        <v>52</v>
      </c>
      <c r="C426" t="s">
        <v>224</v>
      </c>
      <c r="D426" s="36">
        <v>1.4356106</v>
      </c>
      <c r="E426" s="36">
        <v>1.4394184999999999</v>
      </c>
      <c r="F426" s="36">
        <v>5.8551890999999996</v>
      </c>
      <c r="G426" s="36">
        <v>5.7012701000000003</v>
      </c>
      <c r="H426" s="36">
        <v>0</v>
      </c>
      <c r="I426" s="36">
        <v>1.2685706999999999</v>
      </c>
      <c r="J426" s="36">
        <v>4.0148794000000002E-2</v>
      </c>
      <c r="K426" s="36">
        <v>0.12689107999999999</v>
      </c>
      <c r="L426" s="36">
        <v>0</v>
      </c>
      <c r="M426" s="36">
        <v>1.2685706999999999</v>
      </c>
      <c r="N426" s="36">
        <v>4.0148794000000002E-2</v>
      </c>
      <c r="O426" s="36">
        <v>0.13069898999999999</v>
      </c>
      <c r="P426" s="36">
        <v>0</v>
      </c>
      <c r="Q426" s="36">
        <v>5.1436187999999996</v>
      </c>
      <c r="R426" s="36">
        <v>0.14121596</v>
      </c>
      <c r="S426" s="36">
        <v>0.57035435000000001</v>
      </c>
      <c r="T426" s="36">
        <v>0</v>
      </c>
      <c r="U426" s="36">
        <v>4.9938162000000004</v>
      </c>
      <c r="V426" s="36">
        <v>0.13709953999999999</v>
      </c>
      <c r="W426" s="36">
        <v>0.57035435000000001</v>
      </c>
      <c r="X426" s="36">
        <v>0</v>
      </c>
      <c r="Y426" s="36">
        <v>17.777985000000001</v>
      </c>
      <c r="Z426" s="36">
        <v>1.3414980999999999</v>
      </c>
      <c r="AA426" s="36">
        <v>2.7469076000000001</v>
      </c>
      <c r="AB426" s="36">
        <v>1.7029405</v>
      </c>
      <c r="AC426" s="36">
        <v>0</v>
      </c>
      <c r="AD426" s="36">
        <v>2.0775317000000002</v>
      </c>
      <c r="AE426" s="36">
        <v>0.11189233</v>
      </c>
      <c r="AF426" s="36">
        <v>0.12979054000000001</v>
      </c>
      <c r="AG426" s="36">
        <v>0.37007129999999999</v>
      </c>
      <c r="AH426" s="36">
        <v>0</v>
      </c>
      <c r="AI426" s="36">
        <v>2.0552462999999999</v>
      </c>
      <c r="AJ426" s="36">
        <v>0.11189233</v>
      </c>
      <c r="AK426" s="36">
        <v>0.12979054000000001</v>
      </c>
      <c r="AL426" s="36">
        <v>0.37007129999999999</v>
      </c>
      <c r="AM426" s="36">
        <v>0</v>
      </c>
      <c r="AN426" s="36">
        <v>2.0566735</v>
      </c>
      <c r="AO426" s="36">
        <v>0.11189233</v>
      </c>
      <c r="AP426" s="36">
        <v>0.12979054000000001</v>
      </c>
      <c r="AQ426" s="36">
        <v>0.37007129999999999</v>
      </c>
      <c r="AR426" s="36">
        <v>0</v>
      </c>
      <c r="AS426" s="36">
        <v>2.0114990000000001</v>
      </c>
      <c r="AT426" s="36">
        <v>0.11189233</v>
      </c>
      <c r="AU426" s="36">
        <v>0.12979054000000001</v>
      </c>
      <c r="AV426" s="36">
        <v>0.37007129999999999</v>
      </c>
      <c r="AW426" s="36">
        <v>0</v>
      </c>
      <c r="AX426" s="36">
        <v>2.0511818000000002</v>
      </c>
      <c r="AY426" s="36">
        <v>0.11189209999999999</v>
      </c>
      <c r="AZ426" s="36">
        <v>0.12979028000000001</v>
      </c>
      <c r="BA426" s="36">
        <v>0.37007055999999999</v>
      </c>
      <c r="BB426" s="36">
        <v>0</v>
      </c>
      <c r="BC426" s="36">
        <v>6.1021215</v>
      </c>
      <c r="BD426" s="36">
        <v>0.47685361999999998</v>
      </c>
      <c r="BE426" s="36">
        <v>0.52643251999999996</v>
      </c>
      <c r="BF426" s="36">
        <v>0.87548482000000005</v>
      </c>
      <c r="BG426" s="36">
        <v>0</v>
      </c>
      <c r="BH426" s="36">
        <v>6.0137485999999996</v>
      </c>
      <c r="BI426" s="36">
        <v>0.47685361999999998</v>
      </c>
      <c r="BJ426" s="36">
        <v>0.52643251999999996</v>
      </c>
      <c r="BK426" s="36">
        <v>0.87548482000000005</v>
      </c>
      <c r="BL426" s="36">
        <v>0</v>
      </c>
      <c r="BM426" s="36">
        <v>5.9994772000000003</v>
      </c>
      <c r="BN426" s="36">
        <v>0.47685361999999998</v>
      </c>
      <c r="BO426" s="36">
        <v>0.52643251999999996</v>
      </c>
      <c r="BP426" s="36">
        <v>0.87548482000000005</v>
      </c>
      <c r="BQ426" s="36">
        <v>0</v>
      </c>
      <c r="BR426" s="36">
        <v>6.0159441999999999</v>
      </c>
      <c r="BS426" s="36">
        <v>0.47685361999999998</v>
      </c>
      <c r="BT426" s="36">
        <v>0.52643251999999996</v>
      </c>
      <c r="BU426" s="36">
        <v>0.87548482000000005</v>
      </c>
      <c r="BV426" s="36">
        <v>0</v>
      </c>
      <c r="BW426" s="36">
        <v>6.0215389999999998</v>
      </c>
      <c r="BX426" s="36">
        <v>0.47685362999999997</v>
      </c>
      <c r="BY426" s="36">
        <v>0.52643253000000001</v>
      </c>
      <c r="BZ426" s="36">
        <v>0.87548482000000005</v>
      </c>
      <c r="CA426" s="36">
        <v>0</v>
      </c>
      <c r="CB426" s="36">
        <v>1.2852494000000001</v>
      </c>
      <c r="CC426" s="36">
        <v>8.7868273999999996E-2</v>
      </c>
      <c r="CD426" s="36">
        <v>9.0038470999999995E-2</v>
      </c>
      <c r="CE426" s="36">
        <v>0.32803291000000001</v>
      </c>
      <c r="CF426" s="36">
        <v>0</v>
      </c>
      <c r="CG426" s="36">
        <v>1.2436427999999999</v>
      </c>
      <c r="CH426" s="36">
        <v>8.7868273999999996E-2</v>
      </c>
      <c r="CI426" s="36">
        <v>9.0038470999999995E-2</v>
      </c>
      <c r="CJ426" s="36">
        <v>0.32803291000000001</v>
      </c>
      <c r="CK426" s="36">
        <v>0</v>
      </c>
      <c r="CL426" s="36">
        <v>1.2423253999999999</v>
      </c>
      <c r="CM426" s="36">
        <v>8.7868273999999996E-2</v>
      </c>
      <c r="CN426" s="36">
        <v>9.0038470999999995E-2</v>
      </c>
      <c r="CO426" s="36">
        <v>0.32803291000000001</v>
      </c>
      <c r="CP426" s="36">
        <v>0</v>
      </c>
      <c r="CQ426" s="36">
        <v>1.2490220000000001</v>
      </c>
      <c r="CR426" s="36">
        <v>8.7868273999999996E-2</v>
      </c>
      <c r="CS426" s="36">
        <v>9.0038470999999995E-2</v>
      </c>
      <c r="CT426" s="36">
        <v>0.32803291000000001</v>
      </c>
      <c r="CU426" s="36">
        <v>0</v>
      </c>
      <c r="CV426" s="36">
        <v>1.2461445</v>
      </c>
      <c r="CW426" s="36">
        <v>8.7868713000000001E-2</v>
      </c>
      <c r="CX426" s="36">
        <v>9.0038921999999993E-2</v>
      </c>
      <c r="CY426" s="36">
        <v>0.32803454999999998</v>
      </c>
      <c r="CZ426" s="36">
        <v>0</v>
      </c>
      <c r="DA426" s="36">
        <v>1.0041028000000001</v>
      </c>
      <c r="DB426" s="36">
        <v>8.0012464000000005E-2</v>
      </c>
      <c r="DC426" s="36">
        <v>8.1986144999999996E-2</v>
      </c>
      <c r="DD426" s="36">
        <v>0.30942175999999999</v>
      </c>
      <c r="DE426" s="36">
        <v>0</v>
      </c>
      <c r="DF426" s="36">
        <v>0.97111391999999996</v>
      </c>
      <c r="DG426" s="36">
        <v>8.0012464000000005E-2</v>
      </c>
      <c r="DH426" s="36">
        <v>8.1986144999999996E-2</v>
      </c>
      <c r="DI426" s="36">
        <v>0.30942175999999999</v>
      </c>
      <c r="DJ426" s="36">
        <v>0</v>
      </c>
      <c r="DK426" s="36">
        <v>0.96710695000000002</v>
      </c>
      <c r="DL426" s="36">
        <v>8.0012464000000005E-2</v>
      </c>
      <c r="DM426" s="36">
        <v>8.1986144999999996E-2</v>
      </c>
      <c r="DN426" s="36">
        <v>0.30942175999999999</v>
      </c>
      <c r="DO426" s="36">
        <v>0</v>
      </c>
      <c r="DP426" s="36">
        <v>0.98220169999999996</v>
      </c>
      <c r="DQ426" s="36">
        <v>8.0012464000000005E-2</v>
      </c>
      <c r="DR426" s="36">
        <v>8.1986144999999996E-2</v>
      </c>
      <c r="DS426" s="36">
        <v>0.30942175999999999</v>
      </c>
      <c r="DT426" s="36">
        <v>0</v>
      </c>
      <c r="DU426" s="36">
        <v>0.97078458000000001</v>
      </c>
      <c r="DV426" s="36">
        <v>7.4608151999999997E-2</v>
      </c>
      <c r="DW426" s="36">
        <v>7.6446806000000006E-2</v>
      </c>
      <c r="DX426" s="36">
        <v>0.29669387000000003</v>
      </c>
      <c r="DY426" s="36">
        <v>0</v>
      </c>
      <c r="DZ426" s="36">
        <v>0.95294533000000003</v>
      </c>
      <c r="EA426" s="36">
        <v>5.5144917000000002E-2</v>
      </c>
      <c r="EB426" s="36">
        <v>5.6506901999999998E-2</v>
      </c>
      <c r="EC426" s="36">
        <v>0.29669387000000003</v>
      </c>
      <c r="ED426" s="36">
        <v>0</v>
      </c>
      <c r="EE426" s="36">
        <v>0.95887345000000002</v>
      </c>
      <c r="EF426" s="36">
        <v>5.5144917000000002E-2</v>
      </c>
      <c r="EG426" s="36">
        <v>5.6506901999999998E-2</v>
      </c>
      <c r="EH426" s="36">
        <v>0.29669387000000003</v>
      </c>
      <c r="EI426" s="36">
        <v>0</v>
      </c>
      <c r="EJ426" s="36">
        <v>0.98780047999999998</v>
      </c>
      <c r="EK426" s="36">
        <v>5.5144917000000002E-2</v>
      </c>
      <c r="EL426" s="36">
        <v>5.6506901999999998E-2</v>
      </c>
      <c r="EM426" s="36">
        <v>0.29669387000000003</v>
      </c>
      <c r="EN426" s="36">
        <v>0</v>
      </c>
      <c r="EO426" s="36">
        <v>2.6388368</v>
      </c>
      <c r="EP426" s="36">
        <v>0.14280244</v>
      </c>
      <c r="EQ426" s="36">
        <v>0.15764974000000001</v>
      </c>
      <c r="ER426" s="36">
        <v>0.45298003999999997</v>
      </c>
      <c r="ES426" s="36">
        <v>0</v>
      </c>
      <c r="ET426" s="36">
        <v>2.5980536000000001</v>
      </c>
      <c r="EU426" s="36">
        <v>0.14280244</v>
      </c>
      <c r="EV426" s="36">
        <v>0.15764974000000001</v>
      </c>
      <c r="EW426" s="36">
        <v>0.45298003999999997</v>
      </c>
      <c r="EX426" s="36">
        <v>0</v>
      </c>
      <c r="EY426" s="36">
        <v>2.5964068999999999</v>
      </c>
      <c r="EZ426" s="36">
        <v>0.14280244</v>
      </c>
      <c r="FA426" s="36">
        <v>0.15764974000000001</v>
      </c>
      <c r="FB426" s="36">
        <v>0.45298003999999997</v>
      </c>
      <c r="FC426" s="36">
        <v>0</v>
      </c>
      <c r="FD426" s="36">
        <v>2.5912472000000002</v>
      </c>
      <c r="FE426" s="36">
        <v>0.14280244</v>
      </c>
      <c r="FF426" s="36">
        <v>0.15764974000000001</v>
      </c>
      <c r="FG426" s="36">
        <v>0.45298003999999997</v>
      </c>
      <c r="FH426" s="36">
        <v>0</v>
      </c>
      <c r="FI426" s="36">
        <v>2.6048841999999999</v>
      </c>
      <c r="FJ426" s="36">
        <v>0.14280344</v>
      </c>
      <c r="FK426" s="36">
        <v>0.15765083999999999</v>
      </c>
      <c r="FL426" s="36">
        <v>0.45298321000000003</v>
      </c>
      <c r="FM426" s="36">
        <v>0</v>
      </c>
      <c r="FN426" s="36">
        <v>1.5658382</v>
      </c>
      <c r="FO426" s="36">
        <v>9.8531997999999996E-2</v>
      </c>
      <c r="FP426" s="36">
        <v>0.10638519</v>
      </c>
      <c r="FQ426" s="36">
        <v>0.34724292000000001</v>
      </c>
      <c r="FR426" s="36">
        <v>0</v>
      </c>
      <c r="FS426" s="36">
        <v>0.89222181</v>
      </c>
      <c r="FT426" s="36">
        <v>0.111193</v>
      </c>
      <c r="FU426" s="36">
        <v>0.12894298000000001</v>
      </c>
      <c r="FV426" s="36">
        <v>0.56293841</v>
      </c>
      <c r="FW426" s="36">
        <v>0</v>
      </c>
      <c r="FX426" s="36">
        <v>0.57914140999999997</v>
      </c>
      <c r="FY426" s="36">
        <v>4.3702379E-2</v>
      </c>
      <c r="FZ426" s="36">
        <v>8.9484732999999997E-2</v>
      </c>
      <c r="GA426" s="36">
        <v>6.1007438999999997E-2</v>
      </c>
      <c r="GB426" s="36">
        <v>0</v>
      </c>
      <c r="GC426" s="36">
        <v>2.2729846999999999</v>
      </c>
      <c r="GD426" s="36">
        <v>3.0463280999999998E-2</v>
      </c>
      <c r="GE426" s="36">
        <v>0.29580418000000003</v>
      </c>
      <c r="GF426" s="36">
        <v>0.11675326</v>
      </c>
      <c r="GG426" s="36">
        <v>0</v>
      </c>
      <c r="GH426" s="36">
        <v>2.3679779000000001</v>
      </c>
      <c r="GI426" s="36">
        <v>3.0463280999999998E-2</v>
      </c>
      <c r="GJ426" s="36">
        <v>0.29580418000000003</v>
      </c>
      <c r="GK426" s="36">
        <v>0.11675326</v>
      </c>
      <c r="GL426" s="36">
        <v>0</v>
      </c>
      <c r="GM426" s="36">
        <v>2.2874927</v>
      </c>
      <c r="GN426" s="36">
        <v>3.0463280999999998E-2</v>
      </c>
      <c r="GO426" s="36">
        <v>0.29580418000000003</v>
      </c>
      <c r="GP426" s="36">
        <v>0.11675326</v>
      </c>
      <c r="GQ426" s="36">
        <v>0</v>
      </c>
      <c r="GR426" s="36">
        <v>2.2622187999999999</v>
      </c>
      <c r="GS426" s="36">
        <v>3.0463280999999998E-2</v>
      </c>
      <c r="GT426" s="36">
        <v>0.29580418000000003</v>
      </c>
      <c r="GU426" s="36">
        <v>0.11675326</v>
      </c>
      <c r="GV426" s="36">
        <v>0</v>
      </c>
      <c r="GW426" s="36">
        <v>2.2957660999999998</v>
      </c>
      <c r="GX426" s="36">
        <v>3.0463280999999998E-2</v>
      </c>
      <c r="GY426" s="36">
        <v>0.29580418000000003</v>
      </c>
      <c r="GZ426" s="36">
        <v>0.11675326</v>
      </c>
      <c r="HA426" s="36">
        <v>0</v>
      </c>
      <c r="HB426" s="36">
        <v>2.3742532000000001</v>
      </c>
      <c r="HC426" s="36">
        <v>3.0463280999999998E-2</v>
      </c>
      <c r="HD426" s="36">
        <v>0.29580418000000003</v>
      </c>
      <c r="HE426" s="36">
        <v>0.11675326</v>
      </c>
      <c r="HF426" s="36">
        <v>0</v>
      </c>
      <c r="HG426" s="36">
        <v>2.0961823000000002</v>
      </c>
      <c r="HH426" s="36">
        <v>2.4924189999999999E-2</v>
      </c>
      <c r="HI426" s="36">
        <v>0.2420216</v>
      </c>
      <c r="HJ426" s="36">
        <v>0.111539</v>
      </c>
      <c r="HK426" s="36">
        <v>0</v>
      </c>
      <c r="HL426" s="36">
        <v>1.8391826</v>
      </c>
      <c r="HM426" s="36">
        <v>2.4924189999999999E-2</v>
      </c>
      <c r="HN426" s="36">
        <v>0.2420216</v>
      </c>
      <c r="HO426" s="36">
        <v>0.111539</v>
      </c>
      <c r="HP426" s="36">
        <v>0</v>
      </c>
      <c r="HQ426" s="36">
        <v>2.1414911000000001</v>
      </c>
      <c r="HR426" s="36">
        <v>2.4924189999999999E-2</v>
      </c>
      <c r="HS426" s="36">
        <v>0.2420216</v>
      </c>
      <c r="HT426" s="36">
        <v>0.111539</v>
      </c>
      <c r="HU426" s="36">
        <v>0</v>
      </c>
      <c r="HV426" s="36">
        <v>2.1171959</v>
      </c>
      <c r="HW426" s="36">
        <v>2.4924189999999999E-2</v>
      </c>
      <c r="HX426" s="36">
        <v>0.2420216</v>
      </c>
      <c r="HY426" s="36">
        <v>0.111539</v>
      </c>
      <c r="HZ426" s="36">
        <v>0</v>
      </c>
      <c r="IA426" s="36">
        <v>2.1016664999999999</v>
      </c>
      <c r="IB426" s="36">
        <v>2.4924215E-2</v>
      </c>
      <c r="IC426" s="36">
        <v>0.24202185000000001</v>
      </c>
      <c r="ID426" s="36">
        <v>0.11153911</v>
      </c>
      <c r="IE426" s="36">
        <v>0</v>
      </c>
      <c r="IF426" s="36">
        <v>2.2248548000000001</v>
      </c>
      <c r="IG426" s="36">
        <v>2.4924189999999999E-2</v>
      </c>
      <c r="IH426" s="36">
        <v>0.2420216</v>
      </c>
      <c r="II426" s="36">
        <v>0.111539</v>
      </c>
      <c r="IJ426" s="36">
        <v>0</v>
      </c>
      <c r="IK426" s="36">
        <v>2.2249211</v>
      </c>
      <c r="IL426" s="36">
        <v>2.8441827999999999E-2</v>
      </c>
      <c r="IM426" s="36">
        <v>0.27617659999999999</v>
      </c>
      <c r="IN426" s="36">
        <v>0.11484974000000001</v>
      </c>
      <c r="IO426" s="36">
        <v>0</v>
      </c>
      <c r="IP426" s="36">
        <v>18.189260999999998</v>
      </c>
      <c r="IQ426" s="36">
        <v>0.11464779</v>
      </c>
      <c r="IR426" s="36">
        <v>0.16447096</v>
      </c>
      <c r="IS426" s="36">
        <v>0.21949967000000001</v>
      </c>
      <c r="IT426" s="36">
        <v>0</v>
      </c>
      <c r="IU426" s="36">
        <v>2.7080033999999999</v>
      </c>
      <c r="IV426" s="36">
        <v>0.16041642</v>
      </c>
      <c r="IW426" s="36">
        <v>0.79035520000000004</v>
      </c>
      <c r="IX426" s="36">
        <v>0.31788788000000001</v>
      </c>
      <c r="IY426" s="36">
        <v>3.8340438E-4</v>
      </c>
      <c r="IZ426" s="36">
        <v>2.1435632999999998</v>
      </c>
      <c r="JA426" s="36">
        <v>7.1942930000000002E-2</v>
      </c>
      <c r="JB426" s="36">
        <v>0.26774879000000001</v>
      </c>
      <c r="JC426" s="36">
        <v>0.17316201000000001</v>
      </c>
      <c r="JD426" s="36">
        <v>0</v>
      </c>
      <c r="JE426" s="36">
        <v>3.2000959999999998</v>
      </c>
      <c r="JF426" s="36">
        <v>0.15152157999999999</v>
      </c>
      <c r="JG426" s="36">
        <v>0.75492404999999996</v>
      </c>
      <c r="JH426" s="36">
        <v>0.30532572000000002</v>
      </c>
      <c r="JI426" s="36">
        <v>0</v>
      </c>
      <c r="JJ426" s="36">
        <v>2.5288373000000002</v>
      </c>
      <c r="JK426" s="36">
        <v>0.14770106999999999</v>
      </c>
      <c r="JL426" s="36">
        <v>0.72778085999999997</v>
      </c>
      <c r="JM426" s="36">
        <v>0.29993040999999998</v>
      </c>
      <c r="JN426" s="36">
        <v>0</v>
      </c>
      <c r="JO426" s="36">
        <v>2.5438223</v>
      </c>
      <c r="JP426" s="36">
        <v>0.14770106999999999</v>
      </c>
      <c r="JQ426" s="36">
        <v>0.72778085999999997</v>
      </c>
      <c r="JR426" s="36">
        <v>0.29993040999999998</v>
      </c>
      <c r="JS426" s="36">
        <v>0</v>
      </c>
      <c r="JT426" s="36">
        <v>2.3548909</v>
      </c>
      <c r="JU426" s="36">
        <v>0.14770106999999999</v>
      </c>
      <c r="JV426" s="36">
        <v>0.72778085999999997</v>
      </c>
      <c r="JW426" s="36">
        <v>0.29993040999999998</v>
      </c>
      <c r="JX426" s="36">
        <v>0</v>
      </c>
      <c r="JY426" s="36">
        <v>2.2329802000000001</v>
      </c>
      <c r="JZ426" s="36">
        <v>0.14770106999999999</v>
      </c>
      <c r="KA426" s="36">
        <v>0.72778085999999997</v>
      </c>
      <c r="KB426" s="36">
        <v>0.29993040999999998</v>
      </c>
      <c r="KC426" s="36">
        <v>0</v>
      </c>
      <c r="KD426" s="36">
        <v>3.7628803999999998</v>
      </c>
      <c r="KE426" s="36">
        <v>0.14770106999999999</v>
      </c>
      <c r="KF426" s="36">
        <v>0.74171522999999995</v>
      </c>
      <c r="KG426" s="36">
        <v>0.29993040999999998</v>
      </c>
      <c r="KH426" s="36">
        <v>0</v>
      </c>
      <c r="KI426" s="36">
        <v>3.5210219999999999</v>
      </c>
      <c r="KJ426" s="36">
        <v>0.14770106999999999</v>
      </c>
      <c r="KK426" s="36">
        <v>0.74171522999999995</v>
      </c>
      <c r="KL426" s="36">
        <v>0.29993040999999998</v>
      </c>
      <c r="KM426" s="36">
        <v>0</v>
      </c>
      <c r="KN426" s="36">
        <v>3.1730592</v>
      </c>
      <c r="KO426" s="36">
        <v>0.14770106999999999</v>
      </c>
      <c r="KP426" s="36">
        <v>0.74171522999999995</v>
      </c>
      <c r="KQ426" s="36">
        <v>0.29993040999999998</v>
      </c>
      <c r="KR426" s="36">
        <v>0</v>
      </c>
      <c r="KS426" s="36">
        <v>2.9930327999999999</v>
      </c>
      <c r="KT426" s="36">
        <v>0.14770106999999999</v>
      </c>
      <c r="KU426" s="36">
        <v>0.74171522999999995</v>
      </c>
      <c r="KV426" s="36">
        <v>0.29993040999999998</v>
      </c>
      <c r="KW426" s="36">
        <v>3.8340438E-4</v>
      </c>
      <c r="KX426" s="36">
        <v>0.35393597999999998</v>
      </c>
      <c r="KY426" s="36">
        <v>7.1942930000000002E-2</v>
      </c>
      <c r="KZ426" s="36">
        <v>0.26774879000000001</v>
      </c>
      <c r="LA426" s="36">
        <v>0.17316201000000001</v>
      </c>
      <c r="LB426" s="36">
        <v>3.8340438E-4</v>
      </c>
      <c r="LC426" s="36">
        <v>2.2114831000000001</v>
      </c>
      <c r="LD426" s="36">
        <v>7.1942930000000002E-2</v>
      </c>
      <c r="LE426" s="36">
        <v>0.26774879000000001</v>
      </c>
      <c r="LF426" s="36">
        <v>0.17316201000000001</v>
      </c>
      <c r="LG426" s="36">
        <v>3.8336171999999997E-4</v>
      </c>
      <c r="LH426" s="36">
        <v>2.1056895999999998</v>
      </c>
      <c r="LI426" s="36">
        <v>7.1942930000000002E-2</v>
      </c>
      <c r="LJ426" s="36">
        <v>0.26774879000000001</v>
      </c>
      <c r="LK426" s="36">
        <v>0.16955276</v>
      </c>
      <c r="LL426" s="36">
        <v>0</v>
      </c>
      <c r="LM426" s="36">
        <v>3.5178842000000001</v>
      </c>
      <c r="LN426" s="36">
        <v>0.14577863999999999</v>
      </c>
      <c r="LO426" s="36">
        <v>0.73204888000000001</v>
      </c>
      <c r="LP426" s="36">
        <v>0.29721532000000001</v>
      </c>
      <c r="LQ426" s="36">
        <v>0</v>
      </c>
      <c r="LR426" s="36">
        <v>0.54076057</v>
      </c>
      <c r="LS426" s="36">
        <v>1.3859522000000001E-2</v>
      </c>
      <c r="LT426" s="36">
        <v>2.4347273999999999E-2</v>
      </c>
      <c r="LU426" s="36">
        <v>8.8476890000000002E-2</v>
      </c>
      <c r="LV426" s="36">
        <v>0</v>
      </c>
      <c r="LW426" s="36">
        <v>0.71784683000000005</v>
      </c>
      <c r="LX426" s="36">
        <v>1.4579673E-2</v>
      </c>
      <c r="LY426" s="36">
        <v>2.5641858E-2</v>
      </c>
      <c r="LZ426" s="36">
        <v>9.3735939000000004E-2</v>
      </c>
      <c r="MA426" s="36">
        <v>0</v>
      </c>
      <c r="MB426" s="36">
        <v>1.9309814000000001</v>
      </c>
      <c r="MC426" s="36">
        <v>2.5953318E-2</v>
      </c>
      <c r="MD426" s="36">
        <v>4.5675359999999998E-2</v>
      </c>
      <c r="ME426" s="36">
        <v>0.16043224</v>
      </c>
      <c r="MF426" s="36">
        <v>23.569330999999998</v>
      </c>
      <c r="MG426" s="36">
        <v>2.6892858999999998</v>
      </c>
      <c r="MH426" s="36">
        <v>2.6670006000000002</v>
      </c>
      <c r="MI426" s="36">
        <v>2.6684277000000001</v>
      </c>
      <c r="MJ426" s="36">
        <v>2.6232532000000002</v>
      </c>
      <c r="MK426" s="36">
        <v>2.6629347000000001</v>
      </c>
      <c r="ML426" s="36">
        <v>7.9808925999999998</v>
      </c>
      <c r="MM426" s="36">
        <v>7.8925197000000002</v>
      </c>
      <c r="MN426" s="36">
        <v>7.8782483000000001</v>
      </c>
      <c r="MO426" s="36">
        <v>7.8947152999999997</v>
      </c>
      <c r="MP426" s="36">
        <v>7.9003098999999999</v>
      </c>
      <c r="MQ426" s="36">
        <v>1.7911891</v>
      </c>
      <c r="MR426" s="36">
        <v>1.7495825</v>
      </c>
      <c r="MS426" s="36">
        <v>1.7482651</v>
      </c>
      <c r="MT426" s="36">
        <v>1.7549617</v>
      </c>
      <c r="MU426" s="36">
        <v>1.7520867</v>
      </c>
      <c r="MV426" s="36">
        <v>1.4755232</v>
      </c>
      <c r="MW426" s="36">
        <v>1.4425342999999999</v>
      </c>
      <c r="MX426" s="36">
        <v>1.4385273000000001</v>
      </c>
      <c r="MY426" s="36">
        <v>1.4536221</v>
      </c>
      <c r="MZ426" s="36">
        <v>1.4185334000000001</v>
      </c>
      <c r="NA426" s="36">
        <v>1.361291</v>
      </c>
      <c r="NB426" s="36">
        <v>1.3672192000000001</v>
      </c>
      <c r="NC426" s="36">
        <v>1.3961462</v>
      </c>
      <c r="ND426" s="36">
        <v>3.3922691</v>
      </c>
      <c r="NE426" s="36">
        <v>3.3514857999999998</v>
      </c>
      <c r="NF426" s="36">
        <v>3.3498391000000001</v>
      </c>
      <c r="NG426" s="36">
        <v>3.3446794999999998</v>
      </c>
      <c r="NH426" s="36">
        <v>3.3583216</v>
      </c>
      <c r="NI426" s="36">
        <v>2.1179983</v>
      </c>
      <c r="NJ426" s="36">
        <v>1.6952962</v>
      </c>
      <c r="NK426" s="36">
        <v>0.77333596000000004</v>
      </c>
      <c r="NL426" s="36">
        <v>2.7160053999999998</v>
      </c>
      <c r="NM426" s="36">
        <v>2.8109986</v>
      </c>
      <c r="NN426" s="36">
        <v>2.7305134999999998</v>
      </c>
      <c r="NO426" s="36">
        <v>2.7052394999999998</v>
      </c>
      <c r="NP426" s="36">
        <v>2.7387868000000002</v>
      </c>
      <c r="NQ426" s="36">
        <v>2.8172739</v>
      </c>
      <c r="NR426" s="36">
        <v>2.4746671</v>
      </c>
      <c r="NS426" s="36">
        <v>2.2176673999999998</v>
      </c>
      <c r="NT426" s="36">
        <v>2.5199758999999999</v>
      </c>
      <c r="NU426" s="36">
        <v>2.4956806999999999</v>
      </c>
      <c r="NV426" s="36">
        <v>2.4801517</v>
      </c>
      <c r="NW426" s="36">
        <v>2.6033396</v>
      </c>
      <c r="NX426" s="36">
        <v>2.6443892999999998</v>
      </c>
      <c r="NY426" s="36">
        <v>18.687878999999999</v>
      </c>
      <c r="NZ426" s="36">
        <v>3.9766629</v>
      </c>
      <c r="OA426" s="36">
        <v>2.6568003999999998</v>
      </c>
      <c r="OB426" s="36">
        <v>4.4118672999999999</v>
      </c>
      <c r="OC426" s="36">
        <v>3.7042497000000001</v>
      </c>
      <c r="OD426" s="36">
        <v>3.7192346000000001</v>
      </c>
      <c r="OE426" s="36">
        <v>3.5303032000000001</v>
      </c>
      <c r="OF426" s="36">
        <v>3.4083925000000002</v>
      </c>
      <c r="OG426" s="36">
        <v>4.9522271</v>
      </c>
      <c r="OH426" s="36">
        <v>4.7103688000000004</v>
      </c>
      <c r="OI426" s="36">
        <v>4.362406</v>
      </c>
      <c r="OJ426" s="36">
        <v>4.1823794999999997</v>
      </c>
      <c r="OK426" s="36">
        <v>0.86717310999999997</v>
      </c>
      <c r="OL426" s="36">
        <v>2.7247202000000001</v>
      </c>
      <c r="OM426" s="36">
        <v>2.6153173999999999</v>
      </c>
      <c r="ON426" s="36">
        <v>4.6929270000000001</v>
      </c>
      <c r="OO426" s="36">
        <v>0.66744426000000001</v>
      </c>
      <c r="OP426" s="36">
        <v>0.85180429999999996</v>
      </c>
      <c r="OQ426" s="36">
        <v>2.1630422999999999</v>
      </c>
      <c r="OU426" t="s">
        <v>52</v>
      </c>
      <c r="OV426" t="s">
        <v>224</v>
      </c>
      <c r="OW426" s="36">
        <v>0</v>
      </c>
      <c r="OX426" s="36">
        <v>10.458736999999999</v>
      </c>
      <c r="OY426" s="36">
        <v>9.4741617999999992</v>
      </c>
      <c r="OZ426" s="36">
        <v>0.90330558999999999</v>
      </c>
      <c r="PA426" s="36">
        <v>1.5914177</v>
      </c>
      <c r="PB426" s="36">
        <v>0.21643334</v>
      </c>
      <c r="PC426" s="36">
        <v>0.14153669999999999</v>
      </c>
      <c r="PD426" s="36">
        <v>12.454389000000001</v>
      </c>
      <c r="PE426" s="36">
        <v>3.3661372000000002E-2</v>
      </c>
      <c r="PF426" s="36">
        <v>3.4797827000000003E-2</v>
      </c>
      <c r="PG426" s="36">
        <v>7.1437545</v>
      </c>
      <c r="PH426" s="36">
        <v>8.0930453999999999E-2</v>
      </c>
      <c r="PI426" s="36">
        <v>0.16733181999999999</v>
      </c>
      <c r="PJ426" s="36">
        <v>12.256315000000001</v>
      </c>
      <c r="PK426" s="36">
        <v>5.7880193000000002</v>
      </c>
      <c r="PL426" s="36">
        <v>0.86596949000000001</v>
      </c>
      <c r="PM426" s="36">
        <v>1.0593585000000001</v>
      </c>
      <c r="PN426" s="36">
        <v>203.22615999999999</v>
      </c>
      <c r="PO426" s="36">
        <v>0</v>
      </c>
      <c r="PP426" s="36">
        <v>0.43750591999999999</v>
      </c>
      <c r="PQ426" s="36">
        <v>1.3885601999999999E-3</v>
      </c>
      <c r="PR426" s="36">
        <v>5.0872262999999999E-3</v>
      </c>
      <c r="PS426" s="36">
        <v>8.0838692000000004E-2</v>
      </c>
      <c r="PT426" s="36">
        <v>0.20449790000000001</v>
      </c>
      <c r="PU426" s="36">
        <v>3.3847825E-5</v>
      </c>
      <c r="PV426" s="36">
        <v>1.0820803999999999E-3</v>
      </c>
      <c r="PW426" s="36">
        <v>1.2367065999999999E-2</v>
      </c>
      <c r="PX426" s="36">
        <v>2.0966808999999999E-3</v>
      </c>
      <c r="PY426" s="36">
        <v>0</v>
      </c>
      <c r="PZ426" s="36">
        <v>5.7611659999999999E-3</v>
      </c>
      <c r="QA426" s="36">
        <v>9.7877237000000006E-3</v>
      </c>
      <c r="QB426" s="36">
        <v>1.3071075E-2</v>
      </c>
      <c r="QC426" s="36">
        <v>5.8570819000000003E-2</v>
      </c>
      <c r="QD426" s="36">
        <v>0</v>
      </c>
      <c r="QE426" s="36">
        <v>0.20659937</v>
      </c>
      <c r="QF426" s="36">
        <v>1.3653993E-2</v>
      </c>
      <c r="QG426" s="36">
        <v>1.4704E-2</v>
      </c>
      <c r="QH426" s="36">
        <v>6.0397713999999998E-2</v>
      </c>
      <c r="QI426" s="36">
        <v>0</v>
      </c>
      <c r="QJ426" s="36">
        <v>0.63136307999999997</v>
      </c>
      <c r="QK426" s="36">
        <v>1.064872E-2</v>
      </c>
      <c r="QL426" s="36">
        <v>1.1467797E-2</v>
      </c>
      <c r="QM426" s="36">
        <v>4.7103618E-2</v>
      </c>
      <c r="QN426" s="36">
        <v>0</v>
      </c>
      <c r="QO426" s="36">
        <v>0.15434170999999999</v>
      </c>
      <c r="QP426" s="36">
        <v>8.9916097E-3</v>
      </c>
      <c r="QQ426" s="36">
        <v>9.6827292000000002E-3</v>
      </c>
      <c r="QR426" s="36">
        <v>3.9773453E-2</v>
      </c>
      <c r="QS426" s="36">
        <v>0</v>
      </c>
      <c r="QT426" s="36">
        <v>0.82864307000000004</v>
      </c>
      <c r="QU426" s="36">
        <v>8.1677521999999995E-3</v>
      </c>
      <c r="QV426" s="36">
        <v>8.7959712000000006E-3</v>
      </c>
      <c r="QW426" s="36">
        <v>4.5473171999999999E-2</v>
      </c>
      <c r="QX426" s="36">
        <v>1.9364273000000001E-2</v>
      </c>
      <c r="QY426" s="36">
        <v>7.5442626999999998E-2</v>
      </c>
      <c r="QZ426" s="36">
        <v>1.3547712E-2</v>
      </c>
      <c r="RA426" s="36">
        <v>9.9559080000000003E-4</v>
      </c>
      <c r="RB426" s="36">
        <v>1.2359479E-2</v>
      </c>
      <c r="RC426" s="36">
        <v>1.4578714E-2</v>
      </c>
      <c r="RD426" s="36">
        <v>8.7117031999999997E-2</v>
      </c>
      <c r="RE426" s="36">
        <v>5.4854539000000001E-2</v>
      </c>
      <c r="RF426" s="36">
        <v>0</v>
      </c>
      <c r="RG426" s="36">
        <v>2.9867724000000001E-3</v>
      </c>
      <c r="RH426" s="36">
        <v>0</v>
      </c>
      <c r="RI426" s="36">
        <v>0</v>
      </c>
      <c r="RJ426" s="36">
        <v>3.7078435E-2</v>
      </c>
      <c r="RK426" s="36">
        <v>8.7979753999999993E-2</v>
      </c>
      <c r="RL426" s="36">
        <v>3.0188705999999999E-2</v>
      </c>
      <c r="RM426" s="36">
        <v>0.13977914</v>
      </c>
      <c r="RN426" s="36">
        <v>0</v>
      </c>
      <c r="RO426" s="36">
        <v>0.57204142000000002</v>
      </c>
      <c r="RP426" s="36">
        <v>3.0274971000000001E-2</v>
      </c>
      <c r="RQ426" s="36">
        <v>3.0729139999999999E-2</v>
      </c>
      <c r="RR426" s="36">
        <v>5.0604082000000002E-2</v>
      </c>
      <c r="RS426" s="36">
        <v>0</v>
      </c>
      <c r="RT426" s="36">
        <v>0</v>
      </c>
      <c r="RU426" s="36">
        <v>4.3885424999999999E-2</v>
      </c>
      <c r="RV426" s="36">
        <v>0</v>
      </c>
      <c r="RW426" s="36">
        <v>0.18238534000000001</v>
      </c>
      <c r="RX426" s="36">
        <v>0</v>
      </c>
      <c r="RY426" s="36">
        <v>8.4903252999999998E-2</v>
      </c>
      <c r="RZ426" s="36">
        <v>0</v>
      </c>
      <c r="SA426" s="36">
        <v>0.37553325999999998</v>
      </c>
      <c r="SB426" s="36">
        <v>0</v>
      </c>
      <c r="SC426" s="36">
        <v>0.23575716999999999</v>
      </c>
      <c r="SD426" s="36">
        <v>1.7558863000000001E-2</v>
      </c>
      <c r="SE426" s="36">
        <v>3.0274971000000001E-2</v>
      </c>
      <c r="SF426" s="36">
        <v>5.0604082000000002E-2</v>
      </c>
      <c r="SG426" s="36">
        <v>0</v>
      </c>
      <c r="SH426" s="36">
        <v>3.0729139999999999E-2</v>
      </c>
      <c r="SI426" s="36">
        <v>0</v>
      </c>
      <c r="SJ426" s="36">
        <v>3.2234519999999999E-3</v>
      </c>
      <c r="SK426" s="36">
        <v>0</v>
      </c>
      <c r="SL426" s="36">
        <v>0.11051922</v>
      </c>
      <c r="SM426" s="36">
        <v>3.5619321999999999E-3</v>
      </c>
      <c r="SN426" s="36">
        <v>5.1651741000000003E-3</v>
      </c>
      <c r="SO426" s="36">
        <v>4.6276074E-2</v>
      </c>
      <c r="SP426" s="36">
        <v>0</v>
      </c>
      <c r="SQ426" s="36">
        <v>0.24266531999999999</v>
      </c>
      <c r="SR426" s="36">
        <v>3.5692559999999998E-3</v>
      </c>
      <c r="SS426" s="36">
        <v>5.1758040999999996E-3</v>
      </c>
      <c r="ST426" s="36">
        <v>4.6651172999999997E-2</v>
      </c>
      <c r="SU426" s="36">
        <v>0</v>
      </c>
      <c r="SV426" s="36">
        <v>0.11239008</v>
      </c>
      <c r="SW426" s="36">
        <v>3.343347E-3</v>
      </c>
      <c r="SX426" s="36">
        <v>4.8482315000000003E-3</v>
      </c>
      <c r="SY426" s="36">
        <v>4.3627796000000003E-2</v>
      </c>
      <c r="SZ426" s="36">
        <v>0</v>
      </c>
      <c r="TA426" s="36">
        <v>0.42052413999999999</v>
      </c>
      <c r="TB426" s="36">
        <v>4.8970072999999998E-3</v>
      </c>
      <c r="TC426" s="36">
        <v>7.1011916E-3</v>
      </c>
      <c r="TD426" s="36">
        <v>7.0385740000000002E-2</v>
      </c>
      <c r="TE426" s="36">
        <v>0</v>
      </c>
      <c r="TF426" s="36">
        <v>0.28738289</v>
      </c>
      <c r="TG426" s="36">
        <v>3.6790553000000002E-3</v>
      </c>
      <c r="TH426" s="36">
        <v>5.3350441999999998E-3</v>
      </c>
      <c r="TI426" s="36">
        <v>4.8150197999999998E-2</v>
      </c>
      <c r="TJ426" s="36">
        <v>0</v>
      </c>
      <c r="TK426" s="36">
        <v>0.44899876999999999</v>
      </c>
      <c r="TL426" s="36">
        <v>6.1404390999999997E-3</v>
      </c>
      <c r="TM426" s="36">
        <v>8.9277200000000001E-3</v>
      </c>
      <c r="TN426" s="36">
        <v>9.6287874999999995E-2</v>
      </c>
      <c r="TO426" s="36">
        <v>0</v>
      </c>
      <c r="TP426" s="36">
        <v>8.4332188000000002E-2</v>
      </c>
      <c r="TQ426" s="36">
        <v>6.1404390999999997E-3</v>
      </c>
      <c r="TR426" s="36">
        <v>8.9277200000000001E-3</v>
      </c>
      <c r="TS426" s="36">
        <v>9.6287874999999995E-2</v>
      </c>
      <c r="TT426" s="36">
        <v>0</v>
      </c>
      <c r="TU426" s="36">
        <v>0.65239849999999999</v>
      </c>
      <c r="TV426" s="36">
        <v>6.1404390999999997E-3</v>
      </c>
      <c r="TW426" s="36">
        <v>8.9277200000000001E-3</v>
      </c>
      <c r="TX426" s="36">
        <v>9.6287874999999995E-2</v>
      </c>
      <c r="TY426" s="36">
        <v>0</v>
      </c>
      <c r="TZ426" s="36">
        <v>4.4491158000000003E-3</v>
      </c>
      <c r="UA426" s="36">
        <v>1.2350636E-2</v>
      </c>
      <c r="UB426" s="36">
        <v>1.3299569000000001E-2</v>
      </c>
      <c r="UC426" s="36">
        <v>5.4631600000000002E-2</v>
      </c>
      <c r="UD426" s="36">
        <v>0</v>
      </c>
      <c r="UE426" s="36">
        <v>5.9406598000000003E-3</v>
      </c>
      <c r="UF426" s="36">
        <v>2.1646133000000001E-2</v>
      </c>
      <c r="UG426" s="36">
        <v>2.3311723999999999E-2</v>
      </c>
      <c r="UH426" s="36">
        <v>5.1411090999999999E-2</v>
      </c>
      <c r="UI426" s="36">
        <v>0</v>
      </c>
      <c r="UJ426" s="36">
        <v>0.35282448999999999</v>
      </c>
      <c r="UK426" s="36">
        <v>2.6343342E-3</v>
      </c>
      <c r="UL426" s="36">
        <v>1.3911076E-2</v>
      </c>
      <c r="UM426" s="36">
        <v>0.26428673000000003</v>
      </c>
      <c r="UN426" s="36">
        <v>0</v>
      </c>
      <c r="UO426" s="36">
        <v>1.2162294</v>
      </c>
      <c r="UP426" s="36">
        <v>4.7678163000000003E-2</v>
      </c>
      <c r="UQ426" s="36">
        <v>0.17686784</v>
      </c>
      <c r="UR426" s="36">
        <v>0.11312671000000001</v>
      </c>
      <c r="US426" s="36">
        <v>0</v>
      </c>
      <c r="UT426" s="36">
        <v>1.9812257E-2</v>
      </c>
      <c r="UU426" s="36">
        <v>0</v>
      </c>
      <c r="UV426" s="36">
        <v>7.4047065999999998E-3</v>
      </c>
      <c r="UW426" s="36">
        <v>0</v>
      </c>
      <c r="UX426" s="36">
        <v>0</v>
      </c>
      <c r="UY426" s="36">
        <v>9.1923621999999997E-2</v>
      </c>
      <c r="UZ426" s="36">
        <v>3.3285228E-2</v>
      </c>
      <c r="VA426" s="36">
        <v>0.12105908999999999</v>
      </c>
      <c r="VB426" s="36">
        <v>7.5714597999999994E-2</v>
      </c>
      <c r="VC426" s="36">
        <v>0</v>
      </c>
      <c r="VD426" s="36">
        <v>0</v>
      </c>
      <c r="VE426" s="36">
        <v>0.24595362000000001</v>
      </c>
      <c r="VF426" s="36">
        <v>0.15403368000000001</v>
      </c>
      <c r="VG426" s="36">
        <v>0.29785254999999999</v>
      </c>
      <c r="VH426" s="36">
        <v>0.59118621999999998</v>
      </c>
      <c r="VI426" s="36">
        <v>0.17247847999999999</v>
      </c>
      <c r="VJ426" s="36">
        <v>0.63714190999999998</v>
      </c>
      <c r="VK426" s="36">
        <v>0.28155660999999998</v>
      </c>
      <c r="VL426" s="36">
        <v>0</v>
      </c>
      <c r="VM426" s="36">
        <v>2.3508439000000001</v>
      </c>
      <c r="VN426" s="36">
        <v>0</v>
      </c>
      <c r="VO426" s="36">
        <v>2.2174398000000002</v>
      </c>
      <c r="VP426" s="36">
        <v>0</v>
      </c>
      <c r="VQ426" s="36">
        <v>0</v>
      </c>
      <c r="VR426" s="36">
        <v>0.47016879</v>
      </c>
      <c r="VS426" s="36">
        <v>1.5929453E-2</v>
      </c>
      <c r="VT426" s="36">
        <v>0</v>
      </c>
      <c r="VU426" s="36">
        <v>0</v>
      </c>
      <c r="VV426" s="36">
        <v>0.44349363000000003</v>
      </c>
      <c r="VW426" s="36">
        <v>1.5929453E-2</v>
      </c>
      <c r="VX426" s="36">
        <v>0.17247847999999999</v>
      </c>
      <c r="VY426" s="36">
        <v>0.63714190999999998</v>
      </c>
      <c r="VZ426" s="36">
        <v>0.28664134000000002</v>
      </c>
      <c r="WA426" s="36">
        <v>0</v>
      </c>
      <c r="WB426" s="36">
        <v>0</v>
      </c>
      <c r="WC426" s="36">
        <v>0.47016879</v>
      </c>
      <c r="WD426" s="36">
        <v>0.19775165</v>
      </c>
      <c r="WE426" s="36">
        <v>0</v>
      </c>
      <c r="WF426" s="36">
        <v>0</v>
      </c>
      <c r="WG426" s="36">
        <v>0.44349363000000003</v>
      </c>
      <c r="WH426" s="36">
        <v>0.19775165</v>
      </c>
      <c r="WI426" s="36">
        <v>0</v>
      </c>
      <c r="WJ426" s="36">
        <v>0</v>
      </c>
      <c r="WK426" s="36">
        <v>0</v>
      </c>
      <c r="WL426" s="36">
        <v>0</v>
      </c>
      <c r="WM426" s="36">
        <v>0</v>
      </c>
      <c r="WN426" s="36">
        <v>2.0718974999999999</v>
      </c>
      <c r="WO426" s="36">
        <v>2.7874579E-3</v>
      </c>
      <c r="WP426" s="36">
        <v>5.5749134999999998E-2</v>
      </c>
      <c r="WQ426" s="36">
        <v>0</v>
      </c>
      <c r="WR426" s="36">
        <v>0</v>
      </c>
      <c r="WS426" s="36">
        <v>9.3642260999999994E-3</v>
      </c>
      <c r="WT426" s="36">
        <v>2.7500735000000002E-3</v>
      </c>
      <c r="WU426" s="36">
        <v>1.2443640000000001E-2</v>
      </c>
      <c r="WV426" s="36">
        <v>6.9386389000000007E-2</v>
      </c>
      <c r="WW426" s="36">
        <v>0</v>
      </c>
      <c r="WX426" s="36">
        <v>1.2980487999999999</v>
      </c>
      <c r="WY426" s="36">
        <v>8.0456807000000005E-2</v>
      </c>
      <c r="WZ426" s="36">
        <v>9.5793030000000001E-2</v>
      </c>
      <c r="XA426" s="36">
        <v>2.3092679000000001E-2</v>
      </c>
      <c r="XB426" s="36">
        <v>0</v>
      </c>
      <c r="XC426" s="36">
        <v>0.16498461</v>
      </c>
      <c r="XD426" s="36">
        <v>1.6501166000000001E-2</v>
      </c>
      <c r="XE426" s="36">
        <v>1.8495905E-2</v>
      </c>
      <c r="XF426" s="36">
        <v>0.23589075000000001</v>
      </c>
      <c r="XG426" s="36">
        <v>8.4611867999999997E-4</v>
      </c>
      <c r="XH426" s="36">
        <v>8.2521672000000004E-2</v>
      </c>
      <c r="XI426" s="36">
        <v>5.1308977999999999E-5</v>
      </c>
      <c r="XJ426" s="36">
        <v>1.6393651999999999E-3</v>
      </c>
      <c r="XK426" s="36">
        <v>1.2367065999999999E-2</v>
      </c>
      <c r="XL426" s="36">
        <v>7.8134076000000005E-4</v>
      </c>
      <c r="XM426" s="36">
        <v>7.6206375000000007E-2</v>
      </c>
      <c r="XN426" s="36">
        <v>9.3270107999999992E-6</v>
      </c>
      <c r="XO426" s="36">
        <v>8.9423484000000005E-4</v>
      </c>
      <c r="XP426" s="36">
        <v>7.0266859999999999E-3</v>
      </c>
      <c r="XQ426" s="36">
        <v>0</v>
      </c>
      <c r="XR426" s="36">
        <v>0.17516279000000001</v>
      </c>
      <c r="XS426" s="36">
        <v>2.1869248000000001E-2</v>
      </c>
      <c r="XT426" s="36">
        <v>3.8458586000000003E-2</v>
      </c>
      <c r="XU426" s="36">
        <v>0.13365146</v>
      </c>
      <c r="XV426" s="36">
        <v>3.739001E-3</v>
      </c>
      <c r="XW426" s="36">
        <v>0.23090065000000001</v>
      </c>
      <c r="XX426" s="36">
        <v>0.10749322</v>
      </c>
      <c r="XY426" s="36">
        <v>4.6416763E-2</v>
      </c>
      <c r="XZ426" s="36">
        <v>0.23090065000000001</v>
      </c>
      <c r="YA426" s="36">
        <v>0.10749322</v>
      </c>
      <c r="YB426" s="36">
        <v>2.1646732999999999E-3</v>
      </c>
      <c r="YC426" s="36">
        <v>2.6872719999999999E-2</v>
      </c>
      <c r="YD426" s="36">
        <v>0.23090065000000001</v>
      </c>
      <c r="YE426" s="36">
        <v>2.1680003E-2</v>
      </c>
      <c r="YF426" s="36">
        <v>0.1476606</v>
      </c>
      <c r="YG426" s="36">
        <v>7.8700803000000003E-3</v>
      </c>
      <c r="YH426" s="36">
        <v>3.9350400999999999E-4</v>
      </c>
      <c r="YI426" s="36">
        <v>10.709676</v>
      </c>
      <c r="YJ426" s="36">
        <v>0</v>
      </c>
      <c r="YK426" s="36">
        <v>7.7594011000000004E-2</v>
      </c>
      <c r="YL426" s="36">
        <v>4.1617125000000003E-3</v>
      </c>
      <c r="YM426" s="36">
        <v>2.0808561999999999E-4</v>
      </c>
      <c r="YN426" s="36">
        <v>2.0384826999999999</v>
      </c>
      <c r="YO426" s="36">
        <v>0</v>
      </c>
      <c r="YP426" s="36">
        <v>2.3732085999999999E-2</v>
      </c>
      <c r="YQ426" s="36">
        <v>1.2648746E-3</v>
      </c>
      <c r="YR426" s="36">
        <v>6.3243727999999995E-5</v>
      </c>
      <c r="YS426" s="36">
        <v>1.7213262</v>
      </c>
      <c r="YT426" s="36">
        <v>0</v>
      </c>
      <c r="YU426" s="36">
        <v>2.3732085999999999E-2</v>
      </c>
      <c r="YV426" s="36">
        <v>1.2406678E-3</v>
      </c>
      <c r="YW426" s="36">
        <v>6.2033391000000003E-5</v>
      </c>
      <c r="YX426" s="36">
        <v>4.3971678000000001</v>
      </c>
      <c r="YY426" s="36">
        <v>0</v>
      </c>
      <c r="YZ426" s="36">
        <v>2.3732085999999999E-2</v>
      </c>
      <c r="ZA426" s="36">
        <v>3.9803916999999996E-3</v>
      </c>
      <c r="ZB426" s="36">
        <v>1.9901958E-4</v>
      </c>
      <c r="ZC426" s="36">
        <v>1.3705556999999999</v>
      </c>
      <c r="ZD426" s="36">
        <v>0</v>
      </c>
      <c r="ZE426" s="36">
        <v>2.3732085999999999E-2</v>
      </c>
      <c r="ZF426" s="36">
        <v>2.5781697999999998E-3</v>
      </c>
      <c r="ZG426" s="36">
        <v>1.2890524E-4</v>
      </c>
      <c r="ZH426" s="36">
        <v>2.8481538</v>
      </c>
      <c r="ZI426" s="36">
        <v>0</v>
      </c>
      <c r="ZJ426" s="36">
        <v>0.20064562999999999</v>
      </c>
      <c r="ZK426" s="36">
        <v>5.2721062000000004E-3</v>
      </c>
      <c r="ZL426" s="36">
        <v>2.6360530999999999E-4</v>
      </c>
      <c r="ZM426" s="36">
        <v>2.7631944000000002</v>
      </c>
      <c r="ZN426" s="36">
        <v>0</v>
      </c>
      <c r="ZO426" s="36">
        <v>0.20064562999999999</v>
      </c>
      <c r="ZP426" s="36">
        <v>7.5188332E-3</v>
      </c>
      <c r="ZQ426" s="36">
        <v>3.7594165999999999E-4</v>
      </c>
      <c r="ZR426" s="36">
        <v>2.5122322000000001</v>
      </c>
      <c r="ZS426" s="36">
        <v>0</v>
      </c>
      <c r="ZT426" s="36">
        <v>0.20064562999999999</v>
      </c>
      <c r="ZU426" s="36">
        <v>4.7932749999999996E-3</v>
      </c>
      <c r="ZV426" s="36">
        <v>2.3966375E-4</v>
      </c>
      <c r="ZW426" s="36">
        <v>3.9407692000000001</v>
      </c>
      <c r="ZX426" s="36">
        <v>0</v>
      </c>
      <c r="ZY426" s="36">
        <v>52.594737000000002</v>
      </c>
      <c r="ZZ426" s="36">
        <v>2.6297367999999999</v>
      </c>
      <c r="AAA426" s="36">
        <v>12620.535</v>
      </c>
      <c r="AAB426" s="36">
        <v>0</v>
      </c>
      <c r="AAC426" s="36">
        <v>61.223925000000001</v>
      </c>
      <c r="AAD426" s="36">
        <v>3.0611963000000002</v>
      </c>
      <c r="AAE426" s="36">
        <v>18117.204000000002</v>
      </c>
      <c r="AAF426" s="36">
        <v>0</v>
      </c>
      <c r="AAG426" s="36">
        <v>52.594737000000002</v>
      </c>
      <c r="AAH426" s="36">
        <v>2.6297367999999999</v>
      </c>
      <c r="AAI426" s="36">
        <v>9931.8783999999996</v>
      </c>
      <c r="AAJ426" s="36">
        <v>0</v>
      </c>
      <c r="AAK426" s="36">
        <v>0</v>
      </c>
      <c r="AAL426" s="36">
        <v>10.957701</v>
      </c>
      <c r="AAM426" s="36">
        <v>5.2530450000000005E-4</v>
      </c>
      <c r="AAN426" s="36">
        <v>1.0506089999999999E-2</v>
      </c>
      <c r="AAO426" s="36">
        <v>0.19196392000000001</v>
      </c>
      <c r="AAP426" s="36">
        <v>0</v>
      </c>
      <c r="AAQ426" s="36">
        <v>16.639431999999999</v>
      </c>
      <c r="AAR426" s="36">
        <v>1.5872951999999999E-3</v>
      </c>
      <c r="AAS426" s="36">
        <v>3.1745877999999998E-2</v>
      </c>
      <c r="AAT426" s="36">
        <v>1.2082359</v>
      </c>
      <c r="AAU426" s="36">
        <v>4.5943491000000003E-2</v>
      </c>
      <c r="AAV426" s="36">
        <v>0.52482039000000003</v>
      </c>
      <c r="AAW426" s="36">
        <v>0.22007757</v>
      </c>
      <c r="AAX426" s="36">
        <v>17.881001000000001</v>
      </c>
      <c r="AAY426" s="36">
        <v>10.865600000000001</v>
      </c>
      <c r="AAZ426" s="36">
        <v>11.160697000000001</v>
      </c>
      <c r="ABA426" s="36">
        <v>4.1464477999999998</v>
      </c>
      <c r="ABB426" s="36">
        <v>2.7207726000000001</v>
      </c>
      <c r="ABC426" s="36">
        <v>2.9693757000000001</v>
      </c>
      <c r="ABD426" s="36">
        <v>2.874593</v>
      </c>
      <c r="ABE426" s="36">
        <v>1.3984672</v>
      </c>
      <c r="ABF426" s="36">
        <v>4.4222026999999997</v>
      </c>
      <c r="ABG426" s="36">
        <v>1.7463864</v>
      </c>
      <c r="ABH426" s="36">
        <v>2.1204464999999999</v>
      </c>
      <c r="ABI426" s="36">
        <v>8.7190783999999993E-2</v>
      </c>
      <c r="ABJ426" s="36">
        <v>0.29535507</v>
      </c>
      <c r="ABK426" s="36">
        <v>0.70058321000000001</v>
      </c>
      <c r="ABL426" s="36">
        <v>0.21278950999999999</v>
      </c>
      <c r="ABM426" s="36">
        <v>0.89107996</v>
      </c>
      <c r="ABN426" s="36">
        <v>0.10835461</v>
      </c>
      <c r="ABO426" s="36">
        <v>0.15754588</v>
      </c>
      <c r="ABP426" s="36">
        <v>0.16890975999999999</v>
      </c>
      <c r="ABQ426" s="36">
        <v>0.26093437000000003</v>
      </c>
      <c r="ABR426" s="36">
        <v>0.29502602999999999</v>
      </c>
      <c r="ABS426" s="36">
        <v>9987.1029999999992</v>
      </c>
      <c r="ABT426" s="36">
        <v>0.68364961000000002</v>
      </c>
      <c r="ABU426" s="36">
        <v>0.68364961000000002</v>
      </c>
      <c r="ABV426" s="36">
        <v>9.8888606000000004E-2</v>
      </c>
      <c r="ABW426" s="36">
        <v>0.23778157999999999</v>
      </c>
      <c r="ABX426" s="36">
        <v>0.13672263000000001</v>
      </c>
      <c r="ABY426" s="36">
        <v>0.45791720000000002</v>
      </c>
      <c r="ABZ426" s="36">
        <v>0.29292146000000002</v>
      </c>
      <c r="ACA426" s="36">
        <v>0.12916706</v>
      </c>
      <c r="ACB426" s="36">
        <v>0.11483164</v>
      </c>
      <c r="ACC426" s="36">
        <v>0.16552239999999999</v>
      </c>
      <c r="ACD426" s="36">
        <v>0.29806155000000001</v>
      </c>
      <c r="ACE426" s="36">
        <v>0.16420946</v>
      </c>
      <c r="ACF426" s="36">
        <v>0.50290807999999998</v>
      </c>
      <c r="ACG426" s="36">
        <v>0.34454719</v>
      </c>
      <c r="ACH426" s="36">
        <v>0.56035480999999998</v>
      </c>
      <c r="ACI426" s="36">
        <v>0.19568822</v>
      </c>
      <c r="ACJ426" s="36">
        <v>0.76375453000000004</v>
      </c>
      <c r="ACK426" s="36">
        <v>8.4730921000000001E-2</v>
      </c>
      <c r="ACL426" s="36">
        <v>0.10230961</v>
      </c>
      <c r="ACM426" s="36">
        <v>0.63365663000000005</v>
      </c>
      <c r="ACN426" s="36">
        <v>1.5539021</v>
      </c>
      <c r="ACO426" s="36">
        <v>1.0628846999999999</v>
      </c>
      <c r="ACP426" s="36">
        <v>0.23746363000000001</v>
      </c>
      <c r="ACQ426" s="36">
        <v>0.32198253999999998</v>
      </c>
      <c r="ACR426" s="36">
        <v>1.2890261000000001</v>
      </c>
      <c r="ACS426" s="36">
        <v>3.4420209000000002</v>
      </c>
      <c r="ACT426" s="36">
        <v>3.3086167999999998</v>
      </c>
      <c r="ACU426" s="36">
        <v>1.58236</v>
      </c>
      <c r="ACV426" s="36">
        <v>1.5556848000000001</v>
      </c>
      <c r="ACW426" s="36">
        <v>1.7641822</v>
      </c>
      <c r="ACX426" s="36">
        <v>1.7375069999999999</v>
      </c>
      <c r="ACY426" s="36">
        <v>18181.489000000001</v>
      </c>
      <c r="ACZ426" s="36">
        <v>2.1304525000000001</v>
      </c>
      <c r="ADA426" s="36">
        <v>12675.759</v>
      </c>
      <c r="ADB426" s="36">
        <v>9.3944330000000006E-2</v>
      </c>
      <c r="ADC426" s="36">
        <v>1.4973913000000001</v>
      </c>
      <c r="ADD426" s="36">
        <v>0.43587242999999998</v>
      </c>
      <c r="ADE426" s="36">
        <v>9.7425530999999996E-2</v>
      </c>
      <c r="ADF426" s="36">
        <v>8.4917963999999999E-2</v>
      </c>
      <c r="ADG426" s="36">
        <v>0.36914208999999998</v>
      </c>
      <c r="ADH426" s="36">
        <v>0.34213287999999997</v>
      </c>
      <c r="ADI426" s="36">
        <v>0.38481063999999998</v>
      </c>
      <c r="ADJ426" s="36">
        <v>0.25474532999999999</v>
      </c>
      <c r="ADK426" s="36">
        <v>0.27945337999999997</v>
      </c>
    </row>
    <row r="427" spans="1:791">
      <c r="B427" t="s">
        <v>53</v>
      </c>
      <c r="C427" t="s">
        <v>224</v>
      </c>
      <c r="D427" s="36">
        <v>3.2278851999999997E-2</v>
      </c>
      <c r="E427" s="36">
        <v>3.2861805000000001E-2</v>
      </c>
      <c r="F427" s="36">
        <v>0.13924950999999999</v>
      </c>
      <c r="G427" s="36">
        <v>0.13774848000000001</v>
      </c>
      <c r="H427" s="36">
        <v>0</v>
      </c>
      <c r="I427" s="36">
        <v>1.1775515E-2</v>
      </c>
      <c r="J427" s="36">
        <v>1.0775504E-3</v>
      </c>
      <c r="K427" s="36">
        <v>1.9425786E-2</v>
      </c>
      <c r="L427" s="36">
        <v>0</v>
      </c>
      <c r="M427" s="36">
        <v>1.1775515E-2</v>
      </c>
      <c r="N427" s="36">
        <v>1.0775504E-3</v>
      </c>
      <c r="O427" s="36">
        <v>2.0008740000000001E-2</v>
      </c>
      <c r="P427" s="36">
        <v>0</v>
      </c>
      <c r="Q427" s="36">
        <v>4.7745669999999997E-2</v>
      </c>
      <c r="R427" s="36">
        <v>3.7900845000000002E-3</v>
      </c>
      <c r="S427" s="36">
        <v>8.7713753000000005E-2</v>
      </c>
      <c r="T427" s="36">
        <v>0</v>
      </c>
      <c r="U427" s="36">
        <v>4.6355127000000003E-2</v>
      </c>
      <c r="V427" s="36">
        <v>3.6796042E-3</v>
      </c>
      <c r="W427" s="36">
        <v>8.7713753000000005E-2</v>
      </c>
      <c r="X427" s="36">
        <v>0</v>
      </c>
      <c r="Y427" s="36">
        <v>0.17276241000000001</v>
      </c>
      <c r="Z427" s="36">
        <v>0.59801660999999995</v>
      </c>
      <c r="AA427" s="36">
        <v>0.57178337000000001</v>
      </c>
      <c r="AB427" s="36">
        <v>1.9723309</v>
      </c>
      <c r="AC427" s="36">
        <v>0</v>
      </c>
      <c r="AD427" s="36">
        <v>1.8454638999999998E-2</v>
      </c>
      <c r="AE427" s="36">
        <v>1.7928916999999999E-2</v>
      </c>
      <c r="AF427" s="36">
        <v>1.7835383E-2</v>
      </c>
      <c r="AG427" s="36">
        <v>9.9308645000000001E-2</v>
      </c>
      <c r="AH427" s="36">
        <v>0</v>
      </c>
      <c r="AI427" s="36">
        <v>1.8256679000000001E-2</v>
      </c>
      <c r="AJ427" s="36">
        <v>1.7928916999999999E-2</v>
      </c>
      <c r="AK427" s="36">
        <v>1.7835383E-2</v>
      </c>
      <c r="AL427" s="36">
        <v>9.9308645000000001E-2</v>
      </c>
      <c r="AM427" s="36">
        <v>0</v>
      </c>
      <c r="AN427" s="36">
        <v>1.8269356E-2</v>
      </c>
      <c r="AO427" s="36">
        <v>1.7928916999999999E-2</v>
      </c>
      <c r="AP427" s="36">
        <v>1.7835383E-2</v>
      </c>
      <c r="AQ427" s="36">
        <v>9.9308645000000001E-2</v>
      </c>
      <c r="AR427" s="36">
        <v>0</v>
      </c>
      <c r="AS427" s="36">
        <v>1.7868073000000002E-2</v>
      </c>
      <c r="AT427" s="36">
        <v>1.7928916999999999E-2</v>
      </c>
      <c r="AU427" s="36">
        <v>1.7835383E-2</v>
      </c>
      <c r="AV427" s="36">
        <v>9.9308645000000001E-2</v>
      </c>
      <c r="AW427" s="36">
        <v>0</v>
      </c>
      <c r="AX427" s="36">
        <v>1.8220573E-2</v>
      </c>
      <c r="AY427" s="36">
        <v>1.7928881000000001E-2</v>
      </c>
      <c r="AZ427" s="36">
        <v>1.7835348000000001E-2</v>
      </c>
      <c r="BA427" s="36">
        <v>9.9308446999999994E-2</v>
      </c>
      <c r="BB427" s="36">
        <v>0</v>
      </c>
      <c r="BC427" s="36">
        <v>5.4204924000000002E-2</v>
      </c>
      <c r="BD427" s="36">
        <v>8.9538596999999998E-2</v>
      </c>
      <c r="BE427" s="36">
        <v>7.8161350000000004E-2</v>
      </c>
      <c r="BF427" s="36">
        <v>0.49289923000000002</v>
      </c>
      <c r="BG427" s="36">
        <v>0</v>
      </c>
      <c r="BH427" s="36">
        <v>5.3419911E-2</v>
      </c>
      <c r="BI427" s="36">
        <v>8.9538596999999998E-2</v>
      </c>
      <c r="BJ427" s="36">
        <v>7.8161350000000004E-2</v>
      </c>
      <c r="BK427" s="36">
        <v>0.49289923000000002</v>
      </c>
      <c r="BL427" s="36">
        <v>0</v>
      </c>
      <c r="BM427" s="36">
        <v>5.3293137999999997E-2</v>
      </c>
      <c r="BN427" s="36">
        <v>8.9538596999999998E-2</v>
      </c>
      <c r="BO427" s="36">
        <v>7.8161350000000004E-2</v>
      </c>
      <c r="BP427" s="36">
        <v>0.49289923000000002</v>
      </c>
      <c r="BQ427" s="36">
        <v>0</v>
      </c>
      <c r="BR427" s="36">
        <v>5.3439413999999998E-2</v>
      </c>
      <c r="BS427" s="36">
        <v>8.9538596999999998E-2</v>
      </c>
      <c r="BT427" s="36">
        <v>7.8161350000000004E-2</v>
      </c>
      <c r="BU427" s="36">
        <v>0.49289923000000002</v>
      </c>
      <c r="BV427" s="36">
        <v>0</v>
      </c>
      <c r="BW427" s="36">
        <v>5.3489111999999998E-2</v>
      </c>
      <c r="BX427" s="36">
        <v>8.9538596999999998E-2</v>
      </c>
      <c r="BY427" s="36">
        <v>7.8161351000000004E-2</v>
      </c>
      <c r="BZ427" s="36">
        <v>0.49289923000000002</v>
      </c>
      <c r="CA427" s="36">
        <v>0</v>
      </c>
      <c r="CB427" s="36">
        <v>1.1416824000000001E-2</v>
      </c>
      <c r="CC427" s="36">
        <v>1.1528590999999999E-2</v>
      </c>
      <c r="CD427" s="36">
        <v>1.2036112999999999E-2</v>
      </c>
      <c r="CE427" s="36">
        <v>5.9420858999999999E-2</v>
      </c>
      <c r="CF427" s="36">
        <v>0</v>
      </c>
      <c r="CG427" s="36">
        <v>1.1047234E-2</v>
      </c>
      <c r="CH427" s="36">
        <v>1.1528590999999999E-2</v>
      </c>
      <c r="CI427" s="36">
        <v>1.2036112999999999E-2</v>
      </c>
      <c r="CJ427" s="36">
        <v>5.9420858999999999E-2</v>
      </c>
      <c r="CK427" s="36">
        <v>0</v>
      </c>
      <c r="CL427" s="36">
        <v>1.1035532000000001E-2</v>
      </c>
      <c r="CM427" s="36">
        <v>1.1528590999999999E-2</v>
      </c>
      <c r="CN427" s="36">
        <v>1.2036112999999999E-2</v>
      </c>
      <c r="CO427" s="36">
        <v>5.9420858999999999E-2</v>
      </c>
      <c r="CP427" s="36">
        <v>0</v>
      </c>
      <c r="CQ427" s="36">
        <v>1.1095017E-2</v>
      </c>
      <c r="CR427" s="36">
        <v>1.1528590999999999E-2</v>
      </c>
      <c r="CS427" s="36">
        <v>1.2036112999999999E-2</v>
      </c>
      <c r="CT427" s="36">
        <v>5.9420858999999999E-2</v>
      </c>
      <c r="CU427" s="36">
        <v>0</v>
      </c>
      <c r="CV427" s="36">
        <v>1.1069456E-2</v>
      </c>
      <c r="CW427" s="36">
        <v>1.1528648000000001E-2</v>
      </c>
      <c r="CX427" s="36">
        <v>1.2036173000000001E-2</v>
      </c>
      <c r="CY427" s="36">
        <v>5.9421155000000003E-2</v>
      </c>
      <c r="CZ427" s="36">
        <v>0</v>
      </c>
      <c r="DA427" s="36">
        <v>8.9194088000000005E-3</v>
      </c>
      <c r="DB427" s="36">
        <v>1.0497884000000001E-2</v>
      </c>
      <c r="DC427" s="36">
        <v>1.0959465E-2</v>
      </c>
      <c r="DD427" s="36">
        <v>4.9889141999999997E-2</v>
      </c>
      <c r="DE427" s="36">
        <v>0</v>
      </c>
      <c r="DF427" s="36">
        <v>8.6263697000000007E-3</v>
      </c>
      <c r="DG427" s="36">
        <v>1.0497884000000001E-2</v>
      </c>
      <c r="DH427" s="36">
        <v>1.0959465E-2</v>
      </c>
      <c r="DI427" s="36">
        <v>4.9889141999999997E-2</v>
      </c>
      <c r="DJ427" s="36">
        <v>0</v>
      </c>
      <c r="DK427" s="36">
        <v>8.5907759E-3</v>
      </c>
      <c r="DL427" s="36">
        <v>1.0497884000000001E-2</v>
      </c>
      <c r="DM427" s="36">
        <v>1.0959465E-2</v>
      </c>
      <c r="DN427" s="36">
        <v>4.9889141999999997E-2</v>
      </c>
      <c r="DO427" s="36">
        <v>0</v>
      </c>
      <c r="DP427" s="36">
        <v>8.7248619999999999E-3</v>
      </c>
      <c r="DQ427" s="36">
        <v>1.0497884000000001E-2</v>
      </c>
      <c r="DR427" s="36">
        <v>1.0959465E-2</v>
      </c>
      <c r="DS427" s="36">
        <v>4.9889141999999997E-2</v>
      </c>
      <c r="DT427" s="36">
        <v>0</v>
      </c>
      <c r="DU427" s="36">
        <v>8.6234441000000005E-3</v>
      </c>
      <c r="DV427" s="36">
        <v>9.7888216000000007E-3</v>
      </c>
      <c r="DW427" s="36">
        <v>1.0218835000000001E-2</v>
      </c>
      <c r="DX427" s="36">
        <v>4.3666655999999998E-2</v>
      </c>
      <c r="DY427" s="36">
        <v>0</v>
      </c>
      <c r="DZ427" s="36">
        <v>8.4649787000000004E-3</v>
      </c>
      <c r="EA427" s="36">
        <v>7.2351845000000001E-3</v>
      </c>
      <c r="EB427" s="36">
        <v>7.5536980999999998E-3</v>
      </c>
      <c r="EC427" s="36">
        <v>4.3666655999999998E-2</v>
      </c>
      <c r="ED427" s="36">
        <v>0</v>
      </c>
      <c r="EE427" s="36">
        <v>8.5176379999999993E-3</v>
      </c>
      <c r="EF427" s="36">
        <v>7.2351845000000001E-3</v>
      </c>
      <c r="EG427" s="36">
        <v>7.5536980999999998E-3</v>
      </c>
      <c r="EH427" s="36">
        <v>4.3666655999999998E-2</v>
      </c>
      <c r="EI427" s="36">
        <v>0</v>
      </c>
      <c r="EJ427" s="36">
        <v>8.7745957999999999E-3</v>
      </c>
      <c r="EK427" s="36">
        <v>7.2351845000000001E-3</v>
      </c>
      <c r="EL427" s="36">
        <v>7.5536980999999998E-3</v>
      </c>
      <c r="EM427" s="36">
        <v>4.3666655999999998E-2</v>
      </c>
      <c r="EN427" s="36">
        <v>0</v>
      </c>
      <c r="EO427" s="36">
        <v>2.3440691999999999E-2</v>
      </c>
      <c r="EP427" s="36">
        <v>2.6813951999999999E-2</v>
      </c>
      <c r="EQ427" s="36">
        <v>2.340683E-2</v>
      </c>
      <c r="ER427" s="36">
        <v>0.16095052000000001</v>
      </c>
      <c r="ES427" s="36">
        <v>0</v>
      </c>
      <c r="ET427" s="36">
        <v>2.3078416000000001E-2</v>
      </c>
      <c r="EU427" s="36">
        <v>2.6813951999999999E-2</v>
      </c>
      <c r="EV427" s="36">
        <v>2.340683E-2</v>
      </c>
      <c r="EW427" s="36">
        <v>0.16095052000000001</v>
      </c>
      <c r="EX427" s="36">
        <v>0</v>
      </c>
      <c r="EY427" s="36">
        <v>2.3063788000000002E-2</v>
      </c>
      <c r="EZ427" s="36">
        <v>2.6813951999999999E-2</v>
      </c>
      <c r="FA427" s="36">
        <v>2.340683E-2</v>
      </c>
      <c r="FB427" s="36">
        <v>0.16095052000000001</v>
      </c>
      <c r="FC427" s="36">
        <v>0</v>
      </c>
      <c r="FD427" s="36">
        <v>2.3017955E-2</v>
      </c>
      <c r="FE427" s="36">
        <v>2.6813951999999999E-2</v>
      </c>
      <c r="FF427" s="36">
        <v>2.340683E-2</v>
      </c>
      <c r="FG427" s="36">
        <v>0.16095052000000001</v>
      </c>
      <c r="FH427" s="36">
        <v>0</v>
      </c>
      <c r="FI427" s="36">
        <v>2.3139091000000001E-2</v>
      </c>
      <c r="FJ427" s="36">
        <v>2.681414E-2</v>
      </c>
      <c r="FK427" s="36">
        <v>2.3406994E-2</v>
      </c>
      <c r="FL427" s="36">
        <v>0.16095164000000001</v>
      </c>
      <c r="FM427" s="36">
        <v>0</v>
      </c>
      <c r="FN427" s="36">
        <v>1.3909283999999999E-2</v>
      </c>
      <c r="FO427" s="36">
        <v>1.4320615E-2</v>
      </c>
      <c r="FP427" s="36">
        <v>1.4475194E-2</v>
      </c>
      <c r="FQ427" s="36">
        <v>7.6876468000000003E-2</v>
      </c>
      <c r="FR427" s="36">
        <v>0</v>
      </c>
      <c r="FS427" s="36">
        <v>0.18154872999999999</v>
      </c>
      <c r="FT427" s="36">
        <v>1.7816861E-2</v>
      </c>
      <c r="FU427" s="36">
        <v>1.7715643999999999E-2</v>
      </c>
      <c r="FV427" s="36">
        <v>0.11778611999999999</v>
      </c>
      <c r="FW427" s="36">
        <v>0</v>
      </c>
      <c r="FX427" s="36">
        <v>5.6279718999999997E-3</v>
      </c>
      <c r="FY427" s="36">
        <v>1.9481763999999999E-2</v>
      </c>
      <c r="FZ427" s="36">
        <v>1.8626720999999999E-2</v>
      </c>
      <c r="GA427" s="36">
        <v>6.4641603000000006E-2</v>
      </c>
      <c r="GB427" s="36">
        <v>0</v>
      </c>
      <c r="GC427" s="36">
        <v>2.5969451000000001E-2</v>
      </c>
      <c r="GD427" s="36">
        <v>5.9022930999999999E-3</v>
      </c>
      <c r="GE427" s="36">
        <v>0.10698928000000001</v>
      </c>
      <c r="GF427" s="36">
        <v>0.43068926000000002</v>
      </c>
      <c r="GG427" s="36">
        <v>0</v>
      </c>
      <c r="GH427" s="36">
        <v>2.7054772000000001E-2</v>
      </c>
      <c r="GI427" s="36">
        <v>5.9022930999999999E-3</v>
      </c>
      <c r="GJ427" s="36">
        <v>0.10698928000000001</v>
      </c>
      <c r="GK427" s="36">
        <v>0.43068926000000002</v>
      </c>
      <c r="GL427" s="36">
        <v>0</v>
      </c>
      <c r="GM427" s="36">
        <v>2.6135209E-2</v>
      </c>
      <c r="GN427" s="36">
        <v>5.9022930999999999E-3</v>
      </c>
      <c r="GO427" s="36">
        <v>0.10698928000000001</v>
      </c>
      <c r="GP427" s="36">
        <v>0.43068926000000002</v>
      </c>
      <c r="GQ427" s="36">
        <v>0</v>
      </c>
      <c r="GR427" s="36">
        <v>2.5846447000000002E-2</v>
      </c>
      <c r="GS427" s="36">
        <v>5.9022930999999999E-3</v>
      </c>
      <c r="GT427" s="36">
        <v>0.10698928000000001</v>
      </c>
      <c r="GU427" s="36">
        <v>0.43068926000000002</v>
      </c>
      <c r="GV427" s="36">
        <v>0</v>
      </c>
      <c r="GW427" s="36">
        <v>2.6229734000000001E-2</v>
      </c>
      <c r="GX427" s="36">
        <v>5.9022930999999999E-3</v>
      </c>
      <c r="GY427" s="36">
        <v>0.10698928000000001</v>
      </c>
      <c r="GZ427" s="36">
        <v>0.43068926000000002</v>
      </c>
      <c r="HA427" s="36">
        <v>0</v>
      </c>
      <c r="HB427" s="36">
        <v>2.712647E-2</v>
      </c>
      <c r="HC427" s="36">
        <v>5.9022930999999999E-3</v>
      </c>
      <c r="HD427" s="36">
        <v>0.10698928000000001</v>
      </c>
      <c r="HE427" s="36">
        <v>0.43068926000000002</v>
      </c>
      <c r="HF427" s="36">
        <v>0</v>
      </c>
      <c r="HG427" s="36">
        <v>2.3949436000000001E-2</v>
      </c>
      <c r="HH427" s="36">
        <v>4.8290883999999997E-3</v>
      </c>
      <c r="HI427" s="36">
        <v>8.7536687000000002E-2</v>
      </c>
      <c r="HJ427" s="36">
        <v>0.43032320000000002</v>
      </c>
      <c r="HK427" s="36">
        <v>0</v>
      </c>
      <c r="HL427" s="36">
        <v>2.1013146999999999E-2</v>
      </c>
      <c r="HM427" s="36">
        <v>4.8290883999999997E-3</v>
      </c>
      <c r="HN427" s="36">
        <v>8.7536687000000002E-2</v>
      </c>
      <c r="HO427" s="36">
        <v>0.43032320000000002</v>
      </c>
      <c r="HP427" s="36">
        <v>0</v>
      </c>
      <c r="HQ427" s="36">
        <v>2.4467102000000001E-2</v>
      </c>
      <c r="HR427" s="36">
        <v>4.8290883999999997E-3</v>
      </c>
      <c r="HS427" s="36">
        <v>8.7536687000000002E-2</v>
      </c>
      <c r="HT427" s="36">
        <v>0.43032320000000002</v>
      </c>
      <c r="HU427" s="36">
        <v>0</v>
      </c>
      <c r="HV427" s="36">
        <v>2.4189523000000001E-2</v>
      </c>
      <c r="HW427" s="36">
        <v>4.8290883999999997E-3</v>
      </c>
      <c r="HX427" s="36">
        <v>8.7536687000000002E-2</v>
      </c>
      <c r="HY427" s="36">
        <v>0.43032320000000002</v>
      </c>
      <c r="HZ427" s="36">
        <v>0</v>
      </c>
      <c r="IA427" s="36">
        <v>2.4012095000000001E-2</v>
      </c>
      <c r="IB427" s="36">
        <v>4.8290931999999996E-3</v>
      </c>
      <c r="IC427" s="36">
        <v>8.7536773999999998E-2</v>
      </c>
      <c r="ID427" s="36">
        <v>0.43032363000000001</v>
      </c>
      <c r="IE427" s="36">
        <v>0</v>
      </c>
      <c r="IF427" s="36">
        <v>2.5419554E-2</v>
      </c>
      <c r="IG427" s="36">
        <v>4.8290883999999997E-3</v>
      </c>
      <c r="IH427" s="36">
        <v>8.7536687000000002E-2</v>
      </c>
      <c r="II427" s="36">
        <v>0.43032320000000002</v>
      </c>
      <c r="IJ427" s="36">
        <v>0</v>
      </c>
      <c r="IK427" s="36">
        <v>2.5420311000000001E-2</v>
      </c>
      <c r="IL427" s="36">
        <v>5.5106345000000001E-3</v>
      </c>
      <c r="IM427" s="36">
        <v>9.9890194000000002E-2</v>
      </c>
      <c r="IN427" s="36">
        <v>0.43055271000000001</v>
      </c>
      <c r="IO427" s="36">
        <v>0</v>
      </c>
      <c r="IP427" s="36">
        <v>0.16708787999999999</v>
      </c>
      <c r="IQ427" s="36">
        <v>2.1527365E-2</v>
      </c>
      <c r="IR427" s="36">
        <v>2.4414301999999999E-2</v>
      </c>
      <c r="IS427" s="36">
        <v>0.24660119999999999</v>
      </c>
      <c r="IT427" s="36">
        <v>0</v>
      </c>
      <c r="IU427" s="36">
        <v>2.4055094999999999E-2</v>
      </c>
      <c r="IV427" s="36">
        <v>3.1080852999999999E-2</v>
      </c>
      <c r="IW427" s="36">
        <v>0.17817709000000001</v>
      </c>
      <c r="IX427" s="36">
        <v>0.44481527999999998</v>
      </c>
      <c r="IY427" s="36">
        <v>8.7161708000000005E-5</v>
      </c>
      <c r="IZ427" s="36">
        <v>2.7244329000000001E-2</v>
      </c>
      <c r="JA427" s="36">
        <v>1.3939019E-2</v>
      </c>
      <c r="JB427" s="36">
        <v>5.8204500999999999E-2</v>
      </c>
      <c r="JC427" s="36">
        <v>0.29817051</v>
      </c>
      <c r="JD427" s="36">
        <v>0</v>
      </c>
      <c r="JE427" s="36">
        <v>3.3860631000000002E-2</v>
      </c>
      <c r="JF427" s="36">
        <v>2.9357468000000001E-2</v>
      </c>
      <c r="JG427" s="36">
        <v>0.17258725</v>
      </c>
      <c r="JH427" s="36">
        <v>0.44392973000000002</v>
      </c>
      <c r="JI427" s="36">
        <v>0</v>
      </c>
      <c r="JJ427" s="36">
        <v>2.2463569999999999E-2</v>
      </c>
      <c r="JK427" s="36">
        <v>2.8617238999999999E-2</v>
      </c>
      <c r="JL427" s="36">
        <v>0.16407047</v>
      </c>
      <c r="JM427" s="36">
        <v>0.44354885999999999</v>
      </c>
      <c r="JN427" s="36">
        <v>0</v>
      </c>
      <c r="JO427" s="36">
        <v>2.2596681E-2</v>
      </c>
      <c r="JP427" s="36">
        <v>2.8617238999999999E-2</v>
      </c>
      <c r="JQ427" s="36">
        <v>0.16407047</v>
      </c>
      <c r="JR427" s="36">
        <v>0.44354885999999999</v>
      </c>
      <c r="JS427" s="36">
        <v>0</v>
      </c>
      <c r="JT427" s="36">
        <v>2.0918409999999998E-2</v>
      </c>
      <c r="JU427" s="36">
        <v>2.8617238999999999E-2</v>
      </c>
      <c r="JV427" s="36">
        <v>0.16407047</v>
      </c>
      <c r="JW427" s="36">
        <v>0.44354885999999999</v>
      </c>
      <c r="JX427" s="36">
        <v>0</v>
      </c>
      <c r="JY427" s="36">
        <v>1.9835482000000002E-2</v>
      </c>
      <c r="JZ427" s="36">
        <v>2.8617238999999999E-2</v>
      </c>
      <c r="KA427" s="36">
        <v>0.16407047</v>
      </c>
      <c r="KB427" s="36">
        <v>0.44354885999999999</v>
      </c>
      <c r="KC427" s="36">
        <v>0</v>
      </c>
      <c r="KD427" s="36">
        <v>4.2991901999999999E-2</v>
      </c>
      <c r="KE427" s="36">
        <v>2.8617238999999999E-2</v>
      </c>
      <c r="KF427" s="36">
        <v>0.17120995</v>
      </c>
      <c r="KG427" s="36">
        <v>0.44354885999999999</v>
      </c>
      <c r="KH427" s="36">
        <v>0</v>
      </c>
      <c r="KI427" s="36">
        <v>4.0228607E-2</v>
      </c>
      <c r="KJ427" s="36">
        <v>2.8617238999999999E-2</v>
      </c>
      <c r="KK427" s="36">
        <v>0.17120995</v>
      </c>
      <c r="KL427" s="36">
        <v>0.44354885999999999</v>
      </c>
      <c r="KM427" s="36">
        <v>0</v>
      </c>
      <c r="KN427" s="36">
        <v>3.625304E-2</v>
      </c>
      <c r="KO427" s="36">
        <v>2.8617238999999999E-2</v>
      </c>
      <c r="KP427" s="36">
        <v>0.17120995</v>
      </c>
      <c r="KQ427" s="36">
        <v>0.44354885999999999</v>
      </c>
      <c r="KR427" s="36">
        <v>0</v>
      </c>
      <c r="KS427" s="36">
        <v>3.4196191000000001E-2</v>
      </c>
      <c r="KT427" s="36">
        <v>2.8617238999999999E-2</v>
      </c>
      <c r="KU427" s="36">
        <v>0.17120995</v>
      </c>
      <c r="KV427" s="36">
        <v>0.44354885999999999</v>
      </c>
      <c r="KW427" s="36">
        <v>8.7161708000000005E-5</v>
      </c>
      <c r="KX427" s="36">
        <v>0.30702412000000001</v>
      </c>
      <c r="KY427" s="36">
        <v>1.3939019E-2</v>
      </c>
      <c r="KZ427" s="36">
        <v>5.8204500999999999E-2</v>
      </c>
      <c r="LA427" s="36">
        <v>0.29817051</v>
      </c>
      <c r="LB427" s="36">
        <v>8.7161708000000005E-5</v>
      </c>
      <c r="LC427" s="36">
        <v>7.2149961999999998E-2</v>
      </c>
      <c r="LD427" s="36">
        <v>1.3939019E-2</v>
      </c>
      <c r="LE427" s="36">
        <v>5.8204500999999999E-2</v>
      </c>
      <c r="LF427" s="36">
        <v>0.29817051</v>
      </c>
      <c r="LG427" s="36">
        <v>8.7152008000000004E-5</v>
      </c>
      <c r="LH427" s="36">
        <v>3.0811593000000002E-2</v>
      </c>
      <c r="LI427" s="36">
        <v>1.3939019E-2</v>
      </c>
      <c r="LJ427" s="36">
        <v>5.8204500999999999E-2</v>
      </c>
      <c r="LK427" s="36">
        <v>0.27844077</v>
      </c>
      <c r="LL427" s="36">
        <v>0</v>
      </c>
      <c r="LM427" s="36">
        <v>4.0192756000000003E-2</v>
      </c>
      <c r="LN427" s="36">
        <v>2.8244767E-2</v>
      </c>
      <c r="LO427" s="36">
        <v>0.16897864000000001</v>
      </c>
      <c r="LP427" s="36">
        <v>0.44335955999999999</v>
      </c>
      <c r="LQ427" s="36">
        <v>0</v>
      </c>
      <c r="LR427" s="36">
        <v>5.019613E-3</v>
      </c>
      <c r="LS427" s="36">
        <v>2.8542081E-2</v>
      </c>
      <c r="LT427" s="36">
        <v>4.3925828999999998E-3</v>
      </c>
      <c r="LU427" s="36">
        <v>1.9223001999999999E-2</v>
      </c>
      <c r="LV427" s="36">
        <v>0</v>
      </c>
      <c r="LW427" s="36">
        <v>6.6634171999999997E-3</v>
      </c>
      <c r="LX427" s="36">
        <v>3.0025149000000001E-2</v>
      </c>
      <c r="LY427" s="36">
        <v>4.6275268999999997E-3</v>
      </c>
      <c r="LZ427" s="36">
        <v>2.6585660000000001E-2</v>
      </c>
      <c r="MA427" s="36">
        <v>0</v>
      </c>
      <c r="MB427" s="36">
        <v>1.7924345000000001E-2</v>
      </c>
      <c r="MC427" s="36">
        <v>5.3447855000000002E-2</v>
      </c>
      <c r="MD427" s="36">
        <v>8.2443428999999999E-3</v>
      </c>
      <c r="ME427" s="36">
        <v>5.3349813000000003E-2</v>
      </c>
      <c r="MF427" s="36">
        <v>3.3148933</v>
      </c>
      <c r="MG427" s="36">
        <v>0.15352758</v>
      </c>
      <c r="MH427" s="36">
        <v>0.15332962</v>
      </c>
      <c r="MI427" s="36">
        <v>0.15334229999999999</v>
      </c>
      <c r="MJ427" s="36">
        <v>0.15294102000000001</v>
      </c>
      <c r="MK427" s="36">
        <v>0.15329324999999999</v>
      </c>
      <c r="ML427" s="36">
        <v>0.71480410000000005</v>
      </c>
      <c r="MM427" s="36">
        <v>0.71401908999999997</v>
      </c>
      <c r="MN427" s="36">
        <v>0.71389232000000002</v>
      </c>
      <c r="MO427" s="36">
        <v>0.71403859000000003</v>
      </c>
      <c r="MP427" s="36">
        <v>0.71408830000000001</v>
      </c>
      <c r="MQ427" s="36">
        <v>9.4402385000000005E-2</v>
      </c>
      <c r="MR427" s="36">
        <v>9.4032795000000002E-2</v>
      </c>
      <c r="MS427" s="36">
        <v>9.4021093E-2</v>
      </c>
      <c r="MT427" s="36">
        <v>9.4080578999999998E-2</v>
      </c>
      <c r="MU427" s="36">
        <v>9.4055432999999994E-2</v>
      </c>
      <c r="MV427" s="36">
        <v>8.0265900000000001E-2</v>
      </c>
      <c r="MW427" s="36">
        <v>7.9972861000000006E-2</v>
      </c>
      <c r="MX427" s="36">
        <v>7.9937267000000006E-2</v>
      </c>
      <c r="MY427" s="36">
        <v>8.0071352999999998E-2</v>
      </c>
      <c r="MZ427" s="36">
        <v>7.2297757000000004E-2</v>
      </c>
      <c r="NA427" s="36">
        <v>6.6920516999999999E-2</v>
      </c>
      <c r="NB427" s="36">
        <v>6.6973175999999995E-2</v>
      </c>
      <c r="NC427" s="36">
        <v>6.7230133999999997E-2</v>
      </c>
      <c r="ND427" s="36">
        <v>0.23461198999999999</v>
      </c>
      <c r="NE427" s="36">
        <v>0.23424971</v>
      </c>
      <c r="NF427" s="36">
        <v>0.23423509000000001</v>
      </c>
      <c r="NG427" s="36">
        <v>0.23418924999999999</v>
      </c>
      <c r="NH427" s="36">
        <v>0.23431187000000001</v>
      </c>
      <c r="NI427" s="36">
        <v>0.11958156</v>
      </c>
      <c r="NJ427" s="36">
        <v>0.33486736</v>
      </c>
      <c r="NK427" s="36">
        <v>0.10837806</v>
      </c>
      <c r="NL427" s="36">
        <v>0.56955029000000001</v>
      </c>
      <c r="NM427" s="36">
        <v>0.57063560999999996</v>
      </c>
      <c r="NN427" s="36">
        <v>0.56971605000000003</v>
      </c>
      <c r="NO427" s="36">
        <v>0.56942729000000003</v>
      </c>
      <c r="NP427" s="36">
        <v>0.56981057999999996</v>
      </c>
      <c r="NQ427" s="36">
        <v>0.57070730999999997</v>
      </c>
      <c r="NR427" s="36">
        <v>0.54663841999999996</v>
      </c>
      <c r="NS427" s="36">
        <v>0.54370211999999996</v>
      </c>
      <c r="NT427" s="36">
        <v>0.54715608999999998</v>
      </c>
      <c r="NU427" s="36">
        <v>0.54687850999999998</v>
      </c>
      <c r="NV427" s="36">
        <v>0.54670158999999996</v>
      </c>
      <c r="NW427" s="36">
        <v>0.54810853999999998</v>
      </c>
      <c r="NX427" s="36">
        <v>0.56137384999999995</v>
      </c>
      <c r="NY427" s="36">
        <v>0.45963074999999998</v>
      </c>
      <c r="NZ427" s="36">
        <v>0.67812830999999996</v>
      </c>
      <c r="OA427" s="36">
        <v>0.39764551999999997</v>
      </c>
      <c r="OB427" s="36">
        <v>0.67973507</v>
      </c>
      <c r="OC427" s="36">
        <v>0.65870013999999999</v>
      </c>
      <c r="OD427" s="36">
        <v>0.65883325000000004</v>
      </c>
      <c r="OE427" s="36">
        <v>0.65715498000000006</v>
      </c>
      <c r="OF427" s="36">
        <v>0.65607205000000002</v>
      </c>
      <c r="OG427" s="36">
        <v>0.68636794999999995</v>
      </c>
      <c r="OH427" s="36">
        <v>0.68360465999999998</v>
      </c>
      <c r="OI427" s="36">
        <v>0.67962908</v>
      </c>
      <c r="OJ427" s="36">
        <v>0.67757223</v>
      </c>
      <c r="OK427" s="36">
        <v>0.67742530999999995</v>
      </c>
      <c r="OL427" s="36">
        <v>0.44255115</v>
      </c>
      <c r="OM427" s="36">
        <v>0.38148303</v>
      </c>
      <c r="ON427" s="36">
        <v>0.68077571999999997</v>
      </c>
      <c r="OO427" s="36">
        <v>5.7177277999999998E-2</v>
      </c>
      <c r="OP427" s="36">
        <v>6.7901752999999995E-2</v>
      </c>
      <c r="OQ427" s="36">
        <v>0.13296636000000001</v>
      </c>
      <c r="OU427" t="s">
        <v>53</v>
      </c>
      <c r="OV427" t="s">
        <v>224</v>
      </c>
      <c r="OW427" s="36">
        <v>0</v>
      </c>
      <c r="OX427" s="36">
        <v>0.12059433999999999</v>
      </c>
      <c r="OY427" s="36">
        <v>2.8227263999999998E-2</v>
      </c>
      <c r="OZ427" s="36">
        <v>0.32244823</v>
      </c>
      <c r="PA427" s="36">
        <v>1.0445880000000001</v>
      </c>
      <c r="PB427" s="36">
        <v>3.4329606999999998E-2</v>
      </c>
      <c r="PC427" s="36">
        <v>2.1808444E-2</v>
      </c>
      <c r="PD427" s="36">
        <v>0.12998483999999999</v>
      </c>
      <c r="PE427" s="36">
        <v>9.5226205000000005E-3</v>
      </c>
      <c r="PF427" s="36">
        <v>5.8975636E-3</v>
      </c>
      <c r="PG427" s="36">
        <v>1.5693565999999999E-2</v>
      </c>
      <c r="PH427" s="36">
        <v>13.372866</v>
      </c>
      <c r="PI427" s="36">
        <v>13.479760000000001</v>
      </c>
      <c r="PJ427" s="36">
        <v>0.11522277</v>
      </c>
      <c r="PK427" s="36">
        <v>3.5205598999999999</v>
      </c>
      <c r="PL427" s="36">
        <v>0.15151215000000001</v>
      </c>
      <c r="PM427" s="36">
        <v>0.18524244000000001</v>
      </c>
      <c r="PN427" s="36">
        <v>78.926513</v>
      </c>
      <c r="PO427" s="36">
        <v>0</v>
      </c>
      <c r="PP427" s="36">
        <v>3.8455043000000001E-3</v>
      </c>
      <c r="PQ427" s="36">
        <v>1.2099939E-4</v>
      </c>
      <c r="PR427" s="36">
        <v>4.9387469999999996E-4</v>
      </c>
      <c r="PS427" s="36">
        <v>4.5690282999999998E-2</v>
      </c>
      <c r="PT427" s="36">
        <v>1.8906210000000001E-3</v>
      </c>
      <c r="PU427" s="36">
        <v>2.9494435999999998E-6</v>
      </c>
      <c r="PV427" s="36">
        <v>1.1302502E-4</v>
      </c>
      <c r="PW427" s="36">
        <v>7.4970853000000002E-3</v>
      </c>
      <c r="PX427" s="36">
        <v>4.7212497000000001E-5</v>
      </c>
      <c r="PY427" s="36">
        <v>0</v>
      </c>
      <c r="PZ427" s="36">
        <v>4.9727799000000003E-2</v>
      </c>
      <c r="QA427" s="36">
        <v>2.8984255000000002E-3</v>
      </c>
      <c r="QB427" s="36">
        <v>4.0120423999999997E-3</v>
      </c>
      <c r="QC427" s="36">
        <v>4.7916819999999999E-2</v>
      </c>
      <c r="QD427" s="36">
        <v>0</v>
      </c>
      <c r="QE427" s="36">
        <v>2.2316421999999999E-3</v>
      </c>
      <c r="QF427" s="36">
        <v>4.1350207000000003E-3</v>
      </c>
      <c r="QG427" s="36">
        <v>4.3976105999999999E-3</v>
      </c>
      <c r="QH427" s="36">
        <v>4.9411403999999999E-2</v>
      </c>
      <c r="QI427" s="36">
        <v>0</v>
      </c>
      <c r="QJ427" s="36">
        <v>0.17397646</v>
      </c>
      <c r="QK427" s="36">
        <v>3.2248937000000002E-3</v>
      </c>
      <c r="QL427" s="36">
        <v>3.4297277999999999E-3</v>
      </c>
      <c r="QM427" s="36">
        <v>3.8535497000000002E-2</v>
      </c>
      <c r="QN427" s="36">
        <v>0</v>
      </c>
      <c r="QO427" s="36">
        <v>0.76871957000000002</v>
      </c>
      <c r="QP427" s="36">
        <v>2.723049E-3</v>
      </c>
      <c r="QQ427" s="36">
        <v>2.8958947999999998E-3</v>
      </c>
      <c r="QR427" s="36">
        <v>3.2538683999999998E-2</v>
      </c>
      <c r="QS427" s="36">
        <v>0</v>
      </c>
      <c r="QT427" s="36">
        <v>9.26535E-2</v>
      </c>
      <c r="QU427" s="36">
        <v>2.4735492999999999E-3</v>
      </c>
      <c r="QV427" s="36">
        <v>2.6306543000000002E-3</v>
      </c>
      <c r="QW427" s="36">
        <v>3.7201627000000001E-2</v>
      </c>
      <c r="QX427" s="36">
        <v>2.5291327000000001E-3</v>
      </c>
      <c r="QY427" s="36">
        <v>1.6232679E-2</v>
      </c>
      <c r="QZ427" s="36">
        <v>9.5109076000000003E-4</v>
      </c>
      <c r="RA427" s="36">
        <v>2.6515942E-4</v>
      </c>
      <c r="RB427" s="36">
        <v>7.8176034000000005E-2</v>
      </c>
      <c r="RC427" s="36">
        <v>1.0234701999999999E-3</v>
      </c>
      <c r="RD427" s="36">
        <v>1.8341488999999999E-2</v>
      </c>
      <c r="RE427" s="36">
        <v>9.7860823999999999E-3</v>
      </c>
      <c r="RF427" s="36">
        <v>0</v>
      </c>
      <c r="RG427" s="36">
        <v>7.9547826999999997E-4</v>
      </c>
      <c r="RH427" s="36">
        <v>0</v>
      </c>
      <c r="RI427" s="36">
        <v>0</v>
      </c>
      <c r="RJ427" s="36">
        <v>0.23452809999999999</v>
      </c>
      <c r="RK427" s="36">
        <v>8.6025665000000005E-3</v>
      </c>
      <c r="RL427" s="36">
        <v>2.1193393000000001E-3</v>
      </c>
      <c r="RM427" s="36">
        <v>3.0139525E-2</v>
      </c>
      <c r="RN427" s="36">
        <v>0</v>
      </c>
      <c r="RO427" s="36">
        <v>5.2548144999999997E-3</v>
      </c>
      <c r="RP427" s="36">
        <v>2.4120462999999998E-3</v>
      </c>
      <c r="RQ427" s="36">
        <v>5.1870720999999996E-3</v>
      </c>
      <c r="RR427" s="36">
        <v>4.1399228000000003E-2</v>
      </c>
      <c r="RS427" s="36">
        <v>0</v>
      </c>
      <c r="RT427" s="36">
        <v>0</v>
      </c>
      <c r="RU427" s="36">
        <v>5.7868164999999995E-4</v>
      </c>
      <c r="RV427" s="36">
        <v>0</v>
      </c>
      <c r="RW427" s="36">
        <v>6.5901716999999999E-2</v>
      </c>
      <c r="RX427" s="36">
        <v>0</v>
      </c>
      <c r="RY427" s="36">
        <v>0.84541367999999995</v>
      </c>
      <c r="RZ427" s="36">
        <v>0</v>
      </c>
      <c r="SA427" s="36">
        <v>4.6092305E-2</v>
      </c>
      <c r="SB427" s="36">
        <v>0</v>
      </c>
      <c r="SC427" s="36">
        <v>0.14309746000000001</v>
      </c>
      <c r="SD427" s="36">
        <v>3.2853927999999998E-2</v>
      </c>
      <c r="SE427" s="36">
        <v>2.4120462999999998E-3</v>
      </c>
      <c r="SF427" s="36">
        <v>4.1399228000000003E-2</v>
      </c>
      <c r="SG427" s="36">
        <v>0</v>
      </c>
      <c r="SH427" s="36">
        <v>5.1870720999999996E-3</v>
      </c>
      <c r="SI427" s="36">
        <v>0</v>
      </c>
      <c r="SJ427" s="36">
        <v>3.2722241999999999E-2</v>
      </c>
      <c r="SK427" s="36">
        <v>0</v>
      </c>
      <c r="SL427" s="36">
        <v>1.1505001000000001E-3</v>
      </c>
      <c r="SM427" s="36">
        <v>3.1964522000000001E-4</v>
      </c>
      <c r="SN427" s="36">
        <v>8.8234470999999995E-4</v>
      </c>
      <c r="SO427" s="36">
        <v>3.7858481999999999E-2</v>
      </c>
      <c r="SP427" s="36">
        <v>0</v>
      </c>
      <c r="SQ427" s="36">
        <v>5.8039911999999999E-2</v>
      </c>
      <c r="SR427" s="36">
        <v>3.2030268E-4</v>
      </c>
      <c r="SS427" s="36">
        <v>8.8416063999999998E-4</v>
      </c>
      <c r="ST427" s="36">
        <v>3.8165351E-2</v>
      </c>
      <c r="SU427" s="36">
        <v>0</v>
      </c>
      <c r="SV427" s="36">
        <v>0.84567680000000001</v>
      </c>
      <c r="SW427" s="36">
        <v>3.0003020999999999E-4</v>
      </c>
      <c r="SX427" s="36">
        <v>8.2820289000000002E-4</v>
      </c>
      <c r="SY427" s="36">
        <v>3.5691924999999999E-2</v>
      </c>
      <c r="SZ427" s="36">
        <v>0</v>
      </c>
      <c r="TA427" s="36">
        <v>4.5561729000000002E-2</v>
      </c>
      <c r="TB427" s="36">
        <v>4.3945433000000002E-4</v>
      </c>
      <c r="TC427" s="36">
        <v>1.2130664E-3</v>
      </c>
      <c r="TD427" s="36">
        <v>5.7582612999999998E-2</v>
      </c>
      <c r="TE427" s="36">
        <v>0</v>
      </c>
      <c r="TF427" s="36">
        <v>0.13285395999999999</v>
      </c>
      <c r="TG427" s="36">
        <v>3.3015643999999999E-4</v>
      </c>
      <c r="TH427" s="36">
        <v>9.1136304000000005E-4</v>
      </c>
      <c r="TI427" s="36">
        <v>3.9391704E-2</v>
      </c>
      <c r="TJ427" s="36">
        <v>0</v>
      </c>
      <c r="TK427" s="36">
        <v>0.16215462999999999</v>
      </c>
      <c r="TL427" s="36">
        <v>1.3597889999999999E-3</v>
      </c>
      <c r="TM427" s="36">
        <v>1.4253066999999999E-3</v>
      </c>
      <c r="TN427" s="36">
        <v>1.1237188E-2</v>
      </c>
      <c r="TO427" s="36">
        <v>0</v>
      </c>
      <c r="TP427" s="36">
        <v>0.83738122000000004</v>
      </c>
      <c r="TQ427" s="36">
        <v>1.3597889999999999E-3</v>
      </c>
      <c r="TR427" s="36">
        <v>1.4253066999999999E-3</v>
      </c>
      <c r="TS427" s="36">
        <v>1.1237188E-2</v>
      </c>
      <c r="TT427" s="36">
        <v>0</v>
      </c>
      <c r="TU427" s="36">
        <v>8.0047394999999993E-2</v>
      </c>
      <c r="TV427" s="36">
        <v>1.3597889999999999E-3</v>
      </c>
      <c r="TW427" s="36">
        <v>1.4253066999999999E-3</v>
      </c>
      <c r="TX427" s="36">
        <v>1.1237188E-2</v>
      </c>
      <c r="TY427" s="36">
        <v>0</v>
      </c>
      <c r="TZ427" s="36">
        <v>3.9400500999999997E-2</v>
      </c>
      <c r="UA427" s="36">
        <v>3.7403076999999998E-3</v>
      </c>
      <c r="UB427" s="36">
        <v>3.9776398999999997E-3</v>
      </c>
      <c r="UC427" s="36">
        <v>4.4694142999999999E-2</v>
      </c>
      <c r="UD427" s="36">
        <v>0</v>
      </c>
      <c r="UE427" s="36">
        <v>4.9048466999999998E-2</v>
      </c>
      <c r="UF427" s="36">
        <v>6.5553870999999998E-3</v>
      </c>
      <c r="UG427" s="36">
        <v>6.9719023E-3</v>
      </c>
      <c r="UH427" s="36">
        <v>4.2059443000000002E-2</v>
      </c>
      <c r="UI427" s="36">
        <v>0</v>
      </c>
      <c r="UJ427" s="36">
        <v>2.2780589</v>
      </c>
      <c r="UK427" s="36">
        <v>3.41214E-4</v>
      </c>
      <c r="UL427" s="36">
        <v>4.5914564999999996E-3</v>
      </c>
      <c r="UM427" s="36">
        <v>3.8356213E-2</v>
      </c>
      <c r="UN427" s="36">
        <v>0</v>
      </c>
      <c r="UO427" s="36">
        <v>1.1289656E-2</v>
      </c>
      <c r="UP427" s="36">
        <v>9.2566129000000007E-3</v>
      </c>
      <c r="UQ427" s="36">
        <v>3.8406705999999999E-2</v>
      </c>
      <c r="UR427" s="36">
        <v>0.18563482000000001</v>
      </c>
      <c r="US427" s="36">
        <v>0</v>
      </c>
      <c r="UT427" s="36">
        <v>5.2766725000000002E-3</v>
      </c>
      <c r="UU427" s="36">
        <v>0</v>
      </c>
      <c r="UV427" s="36">
        <v>1.9721232000000002E-3</v>
      </c>
      <c r="UW427" s="36">
        <v>0</v>
      </c>
      <c r="UX427" s="36">
        <v>0</v>
      </c>
      <c r="UY427" s="36">
        <v>0.58143425000000004</v>
      </c>
      <c r="UZ427" s="36">
        <v>6.277838E-3</v>
      </c>
      <c r="VA427" s="36">
        <v>2.5922257000000001E-2</v>
      </c>
      <c r="VB427" s="36">
        <v>0.13018052999999999</v>
      </c>
      <c r="VC427" s="36">
        <v>0</v>
      </c>
      <c r="VD427" s="36">
        <v>0</v>
      </c>
      <c r="VE427" s="36">
        <v>1.5557030000000001</v>
      </c>
      <c r="VF427" s="36">
        <v>2.895932E-2</v>
      </c>
      <c r="VG427" s="36">
        <v>0.44289804999999999</v>
      </c>
      <c r="VH427" s="36">
        <v>0.13794770000000001</v>
      </c>
      <c r="VI427" s="36">
        <v>3.2427061E-2</v>
      </c>
      <c r="VJ427" s="36">
        <v>0.14365849999999999</v>
      </c>
      <c r="VK427" s="36">
        <v>0.44175402000000003</v>
      </c>
      <c r="VL427" s="36">
        <v>0</v>
      </c>
      <c r="VM427" s="36">
        <v>2.8698896000000002E-2</v>
      </c>
      <c r="VN427" s="36">
        <v>0</v>
      </c>
      <c r="VO427" s="36">
        <v>2.7070311E-2</v>
      </c>
      <c r="VP427" s="36">
        <v>0</v>
      </c>
      <c r="VQ427" s="36">
        <v>0</v>
      </c>
      <c r="VR427" s="36">
        <v>5.7397791999999996E-3</v>
      </c>
      <c r="VS427" s="36">
        <v>4.2425507999999997E-3</v>
      </c>
      <c r="VT427" s="36">
        <v>0</v>
      </c>
      <c r="VU427" s="36">
        <v>0</v>
      </c>
      <c r="VV427" s="36">
        <v>5.4141312E-3</v>
      </c>
      <c r="VW427" s="36">
        <v>4.2425507999999997E-3</v>
      </c>
      <c r="VX427" s="36">
        <v>3.2427061E-2</v>
      </c>
      <c r="VY427" s="36">
        <v>0.14365849999999999</v>
      </c>
      <c r="VZ427" s="36">
        <v>0.44211098999999998</v>
      </c>
      <c r="WA427" s="36">
        <v>0</v>
      </c>
      <c r="WB427" s="36">
        <v>0</v>
      </c>
      <c r="WC427" s="36">
        <v>5.7397791999999996E-3</v>
      </c>
      <c r="WD427" s="36">
        <v>1.2508165</v>
      </c>
      <c r="WE427" s="36">
        <v>0</v>
      </c>
      <c r="WF427" s="36">
        <v>0</v>
      </c>
      <c r="WG427" s="36">
        <v>5.4141312E-3</v>
      </c>
      <c r="WH427" s="36">
        <v>1.2508165</v>
      </c>
      <c r="WI427" s="36">
        <v>0</v>
      </c>
      <c r="WJ427" s="36">
        <v>0</v>
      </c>
      <c r="WK427" s="36">
        <v>0</v>
      </c>
      <c r="WL427" s="36">
        <v>0</v>
      </c>
      <c r="WM427" s="36">
        <v>0</v>
      </c>
      <c r="WN427" s="36">
        <v>1.9032602999999999E-2</v>
      </c>
      <c r="WO427" s="36">
        <v>7.2714445000000003E-4</v>
      </c>
      <c r="WP427" s="36">
        <v>1.4542886999999999E-2</v>
      </c>
      <c r="WQ427" s="36">
        <v>0</v>
      </c>
      <c r="WR427" s="36">
        <v>0</v>
      </c>
      <c r="WS427" s="36">
        <v>7.8089361999999996E-2</v>
      </c>
      <c r="WT427" s="36">
        <v>5.8665191000000004E-4</v>
      </c>
      <c r="WU427" s="36">
        <v>4.1065108000000001E-3</v>
      </c>
      <c r="WV427" s="36">
        <v>5.6765044000000001E-2</v>
      </c>
      <c r="WW427" s="36">
        <v>0</v>
      </c>
      <c r="WX427" s="36">
        <v>1.5965370999999999E-2</v>
      </c>
      <c r="WY427" s="36">
        <v>7.9347678000000008E-3</v>
      </c>
      <c r="WZ427" s="36">
        <v>1.5545280999999999E-2</v>
      </c>
      <c r="XA427" s="36">
        <v>1.6211766E-3</v>
      </c>
      <c r="XB427" s="36">
        <v>0</v>
      </c>
      <c r="XC427" s="36">
        <v>1.0652454</v>
      </c>
      <c r="XD427" s="36">
        <v>2.9273363E-2</v>
      </c>
      <c r="XE427" s="36">
        <v>3.2269614000000001E-3</v>
      </c>
      <c r="XF427" s="36">
        <v>0.13525566999999999</v>
      </c>
      <c r="XG427" s="36">
        <v>1.9052673000000001E-5</v>
      </c>
      <c r="XH427" s="36">
        <v>7.6292817000000004E-4</v>
      </c>
      <c r="XI427" s="36">
        <v>4.4709796999999997E-6</v>
      </c>
      <c r="XJ427" s="36">
        <v>1.7130893E-4</v>
      </c>
      <c r="XK427" s="36">
        <v>7.4970853000000002E-3</v>
      </c>
      <c r="XL427" s="36">
        <v>1.7594020999999999E-5</v>
      </c>
      <c r="XM427" s="36">
        <v>7.0454207999999996E-4</v>
      </c>
      <c r="XN427" s="36">
        <v>8.1274035000000001E-7</v>
      </c>
      <c r="XO427" s="36">
        <v>9.2850697E-5</v>
      </c>
      <c r="XP427" s="36">
        <v>4.2596734000000004E-3</v>
      </c>
      <c r="XQ427" s="36">
        <v>0</v>
      </c>
      <c r="XR427" s="36">
        <v>1.1309621999999999</v>
      </c>
      <c r="XS427" s="36">
        <v>4.5037186E-2</v>
      </c>
      <c r="XT427" s="36">
        <v>6.9403568000000002E-3</v>
      </c>
      <c r="XU427" s="36">
        <v>3.2105750000000002E-2</v>
      </c>
      <c r="XV427" s="36">
        <v>9.9582211999999989E-4</v>
      </c>
      <c r="XW427" s="36">
        <v>8.2907214000000007E-2</v>
      </c>
      <c r="XX427" s="36">
        <v>0.61281914000000004</v>
      </c>
      <c r="XY427" s="36">
        <v>0.29359478</v>
      </c>
      <c r="XZ427" s="36">
        <v>8.2907214000000007E-2</v>
      </c>
      <c r="YA427" s="36">
        <v>0.61281914000000004</v>
      </c>
      <c r="YB427" s="36">
        <v>5.7652552999999998E-4</v>
      </c>
      <c r="YC427" s="36">
        <v>0.16997502</v>
      </c>
      <c r="YD427" s="36">
        <v>8.2907214000000007E-2</v>
      </c>
      <c r="YE427" s="36">
        <v>8.9935406999999995E-2</v>
      </c>
      <c r="YF427" s="36">
        <v>4.5106197000000001E-2</v>
      </c>
      <c r="YG427" s="36">
        <v>2.2149477999999999E-3</v>
      </c>
      <c r="YH427" s="36">
        <v>1.1074739E-4</v>
      </c>
      <c r="YI427" s="36">
        <v>9.1355084000000003E-2</v>
      </c>
      <c r="YJ427" s="36">
        <v>0</v>
      </c>
      <c r="YK427" s="36">
        <v>2.3702807999999999E-2</v>
      </c>
      <c r="YL427" s="36">
        <v>1.2257660000000001E-3</v>
      </c>
      <c r="YM427" s="36">
        <v>6.1288298000000002E-5</v>
      </c>
      <c r="YN427" s="36">
        <v>1.7388552000000002E-2</v>
      </c>
      <c r="YO427" s="36">
        <v>0</v>
      </c>
      <c r="YP427" s="36">
        <v>7.2494908000000002E-3</v>
      </c>
      <c r="YQ427" s="36">
        <v>3.5598507000000001E-4</v>
      </c>
      <c r="YR427" s="36">
        <v>1.7799252999999999E-5</v>
      </c>
      <c r="YS427" s="36">
        <v>1.4683161E-2</v>
      </c>
      <c r="YT427" s="36">
        <v>0</v>
      </c>
      <c r="YU427" s="36">
        <v>7.2494908000000002E-3</v>
      </c>
      <c r="YV427" s="36">
        <v>3.4917234999999998E-4</v>
      </c>
      <c r="YW427" s="36">
        <v>1.7458616999999999E-5</v>
      </c>
      <c r="YX427" s="36">
        <v>3.7508476999999998E-2</v>
      </c>
      <c r="YY427" s="36">
        <v>0</v>
      </c>
      <c r="YZ427" s="36">
        <v>7.2494908000000002E-3</v>
      </c>
      <c r="ZA427" s="36">
        <v>1.1202376E-3</v>
      </c>
      <c r="ZB427" s="36">
        <v>5.6011877999999998E-5</v>
      </c>
      <c r="ZC427" s="36">
        <v>1.1691038000000001E-2</v>
      </c>
      <c r="ZD427" s="36">
        <v>0</v>
      </c>
      <c r="ZE427" s="36">
        <v>7.2494908000000002E-3</v>
      </c>
      <c r="ZF427" s="36">
        <v>7.2559762000000004E-4</v>
      </c>
      <c r="ZG427" s="36">
        <v>3.6278966000000003E-5</v>
      </c>
      <c r="ZH427" s="36">
        <v>2.4295163000000002E-2</v>
      </c>
      <c r="ZI427" s="36">
        <v>0</v>
      </c>
      <c r="ZJ427" s="36">
        <v>6.1291646999999998E-2</v>
      </c>
      <c r="ZK427" s="36">
        <v>1.5462691999999999E-3</v>
      </c>
      <c r="ZL427" s="36">
        <v>7.7313460000000002E-5</v>
      </c>
      <c r="ZM427" s="36">
        <v>2.3570447000000001E-2</v>
      </c>
      <c r="ZN427" s="36">
        <v>0</v>
      </c>
      <c r="ZO427" s="36">
        <v>6.1291646999999998E-2</v>
      </c>
      <c r="ZP427" s="36">
        <v>2.2052173999999999E-3</v>
      </c>
      <c r="ZQ427" s="36">
        <v>1.1026087E-4</v>
      </c>
      <c r="ZR427" s="36">
        <v>2.1429703000000001E-2</v>
      </c>
      <c r="ZS427" s="36">
        <v>0</v>
      </c>
      <c r="ZT427" s="36">
        <v>6.1291646999999998E-2</v>
      </c>
      <c r="ZU427" s="36">
        <v>1.4058316E-3</v>
      </c>
      <c r="ZV427" s="36">
        <v>7.0291579999999995E-5</v>
      </c>
      <c r="ZW427" s="36">
        <v>3.3615329999999999E-2</v>
      </c>
      <c r="ZX427" s="36">
        <v>0</v>
      </c>
      <c r="ZY427" s="36">
        <v>15.425642</v>
      </c>
      <c r="ZZ427" s="36">
        <v>0.77128209999999997</v>
      </c>
      <c r="AAA427" s="36">
        <v>107.65497999999999</v>
      </c>
      <c r="AAB427" s="36">
        <v>0</v>
      </c>
      <c r="AAC427" s="36">
        <v>17.956517999999999</v>
      </c>
      <c r="AAD427" s="36">
        <v>0.89782591</v>
      </c>
      <c r="AAE427" s="36">
        <v>154.54237000000001</v>
      </c>
      <c r="AAF427" s="36">
        <v>0</v>
      </c>
      <c r="AAG427" s="36">
        <v>15.425642</v>
      </c>
      <c r="AAH427" s="36">
        <v>0.77128209999999997</v>
      </c>
      <c r="AAI427" s="36">
        <v>84.720357000000007</v>
      </c>
      <c r="AAJ427" s="36">
        <v>0</v>
      </c>
      <c r="AAK427" s="36">
        <v>0</v>
      </c>
      <c r="AAL427" s="36">
        <v>9.3470772999999993E-2</v>
      </c>
      <c r="AAM427" s="36">
        <v>1.5467492E-4</v>
      </c>
      <c r="AAN427" s="36">
        <v>3.0934983999999998E-3</v>
      </c>
      <c r="AAO427" s="36">
        <v>5.8639627E-2</v>
      </c>
      <c r="AAP427" s="36">
        <v>0</v>
      </c>
      <c r="AAQ427" s="36">
        <v>0.14193676</v>
      </c>
      <c r="AAR427" s="36">
        <v>4.6554176999999999E-4</v>
      </c>
      <c r="AAS427" s="36">
        <v>9.3108280000000002E-3</v>
      </c>
      <c r="AAT427" s="36">
        <v>0.36908237999999999</v>
      </c>
      <c r="AAU427" s="36">
        <v>9.2254555999999998E-3</v>
      </c>
      <c r="AAV427" s="36">
        <v>5.0150661999999999E-2</v>
      </c>
      <c r="AAW427" s="36">
        <v>9.5508932000000005E-3</v>
      </c>
      <c r="AAX427" s="36">
        <v>0.52079551000000002</v>
      </c>
      <c r="AAY427" s="36">
        <v>0.13878699</v>
      </c>
      <c r="AAZ427" s="36">
        <v>0.15535858</v>
      </c>
      <c r="ABA427" s="36">
        <v>9.6383099999999999E-2</v>
      </c>
      <c r="ABB427" s="36">
        <v>8.5036835000000005E-2</v>
      </c>
      <c r="ABC427" s="36">
        <v>8.6485681999999994E-2</v>
      </c>
      <c r="ABD427" s="36">
        <v>3.2306531999999999E-2</v>
      </c>
      <c r="ABE427" s="36">
        <v>2.0116780000000001E-2</v>
      </c>
      <c r="ABF427" s="36">
        <v>4.5124599000000001E-2</v>
      </c>
      <c r="ABG427" s="36">
        <v>2.2306435999999999E-2</v>
      </c>
      <c r="ABH427" s="36">
        <v>4.2378414000000003E-2</v>
      </c>
      <c r="ABI427" s="36">
        <v>0.10455509</v>
      </c>
      <c r="ABJ427" s="36">
        <v>6.0175678000000003E-2</v>
      </c>
      <c r="ABK427" s="36">
        <v>0.21916657</v>
      </c>
      <c r="ABL427" s="36">
        <v>0.80687717999999997</v>
      </c>
      <c r="ABM427" s="36">
        <v>0.13495932999999999</v>
      </c>
      <c r="ABN427" s="36">
        <v>1.9712902000000001E-2</v>
      </c>
      <c r="ABO427" s="36">
        <v>2.94162E-2</v>
      </c>
      <c r="ABP427" s="36">
        <v>0.10732707</v>
      </c>
      <c r="ABQ427" s="36">
        <v>4.1656908999999999E-2</v>
      </c>
      <c r="ABR427" s="36">
        <v>0.27538952999999999</v>
      </c>
      <c r="ABS427" s="36">
        <v>100.91728999999999</v>
      </c>
      <c r="ABT427" s="36">
        <v>5.4253161000000001E-2</v>
      </c>
      <c r="ABU427" s="36">
        <v>5.4253161000000001E-2</v>
      </c>
      <c r="ABV427" s="36">
        <v>3.9639154000000003E-2</v>
      </c>
      <c r="ABW427" s="36">
        <v>0.10527153</v>
      </c>
      <c r="ABX427" s="36">
        <v>0.88223383</v>
      </c>
      <c r="ABY427" s="36">
        <v>0.10532743999999999</v>
      </c>
      <c r="ABZ427" s="36">
        <v>0.18373068000000001</v>
      </c>
      <c r="ACA427" s="36">
        <v>8.1852275000000002E-2</v>
      </c>
      <c r="ACB427" s="36">
        <v>8.1720587999999997E-2</v>
      </c>
      <c r="ACC427" s="36">
        <v>4.0210972999999997E-2</v>
      </c>
      <c r="ACD427" s="36">
        <v>9.7409725000000003E-2</v>
      </c>
      <c r="ACE427" s="36">
        <v>0.88249696</v>
      </c>
      <c r="ACF427" s="36">
        <v>0.10479686000000001</v>
      </c>
      <c r="ACG427" s="36">
        <v>0.17348717999999999</v>
      </c>
      <c r="ACH427" s="36">
        <v>0.17617690999999999</v>
      </c>
      <c r="ACI427" s="36">
        <v>0.85140349999999998</v>
      </c>
      <c r="ACJ427" s="36">
        <v>9.4069679000000003E-2</v>
      </c>
      <c r="ACK427" s="36">
        <v>9.1812590999999999E-2</v>
      </c>
      <c r="ACL427" s="36">
        <v>0.1046352</v>
      </c>
      <c r="ACM427" s="36">
        <v>2.3213477999999999</v>
      </c>
      <c r="ACN427" s="36">
        <v>0.24458779999999999</v>
      </c>
      <c r="ACO427" s="36">
        <v>0.61508174000000004</v>
      </c>
      <c r="ACP427" s="36">
        <v>0.16435274999999999</v>
      </c>
      <c r="ACQ427" s="36">
        <v>0.74381487000000002</v>
      </c>
      <c r="ACR427" s="36">
        <v>2.1655080999999998</v>
      </c>
      <c r="ACS427" s="36">
        <v>0.64653846999999998</v>
      </c>
      <c r="ACT427" s="36">
        <v>0.64490988000000005</v>
      </c>
      <c r="ACU427" s="36">
        <v>0.62817886999999994</v>
      </c>
      <c r="ACV427" s="36">
        <v>0.62785321999999999</v>
      </c>
      <c r="ACW427" s="36">
        <v>1.8747529000000001</v>
      </c>
      <c r="ACX427" s="36">
        <v>1.8744272</v>
      </c>
      <c r="ACY427" s="36">
        <v>173.39676</v>
      </c>
      <c r="ACZ427" s="36">
        <v>3.4308718000000002E-2</v>
      </c>
      <c r="ADA427" s="36">
        <v>123.85191</v>
      </c>
      <c r="ADB427" s="36">
        <v>0.13954757000000001</v>
      </c>
      <c r="ADC427" s="36">
        <v>4.1066597000000003E-2</v>
      </c>
      <c r="ADD427" s="36">
        <v>1.2330014</v>
      </c>
      <c r="ADE427" s="36">
        <v>8.4548459000000006E-3</v>
      </c>
      <c r="ADF427" s="36">
        <v>5.0754729E-3</v>
      </c>
      <c r="ADG427" s="36">
        <v>1.2150455</v>
      </c>
      <c r="ADH427" s="36">
        <v>0.69672217999999997</v>
      </c>
      <c r="ADI427" s="36">
        <v>0.98932112999999999</v>
      </c>
      <c r="ADJ427" s="36">
        <v>0.17341914999999999</v>
      </c>
      <c r="ADK427" s="36">
        <v>0.34281763999999998</v>
      </c>
    </row>
    <row r="428" spans="1:791">
      <c r="B428" t="s">
        <v>287</v>
      </c>
      <c r="C428" t="s">
        <v>224</v>
      </c>
      <c r="D428" s="36">
        <v>1.7674215000000001E-6</v>
      </c>
      <c r="E428" s="36">
        <v>1.7699791E-6</v>
      </c>
      <c r="F428" s="36">
        <v>7.1711652E-6</v>
      </c>
      <c r="G428" s="36">
        <v>6.9734581000000003E-6</v>
      </c>
      <c r="H428" s="36">
        <v>0</v>
      </c>
      <c r="I428" s="36">
        <v>1.6218064E-6</v>
      </c>
      <c r="J428" s="36">
        <v>6.0390095000000001E-8</v>
      </c>
      <c r="K428" s="36">
        <v>8.5225060999999993E-8</v>
      </c>
      <c r="L428" s="36">
        <v>0</v>
      </c>
      <c r="M428" s="36">
        <v>1.6218064E-6</v>
      </c>
      <c r="N428" s="36">
        <v>6.0390095000000001E-8</v>
      </c>
      <c r="O428" s="36">
        <v>8.7782603000000002E-8</v>
      </c>
      <c r="P428" s="36">
        <v>0</v>
      </c>
      <c r="Q428" s="36">
        <v>6.5758680999999999E-6</v>
      </c>
      <c r="R428" s="36">
        <v>2.1241100000000001E-7</v>
      </c>
      <c r="S428" s="36">
        <v>3.828861E-7</v>
      </c>
      <c r="T428" s="36">
        <v>0</v>
      </c>
      <c r="U428" s="36">
        <v>6.3843528000000001E-6</v>
      </c>
      <c r="V428" s="36">
        <v>2.0621925000000001E-7</v>
      </c>
      <c r="W428" s="36">
        <v>3.828861E-7</v>
      </c>
      <c r="X428" s="36">
        <v>0</v>
      </c>
      <c r="Y428" s="36">
        <v>2.2642504999999999E-5</v>
      </c>
      <c r="Z428" s="36">
        <v>6.3312991E-7</v>
      </c>
      <c r="AA428" s="36">
        <v>3.4216803999999998E-6</v>
      </c>
      <c r="AB428" s="36">
        <v>2.5320079999999999E-6</v>
      </c>
      <c r="AC428" s="36">
        <v>0</v>
      </c>
      <c r="AD428" s="36">
        <v>3.2184446E-6</v>
      </c>
      <c r="AE428" s="36">
        <v>2.8206363999999999E-7</v>
      </c>
      <c r="AF428" s="36">
        <v>5.2428859000000003E-6</v>
      </c>
      <c r="AG428" s="36">
        <v>5.9126172000000001E-7</v>
      </c>
      <c r="AH428" s="36">
        <v>0</v>
      </c>
      <c r="AI428" s="36">
        <v>3.1839209000000001E-6</v>
      </c>
      <c r="AJ428" s="36">
        <v>2.8206363999999999E-7</v>
      </c>
      <c r="AK428" s="36">
        <v>5.2428859000000003E-6</v>
      </c>
      <c r="AL428" s="36">
        <v>5.9126172000000001E-7</v>
      </c>
      <c r="AM428" s="36">
        <v>0</v>
      </c>
      <c r="AN428" s="36">
        <v>3.1861318E-6</v>
      </c>
      <c r="AO428" s="36">
        <v>2.8206363999999999E-7</v>
      </c>
      <c r="AP428" s="36">
        <v>5.2428859000000003E-6</v>
      </c>
      <c r="AQ428" s="36">
        <v>5.9126172000000001E-7</v>
      </c>
      <c r="AR428" s="36">
        <v>0</v>
      </c>
      <c r="AS428" s="36">
        <v>3.116149E-6</v>
      </c>
      <c r="AT428" s="36">
        <v>2.8206363999999999E-7</v>
      </c>
      <c r="AU428" s="36">
        <v>5.2428859000000003E-6</v>
      </c>
      <c r="AV428" s="36">
        <v>5.9126172000000001E-7</v>
      </c>
      <c r="AW428" s="36">
        <v>0</v>
      </c>
      <c r="AX428" s="36">
        <v>3.1776242E-6</v>
      </c>
      <c r="AY428" s="36">
        <v>2.8206307999999998E-7</v>
      </c>
      <c r="AZ428" s="36">
        <v>5.2428753999999999E-6</v>
      </c>
      <c r="BA428" s="36">
        <v>5.9126053000000003E-7</v>
      </c>
      <c r="BB428" s="36">
        <v>0</v>
      </c>
      <c r="BC428" s="36">
        <v>9.4532084999999995E-6</v>
      </c>
      <c r="BD428" s="36">
        <v>1.5491391000000001E-6</v>
      </c>
      <c r="BE428" s="36">
        <v>1.7171266E-5</v>
      </c>
      <c r="BF428" s="36">
        <v>1.3666235000000001E-6</v>
      </c>
      <c r="BG428" s="36">
        <v>0</v>
      </c>
      <c r="BH428" s="36">
        <v>9.3163041000000001E-6</v>
      </c>
      <c r="BI428" s="36">
        <v>1.5491391000000001E-6</v>
      </c>
      <c r="BJ428" s="36">
        <v>1.7171266E-5</v>
      </c>
      <c r="BK428" s="36">
        <v>1.3666235000000001E-6</v>
      </c>
      <c r="BL428" s="36">
        <v>0</v>
      </c>
      <c r="BM428" s="36">
        <v>9.2941952999999994E-6</v>
      </c>
      <c r="BN428" s="36">
        <v>1.5491391000000001E-6</v>
      </c>
      <c r="BO428" s="36">
        <v>1.7171266E-5</v>
      </c>
      <c r="BP428" s="36">
        <v>1.3666235000000001E-6</v>
      </c>
      <c r="BQ428" s="36">
        <v>0</v>
      </c>
      <c r="BR428" s="36">
        <v>9.3197054E-6</v>
      </c>
      <c r="BS428" s="36">
        <v>1.5491391000000001E-6</v>
      </c>
      <c r="BT428" s="36">
        <v>1.7171266E-5</v>
      </c>
      <c r="BU428" s="36">
        <v>1.3666235000000001E-6</v>
      </c>
      <c r="BV428" s="36">
        <v>0</v>
      </c>
      <c r="BW428" s="36">
        <v>9.3283727E-6</v>
      </c>
      <c r="BX428" s="36">
        <v>1.5491391000000001E-6</v>
      </c>
      <c r="BY428" s="36">
        <v>1.7171266E-5</v>
      </c>
      <c r="BZ428" s="36">
        <v>1.3666235000000001E-6</v>
      </c>
      <c r="CA428" s="36">
        <v>0</v>
      </c>
      <c r="CB428" s="36">
        <v>1.9910665999999998E-6</v>
      </c>
      <c r="CC428" s="36">
        <v>1.6229092000000001E-7</v>
      </c>
      <c r="CD428" s="36">
        <v>3.2312041000000001E-6</v>
      </c>
      <c r="CE428" s="36">
        <v>5.2766082000000001E-7</v>
      </c>
      <c r="CF428" s="36">
        <v>0</v>
      </c>
      <c r="CG428" s="36">
        <v>1.926611E-6</v>
      </c>
      <c r="CH428" s="36">
        <v>1.6229092000000001E-7</v>
      </c>
      <c r="CI428" s="36">
        <v>3.2312041000000001E-6</v>
      </c>
      <c r="CJ428" s="36">
        <v>5.2766082000000001E-7</v>
      </c>
      <c r="CK428" s="36">
        <v>0</v>
      </c>
      <c r="CL428" s="36">
        <v>1.9245702000000001E-6</v>
      </c>
      <c r="CM428" s="36">
        <v>1.6229092000000001E-7</v>
      </c>
      <c r="CN428" s="36">
        <v>3.2312041000000001E-6</v>
      </c>
      <c r="CO428" s="36">
        <v>5.2766082000000001E-7</v>
      </c>
      <c r="CP428" s="36">
        <v>0</v>
      </c>
      <c r="CQ428" s="36">
        <v>1.9349443000000001E-6</v>
      </c>
      <c r="CR428" s="36">
        <v>1.6229092000000001E-7</v>
      </c>
      <c r="CS428" s="36">
        <v>3.2312041000000001E-6</v>
      </c>
      <c r="CT428" s="36">
        <v>5.2766082000000001E-7</v>
      </c>
      <c r="CU428" s="36">
        <v>0</v>
      </c>
      <c r="CV428" s="36">
        <v>1.9304866000000001E-6</v>
      </c>
      <c r="CW428" s="36">
        <v>1.6229173000000001E-7</v>
      </c>
      <c r="CX428" s="36">
        <v>3.2312203E-6</v>
      </c>
      <c r="CY428" s="36">
        <v>5.2766345999999995E-7</v>
      </c>
      <c r="CZ428" s="36">
        <v>0</v>
      </c>
      <c r="DA428" s="36">
        <v>1.5555235000000001E-6</v>
      </c>
      <c r="DB428" s="36">
        <v>1.4778139999999999E-7</v>
      </c>
      <c r="DC428" s="36">
        <v>2.9423188000000002E-6</v>
      </c>
      <c r="DD428" s="36">
        <v>4.9849109999999998E-7</v>
      </c>
      <c r="DE428" s="36">
        <v>0</v>
      </c>
      <c r="DF428" s="36">
        <v>1.5044181E-6</v>
      </c>
      <c r="DG428" s="36">
        <v>1.4778139999999999E-7</v>
      </c>
      <c r="DH428" s="36">
        <v>2.9423188000000002E-6</v>
      </c>
      <c r="DI428" s="36">
        <v>4.9849109999999998E-7</v>
      </c>
      <c r="DJ428" s="36">
        <v>0</v>
      </c>
      <c r="DK428" s="36">
        <v>1.4982107E-6</v>
      </c>
      <c r="DL428" s="36">
        <v>1.4778139999999999E-7</v>
      </c>
      <c r="DM428" s="36">
        <v>2.9423188000000002E-6</v>
      </c>
      <c r="DN428" s="36">
        <v>4.9849109999999998E-7</v>
      </c>
      <c r="DO428" s="36">
        <v>0</v>
      </c>
      <c r="DP428" s="36">
        <v>1.521595E-6</v>
      </c>
      <c r="DQ428" s="36">
        <v>1.4778139999999999E-7</v>
      </c>
      <c r="DR428" s="36">
        <v>2.9423188000000002E-6</v>
      </c>
      <c r="DS428" s="36">
        <v>4.9849109999999998E-7</v>
      </c>
      <c r="DT428" s="36">
        <v>0</v>
      </c>
      <c r="DU428" s="36">
        <v>1.5039079E-6</v>
      </c>
      <c r="DV428" s="36">
        <v>1.3779974000000001E-7</v>
      </c>
      <c r="DW428" s="36">
        <v>2.7435836000000001E-6</v>
      </c>
      <c r="DX428" s="36">
        <v>4.7850546999999999E-7</v>
      </c>
      <c r="DY428" s="36">
        <v>0</v>
      </c>
      <c r="DZ428" s="36">
        <v>1.476272E-6</v>
      </c>
      <c r="EA428" s="36">
        <v>1.0185154E-7</v>
      </c>
      <c r="EB428" s="36">
        <v>2.0278591E-6</v>
      </c>
      <c r="EC428" s="36">
        <v>4.7850546999999999E-7</v>
      </c>
      <c r="ED428" s="36">
        <v>0</v>
      </c>
      <c r="EE428" s="36">
        <v>1.4854556000000001E-6</v>
      </c>
      <c r="EF428" s="36">
        <v>1.0185154E-7</v>
      </c>
      <c r="EG428" s="36">
        <v>2.0278591E-6</v>
      </c>
      <c r="EH428" s="36">
        <v>4.7850546999999999E-7</v>
      </c>
      <c r="EI428" s="36">
        <v>0</v>
      </c>
      <c r="EJ428" s="36">
        <v>1.5302683999999999E-6</v>
      </c>
      <c r="EK428" s="36">
        <v>1.0185154E-7</v>
      </c>
      <c r="EL428" s="36">
        <v>2.0278591E-6</v>
      </c>
      <c r="EM428" s="36">
        <v>4.7850546999999999E-7</v>
      </c>
      <c r="EN428" s="36">
        <v>0</v>
      </c>
      <c r="EO428" s="36">
        <v>4.0880004000000003E-6</v>
      </c>
      <c r="EP428" s="36">
        <v>4.6391771999999998E-7</v>
      </c>
      <c r="EQ428" s="36">
        <v>5.1422463000000003E-6</v>
      </c>
      <c r="ER428" s="36">
        <v>7.1881731000000001E-7</v>
      </c>
      <c r="ES428" s="36">
        <v>0</v>
      </c>
      <c r="ET428" s="36">
        <v>4.0248202000000004E-6</v>
      </c>
      <c r="EU428" s="36">
        <v>4.6391771999999998E-7</v>
      </c>
      <c r="EV428" s="36">
        <v>5.1422463000000003E-6</v>
      </c>
      <c r="EW428" s="36">
        <v>7.1881731000000001E-7</v>
      </c>
      <c r="EX428" s="36">
        <v>0</v>
      </c>
      <c r="EY428" s="36">
        <v>4.0222691999999997E-6</v>
      </c>
      <c r="EZ428" s="36">
        <v>4.6391771999999998E-7</v>
      </c>
      <c r="FA428" s="36">
        <v>5.1422463000000003E-6</v>
      </c>
      <c r="FB428" s="36">
        <v>7.1881731000000001E-7</v>
      </c>
      <c r="FC428" s="36">
        <v>0</v>
      </c>
      <c r="FD428" s="36">
        <v>4.014276E-6</v>
      </c>
      <c r="FE428" s="36">
        <v>4.6391771999999998E-7</v>
      </c>
      <c r="FF428" s="36">
        <v>5.1422463000000003E-6</v>
      </c>
      <c r="FG428" s="36">
        <v>7.1881731000000001E-7</v>
      </c>
      <c r="FH428" s="36">
        <v>0</v>
      </c>
      <c r="FI428" s="36">
        <v>4.035402E-6</v>
      </c>
      <c r="FJ428" s="36">
        <v>4.6392095999999998E-7</v>
      </c>
      <c r="FK428" s="36">
        <v>5.1422822999999996E-6</v>
      </c>
      <c r="FL428" s="36">
        <v>7.1882234999999998E-7</v>
      </c>
      <c r="FM428" s="36">
        <v>0</v>
      </c>
      <c r="FN428" s="36">
        <v>2.4257457000000001E-6</v>
      </c>
      <c r="FO428" s="36">
        <v>2.1483425000000001E-7</v>
      </c>
      <c r="FP428" s="36">
        <v>3.9886004E-6</v>
      </c>
      <c r="FQ428" s="36">
        <v>5.5682023999999995E-7</v>
      </c>
      <c r="FR428" s="36">
        <v>0</v>
      </c>
      <c r="FS428" s="36">
        <v>1.0831514E-5</v>
      </c>
      <c r="FT428" s="36">
        <v>2.8030075000000001E-7</v>
      </c>
      <c r="FU428" s="36">
        <v>5.2100958000000003E-6</v>
      </c>
      <c r="FV428" s="36">
        <v>9.0355055E-7</v>
      </c>
      <c r="FW428" s="36">
        <v>0</v>
      </c>
      <c r="FX428" s="36">
        <v>7.3760949999999998E-7</v>
      </c>
      <c r="FY428" s="36">
        <v>2.062566E-8</v>
      </c>
      <c r="FZ428" s="36">
        <v>1.1146649E-7</v>
      </c>
      <c r="GA428" s="36">
        <v>9.1458111999999993E-8</v>
      </c>
      <c r="GB428" s="36">
        <v>0</v>
      </c>
      <c r="GC428" s="36">
        <v>3.4426278999999999E-6</v>
      </c>
      <c r="GD428" s="36">
        <v>1.4145228E-8</v>
      </c>
      <c r="GE428" s="36">
        <v>3.1165455E-7</v>
      </c>
      <c r="GF428" s="36">
        <v>1.3678614E-7</v>
      </c>
      <c r="GG428" s="36">
        <v>0</v>
      </c>
      <c r="GH428" s="36">
        <v>3.5865030000000002E-6</v>
      </c>
      <c r="GI428" s="36">
        <v>1.4145228E-8</v>
      </c>
      <c r="GJ428" s="36">
        <v>3.1165455E-7</v>
      </c>
      <c r="GK428" s="36">
        <v>1.3678614E-7</v>
      </c>
      <c r="GL428" s="36">
        <v>0</v>
      </c>
      <c r="GM428" s="36">
        <v>3.4646015000000002E-6</v>
      </c>
      <c r="GN428" s="36">
        <v>1.4145228E-8</v>
      </c>
      <c r="GO428" s="36">
        <v>3.1165455E-7</v>
      </c>
      <c r="GP428" s="36">
        <v>1.3678614E-7</v>
      </c>
      <c r="GQ428" s="36">
        <v>0</v>
      </c>
      <c r="GR428" s="36">
        <v>3.4263219999999999E-6</v>
      </c>
      <c r="GS428" s="36">
        <v>1.4145228E-8</v>
      </c>
      <c r="GT428" s="36">
        <v>3.1165455E-7</v>
      </c>
      <c r="GU428" s="36">
        <v>1.3678614E-7</v>
      </c>
      <c r="GV428" s="36">
        <v>0</v>
      </c>
      <c r="GW428" s="36">
        <v>3.4771322E-6</v>
      </c>
      <c r="GX428" s="36">
        <v>1.4145228E-8</v>
      </c>
      <c r="GY428" s="36">
        <v>3.1165455E-7</v>
      </c>
      <c r="GZ428" s="36">
        <v>1.3678614E-7</v>
      </c>
      <c r="HA428" s="36">
        <v>0</v>
      </c>
      <c r="HB428" s="36">
        <v>3.5960075000000001E-6</v>
      </c>
      <c r="HC428" s="36">
        <v>1.4145228E-8</v>
      </c>
      <c r="HD428" s="36">
        <v>3.1165455E-7</v>
      </c>
      <c r="HE428" s="36">
        <v>1.3678614E-7</v>
      </c>
      <c r="HF428" s="36">
        <v>0</v>
      </c>
      <c r="HG428" s="36">
        <v>3.1748455999999999E-6</v>
      </c>
      <c r="HH428" s="36">
        <v>1.1573224000000001E-8</v>
      </c>
      <c r="HI428" s="36">
        <v>2.5499008999999999E-7</v>
      </c>
      <c r="HJ428" s="36">
        <v>1.2832662000000001E-7</v>
      </c>
      <c r="HK428" s="36">
        <v>0</v>
      </c>
      <c r="HL428" s="36">
        <v>2.7855979000000001E-6</v>
      </c>
      <c r="HM428" s="36">
        <v>1.1573224000000001E-8</v>
      </c>
      <c r="HN428" s="36">
        <v>2.5499008999999999E-7</v>
      </c>
      <c r="HO428" s="36">
        <v>1.2832662000000001E-7</v>
      </c>
      <c r="HP428" s="36">
        <v>0</v>
      </c>
      <c r="HQ428" s="36">
        <v>3.2434697000000001E-6</v>
      </c>
      <c r="HR428" s="36">
        <v>1.1573224000000001E-8</v>
      </c>
      <c r="HS428" s="36">
        <v>2.5499008999999999E-7</v>
      </c>
      <c r="HT428" s="36">
        <v>1.2832662000000001E-7</v>
      </c>
      <c r="HU428" s="36">
        <v>0</v>
      </c>
      <c r="HV428" s="36">
        <v>3.2066725999999999E-6</v>
      </c>
      <c r="HW428" s="36">
        <v>1.1573224000000001E-8</v>
      </c>
      <c r="HX428" s="36">
        <v>2.5499008999999999E-7</v>
      </c>
      <c r="HY428" s="36">
        <v>1.2832662000000001E-7</v>
      </c>
      <c r="HZ428" s="36">
        <v>0</v>
      </c>
      <c r="IA428" s="36">
        <v>3.1831519999999998E-6</v>
      </c>
      <c r="IB428" s="36">
        <v>1.1573234999999999E-8</v>
      </c>
      <c r="IC428" s="36">
        <v>2.5499034E-7</v>
      </c>
      <c r="ID428" s="36">
        <v>1.2832675E-7</v>
      </c>
      <c r="IE428" s="36">
        <v>0</v>
      </c>
      <c r="IF428" s="36">
        <v>3.3697310999999998E-6</v>
      </c>
      <c r="IG428" s="36">
        <v>1.1573224000000001E-8</v>
      </c>
      <c r="IH428" s="36">
        <v>2.5499008999999999E-7</v>
      </c>
      <c r="II428" s="36">
        <v>1.2832662000000001E-7</v>
      </c>
      <c r="IJ428" s="36">
        <v>0</v>
      </c>
      <c r="IK428" s="36">
        <v>3.3698314999999998E-6</v>
      </c>
      <c r="IL428" s="36">
        <v>1.3206593E-8</v>
      </c>
      <c r="IM428" s="36">
        <v>2.9097525E-7</v>
      </c>
      <c r="IN428" s="36">
        <v>1.3369827999999999E-7</v>
      </c>
      <c r="IO428" s="36">
        <v>0</v>
      </c>
      <c r="IP428" s="36">
        <v>2.3255358999999999E-5</v>
      </c>
      <c r="IQ428" s="36">
        <v>3.7245259E-7</v>
      </c>
      <c r="IR428" s="36">
        <v>5.3668934E-6</v>
      </c>
      <c r="IS428" s="36">
        <v>3.2731135000000001E-7</v>
      </c>
      <c r="IT428" s="36">
        <v>0</v>
      </c>
      <c r="IU428" s="36">
        <v>4.1951509000000003E-6</v>
      </c>
      <c r="IV428" s="36">
        <v>7.4487280999999997E-8</v>
      </c>
      <c r="IW428" s="36">
        <v>1.1670922000000001E-6</v>
      </c>
      <c r="IX428" s="36">
        <v>4.6310241000000002E-7</v>
      </c>
      <c r="IY428" s="36">
        <v>2.3254305999999999E-10</v>
      </c>
      <c r="IZ428" s="36">
        <v>3.1068942999999999E-6</v>
      </c>
      <c r="JA428" s="36">
        <v>3.3405763999999999E-8</v>
      </c>
      <c r="JB428" s="36">
        <v>4.8548368000000002E-6</v>
      </c>
      <c r="JC428" s="36">
        <v>2.4530450000000002E-7</v>
      </c>
      <c r="JD428" s="36">
        <v>0</v>
      </c>
      <c r="JE428" s="36">
        <v>4.8835623000000002E-6</v>
      </c>
      <c r="JF428" s="36">
        <v>7.0357075999999997E-8</v>
      </c>
      <c r="JG428" s="36">
        <v>1.0611457000000001E-6</v>
      </c>
      <c r="JH428" s="36">
        <v>4.4272224000000001E-7</v>
      </c>
      <c r="JI428" s="36">
        <v>0</v>
      </c>
      <c r="JJ428" s="36">
        <v>3.9175925999999998E-6</v>
      </c>
      <c r="JK428" s="36">
        <v>6.8583070000000002E-8</v>
      </c>
      <c r="JL428" s="36">
        <v>1.0746486E-6</v>
      </c>
      <c r="JM428" s="36">
        <v>4.3396927000000001E-7</v>
      </c>
      <c r="JN428" s="36">
        <v>0</v>
      </c>
      <c r="JO428" s="36">
        <v>3.9408067999999997E-6</v>
      </c>
      <c r="JP428" s="36">
        <v>6.8583070000000002E-8</v>
      </c>
      <c r="JQ428" s="36">
        <v>1.0746486E-6</v>
      </c>
      <c r="JR428" s="36">
        <v>4.3396927000000001E-7</v>
      </c>
      <c r="JS428" s="36">
        <v>0</v>
      </c>
      <c r="JT428" s="36">
        <v>3.6481205000000001E-6</v>
      </c>
      <c r="JU428" s="36">
        <v>6.8583070000000002E-8</v>
      </c>
      <c r="JV428" s="36">
        <v>1.0746486E-6</v>
      </c>
      <c r="JW428" s="36">
        <v>4.3396927000000001E-7</v>
      </c>
      <c r="JX428" s="36">
        <v>0</v>
      </c>
      <c r="JY428" s="36">
        <v>3.4592604E-6</v>
      </c>
      <c r="JZ428" s="36">
        <v>6.8583070000000002E-8</v>
      </c>
      <c r="KA428" s="36">
        <v>1.0746486E-6</v>
      </c>
      <c r="KB428" s="36">
        <v>4.3396927000000001E-7</v>
      </c>
      <c r="KC428" s="36">
        <v>0</v>
      </c>
      <c r="KD428" s="36">
        <v>5.6992010999999998E-6</v>
      </c>
      <c r="KE428" s="36">
        <v>6.8583070000000002E-8</v>
      </c>
      <c r="KF428" s="36">
        <v>1.0058518E-6</v>
      </c>
      <c r="KG428" s="36">
        <v>4.3396927000000001E-7</v>
      </c>
      <c r="KH428" s="36">
        <v>0</v>
      </c>
      <c r="KI428" s="36">
        <v>5.3328861000000002E-6</v>
      </c>
      <c r="KJ428" s="36">
        <v>6.8583070000000002E-8</v>
      </c>
      <c r="KK428" s="36">
        <v>1.0058518E-6</v>
      </c>
      <c r="KL428" s="36">
        <v>4.3396927000000001E-7</v>
      </c>
      <c r="KM428" s="36">
        <v>0</v>
      </c>
      <c r="KN428" s="36">
        <v>4.8058669999999997E-6</v>
      </c>
      <c r="KO428" s="36">
        <v>6.8583070000000002E-8</v>
      </c>
      <c r="KP428" s="36">
        <v>1.0058518E-6</v>
      </c>
      <c r="KQ428" s="36">
        <v>4.3396927000000001E-7</v>
      </c>
      <c r="KR428" s="36">
        <v>0</v>
      </c>
      <c r="KS428" s="36">
        <v>4.5332016999999999E-6</v>
      </c>
      <c r="KT428" s="36">
        <v>6.8583070000000002E-8</v>
      </c>
      <c r="KU428" s="36">
        <v>1.0058518E-6</v>
      </c>
      <c r="KV428" s="36">
        <v>4.3396927000000001E-7</v>
      </c>
      <c r="KW428" s="36">
        <v>2.3254305999999999E-10</v>
      </c>
      <c r="KX428" s="36">
        <v>9.7697931000000004E-7</v>
      </c>
      <c r="KY428" s="36">
        <v>3.3405763999999999E-8</v>
      </c>
      <c r="KZ428" s="36">
        <v>4.8548368000000002E-6</v>
      </c>
      <c r="LA428" s="36">
        <v>2.4530450000000002E-7</v>
      </c>
      <c r="LB428" s="36">
        <v>2.3254305999999999E-10</v>
      </c>
      <c r="LC428" s="36">
        <v>2.1696913999999999E-6</v>
      </c>
      <c r="LD428" s="36">
        <v>3.3405763999999999E-8</v>
      </c>
      <c r="LE428" s="36">
        <v>4.8548368000000002E-6</v>
      </c>
      <c r="LF428" s="36">
        <v>2.4530450000000002E-7</v>
      </c>
      <c r="LG428" s="36">
        <v>2.3251717999999999E-10</v>
      </c>
      <c r="LH428" s="36">
        <v>5.4121999999999996E-6</v>
      </c>
      <c r="LI428" s="36">
        <v>3.3405763999999999E-8</v>
      </c>
      <c r="LJ428" s="36">
        <v>4.8548368000000002E-6</v>
      </c>
      <c r="LK428" s="36">
        <v>2.4187519000000001E-7</v>
      </c>
      <c r="LL428" s="36">
        <v>0</v>
      </c>
      <c r="LM428" s="36">
        <v>5.3281335999999998E-6</v>
      </c>
      <c r="LN428" s="36">
        <v>6.7690416999999997E-8</v>
      </c>
      <c r="LO428" s="36">
        <v>9.9273710999999998E-7</v>
      </c>
      <c r="LP428" s="36">
        <v>4.2956419E-7</v>
      </c>
      <c r="LQ428" s="36">
        <v>0</v>
      </c>
      <c r="LR428" s="36">
        <v>6.9133625999999998E-7</v>
      </c>
      <c r="LS428" s="36">
        <v>1.7997573E-8</v>
      </c>
      <c r="LT428" s="36">
        <v>1.9053819000000001E-7</v>
      </c>
      <c r="LU428" s="36">
        <v>1.4192229999999999E-7</v>
      </c>
      <c r="LV428" s="36">
        <v>0</v>
      </c>
      <c r="LW428" s="36">
        <v>9.1773249000000003E-7</v>
      </c>
      <c r="LX428" s="36">
        <v>1.8932740000000001E-8</v>
      </c>
      <c r="LY428" s="36">
        <v>2.0045657999999999E-7</v>
      </c>
      <c r="LZ428" s="36">
        <v>1.4958325999999999E-7</v>
      </c>
      <c r="MA428" s="36">
        <v>0</v>
      </c>
      <c r="MB428" s="36">
        <v>2.4686663999999998E-6</v>
      </c>
      <c r="MC428" s="36">
        <v>3.3702225999999999E-8</v>
      </c>
      <c r="MD428" s="36">
        <v>3.5685166999999999E-7</v>
      </c>
      <c r="ME428" s="36">
        <v>2.5503923E-7</v>
      </c>
      <c r="MF428" s="36">
        <v>2.9229323000000001E-5</v>
      </c>
      <c r="MG428" s="36">
        <v>9.3346559000000003E-6</v>
      </c>
      <c r="MH428" s="36">
        <v>9.3001322E-6</v>
      </c>
      <c r="MI428" s="36">
        <v>9.3023430999999999E-6</v>
      </c>
      <c r="MJ428" s="36">
        <v>9.2323603000000003E-6</v>
      </c>
      <c r="MK428" s="36">
        <v>9.2938233000000001E-6</v>
      </c>
      <c r="ML428" s="36">
        <v>2.9540237999999999E-5</v>
      </c>
      <c r="MM428" s="36">
        <v>2.9403333E-5</v>
      </c>
      <c r="MN428" s="36">
        <v>2.9381224000000002E-5</v>
      </c>
      <c r="MO428" s="36">
        <v>2.9406734000000001E-5</v>
      </c>
      <c r="MP428" s="36">
        <v>2.9415400999999999E-5</v>
      </c>
      <c r="MQ428" s="36">
        <v>5.9122224999999998E-6</v>
      </c>
      <c r="MR428" s="36">
        <v>5.8477668999999999E-6</v>
      </c>
      <c r="MS428" s="36">
        <v>5.8457261E-6</v>
      </c>
      <c r="MT428" s="36">
        <v>5.8561001999999996E-6</v>
      </c>
      <c r="MU428" s="36">
        <v>5.8516621000000004E-6</v>
      </c>
      <c r="MV428" s="36">
        <v>5.1441147999999999E-6</v>
      </c>
      <c r="MW428" s="36">
        <v>5.0930095000000004E-6</v>
      </c>
      <c r="MX428" s="36">
        <v>5.0868019999999998E-6</v>
      </c>
      <c r="MY428" s="36">
        <v>5.1101862999999996E-6</v>
      </c>
      <c r="MZ428" s="36">
        <v>4.8637968000000002E-6</v>
      </c>
      <c r="NA428" s="36">
        <v>4.0844881000000001E-6</v>
      </c>
      <c r="NB428" s="36">
        <v>4.0936717999999996E-6</v>
      </c>
      <c r="NC428" s="36">
        <v>4.1384846000000003E-6</v>
      </c>
      <c r="ND428" s="36">
        <v>1.0412981999999999E-5</v>
      </c>
      <c r="NE428" s="36">
        <v>1.0349801999999999E-5</v>
      </c>
      <c r="NF428" s="36">
        <v>1.0347250999999999E-5</v>
      </c>
      <c r="NG428" s="36">
        <v>1.0339257E-5</v>
      </c>
      <c r="NH428" s="36">
        <v>1.0360427E-5</v>
      </c>
      <c r="NI428" s="36">
        <v>7.1860006E-6</v>
      </c>
      <c r="NJ428" s="36">
        <v>1.7225461E-5</v>
      </c>
      <c r="NK428" s="36">
        <v>9.6115976999999997E-7</v>
      </c>
      <c r="NL428" s="36">
        <v>3.9052138000000004E-6</v>
      </c>
      <c r="NM428" s="36">
        <v>4.0490889999999998E-6</v>
      </c>
      <c r="NN428" s="36">
        <v>3.9271875000000003E-6</v>
      </c>
      <c r="NO428" s="36">
        <v>3.8889080000000004E-6</v>
      </c>
      <c r="NP428" s="36">
        <v>3.9397180999999997E-6</v>
      </c>
      <c r="NQ428" s="36">
        <v>4.0585935000000001E-6</v>
      </c>
      <c r="NR428" s="36">
        <v>3.5697355999999999E-6</v>
      </c>
      <c r="NS428" s="36">
        <v>3.1804878000000001E-6</v>
      </c>
      <c r="NT428" s="36">
        <v>3.6383597000000001E-6</v>
      </c>
      <c r="NU428" s="36">
        <v>3.6015624999999999E-6</v>
      </c>
      <c r="NV428" s="36">
        <v>3.5780423E-6</v>
      </c>
      <c r="NW428" s="36">
        <v>3.7646209999999999E-6</v>
      </c>
      <c r="NX428" s="36">
        <v>3.8077117000000001E-6</v>
      </c>
      <c r="NY428" s="36">
        <v>2.9322015999999999E-5</v>
      </c>
      <c r="NZ428" s="36">
        <v>5.8998328000000002E-6</v>
      </c>
      <c r="OA428" s="36">
        <v>8.2406737999999995E-6</v>
      </c>
      <c r="OB428" s="36">
        <v>6.4577872000000004E-6</v>
      </c>
      <c r="OC428" s="36">
        <v>5.4947936E-6</v>
      </c>
      <c r="OD428" s="36">
        <v>5.5180077999999999E-6</v>
      </c>
      <c r="OE428" s="36">
        <v>5.2253215000000002E-6</v>
      </c>
      <c r="OF428" s="36">
        <v>5.0364613999999997E-6</v>
      </c>
      <c r="OG428" s="36">
        <v>7.2076053000000004E-6</v>
      </c>
      <c r="OH428" s="36">
        <v>6.8412903E-6</v>
      </c>
      <c r="OI428" s="36">
        <v>6.3142712000000004E-6</v>
      </c>
      <c r="OJ428" s="36">
        <v>6.0416058999999997E-6</v>
      </c>
      <c r="OK428" s="36">
        <v>6.1107589000000004E-6</v>
      </c>
      <c r="OL428" s="36">
        <v>7.3034710000000003E-6</v>
      </c>
      <c r="OM428" s="36">
        <v>1.054255E-5</v>
      </c>
      <c r="ON428" s="36">
        <v>6.8181252999999999E-6</v>
      </c>
      <c r="OO428" s="36">
        <v>1.0417943E-6</v>
      </c>
      <c r="OP428" s="36">
        <v>1.2867051E-6</v>
      </c>
      <c r="OQ428" s="36">
        <v>3.1142595E-6</v>
      </c>
      <c r="OU428" t="s">
        <v>287</v>
      </c>
      <c r="OV428" t="s">
        <v>224</v>
      </c>
      <c r="OW428" s="36">
        <v>0</v>
      </c>
      <c r="OX428" s="36">
        <v>1.3272907E-5</v>
      </c>
      <c r="OY428" s="36">
        <v>1.2503915E-5</v>
      </c>
      <c r="OZ428" s="36">
        <v>9.2742213999999996E-7</v>
      </c>
      <c r="PA428" s="36">
        <v>7.5597024E-6</v>
      </c>
      <c r="PB428" s="36">
        <v>3.3902190000000001E-6</v>
      </c>
      <c r="PC428" s="36">
        <v>2.0915036000000001E-6</v>
      </c>
      <c r="PD428" s="36">
        <v>5.0042884000000002E-7</v>
      </c>
      <c r="PE428" s="36">
        <v>5.6748199999999997E-8</v>
      </c>
      <c r="PF428" s="36">
        <v>4.9828113000000001E-8</v>
      </c>
      <c r="PG428" s="36">
        <v>6.9689548E-6</v>
      </c>
      <c r="PH428" s="36">
        <v>2.013762E-7</v>
      </c>
      <c r="PI428" s="36">
        <v>2.8130826000000001E-7</v>
      </c>
      <c r="PJ428" s="36">
        <v>1.9017959000000001E-5</v>
      </c>
      <c r="PK428" s="36">
        <v>2.6192692000000001E-6</v>
      </c>
      <c r="PL428" s="36">
        <v>1.6145779E-5</v>
      </c>
      <c r="PM428" s="36">
        <v>2.1151382999999999E-5</v>
      </c>
      <c r="PN428" s="36">
        <v>1.3131216E-3</v>
      </c>
      <c r="PO428" s="36">
        <v>0</v>
      </c>
      <c r="PP428" s="36">
        <v>6.7809776000000004E-7</v>
      </c>
      <c r="PQ428" s="36">
        <v>2.0948272999999999E-9</v>
      </c>
      <c r="PR428" s="36">
        <v>5.2967225000000003E-9</v>
      </c>
      <c r="PS428" s="36">
        <v>4.7762241999999999E-8</v>
      </c>
      <c r="PT428" s="36">
        <v>3.1755841E-7</v>
      </c>
      <c r="PU428" s="36">
        <v>5.1064017000000001E-11</v>
      </c>
      <c r="PV428" s="36">
        <v>7.1723467000000003E-10</v>
      </c>
      <c r="PW428" s="36">
        <v>5.7215394000000003E-9</v>
      </c>
      <c r="PX428" s="36">
        <v>2.7660015999999999E-9</v>
      </c>
      <c r="PY428" s="36">
        <v>0</v>
      </c>
      <c r="PZ428" s="36">
        <v>1.2671242999999999E-8</v>
      </c>
      <c r="QA428" s="36">
        <v>4.0848966999999999E-7</v>
      </c>
      <c r="QB428" s="36">
        <v>3.4497308E-8</v>
      </c>
      <c r="QC428" s="36">
        <v>1.3537484000000001E-7</v>
      </c>
      <c r="QD428" s="36">
        <v>0</v>
      </c>
      <c r="QE428" s="36">
        <v>3.0984319E-7</v>
      </c>
      <c r="QF428" s="36">
        <v>2.6003331000000002E-7</v>
      </c>
      <c r="QG428" s="36">
        <v>4.4816337000000001E-8</v>
      </c>
      <c r="QH428" s="36">
        <v>1.3959733999999999E-7</v>
      </c>
      <c r="QI428" s="36">
        <v>0</v>
      </c>
      <c r="QJ428" s="36">
        <v>5.0468477999999997E-7</v>
      </c>
      <c r="QK428" s="36">
        <v>2.0279942E-7</v>
      </c>
      <c r="QL428" s="36">
        <v>3.4952272999999999E-8</v>
      </c>
      <c r="QM428" s="36">
        <v>1.0887068E-7</v>
      </c>
      <c r="QN428" s="36">
        <v>0</v>
      </c>
      <c r="QO428" s="36">
        <v>1.7955849E-7</v>
      </c>
      <c r="QP428" s="36">
        <v>1.7124061000000001E-7</v>
      </c>
      <c r="QQ428" s="36">
        <v>2.9512843000000001E-8</v>
      </c>
      <c r="QR428" s="36">
        <v>9.1928452E-8</v>
      </c>
      <c r="QS428" s="36">
        <v>0</v>
      </c>
      <c r="QT428" s="36">
        <v>7.7761514999999998E-7</v>
      </c>
      <c r="QU428" s="36">
        <v>1.5555067000000001E-7</v>
      </c>
      <c r="QV428" s="36">
        <v>2.6808982E-8</v>
      </c>
      <c r="QW428" s="36">
        <v>1.0510222E-7</v>
      </c>
      <c r="QX428" s="36">
        <v>1.7379141000000002E-8</v>
      </c>
      <c r="QY428" s="36">
        <v>4.5095670999999999E-7</v>
      </c>
      <c r="QZ428" s="36">
        <v>2.1979551000000001E-8</v>
      </c>
      <c r="RA428" s="36">
        <v>3.6727307999999998E-9</v>
      </c>
      <c r="RB428" s="36">
        <v>9.7738220999999999E-9</v>
      </c>
      <c r="RC428" s="36">
        <v>2.3652228999999999E-8</v>
      </c>
      <c r="RD428" s="36">
        <v>4.7962218999999995E-7</v>
      </c>
      <c r="RE428" s="36">
        <v>6.7356883000000001E-7</v>
      </c>
      <c r="RF428" s="36">
        <v>0</v>
      </c>
      <c r="RG428" s="36">
        <v>1.1018193E-8</v>
      </c>
      <c r="RH428" s="36">
        <v>0</v>
      </c>
      <c r="RI428" s="36">
        <v>0</v>
      </c>
      <c r="RJ428" s="36">
        <v>2.9321466000000001E-8</v>
      </c>
      <c r="RK428" s="36">
        <v>6.3623881000000006E-8</v>
      </c>
      <c r="RL428" s="36">
        <v>4.8977582000000003E-8</v>
      </c>
      <c r="RM428" s="36">
        <v>2.6021918000000002E-6</v>
      </c>
      <c r="RN428" s="36">
        <v>0</v>
      </c>
      <c r="RO428" s="36">
        <v>7.3136720000000002E-7</v>
      </c>
      <c r="RP428" s="36">
        <v>3.7202293999999999E-8</v>
      </c>
      <c r="RQ428" s="36">
        <v>3.9403741E-8</v>
      </c>
      <c r="RR428" s="36">
        <v>1.169613E-7</v>
      </c>
      <c r="RS428" s="36">
        <v>0</v>
      </c>
      <c r="RT428" s="36">
        <v>0</v>
      </c>
      <c r="RU428" s="36">
        <v>6.3206358000000005E-8</v>
      </c>
      <c r="RV428" s="36">
        <v>0</v>
      </c>
      <c r="RW428" s="36">
        <v>1.0177563000000001E-7</v>
      </c>
      <c r="RX428" s="36">
        <v>0</v>
      </c>
      <c r="RY428" s="36">
        <v>6.5924646000000003E-8</v>
      </c>
      <c r="RZ428" s="36">
        <v>0</v>
      </c>
      <c r="SA428" s="36">
        <v>3.2805691E-7</v>
      </c>
      <c r="SB428" s="36">
        <v>0</v>
      </c>
      <c r="SC428" s="36">
        <v>1.0856835E-7</v>
      </c>
      <c r="SD428" s="36">
        <v>2.5941082E-8</v>
      </c>
      <c r="SE428" s="36">
        <v>3.7202293999999999E-8</v>
      </c>
      <c r="SF428" s="36">
        <v>1.169613E-7</v>
      </c>
      <c r="SG428" s="36">
        <v>0</v>
      </c>
      <c r="SH428" s="36">
        <v>3.9403741E-8</v>
      </c>
      <c r="SI428" s="36">
        <v>0</v>
      </c>
      <c r="SJ428" s="36">
        <v>7.6129518999999996E-9</v>
      </c>
      <c r="SK428" s="36">
        <v>0</v>
      </c>
      <c r="SL428" s="36">
        <v>1.6682904E-7</v>
      </c>
      <c r="SM428" s="36">
        <v>4.2093168999999999E-9</v>
      </c>
      <c r="SN428" s="36">
        <v>6.8506415000000003E-9</v>
      </c>
      <c r="SO428" s="36">
        <v>1.0695796999999999E-7</v>
      </c>
      <c r="SP428" s="36">
        <v>0</v>
      </c>
      <c r="SQ428" s="36">
        <v>2.1881475999999999E-7</v>
      </c>
      <c r="SR428" s="36">
        <v>4.2179707999999999E-9</v>
      </c>
      <c r="SS428" s="36">
        <v>6.8647412E-9</v>
      </c>
      <c r="ST428" s="36">
        <v>1.0782494E-7</v>
      </c>
      <c r="SU428" s="36">
        <v>0</v>
      </c>
      <c r="SV428" s="36">
        <v>1.0852527E-7</v>
      </c>
      <c r="SW428" s="36">
        <v>3.9510007000000003E-9</v>
      </c>
      <c r="SX428" s="36">
        <v>6.4302791E-9</v>
      </c>
      <c r="SY428" s="36">
        <v>1.00837E-7</v>
      </c>
      <c r="SZ428" s="36">
        <v>0</v>
      </c>
      <c r="TA428" s="36">
        <v>4.0328546E-7</v>
      </c>
      <c r="TB428" s="36">
        <v>5.7870412999999999E-9</v>
      </c>
      <c r="TC428" s="36">
        <v>9.4184102000000004E-9</v>
      </c>
      <c r="TD428" s="36">
        <v>1.6268268000000001E-7</v>
      </c>
      <c r="TE428" s="36">
        <v>0</v>
      </c>
      <c r="TF428" s="36">
        <v>2.0806584000000001E-7</v>
      </c>
      <c r="TG428" s="36">
        <v>4.3477242000000001E-9</v>
      </c>
      <c r="TH428" s="36">
        <v>7.0759456E-9</v>
      </c>
      <c r="TI428" s="36">
        <v>1.1128964E-7</v>
      </c>
      <c r="TJ428" s="36">
        <v>0</v>
      </c>
      <c r="TK428" s="36">
        <v>2.5078659E-7</v>
      </c>
      <c r="TL428" s="36">
        <v>8.6920797999999996E-8</v>
      </c>
      <c r="TM428" s="36">
        <v>1.2419618E-8</v>
      </c>
      <c r="TN428" s="36">
        <v>1.7839953E-7</v>
      </c>
      <c r="TO428" s="36">
        <v>0</v>
      </c>
      <c r="TP428" s="36">
        <v>6.5663630999999996E-8</v>
      </c>
      <c r="TQ428" s="36">
        <v>8.6920797999999996E-8</v>
      </c>
      <c r="TR428" s="36">
        <v>1.2419618E-8</v>
      </c>
      <c r="TS428" s="36">
        <v>1.7839953E-7</v>
      </c>
      <c r="TT428" s="36">
        <v>0</v>
      </c>
      <c r="TU428" s="36">
        <v>5.7007930000000004E-7</v>
      </c>
      <c r="TV428" s="36">
        <v>8.6920797999999996E-8</v>
      </c>
      <c r="TW428" s="36">
        <v>1.2419618E-8</v>
      </c>
      <c r="TX428" s="36">
        <v>1.7839953E-7</v>
      </c>
      <c r="TY428" s="36">
        <v>0</v>
      </c>
      <c r="TZ428" s="36">
        <v>9.8920505999999998E-9</v>
      </c>
      <c r="UA428" s="36">
        <v>2.3521154E-7</v>
      </c>
      <c r="UB428" s="36">
        <v>4.0537830999999998E-8</v>
      </c>
      <c r="UC428" s="36">
        <v>1.2627011000000001E-7</v>
      </c>
      <c r="UD428" s="36">
        <v>0</v>
      </c>
      <c r="UE428" s="36">
        <v>1.2827998E-8</v>
      </c>
      <c r="UF428" s="36">
        <v>4.1223954000000002E-7</v>
      </c>
      <c r="UG428" s="36">
        <v>7.1049437E-8</v>
      </c>
      <c r="UH428" s="36">
        <v>1.1882655E-7</v>
      </c>
      <c r="UI428" s="36">
        <v>0</v>
      </c>
      <c r="UJ428" s="36">
        <v>2.6138577999999998E-7</v>
      </c>
      <c r="UK428" s="36">
        <v>9.885330299999999E-7</v>
      </c>
      <c r="UL428" s="36">
        <v>2.0028284E-8</v>
      </c>
      <c r="UM428" s="36">
        <v>5.3633534999999996E-7</v>
      </c>
      <c r="UN428" s="36">
        <v>0</v>
      </c>
      <c r="UO428" s="36">
        <v>1.5548905E-6</v>
      </c>
      <c r="UP428" s="36">
        <v>2.2230256E-8</v>
      </c>
      <c r="UQ428" s="36">
        <v>3.2285150999999998E-6</v>
      </c>
      <c r="UR428" s="36">
        <v>1.6139795E-7</v>
      </c>
      <c r="US428" s="36">
        <v>0</v>
      </c>
      <c r="UT428" s="36">
        <v>7.3087344000000002E-8</v>
      </c>
      <c r="UU428" s="36">
        <v>0</v>
      </c>
      <c r="UV428" s="36">
        <v>2.7315936000000001E-8</v>
      </c>
      <c r="UW428" s="36">
        <v>0</v>
      </c>
      <c r="UX428" s="36">
        <v>0</v>
      </c>
      <c r="UY428" s="36">
        <v>7.2692801999999998E-8</v>
      </c>
      <c r="UZ428" s="36">
        <v>1.447819E-8</v>
      </c>
      <c r="VA428" s="36">
        <v>2.2211304999999999E-6</v>
      </c>
      <c r="VB428" s="36">
        <v>1.0728282E-7</v>
      </c>
      <c r="VC428" s="36">
        <v>0</v>
      </c>
      <c r="VD428" s="36">
        <v>0</v>
      </c>
      <c r="VE428" s="36">
        <v>1.9449906000000001E-7</v>
      </c>
      <c r="VF428" s="36">
        <v>6.6919019999999998E-8</v>
      </c>
      <c r="VG428" s="36">
        <v>4.3066109E-7</v>
      </c>
      <c r="VH428" s="36">
        <v>6.7945055E-7</v>
      </c>
      <c r="VI428" s="36">
        <v>7.4932254999999997E-8</v>
      </c>
      <c r="VJ428" s="36">
        <v>9.5397910999999992E-7</v>
      </c>
      <c r="VK428" s="36">
        <v>4.0422285000000002E-7</v>
      </c>
      <c r="VL428" s="36">
        <v>0</v>
      </c>
      <c r="VM428" s="36">
        <v>2.9291956999999999E-6</v>
      </c>
      <c r="VN428" s="36">
        <v>0</v>
      </c>
      <c r="VO428" s="36">
        <v>2.7629716999999999E-6</v>
      </c>
      <c r="VP428" s="36">
        <v>0</v>
      </c>
      <c r="VQ428" s="36">
        <v>0</v>
      </c>
      <c r="VR428" s="36">
        <v>5.8583913999999996E-7</v>
      </c>
      <c r="VS428" s="36">
        <v>5.8763693999999998E-8</v>
      </c>
      <c r="VT428" s="36">
        <v>0</v>
      </c>
      <c r="VU428" s="36">
        <v>0</v>
      </c>
      <c r="VV428" s="36">
        <v>5.5260138999999997E-7</v>
      </c>
      <c r="VW428" s="36">
        <v>5.8763693999999998E-8</v>
      </c>
      <c r="VX428" s="36">
        <v>7.4932254999999997E-8</v>
      </c>
      <c r="VY428" s="36">
        <v>9.5397910999999992E-7</v>
      </c>
      <c r="VZ428" s="36">
        <v>4.1247222999999998E-7</v>
      </c>
      <c r="WA428" s="36">
        <v>0</v>
      </c>
      <c r="WB428" s="36">
        <v>0</v>
      </c>
      <c r="WC428" s="36">
        <v>5.8583913999999996E-7</v>
      </c>
      <c r="WD428" s="36">
        <v>1.5638114999999999E-7</v>
      </c>
      <c r="WE428" s="36">
        <v>0</v>
      </c>
      <c r="WF428" s="36">
        <v>0</v>
      </c>
      <c r="WG428" s="36">
        <v>5.5260138999999997E-7</v>
      </c>
      <c r="WH428" s="36">
        <v>1.5638114999999999E-7</v>
      </c>
      <c r="WI428" s="36">
        <v>0</v>
      </c>
      <c r="WJ428" s="36">
        <v>0</v>
      </c>
      <c r="WK428" s="36">
        <v>0</v>
      </c>
      <c r="WL428" s="36">
        <v>0</v>
      </c>
      <c r="WM428" s="36">
        <v>0</v>
      </c>
      <c r="WN428" s="36">
        <v>2.6489652999999999E-6</v>
      </c>
      <c r="WO428" s="36">
        <v>3.6765381E-9</v>
      </c>
      <c r="WP428" s="36">
        <v>7.3530738000000001E-8</v>
      </c>
      <c r="WQ428" s="36">
        <v>0</v>
      </c>
      <c r="WR428" s="36">
        <v>0</v>
      </c>
      <c r="WS428" s="36">
        <v>2.0303421999999999E-8</v>
      </c>
      <c r="WT428" s="36">
        <v>8.8430432000000005E-7</v>
      </c>
      <c r="WU428" s="36">
        <v>1.7910284000000001E-8</v>
      </c>
      <c r="WV428" s="36">
        <v>1.6037287999999999E-7</v>
      </c>
      <c r="WW428" s="36">
        <v>0</v>
      </c>
      <c r="WX428" s="36">
        <v>1.6216212000000001E-6</v>
      </c>
      <c r="WY428" s="36">
        <v>5.8912026999999997E-8</v>
      </c>
      <c r="WZ428" s="36">
        <v>1.4819188999999999E-6</v>
      </c>
      <c r="XA428" s="36">
        <v>3.7465123000000001E-8</v>
      </c>
      <c r="XB428" s="36">
        <v>0</v>
      </c>
      <c r="XC428" s="36">
        <v>1.2222687E-7</v>
      </c>
      <c r="XD428" s="36">
        <v>1.9102732E-8</v>
      </c>
      <c r="XE428" s="36">
        <v>2.2391068E-8</v>
      </c>
      <c r="XF428" s="36">
        <v>3.6428376000000001E-7</v>
      </c>
      <c r="XG428" s="36">
        <v>1.1162239999999999E-9</v>
      </c>
      <c r="XH428" s="36">
        <v>1.2814532999999999E-7</v>
      </c>
      <c r="XI428" s="36">
        <v>7.7406524999999998E-11</v>
      </c>
      <c r="XJ428" s="36">
        <v>1.0859582999999999E-9</v>
      </c>
      <c r="XK428" s="36">
        <v>5.7215394000000003E-9</v>
      </c>
      <c r="XL428" s="36">
        <v>1.0307671000000001E-9</v>
      </c>
      <c r="XM428" s="36">
        <v>1.183385E-7</v>
      </c>
      <c r="XN428" s="36">
        <v>1.4071056E-11</v>
      </c>
      <c r="XO428" s="36">
        <v>5.8376607000000001E-10</v>
      </c>
      <c r="XP428" s="36">
        <v>3.2508486000000002E-9</v>
      </c>
      <c r="XQ428" s="36">
        <v>0</v>
      </c>
      <c r="XR428" s="36">
        <v>1.2976725000000001E-7</v>
      </c>
      <c r="XS428" s="36">
        <v>2.8398771999999999E-8</v>
      </c>
      <c r="XT428" s="36">
        <v>3.0067902000000001E-7</v>
      </c>
      <c r="XU428" s="36">
        <v>2.1929176999999999E-7</v>
      </c>
      <c r="XV428" s="36">
        <v>1.3793161E-8</v>
      </c>
      <c r="XW428" s="36">
        <v>1.1503522000000001E-6</v>
      </c>
      <c r="XX428" s="36">
        <v>9.5536869999999995E-8</v>
      </c>
      <c r="XY428" s="36">
        <v>3.6706174999999997E-8</v>
      </c>
      <c r="XZ428" s="36">
        <v>1.1503522000000001E-6</v>
      </c>
      <c r="YA428" s="36">
        <v>9.5536869999999995E-8</v>
      </c>
      <c r="YB428" s="36">
        <v>7.9854716999999999E-9</v>
      </c>
      <c r="YC428" s="36">
        <v>2.1250830000000002E-8</v>
      </c>
      <c r="YD428" s="36">
        <v>1.1503522000000001E-6</v>
      </c>
      <c r="YE428" s="36">
        <v>2.3227974E-8</v>
      </c>
      <c r="YF428" s="36">
        <v>1.1418924E-7</v>
      </c>
      <c r="YG428" s="36">
        <v>1.3046226999999999E-8</v>
      </c>
      <c r="YH428" s="36">
        <v>6.5231137E-10</v>
      </c>
      <c r="YI428" s="36">
        <v>1.6612813E-5</v>
      </c>
      <c r="YJ428" s="36">
        <v>0</v>
      </c>
      <c r="YK428" s="36">
        <v>6.0005184999999996E-8</v>
      </c>
      <c r="YL428" s="36">
        <v>6.7678955000000004E-9</v>
      </c>
      <c r="YM428" s="36">
        <v>3.3839477000000001E-10</v>
      </c>
      <c r="YN428" s="36">
        <v>3.1620873999999998E-6</v>
      </c>
      <c r="YO428" s="36">
        <v>0</v>
      </c>
      <c r="YP428" s="36">
        <v>1.8352552999999999E-8</v>
      </c>
      <c r="YQ428" s="36">
        <v>2.0967818E-9</v>
      </c>
      <c r="YR428" s="36">
        <v>1.0483909E-10</v>
      </c>
      <c r="YS428" s="36">
        <v>2.6701153000000001E-6</v>
      </c>
      <c r="YT428" s="36">
        <v>0</v>
      </c>
      <c r="YU428" s="36">
        <v>1.8352552999999999E-8</v>
      </c>
      <c r="YV428" s="36">
        <v>2.0566543000000001E-9</v>
      </c>
      <c r="YW428" s="36">
        <v>1.0283272E-10</v>
      </c>
      <c r="YX428" s="36">
        <v>6.8208718000000004E-6</v>
      </c>
      <c r="YY428" s="36">
        <v>0</v>
      </c>
      <c r="YZ428" s="36">
        <v>1.8352552999999999E-8</v>
      </c>
      <c r="ZA428" s="36">
        <v>6.5982929999999997E-9</v>
      </c>
      <c r="ZB428" s="36">
        <v>3.2991464999999998E-10</v>
      </c>
      <c r="ZC428" s="36">
        <v>2.1260014000000001E-6</v>
      </c>
      <c r="ZD428" s="36">
        <v>0</v>
      </c>
      <c r="ZE428" s="36">
        <v>1.8352552999999999E-8</v>
      </c>
      <c r="ZF428" s="36">
        <v>4.2738305999999997E-9</v>
      </c>
      <c r="ZG428" s="36">
        <v>2.1368614000000001E-10</v>
      </c>
      <c r="ZH428" s="36">
        <v>4.4180464999999996E-6</v>
      </c>
      <c r="ZI428" s="36">
        <v>0</v>
      </c>
      <c r="ZJ428" s="36">
        <v>1.5516374999999999E-7</v>
      </c>
      <c r="ZK428" s="36">
        <v>7.3656140999999998E-9</v>
      </c>
      <c r="ZL428" s="36">
        <v>3.6828071E-10</v>
      </c>
      <c r="ZM428" s="36">
        <v>4.2862577000000002E-6</v>
      </c>
      <c r="ZN428" s="36">
        <v>0</v>
      </c>
      <c r="ZO428" s="36">
        <v>1.5516374999999999E-7</v>
      </c>
      <c r="ZP428" s="36">
        <v>1.0504497000000001E-8</v>
      </c>
      <c r="ZQ428" s="36">
        <v>5.2522484999999997E-10</v>
      </c>
      <c r="ZR428" s="36">
        <v>3.8969661000000004E-6</v>
      </c>
      <c r="ZS428" s="36">
        <v>0</v>
      </c>
      <c r="ZT428" s="36">
        <v>1.5516374999999999E-7</v>
      </c>
      <c r="ZU428" s="36">
        <v>6.6966430999999999E-9</v>
      </c>
      <c r="ZV428" s="36">
        <v>3.3483215999999998E-10</v>
      </c>
      <c r="ZW428" s="36">
        <v>6.1129077999999999E-6</v>
      </c>
      <c r="ZX428" s="36">
        <v>0</v>
      </c>
      <c r="ZY428" s="36">
        <v>7.3479653999999995E-5</v>
      </c>
      <c r="ZZ428" s="36">
        <v>3.6739826999999998E-6</v>
      </c>
      <c r="AAA428" s="36">
        <v>1.9576930999999999E-2</v>
      </c>
      <c r="AAB428" s="36">
        <v>0</v>
      </c>
      <c r="AAC428" s="36">
        <v>8.5535417999999997E-5</v>
      </c>
      <c r="AAD428" s="36">
        <v>4.2767709000000002E-6</v>
      </c>
      <c r="AAE428" s="36">
        <v>2.8103344999999998E-2</v>
      </c>
      <c r="AAF428" s="36">
        <v>0</v>
      </c>
      <c r="AAG428" s="36">
        <v>7.3479653999999995E-5</v>
      </c>
      <c r="AAH428" s="36">
        <v>3.6739826999999998E-6</v>
      </c>
      <c r="AAI428" s="36">
        <v>1.5406296E-2</v>
      </c>
      <c r="AAJ428" s="36">
        <v>0</v>
      </c>
      <c r="AAK428" s="36">
        <v>0</v>
      </c>
      <c r="AAL428" s="36">
        <v>1.6997548999999998E-5</v>
      </c>
      <c r="AAM428" s="36">
        <v>8.7495336999999998E-10</v>
      </c>
      <c r="AAN428" s="36">
        <v>1.7499067000000002E-8</v>
      </c>
      <c r="AAO428" s="36">
        <v>1.4844999E-7</v>
      </c>
      <c r="AAP428" s="36">
        <v>0</v>
      </c>
      <c r="AAQ428" s="36">
        <v>2.5811029999999999E-5</v>
      </c>
      <c r="AAR428" s="36">
        <v>2.2175964E-9</v>
      </c>
      <c r="AAS428" s="36">
        <v>4.4351893000000001E-8</v>
      </c>
      <c r="AAT428" s="36">
        <v>9.3435582000000004E-7</v>
      </c>
      <c r="AAU428" s="36">
        <v>1.4102419000000001E-7</v>
      </c>
      <c r="AAV428" s="36">
        <v>7.3325155000000004E-7</v>
      </c>
      <c r="AAW428" s="36">
        <v>3.2681425000000001E-7</v>
      </c>
      <c r="AAX428" s="36">
        <v>2.6791955000000001E-5</v>
      </c>
      <c r="AAY428" s="36">
        <v>1.6740701E-5</v>
      </c>
      <c r="AAZ428" s="36">
        <v>1.7164373000000001E-5</v>
      </c>
      <c r="ABA428" s="36">
        <v>6.2751030000000002E-6</v>
      </c>
      <c r="ABB428" s="36">
        <v>4.0631596000000003E-6</v>
      </c>
      <c r="ABC428" s="36">
        <v>4.4491553999999997E-6</v>
      </c>
      <c r="ABD428" s="36">
        <v>4.4408864999999999E-6</v>
      </c>
      <c r="ABE428" s="36">
        <v>2.1512820999999999E-6</v>
      </c>
      <c r="ABF428" s="36">
        <v>6.8413837999999999E-6</v>
      </c>
      <c r="ABG428" s="36">
        <v>2.6906693999999999E-6</v>
      </c>
      <c r="ABH428" s="36">
        <v>3.2291989000000002E-6</v>
      </c>
      <c r="ABI428" s="36">
        <v>5.9103306E-7</v>
      </c>
      <c r="ABJ428" s="36">
        <v>7.5429017999999998E-7</v>
      </c>
      <c r="ABK428" s="36">
        <v>8.5130715E-7</v>
      </c>
      <c r="ABL428" s="36">
        <v>4.7224038999999998E-7</v>
      </c>
      <c r="ABM428" s="36">
        <v>1.065077E-6</v>
      </c>
      <c r="ABN428" s="36">
        <v>4.9031539999999995E-7</v>
      </c>
      <c r="ABO428" s="36">
        <v>1.180516E-6</v>
      </c>
      <c r="ABP428" s="36">
        <v>1.1866171E-6</v>
      </c>
      <c r="ABQ428" s="36">
        <v>2.7258115E-6</v>
      </c>
      <c r="ABR428" s="36">
        <v>2.7441148E-6</v>
      </c>
      <c r="ABS428" s="36">
        <v>1.5483449999999999E-2</v>
      </c>
      <c r="ABT428" s="36">
        <v>9.2493453999999996E-7</v>
      </c>
      <c r="ABU428" s="36">
        <v>9.2493453999999996E-7</v>
      </c>
      <c r="ABV428" s="36">
        <v>1.8122429E-7</v>
      </c>
      <c r="ABW428" s="36">
        <v>2.2068328E-7</v>
      </c>
      <c r="ABX428" s="36">
        <v>1.7714293E-7</v>
      </c>
      <c r="ABY428" s="36">
        <v>5.0594505000000004E-7</v>
      </c>
      <c r="ABZ428" s="36">
        <v>2.3128166E-7</v>
      </c>
      <c r="ACA428" s="36">
        <v>2.1950842E-7</v>
      </c>
      <c r="ACB428" s="36">
        <v>2.0118029E-7</v>
      </c>
      <c r="ACC428" s="36">
        <v>2.8484696999999998E-7</v>
      </c>
      <c r="ACD428" s="36">
        <v>3.3772240999999999E-7</v>
      </c>
      <c r="ACE428" s="36">
        <v>2.1974356E-7</v>
      </c>
      <c r="ACF428" s="36">
        <v>5.8117359999999999E-7</v>
      </c>
      <c r="ACG428" s="36">
        <v>3.3077914000000001E-7</v>
      </c>
      <c r="ACH428" s="36">
        <v>5.2852652999999999E-7</v>
      </c>
      <c r="ACI428" s="36">
        <v>3.4340357999999998E-7</v>
      </c>
      <c r="ACJ428" s="36">
        <v>8.4781923999999997E-7</v>
      </c>
      <c r="ACK428" s="36">
        <v>4.1191154000000001E-7</v>
      </c>
      <c r="ACL428" s="36">
        <v>6.1494352999999997E-7</v>
      </c>
      <c r="ACM428" s="36">
        <v>1.8062825E-6</v>
      </c>
      <c r="ACN428" s="36">
        <v>4.9670338999999998E-6</v>
      </c>
      <c r="ACO428" s="36">
        <v>1.250118E-6</v>
      </c>
      <c r="ACP428" s="36">
        <v>2.3702074999999999E-6</v>
      </c>
      <c r="ACQ428" s="36">
        <v>2.4155843E-6</v>
      </c>
      <c r="ACR428" s="36">
        <v>1.3715297000000001E-6</v>
      </c>
      <c r="ACS428" s="36">
        <v>4.3623300000000001E-6</v>
      </c>
      <c r="ACT428" s="36">
        <v>4.1961059000000002E-6</v>
      </c>
      <c r="ACU428" s="36">
        <v>2.0859863999999998E-6</v>
      </c>
      <c r="ACV428" s="36">
        <v>2.0527486999999999E-6</v>
      </c>
      <c r="ACW428" s="36">
        <v>2.1836038999999999E-6</v>
      </c>
      <c r="ACX428" s="36">
        <v>2.1503661E-6</v>
      </c>
      <c r="ACY428" s="36">
        <v>2.8193157999999999E-2</v>
      </c>
      <c r="ACZ428" s="36">
        <v>2.7261991E-6</v>
      </c>
      <c r="ADA428" s="36">
        <v>1.9654083999999999E-2</v>
      </c>
      <c r="ADB428" s="36">
        <v>1.0828909000000001E-6</v>
      </c>
      <c r="ADC428" s="36">
        <v>3.1999172000000002E-6</v>
      </c>
      <c r="ADD428" s="36">
        <v>5.2800443000000005E-7</v>
      </c>
      <c r="ADE428" s="36">
        <v>1.3614646000000001E-7</v>
      </c>
      <c r="ADF428" s="36">
        <v>1.2321796E-7</v>
      </c>
      <c r="ADG428" s="36">
        <v>6.7813681999999996E-7</v>
      </c>
      <c r="ADH428" s="36">
        <v>1.2596822E-6</v>
      </c>
      <c r="ADI428" s="36">
        <v>1.2825952E-6</v>
      </c>
      <c r="ADJ428" s="36">
        <v>1.1815656E-6</v>
      </c>
      <c r="ADK428" s="36">
        <v>1.194831E-6</v>
      </c>
    </row>
    <row r="429" spans="1:791">
      <c r="B429" t="s">
        <v>54</v>
      </c>
      <c r="C429" t="s">
        <v>224</v>
      </c>
      <c r="D429" s="36">
        <v>1.9976383E-3</v>
      </c>
      <c r="E429" s="36">
        <v>2.0371069999999998E-3</v>
      </c>
      <c r="F429" s="36">
        <v>8.6526815999999999E-3</v>
      </c>
      <c r="G429" s="36">
        <v>8.5734113999999997E-3</v>
      </c>
      <c r="H429" s="36">
        <v>0</v>
      </c>
      <c r="I429" s="36">
        <v>5.9786951000000003E-4</v>
      </c>
      <c r="J429" s="36">
        <v>8.4552670000000006E-5</v>
      </c>
      <c r="K429" s="36">
        <v>1.3152160999999999E-3</v>
      </c>
      <c r="L429" s="36">
        <v>0</v>
      </c>
      <c r="M429" s="36">
        <v>5.9786951000000003E-4</v>
      </c>
      <c r="N429" s="36">
        <v>8.4552670000000006E-5</v>
      </c>
      <c r="O429" s="36">
        <v>1.3546847999999999E-3</v>
      </c>
      <c r="P429" s="36">
        <v>0</v>
      </c>
      <c r="Q429" s="36">
        <v>2.4241556000000001E-3</v>
      </c>
      <c r="R429" s="36">
        <v>2.9739839E-4</v>
      </c>
      <c r="S429" s="36">
        <v>5.9311275000000002E-3</v>
      </c>
      <c r="T429" s="36">
        <v>0</v>
      </c>
      <c r="U429" s="36">
        <v>2.3535546000000001E-3</v>
      </c>
      <c r="V429" s="36">
        <v>2.8872927E-4</v>
      </c>
      <c r="W429" s="36">
        <v>5.9311275000000002E-3</v>
      </c>
      <c r="X429" s="36">
        <v>0</v>
      </c>
      <c r="Y429" s="36">
        <v>8.7668091999999996E-3</v>
      </c>
      <c r="Z429" s="36">
        <v>3.4968750999999999E-2</v>
      </c>
      <c r="AA429" s="36">
        <v>0.10933553</v>
      </c>
      <c r="AB429" s="36">
        <v>2.1968507000000002E-2</v>
      </c>
      <c r="AC429" s="36">
        <v>0</v>
      </c>
      <c r="AD429" s="36">
        <v>1.1508111000000001E-3</v>
      </c>
      <c r="AE429" s="36">
        <v>1.4014171000000001E-3</v>
      </c>
      <c r="AF429" s="36">
        <v>1.5946167999999999E-3</v>
      </c>
      <c r="AG429" s="36">
        <v>1.535961E-3</v>
      </c>
      <c r="AH429" s="36">
        <v>0</v>
      </c>
      <c r="AI429" s="36">
        <v>1.1384665E-3</v>
      </c>
      <c r="AJ429" s="36">
        <v>1.4014171000000001E-3</v>
      </c>
      <c r="AK429" s="36">
        <v>1.5946167999999999E-3</v>
      </c>
      <c r="AL429" s="36">
        <v>1.535961E-3</v>
      </c>
      <c r="AM429" s="36">
        <v>0</v>
      </c>
      <c r="AN429" s="36">
        <v>1.1392570000000001E-3</v>
      </c>
      <c r="AO429" s="36">
        <v>1.4014171000000001E-3</v>
      </c>
      <c r="AP429" s="36">
        <v>1.5946167999999999E-3</v>
      </c>
      <c r="AQ429" s="36">
        <v>1.535961E-3</v>
      </c>
      <c r="AR429" s="36">
        <v>0</v>
      </c>
      <c r="AS429" s="36">
        <v>1.1142335E-3</v>
      </c>
      <c r="AT429" s="36">
        <v>1.4014171000000001E-3</v>
      </c>
      <c r="AU429" s="36">
        <v>1.5946167999999999E-3</v>
      </c>
      <c r="AV429" s="36">
        <v>1.535961E-3</v>
      </c>
      <c r="AW429" s="36">
        <v>0</v>
      </c>
      <c r="AX429" s="36">
        <v>1.1362150000000001E-3</v>
      </c>
      <c r="AY429" s="36">
        <v>1.4014143E-3</v>
      </c>
      <c r="AZ429" s="36">
        <v>1.5946135999999999E-3</v>
      </c>
      <c r="BA429" s="36">
        <v>1.5359579E-3</v>
      </c>
      <c r="BB429" s="36">
        <v>0</v>
      </c>
      <c r="BC429" s="36">
        <v>3.3801597E-3</v>
      </c>
      <c r="BD429" s="36">
        <v>6.0691599000000001E-3</v>
      </c>
      <c r="BE429" s="36">
        <v>6.7397919999999997E-3</v>
      </c>
      <c r="BF429" s="36">
        <v>6.1702249999999997E-3</v>
      </c>
      <c r="BG429" s="36">
        <v>0</v>
      </c>
      <c r="BH429" s="36">
        <v>3.3312072000000002E-3</v>
      </c>
      <c r="BI429" s="36">
        <v>6.0691599000000001E-3</v>
      </c>
      <c r="BJ429" s="36">
        <v>6.7397919999999997E-3</v>
      </c>
      <c r="BK429" s="36">
        <v>6.1702249999999997E-3</v>
      </c>
      <c r="BL429" s="36">
        <v>0</v>
      </c>
      <c r="BM429" s="36">
        <v>3.3233018000000001E-3</v>
      </c>
      <c r="BN429" s="36">
        <v>6.0691599000000001E-3</v>
      </c>
      <c r="BO429" s="36">
        <v>6.7397919999999997E-3</v>
      </c>
      <c r="BP429" s="36">
        <v>6.1702249999999997E-3</v>
      </c>
      <c r="BQ429" s="36">
        <v>0</v>
      </c>
      <c r="BR429" s="36">
        <v>3.3324233999999999E-3</v>
      </c>
      <c r="BS429" s="36">
        <v>6.0691599000000001E-3</v>
      </c>
      <c r="BT429" s="36">
        <v>6.7397919999999997E-3</v>
      </c>
      <c r="BU429" s="36">
        <v>6.1702249999999997E-3</v>
      </c>
      <c r="BV429" s="36">
        <v>0</v>
      </c>
      <c r="BW429" s="36">
        <v>3.3355224999999998E-3</v>
      </c>
      <c r="BX429" s="36">
        <v>6.0691599000000001E-3</v>
      </c>
      <c r="BY429" s="36">
        <v>6.7397921000000001E-3</v>
      </c>
      <c r="BZ429" s="36">
        <v>6.1702251000000001E-3</v>
      </c>
      <c r="CA429" s="36">
        <v>0</v>
      </c>
      <c r="CB429" s="36">
        <v>7.1194064000000004E-4</v>
      </c>
      <c r="CC429" s="36">
        <v>1.0618595E-3</v>
      </c>
      <c r="CD429" s="36">
        <v>1.0572350999999999E-3</v>
      </c>
      <c r="CE429" s="36">
        <v>1.0801897999999999E-3</v>
      </c>
      <c r="CF429" s="36">
        <v>0</v>
      </c>
      <c r="CG429" s="36">
        <v>6.8889340000000002E-4</v>
      </c>
      <c r="CH429" s="36">
        <v>1.0618595E-3</v>
      </c>
      <c r="CI429" s="36">
        <v>1.0572350999999999E-3</v>
      </c>
      <c r="CJ429" s="36">
        <v>1.0801897999999999E-3</v>
      </c>
      <c r="CK429" s="36">
        <v>0</v>
      </c>
      <c r="CL429" s="36">
        <v>6.8816367000000002E-4</v>
      </c>
      <c r="CM429" s="36">
        <v>1.0618595E-3</v>
      </c>
      <c r="CN429" s="36">
        <v>1.0572350999999999E-3</v>
      </c>
      <c r="CO429" s="36">
        <v>1.0801897999999999E-3</v>
      </c>
      <c r="CP429" s="36">
        <v>0</v>
      </c>
      <c r="CQ429" s="36">
        <v>6.9187312000000003E-4</v>
      </c>
      <c r="CR429" s="36">
        <v>1.0618595E-3</v>
      </c>
      <c r="CS429" s="36">
        <v>1.0572350999999999E-3</v>
      </c>
      <c r="CT429" s="36">
        <v>1.0801897999999999E-3</v>
      </c>
      <c r="CU429" s="36">
        <v>0</v>
      </c>
      <c r="CV429" s="36">
        <v>6.9027919000000002E-4</v>
      </c>
      <c r="CW429" s="36">
        <v>1.0618648000000001E-3</v>
      </c>
      <c r="CX429" s="36">
        <v>1.0572404E-3</v>
      </c>
      <c r="CY429" s="36">
        <v>1.0801952E-3</v>
      </c>
      <c r="CZ429" s="36">
        <v>0</v>
      </c>
      <c r="DA429" s="36">
        <v>5.5620457000000003E-4</v>
      </c>
      <c r="DB429" s="36">
        <v>9.6692464000000002E-4</v>
      </c>
      <c r="DC429" s="36">
        <v>9.6268912999999999E-4</v>
      </c>
      <c r="DD429" s="36">
        <v>9.5832842999999995E-4</v>
      </c>
      <c r="DE429" s="36">
        <v>0</v>
      </c>
      <c r="DF429" s="36">
        <v>5.3793096999999997E-4</v>
      </c>
      <c r="DG429" s="36">
        <v>9.6692464000000002E-4</v>
      </c>
      <c r="DH429" s="36">
        <v>9.6268912999999999E-4</v>
      </c>
      <c r="DI429" s="36">
        <v>9.5832842999999995E-4</v>
      </c>
      <c r="DJ429" s="36">
        <v>0</v>
      </c>
      <c r="DK429" s="36">
        <v>5.3571138000000002E-4</v>
      </c>
      <c r="DL429" s="36">
        <v>9.6692464000000002E-4</v>
      </c>
      <c r="DM429" s="36">
        <v>9.6268912999999999E-4</v>
      </c>
      <c r="DN429" s="36">
        <v>9.5832842999999995E-4</v>
      </c>
      <c r="DO429" s="36">
        <v>0</v>
      </c>
      <c r="DP429" s="36">
        <v>5.4407285000000001E-4</v>
      </c>
      <c r="DQ429" s="36">
        <v>9.6692464000000002E-4</v>
      </c>
      <c r="DR429" s="36">
        <v>9.6268912999999999E-4</v>
      </c>
      <c r="DS429" s="36">
        <v>9.5832842999999995E-4</v>
      </c>
      <c r="DT429" s="36">
        <v>0</v>
      </c>
      <c r="DU429" s="36">
        <v>5.3774854000000001E-4</v>
      </c>
      <c r="DV429" s="36">
        <v>9.0161528E-4</v>
      </c>
      <c r="DW429" s="36">
        <v>8.9764895999999998E-4</v>
      </c>
      <c r="DX429" s="36">
        <v>8.7790095000000003E-4</v>
      </c>
      <c r="DY429" s="36">
        <v>0</v>
      </c>
      <c r="DZ429" s="36">
        <v>5.2786681000000001E-4</v>
      </c>
      <c r="EA429" s="36">
        <v>6.6640839999999998E-4</v>
      </c>
      <c r="EB429" s="36">
        <v>6.6350614999999996E-4</v>
      </c>
      <c r="EC429" s="36">
        <v>8.7790095000000003E-4</v>
      </c>
      <c r="ED429" s="36">
        <v>0</v>
      </c>
      <c r="EE429" s="36">
        <v>5.3115059000000001E-4</v>
      </c>
      <c r="EF429" s="36">
        <v>6.6640839999999998E-4</v>
      </c>
      <c r="EG429" s="36">
        <v>6.6350614999999996E-4</v>
      </c>
      <c r="EH429" s="36">
        <v>8.7790095000000003E-4</v>
      </c>
      <c r="EI429" s="36">
        <v>0</v>
      </c>
      <c r="EJ429" s="36">
        <v>5.4717418999999999E-4</v>
      </c>
      <c r="EK429" s="36">
        <v>6.6640839999999998E-4</v>
      </c>
      <c r="EL429" s="36">
        <v>6.6350614999999996E-4</v>
      </c>
      <c r="EM429" s="36">
        <v>8.7790095000000003E-4</v>
      </c>
      <c r="EN429" s="36">
        <v>0</v>
      </c>
      <c r="EO429" s="36">
        <v>1.4617358999999999E-3</v>
      </c>
      <c r="EP429" s="36">
        <v>1.8175197000000001E-3</v>
      </c>
      <c r="EQ429" s="36">
        <v>2.0183525999999999E-3</v>
      </c>
      <c r="ER429" s="36">
        <v>2.2674272999999999E-3</v>
      </c>
      <c r="ES429" s="36">
        <v>0</v>
      </c>
      <c r="ET429" s="36">
        <v>1.4391447000000001E-3</v>
      </c>
      <c r="EU429" s="36">
        <v>1.8175197000000001E-3</v>
      </c>
      <c r="EV429" s="36">
        <v>2.0183525999999999E-3</v>
      </c>
      <c r="EW429" s="36">
        <v>2.2674272999999999E-3</v>
      </c>
      <c r="EX429" s="36">
        <v>0</v>
      </c>
      <c r="EY429" s="36">
        <v>1.4382326E-3</v>
      </c>
      <c r="EZ429" s="36">
        <v>1.8175197000000001E-3</v>
      </c>
      <c r="FA429" s="36">
        <v>2.0183525999999999E-3</v>
      </c>
      <c r="FB429" s="36">
        <v>2.2674272999999999E-3</v>
      </c>
      <c r="FC429" s="36">
        <v>0</v>
      </c>
      <c r="FD429" s="36">
        <v>1.4353745000000001E-3</v>
      </c>
      <c r="FE429" s="36">
        <v>1.8175197000000001E-3</v>
      </c>
      <c r="FF429" s="36">
        <v>2.0183525999999999E-3</v>
      </c>
      <c r="FG429" s="36">
        <v>2.2674272999999999E-3</v>
      </c>
      <c r="FH429" s="36">
        <v>0</v>
      </c>
      <c r="FI429" s="36">
        <v>1.4429283999999999E-3</v>
      </c>
      <c r="FJ429" s="36">
        <v>1.8175324000000001E-3</v>
      </c>
      <c r="FK429" s="36">
        <v>2.0183668E-3</v>
      </c>
      <c r="FL429" s="36">
        <v>2.2674431000000001E-3</v>
      </c>
      <c r="FM429" s="36">
        <v>0</v>
      </c>
      <c r="FN429" s="36">
        <v>8.6736772000000001E-4</v>
      </c>
      <c r="FO429" s="36">
        <v>1.2105936E-3</v>
      </c>
      <c r="FP429" s="36">
        <v>1.2791174000000001E-3</v>
      </c>
      <c r="FQ429" s="36">
        <v>1.2808729E-3</v>
      </c>
      <c r="FR429" s="36">
        <v>0</v>
      </c>
      <c r="FS429" s="36">
        <v>2.5399248999999999</v>
      </c>
      <c r="FT429" s="36">
        <v>1.3926583000000001E-3</v>
      </c>
      <c r="FU429" s="36">
        <v>1.5842928E-3</v>
      </c>
      <c r="FV429" s="36">
        <v>2.0092157999999998E-3</v>
      </c>
      <c r="FW429" s="36">
        <v>0</v>
      </c>
      <c r="FX429" s="36">
        <v>2.8559080000000001E-4</v>
      </c>
      <c r="FY429" s="36">
        <v>1.1391872999999999E-3</v>
      </c>
      <c r="FZ429" s="36">
        <v>3.5617728000000002E-3</v>
      </c>
      <c r="GA429" s="36">
        <v>7.2785394000000002E-4</v>
      </c>
      <c r="GB429" s="36">
        <v>0</v>
      </c>
      <c r="GC429" s="36">
        <v>1.6291092E-3</v>
      </c>
      <c r="GD429" s="36">
        <v>4.6186003000000002E-4</v>
      </c>
      <c r="GE429" s="36">
        <v>8.9327859999999999E-3</v>
      </c>
      <c r="GF429" s="36">
        <v>4.4115070999999999E-3</v>
      </c>
      <c r="GG429" s="36">
        <v>0</v>
      </c>
      <c r="GH429" s="36">
        <v>1.6971932999999999E-3</v>
      </c>
      <c r="GI429" s="36">
        <v>4.6186003000000002E-4</v>
      </c>
      <c r="GJ429" s="36">
        <v>8.9327859999999999E-3</v>
      </c>
      <c r="GK429" s="36">
        <v>4.4115070999999999E-3</v>
      </c>
      <c r="GL429" s="36">
        <v>0</v>
      </c>
      <c r="GM429" s="36">
        <v>1.6395075000000001E-3</v>
      </c>
      <c r="GN429" s="36">
        <v>4.6186003000000002E-4</v>
      </c>
      <c r="GO429" s="36">
        <v>8.9327859999999999E-3</v>
      </c>
      <c r="GP429" s="36">
        <v>4.4115070999999999E-3</v>
      </c>
      <c r="GQ429" s="36">
        <v>0</v>
      </c>
      <c r="GR429" s="36">
        <v>1.6213930000000001E-3</v>
      </c>
      <c r="GS429" s="36">
        <v>4.6186003000000002E-4</v>
      </c>
      <c r="GT429" s="36">
        <v>8.9327859999999999E-3</v>
      </c>
      <c r="GU429" s="36">
        <v>4.4115070999999999E-3</v>
      </c>
      <c r="GV429" s="36">
        <v>0</v>
      </c>
      <c r="GW429" s="36">
        <v>1.6454372000000001E-3</v>
      </c>
      <c r="GX429" s="36">
        <v>4.6186003000000002E-4</v>
      </c>
      <c r="GY429" s="36">
        <v>8.9327859999999999E-3</v>
      </c>
      <c r="GZ429" s="36">
        <v>4.4115070999999999E-3</v>
      </c>
      <c r="HA429" s="36">
        <v>0</v>
      </c>
      <c r="HB429" s="36">
        <v>1.701691E-3</v>
      </c>
      <c r="HC429" s="36">
        <v>4.6186003000000002E-4</v>
      </c>
      <c r="HD429" s="36">
        <v>8.9327859999999999E-3</v>
      </c>
      <c r="HE429" s="36">
        <v>4.4115070999999999E-3</v>
      </c>
      <c r="HF429" s="36">
        <v>0</v>
      </c>
      <c r="HG429" s="36">
        <v>1.5023901E-3</v>
      </c>
      <c r="HH429" s="36">
        <v>3.7788075000000002E-4</v>
      </c>
      <c r="HI429" s="36">
        <v>7.3086430999999997E-3</v>
      </c>
      <c r="HJ429" s="36">
        <v>4.4000250000000001E-3</v>
      </c>
      <c r="HK429" s="36">
        <v>0</v>
      </c>
      <c r="HL429" s="36">
        <v>1.3181916E-3</v>
      </c>
      <c r="HM429" s="36">
        <v>3.7788075000000002E-4</v>
      </c>
      <c r="HN429" s="36">
        <v>7.3086430999999997E-3</v>
      </c>
      <c r="HO429" s="36">
        <v>4.4000250000000001E-3</v>
      </c>
      <c r="HP429" s="36">
        <v>0</v>
      </c>
      <c r="HQ429" s="36">
        <v>1.5348642E-3</v>
      </c>
      <c r="HR429" s="36">
        <v>3.7788075000000002E-4</v>
      </c>
      <c r="HS429" s="36">
        <v>7.3086430999999997E-3</v>
      </c>
      <c r="HT429" s="36">
        <v>4.4000250000000001E-3</v>
      </c>
      <c r="HU429" s="36">
        <v>0</v>
      </c>
      <c r="HV429" s="36">
        <v>1.5174512E-3</v>
      </c>
      <c r="HW429" s="36">
        <v>3.7788075000000002E-4</v>
      </c>
      <c r="HX429" s="36">
        <v>7.3086430999999997E-3</v>
      </c>
      <c r="HY429" s="36">
        <v>4.4000250000000001E-3</v>
      </c>
      <c r="HZ429" s="36">
        <v>0</v>
      </c>
      <c r="IA429" s="36">
        <v>1.5063208000000001E-3</v>
      </c>
      <c r="IB429" s="36">
        <v>3.7788113000000002E-4</v>
      </c>
      <c r="IC429" s="36">
        <v>7.3086504E-3</v>
      </c>
      <c r="ID429" s="36">
        <v>4.4000295000000004E-3</v>
      </c>
      <c r="IE429" s="36">
        <v>0</v>
      </c>
      <c r="IF429" s="36">
        <v>1.5946132E-3</v>
      </c>
      <c r="IG429" s="36">
        <v>3.7788075000000002E-4</v>
      </c>
      <c r="IH429" s="36">
        <v>7.3086430999999997E-3</v>
      </c>
      <c r="II429" s="36">
        <v>4.4000250000000001E-3</v>
      </c>
      <c r="IJ429" s="36">
        <v>0</v>
      </c>
      <c r="IK429" s="36">
        <v>1.5946606999999999E-3</v>
      </c>
      <c r="IL429" s="36">
        <v>4.3121237999999999E-4</v>
      </c>
      <c r="IM429" s="36">
        <v>8.3400663000000007E-3</v>
      </c>
      <c r="IN429" s="36">
        <v>4.4072868000000001E-3</v>
      </c>
      <c r="IO429" s="36">
        <v>0</v>
      </c>
      <c r="IP429" s="36">
        <v>8.5232850000000002E-3</v>
      </c>
      <c r="IQ429" s="36">
        <v>1.4591809999999999E-3</v>
      </c>
      <c r="IR429" s="36">
        <v>2.1058827000000001E-3</v>
      </c>
      <c r="IS429" s="36">
        <v>2.7566777000000002E-3</v>
      </c>
      <c r="IT429" s="36">
        <v>0</v>
      </c>
      <c r="IU429" s="36">
        <v>1.5000494E-3</v>
      </c>
      <c r="IV429" s="36">
        <v>2.4321061999999999E-3</v>
      </c>
      <c r="IW429" s="36">
        <v>2.7530973E-2</v>
      </c>
      <c r="IX429" s="36">
        <v>4.8544718999999998E-3</v>
      </c>
      <c r="IY429" s="36">
        <v>3.7700173E-6</v>
      </c>
      <c r="IZ429" s="36">
        <v>0.15161798000000001</v>
      </c>
      <c r="JA429" s="36">
        <v>1.0907415000000001E-3</v>
      </c>
      <c r="JB429" s="36">
        <v>4.0823329999999996E-3</v>
      </c>
      <c r="JC429" s="36">
        <v>3.1937132E-3</v>
      </c>
      <c r="JD429" s="36">
        <v>0</v>
      </c>
      <c r="JE429" s="36">
        <v>2.1206176000000002E-3</v>
      </c>
      <c r="JF429" s="36">
        <v>2.2972497000000001E-3</v>
      </c>
      <c r="JG429" s="36">
        <v>2.692427E-2</v>
      </c>
      <c r="JH429" s="36">
        <v>4.8267735000000001E-3</v>
      </c>
      <c r="JI429" s="36">
        <v>0</v>
      </c>
      <c r="JJ429" s="36">
        <v>1.4008035999999999E-3</v>
      </c>
      <c r="JK429" s="36">
        <v>2.2393260999999999E-3</v>
      </c>
      <c r="JL429" s="36">
        <v>2.5350072000000001E-2</v>
      </c>
      <c r="JM429" s="36">
        <v>4.8148721999999996E-3</v>
      </c>
      <c r="JN429" s="36">
        <v>0</v>
      </c>
      <c r="JO429" s="36">
        <v>1.4091043000000001E-3</v>
      </c>
      <c r="JP429" s="36">
        <v>2.2393260999999999E-3</v>
      </c>
      <c r="JQ429" s="36">
        <v>2.5350072000000001E-2</v>
      </c>
      <c r="JR429" s="36">
        <v>4.8148721999999996E-3</v>
      </c>
      <c r="JS429" s="36">
        <v>0</v>
      </c>
      <c r="JT429" s="36">
        <v>1.3044491999999999E-3</v>
      </c>
      <c r="JU429" s="36">
        <v>2.2393260999999999E-3</v>
      </c>
      <c r="JV429" s="36">
        <v>2.5350072000000001E-2</v>
      </c>
      <c r="JW429" s="36">
        <v>4.8148721999999996E-3</v>
      </c>
      <c r="JX429" s="36">
        <v>0</v>
      </c>
      <c r="JY429" s="36">
        <v>1.2369188999999999E-3</v>
      </c>
      <c r="JZ429" s="36">
        <v>2.2393260999999999E-3</v>
      </c>
      <c r="KA429" s="36">
        <v>2.5350072000000001E-2</v>
      </c>
      <c r="KB429" s="36">
        <v>4.8148721999999996E-3</v>
      </c>
      <c r="KC429" s="36">
        <v>0</v>
      </c>
      <c r="KD429" s="36">
        <v>2.6969574E-3</v>
      </c>
      <c r="KE429" s="36">
        <v>2.2393260999999999E-3</v>
      </c>
      <c r="KF429" s="36">
        <v>2.6883213999999999E-2</v>
      </c>
      <c r="KG429" s="36">
        <v>4.8148721999999996E-3</v>
      </c>
      <c r="KH429" s="36">
        <v>0</v>
      </c>
      <c r="KI429" s="36">
        <v>2.5236109999999998E-3</v>
      </c>
      <c r="KJ429" s="36">
        <v>2.2393260999999999E-3</v>
      </c>
      <c r="KK429" s="36">
        <v>2.6883213999999999E-2</v>
      </c>
      <c r="KL429" s="36">
        <v>4.8148721999999996E-3</v>
      </c>
      <c r="KM429" s="36">
        <v>0</v>
      </c>
      <c r="KN429" s="36">
        <v>2.2742167000000001E-3</v>
      </c>
      <c r="KO429" s="36">
        <v>2.2393260999999999E-3</v>
      </c>
      <c r="KP429" s="36">
        <v>2.6883213999999999E-2</v>
      </c>
      <c r="KQ429" s="36">
        <v>4.8148721999999996E-3</v>
      </c>
      <c r="KR429" s="36">
        <v>0</v>
      </c>
      <c r="KS429" s="36">
        <v>2.1451869999999998E-3</v>
      </c>
      <c r="KT429" s="36">
        <v>2.2393260999999999E-3</v>
      </c>
      <c r="KU429" s="36">
        <v>2.6883213999999999E-2</v>
      </c>
      <c r="KV429" s="36">
        <v>4.8148721999999996E-3</v>
      </c>
      <c r="KW429" s="36">
        <v>3.7700173E-6</v>
      </c>
      <c r="KX429" s="36">
        <v>9.8300871000000008E-3</v>
      </c>
      <c r="KY429" s="36">
        <v>1.0907415000000001E-3</v>
      </c>
      <c r="KZ429" s="36">
        <v>4.0823329999999996E-3</v>
      </c>
      <c r="LA429" s="36">
        <v>3.1937132E-3</v>
      </c>
      <c r="LB429" s="36">
        <v>3.7700173E-6</v>
      </c>
      <c r="LC429" s="36">
        <v>1.0138466999999999E-3</v>
      </c>
      <c r="LD429" s="36">
        <v>1.0907415000000001E-3</v>
      </c>
      <c r="LE429" s="36">
        <v>4.0823329999999996E-3</v>
      </c>
      <c r="LF429" s="36">
        <v>3.1937132E-3</v>
      </c>
      <c r="LG429" s="36">
        <v>3.7695977999999999E-6</v>
      </c>
      <c r="LH429" s="36">
        <v>0.12762183999999999</v>
      </c>
      <c r="LI429" s="36">
        <v>1.0907415000000001E-3</v>
      </c>
      <c r="LJ429" s="36">
        <v>4.0823329999999996E-3</v>
      </c>
      <c r="LK429" s="36">
        <v>2.9942526E-3</v>
      </c>
      <c r="LL429" s="36">
        <v>0</v>
      </c>
      <c r="LM429" s="36">
        <v>2.5213620000000001E-3</v>
      </c>
      <c r="LN429" s="36">
        <v>2.2101797999999999E-3</v>
      </c>
      <c r="LO429" s="36">
        <v>2.6532651000000001E-2</v>
      </c>
      <c r="LP429" s="36">
        <v>4.8089062999999996E-3</v>
      </c>
      <c r="LQ429" s="36">
        <v>0</v>
      </c>
      <c r="LR429" s="36">
        <v>2.5485710000000002E-4</v>
      </c>
      <c r="LS429" s="36">
        <v>2.9327698000000002E-4</v>
      </c>
      <c r="LT429" s="36">
        <v>2.6574243999999999E-4</v>
      </c>
      <c r="LU429" s="36">
        <v>3.2277521E-4</v>
      </c>
      <c r="LV429" s="36">
        <v>0</v>
      </c>
      <c r="LW429" s="36">
        <v>3.3831676000000002E-4</v>
      </c>
      <c r="LX429" s="36">
        <v>3.0851586999999998E-4</v>
      </c>
      <c r="LY429" s="36">
        <v>2.7984050000000001E-4</v>
      </c>
      <c r="LZ429" s="36">
        <v>4.0312319999999998E-4</v>
      </c>
      <c r="MA429" s="36">
        <v>0</v>
      </c>
      <c r="MB429" s="36">
        <v>9.1005955000000003E-4</v>
      </c>
      <c r="MC429" s="36">
        <v>5.4918999999999996E-4</v>
      </c>
      <c r="MD429" s="36">
        <v>4.9844199000000002E-4</v>
      </c>
      <c r="ME429" s="36">
        <v>7.6712475999999999E-4</v>
      </c>
      <c r="MF429" s="36">
        <v>0.17503959999999999</v>
      </c>
      <c r="MG429" s="36">
        <v>5.6828060000000003E-3</v>
      </c>
      <c r="MH429" s="36">
        <v>5.6704614999999996E-3</v>
      </c>
      <c r="MI429" s="36">
        <v>5.6712519999999999E-3</v>
      </c>
      <c r="MJ429" s="36">
        <v>5.6462283999999998E-3</v>
      </c>
      <c r="MK429" s="36">
        <v>5.6682008999999998E-3</v>
      </c>
      <c r="ML429" s="36">
        <v>2.2359337E-2</v>
      </c>
      <c r="MM429" s="36">
        <v>2.2310383999999999E-2</v>
      </c>
      <c r="MN429" s="36">
        <v>2.2302479E-2</v>
      </c>
      <c r="MO429" s="36">
        <v>2.2311600000000001E-2</v>
      </c>
      <c r="MP429" s="36">
        <v>2.23147E-2</v>
      </c>
      <c r="MQ429" s="36">
        <v>3.9112251000000004E-3</v>
      </c>
      <c r="MR429" s="36">
        <v>3.8881777999999999E-3</v>
      </c>
      <c r="MS429" s="36">
        <v>3.8874481E-3</v>
      </c>
      <c r="MT429" s="36">
        <v>3.8911575999999999E-3</v>
      </c>
      <c r="MU429" s="36">
        <v>3.8895796E-3</v>
      </c>
      <c r="MV429" s="36">
        <v>3.4441468000000002E-3</v>
      </c>
      <c r="MW429" s="36">
        <v>3.4258731999999999E-3</v>
      </c>
      <c r="MX429" s="36">
        <v>3.4236535999999998E-3</v>
      </c>
      <c r="MY429" s="36">
        <v>3.4320151000000001E-3</v>
      </c>
      <c r="MZ429" s="36">
        <v>3.2149137E-3</v>
      </c>
      <c r="NA429" s="36">
        <v>2.7356822999999998E-3</v>
      </c>
      <c r="NB429" s="36">
        <v>2.7389660999999998E-3</v>
      </c>
      <c r="NC429" s="36">
        <v>2.7549897E-3</v>
      </c>
      <c r="ND429" s="36">
        <v>7.5650355000000001E-3</v>
      </c>
      <c r="NE429" s="36">
        <v>7.5424443000000002E-3</v>
      </c>
      <c r="NF429" s="36">
        <v>7.5415322000000002E-3</v>
      </c>
      <c r="NG429" s="36">
        <v>7.5386741E-3</v>
      </c>
      <c r="NH429" s="36">
        <v>7.5462706999999997E-3</v>
      </c>
      <c r="NI429" s="36">
        <v>4.6379515999999997E-3</v>
      </c>
      <c r="NJ429" s="36">
        <v>2.5449109999999999</v>
      </c>
      <c r="NK429" s="36">
        <v>5.7144047999999996E-3</v>
      </c>
      <c r="NL429" s="36">
        <v>1.5435262E-2</v>
      </c>
      <c r="NM429" s="36">
        <v>1.5503347000000001E-2</v>
      </c>
      <c r="NN429" s="36">
        <v>1.5445660999999999E-2</v>
      </c>
      <c r="NO429" s="36">
        <v>1.5427546E-2</v>
      </c>
      <c r="NP429" s="36">
        <v>1.5451589999999999E-2</v>
      </c>
      <c r="NQ429" s="36">
        <v>1.5507844E-2</v>
      </c>
      <c r="NR429" s="36">
        <v>1.3588939E-2</v>
      </c>
      <c r="NS429" s="36">
        <v>1.340474E-2</v>
      </c>
      <c r="NT429" s="36">
        <v>1.3621413000000001E-2</v>
      </c>
      <c r="NU429" s="36">
        <v>1.3604E-2</v>
      </c>
      <c r="NV429" s="36">
        <v>1.3592882000000001E-2</v>
      </c>
      <c r="NW429" s="36">
        <v>1.3681162E-2</v>
      </c>
      <c r="NX429" s="36">
        <v>1.4773226E-2</v>
      </c>
      <c r="NY429" s="36">
        <v>1.4845026000000001E-2</v>
      </c>
      <c r="NZ429" s="36">
        <v>3.6317600999999998E-2</v>
      </c>
      <c r="OA429" s="36">
        <v>0.15998854000000001</v>
      </c>
      <c r="OB429" s="36">
        <v>3.6168909999999999E-2</v>
      </c>
      <c r="OC429" s="36">
        <v>3.3805073999999997E-2</v>
      </c>
      <c r="OD429" s="36">
        <v>3.3813375E-2</v>
      </c>
      <c r="OE429" s="36">
        <v>3.3708719999999998E-2</v>
      </c>
      <c r="OF429" s="36">
        <v>3.3641189000000002E-2</v>
      </c>
      <c r="OG429" s="36">
        <v>3.6634369999999999E-2</v>
      </c>
      <c r="OH429" s="36">
        <v>3.6461024000000002E-2</v>
      </c>
      <c r="OI429" s="36">
        <v>3.6211629000000002E-2</v>
      </c>
      <c r="OJ429" s="36">
        <v>3.6082599E-2</v>
      </c>
      <c r="OK429" s="36">
        <v>1.8200645000000001E-2</v>
      </c>
      <c r="OL429" s="36">
        <v>9.3844044000000008E-3</v>
      </c>
      <c r="OM429" s="36">
        <v>0.13579294</v>
      </c>
      <c r="ON429" s="36">
        <v>3.6073098999999997E-2</v>
      </c>
      <c r="OO429" s="36">
        <v>1.1366517E-3</v>
      </c>
      <c r="OP429" s="36">
        <v>1.3297962999999999E-3</v>
      </c>
      <c r="OQ429" s="36">
        <v>2.7248162999999998E-3</v>
      </c>
      <c r="OU429" t="s">
        <v>54</v>
      </c>
      <c r="OV429" t="s">
        <v>224</v>
      </c>
      <c r="OW429" s="36">
        <v>0</v>
      </c>
      <c r="OX429" s="36">
        <v>7.3182747999999999E-3</v>
      </c>
      <c r="OY429" s="36">
        <v>2.7218778E-3</v>
      </c>
      <c r="OZ429" s="36">
        <v>1.6983985E-2</v>
      </c>
      <c r="PA429" s="36">
        <v>4.1339554000000001E-2</v>
      </c>
      <c r="PB429" s="36">
        <v>2.9463701999999999E-3</v>
      </c>
      <c r="PC429" s="36">
        <v>1.9105915000000001E-3</v>
      </c>
      <c r="PD429" s="36">
        <v>6.7702396999999997E-2</v>
      </c>
      <c r="PE429" s="36">
        <v>2.6837075000000002E-4</v>
      </c>
      <c r="PF429" s="36">
        <v>3.2209007000000002E-4</v>
      </c>
      <c r="PG429" s="36">
        <v>1.1009173E-3</v>
      </c>
      <c r="PH429" s="36">
        <v>1.5210079000000001E-3</v>
      </c>
      <c r="PI429" s="36">
        <v>1.673159E-3</v>
      </c>
      <c r="PJ429" s="36">
        <v>6.8751283999999996E-3</v>
      </c>
      <c r="PK429" s="36">
        <v>0.18818709</v>
      </c>
      <c r="PL429" s="36">
        <v>2.6203885999999999E-2</v>
      </c>
      <c r="PM429" s="36">
        <v>3.1782400000000002E-2</v>
      </c>
      <c r="PN429" s="36">
        <v>2.2698928</v>
      </c>
      <c r="PO429" s="36">
        <v>0</v>
      </c>
      <c r="PP429" s="36">
        <v>2.4023440999999999E-4</v>
      </c>
      <c r="PQ429" s="36">
        <v>8.1368104999999998E-5</v>
      </c>
      <c r="PR429" s="36">
        <v>4.6959387999999997E-5</v>
      </c>
      <c r="PS429" s="36">
        <v>2.4413501000000002E-3</v>
      </c>
      <c r="PT429" s="36">
        <v>1.1204837999999999E-4</v>
      </c>
      <c r="PU429" s="36">
        <v>1.9834508E-6</v>
      </c>
      <c r="PV429" s="36">
        <v>1.0406942E-5</v>
      </c>
      <c r="PW429" s="36">
        <v>4.0191709999999999E-4</v>
      </c>
      <c r="PX429" s="36">
        <v>1.6314215E-6</v>
      </c>
      <c r="PY429" s="36">
        <v>0</v>
      </c>
      <c r="PZ429" s="36">
        <v>9.7367549000000007E-5</v>
      </c>
      <c r="QA429" s="36">
        <v>1.0864307E-3</v>
      </c>
      <c r="QB429" s="36">
        <v>1.7978444E-4</v>
      </c>
      <c r="QC429" s="36">
        <v>7.1330432000000002E-4</v>
      </c>
      <c r="QD429" s="36">
        <v>0</v>
      </c>
      <c r="QE429" s="36">
        <v>1.9047068E-4</v>
      </c>
      <c r="QF429" s="36">
        <v>7.3214842999999997E-4</v>
      </c>
      <c r="QG429" s="36">
        <v>1.0303810000000001E-4</v>
      </c>
      <c r="QH429" s="36">
        <v>7.3555313999999999E-4</v>
      </c>
      <c r="QI429" s="36">
        <v>0</v>
      </c>
      <c r="QJ429" s="36">
        <v>2.3117312000000001E-3</v>
      </c>
      <c r="QK429" s="36">
        <v>5.7100098999999995E-4</v>
      </c>
      <c r="QL429" s="36">
        <v>8.0360954000000006E-5</v>
      </c>
      <c r="QM429" s="36">
        <v>5.7365108999999997E-4</v>
      </c>
      <c r="QN429" s="36">
        <v>0</v>
      </c>
      <c r="QO429" s="36">
        <v>2.569806E-3</v>
      </c>
      <c r="QP429" s="36">
        <v>4.8214417000000002E-4</v>
      </c>
      <c r="QQ429" s="36">
        <v>6.7850630999999995E-5</v>
      </c>
      <c r="QR429" s="36">
        <v>4.8438072000000002E-4</v>
      </c>
      <c r="QS429" s="36">
        <v>0</v>
      </c>
      <c r="QT429" s="36">
        <v>1.0291263E-2</v>
      </c>
      <c r="QU429" s="36">
        <v>4.3796763999999998E-4</v>
      </c>
      <c r="QV429" s="36">
        <v>6.1637971000000002E-5</v>
      </c>
      <c r="QW429" s="36">
        <v>5.5379471000000001E-4</v>
      </c>
      <c r="QX429" s="36">
        <v>3.0156140999999998E-4</v>
      </c>
      <c r="QY429" s="36">
        <v>8.3518164999999995E-4</v>
      </c>
      <c r="QZ429" s="36">
        <v>2.9832722999999999E-5</v>
      </c>
      <c r="RA429" s="36">
        <v>6.7449426999999999E-4</v>
      </c>
      <c r="RB429" s="36">
        <v>7.1760309999999996E-4</v>
      </c>
      <c r="RC429" s="36">
        <v>3.2103039000000001E-5</v>
      </c>
      <c r="RD429" s="36">
        <v>9.5477902999999999E-4</v>
      </c>
      <c r="RE429" s="36">
        <v>9.0254237999999999E-4</v>
      </c>
      <c r="RF429" s="36">
        <v>0</v>
      </c>
      <c r="RG429" s="36">
        <v>2.0234827999999999E-3</v>
      </c>
      <c r="RH429" s="36">
        <v>0</v>
      </c>
      <c r="RI429" s="36">
        <v>0</v>
      </c>
      <c r="RJ429" s="36">
        <v>2.1528093E-3</v>
      </c>
      <c r="RK429" s="36">
        <v>1.1570896E-3</v>
      </c>
      <c r="RL429" s="36">
        <v>6.6477001999999999E-5</v>
      </c>
      <c r="RM429" s="36">
        <v>2.3256627999999999E-3</v>
      </c>
      <c r="RN429" s="36">
        <v>0</v>
      </c>
      <c r="RO429" s="36">
        <v>2.6805223999999998E-4</v>
      </c>
      <c r="RP429" s="36">
        <v>1.5129035999999999E-4</v>
      </c>
      <c r="RQ429" s="36">
        <v>1.2960732999999999E-3</v>
      </c>
      <c r="RR429" s="36">
        <v>6.1628146E-4</v>
      </c>
      <c r="RS429" s="36">
        <v>0</v>
      </c>
      <c r="RT429" s="36">
        <v>0</v>
      </c>
      <c r="RU429" s="36">
        <v>5.9848047999999998E-5</v>
      </c>
      <c r="RV429" s="36">
        <v>0</v>
      </c>
      <c r="RW429" s="36">
        <v>8.5032426999999996E-4</v>
      </c>
      <c r="RX429" s="36">
        <v>0</v>
      </c>
      <c r="RY429" s="36">
        <v>2.7820229999999998E-3</v>
      </c>
      <c r="RZ429" s="36">
        <v>0</v>
      </c>
      <c r="SA429" s="36">
        <v>5.1366021999999997E-3</v>
      </c>
      <c r="SB429" s="36">
        <v>0</v>
      </c>
      <c r="SC429" s="36">
        <v>7.6713396999999999E-3</v>
      </c>
      <c r="SD429" s="36">
        <v>7.0531892000000006E-5</v>
      </c>
      <c r="SE429" s="36">
        <v>1.5129035999999999E-4</v>
      </c>
      <c r="SF429" s="36">
        <v>6.1628146E-4</v>
      </c>
      <c r="SG429" s="36">
        <v>0</v>
      </c>
      <c r="SH429" s="36">
        <v>1.2960732999999999E-3</v>
      </c>
      <c r="SI429" s="36">
        <v>0</v>
      </c>
      <c r="SJ429" s="36">
        <v>6.3814477999999997E-5</v>
      </c>
      <c r="SK429" s="36">
        <v>0</v>
      </c>
      <c r="SL429" s="36">
        <v>9.3867399000000006E-5</v>
      </c>
      <c r="SM429" s="36">
        <v>2.073862E-5</v>
      </c>
      <c r="SN429" s="36">
        <v>1.5179593999999999E-4</v>
      </c>
      <c r="SO429" s="36">
        <v>5.6357285E-4</v>
      </c>
      <c r="SP429" s="36">
        <v>0</v>
      </c>
      <c r="SQ429" s="36">
        <v>7.8551811999999998E-4</v>
      </c>
      <c r="SR429" s="36">
        <v>2.0781279999999999E-5</v>
      </c>
      <c r="SS429" s="36">
        <v>1.5210804999999999E-4</v>
      </c>
      <c r="ST429" s="36">
        <v>5.6814099000000002E-4</v>
      </c>
      <c r="SU429" s="36">
        <v>0</v>
      </c>
      <c r="SV429" s="36">
        <v>2.7971857E-3</v>
      </c>
      <c r="SW429" s="36">
        <v>1.9466006999999999E-5</v>
      </c>
      <c r="SX429" s="36">
        <v>1.4248066E-4</v>
      </c>
      <c r="SY429" s="36">
        <v>5.3132080999999996E-4</v>
      </c>
      <c r="SZ429" s="36">
        <v>0</v>
      </c>
      <c r="TA429" s="36">
        <v>5.0546106000000004E-3</v>
      </c>
      <c r="TB429" s="36">
        <v>2.8511857999999999E-5</v>
      </c>
      <c r="TC429" s="36">
        <v>2.0869173000000001E-4</v>
      </c>
      <c r="TD429" s="36">
        <v>8.5719224999999998E-4</v>
      </c>
      <c r="TE429" s="36">
        <v>0</v>
      </c>
      <c r="TF429" s="36">
        <v>7.1276083999999998E-3</v>
      </c>
      <c r="TG429" s="36">
        <v>2.1420600999999999E-5</v>
      </c>
      <c r="TH429" s="36">
        <v>1.5678727000000001E-4</v>
      </c>
      <c r="TI429" s="36">
        <v>5.8639684999999995E-4</v>
      </c>
      <c r="TJ429" s="36">
        <v>0</v>
      </c>
      <c r="TK429" s="36">
        <v>2.0923702000000001E-3</v>
      </c>
      <c r="TL429" s="36">
        <v>3.0076100999999999E-4</v>
      </c>
      <c r="TM429" s="36">
        <v>8.7901294999999998E-5</v>
      </c>
      <c r="TN429" s="36">
        <v>7.1565986000000003E-4</v>
      </c>
      <c r="TO429" s="36">
        <v>0</v>
      </c>
      <c r="TP429" s="36">
        <v>2.7557129999999999E-3</v>
      </c>
      <c r="TQ429" s="36">
        <v>3.0076100999999999E-4</v>
      </c>
      <c r="TR429" s="36">
        <v>8.7901294999999998E-5</v>
      </c>
      <c r="TS429" s="36">
        <v>7.1565986000000003E-4</v>
      </c>
      <c r="TT429" s="36">
        <v>0</v>
      </c>
      <c r="TU429" s="36">
        <v>8.9205116999999997E-3</v>
      </c>
      <c r="TV429" s="36">
        <v>3.0076100999999999E-4</v>
      </c>
      <c r="TW429" s="36">
        <v>8.7901294999999998E-5</v>
      </c>
      <c r="TX429" s="36">
        <v>7.1565986000000003E-4</v>
      </c>
      <c r="TY429" s="36">
        <v>0</v>
      </c>
      <c r="TZ429" s="36">
        <v>7.7094448999999999E-5</v>
      </c>
      <c r="UA429" s="36">
        <v>6.6226038999999998E-4</v>
      </c>
      <c r="UB429" s="36">
        <v>9.3194181999999994E-5</v>
      </c>
      <c r="UC429" s="36">
        <v>6.6533056000000004E-4</v>
      </c>
      <c r="UD429" s="36">
        <v>0</v>
      </c>
      <c r="UE429" s="36">
        <v>9.6153877000000005E-5</v>
      </c>
      <c r="UF429" s="36">
        <v>1.1606995E-3</v>
      </c>
      <c r="UG429" s="36">
        <v>1.6335939000000001E-4</v>
      </c>
      <c r="UH429" s="36">
        <v>6.2610962000000004E-4</v>
      </c>
      <c r="UI429" s="36">
        <v>0</v>
      </c>
      <c r="UJ429" s="36">
        <v>2.0432249999999999E-2</v>
      </c>
      <c r="UK429" s="36">
        <v>2.5149611000000001E-3</v>
      </c>
      <c r="UL429" s="36">
        <v>4.6696702000000002E-4</v>
      </c>
      <c r="UM429" s="36">
        <v>3.9555651999999997E-2</v>
      </c>
      <c r="UN429" s="36">
        <v>0</v>
      </c>
      <c r="UO429" s="36">
        <v>5.7320137999999996E-4</v>
      </c>
      <c r="UP429" s="36">
        <v>7.2434026000000001E-4</v>
      </c>
      <c r="UQ429" s="36">
        <v>2.6892419000000001E-3</v>
      </c>
      <c r="UR429" s="36">
        <v>1.9963821000000001E-3</v>
      </c>
      <c r="US429" s="36">
        <v>0</v>
      </c>
      <c r="UT429" s="36">
        <v>1.3422435999999999E-2</v>
      </c>
      <c r="UU429" s="36">
        <v>0</v>
      </c>
      <c r="UV429" s="36">
        <v>5.0165510999999998E-3</v>
      </c>
      <c r="UW429" s="36">
        <v>0</v>
      </c>
      <c r="UX429" s="36">
        <v>0</v>
      </c>
      <c r="UY429" s="36">
        <v>5.3371731000000002E-3</v>
      </c>
      <c r="UZ429" s="36">
        <v>4.9397033000000003E-4</v>
      </c>
      <c r="VA429" s="36">
        <v>1.8929604999999999E-3</v>
      </c>
      <c r="VB429" s="36">
        <v>1.3945375999999999E-3</v>
      </c>
      <c r="VC429" s="36">
        <v>0</v>
      </c>
      <c r="VD429" s="36">
        <v>0</v>
      </c>
      <c r="VE429" s="36">
        <v>1.4280302E-2</v>
      </c>
      <c r="VF429" s="36">
        <v>2.2760320999999999E-3</v>
      </c>
      <c r="VG429" s="36">
        <v>4.8053315000000001E-3</v>
      </c>
      <c r="VH429" s="36">
        <v>2.5221415000000001E-2</v>
      </c>
      <c r="VI429" s="36">
        <v>2.5485761999999999E-3</v>
      </c>
      <c r="VJ429" s="36">
        <v>2.6251110000000001E-2</v>
      </c>
      <c r="VK429" s="36">
        <v>4.7694469999999996E-3</v>
      </c>
      <c r="VL429" s="36">
        <v>0</v>
      </c>
      <c r="VM429" s="36">
        <v>1.4529049E-3</v>
      </c>
      <c r="VN429" s="36">
        <v>0</v>
      </c>
      <c r="VO429" s="36">
        <v>1.3704564000000001E-3</v>
      </c>
      <c r="VP429" s="36">
        <v>0</v>
      </c>
      <c r="VQ429" s="36">
        <v>0</v>
      </c>
      <c r="VR429" s="36">
        <v>2.9058097E-4</v>
      </c>
      <c r="VS429" s="36">
        <v>1.0791907999999999E-2</v>
      </c>
      <c r="VT429" s="36">
        <v>0</v>
      </c>
      <c r="VU429" s="36">
        <v>0</v>
      </c>
      <c r="VV429" s="36">
        <v>2.7409477999999998E-4</v>
      </c>
      <c r="VW429" s="36">
        <v>1.0791907999999999E-2</v>
      </c>
      <c r="VX429" s="36">
        <v>2.5485761999999999E-3</v>
      </c>
      <c r="VY429" s="36">
        <v>2.6251110000000001E-2</v>
      </c>
      <c r="VZ429" s="36">
        <v>4.7806437999999996E-3</v>
      </c>
      <c r="WA429" s="36">
        <v>0</v>
      </c>
      <c r="WB429" s="36">
        <v>0</v>
      </c>
      <c r="WC429" s="36">
        <v>2.9058097E-4</v>
      </c>
      <c r="WD429" s="36">
        <v>1.1481649E-2</v>
      </c>
      <c r="WE429" s="36">
        <v>0</v>
      </c>
      <c r="WF429" s="36">
        <v>0</v>
      </c>
      <c r="WG429" s="36">
        <v>2.7409477999999998E-4</v>
      </c>
      <c r="WH429" s="36">
        <v>1.1481649E-2</v>
      </c>
      <c r="WI429" s="36">
        <v>0</v>
      </c>
      <c r="WJ429" s="36">
        <v>0</v>
      </c>
      <c r="WK429" s="36">
        <v>0</v>
      </c>
      <c r="WL429" s="36">
        <v>0</v>
      </c>
      <c r="WM429" s="36">
        <v>0</v>
      </c>
      <c r="WN429" s="36">
        <v>9.7086812000000001E-4</v>
      </c>
      <c r="WO429" s="36">
        <v>7.3439013000000002E-5</v>
      </c>
      <c r="WP429" s="36">
        <v>1.4687801000000001E-3</v>
      </c>
      <c r="WQ429" s="36">
        <v>0</v>
      </c>
      <c r="WR429" s="36">
        <v>0</v>
      </c>
      <c r="WS429" s="36">
        <v>1.5304289000000001E-4</v>
      </c>
      <c r="WT429" s="36">
        <v>2.2511849000000001E-3</v>
      </c>
      <c r="WU429" s="36">
        <v>4.1755775999999999E-4</v>
      </c>
      <c r="WV429" s="36">
        <v>8.4502166999999998E-4</v>
      </c>
      <c r="WW429" s="36">
        <v>0</v>
      </c>
      <c r="WX429" s="36">
        <v>8.2264983999999995E-4</v>
      </c>
      <c r="WY429" s="36">
        <v>1.0610036E-3</v>
      </c>
      <c r="WZ429" s="36">
        <v>1.103527E-3</v>
      </c>
      <c r="XA429" s="36">
        <v>5.0851204000000003E-5</v>
      </c>
      <c r="XB429" s="36">
        <v>0</v>
      </c>
      <c r="XC429" s="36">
        <v>9.5543451999999997E-3</v>
      </c>
      <c r="XD429" s="36">
        <v>2.7752726000000001E-4</v>
      </c>
      <c r="XE429" s="36">
        <v>2.3595304000000001E-4</v>
      </c>
      <c r="XF429" s="36">
        <v>2.0305758E-3</v>
      </c>
      <c r="XG429" s="36">
        <v>6.5836256999999998E-7</v>
      </c>
      <c r="XH429" s="36">
        <v>4.5215230999999998E-5</v>
      </c>
      <c r="XI429" s="36">
        <v>3.0066580000000001E-6</v>
      </c>
      <c r="XJ429" s="36">
        <v>1.5774762E-5</v>
      </c>
      <c r="XK429" s="36">
        <v>4.0191709999999999E-4</v>
      </c>
      <c r="XL429" s="36">
        <v>6.0795905000000005E-7</v>
      </c>
      <c r="XM429" s="36">
        <v>4.1754956999999998E-5</v>
      </c>
      <c r="XN429" s="36">
        <v>5.4655408999999999E-7</v>
      </c>
      <c r="XO429" s="36">
        <v>8.4715081000000003E-6</v>
      </c>
      <c r="XP429" s="36">
        <v>2.2836016E-4</v>
      </c>
      <c r="XQ429" s="36">
        <v>0</v>
      </c>
      <c r="XR429" s="36">
        <v>1.0143769E-2</v>
      </c>
      <c r="XS429" s="36">
        <v>4.6276828999999999E-4</v>
      </c>
      <c r="XT429" s="36">
        <v>4.1971895000000002E-4</v>
      </c>
      <c r="XU429" s="36">
        <v>5.5372012999999997E-4</v>
      </c>
      <c r="XV429" s="36">
        <v>2.5331036999999999E-3</v>
      </c>
      <c r="XW429" s="36">
        <v>1.0672796E-2</v>
      </c>
      <c r="XX429" s="36">
        <v>6.5166805000000001E-3</v>
      </c>
      <c r="XY429" s="36">
        <v>2.6950015E-3</v>
      </c>
      <c r="XZ429" s="36">
        <v>1.0672796E-2</v>
      </c>
      <c r="YA429" s="36">
        <v>6.5166805000000001E-3</v>
      </c>
      <c r="YB429" s="36">
        <v>1.4665259000000001E-3</v>
      </c>
      <c r="YC429" s="36">
        <v>1.5602557E-3</v>
      </c>
      <c r="YD429" s="36">
        <v>1.0672796E-2</v>
      </c>
      <c r="YE429" s="36">
        <v>1.0759497999999999E-3</v>
      </c>
      <c r="YF429" s="36">
        <v>3.3221862E-3</v>
      </c>
      <c r="YG429" s="36">
        <v>9.5540274E-5</v>
      </c>
      <c r="YH429" s="36">
        <v>4.7770137000000003E-6</v>
      </c>
      <c r="YI429" s="36">
        <v>5.4552740000000004E-3</v>
      </c>
      <c r="YJ429" s="36">
        <v>0</v>
      </c>
      <c r="YK429" s="36">
        <v>1.7457721000000001E-3</v>
      </c>
      <c r="YL429" s="36">
        <v>5.3276058000000002E-5</v>
      </c>
      <c r="YM429" s="36">
        <v>2.6638029000000002E-6</v>
      </c>
      <c r="YN429" s="36">
        <v>1.0383583E-3</v>
      </c>
      <c r="YO429" s="36">
        <v>0</v>
      </c>
      <c r="YP429" s="36">
        <v>5.3394346000000005E-4</v>
      </c>
      <c r="YQ429" s="36">
        <v>1.5355175E-5</v>
      </c>
      <c r="YR429" s="36">
        <v>7.6775877000000003E-7</v>
      </c>
      <c r="YS429" s="36">
        <v>8.7680576999999999E-4</v>
      </c>
      <c r="YT429" s="36">
        <v>0</v>
      </c>
      <c r="YU429" s="36">
        <v>5.3394346000000005E-4</v>
      </c>
      <c r="YV429" s="36">
        <v>1.5061313E-5</v>
      </c>
      <c r="YW429" s="36">
        <v>7.5306565999999999E-7</v>
      </c>
      <c r="YX429" s="36">
        <v>2.2398207999999998E-3</v>
      </c>
      <c r="YY429" s="36">
        <v>0</v>
      </c>
      <c r="YZ429" s="36">
        <v>5.3394346000000005E-4</v>
      </c>
      <c r="ZA429" s="36">
        <v>4.8320689999999999E-5</v>
      </c>
      <c r="ZB429" s="36">
        <v>2.4160345E-6</v>
      </c>
      <c r="ZC429" s="36">
        <v>6.9813099999999995E-4</v>
      </c>
      <c r="ZD429" s="36">
        <v>0</v>
      </c>
      <c r="ZE429" s="36">
        <v>5.3394346000000005E-4</v>
      </c>
      <c r="ZF429" s="36">
        <v>3.1298162999999997E-5</v>
      </c>
      <c r="ZG429" s="36">
        <v>1.5648687E-6</v>
      </c>
      <c r="ZH429" s="36">
        <v>1.450787E-3</v>
      </c>
      <c r="ZI429" s="36">
        <v>0</v>
      </c>
      <c r="ZJ429" s="36">
        <v>4.5142858000000001E-3</v>
      </c>
      <c r="ZK429" s="36">
        <v>7.0533118999999996E-5</v>
      </c>
      <c r="ZL429" s="36">
        <v>3.5266560000000001E-6</v>
      </c>
      <c r="ZM429" s="36">
        <v>1.4075106E-3</v>
      </c>
      <c r="ZN429" s="36">
        <v>0</v>
      </c>
      <c r="ZO429" s="36">
        <v>4.5142858000000001E-3</v>
      </c>
      <c r="ZP429" s="36">
        <v>1.0059106E-4</v>
      </c>
      <c r="ZQ429" s="36">
        <v>5.0295530999999998E-6</v>
      </c>
      <c r="ZR429" s="36">
        <v>1.2796759E-3</v>
      </c>
      <c r="ZS429" s="36">
        <v>0</v>
      </c>
      <c r="ZT429" s="36">
        <v>4.5142858000000001E-3</v>
      </c>
      <c r="ZU429" s="36">
        <v>6.4127052999999996E-5</v>
      </c>
      <c r="ZV429" s="36">
        <v>3.2063526999999999E-6</v>
      </c>
      <c r="ZW429" s="36">
        <v>2.0073412999999998E-3</v>
      </c>
      <c r="ZX429" s="36">
        <v>0</v>
      </c>
      <c r="ZY429" s="36">
        <v>0.70364115000000005</v>
      </c>
      <c r="ZZ429" s="36">
        <v>3.5182058000000002E-2</v>
      </c>
      <c r="AAA429" s="36">
        <v>6.4286234000000002</v>
      </c>
      <c r="AAB429" s="36">
        <v>0</v>
      </c>
      <c r="AAC429" s="36">
        <v>0.81908714999999999</v>
      </c>
      <c r="AAD429" s="36">
        <v>4.0954358000000003E-2</v>
      </c>
      <c r="AAE429" s="36">
        <v>9.2285061000000006</v>
      </c>
      <c r="AAF429" s="36">
        <v>0</v>
      </c>
      <c r="AAG429" s="36">
        <v>0.70364115000000005</v>
      </c>
      <c r="AAH429" s="36">
        <v>3.5182058000000002E-2</v>
      </c>
      <c r="AAI429" s="36">
        <v>5.0590808999999997</v>
      </c>
      <c r="AAJ429" s="36">
        <v>0</v>
      </c>
      <c r="AAK429" s="36">
        <v>0</v>
      </c>
      <c r="AAL429" s="36">
        <v>5.5816125000000003E-3</v>
      </c>
      <c r="AAM429" s="36">
        <v>6.6642741000000004E-6</v>
      </c>
      <c r="AAN429" s="36">
        <v>1.3328548E-4</v>
      </c>
      <c r="AAO429" s="36">
        <v>4.3189578999999999E-3</v>
      </c>
      <c r="AAP429" s="36">
        <v>0</v>
      </c>
      <c r="AAQ429" s="36">
        <v>8.4757614000000002E-3</v>
      </c>
      <c r="AAR429" s="36">
        <v>2.1235702999999999E-5</v>
      </c>
      <c r="AAS429" s="36">
        <v>4.2471372000000001E-4</v>
      </c>
      <c r="AAT429" s="36">
        <v>2.7183856999999999E-2</v>
      </c>
      <c r="AAU429" s="36">
        <v>2.5057119999999998E-3</v>
      </c>
      <c r="AAV429" s="36">
        <v>2.8099119999999999E-3</v>
      </c>
      <c r="AAW429" s="36">
        <v>5.2798730000000005E-4</v>
      </c>
      <c r="AAX429" s="36">
        <v>3.6105567999999998E-2</v>
      </c>
      <c r="AAY429" s="36">
        <v>8.8777782999999999E-3</v>
      </c>
      <c r="AAZ429" s="36">
        <v>1.0040520000000001E-2</v>
      </c>
      <c r="ABA429" s="36">
        <v>6.5889605999999998E-3</v>
      </c>
      <c r="ABB429" s="36">
        <v>5.8995827000000002E-3</v>
      </c>
      <c r="ABC429" s="36">
        <v>5.9958564999999997E-3</v>
      </c>
      <c r="ABD429" s="36">
        <v>2.0175936E-3</v>
      </c>
      <c r="ABE429" s="36">
        <v>1.2828112999999999E-3</v>
      </c>
      <c r="ABF429" s="36">
        <v>2.7895785999999998E-3</v>
      </c>
      <c r="ABG429" s="36">
        <v>1.4268722000000001E-3</v>
      </c>
      <c r="ABH429" s="36">
        <v>2.8400703000000002E-3</v>
      </c>
      <c r="ABI429" s="36">
        <v>2.0768869999999999E-3</v>
      </c>
      <c r="ABJ429" s="36">
        <v>1.7612104E-3</v>
      </c>
      <c r="ABK429" s="36">
        <v>3.5367443000000002E-3</v>
      </c>
      <c r="ABL429" s="36">
        <v>3.6041814999999999E-3</v>
      </c>
      <c r="ABM429" s="36">
        <v>1.1344663E-2</v>
      </c>
      <c r="ABN429" s="36">
        <v>1.1665758E-3</v>
      </c>
      <c r="ABO429" s="36">
        <v>2.5639186999999999E-3</v>
      </c>
      <c r="ABP429" s="36">
        <v>2.6070275999999998E-3</v>
      </c>
      <c r="ABQ429" s="36">
        <v>5.5727121999999997E-3</v>
      </c>
      <c r="ABR429" s="36">
        <v>5.7020387000000002E-3</v>
      </c>
      <c r="ABS429" s="36">
        <v>5.7979044999999996</v>
      </c>
      <c r="ABT429" s="36">
        <v>2.3316973999999999E-3</v>
      </c>
      <c r="ABU429" s="36">
        <v>2.3316973999999999E-3</v>
      </c>
      <c r="ABV429" s="36">
        <v>7.9595546E-4</v>
      </c>
      <c r="ABW429" s="36">
        <v>1.5913546000000001E-3</v>
      </c>
      <c r="ABX429" s="36">
        <v>3.4752905E-3</v>
      </c>
      <c r="ABY429" s="36">
        <v>6.2309979999999997E-3</v>
      </c>
      <c r="ABZ429" s="36">
        <v>8.4359443999999992E-3</v>
      </c>
      <c r="ACA429" s="36">
        <v>2.1341771000000002E-3</v>
      </c>
      <c r="ACB429" s="36">
        <v>2.1274596000000002E-3</v>
      </c>
      <c r="ACC429" s="36">
        <v>8.2997481000000005E-4</v>
      </c>
      <c r="ACD429" s="36">
        <v>1.5265484000000001E-3</v>
      </c>
      <c r="ACE429" s="36">
        <v>3.4904532000000002E-3</v>
      </c>
      <c r="ACF429" s="36">
        <v>6.1490064000000004E-3</v>
      </c>
      <c r="ACG429" s="36">
        <v>7.8922131E-3</v>
      </c>
      <c r="ACH429" s="36">
        <v>3.1966923000000002E-3</v>
      </c>
      <c r="ACI429" s="36">
        <v>3.8600352E-3</v>
      </c>
      <c r="ACJ429" s="36">
        <v>1.0024834E-2</v>
      </c>
      <c r="ACK429" s="36">
        <v>1.4978795999999999E-3</v>
      </c>
      <c r="ACL429" s="36">
        <v>2.0463223999999999E-3</v>
      </c>
      <c r="ACM429" s="36">
        <v>6.2969830000000004E-2</v>
      </c>
      <c r="ACN429" s="36">
        <v>5.9831655999999997E-3</v>
      </c>
      <c r="ACO429" s="36">
        <v>4.5725215E-2</v>
      </c>
      <c r="ACP429" s="36">
        <v>8.7980195000000004E-3</v>
      </c>
      <c r="ACQ429" s="36">
        <v>9.1186415E-3</v>
      </c>
      <c r="ACR429" s="36">
        <v>4.6583080999999998E-2</v>
      </c>
      <c r="ACS429" s="36">
        <v>3.5022037999999998E-2</v>
      </c>
      <c r="ACT429" s="36">
        <v>3.4939589E-2</v>
      </c>
      <c r="ACU429" s="36">
        <v>4.4662818999999999E-2</v>
      </c>
      <c r="ACV429" s="36">
        <v>4.4646333000000003E-2</v>
      </c>
      <c r="ACW429" s="36">
        <v>4.535256E-2</v>
      </c>
      <c r="ACX429" s="36">
        <v>4.5336073999999997E-2</v>
      </c>
      <c r="ACY429" s="36">
        <v>10.08855</v>
      </c>
      <c r="ACZ429" s="36">
        <v>2.5137061000000001E-3</v>
      </c>
      <c r="ADA429" s="36">
        <v>7.1674468999999998</v>
      </c>
      <c r="ADB429" s="36">
        <v>3.6668071999999999E-3</v>
      </c>
      <c r="ADC429" s="36">
        <v>3.0380316999999999E-3</v>
      </c>
      <c r="ADD429" s="36">
        <v>1.2098401E-2</v>
      </c>
      <c r="ADE429" s="36">
        <v>4.6657211E-4</v>
      </c>
      <c r="ADF429" s="36">
        <v>2.7974114E-4</v>
      </c>
      <c r="ADG429" s="36">
        <v>1.1579976000000001E-2</v>
      </c>
      <c r="ADH429" s="36">
        <v>1.972258E-2</v>
      </c>
      <c r="ADI429" s="36">
        <v>1.9884478000000001E-2</v>
      </c>
      <c r="ADJ429" s="36">
        <v>1.3215272E-2</v>
      </c>
      <c r="ADK429" s="36">
        <v>1.3309002E-2</v>
      </c>
    </row>
    <row r="430" spans="1:791">
      <c r="B430" t="s">
        <v>55</v>
      </c>
      <c r="C430" t="s">
        <v>224</v>
      </c>
      <c r="D430" s="36">
        <v>1.3532920000000001E-3</v>
      </c>
      <c r="E430" s="36">
        <v>1.3798399E-3</v>
      </c>
      <c r="F430" s="36">
        <v>5.8687875E-3</v>
      </c>
      <c r="G430" s="36">
        <v>5.8142078000000003E-3</v>
      </c>
      <c r="H430" s="36">
        <v>0</v>
      </c>
      <c r="I430" s="36">
        <v>4.1976232999999999E-4</v>
      </c>
      <c r="J430" s="36">
        <v>4.8873238999999998E-5</v>
      </c>
      <c r="K430" s="36">
        <v>8.8465642E-4</v>
      </c>
      <c r="L430" s="36">
        <v>0</v>
      </c>
      <c r="M430" s="36">
        <v>4.1976232999999999E-4</v>
      </c>
      <c r="N430" s="36">
        <v>4.8873238999999998E-5</v>
      </c>
      <c r="O430" s="36">
        <v>9.1120431000000005E-4</v>
      </c>
      <c r="P430" s="36">
        <v>0</v>
      </c>
      <c r="Q430" s="36">
        <v>1.7019921000000001E-3</v>
      </c>
      <c r="R430" s="36">
        <v>1.7190259000000001E-4</v>
      </c>
      <c r="S430" s="36">
        <v>3.9948928000000002E-3</v>
      </c>
      <c r="T430" s="36">
        <v>0</v>
      </c>
      <c r="U430" s="36">
        <v>1.6524234E-3</v>
      </c>
      <c r="V430" s="36">
        <v>1.6689164999999999E-4</v>
      </c>
      <c r="W430" s="36">
        <v>3.9948928000000002E-3</v>
      </c>
      <c r="X430" s="36">
        <v>0</v>
      </c>
      <c r="Y430" s="36">
        <v>6.0572372000000001E-3</v>
      </c>
      <c r="Z430" s="36">
        <v>2.7169024999999999E-2</v>
      </c>
      <c r="AA430" s="36">
        <v>1.9384604E-2</v>
      </c>
      <c r="AB430" s="36">
        <v>1.6931274E-2</v>
      </c>
      <c r="AC430" s="36">
        <v>0</v>
      </c>
      <c r="AD430" s="36">
        <v>8.3557895000000001E-4</v>
      </c>
      <c r="AE430" s="36">
        <v>3.3171114999999999E-4</v>
      </c>
      <c r="AF430" s="36">
        <v>6.5548712999999998E-4</v>
      </c>
      <c r="AG430" s="36">
        <v>1.0432652999999999E-3</v>
      </c>
      <c r="AH430" s="36">
        <v>0</v>
      </c>
      <c r="AI430" s="36">
        <v>8.2661582999999999E-4</v>
      </c>
      <c r="AJ430" s="36">
        <v>3.3171114999999999E-4</v>
      </c>
      <c r="AK430" s="36">
        <v>6.5548712999999998E-4</v>
      </c>
      <c r="AL430" s="36">
        <v>1.0432652999999999E-3</v>
      </c>
      <c r="AM430" s="36">
        <v>0</v>
      </c>
      <c r="AN430" s="36">
        <v>8.2718981999999996E-4</v>
      </c>
      <c r="AO430" s="36">
        <v>3.3171114999999999E-4</v>
      </c>
      <c r="AP430" s="36">
        <v>6.5548712999999998E-4</v>
      </c>
      <c r="AQ430" s="36">
        <v>1.0432652999999999E-3</v>
      </c>
      <c r="AR430" s="36">
        <v>0</v>
      </c>
      <c r="AS430" s="36">
        <v>8.0902074E-4</v>
      </c>
      <c r="AT430" s="36">
        <v>3.3171114999999999E-4</v>
      </c>
      <c r="AU430" s="36">
        <v>6.5548712999999998E-4</v>
      </c>
      <c r="AV430" s="36">
        <v>1.0432652999999999E-3</v>
      </c>
      <c r="AW430" s="36">
        <v>0</v>
      </c>
      <c r="AX430" s="36">
        <v>8.2498106E-4</v>
      </c>
      <c r="AY430" s="36">
        <v>3.3171048999999997E-4</v>
      </c>
      <c r="AZ430" s="36">
        <v>6.5548582000000001E-4</v>
      </c>
      <c r="BA430" s="36">
        <v>1.0432632000000001E-3</v>
      </c>
      <c r="BB430" s="36">
        <v>0</v>
      </c>
      <c r="BC430" s="36">
        <v>2.4542607E-3</v>
      </c>
      <c r="BD430" s="36">
        <v>1.3872450000000001E-3</v>
      </c>
      <c r="BE430" s="36">
        <v>2.9972045E-3</v>
      </c>
      <c r="BF430" s="36">
        <v>4.5330954000000001E-3</v>
      </c>
      <c r="BG430" s="36">
        <v>0</v>
      </c>
      <c r="BH430" s="36">
        <v>2.4187173E-3</v>
      </c>
      <c r="BI430" s="36">
        <v>1.3872450000000001E-3</v>
      </c>
      <c r="BJ430" s="36">
        <v>2.9972045E-3</v>
      </c>
      <c r="BK430" s="36">
        <v>4.5330954000000001E-3</v>
      </c>
      <c r="BL430" s="36">
        <v>0</v>
      </c>
      <c r="BM430" s="36">
        <v>2.4129772999999998E-3</v>
      </c>
      <c r="BN430" s="36">
        <v>1.3872450000000001E-3</v>
      </c>
      <c r="BO430" s="36">
        <v>2.9972045E-3</v>
      </c>
      <c r="BP430" s="36">
        <v>4.5330954000000001E-3</v>
      </c>
      <c r="BQ430" s="36">
        <v>0</v>
      </c>
      <c r="BR430" s="36">
        <v>2.4196003000000002E-3</v>
      </c>
      <c r="BS430" s="36">
        <v>1.3872450000000001E-3</v>
      </c>
      <c r="BT430" s="36">
        <v>2.9972045E-3</v>
      </c>
      <c r="BU430" s="36">
        <v>4.5330954000000001E-3</v>
      </c>
      <c r="BV430" s="36">
        <v>0</v>
      </c>
      <c r="BW430" s="36">
        <v>2.4218504999999999E-3</v>
      </c>
      <c r="BX430" s="36">
        <v>1.3872450000000001E-3</v>
      </c>
      <c r="BY430" s="36">
        <v>2.9972046E-3</v>
      </c>
      <c r="BZ430" s="36">
        <v>4.5330954999999997E-3</v>
      </c>
      <c r="CA430" s="36">
        <v>0</v>
      </c>
      <c r="CB430" s="36">
        <v>5.1692464999999999E-4</v>
      </c>
      <c r="CC430" s="36">
        <v>2.5592909999999999E-4</v>
      </c>
      <c r="CD430" s="36">
        <v>4.2665113999999999E-4</v>
      </c>
      <c r="CE430" s="36">
        <v>6.9575457000000003E-4</v>
      </c>
      <c r="CF430" s="36">
        <v>0</v>
      </c>
      <c r="CG430" s="36">
        <v>5.0019055000000005E-4</v>
      </c>
      <c r="CH430" s="36">
        <v>2.5592909999999999E-4</v>
      </c>
      <c r="CI430" s="36">
        <v>4.2665113999999999E-4</v>
      </c>
      <c r="CJ430" s="36">
        <v>6.9575457000000003E-4</v>
      </c>
      <c r="CK430" s="36">
        <v>0</v>
      </c>
      <c r="CL430" s="36">
        <v>4.9966070999999995E-4</v>
      </c>
      <c r="CM430" s="36">
        <v>2.5592909999999999E-4</v>
      </c>
      <c r="CN430" s="36">
        <v>4.2665113999999999E-4</v>
      </c>
      <c r="CO430" s="36">
        <v>6.9575457000000003E-4</v>
      </c>
      <c r="CP430" s="36">
        <v>0</v>
      </c>
      <c r="CQ430" s="36">
        <v>5.0235405999999997E-4</v>
      </c>
      <c r="CR430" s="36">
        <v>2.5592909999999999E-4</v>
      </c>
      <c r="CS430" s="36">
        <v>4.2665113999999999E-4</v>
      </c>
      <c r="CT430" s="36">
        <v>6.9575457000000003E-4</v>
      </c>
      <c r="CU430" s="36">
        <v>0</v>
      </c>
      <c r="CV430" s="36">
        <v>5.0119673999999995E-4</v>
      </c>
      <c r="CW430" s="36">
        <v>2.5593038000000002E-4</v>
      </c>
      <c r="CX430" s="36">
        <v>4.2665326999999999E-4</v>
      </c>
      <c r="CY430" s="36">
        <v>6.9575805000000001E-4</v>
      </c>
      <c r="CZ430" s="36">
        <v>0</v>
      </c>
      <c r="DA430" s="36">
        <v>4.0384806999999999E-4</v>
      </c>
      <c r="DB430" s="36">
        <v>2.3304791999999999E-4</v>
      </c>
      <c r="DC430" s="36">
        <v>3.8849069000000002E-4</v>
      </c>
      <c r="DD430" s="36">
        <v>6.0696549999999995E-4</v>
      </c>
      <c r="DE430" s="36">
        <v>0</v>
      </c>
      <c r="DF430" s="36">
        <v>3.9058000999999998E-4</v>
      </c>
      <c r="DG430" s="36">
        <v>2.3304791999999999E-4</v>
      </c>
      <c r="DH430" s="36">
        <v>3.8849069000000002E-4</v>
      </c>
      <c r="DI430" s="36">
        <v>6.0696549999999995E-4</v>
      </c>
      <c r="DJ430" s="36">
        <v>0</v>
      </c>
      <c r="DK430" s="36">
        <v>3.8896840999999999E-4</v>
      </c>
      <c r="DL430" s="36">
        <v>2.3304791999999999E-4</v>
      </c>
      <c r="DM430" s="36">
        <v>3.8849069000000002E-4</v>
      </c>
      <c r="DN430" s="36">
        <v>6.0696549999999995E-4</v>
      </c>
      <c r="DO430" s="36">
        <v>0</v>
      </c>
      <c r="DP430" s="36">
        <v>3.9503949000000002E-4</v>
      </c>
      <c r="DQ430" s="36">
        <v>2.3304791999999999E-4</v>
      </c>
      <c r="DR430" s="36">
        <v>3.8849069000000002E-4</v>
      </c>
      <c r="DS430" s="36">
        <v>6.0696549999999995E-4</v>
      </c>
      <c r="DT430" s="36">
        <v>0</v>
      </c>
      <c r="DU430" s="36">
        <v>3.9044755000000001E-4</v>
      </c>
      <c r="DV430" s="36">
        <v>2.1730708E-4</v>
      </c>
      <c r="DW430" s="36">
        <v>3.6223971000000002E-4</v>
      </c>
      <c r="DX430" s="36">
        <v>5.4861438E-4</v>
      </c>
      <c r="DY430" s="36">
        <v>0</v>
      </c>
      <c r="DZ430" s="36">
        <v>3.8327263999999998E-4</v>
      </c>
      <c r="EA430" s="36">
        <v>1.6061758000000001E-4</v>
      </c>
      <c r="EB430" s="36">
        <v>2.6776037000000001E-4</v>
      </c>
      <c r="EC430" s="36">
        <v>5.4861438E-4</v>
      </c>
      <c r="ED430" s="36">
        <v>0</v>
      </c>
      <c r="EE430" s="36">
        <v>3.8565692000000002E-4</v>
      </c>
      <c r="EF430" s="36">
        <v>1.6061758000000001E-4</v>
      </c>
      <c r="EG430" s="36">
        <v>2.6776037000000001E-4</v>
      </c>
      <c r="EH430" s="36">
        <v>5.4861438E-4</v>
      </c>
      <c r="EI430" s="36">
        <v>0</v>
      </c>
      <c r="EJ430" s="36">
        <v>3.9729130999999998E-4</v>
      </c>
      <c r="EK430" s="36">
        <v>1.6061758000000001E-4</v>
      </c>
      <c r="EL430" s="36">
        <v>2.6776037000000001E-4</v>
      </c>
      <c r="EM430" s="36">
        <v>5.4861438E-4</v>
      </c>
      <c r="EN430" s="36">
        <v>0</v>
      </c>
      <c r="EO430" s="36">
        <v>1.0613347E-3</v>
      </c>
      <c r="EP430" s="36">
        <v>4.1543559E-4</v>
      </c>
      <c r="EQ430" s="36">
        <v>8.9756711000000004E-4</v>
      </c>
      <c r="ER430" s="36">
        <v>1.5923407000000001E-3</v>
      </c>
      <c r="ES430" s="36">
        <v>0</v>
      </c>
      <c r="ET430" s="36">
        <v>1.0449318000000001E-3</v>
      </c>
      <c r="EU430" s="36">
        <v>4.1543559E-4</v>
      </c>
      <c r="EV430" s="36">
        <v>8.9756711000000004E-4</v>
      </c>
      <c r="EW430" s="36">
        <v>1.5923407000000001E-3</v>
      </c>
      <c r="EX430" s="36">
        <v>0</v>
      </c>
      <c r="EY430" s="36">
        <v>1.0442695E-3</v>
      </c>
      <c r="EZ430" s="36">
        <v>4.1543559E-4</v>
      </c>
      <c r="FA430" s="36">
        <v>8.9756711000000004E-4</v>
      </c>
      <c r="FB430" s="36">
        <v>1.5923407000000001E-3</v>
      </c>
      <c r="FC430" s="36">
        <v>0</v>
      </c>
      <c r="FD430" s="36">
        <v>1.0421943000000001E-3</v>
      </c>
      <c r="FE430" s="36">
        <v>4.1543559E-4</v>
      </c>
      <c r="FF430" s="36">
        <v>8.9756711000000004E-4</v>
      </c>
      <c r="FG430" s="36">
        <v>1.5923407000000001E-3</v>
      </c>
      <c r="FH430" s="36">
        <v>0</v>
      </c>
      <c r="FI430" s="36">
        <v>1.0476789999999999E-3</v>
      </c>
      <c r="FJ430" s="36">
        <v>4.1543850000000002E-4</v>
      </c>
      <c r="FK430" s="36">
        <v>8.9757339999999995E-4</v>
      </c>
      <c r="FL430" s="36">
        <v>1.5923519E-3</v>
      </c>
      <c r="FM430" s="36">
        <v>0</v>
      </c>
      <c r="FN430" s="36">
        <v>6.2977688000000003E-4</v>
      </c>
      <c r="FO430" s="36">
        <v>2.8887181000000002E-4</v>
      </c>
      <c r="FP430" s="36">
        <v>5.2349384999999995E-4</v>
      </c>
      <c r="FQ430" s="36">
        <v>8.4837713000000001E-4</v>
      </c>
      <c r="FR430" s="36">
        <v>0</v>
      </c>
      <c r="FS430" s="36">
        <v>2.4143018E-3</v>
      </c>
      <c r="FT430" s="36">
        <v>3.2963795999999999E-4</v>
      </c>
      <c r="FU430" s="36">
        <v>6.5115732E-4</v>
      </c>
      <c r="FV430" s="36">
        <v>1.320578E-3</v>
      </c>
      <c r="FW430" s="36">
        <v>0</v>
      </c>
      <c r="FX430" s="36">
        <v>1.9732269E-4</v>
      </c>
      <c r="FY430" s="36">
        <v>8.8509335E-4</v>
      </c>
      <c r="FZ430" s="36">
        <v>6.3148321999999995E-4</v>
      </c>
      <c r="GA430" s="36">
        <v>5.5839460999999998E-4</v>
      </c>
      <c r="GB430" s="36">
        <v>0</v>
      </c>
      <c r="GC430" s="36">
        <v>1.1435985E-3</v>
      </c>
      <c r="GD430" s="36">
        <v>2.4534644E-4</v>
      </c>
      <c r="GE430" s="36">
        <v>4.4402100999999996E-3</v>
      </c>
      <c r="GF430" s="36">
        <v>3.5260495E-3</v>
      </c>
      <c r="GG430" s="36">
        <v>0</v>
      </c>
      <c r="GH430" s="36">
        <v>1.1913920000000001E-3</v>
      </c>
      <c r="GI430" s="36">
        <v>2.4534644E-4</v>
      </c>
      <c r="GJ430" s="36">
        <v>4.4402100999999996E-3</v>
      </c>
      <c r="GK430" s="36">
        <v>3.5260495E-3</v>
      </c>
      <c r="GL430" s="36">
        <v>0</v>
      </c>
      <c r="GM430" s="36">
        <v>1.1508978E-3</v>
      </c>
      <c r="GN430" s="36">
        <v>2.4534644E-4</v>
      </c>
      <c r="GO430" s="36">
        <v>4.4402100999999996E-3</v>
      </c>
      <c r="GP430" s="36">
        <v>3.5260495E-3</v>
      </c>
      <c r="GQ430" s="36">
        <v>0</v>
      </c>
      <c r="GR430" s="36">
        <v>1.1381818999999999E-3</v>
      </c>
      <c r="GS430" s="36">
        <v>2.4534644E-4</v>
      </c>
      <c r="GT430" s="36">
        <v>4.4402100999999996E-3</v>
      </c>
      <c r="GU430" s="36">
        <v>3.5260495E-3</v>
      </c>
      <c r="GV430" s="36">
        <v>0</v>
      </c>
      <c r="GW430" s="36">
        <v>1.1550604E-3</v>
      </c>
      <c r="GX430" s="36">
        <v>2.4534644E-4</v>
      </c>
      <c r="GY430" s="36">
        <v>4.4402100999999996E-3</v>
      </c>
      <c r="GZ430" s="36">
        <v>3.5260495E-3</v>
      </c>
      <c r="HA430" s="36">
        <v>0</v>
      </c>
      <c r="HB430" s="36">
        <v>1.1945492999999999E-3</v>
      </c>
      <c r="HC430" s="36">
        <v>2.4534644E-4</v>
      </c>
      <c r="HD430" s="36">
        <v>4.4402100999999996E-3</v>
      </c>
      <c r="HE430" s="36">
        <v>3.5260495E-3</v>
      </c>
      <c r="HF430" s="36">
        <v>0</v>
      </c>
      <c r="HG430" s="36">
        <v>1.0546444999999999E-3</v>
      </c>
      <c r="HH430" s="36">
        <v>2.0073547999999999E-4</v>
      </c>
      <c r="HI430" s="36">
        <v>3.6328991999999998E-3</v>
      </c>
      <c r="HJ430" s="36">
        <v>3.5196209000000001E-3</v>
      </c>
      <c r="HK430" s="36">
        <v>0</v>
      </c>
      <c r="HL430" s="36">
        <v>9.2534121000000002E-4</v>
      </c>
      <c r="HM430" s="36">
        <v>2.0073547999999999E-4</v>
      </c>
      <c r="HN430" s="36">
        <v>3.6328991999999998E-3</v>
      </c>
      <c r="HO430" s="36">
        <v>3.5196209000000001E-3</v>
      </c>
      <c r="HP430" s="36">
        <v>0</v>
      </c>
      <c r="HQ430" s="36">
        <v>1.0774406E-3</v>
      </c>
      <c r="HR430" s="36">
        <v>2.0073547999999999E-4</v>
      </c>
      <c r="HS430" s="36">
        <v>3.6328991999999998E-3</v>
      </c>
      <c r="HT430" s="36">
        <v>3.5196209000000001E-3</v>
      </c>
      <c r="HU430" s="36">
        <v>0</v>
      </c>
      <c r="HV430" s="36">
        <v>1.065217E-3</v>
      </c>
      <c r="HW430" s="36">
        <v>2.0073547999999999E-4</v>
      </c>
      <c r="HX430" s="36">
        <v>3.6328991999999998E-3</v>
      </c>
      <c r="HY430" s="36">
        <v>3.5196209000000001E-3</v>
      </c>
      <c r="HZ430" s="36">
        <v>0</v>
      </c>
      <c r="IA430" s="36">
        <v>1.0574038E-3</v>
      </c>
      <c r="IB430" s="36">
        <v>2.0073568E-4</v>
      </c>
      <c r="IC430" s="36">
        <v>3.6329028000000002E-3</v>
      </c>
      <c r="ID430" s="36">
        <v>3.5196244E-3</v>
      </c>
      <c r="IE430" s="36">
        <v>0</v>
      </c>
      <c r="IF430" s="36">
        <v>1.1193831000000001E-3</v>
      </c>
      <c r="IG430" s="36">
        <v>2.0073547999999999E-4</v>
      </c>
      <c r="IH430" s="36">
        <v>3.6328991999999998E-3</v>
      </c>
      <c r="II430" s="36">
        <v>3.5196209000000001E-3</v>
      </c>
      <c r="IJ430" s="36">
        <v>0</v>
      </c>
      <c r="IK430" s="36">
        <v>1.1194164E-3</v>
      </c>
      <c r="IL430" s="36">
        <v>2.2906597999999999E-4</v>
      </c>
      <c r="IM430" s="36">
        <v>4.1455876000000003E-3</v>
      </c>
      <c r="IN430" s="36">
        <v>3.5236793000000001E-3</v>
      </c>
      <c r="IO430" s="36">
        <v>0</v>
      </c>
      <c r="IP430" s="36">
        <v>5.9735187000000004E-3</v>
      </c>
      <c r="IQ430" s="36">
        <v>3.3352910999999999E-4</v>
      </c>
      <c r="IR430" s="36">
        <v>9.3635528999999997E-4</v>
      </c>
      <c r="IS430" s="36">
        <v>2.1213377999999999E-3</v>
      </c>
      <c r="IT430" s="36">
        <v>0</v>
      </c>
      <c r="IU430" s="36">
        <v>1.0891534E-3</v>
      </c>
      <c r="IV430" s="36">
        <v>1.2919685000000001E-3</v>
      </c>
      <c r="IW430" s="36">
        <v>5.7602538999999998E-3</v>
      </c>
      <c r="IX430" s="36">
        <v>3.7740751E-3</v>
      </c>
      <c r="IY430" s="36">
        <v>2.4564082E-6</v>
      </c>
      <c r="IZ430" s="36">
        <v>8.8451852999999999E-4</v>
      </c>
      <c r="JA430" s="36">
        <v>5.7941697000000005E-4</v>
      </c>
      <c r="JB430" s="36">
        <v>2.2426168000000001E-3</v>
      </c>
      <c r="JC430" s="36">
        <v>2.5030673E-3</v>
      </c>
      <c r="JD430" s="36">
        <v>0</v>
      </c>
      <c r="JE430" s="36">
        <v>1.5028114999999999E-3</v>
      </c>
      <c r="JF430" s="36">
        <v>1.2203308E-3</v>
      </c>
      <c r="JG430" s="36">
        <v>5.7590756E-3</v>
      </c>
      <c r="JH430" s="36">
        <v>3.758558E-3</v>
      </c>
      <c r="JI430" s="36">
        <v>0</v>
      </c>
      <c r="JJ430" s="36">
        <v>1.0170931E-3</v>
      </c>
      <c r="JK430" s="36">
        <v>1.189561E-3</v>
      </c>
      <c r="JL430" s="36">
        <v>5.3041581000000003E-3</v>
      </c>
      <c r="JM430" s="36">
        <v>3.7518893000000001E-3</v>
      </c>
      <c r="JN430" s="36">
        <v>0</v>
      </c>
      <c r="JO430" s="36">
        <v>1.02312E-3</v>
      </c>
      <c r="JP430" s="36">
        <v>1.189561E-3</v>
      </c>
      <c r="JQ430" s="36">
        <v>5.3041581000000003E-3</v>
      </c>
      <c r="JR430" s="36">
        <v>3.7518893000000001E-3</v>
      </c>
      <c r="JS430" s="36">
        <v>0</v>
      </c>
      <c r="JT430" s="36">
        <v>9.4713223E-4</v>
      </c>
      <c r="JU430" s="36">
        <v>1.189561E-3</v>
      </c>
      <c r="JV430" s="36">
        <v>5.3041581000000003E-3</v>
      </c>
      <c r="JW430" s="36">
        <v>3.7518893000000001E-3</v>
      </c>
      <c r="JX430" s="36">
        <v>0</v>
      </c>
      <c r="JY430" s="36">
        <v>8.9810001000000005E-4</v>
      </c>
      <c r="JZ430" s="36">
        <v>1.189561E-3</v>
      </c>
      <c r="KA430" s="36">
        <v>5.3041581000000003E-3</v>
      </c>
      <c r="KB430" s="36">
        <v>3.7518893000000001E-3</v>
      </c>
      <c r="KC430" s="36">
        <v>0</v>
      </c>
      <c r="KD430" s="36">
        <v>1.8932042E-3</v>
      </c>
      <c r="KE430" s="36">
        <v>1.189561E-3</v>
      </c>
      <c r="KF430" s="36">
        <v>5.8343967000000002E-3</v>
      </c>
      <c r="KG430" s="36">
        <v>3.7518893000000001E-3</v>
      </c>
      <c r="KH430" s="36">
        <v>0</v>
      </c>
      <c r="KI430" s="36">
        <v>1.7715189E-3</v>
      </c>
      <c r="KJ430" s="36">
        <v>1.189561E-3</v>
      </c>
      <c r="KK430" s="36">
        <v>5.8343967000000002E-3</v>
      </c>
      <c r="KL430" s="36">
        <v>3.7518893000000001E-3</v>
      </c>
      <c r="KM430" s="36">
        <v>0</v>
      </c>
      <c r="KN430" s="36">
        <v>1.5964497E-3</v>
      </c>
      <c r="KO430" s="36">
        <v>1.189561E-3</v>
      </c>
      <c r="KP430" s="36">
        <v>5.8343967000000002E-3</v>
      </c>
      <c r="KQ430" s="36">
        <v>3.7518893000000001E-3</v>
      </c>
      <c r="KR430" s="36">
        <v>0</v>
      </c>
      <c r="KS430" s="36">
        <v>1.5058736E-3</v>
      </c>
      <c r="KT430" s="36">
        <v>1.189561E-3</v>
      </c>
      <c r="KU430" s="36">
        <v>5.8343967000000002E-3</v>
      </c>
      <c r="KV430" s="36">
        <v>3.7518893000000001E-3</v>
      </c>
      <c r="KW430" s="36">
        <v>2.4564082E-6</v>
      </c>
      <c r="KX430" s="36">
        <v>2.9374409999999998E-3</v>
      </c>
      <c r="KY430" s="36">
        <v>5.7941697000000005E-4</v>
      </c>
      <c r="KZ430" s="36">
        <v>2.2426168000000001E-3</v>
      </c>
      <c r="LA430" s="36">
        <v>2.5030673E-3</v>
      </c>
      <c r="LB430" s="36">
        <v>2.4564082E-6</v>
      </c>
      <c r="LC430" s="36">
        <v>7.3878636000000004E-4</v>
      </c>
      <c r="LD430" s="36">
        <v>5.7941697000000005E-4</v>
      </c>
      <c r="LE430" s="36">
        <v>2.2426168000000001E-3</v>
      </c>
      <c r="LF430" s="36">
        <v>2.5030673E-3</v>
      </c>
      <c r="LG430" s="36">
        <v>2.4561348000000001E-6</v>
      </c>
      <c r="LH430" s="36">
        <v>1.1794520000000001E-3</v>
      </c>
      <c r="LI430" s="36">
        <v>5.7941697000000005E-4</v>
      </c>
      <c r="LJ430" s="36">
        <v>2.2426168000000001E-3</v>
      </c>
      <c r="LK430" s="36">
        <v>2.3427068999999998E-3</v>
      </c>
      <c r="LL430" s="36">
        <v>0</v>
      </c>
      <c r="LM430" s="36">
        <v>1.7699402000000001E-3</v>
      </c>
      <c r="LN430" s="36">
        <v>1.1740781000000001E-3</v>
      </c>
      <c r="LO430" s="36">
        <v>5.7583486999999997E-3</v>
      </c>
      <c r="LP430" s="36">
        <v>3.7485523000000001E-3</v>
      </c>
      <c r="LQ430" s="36">
        <v>0</v>
      </c>
      <c r="LR430" s="36">
        <v>1.7893438E-4</v>
      </c>
      <c r="LS430" s="36">
        <v>2.3318937999999999E-4</v>
      </c>
      <c r="LT430" s="36">
        <v>1.1212421E-4</v>
      </c>
      <c r="LU430" s="36">
        <v>2.1324323999999999E-4</v>
      </c>
      <c r="LV430" s="36">
        <v>0</v>
      </c>
      <c r="LW430" s="36">
        <v>2.3753115E-4</v>
      </c>
      <c r="LX430" s="36">
        <v>2.4530607999999999E-4</v>
      </c>
      <c r="LY430" s="36">
        <v>1.1813915E-4</v>
      </c>
      <c r="LZ430" s="36">
        <v>2.7571056999999997E-4</v>
      </c>
      <c r="MA430" s="36">
        <v>0</v>
      </c>
      <c r="MB430" s="36">
        <v>6.3894997999999997E-4</v>
      </c>
      <c r="MC430" s="36">
        <v>4.3667007E-4</v>
      </c>
      <c r="MD430" s="36">
        <v>2.1049341999999999E-4</v>
      </c>
      <c r="ME430" s="36">
        <v>5.3470858000000002E-4</v>
      </c>
      <c r="MF430" s="36">
        <v>6.9542139000000003E-2</v>
      </c>
      <c r="MG430" s="36">
        <v>2.8660425999999998E-3</v>
      </c>
      <c r="MH430" s="36">
        <v>2.8570793999999999E-3</v>
      </c>
      <c r="MI430" s="36">
        <v>2.8576534000000001E-3</v>
      </c>
      <c r="MJ430" s="36">
        <v>2.8394842999999999E-3</v>
      </c>
      <c r="MK430" s="36">
        <v>2.8554406000000001E-3</v>
      </c>
      <c r="ML430" s="36">
        <v>1.1371806E-2</v>
      </c>
      <c r="MM430" s="36">
        <v>1.1336262E-2</v>
      </c>
      <c r="MN430" s="36">
        <v>1.1330522000000001E-2</v>
      </c>
      <c r="MO430" s="36">
        <v>1.1337145E-2</v>
      </c>
      <c r="MP430" s="36">
        <v>1.1339396E-2</v>
      </c>
      <c r="MQ430" s="36">
        <v>1.8952595E-3</v>
      </c>
      <c r="MR430" s="36">
        <v>1.8785253999999999E-3</v>
      </c>
      <c r="MS430" s="36">
        <v>1.8779955000000001E-3</v>
      </c>
      <c r="MT430" s="36">
        <v>1.8806889E-3</v>
      </c>
      <c r="MU430" s="36">
        <v>1.8795384E-3</v>
      </c>
      <c r="MV430" s="36">
        <v>1.6323522E-3</v>
      </c>
      <c r="MW430" s="36">
        <v>1.6190841000000001E-3</v>
      </c>
      <c r="MX430" s="36">
        <v>1.6174725E-3</v>
      </c>
      <c r="MY430" s="36">
        <v>1.6235436000000001E-3</v>
      </c>
      <c r="MZ430" s="36">
        <v>1.5186087000000001E-3</v>
      </c>
      <c r="NA430" s="36">
        <v>1.360265E-3</v>
      </c>
      <c r="NB430" s="36">
        <v>1.3626491999999999E-3</v>
      </c>
      <c r="NC430" s="36">
        <v>1.3742836E-3</v>
      </c>
      <c r="ND430" s="36">
        <v>3.9666781999999996E-3</v>
      </c>
      <c r="NE430" s="36">
        <v>3.9502751999999997E-3</v>
      </c>
      <c r="NF430" s="36">
        <v>3.9496128999999998E-3</v>
      </c>
      <c r="NG430" s="36">
        <v>3.9475376999999999E-3</v>
      </c>
      <c r="NH430" s="36">
        <v>3.9530427000000002E-3</v>
      </c>
      <c r="NI430" s="36">
        <v>2.2905197000000002E-3</v>
      </c>
      <c r="NJ430" s="36">
        <v>4.7156751000000004E-3</v>
      </c>
      <c r="NK430" s="36">
        <v>2.2722939000000002E-3</v>
      </c>
      <c r="NL430" s="36">
        <v>9.3552046E-3</v>
      </c>
      <c r="NM430" s="36">
        <v>9.4029981000000006E-3</v>
      </c>
      <c r="NN430" s="36">
        <v>9.3625038999999993E-3</v>
      </c>
      <c r="NO430" s="36">
        <v>9.3497879999999995E-3</v>
      </c>
      <c r="NP430" s="36">
        <v>9.3666665000000007E-3</v>
      </c>
      <c r="NQ430" s="36">
        <v>9.4061553999999995E-3</v>
      </c>
      <c r="NR430" s="36">
        <v>8.4078999999999994E-3</v>
      </c>
      <c r="NS430" s="36">
        <v>8.2785966999999999E-3</v>
      </c>
      <c r="NT430" s="36">
        <v>8.4306960999999993E-3</v>
      </c>
      <c r="NU430" s="36">
        <v>8.4184724999999995E-3</v>
      </c>
      <c r="NV430" s="36">
        <v>8.4106666E-3</v>
      </c>
      <c r="NW430" s="36">
        <v>8.4726386000000004E-3</v>
      </c>
      <c r="NX430" s="36">
        <v>9.0177493000000008E-3</v>
      </c>
      <c r="NY430" s="36">
        <v>9.3647408000000001E-3</v>
      </c>
      <c r="NZ430" s="36">
        <v>1.1915451000000001E-2</v>
      </c>
      <c r="OA430" s="36">
        <v>6.2120760000000004E-3</v>
      </c>
      <c r="OB430" s="36">
        <v>1.2240776E-2</v>
      </c>
      <c r="OC430" s="36">
        <v>1.1262701999999999E-2</v>
      </c>
      <c r="OD430" s="36">
        <v>1.1268728E-2</v>
      </c>
      <c r="OE430" s="36">
        <v>1.1192741000000001E-2</v>
      </c>
      <c r="OF430" s="36">
        <v>1.1143708E-2</v>
      </c>
      <c r="OG430" s="36">
        <v>1.2669051000000001E-2</v>
      </c>
      <c r="OH430" s="36">
        <v>1.2547366000000001E-2</v>
      </c>
      <c r="OI430" s="36">
        <v>1.2372297000000001E-2</v>
      </c>
      <c r="OJ430" s="36">
        <v>1.2281721000000001E-2</v>
      </c>
      <c r="OK430" s="36">
        <v>8.2649985000000006E-3</v>
      </c>
      <c r="OL430" s="36">
        <v>6.0663438000000004E-3</v>
      </c>
      <c r="OM430" s="36">
        <v>6.3466488000000001E-3</v>
      </c>
      <c r="ON430" s="36">
        <v>1.2450919E-2</v>
      </c>
      <c r="OO430" s="36">
        <v>7.3749120999999998E-4</v>
      </c>
      <c r="OP430" s="36">
        <v>8.7668695E-4</v>
      </c>
      <c r="OQ430" s="36">
        <v>1.8208221E-3</v>
      </c>
      <c r="OU430" t="s">
        <v>55</v>
      </c>
      <c r="OV430" t="s">
        <v>224</v>
      </c>
      <c r="OW430" s="36">
        <v>0</v>
      </c>
      <c r="OX430" s="36">
        <v>4.5600824999999998E-3</v>
      </c>
      <c r="OY430" s="36">
        <v>1.2122457000000001E-3</v>
      </c>
      <c r="OZ430" s="36">
        <v>3.35667E-3</v>
      </c>
      <c r="PA430" s="36">
        <v>1.0829406999999999E-2</v>
      </c>
      <c r="PB430" s="36">
        <v>3.8711850000000001</v>
      </c>
      <c r="PC430" s="36">
        <v>3.8707463999999998</v>
      </c>
      <c r="PD430" s="36">
        <v>5.5981544000000003E-3</v>
      </c>
      <c r="PE430" s="36">
        <v>1.3367157999999999E-4</v>
      </c>
      <c r="PF430" s="36">
        <v>1.9373633E-4</v>
      </c>
      <c r="PG430" s="36">
        <v>6.9698594000000005E-4</v>
      </c>
      <c r="PH430" s="36">
        <v>4.3717232000000002E-4</v>
      </c>
      <c r="PI430" s="36">
        <v>3.740649E-4</v>
      </c>
      <c r="PJ430" s="36">
        <v>5.2157588999999999E-3</v>
      </c>
      <c r="PK430" s="36">
        <v>0.16295585000000001</v>
      </c>
      <c r="PL430" s="36">
        <v>3.8544619</v>
      </c>
      <c r="PM430" s="36">
        <v>3.8553011000000001</v>
      </c>
      <c r="PN430" s="36">
        <v>0.86548102999999998</v>
      </c>
      <c r="PO430" s="36">
        <v>0</v>
      </c>
      <c r="PP430" s="36">
        <v>1.7406720000000001E-4</v>
      </c>
      <c r="PQ430" s="36">
        <v>3.3135658999999999E-6</v>
      </c>
      <c r="PR430" s="36">
        <v>2.1626713E-5</v>
      </c>
      <c r="PS430" s="36">
        <v>2.0774817000000002E-3</v>
      </c>
      <c r="PT430" s="36">
        <v>8.5865955999999994E-5</v>
      </c>
      <c r="PU430" s="36">
        <v>8.0769658000000005E-8</v>
      </c>
      <c r="PV430" s="36">
        <v>4.9906907000000001E-6</v>
      </c>
      <c r="PW430" s="36">
        <v>3.4674252000000002E-4</v>
      </c>
      <c r="PX430" s="36">
        <v>1.1726051000000001E-6</v>
      </c>
      <c r="PY430" s="36">
        <v>0</v>
      </c>
      <c r="PZ430" s="36">
        <v>3.8833101000000002E-4</v>
      </c>
      <c r="QA430" s="36">
        <v>3.6533842999999997E-5</v>
      </c>
      <c r="QB430" s="36">
        <v>3.6915478000000002E-5</v>
      </c>
      <c r="QC430" s="36">
        <v>4.8581364000000002E-4</v>
      </c>
      <c r="QD430" s="36">
        <v>0</v>
      </c>
      <c r="QE430" s="36">
        <v>4.8526202999999999E-3</v>
      </c>
      <c r="QF430" s="36">
        <v>4.9980946E-5</v>
      </c>
      <c r="QG430" s="36">
        <v>3.2351916000000002E-5</v>
      </c>
      <c r="QH430" s="36">
        <v>5.0096674999999997E-4</v>
      </c>
      <c r="QI430" s="36">
        <v>0</v>
      </c>
      <c r="QJ430" s="36">
        <v>7.4852212000000001E-2</v>
      </c>
      <c r="QK430" s="36">
        <v>3.8980031999999997E-5</v>
      </c>
      <c r="QL430" s="36">
        <v>2.5232337E-5</v>
      </c>
      <c r="QM430" s="36">
        <v>3.9069933999999999E-4</v>
      </c>
      <c r="QN430" s="36">
        <v>0</v>
      </c>
      <c r="QO430" s="36">
        <v>3.6348061E-3</v>
      </c>
      <c r="QP430" s="36">
        <v>3.2914119999999999E-5</v>
      </c>
      <c r="QQ430" s="36">
        <v>2.1302603E-5</v>
      </c>
      <c r="QR430" s="36">
        <v>3.2989952999999998E-4</v>
      </c>
      <c r="QS430" s="36">
        <v>0</v>
      </c>
      <c r="QT430" s="36">
        <v>1.3267697E-2</v>
      </c>
      <c r="QU430" s="36">
        <v>2.9898358999999999E-5</v>
      </c>
      <c r="QV430" s="36">
        <v>1.9353462E-5</v>
      </c>
      <c r="QW430" s="36">
        <v>3.7717565E-4</v>
      </c>
      <c r="QX430" s="36">
        <v>6.6416409000000001E-5</v>
      </c>
      <c r="QY430" s="36">
        <v>2.6496012999999998E-4</v>
      </c>
      <c r="QZ430" s="36">
        <v>1.6703017999999998E-5</v>
      </c>
      <c r="RA430" s="36">
        <v>6.3950659E-4</v>
      </c>
      <c r="RB430" s="36">
        <v>6.1797207999999995E-4</v>
      </c>
      <c r="RC430" s="36">
        <v>1.7974142999999999E-5</v>
      </c>
      <c r="RD430" s="36">
        <v>3.1688533999999998E-4</v>
      </c>
      <c r="RE430" s="36">
        <v>3.1745216999999999E-4</v>
      </c>
      <c r="RF430" s="36">
        <v>0</v>
      </c>
      <c r="RG430" s="36">
        <v>1.9185198000000001E-3</v>
      </c>
      <c r="RH430" s="36">
        <v>0</v>
      </c>
      <c r="RI430" s="36">
        <v>0</v>
      </c>
      <c r="RJ430" s="36">
        <v>1.8539162E-3</v>
      </c>
      <c r="RK430" s="36">
        <v>2.7611421000000002E-4</v>
      </c>
      <c r="RL430" s="36">
        <v>3.7219750999999998E-5</v>
      </c>
      <c r="RM430" s="36">
        <v>9.0586487999999999E-4</v>
      </c>
      <c r="RN430" s="36">
        <v>0</v>
      </c>
      <c r="RO430" s="36">
        <v>1.8786361E-4</v>
      </c>
      <c r="RP430" s="36">
        <v>1.0957519999999999E-4</v>
      </c>
      <c r="RQ430" s="36">
        <v>1.9304936000000001E-4</v>
      </c>
      <c r="RR430" s="36">
        <v>4.1973381E-4</v>
      </c>
      <c r="RS430" s="36">
        <v>0</v>
      </c>
      <c r="RT430" s="36">
        <v>0</v>
      </c>
      <c r="RU430" s="36">
        <v>2.2315579000000002E-3</v>
      </c>
      <c r="RV430" s="36">
        <v>0</v>
      </c>
      <c r="RW430" s="36">
        <v>2.8552213E-2</v>
      </c>
      <c r="RX430" s="36">
        <v>0</v>
      </c>
      <c r="RY430" s="36">
        <v>3.9671647999999999E-3</v>
      </c>
      <c r="RZ430" s="36">
        <v>0</v>
      </c>
      <c r="SA430" s="36">
        <v>6.6345546000000002E-3</v>
      </c>
      <c r="SB430" s="36">
        <v>0</v>
      </c>
      <c r="SC430" s="36">
        <v>6.6188947E-3</v>
      </c>
      <c r="SD430" s="36">
        <v>2.6009439000000001E-4</v>
      </c>
      <c r="SE430" s="36">
        <v>1.0957519999999999E-4</v>
      </c>
      <c r="SF430" s="36">
        <v>4.1973381E-4</v>
      </c>
      <c r="SG430" s="36">
        <v>0</v>
      </c>
      <c r="SH430" s="36">
        <v>1.9304936000000001E-4</v>
      </c>
      <c r="SI430" s="36">
        <v>0</v>
      </c>
      <c r="SJ430" s="36">
        <v>2.5538652000000001E-4</v>
      </c>
      <c r="SK430" s="36">
        <v>0</v>
      </c>
      <c r="SL430" s="36">
        <v>2.0989505999999998E-3</v>
      </c>
      <c r="SM430" s="36">
        <v>1.4490009999999999E-5</v>
      </c>
      <c r="SN430" s="36">
        <v>3.3406951E-5</v>
      </c>
      <c r="SO430" s="36">
        <v>3.8383530000000001E-4</v>
      </c>
      <c r="SP430" s="36">
        <v>0</v>
      </c>
      <c r="SQ430" s="36">
        <v>2.4859303999999999E-2</v>
      </c>
      <c r="SR430" s="36">
        <v>1.4519813E-5</v>
      </c>
      <c r="SS430" s="36">
        <v>3.3475707000000001E-5</v>
      </c>
      <c r="ST430" s="36">
        <v>3.8694654E-4</v>
      </c>
      <c r="SU430" s="36">
        <v>0</v>
      </c>
      <c r="SV430" s="36">
        <v>3.9782009999999998E-3</v>
      </c>
      <c r="SW430" s="36">
        <v>1.3600831E-5</v>
      </c>
      <c r="SX430" s="36">
        <v>3.1357064E-5</v>
      </c>
      <c r="SY430" s="36">
        <v>3.6186924999999999E-4</v>
      </c>
      <c r="SZ430" s="36">
        <v>0</v>
      </c>
      <c r="TA430" s="36">
        <v>6.5121134000000001E-3</v>
      </c>
      <c r="TB430" s="36">
        <v>1.9921141E-5</v>
      </c>
      <c r="TC430" s="36">
        <v>4.5928598000000001E-5</v>
      </c>
      <c r="TD430" s="36">
        <v>5.8381209000000003E-4</v>
      </c>
      <c r="TE430" s="36">
        <v>0</v>
      </c>
      <c r="TF430" s="36">
        <v>6.1444828E-3</v>
      </c>
      <c r="TG430" s="36">
        <v>1.4966499E-5</v>
      </c>
      <c r="TH430" s="36">
        <v>3.4505638000000001E-5</v>
      </c>
      <c r="TI430" s="36">
        <v>3.9938016000000003E-4</v>
      </c>
      <c r="TJ430" s="36">
        <v>0</v>
      </c>
      <c r="TK430" s="36">
        <v>7.0253412000000001E-2</v>
      </c>
      <c r="TL430" s="36">
        <v>1.2956082E-4</v>
      </c>
      <c r="TM430" s="36">
        <v>6.2027484999999994E-5</v>
      </c>
      <c r="TN430" s="36">
        <v>5.3521898000000005E-4</v>
      </c>
      <c r="TO430" s="36">
        <v>0</v>
      </c>
      <c r="TP430" s="36">
        <v>3.9295559999999998E-3</v>
      </c>
      <c r="TQ430" s="36">
        <v>1.2956082E-4</v>
      </c>
      <c r="TR430" s="36">
        <v>6.2027484999999994E-5</v>
      </c>
      <c r="TS430" s="36">
        <v>5.3521898000000005E-4</v>
      </c>
      <c r="TT430" s="36">
        <v>0</v>
      </c>
      <c r="TU430" s="36">
        <v>1.1521867E-2</v>
      </c>
      <c r="TV430" s="36">
        <v>1.2956082E-4</v>
      </c>
      <c r="TW430" s="36">
        <v>6.2027484999999994E-5</v>
      </c>
      <c r="TX430" s="36">
        <v>5.3521898000000005E-4</v>
      </c>
      <c r="TY430" s="36">
        <v>0</v>
      </c>
      <c r="TZ430" s="36">
        <v>3.0765405E-4</v>
      </c>
      <c r="UA430" s="36">
        <v>4.5209958999999997E-5</v>
      </c>
      <c r="UB430" s="36">
        <v>2.9258317000000001E-5</v>
      </c>
      <c r="UC430" s="36">
        <v>4.5313991999999998E-4</v>
      </c>
      <c r="UD430" s="36">
        <v>0</v>
      </c>
      <c r="UE430" s="36">
        <v>3.8309234999999998E-4</v>
      </c>
      <c r="UF430" s="36">
        <v>7.9236471999999996E-5</v>
      </c>
      <c r="UG430" s="36">
        <v>5.1294849000000003E-5</v>
      </c>
      <c r="UH430" s="36">
        <v>4.2642751999999998E-4</v>
      </c>
      <c r="UI430" s="36">
        <v>0</v>
      </c>
      <c r="UJ430" s="36">
        <v>1.7980541999999999E-2</v>
      </c>
      <c r="UK430" s="36">
        <v>1.162225E-5</v>
      </c>
      <c r="UL430" s="36">
        <v>6.4761257000000002E-5</v>
      </c>
      <c r="UM430" s="36">
        <v>1.1211995E-3</v>
      </c>
      <c r="UN430" s="36">
        <v>0</v>
      </c>
      <c r="UO430" s="36">
        <v>4.0244290999999998E-4</v>
      </c>
      <c r="UP430" s="36">
        <v>3.8447068999999999E-4</v>
      </c>
      <c r="UQ430" s="36">
        <v>1.4717045000000001E-3</v>
      </c>
      <c r="UR430" s="36">
        <v>1.5619272999999999E-3</v>
      </c>
      <c r="US430" s="36">
        <v>0</v>
      </c>
      <c r="UT430" s="36">
        <v>1.2726181E-2</v>
      </c>
      <c r="UU430" s="36">
        <v>0</v>
      </c>
      <c r="UV430" s="36">
        <v>4.7563303000000001E-3</v>
      </c>
      <c r="UW430" s="36">
        <v>0</v>
      </c>
      <c r="UX430" s="36">
        <v>0</v>
      </c>
      <c r="UY430" s="36">
        <v>4.5961674000000001E-3</v>
      </c>
      <c r="UZ430" s="36">
        <v>2.5957901999999999E-4</v>
      </c>
      <c r="VA430" s="36">
        <v>1.0406196E-3</v>
      </c>
      <c r="VB430" s="36">
        <v>1.0929086000000001E-3</v>
      </c>
      <c r="VC430" s="36">
        <v>0</v>
      </c>
      <c r="VD430" s="36">
        <v>0</v>
      </c>
      <c r="VE430" s="36">
        <v>1.2297644E-2</v>
      </c>
      <c r="VF430" s="36">
        <v>1.1980541999999999E-3</v>
      </c>
      <c r="VG430" s="36">
        <v>3.7452853000000002E-3</v>
      </c>
      <c r="VH430" s="36">
        <v>5.5162971999999999E-3</v>
      </c>
      <c r="VI430" s="36">
        <v>1.3415154999999999E-3</v>
      </c>
      <c r="VJ430" s="36">
        <v>5.5540397999999996E-3</v>
      </c>
      <c r="VK430" s="36">
        <v>3.7251939999999998E-3</v>
      </c>
      <c r="VL430" s="36">
        <v>0</v>
      </c>
      <c r="VM430" s="36">
        <v>9.3306197999999999E-4</v>
      </c>
      <c r="VN430" s="36">
        <v>0</v>
      </c>
      <c r="VO430" s="36">
        <v>8.8011321E-4</v>
      </c>
      <c r="VP430" s="36">
        <v>0</v>
      </c>
      <c r="VQ430" s="36">
        <v>0</v>
      </c>
      <c r="VR430" s="36">
        <v>1.8661240000000001E-4</v>
      </c>
      <c r="VS430" s="36">
        <v>1.0232105E-2</v>
      </c>
      <c r="VT430" s="36">
        <v>0</v>
      </c>
      <c r="VU430" s="36">
        <v>0</v>
      </c>
      <c r="VV430" s="36">
        <v>1.7602488999999999E-4</v>
      </c>
      <c r="VW430" s="36">
        <v>1.0232105E-2</v>
      </c>
      <c r="VX430" s="36">
        <v>1.3415154999999999E-3</v>
      </c>
      <c r="VY430" s="36">
        <v>5.5540397999999996E-3</v>
      </c>
      <c r="VZ430" s="36">
        <v>3.731463E-3</v>
      </c>
      <c r="WA430" s="36">
        <v>0</v>
      </c>
      <c r="WB430" s="36">
        <v>0</v>
      </c>
      <c r="WC430" s="36">
        <v>1.8661240000000001E-4</v>
      </c>
      <c r="WD430" s="36">
        <v>9.8875530999999999E-3</v>
      </c>
      <c r="WE430" s="36">
        <v>0</v>
      </c>
      <c r="WF430" s="36">
        <v>0</v>
      </c>
      <c r="WG430" s="36">
        <v>1.7602488999999999E-4</v>
      </c>
      <c r="WH430" s="36">
        <v>9.8875530999999999E-3</v>
      </c>
      <c r="WI430" s="36">
        <v>0</v>
      </c>
      <c r="WJ430" s="36">
        <v>0</v>
      </c>
      <c r="WK430" s="36">
        <v>0</v>
      </c>
      <c r="WL430" s="36">
        <v>0</v>
      </c>
      <c r="WM430" s="36">
        <v>0</v>
      </c>
      <c r="WN430" s="36">
        <v>6.8042999999999999E-4</v>
      </c>
      <c r="WO430" s="36">
        <v>1.2658050999999999E-5</v>
      </c>
      <c r="WP430" s="36">
        <v>2.5316092000000001E-4</v>
      </c>
      <c r="WQ430" s="36">
        <v>0</v>
      </c>
      <c r="WR430" s="36">
        <v>0</v>
      </c>
      <c r="WS430" s="36">
        <v>6.0989173999999996E-4</v>
      </c>
      <c r="WT430" s="36">
        <v>1.2709585E-5</v>
      </c>
      <c r="WU430" s="36">
        <v>5.7941732999999998E-5</v>
      </c>
      <c r="WV430" s="36">
        <v>5.7552301000000005E-4</v>
      </c>
      <c r="WW430" s="36">
        <v>0</v>
      </c>
      <c r="WX430" s="36">
        <v>5.2520332000000004E-4</v>
      </c>
      <c r="WY430" s="36">
        <v>2.5598736999999999E-4</v>
      </c>
      <c r="WZ430" s="36">
        <v>3.0166441999999999E-4</v>
      </c>
      <c r="XA430" s="36">
        <v>2.8471037E-5</v>
      </c>
      <c r="XB430" s="36">
        <v>0</v>
      </c>
      <c r="XC430" s="36">
        <v>8.4078993000000005E-3</v>
      </c>
      <c r="XD430" s="36">
        <v>2.3634757E-4</v>
      </c>
      <c r="XE430" s="36">
        <v>1.3113240000000001E-4</v>
      </c>
      <c r="XF430" s="36">
        <v>1.3888714E-3</v>
      </c>
      <c r="XG430" s="36">
        <v>4.732065E-7</v>
      </c>
      <c r="XH430" s="36">
        <v>3.4649756000000001E-5</v>
      </c>
      <c r="XI430" s="36">
        <v>1.2243647999999999E-7</v>
      </c>
      <c r="XJ430" s="36">
        <v>7.5646991000000003E-6</v>
      </c>
      <c r="XK430" s="36">
        <v>3.4674252000000002E-4</v>
      </c>
      <c r="XL430" s="36">
        <v>4.3697833000000002E-7</v>
      </c>
      <c r="XM430" s="36">
        <v>3.1998046E-5</v>
      </c>
      <c r="XN430" s="36">
        <v>2.2256658999999999E-8</v>
      </c>
      <c r="XO430" s="36">
        <v>4.1103349000000002E-6</v>
      </c>
      <c r="XP430" s="36">
        <v>1.9701121999999999E-4</v>
      </c>
      <c r="XQ430" s="36">
        <v>0</v>
      </c>
      <c r="XR430" s="36">
        <v>8.9265968000000005E-3</v>
      </c>
      <c r="XS430" s="36">
        <v>3.6795472999999999E-4</v>
      </c>
      <c r="XT430" s="36">
        <v>1.7718264E-4</v>
      </c>
      <c r="XU430" s="36">
        <v>3.5696989999999999E-4</v>
      </c>
      <c r="XV430" s="36">
        <v>2.4017054000000002E-3</v>
      </c>
      <c r="XW430" s="36">
        <v>3.4105569999999998E-3</v>
      </c>
      <c r="XX430" s="36">
        <v>5.6424075999999997E-3</v>
      </c>
      <c r="XY430" s="36">
        <v>2.3208311999999998E-3</v>
      </c>
      <c r="XZ430" s="36">
        <v>3.4105569999999998E-3</v>
      </c>
      <c r="YA430" s="36">
        <v>5.6424075999999997E-3</v>
      </c>
      <c r="YB430" s="36">
        <v>1.3904536E-3</v>
      </c>
      <c r="YC430" s="36">
        <v>1.343632E-3</v>
      </c>
      <c r="YD430" s="36">
        <v>3.4105569999999998E-3</v>
      </c>
      <c r="YE430" s="36">
        <v>9.1225870000000001E-4</v>
      </c>
      <c r="YF430" s="36">
        <v>2.0618237000000002E-3</v>
      </c>
      <c r="YG430" s="36">
        <v>7.3336941999999994E-5</v>
      </c>
      <c r="YH430" s="36">
        <v>3.6668471E-6</v>
      </c>
      <c r="YI430" s="36">
        <v>4.1430686E-3</v>
      </c>
      <c r="YJ430" s="36">
        <v>0</v>
      </c>
      <c r="YK430" s="36">
        <v>1.0834656E-3</v>
      </c>
      <c r="YL430" s="36">
        <v>4.1005167000000001E-5</v>
      </c>
      <c r="YM430" s="36">
        <v>2.0502584E-6</v>
      </c>
      <c r="YN430" s="36">
        <v>7.8859282000000005E-4</v>
      </c>
      <c r="YO430" s="36">
        <v>0</v>
      </c>
      <c r="YP430" s="36">
        <v>3.3137735000000001E-4</v>
      </c>
      <c r="YQ430" s="36">
        <v>1.1786669E-5</v>
      </c>
      <c r="YR430" s="36">
        <v>5.8933345999999995E-7</v>
      </c>
      <c r="YS430" s="36">
        <v>6.6589991999999997E-4</v>
      </c>
      <c r="YT430" s="36">
        <v>0</v>
      </c>
      <c r="YU430" s="36">
        <v>3.3137735000000001E-4</v>
      </c>
      <c r="YV430" s="36">
        <v>1.15611E-5</v>
      </c>
      <c r="YW430" s="36">
        <v>5.7805500000000005E-7</v>
      </c>
      <c r="YX430" s="36">
        <v>1.7010568999999999E-3</v>
      </c>
      <c r="YY430" s="36">
        <v>0</v>
      </c>
      <c r="YZ430" s="36">
        <v>3.3137735000000001E-4</v>
      </c>
      <c r="ZA430" s="36">
        <v>3.7091076999999998E-5</v>
      </c>
      <c r="ZB430" s="36">
        <v>1.8545539000000001E-6</v>
      </c>
      <c r="ZC430" s="36">
        <v>5.3020336999999996E-4</v>
      </c>
      <c r="ZD430" s="36">
        <v>0</v>
      </c>
      <c r="ZE430" s="36">
        <v>3.3137735000000001E-4</v>
      </c>
      <c r="ZF430" s="36">
        <v>2.4024544E-5</v>
      </c>
      <c r="ZG430" s="36">
        <v>1.2011969E-6</v>
      </c>
      <c r="ZH430" s="36">
        <v>1.1018164E-3</v>
      </c>
      <c r="ZI430" s="36">
        <v>0</v>
      </c>
      <c r="ZJ430" s="36">
        <v>2.8016676000000001E-3</v>
      </c>
      <c r="ZK430" s="36">
        <v>5.5090752E-5</v>
      </c>
      <c r="ZL430" s="36">
        <v>2.7545376000000001E-6</v>
      </c>
      <c r="ZM430" s="36">
        <v>1.0689496E-3</v>
      </c>
      <c r="ZN430" s="36">
        <v>0</v>
      </c>
      <c r="ZO430" s="36">
        <v>2.8016676000000001E-3</v>
      </c>
      <c r="ZP430" s="36">
        <v>7.8567873999999999E-5</v>
      </c>
      <c r="ZQ430" s="36">
        <v>3.9283937E-6</v>
      </c>
      <c r="ZR430" s="36">
        <v>9.7186416999999999E-4</v>
      </c>
      <c r="ZS430" s="36">
        <v>0</v>
      </c>
      <c r="ZT430" s="36">
        <v>2.8016676000000001E-3</v>
      </c>
      <c r="ZU430" s="36">
        <v>5.0087216000000001E-5</v>
      </c>
      <c r="ZV430" s="36">
        <v>2.5043607999999998E-6</v>
      </c>
      <c r="ZW430" s="36">
        <v>1.5244977999999999E-3</v>
      </c>
      <c r="ZX430" s="36">
        <v>0</v>
      </c>
      <c r="ZY430" s="36">
        <v>0.54958748999999996</v>
      </c>
      <c r="ZZ430" s="36">
        <v>2.7479375E-2</v>
      </c>
      <c r="AAA430" s="36">
        <v>4.8822897000000003</v>
      </c>
      <c r="AAB430" s="36">
        <v>0</v>
      </c>
      <c r="AAC430" s="36">
        <v>0.63975800000000005</v>
      </c>
      <c r="AAD430" s="36">
        <v>3.19879E-2</v>
      </c>
      <c r="AAE430" s="36">
        <v>7.0086918000000002</v>
      </c>
      <c r="AAF430" s="36">
        <v>0</v>
      </c>
      <c r="AAG430" s="36">
        <v>0.54958748999999996</v>
      </c>
      <c r="AAH430" s="36">
        <v>2.7479375E-2</v>
      </c>
      <c r="AAI430" s="36">
        <v>3.8421753999999999</v>
      </c>
      <c r="AAJ430" s="36">
        <v>0</v>
      </c>
      <c r="AAK430" s="36">
        <v>0</v>
      </c>
      <c r="AAL430" s="36">
        <v>4.2390177999999997E-3</v>
      </c>
      <c r="AAM430" s="36">
        <v>5.1146306000000002E-6</v>
      </c>
      <c r="AAN430" s="36">
        <v>1.0229261E-4</v>
      </c>
      <c r="AAO430" s="36">
        <v>2.6804427000000001E-3</v>
      </c>
      <c r="AAP430" s="36">
        <v>0</v>
      </c>
      <c r="AAQ430" s="36">
        <v>6.4370115E-3</v>
      </c>
      <c r="AAR430" s="36">
        <v>1.6586403999999999E-5</v>
      </c>
      <c r="AAS430" s="36">
        <v>3.3172782000000001E-4</v>
      </c>
      <c r="AAT430" s="36">
        <v>1.6870915E-2</v>
      </c>
      <c r="AAU430" s="36">
        <v>1.9244805E-4</v>
      </c>
      <c r="AAV430" s="36">
        <v>2.2764891000000001E-3</v>
      </c>
      <c r="AAW430" s="36">
        <v>4.3885254E-4</v>
      </c>
      <c r="AAX430" s="36">
        <v>2.3656241000000001E-2</v>
      </c>
      <c r="AAY430" s="36">
        <v>6.2818967999999998E-3</v>
      </c>
      <c r="AAZ430" s="36">
        <v>7.0268680000000003E-3</v>
      </c>
      <c r="ABA430" s="36">
        <v>4.3787569999999996E-3</v>
      </c>
      <c r="ABB430" s="36">
        <v>3.8560283000000002E-3</v>
      </c>
      <c r="ABC430" s="36">
        <v>3.9284627000000004E-3</v>
      </c>
      <c r="ABD430" s="36">
        <v>1.4584195E-3</v>
      </c>
      <c r="ABE430" s="36">
        <v>9.0052641999999997E-4</v>
      </c>
      <c r="ABF430" s="36">
        <v>2.0445734000000002E-3</v>
      </c>
      <c r="ABG430" s="36">
        <v>1.0096533E-3</v>
      </c>
      <c r="ABH430" s="36">
        <v>1.9151138E-3</v>
      </c>
      <c r="ABI430" s="36">
        <v>9.4759396999999997E-4</v>
      </c>
      <c r="ABJ430" s="36">
        <v>5.4359200000000003E-3</v>
      </c>
      <c r="ABK430" s="36">
        <v>7.5307124000000003E-2</v>
      </c>
      <c r="ABL430" s="36">
        <v>4.0189223E-3</v>
      </c>
      <c r="ABM430" s="36">
        <v>1.3694124E-2</v>
      </c>
      <c r="ABN430" s="36">
        <v>3.4807955999999998E-4</v>
      </c>
      <c r="ABO430" s="36">
        <v>1.2918182E-3</v>
      </c>
      <c r="ABP430" s="36">
        <v>1.2702836999999999E-3</v>
      </c>
      <c r="ABQ430" s="36">
        <v>3.1377186E-3</v>
      </c>
      <c r="ABR430" s="36">
        <v>3.0731151E-3</v>
      </c>
      <c r="ABS430" s="36">
        <v>4.4192425999999996</v>
      </c>
      <c r="ABT430" s="36">
        <v>9.1022198E-4</v>
      </c>
      <c r="ABU430" s="36">
        <v>9.1022198E-4</v>
      </c>
      <c r="ABV430" s="36">
        <v>2.6632902000000001E-3</v>
      </c>
      <c r="ABW430" s="36">
        <v>2.8987156E-2</v>
      </c>
      <c r="ABX430" s="36">
        <v>4.3739920000000002E-3</v>
      </c>
      <c r="ABY430" s="36">
        <v>7.2842165000000002E-3</v>
      </c>
      <c r="ABZ430" s="36">
        <v>7.0677470000000001E-3</v>
      </c>
      <c r="ACA430" s="36">
        <v>9.8245275999999998E-4</v>
      </c>
      <c r="ACB430" s="36">
        <v>9.7774487999999996E-4</v>
      </c>
      <c r="ACC430" s="36">
        <v>2.5306829000000001E-3</v>
      </c>
      <c r="ACD430" s="36">
        <v>2.5294245999999999E-2</v>
      </c>
      <c r="ACE430" s="36">
        <v>4.3850282000000001E-3</v>
      </c>
      <c r="ACF430" s="36">
        <v>7.1617751E-3</v>
      </c>
      <c r="ACG430" s="36">
        <v>6.5933349999999996E-3</v>
      </c>
      <c r="ACH430" s="36">
        <v>7.0980218999999997E-2</v>
      </c>
      <c r="ACI430" s="36">
        <v>4.6563632999999998E-3</v>
      </c>
      <c r="ACJ430" s="36">
        <v>1.2248673999999999E-2</v>
      </c>
      <c r="ACK430" s="36">
        <v>8.3526225E-4</v>
      </c>
      <c r="ACL430" s="36">
        <v>9.4005119000000002E-4</v>
      </c>
      <c r="ACM430" s="36">
        <v>1.9178125000000001E-2</v>
      </c>
      <c r="ACN430" s="36">
        <v>3.8205452999999999E-3</v>
      </c>
      <c r="ACO430" s="36">
        <v>2.3185818E-2</v>
      </c>
      <c r="ACP430" s="36">
        <v>7.1494375000000004E-3</v>
      </c>
      <c r="ACQ430" s="36">
        <v>6.9892744999999999E-3</v>
      </c>
      <c r="ACR430" s="36">
        <v>2.2757281000000001E-2</v>
      </c>
      <c r="ACS430" s="36">
        <v>1.1553811000000001E-2</v>
      </c>
      <c r="ACT430" s="36">
        <v>1.1500862000000001E-2</v>
      </c>
      <c r="ACU430" s="36">
        <v>2.1045735999999999E-2</v>
      </c>
      <c r="ACV430" s="36">
        <v>2.1035148E-2</v>
      </c>
      <c r="ACW430" s="36">
        <v>2.0701184000000001E-2</v>
      </c>
      <c r="ACX430" s="36">
        <v>2.0690595999999999E-2</v>
      </c>
      <c r="ACY430" s="36">
        <v>7.6804395000000003</v>
      </c>
      <c r="ACZ430" s="36">
        <v>9.4633483999999996E-4</v>
      </c>
      <c r="ADA430" s="36">
        <v>5.4593568000000001</v>
      </c>
      <c r="ADB430" s="36">
        <v>1.2560660999999999E-3</v>
      </c>
      <c r="ADC430" s="36">
        <v>1.1113262E-3</v>
      </c>
      <c r="ADD430" s="36">
        <v>1.0164250999999999E-2</v>
      </c>
      <c r="ADE430" s="36">
        <v>3.8955262E-4</v>
      </c>
      <c r="ADF430" s="36">
        <v>2.3357883000000001E-4</v>
      </c>
      <c r="ADG430" s="36">
        <v>9.8287041000000002E-3</v>
      </c>
      <c r="ADH430" s="36">
        <v>1.145467E-2</v>
      </c>
      <c r="ADI430" s="36">
        <v>1.1373796E-2</v>
      </c>
      <c r="ADJ430" s="36">
        <v>5.7132692999999997E-3</v>
      </c>
      <c r="ADK430" s="36">
        <v>5.6664476E-3</v>
      </c>
    </row>
    <row r="431" spans="1:791">
      <c r="B431" t="s">
        <v>56</v>
      </c>
      <c r="C431" t="s">
        <v>224</v>
      </c>
      <c r="D431" s="36">
        <v>7.0245280000000004E-3</v>
      </c>
      <c r="E431" s="36">
        <v>7.1615033999999998E-3</v>
      </c>
      <c r="F431" s="36">
        <v>3.0441002000000002E-2</v>
      </c>
      <c r="G431" s="36">
        <v>3.0153723E-2</v>
      </c>
      <c r="H431" s="36">
        <v>0</v>
      </c>
      <c r="I431" s="36">
        <v>2.2526315999999999E-3</v>
      </c>
      <c r="J431" s="36">
        <v>2.0746052000000001E-4</v>
      </c>
      <c r="K431" s="36">
        <v>4.5644357999999998E-3</v>
      </c>
      <c r="L431" s="36">
        <v>0</v>
      </c>
      <c r="M431" s="36">
        <v>2.2526315999999999E-3</v>
      </c>
      <c r="N431" s="36">
        <v>2.0746052000000001E-4</v>
      </c>
      <c r="O431" s="36">
        <v>4.7014112E-3</v>
      </c>
      <c r="P431" s="36">
        <v>0</v>
      </c>
      <c r="Q431" s="36">
        <v>9.1336478999999998E-3</v>
      </c>
      <c r="R431" s="36">
        <v>7.2970404000000002E-4</v>
      </c>
      <c r="S431" s="36">
        <v>2.0577649999999999E-2</v>
      </c>
      <c r="T431" s="36">
        <v>0</v>
      </c>
      <c r="U431" s="36">
        <v>8.8676399E-3</v>
      </c>
      <c r="V431" s="36">
        <v>7.0843328000000003E-4</v>
      </c>
      <c r="W431" s="36">
        <v>2.0577649999999999E-2</v>
      </c>
      <c r="X431" s="36">
        <v>0</v>
      </c>
      <c r="Y431" s="36">
        <v>3.2955732000000001E-2</v>
      </c>
      <c r="Z431" s="36">
        <v>0.10489567</v>
      </c>
      <c r="AA431" s="36">
        <v>0.18433198000000001</v>
      </c>
      <c r="AB431" s="36">
        <v>0.40990732000000002</v>
      </c>
      <c r="AC431" s="36">
        <v>0</v>
      </c>
      <c r="AD431" s="36">
        <v>3.4440433E-3</v>
      </c>
      <c r="AE431" s="36">
        <v>3.7014361999999999E-3</v>
      </c>
      <c r="AF431" s="36">
        <v>5.0829532000000004E-3</v>
      </c>
      <c r="AG431" s="36">
        <v>2.0900976000000002E-2</v>
      </c>
      <c r="AH431" s="36">
        <v>0</v>
      </c>
      <c r="AI431" s="36">
        <v>3.4070996E-3</v>
      </c>
      <c r="AJ431" s="36">
        <v>3.7014361999999999E-3</v>
      </c>
      <c r="AK431" s="36">
        <v>5.0829532000000004E-3</v>
      </c>
      <c r="AL431" s="36">
        <v>2.0900976000000002E-2</v>
      </c>
      <c r="AM431" s="36">
        <v>0</v>
      </c>
      <c r="AN431" s="36">
        <v>3.4094655000000001E-3</v>
      </c>
      <c r="AO431" s="36">
        <v>3.7014361999999999E-3</v>
      </c>
      <c r="AP431" s="36">
        <v>5.0829532000000004E-3</v>
      </c>
      <c r="AQ431" s="36">
        <v>2.0900976000000002E-2</v>
      </c>
      <c r="AR431" s="36">
        <v>0</v>
      </c>
      <c r="AS431" s="36">
        <v>3.3345772000000001E-3</v>
      </c>
      <c r="AT431" s="36">
        <v>3.7014361999999999E-3</v>
      </c>
      <c r="AU431" s="36">
        <v>5.0829532000000004E-3</v>
      </c>
      <c r="AV431" s="36">
        <v>2.0900976000000002E-2</v>
      </c>
      <c r="AW431" s="36">
        <v>0</v>
      </c>
      <c r="AX431" s="36">
        <v>3.4003616E-3</v>
      </c>
      <c r="AY431" s="36">
        <v>3.7014287999999999E-3</v>
      </c>
      <c r="AZ431" s="36">
        <v>5.0829431E-3</v>
      </c>
      <c r="BA431" s="36">
        <v>2.0900934999999999E-2</v>
      </c>
      <c r="BB431" s="36">
        <v>0</v>
      </c>
      <c r="BC431" s="36">
        <v>1.0115837000000001E-2</v>
      </c>
      <c r="BD431" s="36">
        <v>1.8565476000000001E-2</v>
      </c>
      <c r="BE431" s="36">
        <v>2.079027E-2</v>
      </c>
      <c r="BF431" s="36">
        <v>0.10285291000000001</v>
      </c>
      <c r="BG431" s="36">
        <v>0</v>
      </c>
      <c r="BH431" s="36">
        <v>9.9693357E-3</v>
      </c>
      <c r="BI431" s="36">
        <v>1.8565476000000001E-2</v>
      </c>
      <c r="BJ431" s="36">
        <v>2.079027E-2</v>
      </c>
      <c r="BK431" s="36">
        <v>0.10285291000000001</v>
      </c>
      <c r="BL431" s="36">
        <v>0</v>
      </c>
      <c r="BM431" s="36">
        <v>9.9456771999999992E-3</v>
      </c>
      <c r="BN431" s="36">
        <v>1.8565476000000001E-2</v>
      </c>
      <c r="BO431" s="36">
        <v>2.079027E-2</v>
      </c>
      <c r="BP431" s="36">
        <v>0.10285291000000001</v>
      </c>
      <c r="BQ431" s="36">
        <v>0</v>
      </c>
      <c r="BR431" s="36">
        <v>9.9729755E-3</v>
      </c>
      <c r="BS431" s="36">
        <v>1.8565476000000001E-2</v>
      </c>
      <c r="BT431" s="36">
        <v>2.079027E-2</v>
      </c>
      <c r="BU431" s="36">
        <v>0.10285291000000001</v>
      </c>
      <c r="BV431" s="36">
        <v>0</v>
      </c>
      <c r="BW431" s="36">
        <v>9.9822502000000007E-3</v>
      </c>
      <c r="BX431" s="36">
        <v>1.8565476000000001E-2</v>
      </c>
      <c r="BY431" s="36">
        <v>2.079027E-2</v>
      </c>
      <c r="BZ431" s="36">
        <v>0.10285291000000001</v>
      </c>
      <c r="CA431" s="36">
        <v>0</v>
      </c>
      <c r="CB431" s="36">
        <v>2.1306315999999998E-3</v>
      </c>
      <c r="CC431" s="36">
        <v>2.3521683000000001E-3</v>
      </c>
      <c r="CD431" s="36">
        <v>3.6274828999999999E-3</v>
      </c>
      <c r="CE431" s="36">
        <v>1.2604147E-2</v>
      </c>
      <c r="CF431" s="36">
        <v>0</v>
      </c>
      <c r="CG431" s="36">
        <v>2.0616579E-3</v>
      </c>
      <c r="CH431" s="36">
        <v>2.3521683000000001E-3</v>
      </c>
      <c r="CI431" s="36">
        <v>3.6274828999999999E-3</v>
      </c>
      <c r="CJ431" s="36">
        <v>1.2604147E-2</v>
      </c>
      <c r="CK431" s="36">
        <v>0</v>
      </c>
      <c r="CL431" s="36">
        <v>2.0594739999999999E-3</v>
      </c>
      <c r="CM431" s="36">
        <v>2.3521683000000001E-3</v>
      </c>
      <c r="CN431" s="36">
        <v>3.6274828999999999E-3</v>
      </c>
      <c r="CO431" s="36">
        <v>1.2604147E-2</v>
      </c>
      <c r="CP431" s="36">
        <v>0</v>
      </c>
      <c r="CQ431" s="36">
        <v>2.0705752999999999E-3</v>
      </c>
      <c r="CR431" s="36">
        <v>2.3521683000000001E-3</v>
      </c>
      <c r="CS431" s="36">
        <v>3.6274828999999999E-3</v>
      </c>
      <c r="CT431" s="36">
        <v>1.2604147E-2</v>
      </c>
      <c r="CU431" s="36">
        <v>0</v>
      </c>
      <c r="CV431" s="36">
        <v>2.0658051E-3</v>
      </c>
      <c r="CW431" s="36">
        <v>2.3521800000000002E-3</v>
      </c>
      <c r="CX431" s="36">
        <v>3.6275011E-3</v>
      </c>
      <c r="CY431" s="36">
        <v>1.2604209999999999E-2</v>
      </c>
      <c r="CZ431" s="36">
        <v>0</v>
      </c>
      <c r="DA431" s="36">
        <v>1.6645588000000001E-3</v>
      </c>
      <c r="DB431" s="36">
        <v>2.1418740999999998E-3</v>
      </c>
      <c r="DC431" s="36">
        <v>3.3030905E-3</v>
      </c>
      <c r="DD431" s="36">
        <v>1.0613623000000001E-2</v>
      </c>
      <c r="DE431" s="36">
        <v>0</v>
      </c>
      <c r="DF431" s="36">
        <v>1.6098712E-3</v>
      </c>
      <c r="DG431" s="36">
        <v>2.1418740999999998E-3</v>
      </c>
      <c r="DH431" s="36">
        <v>3.3030905E-3</v>
      </c>
      <c r="DI431" s="36">
        <v>1.0613623000000001E-2</v>
      </c>
      <c r="DJ431" s="36">
        <v>0</v>
      </c>
      <c r="DK431" s="36">
        <v>1.6032285999999999E-3</v>
      </c>
      <c r="DL431" s="36">
        <v>2.1418740999999998E-3</v>
      </c>
      <c r="DM431" s="36">
        <v>3.3030905E-3</v>
      </c>
      <c r="DN431" s="36">
        <v>1.0613623000000001E-2</v>
      </c>
      <c r="DO431" s="36">
        <v>0</v>
      </c>
      <c r="DP431" s="36">
        <v>1.628252E-3</v>
      </c>
      <c r="DQ431" s="36">
        <v>2.1418740999999998E-3</v>
      </c>
      <c r="DR431" s="36">
        <v>3.3030905E-3</v>
      </c>
      <c r="DS431" s="36">
        <v>1.0613623000000001E-2</v>
      </c>
      <c r="DT431" s="36">
        <v>0</v>
      </c>
      <c r="DU431" s="36">
        <v>1.6093252000000001E-3</v>
      </c>
      <c r="DV431" s="36">
        <v>1.9972047000000001E-3</v>
      </c>
      <c r="DW431" s="36">
        <v>3.0799337000000002E-3</v>
      </c>
      <c r="DX431" s="36">
        <v>9.3136386000000002E-3</v>
      </c>
      <c r="DY431" s="36">
        <v>0</v>
      </c>
      <c r="DZ431" s="36">
        <v>1.5797521000000001E-3</v>
      </c>
      <c r="EA431" s="36">
        <v>1.4761883999999999E-3</v>
      </c>
      <c r="EB431" s="36">
        <v>2.2765582000000002E-3</v>
      </c>
      <c r="EC431" s="36">
        <v>9.3136386000000002E-3</v>
      </c>
      <c r="ED431" s="36">
        <v>0</v>
      </c>
      <c r="EE431" s="36">
        <v>1.5895795E-3</v>
      </c>
      <c r="EF431" s="36">
        <v>1.4761883999999999E-3</v>
      </c>
      <c r="EG431" s="36">
        <v>2.2765582000000002E-3</v>
      </c>
      <c r="EH431" s="36">
        <v>9.3136386000000002E-3</v>
      </c>
      <c r="EI431" s="36">
        <v>0</v>
      </c>
      <c r="EJ431" s="36">
        <v>1.6375335E-3</v>
      </c>
      <c r="EK431" s="36">
        <v>1.4761883999999999E-3</v>
      </c>
      <c r="EL431" s="36">
        <v>2.2765582000000002E-3</v>
      </c>
      <c r="EM431" s="36">
        <v>9.3136386000000002E-3</v>
      </c>
      <c r="EN431" s="36">
        <v>0</v>
      </c>
      <c r="EO431" s="36">
        <v>4.3745511000000004E-3</v>
      </c>
      <c r="EP431" s="36">
        <v>5.5597674000000003E-3</v>
      </c>
      <c r="EQ431" s="36">
        <v>6.2260223999999996E-3</v>
      </c>
      <c r="ER431" s="36">
        <v>3.3739268000000003E-2</v>
      </c>
      <c r="ES431" s="36">
        <v>0</v>
      </c>
      <c r="ET431" s="36">
        <v>4.3069422999999999E-3</v>
      </c>
      <c r="EU431" s="36">
        <v>5.5597674000000003E-3</v>
      </c>
      <c r="EV431" s="36">
        <v>6.2260223999999996E-3</v>
      </c>
      <c r="EW431" s="36">
        <v>3.3739268000000003E-2</v>
      </c>
      <c r="EX431" s="36">
        <v>0</v>
      </c>
      <c r="EY431" s="36">
        <v>4.3042124999999997E-3</v>
      </c>
      <c r="EZ431" s="36">
        <v>5.5597674000000003E-3</v>
      </c>
      <c r="FA431" s="36">
        <v>6.2260223999999996E-3</v>
      </c>
      <c r="FB431" s="36">
        <v>3.3739268000000003E-2</v>
      </c>
      <c r="FC431" s="36">
        <v>0</v>
      </c>
      <c r="FD431" s="36">
        <v>4.2956590000000003E-3</v>
      </c>
      <c r="FE431" s="36">
        <v>5.5597674000000003E-3</v>
      </c>
      <c r="FF431" s="36">
        <v>6.2260223999999996E-3</v>
      </c>
      <c r="FG431" s="36">
        <v>3.3739268000000003E-2</v>
      </c>
      <c r="FH431" s="36">
        <v>0</v>
      </c>
      <c r="FI431" s="36">
        <v>4.3182656999999998E-3</v>
      </c>
      <c r="FJ431" s="36">
        <v>5.5598063999999997E-3</v>
      </c>
      <c r="FK431" s="36">
        <v>6.2260659999999997E-3</v>
      </c>
      <c r="FL431" s="36">
        <v>3.3739503999999997E-2</v>
      </c>
      <c r="FM431" s="36">
        <v>0</v>
      </c>
      <c r="FN431" s="36">
        <v>2.5957797000000001E-3</v>
      </c>
      <c r="FO431" s="36">
        <v>2.9396655999999999E-3</v>
      </c>
      <c r="FP431" s="36">
        <v>4.2330998E-3</v>
      </c>
      <c r="FQ431" s="36">
        <v>1.6235737E-2</v>
      </c>
      <c r="FR431" s="36">
        <v>0</v>
      </c>
      <c r="FS431" s="36">
        <v>4.2644557E-2</v>
      </c>
      <c r="FT431" s="36">
        <v>3.6783022000000001E-3</v>
      </c>
      <c r="FU431" s="36">
        <v>5.0500236999999996E-3</v>
      </c>
      <c r="FV431" s="36">
        <v>2.4904009000000001E-2</v>
      </c>
      <c r="FW431" s="36">
        <v>0</v>
      </c>
      <c r="FX431" s="36">
        <v>1.0735779999999999E-3</v>
      </c>
      <c r="FY431" s="36">
        <v>3.4172172999999998E-3</v>
      </c>
      <c r="FZ431" s="36">
        <v>6.0048972000000004E-3</v>
      </c>
      <c r="GA431" s="36">
        <v>1.3439174E-2</v>
      </c>
      <c r="GB431" s="36">
        <v>0</v>
      </c>
      <c r="GC431" s="36">
        <v>4.7380790000000001E-3</v>
      </c>
      <c r="GD431" s="36">
        <v>1.0468789000000001E-3</v>
      </c>
      <c r="GE431" s="36">
        <v>2.5603500000000001E-2</v>
      </c>
      <c r="GF431" s="36">
        <v>8.9274792000000006E-2</v>
      </c>
      <c r="GG431" s="36">
        <v>0</v>
      </c>
      <c r="GH431" s="36">
        <v>4.9360940000000002E-3</v>
      </c>
      <c r="GI431" s="36">
        <v>1.0468789000000001E-3</v>
      </c>
      <c r="GJ431" s="36">
        <v>2.5603500000000001E-2</v>
      </c>
      <c r="GK431" s="36">
        <v>8.9274792000000006E-2</v>
      </c>
      <c r="GL431" s="36">
        <v>0</v>
      </c>
      <c r="GM431" s="36">
        <v>4.7683213000000004E-3</v>
      </c>
      <c r="GN431" s="36">
        <v>1.0468789000000001E-3</v>
      </c>
      <c r="GO431" s="36">
        <v>2.5603500000000001E-2</v>
      </c>
      <c r="GP431" s="36">
        <v>8.9274792000000006E-2</v>
      </c>
      <c r="GQ431" s="36">
        <v>0</v>
      </c>
      <c r="GR431" s="36">
        <v>4.7156372999999996E-3</v>
      </c>
      <c r="GS431" s="36">
        <v>1.0468789000000001E-3</v>
      </c>
      <c r="GT431" s="36">
        <v>2.5603500000000001E-2</v>
      </c>
      <c r="GU431" s="36">
        <v>8.9274792000000006E-2</v>
      </c>
      <c r="GV431" s="36">
        <v>0</v>
      </c>
      <c r="GW431" s="36">
        <v>4.7855670999999997E-3</v>
      </c>
      <c r="GX431" s="36">
        <v>1.0468789000000001E-3</v>
      </c>
      <c r="GY431" s="36">
        <v>2.5603500000000001E-2</v>
      </c>
      <c r="GZ431" s="36">
        <v>8.9274792000000006E-2</v>
      </c>
      <c r="HA431" s="36">
        <v>0</v>
      </c>
      <c r="HB431" s="36">
        <v>4.9491750000000001E-3</v>
      </c>
      <c r="HC431" s="36">
        <v>1.0468789000000001E-3</v>
      </c>
      <c r="HD431" s="36">
        <v>2.5603500000000001E-2</v>
      </c>
      <c r="HE431" s="36">
        <v>8.9274792000000006E-2</v>
      </c>
      <c r="HF431" s="36">
        <v>0</v>
      </c>
      <c r="HG431" s="36">
        <v>4.3695310999999999E-3</v>
      </c>
      <c r="HH431" s="36">
        <v>8.5652655999999996E-4</v>
      </c>
      <c r="HI431" s="36">
        <v>2.0948318E-2</v>
      </c>
      <c r="HJ431" s="36">
        <v>8.9194204999999999E-2</v>
      </c>
      <c r="HK431" s="36">
        <v>0</v>
      </c>
      <c r="HL431" s="36">
        <v>3.8338105000000002E-3</v>
      </c>
      <c r="HM431" s="36">
        <v>8.5652655999999996E-4</v>
      </c>
      <c r="HN431" s="36">
        <v>2.0948318E-2</v>
      </c>
      <c r="HO431" s="36">
        <v>8.9194204999999999E-2</v>
      </c>
      <c r="HP431" s="36">
        <v>0</v>
      </c>
      <c r="HQ431" s="36">
        <v>4.4639781999999996E-3</v>
      </c>
      <c r="HR431" s="36">
        <v>8.5652655999999996E-4</v>
      </c>
      <c r="HS431" s="36">
        <v>2.0948318E-2</v>
      </c>
      <c r="HT431" s="36">
        <v>8.9194204999999999E-2</v>
      </c>
      <c r="HU431" s="36">
        <v>0</v>
      </c>
      <c r="HV431" s="36">
        <v>4.4133343999999998E-3</v>
      </c>
      <c r="HW431" s="36">
        <v>8.5652655999999996E-4</v>
      </c>
      <c r="HX431" s="36">
        <v>2.0948318E-2</v>
      </c>
      <c r="HY431" s="36">
        <v>8.9194204999999999E-2</v>
      </c>
      <c r="HZ431" s="36">
        <v>0</v>
      </c>
      <c r="IA431" s="36">
        <v>4.3809629999999999E-3</v>
      </c>
      <c r="IB431" s="36">
        <v>8.5652741000000004E-4</v>
      </c>
      <c r="IC431" s="36">
        <v>2.0948339E-2</v>
      </c>
      <c r="ID431" s="36">
        <v>8.9194293999999993E-2</v>
      </c>
      <c r="IE431" s="36">
        <v>0</v>
      </c>
      <c r="IF431" s="36">
        <v>4.6377514E-3</v>
      </c>
      <c r="IG431" s="36">
        <v>8.5652655999999996E-4</v>
      </c>
      <c r="IH431" s="36">
        <v>2.0948318E-2</v>
      </c>
      <c r="II431" s="36">
        <v>8.9194204999999999E-2</v>
      </c>
      <c r="IJ431" s="36">
        <v>0</v>
      </c>
      <c r="IK431" s="36">
        <v>4.6378894999999998E-3</v>
      </c>
      <c r="IL431" s="36">
        <v>9.7741112999999999E-4</v>
      </c>
      <c r="IM431" s="36">
        <v>2.3904623999999999E-2</v>
      </c>
      <c r="IN431" s="36">
        <v>8.9244769000000002E-2</v>
      </c>
      <c r="IO431" s="36">
        <v>0</v>
      </c>
      <c r="IP431" s="36">
        <v>3.1963008000000001E-2</v>
      </c>
      <c r="IQ431" s="36">
        <v>4.4636144000000004E-3</v>
      </c>
      <c r="IR431" s="36">
        <v>6.4959197E-3</v>
      </c>
      <c r="IS431" s="36">
        <v>5.1256909000000003E-2</v>
      </c>
      <c r="IT431" s="36">
        <v>0</v>
      </c>
      <c r="IU431" s="36">
        <v>4.4892124000000004E-3</v>
      </c>
      <c r="IV431" s="36">
        <v>5.5127539000000003E-3</v>
      </c>
      <c r="IW431" s="36">
        <v>6.3992103999999994E-2</v>
      </c>
      <c r="IX431" s="36">
        <v>9.2384536000000003E-2</v>
      </c>
      <c r="IY431" s="36">
        <v>1.2240620000000001E-5</v>
      </c>
      <c r="IZ431" s="36">
        <v>5.2527698999999999E-3</v>
      </c>
      <c r="JA431" s="36">
        <v>2.4723382999999998E-3</v>
      </c>
      <c r="JB431" s="36">
        <v>1.5371163E-2</v>
      </c>
      <c r="JC431" s="36">
        <v>6.1890845999999999E-2</v>
      </c>
      <c r="JD431" s="36">
        <v>0</v>
      </c>
      <c r="JE431" s="36">
        <v>6.2172062000000004E-3</v>
      </c>
      <c r="JF431" s="36">
        <v>5.2070802999999999E-3</v>
      </c>
      <c r="JG431" s="36">
        <v>5.9089339999999997E-2</v>
      </c>
      <c r="JH431" s="36">
        <v>9.2189630999999994E-2</v>
      </c>
      <c r="JI431" s="36">
        <v>0</v>
      </c>
      <c r="JJ431" s="36">
        <v>4.1921985E-3</v>
      </c>
      <c r="JK431" s="36">
        <v>5.0757872000000001E-3</v>
      </c>
      <c r="JL431" s="36">
        <v>5.8923325999999998E-2</v>
      </c>
      <c r="JM431" s="36">
        <v>9.2105811999999995E-2</v>
      </c>
      <c r="JN431" s="36">
        <v>0</v>
      </c>
      <c r="JO431" s="36">
        <v>4.2170399000000004E-3</v>
      </c>
      <c r="JP431" s="36">
        <v>5.0757872000000001E-3</v>
      </c>
      <c r="JQ431" s="36">
        <v>5.8923325999999998E-2</v>
      </c>
      <c r="JR431" s="36">
        <v>9.2105811999999995E-2</v>
      </c>
      <c r="JS431" s="36">
        <v>0</v>
      </c>
      <c r="JT431" s="36">
        <v>3.9038375E-3</v>
      </c>
      <c r="JU431" s="36">
        <v>5.0757872000000001E-3</v>
      </c>
      <c r="JV431" s="36">
        <v>5.8923325999999998E-2</v>
      </c>
      <c r="JW431" s="36">
        <v>9.2105811999999995E-2</v>
      </c>
      <c r="JX431" s="36">
        <v>0</v>
      </c>
      <c r="JY431" s="36">
        <v>3.7017392E-3</v>
      </c>
      <c r="JZ431" s="36">
        <v>5.0757872000000001E-3</v>
      </c>
      <c r="KA431" s="36">
        <v>5.8923325999999998E-2</v>
      </c>
      <c r="KB431" s="36">
        <v>9.2105811999999995E-2</v>
      </c>
      <c r="KC431" s="36">
        <v>0</v>
      </c>
      <c r="KD431" s="36">
        <v>7.8437943E-3</v>
      </c>
      <c r="KE431" s="36">
        <v>5.0757872000000001E-3</v>
      </c>
      <c r="KF431" s="36">
        <v>5.6662539999999997E-2</v>
      </c>
      <c r="KG431" s="36">
        <v>9.2105811999999995E-2</v>
      </c>
      <c r="KH431" s="36">
        <v>0</v>
      </c>
      <c r="KI431" s="36">
        <v>7.3396360999999997E-3</v>
      </c>
      <c r="KJ431" s="36">
        <v>5.0757872000000001E-3</v>
      </c>
      <c r="KK431" s="36">
        <v>5.6662539999999997E-2</v>
      </c>
      <c r="KL431" s="36">
        <v>9.2105811999999995E-2</v>
      </c>
      <c r="KM431" s="36">
        <v>0</v>
      </c>
      <c r="KN431" s="36">
        <v>6.6143011E-3</v>
      </c>
      <c r="KO431" s="36">
        <v>5.0757872000000001E-3</v>
      </c>
      <c r="KP431" s="36">
        <v>5.6662539999999997E-2</v>
      </c>
      <c r="KQ431" s="36">
        <v>9.2105811999999995E-2</v>
      </c>
      <c r="KR431" s="36">
        <v>0</v>
      </c>
      <c r="KS431" s="36">
        <v>6.2390327000000001E-3</v>
      </c>
      <c r="KT431" s="36">
        <v>5.0757872000000001E-3</v>
      </c>
      <c r="KU431" s="36">
        <v>5.6662539999999997E-2</v>
      </c>
      <c r="KV431" s="36">
        <v>9.2105811999999995E-2</v>
      </c>
      <c r="KW431" s="36">
        <v>1.2240620000000001E-5</v>
      </c>
      <c r="KX431" s="36">
        <v>6.5070445000000005E-2</v>
      </c>
      <c r="KY431" s="36">
        <v>2.4723382999999998E-3</v>
      </c>
      <c r="KZ431" s="36">
        <v>1.5371163E-2</v>
      </c>
      <c r="LA431" s="36">
        <v>6.1890845999999999E-2</v>
      </c>
      <c r="LB431" s="36">
        <v>1.2240620000000001E-5</v>
      </c>
      <c r="LC431" s="36">
        <v>1.6894512E-2</v>
      </c>
      <c r="LD431" s="36">
        <v>2.4723382999999998E-3</v>
      </c>
      <c r="LE431" s="36">
        <v>1.5371163E-2</v>
      </c>
      <c r="LF431" s="36">
        <v>6.1890845999999999E-2</v>
      </c>
      <c r="LG431" s="36">
        <v>1.2239258E-5</v>
      </c>
      <c r="LH431" s="36">
        <v>7.1568048000000004E-3</v>
      </c>
      <c r="LI431" s="36">
        <v>2.4723382999999998E-3</v>
      </c>
      <c r="LJ431" s="36">
        <v>1.5371163E-2</v>
      </c>
      <c r="LK431" s="36">
        <v>5.7802795999999997E-2</v>
      </c>
      <c r="LL431" s="36">
        <v>0</v>
      </c>
      <c r="LM431" s="36">
        <v>7.3330951E-3</v>
      </c>
      <c r="LN431" s="36">
        <v>5.0097225E-3</v>
      </c>
      <c r="LO431" s="36">
        <v>5.5923736000000002E-2</v>
      </c>
      <c r="LP431" s="36">
        <v>9.2064120999999999E-2</v>
      </c>
      <c r="LQ431" s="36">
        <v>0</v>
      </c>
      <c r="LR431" s="36">
        <v>9.6024159000000005E-4</v>
      </c>
      <c r="LS431" s="36">
        <v>5.9234913E-3</v>
      </c>
      <c r="LT431" s="36">
        <v>2.3813149000000001E-3</v>
      </c>
      <c r="LU431" s="36">
        <v>4.0612723999999996E-3</v>
      </c>
      <c r="LV431" s="36">
        <v>0</v>
      </c>
      <c r="LW431" s="36">
        <v>1.2746979000000001E-3</v>
      </c>
      <c r="LX431" s="36">
        <v>6.2312803999999998E-3</v>
      </c>
      <c r="LY431" s="36">
        <v>2.5059909999999999E-3</v>
      </c>
      <c r="LZ431" s="36">
        <v>5.5904346000000002E-3</v>
      </c>
      <c r="MA431" s="36">
        <v>0</v>
      </c>
      <c r="MB431" s="36">
        <v>3.4288902E-3</v>
      </c>
      <c r="MC431" s="36">
        <v>1.1092319999999999E-2</v>
      </c>
      <c r="MD431" s="36">
        <v>4.4618866000000002E-3</v>
      </c>
      <c r="ME431" s="36">
        <v>1.1192929000000001E-2</v>
      </c>
      <c r="MF431" s="36">
        <v>0.73209069999999998</v>
      </c>
      <c r="MG431" s="36">
        <v>3.3129408999999999E-2</v>
      </c>
      <c r="MH431" s="36">
        <v>3.3092466000000001E-2</v>
      </c>
      <c r="MI431" s="36">
        <v>3.3094830999999998E-2</v>
      </c>
      <c r="MJ431" s="36">
        <v>3.3019943000000003E-2</v>
      </c>
      <c r="MK431" s="36">
        <v>3.3085667999999999E-2</v>
      </c>
      <c r="ML431" s="36">
        <v>0.15232449000000001</v>
      </c>
      <c r="MM431" s="36">
        <v>0.15217799000000001</v>
      </c>
      <c r="MN431" s="36">
        <v>0.15215434</v>
      </c>
      <c r="MO431" s="36">
        <v>0.15218163000000001</v>
      </c>
      <c r="MP431" s="36">
        <v>0.15219091000000001</v>
      </c>
      <c r="MQ431" s="36">
        <v>2.0714428999999999E-2</v>
      </c>
      <c r="MR431" s="36">
        <v>2.0645456E-2</v>
      </c>
      <c r="MS431" s="36">
        <v>2.0643272000000001E-2</v>
      </c>
      <c r="MT431" s="36">
        <v>2.0654373E-2</v>
      </c>
      <c r="MU431" s="36">
        <v>2.0649695999999999E-2</v>
      </c>
      <c r="MV431" s="36">
        <v>1.7723145999999999E-2</v>
      </c>
      <c r="MW431" s="36">
        <v>1.7668459000000001E-2</v>
      </c>
      <c r="MX431" s="36">
        <v>1.7661816E-2</v>
      </c>
      <c r="MY431" s="36">
        <v>1.7686839999999999E-2</v>
      </c>
      <c r="MZ431" s="36">
        <v>1.6000101999999999E-2</v>
      </c>
      <c r="NA431" s="36">
        <v>1.4646137E-2</v>
      </c>
      <c r="NB431" s="36">
        <v>1.4655965E-2</v>
      </c>
      <c r="NC431" s="36">
        <v>1.4703918999999999E-2</v>
      </c>
      <c r="ND431" s="36">
        <v>4.9899608999999998E-2</v>
      </c>
      <c r="NE431" s="36">
        <v>4.9832000000000001E-2</v>
      </c>
      <c r="NF431" s="36">
        <v>4.9829271000000001E-2</v>
      </c>
      <c r="NG431" s="36">
        <v>4.9820717E-2</v>
      </c>
      <c r="NH431" s="36">
        <v>4.9843642000000001E-2</v>
      </c>
      <c r="NI431" s="36">
        <v>2.6004282E-2</v>
      </c>
      <c r="NJ431" s="36">
        <v>7.6276891999999999E-2</v>
      </c>
      <c r="NK431" s="36">
        <v>2.3934866999999999E-2</v>
      </c>
      <c r="NL431" s="36">
        <v>0.12066325</v>
      </c>
      <c r="NM431" s="36">
        <v>0.12086127000000001</v>
      </c>
      <c r="NN431" s="36">
        <v>0.12069349</v>
      </c>
      <c r="NO431" s="36">
        <v>0.12064081</v>
      </c>
      <c r="NP431" s="36">
        <v>0.12071074</v>
      </c>
      <c r="NQ431" s="36">
        <v>0.12087435000000001</v>
      </c>
      <c r="NR431" s="36">
        <v>0.11536858</v>
      </c>
      <c r="NS431" s="36">
        <v>0.11483285999999999</v>
      </c>
      <c r="NT431" s="36">
        <v>0.11546302999999999</v>
      </c>
      <c r="NU431" s="36">
        <v>0.11541237999999999</v>
      </c>
      <c r="NV431" s="36">
        <v>0.11538012</v>
      </c>
      <c r="NW431" s="36">
        <v>0.1156368</v>
      </c>
      <c r="NX431" s="36">
        <v>0.11876469000000001</v>
      </c>
      <c r="NY431" s="36">
        <v>9.4179450999999997E-2</v>
      </c>
      <c r="NZ431" s="36">
        <v>0.16637861000000001</v>
      </c>
      <c r="OA431" s="36">
        <v>8.4999356999999998E-2</v>
      </c>
      <c r="OB431" s="36">
        <v>0.16270325999999999</v>
      </c>
      <c r="OC431" s="36">
        <v>0.16029711999999999</v>
      </c>
      <c r="OD431" s="36">
        <v>0.16032197000000001</v>
      </c>
      <c r="OE431" s="36">
        <v>0.16000876</v>
      </c>
      <c r="OF431" s="36">
        <v>0.15980665999999999</v>
      </c>
      <c r="OG431" s="36">
        <v>0.16168793000000001</v>
      </c>
      <c r="OH431" s="36">
        <v>0.16118378</v>
      </c>
      <c r="OI431" s="36">
        <v>0.16045844000000001</v>
      </c>
      <c r="OJ431" s="36">
        <v>0.16008317</v>
      </c>
      <c r="OK431" s="36">
        <v>0.14481703000000001</v>
      </c>
      <c r="OL431" s="36">
        <v>9.6641098999999994E-2</v>
      </c>
      <c r="OM431" s="36">
        <v>8.2815341000000001E-2</v>
      </c>
      <c r="ON431" s="36">
        <v>0.16033067000000001</v>
      </c>
      <c r="OO431" s="36">
        <v>1.3326319999999999E-2</v>
      </c>
      <c r="OP431" s="36">
        <v>1.5602404E-2</v>
      </c>
      <c r="OQ431" s="36">
        <v>3.0176026000000002E-2</v>
      </c>
      <c r="OU431" t="s">
        <v>56</v>
      </c>
      <c r="OV431" t="s">
        <v>224</v>
      </c>
      <c r="OW431" s="36">
        <v>0</v>
      </c>
      <c r="OX431" s="36">
        <v>2.4172450000000002E-2</v>
      </c>
      <c r="OY431" s="36">
        <v>1.4218625E-2</v>
      </c>
      <c r="OZ431" s="36">
        <v>6.8024280000000006E-2</v>
      </c>
      <c r="PA431" s="36">
        <v>0.22283813</v>
      </c>
      <c r="PB431" s="36">
        <v>1.8524002000000001E-2</v>
      </c>
      <c r="PC431" s="36">
        <v>9.7570833000000003E-3</v>
      </c>
      <c r="PD431" s="36">
        <v>2.4638098000000001E-2</v>
      </c>
      <c r="PE431" s="36">
        <v>3.7929236999999998</v>
      </c>
      <c r="PF431" s="36">
        <v>3.7918973</v>
      </c>
      <c r="PG431" s="36">
        <v>9.8201078000000001E-3</v>
      </c>
      <c r="PH431" s="36">
        <v>4.7842422000000003E-3</v>
      </c>
      <c r="PI431" s="36">
        <v>7.1562259000000003E-3</v>
      </c>
      <c r="PJ431" s="36">
        <v>2.1693249000000001E-2</v>
      </c>
      <c r="PK431" s="36">
        <v>0.61189769000000005</v>
      </c>
      <c r="PL431" s="36">
        <v>9.5748051000000001E-2</v>
      </c>
      <c r="PM431" s="36">
        <v>0.11838123</v>
      </c>
      <c r="PN431" s="36">
        <v>9.5578625000000006</v>
      </c>
      <c r="PO431" s="36">
        <v>0</v>
      </c>
      <c r="PP431" s="36">
        <v>7.1818333000000004E-4</v>
      </c>
      <c r="PQ431" s="36">
        <v>1.9315959000000001E-5</v>
      </c>
      <c r="PR431" s="36">
        <v>1.1838659E-4</v>
      </c>
      <c r="PS431" s="36">
        <v>8.0812155000000007E-3</v>
      </c>
      <c r="PT431" s="36">
        <v>3.5128900999999998E-4</v>
      </c>
      <c r="PU431" s="36">
        <v>4.7083792000000002E-7</v>
      </c>
      <c r="PV431" s="36">
        <v>2.6056657999999999E-5</v>
      </c>
      <c r="PW431" s="36">
        <v>1.3071886999999999E-3</v>
      </c>
      <c r="PX431" s="36">
        <v>9.6435852000000008E-6</v>
      </c>
      <c r="PY431" s="36">
        <v>0</v>
      </c>
      <c r="PZ431" s="36">
        <v>0.31381618999999999</v>
      </c>
      <c r="QA431" s="36">
        <v>6.8109224999999998E-4</v>
      </c>
      <c r="QB431" s="36">
        <v>2.0158186000000002E-3</v>
      </c>
      <c r="QC431" s="36">
        <v>1.0381598000000001E-2</v>
      </c>
      <c r="QD431" s="36">
        <v>0</v>
      </c>
      <c r="QE431" s="36">
        <v>0.32503223999999997</v>
      </c>
      <c r="QF431" s="36">
        <v>9.6961841999999995E-4</v>
      </c>
      <c r="QG431" s="36">
        <v>2.5170391E-3</v>
      </c>
      <c r="QH431" s="36">
        <v>1.0705411999999999E-2</v>
      </c>
      <c r="QI431" s="36">
        <v>0</v>
      </c>
      <c r="QJ431" s="36">
        <v>2.0385160999999999E-2</v>
      </c>
      <c r="QK431" s="36">
        <v>7.5620332000000002E-4</v>
      </c>
      <c r="QL431" s="36">
        <v>1.9630390999999998E-3</v>
      </c>
      <c r="QM431" s="36">
        <v>8.3490519999999992E-3</v>
      </c>
      <c r="QN431" s="36">
        <v>0</v>
      </c>
      <c r="QO431" s="36">
        <v>3.4950709000000003E-2</v>
      </c>
      <c r="QP431" s="36">
        <v>6.3852606999999998E-4</v>
      </c>
      <c r="QQ431" s="36">
        <v>1.6575432000000001E-3</v>
      </c>
      <c r="QR431" s="36">
        <v>7.0497902000000003E-3</v>
      </c>
      <c r="QS431" s="36">
        <v>0</v>
      </c>
      <c r="QT431" s="36">
        <v>6.5802528999999998E-2</v>
      </c>
      <c r="QU431" s="36">
        <v>5.8002103E-4</v>
      </c>
      <c r="QV431" s="36">
        <v>1.5056841E-3</v>
      </c>
      <c r="QW431" s="36">
        <v>8.0600576E-3</v>
      </c>
      <c r="QX431" s="36">
        <v>9.9309114000000007E-4</v>
      </c>
      <c r="QY431" s="36">
        <v>1.1493633E-2</v>
      </c>
      <c r="QZ431" s="36">
        <v>2.0938110999999999E-4</v>
      </c>
      <c r="RA431" s="36">
        <v>4.0951725000000001E-2</v>
      </c>
      <c r="RB431" s="36">
        <v>1.6215054E-2</v>
      </c>
      <c r="RC431" s="36">
        <v>2.2531533E-4</v>
      </c>
      <c r="RD431" s="36">
        <v>1.2832557E-2</v>
      </c>
      <c r="RE431" s="36">
        <v>3.6044007E-3</v>
      </c>
      <c r="RF431" s="36">
        <v>0</v>
      </c>
      <c r="RG431" s="36">
        <v>0.12285517</v>
      </c>
      <c r="RH431" s="36">
        <v>0</v>
      </c>
      <c r="RI431" s="36">
        <v>0</v>
      </c>
      <c r="RJ431" s="36">
        <v>4.864516E-2</v>
      </c>
      <c r="RK431" s="36">
        <v>2.2651589000000001E-3</v>
      </c>
      <c r="RL431" s="36">
        <v>4.6656915000000001E-4</v>
      </c>
      <c r="RM431" s="36">
        <v>1.1651397000000001E-2</v>
      </c>
      <c r="RN431" s="36">
        <v>0</v>
      </c>
      <c r="RO431" s="36">
        <v>1.0052176000000001E-3</v>
      </c>
      <c r="RP431" s="36">
        <v>4.3194236999999998E-4</v>
      </c>
      <c r="RQ431" s="36">
        <v>2.3275218000000002E-3</v>
      </c>
      <c r="RR431" s="36">
        <v>8.9695043999999998E-3</v>
      </c>
      <c r="RS431" s="36">
        <v>0</v>
      </c>
      <c r="RT431" s="36">
        <v>0</v>
      </c>
      <c r="RU431" s="36">
        <v>0.15077194999999999</v>
      </c>
      <c r="RV431" s="36">
        <v>0</v>
      </c>
      <c r="RW431" s="36">
        <v>7.6859637999999999E-3</v>
      </c>
      <c r="RX431" s="36">
        <v>0</v>
      </c>
      <c r="RY431" s="36">
        <v>3.8332148000000003E-2</v>
      </c>
      <c r="RZ431" s="36">
        <v>0</v>
      </c>
      <c r="SA431" s="36">
        <v>3.2917976000000002E-2</v>
      </c>
      <c r="SB431" s="36">
        <v>0</v>
      </c>
      <c r="SC431" s="36">
        <v>2.4948954999999998E-2</v>
      </c>
      <c r="SD431" s="36">
        <v>0.20655670000000001</v>
      </c>
      <c r="SE431" s="36">
        <v>4.3194236999999998E-4</v>
      </c>
      <c r="SF431" s="36">
        <v>8.9695043999999998E-3</v>
      </c>
      <c r="SG431" s="36">
        <v>0</v>
      </c>
      <c r="SH431" s="36">
        <v>2.3275218000000002E-3</v>
      </c>
      <c r="SI431" s="36">
        <v>0</v>
      </c>
      <c r="SJ431" s="36">
        <v>0.20653151</v>
      </c>
      <c r="SK431" s="36">
        <v>0</v>
      </c>
      <c r="SL431" s="36">
        <v>0.14005113</v>
      </c>
      <c r="SM431" s="36">
        <v>5.8693563000000002E-5</v>
      </c>
      <c r="SN431" s="36">
        <v>3.5216852000000002E-4</v>
      </c>
      <c r="SO431" s="36">
        <v>8.202371E-3</v>
      </c>
      <c r="SP431" s="36">
        <v>0</v>
      </c>
      <c r="SQ431" s="36">
        <v>6.8208909999999999E-3</v>
      </c>
      <c r="SR431" s="36">
        <v>5.8814295000000003E-5</v>
      </c>
      <c r="SS431" s="36">
        <v>3.5289312000000002E-4</v>
      </c>
      <c r="ST431" s="36">
        <v>8.2688567000000004E-3</v>
      </c>
      <c r="SU431" s="36">
        <v>0</v>
      </c>
      <c r="SV431" s="36">
        <v>3.8378241E-2</v>
      </c>
      <c r="SW431" s="36">
        <v>5.5091861E-5</v>
      </c>
      <c r="SX431" s="36">
        <v>3.3055843999999998E-4</v>
      </c>
      <c r="SY431" s="36">
        <v>7.7329673E-3</v>
      </c>
      <c r="SZ431" s="36">
        <v>0</v>
      </c>
      <c r="TA431" s="36">
        <v>3.2292809999999998E-2</v>
      </c>
      <c r="TB431" s="36">
        <v>8.0693045000000005E-5</v>
      </c>
      <c r="TC431" s="36">
        <v>4.8416847000000001E-4</v>
      </c>
      <c r="TD431" s="36">
        <v>1.2475775999999999E-2</v>
      </c>
      <c r="TE431" s="36">
        <v>0</v>
      </c>
      <c r="TF431" s="36">
        <v>2.3170588999999998E-2</v>
      </c>
      <c r="TG431" s="36">
        <v>6.0623669000000002E-5</v>
      </c>
      <c r="TH431" s="36">
        <v>3.6374998E-4</v>
      </c>
      <c r="TI431" s="36">
        <v>8.5345568000000007E-3</v>
      </c>
      <c r="TJ431" s="36">
        <v>0</v>
      </c>
      <c r="TK431" s="36">
        <v>1.8911862000000002E-2</v>
      </c>
      <c r="TL431" s="36">
        <v>1.1458740999999999E-4</v>
      </c>
      <c r="TM431" s="36">
        <v>5.6708308999999998E-4</v>
      </c>
      <c r="TN431" s="36">
        <v>2.8065070000000002E-3</v>
      </c>
      <c r="TO431" s="36">
        <v>0</v>
      </c>
      <c r="TP431" s="36">
        <v>3.7968239000000001E-2</v>
      </c>
      <c r="TQ431" s="36">
        <v>1.1458740999999999E-4</v>
      </c>
      <c r="TR431" s="36">
        <v>5.6708308999999998E-4</v>
      </c>
      <c r="TS431" s="36">
        <v>2.8065070000000002E-3</v>
      </c>
      <c r="TT431" s="36">
        <v>0</v>
      </c>
      <c r="TU431" s="36">
        <v>5.7166762000000003E-2</v>
      </c>
      <c r="TV431" s="36">
        <v>1.1458740999999999E-4</v>
      </c>
      <c r="TW431" s="36">
        <v>5.6708308999999998E-4</v>
      </c>
      <c r="TX431" s="36">
        <v>2.8065070000000002E-3</v>
      </c>
      <c r="TY431" s="36">
        <v>0</v>
      </c>
      <c r="TZ431" s="36">
        <v>0.24865043000000001</v>
      </c>
      <c r="UA431" s="36">
        <v>8.7706240999999995E-4</v>
      </c>
      <c r="UB431" s="36">
        <v>2.2767453999999999E-3</v>
      </c>
      <c r="UC431" s="36">
        <v>9.6833765000000002E-3</v>
      </c>
      <c r="UD431" s="36">
        <v>0</v>
      </c>
      <c r="UE431" s="36">
        <v>0.30951461000000002</v>
      </c>
      <c r="UF431" s="36">
        <v>1.5371686E-3</v>
      </c>
      <c r="UG431" s="36">
        <v>3.9903778999999997E-3</v>
      </c>
      <c r="UH431" s="36">
        <v>9.1125457000000003E-3</v>
      </c>
      <c r="UI431" s="36">
        <v>0</v>
      </c>
      <c r="UJ431" s="36">
        <v>0.47205369000000003</v>
      </c>
      <c r="UK431" s="36">
        <v>9.4695118000000003E-5</v>
      </c>
      <c r="UL431" s="36">
        <v>1.4530585000000001E-3</v>
      </c>
      <c r="UM431" s="36">
        <v>1.6326625000000001E-2</v>
      </c>
      <c r="UN431" s="36">
        <v>0</v>
      </c>
      <c r="UO431" s="36">
        <v>2.1596878999999999E-3</v>
      </c>
      <c r="UP431" s="36">
        <v>1.6949549999999999E-3</v>
      </c>
      <c r="UQ431" s="36">
        <v>1.0640774E-2</v>
      </c>
      <c r="UR431" s="36">
        <v>3.8536864999999997E-2</v>
      </c>
      <c r="US431" s="36">
        <v>0</v>
      </c>
      <c r="UT431" s="36">
        <v>0.81493932000000002</v>
      </c>
      <c r="UU431" s="36">
        <v>0</v>
      </c>
      <c r="UV431" s="36">
        <v>0.30457845</v>
      </c>
      <c r="UW431" s="36">
        <v>0</v>
      </c>
      <c r="UX431" s="36">
        <v>0</v>
      </c>
      <c r="UY431" s="36">
        <v>0.12059946000000001</v>
      </c>
      <c r="UZ431" s="36">
        <v>1.1483502000000001E-3</v>
      </c>
      <c r="VA431" s="36">
        <v>6.8213971999999999E-3</v>
      </c>
      <c r="VB431" s="36">
        <v>2.7021498000000001E-2</v>
      </c>
      <c r="VC431" s="36">
        <v>0</v>
      </c>
      <c r="VD431" s="36">
        <v>0</v>
      </c>
      <c r="VE431" s="36">
        <v>0.32267955999999998</v>
      </c>
      <c r="VF431" s="36">
        <v>5.1228358999999999E-3</v>
      </c>
      <c r="VG431" s="36">
        <v>9.1969157999999995E-2</v>
      </c>
      <c r="VH431" s="36">
        <v>3.173981E-2</v>
      </c>
      <c r="VI431" s="36">
        <v>5.7362712000000003E-3</v>
      </c>
      <c r="VJ431" s="36">
        <v>3.5871832999999999E-2</v>
      </c>
      <c r="VK431" s="36">
        <v>9.1717303E-2</v>
      </c>
      <c r="VL431" s="36">
        <v>0</v>
      </c>
      <c r="VM431" s="36">
        <v>5.4070671999999998E-3</v>
      </c>
      <c r="VN431" s="36">
        <v>0</v>
      </c>
      <c r="VO431" s="36">
        <v>5.1002306000000001E-3</v>
      </c>
      <c r="VP431" s="36">
        <v>0</v>
      </c>
      <c r="VQ431" s="36">
        <v>0</v>
      </c>
      <c r="VR431" s="36">
        <v>1.0814134E-3</v>
      </c>
      <c r="VS431" s="36">
        <v>0.65522758999999997</v>
      </c>
      <c r="VT431" s="36">
        <v>0</v>
      </c>
      <c r="VU431" s="36">
        <v>0</v>
      </c>
      <c r="VV431" s="36">
        <v>1.0200591000000001E-3</v>
      </c>
      <c r="VW431" s="36">
        <v>0.65522758999999997</v>
      </c>
      <c r="VX431" s="36">
        <v>5.7362712000000003E-3</v>
      </c>
      <c r="VY431" s="36">
        <v>3.5871832999999999E-2</v>
      </c>
      <c r="VZ431" s="36">
        <v>9.1795888000000006E-2</v>
      </c>
      <c r="WA431" s="36">
        <v>0</v>
      </c>
      <c r="WB431" s="36">
        <v>0</v>
      </c>
      <c r="WC431" s="36">
        <v>1.0814134E-3</v>
      </c>
      <c r="WD431" s="36">
        <v>0.25944085</v>
      </c>
      <c r="WE431" s="36">
        <v>0</v>
      </c>
      <c r="WF431" s="36">
        <v>0</v>
      </c>
      <c r="WG431" s="36">
        <v>1.0200591000000001E-3</v>
      </c>
      <c r="WH431" s="36">
        <v>0.25944085</v>
      </c>
      <c r="WI431" s="36">
        <v>0</v>
      </c>
      <c r="WJ431" s="36">
        <v>0</v>
      </c>
      <c r="WK431" s="36">
        <v>0</v>
      </c>
      <c r="WL431" s="36">
        <v>0</v>
      </c>
      <c r="WM431" s="36">
        <v>0</v>
      </c>
      <c r="WN431" s="36">
        <v>3.6408339999999999E-3</v>
      </c>
      <c r="WO431" s="36">
        <v>2.2394101999999999E-4</v>
      </c>
      <c r="WP431" s="36">
        <v>4.4788197999999996E-3</v>
      </c>
      <c r="WQ431" s="36">
        <v>0</v>
      </c>
      <c r="WR431" s="36">
        <v>0</v>
      </c>
      <c r="WS431" s="36">
        <v>0.49277906999999999</v>
      </c>
      <c r="WT431" s="36">
        <v>1.4296628999999999E-4</v>
      </c>
      <c r="WU431" s="36">
        <v>1.2993245999999999E-3</v>
      </c>
      <c r="WV431" s="36">
        <v>1.2298643E-2</v>
      </c>
      <c r="WW431" s="36">
        <v>0</v>
      </c>
      <c r="WX431" s="36">
        <v>3.0091440000000001E-3</v>
      </c>
      <c r="WY431" s="36">
        <v>2.0808087999999998E-3</v>
      </c>
      <c r="WZ431" s="36">
        <v>7.2449534999999999E-3</v>
      </c>
      <c r="XA431" s="36">
        <v>3.5689941999999999E-4</v>
      </c>
      <c r="XB431" s="36">
        <v>0</v>
      </c>
      <c r="XC431" s="36">
        <v>0.2207375</v>
      </c>
      <c r="XD431" s="36">
        <v>6.2084731000000004E-3</v>
      </c>
      <c r="XE431" s="36">
        <v>8.8448450000000001E-4</v>
      </c>
      <c r="XF431" s="36">
        <v>3.0508515999999999E-2</v>
      </c>
      <c r="XG431" s="36">
        <v>3.8916829999999997E-6</v>
      </c>
      <c r="XH431" s="36">
        <v>1.4175675E-4</v>
      </c>
      <c r="XI431" s="36">
        <v>7.1373012999999997E-7</v>
      </c>
      <c r="XJ431" s="36">
        <v>3.9493918000000001E-5</v>
      </c>
      <c r="XK431" s="36">
        <v>1.3071886999999999E-3</v>
      </c>
      <c r="XL431" s="36">
        <v>3.5937399999999998E-6</v>
      </c>
      <c r="XM431" s="36">
        <v>1.3090825E-4</v>
      </c>
      <c r="XN431" s="36">
        <v>1.2974277000000001E-7</v>
      </c>
      <c r="XO431" s="36">
        <v>2.1427887999999999E-5</v>
      </c>
      <c r="XP431" s="36">
        <v>7.4271492999999997E-4</v>
      </c>
      <c r="XQ431" s="36">
        <v>0</v>
      </c>
      <c r="XR431" s="36">
        <v>0.23435517</v>
      </c>
      <c r="XS431" s="36">
        <v>9.3468092000000003E-3</v>
      </c>
      <c r="XT431" s="36">
        <v>3.7588222999999999E-3</v>
      </c>
      <c r="XU431" s="36">
        <v>7.0164956000000004E-3</v>
      </c>
      <c r="XV431" s="36">
        <v>0.15379666</v>
      </c>
      <c r="XW431" s="36">
        <v>2.2272030000000002E-2</v>
      </c>
      <c r="XX431" s="36">
        <v>0.16941904999999999</v>
      </c>
      <c r="XY431" s="36">
        <v>6.0896605999999999E-2</v>
      </c>
      <c r="XZ431" s="36">
        <v>2.2272030000000002E-2</v>
      </c>
      <c r="YA431" s="36">
        <v>0.16941904999999999</v>
      </c>
      <c r="YB431" s="36">
        <v>8.9039697000000001E-2</v>
      </c>
      <c r="YC431" s="36">
        <v>3.5255742E-2</v>
      </c>
      <c r="YD431" s="36">
        <v>2.2272030000000002E-2</v>
      </c>
      <c r="YE431" s="36">
        <v>2.4689030000000001E-2</v>
      </c>
      <c r="YF431" s="36">
        <v>8.1075012000000005E-3</v>
      </c>
      <c r="YG431" s="36">
        <v>7.4619645000000001E-4</v>
      </c>
      <c r="YH431" s="36">
        <v>3.7309822E-5</v>
      </c>
      <c r="YI431" s="36">
        <v>1.7069257000000001E-2</v>
      </c>
      <c r="YJ431" s="36">
        <v>0</v>
      </c>
      <c r="YK431" s="36">
        <v>4.2604022999999996E-3</v>
      </c>
      <c r="YL431" s="36">
        <v>4.0589050999999997E-4</v>
      </c>
      <c r="YM431" s="36">
        <v>2.0294526000000001E-5</v>
      </c>
      <c r="YN431" s="36">
        <v>3.2489670000000002E-3</v>
      </c>
      <c r="YO431" s="36">
        <v>0</v>
      </c>
      <c r="YP431" s="36">
        <v>1.3030417E-3</v>
      </c>
      <c r="YQ431" s="36">
        <v>1.1992824E-4</v>
      </c>
      <c r="YR431" s="36">
        <v>5.9964122000000001E-6</v>
      </c>
      <c r="YS431" s="36">
        <v>2.7434777E-3</v>
      </c>
      <c r="YT431" s="36">
        <v>0</v>
      </c>
      <c r="YU431" s="36">
        <v>1.3030417E-3</v>
      </c>
      <c r="YV431" s="36">
        <v>1.176331E-4</v>
      </c>
      <c r="YW431" s="36">
        <v>5.8816549000000002E-6</v>
      </c>
      <c r="YX431" s="36">
        <v>7.0082779000000001E-3</v>
      </c>
      <c r="YY431" s="36">
        <v>0</v>
      </c>
      <c r="YZ431" s="36">
        <v>1.3030417E-3</v>
      </c>
      <c r="ZA431" s="36">
        <v>3.7739819999999999E-4</v>
      </c>
      <c r="ZB431" s="36">
        <v>1.8869910000000001E-5</v>
      </c>
      <c r="ZC431" s="36">
        <v>2.1844141E-3</v>
      </c>
      <c r="ZD431" s="36">
        <v>0</v>
      </c>
      <c r="ZE431" s="36">
        <v>1.3030417E-3</v>
      </c>
      <c r="ZF431" s="36">
        <v>2.4444746999999998E-4</v>
      </c>
      <c r="ZG431" s="36">
        <v>1.2222065E-5</v>
      </c>
      <c r="ZH431" s="36">
        <v>4.5394340000000002E-3</v>
      </c>
      <c r="ZI431" s="36">
        <v>0</v>
      </c>
      <c r="ZJ431" s="36">
        <v>1.1016715E-2</v>
      </c>
      <c r="ZK431" s="36">
        <v>4.5561693000000002E-4</v>
      </c>
      <c r="ZL431" s="36">
        <v>2.2780846999999999E-5</v>
      </c>
      <c r="ZM431" s="36">
        <v>4.4040243E-3</v>
      </c>
      <c r="ZN431" s="36">
        <v>0</v>
      </c>
      <c r="ZO431" s="36">
        <v>1.1016715E-2</v>
      </c>
      <c r="ZP431" s="36">
        <v>6.4977972000000001E-4</v>
      </c>
      <c r="ZQ431" s="36">
        <v>3.2488986000000002E-5</v>
      </c>
      <c r="ZR431" s="36">
        <v>4.0040366999999997E-3</v>
      </c>
      <c r="ZS431" s="36">
        <v>0</v>
      </c>
      <c r="ZT431" s="36">
        <v>1.1016715E-2</v>
      </c>
      <c r="ZU431" s="36">
        <v>4.1423620000000002E-4</v>
      </c>
      <c r="ZV431" s="36">
        <v>2.0711810000000001E-5</v>
      </c>
      <c r="ZW431" s="36">
        <v>6.2808622999999996E-3</v>
      </c>
      <c r="ZX431" s="36">
        <v>0</v>
      </c>
      <c r="ZY431" s="36">
        <v>4.5452522999999996</v>
      </c>
      <c r="ZZ431" s="36">
        <v>0.22726261</v>
      </c>
      <c r="AAA431" s="36">
        <v>20.114813999999999</v>
      </c>
      <c r="AAB431" s="36">
        <v>0</v>
      </c>
      <c r="AAC431" s="36">
        <v>5.2909892000000003</v>
      </c>
      <c r="AAD431" s="36">
        <v>0.26454946000000001</v>
      </c>
      <c r="AAE431" s="36">
        <v>28.875495999999998</v>
      </c>
      <c r="AAF431" s="36">
        <v>0</v>
      </c>
      <c r="AAG431" s="36">
        <v>4.5452522999999996</v>
      </c>
      <c r="AAH431" s="36">
        <v>0.22726261</v>
      </c>
      <c r="AAI431" s="36">
        <v>15.82959</v>
      </c>
      <c r="AAJ431" s="36">
        <v>0</v>
      </c>
      <c r="AAK431" s="36">
        <v>0</v>
      </c>
      <c r="AAL431" s="36">
        <v>1.7464562999999999E-2</v>
      </c>
      <c r="AAM431" s="36">
        <v>5.2212992000000001E-5</v>
      </c>
      <c r="AAN431" s="36">
        <v>1.0442597999999999E-3</v>
      </c>
      <c r="AAO431" s="36">
        <v>1.0540034E-2</v>
      </c>
      <c r="AAP431" s="36">
        <v>0</v>
      </c>
      <c r="AAQ431" s="36">
        <v>2.6520197999999998E-2</v>
      </c>
      <c r="AAR431" s="36">
        <v>1.3717450000000001E-4</v>
      </c>
      <c r="AAS431" s="36">
        <v>2.7434879000000001E-3</v>
      </c>
      <c r="AAT431" s="36">
        <v>6.6339796000000006E-2</v>
      </c>
      <c r="AAU431" s="36">
        <v>5.4456265E-3</v>
      </c>
      <c r="AAV431" s="36">
        <v>8.9371013999999995E-3</v>
      </c>
      <c r="AAW431" s="36">
        <v>1.6946488E-3</v>
      </c>
      <c r="AAX431" s="36">
        <v>9.5740658000000006E-2</v>
      </c>
      <c r="AAY431" s="36">
        <v>2.5960271E-2</v>
      </c>
      <c r="AAZ431" s="36">
        <v>2.9101071999999999E-2</v>
      </c>
      <c r="ABA431" s="36">
        <v>1.7732524999999999E-2</v>
      </c>
      <c r="ABB431" s="36">
        <v>1.5703022000000001E-2</v>
      </c>
      <c r="ABC431" s="36">
        <v>1.5899139E-2</v>
      </c>
      <c r="ABD431" s="36">
        <v>6.0991459000000001E-3</v>
      </c>
      <c r="ABE431" s="36">
        <v>3.8837246000000001E-3</v>
      </c>
      <c r="ABF431" s="36">
        <v>8.4348345000000002E-3</v>
      </c>
      <c r="ABG431" s="36">
        <v>4.1724444000000001E-3</v>
      </c>
      <c r="ABH431" s="36">
        <v>7.9355542999999997E-3</v>
      </c>
      <c r="ABI431" s="36">
        <v>0.32689469999999998</v>
      </c>
      <c r="ABJ431" s="36">
        <v>0.33922429999999998</v>
      </c>
      <c r="ABK431" s="36">
        <v>3.1453454999999998E-2</v>
      </c>
      <c r="ABL431" s="36">
        <v>4.4296568000000001E-2</v>
      </c>
      <c r="ABM431" s="36">
        <v>7.5948291000000001E-2</v>
      </c>
      <c r="ABN431" s="36">
        <v>1.2696104999999999E-2</v>
      </c>
      <c r="ABO431" s="36">
        <v>5.7613998E-2</v>
      </c>
      <c r="ABP431" s="36">
        <v>3.2877326999999998E-2</v>
      </c>
      <c r="ABQ431" s="36">
        <v>0.13723830000000001</v>
      </c>
      <c r="ABR431" s="36">
        <v>6.3028286000000003E-2</v>
      </c>
      <c r="ABS431" s="36">
        <v>20.602107</v>
      </c>
      <c r="ABT431" s="36">
        <v>1.2734186E-2</v>
      </c>
      <c r="ABU431" s="36">
        <v>1.2734186E-2</v>
      </c>
      <c r="ABV431" s="36">
        <v>0.15938517999999999</v>
      </c>
      <c r="ABW431" s="36">
        <v>1.6366528000000002E-2</v>
      </c>
      <c r="ABX431" s="36">
        <v>4.6450765999999998E-2</v>
      </c>
      <c r="ABY431" s="36">
        <v>4.5958613000000002E-2</v>
      </c>
      <c r="ABZ431" s="36">
        <v>3.3907884999999999E-2</v>
      </c>
      <c r="ACA431" s="36">
        <v>0.21828566999999999</v>
      </c>
      <c r="ACB431" s="36">
        <v>0.21826048000000001</v>
      </c>
      <c r="ACC431" s="36">
        <v>0.14866436</v>
      </c>
      <c r="ACD431" s="36">
        <v>1.5501455000000001E-2</v>
      </c>
      <c r="ACE431" s="36">
        <v>4.6496859000000001E-2</v>
      </c>
      <c r="ACF431" s="36">
        <v>4.5333447999999998E-2</v>
      </c>
      <c r="ACG431" s="36">
        <v>3.2129519000000002E-2</v>
      </c>
      <c r="ACH431" s="36">
        <v>2.2400039E-2</v>
      </c>
      <c r="ACI431" s="36">
        <v>4.1456416000000003E-2</v>
      </c>
      <c r="ACJ431" s="36">
        <v>6.0654938999999998E-2</v>
      </c>
      <c r="ACK431" s="36">
        <v>0.26148760999999998</v>
      </c>
      <c r="ACL431" s="36">
        <v>0.32415471000000001</v>
      </c>
      <c r="ACM431" s="36">
        <v>0.48992806999999999</v>
      </c>
      <c r="ACN431" s="36">
        <v>5.3032281000000001E-2</v>
      </c>
      <c r="ACO431" s="36">
        <v>0.94377111999999996</v>
      </c>
      <c r="ACP431" s="36">
        <v>0.33956969999999997</v>
      </c>
      <c r="ACQ431" s="36">
        <v>0.1555907</v>
      </c>
      <c r="ACR431" s="36">
        <v>0.45151137000000002</v>
      </c>
      <c r="ACS431" s="36">
        <v>0.13873247</v>
      </c>
      <c r="ACT431" s="36">
        <v>0.13842563999999999</v>
      </c>
      <c r="ACU431" s="36">
        <v>0.789713</v>
      </c>
      <c r="ACV431" s="36">
        <v>0.78965163999999999</v>
      </c>
      <c r="ACW431" s="36">
        <v>0.39392625999999997</v>
      </c>
      <c r="ACX431" s="36">
        <v>0.39386491000000001</v>
      </c>
      <c r="ACY431" s="36">
        <v>34.431049000000002</v>
      </c>
      <c r="ACZ431" s="36">
        <v>8.3455202999999992E-3</v>
      </c>
      <c r="ADA431" s="36">
        <v>24.887331</v>
      </c>
      <c r="ADB431" s="36">
        <v>0.50652001000000002</v>
      </c>
      <c r="ADC431" s="36">
        <v>1.2691806E-2</v>
      </c>
      <c r="ADD431" s="36">
        <v>0.25833898</v>
      </c>
      <c r="ADE431" s="36">
        <v>1.4930448000000001E-3</v>
      </c>
      <c r="ADF431" s="36">
        <v>8.9877453999999998E-4</v>
      </c>
      <c r="ADG431" s="36">
        <v>0.25447730000000002</v>
      </c>
      <c r="ADH431" s="36">
        <v>0.34548773999999999</v>
      </c>
      <c r="ADI431" s="36">
        <v>0.25258767999999998</v>
      </c>
      <c r="ADJ431" s="36">
        <v>0.13600076</v>
      </c>
      <c r="ADK431" s="36">
        <v>8.2216802000000005E-2</v>
      </c>
    </row>
    <row r="432" spans="1:791" s="47" customFormat="1">
      <c r="A432" s="54" t="s">
        <v>58</v>
      </c>
      <c r="B432" s="47" t="s">
        <v>184</v>
      </c>
      <c r="C432" s="47" t="s">
        <v>224</v>
      </c>
      <c r="D432" s="50">
        <f t="shared" ref="D432:BO432" si="0">SUM(D426:D428)</f>
        <v>1.4678912194214999</v>
      </c>
      <c r="E432" s="50">
        <f t="shared" si="0"/>
        <v>1.4722820749790999</v>
      </c>
      <c r="F432" s="50">
        <f t="shared" si="0"/>
        <v>5.9944457811651999</v>
      </c>
      <c r="G432" s="50">
        <f t="shared" si="0"/>
        <v>5.8390255534581001</v>
      </c>
      <c r="H432" s="50">
        <f t="shared" si="0"/>
        <v>0</v>
      </c>
      <c r="I432" s="50">
        <f t="shared" si="0"/>
        <v>1.2803478368064001</v>
      </c>
      <c r="J432" s="50">
        <f t="shared" si="0"/>
        <v>4.1226404790095005E-2</v>
      </c>
      <c r="K432" s="50">
        <f t="shared" si="0"/>
        <v>0.146316951225061</v>
      </c>
      <c r="L432" s="50">
        <f t="shared" si="0"/>
        <v>0</v>
      </c>
      <c r="M432" s="50">
        <f t="shared" si="0"/>
        <v>1.2803478368064001</v>
      </c>
      <c r="N432" s="50">
        <f t="shared" si="0"/>
        <v>4.1226404790095005E-2</v>
      </c>
      <c r="O432" s="50">
        <f t="shared" si="0"/>
        <v>0.15070781778260298</v>
      </c>
      <c r="P432" s="50">
        <f t="shared" si="0"/>
        <v>0</v>
      </c>
      <c r="Q432" s="50">
        <f t="shared" si="0"/>
        <v>5.1913710458680997</v>
      </c>
      <c r="R432" s="50">
        <f t="shared" si="0"/>
        <v>0.14500625691100003</v>
      </c>
      <c r="S432" s="50">
        <f t="shared" si="0"/>
        <v>0.65806848588610001</v>
      </c>
      <c r="T432" s="50">
        <f t="shared" si="0"/>
        <v>0</v>
      </c>
      <c r="U432" s="50">
        <f t="shared" si="0"/>
        <v>5.0401777113528006</v>
      </c>
      <c r="V432" s="50">
        <f t="shared" si="0"/>
        <v>0.14077935041924999</v>
      </c>
      <c r="W432" s="50">
        <f t="shared" si="0"/>
        <v>0.65806848588610001</v>
      </c>
      <c r="X432" s="50">
        <f t="shared" si="0"/>
        <v>0</v>
      </c>
      <c r="Y432" s="50">
        <f t="shared" si="0"/>
        <v>17.950770052505003</v>
      </c>
      <c r="Z432" s="50">
        <f t="shared" si="0"/>
        <v>1.9395153431299099</v>
      </c>
      <c r="AA432" s="50">
        <f t="shared" si="0"/>
        <v>3.3186943916803999</v>
      </c>
      <c r="AB432" s="50">
        <f t="shared" si="0"/>
        <v>3.6752739320079999</v>
      </c>
      <c r="AC432" s="50">
        <f t="shared" si="0"/>
        <v>0</v>
      </c>
      <c r="AD432" s="50">
        <f t="shared" si="0"/>
        <v>2.0959895574446006</v>
      </c>
      <c r="AE432" s="50">
        <f t="shared" si="0"/>
        <v>0.12982152906364</v>
      </c>
      <c r="AF432" s="50">
        <f t="shared" si="0"/>
        <v>0.14763116588590003</v>
      </c>
      <c r="AG432" s="50">
        <f t="shared" si="0"/>
        <v>0.46938053626171999</v>
      </c>
      <c r="AH432" s="50">
        <f t="shared" si="0"/>
        <v>0</v>
      </c>
      <c r="AI432" s="50">
        <f t="shared" si="0"/>
        <v>2.0735061629208995</v>
      </c>
      <c r="AJ432" s="50">
        <f t="shared" si="0"/>
        <v>0.12982152906364</v>
      </c>
      <c r="AK432" s="50">
        <f t="shared" si="0"/>
        <v>0.14763116588590003</v>
      </c>
      <c r="AL432" s="50">
        <f t="shared" si="0"/>
        <v>0.46938053626171999</v>
      </c>
      <c r="AM432" s="50">
        <f t="shared" si="0"/>
        <v>0</v>
      </c>
      <c r="AN432" s="50">
        <f t="shared" si="0"/>
        <v>2.0749460421318</v>
      </c>
      <c r="AO432" s="50">
        <f t="shared" si="0"/>
        <v>0.12982152906364</v>
      </c>
      <c r="AP432" s="50">
        <f t="shared" si="0"/>
        <v>0.14763116588590003</v>
      </c>
      <c r="AQ432" s="50">
        <f t="shared" si="0"/>
        <v>0.46938053626171999</v>
      </c>
      <c r="AR432" s="50">
        <f t="shared" si="0"/>
        <v>0</v>
      </c>
      <c r="AS432" s="50">
        <f t="shared" si="0"/>
        <v>2.0293701891490001</v>
      </c>
      <c r="AT432" s="50">
        <f t="shared" si="0"/>
        <v>0.12982152906364</v>
      </c>
      <c r="AU432" s="50">
        <f t="shared" si="0"/>
        <v>0.14763116588590003</v>
      </c>
      <c r="AV432" s="50">
        <f t="shared" si="0"/>
        <v>0.46938053626171999</v>
      </c>
      <c r="AW432" s="50">
        <f t="shared" si="0"/>
        <v>0</v>
      </c>
      <c r="AX432" s="50">
        <f t="shared" si="0"/>
        <v>2.0694055506242002</v>
      </c>
      <c r="AY432" s="50">
        <f t="shared" si="0"/>
        <v>0.12982126306308001</v>
      </c>
      <c r="AZ432" s="50">
        <f t="shared" si="0"/>
        <v>0.1476308708754</v>
      </c>
      <c r="BA432" s="50">
        <f t="shared" si="0"/>
        <v>0.46937959826053</v>
      </c>
      <c r="BB432" s="50">
        <f t="shared" si="0"/>
        <v>0</v>
      </c>
      <c r="BC432" s="50">
        <f t="shared" si="0"/>
        <v>6.1563358772085008</v>
      </c>
      <c r="BD432" s="50">
        <f t="shared" si="0"/>
        <v>0.56639376613909997</v>
      </c>
      <c r="BE432" s="50">
        <f t="shared" si="0"/>
        <v>0.60461104126599996</v>
      </c>
      <c r="BF432" s="50">
        <f t="shared" si="0"/>
        <v>1.3683854166234999</v>
      </c>
      <c r="BG432" s="50">
        <f t="shared" si="0"/>
        <v>0</v>
      </c>
      <c r="BH432" s="50">
        <f t="shared" si="0"/>
        <v>6.067177827304099</v>
      </c>
      <c r="BI432" s="50">
        <f t="shared" si="0"/>
        <v>0.56639376613909997</v>
      </c>
      <c r="BJ432" s="50">
        <f t="shared" si="0"/>
        <v>0.60461104126599996</v>
      </c>
      <c r="BK432" s="50">
        <f t="shared" si="0"/>
        <v>1.3683854166234999</v>
      </c>
      <c r="BL432" s="50">
        <f t="shared" si="0"/>
        <v>0</v>
      </c>
      <c r="BM432" s="50">
        <f t="shared" si="0"/>
        <v>6.0527796321952998</v>
      </c>
      <c r="BN432" s="50">
        <f t="shared" si="0"/>
        <v>0.56639376613909997</v>
      </c>
      <c r="BO432" s="50">
        <f t="shared" si="0"/>
        <v>0.60461104126599996</v>
      </c>
      <c r="BP432" s="50">
        <f t="shared" ref="BP432:EA432" si="1">SUM(BP426:BP428)</f>
        <v>1.3683854166234999</v>
      </c>
      <c r="BQ432" s="50">
        <f t="shared" si="1"/>
        <v>0</v>
      </c>
      <c r="BR432" s="50">
        <f t="shared" si="1"/>
        <v>6.0693929337053998</v>
      </c>
      <c r="BS432" s="50">
        <f t="shared" si="1"/>
        <v>0.56639376613909997</v>
      </c>
      <c r="BT432" s="50">
        <f t="shared" si="1"/>
        <v>0.60461104126599996</v>
      </c>
      <c r="BU432" s="50">
        <f t="shared" si="1"/>
        <v>1.3683854166234999</v>
      </c>
      <c r="BV432" s="50">
        <f t="shared" si="1"/>
        <v>0</v>
      </c>
      <c r="BW432" s="50">
        <f t="shared" si="1"/>
        <v>6.0750374403727001</v>
      </c>
      <c r="BX432" s="50">
        <f t="shared" si="1"/>
        <v>0.56639377613909991</v>
      </c>
      <c r="BY432" s="50">
        <f t="shared" si="1"/>
        <v>0.60461105226599998</v>
      </c>
      <c r="BZ432" s="50">
        <f t="shared" si="1"/>
        <v>1.3683854166234999</v>
      </c>
      <c r="CA432" s="50">
        <f t="shared" si="1"/>
        <v>0</v>
      </c>
      <c r="CB432" s="50">
        <f t="shared" si="1"/>
        <v>1.2966682150666002</v>
      </c>
      <c r="CC432" s="50">
        <f t="shared" si="1"/>
        <v>9.9397027290919995E-2</v>
      </c>
      <c r="CD432" s="50">
        <f t="shared" si="1"/>
        <v>0.10207781520409999</v>
      </c>
      <c r="CE432" s="50">
        <f t="shared" si="1"/>
        <v>0.38745429666081999</v>
      </c>
      <c r="CF432" s="50">
        <f t="shared" si="1"/>
        <v>0</v>
      </c>
      <c r="CG432" s="50">
        <f t="shared" si="1"/>
        <v>1.2546919606110001</v>
      </c>
      <c r="CH432" s="50">
        <f t="shared" si="1"/>
        <v>9.9397027290919995E-2</v>
      </c>
      <c r="CI432" s="50">
        <f t="shared" si="1"/>
        <v>0.10207781520409999</v>
      </c>
      <c r="CJ432" s="50">
        <f t="shared" si="1"/>
        <v>0.38745429666081999</v>
      </c>
      <c r="CK432" s="50">
        <f t="shared" si="1"/>
        <v>0</v>
      </c>
      <c r="CL432" s="50">
        <f t="shared" si="1"/>
        <v>1.2533628565702</v>
      </c>
      <c r="CM432" s="50">
        <f t="shared" si="1"/>
        <v>9.9397027290919995E-2</v>
      </c>
      <c r="CN432" s="50">
        <f t="shared" si="1"/>
        <v>0.10207781520409999</v>
      </c>
      <c r="CO432" s="50">
        <f t="shared" si="1"/>
        <v>0.38745429666081999</v>
      </c>
      <c r="CP432" s="50">
        <f t="shared" si="1"/>
        <v>0</v>
      </c>
      <c r="CQ432" s="50">
        <f t="shared" si="1"/>
        <v>1.2601189519442999</v>
      </c>
      <c r="CR432" s="50">
        <f t="shared" si="1"/>
        <v>9.9397027290919995E-2</v>
      </c>
      <c r="CS432" s="50">
        <f t="shared" si="1"/>
        <v>0.10207781520409999</v>
      </c>
      <c r="CT432" s="50">
        <f t="shared" si="1"/>
        <v>0.38745429666081999</v>
      </c>
      <c r="CU432" s="50">
        <f t="shared" si="1"/>
        <v>0</v>
      </c>
      <c r="CV432" s="50">
        <f t="shared" si="1"/>
        <v>1.2572158864865999</v>
      </c>
      <c r="CW432" s="50">
        <f t="shared" si="1"/>
        <v>9.9397523291730003E-2</v>
      </c>
      <c r="CX432" s="50">
        <f t="shared" si="1"/>
        <v>0.1020783262203</v>
      </c>
      <c r="CY432" s="50">
        <f t="shared" si="1"/>
        <v>0.38745623266345997</v>
      </c>
      <c r="CZ432" s="50">
        <f t="shared" si="1"/>
        <v>0</v>
      </c>
      <c r="DA432" s="50">
        <f t="shared" si="1"/>
        <v>1.0130237643235001</v>
      </c>
      <c r="DB432" s="50">
        <f t="shared" si="1"/>
        <v>9.0510495781400011E-2</v>
      </c>
      <c r="DC432" s="50">
        <f t="shared" si="1"/>
        <v>9.2948552318800004E-2</v>
      </c>
      <c r="DD432" s="50">
        <f t="shared" si="1"/>
        <v>0.3593114004911</v>
      </c>
      <c r="DE432" s="50">
        <f t="shared" si="1"/>
        <v>0</v>
      </c>
      <c r="DF432" s="50">
        <f t="shared" si="1"/>
        <v>0.97974179411809992</v>
      </c>
      <c r="DG432" s="50">
        <f t="shared" si="1"/>
        <v>9.0510495781400011E-2</v>
      </c>
      <c r="DH432" s="50">
        <f t="shared" si="1"/>
        <v>9.2948552318800004E-2</v>
      </c>
      <c r="DI432" s="50">
        <f t="shared" si="1"/>
        <v>0.3593114004911</v>
      </c>
      <c r="DJ432" s="50">
        <f t="shared" si="1"/>
        <v>0</v>
      </c>
      <c r="DK432" s="50">
        <f t="shared" si="1"/>
        <v>0.97569922411069998</v>
      </c>
      <c r="DL432" s="50">
        <f t="shared" si="1"/>
        <v>9.0510495781400011E-2</v>
      </c>
      <c r="DM432" s="50">
        <f t="shared" si="1"/>
        <v>9.2948552318800004E-2</v>
      </c>
      <c r="DN432" s="50">
        <f t="shared" si="1"/>
        <v>0.3593114004911</v>
      </c>
      <c r="DO432" s="50">
        <f t="shared" si="1"/>
        <v>0</v>
      </c>
      <c r="DP432" s="50">
        <f t="shared" si="1"/>
        <v>0.99092808359499995</v>
      </c>
      <c r="DQ432" s="50">
        <f t="shared" si="1"/>
        <v>9.0510495781400011E-2</v>
      </c>
      <c r="DR432" s="50">
        <f t="shared" si="1"/>
        <v>9.2948552318800004E-2</v>
      </c>
      <c r="DS432" s="50">
        <f t="shared" si="1"/>
        <v>0.3593114004911</v>
      </c>
      <c r="DT432" s="50">
        <f t="shared" si="1"/>
        <v>0</v>
      </c>
      <c r="DU432" s="50">
        <f t="shared" si="1"/>
        <v>0.97940952800790004</v>
      </c>
      <c r="DV432" s="50">
        <f t="shared" si="1"/>
        <v>8.4397111399739988E-2</v>
      </c>
      <c r="DW432" s="50">
        <f t="shared" si="1"/>
        <v>8.6668384583600003E-2</v>
      </c>
      <c r="DX432" s="50">
        <f t="shared" si="1"/>
        <v>0.34036100450547002</v>
      </c>
      <c r="DY432" s="50">
        <f t="shared" si="1"/>
        <v>0</v>
      </c>
      <c r="DZ432" s="50">
        <f t="shared" si="1"/>
        <v>0.96141178497199997</v>
      </c>
      <c r="EA432" s="50">
        <f t="shared" si="1"/>
        <v>6.2380203351540001E-2</v>
      </c>
      <c r="EB432" s="50">
        <f t="shared" ref="EB432:GM432" si="2">SUM(EB426:EB428)</f>
        <v>6.4062627959100005E-2</v>
      </c>
      <c r="EC432" s="50">
        <f t="shared" si="2"/>
        <v>0.34036100450547002</v>
      </c>
      <c r="ED432" s="50">
        <f t="shared" si="2"/>
        <v>0</v>
      </c>
      <c r="EE432" s="50">
        <f t="shared" si="2"/>
        <v>0.96739257345560004</v>
      </c>
      <c r="EF432" s="50">
        <f t="shared" si="2"/>
        <v>6.2380203351540001E-2</v>
      </c>
      <c r="EG432" s="50">
        <f t="shared" si="2"/>
        <v>6.4062627959100005E-2</v>
      </c>
      <c r="EH432" s="50">
        <f t="shared" si="2"/>
        <v>0.34036100450547002</v>
      </c>
      <c r="EI432" s="50">
        <f t="shared" si="2"/>
        <v>0</v>
      </c>
      <c r="EJ432" s="50">
        <f t="shared" si="2"/>
        <v>0.99657660606839993</v>
      </c>
      <c r="EK432" s="50">
        <f t="shared" si="2"/>
        <v>6.2380203351540001E-2</v>
      </c>
      <c r="EL432" s="50">
        <f t="shared" si="2"/>
        <v>6.4062627959100005E-2</v>
      </c>
      <c r="EM432" s="50">
        <f t="shared" si="2"/>
        <v>0.34036100450547002</v>
      </c>
      <c r="EN432" s="50">
        <f t="shared" si="2"/>
        <v>0</v>
      </c>
      <c r="EO432" s="50">
        <f t="shared" si="2"/>
        <v>2.6622815800003998</v>
      </c>
      <c r="EP432" s="50">
        <f t="shared" si="2"/>
        <v>0.16961685591771999</v>
      </c>
      <c r="EQ432" s="50">
        <f t="shared" si="2"/>
        <v>0.18106171224629999</v>
      </c>
      <c r="ER432" s="50">
        <f t="shared" si="2"/>
        <v>0.61393127881731002</v>
      </c>
      <c r="ES432" s="50">
        <f t="shared" si="2"/>
        <v>0</v>
      </c>
      <c r="ET432" s="50">
        <f t="shared" si="2"/>
        <v>2.6211360408202</v>
      </c>
      <c r="EU432" s="50">
        <f t="shared" si="2"/>
        <v>0.16961685591771999</v>
      </c>
      <c r="EV432" s="50">
        <f t="shared" si="2"/>
        <v>0.18106171224629999</v>
      </c>
      <c r="EW432" s="50">
        <f t="shared" si="2"/>
        <v>0.61393127881731002</v>
      </c>
      <c r="EX432" s="50">
        <f t="shared" si="2"/>
        <v>0</v>
      </c>
      <c r="EY432" s="50">
        <f t="shared" si="2"/>
        <v>2.6194747102691998</v>
      </c>
      <c r="EZ432" s="50">
        <f t="shared" si="2"/>
        <v>0.16961685591771999</v>
      </c>
      <c r="FA432" s="50">
        <f t="shared" si="2"/>
        <v>0.18106171224629999</v>
      </c>
      <c r="FB432" s="50">
        <f t="shared" si="2"/>
        <v>0.61393127881731002</v>
      </c>
      <c r="FC432" s="50">
        <f t="shared" si="2"/>
        <v>0</v>
      </c>
      <c r="FD432" s="50">
        <f t="shared" si="2"/>
        <v>2.6142691692760001</v>
      </c>
      <c r="FE432" s="50">
        <f t="shared" si="2"/>
        <v>0.16961685591771999</v>
      </c>
      <c r="FF432" s="50">
        <f t="shared" si="2"/>
        <v>0.18106171224629999</v>
      </c>
      <c r="FG432" s="50">
        <f t="shared" si="2"/>
        <v>0.61393127881731002</v>
      </c>
      <c r="FH432" s="50">
        <f t="shared" si="2"/>
        <v>0</v>
      </c>
      <c r="FI432" s="50">
        <f t="shared" si="2"/>
        <v>2.628027326402</v>
      </c>
      <c r="FJ432" s="50">
        <f t="shared" si="2"/>
        <v>0.16961804392096</v>
      </c>
      <c r="FK432" s="50">
        <f t="shared" si="2"/>
        <v>0.18106297628229998</v>
      </c>
      <c r="FL432" s="50">
        <f t="shared" si="2"/>
        <v>0.61393556882235001</v>
      </c>
      <c r="FM432" s="50">
        <f t="shared" si="2"/>
        <v>0</v>
      </c>
      <c r="FN432" s="50">
        <f t="shared" si="2"/>
        <v>1.5797499097457</v>
      </c>
      <c r="FO432" s="50">
        <f t="shared" si="2"/>
        <v>0.11285282783424999</v>
      </c>
      <c r="FP432" s="50">
        <f t="shared" si="2"/>
        <v>0.12086437260040001</v>
      </c>
      <c r="FQ432" s="50">
        <f t="shared" si="2"/>
        <v>0.42411994482024007</v>
      </c>
      <c r="FR432" s="50">
        <f t="shared" si="2"/>
        <v>0</v>
      </c>
      <c r="FS432" s="50">
        <f t="shared" si="2"/>
        <v>1.0737813715139999</v>
      </c>
      <c r="FT432" s="50">
        <f t="shared" si="2"/>
        <v>0.12901014130075</v>
      </c>
      <c r="FU432" s="50">
        <f t="shared" si="2"/>
        <v>0.14666383409580003</v>
      </c>
      <c r="FV432" s="50">
        <f t="shared" si="2"/>
        <v>0.68072543355055004</v>
      </c>
      <c r="FW432" s="50">
        <f t="shared" si="2"/>
        <v>0</v>
      </c>
      <c r="FX432" s="50">
        <f t="shared" si="2"/>
        <v>0.58477011950949997</v>
      </c>
      <c r="FY432" s="50">
        <f t="shared" si="2"/>
        <v>6.3184163625659998E-2</v>
      </c>
      <c r="FZ432" s="50">
        <f t="shared" si="2"/>
        <v>0.10811156546648999</v>
      </c>
      <c r="GA432" s="50">
        <f t="shared" si="2"/>
        <v>0.12564913345811199</v>
      </c>
      <c r="GB432" s="50">
        <f t="shared" si="2"/>
        <v>0</v>
      </c>
      <c r="GC432" s="50">
        <f t="shared" si="2"/>
        <v>2.2989575936278999</v>
      </c>
      <c r="GD432" s="50">
        <f t="shared" si="2"/>
        <v>3.6365588245228002E-2</v>
      </c>
      <c r="GE432" s="50">
        <f t="shared" si="2"/>
        <v>0.40279377165455005</v>
      </c>
      <c r="GF432" s="50">
        <f t="shared" si="2"/>
        <v>0.54744265678614001</v>
      </c>
      <c r="GG432" s="50">
        <f t="shared" si="2"/>
        <v>0</v>
      </c>
      <c r="GH432" s="50">
        <f t="shared" si="2"/>
        <v>2.3950362585030001</v>
      </c>
      <c r="GI432" s="50">
        <f t="shared" si="2"/>
        <v>3.6365588245228002E-2</v>
      </c>
      <c r="GJ432" s="50">
        <f t="shared" si="2"/>
        <v>0.40279377165455005</v>
      </c>
      <c r="GK432" s="50">
        <f t="shared" si="2"/>
        <v>0.54744265678614001</v>
      </c>
      <c r="GL432" s="50">
        <f t="shared" si="2"/>
        <v>0</v>
      </c>
      <c r="GM432" s="50">
        <f t="shared" si="2"/>
        <v>2.3136313736015</v>
      </c>
      <c r="GN432" s="50">
        <f t="shared" ref="GN432:IY432" si="3">SUM(GN426:GN428)</f>
        <v>3.6365588245228002E-2</v>
      </c>
      <c r="GO432" s="50">
        <f t="shared" si="3"/>
        <v>0.40279377165455005</v>
      </c>
      <c r="GP432" s="50">
        <f t="shared" si="3"/>
        <v>0.54744265678614001</v>
      </c>
      <c r="GQ432" s="50">
        <f t="shared" si="3"/>
        <v>0</v>
      </c>
      <c r="GR432" s="50">
        <f t="shared" si="3"/>
        <v>2.2880686733219999</v>
      </c>
      <c r="GS432" s="50">
        <f t="shared" si="3"/>
        <v>3.6365588245228002E-2</v>
      </c>
      <c r="GT432" s="50">
        <f t="shared" si="3"/>
        <v>0.40279377165455005</v>
      </c>
      <c r="GU432" s="50">
        <f t="shared" si="3"/>
        <v>0.54744265678614001</v>
      </c>
      <c r="GV432" s="50">
        <f t="shared" si="3"/>
        <v>0</v>
      </c>
      <c r="GW432" s="50">
        <f t="shared" si="3"/>
        <v>2.3219993111321999</v>
      </c>
      <c r="GX432" s="50">
        <f t="shared" si="3"/>
        <v>3.6365588245228002E-2</v>
      </c>
      <c r="GY432" s="50">
        <f t="shared" si="3"/>
        <v>0.40279377165455005</v>
      </c>
      <c r="GZ432" s="50">
        <f t="shared" si="3"/>
        <v>0.54744265678614001</v>
      </c>
      <c r="HA432" s="50">
        <f t="shared" si="3"/>
        <v>0</v>
      </c>
      <c r="HB432" s="50">
        <f t="shared" si="3"/>
        <v>2.4013832660075001</v>
      </c>
      <c r="HC432" s="50">
        <f t="shared" si="3"/>
        <v>3.6365588245228002E-2</v>
      </c>
      <c r="HD432" s="50">
        <f t="shared" si="3"/>
        <v>0.40279377165455005</v>
      </c>
      <c r="HE432" s="50">
        <f t="shared" si="3"/>
        <v>0.54744265678614001</v>
      </c>
      <c r="HF432" s="50">
        <f t="shared" si="3"/>
        <v>0</v>
      </c>
      <c r="HG432" s="50">
        <f t="shared" si="3"/>
        <v>2.1201349108456005</v>
      </c>
      <c r="HH432" s="50">
        <f t="shared" si="3"/>
        <v>2.9753289973224E-2</v>
      </c>
      <c r="HI432" s="50">
        <f t="shared" si="3"/>
        <v>0.32955854199008999</v>
      </c>
      <c r="HJ432" s="50">
        <f t="shared" si="3"/>
        <v>0.54186232832661996</v>
      </c>
      <c r="HK432" s="50">
        <f t="shared" si="3"/>
        <v>0</v>
      </c>
      <c r="HL432" s="50">
        <f t="shared" si="3"/>
        <v>1.8601985325978998</v>
      </c>
      <c r="HM432" s="50">
        <f t="shared" si="3"/>
        <v>2.9753289973224E-2</v>
      </c>
      <c r="HN432" s="50">
        <f t="shared" si="3"/>
        <v>0.32955854199008999</v>
      </c>
      <c r="HO432" s="50">
        <f t="shared" si="3"/>
        <v>0.54186232832661996</v>
      </c>
      <c r="HP432" s="50">
        <f t="shared" si="3"/>
        <v>0</v>
      </c>
      <c r="HQ432" s="50">
        <f t="shared" si="3"/>
        <v>2.1659614454697</v>
      </c>
      <c r="HR432" s="50">
        <f t="shared" si="3"/>
        <v>2.9753289973224E-2</v>
      </c>
      <c r="HS432" s="50">
        <f t="shared" si="3"/>
        <v>0.32955854199008999</v>
      </c>
      <c r="HT432" s="50">
        <f t="shared" si="3"/>
        <v>0.54186232832661996</v>
      </c>
      <c r="HU432" s="50">
        <f t="shared" si="3"/>
        <v>0</v>
      </c>
      <c r="HV432" s="50">
        <f t="shared" si="3"/>
        <v>2.1413886296725999</v>
      </c>
      <c r="HW432" s="50">
        <f t="shared" si="3"/>
        <v>2.9753289973224E-2</v>
      </c>
      <c r="HX432" s="50">
        <f t="shared" si="3"/>
        <v>0.32955854199008999</v>
      </c>
      <c r="HY432" s="50">
        <f t="shared" si="3"/>
        <v>0.54186232832661996</v>
      </c>
      <c r="HZ432" s="50">
        <f t="shared" si="3"/>
        <v>0</v>
      </c>
      <c r="IA432" s="50">
        <f t="shared" si="3"/>
        <v>2.1256817781519999</v>
      </c>
      <c r="IB432" s="50">
        <f t="shared" si="3"/>
        <v>2.9753319773234997E-2</v>
      </c>
      <c r="IC432" s="50">
        <f t="shared" si="3"/>
        <v>0.32955887899034003</v>
      </c>
      <c r="ID432" s="50">
        <f t="shared" si="3"/>
        <v>0.54186286832675001</v>
      </c>
      <c r="IE432" s="50">
        <f t="shared" si="3"/>
        <v>0</v>
      </c>
      <c r="IF432" s="50">
        <f t="shared" si="3"/>
        <v>2.2502777237311</v>
      </c>
      <c r="IG432" s="50">
        <f t="shared" si="3"/>
        <v>2.9753289973224E-2</v>
      </c>
      <c r="IH432" s="50">
        <f t="shared" si="3"/>
        <v>0.32955854199008999</v>
      </c>
      <c r="II432" s="50">
        <f t="shared" si="3"/>
        <v>0.54186232832661996</v>
      </c>
      <c r="IJ432" s="50">
        <f t="shared" si="3"/>
        <v>0</v>
      </c>
      <c r="IK432" s="50">
        <f t="shared" si="3"/>
        <v>2.2503447808315</v>
      </c>
      <c r="IL432" s="50">
        <f t="shared" si="3"/>
        <v>3.3952475706593002E-2</v>
      </c>
      <c r="IM432" s="50">
        <f t="shared" si="3"/>
        <v>0.37606708497524999</v>
      </c>
      <c r="IN432" s="50">
        <f t="shared" si="3"/>
        <v>0.54540258369827999</v>
      </c>
      <c r="IO432" s="50">
        <f t="shared" si="3"/>
        <v>0</v>
      </c>
      <c r="IP432" s="50">
        <f t="shared" si="3"/>
        <v>18.356372135358999</v>
      </c>
      <c r="IQ432" s="50">
        <f t="shared" si="3"/>
        <v>0.13617552745258998</v>
      </c>
      <c r="IR432" s="50">
        <f t="shared" si="3"/>
        <v>0.1888906288934</v>
      </c>
      <c r="IS432" s="50">
        <f t="shared" si="3"/>
        <v>0.46610119731135002</v>
      </c>
      <c r="IT432" s="50">
        <f t="shared" si="3"/>
        <v>0</v>
      </c>
      <c r="IU432" s="50">
        <f t="shared" si="3"/>
        <v>2.7320626901509</v>
      </c>
      <c r="IV432" s="50">
        <f t="shared" si="3"/>
        <v>0.19149734748728101</v>
      </c>
      <c r="IW432" s="50">
        <f t="shared" si="3"/>
        <v>0.96853345709220007</v>
      </c>
      <c r="IX432" s="50">
        <f t="shared" si="3"/>
        <v>0.76270362310241002</v>
      </c>
      <c r="IY432" s="50">
        <f t="shared" si="3"/>
        <v>4.7056632054306004E-4</v>
      </c>
      <c r="IZ432" s="50">
        <f t="shared" ref="IZ432:LK432" si="4">SUM(IZ426:IZ428)</f>
        <v>2.1708107358943001</v>
      </c>
      <c r="JA432" s="50">
        <f t="shared" si="4"/>
        <v>8.5881982405764001E-2</v>
      </c>
      <c r="JB432" s="50">
        <f t="shared" si="4"/>
        <v>0.32595814583680005</v>
      </c>
      <c r="JC432" s="50">
        <f t="shared" si="4"/>
        <v>0.47133276530450002</v>
      </c>
      <c r="JD432" s="50">
        <f t="shared" si="4"/>
        <v>0</v>
      </c>
      <c r="JE432" s="50">
        <f t="shared" si="4"/>
        <v>3.2339615145622997</v>
      </c>
      <c r="JF432" s="50">
        <f t="shared" si="4"/>
        <v>0.18087911835707599</v>
      </c>
      <c r="JG432" s="50">
        <f t="shared" si="4"/>
        <v>0.9275123611456999</v>
      </c>
      <c r="JH432" s="50">
        <f t="shared" si="4"/>
        <v>0.74925589272224002</v>
      </c>
      <c r="JI432" s="50">
        <f t="shared" si="4"/>
        <v>0</v>
      </c>
      <c r="JJ432" s="50">
        <f t="shared" si="4"/>
        <v>2.5513047875926005</v>
      </c>
      <c r="JK432" s="50">
        <f t="shared" si="4"/>
        <v>0.17631837758306998</v>
      </c>
      <c r="JL432" s="50">
        <f t="shared" si="4"/>
        <v>0.89185240464859994</v>
      </c>
      <c r="JM432" s="50">
        <f t="shared" si="4"/>
        <v>0.74347970396926988</v>
      </c>
      <c r="JN432" s="50">
        <f t="shared" si="4"/>
        <v>0</v>
      </c>
      <c r="JO432" s="50">
        <f t="shared" si="4"/>
        <v>2.5664229218068</v>
      </c>
      <c r="JP432" s="50">
        <f t="shared" si="4"/>
        <v>0.17631837758306998</v>
      </c>
      <c r="JQ432" s="50">
        <f t="shared" si="4"/>
        <v>0.89185240464859994</v>
      </c>
      <c r="JR432" s="50">
        <f t="shared" si="4"/>
        <v>0.74347970396926988</v>
      </c>
      <c r="JS432" s="50">
        <f t="shared" si="4"/>
        <v>0</v>
      </c>
      <c r="JT432" s="50">
        <f t="shared" si="4"/>
        <v>2.3758129581205001</v>
      </c>
      <c r="JU432" s="50">
        <f t="shared" si="4"/>
        <v>0.17631837758306998</v>
      </c>
      <c r="JV432" s="50">
        <f t="shared" si="4"/>
        <v>0.89185240464859994</v>
      </c>
      <c r="JW432" s="50">
        <f t="shared" si="4"/>
        <v>0.74347970396926988</v>
      </c>
      <c r="JX432" s="50">
        <f t="shared" si="4"/>
        <v>0</v>
      </c>
      <c r="JY432" s="50">
        <f t="shared" si="4"/>
        <v>2.2528191412603999</v>
      </c>
      <c r="JZ432" s="50">
        <f t="shared" si="4"/>
        <v>0.17631837758306998</v>
      </c>
      <c r="KA432" s="50">
        <f t="shared" si="4"/>
        <v>0.89185240464859994</v>
      </c>
      <c r="KB432" s="50">
        <f t="shared" si="4"/>
        <v>0.74347970396926988</v>
      </c>
      <c r="KC432" s="50">
        <f t="shared" si="4"/>
        <v>0</v>
      </c>
      <c r="KD432" s="50">
        <f t="shared" si="4"/>
        <v>3.8058780012010995</v>
      </c>
      <c r="KE432" s="50">
        <f t="shared" si="4"/>
        <v>0.17631837758306998</v>
      </c>
      <c r="KF432" s="50">
        <f t="shared" si="4"/>
        <v>0.91292618585179997</v>
      </c>
      <c r="KG432" s="50">
        <f t="shared" si="4"/>
        <v>0.74347970396926988</v>
      </c>
      <c r="KH432" s="50">
        <f t="shared" si="4"/>
        <v>0</v>
      </c>
      <c r="KI432" s="50">
        <f t="shared" si="4"/>
        <v>3.5612559398860997</v>
      </c>
      <c r="KJ432" s="50">
        <f t="shared" si="4"/>
        <v>0.17631837758306998</v>
      </c>
      <c r="KK432" s="50">
        <f t="shared" si="4"/>
        <v>0.91292618585179997</v>
      </c>
      <c r="KL432" s="50">
        <f t="shared" si="4"/>
        <v>0.74347970396926988</v>
      </c>
      <c r="KM432" s="50">
        <f t="shared" si="4"/>
        <v>0</v>
      </c>
      <c r="KN432" s="50">
        <f t="shared" si="4"/>
        <v>3.209317045867</v>
      </c>
      <c r="KO432" s="50">
        <f t="shared" si="4"/>
        <v>0.17631837758306998</v>
      </c>
      <c r="KP432" s="50">
        <f t="shared" si="4"/>
        <v>0.91292618585179997</v>
      </c>
      <c r="KQ432" s="50">
        <f t="shared" si="4"/>
        <v>0.74347970396926988</v>
      </c>
      <c r="KR432" s="50">
        <f t="shared" si="4"/>
        <v>0</v>
      </c>
      <c r="KS432" s="50">
        <f t="shared" si="4"/>
        <v>3.0272335242016997</v>
      </c>
      <c r="KT432" s="50">
        <f t="shared" si="4"/>
        <v>0.17631837758306998</v>
      </c>
      <c r="KU432" s="50">
        <f t="shared" si="4"/>
        <v>0.91292618585179997</v>
      </c>
      <c r="KV432" s="50">
        <f t="shared" si="4"/>
        <v>0.74347970396926988</v>
      </c>
      <c r="KW432" s="50">
        <f t="shared" si="4"/>
        <v>4.7056632054306004E-4</v>
      </c>
      <c r="KX432" s="50">
        <f t="shared" si="4"/>
        <v>0.66096107697931006</v>
      </c>
      <c r="KY432" s="50">
        <f t="shared" si="4"/>
        <v>8.5881982405764001E-2</v>
      </c>
      <c r="KZ432" s="50">
        <f t="shared" si="4"/>
        <v>0.32595814583680005</v>
      </c>
      <c r="LA432" s="50">
        <f t="shared" si="4"/>
        <v>0.47133276530450002</v>
      </c>
      <c r="LB432" s="50">
        <f t="shared" si="4"/>
        <v>4.7056632054306004E-4</v>
      </c>
      <c r="LC432" s="50">
        <f t="shared" si="4"/>
        <v>2.2836352316914001</v>
      </c>
      <c r="LD432" s="50">
        <f t="shared" si="4"/>
        <v>8.5881982405764001E-2</v>
      </c>
      <c r="LE432" s="50">
        <f t="shared" si="4"/>
        <v>0.32595814583680005</v>
      </c>
      <c r="LF432" s="50">
        <f t="shared" si="4"/>
        <v>0.47133276530450002</v>
      </c>
      <c r="LG432" s="50">
        <f t="shared" si="4"/>
        <v>4.7051396051717999E-4</v>
      </c>
      <c r="LH432" s="50">
        <f t="shared" si="4"/>
        <v>2.1365066052000001</v>
      </c>
      <c r="LI432" s="50">
        <f t="shared" si="4"/>
        <v>8.5881982405764001E-2</v>
      </c>
      <c r="LJ432" s="50">
        <f t="shared" si="4"/>
        <v>0.32595814583680005</v>
      </c>
      <c r="LK432" s="50">
        <f t="shared" si="4"/>
        <v>0.44799377187518996</v>
      </c>
      <c r="LL432" s="50">
        <f t="shared" ref="LL432:NW432" si="5">SUM(LL426:LL428)</f>
        <v>0</v>
      </c>
      <c r="LM432" s="50">
        <f t="shared" si="5"/>
        <v>3.5580822841336004</v>
      </c>
      <c r="LN432" s="50">
        <f t="shared" si="5"/>
        <v>0.17402347469041698</v>
      </c>
      <c r="LO432" s="50">
        <f t="shared" si="5"/>
        <v>0.90102851273710993</v>
      </c>
      <c r="LP432" s="50">
        <f t="shared" si="5"/>
        <v>0.74057530956419004</v>
      </c>
      <c r="LQ432" s="50">
        <f t="shared" si="5"/>
        <v>0</v>
      </c>
      <c r="LR432" s="50">
        <f t="shared" si="5"/>
        <v>0.54578087433625999</v>
      </c>
      <c r="LS432" s="50">
        <f t="shared" si="5"/>
        <v>4.2401620997573004E-2</v>
      </c>
      <c r="LT432" s="50">
        <f t="shared" si="5"/>
        <v>2.8740047438189999E-2</v>
      </c>
      <c r="LU432" s="50">
        <f t="shared" si="5"/>
        <v>0.1077000339223</v>
      </c>
      <c r="LV432" s="50">
        <f t="shared" si="5"/>
        <v>0</v>
      </c>
      <c r="LW432" s="50">
        <f t="shared" si="5"/>
        <v>0.72451116493249001</v>
      </c>
      <c r="LX432" s="50">
        <f t="shared" si="5"/>
        <v>4.4604840932740003E-2</v>
      </c>
      <c r="LY432" s="50">
        <f t="shared" si="5"/>
        <v>3.026958535658E-2</v>
      </c>
      <c r="LZ432" s="50">
        <f t="shared" si="5"/>
        <v>0.12032174858326</v>
      </c>
      <c r="MA432" s="50">
        <f t="shared" si="5"/>
        <v>0</v>
      </c>
      <c r="MB432" s="50">
        <f t="shared" si="5"/>
        <v>1.9489082136664</v>
      </c>
      <c r="MC432" s="50">
        <f t="shared" si="5"/>
        <v>7.9401206702226002E-2</v>
      </c>
      <c r="MD432" s="50">
        <f t="shared" si="5"/>
        <v>5.3920059751669996E-2</v>
      </c>
      <c r="ME432" s="50">
        <f t="shared" si="5"/>
        <v>0.21378230803923001</v>
      </c>
      <c r="MF432" s="50">
        <f t="shared" si="5"/>
        <v>26.884253529323001</v>
      </c>
      <c r="MG432" s="50">
        <f t="shared" si="5"/>
        <v>2.8428228146558996</v>
      </c>
      <c r="MH432" s="50">
        <f t="shared" si="5"/>
        <v>2.8203395201322001</v>
      </c>
      <c r="MI432" s="50">
        <f t="shared" si="5"/>
        <v>2.8217793023430997</v>
      </c>
      <c r="MJ432" s="50">
        <f t="shared" si="5"/>
        <v>2.7762034523603001</v>
      </c>
      <c r="MK432" s="50">
        <f t="shared" si="5"/>
        <v>2.8162372438232999</v>
      </c>
      <c r="ML432" s="50">
        <f t="shared" si="5"/>
        <v>8.6957262402379989</v>
      </c>
      <c r="MM432" s="50">
        <f t="shared" si="5"/>
        <v>8.6065681933330005</v>
      </c>
      <c r="MN432" s="50">
        <f t="shared" si="5"/>
        <v>8.5921700012239999</v>
      </c>
      <c r="MO432" s="50">
        <f t="shared" si="5"/>
        <v>8.6087832967339999</v>
      </c>
      <c r="MP432" s="50">
        <f t="shared" si="5"/>
        <v>8.6144276154010004</v>
      </c>
      <c r="MQ432" s="50">
        <f t="shared" si="5"/>
        <v>1.8855973972225</v>
      </c>
      <c r="MR432" s="50">
        <f t="shared" si="5"/>
        <v>1.8436211427669</v>
      </c>
      <c r="MS432" s="50">
        <f t="shared" si="5"/>
        <v>1.8422920387261001</v>
      </c>
      <c r="MT432" s="50">
        <f t="shared" si="5"/>
        <v>1.8490481351001999</v>
      </c>
      <c r="MU432" s="50">
        <f t="shared" si="5"/>
        <v>1.8461479846621001</v>
      </c>
      <c r="MV432" s="50">
        <f t="shared" si="5"/>
        <v>1.5557942441148001</v>
      </c>
      <c r="MW432" s="50">
        <f t="shared" si="5"/>
        <v>1.5225122540095</v>
      </c>
      <c r="MX432" s="50">
        <f t="shared" si="5"/>
        <v>1.5184696538020002</v>
      </c>
      <c r="MY432" s="50">
        <f t="shared" si="5"/>
        <v>1.5336985631862998</v>
      </c>
      <c r="MZ432" s="50">
        <f t="shared" si="5"/>
        <v>1.4908360207968001</v>
      </c>
      <c r="NA432" s="50">
        <f t="shared" si="5"/>
        <v>1.4282156014881</v>
      </c>
      <c r="NB432" s="50">
        <f t="shared" si="5"/>
        <v>1.4341964696718001</v>
      </c>
      <c r="NC432" s="50">
        <f t="shared" si="5"/>
        <v>1.4633804724845998</v>
      </c>
      <c r="ND432" s="50">
        <f t="shared" si="5"/>
        <v>3.6268915029820001</v>
      </c>
      <c r="NE432" s="50">
        <f t="shared" si="5"/>
        <v>3.5857458598019996</v>
      </c>
      <c r="NF432" s="50">
        <f t="shared" si="5"/>
        <v>3.584084537251</v>
      </c>
      <c r="NG432" s="50">
        <f t="shared" si="5"/>
        <v>3.5788790892569997</v>
      </c>
      <c r="NH432" s="50">
        <f t="shared" si="5"/>
        <v>3.5926438304269999</v>
      </c>
      <c r="NI432" s="50">
        <f t="shared" si="5"/>
        <v>2.2375870460005998</v>
      </c>
      <c r="NJ432" s="50">
        <f t="shared" si="5"/>
        <v>2.0301807854609999</v>
      </c>
      <c r="NK432" s="50">
        <f t="shared" si="5"/>
        <v>0.88171498115976998</v>
      </c>
      <c r="NL432" s="50">
        <f t="shared" si="5"/>
        <v>3.2855595952137997</v>
      </c>
      <c r="NM432" s="50">
        <f t="shared" si="5"/>
        <v>3.3816382590890002</v>
      </c>
      <c r="NN432" s="50">
        <f t="shared" si="5"/>
        <v>3.3002334771875002</v>
      </c>
      <c r="NO432" s="50">
        <f t="shared" si="5"/>
        <v>3.274670678908</v>
      </c>
      <c r="NP432" s="50">
        <f t="shared" si="5"/>
        <v>3.3086013197181003</v>
      </c>
      <c r="NQ432" s="50">
        <f t="shared" si="5"/>
        <v>3.3879852685934999</v>
      </c>
      <c r="NR432" s="50">
        <f t="shared" si="5"/>
        <v>3.0213090897355999</v>
      </c>
      <c r="NS432" s="50">
        <f t="shared" si="5"/>
        <v>2.7613727004877995</v>
      </c>
      <c r="NT432" s="50">
        <f t="shared" si="5"/>
        <v>3.0671356283597002</v>
      </c>
      <c r="NU432" s="50">
        <f t="shared" si="5"/>
        <v>3.0425628115624996</v>
      </c>
      <c r="NV432" s="50">
        <f t="shared" si="5"/>
        <v>3.0268568680422998</v>
      </c>
      <c r="NW432" s="50">
        <f t="shared" si="5"/>
        <v>3.1514519046209997</v>
      </c>
      <c r="NX432" s="50">
        <f t="shared" ref="NX432:OQ432" si="6">SUM(NX426:NX428)</f>
        <v>3.2057669577116998</v>
      </c>
      <c r="NY432" s="50">
        <f t="shared" si="6"/>
        <v>19.147539072015999</v>
      </c>
      <c r="NZ432" s="50">
        <f t="shared" si="6"/>
        <v>4.6547971098328</v>
      </c>
      <c r="OA432" s="50">
        <f t="shared" si="6"/>
        <v>3.0544541606737998</v>
      </c>
      <c r="OB432" s="50">
        <f t="shared" si="6"/>
        <v>5.0916088277872005</v>
      </c>
      <c r="OC432" s="50">
        <f t="shared" si="6"/>
        <v>4.3629553347935994</v>
      </c>
      <c r="OD432" s="50">
        <f t="shared" si="6"/>
        <v>4.3780733680077999</v>
      </c>
      <c r="OE432" s="50">
        <f t="shared" si="6"/>
        <v>4.1874634053215001</v>
      </c>
      <c r="OF432" s="50">
        <f t="shared" si="6"/>
        <v>4.0644695864614002</v>
      </c>
      <c r="OG432" s="50">
        <f t="shared" si="6"/>
        <v>5.6386022576053003</v>
      </c>
      <c r="OH432" s="50">
        <f t="shared" si="6"/>
        <v>5.3939803012903003</v>
      </c>
      <c r="OI432" s="50">
        <f t="shared" si="6"/>
        <v>5.0420413942711999</v>
      </c>
      <c r="OJ432" s="50">
        <f t="shared" si="6"/>
        <v>4.8599577716058997</v>
      </c>
      <c r="OK432" s="50">
        <f t="shared" si="6"/>
        <v>1.5446045307588998</v>
      </c>
      <c r="OL432" s="50">
        <f t="shared" si="6"/>
        <v>3.167278653471</v>
      </c>
      <c r="OM432" s="50">
        <f t="shared" si="6"/>
        <v>2.9968109725500001</v>
      </c>
      <c r="ON432" s="50">
        <f t="shared" si="6"/>
        <v>5.3737095381252997</v>
      </c>
      <c r="OO432" s="50">
        <f t="shared" si="6"/>
        <v>0.72462257979430011</v>
      </c>
      <c r="OP432" s="50">
        <f t="shared" si="6"/>
        <v>0.91970733970509999</v>
      </c>
      <c r="OQ432" s="50">
        <f t="shared" si="6"/>
        <v>2.2960117742595001</v>
      </c>
      <c r="OU432" s="47" t="s">
        <v>184</v>
      </c>
      <c r="OV432" s="47" t="s">
        <v>224</v>
      </c>
      <c r="OW432" s="50">
        <f t="shared" ref="OW432:RH432" si="7">SUM(OW426:OW428)</f>
        <v>0</v>
      </c>
      <c r="OX432" s="50">
        <f t="shared" si="7"/>
        <v>10.579344612906999</v>
      </c>
      <c r="OY432" s="50">
        <f t="shared" si="7"/>
        <v>9.5024015679149993</v>
      </c>
      <c r="OZ432" s="50">
        <f t="shared" si="7"/>
        <v>1.22575474742214</v>
      </c>
      <c r="PA432" s="50">
        <f t="shared" si="7"/>
        <v>2.6360132597024002</v>
      </c>
      <c r="PB432" s="50">
        <f t="shared" si="7"/>
        <v>0.25076633721899999</v>
      </c>
      <c r="PC432" s="50">
        <f t="shared" si="7"/>
        <v>0.1633472355036</v>
      </c>
      <c r="PD432" s="50">
        <f t="shared" si="7"/>
        <v>12.584374340428841</v>
      </c>
      <c r="PE432" s="50">
        <f t="shared" si="7"/>
        <v>4.3184049248200004E-2</v>
      </c>
      <c r="PF432" s="50">
        <f t="shared" si="7"/>
        <v>4.0695440428113003E-2</v>
      </c>
      <c r="PG432" s="50">
        <f t="shared" si="7"/>
        <v>7.1594550349548003</v>
      </c>
      <c r="PH432" s="50">
        <f t="shared" si="7"/>
        <v>13.4537966553762</v>
      </c>
      <c r="PI432" s="50">
        <f t="shared" si="7"/>
        <v>13.64709210130826</v>
      </c>
      <c r="PJ432" s="50">
        <f t="shared" si="7"/>
        <v>12.371556787959001</v>
      </c>
      <c r="PK432" s="50">
        <f t="shared" si="7"/>
        <v>9.3085818192692003</v>
      </c>
      <c r="PL432" s="50">
        <f t="shared" si="7"/>
        <v>1.017497785779</v>
      </c>
      <c r="PM432" s="50">
        <f t="shared" si="7"/>
        <v>1.2446220913830002</v>
      </c>
      <c r="PN432" s="50">
        <f t="shared" si="7"/>
        <v>282.15398612159998</v>
      </c>
      <c r="PO432" s="50">
        <f t="shared" si="7"/>
        <v>0</v>
      </c>
      <c r="PP432" s="50">
        <f t="shared" si="7"/>
        <v>0.44135210239776002</v>
      </c>
      <c r="PQ432" s="50">
        <f t="shared" si="7"/>
        <v>1.5095616848272999E-3</v>
      </c>
      <c r="PR432" s="50">
        <f t="shared" si="7"/>
        <v>5.5811062967224996E-3</v>
      </c>
      <c r="PS432" s="50">
        <f t="shared" si="7"/>
        <v>0.12652902276224198</v>
      </c>
      <c r="PT432" s="50">
        <f t="shared" si="7"/>
        <v>0.20638883855841003</v>
      </c>
      <c r="PU432" s="50">
        <f t="shared" si="7"/>
        <v>3.6797319664016998E-5</v>
      </c>
      <c r="PV432" s="50">
        <f t="shared" si="7"/>
        <v>1.1951061372346701E-3</v>
      </c>
      <c r="PW432" s="50">
        <f t="shared" si="7"/>
        <v>1.9864157021539399E-2</v>
      </c>
      <c r="PX432" s="50">
        <f t="shared" si="7"/>
        <v>2.1438961630015998E-3</v>
      </c>
      <c r="PY432" s="50">
        <f t="shared" si="7"/>
        <v>0</v>
      </c>
      <c r="PZ432" s="50">
        <f t="shared" si="7"/>
        <v>5.5488977671243001E-2</v>
      </c>
      <c r="QA432" s="50">
        <f t="shared" si="7"/>
        <v>1.2686557689669999E-2</v>
      </c>
      <c r="QB432" s="50">
        <f t="shared" si="7"/>
        <v>1.7083151897308E-2</v>
      </c>
      <c r="QC432" s="50">
        <f t="shared" si="7"/>
        <v>0.10648777437484</v>
      </c>
      <c r="QD432" s="50">
        <f t="shared" si="7"/>
        <v>0</v>
      </c>
      <c r="QE432" s="50">
        <f t="shared" si="7"/>
        <v>0.20883132204318999</v>
      </c>
      <c r="QF432" s="50">
        <f t="shared" si="7"/>
        <v>1.7789273733310001E-2</v>
      </c>
      <c r="QG432" s="50">
        <f t="shared" si="7"/>
        <v>1.9101655416336998E-2</v>
      </c>
      <c r="QH432" s="50">
        <f t="shared" si="7"/>
        <v>0.10980925759733999</v>
      </c>
      <c r="QI432" s="50">
        <f t="shared" si="7"/>
        <v>0</v>
      </c>
      <c r="QJ432" s="50">
        <f t="shared" si="7"/>
        <v>0.80534004468477993</v>
      </c>
      <c r="QK432" s="50">
        <f t="shared" si="7"/>
        <v>1.3873816499420001E-2</v>
      </c>
      <c r="QL432" s="50">
        <f t="shared" si="7"/>
        <v>1.4897559752272999E-2</v>
      </c>
      <c r="QM432" s="50">
        <f t="shared" si="7"/>
        <v>8.5639223870680001E-2</v>
      </c>
      <c r="QN432" s="50">
        <f t="shared" si="7"/>
        <v>0</v>
      </c>
      <c r="QO432" s="50">
        <f t="shared" si="7"/>
        <v>0.92306145955848995</v>
      </c>
      <c r="QP432" s="50">
        <f t="shared" si="7"/>
        <v>1.1714829940609999E-2</v>
      </c>
      <c r="QQ432" s="50">
        <f t="shared" si="7"/>
        <v>1.2578653512842999E-2</v>
      </c>
      <c r="QR432" s="50">
        <f t="shared" si="7"/>
        <v>7.2312228928452002E-2</v>
      </c>
      <c r="QS432" s="50">
        <f t="shared" si="7"/>
        <v>0</v>
      </c>
      <c r="QT432" s="50">
        <f t="shared" si="7"/>
        <v>0.92129734761515003</v>
      </c>
      <c r="QU432" s="50">
        <f t="shared" si="7"/>
        <v>1.0641457050669999E-2</v>
      </c>
      <c r="QV432" s="50">
        <f t="shared" si="7"/>
        <v>1.1426652308982E-2</v>
      </c>
      <c r="QW432" s="50">
        <f t="shared" si="7"/>
        <v>8.267490410221999E-2</v>
      </c>
      <c r="QX432" s="50">
        <f t="shared" si="7"/>
        <v>2.1893423079141001E-2</v>
      </c>
      <c r="QY432" s="50">
        <f t="shared" si="7"/>
        <v>9.167575695671E-2</v>
      </c>
      <c r="QZ432" s="50">
        <f t="shared" si="7"/>
        <v>1.4498824739551001E-2</v>
      </c>
      <c r="RA432" s="50">
        <f t="shared" si="7"/>
        <v>1.2607538927308002E-3</v>
      </c>
      <c r="RB432" s="50">
        <f t="shared" si="7"/>
        <v>9.0535522773822111E-2</v>
      </c>
      <c r="RC432" s="50">
        <f t="shared" si="7"/>
        <v>1.5602207852228999E-2</v>
      </c>
      <c r="RD432" s="50">
        <f t="shared" si="7"/>
        <v>0.10545900062219001</v>
      </c>
      <c r="RE432" s="50">
        <f t="shared" si="7"/>
        <v>6.4641294968830004E-2</v>
      </c>
      <c r="RF432" s="50">
        <f t="shared" si="7"/>
        <v>0</v>
      </c>
      <c r="RG432" s="50">
        <f t="shared" si="7"/>
        <v>3.7822616881929999E-3</v>
      </c>
      <c r="RH432" s="50">
        <f t="shared" si="7"/>
        <v>0</v>
      </c>
      <c r="RI432" s="50">
        <f t="shared" ref="RI432:TT432" si="8">SUM(RI426:RI428)</f>
        <v>0</v>
      </c>
      <c r="RJ432" s="50">
        <f t="shared" si="8"/>
        <v>0.27160656432146596</v>
      </c>
      <c r="RK432" s="50">
        <f t="shared" si="8"/>
        <v>9.6582384123880996E-2</v>
      </c>
      <c r="RL432" s="50">
        <f t="shared" si="8"/>
        <v>3.2308094277581995E-2</v>
      </c>
      <c r="RM432" s="50">
        <f t="shared" si="8"/>
        <v>0.16992126719180001</v>
      </c>
      <c r="RN432" s="50">
        <f t="shared" si="8"/>
        <v>0</v>
      </c>
      <c r="RO432" s="50">
        <f t="shared" si="8"/>
        <v>0.57729696586720003</v>
      </c>
      <c r="RP432" s="50">
        <f t="shared" si="8"/>
        <v>3.2687054502294005E-2</v>
      </c>
      <c r="RQ432" s="50">
        <f t="shared" si="8"/>
        <v>3.5916251503740997E-2</v>
      </c>
      <c r="RR432" s="50">
        <f t="shared" si="8"/>
        <v>9.2003426961300011E-2</v>
      </c>
      <c r="RS432" s="50">
        <f t="shared" si="8"/>
        <v>0</v>
      </c>
      <c r="RT432" s="50">
        <f t="shared" si="8"/>
        <v>0</v>
      </c>
      <c r="RU432" s="50">
        <f t="shared" si="8"/>
        <v>4.4464169856358003E-2</v>
      </c>
      <c r="RV432" s="50">
        <f t="shared" si="8"/>
        <v>0</v>
      </c>
      <c r="RW432" s="50">
        <f t="shared" si="8"/>
        <v>0.24828715877563001</v>
      </c>
      <c r="RX432" s="50">
        <f t="shared" si="8"/>
        <v>0</v>
      </c>
      <c r="RY432" s="50">
        <f t="shared" si="8"/>
        <v>0.93031699892464592</v>
      </c>
      <c r="RZ432" s="50">
        <f t="shared" si="8"/>
        <v>0</v>
      </c>
      <c r="SA432" s="50">
        <f t="shared" si="8"/>
        <v>0.42162589305691001</v>
      </c>
      <c r="SB432" s="50">
        <f t="shared" si="8"/>
        <v>0</v>
      </c>
      <c r="SC432" s="50">
        <f t="shared" si="8"/>
        <v>0.37885473856834995</v>
      </c>
      <c r="SD432" s="50">
        <f t="shared" si="8"/>
        <v>5.0412816941081996E-2</v>
      </c>
      <c r="SE432" s="50">
        <f t="shared" si="8"/>
        <v>3.2687054502294005E-2</v>
      </c>
      <c r="SF432" s="50">
        <f t="shared" si="8"/>
        <v>9.2003426961300011E-2</v>
      </c>
      <c r="SG432" s="50">
        <f t="shared" si="8"/>
        <v>0</v>
      </c>
      <c r="SH432" s="50">
        <f t="shared" si="8"/>
        <v>3.5916251503740997E-2</v>
      </c>
      <c r="SI432" s="50">
        <f t="shared" si="8"/>
        <v>0</v>
      </c>
      <c r="SJ432" s="50">
        <f t="shared" si="8"/>
        <v>3.5945701612951901E-2</v>
      </c>
      <c r="SK432" s="50">
        <f t="shared" si="8"/>
        <v>0</v>
      </c>
      <c r="SL432" s="50">
        <f t="shared" si="8"/>
        <v>0.11166988692904001</v>
      </c>
      <c r="SM432" s="50">
        <f t="shared" si="8"/>
        <v>3.8815816293168996E-3</v>
      </c>
      <c r="SN432" s="50">
        <f t="shared" si="8"/>
        <v>6.0475256606415005E-3</v>
      </c>
      <c r="SO432" s="50">
        <f t="shared" si="8"/>
        <v>8.4134662957969994E-2</v>
      </c>
      <c r="SP432" s="50">
        <f t="shared" si="8"/>
        <v>0</v>
      </c>
      <c r="SQ432" s="50">
        <f t="shared" si="8"/>
        <v>0.30070545081475997</v>
      </c>
      <c r="SR432" s="50">
        <f t="shared" si="8"/>
        <v>3.8895628979707998E-3</v>
      </c>
      <c r="SS432" s="50">
        <f t="shared" si="8"/>
        <v>6.0599716047411998E-3</v>
      </c>
      <c r="ST432" s="50">
        <f t="shared" si="8"/>
        <v>8.4816631824940009E-2</v>
      </c>
      <c r="SU432" s="50">
        <f t="shared" si="8"/>
        <v>0</v>
      </c>
      <c r="SV432" s="50">
        <f t="shared" si="8"/>
        <v>0.95806698852527006</v>
      </c>
      <c r="SW432" s="50">
        <f t="shared" si="8"/>
        <v>3.6433811610006995E-3</v>
      </c>
      <c r="SX432" s="50">
        <f t="shared" si="8"/>
        <v>5.6764408202791003E-3</v>
      </c>
      <c r="SY432" s="50">
        <f t="shared" si="8"/>
        <v>7.931982183700001E-2</v>
      </c>
      <c r="SZ432" s="50">
        <f t="shared" si="8"/>
        <v>0</v>
      </c>
      <c r="TA432" s="50">
        <f t="shared" si="8"/>
        <v>0.46608627228546001</v>
      </c>
      <c r="TB432" s="50">
        <f t="shared" si="8"/>
        <v>5.3364674170413001E-3</v>
      </c>
      <c r="TC432" s="50">
        <f t="shared" si="8"/>
        <v>8.314267418410199E-3</v>
      </c>
      <c r="TD432" s="50">
        <f t="shared" si="8"/>
        <v>0.12796851568268</v>
      </c>
      <c r="TE432" s="50">
        <f t="shared" si="8"/>
        <v>0</v>
      </c>
      <c r="TF432" s="50">
        <f t="shared" si="8"/>
        <v>0.42023705806584</v>
      </c>
      <c r="TG432" s="50">
        <f t="shared" si="8"/>
        <v>4.0092160877241998E-3</v>
      </c>
      <c r="TH432" s="50">
        <f t="shared" si="8"/>
        <v>6.2464143159456E-3</v>
      </c>
      <c r="TI432" s="50">
        <f t="shared" si="8"/>
        <v>8.7542013289640008E-2</v>
      </c>
      <c r="TJ432" s="50">
        <f t="shared" si="8"/>
        <v>0</v>
      </c>
      <c r="TK432" s="50">
        <f t="shared" si="8"/>
        <v>0.61115365078659001</v>
      </c>
      <c r="TL432" s="50">
        <f t="shared" si="8"/>
        <v>7.5003150207980001E-3</v>
      </c>
      <c r="TM432" s="50">
        <f t="shared" si="8"/>
        <v>1.0353039119618001E-2</v>
      </c>
      <c r="TN432" s="50">
        <f t="shared" si="8"/>
        <v>0.10752524139952999</v>
      </c>
      <c r="TO432" s="50">
        <f t="shared" si="8"/>
        <v>0</v>
      </c>
      <c r="TP432" s="50">
        <f t="shared" si="8"/>
        <v>0.92171347366363099</v>
      </c>
      <c r="TQ432" s="50">
        <f t="shared" si="8"/>
        <v>7.5003150207980001E-3</v>
      </c>
      <c r="TR432" s="50">
        <f t="shared" si="8"/>
        <v>1.0353039119618001E-2</v>
      </c>
      <c r="TS432" s="50">
        <f t="shared" si="8"/>
        <v>0.10752524139952999</v>
      </c>
      <c r="TT432" s="50">
        <f t="shared" si="8"/>
        <v>0</v>
      </c>
      <c r="TU432" s="50">
        <f t="shared" ref="TU432:WF432" si="9">SUM(TU426:TU428)</f>
        <v>0.7324464650793</v>
      </c>
      <c r="TV432" s="50">
        <f t="shared" si="9"/>
        <v>7.5003150207980001E-3</v>
      </c>
      <c r="TW432" s="50">
        <f t="shared" si="9"/>
        <v>1.0353039119618001E-2</v>
      </c>
      <c r="TX432" s="50">
        <f t="shared" si="9"/>
        <v>0.10752524139952999</v>
      </c>
      <c r="TY432" s="50">
        <f t="shared" si="9"/>
        <v>0</v>
      </c>
      <c r="TZ432" s="50">
        <f t="shared" si="9"/>
        <v>4.38496266920506E-2</v>
      </c>
      <c r="UA432" s="50">
        <f t="shared" si="9"/>
        <v>1.6091178911539997E-2</v>
      </c>
      <c r="UB432" s="50">
        <f t="shared" si="9"/>
        <v>1.7277249437831002E-2</v>
      </c>
      <c r="UC432" s="50">
        <f t="shared" si="9"/>
        <v>9.9325869270110001E-2</v>
      </c>
      <c r="UD432" s="50">
        <f t="shared" si="9"/>
        <v>0</v>
      </c>
      <c r="UE432" s="50">
        <f t="shared" si="9"/>
        <v>5.4989139627997993E-2</v>
      </c>
      <c r="UF432" s="50">
        <f t="shared" si="9"/>
        <v>2.8201932339540003E-2</v>
      </c>
      <c r="UG432" s="50">
        <f t="shared" si="9"/>
        <v>3.0283697349436998E-2</v>
      </c>
      <c r="UH432" s="50">
        <f t="shared" si="9"/>
        <v>9.3470652826549996E-2</v>
      </c>
      <c r="UI432" s="50">
        <f t="shared" si="9"/>
        <v>0</v>
      </c>
      <c r="UJ432" s="50">
        <f t="shared" si="9"/>
        <v>2.6308836513857803</v>
      </c>
      <c r="UK432" s="50">
        <f t="shared" si="9"/>
        <v>2.9765367330299997E-3</v>
      </c>
      <c r="UL432" s="50">
        <f t="shared" si="9"/>
        <v>1.8502552528283998E-2</v>
      </c>
      <c r="UM432" s="50">
        <f t="shared" si="9"/>
        <v>0.30264347933535007</v>
      </c>
      <c r="UN432" s="50">
        <f t="shared" si="9"/>
        <v>0</v>
      </c>
      <c r="UO432" s="50">
        <f t="shared" si="9"/>
        <v>1.2275206108904999</v>
      </c>
      <c r="UP432" s="50">
        <f t="shared" si="9"/>
        <v>5.6934798130256002E-2</v>
      </c>
      <c r="UQ432" s="50">
        <f t="shared" si="9"/>
        <v>0.21527777451510002</v>
      </c>
      <c r="UR432" s="50">
        <f t="shared" si="9"/>
        <v>0.29876169139795</v>
      </c>
      <c r="US432" s="50">
        <f t="shared" si="9"/>
        <v>0</v>
      </c>
      <c r="UT432" s="50">
        <f t="shared" si="9"/>
        <v>2.5089002587343999E-2</v>
      </c>
      <c r="UU432" s="50">
        <f t="shared" si="9"/>
        <v>0</v>
      </c>
      <c r="UV432" s="50">
        <f t="shared" si="9"/>
        <v>9.3768571159359992E-3</v>
      </c>
      <c r="UW432" s="50">
        <f t="shared" si="9"/>
        <v>0</v>
      </c>
      <c r="UX432" s="50">
        <f t="shared" si="9"/>
        <v>0</v>
      </c>
      <c r="UY432" s="50">
        <f t="shared" si="9"/>
        <v>0.67335794469280208</v>
      </c>
      <c r="UZ432" s="50">
        <f t="shared" si="9"/>
        <v>3.9563080478190002E-2</v>
      </c>
      <c r="VA432" s="50">
        <f t="shared" si="9"/>
        <v>0.14698356813049998</v>
      </c>
      <c r="VB432" s="50">
        <f t="shared" si="9"/>
        <v>0.20589523528281997</v>
      </c>
      <c r="VC432" s="50">
        <f t="shared" si="9"/>
        <v>0</v>
      </c>
      <c r="VD432" s="50">
        <f t="shared" si="9"/>
        <v>0</v>
      </c>
      <c r="VE432" s="50">
        <f t="shared" si="9"/>
        <v>1.8016568144990601</v>
      </c>
      <c r="VF432" s="50">
        <f t="shared" si="9"/>
        <v>0.18299306691902001</v>
      </c>
      <c r="VG432" s="50">
        <f t="shared" si="9"/>
        <v>0.74075103066108994</v>
      </c>
      <c r="VH432" s="50">
        <f t="shared" si="9"/>
        <v>0.72913459945055004</v>
      </c>
      <c r="VI432" s="50">
        <f t="shared" si="9"/>
        <v>0.20490561593225501</v>
      </c>
      <c r="VJ432" s="50">
        <f t="shared" si="9"/>
        <v>0.78080136397911004</v>
      </c>
      <c r="VK432" s="50">
        <f t="shared" si="9"/>
        <v>0.72331103422285004</v>
      </c>
      <c r="VL432" s="50">
        <f t="shared" si="9"/>
        <v>0</v>
      </c>
      <c r="VM432" s="50">
        <f t="shared" si="9"/>
        <v>2.3795457251957002</v>
      </c>
      <c r="VN432" s="50">
        <f t="shared" si="9"/>
        <v>0</v>
      </c>
      <c r="VO432" s="50">
        <f t="shared" si="9"/>
        <v>2.2445128739717002</v>
      </c>
      <c r="VP432" s="50">
        <f t="shared" si="9"/>
        <v>0</v>
      </c>
      <c r="VQ432" s="50">
        <f t="shared" si="9"/>
        <v>0</v>
      </c>
      <c r="VR432" s="50">
        <f t="shared" si="9"/>
        <v>0.47590915503914</v>
      </c>
      <c r="VS432" s="50">
        <f t="shared" si="9"/>
        <v>2.0172062563693999E-2</v>
      </c>
      <c r="VT432" s="50">
        <f t="shared" si="9"/>
        <v>0</v>
      </c>
      <c r="VU432" s="50">
        <f t="shared" si="9"/>
        <v>0</v>
      </c>
      <c r="VV432" s="50">
        <f t="shared" si="9"/>
        <v>0.44890831380139001</v>
      </c>
      <c r="VW432" s="50">
        <f t="shared" si="9"/>
        <v>2.0172062563693999E-2</v>
      </c>
      <c r="VX432" s="50">
        <f t="shared" si="9"/>
        <v>0.20490561593225501</v>
      </c>
      <c r="VY432" s="50">
        <f t="shared" si="9"/>
        <v>0.78080136397911004</v>
      </c>
      <c r="VZ432" s="50">
        <f t="shared" si="9"/>
        <v>0.7287527424722301</v>
      </c>
      <c r="WA432" s="50">
        <f t="shared" si="9"/>
        <v>0</v>
      </c>
      <c r="WB432" s="50">
        <f t="shared" si="9"/>
        <v>0</v>
      </c>
      <c r="WC432" s="50">
        <f t="shared" si="9"/>
        <v>0.47590915503914</v>
      </c>
      <c r="WD432" s="50">
        <f t="shared" si="9"/>
        <v>1.4485683063811501</v>
      </c>
      <c r="WE432" s="50">
        <f t="shared" si="9"/>
        <v>0</v>
      </c>
      <c r="WF432" s="50">
        <f t="shared" si="9"/>
        <v>0</v>
      </c>
      <c r="WG432" s="50">
        <f t="shared" ref="WG432:YR432" si="10">SUM(WG426:WG428)</f>
        <v>0.44890831380139001</v>
      </c>
      <c r="WH432" s="50">
        <f t="shared" si="10"/>
        <v>1.4485683063811501</v>
      </c>
      <c r="WI432" s="50">
        <f t="shared" si="10"/>
        <v>0</v>
      </c>
      <c r="WJ432" s="50">
        <f t="shared" si="10"/>
        <v>0</v>
      </c>
      <c r="WK432" s="50">
        <f t="shared" si="10"/>
        <v>0</v>
      </c>
      <c r="WL432" s="50">
        <f t="shared" si="10"/>
        <v>0</v>
      </c>
      <c r="WM432" s="50">
        <f t="shared" si="10"/>
        <v>0</v>
      </c>
      <c r="WN432" s="50">
        <f t="shared" si="10"/>
        <v>2.0909327519652998</v>
      </c>
      <c r="WO432" s="50">
        <f t="shared" si="10"/>
        <v>3.5146060265380998E-3</v>
      </c>
      <c r="WP432" s="50">
        <f t="shared" si="10"/>
        <v>7.0292095530737994E-2</v>
      </c>
      <c r="WQ432" s="50">
        <f t="shared" si="10"/>
        <v>0</v>
      </c>
      <c r="WR432" s="50">
        <f t="shared" si="10"/>
        <v>0</v>
      </c>
      <c r="WS432" s="50">
        <f t="shared" si="10"/>
        <v>8.7453608403421992E-2</v>
      </c>
      <c r="WT432" s="50">
        <f t="shared" si="10"/>
        <v>3.3376097143199999E-3</v>
      </c>
      <c r="WU432" s="50">
        <f t="shared" si="10"/>
        <v>1.6550168710283999E-2</v>
      </c>
      <c r="WV432" s="50">
        <f t="shared" si="10"/>
        <v>0.12615159337288001</v>
      </c>
      <c r="WW432" s="50">
        <f t="shared" si="10"/>
        <v>0</v>
      </c>
      <c r="WX432" s="50">
        <f t="shared" si="10"/>
        <v>1.3140157926211999</v>
      </c>
      <c r="WY432" s="50">
        <f t="shared" si="10"/>
        <v>8.8391633712027018E-2</v>
      </c>
      <c r="WZ432" s="50">
        <f t="shared" si="10"/>
        <v>0.11133979291889999</v>
      </c>
      <c r="XA432" s="50">
        <f t="shared" si="10"/>
        <v>2.4713893065123001E-2</v>
      </c>
      <c r="XB432" s="50">
        <f t="shared" si="10"/>
        <v>0</v>
      </c>
      <c r="XC432" s="50">
        <f t="shared" si="10"/>
        <v>1.2302301322268701</v>
      </c>
      <c r="XD432" s="50">
        <f t="shared" si="10"/>
        <v>4.5774548102732002E-2</v>
      </c>
      <c r="XE432" s="50">
        <f t="shared" si="10"/>
        <v>2.1722888791067999E-2</v>
      </c>
      <c r="XF432" s="50">
        <f t="shared" si="10"/>
        <v>0.37114678428375997</v>
      </c>
      <c r="XG432" s="50">
        <f t="shared" si="10"/>
        <v>8.6517246922399992E-4</v>
      </c>
      <c r="XH432" s="50">
        <f t="shared" si="10"/>
        <v>8.3284728315330001E-2</v>
      </c>
      <c r="XI432" s="50">
        <f t="shared" si="10"/>
        <v>5.5780035106524998E-5</v>
      </c>
      <c r="XJ432" s="50">
        <f t="shared" si="10"/>
        <v>1.8106752159582999E-3</v>
      </c>
      <c r="XK432" s="50">
        <f t="shared" si="10"/>
        <v>1.9864157021539399E-2</v>
      </c>
      <c r="XL432" s="50">
        <f t="shared" si="10"/>
        <v>7.9893581176710012E-4</v>
      </c>
      <c r="XM432" s="50">
        <f t="shared" si="10"/>
        <v>7.6911035418500001E-2</v>
      </c>
      <c r="XN432" s="50">
        <f t="shared" si="10"/>
        <v>1.0139765221055999E-5</v>
      </c>
      <c r="XO432" s="50">
        <f t="shared" si="10"/>
        <v>9.8708612076606997E-4</v>
      </c>
      <c r="XP432" s="50">
        <f t="shared" si="10"/>
        <v>1.1286362650848602E-2</v>
      </c>
      <c r="XQ432" s="50">
        <f t="shared" si="10"/>
        <v>0</v>
      </c>
      <c r="XR432" s="50">
        <f t="shared" si="10"/>
        <v>1.3061251197672499</v>
      </c>
      <c r="XS432" s="50">
        <f t="shared" si="10"/>
        <v>6.6906462398772001E-2</v>
      </c>
      <c r="XT432" s="50">
        <f t="shared" si="10"/>
        <v>4.5399243479020003E-2</v>
      </c>
      <c r="XU432" s="50">
        <f t="shared" si="10"/>
        <v>0.16575742929176998</v>
      </c>
      <c r="XV432" s="50">
        <f t="shared" si="10"/>
        <v>4.734836913161E-3</v>
      </c>
      <c r="XW432" s="50">
        <f t="shared" si="10"/>
        <v>0.31380901435220004</v>
      </c>
      <c r="XX432" s="50">
        <f t="shared" si="10"/>
        <v>0.72031245553687007</v>
      </c>
      <c r="XY432" s="50">
        <f t="shared" si="10"/>
        <v>0.34001157970617502</v>
      </c>
      <c r="XZ432" s="50">
        <f t="shared" si="10"/>
        <v>0.31380901435220004</v>
      </c>
      <c r="YA432" s="50">
        <f t="shared" si="10"/>
        <v>0.72031245553687007</v>
      </c>
      <c r="YB432" s="50">
        <f t="shared" si="10"/>
        <v>2.7412068154717001E-3</v>
      </c>
      <c r="YC432" s="50">
        <f t="shared" si="10"/>
        <v>0.19684776125083001</v>
      </c>
      <c r="YD432" s="50">
        <f t="shared" si="10"/>
        <v>0.31380901435220004</v>
      </c>
      <c r="YE432" s="50">
        <f t="shared" si="10"/>
        <v>0.111615433227974</v>
      </c>
      <c r="YF432" s="50">
        <f t="shared" si="10"/>
        <v>0.19276691118924</v>
      </c>
      <c r="YG432" s="50">
        <f t="shared" si="10"/>
        <v>1.0085041146227E-2</v>
      </c>
      <c r="YH432" s="50">
        <f t="shared" si="10"/>
        <v>5.0425205231136993E-4</v>
      </c>
      <c r="YI432" s="50">
        <f t="shared" si="10"/>
        <v>10.801047696813001</v>
      </c>
      <c r="YJ432" s="50">
        <f t="shared" si="10"/>
        <v>0</v>
      </c>
      <c r="YK432" s="50">
        <f t="shared" si="10"/>
        <v>0.10129687900518501</v>
      </c>
      <c r="YL432" s="50">
        <f t="shared" si="10"/>
        <v>5.3874852678955009E-3</v>
      </c>
      <c r="YM432" s="50">
        <f t="shared" si="10"/>
        <v>2.6937425639476996E-4</v>
      </c>
      <c r="YN432" s="50">
        <f t="shared" si="10"/>
        <v>2.0558744140873997</v>
      </c>
      <c r="YO432" s="50">
        <f t="shared" si="10"/>
        <v>0</v>
      </c>
      <c r="YP432" s="50">
        <f t="shared" si="10"/>
        <v>3.0981595152553002E-2</v>
      </c>
      <c r="YQ432" s="50">
        <f t="shared" si="10"/>
        <v>1.6208617667818001E-3</v>
      </c>
      <c r="YR432" s="50">
        <f t="shared" si="10"/>
        <v>8.1043085839090003E-5</v>
      </c>
      <c r="YS432" s="50">
        <f t="shared" ref="YS432:ABD432" si="11">SUM(YS426:YS428)</f>
        <v>1.7360120311153</v>
      </c>
      <c r="YT432" s="50">
        <f t="shared" si="11"/>
        <v>0</v>
      </c>
      <c r="YU432" s="50">
        <f t="shared" si="11"/>
        <v>3.0981595152553002E-2</v>
      </c>
      <c r="YV432" s="50">
        <f t="shared" si="11"/>
        <v>1.5898422066543E-3</v>
      </c>
      <c r="YW432" s="50">
        <f t="shared" si="11"/>
        <v>7.9492110832719999E-5</v>
      </c>
      <c r="YX432" s="50">
        <f t="shared" si="11"/>
        <v>4.4346830978718002</v>
      </c>
      <c r="YY432" s="50">
        <f t="shared" si="11"/>
        <v>0</v>
      </c>
      <c r="YZ432" s="50">
        <f t="shared" si="11"/>
        <v>3.0981595152553002E-2</v>
      </c>
      <c r="ZA432" s="50">
        <f t="shared" si="11"/>
        <v>5.1006358982929991E-3</v>
      </c>
      <c r="ZB432" s="50">
        <f t="shared" si="11"/>
        <v>2.5503178791464999E-4</v>
      </c>
      <c r="ZC432" s="50">
        <f t="shared" si="11"/>
        <v>1.3822488640013999</v>
      </c>
      <c r="ZD432" s="50">
        <f t="shared" si="11"/>
        <v>0</v>
      </c>
      <c r="ZE432" s="50">
        <f t="shared" si="11"/>
        <v>3.0981595152553002E-2</v>
      </c>
      <c r="ZF432" s="50">
        <f t="shared" si="11"/>
        <v>3.3037716938306002E-3</v>
      </c>
      <c r="ZG432" s="50">
        <f t="shared" si="11"/>
        <v>1.6518441968614E-4</v>
      </c>
      <c r="ZH432" s="50">
        <f t="shared" si="11"/>
        <v>2.8724533810465003</v>
      </c>
      <c r="ZI432" s="50">
        <f t="shared" si="11"/>
        <v>0</v>
      </c>
      <c r="ZJ432" s="50">
        <f t="shared" si="11"/>
        <v>0.26193743216374998</v>
      </c>
      <c r="ZK432" s="50">
        <f t="shared" si="11"/>
        <v>6.8183827656141003E-3</v>
      </c>
      <c r="ZL432" s="50">
        <f t="shared" si="11"/>
        <v>3.4091913828071004E-4</v>
      </c>
      <c r="ZM432" s="50">
        <f t="shared" si="11"/>
        <v>2.7867691332577</v>
      </c>
      <c r="ZN432" s="50">
        <f t="shared" si="11"/>
        <v>0</v>
      </c>
      <c r="ZO432" s="50">
        <f t="shared" si="11"/>
        <v>0.26193743216374998</v>
      </c>
      <c r="ZP432" s="50">
        <f t="shared" si="11"/>
        <v>9.7240611044969987E-3</v>
      </c>
      <c r="ZQ432" s="50">
        <f t="shared" si="11"/>
        <v>4.8620305522484997E-4</v>
      </c>
      <c r="ZR432" s="50">
        <f t="shared" si="11"/>
        <v>2.5336657999661001</v>
      </c>
      <c r="ZS432" s="50">
        <f t="shared" si="11"/>
        <v>0</v>
      </c>
      <c r="ZT432" s="50">
        <f t="shared" si="11"/>
        <v>0.26193743216374998</v>
      </c>
      <c r="ZU432" s="50">
        <f t="shared" si="11"/>
        <v>6.1991132966430999E-3</v>
      </c>
      <c r="ZV432" s="50">
        <f t="shared" si="11"/>
        <v>3.0995566483215997E-4</v>
      </c>
      <c r="ZW432" s="50">
        <f t="shared" si="11"/>
        <v>3.9743906429078</v>
      </c>
      <c r="ZX432" s="50">
        <f t="shared" si="11"/>
        <v>0</v>
      </c>
      <c r="ZY432" s="50">
        <f t="shared" si="11"/>
        <v>68.020452479654011</v>
      </c>
      <c r="ZZ432" s="50">
        <f t="shared" si="11"/>
        <v>3.4010225739826998</v>
      </c>
      <c r="AAA432" s="50">
        <f t="shared" si="11"/>
        <v>12728.209556930999</v>
      </c>
      <c r="AAB432" s="50">
        <f t="shared" si="11"/>
        <v>0</v>
      </c>
      <c r="AAC432" s="50">
        <f t="shared" si="11"/>
        <v>79.180528535417992</v>
      </c>
      <c r="AAD432" s="50">
        <f t="shared" si="11"/>
        <v>3.9590264867709002</v>
      </c>
      <c r="AAE432" s="50">
        <f t="shared" si="11"/>
        <v>18271.774473345002</v>
      </c>
      <c r="AAF432" s="50">
        <f t="shared" si="11"/>
        <v>0</v>
      </c>
      <c r="AAG432" s="50">
        <f t="shared" si="11"/>
        <v>68.020452479654011</v>
      </c>
      <c r="AAH432" s="50">
        <f t="shared" si="11"/>
        <v>3.4010225739826998</v>
      </c>
      <c r="AAI432" s="50">
        <f t="shared" si="11"/>
        <v>10016.614163295999</v>
      </c>
      <c r="AAJ432" s="50">
        <f t="shared" si="11"/>
        <v>0</v>
      </c>
      <c r="AAK432" s="50">
        <f t="shared" si="11"/>
        <v>0</v>
      </c>
      <c r="AAL432" s="50">
        <f t="shared" si="11"/>
        <v>11.051188770549</v>
      </c>
      <c r="AAM432" s="50">
        <f t="shared" si="11"/>
        <v>6.7998029495337006E-4</v>
      </c>
      <c r="AAN432" s="50">
        <f t="shared" si="11"/>
        <v>1.3599605899066999E-2</v>
      </c>
      <c r="AAO432" s="50">
        <f t="shared" si="11"/>
        <v>0.25060369544999</v>
      </c>
      <c r="AAP432" s="50">
        <f t="shared" si="11"/>
        <v>0</v>
      </c>
      <c r="AAQ432" s="50">
        <f t="shared" si="11"/>
        <v>16.781394571029999</v>
      </c>
      <c r="AAR432" s="50">
        <f t="shared" si="11"/>
        <v>2.0528391875963997E-3</v>
      </c>
      <c r="AAS432" s="50">
        <f t="shared" si="11"/>
        <v>4.1056750351892997E-2</v>
      </c>
      <c r="AAT432" s="50">
        <f t="shared" si="11"/>
        <v>1.5773192143558201</v>
      </c>
      <c r="AAU432" s="50">
        <f t="shared" si="11"/>
        <v>5.5169087624190004E-2</v>
      </c>
      <c r="AAV432" s="50">
        <f t="shared" si="11"/>
        <v>0.57497178525155002</v>
      </c>
      <c r="AAW432" s="50">
        <f t="shared" si="11"/>
        <v>0.22962879001424999</v>
      </c>
      <c r="AAX432" s="50">
        <f t="shared" si="11"/>
        <v>18.401823301955002</v>
      </c>
      <c r="AAY432" s="50">
        <f t="shared" si="11"/>
        <v>11.004403730701</v>
      </c>
      <c r="AAZ432" s="50">
        <f t="shared" si="11"/>
        <v>11.316072744373001</v>
      </c>
      <c r="ABA432" s="50">
        <f t="shared" si="11"/>
        <v>4.2428371751029994</v>
      </c>
      <c r="ABB432" s="50">
        <f t="shared" si="11"/>
        <v>2.8058134981595999</v>
      </c>
      <c r="ABC432" s="50">
        <f t="shared" si="11"/>
        <v>3.0558658311554003</v>
      </c>
      <c r="ABD432" s="50">
        <f t="shared" si="11"/>
        <v>2.9069039728864996</v>
      </c>
      <c r="ABE432" s="50">
        <f t="shared" ref="ABE432:ADK432" si="12">SUM(ABE426:ABE428)</f>
        <v>1.4185861312821</v>
      </c>
      <c r="ABF432" s="50">
        <f t="shared" si="12"/>
        <v>4.4673341403837998</v>
      </c>
      <c r="ABG432" s="50">
        <f t="shared" si="12"/>
        <v>1.7686955266694</v>
      </c>
      <c r="ABH432" s="50">
        <f t="shared" si="12"/>
        <v>2.1628281431988996</v>
      </c>
      <c r="ABI432" s="50">
        <f t="shared" si="12"/>
        <v>0.19174646503305998</v>
      </c>
      <c r="ABJ432" s="50">
        <f t="shared" si="12"/>
        <v>0.35553150229017999</v>
      </c>
      <c r="ABK432" s="50">
        <f t="shared" si="12"/>
        <v>0.91975063130715007</v>
      </c>
      <c r="ABL432" s="50">
        <f t="shared" si="12"/>
        <v>1.0196671622403899</v>
      </c>
      <c r="ABM432" s="50">
        <f t="shared" si="12"/>
        <v>1.0260403550769999</v>
      </c>
      <c r="ABN432" s="50">
        <f t="shared" si="12"/>
        <v>0.1280680023154</v>
      </c>
      <c r="ABO432" s="50">
        <f t="shared" si="12"/>
        <v>0.18696326051600001</v>
      </c>
      <c r="ABP432" s="50">
        <f t="shared" si="12"/>
        <v>0.27623801661710001</v>
      </c>
      <c r="ABQ432" s="50">
        <f t="shared" si="12"/>
        <v>0.30259400481150006</v>
      </c>
      <c r="ABR432" s="50">
        <f t="shared" si="12"/>
        <v>0.57041830411479999</v>
      </c>
      <c r="ABS432" s="50">
        <f t="shared" si="12"/>
        <v>10088.035773449999</v>
      </c>
      <c r="ABT432" s="50">
        <f t="shared" si="12"/>
        <v>0.73790369593453997</v>
      </c>
      <c r="ABU432" s="50">
        <f t="shared" si="12"/>
        <v>0.73790369593453997</v>
      </c>
      <c r="ABV432" s="50">
        <f t="shared" si="12"/>
        <v>0.13852794122428999</v>
      </c>
      <c r="ABW432" s="50">
        <f t="shared" si="12"/>
        <v>0.34305333068327998</v>
      </c>
      <c r="ABX432" s="50">
        <f t="shared" si="12"/>
        <v>1.0189566371429302</v>
      </c>
      <c r="ABY432" s="50">
        <f t="shared" si="12"/>
        <v>0.56324514594504993</v>
      </c>
      <c r="ABZ432" s="50">
        <f t="shared" si="12"/>
        <v>0.47665237128165999</v>
      </c>
      <c r="ACA432" s="50">
        <f t="shared" si="12"/>
        <v>0.21101955450842</v>
      </c>
      <c r="ACB432" s="50">
        <f t="shared" si="12"/>
        <v>0.19655242918029001</v>
      </c>
      <c r="ACC432" s="50">
        <f t="shared" si="12"/>
        <v>0.20573365784697001</v>
      </c>
      <c r="ACD432" s="50">
        <f t="shared" si="12"/>
        <v>0.39547161272240999</v>
      </c>
      <c r="ACE432" s="50">
        <f t="shared" si="12"/>
        <v>1.04670663974356</v>
      </c>
      <c r="ACF432" s="50">
        <f t="shared" si="12"/>
        <v>0.60770552117359999</v>
      </c>
      <c r="ACG432" s="50">
        <f t="shared" si="12"/>
        <v>0.51803470077913993</v>
      </c>
      <c r="ACH432" s="50">
        <f t="shared" si="12"/>
        <v>0.73653224852652999</v>
      </c>
      <c r="ACI432" s="50">
        <f t="shared" si="12"/>
        <v>1.0470920634035801</v>
      </c>
      <c r="ACJ432" s="50">
        <f t="shared" si="12"/>
        <v>0.85782505681924004</v>
      </c>
      <c r="ACK432" s="50">
        <f t="shared" si="12"/>
        <v>0.17654392391154</v>
      </c>
      <c r="ACL432" s="50">
        <f t="shared" si="12"/>
        <v>0.20694542494352997</v>
      </c>
      <c r="ACM432" s="50">
        <f t="shared" si="12"/>
        <v>2.9550062362824998</v>
      </c>
      <c r="ACN432" s="50">
        <f t="shared" si="12"/>
        <v>1.7984948670338998</v>
      </c>
      <c r="ACO432" s="50">
        <f t="shared" si="12"/>
        <v>1.6779676901180001</v>
      </c>
      <c r="ACP432" s="50">
        <f t="shared" si="12"/>
        <v>0.40181875020749996</v>
      </c>
      <c r="ACQ432" s="50">
        <f t="shared" si="12"/>
        <v>1.0657998255843</v>
      </c>
      <c r="ACR432" s="50">
        <f t="shared" si="12"/>
        <v>3.4545355715296999</v>
      </c>
      <c r="ACS432" s="50">
        <f t="shared" si="12"/>
        <v>4.0885637323300008</v>
      </c>
      <c r="ACT432" s="50">
        <f t="shared" si="12"/>
        <v>3.9535308761059</v>
      </c>
      <c r="ACU432" s="50">
        <f t="shared" si="12"/>
        <v>2.2105409559863998</v>
      </c>
      <c r="ACV432" s="50">
        <f t="shared" si="12"/>
        <v>2.1835400727487002</v>
      </c>
      <c r="ACW432" s="50">
        <f t="shared" si="12"/>
        <v>3.6389372836039002</v>
      </c>
      <c r="ACX432" s="50">
        <f t="shared" si="12"/>
        <v>3.6119363503660997</v>
      </c>
      <c r="ACY432" s="50">
        <f t="shared" si="12"/>
        <v>18354.913953158</v>
      </c>
      <c r="ACZ432" s="50">
        <f t="shared" si="12"/>
        <v>2.1647639441991</v>
      </c>
      <c r="ADA432" s="50">
        <f t="shared" si="12"/>
        <v>12799.630564084</v>
      </c>
      <c r="ADB432" s="50">
        <f t="shared" si="12"/>
        <v>0.23349298289090004</v>
      </c>
      <c r="ADC432" s="50">
        <f t="shared" si="12"/>
        <v>1.5384610969172001</v>
      </c>
      <c r="ADD432" s="50">
        <f t="shared" si="12"/>
        <v>1.6688743580044298</v>
      </c>
      <c r="ADE432" s="50">
        <f t="shared" si="12"/>
        <v>0.10588051304645998</v>
      </c>
      <c r="ADF432" s="50">
        <f t="shared" si="12"/>
        <v>8.9993560117960003E-2</v>
      </c>
      <c r="ADG432" s="50">
        <f t="shared" si="12"/>
        <v>1.58418826813682</v>
      </c>
      <c r="ADH432" s="50">
        <f t="shared" si="12"/>
        <v>1.0388563196822</v>
      </c>
      <c r="ADI432" s="50">
        <f t="shared" si="12"/>
        <v>1.3741330525952</v>
      </c>
      <c r="ADJ432" s="50">
        <f t="shared" si="12"/>
        <v>0.42816566156559993</v>
      </c>
      <c r="ADK432" s="50">
        <f t="shared" si="12"/>
        <v>0.62227221483099993</v>
      </c>
    </row>
    <row r="433" spans="1:791" s="47" customFormat="1">
      <c r="A433" s="54" t="s">
        <v>59</v>
      </c>
      <c r="B433" s="47" t="s">
        <v>184</v>
      </c>
      <c r="C433" s="47" t="s">
        <v>224</v>
      </c>
      <c r="D433" s="50">
        <f t="shared" ref="D433:BO433" si="13">SUM(D429:D431)</f>
        <v>1.0375458300000001E-2</v>
      </c>
      <c r="E433" s="50">
        <f t="shared" si="13"/>
        <v>1.05784503E-2</v>
      </c>
      <c r="F433" s="50">
        <f t="shared" si="13"/>
        <v>4.4962471099999998E-2</v>
      </c>
      <c r="G433" s="50">
        <f t="shared" si="13"/>
        <v>4.45413422E-2</v>
      </c>
      <c r="H433" s="50">
        <f t="shared" si="13"/>
        <v>0</v>
      </c>
      <c r="I433" s="50">
        <f t="shared" si="13"/>
        <v>3.2702634399999998E-3</v>
      </c>
      <c r="J433" s="50">
        <f t="shared" si="13"/>
        <v>3.4088642900000001E-4</v>
      </c>
      <c r="K433" s="50">
        <f t="shared" si="13"/>
        <v>6.7643083199999997E-3</v>
      </c>
      <c r="L433" s="50">
        <f t="shared" si="13"/>
        <v>0</v>
      </c>
      <c r="M433" s="50">
        <f t="shared" si="13"/>
        <v>3.2702634399999998E-3</v>
      </c>
      <c r="N433" s="50">
        <f t="shared" si="13"/>
        <v>3.4088642900000001E-4</v>
      </c>
      <c r="O433" s="50">
        <f t="shared" si="13"/>
        <v>6.9673003100000006E-3</v>
      </c>
      <c r="P433" s="50">
        <f t="shared" si="13"/>
        <v>0</v>
      </c>
      <c r="Q433" s="50">
        <f t="shared" si="13"/>
        <v>1.3259795599999999E-2</v>
      </c>
      <c r="R433" s="50">
        <f t="shared" si="13"/>
        <v>1.1990050200000001E-3</v>
      </c>
      <c r="S433" s="50">
        <f t="shared" si="13"/>
        <v>3.0503670300000001E-2</v>
      </c>
      <c r="T433" s="50">
        <f t="shared" si="13"/>
        <v>0</v>
      </c>
      <c r="U433" s="50">
        <f t="shared" si="13"/>
        <v>1.28736179E-2</v>
      </c>
      <c r="V433" s="50">
        <f t="shared" si="13"/>
        <v>1.1640541999999999E-3</v>
      </c>
      <c r="W433" s="50">
        <f t="shared" si="13"/>
        <v>3.0503670300000001E-2</v>
      </c>
      <c r="X433" s="50">
        <f t="shared" si="13"/>
        <v>0</v>
      </c>
      <c r="Y433" s="50">
        <f t="shared" si="13"/>
        <v>4.77797784E-2</v>
      </c>
      <c r="Z433" s="50">
        <f t="shared" si="13"/>
        <v>0.167033446</v>
      </c>
      <c r="AA433" s="50">
        <f t="shared" si="13"/>
        <v>0.31305211399999999</v>
      </c>
      <c r="AB433" s="50">
        <f t="shared" si="13"/>
        <v>0.44880710100000004</v>
      </c>
      <c r="AC433" s="50">
        <f t="shared" si="13"/>
        <v>0</v>
      </c>
      <c r="AD433" s="50">
        <f t="shared" si="13"/>
        <v>5.4304333499999996E-3</v>
      </c>
      <c r="AE433" s="50">
        <f t="shared" si="13"/>
        <v>5.4345644500000002E-3</v>
      </c>
      <c r="AF433" s="50">
        <f t="shared" si="13"/>
        <v>7.3330571300000008E-3</v>
      </c>
      <c r="AG433" s="50">
        <f t="shared" si="13"/>
        <v>2.3480202300000003E-2</v>
      </c>
      <c r="AH433" s="50">
        <f t="shared" si="13"/>
        <v>0</v>
      </c>
      <c r="AI433" s="50">
        <f t="shared" si="13"/>
        <v>5.3721819299999999E-3</v>
      </c>
      <c r="AJ433" s="50">
        <f t="shared" si="13"/>
        <v>5.4345644500000002E-3</v>
      </c>
      <c r="AK433" s="50">
        <f t="shared" si="13"/>
        <v>7.3330571300000008E-3</v>
      </c>
      <c r="AL433" s="50">
        <f t="shared" si="13"/>
        <v>2.3480202300000003E-2</v>
      </c>
      <c r="AM433" s="50">
        <f t="shared" si="13"/>
        <v>0</v>
      </c>
      <c r="AN433" s="50">
        <f t="shared" si="13"/>
        <v>5.3759123200000005E-3</v>
      </c>
      <c r="AO433" s="50">
        <f t="shared" si="13"/>
        <v>5.4345644500000002E-3</v>
      </c>
      <c r="AP433" s="50">
        <f t="shared" si="13"/>
        <v>7.3330571300000008E-3</v>
      </c>
      <c r="AQ433" s="50">
        <f t="shared" si="13"/>
        <v>2.3480202300000003E-2</v>
      </c>
      <c r="AR433" s="50">
        <f t="shared" si="13"/>
        <v>0</v>
      </c>
      <c r="AS433" s="50">
        <f t="shared" si="13"/>
        <v>5.2578314400000001E-3</v>
      </c>
      <c r="AT433" s="50">
        <f t="shared" si="13"/>
        <v>5.4345644500000002E-3</v>
      </c>
      <c r="AU433" s="50">
        <f t="shared" si="13"/>
        <v>7.3330571300000008E-3</v>
      </c>
      <c r="AV433" s="50">
        <f t="shared" si="13"/>
        <v>2.3480202300000003E-2</v>
      </c>
      <c r="AW433" s="50">
        <f t="shared" si="13"/>
        <v>0</v>
      </c>
      <c r="AX433" s="50">
        <f t="shared" si="13"/>
        <v>5.3615576600000003E-3</v>
      </c>
      <c r="AY433" s="50">
        <f t="shared" si="13"/>
        <v>5.4345535900000002E-3</v>
      </c>
      <c r="AZ433" s="50">
        <f t="shared" si="13"/>
        <v>7.3330425199999993E-3</v>
      </c>
      <c r="BA433" s="50">
        <f t="shared" si="13"/>
        <v>2.34801561E-2</v>
      </c>
      <c r="BB433" s="50">
        <f t="shared" si="13"/>
        <v>0</v>
      </c>
      <c r="BC433" s="50">
        <f t="shared" si="13"/>
        <v>1.5950257400000001E-2</v>
      </c>
      <c r="BD433" s="50">
        <f t="shared" si="13"/>
        <v>2.6021880900000002E-2</v>
      </c>
      <c r="BE433" s="50">
        <f t="shared" si="13"/>
        <v>3.0527266499999997E-2</v>
      </c>
      <c r="BF433" s="50">
        <f t="shared" si="13"/>
        <v>0.11355623040000001</v>
      </c>
      <c r="BG433" s="50">
        <f t="shared" si="13"/>
        <v>0</v>
      </c>
      <c r="BH433" s="50">
        <f t="shared" si="13"/>
        <v>1.5719260200000001E-2</v>
      </c>
      <c r="BI433" s="50">
        <f t="shared" si="13"/>
        <v>2.6021880900000002E-2</v>
      </c>
      <c r="BJ433" s="50">
        <f t="shared" si="13"/>
        <v>3.0527266499999997E-2</v>
      </c>
      <c r="BK433" s="50">
        <f t="shared" si="13"/>
        <v>0.11355623040000001</v>
      </c>
      <c r="BL433" s="50">
        <f t="shared" si="13"/>
        <v>0</v>
      </c>
      <c r="BM433" s="50">
        <f t="shared" si="13"/>
        <v>1.5681956300000001E-2</v>
      </c>
      <c r="BN433" s="50">
        <f t="shared" si="13"/>
        <v>2.6021880900000002E-2</v>
      </c>
      <c r="BO433" s="50">
        <f t="shared" si="13"/>
        <v>3.0527266499999997E-2</v>
      </c>
      <c r="BP433" s="50">
        <f t="shared" ref="BP433:EA433" si="14">SUM(BP429:BP431)</f>
        <v>0.11355623040000001</v>
      </c>
      <c r="BQ433" s="50">
        <f t="shared" si="14"/>
        <v>0</v>
      </c>
      <c r="BR433" s="50">
        <f t="shared" si="14"/>
        <v>1.5724999199999999E-2</v>
      </c>
      <c r="BS433" s="50">
        <f t="shared" si="14"/>
        <v>2.6021880900000002E-2</v>
      </c>
      <c r="BT433" s="50">
        <f t="shared" si="14"/>
        <v>3.0527266499999997E-2</v>
      </c>
      <c r="BU433" s="50">
        <f t="shared" si="14"/>
        <v>0.11355623040000001</v>
      </c>
      <c r="BV433" s="50">
        <f t="shared" si="14"/>
        <v>0</v>
      </c>
      <c r="BW433" s="50">
        <f t="shared" si="14"/>
        <v>1.57396232E-2</v>
      </c>
      <c r="BX433" s="50">
        <f t="shared" si="14"/>
        <v>2.6021880900000002E-2</v>
      </c>
      <c r="BY433" s="50">
        <f t="shared" si="14"/>
        <v>3.05272667E-2</v>
      </c>
      <c r="BZ433" s="50">
        <f t="shared" si="14"/>
        <v>0.1135562306</v>
      </c>
      <c r="CA433" s="50">
        <f t="shared" si="14"/>
        <v>0</v>
      </c>
      <c r="CB433" s="50">
        <f t="shared" si="14"/>
        <v>3.3594968899999999E-3</v>
      </c>
      <c r="CC433" s="50">
        <f t="shared" si="14"/>
        <v>3.6699569000000001E-3</v>
      </c>
      <c r="CD433" s="50">
        <f t="shared" si="14"/>
        <v>5.1113691399999996E-3</v>
      </c>
      <c r="CE433" s="50">
        <f t="shared" si="14"/>
        <v>1.438009137E-2</v>
      </c>
      <c r="CF433" s="50">
        <f t="shared" si="14"/>
        <v>0</v>
      </c>
      <c r="CG433" s="50">
        <f t="shared" si="14"/>
        <v>3.2507418500000002E-3</v>
      </c>
      <c r="CH433" s="50">
        <f t="shared" si="14"/>
        <v>3.6699569000000001E-3</v>
      </c>
      <c r="CI433" s="50">
        <f t="shared" si="14"/>
        <v>5.1113691399999996E-3</v>
      </c>
      <c r="CJ433" s="50">
        <f t="shared" si="14"/>
        <v>1.438009137E-2</v>
      </c>
      <c r="CK433" s="50">
        <f t="shared" si="14"/>
        <v>0</v>
      </c>
      <c r="CL433" s="50">
        <f t="shared" si="14"/>
        <v>3.2472983799999998E-3</v>
      </c>
      <c r="CM433" s="50">
        <f t="shared" si="14"/>
        <v>3.6699569000000001E-3</v>
      </c>
      <c r="CN433" s="50">
        <f t="shared" si="14"/>
        <v>5.1113691399999996E-3</v>
      </c>
      <c r="CO433" s="50">
        <f t="shared" si="14"/>
        <v>1.438009137E-2</v>
      </c>
      <c r="CP433" s="50">
        <f t="shared" si="14"/>
        <v>0</v>
      </c>
      <c r="CQ433" s="50">
        <f t="shared" si="14"/>
        <v>3.2648024800000001E-3</v>
      </c>
      <c r="CR433" s="50">
        <f t="shared" si="14"/>
        <v>3.6699569000000001E-3</v>
      </c>
      <c r="CS433" s="50">
        <f t="shared" si="14"/>
        <v>5.1113691399999996E-3</v>
      </c>
      <c r="CT433" s="50">
        <f t="shared" si="14"/>
        <v>1.438009137E-2</v>
      </c>
      <c r="CU433" s="50">
        <f t="shared" si="14"/>
        <v>0</v>
      </c>
      <c r="CV433" s="50">
        <f t="shared" si="14"/>
        <v>3.2572810299999998E-3</v>
      </c>
      <c r="CW433" s="50">
        <f t="shared" si="14"/>
        <v>3.6699751800000004E-3</v>
      </c>
      <c r="CX433" s="50">
        <f t="shared" si="14"/>
        <v>5.1113947699999995E-3</v>
      </c>
      <c r="CY433" s="50">
        <f t="shared" si="14"/>
        <v>1.4380163249999999E-2</v>
      </c>
      <c r="CZ433" s="50">
        <f t="shared" si="14"/>
        <v>0</v>
      </c>
      <c r="DA433" s="50">
        <f t="shared" si="14"/>
        <v>2.6246114400000002E-3</v>
      </c>
      <c r="DB433" s="50">
        <f t="shared" si="14"/>
        <v>3.3418466599999998E-3</v>
      </c>
      <c r="DC433" s="50">
        <f t="shared" si="14"/>
        <v>4.6542703199999999E-3</v>
      </c>
      <c r="DD433" s="50">
        <f t="shared" si="14"/>
        <v>1.217891693E-2</v>
      </c>
      <c r="DE433" s="50">
        <f t="shared" si="14"/>
        <v>0</v>
      </c>
      <c r="DF433" s="50">
        <f t="shared" si="14"/>
        <v>2.5383821799999998E-3</v>
      </c>
      <c r="DG433" s="50">
        <f t="shared" si="14"/>
        <v>3.3418466599999998E-3</v>
      </c>
      <c r="DH433" s="50">
        <f t="shared" si="14"/>
        <v>4.6542703199999999E-3</v>
      </c>
      <c r="DI433" s="50">
        <f t="shared" si="14"/>
        <v>1.217891693E-2</v>
      </c>
      <c r="DJ433" s="50">
        <f t="shared" si="14"/>
        <v>0</v>
      </c>
      <c r="DK433" s="50">
        <f t="shared" si="14"/>
        <v>2.5279083899999999E-3</v>
      </c>
      <c r="DL433" s="50">
        <f t="shared" si="14"/>
        <v>3.3418466599999998E-3</v>
      </c>
      <c r="DM433" s="50">
        <f t="shared" si="14"/>
        <v>4.6542703199999999E-3</v>
      </c>
      <c r="DN433" s="50">
        <f t="shared" si="14"/>
        <v>1.217891693E-2</v>
      </c>
      <c r="DO433" s="50">
        <f t="shared" si="14"/>
        <v>0</v>
      </c>
      <c r="DP433" s="50">
        <f t="shared" si="14"/>
        <v>2.5673643399999999E-3</v>
      </c>
      <c r="DQ433" s="50">
        <f t="shared" si="14"/>
        <v>3.3418466599999998E-3</v>
      </c>
      <c r="DR433" s="50">
        <f t="shared" si="14"/>
        <v>4.6542703199999999E-3</v>
      </c>
      <c r="DS433" s="50">
        <f t="shared" si="14"/>
        <v>1.217891693E-2</v>
      </c>
      <c r="DT433" s="50">
        <f t="shared" si="14"/>
        <v>0</v>
      </c>
      <c r="DU433" s="50">
        <f t="shared" si="14"/>
        <v>2.5375212900000002E-3</v>
      </c>
      <c r="DV433" s="50">
        <f t="shared" si="14"/>
        <v>3.11612706E-3</v>
      </c>
      <c r="DW433" s="50">
        <f t="shared" si="14"/>
        <v>4.3398223700000004E-3</v>
      </c>
      <c r="DX433" s="50">
        <f t="shared" si="14"/>
        <v>1.0740153929999999E-2</v>
      </c>
      <c r="DY433" s="50">
        <f t="shared" si="14"/>
        <v>0</v>
      </c>
      <c r="DZ433" s="50">
        <f t="shared" si="14"/>
        <v>2.4908915499999998E-3</v>
      </c>
      <c r="EA433" s="50">
        <f t="shared" si="14"/>
        <v>2.3032143799999998E-3</v>
      </c>
      <c r="EB433" s="50">
        <f t="shared" ref="EB433:GM433" si="15">SUM(EB429:EB431)</f>
        <v>3.2078247200000003E-3</v>
      </c>
      <c r="EC433" s="50">
        <f t="shared" si="15"/>
        <v>1.0740153929999999E-2</v>
      </c>
      <c r="ED433" s="50">
        <f t="shared" si="15"/>
        <v>0</v>
      </c>
      <c r="EE433" s="50">
        <f t="shared" si="15"/>
        <v>2.5063870100000001E-3</v>
      </c>
      <c r="EF433" s="50">
        <f t="shared" si="15"/>
        <v>2.3032143799999998E-3</v>
      </c>
      <c r="EG433" s="50">
        <f t="shared" si="15"/>
        <v>3.2078247200000003E-3</v>
      </c>
      <c r="EH433" s="50">
        <f t="shared" si="15"/>
        <v>1.0740153929999999E-2</v>
      </c>
      <c r="EI433" s="50">
        <f t="shared" si="15"/>
        <v>0</v>
      </c>
      <c r="EJ433" s="50">
        <f t="shared" si="15"/>
        <v>2.5819989999999998E-3</v>
      </c>
      <c r="EK433" s="50">
        <f t="shared" si="15"/>
        <v>2.3032143799999998E-3</v>
      </c>
      <c r="EL433" s="50">
        <f t="shared" si="15"/>
        <v>3.2078247200000003E-3</v>
      </c>
      <c r="EM433" s="50">
        <f t="shared" si="15"/>
        <v>1.0740153929999999E-2</v>
      </c>
      <c r="EN433" s="50">
        <f t="shared" si="15"/>
        <v>0</v>
      </c>
      <c r="EO433" s="50">
        <f t="shared" si="15"/>
        <v>6.8976217000000003E-3</v>
      </c>
      <c r="EP433" s="50">
        <f t="shared" si="15"/>
        <v>7.79272269E-3</v>
      </c>
      <c r="EQ433" s="50">
        <f t="shared" si="15"/>
        <v>9.1419421099999988E-3</v>
      </c>
      <c r="ER433" s="50">
        <f t="shared" si="15"/>
        <v>3.7599036000000002E-2</v>
      </c>
      <c r="ES433" s="50">
        <f t="shared" si="15"/>
        <v>0</v>
      </c>
      <c r="ET433" s="50">
        <f t="shared" si="15"/>
        <v>6.7910187999999996E-3</v>
      </c>
      <c r="EU433" s="50">
        <f t="shared" si="15"/>
        <v>7.79272269E-3</v>
      </c>
      <c r="EV433" s="50">
        <f t="shared" si="15"/>
        <v>9.1419421099999988E-3</v>
      </c>
      <c r="EW433" s="50">
        <f t="shared" si="15"/>
        <v>3.7599036000000002E-2</v>
      </c>
      <c r="EX433" s="50">
        <f t="shared" si="15"/>
        <v>0</v>
      </c>
      <c r="EY433" s="50">
        <f t="shared" si="15"/>
        <v>6.7867145999999995E-3</v>
      </c>
      <c r="EZ433" s="50">
        <f t="shared" si="15"/>
        <v>7.79272269E-3</v>
      </c>
      <c r="FA433" s="50">
        <f t="shared" si="15"/>
        <v>9.1419421099999988E-3</v>
      </c>
      <c r="FB433" s="50">
        <f t="shared" si="15"/>
        <v>3.7599036000000002E-2</v>
      </c>
      <c r="FC433" s="50">
        <f t="shared" si="15"/>
        <v>0</v>
      </c>
      <c r="FD433" s="50">
        <f t="shared" si="15"/>
        <v>6.7732278E-3</v>
      </c>
      <c r="FE433" s="50">
        <f t="shared" si="15"/>
        <v>7.79272269E-3</v>
      </c>
      <c r="FF433" s="50">
        <f t="shared" si="15"/>
        <v>9.1419421099999988E-3</v>
      </c>
      <c r="FG433" s="50">
        <f t="shared" si="15"/>
        <v>3.7599036000000002E-2</v>
      </c>
      <c r="FH433" s="50">
        <f t="shared" si="15"/>
        <v>0</v>
      </c>
      <c r="FI433" s="50">
        <f t="shared" si="15"/>
        <v>6.8088730999999996E-3</v>
      </c>
      <c r="FJ433" s="50">
        <f t="shared" si="15"/>
        <v>7.7927772999999995E-3</v>
      </c>
      <c r="FK433" s="50">
        <f t="shared" si="15"/>
        <v>9.1420062000000003E-3</v>
      </c>
      <c r="FL433" s="50">
        <f t="shared" si="15"/>
        <v>3.7599298999999996E-2</v>
      </c>
      <c r="FM433" s="50">
        <f t="shared" si="15"/>
        <v>0</v>
      </c>
      <c r="FN433" s="50">
        <f t="shared" si="15"/>
        <v>4.0929243000000001E-3</v>
      </c>
      <c r="FO433" s="50">
        <f t="shared" si="15"/>
        <v>4.4391310099999998E-3</v>
      </c>
      <c r="FP433" s="50">
        <f t="shared" si="15"/>
        <v>6.0357110499999998E-3</v>
      </c>
      <c r="FQ433" s="50">
        <f t="shared" si="15"/>
        <v>1.8364987030000002E-2</v>
      </c>
      <c r="FR433" s="50">
        <f t="shared" si="15"/>
        <v>0</v>
      </c>
      <c r="FS433" s="50">
        <f t="shared" si="15"/>
        <v>2.5849837588</v>
      </c>
      <c r="FT433" s="50">
        <f t="shared" si="15"/>
        <v>5.4005984600000003E-3</v>
      </c>
      <c r="FU433" s="50">
        <f t="shared" si="15"/>
        <v>7.2854738199999991E-3</v>
      </c>
      <c r="FV433" s="50">
        <f t="shared" si="15"/>
        <v>2.8233802799999999E-2</v>
      </c>
      <c r="FW433" s="50">
        <f t="shared" si="15"/>
        <v>0</v>
      </c>
      <c r="FX433" s="50">
        <f t="shared" si="15"/>
        <v>1.5564914899999999E-3</v>
      </c>
      <c r="FY433" s="50">
        <f t="shared" si="15"/>
        <v>5.4414979499999997E-3</v>
      </c>
      <c r="FZ433" s="50">
        <f t="shared" si="15"/>
        <v>1.0198153220000001E-2</v>
      </c>
      <c r="GA433" s="50">
        <f t="shared" si="15"/>
        <v>1.4725422550000001E-2</v>
      </c>
      <c r="GB433" s="50">
        <f t="shared" si="15"/>
        <v>0</v>
      </c>
      <c r="GC433" s="50">
        <f t="shared" si="15"/>
        <v>7.5107867E-3</v>
      </c>
      <c r="GD433" s="50">
        <f t="shared" si="15"/>
        <v>1.7540853700000001E-3</v>
      </c>
      <c r="GE433" s="50">
        <f t="shared" si="15"/>
        <v>3.8976496100000001E-2</v>
      </c>
      <c r="GF433" s="50">
        <f t="shared" si="15"/>
        <v>9.7212348599999998E-2</v>
      </c>
      <c r="GG433" s="50">
        <f t="shared" si="15"/>
        <v>0</v>
      </c>
      <c r="GH433" s="50">
        <f t="shared" si="15"/>
        <v>7.8246792999999999E-3</v>
      </c>
      <c r="GI433" s="50">
        <f t="shared" si="15"/>
        <v>1.7540853700000001E-3</v>
      </c>
      <c r="GJ433" s="50">
        <f t="shared" si="15"/>
        <v>3.8976496100000001E-2</v>
      </c>
      <c r="GK433" s="50">
        <f t="shared" si="15"/>
        <v>9.7212348599999998E-2</v>
      </c>
      <c r="GL433" s="50">
        <f t="shared" si="15"/>
        <v>0</v>
      </c>
      <c r="GM433" s="50">
        <f t="shared" si="15"/>
        <v>7.5587266000000002E-3</v>
      </c>
      <c r="GN433" s="50">
        <f t="shared" ref="GN433:IY433" si="16">SUM(GN429:GN431)</f>
        <v>1.7540853700000001E-3</v>
      </c>
      <c r="GO433" s="50">
        <f t="shared" si="16"/>
        <v>3.8976496100000001E-2</v>
      </c>
      <c r="GP433" s="50">
        <f t="shared" si="16"/>
        <v>9.7212348599999998E-2</v>
      </c>
      <c r="GQ433" s="50">
        <f t="shared" si="16"/>
        <v>0</v>
      </c>
      <c r="GR433" s="50">
        <f t="shared" si="16"/>
        <v>7.4752121999999994E-3</v>
      </c>
      <c r="GS433" s="50">
        <f t="shared" si="16"/>
        <v>1.7540853700000001E-3</v>
      </c>
      <c r="GT433" s="50">
        <f t="shared" si="16"/>
        <v>3.8976496100000001E-2</v>
      </c>
      <c r="GU433" s="50">
        <f t="shared" si="16"/>
        <v>9.7212348599999998E-2</v>
      </c>
      <c r="GV433" s="50">
        <f t="shared" si="16"/>
        <v>0</v>
      </c>
      <c r="GW433" s="50">
        <f t="shared" si="16"/>
        <v>7.5860646999999998E-3</v>
      </c>
      <c r="GX433" s="50">
        <f t="shared" si="16"/>
        <v>1.7540853700000001E-3</v>
      </c>
      <c r="GY433" s="50">
        <f t="shared" si="16"/>
        <v>3.8976496100000001E-2</v>
      </c>
      <c r="GZ433" s="50">
        <f t="shared" si="16"/>
        <v>9.7212348599999998E-2</v>
      </c>
      <c r="HA433" s="50">
        <f t="shared" si="16"/>
        <v>0</v>
      </c>
      <c r="HB433" s="50">
        <f t="shared" si="16"/>
        <v>7.8454153000000002E-3</v>
      </c>
      <c r="HC433" s="50">
        <f t="shared" si="16"/>
        <v>1.7540853700000001E-3</v>
      </c>
      <c r="HD433" s="50">
        <f t="shared" si="16"/>
        <v>3.8976496100000001E-2</v>
      </c>
      <c r="HE433" s="50">
        <f t="shared" si="16"/>
        <v>9.7212348599999998E-2</v>
      </c>
      <c r="HF433" s="50">
        <f t="shared" si="16"/>
        <v>0</v>
      </c>
      <c r="HG433" s="50">
        <f t="shared" si="16"/>
        <v>6.9265656999999998E-3</v>
      </c>
      <c r="HH433" s="50">
        <f t="shared" si="16"/>
        <v>1.43514279E-3</v>
      </c>
      <c r="HI433" s="50">
        <f t="shared" si="16"/>
        <v>3.1889860300000003E-2</v>
      </c>
      <c r="HJ433" s="50">
        <f t="shared" si="16"/>
        <v>9.7113850899999993E-2</v>
      </c>
      <c r="HK433" s="50">
        <f t="shared" si="16"/>
        <v>0</v>
      </c>
      <c r="HL433" s="50">
        <f t="shared" si="16"/>
        <v>6.0773433100000003E-3</v>
      </c>
      <c r="HM433" s="50">
        <f t="shared" si="16"/>
        <v>1.43514279E-3</v>
      </c>
      <c r="HN433" s="50">
        <f t="shared" si="16"/>
        <v>3.1889860300000003E-2</v>
      </c>
      <c r="HO433" s="50">
        <f t="shared" si="16"/>
        <v>9.7113850899999993E-2</v>
      </c>
      <c r="HP433" s="50">
        <f t="shared" si="16"/>
        <v>0</v>
      </c>
      <c r="HQ433" s="50">
        <f t="shared" si="16"/>
        <v>7.0762829999999992E-3</v>
      </c>
      <c r="HR433" s="50">
        <f t="shared" si="16"/>
        <v>1.43514279E-3</v>
      </c>
      <c r="HS433" s="50">
        <f t="shared" si="16"/>
        <v>3.1889860300000003E-2</v>
      </c>
      <c r="HT433" s="50">
        <f t="shared" si="16"/>
        <v>9.7113850899999993E-2</v>
      </c>
      <c r="HU433" s="50">
        <f t="shared" si="16"/>
        <v>0</v>
      </c>
      <c r="HV433" s="50">
        <f t="shared" si="16"/>
        <v>6.9960025999999996E-3</v>
      </c>
      <c r="HW433" s="50">
        <f t="shared" si="16"/>
        <v>1.43514279E-3</v>
      </c>
      <c r="HX433" s="50">
        <f t="shared" si="16"/>
        <v>3.1889860300000003E-2</v>
      </c>
      <c r="HY433" s="50">
        <f t="shared" si="16"/>
        <v>9.7113850899999993E-2</v>
      </c>
      <c r="HZ433" s="50">
        <f t="shared" si="16"/>
        <v>0</v>
      </c>
      <c r="IA433" s="50">
        <f t="shared" si="16"/>
        <v>6.9446875999999999E-3</v>
      </c>
      <c r="IB433" s="50">
        <f t="shared" si="16"/>
        <v>1.4351442200000002E-3</v>
      </c>
      <c r="IC433" s="50">
        <f t="shared" si="16"/>
        <v>3.1889892199999999E-2</v>
      </c>
      <c r="ID433" s="50">
        <f t="shared" si="16"/>
        <v>9.7113947899999997E-2</v>
      </c>
      <c r="IE433" s="50">
        <f t="shared" si="16"/>
        <v>0</v>
      </c>
      <c r="IF433" s="50">
        <f t="shared" si="16"/>
        <v>7.3517477000000003E-3</v>
      </c>
      <c r="IG433" s="50">
        <f t="shared" si="16"/>
        <v>1.43514279E-3</v>
      </c>
      <c r="IH433" s="50">
        <f t="shared" si="16"/>
        <v>3.1889860300000003E-2</v>
      </c>
      <c r="II433" s="50">
        <f t="shared" si="16"/>
        <v>9.7113850899999993E-2</v>
      </c>
      <c r="IJ433" s="50">
        <f t="shared" si="16"/>
        <v>0</v>
      </c>
      <c r="IK433" s="50">
        <f t="shared" si="16"/>
        <v>7.3519665999999999E-3</v>
      </c>
      <c r="IL433" s="50">
        <f t="shared" si="16"/>
        <v>1.6376894900000001E-3</v>
      </c>
      <c r="IM433" s="50">
        <f t="shared" si="16"/>
        <v>3.6390277900000004E-2</v>
      </c>
      <c r="IN433" s="50">
        <f t="shared" si="16"/>
        <v>9.7175735100000007E-2</v>
      </c>
      <c r="IO433" s="50">
        <f t="shared" si="16"/>
        <v>0</v>
      </c>
      <c r="IP433" s="50">
        <f t="shared" si="16"/>
        <v>4.6459811700000006E-2</v>
      </c>
      <c r="IQ433" s="50">
        <f t="shared" si="16"/>
        <v>6.2563245100000003E-3</v>
      </c>
      <c r="IR433" s="50">
        <f t="shared" si="16"/>
        <v>9.5381576900000001E-3</v>
      </c>
      <c r="IS433" s="50">
        <f t="shared" si="16"/>
        <v>5.6134924500000002E-2</v>
      </c>
      <c r="IT433" s="50">
        <f t="shared" si="16"/>
        <v>0</v>
      </c>
      <c r="IU433" s="50">
        <f t="shared" si="16"/>
        <v>7.0784152000000003E-3</v>
      </c>
      <c r="IV433" s="50">
        <f t="shared" si="16"/>
        <v>9.2368286000000001E-3</v>
      </c>
      <c r="IW433" s="50">
        <f t="shared" si="16"/>
        <v>9.7283330899999992E-2</v>
      </c>
      <c r="IX433" s="50">
        <f t="shared" si="16"/>
        <v>0.101013083</v>
      </c>
      <c r="IY433" s="50">
        <f t="shared" si="16"/>
        <v>1.8467045499999999E-5</v>
      </c>
      <c r="IZ433" s="50">
        <f t="shared" ref="IZ433:LK433" si="17">SUM(IZ429:IZ431)</f>
        <v>0.15775526843000001</v>
      </c>
      <c r="JA433" s="50">
        <f t="shared" si="17"/>
        <v>4.1424967700000002E-3</v>
      </c>
      <c r="JB433" s="50">
        <f t="shared" si="17"/>
        <v>2.16961128E-2</v>
      </c>
      <c r="JC433" s="50">
        <f t="shared" si="17"/>
        <v>6.7587626499999998E-2</v>
      </c>
      <c r="JD433" s="50">
        <f t="shared" si="17"/>
        <v>0</v>
      </c>
      <c r="JE433" s="50">
        <f t="shared" si="17"/>
        <v>9.8406353000000009E-3</v>
      </c>
      <c r="JF433" s="50">
        <f t="shared" si="17"/>
        <v>8.7246607999999989E-3</v>
      </c>
      <c r="JG433" s="50">
        <f t="shared" si="17"/>
        <v>9.1772685599999987E-2</v>
      </c>
      <c r="JH433" s="50">
        <f t="shared" si="17"/>
        <v>0.1007749625</v>
      </c>
      <c r="JI433" s="50">
        <f t="shared" si="17"/>
        <v>0</v>
      </c>
      <c r="JJ433" s="50">
        <f t="shared" si="17"/>
        <v>6.6100951999999999E-3</v>
      </c>
      <c r="JK433" s="50">
        <f t="shared" si="17"/>
        <v>8.5046743000000008E-3</v>
      </c>
      <c r="JL433" s="50">
        <f t="shared" si="17"/>
        <v>8.9577556099999997E-2</v>
      </c>
      <c r="JM433" s="50">
        <f t="shared" si="17"/>
        <v>0.1006725735</v>
      </c>
      <c r="JN433" s="50">
        <f t="shared" si="17"/>
        <v>0</v>
      </c>
      <c r="JO433" s="50">
        <f t="shared" si="17"/>
        <v>6.6492642000000003E-3</v>
      </c>
      <c r="JP433" s="50">
        <f t="shared" si="17"/>
        <v>8.5046743000000008E-3</v>
      </c>
      <c r="JQ433" s="50">
        <f t="shared" si="17"/>
        <v>8.9577556099999997E-2</v>
      </c>
      <c r="JR433" s="50">
        <f t="shared" si="17"/>
        <v>0.1006725735</v>
      </c>
      <c r="JS433" s="50">
        <f t="shared" si="17"/>
        <v>0</v>
      </c>
      <c r="JT433" s="50">
        <f t="shared" si="17"/>
        <v>6.1554189299999999E-3</v>
      </c>
      <c r="JU433" s="50">
        <f t="shared" si="17"/>
        <v>8.5046743000000008E-3</v>
      </c>
      <c r="JV433" s="50">
        <f t="shared" si="17"/>
        <v>8.9577556099999997E-2</v>
      </c>
      <c r="JW433" s="50">
        <f t="shared" si="17"/>
        <v>0.1006725735</v>
      </c>
      <c r="JX433" s="50">
        <f t="shared" si="17"/>
        <v>0</v>
      </c>
      <c r="JY433" s="50">
        <f t="shared" si="17"/>
        <v>5.8367581099999996E-3</v>
      </c>
      <c r="JZ433" s="50">
        <f t="shared" si="17"/>
        <v>8.5046743000000008E-3</v>
      </c>
      <c r="KA433" s="50">
        <f t="shared" si="17"/>
        <v>8.9577556099999997E-2</v>
      </c>
      <c r="KB433" s="50">
        <f t="shared" si="17"/>
        <v>0.1006725735</v>
      </c>
      <c r="KC433" s="50">
        <f t="shared" si="17"/>
        <v>0</v>
      </c>
      <c r="KD433" s="50">
        <f t="shared" si="17"/>
        <v>1.24339559E-2</v>
      </c>
      <c r="KE433" s="50">
        <f t="shared" si="17"/>
        <v>8.5046743000000008E-3</v>
      </c>
      <c r="KF433" s="50">
        <f t="shared" si="17"/>
        <v>8.9380150699999994E-2</v>
      </c>
      <c r="KG433" s="50">
        <f t="shared" si="17"/>
        <v>0.1006725735</v>
      </c>
      <c r="KH433" s="50">
        <f t="shared" si="17"/>
        <v>0</v>
      </c>
      <c r="KI433" s="50">
        <f t="shared" si="17"/>
        <v>1.1634766E-2</v>
      </c>
      <c r="KJ433" s="50">
        <f t="shared" si="17"/>
        <v>8.5046743000000008E-3</v>
      </c>
      <c r="KK433" s="50">
        <f t="shared" si="17"/>
        <v>8.9380150699999994E-2</v>
      </c>
      <c r="KL433" s="50">
        <f t="shared" si="17"/>
        <v>0.1006725735</v>
      </c>
      <c r="KM433" s="50">
        <f t="shared" si="17"/>
        <v>0</v>
      </c>
      <c r="KN433" s="50">
        <f t="shared" si="17"/>
        <v>1.0484967500000001E-2</v>
      </c>
      <c r="KO433" s="50">
        <f t="shared" si="17"/>
        <v>8.5046743000000008E-3</v>
      </c>
      <c r="KP433" s="50">
        <f t="shared" si="17"/>
        <v>8.9380150699999994E-2</v>
      </c>
      <c r="KQ433" s="50">
        <f t="shared" si="17"/>
        <v>0.1006725735</v>
      </c>
      <c r="KR433" s="50">
        <f t="shared" si="17"/>
        <v>0</v>
      </c>
      <c r="KS433" s="50">
        <f t="shared" si="17"/>
        <v>9.8900932999999996E-3</v>
      </c>
      <c r="KT433" s="50">
        <f t="shared" si="17"/>
        <v>8.5046743000000008E-3</v>
      </c>
      <c r="KU433" s="50">
        <f t="shared" si="17"/>
        <v>8.9380150699999994E-2</v>
      </c>
      <c r="KV433" s="50">
        <f t="shared" si="17"/>
        <v>0.1006725735</v>
      </c>
      <c r="KW433" s="50">
        <f t="shared" si="17"/>
        <v>1.8467045499999999E-5</v>
      </c>
      <c r="KX433" s="50">
        <f t="shared" si="17"/>
        <v>7.7837973100000013E-2</v>
      </c>
      <c r="KY433" s="50">
        <f t="shared" si="17"/>
        <v>4.1424967700000002E-3</v>
      </c>
      <c r="KZ433" s="50">
        <f t="shared" si="17"/>
        <v>2.16961128E-2</v>
      </c>
      <c r="LA433" s="50">
        <f t="shared" si="17"/>
        <v>6.7587626499999998E-2</v>
      </c>
      <c r="LB433" s="50">
        <f t="shared" si="17"/>
        <v>1.8467045499999999E-5</v>
      </c>
      <c r="LC433" s="50">
        <f t="shared" si="17"/>
        <v>1.8647145060000002E-2</v>
      </c>
      <c r="LD433" s="50">
        <f t="shared" si="17"/>
        <v>4.1424967700000002E-3</v>
      </c>
      <c r="LE433" s="50">
        <f t="shared" si="17"/>
        <v>2.16961128E-2</v>
      </c>
      <c r="LF433" s="50">
        <f t="shared" si="17"/>
        <v>6.7587626499999998E-2</v>
      </c>
      <c r="LG433" s="50">
        <f t="shared" si="17"/>
        <v>1.8464990599999999E-5</v>
      </c>
      <c r="LH433" s="50">
        <f t="shared" si="17"/>
        <v>0.13595809679999998</v>
      </c>
      <c r="LI433" s="50">
        <f t="shared" si="17"/>
        <v>4.1424967700000002E-3</v>
      </c>
      <c r="LJ433" s="50">
        <f t="shared" si="17"/>
        <v>2.16961128E-2</v>
      </c>
      <c r="LK433" s="50">
        <f t="shared" si="17"/>
        <v>6.3139755499999992E-2</v>
      </c>
      <c r="LL433" s="50">
        <f t="shared" ref="LL433:NW433" si="18">SUM(LL429:LL431)</f>
        <v>0</v>
      </c>
      <c r="LM433" s="50">
        <f t="shared" si="18"/>
        <v>1.16243973E-2</v>
      </c>
      <c r="LN433" s="50">
        <f t="shared" si="18"/>
        <v>8.3939804000000007E-3</v>
      </c>
      <c r="LO433" s="50">
        <f t="shared" si="18"/>
        <v>8.8214735700000005E-2</v>
      </c>
      <c r="LP433" s="50">
        <f t="shared" si="18"/>
        <v>0.1006215796</v>
      </c>
      <c r="LQ433" s="50">
        <f t="shared" si="18"/>
        <v>0</v>
      </c>
      <c r="LR433" s="50">
        <f t="shared" si="18"/>
        <v>1.39403307E-3</v>
      </c>
      <c r="LS433" s="50">
        <f t="shared" si="18"/>
        <v>6.4499576600000001E-3</v>
      </c>
      <c r="LT433" s="50">
        <f t="shared" si="18"/>
        <v>2.7591815500000003E-3</v>
      </c>
      <c r="LU433" s="50">
        <f t="shared" si="18"/>
        <v>4.5972908499999996E-3</v>
      </c>
      <c r="LV433" s="50">
        <f t="shared" si="18"/>
        <v>0</v>
      </c>
      <c r="LW433" s="50">
        <f t="shared" si="18"/>
        <v>1.8505458100000001E-3</v>
      </c>
      <c r="LX433" s="50">
        <f t="shared" si="18"/>
        <v>6.7851023499999998E-3</v>
      </c>
      <c r="LY433" s="50">
        <f t="shared" si="18"/>
        <v>2.9039706500000001E-3</v>
      </c>
      <c r="LZ433" s="50">
        <f t="shared" si="18"/>
        <v>6.26926837E-3</v>
      </c>
      <c r="MA433" s="50">
        <f t="shared" si="18"/>
        <v>0</v>
      </c>
      <c r="MB433" s="50">
        <f t="shared" si="18"/>
        <v>4.9778997300000006E-3</v>
      </c>
      <c r="MC433" s="50">
        <f t="shared" si="18"/>
        <v>1.207818007E-2</v>
      </c>
      <c r="MD433" s="50">
        <f t="shared" si="18"/>
        <v>5.1708220100000002E-3</v>
      </c>
      <c r="ME433" s="50">
        <f t="shared" si="18"/>
        <v>1.249476234E-2</v>
      </c>
      <c r="MF433" s="50">
        <f t="shared" si="18"/>
        <v>0.976672439</v>
      </c>
      <c r="MG433" s="50">
        <f t="shared" si="18"/>
        <v>4.1678257599999997E-2</v>
      </c>
      <c r="MH433" s="50">
        <f t="shared" si="18"/>
        <v>4.1620006899999999E-2</v>
      </c>
      <c r="MI433" s="50">
        <f t="shared" si="18"/>
        <v>4.16237364E-2</v>
      </c>
      <c r="MJ433" s="50">
        <f t="shared" si="18"/>
        <v>4.1505655700000005E-2</v>
      </c>
      <c r="MK433" s="50">
        <f t="shared" si="18"/>
        <v>4.1609309499999997E-2</v>
      </c>
      <c r="ML433" s="50">
        <f t="shared" si="18"/>
        <v>0.186055633</v>
      </c>
      <c r="MM433" s="50">
        <f t="shared" si="18"/>
        <v>0.18582463600000002</v>
      </c>
      <c r="MN433" s="50">
        <f t="shared" si="18"/>
        <v>0.18578734099999999</v>
      </c>
      <c r="MO433" s="50">
        <f t="shared" si="18"/>
        <v>0.18583037500000002</v>
      </c>
      <c r="MP433" s="50">
        <f t="shared" si="18"/>
        <v>0.18584500600000001</v>
      </c>
      <c r="MQ433" s="50">
        <f t="shared" si="18"/>
        <v>2.6520913600000001E-2</v>
      </c>
      <c r="MR433" s="50">
        <f t="shared" si="18"/>
        <v>2.64121592E-2</v>
      </c>
      <c r="MS433" s="50">
        <f t="shared" si="18"/>
        <v>2.64087156E-2</v>
      </c>
      <c r="MT433" s="50">
        <f t="shared" si="18"/>
        <v>2.6426219500000001E-2</v>
      </c>
      <c r="MU433" s="50">
        <f t="shared" si="18"/>
        <v>2.6418813999999999E-2</v>
      </c>
      <c r="MV433" s="50">
        <f t="shared" si="18"/>
        <v>2.2799645E-2</v>
      </c>
      <c r="MW433" s="50">
        <f t="shared" si="18"/>
        <v>2.2713416300000001E-2</v>
      </c>
      <c r="MX433" s="50">
        <f t="shared" si="18"/>
        <v>2.2702942099999998E-2</v>
      </c>
      <c r="MY433" s="50">
        <f t="shared" si="18"/>
        <v>2.2742398699999999E-2</v>
      </c>
      <c r="MZ433" s="50">
        <f t="shared" si="18"/>
        <v>2.0733624399999998E-2</v>
      </c>
      <c r="NA433" s="50">
        <f t="shared" si="18"/>
        <v>1.87420843E-2</v>
      </c>
      <c r="NB433" s="50">
        <f t="shared" si="18"/>
        <v>1.87575803E-2</v>
      </c>
      <c r="NC433" s="50">
        <f t="shared" si="18"/>
        <v>1.8833192299999999E-2</v>
      </c>
      <c r="ND433" s="50">
        <f t="shared" si="18"/>
        <v>6.1431322699999999E-2</v>
      </c>
      <c r="NE433" s="50">
        <f t="shared" si="18"/>
        <v>6.1324719499999999E-2</v>
      </c>
      <c r="NF433" s="50">
        <f t="shared" si="18"/>
        <v>6.1320416099999997E-2</v>
      </c>
      <c r="NG433" s="50">
        <f t="shared" si="18"/>
        <v>6.13069288E-2</v>
      </c>
      <c r="NH433" s="50">
        <f t="shared" si="18"/>
        <v>6.1342955399999996E-2</v>
      </c>
      <c r="NI433" s="50">
        <f t="shared" si="18"/>
        <v>3.2932753299999999E-2</v>
      </c>
      <c r="NJ433" s="50">
        <f t="shared" si="18"/>
        <v>2.6259035670999999</v>
      </c>
      <c r="NK433" s="50">
        <f t="shared" si="18"/>
        <v>3.1921565700000001E-2</v>
      </c>
      <c r="NL433" s="50">
        <f t="shared" si="18"/>
        <v>0.1454537166</v>
      </c>
      <c r="NM433" s="50">
        <f t="shared" si="18"/>
        <v>0.1457676151</v>
      </c>
      <c r="NN433" s="50">
        <f t="shared" si="18"/>
        <v>0.1455016549</v>
      </c>
      <c r="NO433" s="50">
        <f t="shared" si="18"/>
        <v>0.145418144</v>
      </c>
      <c r="NP433" s="50">
        <f t="shared" si="18"/>
        <v>0.14552899650000001</v>
      </c>
      <c r="NQ433" s="50">
        <f t="shared" si="18"/>
        <v>0.14578834940000002</v>
      </c>
      <c r="NR433" s="50">
        <f t="shared" si="18"/>
        <v>0.13736541899999999</v>
      </c>
      <c r="NS433" s="50">
        <f t="shared" si="18"/>
        <v>0.13651619669999998</v>
      </c>
      <c r="NT433" s="50">
        <f t="shared" si="18"/>
        <v>0.13751513909999999</v>
      </c>
      <c r="NU433" s="50">
        <f t="shared" si="18"/>
        <v>0.13743485249999998</v>
      </c>
      <c r="NV433" s="50">
        <f t="shared" si="18"/>
        <v>0.13738366860000001</v>
      </c>
      <c r="NW433" s="50">
        <f t="shared" si="18"/>
        <v>0.13779060060000001</v>
      </c>
      <c r="NX433" s="50">
        <f t="shared" ref="NX433:OQ433" si="19">SUM(NX429:NX431)</f>
        <v>0.14255566530000002</v>
      </c>
      <c r="NY433" s="50">
        <f t="shared" si="19"/>
        <v>0.1183892178</v>
      </c>
      <c r="NZ433" s="50">
        <f t="shared" si="19"/>
        <v>0.21461166200000001</v>
      </c>
      <c r="OA433" s="50">
        <f t="shared" si="19"/>
        <v>0.25119997300000002</v>
      </c>
      <c r="OB433" s="50">
        <f t="shared" si="19"/>
        <v>0.211112946</v>
      </c>
      <c r="OC433" s="50">
        <f t="shared" si="19"/>
        <v>0.20536489599999999</v>
      </c>
      <c r="OD433" s="50">
        <f t="shared" si="19"/>
        <v>0.20540407300000002</v>
      </c>
      <c r="OE433" s="50">
        <f t="shared" si="19"/>
        <v>0.204910221</v>
      </c>
      <c r="OF433" s="50">
        <f t="shared" si="19"/>
        <v>0.20459155699999998</v>
      </c>
      <c r="OG433" s="50">
        <f t="shared" si="19"/>
        <v>0.21099135099999999</v>
      </c>
      <c r="OH433" s="50">
        <f t="shared" si="19"/>
        <v>0.21019217000000001</v>
      </c>
      <c r="OI433" s="50">
        <f t="shared" si="19"/>
        <v>0.20904236600000001</v>
      </c>
      <c r="OJ433" s="50">
        <f t="shared" si="19"/>
        <v>0.20844749000000001</v>
      </c>
      <c r="OK433" s="50">
        <f t="shared" si="19"/>
        <v>0.17128267350000001</v>
      </c>
      <c r="OL433" s="50">
        <f t="shared" si="19"/>
        <v>0.1120918472</v>
      </c>
      <c r="OM433" s="50">
        <f t="shared" si="19"/>
        <v>0.22495492979999998</v>
      </c>
      <c r="ON433" s="50">
        <f t="shared" si="19"/>
        <v>0.20885468800000001</v>
      </c>
      <c r="OO433" s="50">
        <f t="shared" si="19"/>
        <v>1.5200462909999999E-2</v>
      </c>
      <c r="OP433" s="50">
        <f t="shared" si="19"/>
        <v>1.7808887249999999E-2</v>
      </c>
      <c r="OQ433" s="50">
        <f t="shared" si="19"/>
        <v>3.4721664400000005E-2</v>
      </c>
      <c r="OU433" s="47" t="s">
        <v>184</v>
      </c>
      <c r="OV433" s="47" t="s">
        <v>224</v>
      </c>
      <c r="OW433" s="50">
        <f t="shared" ref="OW433:RH433" si="20">SUM(OW429:OW431)</f>
        <v>0</v>
      </c>
      <c r="OX433" s="50">
        <f t="shared" si="20"/>
        <v>3.6050807300000001E-2</v>
      </c>
      <c r="OY433" s="50">
        <f t="shared" si="20"/>
        <v>1.81527485E-2</v>
      </c>
      <c r="OZ433" s="50">
        <f t="shared" si="20"/>
        <v>8.8364935000000006E-2</v>
      </c>
      <c r="PA433" s="50">
        <f t="shared" si="20"/>
        <v>0.27500709099999998</v>
      </c>
      <c r="PB433" s="50">
        <f t="shared" si="20"/>
        <v>3.8926553722000001</v>
      </c>
      <c r="PC433" s="50">
        <f t="shared" si="20"/>
        <v>3.8824140747999998</v>
      </c>
      <c r="PD433" s="50">
        <f t="shared" si="20"/>
        <v>9.7938649399999994E-2</v>
      </c>
      <c r="PE433" s="50">
        <f t="shared" si="20"/>
        <v>3.79332574233</v>
      </c>
      <c r="PF433" s="50">
        <f t="shared" si="20"/>
        <v>3.7924131264000001</v>
      </c>
      <c r="PG433" s="50">
        <f t="shared" si="20"/>
        <v>1.1618011040000001E-2</v>
      </c>
      <c r="PH433" s="50">
        <f t="shared" si="20"/>
        <v>6.7424224200000006E-3</v>
      </c>
      <c r="PI433" s="50">
        <f t="shared" si="20"/>
        <v>9.2034497999999992E-3</v>
      </c>
      <c r="PJ433" s="50">
        <f t="shared" si="20"/>
        <v>3.3784136300000003E-2</v>
      </c>
      <c r="PK433" s="50">
        <f t="shared" si="20"/>
        <v>0.96304063000000006</v>
      </c>
      <c r="PL433" s="50">
        <f t="shared" si="20"/>
        <v>3.976413837</v>
      </c>
      <c r="PM433" s="50">
        <f t="shared" si="20"/>
        <v>4.0054647299999999</v>
      </c>
      <c r="PN433" s="50">
        <f t="shared" si="20"/>
        <v>12.693236330000001</v>
      </c>
      <c r="PO433" s="50">
        <f t="shared" si="20"/>
        <v>0</v>
      </c>
      <c r="PP433" s="50">
        <f t="shared" si="20"/>
        <v>1.1324849400000002E-3</v>
      </c>
      <c r="PQ433" s="50">
        <f t="shared" si="20"/>
        <v>1.039976299E-4</v>
      </c>
      <c r="PR433" s="50">
        <f t="shared" si="20"/>
        <v>1.8697269099999999E-4</v>
      </c>
      <c r="PS433" s="50">
        <f t="shared" si="20"/>
        <v>1.26000473E-2</v>
      </c>
      <c r="PT433" s="50">
        <f t="shared" si="20"/>
        <v>5.4920334599999998E-4</v>
      </c>
      <c r="PU433" s="50">
        <f t="shared" si="20"/>
        <v>2.5350583780000001E-6</v>
      </c>
      <c r="PV433" s="50">
        <f t="shared" si="20"/>
        <v>4.1454290700000001E-5</v>
      </c>
      <c r="PW433" s="50">
        <f t="shared" si="20"/>
        <v>2.0558483199999999E-3</v>
      </c>
      <c r="PX433" s="50">
        <f t="shared" si="20"/>
        <v>1.2447611800000001E-5</v>
      </c>
      <c r="PY433" s="50">
        <f t="shared" si="20"/>
        <v>0</v>
      </c>
      <c r="PZ433" s="50">
        <f t="shared" si="20"/>
        <v>0.31430188855899999</v>
      </c>
      <c r="QA433" s="50">
        <f t="shared" si="20"/>
        <v>1.8040567929999999E-3</v>
      </c>
      <c r="QB433" s="50">
        <f t="shared" si="20"/>
        <v>2.2325185180000003E-3</v>
      </c>
      <c r="QC433" s="50">
        <f t="shared" si="20"/>
        <v>1.1580715960000001E-2</v>
      </c>
      <c r="QD433" s="50">
        <f t="shared" si="20"/>
        <v>0</v>
      </c>
      <c r="QE433" s="50">
        <f t="shared" si="20"/>
        <v>0.33007533097999997</v>
      </c>
      <c r="QF433" s="50">
        <f t="shared" si="20"/>
        <v>1.751747796E-3</v>
      </c>
      <c r="QG433" s="50">
        <f t="shared" si="20"/>
        <v>2.652429116E-3</v>
      </c>
      <c r="QH433" s="50">
        <f t="shared" si="20"/>
        <v>1.194193189E-2</v>
      </c>
      <c r="QI433" s="50">
        <f t="shared" si="20"/>
        <v>0</v>
      </c>
      <c r="QJ433" s="50">
        <f t="shared" si="20"/>
        <v>9.75491042E-2</v>
      </c>
      <c r="QK433" s="50">
        <f t="shared" si="20"/>
        <v>1.3661843419999998E-3</v>
      </c>
      <c r="QL433" s="50">
        <f t="shared" si="20"/>
        <v>2.0686323909999997E-3</v>
      </c>
      <c r="QM433" s="50">
        <f t="shared" si="20"/>
        <v>9.3134024299999993E-3</v>
      </c>
      <c r="QN433" s="50">
        <f t="shared" si="20"/>
        <v>0</v>
      </c>
      <c r="QO433" s="50">
        <f t="shared" si="20"/>
        <v>4.1155321100000003E-2</v>
      </c>
      <c r="QP433" s="50">
        <f t="shared" si="20"/>
        <v>1.1535843599999999E-3</v>
      </c>
      <c r="QQ433" s="50">
        <f t="shared" si="20"/>
        <v>1.7466964340000001E-3</v>
      </c>
      <c r="QR433" s="50">
        <f t="shared" si="20"/>
        <v>7.8640704499999999E-3</v>
      </c>
      <c r="QS433" s="50">
        <f t="shared" si="20"/>
        <v>0</v>
      </c>
      <c r="QT433" s="50">
        <f t="shared" si="20"/>
        <v>8.9361489000000002E-2</v>
      </c>
      <c r="QU433" s="50">
        <f t="shared" si="20"/>
        <v>1.0478870290000001E-3</v>
      </c>
      <c r="QV433" s="50">
        <f t="shared" si="20"/>
        <v>1.5866755330000001E-3</v>
      </c>
      <c r="QW433" s="50">
        <f t="shared" si="20"/>
        <v>8.99102796E-3</v>
      </c>
      <c r="QX433" s="50">
        <f t="shared" si="20"/>
        <v>1.3610689590000001E-3</v>
      </c>
      <c r="QY433" s="50">
        <f t="shared" si="20"/>
        <v>1.2593774779999999E-2</v>
      </c>
      <c r="QZ433" s="50">
        <f t="shared" si="20"/>
        <v>2.5591685099999998E-4</v>
      </c>
      <c r="RA433" s="50">
        <f t="shared" si="20"/>
        <v>4.2265725859999999E-2</v>
      </c>
      <c r="RB433" s="50">
        <f t="shared" si="20"/>
        <v>1.7550629179999999E-2</v>
      </c>
      <c r="RC433" s="50">
        <f t="shared" si="20"/>
        <v>2.7539251200000002E-4</v>
      </c>
      <c r="RD433" s="50">
        <f t="shared" si="20"/>
        <v>1.410422137E-2</v>
      </c>
      <c r="RE433" s="50">
        <f t="shared" si="20"/>
        <v>4.8243952500000003E-3</v>
      </c>
      <c r="RF433" s="50">
        <f t="shared" si="20"/>
        <v>0</v>
      </c>
      <c r="RG433" s="50">
        <f t="shared" si="20"/>
        <v>0.12679717260000001</v>
      </c>
      <c r="RH433" s="50">
        <f t="shared" si="20"/>
        <v>0</v>
      </c>
      <c r="RI433" s="50">
        <f t="shared" ref="RI433:TT433" si="21">SUM(RI429:RI431)</f>
        <v>0</v>
      </c>
      <c r="RJ433" s="50">
        <f t="shared" si="21"/>
        <v>5.2651885500000002E-2</v>
      </c>
      <c r="RK433" s="50">
        <f t="shared" si="21"/>
        <v>3.6983627099999999E-3</v>
      </c>
      <c r="RL433" s="50">
        <f t="shared" si="21"/>
        <v>5.70265903E-4</v>
      </c>
      <c r="RM433" s="50">
        <f t="shared" si="21"/>
        <v>1.4882924680000001E-2</v>
      </c>
      <c r="RN433" s="50">
        <f t="shared" si="21"/>
        <v>0</v>
      </c>
      <c r="RO433" s="50">
        <f t="shared" si="21"/>
        <v>1.46113345E-3</v>
      </c>
      <c r="RP433" s="50">
        <f t="shared" si="21"/>
        <v>6.928079299999999E-4</v>
      </c>
      <c r="RQ433" s="50">
        <f t="shared" si="21"/>
        <v>3.81664446E-3</v>
      </c>
      <c r="RR433" s="50">
        <f t="shared" si="21"/>
        <v>1.0005519669999999E-2</v>
      </c>
      <c r="RS433" s="50">
        <f t="shared" si="21"/>
        <v>0</v>
      </c>
      <c r="RT433" s="50">
        <f t="shared" si="21"/>
        <v>0</v>
      </c>
      <c r="RU433" s="50">
        <f t="shared" si="21"/>
        <v>0.153063355948</v>
      </c>
      <c r="RV433" s="50">
        <f t="shared" si="21"/>
        <v>0</v>
      </c>
      <c r="RW433" s="50">
        <f t="shared" si="21"/>
        <v>3.7088501070000002E-2</v>
      </c>
      <c r="RX433" s="50">
        <f t="shared" si="21"/>
        <v>0</v>
      </c>
      <c r="RY433" s="50">
        <f t="shared" si="21"/>
        <v>4.5081335800000004E-2</v>
      </c>
      <c r="RZ433" s="50">
        <f t="shared" si="21"/>
        <v>0</v>
      </c>
      <c r="SA433" s="50">
        <f t="shared" si="21"/>
        <v>4.4689132800000003E-2</v>
      </c>
      <c r="SB433" s="50">
        <f t="shared" si="21"/>
        <v>0</v>
      </c>
      <c r="SC433" s="50">
        <f t="shared" si="21"/>
        <v>3.9239189399999999E-2</v>
      </c>
      <c r="SD433" s="50">
        <f t="shared" si="21"/>
        <v>0.20688732628200002</v>
      </c>
      <c r="SE433" s="50">
        <f t="shared" si="21"/>
        <v>6.928079299999999E-4</v>
      </c>
      <c r="SF433" s="50">
        <f t="shared" si="21"/>
        <v>1.0005519669999999E-2</v>
      </c>
      <c r="SG433" s="50">
        <f t="shared" si="21"/>
        <v>0</v>
      </c>
      <c r="SH433" s="50">
        <f t="shared" si="21"/>
        <v>3.81664446E-3</v>
      </c>
      <c r="SI433" s="50">
        <f t="shared" si="21"/>
        <v>0</v>
      </c>
      <c r="SJ433" s="50">
        <f t="shared" si="21"/>
        <v>0.20685071099800001</v>
      </c>
      <c r="SK433" s="50">
        <f t="shared" si="21"/>
        <v>0</v>
      </c>
      <c r="SL433" s="50">
        <f t="shared" si="21"/>
        <v>0.142243947999</v>
      </c>
      <c r="SM433" s="50">
        <f t="shared" si="21"/>
        <v>9.3922193000000001E-5</v>
      </c>
      <c r="SN433" s="50">
        <f t="shared" si="21"/>
        <v>5.3737141100000001E-4</v>
      </c>
      <c r="SO433" s="50">
        <f t="shared" si="21"/>
        <v>9.1497791500000005E-3</v>
      </c>
      <c r="SP433" s="50">
        <f t="shared" si="21"/>
        <v>0</v>
      </c>
      <c r="SQ433" s="50">
        <f t="shared" si="21"/>
        <v>3.2465713119999996E-2</v>
      </c>
      <c r="SR433" s="50">
        <f t="shared" si="21"/>
        <v>9.4115387999999997E-5</v>
      </c>
      <c r="SS433" s="50">
        <f t="shared" si="21"/>
        <v>5.3847687700000005E-4</v>
      </c>
      <c r="ST433" s="50">
        <f t="shared" si="21"/>
        <v>9.2239442300000012E-3</v>
      </c>
      <c r="SU433" s="50">
        <f t="shared" si="21"/>
        <v>0</v>
      </c>
      <c r="SV433" s="50">
        <f t="shared" si="21"/>
        <v>4.5153627700000004E-2</v>
      </c>
      <c r="SW433" s="50">
        <f t="shared" si="21"/>
        <v>8.8158698999999991E-5</v>
      </c>
      <c r="SX433" s="50">
        <f t="shared" si="21"/>
        <v>5.0439616399999994E-4</v>
      </c>
      <c r="SY433" s="50">
        <f t="shared" si="21"/>
        <v>8.6261573599999992E-3</v>
      </c>
      <c r="SZ433" s="50">
        <f t="shared" si="21"/>
        <v>0</v>
      </c>
      <c r="TA433" s="50">
        <f t="shared" si="21"/>
        <v>4.3859533999999999E-2</v>
      </c>
      <c r="TB433" s="50">
        <f t="shared" si="21"/>
        <v>1.2912604400000001E-4</v>
      </c>
      <c r="TC433" s="50">
        <f t="shared" si="21"/>
        <v>7.3878879800000005E-4</v>
      </c>
      <c r="TD433" s="50">
        <f t="shared" si="21"/>
        <v>1.3916780339999999E-2</v>
      </c>
      <c r="TE433" s="50">
        <f t="shared" si="21"/>
        <v>0</v>
      </c>
      <c r="TF433" s="50">
        <f t="shared" si="21"/>
        <v>3.6442680199999994E-2</v>
      </c>
      <c r="TG433" s="50">
        <f t="shared" si="21"/>
        <v>9.7010768999999998E-5</v>
      </c>
      <c r="TH433" s="50">
        <f t="shared" si="21"/>
        <v>5.5504288799999998E-4</v>
      </c>
      <c r="TI433" s="50">
        <f t="shared" si="21"/>
        <v>9.52033381E-3</v>
      </c>
      <c r="TJ433" s="50">
        <f t="shared" si="21"/>
        <v>0</v>
      </c>
      <c r="TK433" s="50">
        <f t="shared" si="21"/>
        <v>9.1257644200000002E-2</v>
      </c>
      <c r="TL433" s="50">
        <f t="shared" si="21"/>
        <v>5.4490924000000001E-4</v>
      </c>
      <c r="TM433" s="50">
        <f t="shared" si="21"/>
        <v>7.1701187000000003E-4</v>
      </c>
      <c r="TN433" s="50">
        <f t="shared" si="21"/>
        <v>4.0573858400000003E-3</v>
      </c>
      <c r="TO433" s="50">
        <f t="shared" si="21"/>
        <v>0</v>
      </c>
      <c r="TP433" s="50">
        <f t="shared" si="21"/>
        <v>4.4653508000000001E-2</v>
      </c>
      <c r="TQ433" s="50">
        <f t="shared" si="21"/>
        <v>5.4490924000000001E-4</v>
      </c>
      <c r="TR433" s="50">
        <f t="shared" si="21"/>
        <v>7.1701187000000003E-4</v>
      </c>
      <c r="TS433" s="50">
        <f t="shared" si="21"/>
        <v>4.0573858400000003E-3</v>
      </c>
      <c r="TT433" s="50">
        <f t="shared" si="21"/>
        <v>0</v>
      </c>
      <c r="TU433" s="50">
        <f t="shared" ref="TU433:WF433" si="22">SUM(TU429:TU431)</f>
        <v>7.7609140699999996E-2</v>
      </c>
      <c r="TV433" s="50">
        <f t="shared" si="22"/>
        <v>5.4490924000000001E-4</v>
      </c>
      <c r="TW433" s="50">
        <f t="shared" si="22"/>
        <v>7.1701187000000003E-4</v>
      </c>
      <c r="TX433" s="50">
        <f t="shared" si="22"/>
        <v>4.0573858400000003E-3</v>
      </c>
      <c r="TY433" s="50">
        <f t="shared" si="22"/>
        <v>0</v>
      </c>
      <c r="TZ433" s="50">
        <f t="shared" si="22"/>
        <v>0.249035178499</v>
      </c>
      <c r="UA433" s="50">
        <f t="shared" si="22"/>
        <v>1.584532759E-3</v>
      </c>
      <c r="UB433" s="50">
        <f t="shared" si="22"/>
        <v>2.3991978989999999E-3</v>
      </c>
      <c r="UC433" s="50">
        <f t="shared" si="22"/>
        <v>1.080184698E-2</v>
      </c>
      <c r="UD433" s="50">
        <f t="shared" si="22"/>
        <v>0</v>
      </c>
      <c r="UE433" s="50">
        <f t="shared" si="22"/>
        <v>0.30999385622700004</v>
      </c>
      <c r="UF433" s="50">
        <f t="shared" si="22"/>
        <v>2.7771045720000002E-3</v>
      </c>
      <c r="UG433" s="50">
        <f t="shared" si="22"/>
        <v>4.2050321389999999E-3</v>
      </c>
      <c r="UH433" s="50">
        <f t="shared" si="22"/>
        <v>1.0165082840000001E-2</v>
      </c>
      <c r="UI433" s="50">
        <f t="shared" si="22"/>
        <v>0</v>
      </c>
      <c r="UJ433" s="50">
        <f t="shared" si="22"/>
        <v>0.510466482</v>
      </c>
      <c r="UK433" s="50">
        <f t="shared" si="22"/>
        <v>2.6212784680000002E-3</v>
      </c>
      <c r="UL433" s="50">
        <f t="shared" si="22"/>
        <v>1.984786777E-3</v>
      </c>
      <c r="UM433" s="50">
        <f t="shared" si="22"/>
        <v>5.7003476499999997E-2</v>
      </c>
      <c r="UN433" s="50">
        <f t="shared" si="22"/>
        <v>0</v>
      </c>
      <c r="UO433" s="50">
        <f t="shared" si="22"/>
        <v>3.1353321899999999E-3</v>
      </c>
      <c r="UP433" s="50">
        <f t="shared" si="22"/>
        <v>2.8037659500000003E-3</v>
      </c>
      <c r="UQ433" s="50">
        <f t="shared" si="22"/>
        <v>1.4801720400000001E-2</v>
      </c>
      <c r="UR433" s="50">
        <f t="shared" si="22"/>
        <v>4.2095174399999997E-2</v>
      </c>
      <c r="US433" s="50">
        <f t="shared" si="22"/>
        <v>0</v>
      </c>
      <c r="UT433" s="50">
        <f t="shared" si="22"/>
        <v>0.84108793700000006</v>
      </c>
      <c r="UU433" s="50">
        <f t="shared" si="22"/>
        <v>0</v>
      </c>
      <c r="UV433" s="50">
        <f t="shared" si="22"/>
        <v>0.31435133139999999</v>
      </c>
      <c r="UW433" s="50">
        <f t="shared" si="22"/>
        <v>0</v>
      </c>
      <c r="UX433" s="50">
        <f t="shared" si="22"/>
        <v>0</v>
      </c>
      <c r="UY433" s="50">
        <f t="shared" si="22"/>
        <v>0.13053280050000002</v>
      </c>
      <c r="UZ433" s="50">
        <f t="shared" si="22"/>
        <v>1.9018995500000001E-3</v>
      </c>
      <c r="VA433" s="50">
        <f t="shared" si="22"/>
        <v>9.7549773000000003E-3</v>
      </c>
      <c r="VB433" s="50">
        <f t="shared" si="22"/>
        <v>2.9508944200000001E-2</v>
      </c>
      <c r="VC433" s="50">
        <f t="shared" si="22"/>
        <v>0</v>
      </c>
      <c r="VD433" s="50">
        <f t="shared" si="22"/>
        <v>0</v>
      </c>
      <c r="VE433" s="50">
        <f t="shared" si="22"/>
        <v>0.349257506</v>
      </c>
      <c r="VF433" s="50">
        <f t="shared" si="22"/>
        <v>8.5969221999999991E-3</v>
      </c>
      <c r="VG433" s="50">
        <f t="shared" si="22"/>
        <v>0.10051977479999999</v>
      </c>
      <c r="VH433" s="50">
        <f t="shared" si="22"/>
        <v>6.2477522199999996E-2</v>
      </c>
      <c r="VI433" s="50">
        <f t="shared" si="22"/>
        <v>9.626362900000001E-3</v>
      </c>
      <c r="VJ433" s="50">
        <f t="shared" si="22"/>
        <v>6.7676982800000007E-2</v>
      </c>
      <c r="VK433" s="50">
        <f t="shared" si="22"/>
        <v>0.100211944</v>
      </c>
      <c r="VL433" s="50">
        <f t="shared" si="22"/>
        <v>0</v>
      </c>
      <c r="VM433" s="50">
        <f t="shared" si="22"/>
        <v>7.7930340799999996E-3</v>
      </c>
      <c r="VN433" s="50">
        <f t="shared" si="22"/>
        <v>0</v>
      </c>
      <c r="VO433" s="50">
        <f t="shared" si="22"/>
        <v>7.3508002100000002E-3</v>
      </c>
      <c r="VP433" s="50">
        <f t="shared" si="22"/>
        <v>0</v>
      </c>
      <c r="VQ433" s="50">
        <f t="shared" si="22"/>
        <v>0</v>
      </c>
      <c r="VR433" s="50">
        <f t="shared" si="22"/>
        <v>1.5586067700000001E-3</v>
      </c>
      <c r="VS433" s="50">
        <f t="shared" si="22"/>
        <v>0.67625160299999998</v>
      </c>
      <c r="VT433" s="50">
        <f t="shared" si="22"/>
        <v>0</v>
      </c>
      <c r="VU433" s="50">
        <f t="shared" si="22"/>
        <v>0</v>
      </c>
      <c r="VV433" s="50">
        <f t="shared" si="22"/>
        <v>1.4701787699999999E-3</v>
      </c>
      <c r="VW433" s="50">
        <f t="shared" si="22"/>
        <v>0.67625160299999998</v>
      </c>
      <c r="VX433" s="50">
        <f t="shared" si="22"/>
        <v>9.626362900000001E-3</v>
      </c>
      <c r="VY433" s="50">
        <f t="shared" si="22"/>
        <v>6.7676982800000007E-2</v>
      </c>
      <c r="VZ433" s="50">
        <f t="shared" si="22"/>
        <v>0.10030799480000001</v>
      </c>
      <c r="WA433" s="50">
        <f t="shared" si="22"/>
        <v>0</v>
      </c>
      <c r="WB433" s="50">
        <f t="shared" si="22"/>
        <v>0</v>
      </c>
      <c r="WC433" s="50">
        <f t="shared" si="22"/>
        <v>1.5586067700000001E-3</v>
      </c>
      <c r="WD433" s="50">
        <f t="shared" si="22"/>
        <v>0.28081005209999998</v>
      </c>
      <c r="WE433" s="50">
        <f t="shared" si="22"/>
        <v>0</v>
      </c>
      <c r="WF433" s="50">
        <f t="shared" si="22"/>
        <v>0</v>
      </c>
      <c r="WG433" s="50">
        <f t="shared" ref="WG433:YR433" si="23">SUM(WG429:WG431)</f>
        <v>1.4701787699999999E-3</v>
      </c>
      <c r="WH433" s="50">
        <f t="shared" si="23"/>
        <v>0.28081005209999998</v>
      </c>
      <c r="WI433" s="50">
        <f t="shared" si="23"/>
        <v>0</v>
      </c>
      <c r="WJ433" s="50">
        <f t="shared" si="23"/>
        <v>0</v>
      </c>
      <c r="WK433" s="50">
        <f t="shared" si="23"/>
        <v>0</v>
      </c>
      <c r="WL433" s="50">
        <f t="shared" si="23"/>
        <v>0</v>
      </c>
      <c r="WM433" s="50">
        <f t="shared" si="23"/>
        <v>0</v>
      </c>
      <c r="WN433" s="50">
        <f t="shared" si="23"/>
        <v>5.2921321200000001E-3</v>
      </c>
      <c r="WO433" s="50">
        <f t="shared" si="23"/>
        <v>3.1003808399999999E-4</v>
      </c>
      <c r="WP433" s="50">
        <f t="shared" si="23"/>
        <v>6.2007608199999998E-3</v>
      </c>
      <c r="WQ433" s="50">
        <f t="shared" si="23"/>
        <v>0</v>
      </c>
      <c r="WR433" s="50">
        <f t="shared" si="23"/>
        <v>0</v>
      </c>
      <c r="WS433" s="50">
        <f t="shared" si="23"/>
        <v>0.49354200462999998</v>
      </c>
      <c r="WT433" s="50">
        <f t="shared" si="23"/>
        <v>2.4068607750000002E-3</v>
      </c>
      <c r="WU433" s="50">
        <f t="shared" si="23"/>
        <v>1.774824093E-3</v>
      </c>
      <c r="WV433" s="50">
        <f t="shared" si="23"/>
        <v>1.371918768E-2</v>
      </c>
      <c r="WW433" s="50">
        <f t="shared" si="23"/>
        <v>0</v>
      </c>
      <c r="WX433" s="50">
        <f t="shared" si="23"/>
        <v>4.3569971599999998E-3</v>
      </c>
      <c r="WY433" s="50">
        <f t="shared" si="23"/>
        <v>3.3977997699999999E-3</v>
      </c>
      <c r="WZ433" s="50">
        <f t="shared" si="23"/>
        <v>8.65014492E-3</v>
      </c>
      <c r="XA433" s="50">
        <f t="shared" si="23"/>
        <v>4.36221661E-4</v>
      </c>
      <c r="XB433" s="50">
        <f t="shared" si="23"/>
        <v>0</v>
      </c>
      <c r="XC433" s="50">
        <f t="shared" si="23"/>
        <v>0.23869974450000001</v>
      </c>
      <c r="XD433" s="50">
        <f t="shared" si="23"/>
        <v>6.7223479300000007E-3</v>
      </c>
      <c r="XE433" s="50">
        <f t="shared" si="23"/>
        <v>1.25156994E-3</v>
      </c>
      <c r="XF433" s="50">
        <f t="shared" si="23"/>
        <v>3.3927963200000001E-2</v>
      </c>
      <c r="XG433" s="50">
        <f t="shared" si="23"/>
        <v>5.0232520699999998E-6</v>
      </c>
      <c r="XH433" s="50">
        <f t="shared" si="23"/>
        <v>2.2162173700000001E-4</v>
      </c>
      <c r="XI433" s="50">
        <f t="shared" si="23"/>
        <v>3.84282461E-6</v>
      </c>
      <c r="XJ433" s="50">
        <f t="shared" si="23"/>
        <v>6.2833379099999995E-5</v>
      </c>
      <c r="XK433" s="50">
        <f t="shared" si="23"/>
        <v>2.0558483199999999E-3</v>
      </c>
      <c r="XL433" s="50">
        <f t="shared" si="23"/>
        <v>4.6386773799999998E-6</v>
      </c>
      <c r="XM433" s="50">
        <f t="shared" si="23"/>
        <v>2.0466125299999999E-4</v>
      </c>
      <c r="XN433" s="50">
        <f t="shared" si="23"/>
        <v>6.9855351900000002E-7</v>
      </c>
      <c r="XO433" s="50">
        <f t="shared" si="23"/>
        <v>3.4009730999999999E-5</v>
      </c>
      <c r="XP433" s="50">
        <f t="shared" si="23"/>
        <v>1.1680863100000001E-3</v>
      </c>
      <c r="XQ433" s="50">
        <f t="shared" si="23"/>
        <v>0</v>
      </c>
      <c r="XR433" s="50">
        <f t="shared" si="23"/>
        <v>0.25342553579999999</v>
      </c>
      <c r="XS433" s="50">
        <f t="shared" si="23"/>
        <v>1.017753222E-2</v>
      </c>
      <c r="XT433" s="50">
        <f t="shared" si="23"/>
        <v>4.3557238899999996E-3</v>
      </c>
      <c r="XU433" s="50">
        <f t="shared" si="23"/>
        <v>7.9271856299999999E-3</v>
      </c>
      <c r="XV433" s="50">
        <f t="shared" si="23"/>
        <v>0.15873146909999999</v>
      </c>
      <c r="XW433" s="50">
        <f t="shared" si="23"/>
        <v>3.6355383000000005E-2</v>
      </c>
      <c r="XX433" s="50">
        <f t="shared" si="23"/>
        <v>0.18157813809999998</v>
      </c>
      <c r="XY433" s="50">
        <f t="shared" si="23"/>
        <v>6.5912438699999992E-2</v>
      </c>
      <c r="XZ433" s="50">
        <f t="shared" si="23"/>
        <v>3.6355383000000005E-2</v>
      </c>
      <c r="YA433" s="50">
        <f t="shared" si="23"/>
        <v>0.18157813809999998</v>
      </c>
      <c r="YB433" s="50">
        <f t="shared" si="23"/>
        <v>9.1896676499999996E-2</v>
      </c>
      <c r="YC433" s="50">
        <f t="shared" si="23"/>
        <v>3.8159629700000003E-2</v>
      </c>
      <c r="YD433" s="50">
        <f t="shared" si="23"/>
        <v>3.6355383000000005E-2</v>
      </c>
      <c r="YE433" s="50">
        <f t="shared" si="23"/>
        <v>2.6677238499999999E-2</v>
      </c>
      <c r="YF433" s="50">
        <f t="shared" si="23"/>
        <v>1.3491511100000001E-2</v>
      </c>
      <c r="YG433" s="50">
        <f t="shared" si="23"/>
        <v>9.1507366600000002E-4</v>
      </c>
      <c r="YH433" s="50">
        <f t="shared" si="23"/>
        <v>4.5753682799999999E-5</v>
      </c>
      <c r="YI433" s="50">
        <f t="shared" si="23"/>
        <v>2.6667599600000001E-2</v>
      </c>
      <c r="YJ433" s="50">
        <f t="shared" si="23"/>
        <v>0</v>
      </c>
      <c r="YK433" s="50">
        <f t="shared" si="23"/>
        <v>7.0896399999999995E-3</v>
      </c>
      <c r="YL433" s="50">
        <f t="shared" si="23"/>
        <v>5.0017173499999998E-4</v>
      </c>
      <c r="YM433" s="50">
        <f t="shared" si="23"/>
        <v>2.5008587300000002E-5</v>
      </c>
      <c r="YN433" s="50">
        <f t="shared" si="23"/>
        <v>5.07591812E-3</v>
      </c>
      <c r="YO433" s="50">
        <f t="shared" si="23"/>
        <v>0</v>
      </c>
      <c r="YP433" s="50">
        <f t="shared" si="23"/>
        <v>2.1683625100000002E-3</v>
      </c>
      <c r="YQ433" s="50">
        <f t="shared" si="23"/>
        <v>1.47070084E-4</v>
      </c>
      <c r="YR433" s="50">
        <f t="shared" si="23"/>
        <v>7.3535044300000002E-6</v>
      </c>
      <c r="YS433" s="50">
        <f t="shared" ref="YS433:ABD433" si="24">SUM(YS429:YS431)</f>
        <v>4.28618339E-3</v>
      </c>
      <c r="YT433" s="50">
        <f t="shared" si="24"/>
        <v>0</v>
      </c>
      <c r="YU433" s="50">
        <f t="shared" si="24"/>
        <v>2.1683625100000002E-3</v>
      </c>
      <c r="YV433" s="50">
        <f t="shared" si="24"/>
        <v>1.4425551299999999E-4</v>
      </c>
      <c r="YW433" s="50">
        <f t="shared" si="24"/>
        <v>7.2127755600000001E-6</v>
      </c>
      <c r="YX433" s="50">
        <f t="shared" si="24"/>
        <v>1.09491556E-2</v>
      </c>
      <c r="YY433" s="50">
        <f t="shared" si="24"/>
        <v>0</v>
      </c>
      <c r="YZ433" s="50">
        <f t="shared" si="24"/>
        <v>2.1683625100000002E-3</v>
      </c>
      <c r="ZA433" s="50">
        <f t="shared" si="24"/>
        <v>4.6280996699999999E-4</v>
      </c>
      <c r="ZB433" s="50">
        <f t="shared" si="24"/>
        <v>2.3140498400000001E-5</v>
      </c>
      <c r="ZC433" s="50">
        <f t="shared" si="24"/>
        <v>3.41274847E-3</v>
      </c>
      <c r="ZD433" s="50">
        <f t="shared" si="24"/>
        <v>0</v>
      </c>
      <c r="ZE433" s="50">
        <f t="shared" si="24"/>
        <v>2.1683625100000002E-3</v>
      </c>
      <c r="ZF433" s="50">
        <f t="shared" si="24"/>
        <v>2.9977017699999998E-4</v>
      </c>
      <c r="ZG433" s="50">
        <f t="shared" si="24"/>
        <v>1.4988130600000001E-5</v>
      </c>
      <c r="ZH433" s="50">
        <f t="shared" si="24"/>
        <v>7.0920374E-3</v>
      </c>
      <c r="ZI433" s="50">
        <f t="shared" si="24"/>
        <v>0</v>
      </c>
      <c r="ZJ433" s="50">
        <f t="shared" si="24"/>
        <v>1.8332668400000002E-2</v>
      </c>
      <c r="ZK433" s="50">
        <f t="shared" si="24"/>
        <v>5.8124080100000006E-4</v>
      </c>
      <c r="ZL433" s="50">
        <f t="shared" si="24"/>
        <v>2.90620406E-5</v>
      </c>
      <c r="ZM433" s="50">
        <f t="shared" si="24"/>
        <v>6.8804844999999998E-3</v>
      </c>
      <c r="ZN433" s="50">
        <f t="shared" si="24"/>
        <v>0</v>
      </c>
      <c r="ZO433" s="50">
        <f t="shared" si="24"/>
        <v>1.8332668400000002E-2</v>
      </c>
      <c r="ZP433" s="50">
        <f t="shared" si="24"/>
        <v>8.2893865399999997E-4</v>
      </c>
      <c r="ZQ433" s="50">
        <f t="shared" si="24"/>
        <v>4.1446932799999998E-5</v>
      </c>
      <c r="ZR433" s="50">
        <f t="shared" si="24"/>
        <v>6.2555767700000001E-3</v>
      </c>
      <c r="ZS433" s="50">
        <f t="shared" si="24"/>
        <v>0</v>
      </c>
      <c r="ZT433" s="50">
        <f t="shared" si="24"/>
        <v>1.8332668400000002E-2</v>
      </c>
      <c r="ZU433" s="50">
        <f t="shared" si="24"/>
        <v>5.2845046900000005E-4</v>
      </c>
      <c r="ZV433" s="50">
        <f t="shared" si="24"/>
        <v>2.6422523500000001E-5</v>
      </c>
      <c r="ZW433" s="50">
        <f t="shared" si="24"/>
        <v>9.8127013999999985E-3</v>
      </c>
      <c r="ZX433" s="50">
        <f t="shared" si="24"/>
        <v>0</v>
      </c>
      <c r="ZY433" s="50">
        <f t="shared" si="24"/>
        <v>5.7984809399999993</v>
      </c>
      <c r="ZZ433" s="50">
        <f t="shared" si="24"/>
        <v>0.28992404300000002</v>
      </c>
      <c r="AAA433" s="50">
        <f t="shared" si="24"/>
        <v>31.4257271</v>
      </c>
      <c r="AAB433" s="50">
        <f t="shared" si="24"/>
        <v>0</v>
      </c>
      <c r="AAC433" s="50">
        <f t="shared" si="24"/>
        <v>6.7498343500000004</v>
      </c>
      <c r="AAD433" s="50">
        <f t="shared" si="24"/>
        <v>0.337491718</v>
      </c>
      <c r="AAE433" s="50">
        <f t="shared" si="24"/>
        <v>45.112693899999996</v>
      </c>
      <c r="AAF433" s="50">
        <f t="shared" si="24"/>
        <v>0</v>
      </c>
      <c r="AAG433" s="50">
        <f t="shared" si="24"/>
        <v>5.7984809399999993</v>
      </c>
      <c r="AAH433" s="50">
        <f t="shared" si="24"/>
        <v>0.28992404300000002</v>
      </c>
      <c r="AAI433" s="50">
        <f t="shared" si="24"/>
        <v>24.7308463</v>
      </c>
      <c r="AAJ433" s="50">
        <f t="shared" si="24"/>
        <v>0</v>
      </c>
      <c r="AAK433" s="50">
        <f t="shared" si="24"/>
        <v>0</v>
      </c>
      <c r="AAL433" s="50">
        <f t="shared" si="24"/>
        <v>2.72851933E-2</v>
      </c>
      <c r="AAM433" s="50">
        <f t="shared" si="24"/>
        <v>6.3991896699999997E-5</v>
      </c>
      <c r="AAN433" s="50">
        <f t="shared" si="24"/>
        <v>1.2798378899999999E-3</v>
      </c>
      <c r="AAO433" s="50">
        <f t="shared" si="24"/>
        <v>1.7539434600000001E-2</v>
      </c>
      <c r="AAP433" s="50">
        <f t="shared" si="24"/>
        <v>0</v>
      </c>
      <c r="AAQ433" s="50">
        <f t="shared" si="24"/>
        <v>4.1432970899999998E-2</v>
      </c>
      <c r="AAR433" s="50">
        <f t="shared" si="24"/>
        <v>1.74996607E-4</v>
      </c>
      <c r="AAS433" s="50">
        <f t="shared" si="24"/>
        <v>3.4999294400000001E-3</v>
      </c>
      <c r="AAT433" s="50">
        <f t="shared" si="24"/>
        <v>0.110394568</v>
      </c>
      <c r="AAU433" s="50">
        <f t="shared" si="24"/>
        <v>8.1437865500000005E-3</v>
      </c>
      <c r="AAV433" s="50">
        <f t="shared" si="24"/>
        <v>1.40235025E-2</v>
      </c>
      <c r="AAW433" s="50">
        <f t="shared" si="24"/>
        <v>2.6614886400000001E-3</v>
      </c>
      <c r="AAX433" s="50">
        <f t="shared" si="24"/>
        <v>0.15550246700000001</v>
      </c>
      <c r="AAY433" s="50">
        <f t="shared" si="24"/>
        <v>4.1119946099999999E-2</v>
      </c>
      <c r="AAZ433" s="50">
        <f t="shared" si="24"/>
        <v>4.6168460000000001E-2</v>
      </c>
      <c r="ABA433" s="50">
        <f t="shared" si="24"/>
        <v>2.8700242599999998E-2</v>
      </c>
      <c r="ABB433" s="50">
        <f t="shared" si="24"/>
        <v>2.5458633000000001E-2</v>
      </c>
      <c r="ABC433" s="50">
        <f t="shared" si="24"/>
        <v>2.58234582E-2</v>
      </c>
      <c r="ABD433" s="50">
        <f t="shared" si="24"/>
        <v>9.5751589999999998E-3</v>
      </c>
      <c r="ABE433" s="50">
        <f t="shared" ref="ABE433:ADK433" si="25">SUM(ABE429:ABE431)</f>
        <v>6.0670623200000003E-3</v>
      </c>
      <c r="ABF433" s="50">
        <f t="shared" si="25"/>
        <v>1.32689865E-2</v>
      </c>
      <c r="ABG433" s="50">
        <f t="shared" si="25"/>
        <v>6.6089699E-3</v>
      </c>
      <c r="ABH433" s="50">
        <f t="shared" si="25"/>
        <v>1.26907384E-2</v>
      </c>
      <c r="ABI433" s="50">
        <f t="shared" si="25"/>
        <v>0.32991918097</v>
      </c>
      <c r="ABJ433" s="50">
        <f t="shared" si="25"/>
        <v>0.34642143039999995</v>
      </c>
      <c r="ABK433" s="50">
        <f t="shared" si="25"/>
        <v>0.1102973233</v>
      </c>
      <c r="ABL433" s="50">
        <f t="shared" si="25"/>
        <v>5.1919671799999997E-2</v>
      </c>
      <c r="ABM433" s="50">
        <f t="shared" si="25"/>
        <v>0.10098707800000001</v>
      </c>
      <c r="ABN433" s="50">
        <f t="shared" si="25"/>
        <v>1.421076036E-2</v>
      </c>
      <c r="ABO433" s="50">
        <f t="shared" si="25"/>
        <v>6.1469734900000003E-2</v>
      </c>
      <c r="ABP433" s="50">
        <f t="shared" si="25"/>
        <v>3.6754638299999996E-2</v>
      </c>
      <c r="ABQ433" s="50">
        <f t="shared" si="25"/>
        <v>0.14594873080000001</v>
      </c>
      <c r="ABR433" s="50">
        <f t="shared" si="25"/>
        <v>7.1803439800000007E-2</v>
      </c>
      <c r="ABS433" s="50">
        <f t="shared" si="25"/>
        <v>30.819254099999998</v>
      </c>
      <c r="ABT433" s="50">
        <f t="shared" si="25"/>
        <v>1.5976105380000001E-2</v>
      </c>
      <c r="ABU433" s="50">
        <f t="shared" si="25"/>
        <v>1.5976105380000001E-2</v>
      </c>
      <c r="ABV433" s="50">
        <f t="shared" si="25"/>
        <v>0.16284442565999999</v>
      </c>
      <c r="ABW433" s="50">
        <f t="shared" si="25"/>
        <v>4.6945038600000003E-2</v>
      </c>
      <c r="ABX433" s="50">
        <f t="shared" si="25"/>
        <v>5.4300048499999996E-2</v>
      </c>
      <c r="ABY433" s="50">
        <f t="shared" si="25"/>
        <v>5.9473827500000007E-2</v>
      </c>
      <c r="ABZ433" s="50">
        <f t="shared" si="25"/>
        <v>4.9411576399999997E-2</v>
      </c>
      <c r="ACA433" s="50">
        <f t="shared" si="25"/>
        <v>0.22140229985999998</v>
      </c>
      <c r="ACB433" s="50">
        <f t="shared" si="25"/>
        <v>0.22136568448000002</v>
      </c>
      <c r="ACC433" s="50">
        <f t="shared" si="25"/>
        <v>0.15202501770999999</v>
      </c>
      <c r="ACD433" s="50">
        <f t="shared" si="25"/>
        <v>4.2322249399999998E-2</v>
      </c>
      <c r="ACE433" s="50">
        <f t="shared" si="25"/>
        <v>5.4372340400000004E-2</v>
      </c>
      <c r="ACF433" s="50">
        <f t="shared" si="25"/>
        <v>5.8644229499999999E-2</v>
      </c>
      <c r="ACG433" s="50">
        <f t="shared" si="25"/>
        <v>4.6615067100000004E-2</v>
      </c>
      <c r="ACH433" s="50">
        <f t="shared" si="25"/>
        <v>9.6576950299999992E-2</v>
      </c>
      <c r="ACI433" s="50">
        <f t="shared" si="25"/>
        <v>4.9972814500000004E-2</v>
      </c>
      <c r="ACJ433" s="50">
        <f t="shared" si="25"/>
        <v>8.2928446999999988E-2</v>
      </c>
      <c r="ACK433" s="50">
        <f t="shared" si="25"/>
        <v>0.26382075184999998</v>
      </c>
      <c r="ACL433" s="50">
        <f t="shared" si="25"/>
        <v>0.32714108358999999</v>
      </c>
      <c r="ACM433" s="50">
        <f t="shared" si="25"/>
        <v>0.57207602499999999</v>
      </c>
      <c r="ACN433" s="50">
        <f t="shared" si="25"/>
        <v>6.2835991899999999E-2</v>
      </c>
      <c r="ACO433" s="50">
        <f t="shared" si="25"/>
        <v>1.0126821529999999</v>
      </c>
      <c r="ACP433" s="50">
        <f t="shared" si="25"/>
        <v>0.35551715699999997</v>
      </c>
      <c r="ACQ433" s="50">
        <f t="shared" si="25"/>
        <v>0.171698616</v>
      </c>
      <c r="ACR433" s="50">
        <f t="shared" si="25"/>
        <v>0.52085173200000001</v>
      </c>
      <c r="ACS433" s="50">
        <f t="shared" si="25"/>
        <v>0.185308319</v>
      </c>
      <c r="ACT433" s="50">
        <f t="shared" si="25"/>
        <v>0.18486609099999998</v>
      </c>
      <c r="ACU433" s="50">
        <f t="shared" si="25"/>
        <v>0.85542155499999994</v>
      </c>
      <c r="ACV433" s="50">
        <f t="shared" si="25"/>
        <v>0.85533312100000003</v>
      </c>
      <c r="ACW433" s="50">
        <f t="shared" si="25"/>
        <v>0.45998000399999994</v>
      </c>
      <c r="ACX433" s="50">
        <f t="shared" si="25"/>
        <v>0.45989158000000002</v>
      </c>
      <c r="ACY433" s="50">
        <f t="shared" si="25"/>
        <v>52.200038500000005</v>
      </c>
      <c r="ACZ433" s="50">
        <f t="shared" si="25"/>
        <v>1.1805561239999998E-2</v>
      </c>
      <c r="ADA433" s="50">
        <f t="shared" si="25"/>
        <v>37.5141347</v>
      </c>
      <c r="ADB433" s="50">
        <f t="shared" si="25"/>
        <v>0.51144288329999998</v>
      </c>
      <c r="ADC433" s="50">
        <f t="shared" si="25"/>
        <v>1.6841163900000001E-2</v>
      </c>
      <c r="ADD433" s="50">
        <f t="shared" si="25"/>
        <v>0.28060163199999999</v>
      </c>
      <c r="ADE433" s="50">
        <f t="shared" si="25"/>
        <v>2.34916953E-3</v>
      </c>
      <c r="ADF433" s="50">
        <f t="shared" si="25"/>
        <v>1.4120945099999999E-3</v>
      </c>
      <c r="ADG433" s="50">
        <f t="shared" si="25"/>
        <v>0.27588598010000004</v>
      </c>
      <c r="ADH433" s="50">
        <f t="shared" si="25"/>
        <v>0.37666498999999998</v>
      </c>
      <c r="ADI433" s="50">
        <f t="shared" si="25"/>
        <v>0.28384595400000001</v>
      </c>
      <c r="ADJ433" s="50">
        <f t="shared" si="25"/>
        <v>0.15492930129999999</v>
      </c>
      <c r="ADK433" s="50">
        <f t="shared" si="25"/>
        <v>0.1011922516</v>
      </c>
    </row>
  </sheetData>
  <customSheetViews>
    <customSheetView guid="{4C70E6EF-BD38-42BB-9511-CEEA2447CA94}">
      <pane xSplit="1" ySplit="2" topLeftCell="OQ402" activePane="bottomRight" state="frozen"/>
      <selection pane="bottomRight" activeCell="OU33" sqref="OU33:ADK431"/>
      <pageMargins left="0.7" right="0.7" top="0.78740157499999996" bottom="0.78740157499999996" header="0.3" footer="0.3"/>
    </customSheetView>
    <customSheetView guid="{B213B6F3-554C-46D8-8DE3-EE7EFD7CE547}">
      <pane xSplit="1" ySplit="2" topLeftCell="B3" activePane="bottomRight" state="frozen"/>
      <selection pane="bottomRight"/>
      <pageMargins left="0.7" right="0.7" top="0.78740157499999996" bottom="0.78740157499999996" header="0.3" footer="0.3"/>
    </customSheetView>
    <customSheetView guid="{0117D4CC-FE9C-407F-8663-6DBCCF19193B}">
      <pane xSplit="1" ySplit="2" topLeftCell="B3" activePane="bottomRight" state="frozen"/>
      <selection pane="bottomRight"/>
      <pageMargins left="0.7" right="0.7" top="0.78740157499999996" bottom="0.78740157499999996" header="0.3" footer="0.3"/>
    </customSheetView>
  </customSheetViews>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8">
    <tabColor rgb="FF92D050"/>
  </sheetPr>
  <dimension ref="A1:ADK433"/>
  <sheetViews>
    <sheetView workbookViewId="0">
      <pane xSplit="1" ySplit="2" topLeftCell="B3" activePane="bottomRight" state="frozen"/>
      <selection pane="topRight" activeCell="B1" sqref="B1"/>
      <selection pane="bottomLeft" activeCell="A3" sqref="A3"/>
      <selection pane="bottomRight"/>
    </sheetView>
  </sheetViews>
  <sheetFormatPr baseColWidth="10" defaultRowHeight="12.75" outlineLevelRow="1" outlineLevelCol="1"/>
  <cols>
    <col min="1" max="1" width="11.42578125" style="5"/>
    <col min="3" max="407" width="11.42578125" outlineLevel="1"/>
    <col min="412" max="791" width="11.42578125" outlineLevel="1"/>
  </cols>
  <sheetData>
    <row r="1" spans="1:411" ht="15">
      <c r="A1" s="55" t="s">
        <v>547</v>
      </c>
      <c r="B1" s="45" t="s">
        <v>402</v>
      </c>
      <c r="OU1" s="45" t="s">
        <v>402</v>
      </c>
    </row>
    <row r="2" spans="1:411" ht="15">
      <c r="B2" s="45" t="s">
        <v>2309</v>
      </c>
      <c r="OU2" s="45" t="s">
        <v>2310</v>
      </c>
    </row>
    <row r="4" spans="1:411" outlineLevel="1"/>
    <row r="5" spans="1:411" outlineLevel="1"/>
    <row r="6" spans="1:411" outlineLevel="1"/>
    <row r="7" spans="1:411" outlineLevel="1"/>
    <row r="8" spans="1:411" outlineLevel="1"/>
    <row r="9" spans="1:411" outlineLevel="1">
      <c r="B9" s="150"/>
    </row>
    <row r="10" spans="1:411" outlineLevel="1">
      <c r="B10" t="s">
        <v>403</v>
      </c>
      <c r="C10" t="s">
        <v>2491</v>
      </c>
    </row>
    <row r="11" spans="1:411" outlineLevel="1">
      <c r="B11" t="s">
        <v>405</v>
      </c>
      <c r="C11" t="s">
        <v>2492</v>
      </c>
    </row>
    <row r="12" spans="1:411" outlineLevel="1">
      <c r="B12" t="s">
        <v>407</v>
      </c>
      <c r="C12" t="s">
        <v>1309</v>
      </c>
    </row>
    <row r="13" spans="1:411" outlineLevel="1">
      <c r="B13" t="s">
        <v>408</v>
      </c>
      <c r="C13" t="s">
        <v>1310</v>
      </c>
    </row>
    <row r="14" spans="1:411" outlineLevel="1">
      <c r="B14" t="s">
        <v>409</v>
      </c>
      <c r="C14" t="s">
        <v>1311</v>
      </c>
    </row>
    <row r="15" spans="1:411" outlineLevel="1">
      <c r="B15" t="s">
        <v>410</v>
      </c>
      <c r="C15" t="s">
        <v>1312</v>
      </c>
    </row>
    <row r="16" spans="1:411" outlineLevel="1">
      <c r="B16" t="s">
        <v>411</v>
      </c>
      <c r="C16" t="s">
        <v>2258</v>
      </c>
    </row>
    <row r="17" spans="2:3" outlineLevel="1">
      <c r="B17" t="s">
        <v>412</v>
      </c>
      <c r="C17" t="s">
        <v>2259</v>
      </c>
    </row>
    <row r="18" spans="2:3" outlineLevel="1">
      <c r="B18" t="s">
        <v>413</v>
      </c>
      <c r="C18" t="s">
        <v>2260</v>
      </c>
    </row>
    <row r="19" spans="2:3" outlineLevel="1">
      <c r="B19" t="s">
        <v>414</v>
      </c>
      <c r="C19" t="s">
        <v>2261</v>
      </c>
    </row>
    <row r="20" spans="2:3" outlineLevel="1">
      <c r="B20" t="s">
        <v>415</v>
      </c>
      <c r="C20" t="s">
        <v>2262</v>
      </c>
    </row>
    <row r="21" spans="2:3" outlineLevel="1">
      <c r="B21" t="s">
        <v>416</v>
      </c>
      <c r="C21" t="s">
        <v>2263</v>
      </c>
    </row>
    <row r="22" spans="2:3" outlineLevel="1">
      <c r="B22" t="s">
        <v>417</v>
      </c>
      <c r="C22" t="s">
        <v>2264</v>
      </c>
    </row>
    <row r="23" spans="2:3" outlineLevel="1">
      <c r="B23" t="s">
        <v>418</v>
      </c>
      <c r="C23" t="s">
        <v>2265</v>
      </c>
    </row>
    <row r="24" spans="2:3" outlineLevel="1">
      <c r="B24" t="s">
        <v>419</v>
      </c>
      <c r="C24" t="s">
        <v>2266</v>
      </c>
    </row>
    <row r="25" spans="2:3" outlineLevel="1">
      <c r="B25" t="s">
        <v>420</v>
      </c>
      <c r="C25" t="s">
        <v>2267</v>
      </c>
    </row>
    <row r="26" spans="2:3" outlineLevel="1">
      <c r="B26" t="s">
        <v>421</v>
      </c>
      <c r="C26" t="s">
        <v>2268</v>
      </c>
    </row>
    <row r="27" spans="2:3" outlineLevel="1">
      <c r="B27" t="s">
        <v>422</v>
      </c>
      <c r="C27" t="s">
        <v>2269</v>
      </c>
    </row>
    <row r="28" spans="2:3" outlineLevel="1">
      <c r="B28" t="s">
        <v>423</v>
      </c>
      <c r="C28" t="s">
        <v>2270</v>
      </c>
    </row>
    <row r="29" spans="2:3" outlineLevel="1">
      <c r="B29" t="s">
        <v>424</v>
      </c>
      <c r="C29" t="s">
        <v>2271</v>
      </c>
    </row>
    <row r="30" spans="2:3" outlineLevel="1">
      <c r="B30" t="s">
        <v>425</v>
      </c>
      <c r="C30" t="s">
        <v>2272</v>
      </c>
    </row>
    <row r="31" spans="2:3" outlineLevel="1">
      <c r="B31" t="s">
        <v>426</v>
      </c>
      <c r="C31" t="s">
        <v>2273</v>
      </c>
    </row>
    <row r="32" spans="2:3" outlineLevel="1">
      <c r="B32" t="s">
        <v>427</v>
      </c>
      <c r="C32" t="s">
        <v>1313</v>
      </c>
    </row>
    <row r="33" spans="2:412" outlineLevel="1">
      <c r="B33" t="s">
        <v>428</v>
      </c>
      <c r="C33" t="s">
        <v>1314</v>
      </c>
    </row>
    <row r="34" spans="2:412" outlineLevel="1">
      <c r="B34" t="s">
        <v>429</v>
      </c>
      <c r="C34" t="s">
        <v>1315</v>
      </c>
      <c r="OU34" s="150"/>
    </row>
    <row r="35" spans="2:412" outlineLevel="1">
      <c r="B35" t="s">
        <v>430</v>
      </c>
      <c r="C35" t="s">
        <v>1316</v>
      </c>
      <c r="OU35" t="s">
        <v>403</v>
      </c>
      <c r="OV35" t="s">
        <v>2491</v>
      </c>
    </row>
    <row r="36" spans="2:412" outlineLevel="1">
      <c r="B36" t="s">
        <v>431</v>
      </c>
      <c r="C36" t="s">
        <v>1317</v>
      </c>
      <c r="OU36" t="s">
        <v>405</v>
      </c>
      <c r="OV36" t="s">
        <v>2492</v>
      </c>
    </row>
    <row r="37" spans="2:412" outlineLevel="1">
      <c r="B37" t="s">
        <v>432</v>
      </c>
      <c r="C37" t="s">
        <v>1318</v>
      </c>
      <c r="OU37" t="s">
        <v>407</v>
      </c>
      <c r="OV37" t="s">
        <v>2331</v>
      </c>
    </row>
    <row r="38" spans="2:412" outlineLevel="1">
      <c r="B38" t="s">
        <v>433</v>
      </c>
      <c r="C38" t="s">
        <v>1319</v>
      </c>
      <c r="OU38" t="s">
        <v>408</v>
      </c>
      <c r="OV38" t="s">
        <v>2329</v>
      </c>
    </row>
    <row r="39" spans="2:412" outlineLevel="1">
      <c r="B39" t="s">
        <v>434</v>
      </c>
      <c r="C39" t="s">
        <v>1320</v>
      </c>
      <c r="OU39" t="s">
        <v>409</v>
      </c>
      <c r="OV39" t="s">
        <v>2330</v>
      </c>
    </row>
    <row r="40" spans="2:412" outlineLevel="1">
      <c r="B40" t="s">
        <v>435</v>
      </c>
      <c r="C40" t="s">
        <v>1321</v>
      </c>
      <c r="OU40" t="s">
        <v>410</v>
      </c>
      <c r="OV40" t="s">
        <v>2332</v>
      </c>
    </row>
    <row r="41" spans="2:412" outlineLevel="1">
      <c r="B41" t="s">
        <v>436</v>
      </c>
      <c r="C41" t="s">
        <v>1322</v>
      </c>
      <c r="OU41" t="s">
        <v>411</v>
      </c>
      <c r="OV41" t="s">
        <v>2356</v>
      </c>
    </row>
    <row r="42" spans="2:412" outlineLevel="1">
      <c r="B42" t="s">
        <v>437</v>
      </c>
      <c r="C42" t="s">
        <v>1323</v>
      </c>
      <c r="OU42" t="s">
        <v>412</v>
      </c>
      <c r="OV42" t="s">
        <v>2326</v>
      </c>
    </row>
    <row r="43" spans="2:412" outlineLevel="1">
      <c r="B43" t="s">
        <v>438</v>
      </c>
      <c r="C43" t="s">
        <v>1324</v>
      </c>
      <c r="OU43" t="s">
        <v>413</v>
      </c>
      <c r="OV43" t="s">
        <v>2327</v>
      </c>
    </row>
    <row r="44" spans="2:412" outlineLevel="1">
      <c r="B44" t="s">
        <v>439</v>
      </c>
      <c r="C44" t="s">
        <v>1325</v>
      </c>
      <c r="OU44" t="s">
        <v>414</v>
      </c>
      <c r="OV44" t="s">
        <v>2333</v>
      </c>
    </row>
    <row r="45" spans="2:412" outlineLevel="1">
      <c r="B45" t="s">
        <v>440</v>
      </c>
      <c r="C45" t="s">
        <v>1326</v>
      </c>
      <c r="OU45" t="s">
        <v>415</v>
      </c>
      <c r="OV45" t="s">
        <v>2324</v>
      </c>
    </row>
    <row r="46" spans="2:412" outlineLevel="1">
      <c r="B46" t="s">
        <v>441</v>
      </c>
      <c r="C46" t="s">
        <v>1327</v>
      </c>
      <c r="OU46" t="s">
        <v>416</v>
      </c>
      <c r="OV46" t="s">
        <v>2334</v>
      </c>
    </row>
    <row r="47" spans="2:412" outlineLevel="1">
      <c r="B47" t="s">
        <v>442</v>
      </c>
      <c r="C47" t="s">
        <v>1328</v>
      </c>
      <c r="OU47" t="s">
        <v>417</v>
      </c>
      <c r="OV47" t="s">
        <v>2338</v>
      </c>
    </row>
    <row r="48" spans="2:412" outlineLevel="1">
      <c r="B48" t="s">
        <v>443</v>
      </c>
      <c r="C48" t="s">
        <v>1329</v>
      </c>
      <c r="OU48" t="s">
        <v>418</v>
      </c>
      <c r="OV48" t="s">
        <v>2336</v>
      </c>
    </row>
    <row r="49" spans="2:412" outlineLevel="1">
      <c r="B49" t="s">
        <v>444</v>
      </c>
      <c r="C49" t="s">
        <v>1330</v>
      </c>
      <c r="OU49" t="s">
        <v>419</v>
      </c>
      <c r="OV49" t="s">
        <v>2328</v>
      </c>
    </row>
    <row r="50" spans="2:412" outlineLevel="1">
      <c r="B50" t="s">
        <v>445</v>
      </c>
      <c r="C50" t="s">
        <v>1331</v>
      </c>
      <c r="OU50" t="s">
        <v>420</v>
      </c>
      <c r="OV50" t="s">
        <v>2337</v>
      </c>
    </row>
    <row r="51" spans="2:412" outlineLevel="1">
      <c r="B51" t="s">
        <v>446</v>
      </c>
      <c r="C51" t="s">
        <v>1332</v>
      </c>
      <c r="OU51" t="s">
        <v>421</v>
      </c>
      <c r="OV51" t="s">
        <v>2339</v>
      </c>
    </row>
    <row r="52" spans="2:412" outlineLevel="1">
      <c r="B52" t="s">
        <v>447</v>
      </c>
      <c r="C52" t="s">
        <v>1333</v>
      </c>
      <c r="OU52" t="s">
        <v>422</v>
      </c>
      <c r="OV52" t="s">
        <v>2325</v>
      </c>
    </row>
    <row r="53" spans="2:412" outlineLevel="1">
      <c r="B53" t="s">
        <v>448</v>
      </c>
      <c r="C53" t="s">
        <v>1334</v>
      </c>
      <c r="OU53" t="s">
        <v>423</v>
      </c>
      <c r="OV53" t="s">
        <v>2335</v>
      </c>
    </row>
    <row r="54" spans="2:412" outlineLevel="1">
      <c r="B54" t="s">
        <v>449</v>
      </c>
      <c r="C54" t="s">
        <v>1335</v>
      </c>
      <c r="OU54" t="s">
        <v>424</v>
      </c>
      <c r="OV54" t="s">
        <v>2242</v>
      </c>
    </row>
    <row r="55" spans="2:412" outlineLevel="1">
      <c r="B55" t="s">
        <v>450</v>
      </c>
      <c r="C55" t="s">
        <v>1336</v>
      </c>
      <c r="OU55" t="s">
        <v>425</v>
      </c>
      <c r="OV55" t="s">
        <v>2129</v>
      </c>
    </row>
    <row r="56" spans="2:412" outlineLevel="1">
      <c r="B56" t="s">
        <v>451</v>
      </c>
      <c r="C56" t="s">
        <v>1337</v>
      </c>
      <c r="OU56" t="s">
        <v>426</v>
      </c>
      <c r="OV56" t="s">
        <v>2128</v>
      </c>
    </row>
    <row r="57" spans="2:412" outlineLevel="1">
      <c r="B57" t="s">
        <v>452</v>
      </c>
      <c r="C57" t="s">
        <v>1338</v>
      </c>
      <c r="OU57" t="s">
        <v>427</v>
      </c>
      <c r="OV57" t="s">
        <v>2127</v>
      </c>
    </row>
    <row r="58" spans="2:412" outlineLevel="1">
      <c r="B58" t="s">
        <v>453</v>
      </c>
      <c r="C58" t="s">
        <v>1339</v>
      </c>
      <c r="OU58" t="s">
        <v>428</v>
      </c>
      <c r="OV58" t="s">
        <v>2126</v>
      </c>
    </row>
    <row r="59" spans="2:412" outlineLevel="1">
      <c r="B59" t="s">
        <v>454</v>
      </c>
      <c r="C59" t="s">
        <v>1340</v>
      </c>
      <c r="OU59" t="s">
        <v>429</v>
      </c>
      <c r="OV59" t="s">
        <v>2125</v>
      </c>
    </row>
    <row r="60" spans="2:412" outlineLevel="1">
      <c r="B60" t="s">
        <v>455</v>
      </c>
      <c r="C60" t="s">
        <v>1341</v>
      </c>
      <c r="OU60" t="s">
        <v>430</v>
      </c>
      <c r="OV60" t="s">
        <v>2318</v>
      </c>
    </row>
    <row r="61" spans="2:412" outlineLevel="1">
      <c r="B61" t="s">
        <v>456</v>
      </c>
      <c r="C61" t="s">
        <v>1342</v>
      </c>
      <c r="OU61" t="s">
        <v>431</v>
      </c>
      <c r="OV61" t="s">
        <v>2317</v>
      </c>
    </row>
    <row r="62" spans="2:412" outlineLevel="1">
      <c r="B62" t="s">
        <v>457</v>
      </c>
      <c r="C62" t="s">
        <v>1343</v>
      </c>
      <c r="OU62" t="s">
        <v>432</v>
      </c>
      <c r="OV62" t="s">
        <v>2316</v>
      </c>
    </row>
    <row r="63" spans="2:412" outlineLevel="1">
      <c r="B63" t="s">
        <v>458</v>
      </c>
      <c r="C63" t="s">
        <v>1344</v>
      </c>
      <c r="OU63" t="s">
        <v>433</v>
      </c>
      <c r="OV63" t="s">
        <v>2315</v>
      </c>
    </row>
    <row r="64" spans="2:412" outlineLevel="1">
      <c r="B64" t="s">
        <v>459</v>
      </c>
      <c r="C64" t="s">
        <v>1345</v>
      </c>
      <c r="OU64" t="s">
        <v>434</v>
      </c>
      <c r="OV64" t="s">
        <v>2314</v>
      </c>
    </row>
    <row r="65" spans="2:412" outlineLevel="1">
      <c r="B65" t="s">
        <v>460</v>
      </c>
      <c r="C65" t="s">
        <v>1346</v>
      </c>
      <c r="OU65" t="s">
        <v>435</v>
      </c>
      <c r="OV65" t="s">
        <v>2076</v>
      </c>
    </row>
    <row r="66" spans="2:412" outlineLevel="1">
      <c r="B66" t="s">
        <v>461</v>
      </c>
      <c r="C66" t="s">
        <v>1347</v>
      </c>
      <c r="OU66" t="s">
        <v>436</v>
      </c>
      <c r="OV66" t="s">
        <v>2075</v>
      </c>
    </row>
    <row r="67" spans="2:412" outlineLevel="1">
      <c r="B67" t="s">
        <v>462</v>
      </c>
      <c r="C67" t="s">
        <v>1348</v>
      </c>
      <c r="OU67" t="s">
        <v>437</v>
      </c>
      <c r="OV67" t="s">
        <v>2074</v>
      </c>
    </row>
    <row r="68" spans="2:412" outlineLevel="1">
      <c r="B68" t="s">
        <v>463</v>
      </c>
      <c r="C68" t="s">
        <v>1349</v>
      </c>
      <c r="OU68" t="s">
        <v>438</v>
      </c>
      <c r="OV68" t="s">
        <v>2073</v>
      </c>
    </row>
    <row r="69" spans="2:412" outlineLevel="1">
      <c r="B69" t="s">
        <v>464</v>
      </c>
      <c r="C69" t="s">
        <v>1350</v>
      </c>
      <c r="OU69" t="s">
        <v>439</v>
      </c>
      <c r="OV69" t="s">
        <v>2072</v>
      </c>
    </row>
    <row r="70" spans="2:412" outlineLevel="1">
      <c r="B70" t="s">
        <v>465</v>
      </c>
      <c r="C70" t="s">
        <v>1351</v>
      </c>
      <c r="OU70" t="s">
        <v>440</v>
      </c>
      <c r="OV70" t="s">
        <v>2071</v>
      </c>
    </row>
    <row r="71" spans="2:412" outlineLevel="1">
      <c r="B71" t="s">
        <v>466</v>
      </c>
      <c r="C71" t="s">
        <v>1352</v>
      </c>
      <c r="OU71" t="s">
        <v>441</v>
      </c>
      <c r="OV71" t="s">
        <v>2070</v>
      </c>
    </row>
    <row r="72" spans="2:412" outlineLevel="1">
      <c r="B72" t="s">
        <v>499</v>
      </c>
      <c r="C72" t="s">
        <v>1353</v>
      </c>
      <c r="OU72" t="s">
        <v>442</v>
      </c>
      <c r="OV72" t="s">
        <v>2069</v>
      </c>
    </row>
    <row r="73" spans="2:412" outlineLevel="1">
      <c r="B73" t="s">
        <v>500</v>
      </c>
      <c r="C73" t="s">
        <v>1354</v>
      </c>
      <c r="OU73" t="s">
        <v>443</v>
      </c>
      <c r="OV73" t="s">
        <v>2068</v>
      </c>
    </row>
    <row r="74" spans="2:412" outlineLevel="1">
      <c r="B74" t="s">
        <v>501</v>
      </c>
      <c r="C74" t="s">
        <v>1355</v>
      </c>
      <c r="OU74" t="s">
        <v>444</v>
      </c>
      <c r="OV74" t="s">
        <v>2067</v>
      </c>
    </row>
    <row r="75" spans="2:412" outlineLevel="1">
      <c r="B75" t="s">
        <v>502</v>
      </c>
      <c r="C75" t="s">
        <v>1356</v>
      </c>
      <c r="OU75" t="s">
        <v>445</v>
      </c>
      <c r="OV75" t="s">
        <v>2066</v>
      </c>
    </row>
    <row r="76" spans="2:412" outlineLevel="1">
      <c r="B76" t="s">
        <v>503</v>
      </c>
      <c r="C76" t="s">
        <v>1357</v>
      </c>
      <c r="OU76" t="s">
        <v>446</v>
      </c>
      <c r="OV76" t="s">
        <v>2065</v>
      </c>
    </row>
    <row r="77" spans="2:412" outlineLevel="1">
      <c r="B77" t="s">
        <v>504</v>
      </c>
      <c r="C77" t="s">
        <v>1358</v>
      </c>
      <c r="OU77" t="s">
        <v>447</v>
      </c>
      <c r="OV77" t="s">
        <v>2064</v>
      </c>
    </row>
    <row r="78" spans="2:412" outlineLevel="1">
      <c r="B78" t="s">
        <v>527</v>
      </c>
      <c r="C78" t="s">
        <v>1359</v>
      </c>
      <c r="OU78" t="s">
        <v>448</v>
      </c>
      <c r="OV78" t="s">
        <v>2063</v>
      </c>
    </row>
    <row r="79" spans="2:412" outlineLevel="1">
      <c r="B79" t="s">
        <v>528</v>
      </c>
      <c r="C79" t="s">
        <v>1360</v>
      </c>
      <c r="OU79" t="s">
        <v>449</v>
      </c>
      <c r="OV79" t="s">
        <v>2062</v>
      </c>
    </row>
    <row r="80" spans="2:412" outlineLevel="1">
      <c r="B80" t="s">
        <v>529</v>
      </c>
      <c r="C80" t="s">
        <v>1361</v>
      </c>
      <c r="OU80" t="s">
        <v>450</v>
      </c>
      <c r="OV80" t="s">
        <v>2061</v>
      </c>
    </row>
    <row r="81" spans="2:412" outlineLevel="1">
      <c r="B81" t="s">
        <v>1378</v>
      </c>
      <c r="C81" t="s">
        <v>1362</v>
      </c>
      <c r="OU81" t="s">
        <v>451</v>
      </c>
      <c r="OV81" t="s">
        <v>2060</v>
      </c>
    </row>
    <row r="82" spans="2:412" outlineLevel="1">
      <c r="B82" t="s">
        <v>1380</v>
      </c>
      <c r="C82" t="s">
        <v>1363</v>
      </c>
      <c r="OU82" t="s">
        <v>452</v>
      </c>
      <c r="OV82" t="s">
        <v>2059</v>
      </c>
    </row>
    <row r="83" spans="2:412" outlineLevel="1">
      <c r="B83" t="s">
        <v>1382</v>
      </c>
      <c r="C83" t="s">
        <v>1364</v>
      </c>
      <c r="OU83" t="s">
        <v>453</v>
      </c>
      <c r="OV83" t="s">
        <v>2058</v>
      </c>
    </row>
    <row r="84" spans="2:412" outlineLevel="1">
      <c r="B84" t="s">
        <v>1384</v>
      </c>
      <c r="C84" t="s">
        <v>1365</v>
      </c>
      <c r="OU84" t="s">
        <v>454</v>
      </c>
      <c r="OV84" t="s">
        <v>2057</v>
      </c>
    </row>
    <row r="85" spans="2:412" outlineLevel="1">
      <c r="B85" t="s">
        <v>1386</v>
      </c>
      <c r="C85" t="s">
        <v>1366</v>
      </c>
      <c r="OU85" t="s">
        <v>455</v>
      </c>
      <c r="OV85" t="s">
        <v>2056</v>
      </c>
    </row>
    <row r="86" spans="2:412" outlineLevel="1">
      <c r="B86" t="s">
        <v>1388</v>
      </c>
      <c r="C86" t="s">
        <v>1367</v>
      </c>
      <c r="OU86" t="s">
        <v>456</v>
      </c>
      <c r="OV86" t="s">
        <v>2055</v>
      </c>
    </row>
    <row r="87" spans="2:412" outlineLevel="1">
      <c r="B87" t="s">
        <v>1390</v>
      </c>
      <c r="C87" t="s">
        <v>1368</v>
      </c>
      <c r="OU87" t="s">
        <v>457</v>
      </c>
      <c r="OV87" t="s">
        <v>2054</v>
      </c>
    </row>
    <row r="88" spans="2:412" outlineLevel="1">
      <c r="B88" t="s">
        <v>1392</v>
      </c>
      <c r="C88" t="s">
        <v>1369</v>
      </c>
      <c r="OU88" t="s">
        <v>458</v>
      </c>
      <c r="OV88" t="s">
        <v>2053</v>
      </c>
    </row>
    <row r="89" spans="2:412" outlineLevel="1">
      <c r="B89" t="s">
        <v>1394</v>
      </c>
      <c r="C89" t="s">
        <v>1370</v>
      </c>
      <c r="OU89" t="s">
        <v>459</v>
      </c>
      <c r="OV89" t="s">
        <v>2052</v>
      </c>
    </row>
    <row r="90" spans="2:412" outlineLevel="1">
      <c r="B90" t="s">
        <v>1396</v>
      </c>
      <c r="C90" t="s">
        <v>1371</v>
      </c>
      <c r="OU90" t="s">
        <v>460</v>
      </c>
      <c r="OV90" t="s">
        <v>2148</v>
      </c>
    </row>
    <row r="91" spans="2:412" outlineLevel="1">
      <c r="B91" t="s">
        <v>1398</v>
      </c>
      <c r="C91" t="s">
        <v>1372</v>
      </c>
      <c r="OU91" t="s">
        <v>461</v>
      </c>
      <c r="OV91" t="s">
        <v>2147</v>
      </c>
    </row>
    <row r="92" spans="2:412" outlineLevel="1">
      <c r="B92" t="s">
        <v>1400</v>
      </c>
      <c r="C92" t="s">
        <v>1373</v>
      </c>
      <c r="OU92" t="s">
        <v>462</v>
      </c>
      <c r="OV92" t="s">
        <v>2146</v>
      </c>
    </row>
    <row r="93" spans="2:412" outlineLevel="1">
      <c r="B93" t="s">
        <v>1402</v>
      </c>
      <c r="C93" t="s">
        <v>1374</v>
      </c>
      <c r="OU93" t="s">
        <v>463</v>
      </c>
      <c r="OV93" t="s">
        <v>2153</v>
      </c>
    </row>
    <row r="94" spans="2:412" outlineLevel="1">
      <c r="B94" t="s">
        <v>1404</v>
      </c>
      <c r="C94" t="s">
        <v>1375</v>
      </c>
      <c r="OU94" t="s">
        <v>464</v>
      </c>
      <c r="OV94" t="s">
        <v>2152</v>
      </c>
    </row>
    <row r="95" spans="2:412" outlineLevel="1">
      <c r="B95" t="s">
        <v>1406</v>
      </c>
      <c r="C95" t="s">
        <v>1376</v>
      </c>
      <c r="OU95" t="s">
        <v>465</v>
      </c>
      <c r="OV95" t="s">
        <v>2149</v>
      </c>
    </row>
    <row r="96" spans="2:412" outlineLevel="1">
      <c r="B96" t="s">
        <v>1408</v>
      </c>
      <c r="C96" t="s">
        <v>1377</v>
      </c>
      <c r="OU96" t="s">
        <v>466</v>
      </c>
      <c r="OV96" t="s">
        <v>2150</v>
      </c>
    </row>
    <row r="97" spans="2:412" outlineLevel="1">
      <c r="B97" t="s">
        <v>1410</v>
      </c>
      <c r="C97" t="s">
        <v>1379</v>
      </c>
      <c r="OU97" t="s">
        <v>499</v>
      </c>
      <c r="OV97" t="s">
        <v>2151</v>
      </c>
    </row>
    <row r="98" spans="2:412" outlineLevel="1">
      <c r="B98" t="s">
        <v>1412</v>
      </c>
      <c r="C98" t="s">
        <v>1381</v>
      </c>
      <c r="OU98" t="s">
        <v>500</v>
      </c>
      <c r="OV98" t="s">
        <v>2476</v>
      </c>
    </row>
    <row r="99" spans="2:412" outlineLevel="1">
      <c r="B99" t="s">
        <v>1414</v>
      </c>
      <c r="C99" t="s">
        <v>1383</v>
      </c>
      <c r="OU99" t="s">
        <v>501</v>
      </c>
      <c r="OV99" t="s">
        <v>2175</v>
      </c>
    </row>
    <row r="100" spans="2:412" outlineLevel="1">
      <c r="B100" t="s">
        <v>1416</v>
      </c>
      <c r="C100" t="s">
        <v>1385</v>
      </c>
      <c r="OU100" t="s">
        <v>502</v>
      </c>
      <c r="OV100" t="s">
        <v>2477</v>
      </c>
    </row>
    <row r="101" spans="2:412" outlineLevel="1">
      <c r="B101" t="s">
        <v>1418</v>
      </c>
      <c r="C101" t="s">
        <v>1387</v>
      </c>
      <c r="OU101" t="s">
        <v>503</v>
      </c>
      <c r="OV101" t="s">
        <v>2174</v>
      </c>
    </row>
    <row r="102" spans="2:412" outlineLevel="1">
      <c r="B102" t="s">
        <v>1420</v>
      </c>
      <c r="C102" t="s">
        <v>1389</v>
      </c>
      <c r="OU102" t="s">
        <v>504</v>
      </c>
      <c r="OV102" t="s">
        <v>2173</v>
      </c>
    </row>
    <row r="103" spans="2:412" outlineLevel="1">
      <c r="B103" t="s">
        <v>1422</v>
      </c>
      <c r="C103" t="s">
        <v>1391</v>
      </c>
      <c r="OU103" t="s">
        <v>527</v>
      </c>
      <c r="OV103" t="s">
        <v>2172</v>
      </c>
    </row>
    <row r="104" spans="2:412" outlineLevel="1">
      <c r="B104" t="s">
        <v>1424</v>
      </c>
      <c r="C104" t="s">
        <v>1393</v>
      </c>
      <c r="OU104" t="s">
        <v>528</v>
      </c>
      <c r="OV104" t="s">
        <v>2170</v>
      </c>
    </row>
    <row r="105" spans="2:412" outlineLevel="1">
      <c r="B105" t="s">
        <v>1426</v>
      </c>
      <c r="C105" t="s">
        <v>1395</v>
      </c>
      <c r="OU105" t="s">
        <v>529</v>
      </c>
      <c r="OV105" t="s">
        <v>2171</v>
      </c>
    </row>
    <row r="106" spans="2:412" outlineLevel="1">
      <c r="B106" t="s">
        <v>1428</v>
      </c>
      <c r="C106" t="s">
        <v>1397</v>
      </c>
      <c r="OU106" t="s">
        <v>1378</v>
      </c>
      <c r="OV106" t="s">
        <v>2124</v>
      </c>
    </row>
    <row r="107" spans="2:412" outlineLevel="1">
      <c r="B107" t="s">
        <v>1430</v>
      </c>
      <c r="C107" t="s">
        <v>1399</v>
      </c>
      <c r="OU107" t="s">
        <v>1380</v>
      </c>
      <c r="OV107" t="s">
        <v>2123</v>
      </c>
    </row>
    <row r="108" spans="2:412" outlineLevel="1">
      <c r="B108" t="s">
        <v>1432</v>
      </c>
      <c r="C108" t="s">
        <v>1401</v>
      </c>
      <c r="OU108" t="s">
        <v>1382</v>
      </c>
      <c r="OV108" t="s">
        <v>2122</v>
      </c>
    </row>
    <row r="109" spans="2:412" outlineLevel="1">
      <c r="B109" t="s">
        <v>1434</v>
      </c>
      <c r="C109" t="s">
        <v>1403</v>
      </c>
      <c r="OU109" t="s">
        <v>1384</v>
      </c>
      <c r="OV109" t="s">
        <v>2121</v>
      </c>
    </row>
    <row r="110" spans="2:412" outlineLevel="1">
      <c r="B110" t="s">
        <v>1436</v>
      </c>
      <c r="C110" t="s">
        <v>1405</v>
      </c>
      <c r="OU110" t="s">
        <v>1386</v>
      </c>
      <c r="OV110" t="s">
        <v>2120</v>
      </c>
    </row>
    <row r="111" spans="2:412" outlineLevel="1">
      <c r="B111" t="s">
        <v>1438</v>
      </c>
      <c r="C111" t="s">
        <v>1407</v>
      </c>
      <c r="OU111" t="s">
        <v>1388</v>
      </c>
      <c r="OV111" t="s">
        <v>2119</v>
      </c>
    </row>
    <row r="112" spans="2:412" outlineLevel="1">
      <c r="B112" t="s">
        <v>1440</v>
      </c>
      <c r="C112" t="s">
        <v>1409</v>
      </c>
      <c r="OU112" t="s">
        <v>1390</v>
      </c>
      <c r="OV112" t="s">
        <v>2118</v>
      </c>
    </row>
    <row r="113" spans="2:412" outlineLevel="1">
      <c r="B113" t="s">
        <v>1442</v>
      </c>
      <c r="C113" t="s">
        <v>1411</v>
      </c>
      <c r="OU113" t="s">
        <v>1392</v>
      </c>
      <c r="OV113" t="s">
        <v>2117</v>
      </c>
    </row>
    <row r="114" spans="2:412" outlineLevel="1">
      <c r="B114" t="s">
        <v>1444</v>
      </c>
      <c r="C114" t="s">
        <v>1413</v>
      </c>
      <c r="OU114" t="s">
        <v>1394</v>
      </c>
      <c r="OV114" t="s">
        <v>2116</v>
      </c>
    </row>
    <row r="115" spans="2:412" outlineLevel="1">
      <c r="B115" t="s">
        <v>1446</v>
      </c>
      <c r="C115" t="s">
        <v>1415</v>
      </c>
      <c r="OU115" t="s">
        <v>1396</v>
      </c>
      <c r="OV115" t="s">
        <v>2115</v>
      </c>
    </row>
    <row r="116" spans="2:412" outlineLevel="1">
      <c r="B116" t="s">
        <v>1448</v>
      </c>
      <c r="C116" t="s">
        <v>1417</v>
      </c>
      <c r="OU116" t="s">
        <v>1398</v>
      </c>
      <c r="OV116" t="s">
        <v>2114</v>
      </c>
    </row>
    <row r="117" spans="2:412" outlineLevel="1">
      <c r="B117" t="s">
        <v>1450</v>
      </c>
      <c r="C117" t="s">
        <v>1419</v>
      </c>
      <c r="OU117" t="s">
        <v>1400</v>
      </c>
      <c r="OV117" t="s">
        <v>2113</v>
      </c>
    </row>
    <row r="118" spans="2:412" outlineLevel="1">
      <c r="B118" t="s">
        <v>1452</v>
      </c>
      <c r="C118" t="s">
        <v>1421</v>
      </c>
      <c r="OU118" t="s">
        <v>1402</v>
      </c>
      <c r="OV118" t="s">
        <v>2112</v>
      </c>
    </row>
    <row r="119" spans="2:412" outlineLevel="1">
      <c r="B119" t="s">
        <v>1454</v>
      </c>
      <c r="C119" t="s">
        <v>1423</v>
      </c>
      <c r="OU119" t="s">
        <v>1404</v>
      </c>
      <c r="OV119" t="s">
        <v>2111</v>
      </c>
    </row>
    <row r="120" spans="2:412" outlineLevel="1">
      <c r="B120" t="s">
        <v>1456</v>
      </c>
      <c r="C120" t="s">
        <v>1425</v>
      </c>
      <c r="OU120" t="s">
        <v>1406</v>
      </c>
      <c r="OV120" t="s">
        <v>2110</v>
      </c>
    </row>
    <row r="121" spans="2:412" outlineLevel="1">
      <c r="B121" t="s">
        <v>1458</v>
      </c>
      <c r="C121" t="s">
        <v>1427</v>
      </c>
      <c r="OU121" t="s">
        <v>1408</v>
      </c>
      <c r="OV121" t="s">
        <v>2109</v>
      </c>
    </row>
    <row r="122" spans="2:412" outlineLevel="1">
      <c r="B122" t="s">
        <v>1460</v>
      </c>
      <c r="C122" t="s">
        <v>1429</v>
      </c>
      <c r="OU122" t="s">
        <v>1410</v>
      </c>
      <c r="OV122" t="s">
        <v>2107</v>
      </c>
    </row>
    <row r="123" spans="2:412" outlineLevel="1">
      <c r="B123" t="s">
        <v>1462</v>
      </c>
      <c r="C123" t="s">
        <v>1431</v>
      </c>
      <c r="OU123" t="s">
        <v>1412</v>
      </c>
      <c r="OV123" t="s">
        <v>2106</v>
      </c>
    </row>
    <row r="124" spans="2:412" outlineLevel="1">
      <c r="B124" t="s">
        <v>1464</v>
      </c>
      <c r="C124" t="s">
        <v>1433</v>
      </c>
      <c r="OU124" t="s">
        <v>1414</v>
      </c>
      <c r="OV124" t="s">
        <v>2104</v>
      </c>
    </row>
    <row r="125" spans="2:412" outlineLevel="1">
      <c r="B125" t="s">
        <v>1466</v>
      </c>
      <c r="C125" t="s">
        <v>1435</v>
      </c>
      <c r="OU125" t="s">
        <v>1416</v>
      </c>
      <c r="OV125" t="s">
        <v>2108</v>
      </c>
    </row>
    <row r="126" spans="2:412" outlineLevel="1">
      <c r="B126" t="s">
        <v>1468</v>
      </c>
      <c r="C126" t="s">
        <v>1437</v>
      </c>
      <c r="OU126" t="s">
        <v>1418</v>
      </c>
      <c r="OV126" t="s">
        <v>2105</v>
      </c>
    </row>
    <row r="127" spans="2:412" outlineLevel="1">
      <c r="B127" t="s">
        <v>1470</v>
      </c>
      <c r="C127" t="s">
        <v>1439</v>
      </c>
      <c r="OU127" t="s">
        <v>1420</v>
      </c>
      <c r="OV127" t="s">
        <v>2103</v>
      </c>
    </row>
    <row r="128" spans="2:412" outlineLevel="1">
      <c r="B128" t="s">
        <v>1472</v>
      </c>
      <c r="C128" t="s">
        <v>1441</v>
      </c>
      <c r="OU128" t="s">
        <v>1422</v>
      </c>
      <c r="OV128" t="s">
        <v>2102</v>
      </c>
    </row>
    <row r="129" spans="2:412" outlineLevel="1">
      <c r="B129" t="s">
        <v>1474</v>
      </c>
      <c r="C129" t="s">
        <v>1443</v>
      </c>
      <c r="OU129" t="s">
        <v>1424</v>
      </c>
      <c r="OV129" t="s">
        <v>2101</v>
      </c>
    </row>
    <row r="130" spans="2:412" outlineLevel="1">
      <c r="B130" t="s">
        <v>1476</v>
      </c>
      <c r="C130" t="s">
        <v>1445</v>
      </c>
      <c r="OU130" t="s">
        <v>1426</v>
      </c>
      <c r="OV130" t="s">
        <v>2100</v>
      </c>
    </row>
    <row r="131" spans="2:412" outlineLevel="1">
      <c r="B131" t="s">
        <v>1478</v>
      </c>
      <c r="C131" t="s">
        <v>1447</v>
      </c>
      <c r="OU131" t="s">
        <v>1428</v>
      </c>
      <c r="OV131" t="s">
        <v>2099</v>
      </c>
    </row>
    <row r="132" spans="2:412" outlineLevel="1">
      <c r="B132" t="s">
        <v>1480</v>
      </c>
      <c r="C132" t="s">
        <v>1449</v>
      </c>
      <c r="OU132" t="s">
        <v>1430</v>
      </c>
      <c r="OV132" t="s">
        <v>2098</v>
      </c>
    </row>
    <row r="133" spans="2:412" outlineLevel="1">
      <c r="B133" t="s">
        <v>1482</v>
      </c>
      <c r="C133" t="s">
        <v>1451</v>
      </c>
      <c r="OU133" t="s">
        <v>1432</v>
      </c>
      <c r="OV133" t="s">
        <v>2097</v>
      </c>
    </row>
    <row r="134" spans="2:412" outlineLevel="1">
      <c r="B134" t="s">
        <v>1484</v>
      </c>
      <c r="C134" t="s">
        <v>1453</v>
      </c>
      <c r="OU134" t="s">
        <v>1434</v>
      </c>
      <c r="OV134" t="s">
        <v>2096</v>
      </c>
    </row>
    <row r="135" spans="2:412" outlineLevel="1">
      <c r="B135" t="s">
        <v>1486</v>
      </c>
      <c r="C135" t="s">
        <v>1455</v>
      </c>
      <c r="OU135" t="s">
        <v>1436</v>
      </c>
      <c r="OV135" t="s">
        <v>2095</v>
      </c>
    </row>
    <row r="136" spans="2:412" outlineLevel="1">
      <c r="B136" t="s">
        <v>1488</v>
      </c>
      <c r="C136" t="s">
        <v>1457</v>
      </c>
      <c r="OU136" t="s">
        <v>1438</v>
      </c>
      <c r="OV136" t="s">
        <v>2094</v>
      </c>
    </row>
    <row r="137" spans="2:412" outlineLevel="1">
      <c r="B137" t="s">
        <v>1490</v>
      </c>
      <c r="C137" t="s">
        <v>1459</v>
      </c>
      <c r="OU137" t="s">
        <v>1440</v>
      </c>
      <c r="OV137" t="s">
        <v>2093</v>
      </c>
    </row>
    <row r="138" spans="2:412" outlineLevel="1">
      <c r="B138" t="s">
        <v>1492</v>
      </c>
      <c r="C138" t="s">
        <v>1461</v>
      </c>
      <c r="OU138" t="s">
        <v>1442</v>
      </c>
      <c r="OV138" t="s">
        <v>2092</v>
      </c>
    </row>
    <row r="139" spans="2:412" outlineLevel="1">
      <c r="B139" t="s">
        <v>1494</v>
      </c>
      <c r="C139" t="s">
        <v>1463</v>
      </c>
      <c r="OU139" t="s">
        <v>1444</v>
      </c>
      <c r="OV139" t="s">
        <v>2091</v>
      </c>
    </row>
    <row r="140" spans="2:412" outlineLevel="1">
      <c r="B140" t="s">
        <v>1496</v>
      </c>
      <c r="C140" t="s">
        <v>1465</v>
      </c>
      <c r="OU140" t="s">
        <v>1446</v>
      </c>
      <c r="OV140" t="s">
        <v>2090</v>
      </c>
    </row>
    <row r="141" spans="2:412" outlineLevel="1">
      <c r="B141" t="s">
        <v>1498</v>
      </c>
      <c r="C141" t="s">
        <v>1467</v>
      </c>
      <c r="OU141" t="s">
        <v>1448</v>
      </c>
      <c r="OV141" t="s">
        <v>2089</v>
      </c>
    </row>
    <row r="142" spans="2:412" outlineLevel="1">
      <c r="B142" t="s">
        <v>1500</v>
      </c>
      <c r="C142" t="s">
        <v>1469</v>
      </c>
      <c r="OU142" t="s">
        <v>1450</v>
      </c>
      <c r="OV142" t="s">
        <v>2088</v>
      </c>
    </row>
    <row r="143" spans="2:412" outlineLevel="1">
      <c r="B143" t="s">
        <v>1502</v>
      </c>
      <c r="C143" t="s">
        <v>1471</v>
      </c>
      <c r="OU143" t="s">
        <v>1452</v>
      </c>
      <c r="OV143" t="s">
        <v>2087</v>
      </c>
    </row>
    <row r="144" spans="2:412" outlineLevel="1">
      <c r="B144" t="s">
        <v>1504</v>
      </c>
      <c r="C144" t="s">
        <v>1473</v>
      </c>
      <c r="OU144" t="s">
        <v>1454</v>
      </c>
      <c r="OV144" t="s">
        <v>2086</v>
      </c>
    </row>
    <row r="145" spans="2:412" outlineLevel="1">
      <c r="B145" t="s">
        <v>1506</v>
      </c>
      <c r="C145" t="s">
        <v>1475</v>
      </c>
      <c r="OU145" t="s">
        <v>1456</v>
      </c>
      <c r="OV145" t="s">
        <v>2085</v>
      </c>
    </row>
    <row r="146" spans="2:412" outlineLevel="1">
      <c r="B146" t="s">
        <v>1508</v>
      </c>
      <c r="C146" t="s">
        <v>1477</v>
      </c>
      <c r="OU146" t="s">
        <v>1458</v>
      </c>
      <c r="OV146" t="s">
        <v>2084</v>
      </c>
    </row>
    <row r="147" spans="2:412" outlineLevel="1">
      <c r="B147" t="s">
        <v>1510</v>
      </c>
      <c r="C147" t="s">
        <v>1479</v>
      </c>
      <c r="OU147" t="s">
        <v>1460</v>
      </c>
      <c r="OV147" t="s">
        <v>2083</v>
      </c>
    </row>
    <row r="148" spans="2:412" outlineLevel="1">
      <c r="B148" t="s">
        <v>1512</v>
      </c>
      <c r="C148" t="s">
        <v>1481</v>
      </c>
      <c r="OU148" t="s">
        <v>1462</v>
      </c>
      <c r="OV148" t="s">
        <v>2082</v>
      </c>
    </row>
    <row r="149" spans="2:412" outlineLevel="1">
      <c r="B149" t="s">
        <v>1514</v>
      </c>
      <c r="C149" t="s">
        <v>1483</v>
      </c>
      <c r="OU149" t="s">
        <v>1464</v>
      </c>
      <c r="OV149" t="s">
        <v>2081</v>
      </c>
    </row>
    <row r="150" spans="2:412" outlineLevel="1">
      <c r="B150" t="s">
        <v>1516</v>
      </c>
      <c r="C150" t="s">
        <v>1485</v>
      </c>
      <c r="OU150" t="s">
        <v>1466</v>
      </c>
      <c r="OV150" t="s">
        <v>2080</v>
      </c>
    </row>
    <row r="151" spans="2:412" outlineLevel="1">
      <c r="B151" t="s">
        <v>1518</v>
      </c>
      <c r="C151" t="s">
        <v>1487</v>
      </c>
      <c r="OU151" t="s">
        <v>1468</v>
      </c>
      <c r="OV151" t="s">
        <v>2079</v>
      </c>
    </row>
    <row r="152" spans="2:412" outlineLevel="1">
      <c r="B152" t="s">
        <v>1520</v>
      </c>
      <c r="C152" t="s">
        <v>1489</v>
      </c>
      <c r="OU152" t="s">
        <v>1470</v>
      </c>
      <c r="OV152" t="s">
        <v>2078</v>
      </c>
    </row>
    <row r="153" spans="2:412" outlineLevel="1">
      <c r="B153" t="s">
        <v>1522</v>
      </c>
      <c r="C153" t="s">
        <v>1491</v>
      </c>
      <c r="OU153" t="s">
        <v>1472</v>
      </c>
      <c r="OV153" t="s">
        <v>2077</v>
      </c>
    </row>
    <row r="154" spans="2:412" outlineLevel="1">
      <c r="B154" t="s">
        <v>1524</v>
      </c>
      <c r="C154" t="s">
        <v>1493</v>
      </c>
      <c r="OU154" t="s">
        <v>1474</v>
      </c>
      <c r="OV154" t="s">
        <v>2051</v>
      </c>
    </row>
    <row r="155" spans="2:412" outlineLevel="1">
      <c r="B155" t="s">
        <v>1526</v>
      </c>
      <c r="C155" t="s">
        <v>1495</v>
      </c>
      <c r="OU155" t="s">
        <v>1476</v>
      </c>
      <c r="OV155" t="s">
        <v>2050</v>
      </c>
    </row>
    <row r="156" spans="2:412" outlineLevel="1">
      <c r="B156" t="s">
        <v>1528</v>
      </c>
      <c r="C156" t="s">
        <v>1497</v>
      </c>
      <c r="OU156" t="s">
        <v>1478</v>
      </c>
      <c r="OV156" t="s">
        <v>2049</v>
      </c>
    </row>
    <row r="157" spans="2:412" outlineLevel="1">
      <c r="B157" t="s">
        <v>1530</v>
      </c>
      <c r="C157" t="s">
        <v>1499</v>
      </c>
      <c r="OU157" t="s">
        <v>1480</v>
      </c>
      <c r="OV157" t="s">
        <v>2048</v>
      </c>
    </row>
    <row r="158" spans="2:412" outlineLevel="1">
      <c r="B158" t="s">
        <v>1532</v>
      </c>
      <c r="C158" t="s">
        <v>1501</v>
      </c>
      <c r="OU158" t="s">
        <v>1482</v>
      </c>
      <c r="OV158" t="s">
        <v>2047</v>
      </c>
    </row>
    <row r="159" spans="2:412" outlineLevel="1">
      <c r="B159" t="s">
        <v>1534</v>
      </c>
      <c r="C159" t="s">
        <v>1503</v>
      </c>
      <c r="OU159" t="s">
        <v>1484</v>
      </c>
      <c r="OV159" t="s">
        <v>2046</v>
      </c>
    </row>
    <row r="160" spans="2:412" outlineLevel="1">
      <c r="B160" t="s">
        <v>1536</v>
      </c>
      <c r="C160" t="s">
        <v>1505</v>
      </c>
      <c r="OU160" t="s">
        <v>1486</v>
      </c>
      <c r="OV160" t="s">
        <v>2045</v>
      </c>
    </row>
    <row r="161" spans="2:412" outlineLevel="1">
      <c r="B161" t="s">
        <v>1538</v>
      </c>
      <c r="C161" t="s">
        <v>1507</v>
      </c>
      <c r="OU161" t="s">
        <v>1488</v>
      </c>
      <c r="OV161" t="s">
        <v>2044</v>
      </c>
    </row>
    <row r="162" spans="2:412" outlineLevel="1">
      <c r="B162" t="s">
        <v>1540</v>
      </c>
      <c r="C162" t="s">
        <v>1509</v>
      </c>
      <c r="OU162" t="s">
        <v>1490</v>
      </c>
      <c r="OV162" t="s">
        <v>2043</v>
      </c>
    </row>
    <row r="163" spans="2:412" outlineLevel="1">
      <c r="B163" t="s">
        <v>1542</v>
      </c>
      <c r="C163" t="s">
        <v>1511</v>
      </c>
      <c r="OU163" t="s">
        <v>1492</v>
      </c>
      <c r="OV163" t="s">
        <v>2042</v>
      </c>
    </row>
    <row r="164" spans="2:412" outlineLevel="1">
      <c r="B164" t="s">
        <v>1544</v>
      </c>
      <c r="C164" t="s">
        <v>1513</v>
      </c>
      <c r="OU164" t="s">
        <v>1494</v>
      </c>
      <c r="OV164" t="s">
        <v>2041</v>
      </c>
    </row>
    <row r="165" spans="2:412" outlineLevel="1">
      <c r="B165" t="s">
        <v>1546</v>
      </c>
      <c r="C165" t="s">
        <v>1515</v>
      </c>
      <c r="OU165" t="s">
        <v>1496</v>
      </c>
      <c r="OV165" t="s">
        <v>2040</v>
      </c>
    </row>
    <row r="166" spans="2:412" outlineLevel="1">
      <c r="B166" t="s">
        <v>1548</v>
      </c>
      <c r="C166" t="s">
        <v>1517</v>
      </c>
      <c r="OU166" t="s">
        <v>1498</v>
      </c>
      <c r="OV166" t="s">
        <v>2039</v>
      </c>
    </row>
    <row r="167" spans="2:412" outlineLevel="1">
      <c r="B167" t="s">
        <v>1550</v>
      </c>
      <c r="C167" t="s">
        <v>1519</v>
      </c>
      <c r="OU167" t="s">
        <v>1500</v>
      </c>
      <c r="OV167" t="s">
        <v>2038</v>
      </c>
    </row>
    <row r="168" spans="2:412" outlineLevel="1">
      <c r="B168" t="s">
        <v>1552</v>
      </c>
      <c r="C168" t="s">
        <v>1521</v>
      </c>
      <c r="OU168" t="s">
        <v>1502</v>
      </c>
      <c r="OV168" t="s">
        <v>2037</v>
      </c>
    </row>
    <row r="169" spans="2:412" outlineLevel="1">
      <c r="B169" t="s">
        <v>1554</v>
      </c>
      <c r="C169" t="s">
        <v>1523</v>
      </c>
      <c r="OU169" t="s">
        <v>1504</v>
      </c>
      <c r="OV169" t="s">
        <v>2036</v>
      </c>
    </row>
    <row r="170" spans="2:412" outlineLevel="1">
      <c r="B170" t="s">
        <v>1556</v>
      </c>
      <c r="C170" t="s">
        <v>1525</v>
      </c>
      <c r="OU170" t="s">
        <v>1506</v>
      </c>
      <c r="OV170" t="s">
        <v>2035</v>
      </c>
    </row>
    <row r="171" spans="2:412" outlineLevel="1">
      <c r="B171" t="s">
        <v>1558</v>
      </c>
      <c r="C171" t="s">
        <v>1527</v>
      </c>
      <c r="OU171" t="s">
        <v>1508</v>
      </c>
      <c r="OV171" t="s">
        <v>2034</v>
      </c>
    </row>
    <row r="172" spans="2:412" outlineLevel="1">
      <c r="B172" t="s">
        <v>1560</v>
      </c>
      <c r="C172" t="s">
        <v>1529</v>
      </c>
      <c r="OU172" t="s">
        <v>1510</v>
      </c>
      <c r="OV172" t="s">
        <v>2033</v>
      </c>
    </row>
    <row r="173" spans="2:412" outlineLevel="1">
      <c r="B173" t="s">
        <v>1562</v>
      </c>
      <c r="C173" t="s">
        <v>1531</v>
      </c>
      <c r="OU173" t="s">
        <v>1512</v>
      </c>
      <c r="OV173" t="s">
        <v>2032</v>
      </c>
    </row>
    <row r="174" spans="2:412" outlineLevel="1">
      <c r="B174" t="s">
        <v>1564</v>
      </c>
      <c r="C174" t="s">
        <v>1533</v>
      </c>
      <c r="OU174" t="s">
        <v>1514</v>
      </c>
      <c r="OV174" t="s">
        <v>2031</v>
      </c>
    </row>
    <row r="175" spans="2:412" outlineLevel="1">
      <c r="B175" t="s">
        <v>1566</v>
      </c>
      <c r="C175" t="s">
        <v>1535</v>
      </c>
      <c r="OU175" t="s">
        <v>1516</v>
      </c>
      <c r="OV175" t="s">
        <v>2030</v>
      </c>
    </row>
    <row r="176" spans="2:412" outlineLevel="1">
      <c r="B176" t="s">
        <v>1568</v>
      </c>
      <c r="C176" t="s">
        <v>1537</v>
      </c>
      <c r="OU176" t="s">
        <v>1518</v>
      </c>
      <c r="OV176" t="s">
        <v>2029</v>
      </c>
    </row>
    <row r="177" spans="2:412" outlineLevel="1">
      <c r="B177" t="s">
        <v>1570</v>
      </c>
      <c r="C177" t="s">
        <v>1539</v>
      </c>
      <c r="OU177" t="s">
        <v>1520</v>
      </c>
      <c r="OV177" t="s">
        <v>2028</v>
      </c>
    </row>
    <row r="178" spans="2:412" outlineLevel="1">
      <c r="B178" t="s">
        <v>1572</v>
      </c>
      <c r="C178" t="s">
        <v>1541</v>
      </c>
      <c r="OU178" t="s">
        <v>1522</v>
      </c>
      <c r="OV178" t="s">
        <v>2027</v>
      </c>
    </row>
    <row r="179" spans="2:412" outlineLevel="1">
      <c r="B179" t="s">
        <v>1574</v>
      </c>
      <c r="C179" t="s">
        <v>1543</v>
      </c>
      <c r="OU179" t="s">
        <v>1524</v>
      </c>
      <c r="OV179" t="s">
        <v>2002</v>
      </c>
    </row>
    <row r="180" spans="2:412" outlineLevel="1">
      <c r="B180" t="s">
        <v>1576</v>
      </c>
      <c r="C180" t="s">
        <v>1545</v>
      </c>
      <c r="OU180" t="s">
        <v>1526</v>
      </c>
      <c r="OV180" t="s">
        <v>2001</v>
      </c>
    </row>
    <row r="181" spans="2:412" outlineLevel="1">
      <c r="B181" t="s">
        <v>1578</v>
      </c>
      <c r="C181" t="s">
        <v>1547</v>
      </c>
      <c r="OU181" t="s">
        <v>1528</v>
      </c>
      <c r="OV181" t="s">
        <v>2000</v>
      </c>
    </row>
    <row r="182" spans="2:412" outlineLevel="1">
      <c r="B182" t="s">
        <v>1580</v>
      </c>
      <c r="C182" t="s">
        <v>1549</v>
      </c>
      <c r="OU182" t="s">
        <v>1530</v>
      </c>
      <c r="OV182" t="s">
        <v>1999</v>
      </c>
    </row>
    <row r="183" spans="2:412" outlineLevel="1">
      <c r="B183" t="s">
        <v>1582</v>
      </c>
      <c r="C183" t="s">
        <v>1551</v>
      </c>
      <c r="OU183" t="s">
        <v>1532</v>
      </c>
      <c r="OV183" t="s">
        <v>1998</v>
      </c>
    </row>
    <row r="184" spans="2:412" outlineLevel="1">
      <c r="B184" t="s">
        <v>1584</v>
      </c>
      <c r="C184" t="s">
        <v>1553</v>
      </c>
      <c r="OU184" t="s">
        <v>1534</v>
      </c>
      <c r="OV184" t="s">
        <v>2135</v>
      </c>
    </row>
    <row r="185" spans="2:412" outlineLevel="1">
      <c r="B185" t="s">
        <v>1586</v>
      </c>
      <c r="C185" t="s">
        <v>1555</v>
      </c>
      <c r="OU185" t="s">
        <v>1536</v>
      </c>
      <c r="OV185" t="s">
        <v>2134</v>
      </c>
    </row>
    <row r="186" spans="2:412" outlineLevel="1">
      <c r="B186" t="s">
        <v>1588</v>
      </c>
      <c r="C186" t="s">
        <v>1557</v>
      </c>
      <c r="OU186" t="s">
        <v>1538</v>
      </c>
      <c r="OV186" t="s">
        <v>2133</v>
      </c>
    </row>
    <row r="187" spans="2:412" outlineLevel="1">
      <c r="B187" t="s">
        <v>1590</v>
      </c>
      <c r="C187" t="s">
        <v>1559</v>
      </c>
      <c r="OU187" t="s">
        <v>1540</v>
      </c>
      <c r="OV187" t="s">
        <v>2132</v>
      </c>
    </row>
    <row r="188" spans="2:412" outlineLevel="1">
      <c r="B188" t="s">
        <v>1592</v>
      </c>
      <c r="C188" t="s">
        <v>1561</v>
      </c>
      <c r="OU188" t="s">
        <v>1542</v>
      </c>
      <c r="OV188" t="s">
        <v>2131</v>
      </c>
    </row>
    <row r="189" spans="2:412" outlineLevel="1">
      <c r="B189" t="s">
        <v>1594</v>
      </c>
      <c r="C189" t="s">
        <v>1563</v>
      </c>
      <c r="OU189" t="s">
        <v>1544</v>
      </c>
      <c r="OV189" t="s">
        <v>2478</v>
      </c>
    </row>
    <row r="190" spans="2:412" outlineLevel="1">
      <c r="B190" t="s">
        <v>1596</v>
      </c>
      <c r="C190" t="s">
        <v>1565</v>
      </c>
      <c r="OU190" t="s">
        <v>1546</v>
      </c>
      <c r="OV190" t="s">
        <v>2479</v>
      </c>
    </row>
    <row r="191" spans="2:412" outlineLevel="1">
      <c r="B191" t="s">
        <v>1598</v>
      </c>
      <c r="C191" t="s">
        <v>1567</v>
      </c>
      <c r="OU191" t="s">
        <v>1548</v>
      </c>
      <c r="OV191" t="s">
        <v>2480</v>
      </c>
    </row>
    <row r="192" spans="2:412" outlineLevel="1">
      <c r="B192" t="s">
        <v>1600</v>
      </c>
      <c r="C192" t="s">
        <v>1569</v>
      </c>
      <c r="OU192" t="s">
        <v>1550</v>
      </c>
      <c r="OV192" t="s">
        <v>2351</v>
      </c>
    </row>
    <row r="193" spans="2:412" outlineLevel="1">
      <c r="B193" t="s">
        <v>1602</v>
      </c>
      <c r="C193" t="s">
        <v>1571</v>
      </c>
      <c r="OU193" t="s">
        <v>1552</v>
      </c>
      <c r="OV193" t="s">
        <v>2481</v>
      </c>
    </row>
    <row r="194" spans="2:412" outlineLevel="1">
      <c r="B194" t="s">
        <v>1604</v>
      </c>
      <c r="C194" t="s">
        <v>1573</v>
      </c>
      <c r="OU194" t="s">
        <v>1554</v>
      </c>
      <c r="OV194" t="s">
        <v>2350</v>
      </c>
    </row>
    <row r="195" spans="2:412" outlineLevel="1">
      <c r="B195" t="s">
        <v>1606</v>
      </c>
      <c r="C195" t="s">
        <v>1575</v>
      </c>
      <c r="OU195" t="s">
        <v>1556</v>
      </c>
      <c r="OV195" t="s">
        <v>2349</v>
      </c>
    </row>
    <row r="196" spans="2:412" outlineLevel="1">
      <c r="B196" t="s">
        <v>1608</v>
      </c>
      <c r="C196" t="s">
        <v>1577</v>
      </c>
      <c r="OU196" t="s">
        <v>1558</v>
      </c>
      <c r="OV196" t="s">
        <v>2348</v>
      </c>
    </row>
    <row r="197" spans="2:412" outlineLevel="1">
      <c r="B197" t="s">
        <v>1610</v>
      </c>
      <c r="C197" t="s">
        <v>1579</v>
      </c>
      <c r="OU197" t="s">
        <v>1560</v>
      </c>
      <c r="OV197" t="s">
        <v>2130</v>
      </c>
    </row>
    <row r="198" spans="2:412" outlineLevel="1">
      <c r="B198" t="s">
        <v>1612</v>
      </c>
      <c r="C198" t="s">
        <v>1581</v>
      </c>
      <c r="OU198" t="s">
        <v>1562</v>
      </c>
      <c r="OV198" t="s">
        <v>2347</v>
      </c>
    </row>
    <row r="199" spans="2:412" outlineLevel="1">
      <c r="B199" t="s">
        <v>1614</v>
      </c>
      <c r="C199" t="s">
        <v>1583</v>
      </c>
      <c r="OU199" t="s">
        <v>1564</v>
      </c>
      <c r="OV199" t="s">
        <v>2482</v>
      </c>
    </row>
    <row r="200" spans="2:412" outlineLevel="1">
      <c r="B200" t="s">
        <v>1616</v>
      </c>
      <c r="C200" t="s">
        <v>1585</v>
      </c>
      <c r="OU200" t="s">
        <v>1566</v>
      </c>
      <c r="OV200" t="s">
        <v>2140</v>
      </c>
    </row>
    <row r="201" spans="2:412" outlineLevel="1">
      <c r="B201" t="s">
        <v>1618</v>
      </c>
      <c r="C201" t="s">
        <v>1587</v>
      </c>
      <c r="OU201" t="s">
        <v>1568</v>
      </c>
      <c r="OV201" t="s">
        <v>2139</v>
      </c>
    </row>
    <row r="202" spans="2:412" outlineLevel="1">
      <c r="B202" t="s">
        <v>1620</v>
      </c>
      <c r="C202" t="s">
        <v>1589</v>
      </c>
      <c r="OU202" t="s">
        <v>1570</v>
      </c>
      <c r="OV202" t="s">
        <v>2138</v>
      </c>
    </row>
    <row r="203" spans="2:412" outlineLevel="1">
      <c r="B203" t="s">
        <v>1622</v>
      </c>
      <c r="C203" t="s">
        <v>1591</v>
      </c>
      <c r="OU203" t="s">
        <v>1572</v>
      </c>
      <c r="OV203" t="s">
        <v>2136</v>
      </c>
    </row>
    <row r="204" spans="2:412" outlineLevel="1">
      <c r="B204" t="s">
        <v>1624</v>
      </c>
      <c r="C204" t="s">
        <v>1593</v>
      </c>
      <c r="OU204" t="s">
        <v>1574</v>
      </c>
      <c r="OV204" t="s">
        <v>2137</v>
      </c>
    </row>
    <row r="205" spans="2:412" outlineLevel="1">
      <c r="B205" t="s">
        <v>1626</v>
      </c>
      <c r="C205" t="s">
        <v>1595</v>
      </c>
      <c r="OU205" t="s">
        <v>1576</v>
      </c>
      <c r="OV205" t="s">
        <v>2165</v>
      </c>
    </row>
    <row r="206" spans="2:412" outlineLevel="1">
      <c r="B206" t="s">
        <v>1628</v>
      </c>
      <c r="C206" t="s">
        <v>1597</v>
      </c>
      <c r="OU206" t="s">
        <v>1578</v>
      </c>
      <c r="OV206" t="s">
        <v>2164</v>
      </c>
    </row>
    <row r="207" spans="2:412" outlineLevel="1">
      <c r="B207" t="s">
        <v>1630</v>
      </c>
      <c r="C207" t="s">
        <v>1599</v>
      </c>
      <c r="OU207" t="s">
        <v>1580</v>
      </c>
      <c r="OV207" t="s">
        <v>2163</v>
      </c>
    </row>
    <row r="208" spans="2:412" outlineLevel="1">
      <c r="B208" t="s">
        <v>1632</v>
      </c>
      <c r="C208" t="s">
        <v>1601</v>
      </c>
      <c r="OU208" t="s">
        <v>1582</v>
      </c>
      <c r="OV208" t="s">
        <v>2167</v>
      </c>
    </row>
    <row r="209" spans="2:412" outlineLevel="1">
      <c r="B209" t="s">
        <v>1634</v>
      </c>
      <c r="C209" t="s">
        <v>1603</v>
      </c>
      <c r="OU209" t="s">
        <v>1584</v>
      </c>
      <c r="OV209" t="s">
        <v>2166</v>
      </c>
    </row>
    <row r="210" spans="2:412" outlineLevel="1">
      <c r="B210" t="s">
        <v>1636</v>
      </c>
      <c r="C210" t="s">
        <v>1605</v>
      </c>
      <c r="OU210" t="s">
        <v>1586</v>
      </c>
      <c r="OV210" t="s">
        <v>2169</v>
      </c>
    </row>
    <row r="211" spans="2:412" outlineLevel="1">
      <c r="B211" t="s">
        <v>1638</v>
      </c>
      <c r="C211" t="s">
        <v>1607</v>
      </c>
      <c r="OU211" t="s">
        <v>1588</v>
      </c>
      <c r="OV211" t="s">
        <v>2168</v>
      </c>
    </row>
    <row r="212" spans="2:412" outlineLevel="1">
      <c r="B212" t="s">
        <v>1640</v>
      </c>
      <c r="C212" t="s">
        <v>1609</v>
      </c>
      <c r="OU212" t="s">
        <v>1590</v>
      </c>
      <c r="OV212" t="s">
        <v>2483</v>
      </c>
    </row>
    <row r="213" spans="2:412" outlineLevel="1">
      <c r="B213" t="s">
        <v>1642</v>
      </c>
      <c r="C213" t="s">
        <v>1611</v>
      </c>
      <c r="OU213" t="s">
        <v>1592</v>
      </c>
      <c r="OV213" t="s">
        <v>2484</v>
      </c>
    </row>
    <row r="214" spans="2:412" outlineLevel="1">
      <c r="B214" t="s">
        <v>1644</v>
      </c>
      <c r="C214" t="s">
        <v>1613</v>
      </c>
      <c r="OU214" t="s">
        <v>1594</v>
      </c>
      <c r="OV214" t="s">
        <v>2382</v>
      </c>
    </row>
    <row r="215" spans="2:412" outlineLevel="1">
      <c r="B215" t="s">
        <v>1646</v>
      </c>
      <c r="C215" t="s">
        <v>1615</v>
      </c>
      <c r="OU215" t="s">
        <v>1596</v>
      </c>
      <c r="OV215" t="s">
        <v>2393</v>
      </c>
    </row>
    <row r="216" spans="2:412" outlineLevel="1">
      <c r="B216" t="s">
        <v>1648</v>
      </c>
      <c r="C216" t="s">
        <v>1617</v>
      </c>
      <c r="OU216" t="s">
        <v>1598</v>
      </c>
      <c r="OV216" t="s">
        <v>2485</v>
      </c>
    </row>
    <row r="217" spans="2:412" outlineLevel="1">
      <c r="B217" t="s">
        <v>1650</v>
      </c>
      <c r="C217" t="s">
        <v>1619</v>
      </c>
      <c r="OU217" t="s">
        <v>1600</v>
      </c>
      <c r="OV217" t="s">
        <v>2486</v>
      </c>
    </row>
    <row r="218" spans="2:412" outlineLevel="1">
      <c r="B218" t="s">
        <v>1652</v>
      </c>
      <c r="C218" t="s">
        <v>1621</v>
      </c>
      <c r="OU218" t="s">
        <v>1602</v>
      </c>
      <c r="OV218" t="s">
        <v>2383</v>
      </c>
    </row>
    <row r="219" spans="2:412" outlineLevel="1">
      <c r="B219" t="s">
        <v>1654</v>
      </c>
      <c r="C219" t="s">
        <v>1623</v>
      </c>
      <c r="OU219" t="s">
        <v>1604</v>
      </c>
      <c r="OV219" t="s">
        <v>2392</v>
      </c>
    </row>
    <row r="220" spans="2:412" outlineLevel="1">
      <c r="B220" t="s">
        <v>1656</v>
      </c>
      <c r="C220" t="s">
        <v>1625</v>
      </c>
      <c r="OU220" t="s">
        <v>1606</v>
      </c>
      <c r="OV220" t="s">
        <v>2162</v>
      </c>
    </row>
    <row r="221" spans="2:412" outlineLevel="1">
      <c r="B221" t="s">
        <v>1658</v>
      </c>
      <c r="C221" t="s">
        <v>1627</v>
      </c>
      <c r="OU221" t="s">
        <v>1608</v>
      </c>
      <c r="OV221" t="s">
        <v>2161</v>
      </c>
    </row>
    <row r="222" spans="2:412" outlineLevel="1">
      <c r="B222" t="s">
        <v>1660</v>
      </c>
      <c r="C222" t="s">
        <v>1629</v>
      </c>
      <c r="OU222" t="s">
        <v>1610</v>
      </c>
      <c r="OV222" t="s">
        <v>2160</v>
      </c>
    </row>
    <row r="223" spans="2:412" outlineLevel="1">
      <c r="B223" t="s">
        <v>1662</v>
      </c>
      <c r="C223" t="s">
        <v>1631</v>
      </c>
      <c r="OU223" t="s">
        <v>1612</v>
      </c>
      <c r="OV223" t="s">
        <v>2384</v>
      </c>
    </row>
    <row r="224" spans="2:412" outlineLevel="1">
      <c r="B224" t="s">
        <v>1664</v>
      </c>
      <c r="C224" t="s">
        <v>1633</v>
      </c>
      <c r="OU224" t="s">
        <v>1614</v>
      </c>
      <c r="OV224" t="s">
        <v>2390</v>
      </c>
    </row>
    <row r="225" spans="2:412" outlineLevel="1">
      <c r="B225" t="s">
        <v>1666</v>
      </c>
      <c r="C225" t="s">
        <v>1635</v>
      </c>
      <c r="OU225" t="s">
        <v>1616</v>
      </c>
      <c r="OV225" t="s">
        <v>2385</v>
      </c>
    </row>
    <row r="226" spans="2:412" outlineLevel="1">
      <c r="B226" t="s">
        <v>1668</v>
      </c>
      <c r="C226" t="s">
        <v>1637</v>
      </c>
      <c r="OU226" t="s">
        <v>1618</v>
      </c>
      <c r="OV226" t="s">
        <v>2391</v>
      </c>
    </row>
    <row r="227" spans="2:412" outlineLevel="1">
      <c r="B227" t="s">
        <v>1670</v>
      </c>
      <c r="C227" t="s">
        <v>1639</v>
      </c>
      <c r="OU227" t="s">
        <v>1620</v>
      </c>
      <c r="OV227" t="s">
        <v>2386</v>
      </c>
    </row>
    <row r="228" spans="2:412" outlineLevel="1">
      <c r="B228" t="s">
        <v>1672</v>
      </c>
      <c r="C228" t="s">
        <v>1641</v>
      </c>
      <c r="OU228" t="s">
        <v>1622</v>
      </c>
      <c r="OV228" t="s">
        <v>2389</v>
      </c>
    </row>
    <row r="229" spans="2:412" outlineLevel="1">
      <c r="B229" t="s">
        <v>1674</v>
      </c>
      <c r="C229" t="s">
        <v>1643</v>
      </c>
      <c r="OU229" t="s">
        <v>1624</v>
      </c>
      <c r="OV229" t="s">
        <v>2387</v>
      </c>
    </row>
    <row r="230" spans="2:412" outlineLevel="1">
      <c r="B230" t="s">
        <v>1676</v>
      </c>
      <c r="C230" t="s">
        <v>1645</v>
      </c>
      <c r="OU230" t="s">
        <v>1626</v>
      </c>
      <c r="OV230" t="s">
        <v>2388</v>
      </c>
    </row>
    <row r="231" spans="2:412" outlineLevel="1">
      <c r="B231" t="s">
        <v>1678</v>
      </c>
      <c r="C231" t="s">
        <v>1647</v>
      </c>
      <c r="OU231" t="s">
        <v>1628</v>
      </c>
      <c r="OV231" t="s">
        <v>2487</v>
      </c>
    </row>
    <row r="232" spans="2:412" outlineLevel="1">
      <c r="B232" t="s">
        <v>1680</v>
      </c>
      <c r="C232" t="s">
        <v>1649</v>
      </c>
      <c r="OU232" t="s">
        <v>1630</v>
      </c>
      <c r="OV232" t="s">
        <v>2488</v>
      </c>
    </row>
    <row r="233" spans="2:412" outlineLevel="1">
      <c r="B233" t="s">
        <v>1682</v>
      </c>
      <c r="C233" t="s">
        <v>1651</v>
      </c>
      <c r="OU233" t="s">
        <v>1632</v>
      </c>
      <c r="OV233" t="s">
        <v>2489</v>
      </c>
    </row>
    <row r="234" spans="2:412" outlineLevel="1">
      <c r="B234" t="s">
        <v>1684</v>
      </c>
      <c r="C234" t="s">
        <v>1653</v>
      </c>
      <c r="OU234" t="s">
        <v>1634</v>
      </c>
      <c r="OV234" t="s">
        <v>2490</v>
      </c>
    </row>
    <row r="235" spans="2:412" outlineLevel="1">
      <c r="B235" t="s">
        <v>1686</v>
      </c>
      <c r="C235" t="s">
        <v>1655</v>
      </c>
      <c r="OU235" t="s">
        <v>1636</v>
      </c>
      <c r="OV235" t="s">
        <v>1997</v>
      </c>
    </row>
    <row r="236" spans="2:412" outlineLevel="1">
      <c r="B236" t="s">
        <v>1688</v>
      </c>
      <c r="C236" t="s">
        <v>1657</v>
      </c>
      <c r="OU236" t="s">
        <v>1638</v>
      </c>
      <c r="OV236" t="s">
        <v>1996</v>
      </c>
    </row>
    <row r="237" spans="2:412" outlineLevel="1">
      <c r="B237" t="s">
        <v>1690</v>
      </c>
      <c r="C237" t="s">
        <v>1659</v>
      </c>
      <c r="OU237" t="s">
        <v>1640</v>
      </c>
      <c r="OV237" t="s">
        <v>1995</v>
      </c>
    </row>
    <row r="238" spans="2:412" outlineLevel="1">
      <c r="B238" t="s">
        <v>1692</v>
      </c>
      <c r="C238" t="s">
        <v>1661</v>
      </c>
      <c r="OU238" t="s">
        <v>1642</v>
      </c>
      <c r="OV238" t="s">
        <v>1994</v>
      </c>
    </row>
    <row r="239" spans="2:412" outlineLevel="1">
      <c r="B239" t="s">
        <v>1694</v>
      </c>
      <c r="C239" t="s">
        <v>1663</v>
      </c>
      <c r="OU239" t="s">
        <v>1644</v>
      </c>
      <c r="OV239" t="s">
        <v>1993</v>
      </c>
    </row>
    <row r="240" spans="2:412" outlineLevel="1">
      <c r="B240" t="s">
        <v>1696</v>
      </c>
      <c r="C240" t="s">
        <v>1665</v>
      </c>
      <c r="OU240" t="s">
        <v>1646</v>
      </c>
      <c r="OV240" t="s">
        <v>2026</v>
      </c>
    </row>
    <row r="241" spans="2:412" outlineLevel="1">
      <c r="B241" t="s">
        <v>1698</v>
      </c>
      <c r="C241" t="s">
        <v>1667</v>
      </c>
      <c r="OU241" t="s">
        <v>1648</v>
      </c>
      <c r="OV241" t="s">
        <v>2025</v>
      </c>
    </row>
    <row r="242" spans="2:412" outlineLevel="1">
      <c r="B242" t="s">
        <v>1700</v>
      </c>
      <c r="C242" t="s">
        <v>1669</v>
      </c>
      <c r="OU242" t="s">
        <v>1650</v>
      </c>
      <c r="OV242" t="s">
        <v>2024</v>
      </c>
    </row>
    <row r="243" spans="2:412" outlineLevel="1">
      <c r="B243" t="s">
        <v>1702</v>
      </c>
      <c r="C243" t="s">
        <v>1671</v>
      </c>
      <c r="OU243" t="s">
        <v>1652</v>
      </c>
      <c r="OV243" t="s">
        <v>2023</v>
      </c>
    </row>
    <row r="244" spans="2:412" outlineLevel="1">
      <c r="B244" t="s">
        <v>1704</v>
      </c>
      <c r="C244" t="s">
        <v>1673</v>
      </c>
      <c r="OU244" t="s">
        <v>1654</v>
      </c>
      <c r="OV244" t="s">
        <v>2022</v>
      </c>
    </row>
    <row r="245" spans="2:412" outlineLevel="1">
      <c r="B245" t="s">
        <v>1706</v>
      </c>
      <c r="C245" t="s">
        <v>1675</v>
      </c>
      <c r="OU245" t="s">
        <v>1656</v>
      </c>
      <c r="OV245" t="s">
        <v>2180</v>
      </c>
    </row>
    <row r="246" spans="2:412" outlineLevel="1">
      <c r="B246" t="s">
        <v>1708</v>
      </c>
      <c r="C246" t="s">
        <v>1677</v>
      </c>
      <c r="OU246" t="s">
        <v>1658</v>
      </c>
      <c r="OV246" t="s">
        <v>2179</v>
      </c>
    </row>
    <row r="247" spans="2:412" outlineLevel="1">
      <c r="B247" t="s">
        <v>1710</v>
      </c>
      <c r="C247" t="s">
        <v>1679</v>
      </c>
      <c r="OU247" t="s">
        <v>1660</v>
      </c>
      <c r="OV247" t="s">
        <v>2178</v>
      </c>
    </row>
    <row r="248" spans="2:412" outlineLevel="1">
      <c r="B248" t="s">
        <v>1712</v>
      </c>
      <c r="C248" t="s">
        <v>1681</v>
      </c>
      <c r="OU248" t="s">
        <v>1662</v>
      </c>
      <c r="OV248" t="s">
        <v>2177</v>
      </c>
    </row>
    <row r="249" spans="2:412" outlineLevel="1">
      <c r="B249" t="s">
        <v>1714</v>
      </c>
      <c r="C249" t="s">
        <v>1683</v>
      </c>
      <c r="OU249" t="s">
        <v>1664</v>
      </c>
      <c r="OV249" t="s">
        <v>2176</v>
      </c>
    </row>
    <row r="250" spans="2:412" outlineLevel="1">
      <c r="B250" t="s">
        <v>1716</v>
      </c>
      <c r="C250" t="s">
        <v>1685</v>
      </c>
      <c r="OU250" t="s">
        <v>1666</v>
      </c>
      <c r="OV250" t="s">
        <v>2007</v>
      </c>
    </row>
    <row r="251" spans="2:412" outlineLevel="1">
      <c r="B251" t="s">
        <v>1718</v>
      </c>
      <c r="C251" t="s">
        <v>1687</v>
      </c>
      <c r="OU251" t="s">
        <v>1668</v>
      </c>
      <c r="OV251" t="s">
        <v>2006</v>
      </c>
    </row>
    <row r="252" spans="2:412" outlineLevel="1">
      <c r="B252" t="s">
        <v>1719</v>
      </c>
      <c r="C252" t="s">
        <v>1689</v>
      </c>
      <c r="OU252" t="s">
        <v>1670</v>
      </c>
      <c r="OV252" t="s">
        <v>2005</v>
      </c>
    </row>
    <row r="253" spans="2:412" outlineLevel="1">
      <c r="B253" t="s">
        <v>1720</v>
      </c>
      <c r="C253" t="s">
        <v>1691</v>
      </c>
      <c r="OU253" t="s">
        <v>1672</v>
      </c>
      <c r="OV253" t="s">
        <v>2004</v>
      </c>
    </row>
    <row r="254" spans="2:412" outlineLevel="1">
      <c r="B254" t="s">
        <v>1721</v>
      </c>
      <c r="C254" t="s">
        <v>1693</v>
      </c>
      <c r="OU254" t="s">
        <v>1674</v>
      </c>
      <c r="OV254" t="s">
        <v>2003</v>
      </c>
    </row>
    <row r="255" spans="2:412" outlineLevel="1">
      <c r="B255" t="s">
        <v>1722</v>
      </c>
      <c r="C255" t="s">
        <v>1695</v>
      </c>
      <c r="OU255" t="s">
        <v>1676</v>
      </c>
      <c r="OV255" t="s">
        <v>1992</v>
      </c>
    </row>
    <row r="256" spans="2:412" outlineLevel="1">
      <c r="B256" t="s">
        <v>1723</v>
      </c>
      <c r="C256" t="s">
        <v>1697</v>
      </c>
      <c r="OU256" t="s">
        <v>1678</v>
      </c>
      <c r="OV256" t="s">
        <v>1991</v>
      </c>
    </row>
    <row r="257" spans="2:412" outlineLevel="1">
      <c r="B257" t="s">
        <v>1725</v>
      </c>
      <c r="C257" t="s">
        <v>1699</v>
      </c>
      <c r="OU257" t="s">
        <v>1680</v>
      </c>
      <c r="OV257" t="s">
        <v>1990</v>
      </c>
    </row>
    <row r="258" spans="2:412" outlineLevel="1">
      <c r="B258" t="s">
        <v>1727</v>
      </c>
      <c r="C258" t="s">
        <v>1701</v>
      </c>
      <c r="OU258" t="s">
        <v>1682</v>
      </c>
      <c r="OV258" t="s">
        <v>1989</v>
      </c>
    </row>
    <row r="259" spans="2:412" outlineLevel="1">
      <c r="B259" t="s">
        <v>1729</v>
      </c>
      <c r="C259" t="s">
        <v>1703</v>
      </c>
      <c r="OU259" t="s">
        <v>1684</v>
      </c>
      <c r="OV259" t="s">
        <v>1988</v>
      </c>
    </row>
    <row r="260" spans="2:412" outlineLevel="1">
      <c r="B260" t="s">
        <v>1731</v>
      </c>
      <c r="C260" t="s">
        <v>1705</v>
      </c>
      <c r="OU260" t="s">
        <v>1686</v>
      </c>
      <c r="OV260" t="s">
        <v>1987</v>
      </c>
    </row>
    <row r="261" spans="2:412" outlineLevel="1">
      <c r="B261" t="s">
        <v>1733</v>
      </c>
      <c r="C261" t="s">
        <v>1707</v>
      </c>
      <c r="OU261" t="s">
        <v>1688</v>
      </c>
      <c r="OV261" t="s">
        <v>1986</v>
      </c>
    </row>
    <row r="262" spans="2:412" outlineLevel="1">
      <c r="B262" t="s">
        <v>1735</v>
      </c>
      <c r="C262" t="s">
        <v>1709</v>
      </c>
      <c r="OU262" t="s">
        <v>1690</v>
      </c>
      <c r="OV262" t="s">
        <v>1985</v>
      </c>
    </row>
    <row r="263" spans="2:412" outlineLevel="1">
      <c r="B263" t="s">
        <v>1737</v>
      </c>
      <c r="C263" t="s">
        <v>1711</v>
      </c>
      <c r="OU263" t="s">
        <v>1692</v>
      </c>
      <c r="OV263" t="s">
        <v>1984</v>
      </c>
    </row>
    <row r="264" spans="2:412" outlineLevel="1">
      <c r="B264" t="s">
        <v>1739</v>
      </c>
      <c r="C264" t="s">
        <v>1713</v>
      </c>
      <c r="OU264" t="s">
        <v>1694</v>
      </c>
      <c r="OV264" t="s">
        <v>1983</v>
      </c>
    </row>
    <row r="265" spans="2:412" outlineLevel="1">
      <c r="B265" t="s">
        <v>1741</v>
      </c>
      <c r="C265" t="s">
        <v>1715</v>
      </c>
      <c r="OU265" t="s">
        <v>1696</v>
      </c>
      <c r="OV265" t="s">
        <v>2145</v>
      </c>
    </row>
    <row r="266" spans="2:412" outlineLevel="1">
      <c r="B266" t="s">
        <v>1743</v>
      </c>
      <c r="C266" t="s">
        <v>1717</v>
      </c>
      <c r="OU266" t="s">
        <v>1698</v>
      </c>
      <c r="OV266" t="s">
        <v>2144</v>
      </c>
    </row>
    <row r="267" spans="2:412" outlineLevel="1">
      <c r="B267" t="s">
        <v>1745</v>
      </c>
      <c r="C267" t="s">
        <v>505</v>
      </c>
      <c r="OU267" t="s">
        <v>1700</v>
      </c>
      <c r="OV267" t="s">
        <v>2143</v>
      </c>
    </row>
    <row r="268" spans="2:412" outlineLevel="1">
      <c r="B268" t="s">
        <v>1747</v>
      </c>
      <c r="C268" t="s">
        <v>506</v>
      </c>
      <c r="OU268" t="s">
        <v>1702</v>
      </c>
      <c r="OV268" t="s">
        <v>2142</v>
      </c>
    </row>
    <row r="269" spans="2:412" outlineLevel="1">
      <c r="B269" t="s">
        <v>1749</v>
      </c>
      <c r="C269" t="s">
        <v>507</v>
      </c>
      <c r="OU269" t="s">
        <v>1704</v>
      </c>
      <c r="OV269" t="s">
        <v>2141</v>
      </c>
    </row>
    <row r="270" spans="2:412" outlineLevel="1">
      <c r="B270" t="s">
        <v>1751</v>
      </c>
      <c r="C270" t="s">
        <v>508</v>
      </c>
      <c r="OU270" t="s">
        <v>1706</v>
      </c>
      <c r="OV270" t="s">
        <v>2159</v>
      </c>
    </row>
    <row r="271" spans="2:412" outlineLevel="1">
      <c r="B271" t="s">
        <v>1753</v>
      </c>
      <c r="C271" t="s">
        <v>509</v>
      </c>
      <c r="OU271" t="s">
        <v>1708</v>
      </c>
      <c r="OV271" t="s">
        <v>2158</v>
      </c>
    </row>
    <row r="272" spans="2:412" outlineLevel="1">
      <c r="B272" t="s">
        <v>1755</v>
      </c>
      <c r="C272" t="s">
        <v>1724</v>
      </c>
      <c r="OU272" t="s">
        <v>1710</v>
      </c>
      <c r="OV272" t="s">
        <v>2157</v>
      </c>
    </row>
    <row r="273" spans="2:412" outlineLevel="1">
      <c r="B273" t="s">
        <v>1757</v>
      </c>
      <c r="C273" t="s">
        <v>1726</v>
      </c>
      <c r="OU273" t="s">
        <v>1712</v>
      </c>
      <c r="OV273" t="s">
        <v>2156</v>
      </c>
    </row>
    <row r="274" spans="2:412" outlineLevel="1">
      <c r="B274" t="s">
        <v>1759</v>
      </c>
      <c r="C274" t="s">
        <v>1728</v>
      </c>
      <c r="OU274" t="s">
        <v>1714</v>
      </c>
      <c r="OV274" t="s">
        <v>2155</v>
      </c>
    </row>
    <row r="275" spans="2:412" outlineLevel="1">
      <c r="B275" t="s">
        <v>1761</v>
      </c>
      <c r="C275" t="s">
        <v>1730</v>
      </c>
      <c r="OU275" t="s">
        <v>1716</v>
      </c>
      <c r="OV275" t="s">
        <v>2154</v>
      </c>
    </row>
    <row r="276" spans="2:412" outlineLevel="1">
      <c r="B276" t="s">
        <v>1763</v>
      </c>
      <c r="C276" t="s">
        <v>1732</v>
      </c>
      <c r="OU276" t="s">
        <v>1718</v>
      </c>
      <c r="OV276" t="s">
        <v>517</v>
      </c>
    </row>
    <row r="277" spans="2:412" outlineLevel="1">
      <c r="B277" t="s">
        <v>1765</v>
      </c>
      <c r="C277" t="s">
        <v>1734</v>
      </c>
      <c r="OU277" t="s">
        <v>1719</v>
      </c>
      <c r="OV277" t="s">
        <v>518</v>
      </c>
    </row>
    <row r="278" spans="2:412" outlineLevel="1">
      <c r="B278" t="s">
        <v>1767</v>
      </c>
      <c r="C278" t="s">
        <v>1736</v>
      </c>
      <c r="OU278" t="s">
        <v>1720</v>
      </c>
      <c r="OV278" t="s">
        <v>519</v>
      </c>
    </row>
    <row r="279" spans="2:412" outlineLevel="1">
      <c r="B279" t="s">
        <v>1769</v>
      </c>
      <c r="C279" t="s">
        <v>1738</v>
      </c>
      <c r="OU279" t="s">
        <v>1721</v>
      </c>
      <c r="OV279" t="s">
        <v>520</v>
      </c>
    </row>
    <row r="280" spans="2:412" outlineLevel="1">
      <c r="B280" t="s">
        <v>1771</v>
      </c>
      <c r="C280" t="s">
        <v>1740</v>
      </c>
      <c r="OU280" t="s">
        <v>1722</v>
      </c>
      <c r="OV280" t="s">
        <v>2562</v>
      </c>
    </row>
    <row r="281" spans="2:412" outlineLevel="1">
      <c r="B281" t="s">
        <v>1773</v>
      </c>
      <c r="C281" t="s">
        <v>1742</v>
      </c>
      <c r="OU281" t="s">
        <v>1723</v>
      </c>
      <c r="OV281" t="s">
        <v>2563</v>
      </c>
    </row>
    <row r="282" spans="2:412" outlineLevel="1">
      <c r="B282" t="s">
        <v>1775</v>
      </c>
      <c r="C282" t="s">
        <v>1744</v>
      </c>
      <c r="OU282" t="s">
        <v>1725</v>
      </c>
      <c r="OV282" t="s">
        <v>2564</v>
      </c>
    </row>
    <row r="283" spans="2:412" outlineLevel="1">
      <c r="B283" t="s">
        <v>1777</v>
      </c>
      <c r="C283" t="s">
        <v>1746</v>
      </c>
      <c r="OU283" t="s">
        <v>1727</v>
      </c>
      <c r="OV283" t="s">
        <v>2565</v>
      </c>
    </row>
    <row r="284" spans="2:412" outlineLevel="1">
      <c r="B284" t="s">
        <v>1779</v>
      </c>
      <c r="C284" t="s">
        <v>1748</v>
      </c>
      <c r="OU284" t="s">
        <v>1729</v>
      </c>
      <c r="OV284" t="s">
        <v>2013</v>
      </c>
    </row>
    <row r="285" spans="2:412" outlineLevel="1">
      <c r="B285" t="s">
        <v>1781</v>
      </c>
      <c r="C285" t="s">
        <v>1750</v>
      </c>
      <c r="OU285" t="s">
        <v>1731</v>
      </c>
      <c r="OV285" t="s">
        <v>2531</v>
      </c>
    </row>
    <row r="286" spans="2:412" outlineLevel="1">
      <c r="B286" t="s">
        <v>1783</v>
      </c>
      <c r="C286" t="s">
        <v>1752</v>
      </c>
      <c r="OU286" t="s">
        <v>1733</v>
      </c>
      <c r="OV286" t="s">
        <v>2532</v>
      </c>
    </row>
    <row r="287" spans="2:412" outlineLevel="1">
      <c r="B287" t="s">
        <v>1785</v>
      </c>
      <c r="C287" t="s">
        <v>1754</v>
      </c>
      <c r="OU287" t="s">
        <v>1735</v>
      </c>
      <c r="OV287" t="s">
        <v>2533</v>
      </c>
    </row>
    <row r="288" spans="2:412" outlineLevel="1">
      <c r="B288" t="s">
        <v>1787</v>
      </c>
      <c r="C288" t="s">
        <v>1756</v>
      </c>
      <c r="OU288" t="s">
        <v>1737</v>
      </c>
      <c r="OV288" t="s">
        <v>2534</v>
      </c>
    </row>
    <row r="289" spans="2:412" outlineLevel="1">
      <c r="B289" t="s">
        <v>1789</v>
      </c>
      <c r="C289" t="s">
        <v>1758</v>
      </c>
      <c r="OU289" t="s">
        <v>1739</v>
      </c>
      <c r="OV289" t="s">
        <v>2015</v>
      </c>
    </row>
    <row r="290" spans="2:412" outlineLevel="1">
      <c r="B290" t="s">
        <v>1791</v>
      </c>
      <c r="C290" t="s">
        <v>1760</v>
      </c>
      <c r="OU290" t="s">
        <v>1741</v>
      </c>
      <c r="OV290" t="s">
        <v>2530</v>
      </c>
    </row>
    <row r="291" spans="2:412" outlineLevel="1">
      <c r="B291" t="s">
        <v>1793</v>
      </c>
      <c r="C291" t="s">
        <v>1762</v>
      </c>
      <c r="OU291" t="s">
        <v>1743</v>
      </c>
      <c r="OV291" t="s">
        <v>2016</v>
      </c>
    </row>
    <row r="292" spans="2:412" outlineLevel="1">
      <c r="B292" t="s">
        <v>1795</v>
      </c>
      <c r="C292" t="s">
        <v>1764</v>
      </c>
      <c r="OU292" t="s">
        <v>1745</v>
      </c>
      <c r="OV292" t="s">
        <v>2529</v>
      </c>
    </row>
    <row r="293" spans="2:412" outlineLevel="1">
      <c r="B293" t="s">
        <v>1797</v>
      </c>
      <c r="C293" t="s">
        <v>1766</v>
      </c>
      <c r="OU293" t="s">
        <v>1747</v>
      </c>
      <c r="OV293" t="s">
        <v>2528</v>
      </c>
    </row>
    <row r="294" spans="2:412" outlineLevel="1">
      <c r="B294" t="s">
        <v>1799</v>
      </c>
      <c r="C294" t="s">
        <v>1768</v>
      </c>
      <c r="OU294" t="s">
        <v>1749</v>
      </c>
      <c r="OV294" t="s">
        <v>2017</v>
      </c>
    </row>
    <row r="295" spans="2:412" outlineLevel="1">
      <c r="B295" t="s">
        <v>1801</v>
      </c>
      <c r="C295" t="s">
        <v>1770</v>
      </c>
      <c r="OU295" t="s">
        <v>1751</v>
      </c>
      <c r="OV295" t="s">
        <v>2569</v>
      </c>
    </row>
    <row r="296" spans="2:412" outlineLevel="1">
      <c r="B296" t="s">
        <v>1803</v>
      </c>
      <c r="C296" t="s">
        <v>1772</v>
      </c>
      <c r="OU296" t="s">
        <v>1753</v>
      </c>
      <c r="OV296" t="s">
        <v>2570</v>
      </c>
    </row>
    <row r="297" spans="2:412" outlineLevel="1">
      <c r="B297" t="s">
        <v>1805</v>
      </c>
      <c r="C297" t="s">
        <v>1774</v>
      </c>
      <c r="OU297" t="s">
        <v>1755</v>
      </c>
      <c r="OV297" t="s">
        <v>2571</v>
      </c>
    </row>
    <row r="298" spans="2:412" outlineLevel="1">
      <c r="B298" t="s">
        <v>1807</v>
      </c>
      <c r="C298" t="s">
        <v>1776</v>
      </c>
      <c r="OU298" t="s">
        <v>1757</v>
      </c>
      <c r="OV298" t="s">
        <v>2572</v>
      </c>
    </row>
    <row r="299" spans="2:412" outlineLevel="1">
      <c r="B299" t="s">
        <v>1809</v>
      </c>
      <c r="C299" t="s">
        <v>1778</v>
      </c>
      <c r="OU299" t="s">
        <v>1759</v>
      </c>
      <c r="OV299" t="s">
        <v>2018</v>
      </c>
    </row>
    <row r="300" spans="2:412" outlineLevel="1">
      <c r="B300" t="s">
        <v>1811</v>
      </c>
      <c r="C300" t="s">
        <v>1780</v>
      </c>
      <c r="OU300" t="s">
        <v>1761</v>
      </c>
      <c r="OV300" t="s">
        <v>2573</v>
      </c>
    </row>
    <row r="301" spans="2:412" outlineLevel="1">
      <c r="B301" t="s">
        <v>1813</v>
      </c>
      <c r="C301" t="s">
        <v>1782</v>
      </c>
      <c r="OU301" t="s">
        <v>1763</v>
      </c>
      <c r="OV301" t="s">
        <v>2574</v>
      </c>
    </row>
    <row r="302" spans="2:412" outlineLevel="1">
      <c r="B302" t="s">
        <v>1814</v>
      </c>
      <c r="C302" t="s">
        <v>1784</v>
      </c>
      <c r="OU302" t="s">
        <v>1765</v>
      </c>
      <c r="OV302" t="s">
        <v>2575</v>
      </c>
    </row>
    <row r="303" spans="2:412" outlineLevel="1">
      <c r="B303" t="s">
        <v>1815</v>
      </c>
      <c r="C303" t="s">
        <v>1786</v>
      </c>
      <c r="OU303" t="s">
        <v>1767</v>
      </c>
      <c r="OV303" t="s">
        <v>2576</v>
      </c>
    </row>
    <row r="304" spans="2:412" outlineLevel="1">
      <c r="B304" t="s">
        <v>1816</v>
      </c>
      <c r="C304" t="s">
        <v>1788</v>
      </c>
      <c r="OU304" t="s">
        <v>1769</v>
      </c>
      <c r="OV304" t="s">
        <v>2493</v>
      </c>
    </row>
    <row r="305" spans="2:412" outlineLevel="1">
      <c r="B305" t="s">
        <v>1817</v>
      </c>
      <c r="C305" t="s">
        <v>1790</v>
      </c>
      <c r="OU305" t="s">
        <v>1771</v>
      </c>
      <c r="OV305" t="s">
        <v>2577</v>
      </c>
    </row>
    <row r="306" spans="2:412" outlineLevel="1">
      <c r="B306" t="s">
        <v>1818</v>
      </c>
      <c r="C306" t="s">
        <v>1792</v>
      </c>
      <c r="OU306" t="s">
        <v>1773</v>
      </c>
      <c r="OV306" t="s">
        <v>2578</v>
      </c>
    </row>
    <row r="307" spans="2:412" outlineLevel="1">
      <c r="B307" t="s">
        <v>1819</v>
      </c>
      <c r="C307" t="s">
        <v>1794</v>
      </c>
      <c r="OU307" t="s">
        <v>1775</v>
      </c>
      <c r="OV307" t="s">
        <v>2579</v>
      </c>
    </row>
    <row r="308" spans="2:412" outlineLevel="1">
      <c r="B308" t="s">
        <v>1820</v>
      </c>
      <c r="C308" t="s">
        <v>1796</v>
      </c>
      <c r="OU308" t="s">
        <v>1777</v>
      </c>
      <c r="OV308" t="s">
        <v>2580</v>
      </c>
    </row>
    <row r="309" spans="2:412" outlineLevel="1">
      <c r="B309" t="s">
        <v>1821</v>
      </c>
      <c r="C309" t="s">
        <v>1798</v>
      </c>
      <c r="OU309" t="s">
        <v>1779</v>
      </c>
      <c r="OV309" t="s">
        <v>2019</v>
      </c>
    </row>
    <row r="310" spans="2:412" outlineLevel="1">
      <c r="B310" t="s">
        <v>1822</v>
      </c>
      <c r="C310" t="s">
        <v>1800</v>
      </c>
      <c r="OU310" t="s">
        <v>1781</v>
      </c>
      <c r="OV310" t="s">
        <v>2527</v>
      </c>
    </row>
    <row r="311" spans="2:412" outlineLevel="1">
      <c r="B311" t="s">
        <v>1823</v>
      </c>
      <c r="C311" t="s">
        <v>1802</v>
      </c>
      <c r="OU311" t="s">
        <v>1783</v>
      </c>
      <c r="OV311" t="s">
        <v>2526</v>
      </c>
    </row>
    <row r="312" spans="2:412" outlineLevel="1">
      <c r="B312" t="s">
        <v>1824</v>
      </c>
      <c r="C312" t="s">
        <v>1804</v>
      </c>
      <c r="OU312" t="s">
        <v>1785</v>
      </c>
      <c r="OV312" t="s">
        <v>2525</v>
      </c>
    </row>
    <row r="313" spans="2:412" outlineLevel="1">
      <c r="B313" t="s">
        <v>1825</v>
      </c>
      <c r="C313" t="s">
        <v>1806</v>
      </c>
      <c r="OU313" t="s">
        <v>1787</v>
      </c>
      <c r="OV313" t="s">
        <v>2524</v>
      </c>
    </row>
    <row r="314" spans="2:412" outlineLevel="1">
      <c r="B314" t="s">
        <v>1826</v>
      </c>
      <c r="C314" t="s">
        <v>1808</v>
      </c>
      <c r="OU314" t="s">
        <v>1789</v>
      </c>
      <c r="OV314" t="s">
        <v>2020</v>
      </c>
    </row>
    <row r="315" spans="2:412" outlineLevel="1">
      <c r="B315" t="s">
        <v>1827</v>
      </c>
      <c r="C315" t="s">
        <v>1810</v>
      </c>
      <c r="OU315" t="s">
        <v>1791</v>
      </c>
      <c r="OV315" t="s">
        <v>2581</v>
      </c>
    </row>
    <row r="316" spans="2:412" outlineLevel="1">
      <c r="B316" t="s">
        <v>1828</v>
      </c>
      <c r="C316" t="s">
        <v>1812</v>
      </c>
      <c r="OU316" t="s">
        <v>1793</v>
      </c>
      <c r="OV316" t="s">
        <v>2582</v>
      </c>
    </row>
    <row r="317" spans="2:412" outlineLevel="1">
      <c r="B317" t="s">
        <v>1830</v>
      </c>
      <c r="C317" t="s">
        <v>530</v>
      </c>
      <c r="OU317" t="s">
        <v>1795</v>
      </c>
      <c r="OV317" t="s">
        <v>2583</v>
      </c>
    </row>
    <row r="318" spans="2:412" outlineLevel="1">
      <c r="B318" t="s">
        <v>1832</v>
      </c>
      <c r="C318" t="s">
        <v>531</v>
      </c>
      <c r="OU318" t="s">
        <v>1797</v>
      </c>
      <c r="OV318" t="s">
        <v>2584</v>
      </c>
    </row>
    <row r="319" spans="2:412" outlineLevel="1">
      <c r="B319" t="s">
        <v>1834</v>
      </c>
      <c r="C319" t="s">
        <v>532</v>
      </c>
      <c r="OU319" t="s">
        <v>1799</v>
      </c>
      <c r="OV319" t="s">
        <v>2585</v>
      </c>
    </row>
    <row r="320" spans="2:412" outlineLevel="1">
      <c r="B320" t="s">
        <v>1836</v>
      </c>
      <c r="C320" t="s">
        <v>533</v>
      </c>
      <c r="OU320" t="s">
        <v>1801</v>
      </c>
      <c r="OV320" t="s">
        <v>2523</v>
      </c>
    </row>
    <row r="321" spans="2:412" outlineLevel="1">
      <c r="B321" t="s">
        <v>1838</v>
      </c>
      <c r="C321" t="s">
        <v>534</v>
      </c>
      <c r="OU321" t="s">
        <v>1803</v>
      </c>
      <c r="OV321" t="s">
        <v>2522</v>
      </c>
    </row>
    <row r="322" spans="2:412" outlineLevel="1">
      <c r="B322" t="s">
        <v>1840</v>
      </c>
      <c r="C322" t="s">
        <v>510</v>
      </c>
      <c r="OU322" t="s">
        <v>1805</v>
      </c>
      <c r="OV322" t="s">
        <v>2521</v>
      </c>
    </row>
    <row r="323" spans="2:412" outlineLevel="1">
      <c r="B323" t="s">
        <v>1842</v>
      </c>
      <c r="C323" t="s">
        <v>511</v>
      </c>
      <c r="OU323" t="s">
        <v>1807</v>
      </c>
      <c r="OV323" t="s">
        <v>2520</v>
      </c>
    </row>
    <row r="324" spans="2:412" outlineLevel="1">
      <c r="B324" t="s">
        <v>1844</v>
      </c>
      <c r="C324" t="s">
        <v>512</v>
      </c>
      <c r="OU324" t="s">
        <v>1809</v>
      </c>
      <c r="OV324" t="s">
        <v>2021</v>
      </c>
    </row>
    <row r="325" spans="2:412" outlineLevel="1">
      <c r="B325" t="s">
        <v>1846</v>
      </c>
      <c r="C325" t="s">
        <v>513</v>
      </c>
      <c r="OU325" t="s">
        <v>1811</v>
      </c>
      <c r="OV325" t="s">
        <v>2586</v>
      </c>
    </row>
    <row r="326" spans="2:412" outlineLevel="1">
      <c r="B326" t="s">
        <v>1848</v>
      </c>
      <c r="C326" t="s">
        <v>514</v>
      </c>
      <c r="OU326" t="s">
        <v>1813</v>
      </c>
      <c r="OV326" t="s">
        <v>2587</v>
      </c>
    </row>
    <row r="327" spans="2:412" outlineLevel="1">
      <c r="B327" t="s">
        <v>1850</v>
      </c>
      <c r="C327" t="s">
        <v>515</v>
      </c>
      <c r="OU327" t="s">
        <v>1814</v>
      </c>
      <c r="OV327" t="s">
        <v>2588</v>
      </c>
    </row>
    <row r="328" spans="2:412" outlineLevel="1">
      <c r="B328" t="s">
        <v>1852</v>
      </c>
      <c r="C328" t="s">
        <v>516</v>
      </c>
      <c r="OU328" t="s">
        <v>1815</v>
      </c>
      <c r="OV328" t="s">
        <v>2589</v>
      </c>
    </row>
    <row r="329" spans="2:412" outlineLevel="1">
      <c r="B329" t="s">
        <v>1854</v>
      </c>
      <c r="C329" t="s">
        <v>539</v>
      </c>
      <c r="OU329" t="s">
        <v>1816</v>
      </c>
      <c r="OV329" t="s">
        <v>2590</v>
      </c>
    </row>
    <row r="330" spans="2:412" outlineLevel="1">
      <c r="B330" t="s">
        <v>1856</v>
      </c>
      <c r="C330" t="s">
        <v>540</v>
      </c>
      <c r="OU330" t="s">
        <v>1817</v>
      </c>
      <c r="OV330" t="s">
        <v>2591</v>
      </c>
    </row>
    <row r="331" spans="2:412" outlineLevel="1">
      <c r="B331" t="s">
        <v>1858</v>
      </c>
      <c r="C331" t="s">
        <v>541</v>
      </c>
      <c r="OU331" t="s">
        <v>1818</v>
      </c>
      <c r="OV331" t="s">
        <v>2592</v>
      </c>
    </row>
    <row r="332" spans="2:412" outlineLevel="1">
      <c r="B332" t="s">
        <v>1860</v>
      </c>
      <c r="C332" t="s">
        <v>1829</v>
      </c>
      <c r="OU332" t="s">
        <v>1819</v>
      </c>
      <c r="OV332" t="s">
        <v>2593</v>
      </c>
    </row>
    <row r="333" spans="2:412" outlineLevel="1">
      <c r="B333" t="s">
        <v>1862</v>
      </c>
      <c r="C333" t="s">
        <v>1831</v>
      </c>
      <c r="OU333" t="s">
        <v>1820</v>
      </c>
      <c r="OV333" t="s">
        <v>2594</v>
      </c>
    </row>
    <row r="334" spans="2:412" outlineLevel="1">
      <c r="B334" t="s">
        <v>1864</v>
      </c>
      <c r="C334" t="s">
        <v>1833</v>
      </c>
      <c r="OU334" t="s">
        <v>1821</v>
      </c>
      <c r="OV334" t="s">
        <v>2595</v>
      </c>
    </row>
    <row r="335" spans="2:412" outlineLevel="1">
      <c r="B335" t="s">
        <v>1866</v>
      </c>
      <c r="C335" t="s">
        <v>1835</v>
      </c>
      <c r="OU335" t="s">
        <v>1822</v>
      </c>
      <c r="OV335" t="s">
        <v>2596</v>
      </c>
    </row>
    <row r="336" spans="2:412" outlineLevel="1">
      <c r="B336" t="s">
        <v>1868</v>
      </c>
      <c r="C336" t="s">
        <v>1837</v>
      </c>
      <c r="OU336" t="s">
        <v>1823</v>
      </c>
      <c r="OV336" t="s">
        <v>2597</v>
      </c>
    </row>
    <row r="337" spans="2:412" outlineLevel="1">
      <c r="B337" t="s">
        <v>1870</v>
      </c>
      <c r="C337" t="s">
        <v>1839</v>
      </c>
      <c r="OU337" t="s">
        <v>1824</v>
      </c>
      <c r="OV337" t="s">
        <v>2012</v>
      </c>
    </row>
    <row r="338" spans="2:412" outlineLevel="1">
      <c r="B338" t="s">
        <v>1872</v>
      </c>
      <c r="C338" t="s">
        <v>1841</v>
      </c>
      <c r="OU338" t="s">
        <v>1825</v>
      </c>
      <c r="OV338" t="s">
        <v>2011</v>
      </c>
    </row>
    <row r="339" spans="2:412" outlineLevel="1">
      <c r="B339" t="s">
        <v>1874</v>
      </c>
      <c r="C339" t="s">
        <v>1843</v>
      </c>
      <c r="OU339" t="s">
        <v>1826</v>
      </c>
      <c r="OV339" t="s">
        <v>2010</v>
      </c>
    </row>
    <row r="340" spans="2:412" outlineLevel="1">
      <c r="B340" t="s">
        <v>1876</v>
      </c>
      <c r="C340" t="s">
        <v>1845</v>
      </c>
      <c r="OU340" t="s">
        <v>1827</v>
      </c>
      <c r="OV340" t="s">
        <v>2009</v>
      </c>
    </row>
    <row r="341" spans="2:412" outlineLevel="1">
      <c r="B341" t="s">
        <v>1878</v>
      </c>
      <c r="C341" t="s">
        <v>1847</v>
      </c>
      <c r="OU341" t="s">
        <v>1828</v>
      </c>
      <c r="OV341" t="s">
        <v>2008</v>
      </c>
    </row>
    <row r="342" spans="2:412" outlineLevel="1">
      <c r="B342" t="s">
        <v>1880</v>
      </c>
      <c r="C342" t="s">
        <v>1849</v>
      </c>
      <c r="OU342" t="s">
        <v>1830</v>
      </c>
      <c r="OV342" t="s">
        <v>2014</v>
      </c>
    </row>
    <row r="343" spans="2:412" outlineLevel="1">
      <c r="B343" t="s">
        <v>1882</v>
      </c>
      <c r="C343" t="s">
        <v>1851</v>
      </c>
      <c r="OU343" t="s">
        <v>1832</v>
      </c>
      <c r="OV343" t="s">
        <v>2641</v>
      </c>
    </row>
    <row r="344" spans="2:412" outlineLevel="1">
      <c r="B344" t="s">
        <v>1884</v>
      </c>
      <c r="C344" t="s">
        <v>1853</v>
      </c>
      <c r="OU344" t="s">
        <v>1834</v>
      </c>
      <c r="OV344" t="s">
        <v>2568</v>
      </c>
    </row>
    <row r="345" spans="2:412" outlineLevel="1">
      <c r="B345" t="s">
        <v>1886</v>
      </c>
      <c r="C345" t="s">
        <v>1855</v>
      </c>
      <c r="OU345" t="s">
        <v>1836</v>
      </c>
      <c r="OV345" t="s">
        <v>2567</v>
      </c>
    </row>
    <row r="346" spans="2:412" outlineLevel="1">
      <c r="B346" t="s">
        <v>1888</v>
      </c>
      <c r="C346" t="s">
        <v>1857</v>
      </c>
      <c r="OU346" t="s">
        <v>1838</v>
      </c>
      <c r="OV346" t="s">
        <v>2566</v>
      </c>
    </row>
    <row r="347" spans="2:412" outlineLevel="1">
      <c r="B347" t="s">
        <v>1890</v>
      </c>
      <c r="C347" t="s">
        <v>1859</v>
      </c>
      <c r="OU347" t="s">
        <v>1840</v>
      </c>
      <c r="OV347" t="s">
        <v>2319</v>
      </c>
    </row>
    <row r="348" spans="2:412" outlineLevel="1">
      <c r="B348" t="s">
        <v>1892</v>
      </c>
      <c r="C348" t="s">
        <v>1861</v>
      </c>
      <c r="OU348" t="s">
        <v>1842</v>
      </c>
      <c r="OV348" t="s">
        <v>2223</v>
      </c>
    </row>
    <row r="349" spans="2:412" outlineLevel="1">
      <c r="B349" t="s">
        <v>1894</v>
      </c>
      <c r="C349" t="s">
        <v>1863</v>
      </c>
      <c r="OU349" t="s">
        <v>1844</v>
      </c>
      <c r="OV349" t="s">
        <v>2185</v>
      </c>
    </row>
    <row r="350" spans="2:412" outlineLevel="1">
      <c r="B350" t="s">
        <v>1896</v>
      </c>
      <c r="C350" t="s">
        <v>1865</v>
      </c>
      <c r="OU350" t="s">
        <v>1846</v>
      </c>
      <c r="OV350" t="s">
        <v>2189</v>
      </c>
    </row>
    <row r="351" spans="2:412" outlineLevel="1">
      <c r="B351" t="s">
        <v>1898</v>
      </c>
      <c r="C351" t="s">
        <v>1867</v>
      </c>
      <c r="OU351" t="s">
        <v>1848</v>
      </c>
      <c r="OV351" t="s">
        <v>2188</v>
      </c>
    </row>
    <row r="352" spans="2:412" outlineLevel="1">
      <c r="B352" t="s">
        <v>1900</v>
      </c>
      <c r="C352" t="s">
        <v>1869</v>
      </c>
      <c r="OU352" t="s">
        <v>1850</v>
      </c>
      <c r="OV352" t="s">
        <v>2187</v>
      </c>
    </row>
    <row r="353" spans="2:412" outlineLevel="1">
      <c r="B353" t="s">
        <v>1902</v>
      </c>
      <c r="C353" t="s">
        <v>1871</v>
      </c>
      <c r="OU353" t="s">
        <v>1852</v>
      </c>
      <c r="OV353" t="s">
        <v>2197</v>
      </c>
    </row>
    <row r="354" spans="2:412" outlineLevel="1">
      <c r="B354" t="s">
        <v>1904</v>
      </c>
      <c r="C354" t="s">
        <v>1873</v>
      </c>
      <c r="OU354" t="s">
        <v>1854</v>
      </c>
      <c r="OV354" t="s">
        <v>2196</v>
      </c>
    </row>
    <row r="355" spans="2:412" outlineLevel="1">
      <c r="B355" t="s">
        <v>1906</v>
      </c>
      <c r="C355" t="s">
        <v>1875</v>
      </c>
      <c r="OU355" t="s">
        <v>1856</v>
      </c>
      <c r="OV355" t="s">
        <v>2195</v>
      </c>
    </row>
    <row r="356" spans="2:412" outlineLevel="1">
      <c r="B356" t="s">
        <v>1908</v>
      </c>
      <c r="C356" t="s">
        <v>1877</v>
      </c>
      <c r="OU356" t="s">
        <v>1858</v>
      </c>
      <c r="OV356" t="s">
        <v>2194</v>
      </c>
    </row>
    <row r="357" spans="2:412" outlineLevel="1">
      <c r="B357" t="s">
        <v>1910</v>
      </c>
      <c r="C357" t="s">
        <v>1879</v>
      </c>
      <c r="OU357" t="s">
        <v>1860</v>
      </c>
      <c r="OV357" t="s">
        <v>2193</v>
      </c>
    </row>
    <row r="358" spans="2:412" outlineLevel="1">
      <c r="B358" t="s">
        <v>1912</v>
      </c>
      <c r="C358" t="s">
        <v>1881</v>
      </c>
      <c r="OU358" t="s">
        <v>1862</v>
      </c>
      <c r="OV358" t="s">
        <v>2192</v>
      </c>
    </row>
    <row r="359" spans="2:412" outlineLevel="1">
      <c r="B359" t="s">
        <v>1914</v>
      </c>
      <c r="C359" t="s">
        <v>1883</v>
      </c>
      <c r="OU359" t="s">
        <v>1864</v>
      </c>
      <c r="OV359" t="s">
        <v>2191</v>
      </c>
    </row>
    <row r="360" spans="2:412" outlineLevel="1">
      <c r="B360" t="s">
        <v>1916</v>
      </c>
      <c r="C360" t="s">
        <v>1885</v>
      </c>
      <c r="OU360" t="s">
        <v>1866</v>
      </c>
      <c r="OV360" t="s">
        <v>2190</v>
      </c>
    </row>
    <row r="361" spans="2:412" outlineLevel="1">
      <c r="B361" t="s">
        <v>1918</v>
      </c>
      <c r="C361" t="s">
        <v>1887</v>
      </c>
      <c r="OU361" t="s">
        <v>1868</v>
      </c>
      <c r="OV361" t="s">
        <v>2208</v>
      </c>
    </row>
    <row r="362" spans="2:412" outlineLevel="1">
      <c r="B362" t="s">
        <v>1920</v>
      </c>
      <c r="C362" t="s">
        <v>1889</v>
      </c>
      <c r="OU362" t="s">
        <v>1870</v>
      </c>
      <c r="OV362" t="s">
        <v>2207</v>
      </c>
    </row>
    <row r="363" spans="2:412" outlineLevel="1">
      <c r="B363" t="s">
        <v>1922</v>
      </c>
      <c r="C363" t="s">
        <v>1891</v>
      </c>
      <c r="OU363" t="s">
        <v>1872</v>
      </c>
      <c r="OV363" t="s">
        <v>2206</v>
      </c>
    </row>
    <row r="364" spans="2:412" outlineLevel="1">
      <c r="B364" t="s">
        <v>1924</v>
      </c>
      <c r="C364" t="s">
        <v>1893</v>
      </c>
      <c r="OU364" t="s">
        <v>1874</v>
      </c>
      <c r="OV364" t="s">
        <v>2205</v>
      </c>
    </row>
    <row r="365" spans="2:412" outlineLevel="1">
      <c r="B365" t="s">
        <v>1926</v>
      </c>
      <c r="C365" t="s">
        <v>1895</v>
      </c>
      <c r="OU365" t="s">
        <v>1876</v>
      </c>
      <c r="OV365" t="s">
        <v>2204</v>
      </c>
    </row>
    <row r="366" spans="2:412" outlineLevel="1">
      <c r="B366" t="s">
        <v>1928</v>
      </c>
      <c r="C366" t="s">
        <v>1897</v>
      </c>
      <c r="OU366" t="s">
        <v>1878</v>
      </c>
      <c r="OV366" t="s">
        <v>2228</v>
      </c>
    </row>
    <row r="367" spans="2:412" outlineLevel="1">
      <c r="B367" t="s">
        <v>1930</v>
      </c>
      <c r="C367" t="s">
        <v>1899</v>
      </c>
      <c r="OU367" t="s">
        <v>1880</v>
      </c>
      <c r="OV367" t="s">
        <v>2230</v>
      </c>
    </row>
    <row r="368" spans="2:412" outlineLevel="1">
      <c r="B368" t="s">
        <v>1932</v>
      </c>
      <c r="C368" t="s">
        <v>1901</v>
      </c>
      <c r="OU368" t="s">
        <v>1882</v>
      </c>
      <c r="OV368" t="s">
        <v>2229</v>
      </c>
    </row>
    <row r="369" spans="2:412" outlineLevel="1">
      <c r="B369" t="s">
        <v>1934</v>
      </c>
      <c r="C369" t="s">
        <v>1903</v>
      </c>
      <c r="OU369" t="s">
        <v>1884</v>
      </c>
      <c r="OV369" t="s">
        <v>2240</v>
      </c>
    </row>
    <row r="370" spans="2:412" outlineLevel="1">
      <c r="B370" t="s">
        <v>1936</v>
      </c>
      <c r="C370" t="s">
        <v>1905</v>
      </c>
      <c r="OU370" t="s">
        <v>1886</v>
      </c>
      <c r="OV370" t="s">
        <v>2239</v>
      </c>
    </row>
    <row r="371" spans="2:412" outlineLevel="1">
      <c r="B371" t="s">
        <v>1938</v>
      </c>
      <c r="C371" t="s">
        <v>1907</v>
      </c>
      <c r="OU371" t="s">
        <v>1888</v>
      </c>
      <c r="OV371" t="s">
        <v>2598</v>
      </c>
    </row>
    <row r="372" spans="2:412" outlineLevel="1">
      <c r="B372" t="s">
        <v>1940</v>
      </c>
      <c r="C372" t="s">
        <v>1909</v>
      </c>
      <c r="OU372" t="s">
        <v>1890</v>
      </c>
      <c r="OV372" t="s">
        <v>2222</v>
      </c>
    </row>
    <row r="373" spans="2:412" outlineLevel="1">
      <c r="B373" t="s">
        <v>1942</v>
      </c>
      <c r="C373" t="s">
        <v>1911</v>
      </c>
      <c r="OU373" t="s">
        <v>1892</v>
      </c>
      <c r="OV373" t="s">
        <v>2221</v>
      </c>
    </row>
    <row r="374" spans="2:412" outlineLevel="1">
      <c r="B374" t="s">
        <v>1944</v>
      </c>
      <c r="C374" t="s">
        <v>1913</v>
      </c>
      <c r="OU374" t="s">
        <v>1894</v>
      </c>
      <c r="OV374" t="s">
        <v>2220</v>
      </c>
    </row>
    <row r="375" spans="2:412" outlineLevel="1">
      <c r="B375" t="s">
        <v>1946</v>
      </c>
      <c r="C375" t="s">
        <v>1915</v>
      </c>
      <c r="OU375" t="s">
        <v>1896</v>
      </c>
      <c r="OV375" t="s">
        <v>2219</v>
      </c>
    </row>
    <row r="376" spans="2:412" outlineLevel="1">
      <c r="B376" t="s">
        <v>1948</v>
      </c>
      <c r="C376" t="s">
        <v>2274</v>
      </c>
      <c r="OU376" t="s">
        <v>1898</v>
      </c>
      <c r="OV376" t="s">
        <v>2218</v>
      </c>
    </row>
    <row r="377" spans="2:412" outlineLevel="1">
      <c r="B377" t="s">
        <v>1950</v>
      </c>
      <c r="C377" t="s">
        <v>2275</v>
      </c>
      <c r="OU377" t="s">
        <v>1900</v>
      </c>
      <c r="OV377" t="s">
        <v>2217</v>
      </c>
    </row>
    <row r="378" spans="2:412" outlineLevel="1">
      <c r="B378" t="s">
        <v>1952</v>
      </c>
      <c r="C378" t="s">
        <v>2276</v>
      </c>
      <c r="OU378" t="s">
        <v>1902</v>
      </c>
      <c r="OV378" t="s">
        <v>2216</v>
      </c>
    </row>
    <row r="379" spans="2:412" outlineLevel="1">
      <c r="B379" t="s">
        <v>1953</v>
      </c>
      <c r="C379" t="s">
        <v>2277</v>
      </c>
      <c r="OU379" t="s">
        <v>1904</v>
      </c>
      <c r="OV379" t="s">
        <v>2215</v>
      </c>
    </row>
    <row r="380" spans="2:412" outlineLevel="1">
      <c r="B380" t="s">
        <v>1955</v>
      </c>
      <c r="C380" t="s">
        <v>2278</v>
      </c>
      <c r="OU380" t="s">
        <v>1906</v>
      </c>
      <c r="OV380" t="s">
        <v>2214</v>
      </c>
    </row>
    <row r="381" spans="2:412" outlineLevel="1">
      <c r="B381" t="s">
        <v>1957</v>
      </c>
      <c r="C381" t="s">
        <v>1917</v>
      </c>
      <c r="OU381" t="s">
        <v>1908</v>
      </c>
      <c r="OV381" t="s">
        <v>2213</v>
      </c>
    </row>
    <row r="382" spans="2:412" outlineLevel="1">
      <c r="B382" t="s">
        <v>1959</v>
      </c>
      <c r="C382" t="s">
        <v>1919</v>
      </c>
      <c r="OU382" t="s">
        <v>1910</v>
      </c>
      <c r="OV382" t="s">
        <v>2212</v>
      </c>
    </row>
    <row r="383" spans="2:412" outlineLevel="1">
      <c r="B383" t="s">
        <v>1961</v>
      </c>
      <c r="C383" t="s">
        <v>1921</v>
      </c>
      <c r="OU383" t="s">
        <v>1912</v>
      </c>
      <c r="OV383" t="s">
        <v>2211</v>
      </c>
    </row>
    <row r="384" spans="2:412" outlineLevel="1">
      <c r="B384" t="s">
        <v>1963</v>
      </c>
      <c r="C384" t="s">
        <v>1923</v>
      </c>
      <c r="OU384" t="s">
        <v>1914</v>
      </c>
      <c r="OV384" t="s">
        <v>2210</v>
      </c>
    </row>
    <row r="385" spans="2:412" outlineLevel="1">
      <c r="B385" t="s">
        <v>1965</v>
      </c>
      <c r="C385" t="s">
        <v>1925</v>
      </c>
      <c r="OU385" t="s">
        <v>1916</v>
      </c>
      <c r="OV385" t="s">
        <v>2209</v>
      </c>
    </row>
    <row r="386" spans="2:412" outlineLevel="1">
      <c r="B386" t="s">
        <v>1967</v>
      </c>
      <c r="C386" t="s">
        <v>1927</v>
      </c>
      <c r="OU386" t="s">
        <v>1918</v>
      </c>
      <c r="OV386" t="s">
        <v>2203</v>
      </c>
    </row>
    <row r="387" spans="2:412" outlineLevel="1">
      <c r="B387" t="s">
        <v>1969</v>
      </c>
      <c r="C387" t="s">
        <v>1929</v>
      </c>
      <c r="OU387" t="s">
        <v>1920</v>
      </c>
      <c r="OV387" t="s">
        <v>2202</v>
      </c>
    </row>
    <row r="388" spans="2:412" outlineLevel="1">
      <c r="B388" t="s">
        <v>1971</v>
      </c>
      <c r="C388" t="s">
        <v>1931</v>
      </c>
      <c r="OU388" t="s">
        <v>1922</v>
      </c>
      <c r="OV388" t="s">
        <v>2201</v>
      </c>
    </row>
    <row r="389" spans="2:412" outlineLevel="1">
      <c r="B389" t="s">
        <v>1972</v>
      </c>
      <c r="C389" t="s">
        <v>1933</v>
      </c>
      <c r="OU389" t="s">
        <v>1924</v>
      </c>
      <c r="OV389" t="s">
        <v>2200</v>
      </c>
    </row>
    <row r="390" spans="2:412" outlineLevel="1">
      <c r="B390" t="s">
        <v>1973</v>
      </c>
      <c r="C390" t="s">
        <v>1935</v>
      </c>
      <c r="OU390" t="s">
        <v>1926</v>
      </c>
      <c r="OV390" t="s">
        <v>2199</v>
      </c>
    </row>
    <row r="391" spans="2:412" outlineLevel="1">
      <c r="B391" t="s">
        <v>1974</v>
      </c>
      <c r="C391" t="s">
        <v>1937</v>
      </c>
      <c r="OU391" t="s">
        <v>1928</v>
      </c>
      <c r="OV391" t="s">
        <v>2181</v>
      </c>
    </row>
    <row r="392" spans="2:412" outlineLevel="1">
      <c r="B392" t="s">
        <v>1976</v>
      </c>
      <c r="C392" t="s">
        <v>1939</v>
      </c>
      <c r="OU392" t="s">
        <v>1930</v>
      </c>
      <c r="OV392" t="s">
        <v>2224</v>
      </c>
    </row>
    <row r="393" spans="2:412" outlineLevel="1">
      <c r="B393" t="s">
        <v>1978</v>
      </c>
      <c r="C393" t="s">
        <v>1941</v>
      </c>
      <c r="OU393" t="s">
        <v>1932</v>
      </c>
      <c r="OV393" t="s">
        <v>2226</v>
      </c>
    </row>
    <row r="394" spans="2:412" outlineLevel="1">
      <c r="B394" t="s">
        <v>1980</v>
      </c>
      <c r="C394" t="s">
        <v>1943</v>
      </c>
      <c r="OU394" t="s">
        <v>1934</v>
      </c>
      <c r="OV394" t="s">
        <v>2353</v>
      </c>
    </row>
    <row r="395" spans="2:412" outlineLevel="1">
      <c r="B395" t="s">
        <v>2279</v>
      </c>
      <c r="C395" t="s">
        <v>1945</v>
      </c>
      <c r="OU395" t="s">
        <v>1936</v>
      </c>
      <c r="OV395" t="s">
        <v>2352</v>
      </c>
    </row>
    <row r="396" spans="2:412" outlineLevel="1">
      <c r="B396" t="s">
        <v>2280</v>
      </c>
      <c r="C396" t="s">
        <v>1947</v>
      </c>
      <c r="OU396" t="s">
        <v>1938</v>
      </c>
      <c r="OV396" t="s">
        <v>2225</v>
      </c>
    </row>
    <row r="397" spans="2:412" outlineLevel="1">
      <c r="B397" t="s">
        <v>2281</v>
      </c>
      <c r="C397" t="s">
        <v>1949</v>
      </c>
      <c r="OU397" t="s">
        <v>1940</v>
      </c>
      <c r="OV397" t="s">
        <v>2238</v>
      </c>
    </row>
    <row r="398" spans="2:412" outlineLevel="1">
      <c r="B398" t="s">
        <v>2282</v>
      </c>
      <c r="C398" t="s">
        <v>1951</v>
      </c>
      <c r="OU398" t="s">
        <v>1942</v>
      </c>
      <c r="OV398" t="s">
        <v>2237</v>
      </c>
    </row>
    <row r="399" spans="2:412" outlineLevel="1">
      <c r="B399" t="s">
        <v>2283</v>
      </c>
      <c r="C399" t="s">
        <v>521</v>
      </c>
      <c r="OU399" t="s">
        <v>1944</v>
      </c>
      <c r="OV399" t="s">
        <v>2236</v>
      </c>
    </row>
    <row r="400" spans="2:412" outlineLevel="1">
      <c r="B400" t="s">
        <v>2284</v>
      </c>
      <c r="C400" t="s">
        <v>1954</v>
      </c>
      <c r="OU400" t="s">
        <v>1946</v>
      </c>
      <c r="OV400" t="s">
        <v>2235</v>
      </c>
    </row>
    <row r="401" spans="2:412" outlineLevel="1">
      <c r="B401" t="s">
        <v>2285</v>
      </c>
      <c r="C401" t="s">
        <v>1956</v>
      </c>
      <c r="OU401" t="s">
        <v>1948</v>
      </c>
      <c r="OV401" t="s">
        <v>2234</v>
      </c>
    </row>
    <row r="402" spans="2:412" outlineLevel="1">
      <c r="B402" t="s">
        <v>2286</v>
      </c>
      <c r="C402" t="s">
        <v>1958</v>
      </c>
      <c r="OU402" t="s">
        <v>1950</v>
      </c>
      <c r="OV402" t="s">
        <v>2233</v>
      </c>
    </row>
    <row r="403" spans="2:412" outlineLevel="1">
      <c r="B403" t="s">
        <v>2287</v>
      </c>
      <c r="C403" t="s">
        <v>1960</v>
      </c>
      <c r="OU403" t="s">
        <v>1952</v>
      </c>
      <c r="OV403" t="s">
        <v>2599</v>
      </c>
    </row>
    <row r="404" spans="2:412" outlineLevel="1">
      <c r="B404" t="s">
        <v>2288</v>
      </c>
      <c r="C404" t="s">
        <v>1962</v>
      </c>
      <c r="OU404" t="s">
        <v>1953</v>
      </c>
      <c r="OV404" t="s">
        <v>2182</v>
      </c>
    </row>
    <row r="405" spans="2:412" outlineLevel="1">
      <c r="B405" t="s">
        <v>2289</v>
      </c>
      <c r="C405" t="s">
        <v>1964</v>
      </c>
      <c r="OU405" t="s">
        <v>1955</v>
      </c>
      <c r="OV405" t="s">
        <v>2600</v>
      </c>
    </row>
    <row r="406" spans="2:412" outlineLevel="1">
      <c r="B406" t="s">
        <v>2290</v>
      </c>
      <c r="C406" t="s">
        <v>1966</v>
      </c>
      <c r="OU406" t="s">
        <v>1957</v>
      </c>
      <c r="OV406" t="s">
        <v>2198</v>
      </c>
    </row>
    <row r="407" spans="2:412" outlineLevel="1">
      <c r="B407" t="s">
        <v>2291</v>
      </c>
      <c r="C407" t="s">
        <v>1968</v>
      </c>
      <c r="OU407" t="s">
        <v>1959</v>
      </c>
      <c r="OV407" t="s">
        <v>2241</v>
      </c>
    </row>
    <row r="408" spans="2:412" outlineLevel="1">
      <c r="B408" t="s">
        <v>2292</v>
      </c>
      <c r="C408" t="s">
        <v>1970</v>
      </c>
      <c r="OU408" t="s">
        <v>1961</v>
      </c>
      <c r="OV408" t="s">
        <v>2186</v>
      </c>
    </row>
    <row r="409" spans="2:412" outlineLevel="1">
      <c r="B409" t="s">
        <v>2293</v>
      </c>
      <c r="C409" t="s">
        <v>535</v>
      </c>
      <c r="OU409" t="s">
        <v>1963</v>
      </c>
      <c r="OV409" t="s">
        <v>2184</v>
      </c>
    </row>
    <row r="410" spans="2:412" outlineLevel="1">
      <c r="B410" t="s">
        <v>2294</v>
      </c>
      <c r="C410" t="s">
        <v>522</v>
      </c>
      <c r="OU410" t="s">
        <v>1965</v>
      </c>
      <c r="OV410" t="s">
        <v>2183</v>
      </c>
    </row>
    <row r="411" spans="2:412" outlineLevel="1">
      <c r="B411" t="s">
        <v>2295</v>
      </c>
      <c r="C411" t="s">
        <v>523</v>
      </c>
      <c r="OU411" t="s">
        <v>1967</v>
      </c>
      <c r="OV411" t="s">
        <v>2227</v>
      </c>
    </row>
    <row r="412" spans="2:412" outlineLevel="1">
      <c r="B412" t="s">
        <v>2296</v>
      </c>
      <c r="C412" t="s">
        <v>1975</v>
      </c>
      <c r="OU412" t="s">
        <v>1969</v>
      </c>
      <c r="OV412" t="s">
        <v>2232</v>
      </c>
    </row>
    <row r="413" spans="2:412" outlineLevel="1">
      <c r="B413" t="s">
        <v>2297</v>
      </c>
      <c r="C413" t="s">
        <v>1977</v>
      </c>
      <c r="OU413" t="s">
        <v>1971</v>
      </c>
      <c r="OV413" t="s">
        <v>2231</v>
      </c>
    </row>
    <row r="414" spans="2:412" outlineLevel="1">
      <c r="B414" t="s">
        <v>2298</v>
      </c>
      <c r="C414" t="s">
        <v>1979</v>
      </c>
      <c r="OU414" t="s">
        <v>1972</v>
      </c>
      <c r="OV414" t="s">
        <v>524</v>
      </c>
    </row>
    <row r="415" spans="2:412" outlineLevel="1">
      <c r="B415" t="s">
        <v>2299</v>
      </c>
      <c r="C415" t="s">
        <v>1981</v>
      </c>
      <c r="OU415" t="s">
        <v>1973</v>
      </c>
      <c r="OV415" t="s">
        <v>525</v>
      </c>
    </row>
    <row r="416" spans="2:412" outlineLevel="1">
      <c r="B416" t="s">
        <v>2494</v>
      </c>
      <c r="C416" t="s">
        <v>549</v>
      </c>
      <c r="OU416" t="s">
        <v>2494</v>
      </c>
      <c r="OV416" t="s">
        <v>549</v>
      </c>
    </row>
    <row r="417" spans="1:791" outlineLevel="1">
      <c r="B417" t="s">
        <v>2495</v>
      </c>
      <c r="C417" t="s">
        <v>46</v>
      </c>
      <c r="OU417" t="s">
        <v>2495</v>
      </c>
      <c r="OV417" t="s">
        <v>46</v>
      </c>
    </row>
    <row r="418" spans="1:791" outlineLevel="1">
      <c r="B418" t="s">
        <v>470</v>
      </c>
      <c r="C418" t="s">
        <v>2497</v>
      </c>
      <c r="OU418" t="s">
        <v>470</v>
      </c>
      <c r="OV418" t="s">
        <v>2497</v>
      </c>
    </row>
    <row r="419" spans="1:791" outlineLevel="1">
      <c r="B419" t="s">
        <v>2499</v>
      </c>
      <c r="C419" t="s">
        <v>2500</v>
      </c>
      <c r="OU419" t="s">
        <v>2499</v>
      </c>
      <c r="OV419" t="s">
        <v>2500</v>
      </c>
    </row>
    <row r="420" spans="1:791" outlineLevel="1">
      <c r="B420" t="s">
        <v>2501</v>
      </c>
      <c r="C420" t="s">
        <v>2500</v>
      </c>
      <c r="OU420" t="s">
        <v>2501</v>
      </c>
      <c r="OV420" t="s">
        <v>2500</v>
      </c>
    </row>
    <row r="421" spans="1:791" outlineLevel="1">
      <c r="B421" t="s">
        <v>477</v>
      </c>
      <c r="C421" t="s">
        <v>2502</v>
      </c>
      <c r="OU421" t="s">
        <v>477</v>
      </c>
      <c r="OV421" t="s">
        <v>2502</v>
      </c>
    </row>
    <row r="422" spans="1:791" outlineLevel="1">
      <c r="B422" t="s">
        <v>479</v>
      </c>
      <c r="C422" t="s">
        <v>2503</v>
      </c>
      <c r="OU422" t="s">
        <v>479</v>
      </c>
      <c r="OV422" t="s">
        <v>2503</v>
      </c>
    </row>
    <row r="423" spans="1:791" outlineLevel="1"/>
    <row r="424" spans="1:791" s="46" customFormat="1">
      <c r="A424" s="46" t="s">
        <v>209</v>
      </c>
      <c r="B424" s="46" t="s">
        <v>2502</v>
      </c>
      <c r="C424" s="46" t="s">
        <v>47</v>
      </c>
      <c r="D424" s="46" t="s">
        <v>1297</v>
      </c>
      <c r="E424" s="46" t="s">
        <v>1298</v>
      </c>
      <c r="F424" s="46" t="s">
        <v>1307</v>
      </c>
      <c r="G424" s="46" t="s">
        <v>1308</v>
      </c>
      <c r="H424" s="46" t="s">
        <v>1289</v>
      </c>
      <c r="I424" s="46" t="s">
        <v>1290</v>
      </c>
      <c r="J424" s="46" t="s">
        <v>1291</v>
      </c>
      <c r="K424" s="46" t="s">
        <v>1292</v>
      </c>
      <c r="L424" s="46" t="s">
        <v>1293</v>
      </c>
      <c r="M424" s="46" t="s">
        <v>1294</v>
      </c>
      <c r="N424" s="46" t="s">
        <v>1295</v>
      </c>
      <c r="O424" s="46" t="s">
        <v>1296</v>
      </c>
      <c r="P424" s="46" t="s">
        <v>1299</v>
      </c>
      <c r="Q424" s="46" t="s">
        <v>1300</v>
      </c>
      <c r="R424" s="46" t="s">
        <v>1301</v>
      </c>
      <c r="S424" s="46" t="s">
        <v>1302</v>
      </c>
      <c r="T424" s="46" t="s">
        <v>1303</v>
      </c>
      <c r="U424" s="46" t="s">
        <v>1304</v>
      </c>
      <c r="V424" s="46" t="s">
        <v>1305</v>
      </c>
      <c r="W424" s="46" t="s">
        <v>1306</v>
      </c>
      <c r="X424" s="46" t="s">
        <v>1091</v>
      </c>
      <c r="Y424" s="46" t="s">
        <v>1092</v>
      </c>
      <c r="Z424" s="46" t="s">
        <v>1093</v>
      </c>
      <c r="AA424" s="46" t="s">
        <v>1094</v>
      </c>
      <c r="AB424" s="46" t="s">
        <v>1095</v>
      </c>
      <c r="AC424" s="46" t="s">
        <v>1187</v>
      </c>
      <c r="AD424" s="46" t="s">
        <v>1188</v>
      </c>
      <c r="AE424" s="46" t="s">
        <v>1189</v>
      </c>
      <c r="AF424" s="46" t="s">
        <v>1190</v>
      </c>
      <c r="AG424" s="46" t="s">
        <v>1191</v>
      </c>
      <c r="AH424" s="46" t="s">
        <v>1192</v>
      </c>
      <c r="AI424" s="46" t="s">
        <v>1193</v>
      </c>
      <c r="AJ424" s="46" t="s">
        <v>1194</v>
      </c>
      <c r="AK424" s="46" t="s">
        <v>1195</v>
      </c>
      <c r="AL424" s="46" t="s">
        <v>1196</v>
      </c>
      <c r="AM424" s="46" t="s">
        <v>1197</v>
      </c>
      <c r="AN424" s="46" t="s">
        <v>1198</v>
      </c>
      <c r="AO424" s="46" t="s">
        <v>1199</v>
      </c>
      <c r="AP424" s="46" t="s">
        <v>1200</v>
      </c>
      <c r="AQ424" s="46" t="s">
        <v>1201</v>
      </c>
      <c r="AR424" s="46" t="s">
        <v>1202</v>
      </c>
      <c r="AS424" s="46" t="s">
        <v>1203</v>
      </c>
      <c r="AT424" s="46" t="s">
        <v>1204</v>
      </c>
      <c r="AU424" s="46" t="s">
        <v>1205</v>
      </c>
      <c r="AV424" s="46" t="s">
        <v>1206</v>
      </c>
      <c r="AW424" s="46" t="s">
        <v>1125</v>
      </c>
      <c r="AX424" s="46" t="s">
        <v>1126</v>
      </c>
      <c r="AY424" s="46" t="s">
        <v>1127</v>
      </c>
      <c r="AZ424" s="46" t="s">
        <v>1128</v>
      </c>
      <c r="BA424" s="46" t="s">
        <v>1129</v>
      </c>
      <c r="BB424" s="46" t="s">
        <v>1140</v>
      </c>
      <c r="BC424" s="46" t="s">
        <v>1141</v>
      </c>
      <c r="BD424" s="46" t="s">
        <v>1142</v>
      </c>
      <c r="BE424" s="46" t="s">
        <v>1143</v>
      </c>
      <c r="BF424" s="46" t="s">
        <v>1144</v>
      </c>
      <c r="BG424" s="46" t="s">
        <v>1145</v>
      </c>
      <c r="BH424" s="46" t="s">
        <v>1146</v>
      </c>
      <c r="BI424" s="46" t="s">
        <v>1147</v>
      </c>
      <c r="BJ424" s="46" t="s">
        <v>1148</v>
      </c>
      <c r="BK424" s="46" t="s">
        <v>1149</v>
      </c>
      <c r="BL424" s="46" t="s">
        <v>1150</v>
      </c>
      <c r="BM424" s="46" t="s">
        <v>1151</v>
      </c>
      <c r="BN424" s="46" t="s">
        <v>1152</v>
      </c>
      <c r="BO424" s="46" t="s">
        <v>1153</v>
      </c>
      <c r="BP424" s="46" t="s">
        <v>1154</v>
      </c>
      <c r="BQ424" s="46" t="s">
        <v>1155</v>
      </c>
      <c r="BR424" s="46" t="s">
        <v>1156</v>
      </c>
      <c r="BS424" s="46" t="s">
        <v>1157</v>
      </c>
      <c r="BT424" s="46" t="s">
        <v>1158</v>
      </c>
      <c r="BU424" s="46" t="s">
        <v>1159</v>
      </c>
      <c r="BV424" s="46" t="s">
        <v>1102</v>
      </c>
      <c r="BW424" s="46" t="s">
        <v>1103</v>
      </c>
      <c r="BX424" s="46" t="s">
        <v>1104</v>
      </c>
      <c r="BY424" s="46" t="s">
        <v>1105</v>
      </c>
      <c r="BZ424" s="46" t="s">
        <v>1119</v>
      </c>
      <c r="CA424" s="46" t="s">
        <v>1211</v>
      </c>
      <c r="CB424" s="46" t="s">
        <v>1212</v>
      </c>
      <c r="CC424" s="46" t="s">
        <v>1213</v>
      </c>
      <c r="CD424" s="46" t="s">
        <v>1214</v>
      </c>
      <c r="CE424" s="46" t="s">
        <v>1215</v>
      </c>
      <c r="CF424" s="46" t="s">
        <v>1216</v>
      </c>
      <c r="CG424" s="46" t="s">
        <v>1217</v>
      </c>
      <c r="CH424" s="46" t="s">
        <v>1218</v>
      </c>
      <c r="CI424" s="46" t="s">
        <v>1219</v>
      </c>
      <c r="CJ424" s="46" t="s">
        <v>1220</v>
      </c>
      <c r="CK424" s="46" t="s">
        <v>1221</v>
      </c>
      <c r="CL424" s="46" t="s">
        <v>1222</v>
      </c>
      <c r="CM424" s="46" t="s">
        <v>1223</v>
      </c>
      <c r="CN424" s="46" t="s">
        <v>1224</v>
      </c>
      <c r="CO424" s="46" t="s">
        <v>1225</v>
      </c>
      <c r="CP424" s="46" t="s">
        <v>1226</v>
      </c>
      <c r="CQ424" s="46" t="s">
        <v>1227</v>
      </c>
      <c r="CR424" s="46" t="s">
        <v>1228</v>
      </c>
      <c r="CS424" s="46" t="s">
        <v>1229</v>
      </c>
      <c r="CT424" s="46" t="s">
        <v>1230</v>
      </c>
      <c r="CU424" s="46" t="s">
        <v>1130</v>
      </c>
      <c r="CV424" s="46" t="s">
        <v>1131</v>
      </c>
      <c r="CW424" s="46" t="s">
        <v>1132</v>
      </c>
      <c r="CX424" s="46" t="s">
        <v>1133</v>
      </c>
      <c r="CY424" s="46" t="s">
        <v>1134</v>
      </c>
      <c r="CZ424" s="46" t="s">
        <v>1235</v>
      </c>
      <c r="DA424" s="46" t="s">
        <v>1236</v>
      </c>
      <c r="DB424" s="46" t="s">
        <v>1237</v>
      </c>
      <c r="DC424" s="46" t="s">
        <v>1238</v>
      </c>
      <c r="DD424" s="46" t="s">
        <v>1239</v>
      </c>
      <c r="DE424" s="46" t="s">
        <v>1240</v>
      </c>
      <c r="DF424" s="46" t="s">
        <v>1241</v>
      </c>
      <c r="DG424" s="46" t="s">
        <v>1242</v>
      </c>
      <c r="DH424" s="46" t="s">
        <v>1243</v>
      </c>
      <c r="DI424" s="46" t="s">
        <v>1244</v>
      </c>
      <c r="DJ424" s="46" t="s">
        <v>1245</v>
      </c>
      <c r="DK424" s="46" t="s">
        <v>1246</v>
      </c>
      <c r="DL424" s="46" t="s">
        <v>1247</v>
      </c>
      <c r="DM424" s="46" t="s">
        <v>1248</v>
      </c>
      <c r="DN424" s="46" t="s">
        <v>1249</v>
      </c>
      <c r="DO424" s="46" t="s">
        <v>1250</v>
      </c>
      <c r="DP424" s="46" t="s">
        <v>1251</v>
      </c>
      <c r="DQ424" s="46" t="s">
        <v>1252</v>
      </c>
      <c r="DR424" s="46" t="s">
        <v>1253</v>
      </c>
      <c r="DS424" s="46" t="s">
        <v>1254</v>
      </c>
      <c r="DT424" s="46" t="s">
        <v>1259</v>
      </c>
      <c r="DU424" s="46" t="s">
        <v>1260</v>
      </c>
      <c r="DV424" s="46" t="s">
        <v>1261</v>
      </c>
      <c r="DW424" s="46" t="s">
        <v>1262</v>
      </c>
      <c r="DX424" s="46" t="s">
        <v>1263</v>
      </c>
      <c r="DY424" s="46" t="s">
        <v>1264</v>
      </c>
      <c r="DZ424" s="46" t="s">
        <v>1265</v>
      </c>
      <c r="EA424" s="46" t="s">
        <v>1266</v>
      </c>
      <c r="EB424" s="46" t="s">
        <v>1267</v>
      </c>
      <c r="EC424" s="46" t="s">
        <v>1268</v>
      </c>
      <c r="ED424" s="46" t="s">
        <v>1269</v>
      </c>
      <c r="EE424" s="46" t="s">
        <v>1270</v>
      </c>
      <c r="EF424" s="46" t="s">
        <v>1271</v>
      </c>
      <c r="EG424" s="46" t="s">
        <v>1272</v>
      </c>
      <c r="EH424" s="46" t="s">
        <v>1273</v>
      </c>
      <c r="EI424" s="46" t="s">
        <v>1274</v>
      </c>
      <c r="EJ424" s="46" t="s">
        <v>1275</v>
      </c>
      <c r="EK424" s="46" t="s">
        <v>1276</v>
      </c>
      <c r="EL424" s="46" t="s">
        <v>1277</v>
      </c>
      <c r="EM424" s="46" t="s">
        <v>1278</v>
      </c>
      <c r="EN424" s="46" t="s">
        <v>1164</v>
      </c>
      <c r="EO424" s="46" t="s">
        <v>1165</v>
      </c>
      <c r="EP424" s="46" t="s">
        <v>1166</v>
      </c>
      <c r="EQ424" s="46" t="s">
        <v>1167</v>
      </c>
      <c r="ER424" s="46" t="s">
        <v>1168</v>
      </c>
      <c r="ES424" s="46" t="s">
        <v>1169</v>
      </c>
      <c r="ET424" s="46" t="s">
        <v>1982</v>
      </c>
      <c r="EU424" s="46" t="s">
        <v>1170</v>
      </c>
      <c r="EV424" s="46" t="s">
        <v>1171</v>
      </c>
      <c r="EW424" s="46" t="s">
        <v>1172</v>
      </c>
      <c r="EX424" s="46" t="s">
        <v>1173</v>
      </c>
      <c r="EY424" s="46" t="s">
        <v>1174</v>
      </c>
      <c r="EZ424" s="46" t="s">
        <v>1175</v>
      </c>
      <c r="FA424" s="46" t="s">
        <v>1176</v>
      </c>
      <c r="FB424" s="46" t="s">
        <v>1177</v>
      </c>
      <c r="FC424" s="46" t="s">
        <v>1178</v>
      </c>
      <c r="FD424" s="46" t="s">
        <v>1179</v>
      </c>
      <c r="FE424" s="46" t="s">
        <v>1180</v>
      </c>
      <c r="FF424" s="46" t="s">
        <v>1181</v>
      </c>
      <c r="FG424" s="46" t="s">
        <v>1182</v>
      </c>
      <c r="FH424" s="46" t="s">
        <v>1120</v>
      </c>
      <c r="FI424" s="46" t="s">
        <v>1121</v>
      </c>
      <c r="FJ424" s="46" t="s">
        <v>1122</v>
      </c>
      <c r="FK424" s="46" t="s">
        <v>1123</v>
      </c>
      <c r="FL424" s="46" t="s">
        <v>1124</v>
      </c>
      <c r="FM424" s="46" t="s">
        <v>1097</v>
      </c>
      <c r="FN424" s="46" t="s">
        <v>1098</v>
      </c>
      <c r="FO424" s="46" t="s">
        <v>1099</v>
      </c>
      <c r="FP424" s="46" t="s">
        <v>1100</v>
      </c>
      <c r="FQ424" s="46" t="s">
        <v>1101</v>
      </c>
      <c r="FR424" s="46" t="s">
        <v>1283</v>
      </c>
      <c r="FS424" s="46" t="s">
        <v>1284</v>
      </c>
      <c r="FT424" s="46" t="s">
        <v>148</v>
      </c>
      <c r="FU424" s="46" t="s">
        <v>149</v>
      </c>
      <c r="FV424" s="46" t="s">
        <v>150</v>
      </c>
      <c r="FW424" s="46" t="s">
        <v>1005</v>
      </c>
      <c r="FX424" s="46" t="s">
        <v>1006</v>
      </c>
      <c r="FY424" s="46" t="s">
        <v>1007</v>
      </c>
      <c r="FZ424" s="46" t="s">
        <v>1008</v>
      </c>
      <c r="GA424" s="46" t="s">
        <v>1009</v>
      </c>
      <c r="GB424" s="46" t="s">
        <v>1043</v>
      </c>
      <c r="GC424" s="46" t="s">
        <v>1044</v>
      </c>
      <c r="GD424" s="46" t="s">
        <v>1045</v>
      </c>
      <c r="GE424" s="46" t="s">
        <v>1046</v>
      </c>
      <c r="GF424" s="46" t="s">
        <v>1047</v>
      </c>
      <c r="GG424" s="46" t="s">
        <v>1048</v>
      </c>
      <c r="GH424" s="46" t="s">
        <v>1049</v>
      </c>
      <c r="GI424" s="46" t="s">
        <v>1050</v>
      </c>
      <c r="GJ424" s="46" t="s">
        <v>1051</v>
      </c>
      <c r="GK424" s="46" t="s">
        <v>1052</v>
      </c>
      <c r="GL424" s="46" t="s">
        <v>1053</v>
      </c>
      <c r="GM424" s="46" t="s">
        <v>1054</v>
      </c>
      <c r="GN424" s="46" t="s">
        <v>1055</v>
      </c>
      <c r="GO424" s="46" t="s">
        <v>1056</v>
      </c>
      <c r="GP424" s="46" t="s">
        <v>1057</v>
      </c>
      <c r="GQ424" s="46" t="s">
        <v>1058</v>
      </c>
      <c r="GR424" s="46" t="s">
        <v>1059</v>
      </c>
      <c r="GS424" s="46" t="s">
        <v>1060</v>
      </c>
      <c r="GT424" s="46" t="s">
        <v>1061</v>
      </c>
      <c r="GU424" s="46" t="s">
        <v>1062</v>
      </c>
      <c r="GV424" s="46" t="s">
        <v>1073</v>
      </c>
      <c r="GW424" s="46" t="s">
        <v>1074</v>
      </c>
      <c r="GX424" s="46" t="s">
        <v>1075</v>
      </c>
      <c r="GY424" s="46" t="s">
        <v>1076</v>
      </c>
      <c r="GZ424" s="46" t="s">
        <v>1077</v>
      </c>
      <c r="HA424" s="46" t="s">
        <v>1063</v>
      </c>
      <c r="HB424" s="46" t="s">
        <v>1064</v>
      </c>
      <c r="HC424" s="46" t="s">
        <v>1065</v>
      </c>
      <c r="HD424" s="46" t="s">
        <v>1066</v>
      </c>
      <c r="HE424" s="46" t="s">
        <v>1067</v>
      </c>
      <c r="HF424" s="46" t="s">
        <v>1017</v>
      </c>
      <c r="HG424" s="46" t="s">
        <v>1018</v>
      </c>
      <c r="HH424" s="46" t="s">
        <v>1019</v>
      </c>
      <c r="HI424" s="46" t="s">
        <v>1020</v>
      </c>
      <c r="HJ424" s="46" t="s">
        <v>1021</v>
      </c>
      <c r="HK424" s="46" t="s">
        <v>1022</v>
      </c>
      <c r="HL424" s="46" t="s">
        <v>1023</v>
      </c>
      <c r="HM424" s="46" t="s">
        <v>1024</v>
      </c>
      <c r="HN424" s="46" t="s">
        <v>1025</v>
      </c>
      <c r="HO424" s="46" t="s">
        <v>1026</v>
      </c>
      <c r="HP424" s="46" t="s">
        <v>1027</v>
      </c>
      <c r="HQ424" s="46" t="s">
        <v>1028</v>
      </c>
      <c r="HR424" s="46" t="s">
        <v>1029</v>
      </c>
      <c r="HS424" s="46" t="s">
        <v>1030</v>
      </c>
      <c r="HT424" s="46" t="s">
        <v>1031</v>
      </c>
      <c r="HU424" s="46" t="s">
        <v>1032</v>
      </c>
      <c r="HV424" s="46" t="s">
        <v>1033</v>
      </c>
      <c r="HW424" s="46" t="s">
        <v>1034</v>
      </c>
      <c r="HX424" s="46" t="s">
        <v>1035</v>
      </c>
      <c r="HY424" s="46" t="s">
        <v>1036</v>
      </c>
      <c r="HZ424" s="46" t="s">
        <v>1085</v>
      </c>
      <c r="IA424" s="46" t="s">
        <v>1086</v>
      </c>
      <c r="IB424" s="46" t="s">
        <v>1087</v>
      </c>
      <c r="IC424" s="46" t="s">
        <v>1088</v>
      </c>
      <c r="ID424" s="46" t="s">
        <v>1089</v>
      </c>
      <c r="IE424" s="46" t="s">
        <v>1011</v>
      </c>
      <c r="IF424" s="46" t="s">
        <v>1012</v>
      </c>
      <c r="IG424" s="46" t="s">
        <v>1013</v>
      </c>
      <c r="IH424" s="46" t="s">
        <v>1014</v>
      </c>
      <c r="II424" s="46" t="s">
        <v>1015</v>
      </c>
      <c r="IJ424" s="46" t="s">
        <v>1079</v>
      </c>
      <c r="IK424" s="46" t="s">
        <v>1080</v>
      </c>
      <c r="IL424" s="46" t="s">
        <v>1081</v>
      </c>
      <c r="IM424" s="46" t="s">
        <v>1082</v>
      </c>
      <c r="IN424" s="46" t="s">
        <v>1083</v>
      </c>
      <c r="IO424" s="46" t="s">
        <v>1286</v>
      </c>
      <c r="IP424" s="46" t="s">
        <v>1287</v>
      </c>
      <c r="IQ424" s="46" t="s">
        <v>290</v>
      </c>
      <c r="IR424" s="46" t="s">
        <v>291</v>
      </c>
      <c r="IS424" s="46" t="s">
        <v>292</v>
      </c>
      <c r="IT424" s="46" t="s">
        <v>913</v>
      </c>
      <c r="IU424" s="46" t="s">
        <v>906</v>
      </c>
      <c r="IV424" s="46" t="s">
        <v>907</v>
      </c>
      <c r="IW424" s="46" t="s">
        <v>908</v>
      </c>
      <c r="IX424" s="46" t="s">
        <v>909</v>
      </c>
      <c r="IY424" s="46" t="s">
        <v>322</v>
      </c>
      <c r="IZ424" s="46" t="s">
        <v>323</v>
      </c>
      <c r="JA424" s="46" t="s">
        <v>324</v>
      </c>
      <c r="JB424" s="46" t="s">
        <v>325</v>
      </c>
      <c r="JC424" s="46" t="s">
        <v>326</v>
      </c>
      <c r="JD424" s="46" t="s">
        <v>896</v>
      </c>
      <c r="JE424" s="46" t="s">
        <v>897</v>
      </c>
      <c r="JF424" s="46" t="s">
        <v>898</v>
      </c>
      <c r="JG424" s="46" t="s">
        <v>899</v>
      </c>
      <c r="JH424" s="46" t="s">
        <v>900</v>
      </c>
      <c r="JI424" s="46" t="s">
        <v>935</v>
      </c>
      <c r="JJ424" s="46" t="s">
        <v>936</v>
      </c>
      <c r="JK424" s="46" t="s">
        <v>937</v>
      </c>
      <c r="JL424" s="46" t="s">
        <v>938</v>
      </c>
      <c r="JM424" s="46" t="s">
        <v>939</v>
      </c>
      <c r="JN424" s="46" t="s">
        <v>940</v>
      </c>
      <c r="JO424" s="46" t="s">
        <v>941</v>
      </c>
      <c r="JP424" s="46" t="s">
        <v>942</v>
      </c>
      <c r="JQ424" s="46" t="s">
        <v>943</v>
      </c>
      <c r="JR424" s="46" t="s">
        <v>944</v>
      </c>
      <c r="JS424" s="46" t="s">
        <v>945</v>
      </c>
      <c r="JT424" s="46" t="s">
        <v>946</v>
      </c>
      <c r="JU424" s="46" t="s">
        <v>947</v>
      </c>
      <c r="JV424" s="46" t="s">
        <v>948</v>
      </c>
      <c r="JW424" s="46" t="s">
        <v>949</v>
      </c>
      <c r="JX424" s="46" t="s">
        <v>950</v>
      </c>
      <c r="JY424" s="46" t="s">
        <v>951</v>
      </c>
      <c r="JZ424" s="46" t="s">
        <v>952</v>
      </c>
      <c r="KA424" s="46" t="s">
        <v>953</v>
      </c>
      <c r="KB424" s="46" t="s">
        <v>954</v>
      </c>
      <c r="KC424" s="46" t="s">
        <v>959</v>
      </c>
      <c r="KD424" s="46" t="s">
        <v>960</v>
      </c>
      <c r="KE424" s="46" t="s">
        <v>961</v>
      </c>
      <c r="KF424" s="46" t="s">
        <v>962</v>
      </c>
      <c r="KG424" s="46" t="s">
        <v>963</v>
      </c>
      <c r="KH424" s="46" t="s">
        <v>964</v>
      </c>
      <c r="KI424" s="46" t="s">
        <v>965</v>
      </c>
      <c r="KJ424" s="46" t="s">
        <v>966</v>
      </c>
      <c r="KK424" s="46" t="s">
        <v>967</v>
      </c>
      <c r="KL424" s="46" t="s">
        <v>968</v>
      </c>
      <c r="KM424" s="46" t="s">
        <v>969</v>
      </c>
      <c r="KN424" s="46" t="s">
        <v>970</v>
      </c>
      <c r="KO424" s="46" t="s">
        <v>971</v>
      </c>
      <c r="KP424" s="46" t="s">
        <v>972</v>
      </c>
      <c r="KQ424" s="46" t="s">
        <v>973</v>
      </c>
      <c r="KR424" s="46" t="s">
        <v>974</v>
      </c>
      <c r="KS424" s="46" t="s">
        <v>975</v>
      </c>
      <c r="KT424" s="46" t="s">
        <v>976</v>
      </c>
      <c r="KU424" s="46" t="s">
        <v>977</v>
      </c>
      <c r="KV424" s="46" t="s">
        <v>978</v>
      </c>
      <c r="KW424" s="46" t="s">
        <v>335</v>
      </c>
      <c r="KX424" s="46" t="s">
        <v>334</v>
      </c>
      <c r="KY424" s="46" t="s">
        <v>333</v>
      </c>
      <c r="KZ424" s="46" t="s">
        <v>332</v>
      </c>
      <c r="LA424" s="46" t="s">
        <v>331</v>
      </c>
      <c r="LB424" s="46" t="s">
        <v>336</v>
      </c>
      <c r="LC424" s="46" t="s">
        <v>337</v>
      </c>
      <c r="LD424" s="46" t="s">
        <v>338</v>
      </c>
      <c r="LE424" s="46" t="s">
        <v>339</v>
      </c>
      <c r="LF424" s="46" t="s">
        <v>340</v>
      </c>
      <c r="LG424" s="46" t="s">
        <v>327</v>
      </c>
      <c r="LH424" s="46" t="s">
        <v>328</v>
      </c>
      <c r="LI424" s="46" t="s">
        <v>536</v>
      </c>
      <c r="LJ424" s="46" t="s">
        <v>537</v>
      </c>
      <c r="LK424" s="46" t="s">
        <v>538</v>
      </c>
      <c r="LL424" s="46" t="s">
        <v>901</v>
      </c>
      <c r="LM424" s="46" t="s">
        <v>902</v>
      </c>
      <c r="LN424" s="46" t="s">
        <v>903</v>
      </c>
      <c r="LO424" s="46" t="s">
        <v>904</v>
      </c>
      <c r="LP424" s="46" t="s">
        <v>905</v>
      </c>
      <c r="LQ424" s="46" t="s">
        <v>999</v>
      </c>
      <c r="LR424" s="46" t="s">
        <v>1000</v>
      </c>
      <c r="LS424" s="46" t="s">
        <v>1001</v>
      </c>
      <c r="LT424" s="46" t="s">
        <v>1002</v>
      </c>
      <c r="LU424" s="46" t="s">
        <v>1003</v>
      </c>
      <c r="LV424" s="46" t="s">
        <v>993</v>
      </c>
      <c r="LW424" s="46" t="s">
        <v>994</v>
      </c>
      <c r="LX424" s="46" t="s">
        <v>995</v>
      </c>
      <c r="LY424" s="46" t="s">
        <v>996</v>
      </c>
      <c r="LZ424" s="46" t="s">
        <v>997</v>
      </c>
      <c r="MA424" s="46" t="s">
        <v>986</v>
      </c>
      <c r="MB424" s="46" t="s">
        <v>987</v>
      </c>
      <c r="MC424" s="46" t="s">
        <v>988</v>
      </c>
      <c r="MD424" s="46" t="s">
        <v>989</v>
      </c>
      <c r="ME424" s="46" t="s">
        <v>990</v>
      </c>
      <c r="MF424" s="46" t="s">
        <v>1096</v>
      </c>
      <c r="MG424" s="46" t="s">
        <v>1207</v>
      </c>
      <c r="MH424" s="46" t="s">
        <v>1208</v>
      </c>
      <c r="MI424" s="46" t="s">
        <v>1209</v>
      </c>
      <c r="MJ424" s="46" t="s">
        <v>1210</v>
      </c>
      <c r="MK424" s="46" t="s">
        <v>1138</v>
      </c>
      <c r="ML424" s="46" t="s">
        <v>1160</v>
      </c>
      <c r="MM424" s="46" t="s">
        <v>1161</v>
      </c>
      <c r="MN424" s="46" t="s">
        <v>1162</v>
      </c>
      <c r="MO424" s="46" t="s">
        <v>1163</v>
      </c>
      <c r="MP424" s="46" t="s">
        <v>1136</v>
      </c>
      <c r="MQ424" s="46" t="s">
        <v>1231</v>
      </c>
      <c r="MR424" s="46" t="s">
        <v>1232</v>
      </c>
      <c r="MS424" s="46" t="s">
        <v>1233</v>
      </c>
      <c r="MT424" s="46" t="s">
        <v>1234</v>
      </c>
      <c r="MU424" s="46" t="s">
        <v>1139</v>
      </c>
      <c r="MV424" s="46" t="s">
        <v>1255</v>
      </c>
      <c r="MW424" s="46" t="s">
        <v>1256</v>
      </c>
      <c r="MX424" s="46" t="s">
        <v>1257</v>
      </c>
      <c r="MY424" s="46" t="s">
        <v>1258</v>
      </c>
      <c r="MZ424" s="46" t="s">
        <v>1279</v>
      </c>
      <c r="NA424" s="46" t="s">
        <v>1280</v>
      </c>
      <c r="NB424" s="46" t="s">
        <v>1281</v>
      </c>
      <c r="NC424" s="46" t="s">
        <v>1282</v>
      </c>
      <c r="ND424" s="46" t="s">
        <v>1183</v>
      </c>
      <c r="NE424" s="46" t="s">
        <v>1184</v>
      </c>
      <c r="NF424" s="46" t="s">
        <v>1185</v>
      </c>
      <c r="NG424" s="46" t="s">
        <v>1186</v>
      </c>
      <c r="NH424" s="46" t="s">
        <v>1137</v>
      </c>
      <c r="NI424" s="46" t="s">
        <v>1135</v>
      </c>
      <c r="NJ424" s="46" t="s">
        <v>1285</v>
      </c>
      <c r="NK424" s="46" t="s">
        <v>1010</v>
      </c>
      <c r="NL424" s="46" t="s">
        <v>1068</v>
      </c>
      <c r="NM424" s="46" t="s">
        <v>1069</v>
      </c>
      <c r="NN424" s="46" t="s">
        <v>1070</v>
      </c>
      <c r="NO424" s="46" t="s">
        <v>1071</v>
      </c>
      <c r="NP424" s="46" t="s">
        <v>1078</v>
      </c>
      <c r="NQ424" s="46" t="s">
        <v>1072</v>
      </c>
      <c r="NR424" s="46" t="s">
        <v>1037</v>
      </c>
      <c r="NS424" s="46" t="s">
        <v>1038</v>
      </c>
      <c r="NT424" s="46" t="s">
        <v>1039</v>
      </c>
      <c r="NU424" s="46" t="s">
        <v>1040</v>
      </c>
      <c r="NV424" s="46" t="s">
        <v>1090</v>
      </c>
      <c r="NW424" s="46" t="s">
        <v>1016</v>
      </c>
      <c r="NX424" s="46" t="s">
        <v>1084</v>
      </c>
      <c r="NY424" s="46" t="s">
        <v>1288</v>
      </c>
      <c r="NZ424" s="46" t="s">
        <v>912</v>
      </c>
      <c r="OA424" s="46" t="s">
        <v>321</v>
      </c>
      <c r="OB424" s="46" t="s">
        <v>910</v>
      </c>
      <c r="OC424" s="46" t="s">
        <v>955</v>
      </c>
      <c r="OD424" s="46" t="s">
        <v>956</v>
      </c>
      <c r="OE424" s="46" t="s">
        <v>957</v>
      </c>
      <c r="OF424" s="46" t="s">
        <v>958</v>
      </c>
      <c r="OG424" s="46" t="s">
        <v>979</v>
      </c>
      <c r="OH424" s="46" t="s">
        <v>980</v>
      </c>
      <c r="OI424" s="46" t="s">
        <v>981</v>
      </c>
      <c r="OJ424" s="46" t="s">
        <v>982</v>
      </c>
      <c r="OK424" s="46" t="s">
        <v>330</v>
      </c>
      <c r="OL424" s="46" t="s">
        <v>341</v>
      </c>
      <c r="OM424" s="46" t="s">
        <v>329</v>
      </c>
      <c r="ON424" s="46" t="s">
        <v>911</v>
      </c>
      <c r="OO424" s="46" t="s">
        <v>1004</v>
      </c>
      <c r="OP424" s="46" t="s">
        <v>998</v>
      </c>
      <c r="OQ424" s="46" t="s">
        <v>991</v>
      </c>
      <c r="OU424" s="46" t="s">
        <v>2502</v>
      </c>
      <c r="OV424" s="46" t="s">
        <v>47</v>
      </c>
      <c r="OW424" s="46" t="s">
        <v>205</v>
      </c>
      <c r="OX424" s="46" t="s">
        <v>204</v>
      </c>
      <c r="OY424" s="46" t="s">
        <v>207</v>
      </c>
      <c r="OZ424" s="46" t="s">
        <v>208</v>
      </c>
      <c r="PA424" s="46" t="s">
        <v>2357</v>
      </c>
      <c r="PB424" s="46" t="s">
        <v>2313</v>
      </c>
      <c r="PC424" s="46" t="s">
        <v>2320</v>
      </c>
      <c r="PD424" s="46" t="s">
        <v>206</v>
      </c>
      <c r="PE424" s="46" t="s">
        <v>200</v>
      </c>
      <c r="PF424" s="46" t="s">
        <v>199</v>
      </c>
      <c r="PG424" s="46" t="s">
        <v>2323</v>
      </c>
      <c r="PH424" s="46" t="s">
        <v>202</v>
      </c>
      <c r="PI424" s="46" t="s">
        <v>201</v>
      </c>
      <c r="PJ424" s="46" t="s">
        <v>203</v>
      </c>
      <c r="PK424" s="46" t="s">
        <v>2311</v>
      </c>
      <c r="PL424" s="46" t="s">
        <v>2312</v>
      </c>
      <c r="PM424" s="46" t="s">
        <v>2322</v>
      </c>
      <c r="PN424" s="46" t="s">
        <v>2257</v>
      </c>
      <c r="PO424" s="46" t="s">
        <v>858</v>
      </c>
      <c r="PP424" s="46" t="s">
        <v>859</v>
      </c>
      <c r="PQ424" s="46" t="s">
        <v>860</v>
      </c>
      <c r="PR424" s="46" t="s">
        <v>861</v>
      </c>
      <c r="PS424" s="46" t="s">
        <v>862</v>
      </c>
      <c r="PT424" s="46" t="s">
        <v>727</v>
      </c>
      <c r="PU424" s="46" t="s">
        <v>728</v>
      </c>
      <c r="PV424" s="46" t="s">
        <v>729</v>
      </c>
      <c r="PW424" s="46" t="s">
        <v>730</v>
      </c>
      <c r="PX424" s="46" t="s">
        <v>2305</v>
      </c>
      <c r="PY424" s="46" t="s">
        <v>759</v>
      </c>
      <c r="PZ424" s="46" t="s">
        <v>760</v>
      </c>
      <c r="QA424" s="46" t="s">
        <v>761</v>
      </c>
      <c r="QB424" s="46" t="s">
        <v>762</v>
      </c>
      <c r="QC424" s="46" t="s">
        <v>763</v>
      </c>
      <c r="QD424" s="46" t="s">
        <v>801</v>
      </c>
      <c r="QE424" s="46" t="s">
        <v>802</v>
      </c>
      <c r="QF424" s="46" t="s">
        <v>803</v>
      </c>
      <c r="QG424" s="46" t="s">
        <v>804</v>
      </c>
      <c r="QH424" s="46" t="s">
        <v>805</v>
      </c>
      <c r="QI424" s="46" t="s">
        <v>765</v>
      </c>
      <c r="QJ424" s="46" t="s">
        <v>766</v>
      </c>
      <c r="QK424" s="46" t="s">
        <v>767</v>
      </c>
      <c r="QL424" s="46" t="s">
        <v>768</v>
      </c>
      <c r="QM424" s="46" t="s">
        <v>769</v>
      </c>
      <c r="QN424" s="46" t="s">
        <v>777</v>
      </c>
      <c r="QO424" s="46" t="s">
        <v>779</v>
      </c>
      <c r="QP424" s="46" t="s">
        <v>781</v>
      </c>
      <c r="QQ424" s="46" t="s">
        <v>783</v>
      </c>
      <c r="QR424" s="46" t="s">
        <v>785</v>
      </c>
      <c r="QS424" s="46" t="s">
        <v>789</v>
      </c>
      <c r="QT424" s="46" t="s">
        <v>791</v>
      </c>
      <c r="QU424" s="46" t="s">
        <v>793</v>
      </c>
      <c r="QV424" s="46" t="s">
        <v>795</v>
      </c>
      <c r="QW424" s="46" t="s">
        <v>797</v>
      </c>
      <c r="QX424" s="46" t="s">
        <v>877</v>
      </c>
      <c r="QY424" s="46" t="s">
        <v>878</v>
      </c>
      <c r="QZ424" s="46" t="s">
        <v>879</v>
      </c>
      <c r="RA424" s="46" t="s">
        <v>883</v>
      </c>
      <c r="RB424" s="46" t="s">
        <v>881</v>
      </c>
      <c r="RC424" s="46" t="s">
        <v>882</v>
      </c>
      <c r="RD424" s="46" t="s">
        <v>918</v>
      </c>
      <c r="RE424" s="46" t="s">
        <v>992</v>
      </c>
      <c r="RF424" s="46" t="s">
        <v>2461</v>
      </c>
      <c r="RG424" s="46" t="s">
        <v>1108</v>
      </c>
      <c r="RH424" s="46" t="s">
        <v>2462</v>
      </c>
      <c r="RI424" s="46" t="s">
        <v>1106</v>
      </c>
      <c r="RJ424" s="46" t="s">
        <v>1107</v>
      </c>
      <c r="RK424" s="46" t="s">
        <v>1118</v>
      </c>
      <c r="RL424" s="46" t="s">
        <v>1110</v>
      </c>
      <c r="RM424" s="46" t="s">
        <v>1109</v>
      </c>
      <c r="RN424" s="46" t="s">
        <v>812</v>
      </c>
      <c r="RO424" s="46" t="s">
        <v>813</v>
      </c>
      <c r="RP424" s="46" t="s">
        <v>814</v>
      </c>
      <c r="RQ424" s="46" t="s">
        <v>815</v>
      </c>
      <c r="RR424" s="46" t="s">
        <v>816</v>
      </c>
      <c r="RS424" s="46" t="s">
        <v>2245</v>
      </c>
      <c r="RT424" s="46" t="s">
        <v>843</v>
      </c>
      <c r="RU424" s="46" t="s">
        <v>845</v>
      </c>
      <c r="RV424" s="46" t="s">
        <v>835</v>
      </c>
      <c r="RW424" s="46" t="s">
        <v>837</v>
      </c>
      <c r="RX424" s="46" t="s">
        <v>827</v>
      </c>
      <c r="RY424" s="46" t="s">
        <v>829</v>
      </c>
      <c r="RZ424" s="46" t="s">
        <v>824</v>
      </c>
      <c r="SA424" s="46" t="s">
        <v>825</v>
      </c>
      <c r="SB424" s="46" t="s">
        <v>851</v>
      </c>
      <c r="SC424" s="46" t="s">
        <v>853</v>
      </c>
      <c r="SD424" s="46" t="s">
        <v>811</v>
      </c>
      <c r="SE424" s="46" t="s">
        <v>809</v>
      </c>
      <c r="SF424" s="46" t="s">
        <v>810</v>
      </c>
      <c r="SG424" s="46" t="s">
        <v>2244</v>
      </c>
      <c r="SH424" s="46" t="s">
        <v>2243</v>
      </c>
      <c r="SI424" s="46" t="s">
        <v>807</v>
      </c>
      <c r="SJ424" s="46" t="s">
        <v>808</v>
      </c>
      <c r="SK424" s="46" t="s">
        <v>842</v>
      </c>
      <c r="SL424" s="46" t="s">
        <v>844</v>
      </c>
      <c r="SM424" s="46" t="s">
        <v>846</v>
      </c>
      <c r="SN424" s="46" t="s">
        <v>847</v>
      </c>
      <c r="SO424" s="46" t="s">
        <v>848</v>
      </c>
      <c r="SP424" s="46" t="s">
        <v>834</v>
      </c>
      <c r="SQ424" s="46" t="s">
        <v>836</v>
      </c>
      <c r="SR424" s="46" t="s">
        <v>838</v>
      </c>
      <c r="SS424" s="46" t="s">
        <v>839</v>
      </c>
      <c r="ST424" s="46" t="s">
        <v>840</v>
      </c>
      <c r="SU424" s="46" t="s">
        <v>826</v>
      </c>
      <c r="SV424" s="46" t="s">
        <v>828</v>
      </c>
      <c r="SW424" s="46" t="s">
        <v>830</v>
      </c>
      <c r="SX424" s="46" t="s">
        <v>831</v>
      </c>
      <c r="SY424" s="46" t="s">
        <v>832</v>
      </c>
      <c r="SZ424" s="46" t="s">
        <v>818</v>
      </c>
      <c r="TA424" s="46" t="s">
        <v>819</v>
      </c>
      <c r="TB424" s="46" t="s">
        <v>820</v>
      </c>
      <c r="TC424" s="46" t="s">
        <v>821</v>
      </c>
      <c r="TD424" s="46" t="s">
        <v>822</v>
      </c>
      <c r="TE424" s="46" t="s">
        <v>850</v>
      </c>
      <c r="TF424" s="46" t="s">
        <v>852</v>
      </c>
      <c r="TG424" s="46" t="s">
        <v>854</v>
      </c>
      <c r="TH424" s="46" t="s">
        <v>855</v>
      </c>
      <c r="TI424" s="46" t="s">
        <v>856</v>
      </c>
      <c r="TJ424" s="46" t="s">
        <v>771</v>
      </c>
      <c r="TK424" s="46" t="s">
        <v>772</v>
      </c>
      <c r="TL424" s="46" t="s">
        <v>773</v>
      </c>
      <c r="TM424" s="46" t="s">
        <v>774</v>
      </c>
      <c r="TN424" s="46" t="s">
        <v>775</v>
      </c>
      <c r="TO424" s="46" t="s">
        <v>778</v>
      </c>
      <c r="TP424" s="46" t="s">
        <v>780</v>
      </c>
      <c r="TQ424" s="46" t="s">
        <v>782</v>
      </c>
      <c r="TR424" s="46" t="s">
        <v>784</v>
      </c>
      <c r="TS424" s="46" t="s">
        <v>786</v>
      </c>
      <c r="TT424" s="46" t="s">
        <v>790</v>
      </c>
      <c r="TU424" s="46" t="s">
        <v>792</v>
      </c>
      <c r="TV424" s="46" t="s">
        <v>794</v>
      </c>
      <c r="TW424" s="46" t="s">
        <v>796</v>
      </c>
      <c r="TX424" s="46" t="s">
        <v>798</v>
      </c>
      <c r="TY424" s="46" t="s">
        <v>753</v>
      </c>
      <c r="TZ424" s="46" t="s">
        <v>754</v>
      </c>
      <c r="UA424" s="46" t="s">
        <v>755</v>
      </c>
      <c r="UB424" s="46" t="s">
        <v>756</v>
      </c>
      <c r="UC424" s="46" t="s">
        <v>757</v>
      </c>
      <c r="UD424" s="46" t="s">
        <v>748</v>
      </c>
      <c r="UE424" s="46" t="s">
        <v>747</v>
      </c>
      <c r="UF424" s="46" t="s">
        <v>749</v>
      </c>
      <c r="UG424" s="46" t="s">
        <v>750</v>
      </c>
      <c r="UH424" s="46" t="s">
        <v>751</v>
      </c>
      <c r="UI424" s="46" t="s">
        <v>694</v>
      </c>
      <c r="UJ424" s="46" t="s">
        <v>695</v>
      </c>
      <c r="UK424" s="46" t="s">
        <v>696</v>
      </c>
      <c r="UL424" s="46" t="s">
        <v>697</v>
      </c>
      <c r="UM424" s="46" t="s">
        <v>698</v>
      </c>
      <c r="UN424" s="46" t="s">
        <v>863</v>
      </c>
      <c r="UO424" s="46" t="s">
        <v>864</v>
      </c>
      <c r="UP424" s="46" t="s">
        <v>865</v>
      </c>
      <c r="UQ424" s="46" t="s">
        <v>866</v>
      </c>
      <c r="UR424" s="46" t="s">
        <v>867</v>
      </c>
      <c r="US424" s="46" t="s">
        <v>2473</v>
      </c>
      <c r="UT424" s="46" t="s">
        <v>2471</v>
      </c>
      <c r="UU424" s="46" t="s">
        <v>2474</v>
      </c>
      <c r="UV424" s="46" t="s">
        <v>2341</v>
      </c>
      <c r="UW424" s="46" t="s">
        <v>2475</v>
      </c>
      <c r="UX424" s="46" t="s">
        <v>2340</v>
      </c>
      <c r="UY424" s="46" t="s">
        <v>2344</v>
      </c>
      <c r="UZ424" s="46" t="s">
        <v>2342</v>
      </c>
      <c r="VA424" s="46" t="s">
        <v>917</v>
      </c>
      <c r="VB424" s="46" t="s">
        <v>2343</v>
      </c>
      <c r="VC424" s="46" t="s">
        <v>2472</v>
      </c>
      <c r="VD424" s="46" t="s">
        <v>873</v>
      </c>
      <c r="VE424" s="46" t="s">
        <v>876</v>
      </c>
      <c r="VF424" s="46" t="s">
        <v>874</v>
      </c>
      <c r="VG424" s="46" t="s">
        <v>875</v>
      </c>
      <c r="VH424" s="46" t="s">
        <v>914</v>
      </c>
      <c r="VI424" s="46" t="s">
        <v>893</v>
      </c>
      <c r="VJ424" s="46" t="s">
        <v>921</v>
      </c>
      <c r="VK424" s="46" t="s">
        <v>894</v>
      </c>
      <c r="VL424" s="46" t="s">
        <v>927</v>
      </c>
      <c r="VM424" s="46" t="s">
        <v>928</v>
      </c>
      <c r="VN424" s="46" t="s">
        <v>931</v>
      </c>
      <c r="VO424" s="46" t="s">
        <v>932</v>
      </c>
      <c r="VP424" s="46" t="s">
        <v>2463</v>
      </c>
      <c r="VQ424" s="46" t="s">
        <v>2464</v>
      </c>
      <c r="VR424" s="46" t="s">
        <v>2377</v>
      </c>
      <c r="VS424" s="46" t="s">
        <v>2378</v>
      </c>
      <c r="VT424" s="46" t="s">
        <v>2467</v>
      </c>
      <c r="VU424" s="46" t="s">
        <v>2468</v>
      </c>
      <c r="VV424" s="46" t="s">
        <v>2394</v>
      </c>
      <c r="VW424" s="46" t="s">
        <v>2400</v>
      </c>
      <c r="VX424" s="46" t="s">
        <v>895</v>
      </c>
      <c r="VY424" s="46" t="s">
        <v>922</v>
      </c>
      <c r="VZ424" s="46" t="s">
        <v>930</v>
      </c>
      <c r="WA424" s="46" t="s">
        <v>2374</v>
      </c>
      <c r="WB424" s="46" t="s">
        <v>2375</v>
      </c>
      <c r="WC424" s="46" t="s">
        <v>2376</v>
      </c>
      <c r="WD424" s="46" t="s">
        <v>2399</v>
      </c>
      <c r="WE424" s="46" t="s">
        <v>2395</v>
      </c>
      <c r="WF424" s="46" t="s">
        <v>2398</v>
      </c>
      <c r="WG424" s="46" t="s">
        <v>2396</v>
      </c>
      <c r="WH424" s="46" t="s">
        <v>2397</v>
      </c>
      <c r="WI424" s="46" t="s">
        <v>2465</v>
      </c>
      <c r="WJ424" s="46" t="s">
        <v>2466</v>
      </c>
      <c r="WK424" s="46" t="s">
        <v>2469</v>
      </c>
      <c r="WL424" s="46" t="s">
        <v>2470</v>
      </c>
      <c r="WM424" s="46" t="s">
        <v>688</v>
      </c>
      <c r="WN424" s="46" t="s">
        <v>689</v>
      </c>
      <c r="WO424" s="46" t="s">
        <v>690</v>
      </c>
      <c r="WP424" s="46" t="s">
        <v>691</v>
      </c>
      <c r="WQ424" s="46" t="s">
        <v>692</v>
      </c>
      <c r="WR424" s="46" t="s">
        <v>741</v>
      </c>
      <c r="WS424" s="46" t="s">
        <v>742</v>
      </c>
      <c r="WT424" s="46" t="s">
        <v>743</v>
      </c>
      <c r="WU424" s="46" t="s">
        <v>744</v>
      </c>
      <c r="WV424" s="46" t="s">
        <v>745</v>
      </c>
      <c r="WW424" s="46" t="s">
        <v>1113</v>
      </c>
      <c r="WX424" s="46" t="s">
        <v>1114</v>
      </c>
      <c r="WY424" s="46" t="s">
        <v>1115</v>
      </c>
      <c r="WZ424" s="46" t="s">
        <v>288</v>
      </c>
      <c r="XA424" s="46" t="s">
        <v>1116</v>
      </c>
      <c r="XB424" s="46" t="s">
        <v>682</v>
      </c>
      <c r="XC424" s="46" t="s">
        <v>683</v>
      </c>
      <c r="XD424" s="46" t="s">
        <v>684</v>
      </c>
      <c r="XE424" s="46" t="s">
        <v>685</v>
      </c>
      <c r="XF424" s="46" t="s">
        <v>686</v>
      </c>
      <c r="XG424" s="46" t="s">
        <v>715</v>
      </c>
      <c r="XH424" s="46" t="s">
        <v>716</v>
      </c>
      <c r="XI424" s="46" t="s">
        <v>717</v>
      </c>
      <c r="XJ424" s="46" t="s">
        <v>718</v>
      </c>
      <c r="XK424" s="46" t="s">
        <v>719</v>
      </c>
      <c r="XL424" s="46" t="s">
        <v>721</v>
      </c>
      <c r="XM424" s="46" t="s">
        <v>722</v>
      </c>
      <c r="XN424" s="46" t="s">
        <v>723</v>
      </c>
      <c r="XO424" s="46" t="s">
        <v>724</v>
      </c>
      <c r="XP424" s="46" t="s">
        <v>725</v>
      </c>
      <c r="XQ424" s="46" t="s">
        <v>868</v>
      </c>
      <c r="XR424" s="46" t="s">
        <v>869</v>
      </c>
      <c r="XS424" s="46" t="s">
        <v>870</v>
      </c>
      <c r="XT424" s="46" t="s">
        <v>871</v>
      </c>
      <c r="XU424" s="46" t="s">
        <v>934</v>
      </c>
      <c r="XV424" s="46" t="s">
        <v>884</v>
      </c>
      <c r="XW424" s="46" t="s">
        <v>885</v>
      </c>
      <c r="XX424" s="46" t="s">
        <v>886</v>
      </c>
      <c r="XY424" s="46" t="s">
        <v>888</v>
      </c>
      <c r="XZ424" s="46" t="s">
        <v>889</v>
      </c>
      <c r="YA424" s="46" t="s">
        <v>890</v>
      </c>
      <c r="YB424" s="46" t="s">
        <v>347</v>
      </c>
      <c r="YC424" s="46" t="s">
        <v>342</v>
      </c>
      <c r="YD424" s="46" t="s">
        <v>343</v>
      </c>
      <c r="YE424" s="46" t="s">
        <v>344</v>
      </c>
      <c r="YF424" s="46" t="s">
        <v>2601</v>
      </c>
      <c r="YG424" s="46" t="s">
        <v>2602</v>
      </c>
      <c r="YH424" s="46" t="s">
        <v>2603</v>
      </c>
      <c r="YI424" s="46" t="s">
        <v>2604</v>
      </c>
      <c r="YJ424" s="46" t="s">
        <v>739</v>
      </c>
      <c r="YK424" s="46" t="s">
        <v>2518</v>
      </c>
      <c r="YL424" s="46" t="s">
        <v>2519</v>
      </c>
      <c r="YM424" s="46" t="s">
        <v>2517</v>
      </c>
      <c r="YN424" s="46" t="s">
        <v>2516</v>
      </c>
      <c r="YO424" s="46" t="s">
        <v>700</v>
      </c>
      <c r="YP424" s="46" t="s">
        <v>2515</v>
      </c>
      <c r="YQ424" s="46" t="s">
        <v>708</v>
      </c>
      <c r="YR424" s="46" t="s">
        <v>2514</v>
      </c>
      <c r="YS424" s="46" t="s">
        <v>2513</v>
      </c>
      <c r="YT424" s="46" t="s">
        <v>707</v>
      </c>
      <c r="YU424" s="46" t="s">
        <v>2608</v>
      </c>
      <c r="YV424" s="46" t="s">
        <v>2609</v>
      </c>
      <c r="YW424" s="46" t="s">
        <v>2610</v>
      </c>
      <c r="YX424" s="46" t="s">
        <v>2611</v>
      </c>
      <c r="YY424" s="46" t="s">
        <v>713</v>
      </c>
      <c r="YZ424" s="46" t="s">
        <v>2612</v>
      </c>
      <c r="ZA424" s="46" t="s">
        <v>2613</v>
      </c>
      <c r="ZB424" s="46" t="s">
        <v>2614</v>
      </c>
      <c r="ZC424" s="46" t="s">
        <v>2615</v>
      </c>
      <c r="ZD424" s="46" t="s">
        <v>2504</v>
      </c>
      <c r="ZE424" s="46" t="s">
        <v>2616</v>
      </c>
      <c r="ZF424" s="46" t="s">
        <v>2617</v>
      </c>
      <c r="ZG424" s="46" t="s">
        <v>2618</v>
      </c>
      <c r="ZH424" s="46" t="s">
        <v>2619</v>
      </c>
      <c r="ZI424" s="46" t="s">
        <v>711</v>
      </c>
      <c r="ZJ424" s="46" t="s">
        <v>2512</v>
      </c>
      <c r="ZK424" s="46" t="s">
        <v>2511</v>
      </c>
      <c r="ZL424" s="46" t="s">
        <v>2510</v>
      </c>
      <c r="ZM424" s="46" t="s">
        <v>2509</v>
      </c>
      <c r="ZN424" s="46" t="s">
        <v>702</v>
      </c>
      <c r="ZO424" s="46" t="s">
        <v>2620</v>
      </c>
      <c r="ZP424" s="46" t="s">
        <v>2621</v>
      </c>
      <c r="ZQ424" s="46" t="s">
        <v>2622</v>
      </c>
      <c r="ZR424" s="46" t="s">
        <v>2623</v>
      </c>
      <c r="ZS424" s="46" t="s">
        <v>2624</v>
      </c>
      <c r="ZT424" s="46" t="s">
        <v>2508</v>
      </c>
      <c r="ZU424" s="46" t="s">
        <v>2507</v>
      </c>
      <c r="ZV424" s="46" t="s">
        <v>2506</v>
      </c>
      <c r="ZW424" s="46" t="s">
        <v>2505</v>
      </c>
      <c r="ZX424" s="46" t="s">
        <v>705</v>
      </c>
      <c r="ZY424" s="46" t="s">
        <v>2625</v>
      </c>
      <c r="ZZ424" s="46" t="s">
        <v>2626</v>
      </c>
      <c r="AAA424" s="46" t="s">
        <v>2627</v>
      </c>
      <c r="AAB424" s="46" t="s">
        <v>2628</v>
      </c>
      <c r="AAC424" s="46" t="s">
        <v>2629</v>
      </c>
      <c r="AAD424" s="46" t="s">
        <v>2630</v>
      </c>
      <c r="AAE424" s="46" t="s">
        <v>2631</v>
      </c>
      <c r="AAF424" s="46" t="s">
        <v>2632</v>
      </c>
      <c r="AAG424" s="46" t="s">
        <v>2633</v>
      </c>
      <c r="AAH424" s="46" t="s">
        <v>2634</v>
      </c>
      <c r="AAI424" s="46" t="s">
        <v>2635</v>
      </c>
      <c r="AAJ424" s="46" t="s">
        <v>2636</v>
      </c>
      <c r="AAK424" s="46" t="s">
        <v>731</v>
      </c>
      <c r="AAL424" s="46" t="s">
        <v>732</v>
      </c>
      <c r="AAM424" s="46" t="s">
        <v>733</v>
      </c>
      <c r="AAN424" s="46" t="s">
        <v>734</v>
      </c>
      <c r="AAO424" s="46" t="s">
        <v>735</v>
      </c>
      <c r="AAP424" s="46" t="s">
        <v>737</v>
      </c>
      <c r="AAQ424" s="46" t="s">
        <v>2642</v>
      </c>
      <c r="AAR424" s="46" t="s">
        <v>2607</v>
      </c>
      <c r="AAS424" s="46" t="s">
        <v>2606</v>
      </c>
      <c r="AAT424" s="46" t="s">
        <v>2605</v>
      </c>
      <c r="AAU424" s="46" t="s">
        <v>2308</v>
      </c>
      <c r="AAV424" s="46" t="s">
        <v>2255</v>
      </c>
      <c r="AAW424" s="46" t="s">
        <v>2246</v>
      </c>
      <c r="AAX424" s="46" t="s">
        <v>738</v>
      </c>
      <c r="AAY424" s="46" t="s">
        <v>740</v>
      </c>
      <c r="AAZ424" s="46" t="s">
        <v>736</v>
      </c>
      <c r="ABA424" s="46" t="s">
        <v>706</v>
      </c>
      <c r="ABB424" s="46" t="s">
        <v>704</v>
      </c>
      <c r="ABC424" s="46" t="s">
        <v>703</v>
      </c>
      <c r="ABD424" s="46" t="s">
        <v>712</v>
      </c>
      <c r="ABE424" s="46" t="s">
        <v>710</v>
      </c>
      <c r="ABF424" s="46" t="s">
        <v>714</v>
      </c>
      <c r="ABG424" s="46" t="s">
        <v>709</v>
      </c>
      <c r="ABH424" s="46" t="s">
        <v>701</v>
      </c>
      <c r="ABI424" s="46" t="s">
        <v>764</v>
      </c>
      <c r="ABJ424" s="46" t="s">
        <v>806</v>
      </c>
      <c r="ABK424" s="46" t="s">
        <v>770</v>
      </c>
      <c r="ABL424" s="46" t="s">
        <v>787</v>
      </c>
      <c r="ABM424" s="46" t="s">
        <v>799</v>
      </c>
      <c r="ABN424" s="46" t="s">
        <v>880</v>
      </c>
      <c r="ABO424" s="46" t="s">
        <v>919</v>
      </c>
      <c r="ABP424" s="46" t="s">
        <v>920</v>
      </c>
      <c r="ABQ424" s="46" t="s">
        <v>1112</v>
      </c>
      <c r="ABR424" s="46" t="s">
        <v>1111</v>
      </c>
      <c r="ABS424" s="46" t="s">
        <v>2637</v>
      </c>
      <c r="ABT424" s="46" t="s">
        <v>817</v>
      </c>
      <c r="ABU424" s="46" t="s">
        <v>2254</v>
      </c>
      <c r="ABV424" s="46" t="s">
        <v>2253</v>
      </c>
      <c r="ABW424" s="46" t="s">
        <v>2252</v>
      </c>
      <c r="ABX424" s="46" t="s">
        <v>2251</v>
      </c>
      <c r="ABY424" s="46" t="s">
        <v>2250</v>
      </c>
      <c r="ABZ424" s="46" t="s">
        <v>2249</v>
      </c>
      <c r="ACA424" s="46" t="s">
        <v>2248</v>
      </c>
      <c r="ACB424" s="46" t="s">
        <v>2247</v>
      </c>
      <c r="ACC424" s="46" t="s">
        <v>849</v>
      </c>
      <c r="ACD424" s="46" t="s">
        <v>841</v>
      </c>
      <c r="ACE424" s="46" t="s">
        <v>833</v>
      </c>
      <c r="ACF424" s="46" t="s">
        <v>823</v>
      </c>
      <c r="ACG424" s="46" t="s">
        <v>857</v>
      </c>
      <c r="ACH424" s="46" t="s">
        <v>776</v>
      </c>
      <c r="ACI424" s="46" t="s">
        <v>788</v>
      </c>
      <c r="ACJ424" s="46" t="s">
        <v>800</v>
      </c>
      <c r="ACK424" s="46" t="s">
        <v>758</v>
      </c>
      <c r="ACL424" s="46" t="s">
        <v>752</v>
      </c>
      <c r="ACM424" s="46" t="s">
        <v>699</v>
      </c>
      <c r="ACN424" s="46" t="s">
        <v>2256</v>
      </c>
      <c r="ACO424" s="46" t="s">
        <v>916</v>
      </c>
      <c r="ACP424" s="46" t="s">
        <v>2345</v>
      </c>
      <c r="ACQ424" s="46" t="s">
        <v>2346</v>
      </c>
      <c r="ACR424" s="46" t="s">
        <v>915</v>
      </c>
      <c r="ACS424" s="46" t="s">
        <v>923</v>
      </c>
      <c r="ACT424" s="46" t="s">
        <v>925</v>
      </c>
      <c r="ACU424" s="46" t="s">
        <v>929</v>
      </c>
      <c r="ACV424" s="46" t="s">
        <v>933</v>
      </c>
      <c r="ACW424" s="46" t="s">
        <v>924</v>
      </c>
      <c r="ACX424" s="46" t="s">
        <v>926</v>
      </c>
      <c r="ACY424" s="46" t="s">
        <v>2638</v>
      </c>
      <c r="ACZ424" s="46" t="s">
        <v>693</v>
      </c>
      <c r="ADA424" s="46" t="s">
        <v>2639</v>
      </c>
      <c r="ADB424" s="46" t="s">
        <v>746</v>
      </c>
      <c r="ADC424" s="46" t="s">
        <v>1117</v>
      </c>
      <c r="ADD424" s="46" t="s">
        <v>687</v>
      </c>
      <c r="ADE424" s="46" t="s">
        <v>720</v>
      </c>
      <c r="ADF424" s="46" t="s">
        <v>726</v>
      </c>
      <c r="ADG424" s="46" t="s">
        <v>872</v>
      </c>
      <c r="ADH424" s="46" t="s">
        <v>887</v>
      </c>
      <c r="ADI424" s="46" t="s">
        <v>891</v>
      </c>
      <c r="ADJ424" s="46" t="s">
        <v>346</v>
      </c>
      <c r="ADK424" s="46" t="s">
        <v>345</v>
      </c>
    </row>
    <row r="425" spans="1:791" s="47" customFormat="1">
      <c r="A425" s="54" t="s">
        <v>4</v>
      </c>
      <c r="B425" s="47" t="s">
        <v>4</v>
      </c>
      <c r="C425" s="47" t="s">
        <v>64</v>
      </c>
      <c r="D425" s="49">
        <v>9.5613840999999995E-5</v>
      </c>
      <c r="E425" s="49">
        <v>9.6485832000000005E-5</v>
      </c>
      <c r="F425" s="49">
        <v>4.2853278E-4</v>
      </c>
      <c r="G425" s="49">
        <v>4.2077930000000003E-4</v>
      </c>
      <c r="H425" s="49">
        <v>2.4777768000000001E-5</v>
      </c>
      <c r="I425" s="49">
        <v>5.9724022E-5</v>
      </c>
      <c r="J425" s="49">
        <v>6.7458621000000002E-6</v>
      </c>
      <c r="K425" s="49">
        <v>4.3661889999999997E-6</v>
      </c>
      <c r="L425" s="49">
        <v>2.5518733E-5</v>
      </c>
      <c r="M425" s="49">
        <v>5.9724022E-5</v>
      </c>
      <c r="N425" s="49">
        <v>6.7458621000000002E-6</v>
      </c>
      <c r="O425" s="49">
        <v>4.4972152E-6</v>
      </c>
      <c r="P425" s="49">
        <v>1.4303210999999999E-4</v>
      </c>
      <c r="Q425" s="49">
        <v>2.4216040999999999E-4</v>
      </c>
      <c r="R425" s="49">
        <v>2.3727322999999999E-5</v>
      </c>
      <c r="S425" s="49">
        <v>1.9612944E-5</v>
      </c>
      <c r="T425" s="49">
        <v>1.4302294000000001E-4</v>
      </c>
      <c r="U425" s="49">
        <v>2.3510773999999999E-4</v>
      </c>
      <c r="V425" s="49">
        <v>2.3035674999999999E-5</v>
      </c>
      <c r="W425" s="49">
        <v>1.9612944E-5</v>
      </c>
      <c r="X425" s="49">
        <v>2.6256973E-4</v>
      </c>
      <c r="Y425" s="49">
        <v>8.5884630999999998E-4</v>
      </c>
      <c r="Z425" s="49">
        <v>4.0283541E-5</v>
      </c>
      <c r="AA425" s="49">
        <v>3.5740266000000001E-4</v>
      </c>
      <c r="AB425" s="49">
        <v>3.2420038999999998E-4</v>
      </c>
      <c r="AC425" s="49">
        <v>4.0526781999999997E-5</v>
      </c>
      <c r="AD425" s="49">
        <v>8.5185204000000003E-5</v>
      </c>
      <c r="AE425" s="49">
        <v>8.0342800000000006E-6</v>
      </c>
      <c r="AF425" s="49">
        <v>8.3289865000000008E-6</v>
      </c>
      <c r="AG425" s="49">
        <v>7.6374186E-5</v>
      </c>
      <c r="AH425" s="49">
        <v>4.4477596999999999E-6</v>
      </c>
      <c r="AI425" s="49">
        <v>8.4271436999999995E-5</v>
      </c>
      <c r="AJ425" s="49">
        <v>8.0342800000000006E-6</v>
      </c>
      <c r="AK425" s="49">
        <v>8.3289865000000008E-6</v>
      </c>
      <c r="AL425" s="49">
        <v>7.6374186E-5</v>
      </c>
      <c r="AM425" s="49">
        <v>4.4753384999999996E-6</v>
      </c>
      <c r="AN425" s="49">
        <v>8.4329953999999995E-5</v>
      </c>
      <c r="AO425" s="49">
        <v>8.0342800000000006E-6</v>
      </c>
      <c r="AP425" s="49">
        <v>8.3289865000000008E-6</v>
      </c>
      <c r="AQ425" s="49">
        <v>7.6374186E-5</v>
      </c>
      <c r="AR425" s="49">
        <v>3.5988756999999999E-6</v>
      </c>
      <c r="AS425" s="49">
        <v>8.2477661000000005E-5</v>
      </c>
      <c r="AT425" s="49">
        <v>8.0342800000000006E-6</v>
      </c>
      <c r="AU425" s="49">
        <v>8.3289865000000008E-6</v>
      </c>
      <c r="AV425" s="49">
        <v>7.6374186E-5</v>
      </c>
      <c r="AW425" s="49">
        <v>8.8161524000000005E-6</v>
      </c>
      <c r="AX425" s="49">
        <v>8.4104777000000005E-5</v>
      </c>
      <c r="AY425" s="49">
        <v>8.0342639000000002E-6</v>
      </c>
      <c r="AZ425" s="49">
        <v>8.3289699000000007E-6</v>
      </c>
      <c r="BA425" s="49">
        <v>7.6374033000000001E-5</v>
      </c>
      <c r="BB425" s="49">
        <v>9.4888530999999996E-5</v>
      </c>
      <c r="BC425" s="49">
        <v>2.5020579999999998E-4</v>
      </c>
      <c r="BD425" s="49">
        <v>3.6869721999999997E-5</v>
      </c>
      <c r="BE425" s="49">
        <v>3.7449931E-5</v>
      </c>
      <c r="BF425" s="49">
        <v>1.7604149000000001E-4</v>
      </c>
      <c r="BG425" s="49">
        <v>1.2440369000000001E-5</v>
      </c>
      <c r="BH425" s="49">
        <v>2.4658223000000002E-4</v>
      </c>
      <c r="BI425" s="49">
        <v>3.6869721999999997E-5</v>
      </c>
      <c r="BJ425" s="49">
        <v>3.7449931E-5</v>
      </c>
      <c r="BK425" s="49">
        <v>1.7604149000000001E-4</v>
      </c>
      <c r="BL425" s="49">
        <v>1.2472115E-5</v>
      </c>
      <c r="BM425" s="49">
        <v>2.4599706E-4</v>
      </c>
      <c r="BN425" s="49">
        <v>3.6869721999999997E-5</v>
      </c>
      <c r="BO425" s="49">
        <v>3.7449931E-5</v>
      </c>
      <c r="BP425" s="49">
        <v>1.7604149000000001E-4</v>
      </c>
      <c r="BQ425" s="49">
        <v>1.0096429E-5</v>
      </c>
      <c r="BR425" s="49">
        <v>2.4667226000000002E-4</v>
      </c>
      <c r="BS425" s="49">
        <v>3.6869721999999997E-5</v>
      </c>
      <c r="BT425" s="49">
        <v>3.7449931E-5</v>
      </c>
      <c r="BU425" s="49">
        <v>1.7604149000000001E-4</v>
      </c>
      <c r="BV425" s="49">
        <v>2.5902590000000001E-5</v>
      </c>
      <c r="BW425" s="49">
        <v>2.4690166000000002E-4</v>
      </c>
      <c r="BX425" s="49">
        <v>3.6869721999999997E-5</v>
      </c>
      <c r="BY425" s="49">
        <v>3.7449931E-5</v>
      </c>
      <c r="BZ425" s="49">
        <v>1.7604149000000001E-4</v>
      </c>
      <c r="CA425" s="49">
        <v>2.4554907E-5</v>
      </c>
      <c r="CB425" s="49">
        <v>5.2699187999999999E-5</v>
      </c>
      <c r="CC425" s="49">
        <v>6.1948109999999996E-6</v>
      </c>
      <c r="CD425" s="49">
        <v>5.4657484000000003E-6</v>
      </c>
      <c r="CE425" s="49">
        <v>6.8212807000000004E-5</v>
      </c>
      <c r="CF425" s="49">
        <v>2.5327181999999999E-6</v>
      </c>
      <c r="CG425" s="49">
        <v>5.0993187999999999E-5</v>
      </c>
      <c r="CH425" s="49">
        <v>6.1948109999999996E-6</v>
      </c>
      <c r="CI425" s="49">
        <v>5.4657484000000003E-6</v>
      </c>
      <c r="CJ425" s="49">
        <v>6.8212807000000004E-5</v>
      </c>
      <c r="CK425" s="49">
        <v>3.4481661000000001E-6</v>
      </c>
      <c r="CL425" s="49">
        <v>5.0939171999999998E-5</v>
      </c>
      <c r="CM425" s="49">
        <v>6.1948109999999996E-6</v>
      </c>
      <c r="CN425" s="49">
        <v>5.4657484000000003E-6</v>
      </c>
      <c r="CO425" s="49">
        <v>6.8212807000000004E-5</v>
      </c>
      <c r="CP425" s="49">
        <v>2.3700019999999998E-6</v>
      </c>
      <c r="CQ425" s="49">
        <v>5.1213752999999999E-5</v>
      </c>
      <c r="CR425" s="49">
        <v>6.1948109999999996E-6</v>
      </c>
      <c r="CS425" s="49">
        <v>5.4657484000000003E-6</v>
      </c>
      <c r="CT425" s="49">
        <v>6.8212807000000004E-5</v>
      </c>
      <c r="CU425" s="49">
        <v>3.9114597999999996E-6</v>
      </c>
      <c r="CV425" s="49">
        <v>5.1095767000000003E-5</v>
      </c>
      <c r="CW425" s="49">
        <v>6.1948420000000003E-6</v>
      </c>
      <c r="CX425" s="49">
        <v>5.4657757999999997E-6</v>
      </c>
      <c r="CY425" s="49">
        <v>6.8213147999999997E-5</v>
      </c>
      <c r="CZ425" s="49">
        <v>2.2182852999999999E-5</v>
      </c>
      <c r="DA425" s="49">
        <v>4.1171311E-5</v>
      </c>
      <c r="DB425" s="49">
        <v>5.6409677E-6</v>
      </c>
      <c r="DC425" s="49">
        <v>4.9755921E-6</v>
      </c>
      <c r="DD425" s="49">
        <v>6.4453482E-5</v>
      </c>
      <c r="DE425" s="49">
        <v>2.4519523000000002E-6</v>
      </c>
      <c r="DF425" s="49">
        <v>3.9818665000000003E-5</v>
      </c>
      <c r="DG425" s="49">
        <v>5.6409677E-6</v>
      </c>
      <c r="DH425" s="49">
        <v>4.9755921E-6</v>
      </c>
      <c r="DI425" s="49">
        <v>6.4453482E-5</v>
      </c>
      <c r="DJ425" s="49">
        <v>1.9414321000000001E-6</v>
      </c>
      <c r="DK425" s="49">
        <v>3.9654365999999998E-5</v>
      </c>
      <c r="DL425" s="49">
        <v>5.6409677E-6</v>
      </c>
      <c r="DM425" s="49">
        <v>4.9755921E-6</v>
      </c>
      <c r="DN425" s="49">
        <v>6.4453482E-5</v>
      </c>
      <c r="DO425" s="49">
        <v>2.2165939999999999E-6</v>
      </c>
      <c r="DP425" s="49">
        <v>4.0273298000000001E-5</v>
      </c>
      <c r="DQ425" s="49">
        <v>5.6409677E-6</v>
      </c>
      <c r="DR425" s="49">
        <v>4.9755921E-6</v>
      </c>
      <c r="DS425" s="49">
        <v>6.4453482E-5</v>
      </c>
      <c r="DT425" s="49">
        <v>2.0195026999999999E-5</v>
      </c>
      <c r="DU425" s="49">
        <v>3.9805161000000003E-5</v>
      </c>
      <c r="DV425" s="49">
        <v>5.2599576999999999E-6</v>
      </c>
      <c r="DW425" s="49">
        <v>4.6384938000000001E-6</v>
      </c>
      <c r="DX425" s="49">
        <v>6.1877211000000001E-5</v>
      </c>
      <c r="DY425" s="49">
        <v>2.3461222999999999E-6</v>
      </c>
      <c r="DZ425" s="49">
        <v>3.9073696000000001E-5</v>
      </c>
      <c r="EA425" s="49">
        <v>3.8877779000000002E-6</v>
      </c>
      <c r="EB425" s="49">
        <v>3.4302280000000001E-6</v>
      </c>
      <c r="EC425" s="49">
        <v>6.1877211000000001E-5</v>
      </c>
      <c r="ED425" s="49">
        <v>1.8370831000000001E-6</v>
      </c>
      <c r="EE425" s="49">
        <v>3.9316768000000002E-5</v>
      </c>
      <c r="EF425" s="49">
        <v>3.8877779000000002E-6</v>
      </c>
      <c r="EG425" s="49">
        <v>3.4302280000000001E-6</v>
      </c>
      <c r="EH425" s="49">
        <v>6.1877211000000001E-5</v>
      </c>
      <c r="EI425" s="49">
        <v>2.0483696999999999E-6</v>
      </c>
      <c r="EJ425" s="49">
        <v>4.0502864999999999E-5</v>
      </c>
      <c r="EK425" s="49">
        <v>3.8877779000000002E-6</v>
      </c>
      <c r="EL425" s="49">
        <v>3.4302280000000001E-6</v>
      </c>
      <c r="EM425" s="49">
        <v>6.1877211000000001E-5</v>
      </c>
      <c r="EN425" s="49">
        <v>4.5166846999999998E-5</v>
      </c>
      <c r="EO425" s="49">
        <v>1.0820045000000001E-4</v>
      </c>
      <c r="EP425" s="49">
        <v>1.1041305000000001E-5</v>
      </c>
      <c r="EQ425" s="49">
        <v>1.1215059999999999E-5</v>
      </c>
      <c r="ER425" s="49">
        <v>9.2776310999999998E-5</v>
      </c>
      <c r="ES425" s="49">
        <v>5.4760698999999996E-6</v>
      </c>
      <c r="ET425" s="49">
        <v>1.0652820999999999E-4</v>
      </c>
      <c r="EU425" s="49">
        <v>1.1041305000000001E-5</v>
      </c>
      <c r="EV425" s="49">
        <v>1.1215059999999999E-5</v>
      </c>
      <c r="EW425" s="49">
        <v>9.2776310999999998E-5</v>
      </c>
      <c r="EX425" s="49">
        <v>5.5036361000000002E-6</v>
      </c>
      <c r="EY425" s="49">
        <v>1.0646069E-4</v>
      </c>
      <c r="EZ425" s="49">
        <v>1.1041305000000001E-5</v>
      </c>
      <c r="FA425" s="49">
        <v>1.1215059999999999E-5</v>
      </c>
      <c r="FB425" s="49">
        <v>9.2776310999999998E-5</v>
      </c>
      <c r="FC425" s="49">
        <v>4.3616935999999998E-6</v>
      </c>
      <c r="FD425" s="49">
        <v>1.0624912E-4</v>
      </c>
      <c r="FE425" s="49">
        <v>1.1041305000000001E-5</v>
      </c>
      <c r="FF425" s="49">
        <v>1.1215059999999999E-5</v>
      </c>
      <c r="FG425" s="49">
        <v>9.2776310999999998E-5</v>
      </c>
      <c r="FH425" s="49">
        <v>1.4034685E-5</v>
      </c>
      <c r="FI425" s="49">
        <v>1.0680828E-4</v>
      </c>
      <c r="FJ425" s="49">
        <v>1.1041382E-5</v>
      </c>
      <c r="FK425" s="49">
        <v>1.1215137999999999E-5</v>
      </c>
      <c r="FL425" s="49">
        <v>9.2776961000000003E-5</v>
      </c>
      <c r="FM425" s="49">
        <v>5.8982606000000001E-6</v>
      </c>
      <c r="FN425" s="49">
        <v>6.4204193999999994E-5</v>
      </c>
      <c r="FO425" s="49">
        <v>7.0339689000000002E-6</v>
      </c>
      <c r="FP425" s="49">
        <v>6.6724597E-6</v>
      </c>
      <c r="FQ425" s="49">
        <v>7.1956135000000003E-5</v>
      </c>
      <c r="FR425" s="49">
        <v>2.8575082000000001E-5</v>
      </c>
      <c r="FS425" s="49">
        <v>6.4406336000000006E-5</v>
      </c>
      <c r="FT425" s="49">
        <v>7.9840656999999992E-6</v>
      </c>
      <c r="FU425" s="49">
        <v>8.2551206999999992E-6</v>
      </c>
      <c r="FV425" s="49">
        <v>1.1677589E-4</v>
      </c>
      <c r="FW425" s="49">
        <v>8.5536371000000001E-6</v>
      </c>
      <c r="FX425" s="49">
        <v>2.7978076999999999E-5</v>
      </c>
      <c r="FY425" s="49">
        <v>1.3123288E-6</v>
      </c>
      <c r="FZ425" s="49">
        <v>1.1642941E-5</v>
      </c>
      <c r="GA425" s="49">
        <v>1.1722587E-5</v>
      </c>
      <c r="GB425" s="49">
        <v>6.107609E-4</v>
      </c>
      <c r="GC425" s="49">
        <v>1.13034E-4</v>
      </c>
      <c r="GD425" s="49">
        <v>1.3243467999999999E-6</v>
      </c>
      <c r="GE425" s="49">
        <v>2.2516112999999998E-5</v>
      </c>
      <c r="GF425" s="49">
        <v>1.6914360999999998E-5</v>
      </c>
      <c r="GG425" s="49">
        <v>3.7871309E-4</v>
      </c>
      <c r="GH425" s="49">
        <v>1.1775795E-4</v>
      </c>
      <c r="GI425" s="49">
        <v>1.3243467999999999E-6</v>
      </c>
      <c r="GJ425" s="49">
        <v>2.2516112999999998E-5</v>
      </c>
      <c r="GK425" s="49">
        <v>1.6914360999999998E-5</v>
      </c>
      <c r="GL425" s="49">
        <v>1.3932024999999999E-4</v>
      </c>
      <c r="GM425" s="49">
        <v>1.1375548E-4</v>
      </c>
      <c r="GN425" s="49">
        <v>1.3243467999999999E-6</v>
      </c>
      <c r="GO425" s="49">
        <v>2.2516112999999998E-5</v>
      </c>
      <c r="GP425" s="49">
        <v>1.6914360999999998E-5</v>
      </c>
      <c r="GQ425" s="49">
        <v>1.2121642E-4</v>
      </c>
      <c r="GR425" s="49">
        <v>1.1249862E-4</v>
      </c>
      <c r="GS425" s="49">
        <v>1.3243467999999999E-6</v>
      </c>
      <c r="GT425" s="49">
        <v>2.2516112999999998E-5</v>
      </c>
      <c r="GU425" s="49">
        <v>1.6914360999999998E-5</v>
      </c>
      <c r="GV425" s="49">
        <v>2.9091240999999998E-4</v>
      </c>
      <c r="GW425" s="49">
        <v>1.1416691E-4</v>
      </c>
      <c r="GX425" s="49">
        <v>1.3243467999999999E-6</v>
      </c>
      <c r="GY425" s="49">
        <v>2.2516112999999998E-5</v>
      </c>
      <c r="GZ425" s="49">
        <v>1.6914360999999998E-5</v>
      </c>
      <c r="HA425" s="49">
        <v>1.2979566000000001E-3</v>
      </c>
      <c r="HB425" s="49">
        <v>1.1807002E-4</v>
      </c>
      <c r="HC425" s="49">
        <v>1.3243467999999999E-6</v>
      </c>
      <c r="HD425" s="49">
        <v>2.2516112999999998E-5</v>
      </c>
      <c r="HE425" s="49">
        <v>1.6914360999999998E-5</v>
      </c>
      <c r="HF425" s="49">
        <v>6.1076079E-4</v>
      </c>
      <c r="HG425" s="49">
        <v>1.0424174E-4</v>
      </c>
      <c r="HH425" s="49">
        <v>1.0835429000000001E-6</v>
      </c>
      <c r="HI425" s="49">
        <v>1.8422275E-5</v>
      </c>
      <c r="HJ425" s="49">
        <v>1.5819679999999999E-5</v>
      </c>
      <c r="HK425" s="49">
        <v>3.7871276999999997E-4</v>
      </c>
      <c r="HL425" s="49">
        <v>9.1461317000000005E-5</v>
      </c>
      <c r="HM425" s="49">
        <v>1.0835429000000001E-6</v>
      </c>
      <c r="HN425" s="49">
        <v>1.8422275E-5</v>
      </c>
      <c r="HO425" s="49">
        <v>1.5819679999999999E-5</v>
      </c>
      <c r="HP425" s="49">
        <v>1.3932016E-4</v>
      </c>
      <c r="HQ425" s="49">
        <v>1.0649492E-4</v>
      </c>
      <c r="HR425" s="49">
        <v>1.0835429000000001E-6</v>
      </c>
      <c r="HS425" s="49">
        <v>1.8422275E-5</v>
      </c>
      <c r="HT425" s="49">
        <v>1.5819679999999999E-5</v>
      </c>
      <c r="HU425" s="49">
        <v>1.2121633E-4</v>
      </c>
      <c r="HV425" s="49">
        <v>1.0528673E-4</v>
      </c>
      <c r="HW425" s="49">
        <v>1.0835429000000001E-6</v>
      </c>
      <c r="HX425" s="49">
        <v>1.8422275E-5</v>
      </c>
      <c r="HY425" s="49">
        <v>1.5819679999999999E-5</v>
      </c>
      <c r="HZ425" s="49">
        <v>3.0597030999999998E-4</v>
      </c>
      <c r="IA425" s="49">
        <v>1.0451446E-4</v>
      </c>
      <c r="IB425" s="49">
        <v>1.083544E-6</v>
      </c>
      <c r="IC425" s="49">
        <v>1.8422292999999999E-5</v>
      </c>
      <c r="ID425" s="49">
        <v>1.5819695E-5</v>
      </c>
      <c r="IE425" s="49">
        <v>1.2979565E-3</v>
      </c>
      <c r="IF425" s="49">
        <v>1.1064053999999999E-4</v>
      </c>
      <c r="IG425" s="49">
        <v>1.0835429000000001E-6</v>
      </c>
      <c r="IH425" s="49">
        <v>1.8422275E-5</v>
      </c>
      <c r="II425" s="49">
        <v>1.5819679999999999E-5</v>
      </c>
      <c r="IJ425" s="49">
        <v>2.9640565000000002E-4</v>
      </c>
      <c r="IK425" s="49">
        <v>1.1064382999999999E-4</v>
      </c>
      <c r="IL425" s="49">
        <v>1.2364671E-6</v>
      </c>
      <c r="IM425" s="49">
        <v>2.1022095E-5</v>
      </c>
      <c r="IN425" s="49">
        <v>1.6514789E-5</v>
      </c>
      <c r="IO425" s="49">
        <v>3.5718999999999998E-3</v>
      </c>
      <c r="IP425" s="49">
        <v>8.5624948000000004E-4</v>
      </c>
      <c r="IQ425" s="49">
        <v>8.8644224999999992E-6</v>
      </c>
      <c r="IR425" s="49">
        <v>1.1664796E-5</v>
      </c>
      <c r="IS425" s="49">
        <v>4.1924688999999998E-5</v>
      </c>
      <c r="IT425" s="49">
        <v>1.8317108E-5</v>
      </c>
      <c r="IU425" s="49">
        <v>1.1103649000000001E-4</v>
      </c>
      <c r="IV425" s="49">
        <v>6.9738708000000002E-6</v>
      </c>
      <c r="IW425" s="49">
        <v>1.0138668E-4</v>
      </c>
      <c r="IX425" s="49">
        <v>5.9140422000000001E-5</v>
      </c>
      <c r="IY425" s="49">
        <v>8.7301365999999998E-5</v>
      </c>
      <c r="IZ425" s="49">
        <v>1.2041308000000001E-4</v>
      </c>
      <c r="JA425" s="49">
        <v>3.1276142000000002E-6</v>
      </c>
      <c r="JB425" s="49">
        <v>3.1793649000000001E-5</v>
      </c>
      <c r="JC425" s="49">
        <v>3.1210812999999998E-5</v>
      </c>
      <c r="JD425" s="49">
        <v>5.3758139000000003E-5</v>
      </c>
      <c r="JE425" s="49">
        <v>1.4986658999999999E-4</v>
      </c>
      <c r="JF425" s="49">
        <v>6.5871804000000003E-6</v>
      </c>
      <c r="JG425" s="49">
        <v>9.5172085999999998E-5</v>
      </c>
      <c r="JH425" s="49">
        <v>5.6503189000000001E-5</v>
      </c>
      <c r="JI425" s="49">
        <v>3.1742882999999997E-5</v>
      </c>
      <c r="JJ425" s="49">
        <v>1.0369013E-4</v>
      </c>
      <c r="JK425" s="49">
        <v>6.4210891000000001E-6</v>
      </c>
      <c r="JL425" s="49">
        <v>9.3382418000000005E-5</v>
      </c>
      <c r="JM425" s="49">
        <v>5.5370537000000002E-5</v>
      </c>
      <c r="JN425" s="49">
        <v>1.8698031000000001E-5</v>
      </c>
      <c r="JO425" s="49">
        <v>1.0430455999999999E-4</v>
      </c>
      <c r="JP425" s="49">
        <v>6.4210891000000001E-6</v>
      </c>
      <c r="JQ425" s="49">
        <v>9.3382418000000005E-5</v>
      </c>
      <c r="JR425" s="49">
        <v>5.5370537000000002E-5</v>
      </c>
      <c r="JS425" s="49">
        <v>1.5997694000000001E-5</v>
      </c>
      <c r="JT425" s="49">
        <v>9.6557785999999994E-5</v>
      </c>
      <c r="JU425" s="49">
        <v>6.4210891000000001E-6</v>
      </c>
      <c r="JV425" s="49">
        <v>9.3382418000000005E-5</v>
      </c>
      <c r="JW425" s="49">
        <v>5.5370537000000002E-5</v>
      </c>
      <c r="JX425" s="49">
        <v>1.5997524E-5</v>
      </c>
      <c r="JY425" s="49">
        <v>9.1559072000000006E-5</v>
      </c>
      <c r="JZ425" s="49">
        <v>6.4210891000000001E-6</v>
      </c>
      <c r="KA425" s="49">
        <v>9.3382418000000005E-5</v>
      </c>
      <c r="KB425" s="49">
        <v>5.5370537000000002E-5</v>
      </c>
      <c r="KC425" s="49">
        <v>9.2935352000000007E-5</v>
      </c>
      <c r="KD425" s="49">
        <v>1.8712551999999999E-4</v>
      </c>
      <c r="KE425" s="49">
        <v>6.4210891000000001E-6</v>
      </c>
      <c r="KF425" s="49">
        <v>9.2359468999999997E-5</v>
      </c>
      <c r="KG425" s="49">
        <v>5.5370537000000002E-5</v>
      </c>
      <c r="KH425" s="49">
        <v>7.7471961999999996E-5</v>
      </c>
      <c r="KI425" s="49">
        <v>1.7509806E-4</v>
      </c>
      <c r="KJ425" s="49">
        <v>6.4210891000000001E-6</v>
      </c>
      <c r="KK425" s="49">
        <v>9.2359468999999997E-5</v>
      </c>
      <c r="KL425" s="49">
        <v>5.5370537000000002E-5</v>
      </c>
      <c r="KM425" s="49">
        <v>7.1428413999999994E-5</v>
      </c>
      <c r="KN425" s="49">
        <v>1.5779410999999999E-4</v>
      </c>
      <c r="KO425" s="49">
        <v>6.4210891000000001E-6</v>
      </c>
      <c r="KP425" s="49">
        <v>9.2359468999999997E-5</v>
      </c>
      <c r="KQ425" s="49">
        <v>5.5370537000000002E-5</v>
      </c>
      <c r="KR425" s="49">
        <v>6.5406397000000003E-5</v>
      </c>
      <c r="KS425" s="49">
        <v>1.4884151E-4</v>
      </c>
      <c r="KT425" s="49">
        <v>6.4210891000000001E-6</v>
      </c>
      <c r="KU425" s="49">
        <v>9.2359468999999997E-5</v>
      </c>
      <c r="KV425" s="49">
        <v>5.5370537000000002E-5</v>
      </c>
      <c r="KW425" s="49">
        <v>1.7163173000000001E-5</v>
      </c>
      <c r="KX425" s="49">
        <v>1.8899336000000001E-4</v>
      </c>
      <c r="KY425" s="49">
        <v>3.1276142000000002E-6</v>
      </c>
      <c r="KZ425" s="49">
        <v>3.1793649000000001E-5</v>
      </c>
      <c r="LA425" s="49">
        <v>3.1210812999999998E-5</v>
      </c>
      <c r="LB425" s="49">
        <v>1.7163173000000001E-5</v>
      </c>
      <c r="LC425" s="49">
        <v>4.6331198999999998E-5</v>
      </c>
      <c r="LD425" s="49">
        <v>3.1276142000000002E-6</v>
      </c>
      <c r="LE425" s="49">
        <v>3.1793649000000001E-5</v>
      </c>
      <c r="LF425" s="49">
        <v>3.1210812999999998E-5</v>
      </c>
      <c r="LG425" s="49">
        <v>7.7292746000000005E-5</v>
      </c>
      <c r="LH425" s="49">
        <v>1.0763828999999999E-4</v>
      </c>
      <c r="LI425" s="49">
        <v>3.1276142000000002E-6</v>
      </c>
      <c r="LJ425" s="49">
        <v>3.1793649000000001E-5</v>
      </c>
      <c r="LK425" s="49">
        <v>3.0803290999999999E-5</v>
      </c>
      <c r="LL425" s="49">
        <v>7.6644324E-5</v>
      </c>
      <c r="LM425" s="49">
        <v>1.7494202000000001E-4</v>
      </c>
      <c r="LN425" s="49">
        <v>6.3375143999999996E-6</v>
      </c>
      <c r="LO425" s="49">
        <v>9.1159579000000003E-5</v>
      </c>
      <c r="LP425" s="49">
        <v>5.4800506999999997E-5</v>
      </c>
      <c r="LQ425" s="49">
        <v>7.2192531000000002E-6</v>
      </c>
      <c r="LR425" s="49">
        <v>2.5458885E-5</v>
      </c>
      <c r="LS425" s="49">
        <v>9.2076208000000002E-7</v>
      </c>
      <c r="LT425" s="49">
        <v>1.4964805E-6</v>
      </c>
      <c r="LU425" s="49">
        <v>1.834086E-5</v>
      </c>
      <c r="LV425" s="49">
        <v>9.6875955999999995E-6</v>
      </c>
      <c r="LW425" s="49">
        <v>3.3796066E-5</v>
      </c>
      <c r="LX425" s="49">
        <v>9.6860555999999998E-7</v>
      </c>
      <c r="LY425" s="49">
        <v>1.5919177E-6</v>
      </c>
      <c r="LZ425" s="49">
        <v>1.9319194999999999E-5</v>
      </c>
      <c r="MA425" s="49">
        <v>1.5228687E-5</v>
      </c>
      <c r="MB425" s="49">
        <v>9.0910165999999996E-5</v>
      </c>
      <c r="MC425" s="49">
        <v>1.7242176E-6</v>
      </c>
      <c r="MD425" s="49">
        <v>2.8518954999999999E-6</v>
      </c>
      <c r="ME425" s="49">
        <v>3.2924352999999997E-5</v>
      </c>
      <c r="MF425" s="49">
        <v>1.8433026E-3</v>
      </c>
      <c r="MG425" s="49">
        <v>2.1844944000000001E-4</v>
      </c>
      <c r="MH425" s="49">
        <v>1.8145665000000001E-4</v>
      </c>
      <c r="MI425" s="49">
        <v>1.8154274999999999E-4</v>
      </c>
      <c r="MJ425" s="49">
        <v>1.7881399E-4</v>
      </c>
      <c r="MK425" s="49">
        <v>1.8565819E-4</v>
      </c>
      <c r="ML425" s="49">
        <v>5.9545547000000002E-4</v>
      </c>
      <c r="MM425" s="49">
        <v>5.0938375000000001E-4</v>
      </c>
      <c r="MN425" s="49">
        <v>5.0883031999999996E-4</v>
      </c>
      <c r="MO425" s="49">
        <v>5.0712982999999998E-4</v>
      </c>
      <c r="MP425" s="49">
        <v>5.2316538999999998E-4</v>
      </c>
      <c r="MQ425" s="49">
        <v>1.5712745999999999E-4</v>
      </c>
      <c r="MR425" s="49">
        <v>1.3339927000000001E-4</v>
      </c>
      <c r="MS425" s="49">
        <v>1.3426070999999999E-4</v>
      </c>
      <c r="MT425" s="49">
        <v>1.3345712E-4</v>
      </c>
      <c r="MU425" s="49">
        <v>1.3488099000000001E-4</v>
      </c>
      <c r="MV425" s="49">
        <v>1.3842421E-4</v>
      </c>
      <c r="MW425" s="49">
        <v>1.1734066E-4</v>
      </c>
      <c r="MX425" s="49">
        <v>1.1666584E-4</v>
      </c>
      <c r="MY425" s="49">
        <v>1.1755993E-4</v>
      </c>
      <c r="MZ425" s="49">
        <v>1.3177585000000001E-4</v>
      </c>
      <c r="NA425" s="49">
        <v>1.1061504E-4</v>
      </c>
      <c r="NB425" s="49">
        <v>1.1034907E-4</v>
      </c>
      <c r="NC425" s="49">
        <v>1.1174645E-4</v>
      </c>
      <c r="ND425" s="49">
        <v>2.6839996999999998E-4</v>
      </c>
      <c r="NE425" s="49">
        <v>2.2703695000000001E-4</v>
      </c>
      <c r="NF425" s="49">
        <v>2.26997E-4</v>
      </c>
      <c r="NG425" s="49">
        <v>2.2564349999999999E-4</v>
      </c>
      <c r="NH425" s="49">
        <v>2.3587645000000001E-4</v>
      </c>
      <c r="NI425" s="49">
        <v>1.5576502000000001E-4</v>
      </c>
      <c r="NJ425" s="49">
        <v>2.2599649E-4</v>
      </c>
      <c r="NK425" s="49">
        <v>6.1209570999999998E-5</v>
      </c>
      <c r="NL425" s="49">
        <v>7.6454973000000001E-4</v>
      </c>
      <c r="NM425" s="49">
        <v>5.3722586000000004E-4</v>
      </c>
      <c r="NN425" s="49">
        <v>2.9383055E-4</v>
      </c>
      <c r="NO425" s="49">
        <v>2.7446987E-4</v>
      </c>
      <c r="NP425" s="49">
        <v>4.4583414000000002E-4</v>
      </c>
      <c r="NQ425" s="49">
        <v>1.4567815E-3</v>
      </c>
      <c r="NR425" s="49">
        <v>7.5032802999999996E-4</v>
      </c>
      <c r="NS425" s="49">
        <v>5.0549958000000003E-4</v>
      </c>
      <c r="NT425" s="49">
        <v>2.8114056999999998E-4</v>
      </c>
      <c r="NU425" s="49">
        <v>2.6182856000000001E-4</v>
      </c>
      <c r="NV425" s="49">
        <v>4.4581029999999998E-4</v>
      </c>
      <c r="NW425" s="49">
        <v>1.4439226E-3</v>
      </c>
      <c r="NX425" s="49">
        <v>4.4582284000000002E-4</v>
      </c>
      <c r="NY425" s="49">
        <v>4.4906034000000003E-3</v>
      </c>
      <c r="NZ425" s="49">
        <v>2.9685456999999999E-4</v>
      </c>
      <c r="OA425" s="49">
        <v>2.7384651999999999E-4</v>
      </c>
      <c r="OB425" s="49">
        <v>3.6188718000000001E-4</v>
      </c>
      <c r="OC425" s="49">
        <v>2.9060704999999998E-4</v>
      </c>
      <c r="OD425" s="49">
        <v>2.7817663000000002E-4</v>
      </c>
      <c r="OE425" s="49">
        <v>2.6772953000000002E-4</v>
      </c>
      <c r="OF425" s="49">
        <v>2.6273064000000002E-4</v>
      </c>
      <c r="OG425" s="49">
        <v>4.3421196000000001E-4</v>
      </c>
      <c r="OH425" s="49">
        <v>4.0672111999999998E-4</v>
      </c>
      <c r="OI425" s="49">
        <v>3.8337362000000002E-4</v>
      </c>
      <c r="OJ425" s="49">
        <v>3.6839901000000001E-4</v>
      </c>
      <c r="OK425" s="49">
        <v>2.7228860999999998E-4</v>
      </c>
      <c r="OL425" s="49">
        <v>1.2962645E-4</v>
      </c>
      <c r="OM425" s="49">
        <v>2.5065558999999999E-4</v>
      </c>
      <c r="ON425" s="49">
        <v>4.0388393999999999E-4</v>
      </c>
      <c r="OO425" s="49">
        <v>5.3436242000000003E-5</v>
      </c>
      <c r="OP425" s="49">
        <v>6.5363381E-5</v>
      </c>
      <c r="OQ425" s="49">
        <v>1.4363932000000001E-4</v>
      </c>
      <c r="OU425" s="47" t="s">
        <v>4</v>
      </c>
      <c r="OV425" s="47" t="s">
        <v>64</v>
      </c>
      <c r="OW425" s="49">
        <v>0</v>
      </c>
      <c r="OX425" s="49">
        <v>8.8367565E-4</v>
      </c>
      <c r="OY425" s="49">
        <v>3.3259872999999999E-4</v>
      </c>
      <c r="OZ425" s="49">
        <v>8.4192432999999995E-4</v>
      </c>
      <c r="PA425" s="49">
        <v>9.1753449000000001E-4</v>
      </c>
      <c r="PB425" s="49">
        <v>1.0189416E-5</v>
      </c>
      <c r="PC425" s="49">
        <v>6.6255846999999997E-6</v>
      </c>
      <c r="PD425" s="49">
        <v>6.2452266999999995E-5</v>
      </c>
      <c r="PE425" s="49">
        <v>2.4077238000000002E-6</v>
      </c>
      <c r="PF425" s="49">
        <v>2.3986748000000001E-6</v>
      </c>
      <c r="PG425" s="49">
        <v>1.7931965E-4</v>
      </c>
      <c r="PH425" s="49">
        <v>7.5322072000000004E-6</v>
      </c>
      <c r="PI425" s="49">
        <v>7.9268003999999998E-6</v>
      </c>
      <c r="PJ425" s="49">
        <v>5.4562863000000002E-4</v>
      </c>
      <c r="PK425" s="49">
        <v>1.1738876999999999E-4</v>
      </c>
      <c r="PL425" s="49">
        <v>4.6228121999999999E-5</v>
      </c>
      <c r="PM425" s="49">
        <v>5.4507703999999997E-5</v>
      </c>
      <c r="PN425" s="49">
        <v>1.4010907E-2</v>
      </c>
      <c r="PO425" s="49">
        <v>8.3971647000000003E-5</v>
      </c>
      <c r="PP425" s="49">
        <v>1.7934246000000001E-5</v>
      </c>
      <c r="PQ425" s="49">
        <v>7.1907329999999999E-6</v>
      </c>
      <c r="PR425" s="49">
        <v>6.4115740999999998E-7</v>
      </c>
      <c r="PS425" s="49">
        <v>1.9417638000000002E-6</v>
      </c>
      <c r="PT425" s="49">
        <v>8.3622166999999993E-6</v>
      </c>
      <c r="PU425" s="49">
        <v>1.7552616E-7</v>
      </c>
      <c r="PV425" s="49">
        <v>9.5263451999999996E-8</v>
      </c>
      <c r="PW425" s="49">
        <v>2.5264058E-7</v>
      </c>
      <c r="PX425" s="49">
        <v>1.1865170000000001E-5</v>
      </c>
      <c r="PY425" s="49">
        <v>1.038807E-7</v>
      </c>
      <c r="PZ425" s="49">
        <v>5.3034256999999998E-7</v>
      </c>
      <c r="QA425" s="49">
        <v>2.1283717000000001E-6</v>
      </c>
      <c r="QB425" s="49">
        <v>6.2740461000000001E-7</v>
      </c>
      <c r="QC425" s="49">
        <v>4.0537977999999997E-6</v>
      </c>
      <c r="QD425" s="49">
        <v>1.0815347E-5</v>
      </c>
      <c r="QE425" s="49">
        <v>8.6697089000000007E-6</v>
      </c>
      <c r="QF425" s="49">
        <v>3.0625227000000001E-6</v>
      </c>
      <c r="QG425" s="49">
        <v>6.7974912999999995E-7</v>
      </c>
      <c r="QH425" s="49">
        <v>4.1802407000000001E-6</v>
      </c>
      <c r="QI425" s="49">
        <v>1.4818260000000001E-5</v>
      </c>
      <c r="QJ425" s="49">
        <v>1.9053584999999999E-5</v>
      </c>
      <c r="QK425" s="49">
        <v>2.3884548E-6</v>
      </c>
      <c r="QL425" s="49">
        <v>5.3024224999999997E-7</v>
      </c>
      <c r="QM425" s="49">
        <v>3.2601310000000001E-6</v>
      </c>
      <c r="QN425" s="49">
        <v>7.4490924999999999E-6</v>
      </c>
      <c r="QO425" s="49">
        <v>5.5619907E-6</v>
      </c>
      <c r="QP425" s="49">
        <v>2.0167733E-6</v>
      </c>
      <c r="QQ425" s="49">
        <v>4.4743033999999999E-7</v>
      </c>
      <c r="QR425" s="49">
        <v>2.7527964000000002E-6</v>
      </c>
      <c r="QS425" s="49">
        <v>7.6672104000000005E-6</v>
      </c>
      <c r="QT425" s="49">
        <v>2.8587517E-5</v>
      </c>
      <c r="QU425" s="49">
        <v>1.8319861999999999E-6</v>
      </c>
      <c r="QV425" s="49">
        <v>4.0668840000000002E-7</v>
      </c>
      <c r="QW425" s="49">
        <v>3.1472846999999999E-6</v>
      </c>
      <c r="QX425" s="49">
        <v>1.0132541E-6</v>
      </c>
      <c r="QY425" s="49">
        <v>2.98338E-6</v>
      </c>
      <c r="QZ425" s="49">
        <v>2.8442040999999999E-6</v>
      </c>
      <c r="RA425" s="49">
        <v>1.1901187E-7</v>
      </c>
      <c r="RB425" s="49">
        <v>3.5362912000000001E-7</v>
      </c>
      <c r="RC425" s="49">
        <v>3.0606524999999998E-6</v>
      </c>
      <c r="RD425" s="49">
        <v>3.6261835E-6</v>
      </c>
      <c r="RE425" s="49">
        <v>4.9159229000000003E-6</v>
      </c>
      <c r="RF425" s="49">
        <v>6.3289182999999999E-12</v>
      </c>
      <c r="RG425" s="49">
        <v>3.5703560999999998E-7</v>
      </c>
      <c r="RH425" s="49">
        <v>6.3289182999999999E-12</v>
      </c>
      <c r="RI425" s="49">
        <v>6.3289182999999999E-12</v>
      </c>
      <c r="RJ425" s="49">
        <v>1.0608873E-6</v>
      </c>
      <c r="RK425" s="49">
        <v>4.7242728000000002E-6</v>
      </c>
      <c r="RL425" s="49">
        <v>6.3378110999999997E-6</v>
      </c>
      <c r="RM425" s="49">
        <v>2.5598437999999999E-5</v>
      </c>
      <c r="RN425" s="49">
        <v>5.4063419E-5</v>
      </c>
      <c r="RO425" s="49">
        <v>2.6928536999999999E-5</v>
      </c>
      <c r="RP425" s="49">
        <v>1.2241154E-6</v>
      </c>
      <c r="RQ425" s="49">
        <v>1.3555578999999999E-6</v>
      </c>
      <c r="RR425" s="49">
        <v>3.5024048000000002E-6</v>
      </c>
      <c r="RS425" s="49">
        <v>5.5683507000000002E-5</v>
      </c>
      <c r="RT425" s="49">
        <v>0</v>
      </c>
      <c r="RU425" s="49">
        <v>1.8921425000000001E-6</v>
      </c>
      <c r="RV425" s="49">
        <v>0</v>
      </c>
      <c r="RW425" s="49">
        <v>4.8699714000000004E-6</v>
      </c>
      <c r="RX425" s="49">
        <v>0</v>
      </c>
      <c r="RY425" s="49">
        <v>2.6385238000000002E-6</v>
      </c>
      <c r="RZ425" s="49">
        <v>0</v>
      </c>
      <c r="SA425" s="49">
        <v>1.2697038E-5</v>
      </c>
      <c r="SB425" s="49">
        <v>0</v>
      </c>
      <c r="SC425" s="49">
        <v>4.8008881999999996E-6</v>
      </c>
      <c r="SD425" s="49">
        <v>9.9712145000000004E-7</v>
      </c>
      <c r="SE425" s="49">
        <v>1.2241154E-6</v>
      </c>
      <c r="SF425" s="49">
        <v>3.5024048000000002E-6</v>
      </c>
      <c r="SG425" s="49">
        <v>1.3555669E-6</v>
      </c>
      <c r="SH425" s="49">
        <v>1.3555578999999999E-6</v>
      </c>
      <c r="SI425" s="49">
        <v>0</v>
      </c>
      <c r="SJ425" s="49">
        <v>3.2228982999999997E-7</v>
      </c>
      <c r="SK425" s="49">
        <v>6.7244502000000004E-6</v>
      </c>
      <c r="SL425" s="49">
        <v>4.6168982E-6</v>
      </c>
      <c r="SM425" s="49">
        <v>1.4692181E-7</v>
      </c>
      <c r="SN425" s="49">
        <v>2.4267128000000003E-7</v>
      </c>
      <c r="SO425" s="49">
        <v>3.2028551E-6</v>
      </c>
      <c r="SP425" s="49">
        <v>8.1017855999999995E-6</v>
      </c>
      <c r="SQ425" s="49">
        <v>7.6811271000000005E-6</v>
      </c>
      <c r="SR425" s="49">
        <v>1.4722392E-7</v>
      </c>
      <c r="SS425" s="49">
        <v>2.4317077000000001E-7</v>
      </c>
      <c r="ST425" s="49">
        <v>3.2288164000000001E-6</v>
      </c>
      <c r="SU425" s="49">
        <v>2.6482164000000001E-6</v>
      </c>
      <c r="SV425" s="49">
        <v>3.7652427999999998E-6</v>
      </c>
      <c r="SW425" s="49">
        <v>1.3790571E-7</v>
      </c>
      <c r="SX425" s="49">
        <v>2.2778080999999999E-7</v>
      </c>
      <c r="SY425" s="49">
        <v>3.0195628E-6</v>
      </c>
      <c r="SZ425" s="49">
        <v>5.1180608000000003E-6</v>
      </c>
      <c r="TA425" s="49">
        <v>1.4599664999999999E-5</v>
      </c>
      <c r="TB425" s="49">
        <v>2.0199073E-7</v>
      </c>
      <c r="TC425" s="49">
        <v>3.3362978999999998E-7</v>
      </c>
      <c r="TD425" s="49">
        <v>4.8715309999999997E-6</v>
      </c>
      <c r="TE425" s="49">
        <v>6.6974491000000003E-6</v>
      </c>
      <c r="TF425" s="49">
        <v>7.2860269999999999E-6</v>
      </c>
      <c r="TG425" s="49">
        <v>1.5175293000000001E-7</v>
      </c>
      <c r="TH425" s="49">
        <v>2.5065234999999999E-7</v>
      </c>
      <c r="TI425" s="49">
        <v>3.3325667999999999E-6</v>
      </c>
      <c r="TJ425" s="49">
        <v>3.1630969000000001E-8</v>
      </c>
      <c r="TK425" s="49">
        <v>1.1992333000000001E-5</v>
      </c>
      <c r="TL425" s="49">
        <v>1.0594190000000001E-6</v>
      </c>
      <c r="TM425" s="49">
        <v>4.2993185000000003E-7</v>
      </c>
      <c r="TN425" s="49">
        <v>6.6488224999999996E-6</v>
      </c>
      <c r="TO425" s="49">
        <v>3.1630969000000001E-8</v>
      </c>
      <c r="TP425" s="49">
        <v>2.6231151000000001E-6</v>
      </c>
      <c r="TQ425" s="49">
        <v>1.0594190000000001E-6</v>
      </c>
      <c r="TR425" s="49">
        <v>4.2993185000000003E-7</v>
      </c>
      <c r="TS425" s="49">
        <v>6.6488224999999996E-6</v>
      </c>
      <c r="TT425" s="49">
        <v>3.1630969000000001E-8</v>
      </c>
      <c r="TU425" s="49">
        <v>2.2059736E-5</v>
      </c>
      <c r="TV425" s="49">
        <v>1.0594190000000001E-6</v>
      </c>
      <c r="TW425" s="49">
        <v>4.2993185000000003E-7</v>
      </c>
      <c r="TX425" s="49">
        <v>6.6488224999999996E-6</v>
      </c>
      <c r="TY425" s="49">
        <v>6.4585776000000001E-8</v>
      </c>
      <c r="TZ425" s="49">
        <v>4.1476700000000002E-7</v>
      </c>
      <c r="UA425" s="49">
        <v>2.7701862000000001E-6</v>
      </c>
      <c r="UB425" s="49">
        <v>6.1435649999999996E-7</v>
      </c>
      <c r="UC425" s="49">
        <v>3.7811570000000002E-6</v>
      </c>
      <c r="UD425" s="49">
        <v>1.4407166999999999E-7</v>
      </c>
      <c r="UE425" s="49">
        <v>5.3523966999999999E-7</v>
      </c>
      <c r="UF425" s="49">
        <v>4.85512E-6</v>
      </c>
      <c r="UG425" s="49">
        <v>1.0782159999999999E-6</v>
      </c>
      <c r="UH425" s="49">
        <v>3.5582594E-6</v>
      </c>
      <c r="UI425" s="49">
        <v>0</v>
      </c>
      <c r="UJ425" s="49">
        <v>9.5031391000000005E-6</v>
      </c>
      <c r="UK425" s="49">
        <v>3.8952174000000002E-7</v>
      </c>
      <c r="UL425" s="49">
        <v>7.3744288999999997E-7</v>
      </c>
      <c r="UM425" s="49">
        <v>1.5596685000000002E-5</v>
      </c>
      <c r="UN425" s="49">
        <v>5.2178836999999997E-5</v>
      </c>
      <c r="UO425" s="49">
        <v>5.7259804999999997E-5</v>
      </c>
      <c r="UP425" s="49">
        <v>2.0739519E-6</v>
      </c>
      <c r="UQ425" s="49">
        <v>2.1475029E-5</v>
      </c>
      <c r="UR425" s="49">
        <v>2.0554779000000001E-5</v>
      </c>
      <c r="US425" s="49">
        <v>4.9852853999999999E-6</v>
      </c>
      <c r="UT425" s="49">
        <v>2.3683361999999999E-6</v>
      </c>
      <c r="UU425" s="49">
        <v>3.11875E-6</v>
      </c>
      <c r="UV425" s="49">
        <v>8.8515080000000005E-7</v>
      </c>
      <c r="UW425" s="49">
        <v>3.11875E-6</v>
      </c>
      <c r="UX425" s="49">
        <v>3.11875E-6</v>
      </c>
      <c r="UY425" s="49">
        <v>2.6301166000000001E-6</v>
      </c>
      <c r="UZ425" s="49">
        <v>1.4457160999999999E-6</v>
      </c>
      <c r="VA425" s="49">
        <v>1.4855693E-5</v>
      </c>
      <c r="VB425" s="49">
        <v>1.3650322000000001E-5</v>
      </c>
      <c r="VC425" s="49">
        <v>4.9852853999999999E-6</v>
      </c>
      <c r="VD425" s="49">
        <v>4.9852853999999999E-6</v>
      </c>
      <c r="VE425" s="49">
        <v>7.0372193000000003E-6</v>
      </c>
      <c r="VF425" s="49">
        <v>3.563622E-4</v>
      </c>
      <c r="VG425" s="49">
        <v>5.4943391000000002E-5</v>
      </c>
      <c r="VH425" s="49">
        <v>6.9452700000000007E-5</v>
      </c>
      <c r="VI425" s="49">
        <v>3.9903488E-4</v>
      </c>
      <c r="VJ425" s="49">
        <v>8.4170282999999996E-5</v>
      </c>
      <c r="VK425" s="49">
        <v>5.1522223000000002E-5</v>
      </c>
      <c r="VL425" s="49">
        <v>5.5057294999999999E-5</v>
      </c>
      <c r="VM425" s="49">
        <v>1.3010741000000001E-4</v>
      </c>
      <c r="VN425" s="49">
        <v>5.0518910000000002E-5</v>
      </c>
      <c r="VO425" s="49">
        <v>1.2272417E-4</v>
      </c>
      <c r="VP425" s="49">
        <v>1.4999635E-5</v>
      </c>
      <c r="VQ425" s="49">
        <v>6.4867360000000006E-11</v>
      </c>
      <c r="VR425" s="49">
        <v>2.6021483000000002E-5</v>
      </c>
      <c r="VS425" s="49">
        <v>1.9041898999999999E-6</v>
      </c>
      <c r="VT425" s="49">
        <v>1.4091963E-5</v>
      </c>
      <c r="VU425" s="49">
        <v>6.4867360000000006E-11</v>
      </c>
      <c r="VV425" s="49">
        <v>2.4545146999999998E-5</v>
      </c>
      <c r="VW425" s="49">
        <v>1.9041898999999999E-6</v>
      </c>
      <c r="VX425" s="49">
        <v>3.9903488E-4</v>
      </c>
      <c r="VY425" s="49">
        <v>8.4170282999999996E-5</v>
      </c>
      <c r="VZ425" s="49">
        <v>5.2589710999999999E-5</v>
      </c>
      <c r="WA425" s="49">
        <v>1.4999635E-5</v>
      </c>
      <c r="WB425" s="49">
        <v>6.4867360000000006E-11</v>
      </c>
      <c r="WC425" s="49">
        <v>2.6021483000000002E-5</v>
      </c>
      <c r="WD425" s="49">
        <v>5.6580657999999997E-6</v>
      </c>
      <c r="WE425" s="49">
        <v>1.4091963E-5</v>
      </c>
      <c r="WF425" s="49">
        <v>6.4867360000000006E-11</v>
      </c>
      <c r="WG425" s="49">
        <v>2.4545146999999998E-5</v>
      </c>
      <c r="WH425" s="49">
        <v>5.6580657999999997E-6</v>
      </c>
      <c r="WI425" s="49">
        <v>1.4999635E-5</v>
      </c>
      <c r="WJ425" s="49">
        <v>6.4867360000000006E-11</v>
      </c>
      <c r="WK425" s="49">
        <v>1.4091963E-5</v>
      </c>
      <c r="WL425" s="49">
        <v>6.4867360000000006E-11</v>
      </c>
      <c r="WM425" s="49">
        <v>1.9579950000000001E-4</v>
      </c>
      <c r="WN425" s="49">
        <v>9.7533441999999999E-5</v>
      </c>
      <c r="WO425" s="49">
        <v>2.0847707000000001E-7</v>
      </c>
      <c r="WP425" s="49">
        <v>4.1695385999999999E-6</v>
      </c>
      <c r="WQ425" s="49">
        <v>0</v>
      </c>
      <c r="WR425" s="49">
        <v>2.1178140999999999E-7</v>
      </c>
      <c r="WS425" s="49">
        <v>8.4773569999999996E-7</v>
      </c>
      <c r="WT425" s="49">
        <v>3.6597555999999999E-7</v>
      </c>
      <c r="WU425" s="49">
        <v>6.6323429000000004E-7</v>
      </c>
      <c r="WV425" s="49">
        <v>4.8023639999999998E-6</v>
      </c>
      <c r="WW425" s="49">
        <v>2.7407094000000002E-3</v>
      </c>
      <c r="WX425" s="49">
        <v>7.3678670999999997E-5</v>
      </c>
      <c r="WY425" s="49">
        <v>4.3329333999999997E-6</v>
      </c>
      <c r="WZ425" s="49">
        <v>1.0781355999999999E-5</v>
      </c>
      <c r="XA425" s="49">
        <v>4.8480725999999999E-6</v>
      </c>
      <c r="XB425" s="49">
        <v>2.8472999999999998E-7</v>
      </c>
      <c r="XC425" s="49">
        <v>4.4437724000000004E-6</v>
      </c>
      <c r="XD425" s="49">
        <v>6.8638458000000004E-6</v>
      </c>
      <c r="XE425" s="49">
        <v>9.1709867999999995E-7</v>
      </c>
      <c r="XF425" s="49">
        <v>2.7230998000000003E-4</v>
      </c>
      <c r="XG425" s="49">
        <v>4.7879706999999997E-6</v>
      </c>
      <c r="XH425" s="49">
        <v>3.3744312999999999E-6</v>
      </c>
      <c r="XI425" s="49">
        <v>2.6607524E-7</v>
      </c>
      <c r="XJ425" s="49">
        <v>1.4436206000000001E-7</v>
      </c>
      <c r="XK425" s="49">
        <v>2.5264058E-7</v>
      </c>
      <c r="XL425" s="49">
        <v>4.4214734E-6</v>
      </c>
      <c r="XM425" s="49">
        <v>3.1161895999999999E-6</v>
      </c>
      <c r="XN425" s="49">
        <v>4.8367493000000001E-8</v>
      </c>
      <c r="XO425" s="49">
        <v>6.1819036999999994E-8</v>
      </c>
      <c r="XP425" s="49">
        <v>1.4354462999999999E-7</v>
      </c>
      <c r="XQ425" s="49">
        <v>1.1148004000000001E-6</v>
      </c>
      <c r="XR425" s="49">
        <v>4.7179161999999997E-6</v>
      </c>
      <c r="XS425" s="49">
        <v>1.4528910000000001E-6</v>
      </c>
      <c r="XT425" s="49">
        <v>2.3856036999999999E-6</v>
      </c>
      <c r="XU425" s="49">
        <v>2.7598797999999999E-5</v>
      </c>
      <c r="XV425" s="49">
        <v>4.4695623000000001E-7</v>
      </c>
      <c r="XW425" s="49">
        <v>1.4748466999999999E-5</v>
      </c>
      <c r="XX425" s="49">
        <v>3.3946124000000002E-6</v>
      </c>
      <c r="XY425" s="49">
        <v>1.3280754E-6</v>
      </c>
      <c r="XZ425" s="49">
        <v>1.4748466999999999E-5</v>
      </c>
      <c r="YA425" s="49">
        <v>3.3946124000000002E-6</v>
      </c>
      <c r="YB425" s="49">
        <v>2.5876274999999999E-7</v>
      </c>
      <c r="YC425" s="49">
        <v>7.6888163999999995E-7</v>
      </c>
      <c r="YD425" s="49">
        <v>1.4748466999999999E-5</v>
      </c>
      <c r="YE425" s="49">
        <v>8.0178127000000002E-7</v>
      </c>
      <c r="YF425" s="49">
        <v>1.9918549E-5</v>
      </c>
      <c r="YG425" s="49">
        <v>1.9901442E-6</v>
      </c>
      <c r="YH425" s="49">
        <v>9.9507211000000003E-8</v>
      </c>
      <c r="YI425" s="49">
        <v>4.4097209E-4</v>
      </c>
      <c r="YJ425" s="49">
        <v>1.1128174E-4</v>
      </c>
      <c r="YK425" s="49">
        <v>1.0466977E-5</v>
      </c>
      <c r="YL425" s="49">
        <v>1.1035518999999999E-6</v>
      </c>
      <c r="YM425" s="49">
        <v>5.5177592999999999E-8</v>
      </c>
      <c r="YN425" s="49">
        <v>8.3934749000000002E-5</v>
      </c>
      <c r="YO425" s="49">
        <v>2.3606219999999999E-5</v>
      </c>
      <c r="YP425" s="49">
        <v>3.2013192999999999E-6</v>
      </c>
      <c r="YQ425" s="49">
        <v>3.1985478000000002E-7</v>
      </c>
      <c r="YR425" s="49">
        <v>1.5992738999999999E-8</v>
      </c>
      <c r="YS425" s="49">
        <v>7.0875794E-5</v>
      </c>
      <c r="YT425" s="49">
        <v>1.7885336000000002E-5</v>
      </c>
      <c r="YU425" s="49">
        <v>3.2013192999999999E-6</v>
      </c>
      <c r="YV425" s="49">
        <v>3.1373351000000002E-7</v>
      </c>
      <c r="YW425" s="49">
        <v>1.5686674999999999E-8</v>
      </c>
      <c r="YX425" s="49">
        <v>1.8105387E-4</v>
      </c>
      <c r="YY425" s="49">
        <v>4.5688900000000002E-5</v>
      </c>
      <c r="YZ425" s="49">
        <v>3.2013192999999999E-6</v>
      </c>
      <c r="ZA425" s="49">
        <v>1.0065404E-6</v>
      </c>
      <c r="ZB425" s="49">
        <v>5.0327017999999997E-8</v>
      </c>
      <c r="ZC425" s="49">
        <v>5.6432781999999997E-5</v>
      </c>
      <c r="ZD425" s="49">
        <v>1.4240788999999999E-5</v>
      </c>
      <c r="ZE425" s="49">
        <v>3.2013192999999999E-6</v>
      </c>
      <c r="ZF425" s="49">
        <v>6.5195393000000003E-7</v>
      </c>
      <c r="ZG425" s="49">
        <v>3.2596875000000001E-8</v>
      </c>
      <c r="ZH425" s="49">
        <v>1.1727305E-4</v>
      </c>
      <c r="ZI425" s="49">
        <v>2.9594572E-5</v>
      </c>
      <c r="ZJ425" s="49">
        <v>2.7065919E-5</v>
      </c>
      <c r="ZK425" s="49">
        <v>1.485898E-6</v>
      </c>
      <c r="ZL425" s="49">
        <v>7.4294899999999999E-8</v>
      </c>
      <c r="ZM425" s="49">
        <v>1.1377483E-4</v>
      </c>
      <c r="ZN425" s="49">
        <v>3.6676099999999999E-5</v>
      </c>
      <c r="ZO425" s="49">
        <v>2.7065919E-5</v>
      </c>
      <c r="ZP425" s="49">
        <v>2.1191188000000002E-6</v>
      </c>
      <c r="ZQ425" s="49">
        <v>1.0595593999999999E-7</v>
      </c>
      <c r="ZR425" s="49">
        <v>1.0344144E-4</v>
      </c>
      <c r="ZS425" s="49">
        <v>3.3345169999999998E-5</v>
      </c>
      <c r="ZT425" s="49">
        <v>2.7065919E-5</v>
      </c>
      <c r="ZU425" s="49">
        <v>1.3509435000000001E-6</v>
      </c>
      <c r="ZV425" s="49">
        <v>6.7547176000000006E-8</v>
      </c>
      <c r="ZW425" s="49">
        <v>1.6226161E-4</v>
      </c>
      <c r="ZX425" s="49">
        <v>5.2306229999999999E-5</v>
      </c>
      <c r="ZY425" s="49">
        <v>1.4823375999999999E-2</v>
      </c>
      <c r="ZZ425" s="49">
        <v>7.4116882000000003E-4</v>
      </c>
      <c r="AAA425" s="49">
        <v>0.51965190999999999</v>
      </c>
      <c r="AAB425" s="49">
        <v>0.49553849999999999</v>
      </c>
      <c r="AAC425" s="49">
        <v>1.7255439000000001E-2</v>
      </c>
      <c r="AAD425" s="49">
        <v>8.6277195999999998E-4</v>
      </c>
      <c r="AAE425" s="49">
        <v>0.74597787999999998</v>
      </c>
      <c r="AAF425" s="49">
        <v>1.3485434000000001</v>
      </c>
      <c r="AAG425" s="49">
        <v>1.4823375999999999E-2</v>
      </c>
      <c r="AAH425" s="49">
        <v>7.4116882000000003E-4</v>
      </c>
      <c r="AAI425" s="49">
        <v>0.40894618999999999</v>
      </c>
      <c r="AAJ425" s="49">
        <v>0.28696240000000001</v>
      </c>
      <c r="AAK425" s="49">
        <v>1.1585751999999999E-4</v>
      </c>
      <c r="AAL425" s="49">
        <v>4.5118455000000001E-4</v>
      </c>
      <c r="AAM425" s="49">
        <v>1.3732061999999999E-7</v>
      </c>
      <c r="AAN425" s="49">
        <v>2.7464122999999998E-6</v>
      </c>
      <c r="AAO425" s="49">
        <v>2.5894808E-5</v>
      </c>
      <c r="AAP425" s="49">
        <v>2.2085409999999999E-4</v>
      </c>
      <c r="AAQ425" s="49">
        <v>6.8513044000000003E-4</v>
      </c>
      <c r="AAR425" s="49">
        <v>4.4736556E-7</v>
      </c>
      <c r="AAS425" s="49">
        <v>8.9473041000000008E-6</v>
      </c>
      <c r="AAT425" s="49">
        <v>1.6298393999999999E-4</v>
      </c>
      <c r="AAU425" s="49">
        <v>3.7046740999999999E-6</v>
      </c>
      <c r="AAV425" s="49">
        <v>1.1167955E-4</v>
      </c>
      <c r="AAW425" s="49">
        <v>2.0750817000000001E-5</v>
      </c>
      <c r="AAX425" s="49">
        <v>1.0783631E-3</v>
      </c>
      <c r="AAY425" s="49">
        <v>5.7426205999999995E-4</v>
      </c>
      <c r="AAZ425" s="49">
        <v>5.9582061999999996E-4</v>
      </c>
      <c r="ABA425" s="49">
        <v>2.4305225000000001E-4</v>
      </c>
      <c r="ABB425" s="49">
        <v>1.6607760999999999E-4</v>
      </c>
      <c r="ABC425" s="49">
        <v>1.7907705E-4</v>
      </c>
      <c r="ABD425" s="49">
        <v>1.5075348999999999E-4</v>
      </c>
      <c r="ABE425" s="49">
        <v>7.4931760000000004E-5</v>
      </c>
      <c r="ABF425" s="49">
        <v>2.3027350999999999E-4</v>
      </c>
      <c r="ABG425" s="49">
        <v>9.2298298000000005E-5</v>
      </c>
      <c r="ABH425" s="49">
        <v>1.1916668E-4</v>
      </c>
      <c r="ABI425" s="49">
        <v>7.4437973999999997E-6</v>
      </c>
      <c r="ABJ425" s="49">
        <v>2.7407568000000001E-5</v>
      </c>
      <c r="ABK425" s="49">
        <v>4.0050672999999999E-5</v>
      </c>
      <c r="ABL425" s="49">
        <v>1.8228082999999999E-5</v>
      </c>
      <c r="ABM425" s="49">
        <v>4.1640685999999998E-5</v>
      </c>
      <c r="ABN425" s="49">
        <v>6.8408381000000004E-6</v>
      </c>
      <c r="ABO425" s="49">
        <v>1.1721771000000001E-5</v>
      </c>
      <c r="ABP425" s="49">
        <v>1.1956388E-5</v>
      </c>
      <c r="ABQ425" s="49">
        <v>3.7017563999999998E-5</v>
      </c>
      <c r="ABR425" s="49">
        <v>3.7721415999999998E-5</v>
      </c>
      <c r="ABS425" s="49">
        <v>0.71147313999999995</v>
      </c>
      <c r="ABT425" s="49">
        <v>8.7074034E-5</v>
      </c>
      <c r="ABU425" s="49">
        <v>8.8694122000000002E-5</v>
      </c>
      <c r="ABV425" s="49">
        <v>5.4845907999999996E-6</v>
      </c>
      <c r="ABW425" s="49">
        <v>8.4891825000000004E-6</v>
      </c>
      <c r="ABX425" s="49">
        <v>6.0237731000000001E-6</v>
      </c>
      <c r="ABY425" s="49">
        <v>1.8104188999999998E-5</v>
      </c>
      <c r="ABZ425" s="49">
        <v>8.5358602999999994E-6</v>
      </c>
      <c r="ACA425" s="49">
        <v>8.4347663999999994E-6</v>
      </c>
      <c r="ACB425" s="49">
        <v>6.4043679000000001E-6</v>
      </c>
      <c r="ACC425" s="49">
        <v>1.4933796999999999E-5</v>
      </c>
      <c r="ACD425" s="49">
        <v>1.9402124000000001E-5</v>
      </c>
      <c r="ACE425" s="49">
        <v>9.7987084999999998E-6</v>
      </c>
      <c r="ACF425" s="49">
        <v>2.5124877000000001E-5</v>
      </c>
      <c r="ACG425" s="49">
        <v>1.7718448000000001E-5</v>
      </c>
      <c r="ACH425" s="49">
        <v>2.0162137999999999E-5</v>
      </c>
      <c r="ACI425" s="49">
        <v>1.0792919E-5</v>
      </c>
      <c r="ACJ425" s="49">
        <v>3.0229539999999999E-5</v>
      </c>
      <c r="ACK425" s="49">
        <v>7.6450525000000008E-6</v>
      </c>
      <c r="ACL425" s="49">
        <v>1.0170907E-5</v>
      </c>
      <c r="ACM425" s="49">
        <v>2.6226789000000001E-5</v>
      </c>
      <c r="ACN425" s="49">
        <v>1.535424E-4</v>
      </c>
      <c r="ACO425" s="49">
        <v>4.8811192000000001E-4</v>
      </c>
      <c r="ACP425" s="49">
        <v>3.3955631999999998E-5</v>
      </c>
      <c r="ACQ425" s="49">
        <v>3.5700597E-5</v>
      </c>
      <c r="ACR425" s="49">
        <v>4.9278080000000001E-4</v>
      </c>
      <c r="ACS425" s="49">
        <v>7.1989210000000001E-4</v>
      </c>
      <c r="ACT425" s="49">
        <v>7.0797047000000001E-4</v>
      </c>
      <c r="ACU425" s="49">
        <v>5.7872024999999999E-4</v>
      </c>
      <c r="ACV425" s="49">
        <v>5.7633624000000001E-4</v>
      </c>
      <c r="ACW425" s="49">
        <v>5.8247412999999995E-4</v>
      </c>
      <c r="ACX425" s="49">
        <v>5.8009011999999997E-4</v>
      </c>
      <c r="ACY425" s="49">
        <v>2.1126396000000001</v>
      </c>
      <c r="ACZ425" s="49">
        <v>2.9771194000000002E-4</v>
      </c>
      <c r="ADA425" s="49">
        <v>1.0307550000000001</v>
      </c>
      <c r="ADB425" s="49">
        <v>6.8910910000000004E-6</v>
      </c>
      <c r="ADC425" s="49">
        <v>2.8343505E-3</v>
      </c>
      <c r="ADD425" s="49">
        <v>2.8481942000000001E-4</v>
      </c>
      <c r="ADE425" s="49">
        <v>8.8254797999999992E-6</v>
      </c>
      <c r="ADF425" s="49">
        <v>7.7913940999999998E-6</v>
      </c>
      <c r="ADG425" s="49">
        <v>3.7270010000000001E-5</v>
      </c>
      <c r="ADH425" s="49">
        <v>1.8590035999999998E-5</v>
      </c>
      <c r="ADI425" s="49">
        <v>1.9471155000000001E-5</v>
      </c>
      <c r="ADJ425" s="49">
        <v>1.5809011000000001E-5</v>
      </c>
      <c r="ADK425" s="49">
        <v>1.631913E-5</v>
      </c>
    </row>
    <row r="426" spans="1:791" s="47" customFormat="1">
      <c r="A426" s="54" t="s">
        <v>1</v>
      </c>
      <c r="B426" s="47" t="s">
        <v>550</v>
      </c>
      <c r="C426" s="47" t="s">
        <v>64</v>
      </c>
      <c r="D426" s="49">
        <v>9.5457684000000001E-2</v>
      </c>
      <c r="E426" s="49">
        <v>9.5703357000000003E-2</v>
      </c>
      <c r="F426" s="49">
        <v>0.38958994000000002</v>
      </c>
      <c r="G426" s="49">
        <v>0.37930648</v>
      </c>
      <c r="H426" s="49">
        <v>7.3599999999999999E-2</v>
      </c>
      <c r="I426" s="49">
        <v>1.1682619999999999E-2</v>
      </c>
      <c r="J426" s="49">
        <v>1.9885025999999998E-3</v>
      </c>
      <c r="K426" s="49">
        <v>8.1865622000000006E-3</v>
      </c>
      <c r="L426" s="49">
        <v>7.3599999999999999E-2</v>
      </c>
      <c r="M426" s="49">
        <v>1.1682619999999999E-2</v>
      </c>
      <c r="N426" s="49">
        <v>1.9885025999999998E-3</v>
      </c>
      <c r="O426" s="49">
        <v>8.4322349999999997E-3</v>
      </c>
      <c r="P426" s="49">
        <v>0.29842000000000002</v>
      </c>
      <c r="Q426" s="49">
        <v>4.7369012000000002E-2</v>
      </c>
      <c r="R426" s="49">
        <v>6.9941904000000001E-3</v>
      </c>
      <c r="S426" s="49">
        <v>3.6806733000000001E-2</v>
      </c>
      <c r="T426" s="49">
        <v>0.28971999999999998</v>
      </c>
      <c r="U426" s="49">
        <v>4.5989439E-2</v>
      </c>
      <c r="V426" s="49">
        <v>6.7903108000000002E-3</v>
      </c>
      <c r="W426" s="49">
        <v>3.6806733000000001E-2</v>
      </c>
      <c r="X426" s="49">
        <v>1.0250999999999999</v>
      </c>
      <c r="Y426" s="49">
        <v>0.17048888000000001</v>
      </c>
      <c r="Z426" s="49">
        <v>8.2215928999999993E-2</v>
      </c>
      <c r="AA426" s="49">
        <v>0.20255656</v>
      </c>
      <c r="AB426" s="49">
        <v>6.9411819999999999E-2</v>
      </c>
      <c r="AC426" s="49">
        <v>0.11869</v>
      </c>
      <c r="AD426" s="49">
        <v>2.0104919999999998E-2</v>
      </c>
      <c r="AE426" s="49">
        <v>4.1987552999999999E-3</v>
      </c>
      <c r="AF426" s="49">
        <v>7.7453499000000002E-3</v>
      </c>
      <c r="AG426" s="49">
        <v>1.2718441E-2</v>
      </c>
      <c r="AH426" s="49">
        <v>0.1173</v>
      </c>
      <c r="AI426" s="49">
        <v>1.9889258E-2</v>
      </c>
      <c r="AJ426" s="49">
        <v>4.1987552999999999E-3</v>
      </c>
      <c r="AK426" s="49">
        <v>7.7453499000000002E-3</v>
      </c>
      <c r="AL426" s="49">
        <v>1.2718441E-2</v>
      </c>
      <c r="AM426" s="49">
        <v>0.11737</v>
      </c>
      <c r="AN426" s="49">
        <v>1.9903068999999999E-2</v>
      </c>
      <c r="AO426" s="49">
        <v>4.1987552999999999E-3</v>
      </c>
      <c r="AP426" s="49">
        <v>7.7453499000000002E-3</v>
      </c>
      <c r="AQ426" s="49">
        <v>1.2718441E-2</v>
      </c>
      <c r="AR426" s="49">
        <v>0.1148</v>
      </c>
      <c r="AS426" s="49">
        <v>1.9465901000000001E-2</v>
      </c>
      <c r="AT426" s="49">
        <v>4.1987552999999999E-3</v>
      </c>
      <c r="AU426" s="49">
        <v>7.7453499000000002E-3</v>
      </c>
      <c r="AV426" s="49">
        <v>1.2718441E-2</v>
      </c>
      <c r="AW426" s="49">
        <v>0.11707451000000001</v>
      </c>
      <c r="AX426" s="49">
        <v>1.9849922999999998E-2</v>
      </c>
      <c r="AY426" s="49">
        <v>4.1987468999999996E-3</v>
      </c>
      <c r="AZ426" s="49">
        <v>7.7453345000000002E-3</v>
      </c>
      <c r="BA426" s="49">
        <v>1.2718416E-2</v>
      </c>
      <c r="BB426" s="49">
        <v>0.35308</v>
      </c>
      <c r="BC426" s="49">
        <v>5.9052127000000003E-2</v>
      </c>
      <c r="BD426" s="49">
        <v>1.8800631000000002E-2</v>
      </c>
      <c r="BE426" s="49">
        <v>3.1760179999999999E-2</v>
      </c>
      <c r="BF426" s="49">
        <v>3.1941413000000002E-2</v>
      </c>
      <c r="BG426" s="49">
        <v>0.34789999999999999</v>
      </c>
      <c r="BH426" s="49">
        <v>5.8196915000000002E-2</v>
      </c>
      <c r="BI426" s="49">
        <v>1.8800631000000002E-2</v>
      </c>
      <c r="BJ426" s="49">
        <v>3.1760179999999999E-2</v>
      </c>
      <c r="BK426" s="49">
        <v>3.1941413000000002E-2</v>
      </c>
      <c r="BL426" s="49">
        <v>0.34706999999999999</v>
      </c>
      <c r="BM426" s="49">
        <v>5.8058805999999998E-2</v>
      </c>
      <c r="BN426" s="49">
        <v>1.8800631000000002E-2</v>
      </c>
      <c r="BO426" s="49">
        <v>3.1760179999999999E-2</v>
      </c>
      <c r="BP426" s="49">
        <v>3.1941413000000002E-2</v>
      </c>
      <c r="BQ426" s="49">
        <v>0.34804000000000002</v>
      </c>
      <c r="BR426" s="49">
        <v>5.8218161999999997E-2</v>
      </c>
      <c r="BS426" s="49">
        <v>1.8800631000000002E-2</v>
      </c>
      <c r="BT426" s="49">
        <v>3.1760179999999999E-2</v>
      </c>
      <c r="BU426" s="49">
        <v>3.1941413000000002E-2</v>
      </c>
      <c r="BV426" s="49">
        <v>0.34836212999999999</v>
      </c>
      <c r="BW426" s="49">
        <v>5.8272303999999997E-2</v>
      </c>
      <c r="BX426" s="49">
        <v>1.8800631000000002E-2</v>
      </c>
      <c r="BY426" s="49">
        <v>3.1760179999999999E-2</v>
      </c>
      <c r="BZ426" s="49">
        <v>3.1941414000000001E-2</v>
      </c>
      <c r="CA426" s="49">
        <v>7.4439000000000005E-2</v>
      </c>
      <c r="CB426" s="49">
        <v>1.2437758E-2</v>
      </c>
      <c r="CC426" s="49">
        <v>2.9946033999999999E-3</v>
      </c>
      <c r="CD426" s="49">
        <v>5.3085563000000004E-3</v>
      </c>
      <c r="CE426" s="49">
        <v>1.106818E-2</v>
      </c>
      <c r="CF426" s="49">
        <v>7.2027999999999995E-2</v>
      </c>
      <c r="CG426" s="49">
        <v>1.2035117999999999E-2</v>
      </c>
      <c r="CH426" s="49">
        <v>2.9946033999999999E-3</v>
      </c>
      <c r="CI426" s="49">
        <v>5.3085563000000004E-3</v>
      </c>
      <c r="CJ426" s="49">
        <v>1.106818E-2</v>
      </c>
      <c r="CK426" s="49">
        <v>7.195E-2</v>
      </c>
      <c r="CL426" s="49">
        <v>1.2022369E-2</v>
      </c>
      <c r="CM426" s="49">
        <v>2.9946033999999999E-3</v>
      </c>
      <c r="CN426" s="49">
        <v>5.3085563000000004E-3</v>
      </c>
      <c r="CO426" s="49">
        <v>1.106818E-2</v>
      </c>
      <c r="CP426" s="49">
        <v>7.2339000000000001E-2</v>
      </c>
      <c r="CQ426" s="49">
        <v>1.2087173999999999E-2</v>
      </c>
      <c r="CR426" s="49">
        <v>2.9946033999999999E-3</v>
      </c>
      <c r="CS426" s="49">
        <v>5.3085563000000004E-3</v>
      </c>
      <c r="CT426" s="49">
        <v>1.106818E-2</v>
      </c>
      <c r="CU426" s="49">
        <v>7.2171693999999995E-2</v>
      </c>
      <c r="CV426" s="49">
        <v>1.2059327999999999E-2</v>
      </c>
      <c r="CW426" s="49">
        <v>2.9946183999999998E-3</v>
      </c>
      <c r="CX426" s="49">
        <v>5.3085828000000003E-3</v>
      </c>
      <c r="CY426" s="49">
        <v>1.1068234999999999E-2</v>
      </c>
      <c r="CZ426" s="49">
        <v>5.7622E-2</v>
      </c>
      <c r="DA426" s="49">
        <v>9.7170150000000007E-3</v>
      </c>
      <c r="DB426" s="49">
        <v>2.7268727000000002E-3</v>
      </c>
      <c r="DC426" s="49">
        <v>4.8338202E-3</v>
      </c>
      <c r="DD426" s="49">
        <v>1.0395964000000001E-2</v>
      </c>
      <c r="DE426" s="49">
        <v>5.5731000000000003E-2</v>
      </c>
      <c r="DF426" s="49">
        <v>9.3977712000000001E-3</v>
      </c>
      <c r="DG426" s="49">
        <v>2.7268727000000002E-3</v>
      </c>
      <c r="DH426" s="49">
        <v>4.8338202E-3</v>
      </c>
      <c r="DI426" s="49">
        <v>1.0395964000000001E-2</v>
      </c>
      <c r="DJ426" s="49">
        <v>5.5500000000000001E-2</v>
      </c>
      <c r="DK426" s="49">
        <v>9.3589945000000004E-3</v>
      </c>
      <c r="DL426" s="49">
        <v>2.7268727000000002E-3</v>
      </c>
      <c r="DM426" s="49">
        <v>4.8338202E-3</v>
      </c>
      <c r="DN426" s="49">
        <v>1.0395964000000001E-2</v>
      </c>
      <c r="DO426" s="49">
        <v>5.6365999999999999E-2</v>
      </c>
      <c r="DP426" s="49">
        <v>9.5050711E-3</v>
      </c>
      <c r="DQ426" s="49">
        <v>2.7268727000000002E-3</v>
      </c>
      <c r="DR426" s="49">
        <v>4.8338202E-3</v>
      </c>
      <c r="DS426" s="49">
        <v>1.0395964000000001E-2</v>
      </c>
      <c r="DT426" s="49">
        <v>5.5711999999999998E-2</v>
      </c>
      <c r="DU426" s="49">
        <v>9.3945841000000006E-3</v>
      </c>
      <c r="DV426" s="49">
        <v>2.5426905E-3</v>
      </c>
      <c r="DW426" s="49">
        <v>4.5072395000000003E-3</v>
      </c>
      <c r="DX426" s="49">
        <v>9.9383735999999997E-3</v>
      </c>
      <c r="DY426" s="49">
        <v>5.4688000000000001E-2</v>
      </c>
      <c r="DZ426" s="49">
        <v>9.2219481000000002E-3</v>
      </c>
      <c r="EA426" s="49">
        <v>1.8793718E-3</v>
      </c>
      <c r="EB426" s="49">
        <v>3.3315767E-3</v>
      </c>
      <c r="EC426" s="49">
        <v>9.9383735999999997E-3</v>
      </c>
      <c r="ED426" s="49">
        <v>5.5025999999999999E-2</v>
      </c>
      <c r="EE426" s="49">
        <v>9.2793163999999994E-3</v>
      </c>
      <c r="EF426" s="49">
        <v>1.8793718E-3</v>
      </c>
      <c r="EG426" s="49">
        <v>3.3315767E-3</v>
      </c>
      <c r="EH426" s="49">
        <v>9.9383735999999997E-3</v>
      </c>
      <c r="EI426" s="49">
        <v>5.6688000000000002E-2</v>
      </c>
      <c r="EJ426" s="49">
        <v>9.5592522999999995E-3</v>
      </c>
      <c r="EK426" s="49">
        <v>1.8793718E-3</v>
      </c>
      <c r="EL426" s="49">
        <v>3.3315767E-3</v>
      </c>
      <c r="EM426" s="49">
        <v>9.9383735999999997E-3</v>
      </c>
      <c r="EN426" s="49">
        <v>0.15196000000000001</v>
      </c>
      <c r="EO426" s="49">
        <v>2.5536844E-2</v>
      </c>
      <c r="EP426" s="49">
        <v>5.6301889000000003E-3</v>
      </c>
      <c r="EQ426" s="49">
        <v>9.5111602999999999E-3</v>
      </c>
      <c r="ER426" s="49">
        <v>1.5850804E-2</v>
      </c>
      <c r="ES426" s="49">
        <v>0.14971999999999999</v>
      </c>
      <c r="ET426" s="49">
        <v>2.5142172000000001E-2</v>
      </c>
      <c r="EU426" s="49">
        <v>5.6301889000000003E-3</v>
      </c>
      <c r="EV426" s="49">
        <v>9.5111602999999999E-3</v>
      </c>
      <c r="EW426" s="49">
        <v>1.5850804E-2</v>
      </c>
      <c r="EX426" s="49">
        <v>0.14962</v>
      </c>
      <c r="EY426" s="49">
        <v>2.5126236E-2</v>
      </c>
      <c r="EZ426" s="49">
        <v>5.6301889000000003E-3</v>
      </c>
      <c r="FA426" s="49">
        <v>9.5111602999999999E-3</v>
      </c>
      <c r="FB426" s="49">
        <v>1.5850804E-2</v>
      </c>
      <c r="FC426" s="49">
        <v>0.14910999999999999</v>
      </c>
      <c r="FD426" s="49">
        <v>2.5076305E-2</v>
      </c>
      <c r="FE426" s="49">
        <v>5.6301889000000003E-3</v>
      </c>
      <c r="FF426" s="49">
        <v>9.5111602999999999E-3</v>
      </c>
      <c r="FG426" s="49">
        <v>1.5850804E-2</v>
      </c>
      <c r="FH426" s="49">
        <v>0.15004497</v>
      </c>
      <c r="FI426" s="49">
        <v>2.5208273999999999E-2</v>
      </c>
      <c r="FJ426" s="49">
        <v>5.6302282999999998E-3</v>
      </c>
      <c r="FK426" s="49">
        <v>9.5112268999999992E-3</v>
      </c>
      <c r="FL426" s="49">
        <v>1.5850915E-2</v>
      </c>
      <c r="FM426" s="49">
        <v>9.0095972999999996E-2</v>
      </c>
      <c r="FN426" s="49">
        <v>1.5153102999999999E-2</v>
      </c>
      <c r="FO426" s="49">
        <v>3.5153618000000001E-3</v>
      </c>
      <c r="FP426" s="49">
        <v>6.3116300000000004E-3</v>
      </c>
      <c r="FQ426" s="49">
        <v>1.1816746E-2</v>
      </c>
      <c r="FR426" s="49">
        <v>6.8270240000000001E-3</v>
      </c>
      <c r="FS426" s="49">
        <v>4.4601507999999998E-2</v>
      </c>
      <c r="FT426" s="49">
        <v>4.1725130000000001E-3</v>
      </c>
      <c r="FU426" s="49">
        <v>7.6950756999999998E-3</v>
      </c>
      <c r="FV426" s="49">
        <v>1.9107743999999999E-2</v>
      </c>
      <c r="FW426" s="49">
        <v>3.3396000000000002E-2</v>
      </c>
      <c r="FX426" s="49">
        <v>5.5539077000000001E-3</v>
      </c>
      <c r="FY426" s="49">
        <v>2.6783725999999998E-3</v>
      </c>
      <c r="FZ426" s="49">
        <v>6.598591E-3</v>
      </c>
      <c r="GA426" s="49">
        <v>2.4434393E-3</v>
      </c>
      <c r="GB426" s="49">
        <v>0.12378</v>
      </c>
      <c r="GC426" s="49">
        <v>2.8799473999999999E-2</v>
      </c>
      <c r="GD426" s="49">
        <v>1.1902988000000001E-3</v>
      </c>
      <c r="GE426" s="49">
        <v>2.1466473999999999E-2</v>
      </c>
      <c r="GF426" s="49">
        <v>6.8814317999999998E-3</v>
      </c>
      <c r="GG426" s="49">
        <v>0.12895000000000001</v>
      </c>
      <c r="GH426" s="49">
        <v>3.0003069E-2</v>
      </c>
      <c r="GI426" s="49">
        <v>1.1902988000000001E-3</v>
      </c>
      <c r="GJ426" s="49">
        <v>2.1466473999999999E-2</v>
      </c>
      <c r="GK426" s="49">
        <v>6.8814317999999998E-3</v>
      </c>
      <c r="GL426" s="49">
        <v>0.12457</v>
      </c>
      <c r="GM426" s="49">
        <v>2.8983295999999999E-2</v>
      </c>
      <c r="GN426" s="49">
        <v>1.1902988000000001E-3</v>
      </c>
      <c r="GO426" s="49">
        <v>2.1466473999999999E-2</v>
      </c>
      <c r="GP426" s="49">
        <v>6.8814317999999998E-3</v>
      </c>
      <c r="GQ426" s="49">
        <v>0.12318999999999999</v>
      </c>
      <c r="GR426" s="49">
        <v>2.8663066000000001E-2</v>
      </c>
      <c r="GS426" s="49">
        <v>1.1902988000000001E-3</v>
      </c>
      <c r="GT426" s="49">
        <v>2.1466473999999999E-2</v>
      </c>
      <c r="GU426" s="49">
        <v>6.8814317999999998E-3</v>
      </c>
      <c r="GV426" s="49">
        <v>0.12502010999999999</v>
      </c>
      <c r="GW426" s="49">
        <v>2.9088121000000002E-2</v>
      </c>
      <c r="GX426" s="49">
        <v>1.1902988000000001E-3</v>
      </c>
      <c r="GY426" s="49">
        <v>2.1466473999999999E-2</v>
      </c>
      <c r="GZ426" s="49">
        <v>6.8814319000000002E-3</v>
      </c>
      <c r="HA426" s="49">
        <v>0.12928999999999999</v>
      </c>
      <c r="HB426" s="49">
        <v>3.0082579000000002E-2</v>
      </c>
      <c r="HC426" s="49">
        <v>1.1902988000000001E-3</v>
      </c>
      <c r="HD426" s="49">
        <v>2.1466473999999999E-2</v>
      </c>
      <c r="HE426" s="49">
        <v>6.8814317999999998E-3</v>
      </c>
      <c r="HF426" s="49">
        <v>0.11415</v>
      </c>
      <c r="HG426" s="49">
        <v>2.6559328E-2</v>
      </c>
      <c r="HH426" s="49">
        <v>9.7386865999999999E-4</v>
      </c>
      <c r="HI426" s="49">
        <v>1.7563479E-2</v>
      </c>
      <c r="HJ426" s="49">
        <v>6.7096526999999998E-3</v>
      </c>
      <c r="HK426" s="49">
        <v>0.10016</v>
      </c>
      <c r="HL426" s="49">
        <v>2.3303056999999999E-2</v>
      </c>
      <c r="HM426" s="49">
        <v>9.7386865999999999E-4</v>
      </c>
      <c r="HN426" s="49">
        <v>1.7563479E-2</v>
      </c>
      <c r="HO426" s="49">
        <v>6.7096526999999998E-3</v>
      </c>
      <c r="HP426" s="49">
        <v>0.11662</v>
      </c>
      <c r="HQ426" s="49">
        <v>2.7133406999999998E-2</v>
      </c>
      <c r="HR426" s="49">
        <v>9.7386865999999999E-4</v>
      </c>
      <c r="HS426" s="49">
        <v>1.7563479E-2</v>
      </c>
      <c r="HT426" s="49">
        <v>6.7096526999999998E-3</v>
      </c>
      <c r="HU426" s="49">
        <v>0.11529</v>
      </c>
      <c r="HV426" s="49">
        <v>2.6825577999999999E-2</v>
      </c>
      <c r="HW426" s="49">
        <v>9.7386865999999999E-4</v>
      </c>
      <c r="HX426" s="49">
        <v>1.7563479E-2</v>
      </c>
      <c r="HY426" s="49">
        <v>6.7096526999999998E-3</v>
      </c>
      <c r="HZ426" s="49">
        <v>0.11445092</v>
      </c>
      <c r="IA426" s="49">
        <v>2.6628815E-2</v>
      </c>
      <c r="IB426" s="49">
        <v>9.7386963000000001E-4</v>
      </c>
      <c r="IC426" s="49">
        <v>1.7563497000000001E-2</v>
      </c>
      <c r="ID426" s="49">
        <v>6.7096593999999999E-3</v>
      </c>
      <c r="IE426" s="49">
        <v>0.12116</v>
      </c>
      <c r="IF426" s="49">
        <v>2.8189651999999999E-2</v>
      </c>
      <c r="IG426" s="49">
        <v>9.7386865999999999E-4</v>
      </c>
      <c r="IH426" s="49">
        <v>1.7563479E-2</v>
      </c>
      <c r="II426" s="49">
        <v>6.7096526999999998E-3</v>
      </c>
      <c r="IJ426" s="49">
        <v>0.12116243</v>
      </c>
      <c r="IK426" s="49">
        <v>2.8190492000000001E-2</v>
      </c>
      <c r="IL426" s="49">
        <v>1.1113141E-3</v>
      </c>
      <c r="IM426" s="49">
        <v>2.0042102999999999E-2</v>
      </c>
      <c r="IN426" s="49">
        <v>6.8187012999999996E-3</v>
      </c>
      <c r="IO426" s="49">
        <v>1.06</v>
      </c>
      <c r="IP426" s="49">
        <v>0.16458576</v>
      </c>
      <c r="IQ426" s="49">
        <v>4.5201516000000002E-3</v>
      </c>
      <c r="IR426" s="49">
        <v>9.9232981000000001E-3</v>
      </c>
      <c r="IS426" s="49">
        <v>8.8920513999999999E-3</v>
      </c>
      <c r="IT426" s="49">
        <v>0.15683841000000001</v>
      </c>
      <c r="IU426" s="49">
        <v>2.6206191E-2</v>
      </c>
      <c r="IV426" s="49">
        <v>6.2679881E-3</v>
      </c>
      <c r="IW426" s="49">
        <v>5.7885232000000002E-2</v>
      </c>
      <c r="IX426" s="49">
        <v>1.3507671000000001E-2</v>
      </c>
      <c r="IY426" s="49">
        <v>0.11890067</v>
      </c>
      <c r="IZ426" s="49">
        <v>2.5806903999999999E-2</v>
      </c>
      <c r="JA426" s="49">
        <v>2.8110428E-3</v>
      </c>
      <c r="JB426" s="49">
        <v>1.6446077999999999E-2</v>
      </c>
      <c r="JC426" s="49">
        <v>7.7593313999999997E-3</v>
      </c>
      <c r="JD426" s="49">
        <v>0.17794003999999999</v>
      </c>
      <c r="JE426" s="49">
        <v>3.7366059E-2</v>
      </c>
      <c r="JF426" s="49">
        <v>5.9204378999999996E-3</v>
      </c>
      <c r="JG426" s="49">
        <v>5.5302924000000003E-2</v>
      </c>
      <c r="JH426" s="49">
        <v>1.3093796E-2</v>
      </c>
      <c r="JI426" s="49">
        <v>0.14646000000000001</v>
      </c>
      <c r="JJ426" s="49">
        <v>2.4472344E-2</v>
      </c>
      <c r="JK426" s="49">
        <v>5.7711580000000002E-3</v>
      </c>
      <c r="JL426" s="49">
        <v>5.3301258999999997E-2</v>
      </c>
      <c r="JM426" s="49">
        <v>1.2916037E-2</v>
      </c>
      <c r="JN426" s="49">
        <v>0.14732999999999999</v>
      </c>
      <c r="JO426" s="49">
        <v>2.4617358999999998E-2</v>
      </c>
      <c r="JP426" s="49">
        <v>5.7711580000000002E-3</v>
      </c>
      <c r="JQ426" s="49">
        <v>5.3301258999999997E-2</v>
      </c>
      <c r="JR426" s="49">
        <v>1.2916037E-2</v>
      </c>
      <c r="JS426" s="49">
        <v>0.13639000000000001</v>
      </c>
      <c r="JT426" s="49">
        <v>2.2789011000000001E-2</v>
      </c>
      <c r="JU426" s="49">
        <v>5.7711580000000002E-3</v>
      </c>
      <c r="JV426" s="49">
        <v>5.3301258999999997E-2</v>
      </c>
      <c r="JW426" s="49">
        <v>1.2916037E-2</v>
      </c>
      <c r="JX426" s="49">
        <v>0.12933</v>
      </c>
      <c r="JY426" s="49">
        <v>2.1609243E-2</v>
      </c>
      <c r="JZ426" s="49">
        <v>5.7711580000000002E-3</v>
      </c>
      <c r="KA426" s="49">
        <v>5.3301258999999997E-2</v>
      </c>
      <c r="KB426" s="49">
        <v>1.2916037E-2</v>
      </c>
      <c r="KC426" s="49">
        <v>0.20491000000000001</v>
      </c>
      <c r="KD426" s="49">
        <v>4.7676949000000003E-2</v>
      </c>
      <c r="KE426" s="49">
        <v>5.7711580000000002E-3</v>
      </c>
      <c r="KF426" s="49">
        <v>5.4344139E-2</v>
      </c>
      <c r="KG426" s="49">
        <v>1.2916037E-2</v>
      </c>
      <c r="KH426" s="49">
        <v>0.19173999999999999</v>
      </c>
      <c r="KI426" s="49">
        <v>4.4612523000000001E-2</v>
      </c>
      <c r="KJ426" s="49">
        <v>5.7711580000000002E-3</v>
      </c>
      <c r="KK426" s="49">
        <v>5.4344139E-2</v>
      </c>
      <c r="KL426" s="49">
        <v>1.2916037E-2</v>
      </c>
      <c r="KM426" s="49">
        <v>0.17279</v>
      </c>
      <c r="KN426" s="49">
        <v>4.0203717999999999E-2</v>
      </c>
      <c r="KO426" s="49">
        <v>5.7711580000000002E-3</v>
      </c>
      <c r="KP426" s="49">
        <v>5.4344139E-2</v>
      </c>
      <c r="KQ426" s="49">
        <v>1.2916037E-2</v>
      </c>
      <c r="KR426" s="49">
        <v>0.16299</v>
      </c>
      <c r="KS426" s="49">
        <v>3.7922722999999998E-2</v>
      </c>
      <c r="KT426" s="49">
        <v>5.7711580000000002E-3</v>
      </c>
      <c r="KU426" s="49">
        <v>5.4344139E-2</v>
      </c>
      <c r="KV426" s="49">
        <v>1.2916037E-2</v>
      </c>
      <c r="KW426" s="49">
        <v>1.966884E-5</v>
      </c>
      <c r="KX426" s="49">
        <v>2.2416994999999999E-2</v>
      </c>
      <c r="KY426" s="49">
        <v>2.8110428E-3</v>
      </c>
      <c r="KZ426" s="49">
        <v>1.6446077999999999E-2</v>
      </c>
      <c r="LA426" s="49">
        <v>7.7593313999999997E-3</v>
      </c>
      <c r="LB426" s="49">
        <v>0.10791833000000001</v>
      </c>
      <c r="LC426" s="49">
        <v>1.2673696E-2</v>
      </c>
      <c r="LD426" s="49">
        <v>2.8110428E-3</v>
      </c>
      <c r="LE426" s="49">
        <v>1.6446077999999999E-2</v>
      </c>
      <c r="LF426" s="49">
        <v>7.7593313999999997E-3</v>
      </c>
      <c r="LG426" s="49">
        <v>0.11117046999999999</v>
      </c>
      <c r="LH426" s="49">
        <v>2.9896394999999999E-2</v>
      </c>
      <c r="LI426" s="49">
        <v>2.8110428E-3</v>
      </c>
      <c r="LJ426" s="49">
        <v>1.6446077999999999E-2</v>
      </c>
      <c r="LK426" s="49">
        <v>7.5005137999999997E-3</v>
      </c>
      <c r="LL426" s="49">
        <v>0.1915675</v>
      </c>
      <c r="LM426" s="49">
        <v>4.4572765E-2</v>
      </c>
      <c r="LN426" s="49">
        <v>5.6960426999999999E-3</v>
      </c>
      <c r="LO426" s="49">
        <v>5.3635728000000001E-2</v>
      </c>
      <c r="LP426" s="49">
        <v>1.2826601E-2</v>
      </c>
      <c r="LQ426" s="49">
        <v>3.1371999999999997E-2</v>
      </c>
      <c r="LR426" s="49">
        <v>4.9800141000000001E-3</v>
      </c>
      <c r="LS426" s="49">
        <v>8.5939586999999999E-4</v>
      </c>
      <c r="LT426" s="49">
        <v>1.5326504999999999E-3</v>
      </c>
      <c r="LU426" s="49">
        <v>3.0082642000000001E-3</v>
      </c>
      <c r="LV426" s="49">
        <v>4.1646000000000002E-2</v>
      </c>
      <c r="LW426" s="49">
        <v>6.6108505999999999E-3</v>
      </c>
      <c r="LX426" s="49">
        <v>9.0405072000000004E-4</v>
      </c>
      <c r="LY426" s="49">
        <v>1.6138006000000001E-3</v>
      </c>
      <c r="LZ426" s="49">
        <v>3.2317583E-3</v>
      </c>
      <c r="MA426" s="49">
        <v>0.11203</v>
      </c>
      <c r="MB426" s="49">
        <v>1.7782942999999999E-2</v>
      </c>
      <c r="MC426" s="49">
        <v>1.6093033E-3</v>
      </c>
      <c r="MD426" s="49">
        <v>2.8742811999999999E-3</v>
      </c>
      <c r="ME426" s="49">
        <v>5.5876392999999998E-3</v>
      </c>
      <c r="MF426" s="49">
        <v>1.5497732</v>
      </c>
      <c r="MG426" s="49">
        <v>0.16345746999999999</v>
      </c>
      <c r="MH426" s="49">
        <v>0.16185179999999999</v>
      </c>
      <c r="MI426" s="49">
        <v>0.16193562</v>
      </c>
      <c r="MJ426" s="49">
        <v>0.15892845</v>
      </c>
      <c r="MK426" s="49">
        <v>0.16158692999999999</v>
      </c>
      <c r="ML426" s="49">
        <v>0.49463435</v>
      </c>
      <c r="MM426" s="49">
        <v>0.48859913999999999</v>
      </c>
      <c r="MN426" s="49">
        <v>0.48763103000000002</v>
      </c>
      <c r="MO426" s="49">
        <v>0.48876038999999999</v>
      </c>
      <c r="MP426" s="49">
        <v>0.48913666</v>
      </c>
      <c r="MQ426" s="49">
        <v>0.1062481</v>
      </c>
      <c r="MR426" s="49">
        <v>0.10343446000000001</v>
      </c>
      <c r="MS426" s="49">
        <v>0.10334371000000001</v>
      </c>
      <c r="MT426" s="49">
        <v>0.10379751</v>
      </c>
      <c r="MU426" s="49">
        <v>0.10360245999999999</v>
      </c>
      <c r="MV426" s="49">
        <v>8.5295673000000002E-2</v>
      </c>
      <c r="MW426" s="49">
        <v>8.3085429000000002E-2</v>
      </c>
      <c r="MX426" s="49">
        <v>8.2815652000000003E-2</v>
      </c>
      <c r="MY426" s="49">
        <v>8.3827729000000004E-2</v>
      </c>
      <c r="MZ426" s="49">
        <v>8.2094888000000005E-2</v>
      </c>
      <c r="NA426" s="49">
        <v>7.9059270000000001E-2</v>
      </c>
      <c r="NB426" s="49">
        <v>7.9454638999999994E-2</v>
      </c>
      <c r="NC426" s="49">
        <v>8.1396574999999999E-2</v>
      </c>
      <c r="ND426" s="49">
        <v>0.20848900000000001</v>
      </c>
      <c r="NE426" s="49">
        <v>0.20585433</v>
      </c>
      <c r="NF426" s="49">
        <v>0.20573838999999999</v>
      </c>
      <c r="NG426" s="49">
        <v>0.20517846000000001</v>
      </c>
      <c r="NH426" s="49">
        <v>0.20624561999999999</v>
      </c>
      <c r="NI426" s="49">
        <v>0.12689280999999999</v>
      </c>
      <c r="NJ426" s="49">
        <v>8.2403865000000007E-2</v>
      </c>
      <c r="NK426" s="49">
        <v>5.0670311000000003E-2</v>
      </c>
      <c r="NL426" s="49">
        <v>0.18211768</v>
      </c>
      <c r="NM426" s="49">
        <v>0.18849126999999999</v>
      </c>
      <c r="NN426" s="49">
        <v>0.18309149999999999</v>
      </c>
      <c r="NO426" s="49">
        <v>0.18139126999999999</v>
      </c>
      <c r="NP426" s="49">
        <v>0.18364643</v>
      </c>
      <c r="NQ426" s="49">
        <v>0.18891078</v>
      </c>
      <c r="NR426" s="49">
        <v>0.16595633000000001</v>
      </c>
      <c r="NS426" s="49">
        <v>0.14871006000000001</v>
      </c>
      <c r="NT426" s="49">
        <v>0.16900040999999999</v>
      </c>
      <c r="NU426" s="49">
        <v>0.16736258000000001</v>
      </c>
      <c r="NV426" s="49">
        <v>0.16632675999999999</v>
      </c>
      <c r="NW426" s="49">
        <v>0.17459664999999999</v>
      </c>
      <c r="NX426" s="49">
        <v>0.17732503999999999</v>
      </c>
      <c r="NY426" s="49">
        <v>1.2479213</v>
      </c>
      <c r="NZ426" s="49">
        <v>0.26070548999999998</v>
      </c>
      <c r="OA426" s="49">
        <v>0.17172403</v>
      </c>
      <c r="OB426" s="49">
        <v>0.28962325</v>
      </c>
      <c r="OC426" s="49">
        <v>0.24292079999999999</v>
      </c>
      <c r="OD426" s="49">
        <v>0.24393581</v>
      </c>
      <c r="OE426" s="49">
        <v>0.23116747000000001</v>
      </c>
      <c r="OF426" s="49">
        <v>0.22292770000000001</v>
      </c>
      <c r="OG426" s="49">
        <v>0.32561827999999998</v>
      </c>
      <c r="OH426" s="49">
        <v>0.30938386000000001</v>
      </c>
      <c r="OI426" s="49">
        <v>0.28602505</v>
      </c>
      <c r="OJ426" s="49">
        <v>0.27394405999999999</v>
      </c>
      <c r="OK426" s="49">
        <v>4.9453115999999998E-2</v>
      </c>
      <c r="OL426" s="49">
        <v>0.14760847999999999</v>
      </c>
      <c r="OM426" s="49">
        <v>0.16782449999999999</v>
      </c>
      <c r="ON426" s="49">
        <v>0.30829864000000001</v>
      </c>
      <c r="OO426" s="49">
        <v>4.1752325E-2</v>
      </c>
      <c r="OP426" s="49">
        <v>5.4006459999999999E-2</v>
      </c>
      <c r="OQ426" s="49">
        <v>0.13988417</v>
      </c>
      <c r="OU426" s="47" t="s">
        <v>550</v>
      </c>
      <c r="OV426" s="47" t="s">
        <v>64</v>
      </c>
      <c r="OW426" s="49">
        <v>0</v>
      </c>
      <c r="OX426" s="49">
        <v>0.69600428000000003</v>
      </c>
      <c r="OY426" s="49">
        <v>0.51529374999999999</v>
      </c>
      <c r="OZ426" s="49">
        <v>5.7511090000000001E-2</v>
      </c>
      <c r="PA426" s="49">
        <v>0.10018601000000001</v>
      </c>
      <c r="PB426" s="49">
        <v>1.5421617E-2</v>
      </c>
      <c r="PC426" s="49">
        <v>1.0022669999999999E-2</v>
      </c>
      <c r="PD426" s="49">
        <v>0.96102858999999996</v>
      </c>
      <c r="PE426" s="49">
        <v>4.4680288999999996E-3</v>
      </c>
      <c r="PF426" s="49">
        <v>3.6956288000000001E-3</v>
      </c>
      <c r="PG426" s="49">
        <v>0.38970895</v>
      </c>
      <c r="PH426" s="49">
        <v>5.5049145000000002E-3</v>
      </c>
      <c r="PI426" s="49">
        <v>1.2905356E-2</v>
      </c>
      <c r="PJ426" s="49">
        <v>0.86920578999999998</v>
      </c>
      <c r="PK426" s="49">
        <v>0.43616775000000002</v>
      </c>
      <c r="PL426" s="49">
        <v>6.8409883000000005E-2</v>
      </c>
      <c r="PM426" s="49">
        <v>8.3615317999999994E-2</v>
      </c>
      <c r="PN426" s="49">
        <v>14.359778</v>
      </c>
      <c r="PO426" s="49">
        <v>2.5201000000000001E-2</v>
      </c>
      <c r="PP426" s="49">
        <v>4.1472673000000002E-3</v>
      </c>
      <c r="PQ426" s="49">
        <v>4.7457401E-5</v>
      </c>
      <c r="PR426" s="49">
        <v>3.3520315000000001E-4</v>
      </c>
      <c r="PS426" s="49">
        <v>6.6219703999999997E-3</v>
      </c>
      <c r="PT426" s="49">
        <v>1.7522699E-3</v>
      </c>
      <c r="PU426" s="49">
        <v>1.1568253E-6</v>
      </c>
      <c r="PV426" s="49">
        <v>7.1616034E-5</v>
      </c>
      <c r="PW426" s="49">
        <v>9.3091468000000002E-4</v>
      </c>
      <c r="PX426" s="49">
        <v>1.2047766999999999E-2</v>
      </c>
      <c r="PY426" s="49">
        <v>5.0234E-5</v>
      </c>
      <c r="PZ426" s="49">
        <v>5.3828489000000001E-4</v>
      </c>
      <c r="QA426" s="49">
        <v>4.9203264000000004E-4</v>
      </c>
      <c r="QB426" s="49">
        <v>7.3662515999999999E-4</v>
      </c>
      <c r="QC426" s="49">
        <v>4.6671007000000002E-3</v>
      </c>
      <c r="QD426" s="49">
        <v>6.4538E-3</v>
      </c>
      <c r="QE426" s="49">
        <v>6.3357309000000002E-3</v>
      </c>
      <c r="QF426" s="49">
        <v>6.8159755000000001E-4</v>
      </c>
      <c r="QG426" s="49">
        <v>8.2107757000000003E-4</v>
      </c>
      <c r="QH426" s="49">
        <v>4.8126732E-3</v>
      </c>
      <c r="QI426" s="49">
        <v>8.8482999999999999E-3</v>
      </c>
      <c r="QJ426" s="49">
        <v>3.9086732999999999E-2</v>
      </c>
      <c r="QK426" s="49">
        <v>5.3157645999999997E-4</v>
      </c>
      <c r="QL426" s="49">
        <v>6.4036582000000003E-4</v>
      </c>
      <c r="QM426" s="49">
        <v>3.7533593000000001E-3</v>
      </c>
      <c r="QN426" s="49">
        <v>4.4470999999999998E-3</v>
      </c>
      <c r="QO426" s="49">
        <v>7.2682071999999997E-3</v>
      </c>
      <c r="QP426" s="49">
        <v>4.4885471999999999E-4</v>
      </c>
      <c r="QQ426" s="49">
        <v>5.4068924999999999E-4</v>
      </c>
      <c r="QR426" s="49">
        <v>3.1692694999999999E-3</v>
      </c>
      <c r="QS426" s="49">
        <v>4.5760000000000002E-3</v>
      </c>
      <c r="QT426" s="49">
        <v>5.1600137999999997E-2</v>
      </c>
      <c r="QU426" s="49">
        <v>4.0772835000000001E-4</v>
      </c>
      <c r="QV426" s="49">
        <v>4.9117024999999995E-4</v>
      </c>
      <c r="QW426" s="49">
        <v>3.6234403E-3</v>
      </c>
      <c r="QX426" s="49">
        <v>1.0809731000000001E-3</v>
      </c>
      <c r="QY426" s="49">
        <v>5.3176394E-3</v>
      </c>
      <c r="QZ426" s="49">
        <v>4.4631712000000001E-4</v>
      </c>
      <c r="RA426" s="49">
        <v>9.7377677000000005E-5</v>
      </c>
      <c r="RB426" s="49">
        <v>9.0665880999999998E-4</v>
      </c>
      <c r="RC426" s="49">
        <v>4.8028254999999998E-4</v>
      </c>
      <c r="RD426" s="49">
        <v>6.1073567999999998E-3</v>
      </c>
      <c r="RE426" s="49">
        <v>3.1786819999999999E-3</v>
      </c>
      <c r="RF426" s="49">
        <v>0</v>
      </c>
      <c r="RG426" s="49">
        <v>2.9213303000000002E-4</v>
      </c>
      <c r="RH426" s="49">
        <v>0</v>
      </c>
      <c r="RI426" s="49">
        <v>0</v>
      </c>
      <c r="RJ426" s="49">
        <v>2.7199764E-3</v>
      </c>
      <c r="RK426" s="49">
        <v>4.4625702999999996E-3</v>
      </c>
      <c r="RL426" s="49">
        <v>9.945396E-4</v>
      </c>
      <c r="RM426" s="49">
        <v>9.3285274999999994E-3</v>
      </c>
      <c r="RN426" s="49">
        <v>3.3288999999999999E-2</v>
      </c>
      <c r="RO426" s="49">
        <v>5.1761241999999999E-3</v>
      </c>
      <c r="RP426" s="49">
        <v>2.1839924000000002E-3</v>
      </c>
      <c r="RQ426" s="49">
        <v>2.0761388000000002E-3</v>
      </c>
      <c r="RR426" s="49">
        <v>4.0322867999999998E-3</v>
      </c>
      <c r="RS426" s="49">
        <v>3.3287999999999998E-2</v>
      </c>
      <c r="RT426" s="49">
        <v>0</v>
      </c>
      <c r="RU426" s="49">
        <v>2.4476449E-3</v>
      </c>
      <c r="RV426" s="49">
        <v>0</v>
      </c>
      <c r="RW426" s="49">
        <v>1.4365831000000001E-2</v>
      </c>
      <c r="RX426" s="49">
        <v>0</v>
      </c>
      <c r="RY426" s="49">
        <v>7.1947894999999998E-3</v>
      </c>
      <c r="RZ426" s="49">
        <v>0</v>
      </c>
      <c r="SA426" s="49">
        <v>2.5486947999999999E-2</v>
      </c>
      <c r="SB426" s="49">
        <v>0</v>
      </c>
      <c r="SC426" s="49">
        <v>1.7762268000000001E-2</v>
      </c>
      <c r="SD426" s="49">
        <v>4.7883574999999998E-4</v>
      </c>
      <c r="SE426" s="49">
        <v>2.1839924000000002E-3</v>
      </c>
      <c r="SF426" s="49">
        <v>4.0322867999999998E-3</v>
      </c>
      <c r="SG426" s="49">
        <v>8.3416000000000002E-4</v>
      </c>
      <c r="SH426" s="49">
        <v>2.0761388000000002E-3</v>
      </c>
      <c r="SI426" s="49">
        <v>0</v>
      </c>
      <c r="SJ426" s="49">
        <v>3.4912160000000002E-4</v>
      </c>
      <c r="SK426" s="49">
        <v>4.0198999999999999E-3</v>
      </c>
      <c r="SL426" s="49">
        <v>2.9332834000000002E-3</v>
      </c>
      <c r="SM426" s="49">
        <v>2.5309338999999998E-4</v>
      </c>
      <c r="SN426" s="49">
        <v>3.4196793000000001E-4</v>
      </c>
      <c r="SO426" s="49">
        <v>3.6874181000000001E-3</v>
      </c>
      <c r="SP426" s="49">
        <v>4.8433E-3</v>
      </c>
      <c r="SQ426" s="49">
        <v>1.3287993E-2</v>
      </c>
      <c r="SR426" s="49">
        <v>2.5361376000000003E-4</v>
      </c>
      <c r="SS426" s="49">
        <v>3.4267168000000001E-4</v>
      </c>
      <c r="ST426" s="49">
        <v>3.717307E-3</v>
      </c>
      <c r="SU426" s="49">
        <v>1.5831E-3</v>
      </c>
      <c r="SV426" s="49">
        <v>7.4555092999999996E-3</v>
      </c>
      <c r="SW426" s="49">
        <v>2.3756174000000001E-4</v>
      </c>
      <c r="SX426" s="49">
        <v>3.2098419000000002E-4</v>
      </c>
      <c r="SY426" s="49">
        <v>3.4763951999999998E-3</v>
      </c>
      <c r="SZ426" s="49">
        <v>3.0596E-3</v>
      </c>
      <c r="TA426" s="49">
        <v>2.5438918000000001E-2</v>
      </c>
      <c r="TB426" s="49">
        <v>3.4795722000000002E-4</v>
      </c>
      <c r="TC426" s="49">
        <v>4.7014475999999998E-4</v>
      </c>
      <c r="TD426" s="49">
        <v>5.6085494000000001E-3</v>
      </c>
      <c r="TE426" s="49">
        <v>4.0038000000000001E-3</v>
      </c>
      <c r="TF426" s="49">
        <v>1.7073834E-2</v>
      </c>
      <c r="TG426" s="49">
        <v>2.6141551E-4</v>
      </c>
      <c r="TH426" s="49">
        <v>3.5321434000000002E-4</v>
      </c>
      <c r="TI426" s="49">
        <v>3.8367538999999999E-3</v>
      </c>
      <c r="TJ426" s="49">
        <v>1.3584000000000001E-5</v>
      </c>
      <c r="TK426" s="49">
        <v>3.5349663000000003E-2</v>
      </c>
      <c r="TL426" s="49">
        <v>4.2444369E-4</v>
      </c>
      <c r="TM426" s="49">
        <v>4.8468844999999998E-4</v>
      </c>
      <c r="TN426" s="49">
        <v>7.6355516000000002E-3</v>
      </c>
      <c r="TO426" s="49">
        <v>1.3584000000000001E-5</v>
      </c>
      <c r="TP426" s="49">
        <v>7.1286481E-3</v>
      </c>
      <c r="TQ426" s="49">
        <v>4.2444369E-4</v>
      </c>
      <c r="TR426" s="49">
        <v>4.8468844999999998E-4</v>
      </c>
      <c r="TS426" s="49">
        <v>7.6355516000000002E-3</v>
      </c>
      <c r="TT426" s="49">
        <v>1.3584000000000001E-5</v>
      </c>
      <c r="TU426" s="49">
        <v>4.4263657999999997E-2</v>
      </c>
      <c r="TV426" s="49">
        <v>4.2444369E-4</v>
      </c>
      <c r="TW426" s="49">
        <v>4.8468844999999998E-4</v>
      </c>
      <c r="TX426" s="49">
        <v>7.6355516000000002E-3</v>
      </c>
      <c r="TY426" s="49">
        <v>3.307E-5</v>
      </c>
      <c r="TZ426" s="49">
        <v>4.2546019000000001E-4</v>
      </c>
      <c r="UA426" s="49">
        <v>6.1653490000000005E-4</v>
      </c>
      <c r="UB426" s="49">
        <v>7.4265737999999997E-4</v>
      </c>
      <c r="UC426" s="49">
        <v>4.3532116999999999E-3</v>
      </c>
      <c r="UD426" s="49">
        <v>6.4585000000000006E-5</v>
      </c>
      <c r="UE426" s="49">
        <v>5.3324445000000004E-4</v>
      </c>
      <c r="UF426" s="49">
        <v>1.0805595E-3</v>
      </c>
      <c r="UG426" s="49">
        <v>1.3017320999999999E-3</v>
      </c>
      <c r="UH426" s="49">
        <v>4.0965918000000004E-3</v>
      </c>
      <c r="UI426" s="49">
        <v>0</v>
      </c>
      <c r="UJ426" s="49">
        <v>2.5758996999999999E-2</v>
      </c>
      <c r="UK426" s="49">
        <v>1.3788481E-4</v>
      </c>
      <c r="UL426" s="49">
        <v>8.0502261000000002E-4</v>
      </c>
      <c r="UM426" s="49">
        <v>2.0002002000000001E-2</v>
      </c>
      <c r="UN426" s="49">
        <v>7.0813000000000001E-2</v>
      </c>
      <c r="UO426" s="49">
        <v>1.1200593999999999E-2</v>
      </c>
      <c r="UP426" s="49">
        <v>1.8644824999999999E-3</v>
      </c>
      <c r="UQ426" s="49">
        <v>1.0867633E-2</v>
      </c>
      <c r="UR426" s="49">
        <v>5.0033509E-3</v>
      </c>
      <c r="US426" s="49">
        <v>0</v>
      </c>
      <c r="UT426" s="49">
        <v>1.9378157999999999E-3</v>
      </c>
      <c r="UU426" s="49">
        <v>0</v>
      </c>
      <c r="UV426" s="49">
        <v>7.2424646999999997E-4</v>
      </c>
      <c r="UW426" s="49">
        <v>0</v>
      </c>
      <c r="UX426" s="49">
        <v>0</v>
      </c>
      <c r="UY426" s="49">
        <v>6.7432749000000004E-3</v>
      </c>
      <c r="UZ426" s="49">
        <v>1.260824E-3</v>
      </c>
      <c r="VA426" s="49">
        <v>7.5564346000000001E-3</v>
      </c>
      <c r="VB426" s="49">
        <v>3.3913543000000002E-3</v>
      </c>
      <c r="VC426" s="49">
        <v>0</v>
      </c>
      <c r="VD426" s="49">
        <v>0</v>
      </c>
      <c r="VE426" s="49">
        <v>1.8042510000000001E-2</v>
      </c>
      <c r="VF426" s="49">
        <v>5.8896132000000002E-3</v>
      </c>
      <c r="VG426" s="49">
        <v>1.2843957E-2</v>
      </c>
      <c r="VH426" s="49">
        <v>4.4176506999999997E-2</v>
      </c>
      <c r="VI426" s="49">
        <v>6.5948663999999997E-3</v>
      </c>
      <c r="VJ426" s="49">
        <v>4.6130008E-2</v>
      </c>
      <c r="VK426" s="49">
        <v>1.2307102E-2</v>
      </c>
      <c r="VL426" s="49">
        <v>0.13022</v>
      </c>
      <c r="VM426" s="49">
        <v>2.7663179999999999E-2</v>
      </c>
      <c r="VN426" s="49">
        <v>0.12282999999999999</v>
      </c>
      <c r="VO426" s="49">
        <v>2.6093369000000002E-2</v>
      </c>
      <c r="VP426" s="49">
        <v>2.6043E-2</v>
      </c>
      <c r="VQ426" s="49">
        <v>0</v>
      </c>
      <c r="VR426" s="49">
        <v>5.5326359999999996E-3</v>
      </c>
      <c r="VS426" s="49">
        <v>1.5580428E-3</v>
      </c>
      <c r="VT426" s="49">
        <v>2.4566000000000001E-2</v>
      </c>
      <c r="VU426" s="49">
        <v>0</v>
      </c>
      <c r="VV426" s="49">
        <v>5.2187403E-3</v>
      </c>
      <c r="VW426" s="49">
        <v>1.5580428E-3</v>
      </c>
      <c r="VX426" s="49">
        <v>6.5948663999999997E-3</v>
      </c>
      <c r="VY426" s="49">
        <v>4.6130008E-2</v>
      </c>
      <c r="VZ426" s="49">
        <v>1.2474614E-2</v>
      </c>
      <c r="WA426" s="49">
        <v>2.6043E-2</v>
      </c>
      <c r="WB426" s="49">
        <v>0</v>
      </c>
      <c r="WC426" s="49">
        <v>5.5326359999999996E-3</v>
      </c>
      <c r="WD426" s="49">
        <v>1.4506541E-2</v>
      </c>
      <c r="WE426" s="49">
        <v>2.4566000000000001E-2</v>
      </c>
      <c r="WF426" s="49">
        <v>0</v>
      </c>
      <c r="WG426" s="49">
        <v>5.2187403E-3</v>
      </c>
      <c r="WH426" s="49">
        <v>1.4506541E-2</v>
      </c>
      <c r="WI426" s="49">
        <v>2.6043E-2</v>
      </c>
      <c r="WJ426" s="49">
        <v>0</v>
      </c>
      <c r="WK426" s="49">
        <v>2.4566000000000001E-2</v>
      </c>
      <c r="WL426" s="49">
        <v>0</v>
      </c>
      <c r="WM426" s="49">
        <v>0.12056</v>
      </c>
      <c r="WN426" s="49">
        <v>1.8747592E-2</v>
      </c>
      <c r="WO426" s="49">
        <v>1.6794360999999999E-4</v>
      </c>
      <c r="WP426" s="49">
        <v>3.3588707000000001E-3</v>
      </c>
      <c r="WQ426" s="49">
        <v>0</v>
      </c>
      <c r="WR426" s="49">
        <v>9.7363999999999998E-5</v>
      </c>
      <c r="WS426" s="49">
        <v>8.4813043000000002E-4</v>
      </c>
      <c r="WT426" s="49">
        <v>1.5015458000000001E-4</v>
      </c>
      <c r="WU426" s="49">
        <v>7.2006100999999999E-4</v>
      </c>
      <c r="WV426" s="49">
        <v>5.5289181000000003E-3</v>
      </c>
      <c r="WW426" s="49">
        <v>7.1952655000000004E-2</v>
      </c>
      <c r="WX426" s="49">
        <v>1.5144612E-2</v>
      </c>
      <c r="WY426" s="49">
        <v>4.0973288999999998E-3</v>
      </c>
      <c r="WZ426" s="49">
        <v>5.9300252999999999E-3</v>
      </c>
      <c r="XA426" s="49">
        <v>7.6076740999999996E-4</v>
      </c>
      <c r="XB426" s="49">
        <v>0</v>
      </c>
      <c r="XC426" s="49">
        <v>1.2045191E-2</v>
      </c>
      <c r="XD426" s="49">
        <v>1.0772252999999999E-3</v>
      </c>
      <c r="XE426" s="49">
        <v>1.2240364999999999E-3</v>
      </c>
      <c r="XF426" s="49">
        <v>1.9469949E-2</v>
      </c>
      <c r="XG426" s="49">
        <v>4.8618918000000004E-3</v>
      </c>
      <c r="XH426" s="49">
        <v>7.0709891999999998E-4</v>
      </c>
      <c r="XI426" s="49">
        <v>1.7535994E-6</v>
      </c>
      <c r="XJ426" s="49">
        <v>1.0847592E-4</v>
      </c>
      <c r="XK426" s="49">
        <v>9.3091468000000002E-4</v>
      </c>
      <c r="XL426" s="49">
        <v>4.4898011999999999E-3</v>
      </c>
      <c r="XM426" s="49">
        <v>6.5298536999999995E-4</v>
      </c>
      <c r="XN426" s="49">
        <v>3.1877151000000001E-7</v>
      </c>
      <c r="XO426" s="49">
        <v>5.9475624999999999E-5</v>
      </c>
      <c r="XP426" s="49">
        <v>5.2892455999999999E-4</v>
      </c>
      <c r="XQ426" s="49">
        <v>0</v>
      </c>
      <c r="XR426" s="49">
        <v>1.2788279E-2</v>
      </c>
      <c r="XS426" s="49">
        <v>1.3560599E-3</v>
      </c>
      <c r="XT426" s="49">
        <v>2.4204801000000001E-3</v>
      </c>
      <c r="XU426" s="49">
        <v>4.6257494999999999E-3</v>
      </c>
      <c r="XV426" s="49">
        <v>3.6570770999999998E-4</v>
      </c>
      <c r="XW426" s="49">
        <v>1.8669857000000002E-2</v>
      </c>
      <c r="XX426" s="49">
        <v>7.9256268999999997E-3</v>
      </c>
      <c r="XY426" s="49">
        <v>3.4050115000000001E-3</v>
      </c>
      <c r="XZ426" s="49">
        <v>1.8669857000000002E-2</v>
      </c>
      <c r="YA426" s="49">
        <v>7.9256268999999997E-3</v>
      </c>
      <c r="YB426" s="49">
        <v>2.1172439000000001E-4</v>
      </c>
      <c r="YC426" s="49">
        <v>1.9713119999999998E-3</v>
      </c>
      <c r="YD426" s="49">
        <v>1.8669857000000002E-2</v>
      </c>
      <c r="YE426" s="49">
        <v>1.6067503E-3</v>
      </c>
      <c r="YF426" s="49">
        <v>9.8295264999999996E-3</v>
      </c>
      <c r="YG426" s="49">
        <v>5.6671979999999998E-4</v>
      </c>
      <c r="YH426" s="49">
        <v>2.833599E-5</v>
      </c>
      <c r="YI426" s="49">
        <v>0.10104686</v>
      </c>
      <c r="YJ426" s="49">
        <v>0.62024000000000001</v>
      </c>
      <c r="YK426" s="49">
        <v>5.1653074999999998E-3</v>
      </c>
      <c r="YL426" s="49">
        <v>3.0095091999999998E-4</v>
      </c>
      <c r="YM426" s="49">
        <v>1.5047546E-5</v>
      </c>
      <c r="YN426" s="49">
        <v>1.9233288000000001E-2</v>
      </c>
      <c r="YO426" s="49">
        <v>0.11805690000000001</v>
      </c>
      <c r="YP426" s="49">
        <v>1.5798065E-3</v>
      </c>
      <c r="YQ426" s="49">
        <v>9.1082865000000006E-5</v>
      </c>
      <c r="YR426" s="49">
        <v>4.5541433000000001E-6</v>
      </c>
      <c r="YS426" s="49">
        <v>1.6240884000000001E-2</v>
      </c>
      <c r="YT426" s="49">
        <v>9.9687899999999996E-2</v>
      </c>
      <c r="YU426" s="49">
        <v>1.5798065E-3</v>
      </c>
      <c r="YV426" s="49">
        <v>8.9339751999999997E-5</v>
      </c>
      <c r="YW426" s="49">
        <v>4.4669875999999997E-6</v>
      </c>
      <c r="YX426" s="49">
        <v>4.1487718E-2</v>
      </c>
      <c r="YY426" s="49">
        <v>0.25465700000000002</v>
      </c>
      <c r="YZ426" s="49">
        <v>1.5798065E-3</v>
      </c>
      <c r="ZA426" s="49">
        <v>2.8662563999999998E-4</v>
      </c>
      <c r="ZB426" s="49">
        <v>1.4331282E-5</v>
      </c>
      <c r="ZC426" s="49">
        <v>1.293133E-2</v>
      </c>
      <c r="ZD426" s="49">
        <v>7.9373700000000005E-2</v>
      </c>
      <c r="ZE426" s="49">
        <v>1.5798065E-3</v>
      </c>
      <c r="ZF426" s="49">
        <v>1.8565248E-4</v>
      </c>
      <c r="ZG426" s="49">
        <v>9.2823898000000005E-6</v>
      </c>
      <c r="ZH426" s="49">
        <v>2.6872614999999999E-2</v>
      </c>
      <c r="ZI426" s="49">
        <v>0.16495180000000001</v>
      </c>
      <c r="ZJ426" s="49">
        <v>1.3356654000000001E-2</v>
      </c>
      <c r="ZK426" s="49">
        <v>3.8368644999999999E-4</v>
      </c>
      <c r="ZL426" s="49">
        <v>1.9184321999999999E-5</v>
      </c>
      <c r="ZM426" s="49">
        <v>2.6071014999999999E-2</v>
      </c>
      <c r="ZN426" s="49">
        <v>0.160026</v>
      </c>
      <c r="ZO426" s="49">
        <v>1.3356654000000001E-2</v>
      </c>
      <c r="ZP426" s="49">
        <v>5.4719581000000001E-4</v>
      </c>
      <c r="ZQ426" s="49">
        <v>2.7359790000000001E-5</v>
      </c>
      <c r="ZR426" s="49">
        <v>2.3703162E-2</v>
      </c>
      <c r="ZS426" s="49">
        <v>0.14549300000000001</v>
      </c>
      <c r="ZT426" s="49">
        <v>1.3356654000000001E-2</v>
      </c>
      <c r="ZU426" s="49">
        <v>3.4883868999999998E-4</v>
      </c>
      <c r="ZV426" s="49">
        <v>1.7441934999999999E-5</v>
      </c>
      <c r="ZW426" s="49">
        <v>3.7181551E-2</v>
      </c>
      <c r="ZX426" s="49">
        <v>0.22822300000000001</v>
      </c>
      <c r="ZY426" s="49">
        <v>3.827671</v>
      </c>
      <c r="ZZ426" s="49">
        <v>0.19138355000000001</v>
      </c>
      <c r="AAA426" s="49">
        <v>119.07601</v>
      </c>
      <c r="AAB426" s="49">
        <v>730.89954</v>
      </c>
      <c r="AAC426" s="49">
        <v>4.4556747000000003</v>
      </c>
      <c r="AAD426" s="49">
        <v>0.22278374000000001</v>
      </c>
      <c r="AAE426" s="49">
        <v>170.93763000000001</v>
      </c>
      <c r="AAF426" s="49">
        <v>1049.2260000000001</v>
      </c>
      <c r="AAG426" s="49">
        <v>3.827671</v>
      </c>
      <c r="AAH426" s="49">
        <v>0.19138355000000001</v>
      </c>
      <c r="AAI426" s="49">
        <v>93.708264999999997</v>
      </c>
      <c r="AAJ426" s="49">
        <v>575.19000000000005</v>
      </c>
      <c r="AAK426" s="49">
        <v>0.63458800000000004</v>
      </c>
      <c r="AAL426" s="49">
        <v>0.10338700000000001</v>
      </c>
      <c r="AAM426" s="49">
        <v>3.7923297000000002E-5</v>
      </c>
      <c r="AAN426" s="49">
        <v>7.5846593999999998E-4</v>
      </c>
      <c r="AAO426" s="49">
        <v>1.2778727E-2</v>
      </c>
      <c r="AAP426" s="49">
        <v>0.96362999999999999</v>
      </c>
      <c r="AAQ426" s="49">
        <v>0.15699469999999999</v>
      </c>
      <c r="AAR426" s="49">
        <v>1.1551808999999999E-4</v>
      </c>
      <c r="AAS426" s="49">
        <v>2.31036E-3</v>
      </c>
      <c r="AAT426" s="49">
        <v>8.0430301999999995E-2</v>
      </c>
      <c r="AAU426" s="49">
        <v>3.7330317000000002E-3</v>
      </c>
      <c r="AAV426" s="49">
        <v>3.6352898000000002E-2</v>
      </c>
      <c r="AAW426" s="49">
        <v>1.4803724000000001E-2</v>
      </c>
      <c r="AAX426" s="49">
        <v>1.2034809</v>
      </c>
      <c r="AAY426" s="49">
        <v>0.73171145000000004</v>
      </c>
      <c r="AAZ426" s="49">
        <v>0.75155011999999999</v>
      </c>
      <c r="ABA426" s="49">
        <v>0.27912748999999998</v>
      </c>
      <c r="ABB426" s="49">
        <v>0.18312737000000001</v>
      </c>
      <c r="ABC426" s="49">
        <v>0.19985654</v>
      </c>
      <c r="ABD426" s="49">
        <v>0.19359915999999999</v>
      </c>
      <c r="ABE426" s="49">
        <v>9.4185794000000003E-2</v>
      </c>
      <c r="ABF426" s="49">
        <v>0.29781833000000002</v>
      </c>
      <c r="ABG426" s="49">
        <v>0.11760423</v>
      </c>
      <c r="ABH426" s="49">
        <v>0.14277149</v>
      </c>
      <c r="ABI426" s="49">
        <v>6.4842774000000002E-3</v>
      </c>
      <c r="ABJ426" s="49">
        <v>1.9104879000000002E-2</v>
      </c>
      <c r="ABK426" s="49">
        <v>5.2860334000000002E-2</v>
      </c>
      <c r="ABL426" s="49">
        <v>1.5874121000000001E-2</v>
      </c>
      <c r="ABM426" s="49">
        <v>6.0698476000000001E-2</v>
      </c>
      <c r="ABN426" s="49">
        <v>6.8449295999999998E-3</v>
      </c>
      <c r="ABO426" s="49">
        <v>9.8636990000000001E-3</v>
      </c>
      <c r="ABP426" s="49">
        <v>1.067298E-2</v>
      </c>
      <c r="ABQ426" s="49">
        <v>1.5077770000000001E-2</v>
      </c>
      <c r="ABR426" s="49">
        <v>1.7505613999999999E-2</v>
      </c>
      <c r="ABS426" s="49">
        <v>672.91732000000002</v>
      </c>
      <c r="ABT426" s="49">
        <v>4.6757541999999999E-2</v>
      </c>
      <c r="ABU426" s="49">
        <v>4.6756541999999998E-2</v>
      </c>
      <c r="ABV426" s="49">
        <v>6.7301243000000002E-3</v>
      </c>
      <c r="ABW426" s="49">
        <v>1.8679423000000001E-2</v>
      </c>
      <c r="ABX426" s="49">
        <v>1.1229731E-2</v>
      </c>
      <c r="ABY426" s="49">
        <v>3.1913599000000001E-2</v>
      </c>
      <c r="ABZ426" s="49">
        <v>2.2213652E-2</v>
      </c>
      <c r="ACA426" s="49">
        <v>9.6054138000000004E-3</v>
      </c>
      <c r="ACB426" s="49">
        <v>8.6415397000000008E-3</v>
      </c>
      <c r="ACC426" s="49">
        <v>1.1235663E-2</v>
      </c>
      <c r="ACD426" s="49">
        <v>2.2444885000000001E-2</v>
      </c>
      <c r="ACE426" s="49">
        <v>1.3073550999999999E-2</v>
      </c>
      <c r="ACF426" s="49">
        <v>3.4925169999999998E-2</v>
      </c>
      <c r="ACG426" s="49">
        <v>2.5529017000000001E-2</v>
      </c>
      <c r="ACH426" s="49">
        <v>4.3907929999999998E-2</v>
      </c>
      <c r="ACI426" s="49">
        <v>1.5686915999999999E-2</v>
      </c>
      <c r="ACJ426" s="49">
        <v>5.2821924999999999E-2</v>
      </c>
      <c r="ACK426" s="49">
        <v>6.1709342000000004E-3</v>
      </c>
      <c r="ACL426" s="49">
        <v>7.0767128E-3</v>
      </c>
      <c r="ACM426" s="49">
        <v>4.6703907000000003E-2</v>
      </c>
      <c r="ACN426" s="49">
        <v>9.9749060000000001E-2</v>
      </c>
      <c r="ACO426" s="49">
        <v>6.4847893000000004E-2</v>
      </c>
      <c r="ACP426" s="49">
        <v>1.2932859E-2</v>
      </c>
      <c r="ACQ426" s="49">
        <v>1.8951888E-2</v>
      </c>
      <c r="ACR426" s="49">
        <v>8.0952587000000006E-2</v>
      </c>
      <c r="ACS426" s="49">
        <v>0.22291516</v>
      </c>
      <c r="ACT426" s="49">
        <v>0.21395533999999999</v>
      </c>
      <c r="ACU426" s="49">
        <v>9.8333166E-2</v>
      </c>
      <c r="ACV426" s="49">
        <v>9.6542269999999999E-2</v>
      </c>
      <c r="ACW426" s="49">
        <v>0.11128166</v>
      </c>
      <c r="ACX426" s="49">
        <v>0.10949077</v>
      </c>
      <c r="ACY426" s="49">
        <v>1224.8421000000001</v>
      </c>
      <c r="ACZ426" s="49">
        <v>0.14283546999999999</v>
      </c>
      <c r="ADA426" s="49">
        <v>853.99459999999999</v>
      </c>
      <c r="ADB426" s="49">
        <v>7.3446281999999998E-3</v>
      </c>
      <c r="ADC426" s="49">
        <v>9.7885389000000003E-2</v>
      </c>
      <c r="ADD426" s="49">
        <v>3.3816401000000003E-2</v>
      </c>
      <c r="ADE426" s="49">
        <v>6.6101349E-3</v>
      </c>
      <c r="ADF426" s="49">
        <v>5.7315055999999998E-3</v>
      </c>
      <c r="ADG426" s="49">
        <v>2.1190568E-2</v>
      </c>
      <c r="ADH426" s="49">
        <v>2.6961191999999998E-2</v>
      </c>
      <c r="ADI426" s="49">
        <v>3.0000496000000001E-2</v>
      </c>
      <c r="ADJ426" s="49">
        <v>2.0488332000000001E-2</v>
      </c>
      <c r="ADK426" s="49">
        <v>2.2247920000000001E-2</v>
      </c>
    </row>
    <row r="427" spans="1:791" s="47" customFormat="1">
      <c r="A427" s="54" t="s">
        <v>6</v>
      </c>
      <c r="B427" s="47" t="s">
        <v>551</v>
      </c>
      <c r="C427" s="47" t="s">
        <v>64</v>
      </c>
      <c r="D427" s="49">
        <v>1.2504775E-4</v>
      </c>
      <c r="E427" s="49">
        <v>1.2546167999999999E-4</v>
      </c>
      <c r="F427" s="49">
        <v>5.1077868000000003E-4</v>
      </c>
      <c r="G427" s="49">
        <v>4.9771036999999999E-4</v>
      </c>
      <c r="H427" s="49">
        <v>4.6729E-7</v>
      </c>
      <c r="I427" s="49">
        <v>1.0632359000000001E-4</v>
      </c>
      <c r="J427" s="49">
        <v>4.4632343000000002E-6</v>
      </c>
      <c r="K427" s="49">
        <v>1.3793635E-5</v>
      </c>
      <c r="L427" s="49">
        <v>4.6729E-7</v>
      </c>
      <c r="M427" s="49">
        <v>1.0632359000000001E-4</v>
      </c>
      <c r="N427" s="49">
        <v>4.4632343000000002E-6</v>
      </c>
      <c r="O427" s="49">
        <v>1.4207571999999999E-5</v>
      </c>
      <c r="P427" s="49">
        <v>1.8947E-6</v>
      </c>
      <c r="Q427" s="49">
        <v>4.3110564999999999E-4</v>
      </c>
      <c r="R427" s="49">
        <v>1.5698602000000001E-5</v>
      </c>
      <c r="S427" s="49">
        <v>6.2079726999999995E-5</v>
      </c>
      <c r="T427" s="49">
        <v>1.8394999999999999E-6</v>
      </c>
      <c r="U427" s="49">
        <v>4.1855015000000001E-4</v>
      </c>
      <c r="V427" s="49">
        <v>1.524099E-5</v>
      </c>
      <c r="W427" s="49">
        <v>6.2079726999999995E-5</v>
      </c>
      <c r="X427" s="49">
        <v>8.2625852E-6</v>
      </c>
      <c r="Y427" s="49">
        <v>1.5337317E-3</v>
      </c>
      <c r="Z427" s="49">
        <v>2.2982988999999999E-4</v>
      </c>
      <c r="AA427" s="49">
        <v>6.9982257000000001E-4</v>
      </c>
      <c r="AB427" s="49">
        <v>1.8298769E-4</v>
      </c>
      <c r="AC427" s="49">
        <v>2.1983415999999999E-6</v>
      </c>
      <c r="AD427" s="49">
        <v>2.3076277000000001E-4</v>
      </c>
      <c r="AE427" s="49">
        <v>1.3588650000000001E-5</v>
      </c>
      <c r="AF427" s="49">
        <v>2.0237529E-5</v>
      </c>
      <c r="AG427" s="49">
        <v>3.3203310999999998E-5</v>
      </c>
      <c r="AH427" s="49">
        <v>2.1879215999999998E-6</v>
      </c>
      <c r="AI427" s="49">
        <v>2.2828742000000001E-4</v>
      </c>
      <c r="AJ427" s="49">
        <v>1.3588650000000001E-5</v>
      </c>
      <c r="AK427" s="49">
        <v>2.0237529E-5</v>
      </c>
      <c r="AL427" s="49">
        <v>3.3203310999999998E-5</v>
      </c>
      <c r="AM427" s="49">
        <v>2.1883416E-6</v>
      </c>
      <c r="AN427" s="49">
        <v>2.2844594000000001E-4</v>
      </c>
      <c r="AO427" s="49">
        <v>1.3588650000000001E-5</v>
      </c>
      <c r="AP427" s="49">
        <v>2.0237529E-5</v>
      </c>
      <c r="AQ427" s="49">
        <v>3.3203310999999998E-5</v>
      </c>
      <c r="AR427" s="49">
        <v>2.1787816E-6</v>
      </c>
      <c r="AS427" s="49">
        <v>2.2342816E-4</v>
      </c>
      <c r="AT427" s="49">
        <v>1.3588650000000001E-5</v>
      </c>
      <c r="AU427" s="49">
        <v>2.0237529E-5</v>
      </c>
      <c r="AV427" s="49">
        <v>3.3203310999999998E-5</v>
      </c>
      <c r="AW427" s="49">
        <v>2.1878696000000001E-6</v>
      </c>
      <c r="AX427" s="49">
        <v>2.2783594E-4</v>
      </c>
      <c r="AY427" s="49">
        <v>1.3588623E-5</v>
      </c>
      <c r="AZ427" s="49">
        <v>2.0237488000000001E-5</v>
      </c>
      <c r="BA427" s="49">
        <v>3.3203244999999997E-5</v>
      </c>
      <c r="BB427" s="49">
        <v>3.4840308999999999E-6</v>
      </c>
      <c r="BC427" s="49">
        <v>6.7779590000000001E-4</v>
      </c>
      <c r="BD427" s="49">
        <v>6.3306517000000001E-5</v>
      </c>
      <c r="BE427" s="49">
        <v>8.0192819999999997E-5</v>
      </c>
      <c r="BF427" s="49">
        <v>8.3690340999999999E-5</v>
      </c>
      <c r="BG427" s="49">
        <v>3.4577308999999998E-6</v>
      </c>
      <c r="BH427" s="49">
        <v>6.6797983999999997E-4</v>
      </c>
      <c r="BI427" s="49">
        <v>6.3306517000000001E-5</v>
      </c>
      <c r="BJ427" s="49">
        <v>8.0192819999999997E-5</v>
      </c>
      <c r="BK427" s="49">
        <v>8.3690340999999999E-5</v>
      </c>
      <c r="BL427" s="49">
        <v>3.4535308999999999E-6</v>
      </c>
      <c r="BM427" s="49">
        <v>6.6639463999999999E-4</v>
      </c>
      <c r="BN427" s="49">
        <v>6.3306517000000001E-5</v>
      </c>
      <c r="BO427" s="49">
        <v>8.0192819999999997E-5</v>
      </c>
      <c r="BP427" s="49">
        <v>8.3690340999999999E-5</v>
      </c>
      <c r="BQ427" s="49">
        <v>3.4584309000000001E-6</v>
      </c>
      <c r="BR427" s="49">
        <v>6.6822371999999996E-4</v>
      </c>
      <c r="BS427" s="49">
        <v>6.3306517000000001E-5</v>
      </c>
      <c r="BT427" s="49">
        <v>8.0192819999999997E-5</v>
      </c>
      <c r="BU427" s="49">
        <v>8.3690340999999999E-5</v>
      </c>
      <c r="BV427" s="49">
        <v>3.4600826000000001E-6</v>
      </c>
      <c r="BW427" s="49">
        <v>6.6884515999999995E-4</v>
      </c>
      <c r="BX427" s="49">
        <v>6.3306517999999997E-5</v>
      </c>
      <c r="BY427" s="49">
        <v>8.0192819999999997E-5</v>
      </c>
      <c r="BZ427" s="49">
        <v>8.3690340999999999E-5</v>
      </c>
      <c r="CA427" s="49">
        <v>1.2025933999999999E-6</v>
      </c>
      <c r="CB427" s="49">
        <v>1.4275966E-4</v>
      </c>
      <c r="CC427" s="49">
        <v>9.6732406999999998E-6</v>
      </c>
      <c r="CD427" s="49">
        <v>1.4346136999999999E-5</v>
      </c>
      <c r="CE427" s="49">
        <v>2.8861498999999999E-5</v>
      </c>
      <c r="CF427" s="49">
        <v>1.1904534E-6</v>
      </c>
      <c r="CG427" s="49">
        <v>1.3813818000000001E-4</v>
      </c>
      <c r="CH427" s="49">
        <v>9.6732406999999998E-6</v>
      </c>
      <c r="CI427" s="49">
        <v>1.4346136999999999E-5</v>
      </c>
      <c r="CJ427" s="49">
        <v>2.8861498999999999E-5</v>
      </c>
      <c r="CK427" s="49">
        <v>1.1900634000000001E-6</v>
      </c>
      <c r="CL427" s="49">
        <v>1.3799185999999999E-4</v>
      </c>
      <c r="CM427" s="49">
        <v>9.6732406999999998E-6</v>
      </c>
      <c r="CN427" s="49">
        <v>1.4346136999999999E-5</v>
      </c>
      <c r="CO427" s="49">
        <v>2.8861498999999999E-5</v>
      </c>
      <c r="CP427" s="49">
        <v>1.1920233999999999E-6</v>
      </c>
      <c r="CQ427" s="49">
        <v>1.3873568000000001E-4</v>
      </c>
      <c r="CR427" s="49">
        <v>9.6732406999999998E-6</v>
      </c>
      <c r="CS427" s="49">
        <v>1.4346136999999999E-5</v>
      </c>
      <c r="CT427" s="49">
        <v>2.8861498999999999E-5</v>
      </c>
      <c r="CU427" s="49">
        <v>1.1911841000000001E-6</v>
      </c>
      <c r="CV427" s="49">
        <v>1.3841605999999999E-4</v>
      </c>
      <c r="CW427" s="49">
        <v>9.6732892000000008E-6</v>
      </c>
      <c r="CX427" s="49">
        <v>1.4346208E-5</v>
      </c>
      <c r="CY427" s="49">
        <v>2.8861642999999999E-5</v>
      </c>
      <c r="CZ427" s="49">
        <v>8.5713809999999995E-7</v>
      </c>
      <c r="DA427" s="49">
        <v>1.1153117E-4</v>
      </c>
      <c r="DB427" s="49">
        <v>8.8084106000000006E-6</v>
      </c>
      <c r="DC427" s="49">
        <v>1.3061656E-5</v>
      </c>
      <c r="DD427" s="49">
        <v>2.7101260000000001E-5</v>
      </c>
      <c r="DE427" s="49">
        <v>8.5473709999999995E-7</v>
      </c>
      <c r="DF427" s="49">
        <v>1.0786692E-4</v>
      </c>
      <c r="DG427" s="49">
        <v>8.8084106000000006E-6</v>
      </c>
      <c r="DH427" s="49">
        <v>1.3061656E-5</v>
      </c>
      <c r="DI427" s="49">
        <v>2.7101260000000001E-5</v>
      </c>
      <c r="DJ427" s="49">
        <v>8.5444309999999999E-7</v>
      </c>
      <c r="DK427" s="49">
        <v>1.0742184E-4</v>
      </c>
      <c r="DL427" s="49">
        <v>8.8084106000000006E-6</v>
      </c>
      <c r="DM427" s="49">
        <v>1.3061656E-5</v>
      </c>
      <c r="DN427" s="49">
        <v>2.7101260000000001E-5</v>
      </c>
      <c r="DO427" s="49">
        <v>8.5554210000000004E-7</v>
      </c>
      <c r="DP427" s="49">
        <v>1.090985E-4</v>
      </c>
      <c r="DQ427" s="49">
        <v>8.8084106000000006E-6</v>
      </c>
      <c r="DR427" s="49">
        <v>1.3061656E-5</v>
      </c>
      <c r="DS427" s="49">
        <v>2.7101260000000001E-5</v>
      </c>
      <c r="DT427" s="49">
        <v>8.2445762000000001E-7</v>
      </c>
      <c r="DU427" s="49">
        <v>1.0783034E-4</v>
      </c>
      <c r="DV427" s="49">
        <v>8.2134608000000003E-6</v>
      </c>
      <c r="DW427" s="49">
        <v>1.2178136E-5</v>
      </c>
      <c r="DX427" s="49">
        <v>2.5903360000000001E-5</v>
      </c>
      <c r="DY427" s="49">
        <v>8.2315661999999999E-7</v>
      </c>
      <c r="DZ427" s="49">
        <v>1.0584883E-4</v>
      </c>
      <c r="EA427" s="49">
        <v>6.0707924999999999E-6</v>
      </c>
      <c r="EB427" s="49">
        <v>9.0034371000000004E-6</v>
      </c>
      <c r="EC427" s="49">
        <v>2.5903360000000001E-5</v>
      </c>
      <c r="ED427" s="49">
        <v>8.2358662E-7</v>
      </c>
      <c r="EE427" s="49">
        <v>1.065073E-4</v>
      </c>
      <c r="EF427" s="49">
        <v>6.0707924999999999E-6</v>
      </c>
      <c r="EG427" s="49">
        <v>9.0034371000000004E-6</v>
      </c>
      <c r="EH427" s="49">
        <v>2.5903360000000001E-5</v>
      </c>
      <c r="EI427" s="49">
        <v>8.2569561999999998E-7</v>
      </c>
      <c r="EJ427" s="49">
        <v>1.0972038E-4</v>
      </c>
      <c r="EK427" s="49">
        <v>6.0707924999999999E-6</v>
      </c>
      <c r="EL427" s="49">
        <v>9.0034371000000004E-6</v>
      </c>
      <c r="EM427" s="49">
        <v>2.5903360000000001E-5</v>
      </c>
      <c r="EN427" s="49">
        <v>1.2938816E-6</v>
      </c>
      <c r="EO427" s="49">
        <v>2.9310999E-4</v>
      </c>
      <c r="EP427" s="49">
        <v>1.8958281999999998E-5</v>
      </c>
      <c r="EQ427" s="49">
        <v>2.4015190999999999E-5</v>
      </c>
      <c r="ER427" s="49">
        <v>4.1427019E-5</v>
      </c>
      <c r="ES427" s="49">
        <v>1.2797415999999999E-6</v>
      </c>
      <c r="ET427" s="49">
        <v>2.8857996999999999E-4</v>
      </c>
      <c r="EU427" s="49">
        <v>1.8958281999999998E-5</v>
      </c>
      <c r="EV427" s="49">
        <v>2.4015190999999999E-5</v>
      </c>
      <c r="EW427" s="49">
        <v>4.1427019E-5</v>
      </c>
      <c r="EX427" s="49">
        <v>1.2791916E-6</v>
      </c>
      <c r="EY427" s="49">
        <v>2.8839707000000002E-4</v>
      </c>
      <c r="EZ427" s="49">
        <v>1.8958281999999998E-5</v>
      </c>
      <c r="FA427" s="49">
        <v>2.4015190999999999E-5</v>
      </c>
      <c r="FB427" s="49">
        <v>4.1427019E-5</v>
      </c>
      <c r="FC427" s="49">
        <v>1.2787716E-6</v>
      </c>
      <c r="FD427" s="49">
        <v>2.8782394999999998E-4</v>
      </c>
      <c r="FE427" s="49">
        <v>1.8958281999999998E-5</v>
      </c>
      <c r="FF427" s="49">
        <v>2.4015190999999999E-5</v>
      </c>
      <c r="FG427" s="49">
        <v>4.1427019E-5</v>
      </c>
      <c r="FH427" s="49">
        <v>1.2823892E-6</v>
      </c>
      <c r="FI427" s="49">
        <v>2.8933867999999998E-4</v>
      </c>
      <c r="FJ427" s="49">
        <v>1.8958414E-5</v>
      </c>
      <c r="FK427" s="49">
        <v>2.4015359000000002E-5</v>
      </c>
      <c r="FL427" s="49">
        <v>4.1427309E-5</v>
      </c>
      <c r="FM427" s="49">
        <v>1.5268047E-6</v>
      </c>
      <c r="FN427" s="49">
        <v>1.7392617999999999E-4</v>
      </c>
      <c r="FO427" s="49">
        <v>1.1395215999999999E-5</v>
      </c>
      <c r="FP427" s="49">
        <v>1.6760851E-5</v>
      </c>
      <c r="FQ427" s="49">
        <v>3.0830171999999998E-5</v>
      </c>
      <c r="FR427" s="49">
        <v>0</v>
      </c>
      <c r="FS427" s="49">
        <v>1.0338669E-4</v>
      </c>
      <c r="FT427" s="49">
        <v>1.3503721E-5</v>
      </c>
      <c r="FU427" s="49">
        <v>2.0083707000000001E-5</v>
      </c>
      <c r="FV427" s="49">
        <v>4.9844451E-5</v>
      </c>
      <c r="FW427" s="49">
        <v>2.7706432000000002E-7</v>
      </c>
      <c r="FX427" s="49">
        <v>4.9963385000000002E-5</v>
      </c>
      <c r="FY427" s="49">
        <v>7.4872362000000001E-6</v>
      </c>
      <c r="FZ427" s="49">
        <v>2.2797795E-5</v>
      </c>
      <c r="GA427" s="49">
        <v>6.4355911000000002E-6</v>
      </c>
      <c r="GB427" s="49">
        <v>6.1743833999999996E-7</v>
      </c>
      <c r="GC427" s="49">
        <v>2.9737497000000002E-4</v>
      </c>
      <c r="GD427" s="49">
        <v>4.0737105E-6</v>
      </c>
      <c r="GE427" s="49">
        <v>7.1061172000000007E-5</v>
      </c>
      <c r="GF427" s="49">
        <v>1.8433593E-5</v>
      </c>
      <c r="GG427" s="49">
        <v>6.4094833999999999E-7</v>
      </c>
      <c r="GH427" s="49">
        <v>3.0980294000000001E-4</v>
      </c>
      <c r="GI427" s="49">
        <v>4.0737105E-6</v>
      </c>
      <c r="GJ427" s="49">
        <v>7.1061172000000007E-5</v>
      </c>
      <c r="GK427" s="49">
        <v>1.8433593E-5</v>
      </c>
      <c r="GL427" s="49">
        <v>6.2102833999999996E-7</v>
      </c>
      <c r="GM427" s="49">
        <v>2.9927306E-4</v>
      </c>
      <c r="GN427" s="49">
        <v>4.0737105E-6</v>
      </c>
      <c r="GO427" s="49">
        <v>7.1061172000000007E-5</v>
      </c>
      <c r="GP427" s="49">
        <v>1.8433593E-5</v>
      </c>
      <c r="GQ427" s="49">
        <v>5.8701833999999999E-7</v>
      </c>
      <c r="GR427" s="49">
        <v>2.9596647000000001E-4</v>
      </c>
      <c r="GS427" s="49">
        <v>4.0737105E-6</v>
      </c>
      <c r="GT427" s="49">
        <v>7.1061172000000007E-5</v>
      </c>
      <c r="GU427" s="49">
        <v>1.8433593E-5</v>
      </c>
      <c r="GV427" s="49">
        <v>6.2307609E-7</v>
      </c>
      <c r="GW427" s="49">
        <v>3.0035545999999998E-4</v>
      </c>
      <c r="GX427" s="49">
        <v>4.0737105E-6</v>
      </c>
      <c r="GY427" s="49">
        <v>7.1061172000000007E-5</v>
      </c>
      <c r="GZ427" s="49">
        <v>1.8433593E-5</v>
      </c>
      <c r="HA427" s="49">
        <v>6.4249834E-7</v>
      </c>
      <c r="HB427" s="49">
        <v>3.1062393999999998E-4</v>
      </c>
      <c r="HC427" s="49">
        <v>4.0737105E-6</v>
      </c>
      <c r="HD427" s="49">
        <v>7.1061172000000007E-5</v>
      </c>
      <c r="HE427" s="49">
        <v>1.8433593E-5</v>
      </c>
      <c r="HF427" s="49">
        <v>5.6623437000000003E-7</v>
      </c>
      <c r="HG427" s="49">
        <v>2.7424387999999998E-4</v>
      </c>
      <c r="HH427" s="49">
        <v>3.3329940999999999E-6</v>
      </c>
      <c r="HI427" s="49">
        <v>5.8140958999999999E-5</v>
      </c>
      <c r="HJ427" s="49">
        <v>1.7986351E-5</v>
      </c>
      <c r="HK427" s="49">
        <v>5.0263437000000002E-7</v>
      </c>
      <c r="HL427" s="49">
        <v>2.4062057000000001E-4</v>
      </c>
      <c r="HM427" s="49">
        <v>3.3329940999999999E-6</v>
      </c>
      <c r="HN427" s="49">
        <v>5.8140958999999999E-5</v>
      </c>
      <c r="HO427" s="49">
        <v>1.7986351E-5</v>
      </c>
      <c r="HP427" s="49">
        <v>5.7744436999999998E-7</v>
      </c>
      <c r="HQ427" s="49">
        <v>2.8017165000000002E-4</v>
      </c>
      <c r="HR427" s="49">
        <v>3.3329940999999999E-6</v>
      </c>
      <c r="HS427" s="49">
        <v>5.8140958999999999E-5</v>
      </c>
      <c r="HT427" s="49">
        <v>1.7986351E-5</v>
      </c>
      <c r="HU427" s="49">
        <v>5.4547437E-7</v>
      </c>
      <c r="HV427" s="49">
        <v>2.7699309999999999E-4</v>
      </c>
      <c r="HW427" s="49">
        <v>3.3329940999999999E-6</v>
      </c>
      <c r="HX427" s="49">
        <v>5.8140958999999999E-5</v>
      </c>
      <c r="HY427" s="49">
        <v>1.7986351E-5</v>
      </c>
      <c r="HZ427" s="49">
        <v>5.6759010999999999E-7</v>
      </c>
      <c r="IA427" s="49">
        <v>2.7496138E-4</v>
      </c>
      <c r="IB427" s="49">
        <v>3.3329974E-6</v>
      </c>
      <c r="IC427" s="49">
        <v>5.8141016999999998E-5</v>
      </c>
      <c r="ID427" s="49">
        <v>1.7986369E-5</v>
      </c>
      <c r="IE427" s="49">
        <v>5.9808436999999999E-7</v>
      </c>
      <c r="IF427" s="49">
        <v>2.9107812999999998E-4</v>
      </c>
      <c r="IG427" s="49">
        <v>3.3329940999999999E-6</v>
      </c>
      <c r="IH427" s="49">
        <v>5.8140958999999999E-5</v>
      </c>
      <c r="II427" s="49">
        <v>1.7986351E-5</v>
      </c>
      <c r="IJ427" s="49">
        <v>6.0282436000000003E-7</v>
      </c>
      <c r="IK427" s="49">
        <v>2.9108680000000003E-4</v>
      </c>
      <c r="IL427" s="49">
        <v>3.8033912000000001E-6</v>
      </c>
      <c r="IM427" s="49">
        <v>6.6346029999999993E-5</v>
      </c>
      <c r="IN427" s="49">
        <v>1.8270265000000001E-5</v>
      </c>
      <c r="IO427" s="49">
        <v>2.02E-4</v>
      </c>
      <c r="IP427" s="49">
        <v>1.5170521999999999E-3</v>
      </c>
      <c r="IQ427" s="49">
        <v>1.5220502999999999E-5</v>
      </c>
      <c r="IR427" s="49">
        <v>2.5014008E-5</v>
      </c>
      <c r="IS427" s="49">
        <v>2.3434228999999999E-5</v>
      </c>
      <c r="IT427" s="49">
        <v>1.1313596000000001E-6</v>
      </c>
      <c r="IU427" s="49">
        <v>3.007927E-4</v>
      </c>
      <c r="IV427" s="49">
        <v>2.1451729999999999E-5</v>
      </c>
      <c r="IW427" s="49">
        <v>2.3326946000000001E-4</v>
      </c>
      <c r="IX427" s="49">
        <v>3.5685578999999999E-5</v>
      </c>
      <c r="IY427" s="49">
        <v>4.0558981999999998E-6</v>
      </c>
      <c r="IZ427" s="49">
        <v>2.1819052000000001E-4</v>
      </c>
      <c r="JA427" s="49">
        <v>9.6205877999999996E-6</v>
      </c>
      <c r="JB427" s="49">
        <v>7.6047244E-5</v>
      </c>
      <c r="JC427" s="49">
        <v>2.0552206999999999E-5</v>
      </c>
      <c r="JD427" s="49">
        <v>1.1628086E-6</v>
      </c>
      <c r="JE427" s="49">
        <v>3.976788E-4</v>
      </c>
      <c r="JF427" s="49">
        <v>2.0262264999999998E-5</v>
      </c>
      <c r="JG427" s="49">
        <v>2.1419979E-4</v>
      </c>
      <c r="JH427" s="49">
        <v>3.4608014999999999E-5</v>
      </c>
      <c r="JI427" s="49">
        <v>1.0535050000000001E-6</v>
      </c>
      <c r="JJ427" s="49">
        <v>2.8089173999999999E-4</v>
      </c>
      <c r="JK427" s="49">
        <v>1.9751365E-5</v>
      </c>
      <c r="JL427" s="49">
        <v>2.1482299000000001E-4</v>
      </c>
      <c r="JM427" s="49">
        <v>3.4145203000000001E-5</v>
      </c>
      <c r="JN427" s="49">
        <v>1.057875E-6</v>
      </c>
      <c r="JO427" s="49">
        <v>2.8255621000000002E-4</v>
      </c>
      <c r="JP427" s="49">
        <v>1.9751365E-5</v>
      </c>
      <c r="JQ427" s="49">
        <v>2.1482299000000001E-4</v>
      </c>
      <c r="JR427" s="49">
        <v>3.4145203000000001E-5</v>
      </c>
      <c r="JS427" s="49">
        <v>1.002795E-6</v>
      </c>
      <c r="JT427" s="49">
        <v>2.6157056999999998E-4</v>
      </c>
      <c r="JU427" s="49">
        <v>1.9751365E-5</v>
      </c>
      <c r="JV427" s="49">
        <v>2.1482299000000001E-4</v>
      </c>
      <c r="JW427" s="49">
        <v>3.4145203000000001E-5</v>
      </c>
      <c r="JX427" s="49">
        <v>9.6725501999999993E-7</v>
      </c>
      <c r="JY427" s="49">
        <v>2.4802928E-4</v>
      </c>
      <c r="JZ427" s="49">
        <v>1.9751365E-5</v>
      </c>
      <c r="KA427" s="49">
        <v>2.1482299000000001E-4</v>
      </c>
      <c r="KB427" s="49">
        <v>3.4145203000000001E-5</v>
      </c>
      <c r="KC427" s="49">
        <v>1.247635E-6</v>
      </c>
      <c r="KD427" s="49">
        <v>4.9229826999999996E-4</v>
      </c>
      <c r="KE427" s="49">
        <v>1.9751365E-5</v>
      </c>
      <c r="KF427" s="49">
        <v>2.0454883E-4</v>
      </c>
      <c r="KG427" s="49">
        <v>3.4145203000000001E-5</v>
      </c>
      <c r="KH427" s="49">
        <v>1.187775E-6</v>
      </c>
      <c r="KI427" s="49">
        <v>4.6065591000000002E-4</v>
      </c>
      <c r="KJ427" s="49">
        <v>1.9751365E-5</v>
      </c>
      <c r="KK427" s="49">
        <v>2.0454883E-4</v>
      </c>
      <c r="KL427" s="49">
        <v>3.4145203000000001E-5</v>
      </c>
      <c r="KM427" s="49">
        <v>1.101655E-6</v>
      </c>
      <c r="KN427" s="49">
        <v>4.1513188000000001E-4</v>
      </c>
      <c r="KO427" s="49">
        <v>1.9751365E-5</v>
      </c>
      <c r="KP427" s="49">
        <v>2.0454883E-4</v>
      </c>
      <c r="KQ427" s="49">
        <v>3.4145203000000001E-5</v>
      </c>
      <c r="KR427" s="49">
        <v>1.0571049999999999E-6</v>
      </c>
      <c r="KS427" s="49">
        <v>3.9157899000000001E-4</v>
      </c>
      <c r="KT427" s="49">
        <v>1.9751365E-5</v>
      </c>
      <c r="KU427" s="49">
        <v>2.0454883E-4</v>
      </c>
      <c r="KV427" s="49">
        <v>3.4145203000000001E-5</v>
      </c>
      <c r="KW427" s="49">
        <v>8.5141991000000003E-7</v>
      </c>
      <c r="KX427" s="49">
        <v>3.2918417E-5</v>
      </c>
      <c r="KY427" s="49">
        <v>9.6205877999999996E-6</v>
      </c>
      <c r="KZ427" s="49">
        <v>7.6047244E-5</v>
      </c>
      <c r="LA427" s="49">
        <v>2.0552206999999999E-5</v>
      </c>
      <c r="LB427" s="49">
        <v>9.0277775999999996E-7</v>
      </c>
      <c r="LC427" s="49">
        <v>4.3542662999999998E-5</v>
      </c>
      <c r="LD427" s="49">
        <v>9.6205877999999996E-6</v>
      </c>
      <c r="LE427" s="49">
        <v>7.6047244E-5</v>
      </c>
      <c r="LF427" s="49">
        <v>2.0552206999999999E-5</v>
      </c>
      <c r="LG427" s="49">
        <v>3.5159505999999998E-6</v>
      </c>
      <c r="LH427" s="49">
        <v>2.6972882999999999E-4</v>
      </c>
      <c r="LI427" s="49">
        <v>9.6205877999999996E-6</v>
      </c>
      <c r="LJ427" s="49">
        <v>7.6047244E-5</v>
      </c>
      <c r="LK427" s="49">
        <v>1.9854512000000001E-5</v>
      </c>
      <c r="LL427" s="49">
        <v>1.1831238000000001E-6</v>
      </c>
      <c r="LM427" s="49">
        <v>4.6024538000000002E-4</v>
      </c>
      <c r="LN427" s="49">
        <v>1.9494288000000001E-5</v>
      </c>
      <c r="LO427" s="49">
        <v>2.0188684999999999E-4</v>
      </c>
      <c r="LP427" s="49">
        <v>3.3912348000000002E-5</v>
      </c>
      <c r="LQ427" s="49">
        <v>4.2098620999999998E-7</v>
      </c>
      <c r="LR427" s="49">
        <v>4.5323137000000001E-5</v>
      </c>
      <c r="LS427" s="49">
        <v>1.9458977E-6</v>
      </c>
      <c r="LT427" s="49">
        <v>4.9315504999999999E-6</v>
      </c>
      <c r="LU427" s="49">
        <v>7.8482005000000002E-6</v>
      </c>
      <c r="LV427" s="49">
        <v>4.9642791999999998E-7</v>
      </c>
      <c r="LW427" s="49">
        <v>6.0165389000000002E-5</v>
      </c>
      <c r="LX427" s="49">
        <v>2.0470079999999998E-6</v>
      </c>
      <c r="LY427" s="49">
        <v>5.2099573999999997E-6</v>
      </c>
      <c r="LZ427" s="49">
        <v>8.4386476000000007E-6</v>
      </c>
      <c r="MA427" s="49">
        <v>1.1046174E-6</v>
      </c>
      <c r="MB427" s="49">
        <v>1.6184266999999999E-4</v>
      </c>
      <c r="MC427" s="49">
        <v>3.6438848999999998E-6</v>
      </c>
      <c r="MD427" s="49">
        <v>9.2969706000000002E-6</v>
      </c>
      <c r="ME427" s="49">
        <v>1.4599416E-5</v>
      </c>
      <c r="MF427" s="49">
        <v>2.6546344E-3</v>
      </c>
      <c r="MG427" s="49">
        <v>2.9999060999999998E-4</v>
      </c>
      <c r="MH427" s="49">
        <v>2.9750483000000002E-4</v>
      </c>
      <c r="MI427" s="49">
        <v>2.9766377E-4</v>
      </c>
      <c r="MJ427" s="49">
        <v>2.9263644000000001E-4</v>
      </c>
      <c r="MK427" s="49">
        <v>2.9705315999999999E-4</v>
      </c>
      <c r="ML427" s="49">
        <v>9.0846961999999998E-4</v>
      </c>
      <c r="MM427" s="49">
        <v>8.9862725999999998E-4</v>
      </c>
      <c r="MN427" s="49">
        <v>8.9703785999999998E-4</v>
      </c>
      <c r="MO427" s="49">
        <v>8.9887183999999998E-4</v>
      </c>
      <c r="MP427" s="49">
        <v>8.9949490999999997E-4</v>
      </c>
      <c r="MQ427" s="49">
        <v>1.9684313000000001E-4</v>
      </c>
      <c r="MR427" s="49">
        <v>1.9220951000000001E-4</v>
      </c>
      <c r="MS427" s="49">
        <v>1.9206280000000001E-4</v>
      </c>
      <c r="MT427" s="49">
        <v>1.9280858E-4</v>
      </c>
      <c r="MU427" s="49">
        <v>1.9248839E-4</v>
      </c>
      <c r="MV427" s="49">
        <v>1.6135963999999999E-4</v>
      </c>
      <c r="MW427" s="49">
        <v>1.5769298000000001E-4</v>
      </c>
      <c r="MX427" s="49">
        <v>1.5724761000000001E-4</v>
      </c>
      <c r="MY427" s="49">
        <v>1.5892537000000001E-4</v>
      </c>
      <c r="MZ427" s="49">
        <v>1.5494974999999999E-4</v>
      </c>
      <c r="NA427" s="49">
        <v>1.4764958000000001E-4</v>
      </c>
      <c r="NB427" s="49">
        <v>1.4830848E-4</v>
      </c>
      <c r="NC427" s="49">
        <v>1.5152367000000001E-4</v>
      </c>
      <c r="ND427" s="49">
        <v>3.7880436999999999E-4</v>
      </c>
      <c r="NE427" s="49">
        <v>3.7426020999999999E-4</v>
      </c>
      <c r="NF427" s="49">
        <v>3.7407675000000003E-4</v>
      </c>
      <c r="NG427" s="49">
        <v>3.7350322000000001E-4</v>
      </c>
      <c r="NH427" s="49">
        <v>3.7502215000000003E-4</v>
      </c>
      <c r="NI427" s="49">
        <v>2.3443923E-4</v>
      </c>
      <c r="NJ427" s="49">
        <v>1.8681857E-4</v>
      </c>
      <c r="NK427" s="49">
        <v>8.6961070999999997E-5</v>
      </c>
      <c r="NL427" s="49">
        <v>3.9156089000000002E-4</v>
      </c>
      <c r="NM427" s="49">
        <v>4.0401237000000002E-4</v>
      </c>
      <c r="NN427" s="49">
        <v>3.9346257000000002E-4</v>
      </c>
      <c r="NO427" s="49">
        <v>3.9012196000000001E-4</v>
      </c>
      <c r="NP427" s="49">
        <v>3.9454700999999999E-4</v>
      </c>
      <c r="NQ427" s="49">
        <v>4.0483491999999998E-4</v>
      </c>
      <c r="NR427" s="49">
        <v>3.5427042000000001E-4</v>
      </c>
      <c r="NS427" s="49">
        <v>3.2058351000000001E-4</v>
      </c>
      <c r="NT427" s="49">
        <v>3.6020939999999998E-4</v>
      </c>
      <c r="NU427" s="49">
        <v>3.5699887999999998E-4</v>
      </c>
      <c r="NV427" s="49">
        <v>3.5498936000000002E-4</v>
      </c>
      <c r="NW427" s="49">
        <v>3.7113651999999997E-4</v>
      </c>
      <c r="NX427" s="49">
        <v>3.8010932000000002E-4</v>
      </c>
      <c r="NY427" s="49">
        <v>1.7827209000000001E-3</v>
      </c>
      <c r="NZ427" s="49">
        <v>5.9233083000000001E-4</v>
      </c>
      <c r="OA427" s="49">
        <v>3.2846645999999997E-4</v>
      </c>
      <c r="OB427" s="49">
        <v>6.6791167999999998E-4</v>
      </c>
      <c r="OC427" s="49">
        <v>5.5066480999999999E-4</v>
      </c>
      <c r="OD427" s="49">
        <v>5.5233365000000002E-4</v>
      </c>
      <c r="OE427" s="49">
        <v>5.3129293000000002E-4</v>
      </c>
      <c r="OF427" s="49">
        <v>5.1771610000000002E-4</v>
      </c>
      <c r="OG427" s="49">
        <v>7.5199130999999998E-4</v>
      </c>
      <c r="OH427" s="49">
        <v>7.2028908000000005E-4</v>
      </c>
      <c r="OI427" s="49">
        <v>6.7467893000000003E-4</v>
      </c>
      <c r="OJ427" s="49">
        <v>6.5108148999999996E-4</v>
      </c>
      <c r="OK427" s="49">
        <v>1.3998988000000001E-4</v>
      </c>
      <c r="OL427" s="49">
        <v>1.5066548E-4</v>
      </c>
      <c r="OM427" s="49">
        <v>3.7876712000000002E-4</v>
      </c>
      <c r="ON427" s="49">
        <v>7.1672198999999997E-4</v>
      </c>
      <c r="OO427" s="49">
        <v>6.0469771999999998E-5</v>
      </c>
      <c r="OP427" s="49">
        <v>7.6357430000000004E-5</v>
      </c>
      <c r="OQ427" s="49">
        <v>1.9048755999999999E-4</v>
      </c>
      <c r="OU427" s="47" t="s">
        <v>551</v>
      </c>
      <c r="OV427" s="47" t="s">
        <v>64</v>
      </c>
      <c r="OW427" s="49">
        <v>0</v>
      </c>
      <c r="OX427" s="49">
        <v>1.2877182E-3</v>
      </c>
      <c r="OY427" s="49">
        <v>1.9396691E-4</v>
      </c>
      <c r="OZ427" s="49">
        <v>2.9431805999999999E-4</v>
      </c>
      <c r="PA427" s="49">
        <v>1.5377116000000001E-4</v>
      </c>
      <c r="PB427" s="49">
        <v>4.7286371000000002E-5</v>
      </c>
      <c r="PC427" s="49">
        <v>2.9866918E-5</v>
      </c>
      <c r="PD427" s="49">
        <v>8.4712119000000005E-4</v>
      </c>
      <c r="PE427" s="49">
        <v>5.7092286999999998E-6</v>
      </c>
      <c r="PF427" s="49">
        <v>6.1928028000000002E-6</v>
      </c>
      <c r="PG427" s="49">
        <v>1.4056906000000001E-4</v>
      </c>
      <c r="PH427" s="49">
        <v>2.5874823000000001E-5</v>
      </c>
      <c r="PI427" s="49">
        <v>6.8551425999999993E-5</v>
      </c>
      <c r="PJ427" s="49">
        <v>7.0841245000000004E-3</v>
      </c>
      <c r="PK427" s="49">
        <v>1.1482564E-3</v>
      </c>
      <c r="PL427" s="49">
        <v>4.0609076000000001E-4</v>
      </c>
      <c r="PM427" s="49">
        <v>4.8960767000000001E-4</v>
      </c>
      <c r="PN427" s="49">
        <v>0.16682501</v>
      </c>
      <c r="PO427" s="49">
        <v>1.6E-7</v>
      </c>
      <c r="PP427" s="49">
        <v>4.8275181999999999E-5</v>
      </c>
      <c r="PQ427" s="49">
        <v>2.5543664E-7</v>
      </c>
      <c r="PR427" s="49">
        <v>1.3413229E-6</v>
      </c>
      <c r="PS427" s="49">
        <v>1.5708423E-5</v>
      </c>
      <c r="PT427" s="49">
        <v>2.1600452999999999E-5</v>
      </c>
      <c r="PU427" s="49">
        <v>6.2265771000000001E-9</v>
      </c>
      <c r="PV427" s="49">
        <v>1.4448081000000001E-7</v>
      </c>
      <c r="PW427" s="49">
        <v>2.4656975000000002E-6</v>
      </c>
      <c r="PX427" s="49">
        <v>2.0197916000000001E-4</v>
      </c>
      <c r="PY427" s="49">
        <v>3.1893E-10</v>
      </c>
      <c r="PZ427" s="49">
        <v>1.6390615E-6</v>
      </c>
      <c r="QA427" s="49">
        <v>1.2156693000000001E-6</v>
      </c>
      <c r="QB427" s="49">
        <v>3.4725707E-6</v>
      </c>
      <c r="QC427" s="49">
        <v>8.1411307000000007E-6</v>
      </c>
      <c r="QD427" s="49">
        <v>4.0975000000000001E-8</v>
      </c>
      <c r="QE427" s="49">
        <v>1.6912183000000001E-5</v>
      </c>
      <c r="QF427" s="49">
        <v>1.6884164E-6</v>
      </c>
      <c r="QG427" s="49">
        <v>3.7138487999999999E-6</v>
      </c>
      <c r="QH427" s="49">
        <v>8.3950622999999995E-6</v>
      </c>
      <c r="QI427" s="49">
        <v>5.6178000000000002E-8</v>
      </c>
      <c r="QJ427" s="49">
        <v>5.2375781999999998E-5</v>
      </c>
      <c r="QK427" s="49">
        <v>1.3167923000000001E-6</v>
      </c>
      <c r="QL427" s="49">
        <v>2.8965573E-6</v>
      </c>
      <c r="QM427" s="49">
        <v>6.5472315000000001E-6</v>
      </c>
      <c r="QN427" s="49">
        <v>2.8235000000000001E-8</v>
      </c>
      <c r="QO427" s="49">
        <v>3.0560720999999998E-5</v>
      </c>
      <c r="QP427" s="49">
        <v>1.1118785E-6</v>
      </c>
      <c r="QQ427" s="49">
        <v>2.4454337000000002E-6</v>
      </c>
      <c r="QR427" s="49">
        <v>5.5283652000000003E-6</v>
      </c>
      <c r="QS427" s="49">
        <v>2.9052999999999999E-8</v>
      </c>
      <c r="QT427" s="49">
        <v>1.3053385E-4</v>
      </c>
      <c r="QU427" s="49">
        <v>1.0100025E-6</v>
      </c>
      <c r="QV427" s="49">
        <v>2.2216887999999999E-6</v>
      </c>
      <c r="QW427" s="49">
        <v>6.3206053000000003E-6</v>
      </c>
      <c r="QX427" s="49">
        <v>2.3091237E-6</v>
      </c>
      <c r="QY427" s="49">
        <v>1.9449161999999999E-5</v>
      </c>
      <c r="QZ427" s="49">
        <v>1.1620247000000001E-6</v>
      </c>
      <c r="RA427" s="49">
        <v>6.8426184000000002E-7</v>
      </c>
      <c r="RB427" s="49">
        <v>2.7928978E-6</v>
      </c>
      <c r="RC427" s="49">
        <v>1.2504565000000001E-6</v>
      </c>
      <c r="RD427" s="49">
        <v>2.4811575999999999E-5</v>
      </c>
      <c r="RE427" s="49">
        <v>2.1250219000000001E-5</v>
      </c>
      <c r="RF427" s="49">
        <v>7.2868598000000001E-9</v>
      </c>
      <c r="RG427" s="49">
        <v>2.0527855E-6</v>
      </c>
      <c r="RH427" s="49">
        <v>7.2868598000000001E-9</v>
      </c>
      <c r="RI427" s="49">
        <v>7.2868598000000001E-9</v>
      </c>
      <c r="RJ427" s="49">
        <v>8.3786932000000007E-6</v>
      </c>
      <c r="RK427" s="49">
        <v>9.1634715999999999E-6</v>
      </c>
      <c r="RL427" s="49">
        <v>2.5893686000000002E-6</v>
      </c>
      <c r="RM427" s="49">
        <v>2.9482271000000001E-5</v>
      </c>
      <c r="RN427" s="49">
        <v>2.1135E-7</v>
      </c>
      <c r="RO427" s="49">
        <v>4.7710389E-5</v>
      </c>
      <c r="RP427" s="49">
        <v>4.2062906999999996E-6</v>
      </c>
      <c r="RQ427" s="49">
        <v>5.5693823000000002E-6</v>
      </c>
      <c r="RR427" s="49">
        <v>7.0337832000000004E-6</v>
      </c>
      <c r="RS427" s="49">
        <v>2.1135E-7</v>
      </c>
      <c r="RT427" s="49">
        <v>0</v>
      </c>
      <c r="RU427" s="49">
        <v>2.1112863999999998E-6</v>
      </c>
      <c r="RV427" s="49">
        <v>0</v>
      </c>
      <c r="RW427" s="49">
        <v>1.3524122E-5</v>
      </c>
      <c r="RX427" s="49">
        <v>0</v>
      </c>
      <c r="RY427" s="49">
        <v>2.4261814E-5</v>
      </c>
      <c r="RZ427" s="49">
        <v>0</v>
      </c>
      <c r="SA427" s="49">
        <v>6.1035729999999998E-5</v>
      </c>
      <c r="SB427" s="49">
        <v>0</v>
      </c>
      <c r="SC427" s="49">
        <v>4.7033190999999998E-5</v>
      </c>
      <c r="SD427" s="49">
        <v>2.2269594000000001E-6</v>
      </c>
      <c r="SE427" s="49">
        <v>4.2062906999999996E-6</v>
      </c>
      <c r="SF427" s="49">
        <v>7.0337832000000004E-6</v>
      </c>
      <c r="SG427" s="49">
        <v>5.2961000000000004E-9</v>
      </c>
      <c r="SH427" s="49">
        <v>5.5693823000000002E-6</v>
      </c>
      <c r="SI427" s="49">
        <v>0</v>
      </c>
      <c r="SJ427" s="49">
        <v>1.0313327E-6</v>
      </c>
      <c r="SK427" s="49">
        <v>2.5523E-8</v>
      </c>
      <c r="SL427" s="49">
        <v>9.6600515999999998E-6</v>
      </c>
      <c r="SM427" s="49">
        <v>5.0999278999999999E-7</v>
      </c>
      <c r="SN427" s="49">
        <v>1.1647161999999999E-6</v>
      </c>
      <c r="SO427" s="49">
        <v>6.4322057999999999E-6</v>
      </c>
      <c r="SP427" s="49">
        <v>3.0751000000000002E-8</v>
      </c>
      <c r="SQ427" s="49">
        <v>2.1036969000000001E-5</v>
      </c>
      <c r="SR427" s="49">
        <v>5.1104150000000004E-7</v>
      </c>
      <c r="SS427" s="49">
        <v>1.1671142000000001E-6</v>
      </c>
      <c r="ST427" s="49">
        <v>6.4843431999999999E-6</v>
      </c>
      <c r="SU427" s="49">
        <v>1.0051E-8</v>
      </c>
      <c r="SV427" s="49">
        <v>2.7295138999999999E-5</v>
      </c>
      <c r="SW427" s="49">
        <v>4.7869634000000003E-7</v>
      </c>
      <c r="SX427" s="49">
        <v>1.0932504E-6</v>
      </c>
      <c r="SY427" s="49">
        <v>6.0641047999999997E-6</v>
      </c>
      <c r="SZ427" s="49">
        <v>1.9426000000000001E-8</v>
      </c>
      <c r="TA427" s="49">
        <v>6.5575979E-5</v>
      </c>
      <c r="TB427" s="49">
        <v>7.0114728000000003E-7</v>
      </c>
      <c r="TC427" s="49">
        <v>1.6012785999999999E-6</v>
      </c>
      <c r="TD427" s="49">
        <v>9.7833615999999998E-6</v>
      </c>
      <c r="TE427" s="49">
        <v>2.5421E-8</v>
      </c>
      <c r="TF427" s="49">
        <v>5.1135274E-5</v>
      </c>
      <c r="TG427" s="49">
        <v>5.2676260999999998E-7</v>
      </c>
      <c r="TH427" s="49">
        <v>1.2030239E-6</v>
      </c>
      <c r="TI427" s="49">
        <v>6.6927021999999998E-6</v>
      </c>
      <c r="TJ427" s="49">
        <v>8.6243000000000004E-11</v>
      </c>
      <c r="TK427" s="49">
        <v>3.3302407000000001E-5</v>
      </c>
      <c r="TL427" s="49">
        <v>3.1902362000000001E-7</v>
      </c>
      <c r="TM427" s="49">
        <v>1.9936047E-6</v>
      </c>
      <c r="TN427" s="49">
        <v>1.7882069000000001E-5</v>
      </c>
      <c r="TO427" s="49">
        <v>8.6243000000000004E-11</v>
      </c>
      <c r="TP427" s="49">
        <v>2.4057258999999999E-5</v>
      </c>
      <c r="TQ427" s="49">
        <v>3.1902362000000001E-7</v>
      </c>
      <c r="TR427" s="49">
        <v>1.9936047E-6</v>
      </c>
      <c r="TS427" s="49">
        <v>1.7882069000000001E-5</v>
      </c>
      <c r="TT427" s="49">
        <v>8.6243000000000004E-11</v>
      </c>
      <c r="TU427" s="49">
        <v>1.0602255999999999E-4</v>
      </c>
      <c r="TV427" s="49">
        <v>3.1902362000000001E-7</v>
      </c>
      <c r="TW427" s="49">
        <v>1.9936047E-6</v>
      </c>
      <c r="TX427" s="49">
        <v>1.7882069000000001E-5</v>
      </c>
      <c r="TY427" s="49">
        <v>2.0995999999999999E-10</v>
      </c>
      <c r="TZ427" s="49">
        <v>1.2890509000000001E-6</v>
      </c>
      <c r="UA427" s="49">
        <v>1.5272467E-6</v>
      </c>
      <c r="UB427" s="49">
        <v>3.3587044999999999E-6</v>
      </c>
      <c r="UC427" s="49">
        <v>7.5935935000000002E-6</v>
      </c>
      <c r="UD427" s="49">
        <v>4.1005E-10</v>
      </c>
      <c r="UE427" s="49">
        <v>1.6381496E-6</v>
      </c>
      <c r="UF427" s="49">
        <v>2.6767030999999999E-6</v>
      </c>
      <c r="UG427" s="49">
        <v>5.8884249000000004E-6</v>
      </c>
      <c r="UH427" s="49">
        <v>7.1459545000000004E-6</v>
      </c>
      <c r="UI427" s="49">
        <v>0</v>
      </c>
      <c r="UJ427" s="49">
        <v>6.7766094000000005E-5</v>
      </c>
      <c r="UK427" s="49">
        <v>3.4298816000000003E-7</v>
      </c>
      <c r="UL427" s="49">
        <v>4.2282640999999996E-6</v>
      </c>
      <c r="UM427" s="49">
        <v>8.5652369999999998E-5</v>
      </c>
      <c r="UN427" s="49">
        <v>4.5352E-7</v>
      </c>
      <c r="UO427" s="49">
        <v>1.0193667E-4</v>
      </c>
      <c r="UP427" s="49">
        <v>6.3923316E-6</v>
      </c>
      <c r="UQ427" s="49">
        <v>3.3653442E-5</v>
      </c>
      <c r="UR427" s="49">
        <v>1.3244208E-5</v>
      </c>
      <c r="US427" s="49">
        <v>7.3778822000000005E-8</v>
      </c>
      <c r="UT427" s="49">
        <v>1.3616811E-5</v>
      </c>
      <c r="UU427" s="49">
        <v>0</v>
      </c>
      <c r="UV427" s="49">
        <v>5.0891975000000002E-6</v>
      </c>
      <c r="UW427" s="49">
        <v>0</v>
      </c>
      <c r="UX427" s="49">
        <v>0</v>
      </c>
      <c r="UY427" s="49">
        <v>2.0772177000000001E-5</v>
      </c>
      <c r="UZ427" s="49">
        <v>3.4664338000000002E-6</v>
      </c>
      <c r="VA427" s="49">
        <v>2.5067986E-5</v>
      </c>
      <c r="VB427" s="49">
        <v>8.9825348E-6</v>
      </c>
      <c r="VC427" s="49">
        <v>7.3778822000000005E-8</v>
      </c>
      <c r="VD427" s="49">
        <v>7.3778822000000005E-8</v>
      </c>
      <c r="VE427" s="49">
        <v>5.5578665000000001E-5</v>
      </c>
      <c r="VF427" s="49">
        <v>1.6013659E-5</v>
      </c>
      <c r="VG427" s="49">
        <v>3.3956917E-5</v>
      </c>
      <c r="VH427" s="49">
        <v>1.2456574000000001E-4</v>
      </c>
      <c r="VI427" s="49">
        <v>1.7931219000000001E-5</v>
      </c>
      <c r="VJ427" s="49">
        <v>1.6064639999999999E-4</v>
      </c>
      <c r="VK427" s="49">
        <v>3.2559169E-5</v>
      </c>
      <c r="VL427" s="49">
        <v>6.6008960000000001E-7</v>
      </c>
      <c r="VM427" s="49">
        <v>2.3586458999999999E-4</v>
      </c>
      <c r="VN427" s="49">
        <v>6.2650960000000005E-7</v>
      </c>
      <c r="VO427" s="49">
        <v>2.2247991E-4</v>
      </c>
      <c r="VP427" s="49">
        <v>1.3236389999999999E-7</v>
      </c>
      <c r="VQ427" s="49">
        <v>5.6015600000000002E-8</v>
      </c>
      <c r="VR427" s="49">
        <v>4.7172919000000002E-5</v>
      </c>
      <c r="VS427" s="49">
        <v>1.0948190000000001E-5</v>
      </c>
      <c r="VT427" s="49">
        <v>1.2564389999999999E-7</v>
      </c>
      <c r="VU427" s="49">
        <v>5.6015600000000002E-8</v>
      </c>
      <c r="VV427" s="49">
        <v>4.449655E-5</v>
      </c>
      <c r="VW427" s="49">
        <v>1.0948190000000001E-5</v>
      </c>
      <c r="VX427" s="49">
        <v>1.7931219000000001E-5</v>
      </c>
      <c r="VY427" s="49">
        <v>1.6064639999999999E-4</v>
      </c>
      <c r="VZ427" s="49">
        <v>3.2995299999999999E-5</v>
      </c>
      <c r="WA427" s="49">
        <v>1.3236389999999999E-7</v>
      </c>
      <c r="WB427" s="49">
        <v>5.6015600000000002E-8</v>
      </c>
      <c r="WC427" s="49">
        <v>4.7172919000000002E-5</v>
      </c>
      <c r="WD427" s="49">
        <v>4.4686364000000001E-5</v>
      </c>
      <c r="WE427" s="49">
        <v>1.2564389999999999E-7</v>
      </c>
      <c r="WF427" s="49">
        <v>5.6015600000000002E-8</v>
      </c>
      <c r="WG427" s="49">
        <v>4.449655E-5</v>
      </c>
      <c r="WH427" s="49">
        <v>4.4686364000000001E-5</v>
      </c>
      <c r="WI427" s="49">
        <v>1.3236389999999999E-7</v>
      </c>
      <c r="WJ427" s="49">
        <v>5.6015600000000002E-8</v>
      </c>
      <c r="WK427" s="49">
        <v>1.2564389999999999E-7</v>
      </c>
      <c r="WL427" s="49">
        <v>5.6015600000000002E-8</v>
      </c>
      <c r="WM427" s="49">
        <v>7.6545999999999997E-7</v>
      </c>
      <c r="WN427" s="49">
        <v>1.7280398999999999E-4</v>
      </c>
      <c r="WO427" s="49">
        <v>8.1478021000000001E-7</v>
      </c>
      <c r="WP427" s="49">
        <v>1.6295598000000002E-5</v>
      </c>
      <c r="WQ427" s="49">
        <v>0</v>
      </c>
      <c r="WR427" s="49">
        <v>6.1817000000000005E-10</v>
      </c>
      <c r="WS427" s="49">
        <v>2.6002701999999998E-6</v>
      </c>
      <c r="WT427" s="49">
        <v>3.6009065000000002E-7</v>
      </c>
      <c r="WU427" s="49">
        <v>3.7852432000000002E-6</v>
      </c>
      <c r="WV427" s="49">
        <v>9.6444556000000005E-6</v>
      </c>
      <c r="WW427" s="49">
        <v>3.6655417999999998E-7</v>
      </c>
      <c r="WX427" s="49">
        <v>1.3004118E-4</v>
      </c>
      <c r="WY427" s="49">
        <v>8.8969043000000002E-6</v>
      </c>
      <c r="WZ427" s="49">
        <v>2.7622808000000001E-5</v>
      </c>
      <c r="XA427" s="49">
        <v>1.9807228000000001E-6</v>
      </c>
      <c r="XB427" s="49">
        <v>0</v>
      </c>
      <c r="XC427" s="49">
        <v>3.1688172000000003E-5</v>
      </c>
      <c r="XD427" s="49">
        <v>1.9163920000000002E-6</v>
      </c>
      <c r="XE427" s="49">
        <v>5.8797913000000002E-6</v>
      </c>
      <c r="XF427" s="49">
        <v>3.5279255999999999E-5</v>
      </c>
      <c r="XG427" s="49">
        <v>8.1507621000000003E-5</v>
      </c>
      <c r="XH427" s="49">
        <v>8.7164978E-6</v>
      </c>
      <c r="XI427" s="49">
        <v>9.4386952999999998E-9</v>
      </c>
      <c r="XJ427" s="49">
        <v>2.1889811000000001E-7</v>
      </c>
      <c r="XK427" s="49">
        <v>2.4656975000000002E-6</v>
      </c>
      <c r="XL427" s="49">
        <v>7.5268304999999999E-5</v>
      </c>
      <c r="XM427" s="49">
        <v>8.0494332999999996E-6</v>
      </c>
      <c r="XN427" s="49">
        <v>1.715778E-9</v>
      </c>
      <c r="XO427" s="49">
        <v>1.191969E-7</v>
      </c>
      <c r="XP427" s="49">
        <v>1.4009533E-6</v>
      </c>
      <c r="XQ427" s="49">
        <v>3.2984905999999998E-7</v>
      </c>
      <c r="XR427" s="49">
        <v>3.3643068000000002E-5</v>
      </c>
      <c r="XS427" s="49">
        <v>3.0704754000000002E-6</v>
      </c>
      <c r="XT427" s="49">
        <v>7.8120296999999997E-6</v>
      </c>
      <c r="XU427" s="49">
        <v>1.8763921999999999E-5</v>
      </c>
      <c r="XV427" s="49">
        <v>2.5697864000000002E-6</v>
      </c>
      <c r="XW427" s="49">
        <v>8.2323482999999999E-5</v>
      </c>
      <c r="XX427" s="49">
        <v>2.5622645000000001E-5</v>
      </c>
      <c r="XY427" s="49">
        <v>1.0488895E-5</v>
      </c>
      <c r="XZ427" s="49">
        <v>8.2323482999999999E-5</v>
      </c>
      <c r="YA427" s="49">
        <v>2.5622645000000001E-5</v>
      </c>
      <c r="YB427" s="49">
        <v>1.4877632000000001E-6</v>
      </c>
      <c r="YC427" s="49">
        <v>6.0724859E-6</v>
      </c>
      <c r="YD427" s="49">
        <v>8.2323482999999999E-5</v>
      </c>
      <c r="YE427" s="49">
        <v>5.5941589000000001E-6</v>
      </c>
      <c r="YF427" s="49">
        <v>1.9614985999999999E-5</v>
      </c>
      <c r="YG427" s="49">
        <v>1.1788785999999999E-6</v>
      </c>
      <c r="YH427" s="49">
        <v>5.8943932E-8</v>
      </c>
      <c r="YI427" s="49">
        <v>1.1813437999999999E-3</v>
      </c>
      <c r="YJ427" s="49">
        <v>1.968571E-4</v>
      </c>
      <c r="YK427" s="49">
        <v>1.0307459E-5</v>
      </c>
      <c r="YL427" s="49">
        <v>6.1830037000000004E-7</v>
      </c>
      <c r="YM427" s="49">
        <v>3.0915018000000002E-8</v>
      </c>
      <c r="YN427" s="49">
        <v>2.2485730000000001E-4</v>
      </c>
      <c r="YO427" s="49">
        <v>3.7472799999999998E-5</v>
      </c>
      <c r="YP427" s="49">
        <v>3.1525305999999999E-6</v>
      </c>
      <c r="YQ427" s="49">
        <v>1.8946867000000001E-7</v>
      </c>
      <c r="YR427" s="49">
        <v>9.4734333000000007E-9</v>
      </c>
      <c r="YS427" s="49">
        <v>1.8987297E-4</v>
      </c>
      <c r="YT427" s="49">
        <v>3.1639600000000001E-5</v>
      </c>
      <c r="YU427" s="49">
        <v>3.1525305999999999E-6</v>
      </c>
      <c r="YV427" s="49">
        <v>1.8584268000000001E-7</v>
      </c>
      <c r="YW427" s="49">
        <v>9.2921338999999994E-9</v>
      </c>
      <c r="YX427" s="49">
        <v>4.8503492999999999E-4</v>
      </c>
      <c r="YY427" s="49">
        <v>8.0824799999999999E-5</v>
      </c>
      <c r="YZ427" s="49">
        <v>3.1525305999999999E-6</v>
      </c>
      <c r="ZA427" s="49">
        <v>5.9623264000000003E-7</v>
      </c>
      <c r="ZB427" s="49">
        <v>2.9811631999999998E-8</v>
      </c>
      <c r="ZC427" s="49">
        <v>1.5118080999999999E-4</v>
      </c>
      <c r="ZD427" s="49">
        <v>2.51924E-5</v>
      </c>
      <c r="ZE427" s="49">
        <v>3.1525305999999999E-6</v>
      </c>
      <c r="ZF427" s="49">
        <v>3.8619038999999998E-7</v>
      </c>
      <c r="ZG427" s="49">
        <v>1.9309033000000002E-8</v>
      </c>
      <c r="ZH427" s="49">
        <v>3.1416905000000001E-4</v>
      </c>
      <c r="ZI427" s="49">
        <v>5.2352799999999998E-5</v>
      </c>
      <c r="ZJ427" s="49">
        <v>2.6653429000000001E-5</v>
      </c>
      <c r="ZK427" s="49">
        <v>7.3475087999999995E-7</v>
      </c>
      <c r="ZL427" s="49">
        <v>3.6737544000000001E-8</v>
      </c>
      <c r="ZM427" s="49">
        <v>3.047975E-4</v>
      </c>
      <c r="ZN427" s="49">
        <v>5.0799700000000001E-5</v>
      </c>
      <c r="ZO427" s="49">
        <v>2.6653429000000001E-5</v>
      </c>
      <c r="ZP427" s="49">
        <v>1.0478675999999999E-6</v>
      </c>
      <c r="ZQ427" s="49">
        <v>5.2393380999999997E-8</v>
      </c>
      <c r="ZR427" s="49">
        <v>2.7711481999999999E-4</v>
      </c>
      <c r="ZS427" s="49">
        <v>4.6186700000000003E-5</v>
      </c>
      <c r="ZT427" s="49">
        <v>2.6653429000000001E-5</v>
      </c>
      <c r="ZU427" s="49">
        <v>6.6801822999999995E-7</v>
      </c>
      <c r="ZV427" s="49">
        <v>3.3400910999999997E-8</v>
      </c>
      <c r="ZW427" s="49">
        <v>4.3469131999999998E-4</v>
      </c>
      <c r="ZX427" s="49">
        <v>7.2448999999999997E-5</v>
      </c>
      <c r="ZY427" s="49">
        <v>7.3299035000000002E-3</v>
      </c>
      <c r="ZZ427" s="49">
        <v>3.6649517000000002E-4</v>
      </c>
      <c r="AAA427" s="49">
        <v>1.3921234</v>
      </c>
      <c r="AAB427" s="49">
        <v>0.23054864999999999</v>
      </c>
      <c r="AAC427" s="49">
        <v>8.5325165000000001E-3</v>
      </c>
      <c r="AAD427" s="49">
        <v>4.2662583000000002E-4</v>
      </c>
      <c r="AAE427" s="49">
        <v>1.9984402000000001</v>
      </c>
      <c r="AAF427" s="49">
        <v>0.33087551999999998</v>
      </c>
      <c r="AAG427" s="49">
        <v>7.3299035000000002E-3</v>
      </c>
      <c r="AAH427" s="49">
        <v>3.6649517000000002E-4</v>
      </c>
      <c r="AAI427" s="49">
        <v>1.0955478999999999</v>
      </c>
      <c r="AAJ427" s="49">
        <v>0.18260000000000001</v>
      </c>
      <c r="AAK427" s="49">
        <v>2.01413E-4</v>
      </c>
      <c r="AAL427" s="49">
        <v>1.2087025E-3</v>
      </c>
      <c r="AAM427" s="49">
        <v>7.8829210999999995E-8</v>
      </c>
      <c r="AAN427" s="49">
        <v>1.5765841999999999E-6</v>
      </c>
      <c r="AAO427" s="49">
        <v>2.5500166000000001E-5</v>
      </c>
      <c r="AAP427" s="49">
        <v>3.0589700000000002E-4</v>
      </c>
      <c r="AAQ427" s="49">
        <v>1.8354326999999999E-3</v>
      </c>
      <c r="AAR427" s="49">
        <v>2.2121454000000001E-7</v>
      </c>
      <c r="AAS427" s="49">
        <v>4.4242872000000003E-6</v>
      </c>
      <c r="AAT427" s="49">
        <v>1.6050002999999999E-4</v>
      </c>
      <c r="AAU427" s="49">
        <v>5.7972909E-5</v>
      </c>
      <c r="AAV427" s="49">
        <v>6.5740364E-5</v>
      </c>
      <c r="AAW427" s="49">
        <v>2.2619601999999999E-4</v>
      </c>
      <c r="AAX427" s="49">
        <v>2.3064752000000002E-3</v>
      </c>
      <c r="AAY427" s="49">
        <v>1.3990537E-3</v>
      </c>
      <c r="AAZ427" s="49">
        <v>1.4372711E-3</v>
      </c>
      <c r="ABA427" s="49">
        <v>5.3449517000000004E-4</v>
      </c>
      <c r="ABB427" s="49">
        <v>3.5105520999999999E-4</v>
      </c>
      <c r="ABC427" s="49">
        <v>3.8302212000000001E-4</v>
      </c>
      <c r="ABD427" s="49">
        <v>3.7007989000000001E-4</v>
      </c>
      <c r="ABE427" s="49">
        <v>1.8015178E-4</v>
      </c>
      <c r="ABF427" s="49">
        <v>5.6920739999999999E-4</v>
      </c>
      <c r="ABG427" s="49">
        <v>2.2486404E-4</v>
      </c>
      <c r="ABH427" s="49">
        <v>2.7328678E-4</v>
      </c>
      <c r="ABI427" s="49">
        <v>1.4468751E-5</v>
      </c>
      <c r="ABJ427" s="49">
        <v>3.0750485000000002E-5</v>
      </c>
      <c r="ABK427" s="49">
        <v>6.3192540999999994E-5</v>
      </c>
      <c r="ABL427" s="49">
        <v>3.9674632999999998E-5</v>
      </c>
      <c r="ABM427" s="49">
        <v>1.401152E-4</v>
      </c>
      <c r="ABN427" s="49">
        <v>2.2920311000000002E-5</v>
      </c>
      <c r="ABO427" s="49">
        <v>4.7996513000000003E-5</v>
      </c>
      <c r="ABP427" s="49">
        <v>5.0105149000000003E-5</v>
      </c>
      <c r="ABQ427" s="49">
        <v>4.3295184000000001E-5</v>
      </c>
      <c r="ABR427" s="49">
        <v>4.9621092000000003E-5</v>
      </c>
      <c r="ABS427" s="49">
        <v>1.2858442999999999</v>
      </c>
      <c r="ABT427" s="49">
        <v>6.4731196000000004E-5</v>
      </c>
      <c r="ABU427" s="49">
        <v>6.4731196000000004E-5</v>
      </c>
      <c r="ABV427" s="49">
        <v>1.0218200999999999E-5</v>
      </c>
      <c r="ABW427" s="49">
        <v>2.1686621000000001E-5</v>
      </c>
      <c r="ABX427" s="49">
        <v>3.1897865000000003E-5</v>
      </c>
      <c r="ABY427" s="49">
        <v>7.3121517999999997E-5</v>
      </c>
      <c r="ABZ427" s="49">
        <v>5.5455679999999997E-5</v>
      </c>
      <c r="ACA427" s="49">
        <v>1.9041712E-5</v>
      </c>
      <c r="ACB427" s="49">
        <v>1.7840789E-5</v>
      </c>
      <c r="ACC427" s="49">
        <v>1.7792488999999999E-5</v>
      </c>
      <c r="ACD427" s="49">
        <v>2.9230218999999999E-5</v>
      </c>
      <c r="ACE427" s="49">
        <v>3.4941241999999998E-5</v>
      </c>
      <c r="ACF427" s="49">
        <v>7.7681191999999996E-5</v>
      </c>
      <c r="ACG427" s="49">
        <v>5.9583183999999999E-5</v>
      </c>
      <c r="ACH427" s="49">
        <v>5.3497189999999999E-5</v>
      </c>
      <c r="ACI427" s="49">
        <v>4.4252043E-5</v>
      </c>
      <c r="ACJ427" s="49">
        <v>1.2621734E-4</v>
      </c>
      <c r="ACK427" s="49">
        <v>1.3768806000000001E-5</v>
      </c>
      <c r="ACL427" s="49">
        <v>1.7349641999999999E-5</v>
      </c>
      <c r="ACM427" s="49">
        <v>1.5798972E-4</v>
      </c>
      <c r="ACN427" s="49">
        <v>1.5568017E-4</v>
      </c>
      <c r="ACO427" s="49">
        <v>1.8822690000000001E-4</v>
      </c>
      <c r="ACP427" s="49">
        <v>4.2606152000000001E-5</v>
      </c>
      <c r="ACQ427" s="49">
        <v>5.8289131999999998E-5</v>
      </c>
      <c r="ACR427" s="49">
        <v>2.3018876000000001E-4</v>
      </c>
      <c r="ACS427" s="49">
        <v>4.4766146999999999E-4</v>
      </c>
      <c r="ACT427" s="49">
        <v>4.3424320999999998E-4</v>
      </c>
      <c r="ACU427" s="49">
        <v>2.6988239E-4</v>
      </c>
      <c r="ACV427" s="49">
        <v>2.6719930000000002E-4</v>
      </c>
      <c r="ACW427" s="49">
        <v>3.0362055999999998E-4</v>
      </c>
      <c r="ACX427" s="49">
        <v>3.0093747E-4</v>
      </c>
      <c r="ACY427" s="49">
        <v>2.3382748000000002</v>
      </c>
      <c r="ACZ427" s="49">
        <v>1.9068543E-4</v>
      </c>
      <c r="ADA427" s="49">
        <v>1.6303684000000001</v>
      </c>
      <c r="ADB427" s="49">
        <v>1.6390677999999999E-5</v>
      </c>
      <c r="ADC427" s="49">
        <v>1.6890817E-4</v>
      </c>
      <c r="ADD427" s="49">
        <v>7.4763611E-5</v>
      </c>
      <c r="ADE427" s="49">
        <v>9.2918151999999996E-5</v>
      </c>
      <c r="ADF427" s="49">
        <v>8.4839604000000004E-5</v>
      </c>
      <c r="ADG427" s="49">
        <v>6.3619345000000006E-5</v>
      </c>
      <c r="ADH427" s="49">
        <v>1.1051591E-4</v>
      </c>
      <c r="ADI427" s="49">
        <v>1.1843502E-4</v>
      </c>
      <c r="ADJ427" s="49">
        <v>8.9405404999999996E-5</v>
      </c>
      <c r="ADK427" s="49">
        <v>9.3990126999999994E-5</v>
      </c>
    </row>
    <row r="428" spans="1:791" s="47" customFormat="1">
      <c r="A428" s="54" t="s">
        <v>5</v>
      </c>
      <c r="B428" s="47" t="s">
        <v>552</v>
      </c>
      <c r="C428" s="47" t="s">
        <v>64</v>
      </c>
      <c r="D428" s="49">
        <v>4.0947831000000002E-4</v>
      </c>
      <c r="E428" s="49">
        <v>4.1978392999999999E-4</v>
      </c>
      <c r="F428" s="49">
        <v>2.0484892000000002E-3</v>
      </c>
      <c r="G428" s="49">
        <v>2.0407236000000001E-3</v>
      </c>
      <c r="H428" s="49">
        <v>3.2891000000000002E-4</v>
      </c>
      <c r="I428" s="49">
        <v>6.3846100000000005E-5</v>
      </c>
      <c r="J428" s="49">
        <v>2.2058888999999999E-6</v>
      </c>
      <c r="K428" s="49">
        <v>1.4516317999999999E-5</v>
      </c>
      <c r="L428" s="49">
        <v>3.3878000000000001E-4</v>
      </c>
      <c r="M428" s="49">
        <v>6.3846100000000005E-5</v>
      </c>
      <c r="N428" s="49">
        <v>2.2058888999999999E-6</v>
      </c>
      <c r="O428" s="49">
        <v>1.4951942999999999E-5</v>
      </c>
      <c r="P428" s="49">
        <v>1.7166E-3</v>
      </c>
      <c r="Q428" s="49">
        <v>2.5887402E-4</v>
      </c>
      <c r="R428" s="49">
        <v>7.7588066000000004E-6</v>
      </c>
      <c r="S428" s="49">
        <v>6.5256416000000005E-5</v>
      </c>
      <c r="T428" s="49">
        <v>1.7166E-3</v>
      </c>
      <c r="U428" s="49">
        <v>2.5133457999999999E-4</v>
      </c>
      <c r="V428" s="49">
        <v>7.5326385999999999E-6</v>
      </c>
      <c r="W428" s="49">
        <v>6.5256416000000005E-5</v>
      </c>
      <c r="X428" s="49">
        <v>4.1389E-3</v>
      </c>
      <c r="Y428" s="49">
        <v>9.0138043000000004E-4</v>
      </c>
      <c r="Z428" s="49">
        <v>1.4243555E-4</v>
      </c>
      <c r="AA428" s="49">
        <v>4.1120194999999998E-4</v>
      </c>
      <c r="AB428" s="49">
        <v>3.6542337000000001E-4</v>
      </c>
      <c r="AC428" s="49">
        <v>9.4611000000000001E-4</v>
      </c>
      <c r="AD428" s="49">
        <v>1.0379075000000001E-4</v>
      </c>
      <c r="AE428" s="49">
        <v>8.3643812000000003E-6</v>
      </c>
      <c r="AF428" s="49">
        <v>1.8264948999999999E-5</v>
      </c>
      <c r="AG428" s="49">
        <v>8.5716743000000003E-5</v>
      </c>
      <c r="AH428" s="49">
        <v>5.4783999999999996E-4</v>
      </c>
      <c r="AI428" s="49">
        <v>1.0267739999999999E-4</v>
      </c>
      <c r="AJ428" s="49">
        <v>8.3643812000000003E-6</v>
      </c>
      <c r="AK428" s="49">
        <v>1.8264948999999999E-5</v>
      </c>
      <c r="AL428" s="49">
        <v>8.5716743000000003E-5</v>
      </c>
      <c r="AM428" s="49">
        <v>3.3126E-4</v>
      </c>
      <c r="AN428" s="49">
        <v>1.0274869999999999E-4</v>
      </c>
      <c r="AO428" s="49">
        <v>8.3643812000000003E-6</v>
      </c>
      <c r="AP428" s="49">
        <v>1.8264948999999999E-5</v>
      </c>
      <c r="AQ428" s="49">
        <v>8.5716743000000003E-5</v>
      </c>
      <c r="AR428" s="49">
        <v>5.2243000000000001E-5</v>
      </c>
      <c r="AS428" s="49">
        <v>1.0049184E-4</v>
      </c>
      <c r="AT428" s="49">
        <v>8.3643812000000003E-6</v>
      </c>
      <c r="AU428" s="49">
        <v>1.8264948999999999E-5</v>
      </c>
      <c r="AV428" s="49">
        <v>8.5716743000000003E-5</v>
      </c>
      <c r="AW428" s="49">
        <v>3.6414732000000002E-4</v>
      </c>
      <c r="AX428" s="49">
        <v>1.0247434000000001E-4</v>
      </c>
      <c r="AY428" s="49">
        <v>8.3643645000000003E-6</v>
      </c>
      <c r="AZ428" s="49">
        <v>1.8264913000000001E-5</v>
      </c>
      <c r="BA428" s="49">
        <v>8.5716571999999995E-5</v>
      </c>
      <c r="BB428" s="49">
        <v>2.5098E-3</v>
      </c>
      <c r="BC428" s="49">
        <v>3.0485395E-4</v>
      </c>
      <c r="BD428" s="49">
        <v>3.6541848000000001E-5</v>
      </c>
      <c r="BE428" s="49">
        <v>7.4820071000000006E-5</v>
      </c>
      <c r="BF428" s="49">
        <v>1.9784233999999999E-4</v>
      </c>
      <c r="BG428" s="49">
        <v>1.4304999999999999E-3</v>
      </c>
      <c r="BH428" s="49">
        <v>3.0043896E-4</v>
      </c>
      <c r="BI428" s="49">
        <v>3.6541848000000001E-5</v>
      </c>
      <c r="BJ428" s="49">
        <v>7.4820071000000006E-5</v>
      </c>
      <c r="BK428" s="49">
        <v>1.9784233999999999E-4</v>
      </c>
      <c r="BL428" s="49">
        <v>8.2923999999999997E-4</v>
      </c>
      <c r="BM428" s="49">
        <v>2.9972598000000002E-4</v>
      </c>
      <c r="BN428" s="49">
        <v>3.6541848000000001E-5</v>
      </c>
      <c r="BO428" s="49">
        <v>7.4820071000000006E-5</v>
      </c>
      <c r="BP428" s="49">
        <v>1.9784233999999999E-4</v>
      </c>
      <c r="BQ428" s="49">
        <v>1.2705999999999999E-4</v>
      </c>
      <c r="BR428" s="49">
        <v>3.0054864999999999E-4</v>
      </c>
      <c r="BS428" s="49">
        <v>3.6541848000000001E-5</v>
      </c>
      <c r="BT428" s="49">
        <v>7.4820071000000006E-5</v>
      </c>
      <c r="BU428" s="49">
        <v>1.9784233999999999E-4</v>
      </c>
      <c r="BV428" s="49">
        <v>1.0568609000000001E-3</v>
      </c>
      <c r="BW428" s="49">
        <v>3.0082816000000001E-4</v>
      </c>
      <c r="BX428" s="49">
        <v>3.6541848000000001E-5</v>
      </c>
      <c r="BY428" s="49">
        <v>7.4820072000000002E-5</v>
      </c>
      <c r="BZ428" s="49">
        <v>1.9784233999999999E-4</v>
      </c>
      <c r="CA428" s="49">
        <v>5.9599000000000002E-4</v>
      </c>
      <c r="CB428" s="49">
        <v>6.4209367000000005E-5</v>
      </c>
      <c r="CC428" s="49">
        <v>6.1590365999999996E-6</v>
      </c>
      <c r="CD428" s="49">
        <v>1.2467551E-5</v>
      </c>
      <c r="CE428" s="49">
        <v>7.6527473999999998E-5</v>
      </c>
      <c r="CF428" s="49">
        <v>3.2333999999999998E-4</v>
      </c>
      <c r="CG428" s="49">
        <v>6.2130754999999995E-5</v>
      </c>
      <c r="CH428" s="49">
        <v>6.1590365999999996E-6</v>
      </c>
      <c r="CI428" s="49">
        <v>1.2467551E-5</v>
      </c>
      <c r="CJ428" s="49">
        <v>7.6527473999999998E-5</v>
      </c>
      <c r="CK428" s="49">
        <v>2.2091E-4</v>
      </c>
      <c r="CL428" s="49">
        <v>6.2064941999999998E-5</v>
      </c>
      <c r="CM428" s="49">
        <v>6.1590365999999996E-6</v>
      </c>
      <c r="CN428" s="49">
        <v>1.2467551E-5</v>
      </c>
      <c r="CO428" s="49">
        <v>7.6527473999999998E-5</v>
      </c>
      <c r="CP428" s="49">
        <v>2.7662E-5</v>
      </c>
      <c r="CQ428" s="49">
        <v>6.2399494000000001E-5</v>
      </c>
      <c r="CR428" s="49">
        <v>6.1590365999999996E-6</v>
      </c>
      <c r="CS428" s="49">
        <v>1.2467551E-5</v>
      </c>
      <c r="CT428" s="49">
        <v>7.6527473999999998E-5</v>
      </c>
      <c r="CU428" s="49">
        <v>1.7538385E-4</v>
      </c>
      <c r="CV428" s="49">
        <v>6.2255737999999998E-5</v>
      </c>
      <c r="CW428" s="49">
        <v>6.1590674000000004E-6</v>
      </c>
      <c r="CX428" s="49">
        <v>1.2467613E-5</v>
      </c>
      <c r="CY428" s="49">
        <v>7.6527856999999999E-5</v>
      </c>
      <c r="CZ428" s="49">
        <v>5.0699000000000002E-4</v>
      </c>
      <c r="DA428" s="49">
        <v>5.0163654000000003E-5</v>
      </c>
      <c r="DB428" s="49">
        <v>5.6083917000000003E-6</v>
      </c>
      <c r="DC428" s="49">
        <v>1.1352368000000001E-5</v>
      </c>
      <c r="DD428" s="49">
        <v>7.2303600000000003E-5</v>
      </c>
      <c r="DE428" s="49">
        <v>3.1367999999999999E-4</v>
      </c>
      <c r="DF428" s="49">
        <v>4.8515571999999997E-5</v>
      </c>
      <c r="DG428" s="49">
        <v>5.6083917000000003E-6</v>
      </c>
      <c r="DH428" s="49">
        <v>1.1352368000000001E-5</v>
      </c>
      <c r="DI428" s="49">
        <v>7.2303600000000003E-5</v>
      </c>
      <c r="DJ428" s="49">
        <v>1.9965E-4</v>
      </c>
      <c r="DK428" s="49">
        <v>4.8315388999999998E-5</v>
      </c>
      <c r="DL428" s="49">
        <v>5.6083917000000003E-6</v>
      </c>
      <c r="DM428" s="49">
        <v>1.1352368000000001E-5</v>
      </c>
      <c r="DN428" s="49">
        <v>7.2303600000000003E-5</v>
      </c>
      <c r="DO428" s="49">
        <v>1.8084000000000002E-5</v>
      </c>
      <c r="DP428" s="49">
        <v>4.9069503000000003E-5</v>
      </c>
      <c r="DQ428" s="49">
        <v>5.6083917000000003E-6</v>
      </c>
      <c r="DR428" s="49">
        <v>1.1352368000000001E-5</v>
      </c>
      <c r="DS428" s="49">
        <v>7.2303600000000003E-5</v>
      </c>
      <c r="DT428" s="49">
        <v>4.8981000000000003E-4</v>
      </c>
      <c r="DU428" s="49">
        <v>4.8499119000000003E-5</v>
      </c>
      <c r="DV428" s="49">
        <v>5.2295818999999999E-6</v>
      </c>
      <c r="DW428" s="49">
        <v>1.0585225999999999E-5</v>
      </c>
      <c r="DX428" s="49">
        <v>6.9409284999999999E-5</v>
      </c>
      <c r="DY428" s="49">
        <v>2.9053999999999999E-4</v>
      </c>
      <c r="DZ428" s="49">
        <v>4.7607893000000003E-5</v>
      </c>
      <c r="EA428" s="49">
        <v>3.8653264000000001E-6</v>
      </c>
      <c r="EB428" s="49">
        <v>7.8244629999999998E-6</v>
      </c>
      <c r="EC428" s="49">
        <v>6.9409284999999999E-5</v>
      </c>
      <c r="ED428" s="49">
        <v>1.7126000000000001E-4</v>
      </c>
      <c r="EE428" s="49">
        <v>4.7904054000000002E-5</v>
      </c>
      <c r="EF428" s="49">
        <v>3.8653264000000001E-6</v>
      </c>
      <c r="EG428" s="49">
        <v>7.8244629999999998E-6</v>
      </c>
      <c r="EH428" s="49">
        <v>6.9409284999999999E-5</v>
      </c>
      <c r="EI428" s="49">
        <v>1.5970000000000001E-5</v>
      </c>
      <c r="EJ428" s="49">
        <v>4.9349211000000002E-5</v>
      </c>
      <c r="EK428" s="49">
        <v>3.8653264000000001E-6</v>
      </c>
      <c r="EL428" s="49">
        <v>7.8244629999999998E-6</v>
      </c>
      <c r="EM428" s="49">
        <v>6.9409284999999999E-5</v>
      </c>
      <c r="EN428" s="49">
        <v>1.1360000000000001E-3</v>
      </c>
      <c r="EO428" s="49">
        <v>1.3183281000000001E-4</v>
      </c>
      <c r="EP428" s="49">
        <v>1.0943117E-5</v>
      </c>
      <c r="EQ428" s="49">
        <v>2.2406224000000001E-5</v>
      </c>
      <c r="ER428" s="49">
        <v>1.0416596E-4</v>
      </c>
      <c r="ES428" s="49">
        <v>6.4723999999999999E-4</v>
      </c>
      <c r="ET428" s="49">
        <v>1.2979533E-4</v>
      </c>
      <c r="EU428" s="49">
        <v>1.0943117E-5</v>
      </c>
      <c r="EV428" s="49">
        <v>2.2406224000000001E-5</v>
      </c>
      <c r="EW428" s="49">
        <v>1.0416596E-4</v>
      </c>
      <c r="EX428" s="49">
        <v>3.9816999999999999E-4</v>
      </c>
      <c r="EY428" s="49">
        <v>1.2971306999999999E-4</v>
      </c>
      <c r="EZ428" s="49">
        <v>1.0943117E-5</v>
      </c>
      <c r="FA428" s="49">
        <v>2.2406224000000001E-5</v>
      </c>
      <c r="FB428" s="49">
        <v>1.0416596E-4</v>
      </c>
      <c r="FC428" s="49">
        <v>6.3829000000000002E-5</v>
      </c>
      <c r="FD428" s="49">
        <v>1.2945529999999999E-4</v>
      </c>
      <c r="FE428" s="49">
        <v>1.0943117E-5</v>
      </c>
      <c r="FF428" s="49">
        <v>2.2406224000000001E-5</v>
      </c>
      <c r="FG428" s="49">
        <v>1.0416596E-4</v>
      </c>
      <c r="FH428" s="49">
        <v>5.0973746000000002E-4</v>
      </c>
      <c r="FI428" s="49">
        <v>1.3013658E-4</v>
      </c>
      <c r="FJ428" s="49">
        <v>1.0943194000000001E-5</v>
      </c>
      <c r="FK428" s="49">
        <v>2.2406381000000001E-5</v>
      </c>
      <c r="FL428" s="49">
        <v>1.0416669E-4</v>
      </c>
      <c r="FM428" s="49">
        <v>2.5019811000000003E-4</v>
      </c>
      <c r="FN428" s="49">
        <v>7.8227213999999994E-5</v>
      </c>
      <c r="FO428" s="49">
        <v>7.1153161999999998E-6</v>
      </c>
      <c r="FP428" s="49">
        <v>1.4850513E-5</v>
      </c>
      <c r="FQ428" s="49">
        <v>8.0741411999999999E-5</v>
      </c>
      <c r="FR428" s="49">
        <v>1.2026928000000001E-3</v>
      </c>
      <c r="FS428" s="49">
        <v>3.2117687E-4</v>
      </c>
      <c r="FT428" s="49">
        <v>8.3121038000000007E-6</v>
      </c>
      <c r="FU428" s="49">
        <v>1.8143068000000002E-5</v>
      </c>
      <c r="FV428" s="49">
        <v>1.3102626000000001E-4</v>
      </c>
      <c r="FW428" s="49">
        <v>1.3483000000000001E-4</v>
      </c>
      <c r="FX428" s="49">
        <v>2.9363668000000001E-5</v>
      </c>
      <c r="FY428" s="49">
        <v>4.6401649000000002E-6</v>
      </c>
      <c r="FZ428" s="49">
        <v>1.3395535E-5</v>
      </c>
      <c r="GA428" s="49">
        <v>1.3206411E-5</v>
      </c>
      <c r="GB428" s="49">
        <v>2.7285999999999999E-4</v>
      </c>
      <c r="GC428" s="49">
        <v>1.2096601999999999E-4</v>
      </c>
      <c r="GD428" s="49">
        <v>2.4150284999999998E-6</v>
      </c>
      <c r="GE428" s="49">
        <v>3.8118835999999997E-5</v>
      </c>
      <c r="GF428" s="49">
        <v>1.9395820999999999E-5</v>
      </c>
      <c r="GG428" s="49">
        <v>2.3387000000000001E-4</v>
      </c>
      <c r="GH428" s="49">
        <v>1.2602146000000001E-4</v>
      </c>
      <c r="GI428" s="49">
        <v>2.4150284999999998E-6</v>
      </c>
      <c r="GJ428" s="49">
        <v>3.8118835999999997E-5</v>
      </c>
      <c r="GK428" s="49">
        <v>1.9395820999999999E-5</v>
      </c>
      <c r="GL428" s="49">
        <v>1.3928000000000001E-4</v>
      </c>
      <c r="GM428" s="49">
        <v>1.2173812E-4</v>
      </c>
      <c r="GN428" s="49">
        <v>2.4150284999999998E-6</v>
      </c>
      <c r="GO428" s="49">
        <v>3.8118835999999997E-5</v>
      </c>
      <c r="GP428" s="49">
        <v>1.9395820999999999E-5</v>
      </c>
      <c r="GQ428" s="49">
        <v>1.1299E-4</v>
      </c>
      <c r="GR428" s="49">
        <v>1.2039307E-4</v>
      </c>
      <c r="GS428" s="49">
        <v>2.4150284999999998E-6</v>
      </c>
      <c r="GT428" s="49">
        <v>3.8118835999999997E-5</v>
      </c>
      <c r="GU428" s="49">
        <v>1.9395820999999999E-5</v>
      </c>
      <c r="GV428" s="49">
        <v>1.8256968000000001E-4</v>
      </c>
      <c r="GW428" s="49">
        <v>1.2217842E-4</v>
      </c>
      <c r="GX428" s="49">
        <v>2.4150284999999998E-6</v>
      </c>
      <c r="GY428" s="49">
        <v>3.8118835999999997E-5</v>
      </c>
      <c r="GZ428" s="49">
        <v>1.9395820999999999E-5</v>
      </c>
      <c r="HA428" s="49">
        <v>2.8853E-4</v>
      </c>
      <c r="HB428" s="49">
        <v>1.2635542000000001E-4</v>
      </c>
      <c r="HC428" s="49">
        <v>2.4150284999999998E-6</v>
      </c>
      <c r="HD428" s="49">
        <v>3.8118835999999997E-5</v>
      </c>
      <c r="HE428" s="49">
        <v>1.9395820999999999E-5</v>
      </c>
      <c r="HF428" s="49">
        <v>3.0779000000000001E-4</v>
      </c>
      <c r="HG428" s="49">
        <v>1.1155677E-4</v>
      </c>
      <c r="HH428" s="49">
        <v>1.9759077E-6</v>
      </c>
      <c r="HI428" s="49">
        <v>3.1188137999999998E-5</v>
      </c>
      <c r="HJ428" s="49">
        <v>1.8168298000000001E-5</v>
      </c>
      <c r="HK428" s="49">
        <v>3.0359000000000001E-4</v>
      </c>
      <c r="HL428" s="49">
        <v>9.7879495000000003E-5</v>
      </c>
      <c r="HM428" s="49">
        <v>1.9759077E-6</v>
      </c>
      <c r="HN428" s="49">
        <v>3.1188137999999998E-5</v>
      </c>
      <c r="HO428" s="49">
        <v>1.8168298000000001E-5</v>
      </c>
      <c r="HP428" s="49">
        <v>1.3928000000000001E-4</v>
      </c>
      <c r="HQ428" s="49">
        <v>1.1396805999999999E-4</v>
      </c>
      <c r="HR428" s="49">
        <v>1.9759077E-6</v>
      </c>
      <c r="HS428" s="49">
        <v>3.1188137999999998E-5</v>
      </c>
      <c r="HT428" s="49">
        <v>1.8168298000000001E-5</v>
      </c>
      <c r="HU428" s="49">
        <v>1.1299E-4</v>
      </c>
      <c r="HV428" s="49">
        <v>1.1267508999999999E-4</v>
      </c>
      <c r="HW428" s="49">
        <v>1.9759077E-6</v>
      </c>
      <c r="HX428" s="49">
        <v>3.1188137999999998E-5</v>
      </c>
      <c r="HY428" s="49">
        <v>1.8168298000000001E-5</v>
      </c>
      <c r="HZ428" s="49">
        <v>2.0115070999999999E-4</v>
      </c>
      <c r="IA428" s="49">
        <v>1.1184862999999999E-4</v>
      </c>
      <c r="IB428" s="49">
        <v>1.9759096000000001E-6</v>
      </c>
      <c r="IC428" s="49">
        <v>3.1188169999999999E-5</v>
      </c>
      <c r="ID428" s="49">
        <v>1.8168316000000001E-5</v>
      </c>
      <c r="IE428" s="49">
        <v>3.1155000000000001E-4</v>
      </c>
      <c r="IF428" s="49">
        <v>1.1840459E-4</v>
      </c>
      <c r="IG428" s="49">
        <v>1.9759077E-6</v>
      </c>
      <c r="IH428" s="49">
        <v>3.1188137999999998E-5</v>
      </c>
      <c r="II428" s="49">
        <v>1.8168298000000001E-5</v>
      </c>
      <c r="IJ428" s="49">
        <v>1.8934881000000001E-4</v>
      </c>
      <c r="IK428" s="49">
        <v>1.1840812E-4</v>
      </c>
      <c r="IL428" s="49">
        <v>2.2547743999999999E-6</v>
      </c>
      <c r="IM428" s="49">
        <v>3.5589526E-5</v>
      </c>
      <c r="IN428" s="49">
        <v>1.8947758E-5</v>
      </c>
      <c r="IO428" s="49">
        <v>7.5799999999999999E-3</v>
      </c>
      <c r="IP428" s="49">
        <v>9.1218240000000002E-4</v>
      </c>
      <c r="IQ428" s="49">
        <v>8.7855933000000001E-6</v>
      </c>
      <c r="IR428" s="49">
        <v>2.3370977000000001E-5</v>
      </c>
      <c r="IS428" s="49">
        <v>4.7246997000000002E-5</v>
      </c>
      <c r="IT428" s="49">
        <v>6.0744395000000004E-4</v>
      </c>
      <c r="IU428" s="49">
        <v>1.3528828E-4</v>
      </c>
      <c r="IV428" s="49">
        <v>1.2717285999999999E-5</v>
      </c>
      <c r="IW428" s="49">
        <v>1.1734109000000001E-4</v>
      </c>
      <c r="IX428" s="49">
        <v>6.6746082999999995E-5</v>
      </c>
      <c r="IY428" s="49">
        <v>3.6815040999999998E-5</v>
      </c>
      <c r="IZ428" s="49">
        <v>1.2428683E-4</v>
      </c>
      <c r="JA428" s="49">
        <v>5.7033983999999996E-6</v>
      </c>
      <c r="JB428" s="49">
        <v>3.2828393E-5</v>
      </c>
      <c r="JC428" s="49">
        <v>3.5288628000000003E-5</v>
      </c>
      <c r="JD428" s="49">
        <v>2.7165989000000002E-4</v>
      </c>
      <c r="JE428" s="49">
        <v>1.6684170999999999E-4</v>
      </c>
      <c r="JF428" s="49">
        <v>1.2012132000000001E-5</v>
      </c>
      <c r="JG428" s="49">
        <v>1.1152873E-4</v>
      </c>
      <c r="JH428" s="49">
        <v>6.3788814000000007E-5</v>
      </c>
      <c r="JI428" s="49">
        <v>8.0247999999999995E-4</v>
      </c>
      <c r="JJ428" s="49">
        <v>1.2633737999999999E-4</v>
      </c>
      <c r="JK428" s="49">
        <v>1.1709254000000001E-5</v>
      </c>
      <c r="JL428" s="49">
        <v>1.0805400000000001E-4</v>
      </c>
      <c r="JM428" s="49">
        <v>6.2518711000000005E-5</v>
      </c>
      <c r="JN428" s="49">
        <v>5.3406000000000005E-4</v>
      </c>
      <c r="JO428" s="49">
        <v>1.2708601000000001E-4</v>
      </c>
      <c r="JP428" s="49">
        <v>1.1709254000000001E-5</v>
      </c>
      <c r="JQ428" s="49">
        <v>1.0805400000000001E-4</v>
      </c>
      <c r="JR428" s="49">
        <v>6.2518711000000005E-5</v>
      </c>
      <c r="JS428" s="49">
        <v>6.6664999999999997E-4</v>
      </c>
      <c r="JT428" s="49">
        <v>1.1764725E-4</v>
      </c>
      <c r="JU428" s="49">
        <v>1.1709254000000001E-5</v>
      </c>
      <c r="JV428" s="49">
        <v>1.0805400000000001E-4</v>
      </c>
      <c r="JW428" s="49">
        <v>6.2518711000000005E-5</v>
      </c>
      <c r="JX428" s="49">
        <v>2.5926999999999998E-4</v>
      </c>
      <c r="JY428" s="49">
        <v>1.1155675E-4</v>
      </c>
      <c r="JZ428" s="49">
        <v>1.1709254000000001E-5</v>
      </c>
      <c r="KA428" s="49">
        <v>1.0805400000000001E-4</v>
      </c>
      <c r="KB428" s="49">
        <v>6.2518711000000005E-5</v>
      </c>
      <c r="KC428" s="49">
        <v>7.5045999999999999E-5</v>
      </c>
      <c r="KD428" s="49">
        <v>2.002568E-4</v>
      </c>
      <c r="KE428" s="49">
        <v>1.1709254000000001E-5</v>
      </c>
      <c r="KF428" s="49">
        <v>1.0919867E-4</v>
      </c>
      <c r="KG428" s="49">
        <v>6.2518711000000005E-5</v>
      </c>
      <c r="KH428" s="49">
        <v>7.5010000000000002E-5</v>
      </c>
      <c r="KI428" s="49">
        <v>1.8738534000000001E-4</v>
      </c>
      <c r="KJ428" s="49">
        <v>1.1709254000000001E-5</v>
      </c>
      <c r="KK428" s="49">
        <v>1.0919867E-4</v>
      </c>
      <c r="KL428" s="49">
        <v>6.2518711000000005E-5</v>
      </c>
      <c r="KM428" s="49">
        <v>3.0275999999999999E-5</v>
      </c>
      <c r="KN428" s="49">
        <v>1.6886709999999999E-4</v>
      </c>
      <c r="KO428" s="49">
        <v>1.1709254000000001E-5</v>
      </c>
      <c r="KP428" s="49">
        <v>1.0919867E-4</v>
      </c>
      <c r="KQ428" s="49">
        <v>6.2518711000000005E-5</v>
      </c>
      <c r="KR428" s="49">
        <v>2.9113000000000001E-5</v>
      </c>
      <c r="KS428" s="49">
        <v>1.5928627E-4</v>
      </c>
      <c r="KT428" s="49">
        <v>1.1709254000000001E-5</v>
      </c>
      <c r="KU428" s="49">
        <v>1.0919867E-4</v>
      </c>
      <c r="KV428" s="49">
        <v>6.2518711000000005E-5</v>
      </c>
      <c r="KW428" s="49">
        <v>1.3066516999999999E-5</v>
      </c>
      <c r="KX428" s="49">
        <v>3.9662405999999998E-5</v>
      </c>
      <c r="KY428" s="49">
        <v>5.7033983999999996E-6</v>
      </c>
      <c r="KZ428" s="49">
        <v>3.2828393E-5</v>
      </c>
      <c r="LA428" s="49">
        <v>3.5288628000000003E-5</v>
      </c>
      <c r="LB428" s="49">
        <v>1.3066516999999999E-5</v>
      </c>
      <c r="LC428" s="49">
        <v>3.8028524999999999E-5</v>
      </c>
      <c r="LD428" s="49">
        <v>5.7033983999999996E-6</v>
      </c>
      <c r="LE428" s="49">
        <v>3.2828393E-5</v>
      </c>
      <c r="LF428" s="49">
        <v>3.5288628000000003E-5</v>
      </c>
      <c r="LG428" s="49">
        <v>2.2493981999999999E-5</v>
      </c>
      <c r="LH428" s="49">
        <v>1.2812908E-4</v>
      </c>
      <c r="LI428" s="49">
        <v>5.7033983999999996E-6</v>
      </c>
      <c r="LJ428" s="49">
        <v>3.2828393E-5</v>
      </c>
      <c r="LK428" s="49">
        <v>3.4811880999999999E-5</v>
      </c>
      <c r="LL428" s="49">
        <v>5.4828755999999999E-5</v>
      </c>
      <c r="LM428" s="49">
        <v>1.8721834999999999E-4</v>
      </c>
      <c r="LN428" s="49">
        <v>1.1556849999999999E-5</v>
      </c>
      <c r="LO428" s="49">
        <v>1.0777606E-4</v>
      </c>
      <c r="LP428" s="49">
        <v>6.1879508999999994E-5</v>
      </c>
      <c r="LQ428" s="49">
        <v>2.1362E-4</v>
      </c>
      <c r="LR428" s="49">
        <v>2.7216025999999999E-5</v>
      </c>
      <c r="LS428" s="49">
        <v>1.2262616000000001E-6</v>
      </c>
      <c r="LT428" s="49">
        <v>3.7330071E-6</v>
      </c>
      <c r="LU428" s="49">
        <v>2.0579759E-5</v>
      </c>
      <c r="LV428" s="49">
        <v>2.8358000000000002E-4</v>
      </c>
      <c r="LW428" s="49">
        <v>3.6128628999999998E-5</v>
      </c>
      <c r="LX428" s="49">
        <v>1.289979E-6</v>
      </c>
      <c r="LY428" s="49">
        <v>3.9332392999999997E-6</v>
      </c>
      <c r="LZ428" s="49">
        <v>2.1683916000000001E-5</v>
      </c>
      <c r="MA428" s="49">
        <v>7.3594999999999997E-4</v>
      </c>
      <c r="MB428" s="49">
        <v>9.7184673000000004E-5</v>
      </c>
      <c r="MC428" s="49">
        <v>2.2962955000000001E-6</v>
      </c>
      <c r="MD428" s="49">
        <v>7.0079885999999998E-6</v>
      </c>
      <c r="ME428" s="49">
        <v>3.6962496E-5</v>
      </c>
      <c r="MF428" s="49">
        <v>5.9593412999999996E-3</v>
      </c>
      <c r="MG428" s="49">
        <v>1.1622468000000001E-3</v>
      </c>
      <c r="MH428" s="49">
        <v>7.6286348000000005E-4</v>
      </c>
      <c r="MI428" s="49">
        <v>5.4635477000000005E-4</v>
      </c>
      <c r="MJ428" s="49">
        <v>2.6508092000000001E-4</v>
      </c>
      <c r="MK428" s="49">
        <v>5.7896749999999996E-4</v>
      </c>
      <c r="ML428" s="49">
        <v>3.1238581999999998E-3</v>
      </c>
      <c r="MM428" s="49">
        <v>2.0401432E-3</v>
      </c>
      <c r="MN428" s="49">
        <v>1.4381702E-3</v>
      </c>
      <c r="MO428" s="49">
        <v>7.3681291000000004E-4</v>
      </c>
      <c r="MP428" s="49">
        <v>1.6668933999999999E-3</v>
      </c>
      <c r="MQ428" s="49">
        <v>7.5535342999999997E-4</v>
      </c>
      <c r="MR428" s="49">
        <v>4.8062482E-4</v>
      </c>
      <c r="MS428" s="49">
        <v>3.78129E-4</v>
      </c>
      <c r="MT428" s="49">
        <v>1.8521556000000001E-4</v>
      </c>
      <c r="MU428" s="49">
        <v>3.3279412999999999E-4</v>
      </c>
      <c r="MV428" s="49">
        <v>6.4641801999999998E-4</v>
      </c>
      <c r="MW428" s="49">
        <v>4.5145993E-4</v>
      </c>
      <c r="MX428" s="49">
        <v>3.3722975000000002E-4</v>
      </c>
      <c r="MY428" s="49">
        <v>1.5641786000000001E-4</v>
      </c>
      <c r="MZ428" s="49">
        <v>6.2353321000000004E-4</v>
      </c>
      <c r="NA428" s="49">
        <v>4.1924696999999999E-4</v>
      </c>
      <c r="NB428" s="49">
        <v>3.0026313000000002E-4</v>
      </c>
      <c r="NC428" s="49">
        <v>1.4641829E-4</v>
      </c>
      <c r="ND428" s="49">
        <v>1.4053481000000001E-3</v>
      </c>
      <c r="NE428" s="49">
        <v>9.1455062999999995E-4</v>
      </c>
      <c r="NF428" s="49">
        <v>6.6539837000000003E-4</v>
      </c>
      <c r="NG428" s="49">
        <v>3.3079959999999999E-4</v>
      </c>
      <c r="NH428" s="49">
        <v>7.7739029999999998E-4</v>
      </c>
      <c r="NI428" s="49">
        <v>4.3113256000000002E-4</v>
      </c>
      <c r="NJ428" s="49">
        <v>1.6813511E-3</v>
      </c>
      <c r="NK428" s="49">
        <v>1.9543577999999999E-4</v>
      </c>
      <c r="NL428" s="49">
        <v>4.5375569999999999E-4</v>
      </c>
      <c r="NM428" s="49">
        <v>4.1982114E-4</v>
      </c>
      <c r="NN428" s="49">
        <v>3.2094780999999999E-4</v>
      </c>
      <c r="NO428" s="49">
        <v>2.9331274999999998E-4</v>
      </c>
      <c r="NP428" s="49">
        <v>3.6467778999999998E-4</v>
      </c>
      <c r="NQ428" s="49">
        <v>4.7481511000000001E-4</v>
      </c>
      <c r="NR428" s="49">
        <v>4.7067910999999999E-4</v>
      </c>
      <c r="NS428" s="49">
        <v>4.5280184000000002E-4</v>
      </c>
      <c r="NT428" s="49">
        <v>3.0458040000000002E-4</v>
      </c>
      <c r="NU428" s="49">
        <v>2.7699742999999998E-4</v>
      </c>
      <c r="NV428" s="49">
        <v>3.6433173999999999E-4</v>
      </c>
      <c r="NW428" s="49">
        <v>4.8128694000000002E-4</v>
      </c>
      <c r="NX428" s="49">
        <v>3.6454899000000002E-4</v>
      </c>
      <c r="NY428" s="49">
        <v>8.5715858999999995E-3</v>
      </c>
      <c r="NZ428" s="49">
        <v>9.3953669999999995E-4</v>
      </c>
      <c r="OA428" s="49">
        <v>2.3492228999999999E-4</v>
      </c>
      <c r="OB428" s="49">
        <v>6.2583128000000005E-4</v>
      </c>
      <c r="OC428" s="49">
        <v>1.1110993E-3</v>
      </c>
      <c r="OD428" s="49">
        <v>8.4342797999999999E-4</v>
      </c>
      <c r="OE428" s="49">
        <v>9.6657920999999999E-4</v>
      </c>
      <c r="OF428" s="49">
        <v>5.5310872000000001E-4</v>
      </c>
      <c r="OG428" s="49">
        <v>4.5872943999999998E-4</v>
      </c>
      <c r="OH428" s="49">
        <v>4.4582197000000003E-4</v>
      </c>
      <c r="OI428" s="49">
        <v>3.8256974E-4</v>
      </c>
      <c r="OJ428" s="49">
        <v>3.7182590999999999E-4</v>
      </c>
      <c r="OK428" s="49">
        <v>1.2654933999999999E-4</v>
      </c>
      <c r="OL428" s="49">
        <v>1.2491546E-4</v>
      </c>
      <c r="OM428" s="49">
        <v>2.2396672999999999E-4</v>
      </c>
      <c r="ON428" s="49">
        <v>4.2325951999999998E-4</v>
      </c>
      <c r="OO428" s="49">
        <v>2.6637504999999997E-4</v>
      </c>
      <c r="OP428" s="49">
        <v>3.4661575999999999E-4</v>
      </c>
      <c r="OQ428" s="49">
        <v>8.7940144999999997E-4</v>
      </c>
      <c r="OU428" s="47" t="s">
        <v>552</v>
      </c>
      <c r="OV428" s="47" t="s">
        <v>64</v>
      </c>
      <c r="OW428" s="49">
        <v>0</v>
      </c>
      <c r="OX428" s="49">
        <v>1.0852791E-3</v>
      </c>
      <c r="OY428" s="49">
        <v>7.3849916E-4</v>
      </c>
      <c r="OZ428" s="49">
        <v>2.4559168000000002E-4</v>
      </c>
      <c r="PA428" s="49">
        <v>7.6745982000000004E-4</v>
      </c>
      <c r="PB428" s="49">
        <v>3.7367748999999999E-5</v>
      </c>
      <c r="PC428" s="49">
        <v>2.3584585E-5</v>
      </c>
      <c r="PD428" s="49">
        <v>9.7151523999999996E-4</v>
      </c>
      <c r="PE428" s="49">
        <v>1.3025474999999999E-5</v>
      </c>
      <c r="PF428" s="49">
        <v>1.3170548E-5</v>
      </c>
      <c r="PG428" s="49">
        <v>2.8145177000000001E-4</v>
      </c>
      <c r="PH428" s="49">
        <v>2.9430037999999998E-5</v>
      </c>
      <c r="PI428" s="49">
        <v>4.2543212000000002E-5</v>
      </c>
      <c r="PJ428" s="49">
        <v>2.9821512999999998E-3</v>
      </c>
      <c r="PK428" s="49">
        <v>7.1425537000000005E-4</v>
      </c>
      <c r="PL428" s="49">
        <v>2.4428554000000002E-4</v>
      </c>
      <c r="PM428" s="49">
        <v>2.9697862E-4</v>
      </c>
      <c r="PN428" s="49">
        <v>4.3470136999999999E-2</v>
      </c>
      <c r="PO428" s="49">
        <v>3.3083E-4</v>
      </c>
      <c r="PP428" s="49">
        <v>2.1765835E-5</v>
      </c>
      <c r="PQ428" s="49">
        <v>1.5705890999999999E-7</v>
      </c>
      <c r="PR428" s="49">
        <v>7.1384529000000002E-7</v>
      </c>
      <c r="PS428" s="49">
        <v>1.1588994000000001E-5</v>
      </c>
      <c r="PT428" s="49">
        <v>9.9404303000000008E-6</v>
      </c>
      <c r="PU428" s="49">
        <v>3.8284701999999998E-9</v>
      </c>
      <c r="PV428" s="49">
        <v>1.6128484000000001E-7</v>
      </c>
      <c r="PW428" s="49">
        <v>1.5308175E-6</v>
      </c>
      <c r="PX428" s="49">
        <v>3.5552137000000001E-4</v>
      </c>
      <c r="PY428" s="49">
        <v>7.1933000000000002E-7</v>
      </c>
      <c r="PZ428" s="49">
        <v>1.6833693000000001E-6</v>
      </c>
      <c r="QA428" s="49">
        <v>1.0024911E-6</v>
      </c>
      <c r="QB428" s="49">
        <v>1.9284062000000001E-6</v>
      </c>
      <c r="QC428" s="49">
        <v>2.0701481E-5</v>
      </c>
      <c r="QD428" s="49">
        <v>9.5128000000000001E-5</v>
      </c>
      <c r="QE428" s="49">
        <v>1.1601620000000001E-5</v>
      </c>
      <c r="QF428" s="49">
        <v>1.3344899000000001E-6</v>
      </c>
      <c r="QG428" s="49">
        <v>2.0968406999999998E-6</v>
      </c>
      <c r="QH428" s="49">
        <v>2.1347185E-5</v>
      </c>
      <c r="QI428" s="49">
        <v>1.3041999999999999E-4</v>
      </c>
      <c r="QJ428" s="49">
        <v>4.6453287999999998E-5</v>
      </c>
      <c r="QK428" s="49">
        <v>1.0407658000000001E-6</v>
      </c>
      <c r="QL428" s="49">
        <v>1.6353596E-6</v>
      </c>
      <c r="QM428" s="49">
        <v>1.6648471999999998E-5</v>
      </c>
      <c r="QN428" s="49">
        <v>6.5549999999999994E-5</v>
      </c>
      <c r="QO428" s="49">
        <v>2.0506947E-5</v>
      </c>
      <c r="QP428" s="49">
        <v>8.7880610999999999E-7</v>
      </c>
      <c r="QQ428" s="49">
        <v>1.3807662E-6</v>
      </c>
      <c r="QR428" s="49">
        <v>1.4057671999999999E-5</v>
      </c>
      <c r="QS428" s="49">
        <v>6.7448999999999997E-5</v>
      </c>
      <c r="QT428" s="49">
        <v>1.0464574E-4</v>
      </c>
      <c r="QU428" s="49">
        <v>7.9828537999999995E-7</v>
      </c>
      <c r="QV428" s="49">
        <v>1.2543432E-6</v>
      </c>
      <c r="QW428" s="49">
        <v>1.6072201000000001E-5</v>
      </c>
      <c r="QX428" s="49">
        <v>2.1382365E-6</v>
      </c>
      <c r="QY428" s="49">
        <v>1.5194842000000001E-5</v>
      </c>
      <c r="QZ428" s="49">
        <v>3.1893525E-6</v>
      </c>
      <c r="RA428" s="49">
        <v>4.0550837E-7</v>
      </c>
      <c r="RB428" s="49">
        <v>1.697897E-6</v>
      </c>
      <c r="RC428" s="49">
        <v>3.4320672000000002E-6</v>
      </c>
      <c r="RD428" s="49">
        <v>1.8812092E-5</v>
      </c>
      <c r="RE428" s="49">
        <v>9.8821925999999994E-6</v>
      </c>
      <c r="RF428" s="49">
        <v>0</v>
      </c>
      <c r="RG428" s="49">
        <v>1.2165250999999999E-6</v>
      </c>
      <c r="RH428" s="49">
        <v>0</v>
      </c>
      <c r="RI428" s="49">
        <v>0</v>
      </c>
      <c r="RJ428" s="49">
        <v>5.0936908999999996E-6</v>
      </c>
      <c r="RK428" s="49">
        <v>8.5650104000000006E-6</v>
      </c>
      <c r="RL428" s="49">
        <v>7.1069138999999997E-6</v>
      </c>
      <c r="RM428" s="49">
        <v>1.8121048999999999E-5</v>
      </c>
      <c r="RN428" s="49">
        <v>4.7637999999999999E-4</v>
      </c>
      <c r="RO428" s="49">
        <v>2.8687593E-5</v>
      </c>
      <c r="RP428" s="49">
        <v>2.8799057000000001E-6</v>
      </c>
      <c r="RQ428" s="49">
        <v>4.7486318999999998E-6</v>
      </c>
      <c r="RR428" s="49">
        <v>1.7885689E-5</v>
      </c>
      <c r="RS428" s="49">
        <v>4.9067000000000002E-4</v>
      </c>
      <c r="RT428" s="49">
        <v>0</v>
      </c>
      <c r="RU428" s="49">
        <v>2.7974943999999999E-6</v>
      </c>
      <c r="RV428" s="49">
        <v>0</v>
      </c>
      <c r="RW428" s="49">
        <v>1.4816480999999999E-5</v>
      </c>
      <c r="RX428" s="49">
        <v>0</v>
      </c>
      <c r="RY428" s="49">
        <v>1.8344742999999998E-5</v>
      </c>
      <c r="RZ428" s="49">
        <v>0</v>
      </c>
      <c r="SA428" s="49">
        <v>5.0472269000000003E-5</v>
      </c>
      <c r="SB428" s="49">
        <v>0</v>
      </c>
      <c r="SC428" s="49">
        <v>2.9175908000000002E-5</v>
      </c>
      <c r="SD428" s="49">
        <v>1.7983004E-6</v>
      </c>
      <c r="SE428" s="49">
        <v>2.8799057000000001E-6</v>
      </c>
      <c r="SF428" s="49">
        <v>1.7885689E-5</v>
      </c>
      <c r="SG428" s="49">
        <v>1.1945E-5</v>
      </c>
      <c r="SH428" s="49">
        <v>4.7486318999999998E-6</v>
      </c>
      <c r="SI428" s="49">
        <v>0</v>
      </c>
      <c r="SJ428" s="49">
        <v>1.0793866000000001E-6</v>
      </c>
      <c r="SK428" s="49">
        <v>5.9253999999999999E-5</v>
      </c>
      <c r="SL428" s="49">
        <v>6.0683723000000001E-6</v>
      </c>
      <c r="SM428" s="49">
        <v>3.5490043000000001E-7</v>
      </c>
      <c r="SN428" s="49">
        <v>7.6137645999999998E-7</v>
      </c>
      <c r="SO428" s="49">
        <v>1.6355982000000001E-5</v>
      </c>
      <c r="SP428" s="49">
        <v>7.1390000000000006E-5</v>
      </c>
      <c r="SQ428" s="49">
        <v>1.7065897E-5</v>
      </c>
      <c r="SR428" s="49">
        <v>3.5563026000000001E-7</v>
      </c>
      <c r="SS428" s="49">
        <v>7.6294323000000004E-7</v>
      </c>
      <c r="ST428" s="49">
        <v>1.6488557999999998E-5</v>
      </c>
      <c r="SU428" s="49">
        <v>2.3334999999999999E-5</v>
      </c>
      <c r="SV428" s="49">
        <v>1.9712567000000001E-5</v>
      </c>
      <c r="SW428" s="49">
        <v>3.3312155000000002E-7</v>
      </c>
      <c r="SX428" s="49">
        <v>7.1465681999999997E-7</v>
      </c>
      <c r="SY428" s="49">
        <v>1.5419964999999999E-5</v>
      </c>
      <c r="SZ428" s="49">
        <v>4.5098000000000001E-5</v>
      </c>
      <c r="TA428" s="49">
        <v>5.2022616999999999E-5</v>
      </c>
      <c r="TB428" s="49">
        <v>4.8792358000000001E-7</v>
      </c>
      <c r="TC428" s="49">
        <v>1.0467563E-6</v>
      </c>
      <c r="TD428" s="49">
        <v>2.4877389E-5</v>
      </c>
      <c r="TE428" s="49">
        <v>5.9015999999999999E-5</v>
      </c>
      <c r="TF428" s="49">
        <v>3.0420858000000001E-5</v>
      </c>
      <c r="TG428" s="49">
        <v>3.6657053999999998E-7</v>
      </c>
      <c r="TH428" s="49">
        <v>7.8641582E-7</v>
      </c>
      <c r="TI428" s="49">
        <v>1.7018378999999999E-5</v>
      </c>
      <c r="TJ428" s="49">
        <v>2.0022E-7</v>
      </c>
      <c r="TK428" s="49">
        <v>3.6467992999999998E-5</v>
      </c>
      <c r="TL428" s="49">
        <v>6.0572527999999999E-7</v>
      </c>
      <c r="TM428" s="49">
        <v>1.072226E-6</v>
      </c>
      <c r="TN428" s="49">
        <v>3.5627480000000003E-5</v>
      </c>
      <c r="TO428" s="49">
        <v>2.0022E-7</v>
      </c>
      <c r="TP428" s="49">
        <v>1.8182133E-5</v>
      </c>
      <c r="TQ428" s="49">
        <v>6.0572527999999999E-7</v>
      </c>
      <c r="TR428" s="49">
        <v>1.072226E-6</v>
      </c>
      <c r="TS428" s="49">
        <v>3.5627480000000003E-5</v>
      </c>
      <c r="TT428" s="49">
        <v>2.0022E-7</v>
      </c>
      <c r="TU428" s="49">
        <v>8.7663437000000006E-5</v>
      </c>
      <c r="TV428" s="49">
        <v>6.0572527999999999E-7</v>
      </c>
      <c r="TW428" s="49">
        <v>1.072226E-6</v>
      </c>
      <c r="TX428" s="49">
        <v>3.5627480000000003E-5</v>
      </c>
      <c r="TY428" s="49">
        <v>4.7355E-7</v>
      </c>
      <c r="TZ428" s="49">
        <v>1.3280059E-6</v>
      </c>
      <c r="UA428" s="49">
        <v>1.2071047E-6</v>
      </c>
      <c r="UB428" s="49">
        <v>1.8965051E-6</v>
      </c>
      <c r="UC428" s="49">
        <v>1.9309189000000001E-5</v>
      </c>
      <c r="UD428" s="49">
        <v>9.2483E-7</v>
      </c>
      <c r="UE428" s="49">
        <v>1.6732546E-6</v>
      </c>
      <c r="UF428" s="49">
        <v>2.1156115999999999E-6</v>
      </c>
      <c r="UG428" s="49">
        <v>3.3243998999999999E-6</v>
      </c>
      <c r="UH428" s="49">
        <v>1.8170921E-5</v>
      </c>
      <c r="UI428" s="49">
        <v>0</v>
      </c>
      <c r="UJ428" s="49">
        <v>4.5815816E-5</v>
      </c>
      <c r="UK428" s="49">
        <v>4.5078004E-7</v>
      </c>
      <c r="UL428" s="49">
        <v>2.2533615999999999E-6</v>
      </c>
      <c r="UM428" s="49">
        <v>5.7205250999999999E-5</v>
      </c>
      <c r="UN428" s="49">
        <v>8.4969000000000006E-5</v>
      </c>
      <c r="UO428" s="49">
        <v>6.1211805999999999E-5</v>
      </c>
      <c r="UP428" s="49">
        <v>3.7829799999999999E-6</v>
      </c>
      <c r="UQ428" s="49">
        <v>2.1733658E-5</v>
      </c>
      <c r="UR428" s="49">
        <v>2.3229236999999999E-5</v>
      </c>
      <c r="US428" s="49">
        <v>0</v>
      </c>
      <c r="UT428" s="49">
        <v>8.0696164999999999E-6</v>
      </c>
      <c r="UU428" s="49">
        <v>0</v>
      </c>
      <c r="UV428" s="49">
        <v>3.0159685000000001E-6</v>
      </c>
      <c r="UW428" s="49">
        <v>0</v>
      </c>
      <c r="UX428" s="49">
        <v>0</v>
      </c>
      <c r="UY428" s="49">
        <v>1.2628109E-5</v>
      </c>
      <c r="UZ428" s="49">
        <v>2.4391935E-6</v>
      </c>
      <c r="VA428" s="49">
        <v>1.5437995E-5</v>
      </c>
      <c r="VB428" s="49">
        <v>1.5433561000000001E-5</v>
      </c>
      <c r="VC428" s="49">
        <v>0</v>
      </c>
      <c r="VD428" s="49">
        <v>0</v>
      </c>
      <c r="VE428" s="49">
        <v>3.3788149999999999E-5</v>
      </c>
      <c r="VF428" s="49">
        <v>1.1303108E-5</v>
      </c>
      <c r="VG428" s="49">
        <v>6.2039218000000003E-5</v>
      </c>
      <c r="VH428" s="49">
        <v>9.1508591000000002E-5</v>
      </c>
      <c r="VI428" s="49">
        <v>1.2656600999999999E-5</v>
      </c>
      <c r="VJ428" s="49">
        <v>9.7962358999999997E-5</v>
      </c>
      <c r="VK428" s="49">
        <v>5.8202886E-5</v>
      </c>
      <c r="VL428" s="49">
        <v>2.2816E-5</v>
      </c>
      <c r="VM428" s="49">
        <v>1.2420773E-4</v>
      </c>
      <c r="VN428" s="49">
        <v>2.194E-5</v>
      </c>
      <c r="VO428" s="49">
        <v>1.1715928E-4</v>
      </c>
      <c r="VP428" s="49">
        <v>4.5633E-6</v>
      </c>
      <c r="VQ428" s="49">
        <v>0</v>
      </c>
      <c r="VR428" s="49">
        <v>2.4841545999999998E-5</v>
      </c>
      <c r="VS428" s="49">
        <v>6.4881339000000003E-6</v>
      </c>
      <c r="VT428" s="49">
        <v>4.3880000000000002E-6</v>
      </c>
      <c r="VU428" s="49">
        <v>0</v>
      </c>
      <c r="VV428" s="49">
        <v>2.3432154E-5</v>
      </c>
      <c r="VW428" s="49">
        <v>6.4881339000000003E-6</v>
      </c>
      <c r="VX428" s="49">
        <v>1.2656600999999999E-5</v>
      </c>
      <c r="VY428" s="49">
        <v>9.7962358999999997E-5</v>
      </c>
      <c r="VZ428" s="49">
        <v>5.9399915000000001E-5</v>
      </c>
      <c r="WA428" s="49">
        <v>4.5633E-6</v>
      </c>
      <c r="WB428" s="49">
        <v>0</v>
      </c>
      <c r="WC428" s="49">
        <v>2.4841545999999998E-5</v>
      </c>
      <c r="WD428" s="49">
        <v>2.7166352E-5</v>
      </c>
      <c r="WE428" s="49">
        <v>4.3880000000000002E-6</v>
      </c>
      <c r="WF428" s="49">
        <v>0</v>
      </c>
      <c r="WG428" s="49">
        <v>2.3432154E-5</v>
      </c>
      <c r="WH428" s="49">
        <v>2.7166352E-5</v>
      </c>
      <c r="WI428" s="49">
        <v>4.5633E-6</v>
      </c>
      <c r="WJ428" s="49">
        <v>0</v>
      </c>
      <c r="WK428" s="49">
        <v>4.3880000000000002E-6</v>
      </c>
      <c r="WL428" s="49">
        <v>0</v>
      </c>
      <c r="WM428" s="49">
        <v>1.7252999999999999E-3</v>
      </c>
      <c r="WN428" s="49">
        <v>1.0390463E-4</v>
      </c>
      <c r="WO428" s="49">
        <v>4.3178400000000002E-7</v>
      </c>
      <c r="WP428" s="49">
        <v>8.6356767999999999E-6</v>
      </c>
      <c r="WQ428" s="49">
        <v>0</v>
      </c>
      <c r="WR428" s="49">
        <v>1.3941999999999999E-6</v>
      </c>
      <c r="WS428" s="49">
        <v>2.6592842999999999E-6</v>
      </c>
      <c r="WT428" s="49">
        <v>4.4063075000000002E-7</v>
      </c>
      <c r="WU428" s="49">
        <v>2.0160055999999998E-6</v>
      </c>
      <c r="WV428" s="49">
        <v>2.4524175E-5</v>
      </c>
      <c r="WW428" s="49">
        <v>2.0510889000000001E-4</v>
      </c>
      <c r="WX428" s="49">
        <v>6.8423244000000006E-5</v>
      </c>
      <c r="WY428" s="49">
        <v>7.9287929000000003E-6</v>
      </c>
      <c r="WZ428" s="49">
        <v>1.6377286000000002E-5</v>
      </c>
      <c r="XA428" s="49">
        <v>5.4363933999999999E-6</v>
      </c>
      <c r="XB428" s="49">
        <v>0</v>
      </c>
      <c r="XC428" s="49">
        <v>2.1423979999999999E-5</v>
      </c>
      <c r="XD428" s="49">
        <v>1.5948021999999999E-6</v>
      </c>
      <c r="XE428" s="49">
        <v>2.8549972000000002E-6</v>
      </c>
      <c r="XF428" s="49">
        <v>1.1799149E-4</v>
      </c>
      <c r="XG428" s="49">
        <v>1.4346916E-4</v>
      </c>
      <c r="XH428" s="49">
        <v>4.0112927000000002E-6</v>
      </c>
      <c r="XI428" s="49">
        <v>5.8034716999999997E-9</v>
      </c>
      <c r="XJ428" s="49">
        <v>2.4438478E-7</v>
      </c>
      <c r="XK428" s="49">
        <v>1.5308175E-6</v>
      </c>
      <c r="XL428" s="49">
        <v>1.3248386E-4</v>
      </c>
      <c r="XM428" s="49">
        <v>3.7043127000000002E-6</v>
      </c>
      <c r="XN428" s="49">
        <v>1.0549624E-9</v>
      </c>
      <c r="XO428" s="49">
        <v>1.3116481E-7</v>
      </c>
      <c r="XP428" s="49">
        <v>8.6977569999999996E-7</v>
      </c>
      <c r="XQ428" s="49">
        <v>0</v>
      </c>
      <c r="XR428" s="49">
        <v>2.2745661000000001E-5</v>
      </c>
      <c r="XS428" s="49">
        <v>1.9349455000000002E-6</v>
      </c>
      <c r="XT428" s="49">
        <v>5.8989936000000003E-6</v>
      </c>
      <c r="XU428" s="49">
        <v>3.2124223999999999E-5</v>
      </c>
      <c r="XV428" s="49">
        <v>1.5229109999999999E-6</v>
      </c>
      <c r="XW428" s="49">
        <v>5.2147171000000002E-5</v>
      </c>
      <c r="XX428" s="49">
        <v>1.5498168999999999E-5</v>
      </c>
      <c r="XY428" s="49">
        <v>6.3765540000000001E-6</v>
      </c>
      <c r="XZ428" s="49">
        <v>5.2147171000000002E-5</v>
      </c>
      <c r="YA428" s="49">
        <v>1.5498168999999999E-5</v>
      </c>
      <c r="YB428" s="49">
        <v>8.8168061999999996E-7</v>
      </c>
      <c r="YC428" s="49">
        <v>3.6916695000000001E-6</v>
      </c>
      <c r="YD428" s="49">
        <v>5.2147171000000002E-5</v>
      </c>
      <c r="YE428" s="49">
        <v>3.3370690999999999E-6</v>
      </c>
      <c r="YF428" s="49">
        <v>1.6569455000000001E-5</v>
      </c>
      <c r="YG428" s="49">
        <v>9.5995744999999994E-7</v>
      </c>
      <c r="YH428" s="49">
        <v>4.7997873E-8</v>
      </c>
      <c r="YI428" s="49">
        <v>5.3225758000000002E-4</v>
      </c>
      <c r="YJ428" s="49">
        <v>2.54098E-3</v>
      </c>
      <c r="YK428" s="49">
        <v>8.7070655000000007E-6</v>
      </c>
      <c r="YL428" s="49">
        <v>5.1216340999999998E-7</v>
      </c>
      <c r="YM428" s="49">
        <v>2.5608171000000002E-8</v>
      </c>
      <c r="YN428" s="49">
        <v>1.0131004999999999E-4</v>
      </c>
      <c r="YO428" s="49">
        <v>4.8292000000000002E-4</v>
      </c>
      <c r="YP428" s="49">
        <v>2.6630512E-6</v>
      </c>
      <c r="YQ428" s="49">
        <v>1.5428378E-7</v>
      </c>
      <c r="YR428" s="49">
        <v>7.7141891999999996E-9</v>
      </c>
      <c r="YS428" s="49">
        <v>8.5547767999999993E-5</v>
      </c>
      <c r="YT428" s="49">
        <v>4.0839700000000001E-4</v>
      </c>
      <c r="YU428" s="49">
        <v>2.6630512E-6</v>
      </c>
      <c r="YV428" s="49">
        <v>1.5133115000000001E-7</v>
      </c>
      <c r="YW428" s="49">
        <v>7.5665576000000005E-9</v>
      </c>
      <c r="YX428" s="49">
        <v>2.1853376999999999E-4</v>
      </c>
      <c r="YY428" s="49">
        <v>1.043272E-3</v>
      </c>
      <c r="YZ428" s="49">
        <v>2.6630512E-6</v>
      </c>
      <c r="ZA428" s="49">
        <v>4.8551050999999996E-7</v>
      </c>
      <c r="ZB428" s="49">
        <v>2.4275524999999999E-8</v>
      </c>
      <c r="ZC428" s="49">
        <v>6.8114913000000003E-5</v>
      </c>
      <c r="ZD428" s="49">
        <v>3.2517800000000002E-4</v>
      </c>
      <c r="ZE428" s="49">
        <v>2.6630512E-6</v>
      </c>
      <c r="ZF428" s="49">
        <v>3.1447370999999999E-7</v>
      </c>
      <c r="ZG428" s="49">
        <v>1.5723289000000001E-8</v>
      </c>
      <c r="ZH428" s="49">
        <v>1.415497E-4</v>
      </c>
      <c r="ZI428" s="49">
        <v>6.7576099999999998E-4</v>
      </c>
      <c r="ZJ428" s="49">
        <v>2.2515069999999999E-5</v>
      </c>
      <c r="ZK428" s="49">
        <v>6.3103667000000001E-7</v>
      </c>
      <c r="ZL428" s="49">
        <v>3.1551833E-8</v>
      </c>
      <c r="ZM428" s="49">
        <v>1.3732731999999999E-4</v>
      </c>
      <c r="ZN428" s="49">
        <v>6.5318199999999998E-4</v>
      </c>
      <c r="ZO428" s="49">
        <v>2.2515069999999999E-5</v>
      </c>
      <c r="ZP428" s="49">
        <v>8.9995521000000001E-7</v>
      </c>
      <c r="ZQ428" s="49">
        <v>4.4997760999999997E-8</v>
      </c>
      <c r="ZR428" s="49">
        <v>1.2485481E-4</v>
      </c>
      <c r="ZS428" s="49">
        <v>5.9386599999999997E-4</v>
      </c>
      <c r="ZT428" s="49">
        <v>2.2515069999999999E-5</v>
      </c>
      <c r="ZU428" s="49">
        <v>5.7372370000000001E-7</v>
      </c>
      <c r="ZV428" s="49">
        <v>2.8686184999999999E-8</v>
      </c>
      <c r="ZW428" s="49">
        <v>1.9585132999999999E-4</v>
      </c>
      <c r="ZX428" s="49">
        <v>9.3154999999999996E-4</v>
      </c>
      <c r="ZY428" s="49">
        <v>6.2952464000000001E-3</v>
      </c>
      <c r="ZZ428" s="49">
        <v>3.1476231999999997E-4</v>
      </c>
      <c r="AAA428" s="49">
        <v>0.62722487999999998</v>
      </c>
      <c r="AAB428" s="49">
        <v>1.8932754999999999</v>
      </c>
      <c r="AAC428" s="49">
        <v>7.3281038999999997E-3</v>
      </c>
      <c r="AAD428" s="49">
        <v>3.6640518999999999E-4</v>
      </c>
      <c r="AAE428" s="49">
        <v>0.90040249999999999</v>
      </c>
      <c r="AAF428" s="49">
        <v>2.0305578999999998</v>
      </c>
      <c r="AAG428" s="49">
        <v>6.2952464000000001E-3</v>
      </c>
      <c r="AAH428" s="49">
        <v>3.1476231999999997E-4</v>
      </c>
      <c r="AAI428" s="49">
        <v>0.49360199999999999</v>
      </c>
      <c r="AAJ428" s="49">
        <v>1.57</v>
      </c>
      <c r="AAK428" s="49">
        <v>2.59917E-3</v>
      </c>
      <c r="AAL428" s="49">
        <v>5.4458410999999997E-4</v>
      </c>
      <c r="AAM428" s="49">
        <v>6.4900321999999996E-8</v>
      </c>
      <c r="AAN428" s="49">
        <v>1.2980064E-6</v>
      </c>
      <c r="AAO428" s="49">
        <v>2.1540869000000001E-5</v>
      </c>
      <c r="AAP428" s="49">
        <v>3.9332200000000003E-3</v>
      </c>
      <c r="AAQ428" s="49">
        <v>8.2695906000000003E-4</v>
      </c>
      <c r="AAR428" s="49">
        <v>1.8998885999999999E-7</v>
      </c>
      <c r="AAS428" s="49">
        <v>3.7997742E-6</v>
      </c>
      <c r="AAT428" s="49">
        <v>1.3557991000000001E-4</v>
      </c>
      <c r="AAU428" s="49">
        <v>1.7382386E-5</v>
      </c>
      <c r="AAV428" s="49">
        <v>3.6505572999999999E-4</v>
      </c>
      <c r="AAW428" s="49">
        <v>3.6715773000000002E-4</v>
      </c>
      <c r="AAX428" s="49">
        <v>4.8997486999999996E-3</v>
      </c>
      <c r="AAY428" s="49">
        <v>3.0908149999999998E-3</v>
      </c>
      <c r="AAZ428" s="49">
        <v>3.1666579000000001E-3</v>
      </c>
      <c r="ABA428" s="49">
        <v>1.1505188E-3</v>
      </c>
      <c r="ABB428" s="49">
        <v>7.4218083999999995E-4</v>
      </c>
      <c r="ABC428" s="49">
        <v>8.1368697999999998E-4</v>
      </c>
      <c r="ABD428" s="49">
        <v>8.2030394999999998E-4</v>
      </c>
      <c r="ABE428" s="49">
        <v>3.9646575000000002E-4</v>
      </c>
      <c r="ABF428" s="49">
        <v>1.2646277E-3</v>
      </c>
      <c r="ABG428" s="49">
        <v>4.9676981999999996E-4</v>
      </c>
      <c r="ABH428" s="49">
        <v>5.9347489E-4</v>
      </c>
      <c r="ABI428" s="49">
        <v>2.6035078000000001E-5</v>
      </c>
      <c r="ABJ428" s="49">
        <v>1.3150814E-4</v>
      </c>
      <c r="ABK428" s="49">
        <v>1.9619789E-4</v>
      </c>
      <c r="ABL428" s="49">
        <v>1.0237419000000001E-4</v>
      </c>
      <c r="ABM428" s="49">
        <v>1.9021956999999999E-4</v>
      </c>
      <c r="ABN428" s="49">
        <v>2.0522431E-5</v>
      </c>
      <c r="ABO428" s="49">
        <v>3.2531860000000003E-5</v>
      </c>
      <c r="ABP428" s="49">
        <v>3.3824247999999998E-5</v>
      </c>
      <c r="ABQ428" s="49">
        <v>3.5009497999999999E-5</v>
      </c>
      <c r="ABR428" s="49">
        <v>3.8886664000000003E-5</v>
      </c>
      <c r="ABS428" s="49">
        <v>2.0702120000000002</v>
      </c>
      <c r="ABT428" s="49">
        <v>5.3058182E-4</v>
      </c>
      <c r="ABU428" s="49">
        <v>5.4487182000000002E-4</v>
      </c>
      <c r="ABV428" s="49">
        <v>2.0269752999999998E-5</v>
      </c>
      <c r="ABW428" s="49">
        <v>3.2423613000000001E-5</v>
      </c>
      <c r="ABX428" s="49">
        <v>3.4812486000000001E-5</v>
      </c>
      <c r="ABY428" s="49">
        <v>7.6884337999999996E-5</v>
      </c>
      <c r="ABZ428" s="49">
        <v>4.7347272999999999E-5</v>
      </c>
      <c r="ACA428" s="49">
        <v>3.9257527000000002E-5</v>
      </c>
      <c r="ACB428" s="49">
        <v>2.6593613000000001E-5</v>
      </c>
      <c r="ACC428" s="49">
        <v>8.2794631000000007E-5</v>
      </c>
      <c r="ACD428" s="49">
        <v>1.0606303000000001E-4</v>
      </c>
      <c r="ACE428" s="49">
        <v>5.9515310999999999E-5</v>
      </c>
      <c r="ACF428" s="49">
        <v>1.2353268999999999E-4</v>
      </c>
      <c r="ACG428" s="49">
        <v>1.0760822000000001E-4</v>
      </c>
      <c r="ACH428" s="49">
        <v>7.3973645000000002E-5</v>
      </c>
      <c r="ACI428" s="49">
        <v>5.5687784000000002E-5</v>
      </c>
      <c r="ACJ428" s="49">
        <v>1.2516909E-4</v>
      </c>
      <c r="ACK428" s="49">
        <v>2.4214355E-5</v>
      </c>
      <c r="ACL428" s="49">
        <v>2.6209016999999999E-5</v>
      </c>
      <c r="ACM428" s="49">
        <v>1.0572521E-4</v>
      </c>
      <c r="ACN428" s="49">
        <v>1.9492667999999999E-4</v>
      </c>
      <c r="ACO428" s="49">
        <v>1.7292052999999999E-4</v>
      </c>
      <c r="ACP428" s="49">
        <v>3.6326718000000002E-5</v>
      </c>
      <c r="ACQ428" s="49">
        <v>4.5938859000000003E-5</v>
      </c>
      <c r="ACR428" s="49">
        <v>1.9863907000000001E-4</v>
      </c>
      <c r="ACS428" s="49">
        <v>3.1584558E-4</v>
      </c>
      <c r="ACT428" s="49">
        <v>3.0792112000000002E-4</v>
      </c>
      <c r="ACU428" s="49">
        <v>2.0591184999999999E-4</v>
      </c>
      <c r="ACV428" s="49">
        <v>2.0432716000000001E-4</v>
      </c>
      <c r="ACW428" s="49">
        <v>2.2659007E-4</v>
      </c>
      <c r="ACX428" s="49">
        <v>2.2500537999999999E-4</v>
      </c>
      <c r="ACY428" s="49">
        <v>2.9386549</v>
      </c>
      <c r="ACZ428" s="49">
        <v>1.8382750999999999E-3</v>
      </c>
      <c r="ADA428" s="49">
        <v>2.5271104000000002</v>
      </c>
      <c r="ADB428" s="49">
        <v>3.1034295999999998E-5</v>
      </c>
      <c r="ADC428" s="49">
        <v>3.0327460000000001E-4</v>
      </c>
      <c r="ADD428" s="49">
        <v>1.4386527E-4</v>
      </c>
      <c r="ADE428" s="49">
        <v>1.4926145E-4</v>
      </c>
      <c r="ADF428" s="49">
        <v>1.3719017E-4</v>
      </c>
      <c r="ADG428" s="49">
        <v>6.2703824999999996E-5</v>
      </c>
      <c r="ADH428" s="49">
        <v>6.9168250999999999E-5</v>
      </c>
      <c r="ADI428" s="49">
        <v>7.4021893999999994E-5</v>
      </c>
      <c r="ADJ428" s="49">
        <v>5.6365920999999999E-5</v>
      </c>
      <c r="ADK428" s="49">
        <v>5.9175909999999998E-5</v>
      </c>
    </row>
    <row r="429" spans="1:791" s="47" customFormat="1">
      <c r="A429" s="54" t="s">
        <v>3</v>
      </c>
      <c r="B429" s="47" t="s">
        <v>553</v>
      </c>
      <c r="C429" s="47" t="s">
        <v>64</v>
      </c>
      <c r="D429" s="49">
        <v>1.0994798E-5</v>
      </c>
      <c r="E429" s="49">
        <v>3.2489954000000003E-5</v>
      </c>
      <c r="F429" s="49">
        <v>4.9248751000000001E-5</v>
      </c>
      <c r="G429" s="49">
        <v>1.610995E-4</v>
      </c>
      <c r="H429" s="49">
        <v>2.5677E-6</v>
      </c>
      <c r="I429" s="49">
        <v>4.2996880000000002E-6</v>
      </c>
      <c r="J429" s="49">
        <v>2.0006805999999999E-7</v>
      </c>
      <c r="K429" s="49">
        <v>3.9273415999999998E-6</v>
      </c>
      <c r="L429" s="49">
        <v>2.3944999999999999E-5</v>
      </c>
      <c r="M429" s="49">
        <v>4.2996880000000002E-6</v>
      </c>
      <c r="N429" s="49">
        <v>2.0006805999999999E-7</v>
      </c>
      <c r="O429" s="49">
        <v>4.0451983E-6</v>
      </c>
      <c r="P429" s="49">
        <v>1.3471E-5</v>
      </c>
      <c r="Q429" s="49">
        <v>1.7433759E-5</v>
      </c>
      <c r="R429" s="49">
        <v>7.0370242999999996E-7</v>
      </c>
      <c r="S429" s="49">
        <v>1.764029E-5</v>
      </c>
      <c r="T429" s="49">
        <v>1.2585E-4</v>
      </c>
      <c r="U429" s="49">
        <v>1.6926018999999999E-5</v>
      </c>
      <c r="V429" s="49">
        <v>6.8318962000000002E-7</v>
      </c>
      <c r="W429" s="49">
        <v>1.764029E-5</v>
      </c>
      <c r="X429" s="49">
        <v>2.3448672999999999E-4</v>
      </c>
      <c r="Y429" s="49">
        <v>6.1384164000000002E-5</v>
      </c>
      <c r="Z429" s="49">
        <v>2.0356307999999999E-5</v>
      </c>
      <c r="AA429" s="49">
        <v>8.3294184999999998E-5</v>
      </c>
      <c r="AB429" s="49">
        <v>3.9255212000000003E-5</v>
      </c>
      <c r="AC429" s="49">
        <v>6.8998261000000006E-5</v>
      </c>
      <c r="AD429" s="49">
        <v>7.9933639000000003E-6</v>
      </c>
      <c r="AE429" s="49">
        <v>1.1101998000000001E-6</v>
      </c>
      <c r="AF429" s="49">
        <v>3.7217416E-6</v>
      </c>
      <c r="AG429" s="49">
        <v>8.3639334999999996E-6</v>
      </c>
      <c r="AH429" s="49">
        <v>5.0619961E-5</v>
      </c>
      <c r="AI429" s="49">
        <v>7.9076203999999998E-6</v>
      </c>
      <c r="AJ429" s="49">
        <v>1.1101998000000001E-6</v>
      </c>
      <c r="AK429" s="49">
        <v>3.7217416E-6</v>
      </c>
      <c r="AL429" s="49">
        <v>8.3639334999999996E-6</v>
      </c>
      <c r="AM429" s="49">
        <v>5.0641360999999999E-5</v>
      </c>
      <c r="AN429" s="49">
        <v>7.9131114000000004E-6</v>
      </c>
      <c r="AO429" s="49">
        <v>1.1101998000000001E-6</v>
      </c>
      <c r="AP429" s="49">
        <v>3.7217416E-6</v>
      </c>
      <c r="AQ429" s="49">
        <v>8.3639334999999996E-6</v>
      </c>
      <c r="AR429" s="49">
        <v>4.7540361000000003E-5</v>
      </c>
      <c r="AS429" s="49">
        <v>7.7393012999999998E-6</v>
      </c>
      <c r="AT429" s="49">
        <v>1.1101998000000001E-6</v>
      </c>
      <c r="AU429" s="49">
        <v>3.7217416E-6</v>
      </c>
      <c r="AV429" s="49">
        <v>8.3639334999999996E-6</v>
      </c>
      <c r="AW429" s="49">
        <v>5.2378223000000002E-5</v>
      </c>
      <c r="AX429" s="49">
        <v>7.8919817999999992E-6</v>
      </c>
      <c r="AY429" s="49">
        <v>1.1101976E-6</v>
      </c>
      <c r="AZ429" s="49">
        <v>3.7217341999999998E-6</v>
      </c>
      <c r="BA429" s="49">
        <v>8.3639167999999996E-6</v>
      </c>
      <c r="BB429" s="49">
        <v>9.7487714999999999E-5</v>
      </c>
      <c r="BC429" s="49">
        <v>2.3478091E-5</v>
      </c>
      <c r="BD429" s="49">
        <v>4.1958681999999998E-6</v>
      </c>
      <c r="BE429" s="49">
        <v>1.4099474999999999E-5</v>
      </c>
      <c r="BF429" s="49">
        <v>1.9917334999999999E-5</v>
      </c>
      <c r="BG429" s="49">
        <v>5.8236614999999998E-5</v>
      </c>
      <c r="BH429" s="49">
        <v>2.3138074E-5</v>
      </c>
      <c r="BI429" s="49">
        <v>4.1958681999999998E-6</v>
      </c>
      <c r="BJ429" s="49">
        <v>1.4099474999999999E-5</v>
      </c>
      <c r="BK429" s="49">
        <v>1.9917334999999999E-5</v>
      </c>
      <c r="BL429" s="49">
        <v>5.8290715000000002E-5</v>
      </c>
      <c r="BM429" s="49">
        <v>2.3083164000000001E-5</v>
      </c>
      <c r="BN429" s="49">
        <v>4.1958681999999998E-6</v>
      </c>
      <c r="BO429" s="49">
        <v>1.4099474999999999E-5</v>
      </c>
      <c r="BP429" s="49">
        <v>1.9917334999999999E-5</v>
      </c>
      <c r="BQ429" s="49">
        <v>5.1222915000000002E-5</v>
      </c>
      <c r="BR429" s="49">
        <v>2.3146521E-5</v>
      </c>
      <c r="BS429" s="49">
        <v>4.1958681999999998E-6</v>
      </c>
      <c r="BT429" s="49">
        <v>1.4099474999999999E-5</v>
      </c>
      <c r="BU429" s="49">
        <v>1.9917334999999999E-5</v>
      </c>
      <c r="BV429" s="49">
        <v>6.3580830999999998E-5</v>
      </c>
      <c r="BW429" s="49">
        <v>2.3168047000000001E-5</v>
      </c>
      <c r="BX429" s="49">
        <v>4.1958682999999997E-6</v>
      </c>
      <c r="BY429" s="49">
        <v>1.4099474999999999E-5</v>
      </c>
      <c r="BZ429" s="49">
        <v>1.9917334999999999E-5</v>
      </c>
      <c r="CA429" s="49">
        <v>3.709341E-5</v>
      </c>
      <c r="CB429" s="49">
        <v>4.9450347000000002E-6</v>
      </c>
      <c r="CC429" s="49">
        <v>8.6739506000000002E-7</v>
      </c>
      <c r="CD429" s="49">
        <v>2.6396887999999999E-6</v>
      </c>
      <c r="CE429" s="49">
        <v>7.3993447000000004E-6</v>
      </c>
      <c r="CF429" s="49">
        <v>2.7293209999999999E-5</v>
      </c>
      <c r="CG429" s="49">
        <v>4.7849520000000003E-6</v>
      </c>
      <c r="CH429" s="49">
        <v>8.6739506000000002E-7</v>
      </c>
      <c r="CI429" s="49">
        <v>2.6396887999999999E-6</v>
      </c>
      <c r="CJ429" s="49">
        <v>7.3993447000000004E-6</v>
      </c>
      <c r="CK429" s="49">
        <v>2.743271E-5</v>
      </c>
      <c r="CL429" s="49">
        <v>4.7798833999999997E-6</v>
      </c>
      <c r="CM429" s="49">
        <v>8.6739506000000002E-7</v>
      </c>
      <c r="CN429" s="49">
        <v>2.6396887999999999E-6</v>
      </c>
      <c r="CO429" s="49">
        <v>7.3993447000000004E-6</v>
      </c>
      <c r="CP429" s="49">
        <v>2.4479790000000002E-5</v>
      </c>
      <c r="CQ429" s="49">
        <v>4.8056487000000003E-6</v>
      </c>
      <c r="CR429" s="49">
        <v>8.6739506000000002E-7</v>
      </c>
      <c r="CS429" s="49">
        <v>2.6396887999999999E-6</v>
      </c>
      <c r="CT429" s="49">
        <v>7.3993447000000004E-6</v>
      </c>
      <c r="CU429" s="49">
        <v>2.6866395E-5</v>
      </c>
      <c r="CV429" s="49">
        <v>4.7945774E-6</v>
      </c>
      <c r="CW429" s="49">
        <v>8.6739939999999999E-7</v>
      </c>
      <c r="CX429" s="49">
        <v>2.639702E-6</v>
      </c>
      <c r="CY429" s="49">
        <v>7.3993816999999999E-6</v>
      </c>
      <c r="CZ429" s="49">
        <v>3.3634465000000002E-5</v>
      </c>
      <c r="DA429" s="49">
        <v>3.8633149000000002E-6</v>
      </c>
      <c r="DB429" s="49">
        <v>7.8984612999999999E-7</v>
      </c>
      <c r="DC429" s="49">
        <v>2.4036317E-6</v>
      </c>
      <c r="DD429" s="49">
        <v>6.9764191000000001E-6</v>
      </c>
      <c r="DE429" s="49">
        <v>2.5775864999999999E-5</v>
      </c>
      <c r="DF429" s="49">
        <v>3.7363892000000001E-6</v>
      </c>
      <c r="DG429" s="49">
        <v>7.8984612999999999E-7</v>
      </c>
      <c r="DH429" s="49">
        <v>2.4036317E-6</v>
      </c>
      <c r="DI429" s="49">
        <v>6.9764191000000001E-6</v>
      </c>
      <c r="DJ429" s="49">
        <v>2.6041865E-5</v>
      </c>
      <c r="DK429" s="49">
        <v>3.7209722999999999E-6</v>
      </c>
      <c r="DL429" s="49">
        <v>7.8984612999999999E-7</v>
      </c>
      <c r="DM429" s="49">
        <v>2.4036317E-6</v>
      </c>
      <c r="DN429" s="49">
        <v>6.9764191000000001E-6</v>
      </c>
      <c r="DO429" s="49">
        <v>2.3169014999999999E-5</v>
      </c>
      <c r="DP429" s="49">
        <v>3.7790498E-6</v>
      </c>
      <c r="DQ429" s="49">
        <v>7.8984612999999999E-7</v>
      </c>
      <c r="DR429" s="49">
        <v>2.4036317E-6</v>
      </c>
      <c r="DS429" s="49">
        <v>6.9764191000000001E-6</v>
      </c>
      <c r="DT429" s="49">
        <v>3.2186271000000001E-5</v>
      </c>
      <c r="DU429" s="49">
        <v>3.7351221000000002E-6</v>
      </c>
      <c r="DV429" s="49">
        <v>7.3649725999999997E-7</v>
      </c>
      <c r="DW429" s="49">
        <v>2.2412427000000001E-6</v>
      </c>
      <c r="DX429" s="49">
        <v>6.6873365000000002E-6</v>
      </c>
      <c r="DY429" s="49">
        <v>2.4750971000000001E-5</v>
      </c>
      <c r="DZ429" s="49">
        <v>3.6664850000000002E-6</v>
      </c>
      <c r="EA429" s="49">
        <v>5.4436517E-7</v>
      </c>
      <c r="EB429" s="49">
        <v>1.6566323E-6</v>
      </c>
      <c r="EC429" s="49">
        <v>6.6873365000000002E-6</v>
      </c>
      <c r="ED429" s="49">
        <v>2.4992370999999999E-5</v>
      </c>
      <c r="EE429" s="49">
        <v>3.6892936000000001E-6</v>
      </c>
      <c r="EF429" s="49">
        <v>5.4436517E-7</v>
      </c>
      <c r="EG429" s="49">
        <v>1.6566323E-6</v>
      </c>
      <c r="EH429" s="49">
        <v>6.6873365000000002E-6</v>
      </c>
      <c r="EI429" s="49">
        <v>2.2268591000000001E-5</v>
      </c>
      <c r="EJ429" s="49">
        <v>3.8005911999999999E-6</v>
      </c>
      <c r="EK429" s="49">
        <v>5.4436517E-7</v>
      </c>
      <c r="EL429" s="49">
        <v>1.6566323E-6</v>
      </c>
      <c r="EM429" s="49">
        <v>6.6873365000000002E-6</v>
      </c>
      <c r="EN429" s="49">
        <v>3.8610040000000001E-5</v>
      </c>
      <c r="EO429" s="49">
        <v>1.0153002E-5</v>
      </c>
      <c r="EP429" s="49">
        <v>1.2565285999999999E-6</v>
      </c>
      <c r="EQ429" s="49">
        <v>4.2223427999999996E-6</v>
      </c>
      <c r="ER429" s="49">
        <v>1.0257689E-5</v>
      </c>
      <c r="ES429" s="49">
        <v>1.9816839999999999E-5</v>
      </c>
      <c r="ET429" s="49">
        <v>9.9960871000000001E-6</v>
      </c>
      <c r="EU429" s="49">
        <v>1.2565285999999999E-6</v>
      </c>
      <c r="EV429" s="49">
        <v>4.2223427999999996E-6</v>
      </c>
      <c r="EW429" s="49">
        <v>1.0257689E-5</v>
      </c>
      <c r="EX429" s="49">
        <v>1.9856240000000001E-5</v>
      </c>
      <c r="EY429" s="49">
        <v>9.9897513999999995E-6</v>
      </c>
      <c r="EZ429" s="49">
        <v>1.2565285999999999E-6</v>
      </c>
      <c r="FA429" s="49">
        <v>4.2223427999999996E-6</v>
      </c>
      <c r="FB429" s="49">
        <v>1.0257689E-5</v>
      </c>
      <c r="FC429" s="49">
        <v>1.632611E-5</v>
      </c>
      <c r="FD429" s="49">
        <v>9.9698994999999995E-6</v>
      </c>
      <c r="FE429" s="49">
        <v>1.2565285999999999E-6</v>
      </c>
      <c r="FF429" s="49">
        <v>4.2223427999999996E-6</v>
      </c>
      <c r="FG429" s="49">
        <v>1.0257689E-5</v>
      </c>
      <c r="FH429" s="49">
        <v>2.3317659E-5</v>
      </c>
      <c r="FI429" s="49">
        <v>1.0022368E-5</v>
      </c>
      <c r="FJ429" s="49">
        <v>1.2565374000000001E-6</v>
      </c>
      <c r="FK429" s="49">
        <v>4.2223724000000003E-6</v>
      </c>
      <c r="FL429" s="49">
        <v>1.0257761E-5</v>
      </c>
      <c r="FM429" s="49">
        <v>3.5213245E-5</v>
      </c>
      <c r="FN429" s="49">
        <v>6.0246082E-6</v>
      </c>
      <c r="FO429" s="49">
        <v>9.6828505999999992E-7</v>
      </c>
      <c r="FP429" s="49">
        <v>3.0753629999999998E-6</v>
      </c>
      <c r="FQ429" s="49">
        <v>7.8397360000000007E-6</v>
      </c>
      <c r="FR429" s="49">
        <v>2.3039399999999998E-5</v>
      </c>
      <c r="FS429" s="49">
        <v>2.6344882E-5</v>
      </c>
      <c r="FT429" s="49">
        <v>1.1032611E-6</v>
      </c>
      <c r="FU429" s="49">
        <v>3.6976433999999999E-6</v>
      </c>
      <c r="FV429" s="49">
        <v>1.2706048E-5</v>
      </c>
      <c r="FW429" s="49">
        <v>7.9448920000000006E-6</v>
      </c>
      <c r="FX429" s="49">
        <v>1.9996715000000001E-6</v>
      </c>
      <c r="FY429" s="49">
        <v>6.6315347000000005E-7</v>
      </c>
      <c r="FZ429" s="49">
        <v>2.7134359999999999E-6</v>
      </c>
      <c r="GA429" s="49">
        <v>1.4032622000000001E-6</v>
      </c>
      <c r="GB429" s="49">
        <v>1.6129159999999999E-5</v>
      </c>
      <c r="GC429" s="49">
        <v>1.0001099E-5</v>
      </c>
      <c r="GD429" s="49">
        <v>3.4981682E-7</v>
      </c>
      <c r="GE429" s="49">
        <v>6.3594224000000004E-6</v>
      </c>
      <c r="GF429" s="49">
        <v>2.8409346999999999E-6</v>
      </c>
      <c r="GG429" s="49">
        <v>5.62916E-6</v>
      </c>
      <c r="GH429" s="49">
        <v>1.0419067E-5</v>
      </c>
      <c r="GI429" s="49">
        <v>3.4981682E-7</v>
      </c>
      <c r="GJ429" s="49">
        <v>6.3594224000000004E-6</v>
      </c>
      <c r="GK429" s="49">
        <v>2.8409346999999999E-6</v>
      </c>
      <c r="GL429" s="49">
        <v>5.62916E-6</v>
      </c>
      <c r="GM429" s="49">
        <v>1.0064934E-5</v>
      </c>
      <c r="GN429" s="49">
        <v>3.4981682E-7</v>
      </c>
      <c r="GO429" s="49">
        <v>6.3594224000000004E-6</v>
      </c>
      <c r="GP429" s="49">
        <v>2.8409346999999999E-6</v>
      </c>
      <c r="GQ429" s="49">
        <v>5.62916E-6</v>
      </c>
      <c r="GR429" s="49">
        <v>9.9537289000000003E-6</v>
      </c>
      <c r="GS429" s="49">
        <v>3.4981682E-7</v>
      </c>
      <c r="GT429" s="49">
        <v>6.3594224000000004E-6</v>
      </c>
      <c r="GU429" s="49">
        <v>2.8409346999999999E-6</v>
      </c>
      <c r="GV429" s="49">
        <v>8.0889949999999996E-6</v>
      </c>
      <c r="GW429" s="49">
        <v>1.0101335999999999E-5</v>
      </c>
      <c r="GX429" s="49">
        <v>3.4981682E-7</v>
      </c>
      <c r="GY429" s="49">
        <v>6.3594224000000004E-6</v>
      </c>
      <c r="GZ429" s="49">
        <v>2.8409346999999999E-6</v>
      </c>
      <c r="HA429" s="49">
        <v>1.6129159999999999E-5</v>
      </c>
      <c r="HB429" s="49">
        <v>1.0446677999999999E-5</v>
      </c>
      <c r="HC429" s="49">
        <v>3.4981682E-7</v>
      </c>
      <c r="HD429" s="49">
        <v>6.3594224000000004E-6</v>
      </c>
      <c r="HE429" s="49">
        <v>2.8409346999999999E-6</v>
      </c>
      <c r="HF429" s="49">
        <v>1.5840470999999999E-5</v>
      </c>
      <c r="HG429" s="49">
        <v>9.2231706999999992E-6</v>
      </c>
      <c r="HH429" s="49">
        <v>2.8621017999999998E-7</v>
      </c>
      <c r="HI429" s="49">
        <v>5.2031638000000004E-6</v>
      </c>
      <c r="HJ429" s="49">
        <v>2.7236108999999998E-6</v>
      </c>
      <c r="HK429" s="49">
        <v>5.3404711999999997E-6</v>
      </c>
      <c r="HL429" s="49">
        <v>8.092376E-6</v>
      </c>
      <c r="HM429" s="49">
        <v>2.8621017999999998E-7</v>
      </c>
      <c r="HN429" s="49">
        <v>5.2031638000000004E-6</v>
      </c>
      <c r="HO429" s="49">
        <v>2.7236108999999998E-6</v>
      </c>
      <c r="HP429" s="49">
        <v>5.3404711999999997E-6</v>
      </c>
      <c r="HQ429" s="49">
        <v>9.4225288999999994E-6</v>
      </c>
      <c r="HR429" s="49">
        <v>2.8621017999999998E-7</v>
      </c>
      <c r="HS429" s="49">
        <v>5.2031638000000004E-6</v>
      </c>
      <c r="HT429" s="49">
        <v>2.7236108999999998E-6</v>
      </c>
      <c r="HU429" s="49">
        <v>5.3404711999999997E-6</v>
      </c>
      <c r="HV429" s="49">
        <v>9.3156302999999996E-6</v>
      </c>
      <c r="HW429" s="49">
        <v>2.8621017999999998E-7</v>
      </c>
      <c r="HX429" s="49">
        <v>5.2031638000000004E-6</v>
      </c>
      <c r="HY429" s="49">
        <v>2.7236108999999998E-6</v>
      </c>
      <c r="HZ429" s="49">
        <v>8.1490269999999999E-6</v>
      </c>
      <c r="IA429" s="49">
        <v>9.2473010999999997E-6</v>
      </c>
      <c r="IB429" s="49">
        <v>2.8621045999999999E-7</v>
      </c>
      <c r="IC429" s="49">
        <v>5.2031689999999998E-6</v>
      </c>
      <c r="ID429" s="49">
        <v>2.7236135999999998E-6</v>
      </c>
      <c r="IE429" s="49">
        <v>1.5840470999999999E-5</v>
      </c>
      <c r="IF429" s="49">
        <v>9.7893278999999996E-6</v>
      </c>
      <c r="IG429" s="49">
        <v>2.8621017999999998E-7</v>
      </c>
      <c r="IH429" s="49">
        <v>5.2031638000000004E-6</v>
      </c>
      <c r="II429" s="49">
        <v>2.7236108999999998E-6</v>
      </c>
      <c r="IJ429" s="49">
        <v>8.1108522000000008E-6</v>
      </c>
      <c r="IK429" s="49">
        <v>9.7896195000000003E-6</v>
      </c>
      <c r="IL429" s="49">
        <v>3.2660402E-7</v>
      </c>
      <c r="IM429" s="49">
        <v>5.9374537999999996E-6</v>
      </c>
      <c r="IN429" s="49">
        <v>2.7981029999999998E-6</v>
      </c>
      <c r="IO429" s="49">
        <v>6.1499999999999999E-4</v>
      </c>
      <c r="IP429" s="49">
        <v>6.1067865000000003E-5</v>
      </c>
      <c r="IQ429" s="49">
        <v>1.0087939000000001E-6</v>
      </c>
      <c r="IR429" s="49">
        <v>4.4052887000000001E-6</v>
      </c>
      <c r="IS429" s="49">
        <v>5.0559221000000003E-6</v>
      </c>
      <c r="IT429" s="49">
        <v>2.1322278000000001E-5</v>
      </c>
      <c r="IU429" s="49">
        <v>1.0419122E-5</v>
      </c>
      <c r="IV429" s="49">
        <v>1.8420985E-6</v>
      </c>
      <c r="IW429" s="49">
        <v>2.2872324E-5</v>
      </c>
      <c r="IX429" s="49">
        <v>7.3665755000000004E-6</v>
      </c>
      <c r="IY429" s="49">
        <v>5.330167E-6</v>
      </c>
      <c r="IZ429" s="49">
        <v>1.1114372E-5</v>
      </c>
      <c r="JA429" s="49">
        <v>8.2613710999999996E-7</v>
      </c>
      <c r="JB429" s="49">
        <v>6.5979527000000001E-6</v>
      </c>
      <c r="JC429" s="49">
        <v>4.0410580000000003E-6</v>
      </c>
      <c r="JD429" s="49">
        <v>1.7100913E-5</v>
      </c>
      <c r="JE429" s="49">
        <v>1.3493365E-5</v>
      </c>
      <c r="JF429" s="49">
        <v>1.7399569999999999E-6</v>
      </c>
      <c r="JG429" s="49">
        <v>2.1787271000000001E-5</v>
      </c>
      <c r="JH429" s="49">
        <v>7.0839182E-6</v>
      </c>
      <c r="JI429" s="49">
        <v>5.1518837E-5</v>
      </c>
      <c r="JJ429" s="49">
        <v>9.7297753999999993E-6</v>
      </c>
      <c r="JK429" s="49">
        <v>1.6960850999999999E-6</v>
      </c>
      <c r="JL429" s="49">
        <v>2.1061180999999999E-5</v>
      </c>
      <c r="JM429" s="49">
        <v>6.9625197999999997E-6</v>
      </c>
      <c r="JN429" s="49">
        <v>2.2908837000000001E-5</v>
      </c>
      <c r="JO429" s="49">
        <v>9.7874305000000006E-6</v>
      </c>
      <c r="JP429" s="49">
        <v>1.6960850999999999E-6</v>
      </c>
      <c r="JQ429" s="49">
        <v>2.1061180999999999E-5</v>
      </c>
      <c r="JR429" s="49">
        <v>6.9625197999999997E-6</v>
      </c>
      <c r="JS429" s="49">
        <v>1.4296137E-5</v>
      </c>
      <c r="JT429" s="49">
        <v>9.0605115000000005E-6</v>
      </c>
      <c r="JU429" s="49">
        <v>1.6960850999999999E-6</v>
      </c>
      <c r="JV429" s="49">
        <v>2.1061180999999999E-5</v>
      </c>
      <c r="JW429" s="49">
        <v>6.9625197999999997E-6</v>
      </c>
      <c r="JX429" s="49">
        <v>1.4296137E-5</v>
      </c>
      <c r="JY429" s="49">
        <v>8.5914565E-6</v>
      </c>
      <c r="JZ429" s="49">
        <v>1.6960850999999999E-6</v>
      </c>
      <c r="KA429" s="49">
        <v>2.1061180999999999E-5</v>
      </c>
      <c r="KB429" s="49">
        <v>6.9625197999999997E-6</v>
      </c>
      <c r="KC429" s="49">
        <v>1.6100337E-5</v>
      </c>
      <c r="KD429" s="49">
        <v>1.6556617E-5</v>
      </c>
      <c r="KE429" s="49">
        <v>1.6960850999999999E-6</v>
      </c>
      <c r="KF429" s="49">
        <v>2.1365215000000001E-5</v>
      </c>
      <c r="KG429" s="49">
        <v>6.9625197999999997E-6</v>
      </c>
      <c r="KH429" s="49">
        <v>1.4215636999999999E-5</v>
      </c>
      <c r="KI429" s="49">
        <v>1.5492444000000001E-5</v>
      </c>
      <c r="KJ429" s="49">
        <v>1.6960850999999999E-6</v>
      </c>
      <c r="KK429" s="49">
        <v>2.1365215000000001E-5</v>
      </c>
      <c r="KL429" s="49">
        <v>6.9625197999999997E-6</v>
      </c>
      <c r="KM429" s="49">
        <v>1.4341337000000001E-5</v>
      </c>
      <c r="KN429" s="49">
        <v>1.3961413E-5</v>
      </c>
      <c r="KO429" s="49">
        <v>1.6960850999999999E-6</v>
      </c>
      <c r="KP429" s="49">
        <v>2.1365215000000001E-5</v>
      </c>
      <c r="KQ429" s="49">
        <v>6.9625197999999997E-6</v>
      </c>
      <c r="KR429" s="49">
        <v>1.4341337000000001E-5</v>
      </c>
      <c r="KS429" s="49">
        <v>1.3169299999999999E-5</v>
      </c>
      <c r="KT429" s="49">
        <v>1.6960850999999999E-6</v>
      </c>
      <c r="KU429" s="49">
        <v>2.1365215000000001E-5</v>
      </c>
      <c r="KV429" s="49">
        <v>6.9625197999999997E-6</v>
      </c>
      <c r="KW429" s="49">
        <v>4.6424813000000004E-6</v>
      </c>
      <c r="KX429" s="49">
        <v>4.8689608000000004E-6</v>
      </c>
      <c r="KY429" s="49">
        <v>8.2613710999999996E-7</v>
      </c>
      <c r="KZ429" s="49">
        <v>6.5979527000000001E-6</v>
      </c>
      <c r="LA429" s="49">
        <v>4.0410580000000003E-6</v>
      </c>
      <c r="LB429" s="49">
        <v>4.6424813000000004E-6</v>
      </c>
      <c r="LC429" s="49">
        <v>1.4950430999999999E-6</v>
      </c>
      <c r="LD429" s="49">
        <v>8.2613710999999996E-7</v>
      </c>
      <c r="LE429" s="49">
        <v>6.5979527000000001E-6</v>
      </c>
      <c r="LF429" s="49">
        <v>4.0410580000000003E-6</v>
      </c>
      <c r="LG429" s="49">
        <v>5.3421524000000004E-6</v>
      </c>
      <c r="LH429" s="49">
        <v>1.0408714000000001E-5</v>
      </c>
      <c r="LI429" s="49">
        <v>8.2613710999999996E-7</v>
      </c>
      <c r="LJ429" s="49">
        <v>6.5979527000000001E-6</v>
      </c>
      <c r="LK429" s="49">
        <v>3.9499864000000001E-6</v>
      </c>
      <c r="LL429" s="49">
        <v>1.4375042E-5</v>
      </c>
      <c r="LM429" s="49">
        <v>1.5478637999999998E-5</v>
      </c>
      <c r="LN429" s="49">
        <v>1.6740094999999999E-6</v>
      </c>
      <c r="LO429" s="49">
        <v>2.1086727999999999E-5</v>
      </c>
      <c r="LP429" s="49">
        <v>6.9014293999999996E-6</v>
      </c>
      <c r="LQ429" s="49">
        <v>9.9460096000000002E-6</v>
      </c>
      <c r="LR429" s="49">
        <v>1.8328515000000001E-6</v>
      </c>
      <c r="LS429" s="49">
        <v>1.7569311000000001E-7</v>
      </c>
      <c r="LT429" s="49">
        <v>9.1658339999999996E-7</v>
      </c>
      <c r="LU429" s="49">
        <v>1.9973661999999999E-6</v>
      </c>
      <c r="LV429" s="49">
        <v>1.1381395E-5</v>
      </c>
      <c r="LW429" s="49">
        <v>2.4330668999999998E-6</v>
      </c>
      <c r="LX429" s="49">
        <v>1.8482226E-7</v>
      </c>
      <c r="LY429" s="49">
        <v>9.6488850000000007E-7</v>
      </c>
      <c r="LZ429" s="49">
        <v>2.1192387000000002E-6</v>
      </c>
      <c r="MA429" s="49">
        <v>1.6717685E-5</v>
      </c>
      <c r="MB429" s="49">
        <v>6.5448597999999997E-6</v>
      </c>
      <c r="MC429" s="49">
        <v>3.2900263999999999E-7</v>
      </c>
      <c r="MD429" s="49">
        <v>1.7182964E-6</v>
      </c>
      <c r="ME429" s="49">
        <v>3.6311225000000001E-6</v>
      </c>
      <c r="MF429" s="49">
        <v>4.3877659999999998E-4</v>
      </c>
      <c r="MG429" s="49">
        <v>9.0187500000000003E-5</v>
      </c>
      <c r="MH429" s="49">
        <v>7.1723456999999994E-5</v>
      </c>
      <c r="MI429" s="49">
        <v>7.1750347000000005E-5</v>
      </c>
      <c r="MJ429" s="49">
        <v>6.8475537000000007E-5</v>
      </c>
      <c r="MK429" s="49">
        <v>7.3466052999999996E-5</v>
      </c>
      <c r="ML429" s="49">
        <v>1.5917848000000001E-4</v>
      </c>
      <c r="MM429" s="49">
        <v>1.1958737E-4</v>
      </c>
      <c r="MN429" s="49">
        <v>1.1958656E-4</v>
      </c>
      <c r="MO429" s="49">
        <v>1.1258210999999999E-4</v>
      </c>
      <c r="MP429" s="49">
        <v>1.2496156E-4</v>
      </c>
      <c r="MQ429" s="49">
        <v>5.2944873000000001E-5</v>
      </c>
      <c r="MR429" s="49">
        <v>4.2984590999999997E-5</v>
      </c>
      <c r="MS429" s="49">
        <v>4.3119021999999998E-5</v>
      </c>
      <c r="MT429" s="49">
        <v>4.0191867E-5</v>
      </c>
      <c r="MU429" s="49">
        <v>4.2567456000000002E-5</v>
      </c>
      <c r="MV429" s="49">
        <v>4.7667677000000001E-5</v>
      </c>
      <c r="MW429" s="49">
        <v>3.9682150999999997E-5</v>
      </c>
      <c r="MX429" s="49">
        <v>3.9932733999999998E-5</v>
      </c>
      <c r="MY429" s="49">
        <v>3.7117962000000002E-5</v>
      </c>
      <c r="MZ429" s="49">
        <v>4.5586469999999999E-5</v>
      </c>
      <c r="NA429" s="49">
        <v>3.7305789999999997E-5</v>
      </c>
      <c r="NB429" s="49">
        <v>3.7569998999999998E-5</v>
      </c>
      <c r="NC429" s="49">
        <v>3.4957516000000002E-5</v>
      </c>
      <c r="ND429" s="49">
        <v>6.4499602999999996E-5</v>
      </c>
      <c r="NE429" s="49">
        <v>4.5549488000000002E-5</v>
      </c>
      <c r="NF429" s="49">
        <v>4.5582552000000002E-5</v>
      </c>
      <c r="NG429" s="49">
        <v>4.2032569999999999E-5</v>
      </c>
      <c r="NH429" s="49">
        <v>4.9076697999999998E-5</v>
      </c>
      <c r="NI429" s="49">
        <v>5.3121236999999997E-5</v>
      </c>
      <c r="NJ429" s="49">
        <v>6.6891233999999994E-5</v>
      </c>
      <c r="NK429" s="49">
        <v>1.4724415E-5</v>
      </c>
      <c r="NL429" s="49">
        <v>3.5680431999999999E-5</v>
      </c>
      <c r="NM429" s="49">
        <v>2.5598401000000002E-5</v>
      </c>
      <c r="NN429" s="49">
        <v>2.5244268000000001E-5</v>
      </c>
      <c r="NO429" s="49">
        <v>2.5133063E-5</v>
      </c>
      <c r="NP429" s="49">
        <v>2.7740505E-5</v>
      </c>
      <c r="NQ429" s="49">
        <v>3.6126011999999999E-5</v>
      </c>
      <c r="NR429" s="49">
        <v>3.3276627E-5</v>
      </c>
      <c r="NS429" s="49">
        <v>2.1645832E-5</v>
      </c>
      <c r="NT429" s="49">
        <v>2.2975985000000001E-5</v>
      </c>
      <c r="NU429" s="49">
        <v>2.2869085999999999E-5</v>
      </c>
      <c r="NV429" s="49">
        <v>2.5609321E-5</v>
      </c>
      <c r="NW429" s="49">
        <v>3.3842783999999997E-5</v>
      </c>
      <c r="NX429" s="49">
        <v>2.6962632999999999E-5</v>
      </c>
      <c r="NY429" s="49">
        <v>6.8653786999999997E-4</v>
      </c>
      <c r="NZ429" s="49">
        <v>6.3822397999999995E-5</v>
      </c>
      <c r="OA429" s="49">
        <v>2.7909686999999999E-5</v>
      </c>
      <c r="OB429" s="49">
        <v>6.1205423999999994E-5</v>
      </c>
      <c r="OC429" s="49">
        <v>9.0968399000000005E-5</v>
      </c>
      <c r="OD429" s="49">
        <v>6.2416053999999994E-5</v>
      </c>
      <c r="OE429" s="49">
        <v>5.3076435000000001E-5</v>
      </c>
      <c r="OF429" s="49">
        <v>5.2607379999999999E-5</v>
      </c>
      <c r="OG429" s="49">
        <v>6.2680774E-5</v>
      </c>
      <c r="OH429" s="49">
        <v>5.9731900999999999E-5</v>
      </c>
      <c r="OI429" s="49">
        <v>5.8326570000000003E-5</v>
      </c>
      <c r="OJ429" s="49">
        <v>5.7534456000000002E-5</v>
      </c>
      <c r="OK429" s="49">
        <v>2.0976590000000001E-5</v>
      </c>
      <c r="OL429" s="49">
        <v>1.7602672E-5</v>
      </c>
      <c r="OM429" s="49">
        <v>2.7124942E-5</v>
      </c>
      <c r="ON429" s="49">
        <v>5.9515846999999999E-5</v>
      </c>
      <c r="OO429" s="49">
        <v>1.4868503999999999E-5</v>
      </c>
      <c r="OP429" s="49">
        <v>1.7083411E-5</v>
      </c>
      <c r="OQ429" s="49">
        <v>2.8940966E-5</v>
      </c>
      <c r="OU429" s="47" t="s">
        <v>553</v>
      </c>
      <c r="OV429" s="47" t="s">
        <v>64</v>
      </c>
      <c r="OW429" s="49">
        <v>0</v>
      </c>
      <c r="OX429" s="49">
        <v>5.2075472000000003E-5</v>
      </c>
      <c r="OY429" s="49">
        <v>7.5996516E-6</v>
      </c>
      <c r="OZ429" s="49">
        <v>9.6292027999999992E-6</v>
      </c>
      <c r="PA429" s="49">
        <v>2.2642931000000001E-5</v>
      </c>
      <c r="PB429" s="49">
        <v>1.5713190999999999E-5</v>
      </c>
      <c r="PC429" s="49">
        <v>9.2906254000000003E-6</v>
      </c>
      <c r="PD429" s="49">
        <v>6.7732456999999998E-5</v>
      </c>
      <c r="PE429" s="49">
        <v>2.2973843E-6</v>
      </c>
      <c r="PF429" s="49">
        <v>2.3487863000000001E-6</v>
      </c>
      <c r="PG429" s="49">
        <v>7.6909141999999993E-6</v>
      </c>
      <c r="PH429" s="49">
        <v>2.0346192999999999E-5</v>
      </c>
      <c r="PI429" s="49">
        <v>2.8679376999999999E-5</v>
      </c>
      <c r="PJ429" s="49">
        <v>1.3284447000000001E-4</v>
      </c>
      <c r="PK429" s="49">
        <v>9.6059345E-5</v>
      </c>
      <c r="PL429" s="49">
        <v>3.4629804000000003E-5</v>
      </c>
      <c r="PM429" s="49">
        <v>4.1641351999999999E-5</v>
      </c>
      <c r="PN429" s="49">
        <v>7.9970721000000005E-3</v>
      </c>
      <c r="PO429" s="49">
        <v>1.0634E-5</v>
      </c>
      <c r="PP429" s="49">
        <v>1.6651240999999999E-6</v>
      </c>
      <c r="PQ429" s="49">
        <v>1.0792446E-8</v>
      </c>
      <c r="PR429" s="49">
        <v>2.0065031E-7</v>
      </c>
      <c r="PS429" s="49">
        <v>1.4904916E-6</v>
      </c>
      <c r="PT429" s="49">
        <v>7.3943869999999995E-7</v>
      </c>
      <c r="PU429" s="49">
        <v>2.6307643E-10</v>
      </c>
      <c r="PV429" s="49">
        <v>4.5121910000000003E-8</v>
      </c>
      <c r="PW429" s="49">
        <v>2.0692025000000001E-7</v>
      </c>
      <c r="PX429" s="49">
        <v>2.1409065999999998E-5</v>
      </c>
      <c r="PY429" s="49">
        <v>3.2049E-9</v>
      </c>
      <c r="PZ429" s="49">
        <v>3.7670770000000001E-7</v>
      </c>
      <c r="QA429" s="49">
        <v>1.1798695E-7</v>
      </c>
      <c r="QB429" s="49">
        <v>3.4038840000000001E-7</v>
      </c>
      <c r="QC429" s="49">
        <v>2.3035852999999999E-6</v>
      </c>
      <c r="QD429" s="49">
        <v>3.5536000000000002E-6</v>
      </c>
      <c r="QE429" s="49">
        <v>8.4711019000000002E-7</v>
      </c>
      <c r="QF429" s="49">
        <v>1.5235607999999999E-7</v>
      </c>
      <c r="QG429" s="49">
        <v>3.0183435E-7</v>
      </c>
      <c r="QH429" s="49">
        <v>2.3754369000000002E-6</v>
      </c>
      <c r="QI429" s="49">
        <v>4.8721000000000003E-6</v>
      </c>
      <c r="QJ429" s="49">
        <v>3.6493766999999999E-6</v>
      </c>
      <c r="QK429" s="49">
        <v>1.1882217999999999E-7</v>
      </c>
      <c r="QL429" s="49">
        <v>2.3540408999999999E-7</v>
      </c>
      <c r="QM429" s="49">
        <v>1.8525813E-6</v>
      </c>
      <c r="QN429" s="49">
        <v>2.4487E-6</v>
      </c>
      <c r="QO429" s="49">
        <v>2.7826583999999999E-6</v>
      </c>
      <c r="QP429" s="49">
        <v>1.0033155999999999E-7</v>
      </c>
      <c r="QQ429" s="49">
        <v>1.9876004E-7</v>
      </c>
      <c r="QR429" s="49">
        <v>1.5642864999999999E-6</v>
      </c>
      <c r="QS429" s="49">
        <v>2.5197000000000002E-6</v>
      </c>
      <c r="QT429" s="49">
        <v>7.1382409000000002E-6</v>
      </c>
      <c r="QU429" s="49">
        <v>9.1138664999999995E-8</v>
      </c>
      <c r="QV429" s="49">
        <v>1.8055836999999999E-7</v>
      </c>
      <c r="QW429" s="49">
        <v>1.788456E-6</v>
      </c>
      <c r="QX429" s="49">
        <v>3.6185885999999998E-7</v>
      </c>
      <c r="QY429" s="49">
        <v>2.9682847999999999E-6</v>
      </c>
      <c r="QZ429" s="49">
        <v>3.0483086000000001E-7</v>
      </c>
      <c r="RA429" s="49">
        <v>9.1360962000000001E-8</v>
      </c>
      <c r="RB429" s="49">
        <v>3.6811504999999998E-7</v>
      </c>
      <c r="RC429" s="49">
        <v>3.2802896999999998E-7</v>
      </c>
      <c r="RD429" s="49">
        <v>3.7912860000000001E-6</v>
      </c>
      <c r="RE429" s="49">
        <v>2.2066199999999999E-6</v>
      </c>
      <c r="RF429" s="49">
        <v>7.1330526000000004E-7</v>
      </c>
      <c r="RG429" s="49">
        <v>2.7408288999999998E-7</v>
      </c>
      <c r="RH429" s="49">
        <v>7.1330526000000004E-7</v>
      </c>
      <c r="RI429" s="49">
        <v>7.1330526000000004E-7</v>
      </c>
      <c r="RJ429" s="49">
        <v>1.1043451000000001E-6</v>
      </c>
      <c r="RK429" s="49">
        <v>1.2104319999999999E-6</v>
      </c>
      <c r="RL429" s="49">
        <v>6.7926223E-7</v>
      </c>
      <c r="RM429" s="49">
        <v>3.1740242000000001E-6</v>
      </c>
      <c r="RN429" s="49">
        <v>1.7762E-6</v>
      </c>
      <c r="RO429" s="49">
        <v>1.9205480000000001E-6</v>
      </c>
      <c r="RP429" s="49">
        <v>2.9712412000000002E-7</v>
      </c>
      <c r="RQ429" s="49">
        <v>1.6289728999999999E-6</v>
      </c>
      <c r="RR429" s="49">
        <v>1.9902542000000001E-6</v>
      </c>
      <c r="RS429" s="49">
        <v>1.8329E-5</v>
      </c>
      <c r="RT429" s="49">
        <v>0</v>
      </c>
      <c r="RU429" s="49">
        <v>1.9524658000000001E-7</v>
      </c>
      <c r="RV429" s="49">
        <v>0</v>
      </c>
      <c r="RW429" s="49">
        <v>1.1699902E-6</v>
      </c>
      <c r="RX429" s="49">
        <v>0</v>
      </c>
      <c r="RY429" s="49">
        <v>2.7395289E-6</v>
      </c>
      <c r="RZ429" s="49">
        <v>0</v>
      </c>
      <c r="SA429" s="49">
        <v>3.4264645000000001E-6</v>
      </c>
      <c r="SB429" s="49">
        <v>0</v>
      </c>
      <c r="SC429" s="49">
        <v>3.9459991999999996E-6</v>
      </c>
      <c r="SD429" s="49">
        <v>2.9414503999999998E-7</v>
      </c>
      <c r="SE429" s="49">
        <v>2.9712412000000002E-7</v>
      </c>
      <c r="SF429" s="49">
        <v>1.9902542000000001E-6</v>
      </c>
      <c r="SG429" s="49">
        <v>5.3220000000000003E-8</v>
      </c>
      <c r="SH429" s="49">
        <v>1.6289728999999999E-6</v>
      </c>
      <c r="SI429" s="49">
        <v>0</v>
      </c>
      <c r="SJ429" s="49">
        <v>2.4601592999999998E-7</v>
      </c>
      <c r="SK429" s="49">
        <v>2.2135000000000001E-6</v>
      </c>
      <c r="SL429" s="49">
        <v>4.468231E-7</v>
      </c>
      <c r="SM429" s="49">
        <v>4.3369704999999999E-8</v>
      </c>
      <c r="SN429" s="49">
        <v>2.362011E-7</v>
      </c>
      <c r="SO429" s="49">
        <v>1.820034E-6</v>
      </c>
      <c r="SP429" s="49">
        <v>2.6668999999999998E-6</v>
      </c>
      <c r="SQ429" s="49">
        <v>1.3373103E-6</v>
      </c>
      <c r="SR429" s="49">
        <v>4.3458931999999997E-8</v>
      </c>
      <c r="SS429" s="49">
        <v>2.3668703999999999E-7</v>
      </c>
      <c r="ST429" s="49">
        <v>1.8347866000000001E-6</v>
      </c>
      <c r="SU429" s="49">
        <v>8.7171999999999997E-7</v>
      </c>
      <c r="SV429" s="49">
        <v>2.8442039E-6</v>
      </c>
      <c r="SW429" s="49">
        <v>4.0708392000000002E-8</v>
      </c>
      <c r="SX429" s="49">
        <v>2.2170697000000001E-7</v>
      </c>
      <c r="SY429" s="49">
        <v>1.7158775000000001E-6</v>
      </c>
      <c r="SZ429" s="49">
        <v>1.6846999999999999E-6</v>
      </c>
      <c r="TA429" s="49">
        <v>3.5544769000000001E-6</v>
      </c>
      <c r="TB429" s="49">
        <v>5.9625540000000006E-8</v>
      </c>
      <c r="TC429" s="49">
        <v>3.2473399999999997E-7</v>
      </c>
      <c r="TD429" s="49">
        <v>2.7682650999999999E-6</v>
      </c>
      <c r="TE429" s="49">
        <v>2.2046E-6</v>
      </c>
      <c r="TF429" s="49">
        <v>3.9112276000000001E-6</v>
      </c>
      <c r="TG429" s="49">
        <v>4.4795942999999998E-8</v>
      </c>
      <c r="TH429" s="49">
        <v>2.4396868999999999E-7</v>
      </c>
      <c r="TI429" s="49">
        <v>1.8937432E-6</v>
      </c>
      <c r="TJ429" s="49">
        <v>7.4794999999999992E-9</v>
      </c>
      <c r="TK429" s="49">
        <v>2.8796828999999999E-6</v>
      </c>
      <c r="TL429" s="49">
        <v>4.0665854999999998E-8</v>
      </c>
      <c r="TM429" s="49">
        <v>2.3270711E-7</v>
      </c>
      <c r="TN429" s="49">
        <v>4.2813305000000001E-6</v>
      </c>
      <c r="TO429" s="49">
        <v>7.4794999999999992E-9</v>
      </c>
      <c r="TP429" s="49">
        <v>2.7143907999999999E-6</v>
      </c>
      <c r="TQ429" s="49">
        <v>4.0665854999999998E-8</v>
      </c>
      <c r="TR429" s="49">
        <v>2.3270711E-7</v>
      </c>
      <c r="TS429" s="49">
        <v>4.2813305000000001E-6</v>
      </c>
      <c r="TT429" s="49">
        <v>7.4794999999999992E-9</v>
      </c>
      <c r="TU429" s="49">
        <v>5.9514017000000001E-6</v>
      </c>
      <c r="TV429" s="49">
        <v>4.0665854999999998E-8</v>
      </c>
      <c r="TW429" s="49">
        <v>2.3270711E-7</v>
      </c>
      <c r="TX429" s="49">
        <v>4.2813305000000001E-6</v>
      </c>
      <c r="TY429" s="49">
        <v>2.1098999999999999E-9</v>
      </c>
      <c r="TZ429" s="49">
        <v>2.9809389000000002E-7</v>
      </c>
      <c r="UA429" s="49">
        <v>1.3781275999999999E-7</v>
      </c>
      <c r="UB429" s="49">
        <v>2.7300297999999998E-7</v>
      </c>
      <c r="UC429" s="49">
        <v>2.1486561999999998E-6</v>
      </c>
      <c r="UD429" s="49">
        <v>4.1206E-9</v>
      </c>
      <c r="UE429" s="49">
        <v>3.7241128000000002E-7</v>
      </c>
      <c r="UF429" s="49">
        <v>2.4153519999999998E-7</v>
      </c>
      <c r="UG429" s="49">
        <v>4.7853067000000003E-7</v>
      </c>
      <c r="UH429" s="49">
        <v>2.0219937999999998E-6</v>
      </c>
      <c r="UI429" s="49">
        <v>0</v>
      </c>
      <c r="UJ429" s="49">
        <v>9.3916652999999993E-6</v>
      </c>
      <c r="UK429" s="49">
        <v>6.8354346000000002E-8</v>
      </c>
      <c r="UL429" s="49">
        <v>5.8752204E-7</v>
      </c>
      <c r="UM429" s="49">
        <v>1.4365287000000001E-5</v>
      </c>
      <c r="UN429" s="49">
        <v>5.6385000000000003E-6</v>
      </c>
      <c r="UO429" s="49">
        <v>4.1222825999999999E-6</v>
      </c>
      <c r="UP429" s="49">
        <v>5.4908192999999995E-7</v>
      </c>
      <c r="UQ429" s="49">
        <v>4.3655208E-6</v>
      </c>
      <c r="UR429" s="49">
        <v>2.6353766E-6</v>
      </c>
      <c r="US429" s="49">
        <v>9.5364941999999994E-6</v>
      </c>
      <c r="UT429" s="49">
        <v>1.8180830999999999E-6</v>
      </c>
      <c r="UU429" s="49">
        <v>2.4005624999999999E-6</v>
      </c>
      <c r="UV429" s="49">
        <v>6.7949714999999995E-7</v>
      </c>
      <c r="UW429" s="49">
        <v>2.4005624999999999E-6</v>
      </c>
      <c r="UX429" s="49">
        <v>2.4005624999999999E-6</v>
      </c>
      <c r="UY429" s="49">
        <v>2.7378556999999999E-6</v>
      </c>
      <c r="UZ429" s="49">
        <v>3.6365912999999998E-7</v>
      </c>
      <c r="VA429" s="49">
        <v>3.5112751E-6</v>
      </c>
      <c r="VB429" s="49">
        <v>1.7668431E-6</v>
      </c>
      <c r="VC429" s="49">
        <v>9.5364941999999994E-6</v>
      </c>
      <c r="VD429" s="49">
        <v>9.5364941999999994E-6</v>
      </c>
      <c r="VE429" s="49">
        <v>7.3254894000000001E-6</v>
      </c>
      <c r="VF429" s="49">
        <v>1.6860135000000001E-6</v>
      </c>
      <c r="VG429" s="49">
        <v>6.9155112000000001E-6</v>
      </c>
      <c r="VH429" s="49">
        <v>1.7939974E-5</v>
      </c>
      <c r="VI429" s="49">
        <v>1.8879055999999999E-6</v>
      </c>
      <c r="VJ429" s="49">
        <v>1.9524952999999998E-5</v>
      </c>
      <c r="VK429" s="49">
        <v>6.5488434999999997E-6</v>
      </c>
      <c r="VL429" s="49">
        <v>1.0377530000000001E-5</v>
      </c>
      <c r="VM429" s="49">
        <v>8.9700232999999999E-6</v>
      </c>
      <c r="VN429" s="49">
        <v>1.0377530000000001E-5</v>
      </c>
      <c r="VO429" s="49">
        <v>8.4609985E-6</v>
      </c>
      <c r="VP429" s="49">
        <v>2.1213400000000002E-6</v>
      </c>
      <c r="VQ429" s="49">
        <v>7.2418800000000004E-6</v>
      </c>
      <c r="VR429" s="49">
        <v>1.7940047E-6</v>
      </c>
      <c r="VS429" s="49">
        <v>1.4617754E-6</v>
      </c>
      <c r="VT429" s="49">
        <v>2.1213400000000002E-6</v>
      </c>
      <c r="VU429" s="49">
        <v>7.2418800000000004E-6</v>
      </c>
      <c r="VV429" s="49">
        <v>1.6922213000000001E-6</v>
      </c>
      <c r="VW429" s="49">
        <v>1.4617754E-6</v>
      </c>
      <c r="VX429" s="49">
        <v>1.8879055999999999E-6</v>
      </c>
      <c r="VY429" s="49">
        <v>1.9524952999999998E-5</v>
      </c>
      <c r="VZ429" s="49">
        <v>6.6632528000000001E-6</v>
      </c>
      <c r="WA429" s="49">
        <v>2.1213400000000002E-6</v>
      </c>
      <c r="WB429" s="49">
        <v>7.2418800000000004E-6</v>
      </c>
      <c r="WC429" s="49">
        <v>1.7940047E-6</v>
      </c>
      <c r="WD429" s="49">
        <v>5.8898406999999998E-6</v>
      </c>
      <c r="WE429" s="49">
        <v>2.1213400000000002E-6</v>
      </c>
      <c r="WF429" s="49">
        <v>7.2418800000000004E-6</v>
      </c>
      <c r="WG429" s="49">
        <v>1.6922213000000001E-6</v>
      </c>
      <c r="WH429" s="49">
        <v>5.8898406999999998E-6</v>
      </c>
      <c r="WI429" s="49">
        <v>2.1213400000000002E-6</v>
      </c>
      <c r="WJ429" s="49">
        <v>7.2418800000000004E-6</v>
      </c>
      <c r="WK429" s="49">
        <v>2.1213400000000002E-6</v>
      </c>
      <c r="WL429" s="49">
        <v>7.2418800000000004E-6</v>
      </c>
      <c r="WM429" s="49">
        <v>6.4330000000000001E-6</v>
      </c>
      <c r="WN429" s="49">
        <v>6.9561023999999996E-6</v>
      </c>
      <c r="WO429" s="49">
        <v>1.1546803E-7</v>
      </c>
      <c r="WP429" s="49">
        <v>2.3093597000000002E-6</v>
      </c>
      <c r="WQ429" s="49">
        <v>0</v>
      </c>
      <c r="WR429" s="49">
        <v>6.2119E-9</v>
      </c>
      <c r="WS429" s="49">
        <v>5.9260190999999999E-7</v>
      </c>
      <c r="WT429" s="49">
        <v>6.3546113000000005E-8</v>
      </c>
      <c r="WU429" s="49">
        <v>5.2542602999999996E-7</v>
      </c>
      <c r="WV429" s="49">
        <v>2.7289608000000001E-6</v>
      </c>
      <c r="WW429" s="49">
        <v>1.4515439999999999E-5</v>
      </c>
      <c r="WX429" s="49">
        <v>4.9326426000000004E-6</v>
      </c>
      <c r="WY429" s="49">
        <v>1.1127859000000001E-6</v>
      </c>
      <c r="WZ429" s="49">
        <v>2.141379E-6</v>
      </c>
      <c r="XA429" s="49">
        <v>5.1959777999999996E-7</v>
      </c>
      <c r="XB429" s="49">
        <v>0</v>
      </c>
      <c r="XC429" s="49">
        <v>4.3916461000000004E-6</v>
      </c>
      <c r="XD429" s="49">
        <v>1.6572367E-7</v>
      </c>
      <c r="XE429" s="49">
        <v>7.1465990999999996E-7</v>
      </c>
      <c r="XF429" s="49">
        <v>1.3682578999999999E-5</v>
      </c>
      <c r="XG429" s="49">
        <v>8.6396693999999996E-6</v>
      </c>
      <c r="XH429" s="49">
        <v>2.9838800000000001E-7</v>
      </c>
      <c r="XI429" s="49">
        <v>3.9879025E-10</v>
      </c>
      <c r="XJ429" s="49">
        <v>6.8392240999999995E-8</v>
      </c>
      <c r="XK429" s="49">
        <v>2.0692025000000001E-7</v>
      </c>
      <c r="XL429" s="49">
        <v>7.9783966000000001E-6</v>
      </c>
      <c r="XM429" s="49">
        <v>2.7555267999999998E-7</v>
      </c>
      <c r="XN429" s="49">
        <v>7.2492595999999999E-11</v>
      </c>
      <c r="XO429" s="49">
        <v>3.7206532E-8</v>
      </c>
      <c r="XP429" s="49">
        <v>1.1756739E-7</v>
      </c>
      <c r="XQ429" s="49">
        <v>9.6260050999999993E-6</v>
      </c>
      <c r="XR429" s="49">
        <v>4.6625740999999997E-6</v>
      </c>
      <c r="XS429" s="49">
        <v>2.7723007999999997E-7</v>
      </c>
      <c r="XT429" s="49">
        <v>1.4472293000000001E-6</v>
      </c>
      <c r="XU429" s="49">
        <v>3.7065586E-6</v>
      </c>
      <c r="XV429" s="49">
        <v>3.4311156999999998E-7</v>
      </c>
      <c r="XW429" s="49">
        <v>6.7502687999999999E-6</v>
      </c>
      <c r="XX429" s="49">
        <v>3.3090474999999999E-6</v>
      </c>
      <c r="XY429" s="49">
        <v>1.3824782E-6</v>
      </c>
      <c r="XZ429" s="49">
        <v>6.7502687999999999E-6</v>
      </c>
      <c r="YA429" s="49">
        <v>3.3090474999999999E-6</v>
      </c>
      <c r="YB429" s="49">
        <v>1.9864248000000001E-7</v>
      </c>
      <c r="YC429" s="49">
        <v>8.0037783000000004E-7</v>
      </c>
      <c r="YD429" s="49">
        <v>6.7502687999999999E-6</v>
      </c>
      <c r="YE429" s="49">
        <v>6.8268213999999995E-7</v>
      </c>
      <c r="YF429" s="49">
        <v>1.5492346000000001E-6</v>
      </c>
      <c r="YG429" s="49">
        <v>1.2870413000000001E-7</v>
      </c>
      <c r="YH429" s="49">
        <v>6.4352062999999998E-9</v>
      </c>
      <c r="YI429" s="49">
        <v>4.0667534999999999E-5</v>
      </c>
      <c r="YJ429" s="49">
        <v>1.043443E-5</v>
      </c>
      <c r="YK429" s="49">
        <v>8.1410568000000003E-7</v>
      </c>
      <c r="YL429" s="49">
        <v>7.043186E-8</v>
      </c>
      <c r="YM429" s="49">
        <v>3.5215930000000002E-9</v>
      </c>
      <c r="YN429" s="49">
        <v>7.7406698E-6</v>
      </c>
      <c r="YO429" s="49">
        <v>8.2533000000000005E-7</v>
      </c>
      <c r="YP429" s="49">
        <v>2.4899378000000001E-7</v>
      </c>
      <c r="YQ429" s="49">
        <v>2.068525E-8</v>
      </c>
      <c r="YR429" s="49">
        <v>1.0342625000000001E-9</v>
      </c>
      <c r="YS429" s="49">
        <v>6.5363407000000003E-6</v>
      </c>
      <c r="YT429" s="49">
        <v>1.6770500000000001E-6</v>
      </c>
      <c r="YU429" s="49">
        <v>2.4899378000000001E-7</v>
      </c>
      <c r="YV429" s="49">
        <v>2.0289382E-8</v>
      </c>
      <c r="YW429" s="49">
        <v>1.0144691E-9</v>
      </c>
      <c r="YX429" s="49">
        <v>1.6697234999999999E-5</v>
      </c>
      <c r="YY429" s="49">
        <v>4.2840699999999998E-6</v>
      </c>
      <c r="YZ429" s="49">
        <v>2.4899378000000001E-7</v>
      </c>
      <c r="ZA429" s="49">
        <v>6.5093724000000005E-8</v>
      </c>
      <c r="ZB429" s="49">
        <v>3.2546862000000001E-9</v>
      </c>
      <c r="ZC429" s="49">
        <v>5.2043704999999998E-6</v>
      </c>
      <c r="ZD429" s="49">
        <v>1.33531E-6</v>
      </c>
      <c r="ZE429" s="49">
        <v>2.4899378000000001E-7</v>
      </c>
      <c r="ZF429" s="49">
        <v>4.2162351999999997E-8</v>
      </c>
      <c r="ZG429" s="49">
        <v>2.1080645E-9</v>
      </c>
      <c r="ZH429" s="49">
        <v>1.081521E-5</v>
      </c>
      <c r="ZI429" s="49">
        <v>2.77489E-6</v>
      </c>
      <c r="ZJ429" s="49">
        <v>2.1051463000000002E-6</v>
      </c>
      <c r="ZK429" s="49">
        <v>8.8207145E-8</v>
      </c>
      <c r="ZL429" s="49">
        <v>4.4103572E-9</v>
      </c>
      <c r="ZM429" s="49">
        <v>1.0492595999999999E-5</v>
      </c>
      <c r="ZN429" s="49">
        <v>2.9651900000000002E-6</v>
      </c>
      <c r="ZO429" s="49">
        <v>2.1051463000000002E-6</v>
      </c>
      <c r="ZP429" s="49">
        <v>1.2579693999999999E-7</v>
      </c>
      <c r="ZQ429" s="49">
        <v>6.2898468000000004E-9</v>
      </c>
      <c r="ZR429" s="49">
        <v>9.5396246999999995E-6</v>
      </c>
      <c r="ZS429" s="49">
        <v>2.6958500000000002E-6</v>
      </c>
      <c r="ZT429" s="49">
        <v>2.1051463000000002E-6</v>
      </c>
      <c r="ZU429" s="49">
        <v>8.0195862000000001E-8</v>
      </c>
      <c r="ZV429" s="49">
        <v>4.0097931000000002E-9</v>
      </c>
      <c r="ZW429" s="49">
        <v>1.4964166E-5</v>
      </c>
      <c r="ZX429" s="49">
        <v>4.2288000000000001E-6</v>
      </c>
      <c r="ZY429" s="49">
        <v>8.7995792000000001E-4</v>
      </c>
      <c r="ZZ429" s="49">
        <v>4.3997895999999997E-5</v>
      </c>
      <c r="AAA429" s="49">
        <v>4.7923581999999999E-2</v>
      </c>
      <c r="AAB429" s="49">
        <v>5.4450499999999999E-2</v>
      </c>
      <c r="AAC429" s="49">
        <v>1.0243321E-3</v>
      </c>
      <c r="AAD429" s="49">
        <v>5.1216605000000001E-5</v>
      </c>
      <c r="AAE429" s="49">
        <v>6.8795920999999996E-2</v>
      </c>
      <c r="AAF429" s="49">
        <v>6.3136999999999999E-2</v>
      </c>
      <c r="AAG429" s="49">
        <v>8.7995792000000001E-4</v>
      </c>
      <c r="AAH429" s="49">
        <v>4.3997895999999997E-5</v>
      </c>
      <c r="AAI429" s="49">
        <v>3.7714026999999997E-2</v>
      </c>
      <c r="AAJ429" s="49">
        <v>4.4600000000000001E-2</v>
      </c>
      <c r="AAK429" s="49">
        <v>4.6018999999999999E-6</v>
      </c>
      <c r="AAL429" s="49">
        <v>4.1609353E-5</v>
      </c>
      <c r="AAM429" s="49">
        <v>8.8961572999999996E-9</v>
      </c>
      <c r="AAN429" s="49">
        <v>1.7792315000000001E-7</v>
      </c>
      <c r="AAO429" s="49">
        <v>2.0140589999999998E-6</v>
      </c>
      <c r="AAP429" s="49">
        <v>1.7855599999999999E-5</v>
      </c>
      <c r="AAQ429" s="49">
        <v>6.3184419999999999E-5</v>
      </c>
      <c r="AAR429" s="49">
        <v>2.6556896000000001E-8</v>
      </c>
      <c r="AAS429" s="49">
        <v>5.3113749999999996E-7</v>
      </c>
      <c r="AAT429" s="49">
        <v>1.2676644E-5</v>
      </c>
      <c r="AAU429" s="49">
        <v>5.8390856999999999E-6</v>
      </c>
      <c r="AAV429" s="49">
        <v>1.4001059E-5</v>
      </c>
      <c r="AAW429" s="49">
        <v>2.2400810000000001E-5</v>
      </c>
      <c r="AAX429" s="49">
        <v>9.4274359000000001E-5</v>
      </c>
      <c r="AAY429" s="49">
        <v>5.2786340000000003E-5</v>
      </c>
      <c r="AAZ429" s="49">
        <v>4.8412131999999998E-5</v>
      </c>
      <c r="ABA429" s="49">
        <v>2.1382317999999999E-5</v>
      </c>
      <c r="ABB429" s="49">
        <v>1.4472708E-5</v>
      </c>
      <c r="ABC429" s="49">
        <v>1.565555E-5</v>
      </c>
      <c r="ABD429" s="49">
        <v>1.3883364E-5</v>
      </c>
      <c r="ABE429" s="49">
        <v>6.8570228000000003E-6</v>
      </c>
      <c r="ABF429" s="49">
        <v>2.1251603E-5</v>
      </c>
      <c r="ABG429" s="49">
        <v>8.4841040999999998E-6</v>
      </c>
      <c r="ABH429" s="49">
        <v>9.4540588999999994E-6</v>
      </c>
      <c r="ABI429" s="49">
        <v>3.1418733000000001E-6</v>
      </c>
      <c r="ABJ429" s="49">
        <v>7.2303376000000001E-6</v>
      </c>
      <c r="ABK429" s="49">
        <v>1.0728284E-5</v>
      </c>
      <c r="ABL429" s="49">
        <v>7.0947364999999999E-6</v>
      </c>
      <c r="ABM429" s="49">
        <v>1.1718094000000001E-5</v>
      </c>
      <c r="ABN429" s="49">
        <v>3.6349745000000002E-6</v>
      </c>
      <c r="ABO429" s="49">
        <v>6.4172959000000003E-6</v>
      </c>
      <c r="ABP429" s="49">
        <v>6.6940499999999999E-6</v>
      </c>
      <c r="ABQ429" s="49">
        <v>6.0511065999999998E-6</v>
      </c>
      <c r="ABR429" s="49">
        <v>6.8813689000000001E-6</v>
      </c>
      <c r="ABS429" s="49">
        <v>8.3237983000000001E-2</v>
      </c>
      <c r="ABT429" s="49">
        <v>7.6130992999999996E-6</v>
      </c>
      <c r="ABU429" s="49">
        <v>2.4165898999999999E-5</v>
      </c>
      <c r="ABV429" s="49">
        <v>2.2948514000000001E-6</v>
      </c>
      <c r="ABW429" s="49">
        <v>3.2849227999999998E-6</v>
      </c>
      <c r="ABX429" s="49">
        <v>4.7178218000000003E-6</v>
      </c>
      <c r="ABY429" s="49">
        <v>6.5790891000000001E-6</v>
      </c>
      <c r="ABZ429" s="49">
        <v>6.1285069999999998E-6</v>
      </c>
      <c r="ACA429" s="49">
        <v>4.2637162999999998E-6</v>
      </c>
      <c r="ACB429" s="49">
        <v>4.1623671999999998E-6</v>
      </c>
      <c r="ACC429" s="49">
        <v>4.7599279999999999E-6</v>
      </c>
      <c r="ACD429" s="49">
        <v>6.1191428999999998E-6</v>
      </c>
      <c r="ACE429" s="49">
        <v>5.6942166999999996E-6</v>
      </c>
      <c r="ACF429" s="49">
        <v>8.3918016000000006E-6</v>
      </c>
      <c r="ACG429" s="49">
        <v>8.2983354000000003E-6</v>
      </c>
      <c r="ACH429" s="49">
        <v>7.4418658000000003E-6</v>
      </c>
      <c r="ACI429" s="49">
        <v>7.2765737999999998E-6</v>
      </c>
      <c r="ACJ429" s="49">
        <v>1.0513584999999999E-5</v>
      </c>
      <c r="ACK429" s="49">
        <v>2.8596756999999999E-6</v>
      </c>
      <c r="ACL429" s="49">
        <v>3.1185916000000001E-6</v>
      </c>
      <c r="ACM429" s="49">
        <v>2.4412829E-5</v>
      </c>
      <c r="ACN429" s="49">
        <v>1.7310762E-5</v>
      </c>
      <c r="ACO429" s="49">
        <v>3.7896075999999999E-5</v>
      </c>
      <c r="ACP429" s="49">
        <v>8.7218369999999996E-6</v>
      </c>
      <c r="ACQ429" s="49">
        <v>1.0780195E-5</v>
      </c>
      <c r="ACR429" s="49">
        <v>4.3403482000000003E-5</v>
      </c>
      <c r="ACS429" s="49">
        <v>4.7309255000000001E-5</v>
      </c>
      <c r="ACT429" s="49">
        <v>4.6800230000000002E-5</v>
      </c>
      <c r="ACU429" s="49">
        <v>4.0693852000000002E-5</v>
      </c>
      <c r="ACV429" s="49">
        <v>4.0592069000000002E-5</v>
      </c>
      <c r="ACW429" s="49">
        <v>4.5121918000000002E-5</v>
      </c>
      <c r="ACX429" s="49">
        <v>4.5020133999999999E-5</v>
      </c>
      <c r="ACY429" s="49">
        <v>0.13300846999999999</v>
      </c>
      <c r="ACZ429" s="49">
        <v>1.5814708000000001E-5</v>
      </c>
      <c r="ADA429" s="49">
        <v>0.10329803999999999</v>
      </c>
      <c r="ADB429" s="49">
        <v>3.9167467999999996E-6</v>
      </c>
      <c r="ADC429" s="49">
        <v>2.3221845000000002E-5</v>
      </c>
      <c r="ADD429" s="49">
        <v>1.8954608000000002E-5</v>
      </c>
      <c r="ADE429" s="49">
        <v>9.2137687000000002E-6</v>
      </c>
      <c r="ADF429" s="49">
        <v>8.4087957000000008E-6</v>
      </c>
      <c r="ADG429" s="49">
        <v>1.9719596999999998E-5</v>
      </c>
      <c r="ADH429" s="49">
        <v>1.0402428E-5</v>
      </c>
      <c r="ADI429" s="49">
        <v>1.1441794E-5</v>
      </c>
      <c r="ADJ429" s="49">
        <v>7.6315934000000005E-6</v>
      </c>
      <c r="ADK429" s="49">
        <v>8.2333287000000008E-6</v>
      </c>
    </row>
    <row r="430" spans="1:791">
      <c r="B430" t="s">
        <v>554</v>
      </c>
      <c r="C430" t="s">
        <v>225</v>
      </c>
      <c r="D430" s="48">
        <v>4.4621392E-4</v>
      </c>
      <c r="E430" s="48">
        <v>4.5273219999999997E-4</v>
      </c>
      <c r="F430" s="48">
        <v>1.8960721E-3</v>
      </c>
      <c r="G430" s="48">
        <v>1.8692829E-3</v>
      </c>
      <c r="H430" s="48">
        <v>0</v>
      </c>
      <c r="I430" s="48">
        <v>2.1271036000000001E-4</v>
      </c>
      <c r="J430" s="48">
        <v>1.6294714999999999E-5</v>
      </c>
      <c r="K430" s="48">
        <v>2.1720883999999999E-4</v>
      </c>
      <c r="L430" s="48">
        <v>0</v>
      </c>
      <c r="M430" s="48">
        <v>2.1271036000000001E-4</v>
      </c>
      <c r="N430" s="48">
        <v>1.6294714999999999E-5</v>
      </c>
      <c r="O430" s="48">
        <v>2.2372711999999999E-4</v>
      </c>
      <c r="P430" s="48">
        <v>0</v>
      </c>
      <c r="Q430" s="48">
        <v>8.6246751000000003E-4</v>
      </c>
      <c r="R430" s="48">
        <v>5.7313647999999998E-5</v>
      </c>
      <c r="S430" s="48">
        <v>9.7629092999999996E-4</v>
      </c>
      <c r="T430" s="48">
        <v>0</v>
      </c>
      <c r="U430" s="48">
        <v>8.3734903999999998E-4</v>
      </c>
      <c r="V430" s="48">
        <v>5.5642963999999997E-5</v>
      </c>
      <c r="W430" s="48">
        <v>9.7629092999999996E-4</v>
      </c>
      <c r="X430" s="48">
        <v>0</v>
      </c>
      <c r="Y430" s="48">
        <v>3.0217027E-3</v>
      </c>
      <c r="Z430" s="48">
        <v>2.2245972000000001E-3</v>
      </c>
      <c r="AA430" s="48">
        <v>1.8754727999999998E-2</v>
      </c>
      <c r="AB430" s="48">
        <v>4.2690314E-2</v>
      </c>
      <c r="AC430" s="48">
        <v>0</v>
      </c>
      <c r="AD430" s="48">
        <v>3.9937166E-4</v>
      </c>
      <c r="AE430" s="48">
        <v>2.0520700999999999E-4</v>
      </c>
      <c r="AF430" s="48">
        <v>3.2402812999999999E-4</v>
      </c>
      <c r="AG430" s="48">
        <v>1.9262696E-3</v>
      </c>
      <c r="AH430" s="48">
        <v>0</v>
      </c>
      <c r="AI430" s="48">
        <v>3.9508767E-4</v>
      </c>
      <c r="AJ430" s="48">
        <v>2.0520700999999999E-4</v>
      </c>
      <c r="AK430" s="48">
        <v>3.2402812999999999E-4</v>
      </c>
      <c r="AL430" s="48">
        <v>1.9262696E-3</v>
      </c>
      <c r="AM430" s="48">
        <v>0</v>
      </c>
      <c r="AN430" s="48">
        <v>3.9536200999999997E-4</v>
      </c>
      <c r="AO430" s="48">
        <v>2.0520700999999999E-4</v>
      </c>
      <c r="AP430" s="48">
        <v>3.2402812999999999E-4</v>
      </c>
      <c r="AQ430" s="48">
        <v>1.9262696E-3</v>
      </c>
      <c r="AR430" s="48">
        <v>0</v>
      </c>
      <c r="AS430" s="48">
        <v>3.8667794999999998E-4</v>
      </c>
      <c r="AT430" s="48">
        <v>2.0520700999999999E-4</v>
      </c>
      <c r="AU430" s="48">
        <v>3.2402812999999999E-4</v>
      </c>
      <c r="AV430" s="48">
        <v>1.9262696E-3</v>
      </c>
      <c r="AW430" s="48">
        <v>0</v>
      </c>
      <c r="AX430" s="48">
        <v>3.9430632E-4</v>
      </c>
      <c r="AY430" s="48">
        <v>2.052066E-4</v>
      </c>
      <c r="AZ430" s="48">
        <v>3.2402747999999999E-4</v>
      </c>
      <c r="BA430" s="48">
        <v>1.9262658E-3</v>
      </c>
      <c r="BB430" s="48">
        <v>0</v>
      </c>
      <c r="BC430" s="48">
        <v>1.1730336E-3</v>
      </c>
      <c r="BD430" s="48">
        <v>8.8707505999999995E-4</v>
      </c>
      <c r="BE430" s="48">
        <v>1.30221E-3</v>
      </c>
      <c r="BF430" s="48">
        <v>1.0315382E-2</v>
      </c>
      <c r="BG430" s="48">
        <v>0</v>
      </c>
      <c r="BH430" s="48">
        <v>1.1560453E-3</v>
      </c>
      <c r="BI430" s="48">
        <v>8.8707505999999995E-4</v>
      </c>
      <c r="BJ430" s="48">
        <v>1.30221E-3</v>
      </c>
      <c r="BK430" s="48">
        <v>1.0315382E-2</v>
      </c>
      <c r="BL430" s="48">
        <v>0</v>
      </c>
      <c r="BM430" s="48">
        <v>1.1533018999999999E-3</v>
      </c>
      <c r="BN430" s="48">
        <v>8.8707505999999995E-4</v>
      </c>
      <c r="BO430" s="48">
        <v>1.30221E-3</v>
      </c>
      <c r="BP430" s="48">
        <v>1.0315382E-2</v>
      </c>
      <c r="BQ430" s="48">
        <v>0</v>
      </c>
      <c r="BR430" s="48">
        <v>1.1564673999999999E-3</v>
      </c>
      <c r="BS430" s="48">
        <v>8.8707505999999995E-4</v>
      </c>
      <c r="BT430" s="48">
        <v>1.30221E-3</v>
      </c>
      <c r="BU430" s="48">
        <v>1.0315382E-2</v>
      </c>
      <c r="BV430" s="48">
        <v>0</v>
      </c>
      <c r="BW430" s="48">
        <v>1.1575429E-3</v>
      </c>
      <c r="BX430" s="48">
        <v>8.8707505999999995E-4</v>
      </c>
      <c r="BY430" s="48">
        <v>1.30221E-3</v>
      </c>
      <c r="BZ430" s="48">
        <v>1.0315382E-2</v>
      </c>
      <c r="CA430" s="48">
        <v>0</v>
      </c>
      <c r="CB430" s="48">
        <v>2.4706827999999999E-4</v>
      </c>
      <c r="CC430" s="48">
        <v>1.5298261E-4</v>
      </c>
      <c r="CD430" s="48">
        <v>2.1474166E-4</v>
      </c>
      <c r="CE430" s="48">
        <v>1.0688802E-3</v>
      </c>
      <c r="CF430" s="48">
        <v>0</v>
      </c>
      <c r="CG430" s="48">
        <v>2.3907008999999999E-4</v>
      </c>
      <c r="CH430" s="48">
        <v>1.5298261E-4</v>
      </c>
      <c r="CI430" s="48">
        <v>2.1474166E-4</v>
      </c>
      <c r="CJ430" s="48">
        <v>1.0688802E-3</v>
      </c>
      <c r="CK430" s="48">
        <v>0</v>
      </c>
      <c r="CL430" s="48">
        <v>2.3881685E-4</v>
      </c>
      <c r="CM430" s="48">
        <v>1.5298261E-4</v>
      </c>
      <c r="CN430" s="48">
        <v>2.1474166E-4</v>
      </c>
      <c r="CO430" s="48">
        <v>1.0688802E-3</v>
      </c>
      <c r="CP430" s="48">
        <v>0</v>
      </c>
      <c r="CQ430" s="48">
        <v>2.4010414999999999E-4</v>
      </c>
      <c r="CR430" s="48">
        <v>1.5298261E-4</v>
      </c>
      <c r="CS430" s="48">
        <v>2.1474166E-4</v>
      </c>
      <c r="CT430" s="48">
        <v>1.0688802E-3</v>
      </c>
      <c r="CU430" s="48">
        <v>0</v>
      </c>
      <c r="CV430" s="48">
        <v>2.3955100000000001E-4</v>
      </c>
      <c r="CW430" s="48">
        <v>1.5298336999999999E-4</v>
      </c>
      <c r="CX430" s="48">
        <v>2.1474274E-4</v>
      </c>
      <c r="CY430" s="48">
        <v>1.0688855000000001E-3</v>
      </c>
      <c r="CZ430" s="48">
        <v>0</v>
      </c>
      <c r="DA430" s="48">
        <v>1.9302243000000001E-4</v>
      </c>
      <c r="DB430" s="48">
        <v>1.3930529E-4</v>
      </c>
      <c r="DC430" s="48">
        <v>1.9553997E-4</v>
      </c>
      <c r="DD430" s="48">
        <v>8.7072039999999999E-4</v>
      </c>
      <c r="DE430" s="48">
        <v>0</v>
      </c>
      <c r="DF430" s="48">
        <v>1.8668084999999999E-4</v>
      </c>
      <c r="DG430" s="48">
        <v>1.3930529E-4</v>
      </c>
      <c r="DH430" s="48">
        <v>1.9553997E-4</v>
      </c>
      <c r="DI430" s="48">
        <v>8.7072039999999999E-4</v>
      </c>
      <c r="DJ430" s="48">
        <v>0</v>
      </c>
      <c r="DK430" s="48">
        <v>1.8591057000000001E-4</v>
      </c>
      <c r="DL430" s="48">
        <v>1.3930529E-4</v>
      </c>
      <c r="DM430" s="48">
        <v>1.9553997E-4</v>
      </c>
      <c r="DN430" s="48">
        <v>8.7072039999999999E-4</v>
      </c>
      <c r="DO430" s="48">
        <v>0</v>
      </c>
      <c r="DP430" s="48">
        <v>1.8881228999999999E-4</v>
      </c>
      <c r="DQ430" s="48">
        <v>1.3930529E-4</v>
      </c>
      <c r="DR430" s="48">
        <v>1.9553997E-4</v>
      </c>
      <c r="DS430" s="48">
        <v>8.7072039999999999E-4</v>
      </c>
      <c r="DT430" s="48">
        <v>0</v>
      </c>
      <c r="DU430" s="48">
        <v>1.8661753999999999E-4</v>
      </c>
      <c r="DV430" s="48">
        <v>1.2989613999999999E-4</v>
      </c>
      <c r="DW430" s="48">
        <v>1.8233058000000001E-4</v>
      </c>
      <c r="DX430" s="48">
        <v>7.4181184999999995E-4</v>
      </c>
      <c r="DY430" s="48">
        <v>0</v>
      </c>
      <c r="DZ430" s="48">
        <v>1.8318823000000001E-4</v>
      </c>
      <c r="EA430" s="48">
        <v>9.6009775999999998E-5</v>
      </c>
      <c r="EB430" s="48">
        <v>1.3476891E-4</v>
      </c>
      <c r="EC430" s="48">
        <v>7.4181184999999995E-4</v>
      </c>
      <c r="ED430" s="48">
        <v>0</v>
      </c>
      <c r="EE430" s="48">
        <v>1.8432782E-4</v>
      </c>
      <c r="EF430" s="48">
        <v>9.6009775999999998E-5</v>
      </c>
      <c r="EG430" s="48">
        <v>1.3476891E-4</v>
      </c>
      <c r="EH430" s="48">
        <v>7.4181184999999995E-4</v>
      </c>
      <c r="EI430" s="48">
        <v>0</v>
      </c>
      <c r="EJ430" s="48">
        <v>1.8988857000000001E-4</v>
      </c>
      <c r="EK430" s="48">
        <v>9.6009775999999998E-5</v>
      </c>
      <c r="EL430" s="48">
        <v>1.3476891E-4</v>
      </c>
      <c r="EM430" s="48">
        <v>7.4181184999999995E-4</v>
      </c>
      <c r="EN430" s="48">
        <v>0</v>
      </c>
      <c r="EO430" s="48">
        <v>5.0727344000000001E-4</v>
      </c>
      <c r="EP430" s="48">
        <v>2.6565067000000001E-4</v>
      </c>
      <c r="EQ430" s="48">
        <v>3.8997035000000002E-4</v>
      </c>
      <c r="ER430" s="48">
        <v>3.2371764000000002E-3</v>
      </c>
      <c r="ES430" s="48">
        <v>0</v>
      </c>
      <c r="ET430" s="48">
        <v>4.9943351999999996E-4</v>
      </c>
      <c r="EU430" s="48">
        <v>2.6565067000000001E-4</v>
      </c>
      <c r="EV430" s="48">
        <v>3.8997035000000002E-4</v>
      </c>
      <c r="EW430" s="48">
        <v>3.2371764000000002E-3</v>
      </c>
      <c r="EX430" s="48">
        <v>0</v>
      </c>
      <c r="EY430" s="48">
        <v>4.9911697E-4</v>
      </c>
      <c r="EZ430" s="48">
        <v>2.6565067000000001E-4</v>
      </c>
      <c r="FA430" s="48">
        <v>3.8997035000000002E-4</v>
      </c>
      <c r="FB430" s="48">
        <v>3.2371764000000002E-3</v>
      </c>
      <c r="FC430" s="48">
        <v>0</v>
      </c>
      <c r="FD430" s="48">
        <v>4.9812510999999997E-4</v>
      </c>
      <c r="FE430" s="48">
        <v>2.6565067000000001E-4</v>
      </c>
      <c r="FF430" s="48">
        <v>3.8997035000000002E-4</v>
      </c>
      <c r="FG430" s="48">
        <v>3.2371764000000002E-3</v>
      </c>
      <c r="FH430" s="48">
        <v>0</v>
      </c>
      <c r="FI430" s="48">
        <v>5.0074658999999997E-4</v>
      </c>
      <c r="FJ430" s="48">
        <v>2.6565253000000001E-4</v>
      </c>
      <c r="FK430" s="48">
        <v>3.8997308000000001E-4</v>
      </c>
      <c r="FL430" s="48">
        <v>3.2371991000000001E-3</v>
      </c>
      <c r="FM430" s="48">
        <v>0</v>
      </c>
      <c r="FN430" s="48">
        <v>3.0100690999999998E-4</v>
      </c>
      <c r="FO430" s="48">
        <v>1.7564802000000001E-4</v>
      </c>
      <c r="FP430" s="48">
        <v>2.5904094999999999E-4</v>
      </c>
      <c r="FQ430" s="48">
        <v>1.4434507E-3</v>
      </c>
      <c r="FR430" s="48">
        <v>0</v>
      </c>
      <c r="FS430" s="48">
        <v>0.31694106999999999</v>
      </c>
      <c r="FT430" s="48">
        <v>2.0392446999999999E-4</v>
      </c>
      <c r="FU430" s="48">
        <v>3.2196147000000002E-4</v>
      </c>
      <c r="FV430" s="48">
        <v>2.1873117000000002E-3</v>
      </c>
      <c r="FW430" s="48">
        <v>0</v>
      </c>
      <c r="FX430" s="48">
        <v>9.8436005999999994E-5</v>
      </c>
      <c r="FY430" s="48">
        <v>7.2471359000000007E-5</v>
      </c>
      <c r="FZ430" s="48">
        <v>6.1096407000000002E-4</v>
      </c>
      <c r="GA430" s="48">
        <v>1.3950631E-3</v>
      </c>
      <c r="GB430" s="48">
        <v>0</v>
      </c>
      <c r="GC430" s="48">
        <v>4.6751245E-4</v>
      </c>
      <c r="GD430" s="48">
        <v>4.4573090000000001E-5</v>
      </c>
      <c r="GE430" s="48">
        <v>1.0649823E-3</v>
      </c>
      <c r="GF430" s="48">
        <v>9.5223853000000001E-3</v>
      </c>
      <c r="GG430" s="48">
        <v>0</v>
      </c>
      <c r="GH430" s="48">
        <v>4.8705085000000001E-4</v>
      </c>
      <c r="GI430" s="48">
        <v>4.4573090000000001E-5</v>
      </c>
      <c r="GJ430" s="48">
        <v>1.0649823E-3</v>
      </c>
      <c r="GK430" s="48">
        <v>9.5223853000000001E-3</v>
      </c>
      <c r="GL430" s="48">
        <v>0</v>
      </c>
      <c r="GM430" s="48">
        <v>4.704965E-4</v>
      </c>
      <c r="GN430" s="48">
        <v>4.4573090000000001E-5</v>
      </c>
      <c r="GO430" s="48">
        <v>1.0649823E-3</v>
      </c>
      <c r="GP430" s="48">
        <v>9.5223853000000001E-3</v>
      </c>
      <c r="GQ430" s="48">
        <v>0</v>
      </c>
      <c r="GR430" s="48">
        <v>4.6529809999999998E-4</v>
      </c>
      <c r="GS430" s="48">
        <v>4.4573090000000001E-5</v>
      </c>
      <c r="GT430" s="48">
        <v>1.0649823E-3</v>
      </c>
      <c r="GU430" s="48">
        <v>9.5223853000000001E-3</v>
      </c>
      <c r="GV430" s="48">
        <v>0</v>
      </c>
      <c r="GW430" s="48">
        <v>4.7219816999999998E-4</v>
      </c>
      <c r="GX430" s="48">
        <v>4.4573090000000001E-5</v>
      </c>
      <c r="GY430" s="48">
        <v>1.0649823E-3</v>
      </c>
      <c r="GZ430" s="48">
        <v>9.5223853000000001E-3</v>
      </c>
      <c r="HA430" s="48">
        <v>0</v>
      </c>
      <c r="HB430" s="48">
        <v>4.8834156999999999E-4</v>
      </c>
      <c r="HC430" s="48">
        <v>4.4573090000000001E-5</v>
      </c>
      <c r="HD430" s="48">
        <v>1.0649823E-3</v>
      </c>
      <c r="HE430" s="48">
        <v>9.5223853000000001E-3</v>
      </c>
      <c r="HF430" s="48">
        <v>0</v>
      </c>
      <c r="HG430" s="48">
        <v>4.3114733999999999E-4</v>
      </c>
      <c r="HH430" s="48">
        <v>3.6468435E-5</v>
      </c>
      <c r="HI430" s="48">
        <v>8.7134916000000001E-4</v>
      </c>
      <c r="HJ430" s="48">
        <v>9.5183078000000004E-3</v>
      </c>
      <c r="HK430" s="48">
        <v>0</v>
      </c>
      <c r="HL430" s="48">
        <v>3.7828709000000001E-4</v>
      </c>
      <c r="HM430" s="48">
        <v>3.6468435E-5</v>
      </c>
      <c r="HN430" s="48">
        <v>8.7134916000000001E-4</v>
      </c>
      <c r="HO430" s="48">
        <v>9.5183078000000004E-3</v>
      </c>
      <c r="HP430" s="48">
        <v>0</v>
      </c>
      <c r="HQ430" s="48">
        <v>4.4046656999999998E-4</v>
      </c>
      <c r="HR430" s="48">
        <v>3.6468435E-5</v>
      </c>
      <c r="HS430" s="48">
        <v>8.7134916000000001E-4</v>
      </c>
      <c r="HT430" s="48">
        <v>9.5183078000000004E-3</v>
      </c>
      <c r="HU430" s="48">
        <v>0</v>
      </c>
      <c r="HV430" s="48">
        <v>4.3546946999999998E-4</v>
      </c>
      <c r="HW430" s="48">
        <v>3.6468435E-5</v>
      </c>
      <c r="HX430" s="48">
        <v>8.7134916000000001E-4</v>
      </c>
      <c r="HY430" s="48">
        <v>9.5183078000000004E-3</v>
      </c>
      <c r="HZ430" s="48">
        <v>0</v>
      </c>
      <c r="IA430" s="48">
        <v>4.3227534999999999E-4</v>
      </c>
      <c r="IB430" s="48">
        <v>3.6468470999999999E-5</v>
      </c>
      <c r="IC430" s="48">
        <v>8.7135003E-4</v>
      </c>
      <c r="ID430" s="48">
        <v>9.5183173000000006E-3</v>
      </c>
      <c r="IE430" s="48">
        <v>0</v>
      </c>
      <c r="IF430" s="48">
        <v>4.5761298999999998E-4</v>
      </c>
      <c r="IG430" s="48">
        <v>3.6468435E-5</v>
      </c>
      <c r="IH430" s="48">
        <v>8.7134916000000001E-4</v>
      </c>
      <c r="II430" s="48">
        <v>9.5183078000000004E-3</v>
      </c>
      <c r="IJ430" s="48">
        <v>0</v>
      </c>
      <c r="IK430" s="48">
        <v>4.5762663000000002E-4</v>
      </c>
      <c r="IL430" s="48">
        <v>4.1615351999999997E-5</v>
      </c>
      <c r="IM430" s="48">
        <v>9.943172399999999E-4</v>
      </c>
      <c r="IN430" s="48">
        <v>9.5208316999999994E-3</v>
      </c>
      <c r="IO430" s="48">
        <v>0</v>
      </c>
      <c r="IP430" s="48">
        <v>3.0493713E-3</v>
      </c>
      <c r="IQ430" s="48">
        <v>2.1327548999999999E-4</v>
      </c>
      <c r="IR430" s="48">
        <v>4.0693324999999998E-4</v>
      </c>
      <c r="IS430" s="48">
        <v>5.3324180999999998E-3</v>
      </c>
      <c r="IT430" s="48">
        <v>0</v>
      </c>
      <c r="IU430" s="48">
        <v>5.2056959000000005E-4</v>
      </c>
      <c r="IV430" s="48">
        <v>2.3471719000000001E-4</v>
      </c>
      <c r="IW430" s="48">
        <v>4.6894247E-3</v>
      </c>
      <c r="IX430" s="48">
        <v>9.679801E-3</v>
      </c>
      <c r="IY430" s="48">
        <v>4.3733905000000002E-7</v>
      </c>
      <c r="IZ430" s="48">
        <v>4.5573056000000004E-3</v>
      </c>
      <c r="JA430" s="48">
        <v>1.0526505000000001E-4</v>
      </c>
      <c r="JB430" s="48">
        <v>6.3749531999999999E-4</v>
      </c>
      <c r="JC430" s="48">
        <v>6.5199524999999996E-3</v>
      </c>
      <c r="JD430" s="48">
        <v>0</v>
      </c>
      <c r="JE430" s="48">
        <v>6.4391312000000003E-4</v>
      </c>
      <c r="JF430" s="48">
        <v>2.2170248999999999E-4</v>
      </c>
      <c r="JG430" s="48">
        <v>4.5348986999999997E-3</v>
      </c>
      <c r="JH430" s="48">
        <v>9.6698960000000007E-3</v>
      </c>
      <c r="JI430" s="48">
        <v>0</v>
      </c>
      <c r="JJ430" s="48">
        <v>4.8612782000000002E-4</v>
      </c>
      <c r="JK430" s="48">
        <v>2.1611241000000001E-4</v>
      </c>
      <c r="JL430" s="48">
        <v>4.3179202000000003E-3</v>
      </c>
      <c r="JM430" s="48">
        <v>9.6656299999999997E-3</v>
      </c>
      <c r="JN430" s="48">
        <v>0</v>
      </c>
      <c r="JO430" s="48">
        <v>4.8900842999999999E-4</v>
      </c>
      <c r="JP430" s="48">
        <v>2.1611241000000001E-4</v>
      </c>
      <c r="JQ430" s="48">
        <v>4.3179202000000003E-3</v>
      </c>
      <c r="JR430" s="48">
        <v>9.6656299999999997E-3</v>
      </c>
      <c r="JS430" s="48">
        <v>0</v>
      </c>
      <c r="JT430" s="48">
        <v>4.5268944999999998E-4</v>
      </c>
      <c r="JU430" s="48">
        <v>2.1611241000000001E-4</v>
      </c>
      <c r="JV430" s="48">
        <v>4.3179202000000003E-3</v>
      </c>
      <c r="JW430" s="48">
        <v>9.6656299999999997E-3</v>
      </c>
      <c r="JX430" s="48">
        <v>0</v>
      </c>
      <c r="JY430" s="48">
        <v>4.2925409999999999E-4</v>
      </c>
      <c r="JZ430" s="48">
        <v>2.1611241000000001E-4</v>
      </c>
      <c r="KA430" s="48">
        <v>4.3179202000000003E-3</v>
      </c>
      <c r="KB430" s="48">
        <v>9.6656299999999997E-3</v>
      </c>
      <c r="KC430" s="48">
        <v>0</v>
      </c>
      <c r="KD430" s="48">
        <v>7.7395744000000001E-4</v>
      </c>
      <c r="KE430" s="48">
        <v>2.1611241000000001E-4</v>
      </c>
      <c r="KF430" s="48">
        <v>4.493744E-3</v>
      </c>
      <c r="KG430" s="48">
        <v>9.6656299999999997E-3</v>
      </c>
      <c r="KH430" s="48">
        <v>0</v>
      </c>
      <c r="KI430" s="48">
        <v>7.2421148999999999E-4</v>
      </c>
      <c r="KJ430" s="48">
        <v>2.1611241000000001E-4</v>
      </c>
      <c r="KK430" s="48">
        <v>4.493744E-3</v>
      </c>
      <c r="KL430" s="48">
        <v>9.6656299999999997E-3</v>
      </c>
      <c r="KM430" s="48">
        <v>0</v>
      </c>
      <c r="KN430" s="48">
        <v>6.5264174E-4</v>
      </c>
      <c r="KO430" s="48">
        <v>2.1611241000000001E-4</v>
      </c>
      <c r="KP430" s="48">
        <v>4.493744E-3</v>
      </c>
      <c r="KQ430" s="48">
        <v>9.6656299999999997E-3</v>
      </c>
      <c r="KR430" s="48">
        <v>0</v>
      </c>
      <c r="KS430" s="48">
        <v>6.1561351999999997E-4</v>
      </c>
      <c r="KT430" s="48">
        <v>2.1611241000000001E-4</v>
      </c>
      <c r="KU430" s="48">
        <v>4.493744E-3</v>
      </c>
      <c r="KV430" s="48">
        <v>9.6656299999999997E-3</v>
      </c>
      <c r="KW430" s="48">
        <v>4.3733905000000002E-7</v>
      </c>
      <c r="KX430" s="48">
        <v>2.0163284000000001E-3</v>
      </c>
      <c r="KY430" s="48">
        <v>1.0526505000000001E-4</v>
      </c>
      <c r="KZ430" s="48">
        <v>6.3749531999999999E-4</v>
      </c>
      <c r="LA430" s="48">
        <v>6.5199524999999996E-3</v>
      </c>
      <c r="LB430" s="48">
        <v>4.3733905000000002E-7</v>
      </c>
      <c r="LC430" s="48">
        <v>1.7192681E-4</v>
      </c>
      <c r="LD430" s="48">
        <v>1.0526505000000001E-4</v>
      </c>
      <c r="LE430" s="48">
        <v>6.3749531999999999E-4</v>
      </c>
      <c r="LF430" s="48">
        <v>6.5199524999999996E-3</v>
      </c>
      <c r="LG430" s="48">
        <v>4.3729036999999999E-7</v>
      </c>
      <c r="LH430" s="48">
        <v>2.2260822E-2</v>
      </c>
      <c r="LI430" s="48">
        <v>1.0526505000000001E-4</v>
      </c>
      <c r="LJ430" s="48">
        <v>6.3749531999999999E-4</v>
      </c>
      <c r="LK430" s="48">
        <v>6.0823695000000004E-3</v>
      </c>
      <c r="LL430" s="48">
        <v>0</v>
      </c>
      <c r="LM430" s="48">
        <v>7.2356609E-4</v>
      </c>
      <c r="LN430" s="48">
        <v>2.1329956E-4</v>
      </c>
      <c r="LO430" s="48">
        <v>4.4351405999999999E-3</v>
      </c>
      <c r="LP430" s="48">
        <v>9.6635360999999999E-3</v>
      </c>
      <c r="LQ430" s="48">
        <v>0</v>
      </c>
      <c r="LR430" s="48">
        <v>9.0673208999999996E-5</v>
      </c>
      <c r="LS430" s="48">
        <v>2.46705E-5</v>
      </c>
      <c r="LT430" s="48">
        <v>5.6277940000000001E-5</v>
      </c>
      <c r="LU430" s="48">
        <v>3.5964126E-4</v>
      </c>
      <c r="LV430" s="48">
        <v>0</v>
      </c>
      <c r="LW430" s="48">
        <v>1.2036653E-4</v>
      </c>
      <c r="LX430" s="48">
        <v>2.5952398E-5</v>
      </c>
      <c r="LY430" s="48">
        <v>5.9235811999999999E-5</v>
      </c>
      <c r="LZ430" s="48">
        <v>5.1986510000000003E-4</v>
      </c>
      <c r="MA430" s="48">
        <v>0</v>
      </c>
      <c r="MB430" s="48">
        <v>3.2378152000000002E-4</v>
      </c>
      <c r="MC430" s="48">
        <v>4.6197940000000003E-5</v>
      </c>
      <c r="MD430" s="48">
        <v>1.0548030999999999E-4</v>
      </c>
      <c r="ME430" s="48">
        <v>1.0649435E-3</v>
      </c>
      <c r="MF430" s="48">
        <v>6.6691342000000001E-2</v>
      </c>
      <c r="MG430" s="48">
        <v>2.8548763999999998E-3</v>
      </c>
      <c r="MH430" s="48">
        <v>2.8505924E-3</v>
      </c>
      <c r="MI430" s="48">
        <v>2.8508667999999999E-3</v>
      </c>
      <c r="MJ430" s="48">
        <v>2.8421827000000002E-3</v>
      </c>
      <c r="MK430" s="48">
        <v>2.8498060999999999E-3</v>
      </c>
      <c r="ML430" s="48">
        <v>1.3677699999999999E-2</v>
      </c>
      <c r="MM430" s="48">
        <v>1.3660712E-2</v>
      </c>
      <c r="MN430" s="48">
        <v>1.3657969000000001E-2</v>
      </c>
      <c r="MO430" s="48">
        <v>1.3661134E-2</v>
      </c>
      <c r="MP430" s="48">
        <v>1.3662209999999999E-2</v>
      </c>
      <c r="MQ430" s="48">
        <v>1.6836727E-3</v>
      </c>
      <c r="MR430" s="48">
        <v>1.6756745E-3</v>
      </c>
      <c r="MS430" s="48">
        <v>1.6754213E-3</v>
      </c>
      <c r="MT430" s="48">
        <v>1.6767086E-3</v>
      </c>
      <c r="MU430" s="48">
        <v>1.6761625999999999E-3</v>
      </c>
      <c r="MV430" s="48">
        <v>1.3985880999999999E-3</v>
      </c>
      <c r="MW430" s="48">
        <v>1.3922464999999999E-3</v>
      </c>
      <c r="MX430" s="48">
        <v>1.3914762000000001E-3</v>
      </c>
      <c r="MY430" s="48">
        <v>1.3943779999999999E-3</v>
      </c>
      <c r="MZ430" s="48">
        <v>1.2406561E-3</v>
      </c>
      <c r="NA430" s="48">
        <v>1.1557787999999999E-3</v>
      </c>
      <c r="NB430" s="48">
        <v>1.1569182999999999E-3</v>
      </c>
      <c r="NC430" s="48">
        <v>1.1624790999999999E-3</v>
      </c>
      <c r="ND430" s="48">
        <v>4.4000708999999997E-3</v>
      </c>
      <c r="NE430" s="48">
        <v>4.3922309999999999E-3</v>
      </c>
      <c r="NF430" s="48">
        <v>4.3919144000000004E-3</v>
      </c>
      <c r="NG430" s="48">
        <v>4.3909226000000004E-3</v>
      </c>
      <c r="NH430" s="48">
        <v>4.3935713000000003E-3</v>
      </c>
      <c r="NI430" s="48">
        <v>2.1791466000000001E-3</v>
      </c>
      <c r="NJ430" s="48">
        <v>0.31965427000000002</v>
      </c>
      <c r="NK430" s="48">
        <v>2.1769344999999999E-3</v>
      </c>
      <c r="NL430" s="48">
        <v>1.1099453E-2</v>
      </c>
      <c r="NM430" s="48">
        <v>1.1118991999999999E-2</v>
      </c>
      <c r="NN430" s="48">
        <v>1.1102437E-2</v>
      </c>
      <c r="NO430" s="48">
        <v>1.1097239E-2</v>
      </c>
      <c r="NP430" s="48">
        <v>1.1104139000000001E-2</v>
      </c>
      <c r="NQ430" s="48">
        <v>1.1120282E-2</v>
      </c>
      <c r="NR430" s="48">
        <v>1.0857273000000001E-2</v>
      </c>
      <c r="NS430" s="48">
        <v>1.0804411999999999E-2</v>
      </c>
      <c r="NT430" s="48">
        <v>1.0866592E-2</v>
      </c>
      <c r="NU430" s="48">
        <v>1.0861595E-2</v>
      </c>
      <c r="NV430" s="48">
        <v>1.0858411E-2</v>
      </c>
      <c r="NW430" s="48">
        <v>1.0883738E-2</v>
      </c>
      <c r="NX430" s="48">
        <v>1.1014391E-2</v>
      </c>
      <c r="NY430" s="48">
        <v>9.0019980000000006E-3</v>
      </c>
      <c r="NZ430" s="48">
        <v>1.5124512999999999E-2</v>
      </c>
      <c r="OA430" s="48">
        <v>1.1820456E-2</v>
      </c>
      <c r="OB430" s="48">
        <v>1.5070409999999999E-2</v>
      </c>
      <c r="OC430" s="48">
        <v>1.4685790000000001E-2</v>
      </c>
      <c r="OD430" s="48">
        <v>1.4688671E-2</v>
      </c>
      <c r="OE430" s="48">
        <v>1.4652352E-2</v>
      </c>
      <c r="OF430" s="48">
        <v>1.4628917E-2</v>
      </c>
      <c r="OG430" s="48">
        <v>1.5149444E-2</v>
      </c>
      <c r="OH430" s="48">
        <v>1.5099698E-2</v>
      </c>
      <c r="OI430" s="48">
        <v>1.5028128E-2</v>
      </c>
      <c r="OJ430" s="48">
        <v>1.49911E-2</v>
      </c>
      <c r="OK430" s="48">
        <v>9.2794785000000005E-3</v>
      </c>
      <c r="OL430" s="48">
        <v>7.435077E-3</v>
      </c>
      <c r="OM430" s="48">
        <v>2.9086389000000001E-2</v>
      </c>
      <c r="ON430" s="48">
        <v>1.5035542000000001E-2</v>
      </c>
      <c r="OO430" s="48">
        <v>5.3126290999999995E-4</v>
      </c>
      <c r="OP430" s="48">
        <v>7.2541984000000005E-4</v>
      </c>
      <c r="OQ430" s="48">
        <v>1.5404033E-3</v>
      </c>
      <c r="OU430" t="s">
        <v>554</v>
      </c>
      <c r="OV430" t="s">
        <v>225</v>
      </c>
      <c r="OW430" s="48">
        <v>0</v>
      </c>
      <c r="OX430" s="48">
        <v>2.1470272000000002E-3</v>
      </c>
      <c r="OY430" s="48">
        <v>7.3352482000000002E-4</v>
      </c>
      <c r="OZ430" s="48">
        <v>4.5199821999999997E-3</v>
      </c>
      <c r="PA430" s="48">
        <v>8.8194533999999998E-3</v>
      </c>
      <c r="PB430" s="48">
        <v>2.3272257999999999E-3</v>
      </c>
      <c r="PC430" s="48">
        <v>1.1155382E-3</v>
      </c>
      <c r="PD430" s="48">
        <v>3.5195068000000003E-2</v>
      </c>
      <c r="PE430" s="48">
        <v>3.8039101999999998E-3</v>
      </c>
      <c r="PF430" s="48">
        <v>4.6638564000000002E-3</v>
      </c>
      <c r="PG430" s="48">
        <v>3.1450582E-4</v>
      </c>
      <c r="PH430" s="48">
        <v>5.8882689999999996E-4</v>
      </c>
      <c r="PI430" s="48">
        <v>7.1008029000000001E-4</v>
      </c>
      <c r="PJ430" s="48">
        <v>2.2305886000000001E-3</v>
      </c>
      <c r="PK430" s="48">
        <v>9.5957347000000005E-3</v>
      </c>
      <c r="PL430" s="48">
        <v>5.5996821000000004E-3</v>
      </c>
      <c r="PM430" s="48">
        <v>1.0882899999999999E-2</v>
      </c>
      <c r="PN430" s="48">
        <v>0.67225318999999994</v>
      </c>
      <c r="PO430" s="48">
        <v>0</v>
      </c>
      <c r="PP430" s="48">
        <v>8.4055934999999998E-5</v>
      </c>
      <c r="PQ430" s="48">
        <v>1.5268236999999998E-5</v>
      </c>
      <c r="PR430" s="48">
        <v>1.0271701E-5</v>
      </c>
      <c r="PS430" s="48">
        <v>1.7315599E-3</v>
      </c>
      <c r="PT430" s="48">
        <v>3.5766475000000002E-5</v>
      </c>
      <c r="PU430" s="48">
        <v>3.7218238999999998E-7</v>
      </c>
      <c r="PV430" s="48">
        <v>2.7763437000000001E-6</v>
      </c>
      <c r="PW430" s="48">
        <v>7.4248956999999996E-5</v>
      </c>
      <c r="PX430" s="48">
        <v>4.2733527000000001E-7</v>
      </c>
      <c r="PY430" s="48">
        <v>0</v>
      </c>
      <c r="PZ430" s="48">
        <v>3.6067070000000002E-4</v>
      </c>
      <c r="QA430" s="48">
        <v>1.6670996999999999E-4</v>
      </c>
      <c r="QB430" s="48">
        <v>4.2934625000000002E-5</v>
      </c>
      <c r="QC430" s="48">
        <v>2.0293882000000001E-3</v>
      </c>
      <c r="QD430" s="48">
        <v>0</v>
      </c>
      <c r="QE430" s="48">
        <v>4.3746441999999999E-4</v>
      </c>
      <c r="QF430" s="48">
        <v>1.1040993E-4</v>
      </c>
      <c r="QG430" s="48">
        <v>2.2650277999999999E-5</v>
      </c>
      <c r="QH430" s="48">
        <v>2.0926871999999998E-3</v>
      </c>
      <c r="QI430" s="48">
        <v>0</v>
      </c>
      <c r="QJ430" s="48">
        <v>1.1082387999999999E-3</v>
      </c>
      <c r="QK430" s="48">
        <v>8.6108463999999999E-5</v>
      </c>
      <c r="QL430" s="48">
        <v>1.7665107E-5</v>
      </c>
      <c r="QM430" s="48">
        <v>1.6320674E-3</v>
      </c>
      <c r="QN430" s="48">
        <v>0</v>
      </c>
      <c r="QO430" s="48">
        <v>2.1398696000000001E-4</v>
      </c>
      <c r="QP430" s="48">
        <v>7.2708619000000002E-5</v>
      </c>
      <c r="QQ430" s="48">
        <v>1.491557E-5</v>
      </c>
      <c r="QR430" s="48">
        <v>1.3780884999999999E-3</v>
      </c>
      <c r="QS430" s="48">
        <v>0</v>
      </c>
      <c r="QT430" s="48">
        <v>5.9565644000000005E-4</v>
      </c>
      <c r="QU430" s="48">
        <v>6.6046681999999996E-5</v>
      </c>
      <c r="QV430" s="48">
        <v>1.3549412000000001E-5</v>
      </c>
      <c r="QW430" s="48">
        <v>1.5755750000000001E-3</v>
      </c>
      <c r="QX430" s="48">
        <v>4.150544E-5</v>
      </c>
      <c r="QY430" s="48">
        <v>1.9882756000000001E-4</v>
      </c>
      <c r="QZ430" s="48">
        <v>1.0594319999999999E-5</v>
      </c>
      <c r="RA430" s="48">
        <v>5.7097913000000003E-5</v>
      </c>
      <c r="RB430" s="48">
        <v>5.3220134000000002E-5</v>
      </c>
      <c r="RC430" s="48">
        <v>1.1400564E-5</v>
      </c>
      <c r="RD430" s="48">
        <v>2.3379419999999999E-4</v>
      </c>
      <c r="RE430" s="48">
        <v>1.7905562999999999E-4</v>
      </c>
      <c r="RF430" s="48">
        <v>0</v>
      </c>
      <c r="RG430" s="48">
        <v>1.7129374000000001E-4</v>
      </c>
      <c r="RH430" s="48">
        <v>0</v>
      </c>
      <c r="RI430" s="48">
        <v>0</v>
      </c>
      <c r="RJ430" s="48">
        <v>1.596604E-4</v>
      </c>
      <c r="RK430" s="48">
        <v>1.6246825999999999E-4</v>
      </c>
      <c r="RL430" s="48">
        <v>2.3607588000000001E-5</v>
      </c>
      <c r="RM430" s="48">
        <v>3.9746973000000002E-4</v>
      </c>
      <c r="RN430" s="48">
        <v>0</v>
      </c>
      <c r="RO430" s="48">
        <v>9.5900911000000005E-5</v>
      </c>
      <c r="RP430" s="48">
        <v>2.0043905999999999E-5</v>
      </c>
      <c r="RQ430" s="48">
        <v>3.2404054E-4</v>
      </c>
      <c r="RR430" s="48">
        <v>1.753353E-3</v>
      </c>
      <c r="RS430" s="48">
        <v>0</v>
      </c>
      <c r="RT430" s="48">
        <v>0</v>
      </c>
      <c r="RU430" s="48">
        <v>1.9304930000000001E-4</v>
      </c>
      <c r="RV430" s="48">
        <v>0</v>
      </c>
      <c r="RW430" s="48">
        <v>4.1181383000000001E-4</v>
      </c>
      <c r="RX430" s="48">
        <v>0</v>
      </c>
      <c r="RY430" s="48">
        <v>2.1921595999999999E-4</v>
      </c>
      <c r="RZ430" s="48">
        <v>0</v>
      </c>
      <c r="SA430" s="48">
        <v>2.9092042999999998E-4</v>
      </c>
      <c r="SB430" s="48">
        <v>0</v>
      </c>
      <c r="SC430" s="48">
        <v>3.9626236000000001E-4</v>
      </c>
      <c r="SD430" s="48">
        <v>2.3967699999999999E-4</v>
      </c>
      <c r="SE430" s="48">
        <v>2.0043905999999999E-5</v>
      </c>
      <c r="SF430" s="48">
        <v>1.753353E-3</v>
      </c>
      <c r="SG430" s="48">
        <v>0</v>
      </c>
      <c r="SH430" s="48">
        <v>3.2404054E-4</v>
      </c>
      <c r="SI430" s="48">
        <v>0</v>
      </c>
      <c r="SJ430" s="48">
        <v>2.3727372E-4</v>
      </c>
      <c r="SK430" s="48">
        <v>0</v>
      </c>
      <c r="SL430" s="48">
        <v>1.9258358000000001E-4</v>
      </c>
      <c r="SM430" s="48">
        <v>2.9172359E-6</v>
      </c>
      <c r="SN430" s="48">
        <v>3.5792752999999999E-5</v>
      </c>
      <c r="SO430" s="48">
        <v>1.6033943000000001E-3</v>
      </c>
      <c r="SP430" s="48">
        <v>0</v>
      </c>
      <c r="SQ430" s="48">
        <v>3.7422231999999998E-4</v>
      </c>
      <c r="SR430" s="48">
        <v>2.9232375999999998E-6</v>
      </c>
      <c r="SS430" s="48">
        <v>3.5866333999999999E-5</v>
      </c>
      <c r="ST430" s="48">
        <v>1.6163909E-3</v>
      </c>
      <c r="SU430" s="48">
        <v>0</v>
      </c>
      <c r="SV430" s="48">
        <v>2.2450205E-4</v>
      </c>
      <c r="SW430" s="48">
        <v>2.7382242E-6</v>
      </c>
      <c r="SX430" s="48">
        <v>3.3596215999999999E-5</v>
      </c>
      <c r="SY430" s="48">
        <v>1.5116356000000001E-3</v>
      </c>
      <c r="SZ430" s="48">
        <v>0</v>
      </c>
      <c r="TA430" s="48">
        <v>2.9483001000000001E-4</v>
      </c>
      <c r="TB430" s="48">
        <v>4.0106742999999999E-6</v>
      </c>
      <c r="TC430" s="48">
        <v>4.9208481000000003E-5</v>
      </c>
      <c r="TD430" s="48">
        <v>2.4387568000000001E-3</v>
      </c>
      <c r="TE430" s="48">
        <v>0</v>
      </c>
      <c r="TF430" s="48">
        <v>3.7955882999999999E-4</v>
      </c>
      <c r="TG430" s="48">
        <v>3.0131708000000002E-6</v>
      </c>
      <c r="TH430" s="48">
        <v>3.6969642999999997E-5</v>
      </c>
      <c r="TI430" s="48">
        <v>1.6683297999999999E-3</v>
      </c>
      <c r="TJ430" s="48">
        <v>0</v>
      </c>
      <c r="TK430" s="48">
        <v>1.0133218E-3</v>
      </c>
      <c r="TL430" s="48">
        <v>3.9259549E-5</v>
      </c>
      <c r="TM430" s="48">
        <v>1.4378293999999999E-5</v>
      </c>
      <c r="TN430" s="48">
        <v>3.5718070000000002E-3</v>
      </c>
      <c r="TO430" s="48">
        <v>0</v>
      </c>
      <c r="TP430" s="48">
        <v>2.1717791999999999E-4</v>
      </c>
      <c r="TQ430" s="48">
        <v>3.9259549E-5</v>
      </c>
      <c r="TR430" s="48">
        <v>1.4378293999999999E-5</v>
      </c>
      <c r="TS430" s="48">
        <v>3.5718070000000002E-3</v>
      </c>
      <c r="TT430" s="48">
        <v>0</v>
      </c>
      <c r="TU430" s="48">
        <v>5.0526672999999999E-4</v>
      </c>
      <c r="TV430" s="48">
        <v>3.9259549E-5</v>
      </c>
      <c r="TW430" s="48">
        <v>1.4378293999999999E-5</v>
      </c>
      <c r="TX430" s="48">
        <v>3.5718070000000002E-3</v>
      </c>
      <c r="TY430" s="48">
        <v>0</v>
      </c>
      <c r="TZ430" s="48">
        <v>2.8575615000000002E-4</v>
      </c>
      <c r="UA430" s="48">
        <v>9.9870624000000005E-5</v>
      </c>
      <c r="UB430" s="48">
        <v>2.0487206999999998E-5</v>
      </c>
      <c r="UC430" s="48">
        <v>1.8929003E-3</v>
      </c>
      <c r="UD430" s="48">
        <v>0</v>
      </c>
      <c r="UE430" s="48">
        <v>3.5576968000000002E-4</v>
      </c>
      <c r="UF430" s="48">
        <v>1.7503656000000001E-4</v>
      </c>
      <c r="UG430" s="48">
        <v>3.5909362999999998E-5</v>
      </c>
      <c r="UH430" s="48">
        <v>1.7813147E-3</v>
      </c>
      <c r="UI430" s="48">
        <v>0</v>
      </c>
      <c r="UJ430" s="48">
        <v>1.4348087999999999E-3</v>
      </c>
      <c r="UK430" s="48">
        <v>3.9148973999999999E-4</v>
      </c>
      <c r="UL430" s="48">
        <v>1.1695818E-4</v>
      </c>
      <c r="UM430" s="48">
        <v>1.0639757E-2</v>
      </c>
      <c r="UN430" s="48">
        <v>0</v>
      </c>
      <c r="UO430" s="48">
        <v>2.0393392000000001E-4</v>
      </c>
      <c r="UP430" s="48">
        <v>7.0112331999999997E-5</v>
      </c>
      <c r="UQ430" s="48">
        <v>4.2262198999999998E-4</v>
      </c>
      <c r="UR430" s="48">
        <v>4.0550114E-3</v>
      </c>
      <c r="US430" s="48">
        <v>0</v>
      </c>
      <c r="UT430" s="48">
        <v>1.1362485E-3</v>
      </c>
      <c r="UU430" s="48">
        <v>0</v>
      </c>
      <c r="UV430" s="48">
        <v>4.2466572000000001E-4</v>
      </c>
      <c r="UW430" s="48">
        <v>0</v>
      </c>
      <c r="UX430" s="48">
        <v>0</v>
      </c>
      <c r="UY430" s="48">
        <v>3.9582475000000001E-4</v>
      </c>
      <c r="UZ430" s="48">
        <v>4.6887356000000001E-5</v>
      </c>
      <c r="VA430" s="48">
        <v>3.0398491999999999E-4</v>
      </c>
      <c r="VB430" s="48">
        <v>2.8465073E-3</v>
      </c>
      <c r="VC430" s="48">
        <v>0</v>
      </c>
      <c r="VD430" s="48">
        <v>0</v>
      </c>
      <c r="VE430" s="48">
        <v>1.0590807E-3</v>
      </c>
      <c r="VF430" s="48">
        <v>2.2003494000000001E-4</v>
      </c>
      <c r="VG430" s="48">
        <v>9.6527335999999995E-3</v>
      </c>
      <c r="VH430" s="48">
        <v>4.1393269999999999E-3</v>
      </c>
      <c r="VI430" s="48">
        <v>2.4638307999999998E-4</v>
      </c>
      <c r="VJ430" s="48">
        <v>4.3913462999999996E-3</v>
      </c>
      <c r="VK430" s="48">
        <v>9.6399901000000007E-3</v>
      </c>
      <c r="VL430" s="48">
        <v>0</v>
      </c>
      <c r="VM430" s="48">
        <v>4.3039009999999998E-4</v>
      </c>
      <c r="VN430" s="48">
        <v>0</v>
      </c>
      <c r="VO430" s="48">
        <v>4.0596661000000001E-4</v>
      </c>
      <c r="VP430" s="48">
        <v>0</v>
      </c>
      <c r="VQ430" s="48">
        <v>0</v>
      </c>
      <c r="VR430" s="48">
        <v>8.607802E-5</v>
      </c>
      <c r="VS430" s="48">
        <v>9.1356659999999998E-4</v>
      </c>
      <c r="VT430" s="48">
        <v>0</v>
      </c>
      <c r="VU430" s="48">
        <v>0</v>
      </c>
      <c r="VV430" s="48">
        <v>8.1194358999999998E-5</v>
      </c>
      <c r="VW430" s="48">
        <v>9.1356659999999998E-4</v>
      </c>
      <c r="VX430" s="48">
        <v>2.4638307999999998E-4</v>
      </c>
      <c r="VY430" s="48">
        <v>4.3913462999999996E-3</v>
      </c>
      <c r="VZ430" s="48">
        <v>9.6439664000000005E-3</v>
      </c>
      <c r="WA430" s="48">
        <v>0</v>
      </c>
      <c r="WB430" s="48">
        <v>0</v>
      </c>
      <c r="WC430" s="48">
        <v>8.607802E-5</v>
      </c>
      <c r="WD430" s="48">
        <v>8.5152212999999998E-4</v>
      </c>
      <c r="WE430" s="48">
        <v>0</v>
      </c>
      <c r="WF430" s="48">
        <v>0</v>
      </c>
      <c r="WG430" s="48">
        <v>8.1194358999999998E-5</v>
      </c>
      <c r="WH430" s="48">
        <v>8.5152212999999998E-4</v>
      </c>
      <c r="WI430" s="48">
        <v>0</v>
      </c>
      <c r="WJ430" s="48">
        <v>0</v>
      </c>
      <c r="WK430" s="48">
        <v>0</v>
      </c>
      <c r="WL430" s="48">
        <v>0</v>
      </c>
      <c r="WM430" s="48">
        <v>0</v>
      </c>
      <c r="WN430" s="48">
        <v>3.4734697999999999E-4</v>
      </c>
      <c r="WO430" s="48">
        <v>1.8117735E-5</v>
      </c>
      <c r="WP430" s="48">
        <v>3.6235466000000003E-4</v>
      </c>
      <c r="WQ430" s="48">
        <v>0</v>
      </c>
      <c r="WR430" s="48">
        <v>0</v>
      </c>
      <c r="WS430" s="48">
        <v>5.6640632999999997E-4</v>
      </c>
      <c r="WT430" s="48">
        <v>3.5024809999999998E-4</v>
      </c>
      <c r="WU430" s="48">
        <v>1.0457432E-4</v>
      </c>
      <c r="WV430" s="48">
        <v>2.4041308999999999E-3</v>
      </c>
      <c r="WW430" s="48">
        <v>0</v>
      </c>
      <c r="WX430" s="48">
        <v>2.4109951000000001E-4</v>
      </c>
      <c r="WY430" s="48">
        <v>1.4919149000000001E-4</v>
      </c>
      <c r="WZ430" s="48">
        <v>2.1347949E-4</v>
      </c>
      <c r="XA430" s="48">
        <v>1.8058489999999999E-5</v>
      </c>
      <c r="XB430" s="48">
        <v>0</v>
      </c>
      <c r="XC430" s="48">
        <v>6.7093236999999999E-4</v>
      </c>
      <c r="XD430" s="48">
        <v>2.3597431E-5</v>
      </c>
      <c r="XE430" s="48">
        <v>4.0324526000000001E-5</v>
      </c>
      <c r="XF430" s="48">
        <v>1.6972313000000001E-3</v>
      </c>
      <c r="XG430" s="48">
        <v>1.7245178000000001E-7</v>
      </c>
      <c r="XH430" s="48">
        <v>1.4432957E-5</v>
      </c>
      <c r="XI430" s="48">
        <v>5.6418094999999997E-7</v>
      </c>
      <c r="XJ430" s="48">
        <v>4.2079127999999998E-6</v>
      </c>
      <c r="XK430" s="48">
        <v>7.4248956999999996E-5</v>
      </c>
      <c r="XL430" s="48">
        <v>1.5924906E-7</v>
      </c>
      <c r="XM430" s="48">
        <v>1.3328418E-5</v>
      </c>
      <c r="XN430" s="48">
        <v>1.0255753E-7</v>
      </c>
      <c r="XO430" s="48">
        <v>2.2639621E-6</v>
      </c>
      <c r="XP430" s="48">
        <v>4.2186569999999998E-5</v>
      </c>
      <c r="XQ430" s="48">
        <v>0</v>
      </c>
      <c r="XR430" s="48">
        <v>7.1232331999999997E-4</v>
      </c>
      <c r="XS430" s="48">
        <v>3.8928133000000001E-5</v>
      </c>
      <c r="XT430" s="48">
        <v>8.8848390000000001E-5</v>
      </c>
      <c r="XU430" s="48">
        <v>6.2355082000000004E-4</v>
      </c>
      <c r="XV430" s="48">
        <v>2.1443463999999999E-4</v>
      </c>
      <c r="XW430" s="48">
        <v>1.3791624999999999E-3</v>
      </c>
      <c r="XX430" s="48">
        <v>4.9795312000000004E-4</v>
      </c>
      <c r="XY430" s="48">
        <v>1.9987141E-4</v>
      </c>
      <c r="XZ430" s="48">
        <v>1.3791624999999999E-3</v>
      </c>
      <c r="YA430" s="48">
        <v>4.9795312000000004E-4</v>
      </c>
      <c r="YB430" s="48">
        <v>1.2414570999999999E-4</v>
      </c>
      <c r="YC430" s="48">
        <v>1.1571441E-4</v>
      </c>
      <c r="YD430" s="48">
        <v>1.3791624999999999E-3</v>
      </c>
      <c r="YE430" s="48">
        <v>8.6222041999999997E-5</v>
      </c>
      <c r="YF430" s="48">
        <v>9.3216925999999999E-4</v>
      </c>
      <c r="YG430" s="48">
        <v>1.1434565999999999E-5</v>
      </c>
      <c r="YH430" s="48">
        <v>5.7172827999999995E-7</v>
      </c>
      <c r="YI430" s="48">
        <v>1.8588604999999999E-3</v>
      </c>
      <c r="YJ430" s="48">
        <v>0</v>
      </c>
      <c r="YK430" s="48">
        <v>4.8984465000000003E-4</v>
      </c>
      <c r="YL430" s="48">
        <v>6.3014922000000002E-6</v>
      </c>
      <c r="YM430" s="48">
        <v>3.1507461000000002E-7</v>
      </c>
      <c r="YN430" s="48">
        <v>3.5381600999999998E-4</v>
      </c>
      <c r="YO430" s="48">
        <v>0</v>
      </c>
      <c r="YP430" s="48">
        <v>1.4981871999999999E-4</v>
      </c>
      <c r="YQ430" s="48">
        <v>1.8377565E-6</v>
      </c>
      <c r="YR430" s="48">
        <v>9.1887824999999996E-8</v>
      </c>
      <c r="YS430" s="48">
        <v>2.9876768000000001E-4</v>
      </c>
      <c r="YT430" s="48">
        <v>0</v>
      </c>
      <c r="YU430" s="48">
        <v>1.4981871999999999E-4</v>
      </c>
      <c r="YV430" s="48">
        <v>1.8025861000000001E-6</v>
      </c>
      <c r="YW430" s="48">
        <v>9.0129307000000001E-8</v>
      </c>
      <c r="YX430" s="48">
        <v>7.6320901999999996E-4</v>
      </c>
      <c r="YY430" s="48">
        <v>0</v>
      </c>
      <c r="YZ430" s="48">
        <v>1.4981871999999999E-4</v>
      </c>
      <c r="ZA430" s="48">
        <v>5.7831748E-6</v>
      </c>
      <c r="ZB430" s="48">
        <v>2.8915874000000001E-7</v>
      </c>
      <c r="ZC430" s="48">
        <v>2.3788505000000001E-4</v>
      </c>
      <c r="ZD430" s="48">
        <v>0</v>
      </c>
      <c r="ZE430" s="48">
        <v>1.4981871999999999E-4</v>
      </c>
      <c r="ZF430" s="48">
        <v>3.7458642000000002E-6</v>
      </c>
      <c r="ZG430" s="48">
        <v>1.8728849000000001E-7</v>
      </c>
      <c r="ZH430" s="48">
        <v>4.9434925999999998E-4</v>
      </c>
      <c r="ZI430" s="48">
        <v>0</v>
      </c>
      <c r="ZJ430" s="48">
        <v>1.2666594E-3</v>
      </c>
      <c r="ZK430" s="48">
        <v>7.9682565000000006E-6</v>
      </c>
      <c r="ZL430" s="48">
        <v>3.9841282999999997E-7</v>
      </c>
      <c r="ZM430" s="48">
        <v>4.7960298999999998E-4</v>
      </c>
      <c r="ZN430" s="48">
        <v>0</v>
      </c>
      <c r="ZO430" s="48">
        <v>1.2666594E-3</v>
      </c>
      <c r="ZP430" s="48">
        <v>1.1363958E-5</v>
      </c>
      <c r="ZQ430" s="48">
        <v>5.6819787999999995E-7</v>
      </c>
      <c r="ZR430" s="48">
        <v>4.3604392000000001E-4</v>
      </c>
      <c r="ZS430" s="48">
        <v>0</v>
      </c>
      <c r="ZT430" s="48">
        <v>1.2666594E-3</v>
      </c>
      <c r="ZU430" s="48">
        <v>7.2445513999999999E-6</v>
      </c>
      <c r="ZV430" s="48">
        <v>3.6222757000000001E-7</v>
      </c>
      <c r="ZW430" s="48">
        <v>6.8399268000000001E-4</v>
      </c>
      <c r="ZX430" s="48">
        <v>0</v>
      </c>
      <c r="ZY430" s="48">
        <v>7.9491638000000003E-2</v>
      </c>
      <c r="ZZ430" s="48">
        <v>3.9745819000000003E-3</v>
      </c>
      <c r="AAA430" s="48">
        <v>2.1905250000000001</v>
      </c>
      <c r="AAB430" s="48">
        <v>0</v>
      </c>
      <c r="AAC430" s="48">
        <v>9.2533784999999993E-2</v>
      </c>
      <c r="AAD430" s="48">
        <v>4.6266893000000003E-3</v>
      </c>
      <c r="AAE430" s="48">
        <v>3.1445726000000001</v>
      </c>
      <c r="AAF430" s="48">
        <v>0</v>
      </c>
      <c r="AAG430" s="48">
        <v>7.9491638000000003E-2</v>
      </c>
      <c r="AAH430" s="48">
        <v>3.9745819000000003E-3</v>
      </c>
      <c r="AAI430" s="48">
        <v>1.7238594</v>
      </c>
      <c r="AAJ430" s="48">
        <v>0</v>
      </c>
      <c r="AAK430" s="48">
        <v>0</v>
      </c>
      <c r="AAL430" s="48">
        <v>1.9019097E-3</v>
      </c>
      <c r="AAM430" s="48">
        <v>7.9453994000000001E-7</v>
      </c>
      <c r="AAN430" s="48">
        <v>1.5890799000000001E-5</v>
      </c>
      <c r="AAO430" s="48">
        <v>1.2118525E-3</v>
      </c>
      <c r="AAP430" s="48">
        <v>0</v>
      </c>
      <c r="AAQ430" s="48">
        <v>2.8880782000000002E-3</v>
      </c>
      <c r="AAR430" s="48">
        <v>2.3990365000000001E-6</v>
      </c>
      <c r="AAS430" s="48">
        <v>4.7980691999999998E-5</v>
      </c>
      <c r="AAT430" s="48">
        <v>7.6274942000000004E-3</v>
      </c>
      <c r="AAU430" s="48">
        <v>5.8136384999999996E-4</v>
      </c>
      <c r="AAV430" s="48">
        <v>1.8411558E-3</v>
      </c>
      <c r="AAW430" s="48">
        <v>1.1359129E-4</v>
      </c>
      <c r="AAX430" s="48">
        <v>1.0565952E-2</v>
      </c>
      <c r="AAY430" s="48">
        <v>2.8030361000000001E-3</v>
      </c>
      <c r="AAZ430" s="48">
        <v>3.1304477E-3</v>
      </c>
      <c r="ABA430" s="48">
        <v>1.9582588999999999E-3</v>
      </c>
      <c r="ABB430" s="48">
        <v>1.7146354999999999E-3</v>
      </c>
      <c r="ABC430" s="48">
        <v>1.7546291E-3</v>
      </c>
      <c r="ABD430" s="48">
        <v>6.4810113999999998E-4</v>
      </c>
      <c r="ABE430" s="48">
        <v>3.9377611000000003E-4</v>
      </c>
      <c r="ABF430" s="48">
        <v>9.1492045999999995E-4</v>
      </c>
      <c r="ABG430" s="48">
        <v>4.5051605E-4</v>
      </c>
      <c r="ABH430" s="48">
        <v>8.5027721999999997E-4</v>
      </c>
      <c r="ABI430" s="48">
        <v>2.5997034999999998E-3</v>
      </c>
      <c r="ABJ430" s="48">
        <v>2.6632118999999998E-3</v>
      </c>
      <c r="ABK430" s="48">
        <v>2.8440798000000001E-3</v>
      </c>
      <c r="ABL430" s="48">
        <v>1.6796997E-3</v>
      </c>
      <c r="ABM430" s="48">
        <v>2.2508275000000001E-3</v>
      </c>
      <c r="ABN430" s="48">
        <v>2.5092731999999999E-4</v>
      </c>
      <c r="ABO430" s="48">
        <v>4.8134830999999999E-4</v>
      </c>
      <c r="ABP430" s="48">
        <v>4.7747053000000002E-4</v>
      </c>
      <c r="ABQ430" s="48">
        <v>7.5483932000000001E-4</v>
      </c>
      <c r="ABR430" s="48">
        <v>7.4320598000000002E-4</v>
      </c>
      <c r="ABS430" s="48">
        <v>1.8073257</v>
      </c>
      <c r="ABT430" s="48">
        <v>2.1933384000000001E-3</v>
      </c>
      <c r="ABU430" s="48">
        <v>2.1933384000000001E-3</v>
      </c>
      <c r="ABV430" s="48">
        <v>1.8351535999999999E-3</v>
      </c>
      <c r="ABW430" s="48">
        <v>2.0669943000000001E-3</v>
      </c>
      <c r="ABX430" s="48">
        <v>1.767186E-3</v>
      </c>
      <c r="ABY430" s="48">
        <v>2.7828964000000001E-3</v>
      </c>
      <c r="ABZ430" s="48">
        <v>2.1045749E-3</v>
      </c>
      <c r="ACA430" s="48">
        <v>2.3371145000000001E-3</v>
      </c>
      <c r="ACB430" s="48">
        <v>2.3347111999999998E-3</v>
      </c>
      <c r="ACC430" s="48">
        <v>1.8346879000000001E-3</v>
      </c>
      <c r="ACD430" s="48">
        <v>2.0294027999999999E-3</v>
      </c>
      <c r="ACE430" s="48">
        <v>1.7724721E-3</v>
      </c>
      <c r="ACF430" s="48">
        <v>2.7868060000000002E-3</v>
      </c>
      <c r="ACG430" s="48">
        <v>2.0878714E-3</v>
      </c>
      <c r="ACH430" s="48">
        <v>4.6387666999999997E-3</v>
      </c>
      <c r="ACI430" s="48">
        <v>3.8426227000000002E-3</v>
      </c>
      <c r="ACJ430" s="48">
        <v>4.1307115000000002E-3</v>
      </c>
      <c r="ACK430" s="48">
        <v>2.2990142999999999E-3</v>
      </c>
      <c r="ACL430" s="48">
        <v>2.3480303000000002E-3</v>
      </c>
      <c r="ACM430" s="48">
        <v>1.2583014E-2</v>
      </c>
      <c r="ACN430" s="48">
        <v>4.7516796000000002E-3</v>
      </c>
      <c r="ACO430" s="48">
        <v>1.5148343999999999E-2</v>
      </c>
      <c r="ACP430" s="48">
        <v>3.6220453000000001E-3</v>
      </c>
      <c r="ACQ430" s="48">
        <v>3.5932043000000001E-3</v>
      </c>
      <c r="ACR430" s="48">
        <v>1.5071176E-2</v>
      </c>
      <c r="ACS430" s="48">
        <v>1.470811E-2</v>
      </c>
      <c r="ACT430" s="48">
        <v>1.4683686E-2</v>
      </c>
      <c r="ACU430" s="48">
        <v>1.5281339999999999E-2</v>
      </c>
      <c r="ACV430" s="48">
        <v>1.5276457E-2</v>
      </c>
      <c r="ACW430" s="48">
        <v>1.5219296E-2</v>
      </c>
      <c r="ACX430" s="48">
        <v>1.5214412E-2</v>
      </c>
      <c r="ACY430" s="48">
        <v>3.2417332999999999</v>
      </c>
      <c r="ACZ430" s="48">
        <v>7.2797409999999997E-4</v>
      </c>
      <c r="ADA430" s="48">
        <v>2.2739912000000002</v>
      </c>
      <c r="ADB430" s="48">
        <v>3.4253597E-3</v>
      </c>
      <c r="ADC430" s="48">
        <v>6.2182898000000004E-4</v>
      </c>
      <c r="ADD430" s="48">
        <v>2.4320855999999998E-3</v>
      </c>
      <c r="ADE430" s="48">
        <v>9.3626458000000001E-5</v>
      </c>
      <c r="ADF430" s="48">
        <v>5.8040756000000001E-5</v>
      </c>
      <c r="ADG430" s="48">
        <v>1.4636507E-3</v>
      </c>
      <c r="ADH430" s="48">
        <v>2.0915501999999998E-3</v>
      </c>
      <c r="ADI430" s="48">
        <v>2.0769870000000002E-3</v>
      </c>
      <c r="ADJ430" s="48">
        <v>1.5895302000000001E-3</v>
      </c>
      <c r="ADK430" s="48">
        <v>1.5810989000000001E-3</v>
      </c>
    </row>
    <row r="431" spans="1:791">
      <c r="B431" t="s">
        <v>555</v>
      </c>
      <c r="C431" t="s">
        <v>64</v>
      </c>
      <c r="D431" s="48">
        <v>4.1474977999999998E-4</v>
      </c>
      <c r="E431" s="48">
        <v>4.1497514000000003E-4</v>
      </c>
      <c r="F431" s="48">
        <v>1.6730028000000001E-3</v>
      </c>
      <c r="G431" s="48">
        <v>1.6252587000000001E-3</v>
      </c>
      <c r="H431" s="48">
        <v>0</v>
      </c>
      <c r="I431" s="48">
        <v>3.8500444000000002E-4</v>
      </c>
      <c r="J431" s="48">
        <v>2.2235938999999998E-5</v>
      </c>
      <c r="K431" s="48">
        <v>7.5094030000000003E-6</v>
      </c>
      <c r="L431" s="48">
        <v>0</v>
      </c>
      <c r="M431" s="48">
        <v>3.8500444000000002E-4</v>
      </c>
      <c r="N431" s="48">
        <v>2.2235938999999998E-5</v>
      </c>
      <c r="O431" s="48">
        <v>7.7347546999999996E-6</v>
      </c>
      <c r="P431" s="48">
        <v>0</v>
      </c>
      <c r="Q431" s="48">
        <v>1.5610609000000001E-3</v>
      </c>
      <c r="R431" s="48">
        <v>7.8210806000000003E-5</v>
      </c>
      <c r="S431" s="48">
        <v>3.3731135000000002E-5</v>
      </c>
      <c r="T431" s="48">
        <v>0</v>
      </c>
      <c r="U431" s="48">
        <v>1.5155965999999999E-3</v>
      </c>
      <c r="V431" s="48">
        <v>7.5930973000000001E-5</v>
      </c>
      <c r="W431" s="48">
        <v>3.3731135000000002E-5</v>
      </c>
      <c r="X431" s="48">
        <v>0</v>
      </c>
      <c r="Y431" s="48">
        <v>5.3788150999999999E-3</v>
      </c>
      <c r="Z431" s="48">
        <v>6.1543129999999999E-5</v>
      </c>
      <c r="AA431" s="48">
        <v>8.6242762000000004E-4</v>
      </c>
      <c r="AB431" s="48">
        <v>3.4407165E-4</v>
      </c>
      <c r="AC431" s="48">
        <v>0</v>
      </c>
      <c r="AD431" s="48">
        <v>8.6664374000000003E-4</v>
      </c>
      <c r="AE431" s="48">
        <v>2.332808E-5</v>
      </c>
      <c r="AF431" s="48">
        <v>1.8049209000000001E-5</v>
      </c>
      <c r="AG431" s="48">
        <v>8.4666452999999998E-5</v>
      </c>
      <c r="AH431" s="48">
        <v>0</v>
      </c>
      <c r="AI431" s="48">
        <v>8.5734739999999998E-4</v>
      </c>
      <c r="AJ431" s="48">
        <v>2.332808E-5</v>
      </c>
      <c r="AK431" s="48">
        <v>1.8049209000000001E-5</v>
      </c>
      <c r="AL431" s="48">
        <v>8.4666452999999998E-5</v>
      </c>
      <c r="AM431" s="48">
        <v>0</v>
      </c>
      <c r="AN431" s="48">
        <v>8.5794273E-4</v>
      </c>
      <c r="AO431" s="48">
        <v>2.332808E-5</v>
      </c>
      <c r="AP431" s="48">
        <v>1.8049209000000001E-5</v>
      </c>
      <c r="AQ431" s="48">
        <v>8.4666452999999998E-5</v>
      </c>
      <c r="AR431" s="48">
        <v>0</v>
      </c>
      <c r="AS431" s="48">
        <v>8.3909817000000001E-4</v>
      </c>
      <c r="AT431" s="48">
        <v>2.332808E-5</v>
      </c>
      <c r="AU431" s="48">
        <v>1.8049209000000001E-5</v>
      </c>
      <c r="AV431" s="48">
        <v>8.4666452999999998E-5</v>
      </c>
      <c r="AW431" s="48">
        <v>0</v>
      </c>
      <c r="AX431" s="48">
        <v>8.5565185999999995E-4</v>
      </c>
      <c r="AY431" s="48">
        <v>2.3328034000000001E-5</v>
      </c>
      <c r="AZ431" s="48">
        <v>1.8049172999999999E-5</v>
      </c>
      <c r="BA431" s="48">
        <v>8.4666283999999996E-5</v>
      </c>
      <c r="BB431" s="48">
        <v>0</v>
      </c>
      <c r="BC431" s="48">
        <v>2.5455041000000001E-3</v>
      </c>
      <c r="BD431" s="48">
        <v>1.1947919E-4</v>
      </c>
      <c r="BE431" s="48">
        <v>6.9736861999999996E-5</v>
      </c>
      <c r="BF431" s="48">
        <v>1.9254562000000001E-4</v>
      </c>
      <c r="BG431" s="48">
        <v>0</v>
      </c>
      <c r="BH431" s="48">
        <v>2.5086393000000001E-3</v>
      </c>
      <c r="BI431" s="48">
        <v>1.1947919E-4</v>
      </c>
      <c r="BJ431" s="48">
        <v>6.9736861999999996E-5</v>
      </c>
      <c r="BK431" s="48">
        <v>1.9254562000000001E-4</v>
      </c>
      <c r="BL431" s="48">
        <v>0</v>
      </c>
      <c r="BM431" s="48">
        <v>2.5026860000000001E-3</v>
      </c>
      <c r="BN431" s="48">
        <v>1.1947919E-4</v>
      </c>
      <c r="BO431" s="48">
        <v>6.9736861999999996E-5</v>
      </c>
      <c r="BP431" s="48">
        <v>1.9254562000000001E-4</v>
      </c>
      <c r="BQ431" s="48">
        <v>0</v>
      </c>
      <c r="BR431" s="48">
        <v>2.5095552000000002E-3</v>
      </c>
      <c r="BS431" s="48">
        <v>1.1947919E-4</v>
      </c>
      <c r="BT431" s="48">
        <v>6.9736861999999996E-5</v>
      </c>
      <c r="BU431" s="48">
        <v>1.9254562000000001E-4</v>
      </c>
      <c r="BV431" s="48">
        <v>0</v>
      </c>
      <c r="BW431" s="48">
        <v>2.5118889999999998E-3</v>
      </c>
      <c r="BX431" s="48">
        <v>1.1947919E-4</v>
      </c>
      <c r="BY431" s="48">
        <v>6.9736861999999996E-5</v>
      </c>
      <c r="BZ431" s="48">
        <v>1.9254562000000001E-4</v>
      </c>
      <c r="CA431" s="48">
        <v>0</v>
      </c>
      <c r="CB431" s="48">
        <v>5.3614264999999998E-4</v>
      </c>
      <c r="CC431" s="48">
        <v>1.5621482E-5</v>
      </c>
      <c r="CD431" s="48">
        <v>1.3111546000000001E-5</v>
      </c>
      <c r="CE431" s="48">
        <v>7.5908331999999994E-5</v>
      </c>
      <c r="CF431" s="48">
        <v>0</v>
      </c>
      <c r="CG431" s="48">
        <v>5.1878641999999998E-4</v>
      </c>
      <c r="CH431" s="48">
        <v>1.5621482E-5</v>
      </c>
      <c r="CI431" s="48">
        <v>1.3111546000000001E-5</v>
      </c>
      <c r="CJ431" s="48">
        <v>7.5908331999999994E-5</v>
      </c>
      <c r="CK431" s="48">
        <v>0</v>
      </c>
      <c r="CL431" s="48">
        <v>5.1823688999999996E-4</v>
      </c>
      <c r="CM431" s="48">
        <v>1.5621482E-5</v>
      </c>
      <c r="CN431" s="48">
        <v>1.3111546000000001E-5</v>
      </c>
      <c r="CO431" s="48">
        <v>7.5908331999999994E-5</v>
      </c>
      <c r="CP431" s="48">
        <v>0</v>
      </c>
      <c r="CQ431" s="48">
        <v>5.2103036999999995E-4</v>
      </c>
      <c r="CR431" s="48">
        <v>1.5621482E-5</v>
      </c>
      <c r="CS431" s="48">
        <v>1.3111546000000001E-5</v>
      </c>
      <c r="CT431" s="48">
        <v>7.5908331999999994E-5</v>
      </c>
      <c r="CU431" s="48">
        <v>0</v>
      </c>
      <c r="CV431" s="48">
        <v>5.1983002000000002E-4</v>
      </c>
      <c r="CW431" s="48">
        <v>1.562156E-5</v>
      </c>
      <c r="CX431" s="48">
        <v>1.3111611E-5</v>
      </c>
      <c r="CY431" s="48">
        <v>7.5908712000000007E-5</v>
      </c>
      <c r="CZ431" s="48">
        <v>0</v>
      </c>
      <c r="DA431" s="48">
        <v>4.1886216E-4</v>
      </c>
      <c r="DB431" s="48">
        <v>1.4224853E-5</v>
      </c>
      <c r="DC431" s="48">
        <v>1.1939159E-5</v>
      </c>
      <c r="DD431" s="48">
        <v>7.1786740000000004E-5</v>
      </c>
      <c r="DE431" s="48">
        <v>0</v>
      </c>
      <c r="DF431" s="48">
        <v>4.0510083000000003E-4</v>
      </c>
      <c r="DG431" s="48">
        <v>1.4224853E-5</v>
      </c>
      <c r="DH431" s="48">
        <v>1.1939159E-5</v>
      </c>
      <c r="DI431" s="48">
        <v>7.1786740000000004E-5</v>
      </c>
      <c r="DJ431" s="48">
        <v>0</v>
      </c>
      <c r="DK431" s="48">
        <v>4.0342931000000002E-4</v>
      </c>
      <c r="DL431" s="48">
        <v>1.4224853E-5</v>
      </c>
      <c r="DM431" s="48">
        <v>1.1939159E-5</v>
      </c>
      <c r="DN431" s="48">
        <v>7.1786740000000004E-5</v>
      </c>
      <c r="DO431" s="48">
        <v>0</v>
      </c>
      <c r="DP431" s="48">
        <v>4.0972609999999999E-4</v>
      </c>
      <c r="DQ431" s="48">
        <v>1.4224853E-5</v>
      </c>
      <c r="DR431" s="48">
        <v>1.1939159E-5</v>
      </c>
      <c r="DS431" s="48">
        <v>7.1786740000000004E-5</v>
      </c>
      <c r="DT431" s="48">
        <v>0</v>
      </c>
      <c r="DU431" s="48">
        <v>4.0496344000000002E-4</v>
      </c>
      <c r="DV431" s="48">
        <v>1.3264058000000001E-5</v>
      </c>
      <c r="DW431" s="48">
        <v>1.113264E-5</v>
      </c>
      <c r="DX431" s="48">
        <v>6.8959146000000001E-5</v>
      </c>
      <c r="DY431" s="48">
        <v>0</v>
      </c>
      <c r="DZ431" s="48">
        <v>3.9752179000000001E-4</v>
      </c>
      <c r="EA431" s="48">
        <v>9.8038265E-6</v>
      </c>
      <c r="EB431" s="48">
        <v>8.2286252999999993E-6</v>
      </c>
      <c r="EC431" s="48">
        <v>6.8959146000000001E-5</v>
      </c>
      <c r="ED431" s="48">
        <v>0</v>
      </c>
      <c r="EE431" s="48">
        <v>3.999947E-4</v>
      </c>
      <c r="EF431" s="48">
        <v>9.8038265E-6</v>
      </c>
      <c r="EG431" s="48">
        <v>8.2286252999999993E-6</v>
      </c>
      <c r="EH431" s="48">
        <v>6.8959146000000001E-5</v>
      </c>
      <c r="EI431" s="48">
        <v>0</v>
      </c>
      <c r="EJ431" s="48">
        <v>4.1206164000000002E-4</v>
      </c>
      <c r="EK431" s="48">
        <v>9.8038265E-6</v>
      </c>
      <c r="EL431" s="48">
        <v>8.2286252999999993E-6</v>
      </c>
      <c r="EM431" s="48">
        <v>6.8959146000000001E-5</v>
      </c>
      <c r="EN431" s="48">
        <v>0</v>
      </c>
      <c r="EO431" s="48">
        <v>1.1007925999999999E-3</v>
      </c>
      <c r="EP431" s="48">
        <v>3.5780203000000002E-5</v>
      </c>
      <c r="EQ431" s="48">
        <v>2.0883965E-5</v>
      </c>
      <c r="ER431" s="48">
        <v>1.0245093999999999E-4</v>
      </c>
      <c r="ES431" s="48">
        <v>0</v>
      </c>
      <c r="ET431" s="48">
        <v>1.0837798E-3</v>
      </c>
      <c r="EU431" s="48">
        <v>3.5780203000000002E-5</v>
      </c>
      <c r="EV431" s="48">
        <v>2.0883965E-5</v>
      </c>
      <c r="EW431" s="48">
        <v>1.0245093999999999E-4</v>
      </c>
      <c r="EX431" s="48">
        <v>0</v>
      </c>
      <c r="EY431" s="48">
        <v>1.0830929E-3</v>
      </c>
      <c r="EZ431" s="48">
        <v>3.5780203000000002E-5</v>
      </c>
      <c r="FA431" s="48">
        <v>2.0883965E-5</v>
      </c>
      <c r="FB431" s="48">
        <v>1.0245093999999999E-4</v>
      </c>
      <c r="FC431" s="48">
        <v>0</v>
      </c>
      <c r="FD431" s="48">
        <v>1.0809405E-3</v>
      </c>
      <c r="FE431" s="48">
        <v>3.5780203000000002E-5</v>
      </c>
      <c r="FF431" s="48">
        <v>2.0883965E-5</v>
      </c>
      <c r="FG431" s="48">
        <v>1.0245093999999999E-4</v>
      </c>
      <c r="FH431" s="48">
        <v>0</v>
      </c>
      <c r="FI431" s="48">
        <v>1.0866292E-3</v>
      </c>
      <c r="FJ431" s="48">
        <v>3.5780454000000002E-5</v>
      </c>
      <c r="FK431" s="48">
        <v>2.0884110999999999E-5</v>
      </c>
      <c r="FL431" s="48">
        <v>1.0245166E-4</v>
      </c>
      <c r="FM431" s="48">
        <v>0</v>
      </c>
      <c r="FN431" s="48">
        <v>6.5319046E-4</v>
      </c>
      <c r="FO431" s="48">
        <v>1.9065706999999999E-5</v>
      </c>
      <c r="FP431" s="48">
        <v>1.5128779000000001E-5</v>
      </c>
      <c r="FQ431" s="48">
        <v>7.9933663000000002E-5</v>
      </c>
      <c r="FR431" s="48">
        <v>0</v>
      </c>
      <c r="FS431" s="48">
        <v>3.1197929000000002E-4</v>
      </c>
      <c r="FT431" s="48">
        <v>2.3182279999999999E-5</v>
      </c>
      <c r="FU431" s="48">
        <v>1.7934115999999999E-5</v>
      </c>
      <c r="FV431" s="48">
        <v>1.2979136999999999E-4</v>
      </c>
      <c r="FW431" s="48">
        <v>0</v>
      </c>
      <c r="FX431" s="48">
        <v>1.7522201000000001E-4</v>
      </c>
      <c r="FY431" s="48">
        <v>2.0049086999999999E-6</v>
      </c>
      <c r="FZ431" s="48">
        <v>2.8094903999999999E-5</v>
      </c>
      <c r="GA431" s="48">
        <v>1.2507078000000001E-5</v>
      </c>
      <c r="GB431" s="48">
        <v>0</v>
      </c>
      <c r="GC431" s="48">
        <v>9.2236523000000003E-4</v>
      </c>
      <c r="GD431" s="48">
        <v>1.8246475E-6</v>
      </c>
      <c r="GE431" s="48">
        <v>6.9158889999999999E-5</v>
      </c>
      <c r="GF431" s="48">
        <v>1.4711097000000001E-5</v>
      </c>
      <c r="GG431" s="48">
        <v>0</v>
      </c>
      <c r="GH431" s="48">
        <v>9.6091294999999996E-4</v>
      </c>
      <c r="GI431" s="48">
        <v>1.8246475E-6</v>
      </c>
      <c r="GJ431" s="48">
        <v>6.9158889999999999E-5</v>
      </c>
      <c r="GK431" s="48">
        <v>1.4711097000000001E-5</v>
      </c>
      <c r="GL431" s="48">
        <v>0</v>
      </c>
      <c r="GM431" s="48">
        <v>9.2825252000000005E-4</v>
      </c>
      <c r="GN431" s="48">
        <v>1.8246475E-6</v>
      </c>
      <c r="GO431" s="48">
        <v>6.9158889999999999E-5</v>
      </c>
      <c r="GP431" s="48">
        <v>1.4711097000000001E-5</v>
      </c>
      <c r="GQ431" s="48">
        <v>0</v>
      </c>
      <c r="GR431" s="48">
        <v>9.1799649000000002E-4</v>
      </c>
      <c r="GS431" s="48">
        <v>1.8246475E-6</v>
      </c>
      <c r="GT431" s="48">
        <v>6.9158889999999999E-5</v>
      </c>
      <c r="GU431" s="48">
        <v>1.4711097000000001E-5</v>
      </c>
      <c r="GV431" s="48">
        <v>0</v>
      </c>
      <c r="GW431" s="48">
        <v>9.3160978000000005E-4</v>
      </c>
      <c r="GX431" s="48">
        <v>1.8246475E-6</v>
      </c>
      <c r="GY431" s="48">
        <v>6.9158889999999999E-5</v>
      </c>
      <c r="GZ431" s="48">
        <v>1.4711097000000001E-5</v>
      </c>
      <c r="HA431" s="48">
        <v>0</v>
      </c>
      <c r="HB431" s="48">
        <v>9.6345944000000004E-4</v>
      </c>
      <c r="HC431" s="48">
        <v>1.8246475E-6</v>
      </c>
      <c r="HD431" s="48">
        <v>6.9158889999999999E-5</v>
      </c>
      <c r="HE431" s="48">
        <v>1.4711097000000001E-5</v>
      </c>
      <c r="HF431" s="48">
        <v>0</v>
      </c>
      <c r="HG431" s="48">
        <v>8.5061974000000002E-4</v>
      </c>
      <c r="HH431" s="48">
        <v>1.4928747000000001E-6</v>
      </c>
      <c r="HI431" s="48">
        <v>5.6584545999999999E-5</v>
      </c>
      <c r="HJ431" s="48">
        <v>1.3487110000000001E-5</v>
      </c>
      <c r="HK431" s="48">
        <v>0</v>
      </c>
      <c r="HL431" s="48">
        <v>7.4633062999999999E-4</v>
      </c>
      <c r="HM431" s="48">
        <v>1.4928747000000001E-6</v>
      </c>
      <c r="HN431" s="48">
        <v>5.6584545999999999E-5</v>
      </c>
      <c r="HO431" s="48">
        <v>1.3487110000000001E-5</v>
      </c>
      <c r="HP431" s="48">
        <v>0</v>
      </c>
      <c r="HQ431" s="48">
        <v>8.6900583999999996E-4</v>
      </c>
      <c r="HR431" s="48">
        <v>1.4928747000000001E-6</v>
      </c>
      <c r="HS431" s="48">
        <v>5.6584545999999999E-5</v>
      </c>
      <c r="HT431" s="48">
        <v>1.3487110000000001E-5</v>
      </c>
      <c r="HU431" s="48">
        <v>0</v>
      </c>
      <c r="HV431" s="48">
        <v>8.5914697E-4</v>
      </c>
      <c r="HW431" s="48">
        <v>1.4928747000000001E-6</v>
      </c>
      <c r="HX431" s="48">
        <v>5.6584545999999999E-5</v>
      </c>
      <c r="HY431" s="48">
        <v>1.3487110000000001E-5</v>
      </c>
      <c r="HZ431" s="48">
        <v>0</v>
      </c>
      <c r="IA431" s="48">
        <v>8.5284521E-4</v>
      </c>
      <c r="IB431" s="48">
        <v>1.4928762E-6</v>
      </c>
      <c r="IC431" s="48">
        <v>5.6584603000000002E-5</v>
      </c>
      <c r="ID431" s="48">
        <v>1.3487124000000001E-5</v>
      </c>
      <c r="IE431" s="48">
        <v>0</v>
      </c>
      <c r="IF431" s="48">
        <v>9.0283438000000004E-4</v>
      </c>
      <c r="IG431" s="48">
        <v>1.4928747000000001E-6</v>
      </c>
      <c r="IH431" s="48">
        <v>5.6584545999999999E-5</v>
      </c>
      <c r="II431" s="48">
        <v>1.3487110000000001E-5</v>
      </c>
      <c r="IJ431" s="48">
        <v>0</v>
      </c>
      <c r="IK431" s="48">
        <v>9.0286127999999999E-4</v>
      </c>
      <c r="IL431" s="48">
        <v>1.7035694E-6</v>
      </c>
      <c r="IM431" s="48">
        <v>6.4569970999999994E-5</v>
      </c>
      <c r="IN431" s="48">
        <v>1.4264356999999999E-5</v>
      </c>
      <c r="IO431" s="48">
        <v>0</v>
      </c>
      <c r="IP431" s="48">
        <v>5.5196637E-3</v>
      </c>
      <c r="IQ431" s="48">
        <v>2.8725847000000001E-5</v>
      </c>
      <c r="IR431" s="48">
        <v>2.1792255000000002E-5</v>
      </c>
      <c r="IS431" s="48">
        <v>4.4577957999999997E-5</v>
      </c>
      <c r="IT431" s="48">
        <v>0</v>
      </c>
      <c r="IU431" s="48">
        <v>1.1296454E-3</v>
      </c>
      <c r="IV431" s="48">
        <v>9.6084015000000001E-6</v>
      </c>
      <c r="IW431" s="48">
        <v>3.1288038000000003E-4</v>
      </c>
      <c r="IX431" s="48">
        <v>6.1924908999999999E-5</v>
      </c>
      <c r="IY431" s="48">
        <v>2.4098386999999999E-8</v>
      </c>
      <c r="IZ431" s="48">
        <v>6.3784340000000005E-4</v>
      </c>
      <c r="JA431" s="48">
        <v>4.3091383000000004E-6</v>
      </c>
      <c r="JB431" s="48">
        <v>2.3560879999999999E-5</v>
      </c>
      <c r="JC431" s="48">
        <v>3.2053396000000003E-5</v>
      </c>
      <c r="JD431" s="48">
        <v>0</v>
      </c>
      <c r="JE431" s="48">
        <v>1.3106483000000001E-3</v>
      </c>
      <c r="JF431" s="48">
        <v>9.0756306E-6</v>
      </c>
      <c r="JG431" s="48">
        <v>2.7937217999999999E-4</v>
      </c>
      <c r="JH431" s="48">
        <v>5.8976198000000001E-5</v>
      </c>
      <c r="JI431" s="48">
        <v>0</v>
      </c>
      <c r="JJ431" s="48">
        <v>1.0549062000000001E-3</v>
      </c>
      <c r="JK431" s="48">
        <v>8.8467945999999996E-6</v>
      </c>
      <c r="JL431" s="48">
        <v>2.8809281000000001E-4</v>
      </c>
      <c r="JM431" s="48">
        <v>5.7709776000000002E-5</v>
      </c>
      <c r="JN431" s="48">
        <v>0</v>
      </c>
      <c r="JO431" s="48">
        <v>1.0611571999999999E-3</v>
      </c>
      <c r="JP431" s="48">
        <v>8.8467945999999996E-6</v>
      </c>
      <c r="JQ431" s="48">
        <v>2.8809281000000001E-4</v>
      </c>
      <c r="JR431" s="48">
        <v>5.7709776000000002E-5</v>
      </c>
      <c r="JS431" s="48">
        <v>0</v>
      </c>
      <c r="JT431" s="48">
        <v>9.8234431000000007E-4</v>
      </c>
      <c r="JU431" s="48">
        <v>8.8467945999999996E-6</v>
      </c>
      <c r="JV431" s="48">
        <v>2.8809281000000001E-4</v>
      </c>
      <c r="JW431" s="48">
        <v>5.7709776000000002E-5</v>
      </c>
      <c r="JX431" s="48">
        <v>0</v>
      </c>
      <c r="JY431" s="48">
        <v>9.3148918999999997E-4</v>
      </c>
      <c r="JZ431" s="48">
        <v>8.8467945999999996E-6</v>
      </c>
      <c r="KA431" s="48">
        <v>2.8809281000000001E-4</v>
      </c>
      <c r="KB431" s="48">
        <v>5.7709776000000002E-5</v>
      </c>
      <c r="KC431" s="48">
        <v>0</v>
      </c>
      <c r="KD431" s="48">
        <v>1.5269571E-3</v>
      </c>
      <c r="KE431" s="48">
        <v>8.8467945999999996E-6</v>
      </c>
      <c r="KF431" s="48">
        <v>2.6114157E-4</v>
      </c>
      <c r="KG431" s="48">
        <v>5.7709776000000002E-5</v>
      </c>
      <c r="KH431" s="48">
        <v>0</v>
      </c>
      <c r="KI431" s="48">
        <v>1.4288122000000001E-3</v>
      </c>
      <c r="KJ431" s="48">
        <v>8.8467945999999996E-6</v>
      </c>
      <c r="KK431" s="48">
        <v>2.6114157E-4</v>
      </c>
      <c r="KL431" s="48">
        <v>5.7709776000000002E-5</v>
      </c>
      <c r="KM431" s="48">
        <v>0</v>
      </c>
      <c r="KN431" s="48">
        <v>1.2876107E-3</v>
      </c>
      <c r="KO431" s="48">
        <v>8.8467945999999996E-6</v>
      </c>
      <c r="KP431" s="48">
        <v>2.6114157E-4</v>
      </c>
      <c r="KQ431" s="48">
        <v>5.7709776000000002E-5</v>
      </c>
      <c r="KR431" s="48">
        <v>0</v>
      </c>
      <c r="KS431" s="48">
        <v>1.214557E-3</v>
      </c>
      <c r="KT431" s="48">
        <v>8.8467945999999996E-6</v>
      </c>
      <c r="KU431" s="48">
        <v>2.6114157E-4</v>
      </c>
      <c r="KV431" s="48">
        <v>5.7709776000000002E-5</v>
      </c>
      <c r="KW431" s="48">
        <v>2.4098386999999999E-8</v>
      </c>
      <c r="KX431" s="48">
        <v>2.6010743999999999E-5</v>
      </c>
      <c r="KY431" s="48">
        <v>4.3091383000000004E-6</v>
      </c>
      <c r="KZ431" s="48">
        <v>2.3560879999999999E-5</v>
      </c>
      <c r="LA431" s="48">
        <v>3.2053396000000003E-5</v>
      </c>
      <c r="LB431" s="48">
        <v>2.4098386999999999E-8</v>
      </c>
      <c r="LC431" s="48">
        <v>9.2216708999999992E-6</v>
      </c>
      <c r="LD431" s="48">
        <v>4.3091383000000004E-6</v>
      </c>
      <c r="LE431" s="48">
        <v>2.3560879999999999E-5</v>
      </c>
      <c r="LF431" s="48">
        <v>3.2053396000000003E-5</v>
      </c>
      <c r="LG431" s="48">
        <v>2.4095705000000001E-8</v>
      </c>
      <c r="LH431" s="48">
        <v>8.3124857000000003E-4</v>
      </c>
      <c r="LI431" s="48">
        <v>4.3091383000000004E-6</v>
      </c>
      <c r="LJ431" s="48">
        <v>2.3560879999999999E-5</v>
      </c>
      <c r="LK431" s="48">
        <v>3.1791407000000001E-5</v>
      </c>
      <c r="LL431" s="48">
        <v>0</v>
      </c>
      <c r="LM431" s="48">
        <v>1.4275389E-3</v>
      </c>
      <c r="LN431" s="48">
        <v>8.7316477999999993E-6</v>
      </c>
      <c r="LO431" s="48">
        <v>2.5773596E-4</v>
      </c>
      <c r="LP431" s="48">
        <v>5.7072401000000002E-5</v>
      </c>
      <c r="LQ431" s="48">
        <v>0</v>
      </c>
      <c r="LR431" s="48">
        <v>1.6411795E-4</v>
      </c>
      <c r="LS431" s="48">
        <v>3.60562E-6</v>
      </c>
      <c r="LT431" s="48">
        <v>3.3611620999999998E-6</v>
      </c>
      <c r="LU431" s="48">
        <v>2.0377924999999999E-5</v>
      </c>
      <c r="LV431" s="48">
        <v>0</v>
      </c>
      <c r="LW431" s="48">
        <v>2.1786268E-4</v>
      </c>
      <c r="LX431" s="48">
        <v>3.7929707E-6</v>
      </c>
      <c r="LY431" s="48">
        <v>3.5376636000000001E-6</v>
      </c>
      <c r="LZ431" s="48">
        <v>2.1402279999999999E-5</v>
      </c>
      <c r="MA431" s="48">
        <v>0</v>
      </c>
      <c r="MB431" s="48">
        <v>5.8604253999999995E-4</v>
      </c>
      <c r="MC431" s="48">
        <v>6.7518783000000002E-6</v>
      </c>
      <c r="MD431" s="48">
        <v>6.2993043999999998E-6</v>
      </c>
      <c r="ME431" s="48">
        <v>3.6394922E-5</v>
      </c>
      <c r="MF431" s="48">
        <v>6.6468574999999997E-3</v>
      </c>
      <c r="MG431" s="48">
        <v>9.9268751000000004E-4</v>
      </c>
      <c r="MH431" s="48">
        <v>9.8339115999999992E-4</v>
      </c>
      <c r="MI431" s="48">
        <v>9.8398649000000006E-4</v>
      </c>
      <c r="MJ431" s="48">
        <v>9.6514192999999995E-4</v>
      </c>
      <c r="MK431" s="48">
        <v>9.8169534000000004E-4</v>
      </c>
      <c r="ML431" s="48">
        <v>2.9272657999999999E-3</v>
      </c>
      <c r="MM431" s="48">
        <v>2.8904009999999999E-3</v>
      </c>
      <c r="MN431" s="48">
        <v>2.8844476999999999E-3</v>
      </c>
      <c r="MO431" s="48">
        <v>2.8913169E-3</v>
      </c>
      <c r="MP431" s="48">
        <v>2.8936507E-3</v>
      </c>
      <c r="MQ431" s="48">
        <v>6.4078401999999996E-4</v>
      </c>
      <c r="MR431" s="48">
        <v>6.2342778999999995E-4</v>
      </c>
      <c r="MS431" s="48">
        <v>6.2287824999999997E-4</v>
      </c>
      <c r="MT431" s="48">
        <v>6.2567174000000003E-4</v>
      </c>
      <c r="MU431" s="48">
        <v>6.2447190000000001E-4</v>
      </c>
      <c r="MV431" s="48">
        <v>5.1681291999999997E-4</v>
      </c>
      <c r="MW431" s="48">
        <v>5.0305157999999998E-4</v>
      </c>
      <c r="MX431" s="48">
        <v>5.0138006999999999E-4</v>
      </c>
      <c r="MY431" s="48">
        <v>5.0767686000000002E-4</v>
      </c>
      <c r="MZ431" s="48">
        <v>4.9831929000000003E-4</v>
      </c>
      <c r="NA431" s="48">
        <v>4.8451339000000001E-4</v>
      </c>
      <c r="NB431" s="48">
        <v>4.8698631000000002E-4</v>
      </c>
      <c r="NC431" s="48">
        <v>4.9905323999999997E-4</v>
      </c>
      <c r="ND431" s="48">
        <v>1.2599077E-3</v>
      </c>
      <c r="NE431" s="48">
        <v>1.2428948999999999E-3</v>
      </c>
      <c r="NF431" s="48">
        <v>1.2422080000000001E-3</v>
      </c>
      <c r="NG431" s="48">
        <v>1.2400556999999999E-3</v>
      </c>
      <c r="NH431" s="48">
        <v>1.2457454000000001E-3</v>
      </c>
      <c r="NI431" s="48">
        <v>7.6731860999999996E-4</v>
      </c>
      <c r="NJ431" s="48">
        <v>4.8288705E-4</v>
      </c>
      <c r="NK431" s="48">
        <v>2.178289E-4</v>
      </c>
      <c r="NL431" s="48">
        <v>1.0080599E-3</v>
      </c>
      <c r="NM431" s="48">
        <v>1.0466076E-3</v>
      </c>
      <c r="NN431" s="48">
        <v>1.0139471999999999E-3</v>
      </c>
      <c r="NO431" s="48">
        <v>1.0036910999999999E-3</v>
      </c>
      <c r="NP431" s="48">
        <v>1.0173044E-3</v>
      </c>
      <c r="NQ431" s="48">
        <v>1.0491541000000001E-3</v>
      </c>
      <c r="NR431" s="48">
        <v>9.2218427000000005E-4</v>
      </c>
      <c r="NS431" s="48">
        <v>8.1789516000000003E-4</v>
      </c>
      <c r="NT431" s="48">
        <v>9.4057036999999999E-4</v>
      </c>
      <c r="NU431" s="48">
        <v>9.3071150000000004E-4</v>
      </c>
      <c r="NV431" s="48">
        <v>9.2440980999999997E-4</v>
      </c>
      <c r="NW431" s="48">
        <v>9.7439890999999996E-4</v>
      </c>
      <c r="NX431" s="48">
        <v>9.8339918999999993E-4</v>
      </c>
      <c r="NY431" s="48">
        <v>5.6147597000000002E-3</v>
      </c>
      <c r="NZ431" s="48">
        <v>1.5140590999999999E-3</v>
      </c>
      <c r="OA431" s="48">
        <v>6.9779089999999998E-4</v>
      </c>
      <c r="OB431" s="48">
        <v>1.6580722999999999E-3</v>
      </c>
      <c r="OC431" s="48">
        <v>1.4095556E-3</v>
      </c>
      <c r="OD431" s="48">
        <v>1.4158065999999999E-3</v>
      </c>
      <c r="OE431" s="48">
        <v>1.3369937000000001E-3</v>
      </c>
      <c r="OF431" s="48">
        <v>1.2861386E-3</v>
      </c>
      <c r="OG431" s="48">
        <v>1.8546552E-3</v>
      </c>
      <c r="OH431" s="48">
        <v>1.7565103999999999E-3</v>
      </c>
      <c r="OI431" s="48">
        <v>1.6153089000000001E-3</v>
      </c>
      <c r="OJ431" s="48">
        <v>1.5422551E-3</v>
      </c>
      <c r="OK431" s="48">
        <v>8.5958256999999996E-5</v>
      </c>
      <c r="OL431" s="48">
        <v>6.9169183999999998E-5</v>
      </c>
      <c r="OM431" s="48">
        <v>8.9093408999999998E-4</v>
      </c>
      <c r="ON431" s="48">
        <v>1.7510789E-3</v>
      </c>
      <c r="OO431" s="48">
        <v>1.9146266000000001E-4</v>
      </c>
      <c r="OP431" s="48">
        <v>2.4659559999999999E-4</v>
      </c>
      <c r="OQ431" s="48">
        <v>6.3548865000000003E-4</v>
      </c>
      <c r="OU431" t="s">
        <v>555</v>
      </c>
      <c r="OV431" t="s">
        <v>64</v>
      </c>
      <c r="OW431" s="48">
        <v>0</v>
      </c>
      <c r="OX431" s="48">
        <v>3.1026045999999999E-3</v>
      </c>
      <c r="OY431" s="48">
        <v>6.0795716999999998E-5</v>
      </c>
      <c r="OZ431" s="48">
        <v>8.8670357E-5</v>
      </c>
      <c r="PA431" s="48">
        <v>1.3835141999999999E-4</v>
      </c>
      <c r="PB431" s="48">
        <v>2.7507562999999999E-5</v>
      </c>
      <c r="PC431" s="48">
        <v>1.7362674000000001E-5</v>
      </c>
      <c r="PD431" s="48">
        <v>9.8598526000000006E-5</v>
      </c>
      <c r="PE431" s="48">
        <v>6.9545867999999998E-6</v>
      </c>
      <c r="PF431" s="48">
        <v>6.9529113999999998E-6</v>
      </c>
      <c r="PG431" s="48">
        <v>3.0915803999999997E-5</v>
      </c>
      <c r="PH431" s="48">
        <v>1.7156371000000001E-5</v>
      </c>
      <c r="PI431" s="48">
        <v>2.4345419000000001E-5</v>
      </c>
      <c r="PJ431" s="48">
        <v>5.1233347999999996E-3</v>
      </c>
      <c r="PK431" s="48">
        <v>1.9299983999999999E-4</v>
      </c>
      <c r="PL431" s="48">
        <v>1.5805115000000001E-4</v>
      </c>
      <c r="PM431" s="48">
        <v>1.9310865999999999E-4</v>
      </c>
      <c r="PN431" s="48">
        <v>2.1921930999999999E-2</v>
      </c>
      <c r="PO431" s="48">
        <v>0</v>
      </c>
      <c r="PP431" s="48">
        <v>1.8253272999999999E-4</v>
      </c>
      <c r="PQ431" s="48">
        <v>4.3653772E-7</v>
      </c>
      <c r="PR431" s="48">
        <v>1.1613542000000001E-6</v>
      </c>
      <c r="PS431" s="48">
        <v>5.3376384999999998E-6</v>
      </c>
      <c r="PT431" s="48">
        <v>8.5272286999999998E-5</v>
      </c>
      <c r="PU431" s="48">
        <v>1.0641158E-8</v>
      </c>
      <c r="PV431" s="48">
        <v>1.0106471000000001E-7</v>
      </c>
      <c r="PW431" s="48">
        <v>7.0683539E-7</v>
      </c>
      <c r="PX431" s="48">
        <v>8.0249349999999997E-7</v>
      </c>
      <c r="PY431" s="48">
        <v>0</v>
      </c>
      <c r="PZ431" s="48">
        <v>1.2113073999999999E-6</v>
      </c>
      <c r="QA431" s="48">
        <v>1.9028945999999999E-6</v>
      </c>
      <c r="QB431" s="48">
        <v>3.9102514000000004E-6</v>
      </c>
      <c r="QC431" s="48">
        <v>1.067655E-5</v>
      </c>
      <c r="QD431" s="48">
        <v>0</v>
      </c>
      <c r="QE431" s="48">
        <v>4.8070718999999999E-5</v>
      </c>
      <c r="QF431" s="48">
        <v>2.5961304000000002E-6</v>
      </c>
      <c r="QG431" s="48">
        <v>4.7379127999999998E-6</v>
      </c>
      <c r="QH431" s="48">
        <v>1.1009565E-5</v>
      </c>
      <c r="QI431" s="48">
        <v>0</v>
      </c>
      <c r="QJ431" s="48">
        <v>7.0073590000000005E-5</v>
      </c>
      <c r="QK431" s="48">
        <v>2.0247165E-6</v>
      </c>
      <c r="QL431" s="48">
        <v>3.6950993E-6</v>
      </c>
      <c r="QM431" s="48">
        <v>8.5862577999999997E-6</v>
      </c>
      <c r="QN431" s="48">
        <v>0</v>
      </c>
      <c r="QO431" s="48">
        <v>3.7840857000000001E-5</v>
      </c>
      <c r="QP431" s="48">
        <v>1.7096385E-6</v>
      </c>
      <c r="QQ431" s="48">
        <v>3.1200519E-6</v>
      </c>
      <c r="QR431" s="48">
        <v>7.2500825999999998E-6</v>
      </c>
      <c r="QS431" s="48">
        <v>0</v>
      </c>
      <c r="QT431" s="48">
        <v>8.0785794000000005E-5</v>
      </c>
      <c r="QU431" s="48">
        <v>1.5529926E-6</v>
      </c>
      <c r="QV431" s="48">
        <v>2.8342034E-6</v>
      </c>
      <c r="QW431" s="48">
        <v>8.2890526999999999E-6</v>
      </c>
      <c r="QX431" s="48">
        <v>2.1302550999999999E-6</v>
      </c>
      <c r="QY431" s="48">
        <v>1.2420509E-5</v>
      </c>
      <c r="QZ431" s="48">
        <v>3.1801659E-6</v>
      </c>
      <c r="RA431" s="48">
        <v>1.9241954E-7</v>
      </c>
      <c r="RB431" s="48">
        <v>5.9603358000000004E-7</v>
      </c>
      <c r="RC431" s="48">
        <v>3.4221813999999999E-6</v>
      </c>
      <c r="RD431" s="48">
        <v>1.4506905E-5</v>
      </c>
      <c r="RE431" s="48">
        <v>9.7441436999999993E-6</v>
      </c>
      <c r="RF431" s="48">
        <v>0</v>
      </c>
      <c r="RG431" s="48">
        <v>5.7725863000000003E-7</v>
      </c>
      <c r="RH431" s="48">
        <v>0</v>
      </c>
      <c r="RI431" s="48">
        <v>0</v>
      </c>
      <c r="RJ431" s="48">
        <v>1.7881007000000001E-6</v>
      </c>
      <c r="RK431" s="48">
        <v>1.0040751999999999E-5</v>
      </c>
      <c r="RL431" s="48">
        <v>7.0864430999999997E-6</v>
      </c>
      <c r="RM431" s="48">
        <v>1.9917883000000001E-5</v>
      </c>
      <c r="RN431" s="48">
        <v>0</v>
      </c>
      <c r="RO431" s="48">
        <v>1.7359014000000001E-4</v>
      </c>
      <c r="RP431" s="48">
        <v>9.7598244999999996E-6</v>
      </c>
      <c r="RQ431" s="48">
        <v>4.7962381999999996E-6</v>
      </c>
      <c r="RR431" s="48">
        <v>9.2243379999999997E-6</v>
      </c>
      <c r="RS431" s="48">
        <v>0</v>
      </c>
      <c r="RT431" s="48">
        <v>0</v>
      </c>
      <c r="RU431" s="48">
        <v>6.1454901000000002E-7</v>
      </c>
      <c r="RV431" s="48">
        <v>0</v>
      </c>
      <c r="RW431" s="48">
        <v>2.2844741E-6</v>
      </c>
      <c r="RX431" s="48">
        <v>0</v>
      </c>
      <c r="RY431" s="48">
        <v>6.1954E-6</v>
      </c>
      <c r="RZ431" s="48">
        <v>0</v>
      </c>
      <c r="SA431" s="48">
        <v>2.3879490999999999E-5</v>
      </c>
      <c r="SB431" s="48">
        <v>0</v>
      </c>
      <c r="SC431" s="48">
        <v>7.9656259999999999E-6</v>
      </c>
      <c r="SD431" s="48">
        <v>4.9749740000000004E-6</v>
      </c>
      <c r="SE431" s="48">
        <v>9.7598244999999996E-6</v>
      </c>
      <c r="SF431" s="48">
        <v>9.2243379999999997E-6</v>
      </c>
      <c r="SG431" s="48">
        <v>0</v>
      </c>
      <c r="SH431" s="48">
        <v>4.7962381999999996E-6</v>
      </c>
      <c r="SI431" s="48">
        <v>0</v>
      </c>
      <c r="SJ431" s="48">
        <v>6.2478908000000002E-7</v>
      </c>
      <c r="SK431" s="48">
        <v>0</v>
      </c>
      <c r="SL431" s="48">
        <v>2.9686636E-5</v>
      </c>
      <c r="SM431" s="48">
        <v>1.0803318999999999E-6</v>
      </c>
      <c r="SN431" s="48">
        <v>1.0795323000000001E-6</v>
      </c>
      <c r="SO431" s="48">
        <v>8.4354094E-6</v>
      </c>
      <c r="SP431" s="48">
        <v>0</v>
      </c>
      <c r="SQ431" s="48">
        <v>3.7066834999999998E-5</v>
      </c>
      <c r="SR431" s="48">
        <v>1.0825527999999999E-6</v>
      </c>
      <c r="SS431" s="48">
        <v>1.0817552000000001E-6</v>
      </c>
      <c r="ST431" s="48">
        <v>8.5037839999999994E-6</v>
      </c>
      <c r="SU431" s="48">
        <v>0</v>
      </c>
      <c r="SV431" s="48">
        <v>1.7662492000000001E-5</v>
      </c>
      <c r="SW431" s="48">
        <v>1.0140339000000001E-6</v>
      </c>
      <c r="SX431" s="48">
        <v>1.0132942E-6</v>
      </c>
      <c r="SY431" s="48">
        <v>7.9526694999999992E-6</v>
      </c>
      <c r="SZ431" s="48">
        <v>0</v>
      </c>
      <c r="TA431" s="48">
        <v>4.5524025999999998E-5</v>
      </c>
      <c r="TB431" s="48">
        <v>1.4852586E-6</v>
      </c>
      <c r="TC431" s="48">
        <v>1.4841664E-6</v>
      </c>
      <c r="TD431" s="48">
        <v>1.2830227E-5</v>
      </c>
      <c r="TE431" s="48">
        <v>0</v>
      </c>
      <c r="TF431" s="48">
        <v>3.6361291999999998E-5</v>
      </c>
      <c r="TG431" s="48">
        <v>1.115854E-6</v>
      </c>
      <c r="TH431" s="48">
        <v>1.1150391000000001E-6</v>
      </c>
      <c r="TI431" s="48">
        <v>8.7770330999999994E-6</v>
      </c>
      <c r="TJ431" s="48">
        <v>0</v>
      </c>
      <c r="TK431" s="48">
        <v>5.7193860999999998E-6</v>
      </c>
      <c r="TL431" s="48">
        <v>1.6714189E-7</v>
      </c>
      <c r="TM431" s="48">
        <v>2.5792974999999998E-6</v>
      </c>
      <c r="TN431" s="48">
        <v>1.9256865999999999E-5</v>
      </c>
      <c r="TO431" s="48">
        <v>0</v>
      </c>
      <c r="TP431" s="48">
        <v>6.2349107999999996E-6</v>
      </c>
      <c r="TQ431" s="48">
        <v>1.6714189E-7</v>
      </c>
      <c r="TR431" s="48">
        <v>2.5792974999999998E-6</v>
      </c>
      <c r="TS431" s="48">
        <v>1.9256865999999999E-5</v>
      </c>
      <c r="TT431" s="48">
        <v>0</v>
      </c>
      <c r="TU431" s="48">
        <v>4.1568252000000002E-5</v>
      </c>
      <c r="TV431" s="48">
        <v>1.6714189E-7</v>
      </c>
      <c r="TW431" s="48">
        <v>2.5792974999999998E-6</v>
      </c>
      <c r="TX431" s="48">
        <v>1.9256865999999999E-5</v>
      </c>
      <c r="TY431" s="48">
        <v>0</v>
      </c>
      <c r="TZ431" s="48">
        <v>9.2465879000000003E-7</v>
      </c>
      <c r="UA431" s="48">
        <v>2.3483139000000001E-6</v>
      </c>
      <c r="UB431" s="48">
        <v>4.2855970000000002E-6</v>
      </c>
      <c r="UC431" s="48">
        <v>9.9584919999999994E-6</v>
      </c>
      <c r="UD431" s="48">
        <v>0</v>
      </c>
      <c r="UE431" s="48">
        <v>1.2731371E-6</v>
      </c>
      <c r="UF431" s="48">
        <v>4.1157327999999998E-6</v>
      </c>
      <c r="UG431" s="48">
        <v>7.5112338E-6</v>
      </c>
      <c r="UH431" s="48">
        <v>9.3714433000000005E-6</v>
      </c>
      <c r="UI431" s="48">
        <v>0</v>
      </c>
      <c r="UJ431" s="48">
        <v>1.5663094999999999E-5</v>
      </c>
      <c r="UK431" s="48">
        <v>6.2498222999999997E-7</v>
      </c>
      <c r="UL431" s="48">
        <v>3.2203779E-6</v>
      </c>
      <c r="UM431" s="48">
        <v>3.4991335000000001E-5</v>
      </c>
      <c r="UN431" s="48">
        <v>0</v>
      </c>
      <c r="UO431" s="48">
        <v>3.6911913999999998E-4</v>
      </c>
      <c r="UP431" s="48">
        <v>2.8656708999999998E-6</v>
      </c>
      <c r="UQ431" s="48">
        <v>1.5579655999999999E-5</v>
      </c>
      <c r="UR431" s="48">
        <v>2.1215678000000001E-5</v>
      </c>
      <c r="US431" s="48">
        <v>0</v>
      </c>
      <c r="UT431" s="48">
        <v>3.8291489000000003E-6</v>
      </c>
      <c r="UU431" s="48">
        <v>0</v>
      </c>
      <c r="UV431" s="48">
        <v>1.4311204E-6</v>
      </c>
      <c r="UW431" s="48">
        <v>0</v>
      </c>
      <c r="UX431" s="48">
        <v>0</v>
      </c>
      <c r="UY431" s="48">
        <v>4.4329996999999999E-6</v>
      </c>
      <c r="UZ431" s="48">
        <v>1.9593163999999998E-6</v>
      </c>
      <c r="VA431" s="48">
        <v>1.0754685E-5</v>
      </c>
      <c r="VB431" s="48">
        <v>1.4021077000000001E-5</v>
      </c>
      <c r="VC431" s="48">
        <v>0</v>
      </c>
      <c r="VD431" s="48">
        <v>0</v>
      </c>
      <c r="VE431" s="48">
        <v>1.1861068E-5</v>
      </c>
      <c r="VF431" s="48">
        <v>5.7878911000000003E-5</v>
      </c>
      <c r="VG431" s="48">
        <v>5.7237195999999997E-5</v>
      </c>
      <c r="VH431" s="48">
        <v>1.2508735E-4</v>
      </c>
      <c r="VI431" s="48">
        <v>6.4809636000000002E-5</v>
      </c>
      <c r="VJ431" s="48">
        <v>1.9077969999999999E-4</v>
      </c>
      <c r="VK431" s="48">
        <v>5.3411914000000001E-5</v>
      </c>
      <c r="VL431" s="48">
        <v>0</v>
      </c>
      <c r="VM431" s="48">
        <v>6.9861916000000005E-4</v>
      </c>
      <c r="VN431" s="48">
        <v>0</v>
      </c>
      <c r="VO431" s="48">
        <v>6.5897438999999996E-4</v>
      </c>
      <c r="VP431" s="48">
        <v>0</v>
      </c>
      <c r="VQ431" s="48">
        <v>0</v>
      </c>
      <c r="VR431" s="48">
        <v>1.3972383000000001E-4</v>
      </c>
      <c r="VS431" s="48">
        <v>3.0787127000000002E-6</v>
      </c>
      <c r="VT431" s="48">
        <v>0</v>
      </c>
      <c r="VU431" s="48">
        <v>0</v>
      </c>
      <c r="VV431" s="48">
        <v>1.3179656000000001E-4</v>
      </c>
      <c r="VW431" s="48">
        <v>3.0787127000000002E-6</v>
      </c>
      <c r="VX431" s="48">
        <v>6.4809636000000002E-5</v>
      </c>
      <c r="VY431" s="48">
        <v>1.9077969999999999E-4</v>
      </c>
      <c r="VZ431" s="48">
        <v>5.4605494999999997E-5</v>
      </c>
      <c r="WA431" s="48">
        <v>0</v>
      </c>
      <c r="WB431" s="48">
        <v>0</v>
      </c>
      <c r="WC431" s="48">
        <v>1.3972383000000001E-4</v>
      </c>
      <c r="WD431" s="48">
        <v>9.5365369000000005E-6</v>
      </c>
      <c r="WE431" s="48">
        <v>0</v>
      </c>
      <c r="WF431" s="48">
        <v>0</v>
      </c>
      <c r="WG431" s="48">
        <v>1.3179656000000001E-4</v>
      </c>
      <c r="WH431" s="48">
        <v>9.5365369000000005E-6</v>
      </c>
      <c r="WI431" s="48">
        <v>0</v>
      </c>
      <c r="WJ431" s="48">
        <v>0</v>
      </c>
      <c r="WK431" s="48">
        <v>0</v>
      </c>
      <c r="WL431" s="48">
        <v>0</v>
      </c>
      <c r="WM431" s="48">
        <v>0</v>
      </c>
      <c r="WN431" s="48">
        <v>6.2873241E-4</v>
      </c>
      <c r="WO431" s="48">
        <v>4.0854693000000002E-7</v>
      </c>
      <c r="WP431" s="48">
        <v>8.1709333000000001E-6</v>
      </c>
      <c r="WQ431" s="48">
        <v>0</v>
      </c>
      <c r="WR431" s="48">
        <v>0</v>
      </c>
      <c r="WS431" s="48">
        <v>1.9984657000000001E-6</v>
      </c>
      <c r="WT431" s="48">
        <v>6.7979145999999998E-7</v>
      </c>
      <c r="WU431" s="48">
        <v>2.8795680999999998E-6</v>
      </c>
      <c r="WV431" s="48">
        <v>1.2648061E-5</v>
      </c>
      <c r="WW431" s="48">
        <v>0</v>
      </c>
      <c r="WX431" s="48">
        <v>3.8723140000000001E-4</v>
      </c>
      <c r="WY431" s="48">
        <v>9.2218843999999999E-6</v>
      </c>
      <c r="WZ431" s="48">
        <v>1.0705331E-5</v>
      </c>
      <c r="XA431" s="48">
        <v>5.4207343999999999E-6</v>
      </c>
      <c r="XB431" s="48">
        <v>0</v>
      </c>
      <c r="XC431" s="48">
        <v>7.3242358000000004E-6</v>
      </c>
      <c r="XD431" s="48">
        <v>3.1336933E-6</v>
      </c>
      <c r="XE431" s="48">
        <v>3.2778447000000001E-6</v>
      </c>
      <c r="XF431" s="48">
        <v>6.2001435000000001E-5</v>
      </c>
      <c r="XG431" s="48">
        <v>3.2384744000000001E-7</v>
      </c>
      <c r="XH431" s="48">
        <v>3.4410191E-5</v>
      </c>
      <c r="XI431" s="48">
        <v>1.6130637000000001E-8</v>
      </c>
      <c r="XJ431" s="48">
        <v>1.5279694000000001E-7</v>
      </c>
      <c r="XK431" s="48">
        <v>7.0683539E-7</v>
      </c>
      <c r="XL431" s="48">
        <v>5.1999054000000002E-5</v>
      </c>
      <c r="XM431" s="48">
        <v>3.1776814999999998E-5</v>
      </c>
      <c r="XN431" s="48">
        <v>2.9322475000000001E-9</v>
      </c>
      <c r="XO431" s="48">
        <v>8.3713694000000006E-8</v>
      </c>
      <c r="XP431" s="48">
        <v>4.0160780000000002E-7</v>
      </c>
      <c r="XQ431" s="48">
        <v>0</v>
      </c>
      <c r="XR431" s="48">
        <v>7.7760802000000001E-6</v>
      </c>
      <c r="XS431" s="48">
        <v>5.6893882999999996E-6</v>
      </c>
      <c r="XT431" s="48">
        <v>5.3061970000000002E-6</v>
      </c>
      <c r="XU431" s="48">
        <v>3.0710200999999999E-5</v>
      </c>
      <c r="XV431" s="48">
        <v>7.2264313999999997E-7</v>
      </c>
      <c r="XW431" s="48">
        <v>1.7852952000000001E-4</v>
      </c>
      <c r="XX431" s="48">
        <v>8.0002659000000007E-6</v>
      </c>
      <c r="XY431" s="48">
        <v>2.2384398E-6</v>
      </c>
      <c r="XZ431" s="48">
        <v>1.7852952000000001E-4</v>
      </c>
      <c r="YA431" s="48">
        <v>8.0002659000000007E-6</v>
      </c>
      <c r="YB431" s="48">
        <v>4.1837012000000002E-7</v>
      </c>
      <c r="YC431" s="48">
        <v>1.2959319E-6</v>
      </c>
      <c r="YD431" s="48">
        <v>1.7852952000000001E-4</v>
      </c>
      <c r="YE431" s="48">
        <v>3.1220724999999999E-6</v>
      </c>
      <c r="YF431" s="48">
        <v>7.4811205000000007E-5</v>
      </c>
      <c r="YG431" s="48">
        <v>7.8946880999999996E-7</v>
      </c>
      <c r="YH431" s="48">
        <v>3.947344E-8</v>
      </c>
      <c r="YI431" s="48">
        <v>4.4708732000000003E-3</v>
      </c>
      <c r="YJ431" s="48">
        <v>0</v>
      </c>
      <c r="YK431" s="48">
        <v>3.9312461E-5</v>
      </c>
      <c r="YL431" s="48">
        <v>3.5007622000000002E-7</v>
      </c>
      <c r="YM431" s="48">
        <v>1.7503810999999998E-8</v>
      </c>
      <c r="YN431" s="48">
        <v>8.5098723000000005E-4</v>
      </c>
      <c r="YO431" s="48">
        <v>0</v>
      </c>
      <c r="YP431" s="48">
        <v>1.2023694999999999E-5</v>
      </c>
      <c r="YQ431" s="48">
        <v>1.2688294999999999E-7</v>
      </c>
      <c r="YR431" s="48">
        <v>6.3441476000000003E-9</v>
      </c>
      <c r="YS431" s="48">
        <v>7.1858671999999995E-4</v>
      </c>
      <c r="YT431" s="48">
        <v>0</v>
      </c>
      <c r="YU431" s="48">
        <v>1.2023694999999999E-5</v>
      </c>
      <c r="YV431" s="48">
        <v>1.2445470999999999E-7</v>
      </c>
      <c r="YW431" s="48">
        <v>6.2227353999999997E-9</v>
      </c>
      <c r="YX431" s="48">
        <v>1.8356465E-3</v>
      </c>
      <c r="YY431" s="48">
        <v>0</v>
      </c>
      <c r="YZ431" s="48">
        <v>1.2023694999999999E-5</v>
      </c>
      <c r="ZA431" s="48">
        <v>3.9928373999999997E-7</v>
      </c>
      <c r="ZB431" s="48">
        <v>1.9964186999999999E-8</v>
      </c>
      <c r="ZC431" s="48">
        <v>5.7215369999999996E-4</v>
      </c>
      <c r="ZD431" s="48">
        <v>0</v>
      </c>
      <c r="ZE431" s="48">
        <v>1.2023694999999999E-5</v>
      </c>
      <c r="ZF431" s="48">
        <v>2.5862310999999997E-7</v>
      </c>
      <c r="ZG431" s="48">
        <v>1.2930830000000001E-8</v>
      </c>
      <c r="ZH431" s="48">
        <v>1.1889934000000001E-3</v>
      </c>
      <c r="ZI431" s="48">
        <v>0</v>
      </c>
      <c r="ZJ431" s="48">
        <v>1.016557E-4</v>
      </c>
      <c r="ZK431" s="48">
        <v>4.0407771999999999E-7</v>
      </c>
      <c r="ZL431" s="48">
        <v>2.0203886E-8</v>
      </c>
      <c r="ZM431" s="48">
        <v>1.1535262000000001E-3</v>
      </c>
      <c r="ZN431" s="48">
        <v>0</v>
      </c>
      <c r="ZO431" s="48">
        <v>1.016557E-4</v>
      </c>
      <c r="ZP431" s="48">
        <v>5.7627689999999995E-7</v>
      </c>
      <c r="ZQ431" s="48">
        <v>2.8813844999999999E-8</v>
      </c>
      <c r="ZR431" s="48">
        <v>1.0487592000000001E-3</v>
      </c>
      <c r="ZS431" s="48">
        <v>0</v>
      </c>
      <c r="ZT431" s="48">
        <v>1.016557E-4</v>
      </c>
      <c r="ZU431" s="48">
        <v>3.6737796000000001E-7</v>
      </c>
      <c r="ZV431" s="48">
        <v>1.8368898000000001E-8</v>
      </c>
      <c r="ZW431" s="48">
        <v>1.6451179000000001E-3</v>
      </c>
      <c r="ZX431" s="48">
        <v>0</v>
      </c>
      <c r="ZY431" s="48">
        <v>4.0310950999999998E-3</v>
      </c>
      <c r="ZZ431" s="48">
        <v>2.0155476E-4</v>
      </c>
      <c r="AAA431" s="48">
        <v>5.2685823999999997</v>
      </c>
      <c r="AAB431" s="48">
        <v>0</v>
      </c>
      <c r="AAC431" s="48">
        <v>4.6924745999999996E-3</v>
      </c>
      <c r="AAD431" s="48">
        <v>2.3462373E-4</v>
      </c>
      <c r="AAE431" s="48">
        <v>7.5632279999999996</v>
      </c>
      <c r="AAF431" s="48">
        <v>0</v>
      </c>
      <c r="AAG431" s="48">
        <v>4.0310950999999998E-3</v>
      </c>
      <c r="AAH431" s="48">
        <v>2.0155476E-4</v>
      </c>
      <c r="AAI431" s="48">
        <v>4.1461728999999998</v>
      </c>
      <c r="AAJ431" s="48">
        <v>0</v>
      </c>
      <c r="AAK431" s="48">
        <v>0</v>
      </c>
      <c r="AAL431" s="48">
        <v>4.5744139999999997E-3</v>
      </c>
      <c r="AAM431" s="48">
        <v>4.4832735E-8</v>
      </c>
      <c r="AAN431" s="48">
        <v>8.9665470999999996E-7</v>
      </c>
      <c r="AAO431" s="48">
        <v>9.7257172999999994E-5</v>
      </c>
      <c r="AAP431" s="48">
        <v>0</v>
      </c>
      <c r="AAQ431" s="48">
        <v>6.9463156E-3</v>
      </c>
      <c r="AAR431" s="48">
        <v>1.2165737999999999E-7</v>
      </c>
      <c r="AAS431" s="48">
        <v>2.4331455999999999E-6</v>
      </c>
      <c r="AAT431" s="48">
        <v>6.1214422E-4</v>
      </c>
      <c r="AAU431" s="48">
        <v>9.3847869999999998E-6</v>
      </c>
      <c r="AAV431" s="48">
        <v>1.8946826E-4</v>
      </c>
      <c r="AAW431" s="48">
        <v>8.6893321999999997E-5</v>
      </c>
      <c r="AAX431" s="48">
        <v>7.5610145000000002E-3</v>
      </c>
      <c r="AAY431" s="48">
        <v>4.5465134000000004E-3</v>
      </c>
      <c r="AAZ431" s="48">
        <v>4.6726127000000003E-3</v>
      </c>
      <c r="ABA431" s="48">
        <v>1.7471593E-3</v>
      </c>
      <c r="ABB431" s="48">
        <v>1.15102E-3</v>
      </c>
      <c r="ABC431" s="48">
        <v>1.2556061000000001E-3</v>
      </c>
      <c r="ABD431" s="48">
        <v>1.2012887E-3</v>
      </c>
      <c r="ABE431" s="48">
        <v>5.8459663999999999E-4</v>
      </c>
      <c r="ABF431" s="48">
        <v>1.8478009E-3</v>
      </c>
      <c r="ABG431" s="48">
        <v>7.3074364E-4</v>
      </c>
      <c r="ABH431" s="48">
        <v>8.9066728000000001E-4</v>
      </c>
      <c r="ABI431" s="48">
        <v>1.7701004E-5</v>
      </c>
      <c r="ABJ431" s="48">
        <v>6.6414327999999995E-5</v>
      </c>
      <c r="ABK431" s="48">
        <v>8.4379663000000007E-5</v>
      </c>
      <c r="ABL431" s="48">
        <v>4.992063E-5</v>
      </c>
      <c r="ABM431" s="48">
        <v>9.3462042999999998E-5</v>
      </c>
      <c r="ABN431" s="48">
        <v>1.7730929999999999E-5</v>
      </c>
      <c r="ABO431" s="48">
        <v>2.786565E-5</v>
      </c>
      <c r="ABP431" s="48">
        <v>2.8269263999999999E-5</v>
      </c>
      <c r="ABQ431" s="48">
        <v>3.7622337000000002E-5</v>
      </c>
      <c r="ABR431" s="48">
        <v>3.8833179000000002E-5</v>
      </c>
      <c r="ABS431" s="48">
        <v>4.1504056</v>
      </c>
      <c r="ABT431" s="48">
        <v>1.9737054E-4</v>
      </c>
      <c r="ABU431" s="48">
        <v>1.9737054E-4</v>
      </c>
      <c r="ABV431" s="48">
        <v>1.1209823E-5</v>
      </c>
      <c r="ABW431" s="48">
        <v>1.2952566000000001E-5</v>
      </c>
      <c r="ABX431" s="48">
        <v>1.6175397999999999E-5</v>
      </c>
      <c r="ABY431" s="48">
        <v>3.9679143000000002E-5</v>
      </c>
      <c r="ABZ431" s="48">
        <v>1.8973551999999999E-5</v>
      </c>
      <c r="ACA431" s="48">
        <v>2.8755375000000001E-5</v>
      </c>
      <c r="ACB431" s="48">
        <v>2.4405190000000001E-5</v>
      </c>
      <c r="ACC431" s="48">
        <v>4.0281909999999999E-5</v>
      </c>
      <c r="ACD431" s="48">
        <v>4.7734927999999999E-5</v>
      </c>
      <c r="ACE431" s="48">
        <v>2.7642490000000001E-5</v>
      </c>
      <c r="ACF431" s="48">
        <v>6.1323679000000006E-5</v>
      </c>
      <c r="ACG431" s="48">
        <v>4.7369218000000003E-5</v>
      </c>
      <c r="ACH431" s="48">
        <v>2.7722691999999999E-5</v>
      </c>
      <c r="ACI431" s="48">
        <v>2.8238217E-5</v>
      </c>
      <c r="ACJ431" s="48">
        <v>6.3571557999999998E-5</v>
      </c>
      <c r="ACK431" s="48">
        <v>1.7517062000000001E-5</v>
      </c>
      <c r="ACL431" s="48">
        <v>2.2271547E-5</v>
      </c>
      <c r="ACM431" s="48">
        <v>5.4499790999999998E-5</v>
      </c>
      <c r="ACN431" s="48">
        <v>4.0878014000000001E-4</v>
      </c>
      <c r="ACO431" s="48">
        <v>2.4403261000000001E-4</v>
      </c>
      <c r="ACP431" s="48">
        <v>2.8166198999999999E-5</v>
      </c>
      <c r="ACQ431" s="48">
        <v>3.1168077999999997E-5</v>
      </c>
      <c r="ACR431" s="48">
        <v>2.5206452999999997E-4</v>
      </c>
      <c r="ACS431" s="48">
        <v>1.0076204E-3</v>
      </c>
      <c r="ACT431" s="48">
        <v>9.6797563999999998E-4</v>
      </c>
      <c r="ACU431" s="48">
        <v>4.5299737E-4</v>
      </c>
      <c r="ACV431" s="48">
        <v>4.4507010000000003E-4</v>
      </c>
      <c r="ACW431" s="48">
        <v>4.5945519E-4</v>
      </c>
      <c r="ACX431" s="48">
        <v>4.5152792000000003E-4</v>
      </c>
      <c r="ACY431" s="48">
        <v>7.5681551000000002</v>
      </c>
      <c r="ACZ431" s="48">
        <v>6.3731393999999996E-4</v>
      </c>
      <c r="ADA431" s="48">
        <v>5.2728149999999996</v>
      </c>
      <c r="ADB431" s="48">
        <v>1.8205886E-5</v>
      </c>
      <c r="ADC431" s="48">
        <v>4.1257935000000001E-4</v>
      </c>
      <c r="ADD431" s="48">
        <v>7.5737209000000002E-5</v>
      </c>
      <c r="ADE431" s="48">
        <v>3.5609801000000002E-5</v>
      </c>
      <c r="ADF431" s="48">
        <v>8.4264123000000001E-5</v>
      </c>
      <c r="ADG431" s="48">
        <v>4.9481867000000001E-5</v>
      </c>
      <c r="ADH431" s="48">
        <v>1.8725242999999999E-4</v>
      </c>
      <c r="ADI431" s="48">
        <v>1.8876822000000001E-4</v>
      </c>
      <c r="ADJ431" s="48">
        <v>1.8206995999999999E-4</v>
      </c>
      <c r="ADK431" s="48">
        <v>1.8294751999999999E-4</v>
      </c>
    </row>
    <row r="432" spans="1:791">
      <c r="B432" t="s">
        <v>556</v>
      </c>
      <c r="C432" t="s">
        <v>64</v>
      </c>
      <c r="D432" s="48">
        <v>4.6047789999999999E-12</v>
      </c>
      <c r="E432" s="48">
        <v>4.6627796000000002E-12</v>
      </c>
      <c r="F432" s="48">
        <v>1.9434036000000001E-11</v>
      </c>
      <c r="G432" s="48">
        <v>1.9122005999999999E-11</v>
      </c>
      <c r="H432" s="48">
        <v>0</v>
      </c>
      <c r="I432" s="48">
        <v>2.4468427E-12</v>
      </c>
      <c r="J432" s="48">
        <v>2.2517970999999999E-13</v>
      </c>
      <c r="K432" s="48">
        <v>1.9327566E-12</v>
      </c>
      <c r="L432" s="48">
        <v>0</v>
      </c>
      <c r="M432" s="48">
        <v>2.4468427E-12</v>
      </c>
      <c r="N432" s="48">
        <v>2.2517970999999999E-13</v>
      </c>
      <c r="O432" s="48">
        <v>1.9907571999999999E-12</v>
      </c>
      <c r="P432" s="48">
        <v>0</v>
      </c>
      <c r="Q432" s="48">
        <v>9.9211072000000007E-12</v>
      </c>
      <c r="R432" s="48">
        <v>7.9202803000000002E-13</v>
      </c>
      <c r="S432" s="48">
        <v>8.7209004999999996E-12</v>
      </c>
      <c r="T432" s="48">
        <v>0</v>
      </c>
      <c r="U432" s="48">
        <v>9.6321652999999994E-12</v>
      </c>
      <c r="V432" s="48">
        <v>7.6894053999999998E-13</v>
      </c>
      <c r="W432" s="48">
        <v>8.7209004999999996E-12</v>
      </c>
      <c r="X432" s="48">
        <v>2.3184400000000001E-9</v>
      </c>
      <c r="Y432" s="48">
        <v>3.5182809000000001E-11</v>
      </c>
      <c r="Z432" s="48">
        <v>5.4196433E-11</v>
      </c>
      <c r="AA432" s="48">
        <v>6.2118708999999996E-10</v>
      </c>
      <c r="AB432" s="48">
        <v>8.2962827000000001E-11</v>
      </c>
      <c r="AC432" s="48">
        <v>1.4647971000000001E-9</v>
      </c>
      <c r="AD432" s="48">
        <v>2.3665667999999999E-12</v>
      </c>
      <c r="AE432" s="48">
        <v>1.2056819999999999E-12</v>
      </c>
      <c r="AF432" s="48">
        <v>2.0476493999999999E-11</v>
      </c>
      <c r="AG432" s="48">
        <v>5.7903906000000003E-12</v>
      </c>
      <c r="AH432" s="48">
        <v>1.4647971000000001E-9</v>
      </c>
      <c r="AI432" s="48">
        <v>2.3411810000000001E-12</v>
      </c>
      <c r="AJ432" s="48">
        <v>1.2056819999999999E-12</v>
      </c>
      <c r="AK432" s="48">
        <v>2.0476493999999999E-11</v>
      </c>
      <c r="AL432" s="48">
        <v>5.7903906000000003E-12</v>
      </c>
      <c r="AM432" s="48">
        <v>1.4647971000000001E-9</v>
      </c>
      <c r="AN432" s="48">
        <v>2.3428066999999999E-12</v>
      </c>
      <c r="AO432" s="48">
        <v>1.2056819999999999E-12</v>
      </c>
      <c r="AP432" s="48">
        <v>2.0476493999999999E-11</v>
      </c>
      <c r="AQ432" s="48">
        <v>5.7903906000000003E-12</v>
      </c>
      <c r="AR432" s="48">
        <v>1.4647971000000001E-9</v>
      </c>
      <c r="AS432" s="48">
        <v>2.2913474E-12</v>
      </c>
      <c r="AT432" s="48">
        <v>1.2056819999999999E-12</v>
      </c>
      <c r="AU432" s="48">
        <v>2.0476493999999999E-11</v>
      </c>
      <c r="AV432" s="48">
        <v>5.7903906000000003E-12</v>
      </c>
      <c r="AW432" s="48">
        <v>1.4647942E-9</v>
      </c>
      <c r="AX432" s="48">
        <v>2.3365508999999999E-12</v>
      </c>
      <c r="AY432" s="48">
        <v>1.2056795999999999E-12</v>
      </c>
      <c r="AZ432" s="48">
        <v>2.0476453000000001E-11</v>
      </c>
      <c r="BA432" s="48">
        <v>5.790379E-12</v>
      </c>
      <c r="BB432" s="48">
        <v>1.5525735E-9</v>
      </c>
      <c r="BC432" s="48">
        <v>6.9510748000000001E-12</v>
      </c>
      <c r="BD432" s="48">
        <v>4.8975947999999999E-12</v>
      </c>
      <c r="BE432" s="48">
        <v>7.5417120999999995E-11</v>
      </c>
      <c r="BF432" s="48">
        <v>2.3285556999999999E-11</v>
      </c>
      <c r="BG432" s="48">
        <v>1.5525735E-9</v>
      </c>
      <c r="BH432" s="48">
        <v>6.8504071E-12</v>
      </c>
      <c r="BI432" s="48">
        <v>4.8975947999999999E-12</v>
      </c>
      <c r="BJ432" s="48">
        <v>7.5417120999999995E-11</v>
      </c>
      <c r="BK432" s="48">
        <v>2.3285556999999999E-11</v>
      </c>
      <c r="BL432" s="48">
        <v>1.5525735E-9</v>
      </c>
      <c r="BM432" s="48">
        <v>6.8341501999999996E-12</v>
      </c>
      <c r="BN432" s="48">
        <v>4.8975947999999999E-12</v>
      </c>
      <c r="BO432" s="48">
        <v>7.5417120999999995E-11</v>
      </c>
      <c r="BP432" s="48">
        <v>2.3285556999999999E-11</v>
      </c>
      <c r="BQ432" s="48">
        <v>1.5525735E-9</v>
      </c>
      <c r="BR432" s="48">
        <v>6.8529081000000002E-12</v>
      </c>
      <c r="BS432" s="48">
        <v>4.8975947999999999E-12</v>
      </c>
      <c r="BT432" s="48">
        <v>7.5417120999999995E-11</v>
      </c>
      <c r="BU432" s="48">
        <v>2.3285556999999999E-11</v>
      </c>
      <c r="BV432" s="48">
        <v>1.5525735E-9</v>
      </c>
      <c r="BW432" s="48">
        <v>6.8592811999999997E-12</v>
      </c>
      <c r="BX432" s="48">
        <v>4.8975947999999999E-12</v>
      </c>
      <c r="BY432" s="48">
        <v>7.5417120999999995E-11</v>
      </c>
      <c r="BZ432" s="48">
        <v>2.3285556999999999E-11</v>
      </c>
      <c r="CA432" s="48">
        <v>7.52315E-10</v>
      </c>
      <c r="CB432" s="48">
        <v>1.4640588E-12</v>
      </c>
      <c r="CC432" s="48">
        <v>9.7165876000000009E-13</v>
      </c>
      <c r="CD432" s="48">
        <v>1.5725854000000001E-11</v>
      </c>
      <c r="CE432" s="48">
        <v>4.0694657999999996E-12</v>
      </c>
      <c r="CF432" s="48">
        <v>7.52315E-10</v>
      </c>
      <c r="CG432" s="48">
        <v>1.4166637000000001E-12</v>
      </c>
      <c r="CH432" s="48">
        <v>9.7165876000000009E-13</v>
      </c>
      <c r="CI432" s="48">
        <v>1.5725854000000001E-11</v>
      </c>
      <c r="CJ432" s="48">
        <v>4.0694657999999996E-12</v>
      </c>
      <c r="CK432" s="48">
        <v>7.52315E-10</v>
      </c>
      <c r="CL432" s="48">
        <v>1.4151629999999999E-12</v>
      </c>
      <c r="CM432" s="48">
        <v>9.7165876000000009E-13</v>
      </c>
      <c r="CN432" s="48">
        <v>1.5725854000000001E-11</v>
      </c>
      <c r="CO432" s="48">
        <v>4.0694657999999996E-12</v>
      </c>
      <c r="CP432" s="48">
        <v>7.52315E-10</v>
      </c>
      <c r="CQ432" s="48">
        <v>1.4227913E-12</v>
      </c>
      <c r="CR432" s="48">
        <v>9.7165876000000009E-13</v>
      </c>
      <c r="CS432" s="48">
        <v>1.5725854000000001E-11</v>
      </c>
      <c r="CT432" s="48">
        <v>4.0694657999999996E-12</v>
      </c>
      <c r="CU432" s="48">
        <v>7.5231876E-10</v>
      </c>
      <c r="CV432" s="48">
        <v>1.4195135000000001E-12</v>
      </c>
      <c r="CW432" s="48">
        <v>9.7166361999999995E-13</v>
      </c>
      <c r="CX432" s="48">
        <v>1.5725933000000002E-11</v>
      </c>
      <c r="CY432" s="48">
        <v>4.0694861E-12</v>
      </c>
      <c r="CZ432" s="48">
        <v>7.1233050000000001E-10</v>
      </c>
      <c r="DA432" s="48">
        <v>1.1437979E-12</v>
      </c>
      <c r="DB432" s="48">
        <v>8.8478820999999997E-13</v>
      </c>
      <c r="DC432" s="48">
        <v>1.4319826E-11</v>
      </c>
      <c r="DD432" s="48">
        <v>3.6096312000000001E-12</v>
      </c>
      <c r="DE432" s="48">
        <v>7.1233050000000001E-10</v>
      </c>
      <c r="DF432" s="48">
        <v>1.1062194E-12</v>
      </c>
      <c r="DG432" s="48">
        <v>8.8478820999999997E-13</v>
      </c>
      <c r="DH432" s="48">
        <v>1.4319826E-11</v>
      </c>
      <c r="DI432" s="48">
        <v>3.6096312000000001E-12</v>
      </c>
      <c r="DJ432" s="48">
        <v>7.1233050000000001E-10</v>
      </c>
      <c r="DK432" s="48">
        <v>1.1016549999999999E-12</v>
      </c>
      <c r="DL432" s="48">
        <v>8.8478820999999997E-13</v>
      </c>
      <c r="DM432" s="48">
        <v>1.4319826E-11</v>
      </c>
      <c r="DN432" s="48">
        <v>3.6096312000000001E-12</v>
      </c>
      <c r="DO432" s="48">
        <v>7.1233050000000001E-10</v>
      </c>
      <c r="DP432" s="48">
        <v>1.1188497999999999E-12</v>
      </c>
      <c r="DQ432" s="48">
        <v>8.8478820999999997E-13</v>
      </c>
      <c r="DR432" s="48">
        <v>1.4319826E-11</v>
      </c>
      <c r="DS432" s="48">
        <v>3.6096312000000001E-12</v>
      </c>
      <c r="DT432" s="48">
        <v>6.8481510000000001E-10</v>
      </c>
      <c r="DU432" s="48">
        <v>1.1058442999999999E-12</v>
      </c>
      <c r="DV432" s="48">
        <v>8.2502662E-13</v>
      </c>
      <c r="DW432" s="48">
        <v>1.335257E-11</v>
      </c>
      <c r="DX432" s="48">
        <v>3.3061621000000001E-12</v>
      </c>
      <c r="DY432" s="48">
        <v>6.8481510000000001E-10</v>
      </c>
      <c r="DZ432" s="48">
        <v>1.0855232E-12</v>
      </c>
      <c r="EA432" s="48">
        <v>6.0979964E-13</v>
      </c>
      <c r="EB432" s="48">
        <v>9.8693291999999995E-12</v>
      </c>
      <c r="EC432" s="48">
        <v>3.3061621000000001E-12</v>
      </c>
      <c r="ED432" s="48">
        <v>6.8481510000000001E-10</v>
      </c>
      <c r="EE432" s="48">
        <v>1.092276E-12</v>
      </c>
      <c r="EF432" s="48">
        <v>6.0979964E-13</v>
      </c>
      <c r="EG432" s="48">
        <v>9.8693291999999995E-12</v>
      </c>
      <c r="EH432" s="48">
        <v>3.3061621000000001E-12</v>
      </c>
      <c r="EI432" s="48">
        <v>6.8481510000000001E-10</v>
      </c>
      <c r="EJ432" s="48">
        <v>1.1252275E-12</v>
      </c>
      <c r="EK432" s="48">
        <v>6.0979964E-13</v>
      </c>
      <c r="EL432" s="48">
        <v>9.8693291999999995E-12</v>
      </c>
      <c r="EM432" s="48">
        <v>3.3061621000000001E-12</v>
      </c>
      <c r="EN432" s="48">
        <v>4.8966800000000001E-10</v>
      </c>
      <c r="EO432" s="48">
        <v>3.0059631E-12</v>
      </c>
      <c r="EP432" s="48">
        <v>1.4666732999999999E-12</v>
      </c>
      <c r="EQ432" s="48">
        <v>2.2585021000000001E-11</v>
      </c>
      <c r="ER432" s="48">
        <v>8.5516792000000005E-12</v>
      </c>
      <c r="ES432" s="48">
        <v>4.8966800000000001E-10</v>
      </c>
      <c r="ET432" s="48">
        <v>2.9595058999999998E-12</v>
      </c>
      <c r="EU432" s="48">
        <v>1.4666732999999999E-12</v>
      </c>
      <c r="EV432" s="48">
        <v>2.2585021000000001E-11</v>
      </c>
      <c r="EW432" s="48">
        <v>8.5516792000000005E-12</v>
      </c>
      <c r="EX432" s="48">
        <v>4.8966800000000001E-10</v>
      </c>
      <c r="EY432" s="48">
        <v>2.9576300999999998E-12</v>
      </c>
      <c r="EZ432" s="48">
        <v>1.4666732999999999E-12</v>
      </c>
      <c r="FA432" s="48">
        <v>2.2585021000000001E-11</v>
      </c>
      <c r="FB432" s="48">
        <v>8.5516792000000005E-12</v>
      </c>
      <c r="FC432" s="48">
        <v>4.8966800000000001E-10</v>
      </c>
      <c r="FD432" s="48">
        <v>2.9517526000000001E-12</v>
      </c>
      <c r="FE432" s="48">
        <v>1.4666732999999999E-12</v>
      </c>
      <c r="FF432" s="48">
        <v>2.2585021000000001E-11</v>
      </c>
      <c r="FG432" s="48">
        <v>8.5516792000000005E-12</v>
      </c>
      <c r="FH432" s="48">
        <v>4.8967142999999999E-10</v>
      </c>
      <c r="FI432" s="48">
        <v>2.9672868000000001E-12</v>
      </c>
      <c r="FJ432" s="48">
        <v>1.4666836E-12</v>
      </c>
      <c r="FK432" s="48">
        <v>2.2585178999999999E-11</v>
      </c>
      <c r="FL432" s="48">
        <v>8.5517390999999996E-12</v>
      </c>
      <c r="FM432" s="48">
        <v>9.7964239000000004E-10</v>
      </c>
      <c r="FN432" s="48">
        <v>1.7836843E-12</v>
      </c>
      <c r="FO432" s="48">
        <v>1.0746391E-12</v>
      </c>
      <c r="FP432" s="48">
        <v>1.7661248E-11</v>
      </c>
      <c r="FQ432" s="48">
        <v>4.8271874000000003E-12</v>
      </c>
      <c r="FR432" s="48">
        <v>1.7888000000000001E-9</v>
      </c>
      <c r="FS432" s="48">
        <v>-4.1846368000000001E-8</v>
      </c>
      <c r="FT432" s="48">
        <v>1.1981465000000001E-12</v>
      </c>
      <c r="FU432" s="48">
        <v>2.0347523999999998E-11</v>
      </c>
      <c r="FV432" s="48">
        <v>7.5713392000000003E-12</v>
      </c>
      <c r="FW432" s="48">
        <v>8.4957599999999994E-11</v>
      </c>
      <c r="FX432" s="48">
        <v>1.1461275000000001E-12</v>
      </c>
      <c r="FY432" s="48">
        <v>1.7655731999999999E-12</v>
      </c>
      <c r="FZ432" s="48">
        <v>2.0236123000000001E-11</v>
      </c>
      <c r="GA432" s="48">
        <v>2.7485152000000001E-12</v>
      </c>
      <c r="GB432" s="48">
        <v>6.5585399999999997E-11</v>
      </c>
      <c r="GC432" s="48">
        <v>3.2563553999999998E-12</v>
      </c>
      <c r="GD432" s="48">
        <v>6.0818477000000003E-13</v>
      </c>
      <c r="GE432" s="48">
        <v>3.3484554000000002E-11</v>
      </c>
      <c r="GF432" s="48">
        <v>1.6668851000000001E-11</v>
      </c>
      <c r="GG432" s="48">
        <v>6.5585399999999997E-11</v>
      </c>
      <c r="GH432" s="48">
        <v>3.3924458000000001E-12</v>
      </c>
      <c r="GI432" s="48">
        <v>6.0818477000000003E-13</v>
      </c>
      <c r="GJ432" s="48">
        <v>3.3484554000000002E-11</v>
      </c>
      <c r="GK432" s="48">
        <v>1.6668851000000001E-11</v>
      </c>
      <c r="GL432" s="48">
        <v>6.5585399999999997E-11</v>
      </c>
      <c r="GM432" s="48">
        <v>3.2771401E-12</v>
      </c>
      <c r="GN432" s="48">
        <v>6.0818477000000003E-13</v>
      </c>
      <c r="GO432" s="48">
        <v>3.3484554000000002E-11</v>
      </c>
      <c r="GP432" s="48">
        <v>1.6668851000000001E-11</v>
      </c>
      <c r="GQ432" s="48">
        <v>6.5585399999999997E-11</v>
      </c>
      <c r="GR432" s="48">
        <v>3.2409317999999998E-12</v>
      </c>
      <c r="GS432" s="48">
        <v>6.0818477000000003E-13</v>
      </c>
      <c r="GT432" s="48">
        <v>3.3484554000000002E-11</v>
      </c>
      <c r="GU432" s="48">
        <v>1.6668851000000001E-11</v>
      </c>
      <c r="GV432" s="48">
        <v>6.5585399999999997E-11</v>
      </c>
      <c r="GW432" s="48">
        <v>3.2889927E-12</v>
      </c>
      <c r="GX432" s="48">
        <v>6.0818477000000003E-13</v>
      </c>
      <c r="GY432" s="48">
        <v>3.3484554000000002E-11</v>
      </c>
      <c r="GZ432" s="48">
        <v>1.6668851000000001E-11</v>
      </c>
      <c r="HA432" s="48">
        <v>6.5585399999999997E-11</v>
      </c>
      <c r="HB432" s="48">
        <v>3.4014359999999998E-12</v>
      </c>
      <c r="HC432" s="48">
        <v>6.0818477000000003E-13</v>
      </c>
      <c r="HD432" s="48">
        <v>3.3484554000000002E-11</v>
      </c>
      <c r="HE432" s="48">
        <v>1.6668851000000001E-11</v>
      </c>
      <c r="HF432" s="48">
        <v>5.6692859999999997E-11</v>
      </c>
      <c r="HG432" s="48">
        <v>3.0030622E-12</v>
      </c>
      <c r="HH432" s="48">
        <v>4.9759949000000005E-13</v>
      </c>
      <c r="HI432" s="48">
        <v>2.7396453999999999E-11</v>
      </c>
      <c r="HJ432" s="48">
        <v>1.6625664E-11</v>
      </c>
      <c r="HK432" s="48">
        <v>5.6692859999999997E-11</v>
      </c>
      <c r="HL432" s="48">
        <v>2.6348757000000001E-12</v>
      </c>
      <c r="HM432" s="48">
        <v>4.9759949000000005E-13</v>
      </c>
      <c r="HN432" s="48">
        <v>2.7396453999999999E-11</v>
      </c>
      <c r="HO432" s="48">
        <v>1.6625664E-11</v>
      </c>
      <c r="HP432" s="48">
        <v>5.6692859999999997E-11</v>
      </c>
      <c r="HQ432" s="48">
        <v>3.0679732000000001E-12</v>
      </c>
      <c r="HR432" s="48">
        <v>4.9759949000000005E-13</v>
      </c>
      <c r="HS432" s="48">
        <v>2.7396453999999999E-11</v>
      </c>
      <c r="HT432" s="48">
        <v>1.6625664E-11</v>
      </c>
      <c r="HU432" s="48">
        <v>5.6692859999999997E-11</v>
      </c>
      <c r="HV432" s="48">
        <v>3.0331671E-12</v>
      </c>
      <c r="HW432" s="48">
        <v>4.9759949000000005E-13</v>
      </c>
      <c r="HX432" s="48">
        <v>2.7396453999999999E-11</v>
      </c>
      <c r="HY432" s="48">
        <v>1.6625664E-11</v>
      </c>
      <c r="HZ432" s="48">
        <v>5.6692916999999997E-11</v>
      </c>
      <c r="IA432" s="48">
        <v>3.0109191000000001E-12</v>
      </c>
      <c r="IB432" s="48">
        <v>4.9759999000000003E-13</v>
      </c>
      <c r="IC432" s="48">
        <v>2.7396481000000001E-11</v>
      </c>
      <c r="ID432" s="48">
        <v>1.6625679999999999E-11</v>
      </c>
      <c r="IE432" s="48">
        <v>5.6692859999999997E-11</v>
      </c>
      <c r="IF432" s="48">
        <v>3.1874029E-12</v>
      </c>
      <c r="IG432" s="48">
        <v>4.9759949000000005E-13</v>
      </c>
      <c r="IH432" s="48">
        <v>2.7396453999999999E-11</v>
      </c>
      <c r="II432" s="48">
        <v>1.6625664E-11</v>
      </c>
      <c r="IJ432" s="48">
        <v>6.2340013999999997E-11</v>
      </c>
      <c r="IK432" s="48">
        <v>3.1874978999999999E-12</v>
      </c>
      <c r="IL432" s="48">
        <v>5.6782743999999997E-13</v>
      </c>
      <c r="IM432" s="48">
        <v>3.1262743999999998E-11</v>
      </c>
      <c r="IN432" s="48">
        <v>1.6652977000000001E-11</v>
      </c>
      <c r="IO432" s="48">
        <v>0</v>
      </c>
      <c r="IP432" s="48">
        <v>3.5064360999999997E-11</v>
      </c>
      <c r="IQ432" s="48">
        <v>1.1775068000000001E-12</v>
      </c>
      <c r="IR432" s="48">
        <v>2.3570029E-11</v>
      </c>
      <c r="IS432" s="48">
        <v>1.0410205E-11</v>
      </c>
      <c r="IT432" s="48">
        <v>4.0856583999999999E-10</v>
      </c>
      <c r="IU432" s="48">
        <v>3.0847523999999999E-12</v>
      </c>
      <c r="IV432" s="48">
        <v>3.2026369E-12</v>
      </c>
      <c r="IW432" s="48">
        <v>1.4952216999999999E-10</v>
      </c>
      <c r="IX432" s="48">
        <v>1.8334985000000002E-11</v>
      </c>
      <c r="IY432" s="48">
        <v>1.8178205E-9</v>
      </c>
      <c r="IZ432" s="48">
        <v>9.6647314E-10</v>
      </c>
      <c r="JA432" s="48">
        <v>1.4363060000000001E-12</v>
      </c>
      <c r="JB432" s="48">
        <v>8.2609783E-12</v>
      </c>
      <c r="JC432" s="48">
        <v>1.2063866E-11</v>
      </c>
      <c r="JD432" s="48">
        <v>3.8714514000000001E-10</v>
      </c>
      <c r="JE432" s="48">
        <v>4.272699E-12</v>
      </c>
      <c r="JF432" s="48">
        <v>3.0250555999999999E-12</v>
      </c>
      <c r="JG432" s="48">
        <v>1.4590309E-10</v>
      </c>
      <c r="JH432" s="48">
        <v>1.8230801999999999E-11</v>
      </c>
      <c r="JI432" s="48">
        <v>3.7794461999999999E-10</v>
      </c>
      <c r="JJ432" s="48">
        <v>2.8806598999999999E-12</v>
      </c>
      <c r="JK432" s="48">
        <v>2.9487809E-12</v>
      </c>
      <c r="JL432" s="48">
        <v>1.3767632E-10</v>
      </c>
      <c r="JM432" s="48">
        <v>1.8186037000000001E-11</v>
      </c>
      <c r="JN432" s="48">
        <v>3.7794461999999999E-10</v>
      </c>
      <c r="JO432" s="48">
        <v>2.8977296999999998E-12</v>
      </c>
      <c r="JP432" s="48">
        <v>2.9487809E-12</v>
      </c>
      <c r="JQ432" s="48">
        <v>1.3767632E-10</v>
      </c>
      <c r="JR432" s="48">
        <v>1.8186037000000001E-11</v>
      </c>
      <c r="JS432" s="48">
        <v>3.7794461999999999E-10</v>
      </c>
      <c r="JT432" s="48">
        <v>2.6825134E-12</v>
      </c>
      <c r="JU432" s="48">
        <v>2.9487809E-12</v>
      </c>
      <c r="JV432" s="48">
        <v>1.3767632E-10</v>
      </c>
      <c r="JW432" s="48">
        <v>1.8186037000000001E-11</v>
      </c>
      <c r="JX432" s="48">
        <v>3.7794461999999999E-10</v>
      </c>
      <c r="JY432" s="48">
        <v>2.5436419000000001E-12</v>
      </c>
      <c r="JZ432" s="48">
        <v>2.9487809E-12</v>
      </c>
      <c r="KA432" s="48">
        <v>1.3767632E-10</v>
      </c>
      <c r="KB432" s="48">
        <v>1.8186037000000001E-11</v>
      </c>
      <c r="KC432" s="48">
        <v>3.7794461999999999E-10</v>
      </c>
      <c r="KD432" s="48">
        <v>5.3908307E-12</v>
      </c>
      <c r="KE432" s="48">
        <v>2.9487809E-12</v>
      </c>
      <c r="KF432" s="48">
        <v>1.4546402E-10</v>
      </c>
      <c r="KG432" s="48">
        <v>1.8186037000000001E-11</v>
      </c>
      <c r="KH432" s="48">
        <v>3.7794461999999999E-10</v>
      </c>
      <c r="KI432" s="48">
        <v>5.0443362000000001E-12</v>
      </c>
      <c r="KJ432" s="48">
        <v>2.9487809E-12</v>
      </c>
      <c r="KK432" s="48">
        <v>1.4546402E-10</v>
      </c>
      <c r="KL432" s="48">
        <v>1.8186037000000001E-11</v>
      </c>
      <c r="KM432" s="48">
        <v>3.7794461999999999E-10</v>
      </c>
      <c r="KN432" s="48">
        <v>4.5458328999999999E-12</v>
      </c>
      <c r="KO432" s="48">
        <v>2.9487809E-12</v>
      </c>
      <c r="KP432" s="48">
        <v>1.4546402E-10</v>
      </c>
      <c r="KQ432" s="48">
        <v>1.8186037000000001E-11</v>
      </c>
      <c r="KR432" s="48">
        <v>3.7794461999999999E-10</v>
      </c>
      <c r="KS432" s="48">
        <v>4.2879208999999999E-12</v>
      </c>
      <c r="KT432" s="48">
        <v>2.9487809E-12</v>
      </c>
      <c r="KU432" s="48">
        <v>1.4546402E-10</v>
      </c>
      <c r="KV432" s="48">
        <v>1.8186037000000001E-11</v>
      </c>
      <c r="KW432" s="48">
        <v>1.8178205E-9</v>
      </c>
      <c r="KX432" s="48">
        <v>2.0334526999999998E-11</v>
      </c>
      <c r="KY432" s="48">
        <v>1.4363060000000001E-12</v>
      </c>
      <c r="KZ432" s="48">
        <v>8.2609783E-12</v>
      </c>
      <c r="LA432" s="48">
        <v>1.2063866E-11</v>
      </c>
      <c r="LB432" s="48">
        <v>1.8178205E-9</v>
      </c>
      <c r="LC432" s="48">
        <v>1.8217461000000002E-12</v>
      </c>
      <c r="LD432" s="48">
        <v>1.4363060000000001E-12</v>
      </c>
      <c r="LE432" s="48">
        <v>8.2609783E-12</v>
      </c>
      <c r="LF432" s="48">
        <v>1.2063866E-11</v>
      </c>
      <c r="LG432" s="48">
        <v>6.0073273000000001E-11</v>
      </c>
      <c r="LH432" s="48">
        <v>7.9214786000000006E-9</v>
      </c>
      <c r="LI432" s="48">
        <v>1.4363060000000001E-12</v>
      </c>
      <c r="LJ432" s="48">
        <v>8.2609783E-12</v>
      </c>
      <c r="LK432" s="48">
        <v>1.1310138E-11</v>
      </c>
      <c r="LL432" s="48">
        <v>3.7331500000000002E-10</v>
      </c>
      <c r="LM432" s="48">
        <v>5.0398407999999997E-12</v>
      </c>
      <c r="LN432" s="48">
        <v>2.9104006000000001E-12</v>
      </c>
      <c r="LO432" s="48">
        <v>1.4356693E-10</v>
      </c>
      <c r="LP432" s="48">
        <v>1.8163597000000001E-11</v>
      </c>
      <c r="LQ432" s="48">
        <v>2.0152946E-10</v>
      </c>
      <c r="LR432" s="48">
        <v>1.0430290000000001E-12</v>
      </c>
      <c r="LS432" s="48">
        <v>1.4726601E-12</v>
      </c>
      <c r="LT432" s="48">
        <v>8.4052625000000001E-13</v>
      </c>
      <c r="LU432" s="48">
        <v>1.2163942E-12</v>
      </c>
      <c r="LV432" s="48">
        <v>2.1080738000000001E-10</v>
      </c>
      <c r="LW432" s="48">
        <v>1.3845963000000001E-12</v>
      </c>
      <c r="LX432" s="48">
        <v>1.5491806E-12</v>
      </c>
      <c r="LY432" s="48">
        <v>8.8500486000000002E-13</v>
      </c>
      <c r="LZ432" s="48">
        <v>1.5198627999999999E-12</v>
      </c>
      <c r="MA432" s="48">
        <v>3.5740458000000001E-10</v>
      </c>
      <c r="MB432" s="48">
        <v>3.7245127000000002E-12</v>
      </c>
      <c r="MC432" s="48">
        <v>2.757701E-12</v>
      </c>
      <c r="MD432" s="48">
        <v>1.576224E-12</v>
      </c>
      <c r="ME432" s="48">
        <v>2.8929488999999999E-12</v>
      </c>
      <c r="MF432" s="48">
        <v>3.1119692000000001E-9</v>
      </c>
      <c r="MG432" s="48">
        <v>1.4946361999999999E-9</v>
      </c>
      <c r="MH432" s="48">
        <v>1.4946107999999999E-9</v>
      </c>
      <c r="MI432" s="48">
        <v>1.4946125E-9</v>
      </c>
      <c r="MJ432" s="48">
        <v>1.494561E-9</v>
      </c>
      <c r="MK432" s="48">
        <v>1.4946032E-9</v>
      </c>
      <c r="ML432" s="48">
        <v>1.6631248E-9</v>
      </c>
      <c r="MM432" s="48">
        <v>1.6630242E-9</v>
      </c>
      <c r="MN432" s="48">
        <v>1.6630079E-9</v>
      </c>
      <c r="MO432" s="48">
        <v>1.6630267E-9</v>
      </c>
      <c r="MP432" s="48">
        <v>1.6630330999999999E-9</v>
      </c>
      <c r="MQ432" s="48">
        <v>7.7454604000000002E-10</v>
      </c>
      <c r="MR432" s="48">
        <v>7.7449864E-10</v>
      </c>
      <c r="MS432" s="48">
        <v>7.7449714000000004E-10</v>
      </c>
      <c r="MT432" s="48">
        <v>7.7450477000000001E-10</v>
      </c>
      <c r="MU432" s="48">
        <v>7.7450535999999995E-10</v>
      </c>
      <c r="MV432" s="48">
        <v>7.3228853999999997E-10</v>
      </c>
      <c r="MW432" s="48">
        <v>7.3225095999999996E-10</v>
      </c>
      <c r="MX432" s="48">
        <v>7.3224640000000002E-10</v>
      </c>
      <c r="MY432" s="48">
        <v>7.3226360000000002E-10</v>
      </c>
      <c r="MZ432" s="48">
        <v>7.0340470000000002E-10</v>
      </c>
      <c r="NA432" s="48">
        <v>6.9968590999999997E-10</v>
      </c>
      <c r="NB432" s="48">
        <v>6.9969266999999999E-10</v>
      </c>
      <c r="NC432" s="48">
        <v>6.9972561999999995E-10</v>
      </c>
      <c r="ND432" s="48">
        <v>5.2527734000000001E-10</v>
      </c>
      <c r="NE432" s="48">
        <v>5.2523088000000005E-10</v>
      </c>
      <c r="NF432" s="48">
        <v>5.2522900000000005E-10</v>
      </c>
      <c r="NG432" s="48">
        <v>5.2522312999999996E-10</v>
      </c>
      <c r="NH432" s="48">
        <v>5.2524232000000003E-10</v>
      </c>
      <c r="NI432" s="48">
        <v>1.0049892E-9</v>
      </c>
      <c r="NJ432" s="48">
        <v>-4.0028451000000001E-8</v>
      </c>
      <c r="NK432" s="48">
        <v>1.1085394E-10</v>
      </c>
      <c r="NL432" s="48">
        <v>1.1960334999999999E-10</v>
      </c>
      <c r="NM432" s="48">
        <v>1.1973944E-10</v>
      </c>
      <c r="NN432" s="48">
        <v>1.1962412999999999E-10</v>
      </c>
      <c r="NO432" s="48">
        <v>1.1958792000000001E-10</v>
      </c>
      <c r="NP432" s="48">
        <v>1.1963597999999999E-10</v>
      </c>
      <c r="NQ432" s="48">
        <v>1.1974843000000001E-10</v>
      </c>
      <c r="NR432" s="48">
        <v>1.0421563999999999E-10</v>
      </c>
      <c r="NS432" s="48">
        <v>1.0384745E-10</v>
      </c>
      <c r="NT432" s="48">
        <v>1.0428055E-10</v>
      </c>
      <c r="NU432" s="48">
        <v>1.0424574E-10</v>
      </c>
      <c r="NV432" s="48">
        <v>1.042236E-10</v>
      </c>
      <c r="NW432" s="48">
        <v>1.0439998E-10</v>
      </c>
      <c r="NX432" s="48">
        <v>1.1401105999999999E-10</v>
      </c>
      <c r="NY432" s="48">
        <v>7.0222100000000001E-11</v>
      </c>
      <c r="NZ432" s="48">
        <v>5.8271037999999998E-10</v>
      </c>
      <c r="OA432" s="48">
        <v>2.8060547000000001E-9</v>
      </c>
      <c r="OB432" s="48">
        <v>5.5857679000000002E-10</v>
      </c>
      <c r="OC432" s="48">
        <v>5.3963641999999999E-10</v>
      </c>
      <c r="OD432" s="48">
        <v>5.3965349000000003E-10</v>
      </c>
      <c r="OE432" s="48">
        <v>5.3943827E-10</v>
      </c>
      <c r="OF432" s="48">
        <v>5.392994E-10</v>
      </c>
      <c r="OG432" s="48">
        <v>5.4993428999999996E-10</v>
      </c>
      <c r="OH432" s="48">
        <v>5.4958779000000004E-10</v>
      </c>
      <c r="OI432" s="48">
        <v>5.4908928999999995E-10</v>
      </c>
      <c r="OJ432" s="48">
        <v>5.4883138E-10</v>
      </c>
      <c r="OK432" s="48">
        <v>1.8599160999999999E-9</v>
      </c>
      <c r="OL432" s="48">
        <v>1.8414033999999999E-9</v>
      </c>
      <c r="OM432" s="48">
        <v>8.0025593000000007E-9</v>
      </c>
      <c r="ON432" s="48">
        <v>5.4299576000000002E-10</v>
      </c>
      <c r="OO432" s="48">
        <v>2.0610207000000001E-10</v>
      </c>
      <c r="OP432" s="48">
        <v>2.1614602E-10</v>
      </c>
      <c r="OQ432" s="48">
        <v>3.6835597E-10</v>
      </c>
      <c r="OU432" t="s">
        <v>556</v>
      </c>
      <c r="OV432" t="s">
        <v>64</v>
      </c>
      <c r="OW432" s="48">
        <v>0</v>
      </c>
      <c r="OX432" s="48">
        <v>2.7336819999999999E-11</v>
      </c>
      <c r="OY432" s="48">
        <v>4.5054385000000002E-12</v>
      </c>
      <c r="OZ432" s="48">
        <v>1.5343648000000001E-11</v>
      </c>
      <c r="PA432" s="48">
        <v>8.5646768000000005E-11</v>
      </c>
      <c r="PB432" s="48">
        <v>3.2767795999999999E-12</v>
      </c>
      <c r="PC432" s="48">
        <v>2.0131541000000001E-12</v>
      </c>
      <c r="PD432" s="48">
        <v>1.3993302E-11</v>
      </c>
      <c r="PE432" s="48">
        <v>6.4967070999999998E-13</v>
      </c>
      <c r="PF432" s="48">
        <v>6.3953301999999999E-13</v>
      </c>
      <c r="PG432" s="48">
        <v>2.6491729000000002E-12</v>
      </c>
      <c r="PH432" s="48">
        <v>2.1598977E-12</v>
      </c>
      <c r="PI432" s="48">
        <v>2.0803901999999999E-12</v>
      </c>
      <c r="PJ432" s="48">
        <v>1.4185448000000001E-11</v>
      </c>
      <c r="PK432" s="48">
        <v>3.0985847000000001E-10</v>
      </c>
      <c r="PL432" s="48">
        <v>8.6566192999999998E-11</v>
      </c>
      <c r="PM432" s="48">
        <v>9.6589578999999995E-11</v>
      </c>
      <c r="PN432" s="48">
        <v>8.1817303000000001E-9</v>
      </c>
      <c r="PO432" s="48">
        <v>0</v>
      </c>
      <c r="PP432" s="48">
        <v>4.9523844000000005E-13</v>
      </c>
      <c r="PQ432" s="48">
        <v>2.7578202999999998E-12</v>
      </c>
      <c r="PR432" s="48">
        <v>1.5386718999999999E-13</v>
      </c>
      <c r="PS432" s="48">
        <v>3.9953912000000003E-12</v>
      </c>
      <c r="PT432" s="48">
        <v>2.3052532000000001E-13</v>
      </c>
      <c r="PU432" s="48">
        <v>6.7225478000000001E-14</v>
      </c>
      <c r="PV432" s="48">
        <v>2.4540330999999999E-14</v>
      </c>
      <c r="PW432" s="48">
        <v>6.6052194000000003E-13</v>
      </c>
      <c r="PX432" s="48">
        <v>5.8154264999999998E-15</v>
      </c>
      <c r="PY432" s="48">
        <v>0</v>
      </c>
      <c r="PZ432" s="48">
        <v>1.2510593E-13</v>
      </c>
      <c r="QA432" s="48">
        <v>7.4767977000000003E-13</v>
      </c>
      <c r="QB432" s="48">
        <v>9.8198474999999994E-13</v>
      </c>
      <c r="QC432" s="48">
        <v>2.5063439999999999E-12</v>
      </c>
      <c r="QD432" s="48">
        <v>0</v>
      </c>
      <c r="QE432" s="48">
        <v>3.0711262999999998E-13</v>
      </c>
      <c r="QF432" s="48">
        <v>9.4808153000000005E-13</v>
      </c>
      <c r="QG432" s="48">
        <v>1.1437549000000001E-12</v>
      </c>
      <c r="QH432" s="48">
        <v>2.5845198999999999E-12</v>
      </c>
      <c r="QI432" s="48">
        <v>0</v>
      </c>
      <c r="QJ432" s="48">
        <v>1.6448431999999999E-12</v>
      </c>
      <c r="QK432" s="48">
        <v>7.3940675000000002E-13</v>
      </c>
      <c r="QL432" s="48">
        <v>8.9201687000000004E-13</v>
      </c>
      <c r="QM432" s="48">
        <v>2.0156431999999999E-12</v>
      </c>
      <c r="QN432" s="48">
        <v>0</v>
      </c>
      <c r="QO432" s="48">
        <v>4.2055982000000003E-12</v>
      </c>
      <c r="QP432" s="48">
        <v>6.2434332E-13</v>
      </c>
      <c r="QQ432" s="48">
        <v>7.5319133000000005E-13</v>
      </c>
      <c r="QR432" s="48">
        <v>1.701973E-12</v>
      </c>
      <c r="QS432" s="48">
        <v>0</v>
      </c>
      <c r="QT432" s="48">
        <v>1.7130416000000001E-11</v>
      </c>
      <c r="QU432" s="48">
        <v>5.6713777000000003E-13</v>
      </c>
      <c r="QV432" s="48">
        <v>6.8419162000000002E-13</v>
      </c>
      <c r="QW432" s="48">
        <v>1.9458736000000001E-12</v>
      </c>
      <c r="QX432" s="48">
        <v>3.8180836000000001E-13</v>
      </c>
      <c r="QY432" s="48">
        <v>2.5511946E-12</v>
      </c>
      <c r="QZ432" s="48">
        <v>1.1221042999999999E-13</v>
      </c>
      <c r="RA432" s="48">
        <v>1.1365434000000001E-12</v>
      </c>
      <c r="RB432" s="48">
        <v>1.1821196E-12</v>
      </c>
      <c r="RC432" s="48">
        <v>1.2074982E-13</v>
      </c>
      <c r="RD432" s="48">
        <v>2.9534765000000001E-12</v>
      </c>
      <c r="RE432" s="48">
        <v>2.1824814999999999E-11</v>
      </c>
      <c r="RF432" s="48">
        <v>2.7191878E-11</v>
      </c>
      <c r="RG432" s="48">
        <v>3.4096303000000001E-12</v>
      </c>
      <c r="RH432" s="48">
        <v>2.7191878E-11</v>
      </c>
      <c r="RI432" s="48">
        <v>2.7191878E-11</v>
      </c>
      <c r="RJ432" s="48">
        <v>3.5463586999999999E-12</v>
      </c>
      <c r="RK432" s="48">
        <v>1.4364063E-12</v>
      </c>
      <c r="RL432" s="48">
        <v>2.5004131999999998E-13</v>
      </c>
      <c r="RM432" s="48">
        <v>1.3783908E-11</v>
      </c>
      <c r="RN432" s="48">
        <v>0</v>
      </c>
      <c r="RO432" s="48">
        <v>1.1027533E-12</v>
      </c>
      <c r="RP432" s="48">
        <v>4.6773962000000003E-13</v>
      </c>
      <c r="RQ432" s="48">
        <v>1.6227214E-12</v>
      </c>
      <c r="RR432" s="48">
        <v>2.1654338999999998E-12</v>
      </c>
      <c r="RS432" s="48">
        <v>0</v>
      </c>
      <c r="RT432" s="48">
        <v>0</v>
      </c>
      <c r="RU432" s="48">
        <v>8.3674375E-14</v>
      </c>
      <c r="RV432" s="48">
        <v>0</v>
      </c>
      <c r="RW432" s="48">
        <v>5.6155255000000002E-13</v>
      </c>
      <c r="RX432" s="48">
        <v>0</v>
      </c>
      <c r="RY432" s="48">
        <v>4.5330702000000003E-12</v>
      </c>
      <c r="RZ432" s="48">
        <v>0</v>
      </c>
      <c r="SA432" s="48">
        <v>8.5414994E-12</v>
      </c>
      <c r="SB432" s="48">
        <v>0</v>
      </c>
      <c r="SC432" s="48">
        <v>1.2605896E-11</v>
      </c>
      <c r="SD432" s="48">
        <v>1.0887606E-13</v>
      </c>
      <c r="SE432" s="48">
        <v>4.6773962000000003E-13</v>
      </c>
      <c r="SF432" s="48">
        <v>2.1654338999999998E-12</v>
      </c>
      <c r="SG432" s="48">
        <v>0</v>
      </c>
      <c r="SH432" s="48">
        <v>1.6227214E-12</v>
      </c>
      <c r="SI432" s="48">
        <v>0</v>
      </c>
      <c r="SJ432" s="48">
        <v>8.1240963E-14</v>
      </c>
      <c r="SK432" s="48">
        <v>0</v>
      </c>
      <c r="SL432" s="48">
        <v>1.5665775E-13</v>
      </c>
      <c r="SM432" s="48">
        <v>6.1261805999999999E-14</v>
      </c>
      <c r="SN432" s="48">
        <v>2.2051487000000001E-13</v>
      </c>
      <c r="SO432" s="48">
        <v>1.9802311999999998E-12</v>
      </c>
      <c r="SP432" s="48">
        <v>0</v>
      </c>
      <c r="SQ432" s="48">
        <v>5.8344271000000002E-13</v>
      </c>
      <c r="SR432" s="48">
        <v>6.1387809000000001E-14</v>
      </c>
      <c r="SS432" s="48">
        <v>2.2096845999999999E-13</v>
      </c>
      <c r="ST432" s="48">
        <v>1.9962823000000002E-12</v>
      </c>
      <c r="SU432" s="48">
        <v>0</v>
      </c>
      <c r="SV432" s="48">
        <v>4.5642971999999998E-12</v>
      </c>
      <c r="SW432" s="48">
        <v>5.7502468000000005E-14</v>
      </c>
      <c r="SX432" s="48">
        <v>2.0698307999999999E-13</v>
      </c>
      <c r="SY432" s="48">
        <v>1.8669069E-12</v>
      </c>
      <c r="SZ432" s="48">
        <v>0</v>
      </c>
      <c r="TA432" s="48">
        <v>8.4167843000000001E-12</v>
      </c>
      <c r="TB432" s="48">
        <v>8.4223891000000006E-14</v>
      </c>
      <c r="TC432" s="48">
        <v>3.0316810000000002E-13</v>
      </c>
      <c r="TD432" s="48">
        <v>3.0119243E-12</v>
      </c>
      <c r="TE432" s="48">
        <v>0</v>
      </c>
      <c r="TF432" s="48">
        <v>1.1728374E-11</v>
      </c>
      <c r="TG432" s="48">
        <v>6.3276330000000001E-14</v>
      </c>
      <c r="TH432" s="48">
        <v>2.2776638000000002E-13</v>
      </c>
      <c r="TI432" s="48">
        <v>2.0604281000000001E-12</v>
      </c>
      <c r="TJ432" s="48">
        <v>0</v>
      </c>
      <c r="TK432" s="48">
        <v>1.3819787E-12</v>
      </c>
      <c r="TL432" s="48">
        <v>3.6370298E-13</v>
      </c>
      <c r="TM432" s="48">
        <v>6.2119006000000002E-13</v>
      </c>
      <c r="TN432" s="48">
        <v>4.1399666999999999E-12</v>
      </c>
      <c r="TO432" s="48">
        <v>0</v>
      </c>
      <c r="TP432" s="48">
        <v>4.4902562999999998E-12</v>
      </c>
      <c r="TQ432" s="48">
        <v>3.6370298E-13</v>
      </c>
      <c r="TR432" s="48">
        <v>6.2119006000000002E-13</v>
      </c>
      <c r="TS432" s="48">
        <v>4.1399666999999999E-12</v>
      </c>
      <c r="TT432" s="48">
        <v>0</v>
      </c>
      <c r="TU432" s="48">
        <v>1.4833699000000002E-11</v>
      </c>
      <c r="TV432" s="48">
        <v>3.6370298E-13</v>
      </c>
      <c r="TW432" s="48">
        <v>6.2119006000000002E-13</v>
      </c>
      <c r="TX432" s="48">
        <v>4.1399666999999999E-12</v>
      </c>
      <c r="TY432" s="48">
        <v>0</v>
      </c>
      <c r="TZ432" s="48">
        <v>9.8903963E-14</v>
      </c>
      <c r="UA432" s="48">
        <v>8.5758136000000002E-13</v>
      </c>
      <c r="UB432" s="48">
        <v>1.0345535000000001E-12</v>
      </c>
      <c r="UC432" s="48">
        <v>2.3377781999999999E-12</v>
      </c>
      <c r="UD432" s="48">
        <v>0</v>
      </c>
      <c r="UE432" s="48">
        <v>1.2388915E-13</v>
      </c>
      <c r="UF432" s="48">
        <v>1.5030254999999999E-12</v>
      </c>
      <c r="UG432" s="48">
        <v>1.8132598E-12</v>
      </c>
      <c r="UH432" s="48">
        <v>2.1999672E-12</v>
      </c>
      <c r="UI432" s="48">
        <v>0</v>
      </c>
      <c r="UJ432" s="48">
        <v>3.4190106999999997E-11</v>
      </c>
      <c r="UK432" s="48">
        <v>4.9327196999999996E-13</v>
      </c>
      <c r="UL432" s="48">
        <v>9.3668873999999992E-13</v>
      </c>
      <c r="UM432" s="48">
        <v>1.211235E-11</v>
      </c>
      <c r="UN432" s="48">
        <v>0</v>
      </c>
      <c r="UO432" s="48">
        <v>2.3458857999999998E-12</v>
      </c>
      <c r="UP432" s="48">
        <v>9.5199282999999992E-13</v>
      </c>
      <c r="UQ432" s="48">
        <v>5.4627924000000002E-12</v>
      </c>
      <c r="UR432" s="48">
        <v>7.5408554E-12</v>
      </c>
      <c r="US432" s="48">
        <v>3.7492598E-10</v>
      </c>
      <c r="UT432" s="48">
        <v>2.2617213999999999E-11</v>
      </c>
      <c r="UU432" s="48">
        <v>2.9393750000000001E-11</v>
      </c>
      <c r="UV432" s="48">
        <v>8.4530417000000003E-12</v>
      </c>
      <c r="UW432" s="48">
        <v>2.9393750000000001E-11</v>
      </c>
      <c r="UX432" s="48">
        <v>2.9393750000000001E-11</v>
      </c>
      <c r="UY432" s="48">
        <v>8.7920145000000008E-12</v>
      </c>
      <c r="UZ432" s="48">
        <v>6.3222198999999996E-13</v>
      </c>
      <c r="VA432" s="48">
        <v>3.6671983000000002E-12</v>
      </c>
      <c r="VB432" s="48">
        <v>5.2676929000000002E-12</v>
      </c>
      <c r="VC432" s="48">
        <v>3.7492598E-10</v>
      </c>
      <c r="VD432" s="48">
        <v>3.7492598E-10</v>
      </c>
      <c r="VE432" s="48">
        <v>2.3524179999999999E-11</v>
      </c>
      <c r="VF432" s="48">
        <v>2.9094610000000002E-12</v>
      </c>
      <c r="VG432" s="48">
        <v>1.8150059999999999E-11</v>
      </c>
      <c r="VH432" s="48">
        <v>3.1794286000000001E-10</v>
      </c>
      <c r="VI432" s="48">
        <v>3.2578551E-12</v>
      </c>
      <c r="VJ432" s="48">
        <v>3.0553272E-10</v>
      </c>
      <c r="VK432" s="48">
        <v>1.8015087E-11</v>
      </c>
      <c r="VL432" s="48">
        <v>3.4698799999999999E-10</v>
      </c>
      <c r="VM432" s="48">
        <v>5.3273712999999997E-12</v>
      </c>
      <c r="VN432" s="48">
        <v>3.4698799999999999E-10</v>
      </c>
      <c r="VO432" s="48">
        <v>5.0250572E-12</v>
      </c>
      <c r="VP432" s="48">
        <v>7.1187000000000002E-11</v>
      </c>
      <c r="VQ432" s="48">
        <v>2.8474800000000001E-10</v>
      </c>
      <c r="VR432" s="48">
        <v>1.0654743E-12</v>
      </c>
      <c r="VS432" s="48">
        <v>1.8184695000000001E-11</v>
      </c>
      <c r="VT432" s="48">
        <v>7.1187000000000002E-11</v>
      </c>
      <c r="VU432" s="48">
        <v>2.8474800000000001E-10</v>
      </c>
      <c r="VV432" s="48">
        <v>1.0050243E-12</v>
      </c>
      <c r="VW432" s="48">
        <v>1.8184695000000001E-11</v>
      </c>
      <c r="VX432" s="48">
        <v>3.2578551E-12</v>
      </c>
      <c r="VY432" s="48">
        <v>3.0553272E-10</v>
      </c>
      <c r="VZ432" s="48">
        <v>1.8057202000000001E-11</v>
      </c>
      <c r="WA432" s="48">
        <v>7.1187000000000002E-11</v>
      </c>
      <c r="WB432" s="48">
        <v>2.8474800000000001E-10</v>
      </c>
      <c r="WC432" s="48">
        <v>1.0654743E-12</v>
      </c>
      <c r="WD432" s="48">
        <v>1.8913912999999999E-11</v>
      </c>
      <c r="WE432" s="48">
        <v>7.1187000000000002E-11</v>
      </c>
      <c r="WF432" s="48">
        <v>2.8474800000000001E-10</v>
      </c>
      <c r="WG432" s="48">
        <v>1.0050243E-12</v>
      </c>
      <c r="WH432" s="48">
        <v>1.8913912999999999E-11</v>
      </c>
      <c r="WI432" s="48">
        <v>7.1187000000000002E-11</v>
      </c>
      <c r="WJ432" s="48">
        <v>2.8474800000000001E-10</v>
      </c>
      <c r="WK432" s="48">
        <v>7.1187000000000002E-11</v>
      </c>
      <c r="WL432" s="48">
        <v>2.8474800000000001E-10</v>
      </c>
      <c r="WM432" s="48">
        <v>0</v>
      </c>
      <c r="WN432" s="48">
        <v>3.9941020000000001E-12</v>
      </c>
      <c r="WO432" s="48">
        <v>1.5681104999999999E-13</v>
      </c>
      <c r="WP432" s="48">
        <v>3.1362202999999999E-12</v>
      </c>
      <c r="WQ432" s="48">
        <v>0</v>
      </c>
      <c r="WR432" s="48">
        <v>0</v>
      </c>
      <c r="WS432" s="48">
        <v>1.9706327E-13</v>
      </c>
      <c r="WT432" s="48">
        <v>4.4589460000000001E-13</v>
      </c>
      <c r="WU432" s="48">
        <v>8.3763330000000002E-13</v>
      </c>
      <c r="WV432" s="48">
        <v>2.9691605000000001E-12</v>
      </c>
      <c r="WW432" s="48">
        <v>5.4524490999999997E-11</v>
      </c>
      <c r="WX432" s="48">
        <v>2.9972101E-12</v>
      </c>
      <c r="WY432" s="48">
        <v>1.3302226999999999E-12</v>
      </c>
      <c r="WZ432" s="48">
        <v>2.9436721000000001E-12</v>
      </c>
      <c r="XA432" s="48">
        <v>1.9126767999999999E-13</v>
      </c>
      <c r="XB432" s="48">
        <v>0</v>
      </c>
      <c r="XC432" s="48">
        <v>1.5987671000000001E-11</v>
      </c>
      <c r="XD432" s="48">
        <v>1.4383781999999999E-12</v>
      </c>
      <c r="XE432" s="48">
        <v>1.4335832999999999E-12</v>
      </c>
      <c r="XF432" s="48">
        <v>4.3607608999999998E-12</v>
      </c>
      <c r="XG432" s="48">
        <v>2.3468238999999998E-15</v>
      </c>
      <c r="XH432" s="48">
        <v>9.3024599000000003E-14</v>
      </c>
      <c r="XI432" s="48">
        <v>1.0190524E-13</v>
      </c>
      <c r="XJ432" s="48">
        <v>3.7195617000000002E-14</v>
      </c>
      <c r="XK432" s="48">
        <v>6.6052194000000003E-13</v>
      </c>
      <c r="XL432" s="48">
        <v>2.1671536999999998E-15</v>
      </c>
      <c r="XM432" s="48">
        <v>8.5905523999999995E-14</v>
      </c>
      <c r="XN432" s="48">
        <v>1.8524463000000001E-14</v>
      </c>
      <c r="XO432" s="48">
        <v>1.5944004000000001E-14</v>
      </c>
      <c r="XP432" s="48">
        <v>3.7529354999999999E-13</v>
      </c>
      <c r="XQ432" s="48">
        <v>2.9970941E-10</v>
      </c>
      <c r="XR432" s="48">
        <v>1.6973976999999999E-11</v>
      </c>
      <c r="XS432" s="48">
        <v>2.3237432999999998E-12</v>
      </c>
      <c r="XT432" s="48">
        <v>1.3273893999999999E-12</v>
      </c>
      <c r="XU432" s="48">
        <v>1.9782952999999999E-12</v>
      </c>
      <c r="XV432" s="48">
        <v>4.2683570000000001E-12</v>
      </c>
      <c r="XW432" s="48">
        <v>7.4282081999999996E-10</v>
      </c>
      <c r="XX432" s="48">
        <v>1.091226E-11</v>
      </c>
      <c r="XY432" s="48">
        <v>4.4395210000000002E-12</v>
      </c>
      <c r="XZ432" s="48">
        <v>7.4282081999999996E-10</v>
      </c>
      <c r="YA432" s="48">
        <v>1.091226E-11</v>
      </c>
      <c r="YB432" s="48">
        <v>2.4711409E-12</v>
      </c>
      <c r="YC432" s="48">
        <v>2.5702352999999999E-12</v>
      </c>
      <c r="YD432" s="48">
        <v>7.4282081999999996E-10</v>
      </c>
      <c r="YE432" s="48">
        <v>1.8910593999999999E-12</v>
      </c>
      <c r="YF432" s="48">
        <v>4.3818682999999996E-12</v>
      </c>
      <c r="YG432" s="48">
        <v>2.3279340999999999E-13</v>
      </c>
      <c r="YH432" s="48">
        <v>1.1639669999999999E-14</v>
      </c>
      <c r="YI432" s="48">
        <v>1.1357447E-11</v>
      </c>
      <c r="YJ432" s="48">
        <v>0</v>
      </c>
      <c r="YK432" s="48">
        <v>2.3026233E-12</v>
      </c>
      <c r="YL432" s="48">
        <v>1.2799915E-13</v>
      </c>
      <c r="YM432" s="48">
        <v>6.3999574999999996E-15</v>
      </c>
      <c r="YN432" s="48">
        <v>2.1617796999999999E-12</v>
      </c>
      <c r="YO432" s="48">
        <v>0</v>
      </c>
      <c r="YP432" s="48">
        <v>7.0425608999999995E-13</v>
      </c>
      <c r="YQ432" s="48">
        <v>3.7414416000000002E-14</v>
      </c>
      <c r="YR432" s="48">
        <v>1.8707208E-15</v>
      </c>
      <c r="YS432" s="48">
        <v>1.8254399999999999E-12</v>
      </c>
      <c r="YT432" s="48">
        <v>0</v>
      </c>
      <c r="YU432" s="48">
        <v>7.0425608999999995E-13</v>
      </c>
      <c r="YV432" s="48">
        <v>3.6698392000000003E-14</v>
      </c>
      <c r="YW432" s="48">
        <v>1.8349195999999999E-15</v>
      </c>
      <c r="YX432" s="48">
        <v>4.6631291E-12</v>
      </c>
      <c r="YY432" s="48">
        <v>0</v>
      </c>
      <c r="YZ432" s="48">
        <v>7.0425608999999995E-13</v>
      </c>
      <c r="ZA432" s="48">
        <v>1.1773818000000001E-13</v>
      </c>
      <c r="ZB432" s="48">
        <v>5.8869091000000002E-15</v>
      </c>
      <c r="ZC432" s="48">
        <v>1.4534532999999999E-12</v>
      </c>
      <c r="ZD432" s="48">
        <v>0</v>
      </c>
      <c r="ZE432" s="48">
        <v>7.0425608999999995E-13</v>
      </c>
      <c r="ZF432" s="48">
        <v>7.6261095000000006E-14</v>
      </c>
      <c r="ZG432" s="48">
        <v>3.8129585999999998E-15</v>
      </c>
      <c r="ZH432" s="48">
        <v>3.0204235000000002E-12</v>
      </c>
      <c r="ZI432" s="48">
        <v>0</v>
      </c>
      <c r="ZJ432" s="48">
        <v>5.9542134000000003E-12</v>
      </c>
      <c r="ZK432" s="48">
        <v>1.553428E-13</v>
      </c>
      <c r="ZL432" s="48">
        <v>7.7671402000000002E-15</v>
      </c>
      <c r="ZM432" s="48">
        <v>2.9303252999999998E-12</v>
      </c>
      <c r="ZN432" s="48">
        <v>0</v>
      </c>
      <c r="ZO432" s="48">
        <v>5.9542134000000003E-12</v>
      </c>
      <c r="ZP432" s="48">
        <v>2.215427E-13</v>
      </c>
      <c r="ZQ432" s="48">
        <v>1.1077135E-14</v>
      </c>
      <c r="ZR432" s="48">
        <v>2.6641837999999998E-12</v>
      </c>
      <c r="ZS432" s="48">
        <v>0</v>
      </c>
      <c r="ZT432" s="48">
        <v>5.9542134000000003E-12</v>
      </c>
      <c r="ZU432" s="48">
        <v>1.4123402E-13</v>
      </c>
      <c r="ZV432" s="48">
        <v>7.0617012000000001E-15</v>
      </c>
      <c r="ZW432" s="48">
        <v>4.1791254000000004E-12</v>
      </c>
      <c r="ZX432" s="48">
        <v>0</v>
      </c>
      <c r="ZY432" s="48">
        <v>1.5497059E-9</v>
      </c>
      <c r="ZZ432" s="48">
        <v>7.7485292999999999E-11</v>
      </c>
      <c r="AAA432" s="48">
        <v>1.3383884E-8</v>
      </c>
      <c r="AAB432" s="48">
        <v>0</v>
      </c>
      <c r="AAC432" s="48">
        <v>1.8039652E-9</v>
      </c>
      <c r="AAD432" s="48">
        <v>9.0198260999999994E-11</v>
      </c>
      <c r="AAE432" s="48">
        <v>1.9213017E-8</v>
      </c>
      <c r="AAF432" s="48">
        <v>0</v>
      </c>
      <c r="AAG432" s="48">
        <v>1.5497059E-9</v>
      </c>
      <c r="AAH432" s="48">
        <v>7.7485292999999999E-11</v>
      </c>
      <c r="AAI432" s="48">
        <v>1.0532605000000001E-8</v>
      </c>
      <c r="AAJ432" s="48">
        <v>0</v>
      </c>
      <c r="AAK432" s="48">
        <v>0</v>
      </c>
      <c r="AAL432" s="48">
        <v>1.1620474E-11</v>
      </c>
      <c r="AAM432" s="48">
        <v>1.6258839999999999E-14</v>
      </c>
      <c r="AAN432" s="48">
        <v>3.251768E-13</v>
      </c>
      <c r="AAO432" s="48">
        <v>5.6965814000000004E-12</v>
      </c>
      <c r="AAP432" s="48">
        <v>0</v>
      </c>
      <c r="AAQ432" s="48">
        <v>1.7645863000000001E-11</v>
      </c>
      <c r="AAR432" s="48">
        <v>4.6769711000000001E-14</v>
      </c>
      <c r="AAS432" s="48">
        <v>9.3539347000000006E-13</v>
      </c>
      <c r="AAT432" s="48">
        <v>3.5854726999999999E-11</v>
      </c>
      <c r="AAU432" s="48">
        <v>1.6165679E-12</v>
      </c>
      <c r="AAV432" s="48">
        <v>7.4023170999999998E-12</v>
      </c>
      <c r="AAW432" s="48">
        <v>9.8862849999999994E-13</v>
      </c>
      <c r="AAX432" s="48">
        <v>5.4482753000000002E-11</v>
      </c>
      <c r="AAY432" s="48">
        <v>1.5983751E-11</v>
      </c>
      <c r="AAZ432" s="48">
        <v>1.7658491999999999E-11</v>
      </c>
      <c r="ABA432" s="48">
        <v>1.0281634999999999E-11</v>
      </c>
      <c r="ABB432" s="48">
        <v>8.8510176999999999E-12</v>
      </c>
      <c r="ABC432" s="48">
        <v>9.0476493000000005E-12</v>
      </c>
      <c r="ABD432" s="48">
        <v>3.8047538000000001E-12</v>
      </c>
      <c r="ABE432" s="48">
        <v>2.2813346999999998E-12</v>
      </c>
      <c r="ABF432" s="48">
        <v>5.4059186000000001E-12</v>
      </c>
      <c r="ABG432" s="48">
        <v>2.5689813000000002E-12</v>
      </c>
      <c r="ABH432" s="48">
        <v>4.5988020999999998E-12</v>
      </c>
      <c r="ABI432" s="48">
        <v>4.3611145000000004E-12</v>
      </c>
      <c r="ABJ432" s="48">
        <v>4.9834690000000002E-12</v>
      </c>
      <c r="ABK432" s="48">
        <v>5.2919100000000002E-12</v>
      </c>
      <c r="ABL432" s="48">
        <v>7.2851058000000002E-12</v>
      </c>
      <c r="ABM432" s="48">
        <v>2.0327619000000001E-11</v>
      </c>
      <c r="ABN432" s="48">
        <v>3.0452134000000001E-12</v>
      </c>
      <c r="ABO432" s="48">
        <v>2.6035584999999999E-11</v>
      </c>
      <c r="ABP432" s="48">
        <v>2.6081161E-11</v>
      </c>
      <c r="ABQ432" s="48">
        <v>4.6071863999999999E-11</v>
      </c>
      <c r="ABR432" s="48">
        <v>4.6208592000000003E-11</v>
      </c>
      <c r="ABS432" s="48">
        <v>1.2159796999999999E-8</v>
      </c>
      <c r="ABT432" s="48">
        <v>5.3586481999999998E-12</v>
      </c>
      <c r="ABU432" s="48">
        <v>5.3586481999999998E-12</v>
      </c>
      <c r="ABV432" s="48">
        <v>2.3456821999999998E-12</v>
      </c>
      <c r="ABW432" s="48">
        <v>2.8401911000000001E-12</v>
      </c>
      <c r="ABX432" s="48">
        <v>6.6644626000000003E-12</v>
      </c>
      <c r="ABY432" s="48">
        <v>1.1940816000000001E-11</v>
      </c>
      <c r="ABZ432" s="48">
        <v>1.4957366000000001E-11</v>
      </c>
      <c r="ACA432" s="48">
        <v>4.3647710000000004E-12</v>
      </c>
      <c r="ACB432" s="48">
        <v>4.3371358999999999E-12</v>
      </c>
      <c r="ACC432" s="48">
        <v>2.4186656000000001E-12</v>
      </c>
      <c r="ACD432" s="48">
        <v>2.8620812000000001E-12</v>
      </c>
      <c r="ACE432" s="48">
        <v>6.6956896999999999E-12</v>
      </c>
      <c r="ACF432" s="48">
        <v>1.1816101000000001E-11</v>
      </c>
      <c r="ACG432" s="48">
        <v>1.4079845000000001E-11</v>
      </c>
      <c r="ACH432" s="48">
        <v>6.5068385000000001E-12</v>
      </c>
      <c r="ACI432" s="48">
        <v>9.6151160999999997E-12</v>
      </c>
      <c r="ACJ432" s="48">
        <v>1.9958559E-11</v>
      </c>
      <c r="ACK432" s="48">
        <v>4.328817E-12</v>
      </c>
      <c r="ACL432" s="48">
        <v>5.6401416000000004E-12</v>
      </c>
      <c r="ACM432" s="48">
        <v>4.7732418E-11</v>
      </c>
      <c r="ACN432" s="48">
        <v>1.6301526E-11</v>
      </c>
      <c r="ACO432" s="48">
        <v>7.3654557999999996E-10</v>
      </c>
      <c r="ACP432" s="48">
        <v>4.7413905E-11</v>
      </c>
      <c r="ACQ432" s="48">
        <v>4.7752877999999997E-11</v>
      </c>
      <c r="ACR432" s="48">
        <v>7.3745254000000002E-10</v>
      </c>
      <c r="ACS432" s="48">
        <v>6.7912102999999996E-10</v>
      </c>
      <c r="ACT432" s="48">
        <v>6.7881872000000003E-10</v>
      </c>
      <c r="ACU432" s="48">
        <v>7.0188823999999996E-10</v>
      </c>
      <c r="ACV432" s="48">
        <v>7.0182779000000002E-10</v>
      </c>
      <c r="ACW432" s="48">
        <v>7.0261745999999995E-10</v>
      </c>
      <c r="ACX432" s="48">
        <v>7.0255701000000002E-10</v>
      </c>
      <c r="ACY432" s="48">
        <v>2.1107186000000001E-8</v>
      </c>
      <c r="ACZ432" s="48">
        <v>7.2883727000000007E-12</v>
      </c>
      <c r="ADA432" s="48">
        <v>1.5011075999999999E-8</v>
      </c>
      <c r="ADB432" s="48">
        <v>4.4497517000000003E-12</v>
      </c>
      <c r="ADC432" s="48">
        <v>6.1986863999999997E-11</v>
      </c>
      <c r="ADD432" s="48">
        <v>2.3220392999999999E-11</v>
      </c>
      <c r="ADE432" s="48">
        <v>8.9499420999999999E-13</v>
      </c>
      <c r="ADF432" s="48">
        <v>4.9783469000000001E-13</v>
      </c>
      <c r="ADG432" s="48">
        <v>3.2231281E-10</v>
      </c>
      <c r="ADH432" s="48">
        <v>7.5800143999999997E-10</v>
      </c>
      <c r="ADI432" s="48">
        <v>7.5817259999999998E-10</v>
      </c>
      <c r="ADJ432" s="48">
        <v>7.4718302999999995E-10</v>
      </c>
      <c r="ADK432" s="48">
        <v>7.4728211999999996E-10</v>
      </c>
    </row>
    <row r="433" spans="1:791" s="47" customFormat="1">
      <c r="A433" s="54" t="s">
        <v>2</v>
      </c>
      <c r="B433" s="47" t="s">
        <v>557</v>
      </c>
      <c r="C433" s="47" t="s">
        <v>64</v>
      </c>
      <c r="D433" s="49">
        <v>2.0923749000000002E-5</v>
      </c>
      <c r="E433" s="49">
        <v>4.2683725000000001E-5</v>
      </c>
      <c r="F433" s="49">
        <v>9.3303911999999999E-5</v>
      </c>
      <c r="G433" s="49">
        <v>2.0502513000000001E-4</v>
      </c>
      <c r="H433" s="49">
        <v>2.5677E-6</v>
      </c>
      <c r="I433" s="49">
        <v>5.3475828999999996E-6</v>
      </c>
      <c r="J433" s="49">
        <v>2.5652134000000001E-7</v>
      </c>
      <c r="K433" s="49">
        <v>1.2751943999999999E-5</v>
      </c>
      <c r="L433" s="49">
        <v>2.3944999999999999E-5</v>
      </c>
      <c r="M433" s="49">
        <v>5.3475828999999996E-6</v>
      </c>
      <c r="N433" s="49">
        <v>2.5652134000000001E-7</v>
      </c>
      <c r="O433" s="49">
        <v>1.3134621E-5</v>
      </c>
      <c r="P433" s="49">
        <v>1.3471E-5</v>
      </c>
      <c r="Q433" s="49">
        <v>2.1682613E-5</v>
      </c>
      <c r="R433" s="49">
        <v>9.0226641000000005E-7</v>
      </c>
      <c r="S433" s="49">
        <v>5.7248031999999999E-5</v>
      </c>
      <c r="T433" s="49">
        <v>1.2585E-4</v>
      </c>
      <c r="U433" s="49">
        <v>2.1051130000000001E-5</v>
      </c>
      <c r="V433" s="49">
        <v>8.7596549000000003E-7</v>
      </c>
      <c r="W433" s="49">
        <v>5.7248031999999999E-5</v>
      </c>
      <c r="X433" s="49">
        <v>2.9801566000000002E-4</v>
      </c>
      <c r="Y433" s="49">
        <v>7.6511662999999993E-5</v>
      </c>
      <c r="Z433" s="49">
        <v>2.7100932000000001E-5</v>
      </c>
      <c r="AA433" s="49">
        <v>2.2431181999999999E-4</v>
      </c>
      <c r="AB433" s="49">
        <v>6.9465419000000006E-5</v>
      </c>
      <c r="AC433" s="49">
        <v>1.0947812999999999E-4</v>
      </c>
      <c r="AD433" s="49">
        <v>9.8353688999999993E-6</v>
      </c>
      <c r="AE433" s="49">
        <v>2.2407362E-6</v>
      </c>
      <c r="AF433" s="49">
        <v>1.2861871E-5</v>
      </c>
      <c r="AG433" s="49">
        <v>1.4791191E-5</v>
      </c>
      <c r="AH433" s="49">
        <v>9.1099828999999997E-5</v>
      </c>
      <c r="AI433" s="49">
        <v>9.7298664999999998E-6</v>
      </c>
      <c r="AJ433" s="49">
        <v>2.2407362E-6</v>
      </c>
      <c r="AK433" s="49">
        <v>1.2861871E-5</v>
      </c>
      <c r="AL433" s="49">
        <v>1.4791191E-5</v>
      </c>
      <c r="AM433" s="49">
        <v>9.1121229000000004E-5</v>
      </c>
      <c r="AN433" s="49">
        <v>9.7366228000000006E-6</v>
      </c>
      <c r="AO433" s="49">
        <v>2.2407362E-6</v>
      </c>
      <c r="AP433" s="49">
        <v>1.2861871E-5</v>
      </c>
      <c r="AQ433" s="49">
        <v>1.4791191E-5</v>
      </c>
      <c r="AR433" s="49">
        <v>8.8020228999999994E-5</v>
      </c>
      <c r="AS433" s="49">
        <v>9.5227596000000005E-6</v>
      </c>
      <c r="AT433" s="49">
        <v>2.2407362E-6</v>
      </c>
      <c r="AU433" s="49">
        <v>1.2861871E-5</v>
      </c>
      <c r="AV433" s="49">
        <v>1.4791191E-5</v>
      </c>
      <c r="AW433" s="49">
        <v>9.2858009999999998E-5</v>
      </c>
      <c r="AX433" s="49">
        <v>9.7106241000000004E-6</v>
      </c>
      <c r="AY433" s="49">
        <v>2.2407318000000002E-6</v>
      </c>
      <c r="AZ433" s="49">
        <v>1.2861844999999999E-5</v>
      </c>
      <c r="BA433" s="49">
        <v>1.4791161E-5</v>
      </c>
      <c r="BB433" s="49">
        <v>1.4039362000000001E-4</v>
      </c>
      <c r="BC433" s="49">
        <v>2.8888423999999998E-5</v>
      </c>
      <c r="BD433" s="49">
        <v>8.1039878999999996E-6</v>
      </c>
      <c r="BE433" s="49">
        <v>4.7082353E-5</v>
      </c>
      <c r="BF433" s="49">
        <v>3.5230381000000002E-5</v>
      </c>
      <c r="BG433" s="49">
        <v>1.0114253E-4</v>
      </c>
      <c r="BH433" s="49">
        <v>2.8470051999999999E-5</v>
      </c>
      <c r="BI433" s="49">
        <v>8.1039878999999996E-6</v>
      </c>
      <c r="BJ433" s="49">
        <v>4.7082353E-5</v>
      </c>
      <c r="BK433" s="49">
        <v>3.5230381000000002E-5</v>
      </c>
      <c r="BL433" s="49">
        <v>1.0119663E-4</v>
      </c>
      <c r="BM433" s="49">
        <v>2.8402489000000001E-5</v>
      </c>
      <c r="BN433" s="49">
        <v>8.1039878999999996E-6</v>
      </c>
      <c r="BO433" s="49">
        <v>4.7082353E-5</v>
      </c>
      <c r="BP433" s="49">
        <v>3.5230381000000002E-5</v>
      </c>
      <c r="BQ433" s="49">
        <v>9.4128825000000001E-5</v>
      </c>
      <c r="BR433" s="49">
        <v>2.8480447000000001E-5</v>
      </c>
      <c r="BS433" s="49">
        <v>8.1039878999999996E-6</v>
      </c>
      <c r="BT433" s="49">
        <v>4.7082353E-5</v>
      </c>
      <c r="BU433" s="49">
        <v>3.5230381000000002E-5</v>
      </c>
      <c r="BV433" s="49">
        <v>1.0648673999999999E-4</v>
      </c>
      <c r="BW433" s="49">
        <v>2.8506933E-5</v>
      </c>
      <c r="BX433" s="49">
        <v>8.1039878999999996E-6</v>
      </c>
      <c r="BY433" s="49">
        <v>4.7082353E-5</v>
      </c>
      <c r="BZ433" s="49">
        <v>3.5230381000000002E-5</v>
      </c>
      <c r="CA433" s="49">
        <v>5.788317E-5</v>
      </c>
      <c r="CB433" s="49">
        <v>6.0845771999999996E-6</v>
      </c>
      <c r="CC433" s="49">
        <v>1.5894951E-6</v>
      </c>
      <c r="CD433" s="49">
        <v>9.1105268999999992E-6</v>
      </c>
      <c r="CE433" s="49">
        <v>1.3084522999999999E-5</v>
      </c>
      <c r="CF433" s="49">
        <v>4.8082969999999998E-5</v>
      </c>
      <c r="CG433" s="49">
        <v>5.8876047999999998E-6</v>
      </c>
      <c r="CH433" s="49">
        <v>1.5894951E-6</v>
      </c>
      <c r="CI433" s="49">
        <v>9.1105268999999992E-6</v>
      </c>
      <c r="CJ433" s="49">
        <v>1.3084522999999999E-5</v>
      </c>
      <c r="CK433" s="49">
        <v>4.8222469999999999E-5</v>
      </c>
      <c r="CL433" s="49">
        <v>5.8813682E-6</v>
      </c>
      <c r="CM433" s="49">
        <v>1.5894951E-6</v>
      </c>
      <c r="CN433" s="49">
        <v>9.1105268999999992E-6</v>
      </c>
      <c r="CO433" s="49">
        <v>1.3084522999999999E-5</v>
      </c>
      <c r="CP433" s="49">
        <v>4.5269550000000001E-5</v>
      </c>
      <c r="CQ433" s="49">
        <v>5.9130709000000001E-6</v>
      </c>
      <c r="CR433" s="49">
        <v>1.5894951E-6</v>
      </c>
      <c r="CS433" s="49">
        <v>9.1105268999999992E-6</v>
      </c>
      <c r="CT433" s="49">
        <v>1.3084522999999999E-5</v>
      </c>
      <c r="CU433" s="49">
        <v>4.7656259000000001E-5</v>
      </c>
      <c r="CV433" s="49">
        <v>5.8994483000000001E-6</v>
      </c>
      <c r="CW433" s="49">
        <v>1.5895031E-6</v>
      </c>
      <c r="CX433" s="49">
        <v>9.1105725000000003E-6</v>
      </c>
      <c r="CY433" s="49">
        <v>1.3084589E-5</v>
      </c>
      <c r="CZ433" s="49">
        <v>5.3319694999999997E-5</v>
      </c>
      <c r="DA433" s="49">
        <v>4.7535841E-6</v>
      </c>
      <c r="DB433" s="49">
        <v>1.4473873E-6</v>
      </c>
      <c r="DC433" s="49">
        <v>8.2958693999999996E-6</v>
      </c>
      <c r="DD433" s="49">
        <v>1.2336466999999999E-5</v>
      </c>
      <c r="DE433" s="49">
        <v>4.5461094999999997E-5</v>
      </c>
      <c r="DF433" s="49">
        <v>4.5974092999999997E-6</v>
      </c>
      <c r="DG433" s="49">
        <v>1.4473873E-6</v>
      </c>
      <c r="DH433" s="49">
        <v>8.2958693999999996E-6</v>
      </c>
      <c r="DI433" s="49">
        <v>1.2336466999999999E-5</v>
      </c>
      <c r="DJ433" s="49">
        <v>4.5727094999999998E-5</v>
      </c>
      <c r="DK433" s="49">
        <v>4.5784396999999997E-6</v>
      </c>
      <c r="DL433" s="49">
        <v>1.4473873E-6</v>
      </c>
      <c r="DM433" s="49">
        <v>8.2958693999999996E-6</v>
      </c>
      <c r="DN433" s="49">
        <v>1.2336466999999999E-5</v>
      </c>
      <c r="DO433" s="49">
        <v>4.2854244999999997E-5</v>
      </c>
      <c r="DP433" s="49">
        <v>4.6499006999999997E-6</v>
      </c>
      <c r="DQ433" s="49">
        <v>1.4473873E-6</v>
      </c>
      <c r="DR433" s="49">
        <v>8.2958693999999996E-6</v>
      </c>
      <c r="DS433" s="49">
        <v>1.2336466999999999E-5</v>
      </c>
      <c r="DT433" s="49">
        <v>5.1111769000000003E-5</v>
      </c>
      <c r="DU433" s="49">
        <v>4.5958502000000001E-6</v>
      </c>
      <c r="DV433" s="49">
        <v>1.3496258E-6</v>
      </c>
      <c r="DW433" s="49">
        <v>7.7354444000000006E-6</v>
      </c>
      <c r="DX433" s="49">
        <v>1.1825157000000001E-5</v>
      </c>
      <c r="DY433" s="49">
        <v>4.3676469000000003E-5</v>
      </c>
      <c r="DZ433" s="49">
        <v>4.5113963000000003E-6</v>
      </c>
      <c r="EA433" s="49">
        <v>9.9754520000000004E-7</v>
      </c>
      <c r="EB433" s="49">
        <v>5.7176409999999998E-6</v>
      </c>
      <c r="EC433" s="49">
        <v>1.1825157000000001E-5</v>
      </c>
      <c r="ED433" s="49">
        <v>4.3917868999999997E-5</v>
      </c>
      <c r="EE433" s="49">
        <v>4.5394610000000003E-6</v>
      </c>
      <c r="EF433" s="49">
        <v>9.9754520000000004E-7</v>
      </c>
      <c r="EG433" s="49">
        <v>5.7176409999999998E-6</v>
      </c>
      <c r="EH433" s="49">
        <v>1.1825157000000001E-5</v>
      </c>
      <c r="EI433" s="49">
        <v>4.1194089000000002E-5</v>
      </c>
      <c r="EJ433" s="49">
        <v>4.6764062000000003E-6</v>
      </c>
      <c r="EK433" s="49">
        <v>9.9754520000000004E-7</v>
      </c>
      <c r="EL433" s="49">
        <v>5.7176409999999998E-6</v>
      </c>
      <c r="EM433" s="49">
        <v>1.1825157000000001E-5</v>
      </c>
      <c r="EN433" s="49">
        <v>5.2141919999999998E-5</v>
      </c>
      <c r="EO433" s="49">
        <v>1.2492678E-5</v>
      </c>
      <c r="EP433" s="49">
        <v>2.4268856999999998E-6</v>
      </c>
      <c r="EQ433" s="49">
        <v>1.4099661999999999E-5</v>
      </c>
      <c r="ER433" s="49">
        <v>1.8141359999999999E-5</v>
      </c>
      <c r="ES433" s="49">
        <v>3.3348720000000003E-5</v>
      </c>
      <c r="ET433" s="49">
        <v>1.2299603E-5</v>
      </c>
      <c r="EU433" s="49">
        <v>2.4268856999999998E-6</v>
      </c>
      <c r="EV433" s="49">
        <v>1.4099661999999999E-5</v>
      </c>
      <c r="EW433" s="49">
        <v>1.8141359999999999E-5</v>
      </c>
      <c r="EX433" s="49">
        <v>3.3388120000000001E-5</v>
      </c>
      <c r="EY433" s="49">
        <v>1.2291807000000001E-5</v>
      </c>
      <c r="EZ433" s="49">
        <v>2.4268856999999998E-6</v>
      </c>
      <c r="FA433" s="49">
        <v>1.4099661999999999E-5</v>
      </c>
      <c r="FB433" s="49">
        <v>1.8141359999999999E-5</v>
      </c>
      <c r="FC433" s="49">
        <v>2.985799E-5</v>
      </c>
      <c r="FD433" s="49">
        <v>1.2267381E-5</v>
      </c>
      <c r="FE433" s="49">
        <v>2.4268856999999998E-6</v>
      </c>
      <c r="FF433" s="49">
        <v>1.4099661999999999E-5</v>
      </c>
      <c r="FG433" s="49">
        <v>1.8141359999999999E-5</v>
      </c>
      <c r="FH433" s="49">
        <v>3.6849634E-5</v>
      </c>
      <c r="FI433" s="49">
        <v>1.2331940000000001E-5</v>
      </c>
      <c r="FJ433" s="49">
        <v>2.4269027000000001E-6</v>
      </c>
      <c r="FK433" s="49">
        <v>1.4099761E-5</v>
      </c>
      <c r="FL433" s="49">
        <v>1.8141487E-5</v>
      </c>
      <c r="FM433" s="49">
        <v>6.2285429999999994E-5</v>
      </c>
      <c r="FN433" s="49">
        <v>7.4129297000000004E-6</v>
      </c>
      <c r="FO433" s="49">
        <v>1.8470307E-6</v>
      </c>
      <c r="FP433" s="49">
        <v>1.0600452999999999E-5</v>
      </c>
      <c r="FQ433" s="49">
        <v>1.3863693999999999E-5</v>
      </c>
      <c r="FR433" s="49">
        <v>3.6708583999999999E-5</v>
      </c>
      <c r="FS433" s="49">
        <v>3.4947646000000003E-5</v>
      </c>
      <c r="FT433" s="49">
        <v>2.2267316000000001E-6</v>
      </c>
      <c r="FU433" s="49">
        <v>1.2779492999999999E-5</v>
      </c>
      <c r="FV433" s="49">
        <v>2.2469020999999999E-5</v>
      </c>
      <c r="FW433" s="49">
        <v>1.0272856000000001E-5</v>
      </c>
      <c r="FX433" s="49">
        <v>2.4924703000000001E-6</v>
      </c>
      <c r="FY433" s="49">
        <v>8.8287507999999997E-7</v>
      </c>
      <c r="FZ433" s="49">
        <v>7.3073019E-6</v>
      </c>
      <c r="GA433" s="49">
        <v>2.4830176000000001E-6</v>
      </c>
      <c r="GB433" s="49">
        <v>1.7926272000000002E-5</v>
      </c>
      <c r="GC433" s="49">
        <v>1.2333307E-5</v>
      </c>
      <c r="GD433" s="49">
        <v>5.2269572999999996E-7</v>
      </c>
      <c r="GE433" s="49">
        <v>1.3737918E-5</v>
      </c>
      <c r="GF433" s="49">
        <v>5.0357954000000004E-6</v>
      </c>
      <c r="GG433" s="49">
        <v>7.4262719999999996E-6</v>
      </c>
      <c r="GH433" s="49">
        <v>1.2848744E-5</v>
      </c>
      <c r="GI433" s="49">
        <v>5.2269572999999996E-7</v>
      </c>
      <c r="GJ433" s="49">
        <v>1.3737918E-5</v>
      </c>
      <c r="GK433" s="49">
        <v>5.0357954000000004E-6</v>
      </c>
      <c r="GL433" s="49">
        <v>7.4262719999999996E-6</v>
      </c>
      <c r="GM433" s="49">
        <v>1.2412028000000001E-5</v>
      </c>
      <c r="GN433" s="49">
        <v>5.2269572999999996E-7</v>
      </c>
      <c r="GO433" s="49">
        <v>1.3737918E-5</v>
      </c>
      <c r="GP433" s="49">
        <v>5.0357954000000004E-6</v>
      </c>
      <c r="GQ433" s="49">
        <v>7.4262719999999996E-6</v>
      </c>
      <c r="GR433" s="49">
        <v>1.2274891E-5</v>
      </c>
      <c r="GS433" s="49">
        <v>5.2269572999999996E-7</v>
      </c>
      <c r="GT433" s="49">
        <v>1.3737918E-5</v>
      </c>
      <c r="GU433" s="49">
        <v>5.0357954000000004E-6</v>
      </c>
      <c r="GV433" s="49">
        <v>9.8861069999999992E-6</v>
      </c>
      <c r="GW433" s="49">
        <v>1.2456920000000001E-5</v>
      </c>
      <c r="GX433" s="49">
        <v>5.2269572999999996E-7</v>
      </c>
      <c r="GY433" s="49">
        <v>1.3737918E-5</v>
      </c>
      <c r="GZ433" s="49">
        <v>5.0357954000000004E-6</v>
      </c>
      <c r="HA433" s="49">
        <v>1.7926272000000002E-5</v>
      </c>
      <c r="HB433" s="49">
        <v>1.2882794E-5</v>
      </c>
      <c r="HC433" s="49">
        <v>5.2269572999999996E-7</v>
      </c>
      <c r="HD433" s="49">
        <v>1.3737918E-5</v>
      </c>
      <c r="HE433" s="49">
        <v>5.0357954000000004E-6</v>
      </c>
      <c r="HF433" s="49">
        <v>1.7393912999999998E-5</v>
      </c>
      <c r="HG433" s="49">
        <v>1.1373969999999999E-5</v>
      </c>
      <c r="HH433" s="49">
        <v>4.2765479000000001E-7</v>
      </c>
      <c r="HI433" s="49">
        <v>1.1240115E-5</v>
      </c>
      <c r="HJ433" s="49">
        <v>4.8283447999999999E-6</v>
      </c>
      <c r="HK433" s="49">
        <v>6.8939128E-6</v>
      </c>
      <c r="HL433" s="49">
        <v>9.9794796000000005E-6</v>
      </c>
      <c r="HM433" s="49">
        <v>4.2765479000000001E-7</v>
      </c>
      <c r="HN433" s="49">
        <v>1.1240115E-5</v>
      </c>
      <c r="HO433" s="49">
        <v>4.8283447999999999E-6</v>
      </c>
      <c r="HP433" s="49">
        <v>6.8939128E-6</v>
      </c>
      <c r="HQ433" s="49">
        <v>1.1619817999999999E-5</v>
      </c>
      <c r="HR433" s="49">
        <v>4.2765479000000001E-7</v>
      </c>
      <c r="HS433" s="49">
        <v>1.1240115E-5</v>
      </c>
      <c r="HT433" s="49">
        <v>4.8283447999999999E-6</v>
      </c>
      <c r="HU433" s="49">
        <v>6.8939128E-6</v>
      </c>
      <c r="HV433" s="49">
        <v>1.1487990999999999E-5</v>
      </c>
      <c r="HW433" s="49">
        <v>4.2765479000000001E-7</v>
      </c>
      <c r="HX433" s="49">
        <v>1.1240115E-5</v>
      </c>
      <c r="HY433" s="49">
        <v>4.8283447999999999E-6</v>
      </c>
      <c r="HZ433" s="49">
        <v>9.7024702000000002E-6</v>
      </c>
      <c r="IA433" s="49">
        <v>1.1403728000000001E-5</v>
      </c>
      <c r="IB433" s="49">
        <v>4.2765520999999999E-7</v>
      </c>
      <c r="IC433" s="49">
        <v>1.1240126E-5</v>
      </c>
      <c r="ID433" s="49">
        <v>4.8283496000000004E-6</v>
      </c>
      <c r="IE433" s="49">
        <v>1.7393912999999998E-5</v>
      </c>
      <c r="IF433" s="49">
        <v>1.2072153000000001E-5</v>
      </c>
      <c r="IG433" s="49">
        <v>4.2765479000000001E-7</v>
      </c>
      <c r="IH433" s="49">
        <v>1.1240115E-5</v>
      </c>
      <c r="II433" s="49">
        <v>4.8283447999999999E-6</v>
      </c>
      <c r="IJ433" s="49">
        <v>9.8190351999999993E-6</v>
      </c>
      <c r="IK433" s="49">
        <v>1.2072512E-5</v>
      </c>
      <c r="IL433" s="49">
        <v>4.880112E-7</v>
      </c>
      <c r="IM433" s="49">
        <v>1.2826362000000001E-5</v>
      </c>
      <c r="IN433" s="49">
        <v>4.9600609000000002E-6</v>
      </c>
      <c r="IO433" s="49">
        <v>7.2000000000000005E-4</v>
      </c>
      <c r="IP433" s="49">
        <v>7.6038096000000002E-5</v>
      </c>
      <c r="IQ433" s="49">
        <v>1.9484055999999998E-6</v>
      </c>
      <c r="IR433" s="49">
        <v>1.4712062E-5</v>
      </c>
      <c r="IS433" s="49">
        <v>8.9466620999999996E-6</v>
      </c>
      <c r="IT433" s="49">
        <v>3.2517631E-5</v>
      </c>
      <c r="IU433" s="49">
        <v>1.2820123000000001E-5</v>
      </c>
      <c r="IV433" s="49">
        <v>2.7524606000000001E-6</v>
      </c>
      <c r="IW433" s="49">
        <v>5.9630887999999999E-5</v>
      </c>
      <c r="IX433" s="49">
        <v>1.3037988999999999E-5</v>
      </c>
      <c r="IY433" s="49">
        <v>1.3833824E-5</v>
      </c>
      <c r="IZ433" s="49">
        <v>1.3417224E-5</v>
      </c>
      <c r="JA433" s="49">
        <v>1.2344128E-6</v>
      </c>
      <c r="JB433" s="49">
        <v>1.9576117E-5</v>
      </c>
      <c r="JC433" s="49">
        <v>7.1538092000000004E-6</v>
      </c>
      <c r="JD433" s="49">
        <v>2.7709287E-5</v>
      </c>
      <c r="JE433" s="49">
        <v>1.6628697000000001E-5</v>
      </c>
      <c r="JF433" s="49">
        <v>2.5998408999999998E-6</v>
      </c>
      <c r="JG433" s="49">
        <v>5.6857461000000002E-5</v>
      </c>
      <c r="JH433" s="49">
        <v>1.2538197E-5</v>
      </c>
      <c r="JI433" s="49">
        <v>6.1875207999999995E-5</v>
      </c>
      <c r="JJ433" s="49">
        <v>1.1971922E-5</v>
      </c>
      <c r="JK433" s="49">
        <v>2.5342876999999999E-6</v>
      </c>
      <c r="JL433" s="49">
        <v>5.4908767000000002E-5</v>
      </c>
      <c r="JM433" s="49">
        <v>1.2323541E-5</v>
      </c>
      <c r="JN433" s="49">
        <v>3.3265208000000003E-5</v>
      </c>
      <c r="JO433" s="49">
        <v>1.2042863E-5</v>
      </c>
      <c r="JP433" s="49">
        <v>2.5342876999999999E-6</v>
      </c>
      <c r="JQ433" s="49">
        <v>5.4908767000000002E-5</v>
      </c>
      <c r="JR433" s="49">
        <v>1.2323541E-5</v>
      </c>
      <c r="JS433" s="49">
        <v>2.4652508E-5</v>
      </c>
      <c r="JT433" s="49">
        <v>1.1148432000000001E-5</v>
      </c>
      <c r="JU433" s="49">
        <v>2.5342876999999999E-6</v>
      </c>
      <c r="JV433" s="49">
        <v>5.4908767000000002E-5</v>
      </c>
      <c r="JW433" s="49">
        <v>1.2323541E-5</v>
      </c>
      <c r="JX433" s="49">
        <v>2.4652508E-5</v>
      </c>
      <c r="JY433" s="49">
        <v>1.0571286999999999E-5</v>
      </c>
      <c r="JZ433" s="49">
        <v>2.5342876999999999E-6</v>
      </c>
      <c r="KA433" s="49">
        <v>5.4908767000000002E-5</v>
      </c>
      <c r="KB433" s="49">
        <v>1.2323541E-5</v>
      </c>
      <c r="KC433" s="49">
        <v>2.6456707999999999E-5</v>
      </c>
      <c r="KD433" s="49">
        <v>2.0417542E-5</v>
      </c>
      <c r="KE433" s="49">
        <v>2.5342876999999999E-6</v>
      </c>
      <c r="KF433" s="49">
        <v>5.5794156000000002E-5</v>
      </c>
      <c r="KG433" s="49">
        <v>1.2323541E-5</v>
      </c>
      <c r="KH433" s="49">
        <v>2.4572008E-5</v>
      </c>
      <c r="KI433" s="49">
        <v>1.9105208E-5</v>
      </c>
      <c r="KJ433" s="49">
        <v>2.5342876999999999E-6</v>
      </c>
      <c r="KK433" s="49">
        <v>5.5794156000000002E-5</v>
      </c>
      <c r="KL433" s="49">
        <v>1.2323541E-5</v>
      </c>
      <c r="KM433" s="49">
        <v>2.4697708000000001E-5</v>
      </c>
      <c r="KN433" s="49">
        <v>1.7217148E-5</v>
      </c>
      <c r="KO433" s="49">
        <v>2.5342876999999999E-6</v>
      </c>
      <c r="KP433" s="49">
        <v>5.5794156000000002E-5</v>
      </c>
      <c r="KQ433" s="49">
        <v>1.2323541E-5</v>
      </c>
      <c r="KR433" s="49">
        <v>2.4697708000000001E-5</v>
      </c>
      <c r="KS433" s="49">
        <v>1.6240318E-5</v>
      </c>
      <c r="KT433" s="49">
        <v>2.5342876999999999E-6</v>
      </c>
      <c r="KU433" s="49">
        <v>5.5794156000000002E-5</v>
      </c>
      <c r="KV433" s="49">
        <v>1.2323541E-5</v>
      </c>
      <c r="KW433" s="49">
        <v>1.3083237999999999E-5</v>
      </c>
      <c r="KX433" s="49">
        <v>8.9965004000000008E-6</v>
      </c>
      <c r="KY433" s="49">
        <v>1.2344128E-6</v>
      </c>
      <c r="KZ433" s="49">
        <v>1.9576117E-5</v>
      </c>
      <c r="LA433" s="49">
        <v>7.1538092000000004E-6</v>
      </c>
      <c r="LB433" s="49">
        <v>1.3083237999999999E-5</v>
      </c>
      <c r="LC433" s="49">
        <v>2.6780574999999998E-6</v>
      </c>
      <c r="LD433" s="49">
        <v>1.2344128E-6</v>
      </c>
      <c r="LE433" s="49">
        <v>1.9576117E-5</v>
      </c>
      <c r="LF433" s="49">
        <v>7.1538092000000004E-6</v>
      </c>
      <c r="LG433" s="49">
        <v>1.3875051E-5</v>
      </c>
      <c r="LH433" s="49">
        <v>1.3252161999999999E-5</v>
      </c>
      <c r="LI433" s="49">
        <v>1.2344128E-6</v>
      </c>
      <c r="LJ433" s="49">
        <v>1.9576117E-5</v>
      </c>
      <c r="LK433" s="49">
        <v>6.9922019000000003E-6</v>
      </c>
      <c r="LL433" s="49">
        <v>2.4604436999999999E-5</v>
      </c>
      <c r="LM433" s="49">
        <v>1.9088181999999999E-5</v>
      </c>
      <c r="LN433" s="49">
        <v>2.5013023E-6</v>
      </c>
      <c r="LO433" s="49">
        <v>5.5066859000000001E-5</v>
      </c>
      <c r="LP433" s="49">
        <v>1.2215522E-5</v>
      </c>
      <c r="LQ433" s="49">
        <v>1.5515295E-5</v>
      </c>
      <c r="LR433" s="49">
        <v>2.2795433999999998E-6</v>
      </c>
      <c r="LS433" s="49">
        <v>2.9954962E-7</v>
      </c>
      <c r="LT433" s="49">
        <v>2.1887117999999999E-6</v>
      </c>
      <c r="LU433" s="49">
        <v>3.5321076000000001E-6</v>
      </c>
      <c r="LV433" s="49">
        <v>1.7207079999999999E-5</v>
      </c>
      <c r="LW433" s="49">
        <v>3.0260397999999999E-6</v>
      </c>
      <c r="LX433" s="49">
        <v>3.1511443999999998E-7</v>
      </c>
      <c r="LY433" s="49">
        <v>2.3040523999999998E-6</v>
      </c>
      <c r="LZ433" s="49">
        <v>3.7478079000000002E-6</v>
      </c>
      <c r="MA433" s="49">
        <v>2.6594588000000002E-5</v>
      </c>
      <c r="MB433" s="49">
        <v>8.1399349000000006E-6</v>
      </c>
      <c r="MC433" s="49">
        <v>5.6093614000000002E-7</v>
      </c>
      <c r="MD433" s="49">
        <v>4.1031040999999998E-6</v>
      </c>
      <c r="ME433" s="49">
        <v>6.4217583E-6</v>
      </c>
      <c r="MF433" s="49">
        <v>6.9540548999999995E-4</v>
      </c>
      <c r="MG433" s="49">
        <v>1.4920729999999999E-4</v>
      </c>
      <c r="MH433" s="49">
        <v>1.3072349000000001E-4</v>
      </c>
      <c r="MI433" s="49">
        <v>1.3075165E-4</v>
      </c>
      <c r="MJ433" s="49">
        <v>1.2743678999999999E-4</v>
      </c>
      <c r="MK433" s="49">
        <v>1.3246237000000001E-4</v>
      </c>
      <c r="ML433" s="49">
        <v>2.5969877000000001E-4</v>
      </c>
      <c r="MM433" s="49">
        <v>2.200293E-4</v>
      </c>
      <c r="MN433" s="49">
        <v>2.2001584E-4</v>
      </c>
      <c r="MO433" s="49">
        <v>2.1302598999999999E-4</v>
      </c>
      <c r="MP433" s="49">
        <v>2.254104E-4</v>
      </c>
      <c r="MQ433" s="49">
        <v>8.7752293000000004E-5</v>
      </c>
      <c r="MR433" s="49">
        <v>7.7755119999999998E-5</v>
      </c>
      <c r="MS433" s="49">
        <v>7.7888383999999994E-5</v>
      </c>
      <c r="MT433" s="49">
        <v>7.4967166000000003E-5</v>
      </c>
      <c r="MU433" s="49">
        <v>7.7340370999999996E-5</v>
      </c>
      <c r="MV433" s="49">
        <v>8.0153003000000005E-5</v>
      </c>
      <c r="MW433" s="49">
        <v>7.2138228999999999E-5</v>
      </c>
      <c r="MX433" s="49">
        <v>7.2385259000000001E-5</v>
      </c>
      <c r="MY433" s="49">
        <v>6.9583869999999994E-5</v>
      </c>
      <c r="MZ433" s="49">
        <v>7.6617845999999996E-5</v>
      </c>
      <c r="NA433" s="49">
        <v>6.6728208999999994E-5</v>
      </c>
      <c r="NB433" s="49">
        <v>6.6997673000000003E-5</v>
      </c>
      <c r="NC433" s="49">
        <v>6.4410838000000001E-5</v>
      </c>
      <c r="ND433" s="49">
        <v>9.9302506000000003E-5</v>
      </c>
      <c r="NE433" s="49">
        <v>8.0316232000000003E-5</v>
      </c>
      <c r="NF433" s="49">
        <v>8.0347836000000002E-5</v>
      </c>
      <c r="NG433" s="49">
        <v>7.6793279000000005E-5</v>
      </c>
      <c r="NH433" s="49">
        <v>8.3849725000000006E-5</v>
      </c>
      <c r="NI433" s="49">
        <v>9.6009537000000004E-5</v>
      </c>
      <c r="NJ433" s="49">
        <v>1.0913148E-4</v>
      </c>
      <c r="NK433" s="49">
        <v>2.3438521E-5</v>
      </c>
      <c r="NL433" s="49">
        <v>4.9555989000000001E-5</v>
      </c>
      <c r="NM433" s="49">
        <v>3.9571425E-5</v>
      </c>
      <c r="NN433" s="49">
        <v>3.9134709999999997E-5</v>
      </c>
      <c r="NO433" s="49">
        <v>3.8997571999999997E-5</v>
      </c>
      <c r="NP433" s="49">
        <v>4.1639435999999998E-5</v>
      </c>
      <c r="NQ433" s="49">
        <v>5.0105475000000002E-5</v>
      </c>
      <c r="NR433" s="49">
        <v>4.5263998E-5</v>
      </c>
      <c r="NS433" s="49">
        <v>3.3369506999999999E-5</v>
      </c>
      <c r="NT433" s="49">
        <v>3.5009845000000001E-5</v>
      </c>
      <c r="NU433" s="49">
        <v>3.4878018000000003E-5</v>
      </c>
      <c r="NV433" s="49">
        <v>3.7602328999999997E-5</v>
      </c>
      <c r="NW433" s="49">
        <v>4.5962179999999997E-5</v>
      </c>
      <c r="NX433" s="49">
        <v>4.0165981999999999E-5</v>
      </c>
      <c r="NY433" s="49">
        <v>8.2164521999999996E-4</v>
      </c>
      <c r="NZ433" s="49">
        <v>1.2075909000000001E-4</v>
      </c>
      <c r="OA433" s="49">
        <v>5.5215386999999998E-5</v>
      </c>
      <c r="OB433" s="49">
        <v>1.1633348000000001E-4</v>
      </c>
      <c r="OC433" s="49">
        <v>1.4361372999999999E-4</v>
      </c>
      <c r="OD433" s="49">
        <v>1.1507467E-4</v>
      </c>
      <c r="OE433" s="49">
        <v>1.0556753E-4</v>
      </c>
      <c r="OF433" s="49">
        <v>1.0499039E-4</v>
      </c>
      <c r="OG433" s="49">
        <v>1.1752623E-4</v>
      </c>
      <c r="OH433" s="49">
        <v>1.143292E-4</v>
      </c>
      <c r="OI433" s="49">
        <v>1.1256684E-4</v>
      </c>
      <c r="OJ433" s="49">
        <v>1.1159000999999999E-4</v>
      </c>
      <c r="OK433" s="49">
        <v>5.0044077000000001E-5</v>
      </c>
      <c r="OL433" s="49">
        <v>4.3725634E-5</v>
      </c>
      <c r="OM433" s="49">
        <v>5.4929945E-5</v>
      </c>
      <c r="ON433" s="49">
        <v>1.134763E-4</v>
      </c>
      <c r="OO433" s="49">
        <v>2.3815208E-5</v>
      </c>
      <c r="OP433" s="49">
        <v>2.6600094999999999E-5</v>
      </c>
      <c r="OQ433" s="49">
        <v>4.5820321999999999E-5</v>
      </c>
      <c r="OU433" s="47" t="s">
        <v>557</v>
      </c>
      <c r="OV433" s="47" t="s">
        <v>64</v>
      </c>
      <c r="OW433" s="49">
        <v>0</v>
      </c>
      <c r="OX433" s="49">
        <v>6.6602182000000002E-5</v>
      </c>
      <c r="OY433" s="49">
        <v>1.3451531E-5</v>
      </c>
      <c r="OZ433" s="49">
        <v>1.8409430999999998E-5</v>
      </c>
      <c r="PA433" s="49">
        <v>4.1659621000000001E-5</v>
      </c>
      <c r="PB433" s="49">
        <v>3.2421676999999999E-5</v>
      </c>
      <c r="PC433" s="49">
        <v>1.9910973999999998E-5</v>
      </c>
      <c r="PD433" s="49">
        <v>8.0820162000000005E-5</v>
      </c>
      <c r="PE433" s="49">
        <v>5.8854634E-6</v>
      </c>
      <c r="PF433" s="49">
        <v>5.6824669E-6</v>
      </c>
      <c r="PG433" s="49">
        <v>1.1161270000000001E-5</v>
      </c>
      <c r="PH433" s="49">
        <v>4.6228695E-5</v>
      </c>
      <c r="PI433" s="49">
        <v>6.2396679999999997E-5</v>
      </c>
      <c r="PJ433" s="49">
        <v>2.0339351999999999E-4</v>
      </c>
      <c r="PK433" s="49">
        <v>1.1823032999999999E-4</v>
      </c>
      <c r="PL433" s="49">
        <v>4.9512346999999999E-5</v>
      </c>
      <c r="PM433" s="49">
        <v>5.9132222000000003E-5</v>
      </c>
      <c r="PN433" s="49">
        <v>1.4388244E-2</v>
      </c>
      <c r="PO433" s="49">
        <v>1.1071790000000001E-5</v>
      </c>
      <c r="PP433" s="49">
        <v>2.0512060000000001E-6</v>
      </c>
      <c r="PQ433" s="49">
        <v>3.7007438999999999E-8</v>
      </c>
      <c r="PR433" s="49">
        <v>5.4562852999999996E-7</v>
      </c>
      <c r="PS433" s="49">
        <v>2.3126738000000001E-6</v>
      </c>
      <c r="PT433" s="49">
        <v>9.1401006999999995E-7</v>
      </c>
      <c r="PU433" s="49">
        <v>9.0209931000000005E-10</v>
      </c>
      <c r="PV433" s="49">
        <v>1.7854606E-7</v>
      </c>
      <c r="PW433" s="49">
        <v>2.5739336000000002E-7</v>
      </c>
      <c r="PX433" s="49">
        <v>2.3704739E-5</v>
      </c>
      <c r="PY433" s="49">
        <v>3.3368500000000001E-9</v>
      </c>
      <c r="PZ433" s="49">
        <v>8.9170754000000001E-7</v>
      </c>
      <c r="QA433" s="49">
        <v>2.9060420000000001E-7</v>
      </c>
      <c r="QB433" s="49">
        <v>7.8288671999999995E-7</v>
      </c>
      <c r="QC433" s="49">
        <v>5.8588195999999997E-6</v>
      </c>
      <c r="QD433" s="49">
        <v>3.6998999999999999E-6</v>
      </c>
      <c r="QE433" s="49">
        <v>1.4410451E-6</v>
      </c>
      <c r="QF433" s="49">
        <v>3.9283625000000002E-7</v>
      </c>
      <c r="QG433" s="49">
        <v>5.7691959999999999E-7</v>
      </c>
      <c r="QH433" s="49">
        <v>6.0415632000000002E-6</v>
      </c>
      <c r="QI433" s="49">
        <v>5.07268E-6</v>
      </c>
      <c r="QJ433" s="49">
        <v>5.0223552999999996E-6</v>
      </c>
      <c r="QK433" s="49">
        <v>3.0637214999999997E-7</v>
      </c>
      <c r="QL433" s="49">
        <v>4.4994814999999999E-7</v>
      </c>
      <c r="QM433" s="49">
        <v>4.7117592999999997E-6</v>
      </c>
      <c r="QN433" s="49">
        <v>2.5495100000000002E-6</v>
      </c>
      <c r="QO433" s="49">
        <v>4.6995284000000002E-6</v>
      </c>
      <c r="QP433" s="49">
        <v>2.5869578E-7</v>
      </c>
      <c r="QQ433" s="49">
        <v>3.7990190000000002E-7</v>
      </c>
      <c r="QR433" s="49">
        <v>3.9785253E-6</v>
      </c>
      <c r="QS433" s="49">
        <v>2.6234300000000001E-6</v>
      </c>
      <c r="QT433" s="49">
        <v>9.1081446000000001E-6</v>
      </c>
      <c r="QU433" s="49">
        <v>2.3499274E-7</v>
      </c>
      <c r="QV433" s="49">
        <v>3.4511651E-7</v>
      </c>
      <c r="QW433" s="49">
        <v>4.5486662000000004E-6</v>
      </c>
      <c r="QX433" s="49">
        <v>5.9371022999999997E-7</v>
      </c>
      <c r="QY433" s="49">
        <v>5.2130566000000002E-6</v>
      </c>
      <c r="QZ433" s="49">
        <v>5.3899891000000001E-7</v>
      </c>
      <c r="RA433" s="49">
        <v>1.8912237999999999E-7</v>
      </c>
      <c r="RB433" s="49">
        <v>6.4653810000000001E-7</v>
      </c>
      <c r="RC433" s="49">
        <v>5.8001756000000002E-7</v>
      </c>
      <c r="RD433" s="49">
        <v>7.0513666999999999E-6</v>
      </c>
      <c r="RE433" s="49">
        <v>3.8456331000000003E-6</v>
      </c>
      <c r="RF433" s="49">
        <v>1.2019988E-6</v>
      </c>
      <c r="RG433" s="49">
        <v>5.6736715000000002E-7</v>
      </c>
      <c r="RH433" s="49">
        <v>1.2019988E-6</v>
      </c>
      <c r="RI433" s="49">
        <v>1.2019988E-6</v>
      </c>
      <c r="RJ433" s="49">
        <v>1.9396141999999999E-6</v>
      </c>
      <c r="RK433" s="49">
        <v>1.7191362E-6</v>
      </c>
      <c r="RL433" s="49">
        <v>1.2010647000000001E-6</v>
      </c>
      <c r="RM433" s="49">
        <v>7.8759006999999998E-6</v>
      </c>
      <c r="RN433" s="49">
        <v>1.8493269999999999E-6</v>
      </c>
      <c r="RO433" s="49">
        <v>2.3913528999999999E-6</v>
      </c>
      <c r="RP433" s="49">
        <v>8.0112309999999999E-7</v>
      </c>
      <c r="RQ433" s="49">
        <v>4.3062432000000004E-6</v>
      </c>
      <c r="RR433" s="49">
        <v>5.0619094999999999E-6</v>
      </c>
      <c r="RS433" s="49">
        <v>1.908363E-5</v>
      </c>
      <c r="RT433" s="49">
        <v>0</v>
      </c>
      <c r="RU433" s="49">
        <v>4.2501862E-7</v>
      </c>
      <c r="RV433" s="49">
        <v>0</v>
      </c>
      <c r="RW433" s="49">
        <v>1.6423873E-6</v>
      </c>
      <c r="RX433" s="49">
        <v>0</v>
      </c>
      <c r="RY433" s="49">
        <v>4.7745075000000003E-6</v>
      </c>
      <c r="RZ433" s="49">
        <v>0</v>
      </c>
      <c r="SA433" s="49">
        <v>4.3787322E-6</v>
      </c>
      <c r="SB433" s="49">
        <v>0</v>
      </c>
      <c r="SC433" s="49">
        <v>4.9059407999999997E-6</v>
      </c>
      <c r="SD433" s="49">
        <v>6.4441377E-7</v>
      </c>
      <c r="SE433" s="49">
        <v>8.0112309999999999E-7</v>
      </c>
      <c r="SF433" s="49">
        <v>5.0619094999999999E-6</v>
      </c>
      <c r="SG433" s="49">
        <v>5.5411099999999998E-8</v>
      </c>
      <c r="SH433" s="49">
        <v>4.3062432000000004E-6</v>
      </c>
      <c r="SI433" s="49">
        <v>0</v>
      </c>
      <c r="SJ433" s="49">
        <v>5.8448624999999996E-7</v>
      </c>
      <c r="SK433" s="49">
        <v>2.3046299999999999E-6</v>
      </c>
      <c r="SL433" s="49">
        <v>7.2166720999999997E-7</v>
      </c>
      <c r="SM433" s="49">
        <v>1.2534836E-7</v>
      </c>
      <c r="SN433" s="49">
        <v>5.8967924000000002E-7</v>
      </c>
      <c r="SO433" s="49">
        <v>4.6289803000000002E-6</v>
      </c>
      <c r="SP433" s="49">
        <v>2.7767E-6</v>
      </c>
      <c r="SQ433" s="49">
        <v>1.8222546999999999E-6</v>
      </c>
      <c r="SR433" s="49">
        <v>1.2560629000000001E-7</v>
      </c>
      <c r="SS433" s="49">
        <v>5.9089221999999997E-7</v>
      </c>
      <c r="ST433" s="49">
        <v>4.6665013000000002E-6</v>
      </c>
      <c r="SU433" s="49">
        <v>9.0760900000000004E-7</v>
      </c>
      <c r="SV433" s="49">
        <v>4.9034885999999999E-6</v>
      </c>
      <c r="SW433" s="49">
        <v>1.1765668E-7</v>
      </c>
      <c r="SX433" s="49">
        <v>5.5349392000000005E-7</v>
      </c>
      <c r="SY433" s="49">
        <v>4.364074E-6</v>
      </c>
      <c r="SZ433" s="49">
        <v>1.754059E-6</v>
      </c>
      <c r="TA433" s="49">
        <v>4.5330114000000003E-6</v>
      </c>
      <c r="TB433" s="49">
        <v>1.7233153E-7</v>
      </c>
      <c r="TC433" s="49">
        <v>8.1070245999999995E-7</v>
      </c>
      <c r="TD433" s="49">
        <v>7.0406622000000003E-6</v>
      </c>
      <c r="TE433" s="49">
        <v>2.2953639999999999E-6</v>
      </c>
      <c r="TF433" s="49">
        <v>4.8596930000000003E-6</v>
      </c>
      <c r="TG433" s="49">
        <v>1.2947064E-7</v>
      </c>
      <c r="TH433" s="49">
        <v>6.0907058999999996E-7</v>
      </c>
      <c r="TI433" s="49">
        <v>4.8164482999999996E-6</v>
      </c>
      <c r="TJ433" s="49">
        <v>7.7874300000000003E-9</v>
      </c>
      <c r="TK433" s="49">
        <v>4.0422337999999998E-6</v>
      </c>
      <c r="TL433" s="49">
        <v>8.2326423000000005E-8</v>
      </c>
      <c r="TM433" s="49">
        <v>5.5929998000000002E-7</v>
      </c>
      <c r="TN433" s="49">
        <v>1.0427241E-5</v>
      </c>
      <c r="TO433" s="49">
        <v>7.7874300000000003E-9</v>
      </c>
      <c r="TP433" s="49">
        <v>4.7302378999999999E-6</v>
      </c>
      <c r="TQ433" s="49">
        <v>8.2326423000000005E-8</v>
      </c>
      <c r="TR433" s="49">
        <v>5.5929998000000002E-7</v>
      </c>
      <c r="TS433" s="49">
        <v>1.0427241E-5</v>
      </c>
      <c r="TT433" s="49">
        <v>7.7874300000000003E-9</v>
      </c>
      <c r="TU433" s="49">
        <v>7.6053474999999998E-6</v>
      </c>
      <c r="TV433" s="49">
        <v>8.2326423000000005E-8</v>
      </c>
      <c r="TW433" s="49">
        <v>5.5929998000000002E-7</v>
      </c>
      <c r="TX433" s="49">
        <v>1.0427241E-5</v>
      </c>
      <c r="TY433" s="49">
        <v>2.1967639999999998E-9</v>
      </c>
      <c r="TZ433" s="49">
        <v>7.0605611000000003E-7</v>
      </c>
      <c r="UA433" s="49">
        <v>3.5533762999999998E-7</v>
      </c>
      <c r="UB433" s="49">
        <v>5.2180287999999999E-7</v>
      </c>
      <c r="UC433" s="49">
        <v>5.4647808000000004E-6</v>
      </c>
      <c r="UD433" s="49">
        <v>4.2902400000000003E-9</v>
      </c>
      <c r="UE433" s="49">
        <v>8.8056384E-7</v>
      </c>
      <c r="UF433" s="49">
        <v>6.2277651000000001E-7</v>
      </c>
      <c r="UG433" s="49">
        <v>9.1466358000000003E-7</v>
      </c>
      <c r="UH433" s="49">
        <v>5.1426344E-6</v>
      </c>
      <c r="UI433" s="49">
        <v>0</v>
      </c>
      <c r="UJ433" s="49">
        <v>1.6381759000000001E-5</v>
      </c>
      <c r="UK433" s="49">
        <v>1.2217858000000001E-7</v>
      </c>
      <c r="UL433" s="49">
        <v>1.6771558999999999E-6</v>
      </c>
      <c r="UM433" s="49">
        <v>4.1931212000000002E-5</v>
      </c>
      <c r="UN433" s="49">
        <v>1.6915500000000001E-5</v>
      </c>
      <c r="UO433" s="49">
        <v>5.1269413000000003E-6</v>
      </c>
      <c r="UP433" s="49">
        <v>8.2194163000000005E-7</v>
      </c>
      <c r="UQ433" s="49">
        <v>1.2872984E-5</v>
      </c>
      <c r="UR433" s="49">
        <v>4.6651074000000002E-6</v>
      </c>
      <c r="US433" s="49">
        <v>1.5826967999999999E-5</v>
      </c>
      <c r="UT433" s="49">
        <v>3.7635354000000001E-6</v>
      </c>
      <c r="UU433" s="49">
        <v>6.5553749999999999E-6</v>
      </c>
      <c r="UV433" s="49">
        <v>1.4065976999999999E-6</v>
      </c>
      <c r="UW433" s="49">
        <v>6.5553749999999999E-6</v>
      </c>
      <c r="UX433" s="49">
        <v>6.5553749999999999E-6</v>
      </c>
      <c r="UY433" s="49">
        <v>4.8086270999999996E-6</v>
      </c>
      <c r="UZ433" s="49">
        <v>5.4086310999999999E-7</v>
      </c>
      <c r="VA433" s="49">
        <v>1.0013928000000001E-5</v>
      </c>
      <c r="VB433" s="49">
        <v>3.1278036999999998E-6</v>
      </c>
      <c r="VC433" s="49">
        <v>1.5826967999999999E-5</v>
      </c>
      <c r="VD433" s="49">
        <v>1.5826967999999999E-5</v>
      </c>
      <c r="VE433" s="49">
        <v>1.2866108000000001E-5</v>
      </c>
      <c r="VF433" s="49">
        <v>2.5164261E-6</v>
      </c>
      <c r="VG433" s="49">
        <v>1.2240406E-5</v>
      </c>
      <c r="VH433" s="49">
        <v>4.6471190999999999E-5</v>
      </c>
      <c r="VI433" s="49">
        <v>2.8177561999999999E-6</v>
      </c>
      <c r="VJ433" s="49">
        <v>5.0950947999999998E-5</v>
      </c>
      <c r="VK433" s="49">
        <v>1.1592067999999999E-5</v>
      </c>
      <c r="VL433" s="49">
        <v>1.6191280000000001E-5</v>
      </c>
      <c r="VM433" s="49">
        <v>1.1304838E-5</v>
      </c>
      <c r="VN433" s="49">
        <v>1.6191280000000001E-5</v>
      </c>
      <c r="VO433" s="49">
        <v>1.0663317999999999E-5</v>
      </c>
      <c r="VP433" s="49">
        <v>3.31434E-6</v>
      </c>
      <c r="VQ433" s="49">
        <v>1.2018480000000001E-5</v>
      </c>
      <c r="VR433" s="49">
        <v>2.2609674999999999E-6</v>
      </c>
      <c r="VS433" s="49">
        <v>3.0259581E-6</v>
      </c>
      <c r="VT433" s="49">
        <v>3.31434E-6</v>
      </c>
      <c r="VU433" s="49">
        <v>1.2018480000000001E-5</v>
      </c>
      <c r="VV433" s="49">
        <v>2.1326909E-6</v>
      </c>
      <c r="VW433" s="49">
        <v>3.0259581E-6</v>
      </c>
      <c r="VX433" s="49">
        <v>2.8177561999999999E-6</v>
      </c>
      <c r="VY433" s="49">
        <v>5.0950947999999998E-5</v>
      </c>
      <c r="VZ433" s="49">
        <v>1.1794364999999999E-5</v>
      </c>
      <c r="WA433" s="49">
        <v>3.31434E-6</v>
      </c>
      <c r="WB433" s="49">
        <v>1.2018480000000001E-5</v>
      </c>
      <c r="WC433" s="49">
        <v>2.2609674999999999E-6</v>
      </c>
      <c r="WD433" s="49">
        <v>1.0344609E-5</v>
      </c>
      <c r="WE433" s="49">
        <v>3.31434E-6</v>
      </c>
      <c r="WF433" s="49">
        <v>1.2018480000000001E-5</v>
      </c>
      <c r="WG433" s="49">
        <v>2.1326909E-6</v>
      </c>
      <c r="WH433" s="49">
        <v>1.0344609E-5</v>
      </c>
      <c r="WI433" s="49">
        <v>3.31434E-6</v>
      </c>
      <c r="WJ433" s="49">
        <v>1.2018480000000001E-5</v>
      </c>
      <c r="WK433" s="49">
        <v>3.31434E-6</v>
      </c>
      <c r="WL433" s="49">
        <v>1.2018480000000001E-5</v>
      </c>
      <c r="WM433" s="49">
        <v>6.6978499999999997E-6</v>
      </c>
      <c r="WN433" s="49">
        <v>8.6613275999999997E-6</v>
      </c>
      <c r="WO433" s="49">
        <v>3.2538430999999998E-7</v>
      </c>
      <c r="WP433" s="49">
        <v>6.5076838000000001E-6</v>
      </c>
      <c r="WQ433" s="49">
        <v>0</v>
      </c>
      <c r="WR433" s="49">
        <v>6.4676499999999997E-9</v>
      </c>
      <c r="WS433" s="49">
        <v>1.4015559999999999E-6</v>
      </c>
      <c r="WT433" s="49">
        <v>1.1284886E-7</v>
      </c>
      <c r="WU433" s="49">
        <v>1.4998123E-6</v>
      </c>
      <c r="WV433" s="49">
        <v>6.9406975000000001E-6</v>
      </c>
      <c r="WW433" s="49">
        <v>2.2200887000000001E-5</v>
      </c>
      <c r="WX433" s="49">
        <v>6.2247277E-6</v>
      </c>
      <c r="WY433" s="49">
        <v>1.5830933E-6</v>
      </c>
      <c r="WZ433" s="49">
        <v>5.4112442000000002E-6</v>
      </c>
      <c r="XA433" s="49">
        <v>9.1874764000000001E-7</v>
      </c>
      <c r="XB433" s="49">
        <v>4.4001999999999998E-6</v>
      </c>
      <c r="XC433" s="49">
        <v>7.6602908000000007E-6</v>
      </c>
      <c r="XD433" s="49">
        <v>2.7922736999999998E-7</v>
      </c>
      <c r="XE433" s="49">
        <v>1.8909366E-6</v>
      </c>
      <c r="XF433" s="49">
        <v>2.2937939999999999E-5</v>
      </c>
      <c r="XG433" s="49">
        <v>9.5660691999999999E-6</v>
      </c>
      <c r="XH433" s="49">
        <v>3.6883331999999997E-7</v>
      </c>
      <c r="XI433" s="49">
        <v>1.3674673E-9</v>
      </c>
      <c r="XJ433" s="49">
        <v>2.7064447000000001E-7</v>
      </c>
      <c r="XK433" s="49">
        <v>2.5739336000000002E-7</v>
      </c>
      <c r="XL433" s="49">
        <v>8.8338814999999996E-6</v>
      </c>
      <c r="XM433" s="49">
        <v>3.4060689000000003E-7</v>
      </c>
      <c r="XN433" s="49">
        <v>2.4857993999999997E-10</v>
      </c>
      <c r="XO433" s="49">
        <v>1.474181E-7</v>
      </c>
      <c r="XP433" s="49">
        <v>1.4624506E-7</v>
      </c>
      <c r="XQ433" s="49">
        <v>1.7908464000000001E-5</v>
      </c>
      <c r="XR433" s="49">
        <v>8.1328669999999994E-6</v>
      </c>
      <c r="XS433" s="49">
        <v>4.7266603000000001E-7</v>
      </c>
      <c r="XT433" s="49">
        <v>3.4558326000000001E-6</v>
      </c>
      <c r="XU433" s="49">
        <v>6.5988910999999999E-6</v>
      </c>
      <c r="XV433" s="49">
        <v>7.1026045E-7</v>
      </c>
      <c r="XW433" s="49">
        <v>1.0421821999999999E-5</v>
      </c>
      <c r="XX433" s="49">
        <v>5.8687449000000001E-6</v>
      </c>
      <c r="XY433" s="49">
        <v>2.4281126000000001E-6</v>
      </c>
      <c r="XZ433" s="49">
        <v>1.0421821999999999E-5</v>
      </c>
      <c r="YA433" s="49">
        <v>5.8687449000000001E-6</v>
      </c>
      <c r="YB433" s="49">
        <v>4.1120122999999999E-7</v>
      </c>
      <c r="YC433" s="49">
        <v>1.4057419000000001E-6</v>
      </c>
      <c r="YD433" s="49">
        <v>1.0421821999999999E-5</v>
      </c>
      <c r="YE433" s="49">
        <v>1.2199965E-6</v>
      </c>
      <c r="YF433" s="49">
        <v>2.1312075000000001E-6</v>
      </c>
      <c r="YG433" s="49">
        <v>2.3977746999999997E-7</v>
      </c>
      <c r="YH433" s="49">
        <v>1.1988874E-8</v>
      </c>
      <c r="YI433" s="49">
        <v>4.9990722000000003E-5</v>
      </c>
      <c r="YJ433" s="49">
        <v>1.043443E-5</v>
      </c>
      <c r="YK433" s="49">
        <v>1.1199259999999999E-6</v>
      </c>
      <c r="YL433" s="49">
        <v>1.320161E-7</v>
      </c>
      <c r="YM433" s="49">
        <v>6.6008049999999997E-9</v>
      </c>
      <c r="YN433" s="49">
        <v>9.5152476999999998E-6</v>
      </c>
      <c r="YO433" s="49">
        <v>8.2533000000000005E-7</v>
      </c>
      <c r="YP433" s="49">
        <v>3.4252875E-7</v>
      </c>
      <c r="YQ433" s="49">
        <v>3.8536890999999998E-8</v>
      </c>
      <c r="YR433" s="49">
        <v>1.9268446000000002E-9</v>
      </c>
      <c r="YS433" s="49">
        <v>8.0348216000000001E-6</v>
      </c>
      <c r="YT433" s="49">
        <v>1.6770500000000001E-6</v>
      </c>
      <c r="YU433" s="49">
        <v>3.4252875E-7</v>
      </c>
      <c r="YV433" s="49">
        <v>3.7799385E-8</v>
      </c>
      <c r="YW433" s="49">
        <v>1.8899693E-9</v>
      </c>
      <c r="YX433" s="49">
        <v>2.0525139000000001E-5</v>
      </c>
      <c r="YY433" s="49">
        <v>4.2840699999999998E-6</v>
      </c>
      <c r="YZ433" s="49">
        <v>3.4252875E-7</v>
      </c>
      <c r="ZA433" s="49">
        <v>1.2127046E-7</v>
      </c>
      <c r="ZB433" s="49">
        <v>6.0635229999999999E-9</v>
      </c>
      <c r="ZC433" s="49">
        <v>6.3974921999999998E-6</v>
      </c>
      <c r="ZD433" s="49">
        <v>1.33531E-6</v>
      </c>
      <c r="ZE433" s="49">
        <v>3.4252875E-7</v>
      </c>
      <c r="ZF433" s="49">
        <v>7.8549013999999995E-8</v>
      </c>
      <c r="ZG433" s="49">
        <v>3.9273516999999998E-9</v>
      </c>
      <c r="ZH433" s="49">
        <v>1.3294638E-5</v>
      </c>
      <c r="ZI433" s="49">
        <v>2.77489E-6</v>
      </c>
      <c r="ZJ433" s="49">
        <v>2.8959483999999999E-6</v>
      </c>
      <c r="ZK433" s="49">
        <v>1.6804458000000001E-7</v>
      </c>
      <c r="ZL433" s="49">
        <v>8.4022288999999999E-9</v>
      </c>
      <c r="ZM433" s="49">
        <v>1.2898063E-5</v>
      </c>
      <c r="ZN433" s="49">
        <v>2.9651900000000002E-6</v>
      </c>
      <c r="ZO433" s="49">
        <v>2.8959483999999999E-6</v>
      </c>
      <c r="ZP433" s="49">
        <v>2.3965737999999999E-7</v>
      </c>
      <c r="ZQ433" s="49">
        <v>1.1982869E-8</v>
      </c>
      <c r="ZR433" s="49">
        <v>1.172662E-5</v>
      </c>
      <c r="ZS433" s="49">
        <v>2.6958500000000002E-6</v>
      </c>
      <c r="ZT433" s="49">
        <v>2.8959483999999999E-6</v>
      </c>
      <c r="ZU433" s="49">
        <v>1.5278217999999999E-7</v>
      </c>
      <c r="ZV433" s="49">
        <v>7.6391088999999998E-9</v>
      </c>
      <c r="ZW433" s="49">
        <v>1.8394758000000001E-5</v>
      </c>
      <c r="ZX433" s="49">
        <v>4.2288000000000001E-6</v>
      </c>
      <c r="ZY433" s="49">
        <v>1.6764193000000001E-3</v>
      </c>
      <c r="ZZ433" s="49">
        <v>8.3820962999999995E-5</v>
      </c>
      <c r="AAA433" s="49">
        <v>5.8910245E-2</v>
      </c>
      <c r="AAB433" s="49">
        <v>5.4450499999999999E-2</v>
      </c>
      <c r="AAC433" s="49">
        <v>1.9514684E-3</v>
      </c>
      <c r="AAD433" s="49">
        <v>9.7573420999999994E-5</v>
      </c>
      <c r="AAE433" s="49">
        <v>8.4567646999999996E-2</v>
      </c>
      <c r="AAF433" s="49">
        <v>6.3136999999999999E-2</v>
      </c>
      <c r="AAG433" s="49">
        <v>1.6764193000000001E-3</v>
      </c>
      <c r="AAH433" s="49">
        <v>8.3820962999999995E-5</v>
      </c>
      <c r="AAI433" s="49">
        <v>4.6360111000000002E-2</v>
      </c>
      <c r="AAJ433" s="49">
        <v>4.4600000000000001E-2</v>
      </c>
      <c r="AAK433" s="49">
        <v>4.6018999999999999E-6</v>
      </c>
      <c r="AAL433" s="49">
        <v>5.1148454999999997E-5</v>
      </c>
      <c r="AAM433" s="49">
        <v>1.6624615000000001E-8</v>
      </c>
      <c r="AAN433" s="49">
        <v>3.3249228999999998E-7</v>
      </c>
      <c r="AAO433" s="49">
        <v>2.7706440000000001E-6</v>
      </c>
      <c r="AAP433" s="49">
        <v>1.7855599999999999E-5</v>
      </c>
      <c r="AAQ433" s="49">
        <v>7.7669688000000007E-5</v>
      </c>
      <c r="AAR433" s="49">
        <v>5.0593887000000003E-8</v>
      </c>
      <c r="AAS433" s="49">
        <v>1.0118769000000001E-6</v>
      </c>
      <c r="AAT433" s="49">
        <v>1.7438649E-5</v>
      </c>
      <c r="AAU433" s="49">
        <v>1.1328583E-5</v>
      </c>
      <c r="AAV433" s="49">
        <v>1.6018305999999998E-5</v>
      </c>
      <c r="AAW433" s="49">
        <v>2.505559E-5</v>
      </c>
      <c r="AAX433" s="49">
        <v>1.1402641E-4</v>
      </c>
      <c r="AAY433" s="49">
        <v>6.2808128000000003E-5</v>
      </c>
      <c r="AAZ433" s="49">
        <v>5.8870116999999997E-5</v>
      </c>
      <c r="ABA433" s="49">
        <v>2.5679926999999998E-5</v>
      </c>
      <c r="ABB433" s="49">
        <v>1.7570059000000001E-5</v>
      </c>
      <c r="ABC433" s="49">
        <v>1.8935648999999999E-5</v>
      </c>
      <c r="ABD433" s="49">
        <v>1.6494533E-5</v>
      </c>
      <c r="ABE433" s="49">
        <v>8.2026651999999994E-6</v>
      </c>
      <c r="ABF433" s="49">
        <v>2.5191428000000001E-5</v>
      </c>
      <c r="ABG433" s="49">
        <v>1.0094864E-5</v>
      </c>
      <c r="ABH433" s="49">
        <v>1.1599121E-5</v>
      </c>
      <c r="ABI433" s="49">
        <v>7.8273548999999993E-6</v>
      </c>
      <c r="ABJ433" s="49">
        <v>1.2152264E-5</v>
      </c>
      <c r="ABK433" s="49">
        <v>1.5563115000000001E-5</v>
      </c>
      <c r="ABL433" s="49">
        <v>1.1866161E-5</v>
      </c>
      <c r="ABM433" s="49">
        <v>1.6860349999999999E-5</v>
      </c>
      <c r="ABN433" s="49">
        <v>6.3457657999999999E-6</v>
      </c>
      <c r="ABO433" s="49">
        <v>1.1666139999999999E-5</v>
      </c>
      <c r="ABP433" s="49">
        <v>1.2123555000000001E-5</v>
      </c>
      <c r="ABQ433" s="49">
        <v>1.2565467999999999E-5</v>
      </c>
      <c r="ABR433" s="49">
        <v>1.3937715E-5</v>
      </c>
      <c r="ABS433" s="49">
        <v>9.2720352000000006E-2</v>
      </c>
      <c r="ABT433" s="49">
        <v>1.4409956000000001E-5</v>
      </c>
      <c r="ABU433" s="49">
        <v>3.1644258999999999E-5</v>
      </c>
      <c r="ABV433" s="49">
        <v>5.7690265000000002E-6</v>
      </c>
      <c r="ABW433" s="49">
        <v>7.0253870999999999E-6</v>
      </c>
      <c r="ABX433" s="49">
        <v>9.8097321999999994E-6</v>
      </c>
      <c r="ABY433" s="49">
        <v>1.2402428E-5</v>
      </c>
      <c r="ABZ433" s="49">
        <v>1.046093E-5</v>
      </c>
      <c r="ACA433" s="49">
        <v>1.0869101E-5</v>
      </c>
      <c r="ACB433" s="49">
        <v>1.0753762E-5</v>
      </c>
      <c r="ACC433" s="49">
        <v>8.3703052000000004E-6</v>
      </c>
      <c r="ACD433" s="49">
        <v>9.9819546000000008E-6</v>
      </c>
      <c r="ACE433" s="49">
        <v>1.0846322E-5</v>
      </c>
      <c r="ACF433" s="49">
        <v>1.4310767E-5</v>
      </c>
      <c r="ACG433" s="49">
        <v>1.2710047000000001E-5</v>
      </c>
      <c r="ACH433" s="49">
        <v>1.5118888000000001E-5</v>
      </c>
      <c r="ACI433" s="49">
        <v>1.5806892000000001E-5</v>
      </c>
      <c r="ACJ433" s="49">
        <v>1.8682002000000001E-5</v>
      </c>
      <c r="ACK433" s="49">
        <v>7.0501742000000003E-6</v>
      </c>
      <c r="ACL433" s="49">
        <v>7.5649285999999998E-6</v>
      </c>
      <c r="ACM433" s="49">
        <v>6.0112307000000003E-5</v>
      </c>
      <c r="ACN433" s="49">
        <v>4.0402474E-5</v>
      </c>
      <c r="ACO433" s="49">
        <v>8.0818525999999997E-5</v>
      </c>
      <c r="ACP433" s="49">
        <v>2.1644566999999999E-5</v>
      </c>
      <c r="ACQ433" s="49">
        <v>2.5046596000000001E-5</v>
      </c>
      <c r="ACR433" s="49">
        <v>8.9921099000000006E-5</v>
      </c>
      <c r="ACS433" s="49">
        <v>9.2856890000000001E-5</v>
      </c>
      <c r="ACT433" s="49">
        <v>9.2215371000000006E-5</v>
      </c>
      <c r="ACU433" s="49">
        <v>8.6181266000000001E-5</v>
      </c>
      <c r="ACV433" s="49">
        <v>8.6052989999999997E-5</v>
      </c>
      <c r="ACW433" s="49">
        <v>9.3499917000000002E-5</v>
      </c>
      <c r="ACX433" s="49">
        <v>9.3371640999999998E-5</v>
      </c>
      <c r="ACY433" s="49">
        <v>0.14975368999999999</v>
      </c>
      <c r="ACZ433" s="49">
        <v>2.2194469000000001E-5</v>
      </c>
      <c r="ADA433" s="49">
        <v>0.11512099000000001</v>
      </c>
      <c r="ADB433" s="49">
        <v>9.9613822999999998E-6</v>
      </c>
      <c r="ADC433" s="49">
        <v>3.6338699999999998E-5</v>
      </c>
      <c r="ADD433" s="49">
        <v>3.7168595000000002E-5</v>
      </c>
      <c r="ADE433" s="49">
        <v>1.0464307999999999E-5</v>
      </c>
      <c r="ADF433" s="49">
        <v>9.4684001000000006E-6</v>
      </c>
      <c r="ADG433" s="49">
        <v>3.6568720999999998E-5</v>
      </c>
      <c r="ADH433" s="49">
        <v>1.7000826999999999E-5</v>
      </c>
      <c r="ADI433" s="49">
        <v>1.8718679E-5</v>
      </c>
      <c r="ADJ433" s="49">
        <v>1.2053019999999999E-5</v>
      </c>
      <c r="ADK433" s="49">
        <v>1.3047560000000001E-5</v>
      </c>
    </row>
  </sheetData>
  <customSheetViews>
    <customSheetView guid="{4C70E6EF-BD38-42BB-9511-CEEA2447CA94}">
      <pane xSplit="1" ySplit="2" topLeftCell="OQ406" activePane="bottomRight" state="frozen"/>
      <selection pane="bottomRight" activeCell="OU439" sqref="OU439"/>
      <pageMargins left="0.7" right="0.7" top="0.78740157499999996" bottom="0.78740157499999996" header="0.3" footer="0.3"/>
    </customSheetView>
    <customSheetView guid="{B213B6F3-554C-46D8-8DE3-EE7EFD7CE547}">
      <pane xSplit="1" ySplit="2" topLeftCell="B3" activePane="bottomRight" state="frozen"/>
      <selection pane="bottomRight" activeCell="B1" sqref="B1"/>
      <pageMargins left="0.7" right="0.7" top="0.78740157499999996" bottom="0.78740157499999996" header="0.3" footer="0.3"/>
    </customSheetView>
    <customSheetView guid="{0117D4CC-FE9C-407F-8663-6DBCCF19193B}">
      <pane xSplit="1" ySplit="2" topLeftCell="AEF66" activePane="bottomRight" state="frozen"/>
      <selection pane="bottomRight" activeCell="ADO12" sqref="ADO12:AFZ94"/>
      <pageMargins left="0.7" right="0.7" top="0.78740157499999996" bottom="0.78740157499999996" header="0.3" footer="0.3"/>
    </customSheetView>
  </customSheetViews>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9">
    <tabColor rgb="FF92D050"/>
  </sheetPr>
  <dimension ref="A1:ADK428"/>
  <sheetViews>
    <sheetView workbookViewId="0">
      <pane xSplit="1" ySplit="2" topLeftCell="B3" activePane="bottomRight" state="frozen"/>
      <selection pane="topRight" activeCell="B1" sqref="B1"/>
      <selection pane="bottomLeft" activeCell="A3" sqref="A3"/>
      <selection pane="bottomRight"/>
    </sheetView>
  </sheetViews>
  <sheetFormatPr baseColWidth="10" defaultRowHeight="12.75" outlineLevelRow="1" outlineLevelCol="1"/>
  <cols>
    <col min="1" max="1" width="11.42578125" style="5"/>
    <col min="3" max="407" width="11.42578125" outlineLevel="1"/>
    <col min="412" max="791" width="11.42578125" outlineLevel="1"/>
  </cols>
  <sheetData>
    <row r="1" spans="1:411" ht="15">
      <c r="A1" s="55" t="s">
        <v>2363</v>
      </c>
      <c r="B1" s="45" t="s">
        <v>402</v>
      </c>
      <c r="OU1" s="45" t="s">
        <v>402</v>
      </c>
    </row>
    <row r="2" spans="1:411" ht="15">
      <c r="B2" s="45" t="s">
        <v>2309</v>
      </c>
      <c r="OU2" s="45" t="s">
        <v>2310</v>
      </c>
    </row>
    <row r="4" spans="1:411" outlineLevel="1"/>
    <row r="5" spans="1:411" outlineLevel="1"/>
    <row r="6" spans="1:411" outlineLevel="1"/>
    <row r="7" spans="1:411" outlineLevel="1">
      <c r="B7" s="150"/>
    </row>
    <row r="8" spans="1:411" outlineLevel="1">
      <c r="B8" t="s">
        <v>403</v>
      </c>
      <c r="C8" t="s">
        <v>2491</v>
      </c>
    </row>
    <row r="9" spans="1:411" outlineLevel="1">
      <c r="B9" t="s">
        <v>405</v>
      </c>
      <c r="C9" t="s">
        <v>2492</v>
      </c>
    </row>
    <row r="10" spans="1:411" outlineLevel="1">
      <c r="B10" t="s">
        <v>407</v>
      </c>
      <c r="C10" t="s">
        <v>1309</v>
      </c>
    </row>
    <row r="11" spans="1:411" outlineLevel="1">
      <c r="B11" t="s">
        <v>408</v>
      </c>
      <c r="C11" t="s">
        <v>1310</v>
      </c>
    </row>
    <row r="12" spans="1:411" outlineLevel="1">
      <c r="B12" t="s">
        <v>409</v>
      </c>
      <c r="C12" t="s">
        <v>1311</v>
      </c>
    </row>
    <row r="13" spans="1:411" outlineLevel="1">
      <c r="B13" t="s">
        <v>410</v>
      </c>
      <c r="C13" t="s">
        <v>1312</v>
      </c>
    </row>
    <row r="14" spans="1:411" outlineLevel="1">
      <c r="B14" t="s">
        <v>411</v>
      </c>
      <c r="C14" t="s">
        <v>2258</v>
      </c>
    </row>
    <row r="15" spans="1:411" outlineLevel="1">
      <c r="B15" t="s">
        <v>412</v>
      </c>
      <c r="C15" t="s">
        <v>2259</v>
      </c>
    </row>
    <row r="16" spans="1:411" outlineLevel="1">
      <c r="B16" t="s">
        <v>413</v>
      </c>
      <c r="C16" t="s">
        <v>2260</v>
      </c>
    </row>
    <row r="17" spans="2:411" outlineLevel="1">
      <c r="B17" t="s">
        <v>414</v>
      </c>
      <c r="C17" t="s">
        <v>2261</v>
      </c>
    </row>
    <row r="18" spans="2:411" outlineLevel="1">
      <c r="B18" t="s">
        <v>415</v>
      </c>
      <c r="C18" t="s">
        <v>2262</v>
      </c>
    </row>
    <row r="19" spans="2:411" outlineLevel="1">
      <c r="B19" t="s">
        <v>416</v>
      </c>
      <c r="C19" t="s">
        <v>2263</v>
      </c>
    </row>
    <row r="20" spans="2:411" outlineLevel="1">
      <c r="B20" t="s">
        <v>417</v>
      </c>
      <c r="C20" t="s">
        <v>2264</v>
      </c>
    </row>
    <row r="21" spans="2:411" outlineLevel="1">
      <c r="B21" t="s">
        <v>418</v>
      </c>
      <c r="C21" t="s">
        <v>2265</v>
      </c>
    </row>
    <row r="22" spans="2:411" outlineLevel="1">
      <c r="B22" t="s">
        <v>419</v>
      </c>
      <c r="C22" t="s">
        <v>2266</v>
      </c>
    </row>
    <row r="23" spans="2:411" outlineLevel="1">
      <c r="B23" t="s">
        <v>420</v>
      </c>
      <c r="C23" t="s">
        <v>2267</v>
      </c>
    </row>
    <row r="24" spans="2:411" outlineLevel="1">
      <c r="B24" t="s">
        <v>421</v>
      </c>
      <c r="C24" t="s">
        <v>2268</v>
      </c>
    </row>
    <row r="25" spans="2:411" outlineLevel="1">
      <c r="B25" t="s">
        <v>422</v>
      </c>
      <c r="C25" t="s">
        <v>2269</v>
      </c>
    </row>
    <row r="26" spans="2:411" outlineLevel="1">
      <c r="B26" t="s">
        <v>423</v>
      </c>
      <c r="C26" t="s">
        <v>2270</v>
      </c>
    </row>
    <row r="27" spans="2:411" outlineLevel="1">
      <c r="B27" t="s">
        <v>424</v>
      </c>
      <c r="C27" t="s">
        <v>2271</v>
      </c>
    </row>
    <row r="28" spans="2:411" outlineLevel="1">
      <c r="B28" t="s">
        <v>425</v>
      </c>
      <c r="C28" t="s">
        <v>2272</v>
      </c>
    </row>
    <row r="29" spans="2:411" outlineLevel="1">
      <c r="B29" t="s">
        <v>426</v>
      </c>
      <c r="C29" t="s">
        <v>2273</v>
      </c>
    </row>
    <row r="30" spans="2:411" outlineLevel="1">
      <c r="B30" t="s">
        <v>427</v>
      </c>
      <c r="C30" t="s">
        <v>1313</v>
      </c>
    </row>
    <row r="31" spans="2:411" outlineLevel="1">
      <c r="B31" t="s">
        <v>428</v>
      </c>
      <c r="C31" t="s">
        <v>1314</v>
      </c>
    </row>
    <row r="32" spans="2:411" outlineLevel="1">
      <c r="B32" t="s">
        <v>429</v>
      </c>
      <c r="C32" t="s">
        <v>1315</v>
      </c>
      <c r="OU32" s="150"/>
    </row>
    <row r="33" spans="2:412" outlineLevel="1">
      <c r="B33" t="s">
        <v>430</v>
      </c>
      <c r="C33" t="s">
        <v>1316</v>
      </c>
      <c r="OU33" t="s">
        <v>403</v>
      </c>
      <c r="OV33" t="s">
        <v>2491</v>
      </c>
    </row>
    <row r="34" spans="2:412" outlineLevel="1">
      <c r="B34" t="s">
        <v>431</v>
      </c>
      <c r="C34" t="s">
        <v>1317</v>
      </c>
      <c r="OU34" t="s">
        <v>405</v>
      </c>
      <c r="OV34" t="s">
        <v>2492</v>
      </c>
    </row>
    <row r="35" spans="2:412" outlineLevel="1">
      <c r="B35" t="s">
        <v>432</v>
      </c>
      <c r="C35" t="s">
        <v>1318</v>
      </c>
      <c r="OU35" t="s">
        <v>407</v>
      </c>
      <c r="OV35" t="s">
        <v>2331</v>
      </c>
    </row>
    <row r="36" spans="2:412" outlineLevel="1">
      <c r="B36" t="s">
        <v>433</v>
      </c>
      <c r="C36" t="s">
        <v>1319</v>
      </c>
      <c r="OU36" t="s">
        <v>408</v>
      </c>
      <c r="OV36" t="s">
        <v>2329</v>
      </c>
    </row>
    <row r="37" spans="2:412" outlineLevel="1">
      <c r="B37" t="s">
        <v>434</v>
      </c>
      <c r="C37" t="s">
        <v>1320</v>
      </c>
      <c r="OU37" t="s">
        <v>409</v>
      </c>
      <c r="OV37" t="s">
        <v>2330</v>
      </c>
    </row>
    <row r="38" spans="2:412" outlineLevel="1">
      <c r="B38" t="s">
        <v>435</v>
      </c>
      <c r="C38" t="s">
        <v>1321</v>
      </c>
      <c r="OU38" t="s">
        <v>410</v>
      </c>
      <c r="OV38" t="s">
        <v>2332</v>
      </c>
    </row>
    <row r="39" spans="2:412" outlineLevel="1">
      <c r="B39" t="s">
        <v>436</v>
      </c>
      <c r="C39" t="s">
        <v>1322</v>
      </c>
      <c r="OU39" t="s">
        <v>411</v>
      </c>
      <c r="OV39" t="s">
        <v>2356</v>
      </c>
    </row>
    <row r="40" spans="2:412" outlineLevel="1">
      <c r="B40" t="s">
        <v>437</v>
      </c>
      <c r="C40" t="s">
        <v>1323</v>
      </c>
      <c r="OU40" t="s">
        <v>412</v>
      </c>
      <c r="OV40" t="s">
        <v>2326</v>
      </c>
    </row>
    <row r="41" spans="2:412" outlineLevel="1">
      <c r="B41" t="s">
        <v>438</v>
      </c>
      <c r="C41" t="s">
        <v>1324</v>
      </c>
      <c r="OU41" t="s">
        <v>413</v>
      </c>
      <c r="OV41" t="s">
        <v>2327</v>
      </c>
    </row>
    <row r="42" spans="2:412" outlineLevel="1">
      <c r="B42" t="s">
        <v>439</v>
      </c>
      <c r="C42" t="s">
        <v>1325</v>
      </c>
      <c r="OU42" t="s">
        <v>414</v>
      </c>
      <c r="OV42" t="s">
        <v>2333</v>
      </c>
    </row>
    <row r="43" spans="2:412" outlineLevel="1">
      <c r="B43" t="s">
        <v>440</v>
      </c>
      <c r="C43" t="s">
        <v>1326</v>
      </c>
      <c r="OU43" t="s">
        <v>415</v>
      </c>
      <c r="OV43" t="s">
        <v>2324</v>
      </c>
    </row>
    <row r="44" spans="2:412" outlineLevel="1">
      <c r="B44" t="s">
        <v>441</v>
      </c>
      <c r="C44" t="s">
        <v>1327</v>
      </c>
      <c r="OU44" t="s">
        <v>416</v>
      </c>
      <c r="OV44" t="s">
        <v>2334</v>
      </c>
    </row>
    <row r="45" spans="2:412" outlineLevel="1">
      <c r="B45" t="s">
        <v>442</v>
      </c>
      <c r="C45" t="s">
        <v>1328</v>
      </c>
      <c r="OU45" t="s">
        <v>417</v>
      </c>
      <c r="OV45" t="s">
        <v>2338</v>
      </c>
    </row>
    <row r="46" spans="2:412" outlineLevel="1">
      <c r="B46" t="s">
        <v>443</v>
      </c>
      <c r="C46" t="s">
        <v>1329</v>
      </c>
      <c r="OU46" t="s">
        <v>418</v>
      </c>
      <c r="OV46" t="s">
        <v>2336</v>
      </c>
    </row>
    <row r="47" spans="2:412" outlineLevel="1">
      <c r="B47" t="s">
        <v>444</v>
      </c>
      <c r="C47" t="s">
        <v>1330</v>
      </c>
      <c r="OU47" t="s">
        <v>419</v>
      </c>
      <c r="OV47" t="s">
        <v>2328</v>
      </c>
    </row>
    <row r="48" spans="2:412" outlineLevel="1">
      <c r="B48" t="s">
        <v>445</v>
      </c>
      <c r="C48" t="s">
        <v>1331</v>
      </c>
      <c r="OU48" t="s">
        <v>420</v>
      </c>
      <c r="OV48" t="s">
        <v>2337</v>
      </c>
    </row>
    <row r="49" spans="2:412" outlineLevel="1">
      <c r="B49" t="s">
        <v>446</v>
      </c>
      <c r="C49" t="s">
        <v>1332</v>
      </c>
      <c r="OU49" t="s">
        <v>421</v>
      </c>
      <c r="OV49" t="s">
        <v>2339</v>
      </c>
    </row>
    <row r="50" spans="2:412" outlineLevel="1">
      <c r="B50" t="s">
        <v>447</v>
      </c>
      <c r="C50" t="s">
        <v>1333</v>
      </c>
      <c r="OU50" t="s">
        <v>422</v>
      </c>
      <c r="OV50" t="s">
        <v>2325</v>
      </c>
    </row>
    <row r="51" spans="2:412" outlineLevel="1">
      <c r="B51" t="s">
        <v>448</v>
      </c>
      <c r="C51" t="s">
        <v>1334</v>
      </c>
      <c r="OU51" t="s">
        <v>423</v>
      </c>
      <c r="OV51" t="s">
        <v>2335</v>
      </c>
    </row>
    <row r="52" spans="2:412" outlineLevel="1">
      <c r="B52" t="s">
        <v>449</v>
      </c>
      <c r="C52" t="s">
        <v>1335</v>
      </c>
      <c r="OU52" t="s">
        <v>424</v>
      </c>
      <c r="OV52" t="s">
        <v>2242</v>
      </c>
    </row>
    <row r="53" spans="2:412" outlineLevel="1">
      <c r="B53" t="s">
        <v>450</v>
      </c>
      <c r="C53" t="s">
        <v>1336</v>
      </c>
      <c r="OU53" t="s">
        <v>425</v>
      </c>
      <c r="OV53" t="s">
        <v>2129</v>
      </c>
    </row>
    <row r="54" spans="2:412" outlineLevel="1">
      <c r="B54" t="s">
        <v>451</v>
      </c>
      <c r="C54" t="s">
        <v>1337</v>
      </c>
      <c r="OU54" t="s">
        <v>426</v>
      </c>
      <c r="OV54" t="s">
        <v>2128</v>
      </c>
    </row>
    <row r="55" spans="2:412" outlineLevel="1">
      <c r="B55" t="s">
        <v>452</v>
      </c>
      <c r="C55" t="s">
        <v>1338</v>
      </c>
      <c r="OU55" t="s">
        <v>427</v>
      </c>
      <c r="OV55" t="s">
        <v>2127</v>
      </c>
    </row>
    <row r="56" spans="2:412" outlineLevel="1">
      <c r="B56" t="s">
        <v>453</v>
      </c>
      <c r="C56" t="s">
        <v>1339</v>
      </c>
      <c r="OU56" t="s">
        <v>428</v>
      </c>
      <c r="OV56" t="s">
        <v>2126</v>
      </c>
    </row>
    <row r="57" spans="2:412" outlineLevel="1">
      <c r="B57" t="s">
        <v>454</v>
      </c>
      <c r="C57" t="s">
        <v>1340</v>
      </c>
      <c r="OU57" t="s">
        <v>429</v>
      </c>
      <c r="OV57" t="s">
        <v>2125</v>
      </c>
    </row>
    <row r="58" spans="2:412" outlineLevel="1">
      <c r="B58" t="s">
        <v>455</v>
      </c>
      <c r="C58" t="s">
        <v>1341</v>
      </c>
      <c r="OU58" t="s">
        <v>430</v>
      </c>
      <c r="OV58" t="s">
        <v>2318</v>
      </c>
    </row>
    <row r="59" spans="2:412" outlineLevel="1">
      <c r="B59" t="s">
        <v>456</v>
      </c>
      <c r="C59" t="s">
        <v>1342</v>
      </c>
      <c r="OU59" t="s">
        <v>431</v>
      </c>
      <c r="OV59" t="s">
        <v>2317</v>
      </c>
    </row>
    <row r="60" spans="2:412" outlineLevel="1">
      <c r="B60" t="s">
        <v>457</v>
      </c>
      <c r="C60" t="s">
        <v>1343</v>
      </c>
      <c r="OU60" t="s">
        <v>432</v>
      </c>
      <c r="OV60" t="s">
        <v>2316</v>
      </c>
    </row>
    <row r="61" spans="2:412" outlineLevel="1">
      <c r="B61" t="s">
        <v>458</v>
      </c>
      <c r="C61" t="s">
        <v>1344</v>
      </c>
      <c r="OU61" t="s">
        <v>433</v>
      </c>
      <c r="OV61" t="s">
        <v>2315</v>
      </c>
    </row>
    <row r="62" spans="2:412" outlineLevel="1">
      <c r="B62" t="s">
        <v>459</v>
      </c>
      <c r="C62" t="s">
        <v>1345</v>
      </c>
      <c r="OU62" t="s">
        <v>434</v>
      </c>
      <c r="OV62" t="s">
        <v>2314</v>
      </c>
    </row>
    <row r="63" spans="2:412" outlineLevel="1">
      <c r="B63" t="s">
        <v>460</v>
      </c>
      <c r="C63" t="s">
        <v>1346</v>
      </c>
      <c r="OU63" t="s">
        <v>435</v>
      </c>
      <c r="OV63" t="s">
        <v>2076</v>
      </c>
    </row>
    <row r="64" spans="2:412" outlineLevel="1">
      <c r="B64" t="s">
        <v>461</v>
      </c>
      <c r="C64" t="s">
        <v>1347</v>
      </c>
      <c r="OU64" t="s">
        <v>436</v>
      </c>
      <c r="OV64" t="s">
        <v>2075</v>
      </c>
    </row>
    <row r="65" spans="2:412" outlineLevel="1">
      <c r="B65" t="s">
        <v>462</v>
      </c>
      <c r="C65" t="s">
        <v>1348</v>
      </c>
      <c r="OU65" t="s">
        <v>437</v>
      </c>
      <c r="OV65" t="s">
        <v>2074</v>
      </c>
    </row>
    <row r="66" spans="2:412" outlineLevel="1">
      <c r="B66" t="s">
        <v>463</v>
      </c>
      <c r="C66" t="s">
        <v>1349</v>
      </c>
      <c r="OU66" t="s">
        <v>438</v>
      </c>
      <c r="OV66" t="s">
        <v>2073</v>
      </c>
    </row>
    <row r="67" spans="2:412" outlineLevel="1">
      <c r="B67" t="s">
        <v>464</v>
      </c>
      <c r="C67" t="s">
        <v>1350</v>
      </c>
      <c r="OU67" t="s">
        <v>439</v>
      </c>
      <c r="OV67" t="s">
        <v>2072</v>
      </c>
    </row>
    <row r="68" spans="2:412" outlineLevel="1">
      <c r="B68" t="s">
        <v>465</v>
      </c>
      <c r="C68" t="s">
        <v>1351</v>
      </c>
      <c r="OU68" t="s">
        <v>440</v>
      </c>
      <c r="OV68" t="s">
        <v>2071</v>
      </c>
    </row>
    <row r="69" spans="2:412" outlineLevel="1">
      <c r="B69" t="s">
        <v>466</v>
      </c>
      <c r="C69" t="s">
        <v>1352</v>
      </c>
      <c r="OU69" t="s">
        <v>441</v>
      </c>
      <c r="OV69" t="s">
        <v>2070</v>
      </c>
    </row>
    <row r="70" spans="2:412" outlineLevel="1">
      <c r="B70" t="s">
        <v>499</v>
      </c>
      <c r="C70" t="s">
        <v>1353</v>
      </c>
      <c r="OU70" t="s">
        <v>442</v>
      </c>
      <c r="OV70" t="s">
        <v>2069</v>
      </c>
    </row>
    <row r="71" spans="2:412" outlineLevel="1">
      <c r="B71" t="s">
        <v>500</v>
      </c>
      <c r="C71" t="s">
        <v>1354</v>
      </c>
      <c r="OU71" t="s">
        <v>443</v>
      </c>
      <c r="OV71" t="s">
        <v>2068</v>
      </c>
    </row>
    <row r="72" spans="2:412" outlineLevel="1">
      <c r="B72" t="s">
        <v>501</v>
      </c>
      <c r="C72" t="s">
        <v>1355</v>
      </c>
      <c r="OU72" t="s">
        <v>444</v>
      </c>
      <c r="OV72" t="s">
        <v>2067</v>
      </c>
    </row>
    <row r="73" spans="2:412" outlineLevel="1">
      <c r="B73" t="s">
        <v>502</v>
      </c>
      <c r="C73" t="s">
        <v>1356</v>
      </c>
      <c r="OU73" t="s">
        <v>445</v>
      </c>
      <c r="OV73" t="s">
        <v>2066</v>
      </c>
    </row>
    <row r="74" spans="2:412" outlineLevel="1">
      <c r="B74" t="s">
        <v>503</v>
      </c>
      <c r="C74" t="s">
        <v>1357</v>
      </c>
      <c r="OU74" t="s">
        <v>446</v>
      </c>
      <c r="OV74" t="s">
        <v>2065</v>
      </c>
    </row>
    <row r="75" spans="2:412" outlineLevel="1">
      <c r="B75" t="s">
        <v>504</v>
      </c>
      <c r="C75" t="s">
        <v>1358</v>
      </c>
      <c r="OU75" t="s">
        <v>447</v>
      </c>
      <c r="OV75" t="s">
        <v>2064</v>
      </c>
    </row>
    <row r="76" spans="2:412" outlineLevel="1">
      <c r="B76" t="s">
        <v>527</v>
      </c>
      <c r="C76" t="s">
        <v>1359</v>
      </c>
      <c r="OU76" t="s">
        <v>448</v>
      </c>
      <c r="OV76" t="s">
        <v>2063</v>
      </c>
    </row>
    <row r="77" spans="2:412" outlineLevel="1">
      <c r="B77" t="s">
        <v>528</v>
      </c>
      <c r="C77" t="s">
        <v>1360</v>
      </c>
      <c r="OU77" t="s">
        <v>449</v>
      </c>
      <c r="OV77" t="s">
        <v>2062</v>
      </c>
    </row>
    <row r="78" spans="2:412" outlineLevel="1">
      <c r="B78" t="s">
        <v>529</v>
      </c>
      <c r="C78" t="s">
        <v>1361</v>
      </c>
      <c r="OU78" t="s">
        <v>450</v>
      </c>
      <c r="OV78" t="s">
        <v>2061</v>
      </c>
    </row>
    <row r="79" spans="2:412" outlineLevel="1">
      <c r="B79" t="s">
        <v>1378</v>
      </c>
      <c r="C79" t="s">
        <v>1362</v>
      </c>
      <c r="OU79" t="s">
        <v>451</v>
      </c>
      <c r="OV79" t="s">
        <v>2060</v>
      </c>
    </row>
    <row r="80" spans="2:412" outlineLevel="1">
      <c r="B80" t="s">
        <v>1380</v>
      </c>
      <c r="C80" t="s">
        <v>1363</v>
      </c>
      <c r="OU80" t="s">
        <v>452</v>
      </c>
      <c r="OV80" t="s">
        <v>2059</v>
      </c>
    </row>
    <row r="81" spans="2:412" outlineLevel="1">
      <c r="B81" t="s">
        <v>1382</v>
      </c>
      <c r="C81" t="s">
        <v>1364</v>
      </c>
      <c r="OU81" t="s">
        <v>453</v>
      </c>
      <c r="OV81" t="s">
        <v>2058</v>
      </c>
    </row>
    <row r="82" spans="2:412" outlineLevel="1">
      <c r="B82" t="s">
        <v>1384</v>
      </c>
      <c r="C82" t="s">
        <v>1365</v>
      </c>
      <c r="OU82" t="s">
        <v>454</v>
      </c>
      <c r="OV82" t="s">
        <v>2057</v>
      </c>
    </row>
    <row r="83" spans="2:412" outlineLevel="1">
      <c r="B83" t="s">
        <v>1386</v>
      </c>
      <c r="C83" t="s">
        <v>1366</v>
      </c>
      <c r="OU83" t="s">
        <v>455</v>
      </c>
      <c r="OV83" t="s">
        <v>2056</v>
      </c>
    </row>
    <row r="84" spans="2:412" outlineLevel="1">
      <c r="B84" t="s">
        <v>1388</v>
      </c>
      <c r="C84" t="s">
        <v>1367</v>
      </c>
      <c r="OU84" t="s">
        <v>456</v>
      </c>
      <c r="OV84" t="s">
        <v>2055</v>
      </c>
    </row>
    <row r="85" spans="2:412" outlineLevel="1">
      <c r="B85" t="s">
        <v>1390</v>
      </c>
      <c r="C85" t="s">
        <v>1368</v>
      </c>
      <c r="OU85" t="s">
        <v>457</v>
      </c>
      <c r="OV85" t="s">
        <v>2054</v>
      </c>
    </row>
    <row r="86" spans="2:412" outlineLevel="1">
      <c r="B86" t="s">
        <v>1392</v>
      </c>
      <c r="C86" t="s">
        <v>1369</v>
      </c>
      <c r="OU86" t="s">
        <v>458</v>
      </c>
      <c r="OV86" t="s">
        <v>2053</v>
      </c>
    </row>
    <row r="87" spans="2:412" outlineLevel="1">
      <c r="B87" t="s">
        <v>1394</v>
      </c>
      <c r="C87" t="s">
        <v>1370</v>
      </c>
      <c r="OU87" t="s">
        <v>459</v>
      </c>
      <c r="OV87" t="s">
        <v>2052</v>
      </c>
    </row>
    <row r="88" spans="2:412" outlineLevel="1">
      <c r="B88" t="s">
        <v>1396</v>
      </c>
      <c r="C88" t="s">
        <v>1371</v>
      </c>
      <c r="OU88" t="s">
        <v>460</v>
      </c>
      <c r="OV88" t="s">
        <v>2148</v>
      </c>
    </row>
    <row r="89" spans="2:412" outlineLevel="1">
      <c r="B89" t="s">
        <v>1398</v>
      </c>
      <c r="C89" t="s">
        <v>1372</v>
      </c>
      <c r="OU89" t="s">
        <v>461</v>
      </c>
      <c r="OV89" t="s">
        <v>2147</v>
      </c>
    </row>
    <row r="90" spans="2:412" outlineLevel="1">
      <c r="B90" t="s">
        <v>1400</v>
      </c>
      <c r="C90" t="s">
        <v>1373</v>
      </c>
      <c r="OU90" t="s">
        <v>462</v>
      </c>
      <c r="OV90" t="s">
        <v>2146</v>
      </c>
    </row>
    <row r="91" spans="2:412" outlineLevel="1">
      <c r="B91" t="s">
        <v>1402</v>
      </c>
      <c r="C91" t="s">
        <v>1374</v>
      </c>
      <c r="OU91" t="s">
        <v>463</v>
      </c>
      <c r="OV91" t="s">
        <v>2153</v>
      </c>
    </row>
    <row r="92" spans="2:412" outlineLevel="1">
      <c r="B92" t="s">
        <v>1404</v>
      </c>
      <c r="C92" t="s">
        <v>1375</v>
      </c>
      <c r="OU92" t="s">
        <v>464</v>
      </c>
      <c r="OV92" t="s">
        <v>2152</v>
      </c>
    </row>
    <row r="93" spans="2:412" outlineLevel="1">
      <c r="B93" t="s">
        <v>1406</v>
      </c>
      <c r="C93" t="s">
        <v>1376</v>
      </c>
      <c r="OU93" t="s">
        <v>465</v>
      </c>
      <c r="OV93" t="s">
        <v>2149</v>
      </c>
    </row>
    <row r="94" spans="2:412" outlineLevel="1">
      <c r="B94" t="s">
        <v>1408</v>
      </c>
      <c r="C94" t="s">
        <v>1377</v>
      </c>
      <c r="OU94" t="s">
        <v>466</v>
      </c>
      <c r="OV94" t="s">
        <v>2150</v>
      </c>
    </row>
    <row r="95" spans="2:412" outlineLevel="1">
      <c r="B95" t="s">
        <v>1410</v>
      </c>
      <c r="C95" t="s">
        <v>1379</v>
      </c>
      <c r="OU95" t="s">
        <v>499</v>
      </c>
      <c r="OV95" t="s">
        <v>2151</v>
      </c>
    </row>
    <row r="96" spans="2:412" outlineLevel="1">
      <c r="B96" t="s">
        <v>1412</v>
      </c>
      <c r="C96" t="s">
        <v>1381</v>
      </c>
      <c r="OU96" t="s">
        <v>500</v>
      </c>
      <c r="OV96" t="s">
        <v>2476</v>
      </c>
    </row>
    <row r="97" spans="2:412" outlineLevel="1">
      <c r="B97" t="s">
        <v>1414</v>
      </c>
      <c r="C97" t="s">
        <v>1383</v>
      </c>
      <c r="OU97" t="s">
        <v>501</v>
      </c>
      <c r="OV97" t="s">
        <v>2175</v>
      </c>
    </row>
    <row r="98" spans="2:412" outlineLevel="1">
      <c r="B98" t="s">
        <v>1416</v>
      </c>
      <c r="C98" t="s">
        <v>1385</v>
      </c>
      <c r="OU98" t="s">
        <v>502</v>
      </c>
      <c r="OV98" t="s">
        <v>2477</v>
      </c>
    </row>
    <row r="99" spans="2:412" outlineLevel="1">
      <c r="B99" t="s">
        <v>1418</v>
      </c>
      <c r="C99" t="s">
        <v>1387</v>
      </c>
      <c r="OU99" t="s">
        <v>503</v>
      </c>
      <c r="OV99" t="s">
        <v>2174</v>
      </c>
    </row>
    <row r="100" spans="2:412" outlineLevel="1">
      <c r="B100" t="s">
        <v>1420</v>
      </c>
      <c r="C100" t="s">
        <v>1389</v>
      </c>
      <c r="OU100" t="s">
        <v>504</v>
      </c>
      <c r="OV100" t="s">
        <v>2173</v>
      </c>
    </row>
    <row r="101" spans="2:412" outlineLevel="1">
      <c r="B101" t="s">
        <v>1422</v>
      </c>
      <c r="C101" t="s">
        <v>1391</v>
      </c>
      <c r="OU101" t="s">
        <v>527</v>
      </c>
      <c r="OV101" t="s">
        <v>2172</v>
      </c>
    </row>
    <row r="102" spans="2:412" outlineLevel="1">
      <c r="B102" t="s">
        <v>1424</v>
      </c>
      <c r="C102" t="s">
        <v>1393</v>
      </c>
      <c r="OU102" t="s">
        <v>528</v>
      </c>
      <c r="OV102" t="s">
        <v>2170</v>
      </c>
    </row>
    <row r="103" spans="2:412" outlineLevel="1">
      <c r="B103" t="s">
        <v>1426</v>
      </c>
      <c r="C103" t="s">
        <v>1395</v>
      </c>
      <c r="OU103" t="s">
        <v>529</v>
      </c>
      <c r="OV103" t="s">
        <v>2171</v>
      </c>
    </row>
    <row r="104" spans="2:412" outlineLevel="1">
      <c r="B104" t="s">
        <v>1428</v>
      </c>
      <c r="C104" t="s">
        <v>1397</v>
      </c>
      <c r="OU104" t="s">
        <v>1378</v>
      </c>
      <c r="OV104" t="s">
        <v>2124</v>
      </c>
    </row>
    <row r="105" spans="2:412" outlineLevel="1">
      <c r="B105" t="s">
        <v>1430</v>
      </c>
      <c r="C105" t="s">
        <v>1399</v>
      </c>
      <c r="OU105" t="s">
        <v>1380</v>
      </c>
      <c r="OV105" t="s">
        <v>2123</v>
      </c>
    </row>
    <row r="106" spans="2:412" outlineLevel="1">
      <c r="B106" t="s">
        <v>1432</v>
      </c>
      <c r="C106" t="s">
        <v>1401</v>
      </c>
      <c r="OU106" t="s">
        <v>1382</v>
      </c>
      <c r="OV106" t="s">
        <v>2122</v>
      </c>
    </row>
    <row r="107" spans="2:412" outlineLevel="1">
      <c r="B107" t="s">
        <v>1434</v>
      </c>
      <c r="C107" t="s">
        <v>1403</v>
      </c>
      <c r="OU107" t="s">
        <v>1384</v>
      </c>
      <c r="OV107" t="s">
        <v>2121</v>
      </c>
    </row>
    <row r="108" spans="2:412" outlineLevel="1">
      <c r="B108" t="s">
        <v>1436</v>
      </c>
      <c r="C108" t="s">
        <v>1405</v>
      </c>
      <c r="OU108" t="s">
        <v>1386</v>
      </c>
      <c r="OV108" t="s">
        <v>2120</v>
      </c>
    </row>
    <row r="109" spans="2:412" outlineLevel="1">
      <c r="B109" t="s">
        <v>1438</v>
      </c>
      <c r="C109" t="s">
        <v>1407</v>
      </c>
      <c r="OU109" t="s">
        <v>1388</v>
      </c>
      <c r="OV109" t="s">
        <v>2119</v>
      </c>
    </row>
    <row r="110" spans="2:412" outlineLevel="1">
      <c r="B110" t="s">
        <v>1440</v>
      </c>
      <c r="C110" t="s">
        <v>1409</v>
      </c>
      <c r="OU110" t="s">
        <v>1390</v>
      </c>
      <c r="OV110" t="s">
        <v>2118</v>
      </c>
    </row>
    <row r="111" spans="2:412" outlineLevel="1">
      <c r="B111" t="s">
        <v>1442</v>
      </c>
      <c r="C111" t="s">
        <v>1411</v>
      </c>
      <c r="OU111" t="s">
        <v>1392</v>
      </c>
      <c r="OV111" t="s">
        <v>2117</v>
      </c>
    </row>
    <row r="112" spans="2:412" outlineLevel="1">
      <c r="B112" t="s">
        <v>1444</v>
      </c>
      <c r="C112" t="s">
        <v>1413</v>
      </c>
      <c r="OU112" t="s">
        <v>1394</v>
      </c>
      <c r="OV112" t="s">
        <v>2116</v>
      </c>
    </row>
    <row r="113" spans="2:412" outlineLevel="1">
      <c r="B113" t="s">
        <v>1446</v>
      </c>
      <c r="C113" t="s">
        <v>1415</v>
      </c>
      <c r="OU113" t="s">
        <v>1396</v>
      </c>
      <c r="OV113" t="s">
        <v>2115</v>
      </c>
    </row>
    <row r="114" spans="2:412" outlineLevel="1">
      <c r="B114" t="s">
        <v>1448</v>
      </c>
      <c r="C114" t="s">
        <v>1417</v>
      </c>
      <c r="OU114" t="s">
        <v>1398</v>
      </c>
      <c r="OV114" t="s">
        <v>2114</v>
      </c>
    </row>
    <row r="115" spans="2:412" outlineLevel="1">
      <c r="B115" t="s">
        <v>1450</v>
      </c>
      <c r="C115" t="s">
        <v>1419</v>
      </c>
      <c r="OU115" t="s">
        <v>1400</v>
      </c>
      <c r="OV115" t="s">
        <v>2113</v>
      </c>
    </row>
    <row r="116" spans="2:412" outlineLevel="1">
      <c r="B116" t="s">
        <v>1452</v>
      </c>
      <c r="C116" t="s">
        <v>1421</v>
      </c>
      <c r="OU116" t="s">
        <v>1402</v>
      </c>
      <c r="OV116" t="s">
        <v>2112</v>
      </c>
    </row>
    <row r="117" spans="2:412" outlineLevel="1">
      <c r="B117" t="s">
        <v>1454</v>
      </c>
      <c r="C117" t="s">
        <v>1423</v>
      </c>
      <c r="OU117" t="s">
        <v>1404</v>
      </c>
      <c r="OV117" t="s">
        <v>2111</v>
      </c>
    </row>
    <row r="118" spans="2:412" outlineLevel="1">
      <c r="B118" t="s">
        <v>1456</v>
      </c>
      <c r="C118" t="s">
        <v>1425</v>
      </c>
      <c r="OU118" t="s">
        <v>1406</v>
      </c>
      <c r="OV118" t="s">
        <v>2110</v>
      </c>
    </row>
    <row r="119" spans="2:412" outlineLevel="1">
      <c r="B119" t="s">
        <v>1458</v>
      </c>
      <c r="C119" t="s">
        <v>1427</v>
      </c>
      <c r="OU119" t="s">
        <v>1408</v>
      </c>
      <c r="OV119" t="s">
        <v>2109</v>
      </c>
    </row>
    <row r="120" spans="2:412" outlineLevel="1">
      <c r="B120" t="s">
        <v>1460</v>
      </c>
      <c r="C120" t="s">
        <v>1429</v>
      </c>
      <c r="OU120" t="s">
        <v>1410</v>
      </c>
      <c r="OV120" t="s">
        <v>2107</v>
      </c>
    </row>
    <row r="121" spans="2:412" outlineLevel="1">
      <c r="B121" t="s">
        <v>1462</v>
      </c>
      <c r="C121" t="s">
        <v>1431</v>
      </c>
      <c r="OU121" t="s">
        <v>1412</v>
      </c>
      <c r="OV121" t="s">
        <v>2106</v>
      </c>
    </row>
    <row r="122" spans="2:412" outlineLevel="1">
      <c r="B122" t="s">
        <v>1464</v>
      </c>
      <c r="C122" t="s">
        <v>1433</v>
      </c>
      <c r="OU122" t="s">
        <v>1414</v>
      </c>
      <c r="OV122" t="s">
        <v>2104</v>
      </c>
    </row>
    <row r="123" spans="2:412" outlineLevel="1">
      <c r="B123" t="s">
        <v>1466</v>
      </c>
      <c r="C123" t="s">
        <v>1435</v>
      </c>
      <c r="OU123" t="s">
        <v>1416</v>
      </c>
      <c r="OV123" t="s">
        <v>2108</v>
      </c>
    </row>
    <row r="124" spans="2:412" outlineLevel="1">
      <c r="B124" t="s">
        <v>1468</v>
      </c>
      <c r="C124" t="s">
        <v>1437</v>
      </c>
      <c r="OU124" t="s">
        <v>1418</v>
      </c>
      <c r="OV124" t="s">
        <v>2105</v>
      </c>
    </row>
    <row r="125" spans="2:412" outlineLevel="1">
      <c r="B125" t="s">
        <v>1470</v>
      </c>
      <c r="C125" t="s">
        <v>1439</v>
      </c>
      <c r="OU125" t="s">
        <v>1420</v>
      </c>
      <c r="OV125" t="s">
        <v>2103</v>
      </c>
    </row>
    <row r="126" spans="2:412" outlineLevel="1">
      <c r="B126" t="s">
        <v>1472</v>
      </c>
      <c r="C126" t="s">
        <v>1441</v>
      </c>
      <c r="OU126" t="s">
        <v>1422</v>
      </c>
      <c r="OV126" t="s">
        <v>2102</v>
      </c>
    </row>
    <row r="127" spans="2:412" outlineLevel="1">
      <c r="B127" t="s">
        <v>1474</v>
      </c>
      <c r="C127" t="s">
        <v>1443</v>
      </c>
      <c r="OU127" t="s">
        <v>1424</v>
      </c>
      <c r="OV127" t="s">
        <v>2101</v>
      </c>
    </row>
    <row r="128" spans="2:412" outlineLevel="1">
      <c r="B128" t="s">
        <v>1476</v>
      </c>
      <c r="C128" t="s">
        <v>1445</v>
      </c>
      <c r="OU128" t="s">
        <v>1426</v>
      </c>
      <c r="OV128" t="s">
        <v>2100</v>
      </c>
    </row>
    <row r="129" spans="2:412" outlineLevel="1">
      <c r="B129" t="s">
        <v>1478</v>
      </c>
      <c r="C129" t="s">
        <v>1447</v>
      </c>
      <c r="OU129" t="s">
        <v>1428</v>
      </c>
      <c r="OV129" t="s">
        <v>2099</v>
      </c>
    </row>
    <row r="130" spans="2:412" outlineLevel="1">
      <c r="B130" t="s">
        <v>1480</v>
      </c>
      <c r="C130" t="s">
        <v>1449</v>
      </c>
      <c r="OU130" t="s">
        <v>1430</v>
      </c>
      <c r="OV130" t="s">
        <v>2098</v>
      </c>
    </row>
    <row r="131" spans="2:412" outlineLevel="1">
      <c r="B131" t="s">
        <v>1482</v>
      </c>
      <c r="C131" t="s">
        <v>1451</v>
      </c>
      <c r="OU131" t="s">
        <v>1432</v>
      </c>
      <c r="OV131" t="s">
        <v>2097</v>
      </c>
    </row>
    <row r="132" spans="2:412" outlineLevel="1">
      <c r="B132" t="s">
        <v>1484</v>
      </c>
      <c r="C132" t="s">
        <v>1453</v>
      </c>
      <c r="OU132" t="s">
        <v>1434</v>
      </c>
      <c r="OV132" t="s">
        <v>2096</v>
      </c>
    </row>
    <row r="133" spans="2:412" outlineLevel="1">
      <c r="B133" t="s">
        <v>1486</v>
      </c>
      <c r="C133" t="s">
        <v>1455</v>
      </c>
      <c r="OU133" t="s">
        <v>1436</v>
      </c>
      <c r="OV133" t="s">
        <v>2095</v>
      </c>
    </row>
    <row r="134" spans="2:412" outlineLevel="1">
      <c r="B134" t="s">
        <v>1488</v>
      </c>
      <c r="C134" t="s">
        <v>1457</v>
      </c>
      <c r="OU134" t="s">
        <v>1438</v>
      </c>
      <c r="OV134" t="s">
        <v>2094</v>
      </c>
    </row>
    <row r="135" spans="2:412" outlineLevel="1">
      <c r="B135" t="s">
        <v>1490</v>
      </c>
      <c r="C135" t="s">
        <v>1459</v>
      </c>
      <c r="OU135" t="s">
        <v>1440</v>
      </c>
      <c r="OV135" t="s">
        <v>2093</v>
      </c>
    </row>
    <row r="136" spans="2:412" outlineLevel="1">
      <c r="B136" t="s">
        <v>1492</v>
      </c>
      <c r="C136" t="s">
        <v>1461</v>
      </c>
      <c r="OU136" t="s">
        <v>1442</v>
      </c>
      <c r="OV136" t="s">
        <v>2092</v>
      </c>
    </row>
    <row r="137" spans="2:412" outlineLevel="1">
      <c r="B137" t="s">
        <v>1494</v>
      </c>
      <c r="C137" t="s">
        <v>1463</v>
      </c>
      <c r="OU137" t="s">
        <v>1444</v>
      </c>
      <c r="OV137" t="s">
        <v>2091</v>
      </c>
    </row>
    <row r="138" spans="2:412" outlineLevel="1">
      <c r="B138" t="s">
        <v>1496</v>
      </c>
      <c r="C138" t="s">
        <v>1465</v>
      </c>
      <c r="OU138" t="s">
        <v>1446</v>
      </c>
      <c r="OV138" t="s">
        <v>2090</v>
      </c>
    </row>
    <row r="139" spans="2:412" outlineLevel="1">
      <c r="B139" t="s">
        <v>1498</v>
      </c>
      <c r="C139" t="s">
        <v>1467</v>
      </c>
      <c r="OU139" t="s">
        <v>1448</v>
      </c>
      <c r="OV139" t="s">
        <v>2089</v>
      </c>
    </row>
    <row r="140" spans="2:412" outlineLevel="1">
      <c r="B140" t="s">
        <v>1500</v>
      </c>
      <c r="C140" t="s">
        <v>1469</v>
      </c>
      <c r="OU140" t="s">
        <v>1450</v>
      </c>
      <c r="OV140" t="s">
        <v>2088</v>
      </c>
    </row>
    <row r="141" spans="2:412" outlineLevel="1">
      <c r="B141" t="s">
        <v>1502</v>
      </c>
      <c r="C141" t="s">
        <v>1471</v>
      </c>
      <c r="OU141" t="s">
        <v>1452</v>
      </c>
      <c r="OV141" t="s">
        <v>2087</v>
      </c>
    </row>
    <row r="142" spans="2:412" outlineLevel="1">
      <c r="B142" t="s">
        <v>1504</v>
      </c>
      <c r="C142" t="s">
        <v>1473</v>
      </c>
      <c r="OU142" t="s">
        <v>1454</v>
      </c>
      <c r="OV142" t="s">
        <v>2086</v>
      </c>
    </row>
    <row r="143" spans="2:412" outlineLevel="1">
      <c r="B143" t="s">
        <v>1506</v>
      </c>
      <c r="C143" t="s">
        <v>1475</v>
      </c>
      <c r="OU143" t="s">
        <v>1456</v>
      </c>
      <c r="OV143" t="s">
        <v>2085</v>
      </c>
    </row>
    <row r="144" spans="2:412" outlineLevel="1">
      <c r="B144" t="s">
        <v>1508</v>
      </c>
      <c r="C144" t="s">
        <v>1477</v>
      </c>
      <c r="OU144" t="s">
        <v>1458</v>
      </c>
      <c r="OV144" t="s">
        <v>2084</v>
      </c>
    </row>
    <row r="145" spans="2:412" outlineLevel="1">
      <c r="B145" t="s">
        <v>1510</v>
      </c>
      <c r="C145" t="s">
        <v>1479</v>
      </c>
      <c r="OU145" t="s">
        <v>1460</v>
      </c>
      <c r="OV145" t="s">
        <v>2083</v>
      </c>
    </row>
    <row r="146" spans="2:412" outlineLevel="1">
      <c r="B146" t="s">
        <v>1512</v>
      </c>
      <c r="C146" t="s">
        <v>1481</v>
      </c>
      <c r="OU146" t="s">
        <v>1462</v>
      </c>
      <c r="OV146" t="s">
        <v>2082</v>
      </c>
    </row>
    <row r="147" spans="2:412" outlineLevel="1">
      <c r="B147" t="s">
        <v>1514</v>
      </c>
      <c r="C147" t="s">
        <v>1483</v>
      </c>
      <c r="OU147" t="s">
        <v>1464</v>
      </c>
      <c r="OV147" t="s">
        <v>2081</v>
      </c>
    </row>
    <row r="148" spans="2:412" outlineLevel="1">
      <c r="B148" t="s">
        <v>1516</v>
      </c>
      <c r="C148" t="s">
        <v>1485</v>
      </c>
      <c r="OU148" t="s">
        <v>1466</v>
      </c>
      <c r="OV148" t="s">
        <v>2080</v>
      </c>
    </row>
    <row r="149" spans="2:412" outlineLevel="1">
      <c r="B149" t="s">
        <v>1518</v>
      </c>
      <c r="C149" t="s">
        <v>1487</v>
      </c>
      <c r="OU149" t="s">
        <v>1468</v>
      </c>
      <c r="OV149" t="s">
        <v>2079</v>
      </c>
    </row>
    <row r="150" spans="2:412" outlineLevel="1">
      <c r="B150" t="s">
        <v>1520</v>
      </c>
      <c r="C150" t="s">
        <v>1489</v>
      </c>
      <c r="OU150" t="s">
        <v>1470</v>
      </c>
      <c r="OV150" t="s">
        <v>2078</v>
      </c>
    </row>
    <row r="151" spans="2:412" outlineLevel="1">
      <c r="B151" t="s">
        <v>1522</v>
      </c>
      <c r="C151" t="s">
        <v>1491</v>
      </c>
      <c r="OU151" t="s">
        <v>1472</v>
      </c>
      <c r="OV151" t="s">
        <v>2077</v>
      </c>
    </row>
    <row r="152" spans="2:412" outlineLevel="1">
      <c r="B152" t="s">
        <v>1524</v>
      </c>
      <c r="C152" t="s">
        <v>1493</v>
      </c>
      <c r="OU152" t="s">
        <v>1474</v>
      </c>
      <c r="OV152" t="s">
        <v>2051</v>
      </c>
    </row>
    <row r="153" spans="2:412" outlineLevel="1">
      <c r="B153" t="s">
        <v>1526</v>
      </c>
      <c r="C153" t="s">
        <v>1495</v>
      </c>
      <c r="OU153" t="s">
        <v>1476</v>
      </c>
      <c r="OV153" t="s">
        <v>2050</v>
      </c>
    </row>
    <row r="154" spans="2:412" outlineLevel="1">
      <c r="B154" t="s">
        <v>1528</v>
      </c>
      <c r="C154" t="s">
        <v>1497</v>
      </c>
      <c r="OU154" t="s">
        <v>1478</v>
      </c>
      <c r="OV154" t="s">
        <v>2049</v>
      </c>
    </row>
    <row r="155" spans="2:412" outlineLevel="1">
      <c r="B155" t="s">
        <v>1530</v>
      </c>
      <c r="C155" t="s">
        <v>1499</v>
      </c>
      <c r="OU155" t="s">
        <v>1480</v>
      </c>
      <c r="OV155" t="s">
        <v>2048</v>
      </c>
    </row>
    <row r="156" spans="2:412" outlineLevel="1">
      <c r="B156" t="s">
        <v>1532</v>
      </c>
      <c r="C156" t="s">
        <v>1501</v>
      </c>
      <c r="OU156" t="s">
        <v>1482</v>
      </c>
      <c r="OV156" t="s">
        <v>2047</v>
      </c>
    </row>
    <row r="157" spans="2:412" outlineLevel="1">
      <c r="B157" t="s">
        <v>1534</v>
      </c>
      <c r="C157" t="s">
        <v>1503</v>
      </c>
      <c r="OU157" t="s">
        <v>1484</v>
      </c>
      <c r="OV157" t="s">
        <v>2046</v>
      </c>
    </row>
    <row r="158" spans="2:412" outlineLevel="1">
      <c r="B158" t="s">
        <v>1536</v>
      </c>
      <c r="C158" t="s">
        <v>1505</v>
      </c>
      <c r="OU158" t="s">
        <v>1486</v>
      </c>
      <c r="OV158" t="s">
        <v>2045</v>
      </c>
    </row>
    <row r="159" spans="2:412" outlineLevel="1">
      <c r="B159" t="s">
        <v>1538</v>
      </c>
      <c r="C159" t="s">
        <v>1507</v>
      </c>
      <c r="OU159" t="s">
        <v>1488</v>
      </c>
      <c r="OV159" t="s">
        <v>2044</v>
      </c>
    </row>
    <row r="160" spans="2:412" outlineLevel="1">
      <c r="B160" t="s">
        <v>1540</v>
      </c>
      <c r="C160" t="s">
        <v>1509</v>
      </c>
      <c r="OU160" t="s">
        <v>1490</v>
      </c>
      <c r="OV160" t="s">
        <v>2043</v>
      </c>
    </row>
    <row r="161" spans="2:412" outlineLevel="1">
      <c r="B161" t="s">
        <v>1542</v>
      </c>
      <c r="C161" t="s">
        <v>1511</v>
      </c>
      <c r="OU161" t="s">
        <v>1492</v>
      </c>
      <c r="OV161" t="s">
        <v>2042</v>
      </c>
    </row>
    <row r="162" spans="2:412" outlineLevel="1">
      <c r="B162" t="s">
        <v>1544</v>
      </c>
      <c r="C162" t="s">
        <v>1513</v>
      </c>
      <c r="OU162" t="s">
        <v>1494</v>
      </c>
      <c r="OV162" t="s">
        <v>2041</v>
      </c>
    </row>
    <row r="163" spans="2:412" outlineLevel="1">
      <c r="B163" t="s">
        <v>1546</v>
      </c>
      <c r="C163" t="s">
        <v>1515</v>
      </c>
      <c r="OU163" t="s">
        <v>1496</v>
      </c>
      <c r="OV163" t="s">
        <v>2040</v>
      </c>
    </row>
    <row r="164" spans="2:412" outlineLevel="1">
      <c r="B164" t="s">
        <v>1548</v>
      </c>
      <c r="C164" t="s">
        <v>1517</v>
      </c>
      <c r="OU164" t="s">
        <v>1498</v>
      </c>
      <c r="OV164" t="s">
        <v>2039</v>
      </c>
    </row>
    <row r="165" spans="2:412" outlineLevel="1">
      <c r="B165" t="s">
        <v>1550</v>
      </c>
      <c r="C165" t="s">
        <v>1519</v>
      </c>
      <c r="OU165" t="s">
        <v>1500</v>
      </c>
      <c r="OV165" t="s">
        <v>2038</v>
      </c>
    </row>
    <row r="166" spans="2:412" outlineLevel="1">
      <c r="B166" t="s">
        <v>1552</v>
      </c>
      <c r="C166" t="s">
        <v>1521</v>
      </c>
      <c r="OU166" t="s">
        <v>1502</v>
      </c>
      <c r="OV166" t="s">
        <v>2037</v>
      </c>
    </row>
    <row r="167" spans="2:412" outlineLevel="1">
      <c r="B167" t="s">
        <v>1554</v>
      </c>
      <c r="C167" t="s">
        <v>1523</v>
      </c>
      <c r="OU167" t="s">
        <v>1504</v>
      </c>
      <c r="OV167" t="s">
        <v>2036</v>
      </c>
    </row>
    <row r="168" spans="2:412" outlineLevel="1">
      <c r="B168" t="s">
        <v>1556</v>
      </c>
      <c r="C168" t="s">
        <v>1525</v>
      </c>
      <c r="OU168" t="s">
        <v>1506</v>
      </c>
      <c r="OV168" t="s">
        <v>2035</v>
      </c>
    </row>
    <row r="169" spans="2:412" outlineLevel="1">
      <c r="B169" t="s">
        <v>1558</v>
      </c>
      <c r="C169" t="s">
        <v>1527</v>
      </c>
      <c r="OU169" t="s">
        <v>1508</v>
      </c>
      <c r="OV169" t="s">
        <v>2034</v>
      </c>
    </row>
    <row r="170" spans="2:412" outlineLevel="1">
      <c r="B170" t="s">
        <v>1560</v>
      </c>
      <c r="C170" t="s">
        <v>1529</v>
      </c>
      <c r="OU170" t="s">
        <v>1510</v>
      </c>
      <c r="OV170" t="s">
        <v>2033</v>
      </c>
    </row>
    <row r="171" spans="2:412" outlineLevel="1">
      <c r="B171" t="s">
        <v>1562</v>
      </c>
      <c r="C171" t="s">
        <v>1531</v>
      </c>
      <c r="OU171" t="s">
        <v>1512</v>
      </c>
      <c r="OV171" t="s">
        <v>2032</v>
      </c>
    </row>
    <row r="172" spans="2:412" outlineLevel="1">
      <c r="B172" t="s">
        <v>1564</v>
      </c>
      <c r="C172" t="s">
        <v>1533</v>
      </c>
      <c r="OU172" t="s">
        <v>1514</v>
      </c>
      <c r="OV172" t="s">
        <v>2031</v>
      </c>
    </row>
    <row r="173" spans="2:412" outlineLevel="1">
      <c r="B173" t="s">
        <v>1566</v>
      </c>
      <c r="C173" t="s">
        <v>1535</v>
      </c>
      <c r="OU173" t="s">
        <v>1516</v>
      </c>
      <c r="OV173" t="s">
        <v>2030</v>
      </c>
    </row>
    <row r="174" spans="2:412" outlineLevel="1">
      <c r="B174" t="s">
        <v>1568</v>
      </c>
      <c r="C174" t="s">
        <v>1537</v>
      </c>
      <c r="OU174" t="s">
        <v>1518</v>
      </c>
      <c r="OV174" t="s">
        <v>2029</v>
      </c>
    </row>
    <row r="175" spans="2:412" outlineLevel="1">
      <c r="B175" t="s">
        <v>1570</v>
      </c>
      <c r="C175" t="s">
        <v>1539</v>
      </c>
      <c r="OU175" t="s">
        <v>1520</v>
      </c>
      <c r="OV175" t="s">
        <v>2028</v>
      </c>
    </row>
    <row r="176" spans="2:412" outlineLevel="1">
      <c r="B176" t="s">
        <v>1572</v>
      </c>
      <c r="C176" t="s">
        <v>1541</v>
      </c>
      <c r="OU176" t="s">
        <v>1522</v>
      </c>
      <c r="OV176" t="s">
        <v>2027</v>
      </c>
    </row>
    <row r="177" spans="2:412" outlineLevel="1">
      <c r="B177" t="s">
        <v>1574</v>
      </c>
      <c r="C177" t="s">
        <v>1543</v>
      </c>
      <c r="OU177" t="s">
        <v>1524</v>
      </c>
      <c r="OV177" t="s">
        <v>2002</v>
      </c>
    </row>
    <row r="178" spans="2:412" outlineLevel="1">
      <c r="B178" t="s">
        <v>1576</v>
      </c>
      <c r="C178" t="s">
        <v>1545</v>
      </c>
      <c r="OU178" t="s">
        <v>1526</v>
      </c>
      <c r="OV178" t="s">
        <v>2001</v>
      </c>
    </row>
    <row r="179" spans="2:412" outlineLevel="1">
      <c r="B179" t="s">
        <v>1578</v>
      </c>
      <c r="C179" t="s">
        <v>1547</v>
      </c>
      <c r="OU179" t="s">
        <v>1528</v>
      </c>
      <c r="OV179" t="s">
        <v>2000</v>
      </c>
    </row>
    <row r="180" spans="2:412" outlineLevel="1">
      <c r="B180" t="s">
        <v>1580</v>
      </c>
      <c r="C180" t="s">
        <v>1549</v>
      </c>
      <c r="OU180" t="s">
        <v>1530</v>
      </c>
      <c r="OV180" t="s">
        <v>1999</v>
      </c>
    </row>
    <row r="181" spans="2:412" outlineLevel="1">
      <c r="B181" t="s">
        <v>1582</v>
      </c>
      <c r="C181" t="s">
        <v>1551</v>
      </c>
      <c r="OU181" t="s">
        <v>1532</v>
      </c>
      <c r="OV181" t="s">
        <v>1998</v>
      </c>
    </row>
    <row r="182" spans="2:412" outlineLevel="1">
      <c r="B182" t="s">
        <v>1584</v>
      </c>
      <c r="C182" t="s">
        <v>1553</v>
      </c>
      <c r="OU182" t="s">
        <v>1534</v>
      </c>
      <c r="OV182" t="s">
        <v>2135</v>
      </c>
    </row>
    <row r="183" spans="2:412" outlineLevel="1">
      <c r="B183" t="s">
        <v>1586</v>
      </c>
      <c r="C183" t="s">
        <v>1555</v>
      </c>
      <c r="OU183" t="s">
        <v>1536</v>
      </c>
      <c r="OV183" t="s">
        <v>2134</v>
      </c>
    </row>
    <row r="184" spans="2:412" outlineLevel="1">
      <c r="B184" t="s">
        <v>1588</v>
      </c>
      <c r="C184" t="s">
        <v>1557</v>
      </c>
      <c r="OU184" t="s">
        <v>1538</v>
      </c>
      <c r="OV184" t="s">
        <v>2133</v>
      </c>
    </row>
    <row r="185" spans="2:412" outlineLevel="1">
      <c r="B185" t="s">
        <v>1590</v>
      </c>
      <c r="C185" t="s">
        <v>1559</v>
      </c>
      <c r="OU185" t="s">
        <v>1540</v>
      </c>
      <c r="OV185" t="s">
        <v>2132</v>
      </c>
    </row>
    <row r="186" spans="2:412" outlineLevel="1">
      <c r="B186" t="s">
        <v>1592</v>
      </c>
      <c r="C186" t="s">
        <v>1561</v>
      </c>
      <c r="OU186" t="s">
        <v>1542</v>
      </c>
      <c r="OV186" t="s">
        <v>2131</v>
      </c>
    </row>
    <row r="187" spans="2:412" outlineLevel="1">
      <c r="B187" t="s">
        <v>1594</v>
      </c>
      <c r="C187" t="s">
        <v>1563</v>
      </c>
      <c r="OU187" t="s">
        <v>1544</v>
      </c>
      <c r="OV187" t="s">
        <v>2478</v>
      </c>
    </row>
    <row r="188" spans="2:412" outlineLevel="1">
      <c r="B188" t="s">
        <v>1596</v>
      </c>
      <c r="C188" t="s">
        <v>1565</v>
      </c>
      <c r="OU188" t="s">
        <v>1546</v>
      </c>
      <c r="OV188" t="s">
        <v>2479</v>
      </c>
    </row>
    <row r="189" spans="2:412" outlineLevel="1">
      <c r="B189" t="s">
        <v>1598</v>
      </c>
      <c r="C189" t="s">
        <v>1567</v>
      </c>
      <c r="OU189" t="s">
        <v>1548</v>
      </c>
      <c r="OV189" t="s">
        <v>2480</v>
      </c>
    </row>
    <row r="190" spans="2:412" outlineLevel="1">
      <c r="B190" t="s">
        <v>1600</v>
      </c>
      <c r="C190" t="s">
        <v>1569</v>
      </c>
      <c r="OU190" t="s">
        <v>1550</v>
      </c>
      <c r="OV190" t="s">
        <v>2351</v>
      </c>
    </row>
    <row r="191" spans="2:412" outlineLevel="1">
      <c r="B191" t="s">
        <v>1602</v>
      </c>
      <c r="C191" t="s">
        <v>1571</v>
      </c>
      <c r="OU191" t="s">
        <v>1552</v>
      </c>
      <c r="OV191" t="s">
        <v>2481</v>
      </c>
    </row>
    <row r="192" spans="2:412" outlineLevel="1">
      <c r="B192" t="s">
        <v>1604</v>
      </c>
      <c r="C192" t="s">
        <v>1573</v>
      </c>
      <c r="OU192" t="s">
        <v>1554</v>
      </c>
      <c r="OV192" t="s">
        <v>2350</v>
      </c>
    </row>
    <row r="193" spans="2:412" outlineLevel="1">
      <c r="B193" t="s">
        <v>1606</v>
      </c>
      <c r="C193" t="s">
        <v>1575</v>
      </c>
      <c r="OU193" t="s">
        <v>1556</v>
      </c>
      <c r="OV193" t="s">
        <v>2349</v>
      </c>
    </row>
    <row r="194" spans="2:412" outlineLevel="1">
      <c r="B194" t="s">
        <v>1608</v>
      </c>
      <c r="C194" t="s">
        <v>1577</v>
      </c>
      <c r="OU194" t="s">
        <v>1558</v>
      </c>
      <c r="OV194" t="s">
        <v>2348</v>
      </c>
    </row>
    <row r="195" spans="2:412" outlineLevel="1">
      <c r="B195" t="s">
        <v>1610</v>
      </c>
      <c r="C195" t="s">
        <v>1579</v>
      </c>
      <c r="OU195" t="s">
        <v>1560</v>
      </c>
      <c r="OV195" t="s">
        <v>2130</v>
      </c>
    </row>
    <row r="196" spans="2:412" outlineLevel="1">
      <c r="B196" t="s">
        <v>1612</v>
      </c>
      <c r="C196" t="s">
        <v>1581</v>
      </c>
      <c r="OU196" t="s">
        <v>1562</v>
      </c>
      <c r="OV196" t="s">
        <v>2347</v>
      </c>
    </row>
    <row r="197" spans="2:412" outlineLevel="1">
      <c r="B197" t="s">
        <v>1614</v>
      </c>
      <c r="C197" t="s">
        <v>1583</v>
      </c>
      <c r="OU197" t="s">
        <v>1564</v>
      </c>
      <c r="OV197" t="s">
        <v>2482</v>
      </c>
    </row>
    <row r="198" spans="2:412" outlineLevel="1">
      <c r="B198" t="s">
        <v>1616</v>
      </c>
      <c r="C198" t="s">
        <v>1585</v>
      </c>
      <c r="OU198" t="s">
        <v>1566</v>
      </c>
      <c r="OV198" t="s">
        <v>2140</v>
      </c>
    </row>
    <row r="199" spans="2:412" outlineLevel="1">
      <c r="B199" t="s">
        <v>1618</v>
      </c>
      <c r="C199" t="s">
        <v>1587</v>
      </c>
      <c r="OU199" t="s">
        <v>1568</v>
      </c>
      <c r="OV199" t="s">
        <v>2139</v>
      </c>
    </row>
    <row r="200" spans="2:412" outlineLevel="1">
      <c r="B200" t="s">
        <v>1620</v>
      </c>
      <c r="C200" t="s">
        <v>1589</v>
      </c>
      <c r="OU200" t="s">
        <v>1570</v>
      </c>
      <c r="OV200" t="s">
        <v>2138</v>
      </c>
    </row>
    <row r="201" spans="2:412" outlineLevel="1">
      <c r="B201" t="s">
        <v>1622</v>
      </c>
      <c r="C201" t="s">
        <v>1591</v>
      </c>
      <c r="OU201" t="s">
        <v>1572</v>
      </c>
      <c r="OV201" t="s">
        <v>2136</v>
      </c>
    </row>
    <row r="202" spans="2:412" outlineLevel="1">
      <c r="B202" t="s">
        <v>1624</v>
      </c>
      <c r="C202" t="s">
        <v>1593</v>
      </c>
      <c r="OU202" t="s">
        <v>1574</v>
      </c>
      <c r="OV202" t="s">
        <v>2137</v>
      </c>
    </row>
    <row r="203" spans="2:412" outlineLevel="1">
      <c r="B203" t="s">
        <v>1626</v>
      </c>
      <c r="C203" t="s">
        <v>1595</v>
      </c>
      <c r="OU203" t="s">
        <v>1576</v>
      </c>
      <c r="OV203" t="s">
        <v>2165</v>
      </c>
    </row>
    <row r="204" spans="2:412" outlineLevel="1">
      <c r="B204" t="s">
        <v>1628</v>
      </c>
      <c r="C204" t="s">
        <v>1597</v>
      </c>
      <c r="OU204" t="s">
        <v>1578</v>
      </c>
      <c r="OV204" t="s">
        <v>2164</v>
      </c>
    </row>
    <row r="205" spans="2:412" outlineLevel="1">
      <c r="B205" t="s">
        <v>1630</v>
      </c>
      <c r="C205" t="s">
        <v>1599</v>
      </c>
      <c r="OU205" t="s">
        <v>1580</v>
      </c>
      <c r="OV205" t="s">
        <v>2163</v>
      </c>
    </row>
    <row r="206" spans="2:412" outlineLevel="1">
      <c r="B206" t="s">
        <v>1632</v>
      </c>
      <c r="C206" t="s">
        <v>1601</v>
      </c>
      <c r="OU206" t="s">
        <v>1582</v>
      </c>
      <c r="OV206" t="s">
        <v>2167</v>
      </c>
    </row>
    <row r="207" spans="2:412" outlineLevel="1">
      <c r="B207" t="s">
        <v>1634</v>
      </c>
      <c r="C207" t="s">
        <v>1603</v>
      </c>
      <c r="OU207" t="s">
        <v>1584</v>
      </c>
      <c r="OV207" t="s">
        <v>2166</v>
      </c>
    </row>
    <row r="208" spans="2:412" outlineLevel="1">
      <c r="B208" t="s">
        <v>1636</v>
      </c>
      <c r="C208" t="s">
        <v>1605</v>
      </c>
      <c r="OU208" t="s">
        <v>1586</v>
      </c>
      <c r="OV208" t="s">
        <v>2169</v>
      </c>
    </row>
    <row r="209" spans="2:412" outlineLevel="1">
      <c r="B209" t="s">
        <v>1638</v>
      </c>
      <c r="C209" t="s">
        <v>1607</v>
      </c>
      <c r="OU209" t="s">
        <v>1588</v>
      </c>
      <c r="OV209" t="s">
        <v>2168</v>
      </c>
    </row>
    <row r="210" spans="2:412" outlineLevel="1">
      <c r="B210" t="s">
        <v>1640</v>
      </c>
      <c r="C210" t="s">
        <v>1609</v>
      </c>
      <c r="OU210" t="s">
        <v>1590</v>
      </c>
      <c r="OV210" t="s">
        <v>2483</v>
      </c>
    </row>
    <row r="211" spans="2:412" outlineLevel="1">
      <c r="B211" t="s">
        <v>1642</v>
      </c>
      <c r="C211" t="s">
        <v>1611</v>
      </c>
      <c r="OU211" t="s">
        <v>1592</v>
      </c>
      <c r="OV211" t="s">
        <v>2484</v>
      </c>
    </row>
    <row r="212" spans="2:412" outlineLevel="1">
      <c r="B212" t="s">
        <v>1644</v>
      </c>
      <c r="C212" t="s">
        <v>1613</v>
      </c>
      <c r="OU212" t="s">
        <v>1594</v>
      </c>
      <c r="OV212" t="s">
        <v>2382</v>
      </c>
    </row>
    <row r="213" spans="2:412" outlineLevel="1">
      <c r="B213" t="s">
        <v>1646</v>
      </c>
      <c r="C213" t="s">
        <v>1615</v>
      </c>
      <c r="OU213" t="s">
        <v>1596</v>
      </c>
      <c r="OV213" t="s">
        <v>2393</v>
      </c>
    </row>
    <row r="214" spans="2:412" outlineLevel="1">
      <c r="B214" t="s">
        <v>1648</v>
      </c>
      <c r="C214" t="s">
        <v>1617</v>
      </c>
      <c r="OU214" t="s">
        <v>1598</v>
      </c>
      <c r="OV214" t="s">
        <v>2485</v>
      </c>
    </row>
    <row r="215" spans="2:412" outlineLevel="1">
      <c r="B215" t="s">
        <v>1650</v>
      </c>
      <c r="C215" t="s">
        <v>1619</v>
      </c>
      <c r="OU215" t="s">
        <v>1600</v>
      </c>
      <c r="OV215" t="s">
        <v>2486</v>
      </c>
    </row>
    <row r="216" spans="2:412" outlineLevel="1">
      <c r="B216" t="s">
        <v>1652</v>
      </c>
      <c r="C216" t="s">
        <v>1621</v>
      </c>
      <c r="OU216" t="s">
        <v>1602</v>
      </c>
      <c r="OV216" t="s">
        <v>2383</v>
      </c>
    </row>
    <row r="217" spans="2:412" outlineLevel="1">
      <c r="B217" t="s">
        <v>1654</v>
      </c>
      <c r="C217" t="s">
        <v>1623</v>
      </c>
      <c r="OU217" t="s">
        <v>1604</v>
      </c>
      <c r="OV217" t="s">
        <v>2392</v>
      </c>
    </row>
    <row r="218" spans="2:412" outlineLevel="1">
      <c r="B218" t="s">
        <v>1656</v>
      </c>
      <c r="C218" t="s">
        <v>1625</v>
      </c>
      <c r="OU218" t="s">
        <v>1606</v>
      </c>
      <c r="OV218" t="s">
        <v>2162</v>
      </c>
    </row>
    <row r="219" spans="2:412" outlineLevel="1">
      <c r="B219" t="s">
        <v>1658</v>
      </c>
      <c r="C219" t="s">
        <v>1627</v>
      </c>
      <c r="OU219" t="s">
        <v>1608</v>
      </c>
      <c r="OV219" t="s">
        <v>2161</v>
      </c>
    </row>
    <row r="220" spans="2:412" outlineLevel="1">
      <c r="B220" t="s">
        <v>1660</v>
      </c>
      <c r="C220" t="s">
        <v>1629</v>
      </c>
      <c r="OU220" t="s">
        <v>1610</v>
      </c>
      <c r="OV220" t="s">
        <v>2160</v>
      </c>
    </row>
    <row r="221" spans="2:412" outlineLevel="1">
      <c r="B221" t="s">
        <v>1662</v>
      </c>
      <c r="C221" t="s">
        <v>1631</v>
      </c>
      <c r="OU221" t="s">
        <v>1612</v>
      </c>
      <c r="OV221" t="s">
        <v>2384</v>
      </c>
    </row>
    <row r="222" spans="2:412" outlineLevel="1">
      <c r="B222" t="s">
        <v>1664</v>
      </c>
      <c r="C222" t="s">
        <v>1633</v>
      </c>
      <c r="OU222" t="s">
        <v>1614</v>
      </c>
      <c r="OV222" t="s">
        <v>2390</v>
      </c>
    </row>
    <row r="223" spans="2:412" outlineLevel="1">
      <c r="B223" t="s">
        <v>1666</v>
      </c>
      <c r="C223" t="s">
        <v>1635</v>
      </c>
      <c r="OU223" t="s">
        <v>1616</v>
      </c>
      <c r="OV223" t="s">
        <v>2385</v>
      </c>
    </row>
    <row r="224" spans="2:412" outlineLevel="1">
      <c r="B224" t="s">
        <v>1668</v>
      </c>
      <c r="C224" t="s">
        <v>1637</v>
      </c>
      <c r="OU224" t="s">
        <v>1618</v>
      </c>
      <c r="OV224" t="s">
        <v>2391</v>
      </c>
    </row>
    <row r="225" spans="2:412" outlineLevel="1">
      <c r="B225" t="s">
        <v>1670</v>
      </c>
      <c r="C225" t="s">
        <v>1639</v>
      </c>
      <c r="OU225" t="s">
        <v>1620</v>
      </c>
      <c r="OV225" t="s">
        <v>2386</v>
      </c>
    </row>
    <row r="226" spans="2:412" outlineLevel="1">
      <c r="B226" t="s">
        <v>1672</v>
      </c>
      <c r="C226" t="s">
        <v>1641</v>
      </c>
      <c r="OU226" t="s">
        <v>1622</v>
      </c>
      <c r="OV226" t="s">
        <v>2389</v>
      </c>
    </row>
    <row r="227" spans="2:412" outlineLevel="1">
      <c r="B227" t="s">
        <v>1674</v>
      </c>
      <c r="C227" t="s">
        <v>1643</v>
      </c>
      <c r="OU227" t="s">
        <v>1624</v>
      </c>
      <c r="OV227" t="s">
        <v>2387</v>
      </c>
    </row>
    <row r="228" spans="2:412" outlineLevel="1">
      <c r="B228" t="s">
        <v>1676</v>
      </c>
      <c r="C228" t="s">
        <v>1645</v>
      </c>
      <c r="OU228" t="s">
        <v>1626</v>
      </c>
      <c r="OV228" t="s">
        <v>2388</v>
      </c>
    </row>
    <row r="229" spans="2:412" outlineLevel="1">
      <c r="B229" t="s">
        <v>1678</v>
      </c>
      <c r="C229" t="s">
        <v>1647</v>
      </c>
      <c r="OU229" t="s">
        <v>1628</v>
      </c>
      <c r="OV229" t="s">
        <v>2487</v>
      </c>
    </row>
    <row r="230" spans="2:412" outlineLevel="1">
      <c r="B230" t="s">
        <v>1680</v>
      </c>
      <c r="C230" t="s">
        <v>1649</v>
      </c>
      <c r="OU230" t="s">
        <v>1630</v>
      </c>
      <c r="OV230" t="s">
        <v>2488</v>
      </c>
    </row>
    <row r="231" spans="2:412" outlineLevel="1">
      <c r="B231" t="s">
        <v>1682</v>
      </c>
      <c r="C231" t="s">
        <v>1651</v>
      </c>
      <c r="OU231" t="s">
        <v>1632</v>
      </c>
      <c r="OV231" t="s">
        <v>2489</v>
      </c>
    </row>
    <row r="232" spans="2:412" outlineLevel="1">
      <c r="B232" t="s">
        <v>1684</v>
      </c>
      <c r="C232" t="s">
        <v>1653</v>
      </c>
      <c r="OU232" t="s">
        <v>1634</v>
      </c>
      <c r="OV232" t="s">
        <v>2490</v>
      </c>
    </row>
    <row r="233" spans="2:412" outlineLevel="1">
      <c r="B233" t="s">
        <v>1686</v>
      </c>
      <c r="C233" t="s">
        <v>1655</v>
      </c>
      <c r="OU233" t="s">
        <v>1636</v>
      </c>
      <c r="OV233" t="s">
        <v>1997</v>
      </c>
    </row>
    <row r="234" spans="2:412" outlineLevel="1">
      <c r="B234" t="s">
        <v>1688</v>
      </c>
      <c r="C234" t="s">
        <v>1657</v>
      </c>
      <c r="OU234" t="s">
        <v>1638</v>
      </c>
      <c r="OV234" t="s">
        <v>1996</v>
      </c>
    </row>
    <row r="235" spans="2:412" outlineLevel="1">
      <c r="B235" t="s">
        <v>1690</v>
      </c>
      <c r="C235" t="s">
        <v>1659</v>
      </c>
      <c r="OU235" t="s">
        <v>1640</v>
      </c>
      <c r="OV235" t="s">
        <v>1995</v>
      </c>
    </row>
    <row r="236" spans="2:412" outlineLevel="1">
      <c r="B236" t="s">
        <v>1692</v>
      </c>
      <c r="C236" t="s">
        <v>1661</v>
      </c>
      <c r="OU236" t="s">
        <v>1642</v>
      </c>
      <c r="OV236" t="s">
        <v>1994</v>
      </c>
    </row>
    <row r="237" spans="2:412" outlineLevel="1">
      <c r="B237" t="s">
        <v>1694</v>
      </c>
      <c r="C237" t="s">
        <v>1663</v>
      </c>
      <c r="OU237" t="s">
        <v>1644</v>
      </c>
      <c r="OV237" t="s">
        <v>1993</v>
      </c>
    </row>
    <row r="238" spans="2:412" outlineLevel="1">
      <c r="B238" t="s">
        <v>1696</v>
      </c>
      <c r="C238" t="s">
        <v>1665</v>
      </c>
      <c r="OU238" t="s">
        <v>1646</v>
      </c>
      <c r="OV238" t="s">
        <v>2026</v>
      </c>
    </row>
    <row r="239" spans="2:412" outlineLevel="1">
      <c r="B239" t="s">
        <v>1698</v>
      </c>
      <c r="C239" t="s">
        <v>1667</v>
      </c>
      <c r="OU239" t="s">
        <v>1648</v>
      </c>
      <c r="OV239" t="s">
        <v>2025</v>
      </c>
    </row>
    <row r="240" spans="2:412" outlineLevel="1">
      <c r="B240" t="s">
        <v>1700</v>
      </c>
      <c r="C240" t="s">
        <v>1669</v>
      </c>
      <c r="OU240" t="s">
        <v>1650</v>
      </c>
      <c r="OV240" t="s">
        <v>2024</v>
      </c>
    </row>
    <row r="241" spans="2:412" outlineLevel="1">
      <c r="B241" t="s">
        <v>1702</v>
      </c>
      <c r="C241" t="s">
        <v>1671</v>
      </c>
      <c r="OU241" t="s">
        <v>1652</v>
      </c>
      <c r="OV241" t="s">
        <v>2023</v>
      </c>
    </row>
    <row r="242" spans="2:412" outlineLevel="1">
      <c r="B242" t="s">
        <v>1704</v>
      </c>
      <c r="C242" t="s">
        <v>1673</v>
      </c>
      <c r="OU242" t="s">
        <v>1654</v>
      </c>
      <c r="OV242" t="s">
        <v>2022</v>
      </c>
    </row>
    <row r="243" spans="2:412" outlineLevel="1">
      <c r="B243" t="s">
        <v>1706</v>
      </c>
      <c r="C243" t="s">
        <v>1675</v>
      </c>
      <c r="OU243" t="s">
        <v>1656</v>
      </c>
      <c r="OV243" t="s">
        <v>2180</v>
      </c>
    </row>
    <row r="244" spans="2:412" outlineLevel="1">
      <c r="B244" t="s">
        <v>1708</v>
      </c>
      <c r="C244" t="s">
        <v>1677</v>
      </c>
      <c r="OU244" t="s">
        <v>1658</v>
      </c>
      <c r="OV244" t="s">
        <v>2179</v>
      </c>
    </row>
    <row r="245" spans="2:412" outlineLevel="1">
      <c r="B245" t="s">
        <v>1710</v>
      </c>
      <c r="C245" t="s">
        <v>1679</v>
      </c>
      <c r="OU245" t="s">
        <v>1660</v>
      </c>
      <c r="OV245" t="s">
        <v>2178</v>
      </c>
    </row>
    <row r="246" spans="2:412" outlineLevel="1">
      <c r="B246" t="s">
        <v>1712</v>
      </c>
      <c r="C246" t="s">
        <v>1681</v>
      </c>
      <c r="OU246" t="s">
        <v>1662</v>
      </c>
      <c r="OV246" t="s">
        <v>2177</v>
      </c>
    </row>
    <row r="247" spans="2:412" outlineLevel="1">
      <c r="B247" t="s">
        <v>1714</v>
      </c>
      <c r="C247" t="s">
        <v>1683</v>
      </c>
      <c r="OU247" t="s">
        <v>1664</v>
      </c>
      <c r="OV247" t="s">
        <v>2176</v>
      </c>
    </row>
    <row r="248" spans="2:412" outlineLevel="1">
      <c r="B248" t="s">
        <v>1716</v>
      </c>
      <c r="C248" t="s">
        <v>1685</v>
      </c>
      <c r="OU248" t="s">
        <v>1666</v>
      </c>
      <c r="OV248" t="s">
        <v>2007</v>
      </c>
    </row>
    <row r="249" spans="2:412" outlineLevel="1">
      <c r="B249" t="s">
        <v>1718</v>
      </c>
      <c r="C249" t="s">
        <v>1687</v>
      </c>
      <c r="OU249" t="s">
        <v>1668</v>
      </c>
      <c r="OV249" t="s">
        <v>2006</v>
      </c>
    </row>
    <row r="250" spans="2:412" outlineLevel="1">
      <c r="B250" t="s">
        <v>1719</v>
      </c>
      <c r="C250" t="s">
        <v>1689</v>
      </c>
      <c r="OU250" t="s">
        <v>1670</v>
      </c>
      <c r="OV250" t="s">
        <v>2005</v>
      </c>
    </row>
    <row r="251" spans="2:412" outlineLevel="1">
      <c r="B251" t="s">
        <v>1720</v>
      </c>
      <c r="C251" t="s">
        <v>1691</v>
      </c>
      <c r="OU251" t="s">
        <v>1672</v>
      </c>
      <c r="OV251" t="s">
        <v>2004</v>
      </c>
    </row>
    <row r="252" spans="2:412" outlineLevel="1">
      <c r="B252" t="s">
        <v>1721</v>
      </c>
      <c r="C252" t="s">
        <v>1693</v>
      </c>
      <c r="OU252" t="s">
        <v>1674</v>
      </c>
      <c r="OV252" t="s">
        <v>2003</v>
      </c>
    </row>
    <row r="253" spans="2:412" outlineLevel="1">
      <c r="B253" t="s">
        <v>1722</v>
      </c>
      <c r="C253" t="s">
        <v>1695</v>
      </c>
      <c r="OU253" t="s">
        <v>1676</v>
      </c>
      <c r="OV253" t="s">
        <v>1992</v>
      </c>
    </row>
    <row r="254" spans="2:412" outlineLevel="1">
      <c r="B254" t="s">
        <v>1723</v>
      </c>
      <c r="C254" t="s">
        <v>1697</v>
      </c>
      <c r="OU254" t="s">
        <v>1678</v>
      </c>
      <c r="OV254" t="s">
        <v>1991</v>
      </c>
    </row>
    <row r="255" spans="2:412" outlineLevel="1">
      <c r="B255" t="s">
        <v>1725</v>
      </c>
      <c r="C255" t="s">
        <v>1699</v>
      </c>
      <c r="OU255" t="s">
        <v>1680</v>
      </c>
      <c r="OV255" t="s">
        <v>1990</v>
      </c>
    </row>
    <row r="256" spans="2:412" outlineLevel="1">
      <c r="B256" t="s">
        <v>1727</v>
      </c>
      <c r="C256" t="s">
        <v>1701</v>
      </c>
      <c r="OU256" t="s">
        <v>1682</v>
      </c>
      <c r="OV256" t="s">
        <v>1989</v>
      </c>
    </row>
    <row r="257" spans="2:412" outlineLevel="1">
      <c r="B257" t="s">
        <v>1729</v>
      </c>
      <c r="C257" t="s">
        <v>1703</v>
      </c>
      <c r="OU257" t="s">
        <v>1684</v>
      </c>
      <c r="OV257" t="s">
        <v>1988</v>
      </c>
    </row>
    <row r="258" spans="2:412" outlineLevel="1">
      <c r="B258" t="s">
        <v>1731</v>
      </c>
      <c r="C258" t="s">
        <v>1705</v>
      </c>
      <c r="OU258" t="s">
        <v>1686</v>
      </c>
      <c r="OV258" t="s">
        <v>1987</v>
      </c>
    </row>
    <row r="259" spans="2:412" outlineLevel="1">
      <c r="B259" t="s">
        <v>1733</v>
      </c>
      <c r="C259" t="s">
        <v>1707</v>
      </c>
      <c r="OU259" t="s">
        <v>1688</v>
      </c>
      <c r="OV259" t="s">
        <v>1986</v>
      </c>
    </row>
    <row r="260" spans="2:412" outlineLevel="1">
      <c r="B260" t="s">
        <v>1735</v>
      </c>
      <c r="C260" t="s">
        <v>1709</v>
      </c>
      <c r="OU260" t="s">
        <v>1690</v>
      </c>
      <c r="OV260" t="s">
        <v>1985</v>
      </c>
    </row>
    <row r="261" spans="2:412" outlineLevel="1">
      <c r="B261" t="s">
        <v>1737</v>
      </c>
      <c r="C261" t="s">
        <v>1711</v>
      </c>
      <c r="OU261" t="s">
        <v>1692</v>
      </c>
      <c r="OV261" t="s">
        <v>1984</v>
      </c>
    </row>
    <row r="262" spans="2:412" outlineLevel="1">
      <c r="B262" t="s">
        <v>1739</v>
      </c>
      <c r="C262" t="s">
        <v>1713</v>
      </c>
      <c r="OU262" t="s">
        <v>1694</v>
      </c>
      <c r="OV262" t="s">
        <v>1983</v>
      </c>
    </row>
    <row r="263" spans="2:412" outlineLevel="1">
      <c r="B263" t="s">
        <v>1741</v>
      </c>
      <c r="C263" t="s">
        <v>1715</v>
      </c>
      <c r="OU263" t="s">
        <v>1696</v>
      </c>
      <c r="OV263" t="s">
        <v>2145</v>
      </c>
    </row>
    <row r="264" spans="2:412" outlineLevel="1">
      <c r="B264" t="s">
        <v>1743</v>
      </c>
      <c r="C264" t="s">
        <v>1717</v>
      </c>
      <c r="OU264" t="s">
        <v>1698</v>
      </c>
      <c r="OV264" t="s">
        <v>2144</v>
      </c>
    </row>
    <row r="265" spans="2:412" outlineLevel="1">
      <c r="B265" t="s">
        <v>1745</v>
      </c>
      <c r="C265" t="s">
        <v>505</v>
      </c>
      <c r="OU265" t="s">
        <v>1700</v>
      </c>
      <c r="OV265" t="s">
        <v>2143</v>
      </c>
    </row>
    <row r="266" spans="2:412" outlineLevel="1">
      <c r="B266" t="s">
        <v>1747</v>
      </c>
      <c r="C266" t="s">
        <v>506</v>
      </c>
      <c r="OU266" t="s">
        <v>1702</v>
      </c>
      <c r="OV266" t="s">
        <v>2142</v>
      </c>
    </row>
    <row r="267" spans="2:412" outlineLevel="1">
      <c r="B267" t="s">
        <v>1749</v>
      </c>
      <c r="C267" t="s">
        <v>507</v>
      </c>
      <c r="OU267" t="s">
        <v>1704</v>
      </c>
      <c r="OV267" t="s">
        <v>2141</v>
      </c>
    </row>
    <row r="268" spans="2:412" outlineLevel="1">
      <c r="B268" t="s">
        <v>1751</v>
      </c>
      <c r="C268" t="s">
        <v>508</v>
      </c>
      <c r="OU268" t="s">
        <v>1706</v>
      </c>
      <c r="OV268" t="s">
        <v>2159</v>
      </c>
    </row>
    <row r="269" spans="2:412" outlineLevel="1">
      <c r="B269" t="s">
        <v>1753</v>
      </c>
      <c r="C269" t="s">
        <v>509</v>
      </c>
      <c r="OU269" t="s">
        <v>1708</v>
      </c>
      <c r="OV269" t="s">
        <v>2158</v>
      </c>
    </row>
    <row r="270" spans="2:412" outlineLevel="1">
      <c r="B270" t="s">
        <v>1755</v>
      </c>
      <c r="C270" t="s">
        <v>1724</v>
      </c>
      <c r="OU270" t="s">
        <v>1710</v>
      </c>
      <c r="OV270" t="s">
        <v>2157</v>
      </c>
    </row>
    <row r="271" spans="2:412" outlineLevel="1">
      <c r="B271" t="s">
        <v>1757</v>
      </c>
      <c r="C271" t="s">
        <v>1726</v>
      </c>
      <c r="OU271" t="s">
        <v>1712</v>
      </c>
      <c r="OV271" t="s">
        <v>2156</v>
      </c>
    </row>
    <row r="272" spans="2:412" outlineLevel="1">
      <c r="B272" t="s">
        <v>1759</v>
      </c>
      <c r="C272" t="s">
        <v>1728</v>
      </c>
      <c r="OU272" t="s">
        <v>1714</v>
      </c>
      <c r="OV272" t="s">
        <v>2155</v>
      </c>
    </row>
    <row r="273" spans="2:412" outlineLevel="1">
      <c r="B273" t="s">
        <v>1761</v>
      </c>
      <c r="C273" t="s">
        <v>1730</v>
      </c>
      <c r="OU273" t="s">
        <v>1716</v>
      </c>
      <c r="OV273" t="s">
        <v>2154</v>
      </c>
    </row>
    <row r="274" spans="2:412" outlineLevel="1">
      <c r="B274" t="s">
        <v>1763</v>
      </c>
      <c r="C274" t="s">
        <v>1732</v>
      </c>
      <c r="OU274" t="s">
        <v>1718</v>
      </c>
      <c r="OV274" t="s">
        <v>517</v>
      </c>
    </row>
    <row r="275" spans="2:412" outlineLevel="1">
      <c r="B275" t="s">
        <v>1765</v>
      </c>
      <c r="C275" t="s">
        <v>1734</v>
      </c>
      <c r="OU275" t="s">
        <v>1719</v>
      </c>
      <c r="OV275" t="s">
        <v>518</v>
      </c>
    </row>
    <row r="276" spans="2:412" outlineLevel="1">
      <c r="B276" t="s">
        <v>1767</v>
      </c>
      <c r="C276" t="s">
        <v>1736</v>
      </c>
      <c r="OU276" t="s">
        <v>1720</v>
      </c>
      <c r="OV276" t="s">
        <v>519</v>
      </c>
    </row>
    <row r="277" spans="2:412" outlineLevel="1">
      <c r="B277" t="s">
        <v>1769</v>
      </c>
      <c r="C277" t="s">
        <v>1738</v>
      </c>
      <c r="OU277" t="s">
        <v>1721</v>
      </c>
      <c r="OV277" t="s">
        <v>520</v>
      </c>
    </row>
    <row r="278" spans="2:412" outlineLevel="1">
      <c r="B278" t="s">
        <v>1771</v>
      </c>
      <c r="C278" t="s">
        <v>1740</v>
      </c>
      <c r="OU278" t="s">
        <v>1722</v>
      </c>
      <c r="OV278" t="s">
        <v>2562</v>
      </c>
    </row>
    <row r="279" spans="2:412" outlineLevel="1">
      <c r="B279" t="s">
        <v>1773</v>
      </c>
      <c r="C279" t="s">
        <v>1742</v>
      </c>
      <c r="OU279" t="s">
        <v>1723</v>
      </c>
      <c r="OV279" t="s">
        <v>2563</v>
      </c>
    </row>
    <row r="280" spans="2:412" outlineLevel="1">
      <c r="B280" t="s">
        <v>1775</v>
      </c>
      <c r="C280" t="s">
        <v>1744</v>
      </c>
      <c r="OU280" t="s">
        <v>1725</v>
      </c>
      <c r="OV280" t="s">
        <v>2564</v>
      </c>
    </row>
    <row r="281" spans="2:412" outlineLevel="1">
      <c r="B281" t="s">
        <v>1777</v>
      </c>
      <c r="C281" t="s">
        <v>1746</v>
      </c>
      <c r="OU281" t="s">
        <v>1727</v>
      </c>
      <c r="OV281" t="s">
        <v>2565</v>
      </c>
    </row>
    <row r="282" spans="2:412" outlineLevel="1">
      <c r="B282" t="s">
        <v>1779</v>
      </c>
      <c r="C282" t="s">
        <v>1748</v>
      </c>
      <c r="OU282" t="s">
        <v>1729</v>
      </c>
      <c r="OV282" t="s">
        <v>2013</v>
      </c>
    </row>
    <row r="283" spans="2:412" outlineLevel="1">
      <c r="B283" t="s">
        <v>1781</v>
      </c>
      <c r="C283" t="s">
        <v>1750</v>
      </c>
      <c r="OU283" t="s">
        <v>1731</v>
      </c>
      <c r="OV283" t="s">
        <v>2531</v>
      </c>
    </row>
    <row r="284" spans="2:412" outlineLevel="1">
      <c r="B284" t="s">
        <v>1783</v>
      </c>
      <c r="C284" t="s">
        <v>1752</v>
      </c>
      <c r="OU284" t="s">
        <v>1733</v>
      </c>
      <c r="OV284" t="s">
        <v>2532</v>
      </c>
    </row>
    <row r="285" spans="2:412" outlineLevel="1">
      <c r="B285" t="s">
        <v>1785</v>
      </c>
      <c r="C285" t="s">
        <v>1754</v>
      </c>
      <c r="OU285" t="s">
        <v>1735</v>
      </c>
      <c r="OV285" t="s">
        <v>2533</v>
      </c>
    </row>
    <row r="286" spans="2:412" outlineLevel="1">
      <c r="B286" t="s">
        <v>1787</v>
      </c>
      <c r="C286" t="s">
        <v>1756</v>
      </c>
      <c r="OU286" t="s">
        <v>1737</v>
      </c>
      <c r="OV286" t="s">
        <v>2534</v>
      </c>
    </row>
    <row r="287" spans="2:412" outlineLevel="1">
      <c r="B287" t="s">
        <v>1789</v>
      </c>
      <c r="C287" t="s">
        <v>1758</v>
      </c>
      <c r="OU287" t="s">
        <v>1739</v>
      </c>
      <c r="OV287" t="s">
        <v>2015</v>
      </c>
    </row>
    <row r="288" spans="2:412" outlineLevel="1">
      <c r="B288" t="s">
        <v>1791</v>
      </c>
      <c r="C288" t="s">
        <v>1760</v>
      </c>
      <c r="OU288" t="s">
        <v>1741</v>
      </c>
      <c r="OV288" t="s">
        <v>2530</v>
      </c>
    </row>
    <row r="289" spans="2:412" outlineLevel="1">
      <c r="B289" t="s">
        <v>1793</v>
      </c>
      <c r="C289" t="s">
        <v>1762</v>
      </c>
      <c r="OU289" t="s">
        <v>1743</v>
      </c>
      <c r="OV289" t="s">
        <v>2016</v>
      </c>
    </row>
    <row r="290" spans="2:412" outlineLevel="1">
      <c r="B290" t="s">
        <v>1795</v>
      </c>
      <c r="C290" t="s">
        <v>1764</v>
      </c>
      <c r="OU290" t="s">
        <v>1745</v>
      </c>
      <c r="OV290" t="s">
        <v>2529</v>
      </c>
    </row>
    <row r="291" spans="2:412" outlineLevel="1">
      <c r="B291" t="s">
        <v>1797</v>
      </c>
      <c r="C291" t="s">
        <v>1766</v>
      </c>
      <c r="OU291" t="s">
        <v>1747</v>
      </c>
      <c r="OV291" t="s">
        <v>2528</v>
      </c>
    </row>
    <row r="292" spans="2:412" outlineLevel="1">
      <c r="B292" t="s">
        <v>1799</v>
      </c>
      <c r="C292" t="s">
        <v>1768</v>
      </c>
      <c r="OU292" t="s">
        <v>1749</v>
      </c>
      <c r="OV292" t="s">
        <v>2017</v>
      </c>
    </row>
    <row r="293" spans="2:412" outlineLevel="1">
      <c r="B293" t="s">
        <v>1801</v>
      </c>
      <c r="C293" t="s">
        <v>1770</v>
      </c>
      <c r="OU293" t="s">
        <v>1751</v>
      </c>
      <c r="OV293" t="s">
        <v>2569</v>
      </c>
    </row>
    <row r="294" spans="2:412" outlineLevel="1">
      <c r="B294" t="s">
        <v>1803</v>
      </c>
      <c r="C294" t="s">
        <v>1772</v>
      </c>
      <c r="OU294" t="s">
        <v>1753</v>
      </c>
      <c r="OV294" t="s">
        <v>2570</v>
      </c>
    </row>
    <row r="295" spans="2:412" outlineLevel="1">
      <c r="B295" t="s">
        <v>1805</v>
      </c>
      <c r="C295" t="s">
        <v>1774</v>
      </c>
      <c r="OU295" t="s">
        <v>1755</v>
      </c>
      <c r="OV295" t="s">
        <v>2571</v>
      </c>
    </row>
    <row r="296" spans="2:412" outlineLevel="1">
      <c r="B296" t="s">
        <v>1807</v>
      </c>
      <c r="C296" t="s">
        <v>1776</v>
      </c>
      <c r="OU296" t="s">
        <v>1757</v>
      </c>
      <c r="OV296" t="s">
        <v>2572</v>
      </c>
    </row>
    <row r="297" spans="2:412" outlineLevel="1">
      <c r="B297" t="s">
        <v>1809</v>
      </c>
      <c r="C297" t="s">
        <v>1778</v>
      </c>
      <c r="OU297" t="s">
        <v>1759</v>
      </c>
      <c r="OV297" t="s">
        <v>2018</v>
      </c>
    </row>
    <row r="298" spans="2:412" outlineLevel="1">
      <c r="B298" t="s">
        <v>1811</v>
      </c>
      <c r="C298" t="s">
        <v>1780</v>
      </c>
      <c r="OU298" t="s">
        <v>1761</v>
      </c>
      <c r="OV298" t="s">
        <v>2573</v>
      </c>
    </row>
    <row r="299" spans="2:412" outlineLevel="1">
      <c r="B299" t="s">
        <v>1813</v>
      </c>
      <c r="C299" t="s">
        <v>1782</v>
      </c>
      <c r="OU299" t="s">
        <v>1763</v>
      </c>
      <c r="OV299" t="s">
        <v>2574</v>
      </c>
    </row>
    <row r="300" spans="2:412" outlineLevel="1">
      <c r="B300" t="s">
        <v>1814</v>
      </c>
      <c r="C300" t="s">
        <v>1784</v>
      </c>
      <c r="OU300" t="s">
        <v>1765</v>
      </c>
      <c r="OV300" t="s">
        <v>2575</v>
      </c>
    </row>
    <row r="301" spans="2:412" outlineLevel="1">
      <c r="B301" t="s">
        <v>1815</v>
      </c>
      <c r="C301" t="s">
        <v>1786</v>
      </c>
      <c r="OU301" t="s">
        <v>1767</v>
      </c>
      <c r="OV301" t="s">
        <v>2576</v>
      </c>
    </row>
    <row r="302" spans="2:412" outlineLevel="1">
      <c r="B302" t="s">
        <v>1816</v>
      </c>
      <c r="C302" t="s">
        <v>1788</v>
      </c>
      <c r="OU302" t="s">
        <v>1769</v>
      </c>
      <c r="OV302" t="s">
        <v>2493</v>
      </c>
    </row>
    <row r="303" spans="2:412" outlineLevel="1">
      <c r="B303" t="s">
        <v>1817</v>
      </c>
      <c r="C303" t="s">
        <v>1790</v>
      </c>
      <c r="OU303" t="s">
        <v>1771</v>
      </c>
      <c r="OV303" t="s">
        <v>2577</v>
      </c>
    </row>
    <row r="304" spans="2:412" outlineLevel="1">
      <c r="B304" t="s">
        <v>1818</v>
      </c>
      <c r="C304" t="s">
        <v>1792</v>
      </c>
      <c r="OU304" t="s">
        <v>1773</v>
      </c>
      <c r="OV304" t="s">
        <v>2578</v>
      </c>
    </row>
    <row r="305" spans="2:412" outlineLevel="1">
      <c r="B305" t="s">
        <v>1819</v>
      </c>
      <c r="C305" t="s">
        <v>1794</v>
      </c>
      <c r="OU305" t="s">
        <v>1775</v>
      </c>
      <c r="OV305" t="s">
        <v>2579</v>
      </c>
    </row>
    <row r="306" spans="2:412" outlineLevel="1">
      <c r="B306" t="s">
        <v>1820</v>
      </c>
      <c r="C306" t="s">
        <v>1796</v>
      </c>
      <c r="OU306" t="s">
        <v>1777</v>
      </c>
      <c r="OV306" t="s">
        <v>2580</v>
      </c>
    </row>
    <row r="307" spans="2:412" outlineLevel="1">
      <c r="B307" t="s">
        <v>1821</v>
      </c>
      <c r="C307" t="s">
        <v>1798</v>
      </c>
      <c r="OU307" t="s">
        <v>1779</v>
      </c>
      <c r="OV307" t="s">
        <v>2019</v>
      </c>
    </row>
    <row r="308" spans="2:412" outlineLevel="1">
      <c r="B308" t="s">
        <v>1822</v>
      </c>
      <c r="C308" t="s">
        <v>1800</v>
      </c>
      <c r="OU308" t="s">
        <v>1781</v>
      </c>
      <c r="OV308" t="s">
        <v>2527</v>
      </c>
    </row>
    <row r="309" spans="2:412" outlineLevel="1">
      <c r="B309" t="s">
        <v>1823</v>
      </c>
      <c r="C309" t="s">
        <v>1802</v>
      </c>
      <c r="OU309" t="s">
        <v>1783</v>
      </c>
      <c r="OV309" t="s">
        <v>2526</v>
      </c>
    </row>
    <row r="310" spans="2:412" outlineLevel="1">
      <c r="B310" t="s">
        <v>1824</v>
      </c>
      <c r="C310" t="s">
        <v>1804</v>
      </c>
      <c r="OU310" t="s">
        <v>1785</v>
      </c>
      <c r="OV310" t="s">
        <v>2525</v>
      </c>
    </row>
    <row r="311" spans="2:412" outlineLevel="1">
      <c r="B311" t="s">
        <v>1825</v>
      </c>
      <c r="C311" t="s">
        <v>1806</v>
      </c>
      <c r="OU311" t="s">
        <v>1787</v>
      </c>
      <c r="OV311" t="s">
        <v>2524</v>
      </c>
    </row>
    <row r="312" spans="2:412" outlineLevel="1">
      <c r="B312" t="s">
        <v>1826</v>
      </c>
      <c r="C312" t="s">
        <v>1808</v>
      </c>
      <c r="OU312" t="s">
        <v>1789</v>
      </c>
      <c r="OV312" t="s">
        <v>2020</v>
      </c>
    </row>
    <row r="313" spans="2:412" outlineLevel="1">
      <c r="B313" t="s">
        <v>1827</v>
      </c>
      <c r="C313" t="s">
        <v>1810</v>
      </c>
      <c r="OU313" t="s">
        <v>1791</v>
      </c>
      <c r="OV313" t="s">
        <v>2581</v>
      </c>
    </row>
    <row r="314" spans="2:412" outlineLevel="1">
      <c r="B314" t="s">
        <v>1828</v>
      </c>
      <c r="C314" t="s">
        <v>1812</v>
      </c>
      <c r="OU314" t="s">
        <v>1793</v>
      </c>
      <c r="OV314" t="s">
        <v>2582</v>
      </c>
    </row>
    <row r="315" spans="2:412" outlineLevel="1">
      <c r="B315" t="s">
        <v>1830</v>
      </c>
      <c r="C315" t="s">
        <v>530</v>
      </c>
      <c r="OU315" t="s">
        <v>1795</v>
      </c>
      <c r="OV315" t="s">
        <v>2583</v>
      </c>
    </row>
    <row r="316" spans="2:412" outlineLevel="1">
      <c r="B316" t="s">
        <v>1832</v>
      </c>
      <c r="C316" t="s">
        <v>531</v>
      </c>
      <c r="OU316" t="s">
        <v>1797</v>
      </c>
      <c r="OV316" t="s">
        <v>2584</v>
      </c>
    </row>
    <row r="317" spans="2:412" outlineLevel="1">
      <c r="B317" t="s">
        <v>1834</v>
      </c>
      <c r="C317" t="s">
        <v>532</v>
      </c>
      <c r="OU317" t="s">
        <v>1799</v>
      </c>
      <c r="OV317" t="s">
        <v>2585</v>
      </c>
    </row>
    <row r="318" spans="2:412" outlineLevel="1">
      <c r="B318" t="s">
        <v>1836</v>
      </c>
      <c r="C318" t="s">
        <v>533</v>
      </c>
      <c r="OU318" t="s">
        <v>1801</v>
      </c>
      <c r="OV318" t="s">
        <v>2523</v>
      </c>
    </row>
    <row r="319" spans="2:412" outlineLevel="1">
      <c r="B319" t="s">
        <v>1838</v>
      </c>
      <c r="C319" t="s">
        <v>534</v>
      </c>
      <c r="OU319" t="s">
        <v>1803</v>
      </c>
      <c r="OV319" t="s">
        <v>2522</v>
      </c>
    </row>
    <row r="320" spans="2:412" outlineLevel="1">
      <c r="B320" t="s">
        <v>1840</v>
      </c>
      <c r="C320" t="s">
        <v>510</v>
      </c>
      <c r="OU320" t="s">
        <v>1805</v>
      </c>
      <c r="OV320" t="s">
        <v>2521</v>
      </c>
    </row>
    <row r="321" spans="2:412" outlineLevel="1">
      <c r="B321" t="s">
        <v>1842</v>
      </c>
      <c r="C321" t="s">
        <v>511</v>
      </c>
      <c r="OU321" t="s">
        <v>1807</v>
      </c>
      <c r="OV321" t="s">
        <v>2520</v>
      </c>
    </row>
    <row r="322" spans="2:412" outlineLevel="1">
      <c r="B322" t="s">
        <v>1844</v>
      </c>
      <c r="C322" t="s">
        <v>512</v>
      </c>
      <c r="OU322" t="s">
        <v>1809</v>
      </c>
      <c r="OV322" t="s">
        <v>2021</v>
      </c>
    </row>
    <row r="323" spans="2:412" outlineLevel="1">
      <c r="B323" t="s">
        <v>1846</v>
      </c>
      <c r="C323" t="s">
        <v>513</v>
      </c>
      <c r="OU323" t="s">
        <v>1811</v>
      </c>
      <c r="OV323" t="s">
        <v>2586</v>
      </c>
    </row>
    <row r="324" spans="2:412" outlineLevel="1">
      <c r="B324" t="s">
        <v>1848</v>
      </c>
      <c r="C324" t="s">
        <v>514</v>
      </c>
      <c r="OU324" t="s">
        <v>1813</v>
      </c>
      <c r="OV324" t="s">
        <v>2587</v>
      </c>
    </row>
    <row r="325" spans="2:412" outlineLevel="1">
      <c r="B325" t="s">
        <v>1850</v>
      </c>
      <c r="C325" t="s">
        <v>515</v>
      </c>
      <c r="OU325" t="s">
        <v>1814</v>
      </c>
      <c r="OV325" t="s">
        <v>2588</v>
      </c>
    </row>
    <row r="326" spans="2:412" outlineLevel="1">
      <c r="B326" t="s">
        <v>1852</v>
      </c>
      <c r="C326" t="s">
        <v>516</v>
      </c>
      <c r="OU326" t="s">
        <v>1815</v>
      </c>
      <c r="OV326" t="s">
        <v>2589</v>
      </c>
    </row>
    <row r="327" spans="2:412" outlineLevel="1">
      <c r="B327" t="s">
        <v>1854</v>
      </c>
      <c r="C327" t="s">
        <v>539</v>
      </c>
      <c r="OU327" t="s">
        <v>1816</v>
      </c>
      <c r="OV327" t="s">
        <v>2590</v>
      </c>
    </row>
    <row r="328" spans="2:412" outlineLevel="1">
      <c r="B328" t="s">
        <v>1856</v>
      </c>
      <c r="C328" t="s">
        <v>540</v>
      </c>
      <c r="OU328" t="s">
        <v>1817</v>
      </c>
      <c r="OV328" t="s">
        <v>2591</v>
      </c>
    </row>
    <row r="329" spans="2:412" outlineLevel="1">
      <c r="B329" t="s">
        <v>1858</v>
      </c>
      <c r="C329" t="s">
        <v>541</v>
      </c>
      <c r="OU329" t="s">
        <v>1818</v>
      </c>
      <c r="OV329" t="s">
        <v>2592</v>
      </c>
    </row>
    <row r="330" spans="2:412" outlineLevel="1">
      <c r="B330" t="s">
        <v>1860</v>
      </c>
      <c r="C330" t="s">
        <v>1829</v>
      </c>
      <c r="OU330" t="s">
        <v>1819</v>
      </c>
      <c r="OV330" t="s">
        <v>2593</v>
      </c>
    </row>
    <row r="331" spans="2:412" outlineLevel="1">
      <c r="B331" t="s">
        <v>1862</v>
      </c>
      <c r="C331" t="s">
        <v>1831</v>
      </c>
      <c r="OU331" t="s">
        <v>1820</v>
      </c>
      <c r="OV331" t="s">
        <v>2594</v>
      </c>
    </row>
    <row r="332" spans="2:412" outlineLevel="1">
      <c r="B332" t="s">
        <v>1864</v>
      </c>
      <c r="C332" t="s">
        <v>1833</v>
      </c>
      <c r="OU332" t="s">
        <v>1821</v>
      </c>
      <c r="OV332" t="s">
        <v>2595</v>
      </c>
    </row>
    <row r="333" spans="2:412" outlineLevel="1">
      <c r="B333" t="s">
        <v>1866</v>
      </c>
      <c r="C333" t="s">
        <v>1835</v>
      </c>
      <c r="OU333" t="s">
        <v>1822</v>
      </c>
      <c r="OV333" t="s">
        <v>2596</v>
      </c>
    </row>
    <row r="334" spans="2:412" outlineLevel="1">
      <c r="B334" t="s">
        <v>1868</v>
      </c>
      <c r="C334" t="s">
        <v>1837</v>
      </c>
      <c r="OU334" t="s">
        <v>1823</v>
      </c>
      <c r="OV334" t="s">
        <v>2597</v>
      </c>
    </row>
    <row r="335" spans="2:412" outlineLevel="1">
      <c r="B335" t="s">
        <v>1870</v>
      </c>
      <c r="C335" t="s">
        <v>1839</v>
      </c>
      <c r="OU335" t="s">
        <v>1824</v>
      </c>
      <c r="OV335" t="s">
        <v>2012</v>
      </c>
    </row>
    <row r="336" spans="2:412" outlineLevel="1">
      <c r="B336" t="s">
        <v>1872</v>
      </c>
      <c r="C336" t="s">
        <v>1841</v>
      </c>
      <c r="OU336" t="s">
        <v>1825</v>
      </c>
      <c r="OV336" t="s">
        <v>2011</v>
      </c>
    </row>
    <row r="337" spans="2:412" outlineLevel="1">
      <c r="B337" t="s">
        <v>1874</v>
      </c>
      <c r="C337" t="s">
        <v>1843</v>
      </c>
      <c r="OU337" t="s">
        <v>1826</v>
      </c>
      <c r="OV337" t="s">
        <v>2010</v>
      </c>
    </row>
    <row r="338" spans="2:412" outlineLevel="1">
      <c r="B338" t="s">
        <v>1876</v>
      </c>
      <c r="C338" t="s">
        <v>1845</v>
      </c>
      <c r="OU338" t="s">
        <v>1827</v>
      </c>
      <c r="OV338" t="s">
        <v>2009</v>
      </c>
    </row>
    <row r="339" spans="2:412" outlineLevel="1">
      <c r="B339" t="s">
        <v>1878</v>
      </c>
      <c r="C339" t="s">
        <v>1847</v>
      </c>
      <c r="OU339" t="s">
        <v>1828</v>
      </c>
      <c r="OV339" t="s">
        <v>2008</v>
      </c>
    </row>
    <row r="340" spans="2:412" outlineLevel="1">
      <c r="B340" t="s">
        <v>1880</v>
      </c>
      <c r="C340" t="s">
        <v>1849</v>
      </c>
      <c r="OU340" t="s">
        <v>1830</v>
      </c>
      <c r="OV340" t="s">
        <v>2014</v>
      </c>
    </row>
    <row r="341" spans="2:412" outlineLevel="1">
      <c r="B341" t="s">
        <v>1882</v>
      </c>
      <c r="C341" t="s">
        <v>1851</v>
      </c>
      <c r="OU341" t="s">
        <v>1832</v>
      </c>
      <c r="OV341" t="s">
        <v>2641</v>
      </c>
    </row>
    <row r="342" spans="2:412" outlineLevel="1">
      <c r="B342" t="s">
        <v>1884</v>
      </c>
      <c r="C342" t="s">
        <v>1853</v>
      </c>
      <c r="OU342" t="s">
        <v>1834</v>
      </c>
      <c r="OV342" t="s">
        <v>2568</v>
      </c>
    </row>
    <row r="343" spans="2:412" outlineLevel="1">
      <c r="B343" t="s">
        <v>1886</v>
      </c>
      <c r="C343" t="s">
        <v>1855</v>
      </c>
      <c r="OU343" t="s">
        <v>1836</v>
      </c>
      <c r="OV343" t="s">
        <v>2567</v>
      </c>
    </row>
    <row r="344" spans="2:412" outlineLevel="1">
      <c r="B344" t="s">
        <v>1888</v>
      </c>
      <c r="C344" t="s">
        <v>1857</v>
      </c>
      <c r="OU344" t="s">
        <v>1838</v>
      </c>
      <c r="OV344" t="s">
        <v>2566</v>
      </c>
    </row>
    <row r="345" spans="2:412" outlineLevel="1">
      <c r="B345" t="s">
        <v>1890</v>
      </c>
      <c r="C345" t="s">
        <v>1859</v>
      </c>
      <c r="OU345" t="s">
        <v>1840</v>
      </c>
      <c r="OV345" t="s">
        <v>2319</v>
      </c>
    </row>
    <row r="346" spans="2:412" outlineLevel="1">
      <c r="B346" t="s">
        <v>1892</v>
      </c>
      <c r="C346" t="s">
        <v>1861</v>
      </c>
      <c r="OU346" t="s">
        <v>1842</v>
      </c>
      <c r="OV346" t="s">
        <v>2223</v>
      </c>
    </row>
    <row r="347" spans="2:412" outlineLevel="1">
      <c r="B347" t="s">
        <v>1894</v>
      </c>
      <c r="C347" t="s">
        <v>1863</v>
      </c>
      <c r="OU347" t="s">
        <v>1844</v>
      </c>
      <c r="OV347" t="s">
        <v>2185</v>
      </c>
    </row>
    <row r="348" spans="2:412" outlineLevel="1">
      <c r="B348" t="s">
        <v>1896</v>
      </c>
      <c r="C348" t="s">
        <v>1865</v>
      </c>
      <c r="OU348" t="s">
        <v>1846</v>
      </c>
      <c r="OV348" t="s">
        <v>2189</v>
      </c>
    </row>
    <row r="349" spans="2:412" outlineLevel="1">
      <c r="B349" t="s">
        <v>1898</v>
      </c>
      <c r="C349" t="s">
        <v>1867</v>
      </c>
      <c r="OU349" t="s">
        <v>1848</v>
      </c>
      <c r="OV349" t="s">
        <v>2188</v>
      </c>
    </row>
    <row r="350" spans="2:412" outlineLevel="1">
      <c r="B350" t="s">
        <v>1900</v>
      </c>
      <c r="C350" t="s">
        <v>1869</v>
      </c>
      <c r="OU350" t="s">
        <v>1850</v>
      </c>
      <c r="OV350" t="s">
        <v>2187</v>
      </c>
    </row>
    <row r="351" spans="2:412" outlineLevel="1">
      <c r="B351" t="s">
        <v>1902</v>
      </c>
      <c r="C351" t="s">
        <v>1871</v>
      </c>
      <c r="OU351" t="s">
        <v>1852</v>
      </c>
      <c r="OV351" t="s">
        <v>2197</v>
      </c>
    </row>
    <row r="352" spans="2:412" outlineLevel="1">
      <c r="B352" t="s">
        <v>1904</v>
      </c>
      <c r="C352" t="s">
        <v>1873</v>
      </c>
      <c r="OU352" t="s">
        <v>1854</v>
      </c>
      <c r="OV352" t="s">
        <v>2196</v>
      </c>
    </row>
    <row r="353" spans="2:412" outlineLevel="1">
      <c r="B353" t="s">
        <v>1906</v>
      </c>
      <c r="C353" t="s">
        <v>1875</v>
      </c>
      <c r="OU353" t="s">
        <v>1856</v>
      </c>
      <c r="OV353" t="s">
        <v>2195</v>
      </c>
    </row>
    <row r="354" spans="2:412" outlineLevel="1">
      <c r="B354" t="s">
        <v>1908</v>
      </c>
      <c r="C354" t="s">
        <v>1877</v>
      </c>
      <c r="OU354" t="s">
        <v>1858</v>
      </c>
      <c r="OV354" t="s">
        <v>2194</v>
      </c>
    </row>
    <row r="355" spans="2:412" outlineLevel="1">
      <c r="B355" t="s">
        <v>1910</v>
      </c>
      <c r="C355" t="s">
        <v>1879</v>
      </c>
      <c r="OU355" t="s">
        <v>1860</v>
      </c>
      <c r="OV355" t="s">
        <v>2193</v>
      </c>
    </row>
    <row r="356" spans="2:412" outlineLevel="1">
      <c r="B356" t="s">
        <v>1912</v>
      </c>
      <c r="C356" t="s">
        <v>1881</v>
      </c>
      <c r="OU356" t="s">
        <v>1862</v>
      </c>
      <c r="OV356" t="s">
        <v>2192</v>
      </c>
    </row>
    <row r="357" spans="2:412" outlineLevel="1">
      <c r="B357" t="s">
        <v>1914</v>
      </c>
      <c r="C357" t="s">
        <v>1883</v>
      </c>
      <c r="OU357" t="s">
        <v>1864</v>
      </c>
      <c r="OV357" t="s">
        <v>2191</v>
      </c>
    </row>
    <row r="358" spans="2:412" outlineLevel="1">
      <c r="B358" t="s">
        <v>1916</v>
      </c>
      <c r="C358" t="s">
        <v>1885</v>
      </c>
      <c r="OU358" t="s">
        <v>1866</v>
      </c>
      <c r="OV358" t="s">
        <v>2190</v>
      </c>
    </row>
    <row r="359" spans="2:412" outlineLevel="1">
      <c r="B359" t="s">
        <v>1918</v>
      </c>
      <c r="C359" t="s">
        <v>1887</v>
      </c>
      <c r="OU359" t="s">
        <v>1868</v>
      </c>
      <c r="OV359" t="s">
        <v>2208</v>
      </c>
    </row>
    <row r="360" spans="2:412" outlineLevel="1">
      <c r="B360" t="s">
        <v>1920</v>
      </c>
      <c r="C360" t="s">
        <v>1889</v>
      </c>
      <c r="OU360" t="s">
        <v>1870</v>
      </c>
      <c r="OV360" t="s">
        <v>2207</v>
      </c>
    </row>
    <row r="361" spans="2:412" outlineLevel="1">
      <c r="B361" t="s">
        <v>1922</v>
      </c>
      <c r="C361" t="s">
        <v>1891</v>
      </c>
      <c r="OU361" t="s">
        <v>1872</v>
      </c>
      <c r="OV361" t="s">
        <v>2206</v>
      </c>
    </row>
    <row r="362" spans="2:412" outlineLevel="1">
      <c r="B362" t="s">
        <v>1924</v>
      </c>
      <c r="C362" t="s">
        <v>1893</v>
      </c>
      <c r="OU362" t="s">
        <v>1874</v>
      </c>
      <c r="OV362" t="s">
        <v>2205</v>
      </c>
    </row>
    <row r="363" spans="2:412" outlineLevel="1">
      <c r="B363" t="s">
        <v>1926</v>
      </c>
      <c r="C363" t="s">
        <v>1895</v>
      </c>
      <c r="OU363" t="s">
        <v>1876</v>
      </c>
      <c r="OV363" t="s">
        <v>2204</v>
      </c>
    </row>
    <row r="364" spans="2:412" outlineLevel="1">
      <c r="B364" t="s">
        <v>1928</v>
      </c>
      <c r="C364" t="s">
        <v>1897</v>
      </c>
      <c r="OU364" t="s">
        <v>1878</v>
      </c>
      <c r="OV364" t="s">
        <v>2228</v>
      </c>
    </row>
    <row r="365" spans="2:412" outlineLevel="1">
      <c r="B365" t="s">
        <v>1930</v>
      </c>
      <c r="C365" t="s">
        <v>1899</v>
      </c>
      <c r="OU365" t="s">
        <v>1880</v>
      </c>
      <c r="OV365" t="s">
        <v>2230</v>
      </c>
    </row>
    <row r="366" spans="2:412" outlineLevel="1">
      <c r="B366" t="s">
        <v>1932</v>
      </c>
      <c r="C366" t="s">
        <v>1901</v>
      </c>
      <c r="OU366" t="s">
        <v>1882</v>
      </c>
      <c r="OV366" t="s">
        <v>2229</v>
      </c>
    </row>
    <row r="367" spans="2:412" outlineLevel="1">
      <c r="B367" t="s">
        <v>1934</v>
      </c>
      <c r="C367" t="s">
        <v>1903</v>
      </c>
      <c r="OU367" t="s">
        <v>1884</v>
      </c>
      <c r="OV367" t="s">
        <v>2240</v>
      </c>
    </row>
    <row r="368" spans="2:412" outlineLevel="1">
      <c r="B368" t="s">
        <v>1936</v>
      </c>
      <c r="C368" t="s">
        <v>1905</v>
      </c>
      <c r="OU368" t="s">
        <v>1886</v>
      </c>
      <c r="OV368" t="s">
        <v>2239</v>
      </c>
    </row>
    <row r="369" spans="2:412" outlineLevel="1">
      <c r="B369" t="s">
        <v>1938</v>
      </c>
      <c r="C369" t="s">
        <v>1907</v>
      </c>
      <c r="OU369" t="s">
        <v>1888</v>
      </c>
      <c r="OV369" t="s">
        <v>2598</v>
      </c>
    </row>
    <row r="370" spans="2:412" outlineLevel="1">
      <c r="B370" t="s">
        <v>1940</v>
      </c>
      <c r="C370" t="s">
        <v>1909</v>
      </c>
      <c r="OU370" t="s">
        <v>1890</v>
      </c>
      <c r="OV370" t="s">
        <v>2222</v>
      </c>
    </row>
    <row r="371" spans="2:412" outlineLevel="1">
      <c r="B371" t="s">
        <v>1942</v>
      </c>
      <c r="C371" t="s">
        <v>1911</v>
      </c>
      <c r="OU371" t="s">
        <v>1892</v>
      </c>
      <c r="OV371" t="s">
        <v>2221</v>
      </c>
    </row>
    <row r="372" spans="2:412" outlineLevel="1">
      <c r="B372" t="s">
        <v>1944</v>
      </c>
      <c r="C372" t="s">
        <v>1913</v>
      </c>
      <c r="OU372" t="s">
        <v>1894</v>
      </c>
      <c r="OV372" t="s">
        <v>2220</v>
      </c>
    </row>
    <row r="373" spans="2:412" outlineLevel="1">
      <c r="B373" t="s">
        <v>1946</v>
      </c>
      <c r="C373" t="s">
        <v>1915</v>
      </c>
      <c r="OU373" t="s">
        <v>1896</v>
      </c>
      <c r="OV373" t="s">
        <v>2219</v>
      </c>
    </row>
    <row r="374" spans="2:412" outlineLevel="1">
      <c r="B374" t="s">
        <v>1948</v>
      </c>
      <c r="C374" t="s">
        <v>2274</v>
      </c>
      <c r="OU374" t="s">
        <v>1898</v>
      </c>
      <c r="OV374" t="s">
        <v>2218</v>
      </c>
    </row>
    <row r="375" spans="2:412" outlineLevel="1">
      <c r="B375" t="s">
        <v>1950</v>
      </c>
      <c r="C375" t="s">
        <v>2275</v>
      </c>
      <c r="OU375" t="s">
        <v>1900</v>
      </c>
      <c r="OV375" t="s">
        <v>2217</v>
      </c>
    </row>
    <row r="376" spans="2:412" outlineLevel="1">
      <c r="B376" t="s">
        <v>1952</v>
      </c>
      <c r="C376" t="s">
        <v>2276</v>
      </c>
      <c r="OU376" t="s">
        <v>1902</v>
      </c>
      <c r="OV376" t="s">
        <v>2216</v>
      </c>
    </row>
    <row r="377" spans="2:412" outlineLevel="1">
      <c r="B377" t="s">
        <v>1953</v>
      </c>
      <c r="C377" t="s">
        <v>2277</v>
      </c>
      <c r="OU377" t="s">
        <v>1904</v>
      </c>
      <c r="OV377" t="s">
        <v>2215</v>
      </c>
    </row>
    <row r="378" spans="2:412" outlineLevel="1">
      <c r="B378" t="s">
        <v>1955</v>
      </c>
      <c r="C378" t="s">
        <v>2278</v>
      </c>
      <c r="OU378" t="s">
        <v>1906</v>
      </c>
      <c r="OV378" t="s">
        <v>2214</v>
      </c>
    </row>
    <row r="379" spans="2:412" outlineLevel="1">
      <c r="B379" t="s">
        <v>1957</v>
      </c>
      <c r="C379" t="s">
        <v>1917</v>
      </c>
      <c r="OU379" t="s">
        <v>1908</v>
      </c>
      <c r="OV379" t="s">
        <v>2213</v>
      </c>
    </row>
    <row r="380" spans="2:412" outlineLevel="1">
      <c r="B380" t="s">
        <v>1959</v>
      </c>
      <c r="C380" t="s">
        <v>1919</v>
      </c>
      <c r="OU380" t="s">
        <v>1910</v>
      </c>
      <c r="OV380" t="s">
        <v>2212</v>
      </c>
    </row>
    <row r="381" spans="2:412" outlineLevel="1">
      <c r="B381" t="s">
        <v>1961</v>
      </c>
      <c r="C381" t="s">
        <v>1921</v>
      </c>
      <c r="OU381" t="s">
        <v>1912</v>
      </c>
      <c r="OV381" t="s">
        <v>2211</v>
      </c>
    </row>
    <row r="382" spans="2:412" outlineLevel="1">
      <c r="B382" t="s">
        <v>1963</v>
      </c>
      <c r="C382" t="s">
        <v>1923</v>
      </c>
      <c r="OU382" t="s">
        <v>1914</v>
      </c>
      <c r="OV382" t="s">
        <v>2210</v>
      </c>
    </row>
    <row r="383" spans="2:412" outlineLevel="1">
      <c r="B383" t="s">
        <v>1965</v>
      </c>
      <c r="C383" t="s">
        <v>1925</v>
      </c>
      <c r="OU383" t="s">
        <v>1916</v>
      </c>
      <c r="OV383" t="s">
        <v>2209</v>
      </c>
    </row>
    <row r="384" spans="2:412" outlineLevel="1">
      <c r="B384" t="s">
        <v>1967</v>
      </c>
      <c r="C384" t="s">
        <v>1927</v>
      </c>
      <c r="OU384" t="s">
        <v>1918</v>
      </c>
      <c r="OV384" t="s">
        <v>2203</v>
      </c>
    </row>
    <row r="385" spans="2:412" outlineLevel="1">
      <c r="B385" t="s">
        <v>1969</v>
      </c>
      <c r="C385" t="s">
        <v>1929</v>
      </c>
      <c r="OU385" t="s">
        <v>1920</v>
      </c>
      <c r="OV385" t="s">
        <v>2202</v>
      </c>
    </row>
    <row r="386" spans="2:412" outlineLevel="1">
      <c r="B386" t="s">
        <v>1971</v>
      </c>
      <c r="C386" t="s">
        <v>1931</v>
      </c>
      <c r="OU386" t="s">
        <v>1922</v>
      </c>
      <c r="OV386" t="s">
        <v>2201</v>
      </c>
    </row>
    <row r="387" spans="2:412" outlineLevel="1">
      <c r="B387" t="s">
        <v>1972</v>
      </c>
      <c r="C387" t="s">
        <v>1933</v>
      </c>
      <c r="OU387" t="s">
        <v>1924</v>
      </c>
      <c r="OV387" t="s">
        <v>2200</v>
      </c>
    </row>
    <row r="388" spans="2:412" outlineLevel="1">
      <c r="B388" t="s">
        <v>1973</v>
      </c>
      <c r="C388" t="s">
        <v>1935</v>
      </c>
      <c r="OU388" t="s">
        <v>1926</v>
      </c>
      <c r="OV388" t="s">
        <v>2199</v>
      </c>
    </row>
    <row r="389" spans="2:412" outlineLevel="1">
      <c r="B389" t="s">
        <v>1974</v>
      </c>
      <c r="C389" t="s">
        <v>1937</v>
      </c>
      <c r="OU389" t="s">
        <v>1928</v>
      </c>
      <c r="OV389" t="s">
        <v>2181</v>
      </c>
    </row>
    <row r="390" spans="2:412" outlineLevel="1">
      <c r="B390" t="s">
        <v>1976</v>
      </c>
      <c r="C390" t="s">
        <v>1939</v>
      </c>
      <c r="OU390" t="s">
        <v>1930</v>
      </c>
      <c r="OV390" t="s">
        <v>2224</v>
      </c>
    </row>
    <row r="391" spans="2:412" outlineLevel="1">
      <c r="B391" t="s">
        <v>1978</v>
      </c>
      <c r="C391" t="s">
        <v>1941</v>
      </c>
      <c r="OU391" t="s">
        <v>1932</v>
      </c>
      <c r="OV391" t="s">
        <v>2226</v>
      </c>
    </row>
    <row r="392" spans="2:412" outlineLevel="1">
      <c r="B392" t="s">
        <v>1980</v>
      </c>
      <c r="C392" t="s">
        <v>1943</v>
      </c>
      <c r="OU392" t="s">
        <v>1934</v>
      </c>
      <c r="OV392" t="s">
        <v>2353</v>
      </c>
    </row>
    <row r="393" spans="2:412" outlineLevel="1">
      <c r="B393" t="s">
        <v>2279</v>
      </c>
      <c r="C393" t="s">
        <v>1945</v>
      </c>
      <c r="OU393" t="s">
        <v>1936</v>
      </c>
      <c r="OV393" t="s">
        <v>2352</v>
      </c>
    </row>
    <row r="394" spans="2:412" outlineLevel="1">
      <c r="B394" t="s">
        <v>2280</v>
      </c>
      <c r="C394" t="s">
        <v>1947</v>
      </c>
      <c r="OU394" t="s">
        <v>1938</v>
      </c>
      <c r="OV394" t="s">
        <v>2225</v>
      </c>
    </row>
    <row r="395" spans="2:412" outlineLevel="1">
      <c r="B395" t="s">
        <v>2281</v>
      </c>
      <c r="C395" t="s">
        <v>1949</v>
      </c>
      <c r="OU395" t="s">
        <v>1940</v>
      </c>
      <c r="OV395" t="s">
        <v>2238</v>
      </c>
    </row>
    <row r="396" spans="2:412" outlineLevel="1">
      <c r="B396" t="s">
        <v>2282</v>
      </c>
      <c r="C396" t="s">
        <v>1951</v>
      </c>
      <c r="OU396" t="s">
        <v>1942</v>
      </c>
      <c r="OV396" t="s">
        <v>2237</v>
      </c>
    </row>
    <row r="397" spans="2:412" outlineLevel="1">
      <c r="B397" t="s">
        <v>2283</v>
      </c>
      <c r="C397" t="s">
        <v>521</v>
      </c>
      <c r="OU397" t="s">
        <v>1944</v>
      </c>
      <c r="OV397" t="s">
        <v>2236</v>
      </c>
    </row>
    <row r="398" spans="2:412" outlineLevel="1">
      <c r="B398" t="s">
        <v>2284</v>
      </c>
      <c r="C398" t="s">
        <v>1954</v>
      </c>
      <c r="OU398" t="s">
        <v>1946</v>
      </c>
      <c r="OV398" t="s">
        <v>2235</v>
      </c>
    </row>
    <row r="399" spans="2:412" outlineLevel="1">
      <c r="B399" t="s">
        <v>2285</v>
      </c>
      <c r="C399" t="s">
        <v>1956</v>
      </c>
      <c r="OU399" t="s">
        <v>1948</v>
      </c>
      <c r="OV399" t="s">
        <v>2234</v>
      </c>
    </row>
    <row r="400" spans="2:412" outlineLevel="1">
      <c r="B400" t="s">
        <v>2286</v>
      </c>
      <c r="C400" t="s">
        <v>1958</v>
      </c>
      <c r="OU400" t="s">
        <v>1950</v>
      </c>
      <c r="OV400" t="s">
        <v>2233</v>
      </c>
    </row>
    <row r="401" spans="2:412" outlineLevel="1">
      <c r="B401" t="s">
        <v>2287</v>
      </c>
      <c r="C401" t="s">
        <v>1960</v>
      </c>
      <c r="OU401" t="s">
        <v>1952</v>
      </c>
      <c r="OV401" t="s">
        <v>2599</v>
      </c>
    </row>
    <row r="402" spans="2:412" outlineLevel="1">
      <c r="B402" t="s">
        <v>2288</v>
      </c>
      <c r="C402" t="s">
        <v>1962</v>
      </c>
      <c r="OU402" t="s">
        <v>1953</v>
      </c>
      <c r="OV402" t="s">
        <v>2182</v>
      </c>
    </row>
    <row r="403" spans="2:412" outlineLevel="1">
      <c r="B403" t="s">
        <v>2289</v>
      </c>
      <c r="C403" t="s">
        <v>1964</v>
      </c>
      <c r="OU403" t="s">
        <v>1955</v>
      </c>
      <c r="OV403" t="s">
        <v>2600</v>
      </c>
    </row>
    <row r="404" spans="2:412" outlineLevel="1">
      <c r="B404" t="s">
        <v>2290</v>
      </c>
      <c r="C404" t="s">
        <v>1966</v>
      </c>
      <c r="OU404" t="s">
        <v>1957</v>
      </c>
      <c r="OV404" t="s">
        <v>2198</v>
      </c>
    </row>
    <row r="405" spans="2:412" outlineLevel="1">
      <c r="B405" t="s">
        <v>2291</v>
      </c>
      <c r="C405" t="s">
        <v>1968</v>
      </c>
      <c r="OU405" t="s">
        <v>1959</v>
      </c>
      <c r="OV405" t="s">
        <v>2241</v>
      </c>
    </row>
    <row r="406" spans="2:412" outlineLevel="1">
      <c r="B406" t="s">
        <v>2292</v>
      </c>
      <c r="C406" t="s">
        <v>1970</v>
      </c>
      <c r="OU406" t="s">
        <v>1961</v>
      </c>
      <c r="OV406" t="s">
        <v>2186</v>
      </c>
    </row>
    <row r="407" spans="2:412" outlineLevel="1">
      <c r="B407" t="s">
        <v>2293</v>
      </c>
      <c r="C407" t="s">
        <v>535</v>
      </c>
      <c r="OU407" t="s">
        <v>1963</v>
      </c>
      <c r="OV407" t="s">
        <v>2184</v>
      </c>
    </row>
    <row r="408" spans="2:412" outlineLevel="1">
      <c r="B408" t="s">
        <v>2294</v>
      </c>
      <c r="C408" t="s">
        <v>522</v>
      </c>
      <c r="OU408" t="s">
        <v>1965</v>
      </c>
      <c r="OV408" t="s">
        <v>2183</v>
      </c>
    </row>
    <row r="409" spans="2:412" outlineLevel="1">
      <c r="B409" t="s">
        <v>2295</v>
      </c>
      <c r="C409" t="s">
        <v>523</v>
      </c>
      <c r="OU409" t="s">
        <v>1967</v>
      </c>
      <c r="OV409" t="s">
        <v>2227</v>
      </c>
    </row>
    <row r="410" spans="2:412" outlineLevel="1">
      <c r="B410" t="s">
        <v>2296</v>
      </c>
      <c r="C410" t="s">
        <v>1975</v>
      </c>
      <c r="OU410" t="s">
        <v>1969</v>
      </c>
      <c r="OV410" t="s">
        <v>2232</v>
      </c>
    </row>
    <row r="411" spans="2:412" outlineLevel="1">
      <c r="B411" t="s">
        <v>2297</v>
      </c>
      <c r="C411" t="s">
        <v>1977</v>
      </c>
      <c r="OU411" t="s">
        <v>1971</v>
      </c>
      <c r="OV411" t="s">
        <v>2231</v>
      </c>
    </row>
    <row r="412" spans="2:412" outlineLevel="1">
      <c r="B412" t="s">
        <v>2298</v>
      </c>
      <c r="C412" t="s">
        <v>1979</v>
      </c>
      <c r="OU412" t="s">
        <v>1972</v>
      </c>
      <c r="OV412" t="s">
        <v>524</v>
      </c>
    </row>
    <row r="413" spans="2:412" outlineLevel="1">
      <c r="B413" t="s">
        <v>2299</v>
      </c>
      <c r="C413" t="s">
        <v>1981</v>
      </c>
      <c r="OU413" t="s">
        <v>1973</v>
      </c>
      <c r="OV413" t="s">
        <v>525</v>
      </c>
    </row>
    <row r="414" spans="2:412" outlineLevel="1">
      <c r="B414" t="s">
        <v>2494</v>
      </c>
      <c r="C414" t="s">
        <v>2358</v>
      </c>
      <c r="OU414" t="s">
        <v>2494</v>
      </c>
      <c r="OV414" t="s">
        <v>2358</v>
      </c>
    </row>
    <row r="415" spans="2:412" outlineLevel="1">
      <c r="B415" t="s">
        <v>2495</v>
      </c>
      <c r="C415" t="s">
        <v>2496</v>
      </c>
      <c r="OU415" t="s">
        <v>2495</v>
      </c>
      <c r="OV415" t="s">
        <v>2496</v>
      </c>
    </row>
    <row r="416" spans="2:412" outlineLevel="1">
      <c r="B416" t="s">
        <v>470</v>
      </c>
      <c r="C416" t="s">
        <v>2497</v>
      </c>
      <c r="OU416" t="s">
        <v>470</v>
      </c>
      <c r="OV416" t="s">
        <v>2497</v>
      </c>
    </row>
    <row r="417" spans="1:791" outlineLevel="1">
      <c r="B417" t="s">
        <v>472</v>
      </c>
      <c r="C417" t="s">
        <v>2498</v>
      </c>
      <c r="OU417" t="s">
        <v>472</v>
      </c>
      <c r="OV417" t="s">
        <v>2498</v>
      </c>
    </row>
    <row r="418" spans="1:791" outlineLevel="1">
      <c r="B418" t="s">
        <v>2499</v>
      </c>
      <c r="C418" t="s">
        <v>2500</v>
      </c>
      <c r="OU418" t="s">
        <v>2499</v>
      </c>
      <c r="OV418" t="s">
        <v>2500</v>
      </c>
    </row>
    <row r="419" spans="1:791" outlineLevel="1">
      <c r="B419" t="s">
        <v>2501</v>
      </c>
      <c r="C419" t="s">
        <v>2498</v>
      </c>
      <c r="OU419" t="s">
        <v>2501</v>
      </c>
      <c r="OV419" t="s">
        <v>2498</v>
      </c>
    </row>
    <row r="420" spans="1:791" outlineLevel="1">
      <c r="B420" t="s">
        <v>2359</v>
      </c>
      <c r="C420" t="s">
        <v>2500</v>
      </c>
      <c r="OU420" t="s">
        <v>2359</v>
      </c>
      <c r="OV420" t="s">
        <v>2500</v>
      </c>
    </row>
    <row r="421" spans="1:791" outlineLevel="1">
      <c r="B421" t="s">
        <v>477</v>
      </c>
      <c r="C421" t="s">
        <v>2535</v>
      </c>
      <c r="OU421" t="s">
        <v>477</v>
      </c>
      <c r="OV421" t="s">
        <v>2535</v>
      </c>
    </row>
    <row r="422" spans="1:791" outlineLevel="1">
      <c r="B422" t="s">
        <v>479</v>
      </c>
      <c r="C422" t="s">
        <v>2503</v>
      </c>
      <c r="OU422" t="s">
        <v>479</v>
      </c>
      <c r="OV422" t="s">
        <v>2503</v>
      </c>
    </row>
    <row r="423" spans="1:791" outlineLevel="1"/>
    <row r="424" spans="1:791" s="46" customFormat="1">
      <c r="A424" s="46" t="s">
        <v>209</v>
      </c>
      <c r="B424" s="46" t="s">
        <v>2535</v>
      </c>
      <c r="C424" s="46" t="s">
        <v>47</v>
      </c>
      <c r="D424" s="46" t="s">
        <v>1297</v>
      </c>
      <c r="E424" s="46" t="s">
        <v>1298</v>
      </c>
      <c r="F424" s="46" t="s">
        <v>1307</v>
      </c>
      <c r="G424" s="46" t="s">
        <v>1308</v>
      </c>
      <c r="H424" s="46" t="s">
        <v>1289</v>
      </c>
      <c r="I424" s="46" t="s">
        <v>1290</v>
      </c>
      <c r="J424" s="46" t="s">
        <v>1291</v>
      </c>
      <c r="K424" s="46" t="s">
        <v>1292</v>
      </c>
      <c r="L424" s="46" t="s">
        <v>1293</v>
      </c>
      <c r="M424" s="46" t="s">
        <v>1294</v>
      </c>
      <c r="N424" s="46" t="s">
        <v>1295</v>
      </c>
      <c r="O424" s="46" t="s">
        <v>1296</v>
      </c>
      <c r="P424" s="46" t="s">
        <v>1299</v>
      </c>
      <c r="Q424" s="46" t="s">
        <v>1300</v>
      </c>
      <c r="R424" s="46" t="s">
        <v>1301</v>
      </c>
      <c r="S424" s="46" t="s">
        <v>1302</v>
      </c>
      <c r="T424" s="46" t="s">
        <v>1303</v>
      </c>
      <c r="U424" s="46" t="s">
        <v>1304</v>
      </c>
      <c r="V424" s="46" t="s">
        <v>1305</v>
      </c>
      <c r="W424" s="46" t="s">
        <v>1306</v>
      </c>
      <c r="X424" s="46" t="s">
        <v>1091</v>
      </c>
      <c r="Y424" s="46" t="s">
        <v>1092</v>
      </c>
      <c r="Z424" s="46" t="s">
        <v>1093</v>
      </c>
      <c r="AA424" s="46" t="s">
        <v>1094</v>
      </c>
      <c r="AB424" s="46" t="s">
        <v>1095</v>
      </c>
      <c r="AC424" s="46" t="s">
        <v>1187</v>
      </c>
      <c r="AD424" s="46" t="s">
        <v>1188</v>
      </c>
      <c r="AE424" s="46" t="s">
        <v>1189</v>
      </c>
      <c r="AF424" s="46" t="s">
        <v>1190</v>
      </c>
      <c r="AG424" s="46" t="s">
        <v>1191</v>
      </c>
      <c r="AH424" s="46" t="s">
        <v>1192</v>
      </c>
      <c r="AI424" s="46" t="s">
        <v>1193</v>
      </c>
      <c r="AJ424" s="46" t="s">
        <v>1194</v>
      </c>
      <c r="AK424" s="46" t="s">
        <v>1195</v>
      </c>
      <c r="AL424" s="46" t="s">
        <v>1196</v>
      </c>
      <c r="AM424" s="46" t="s">
        <v>1197</v>
      </c>
      <c r="AN424" s="46" t="s">
        <v>1198</v>
      </c>
      <c r="AO424" s="46" t="s">
        <v>1199</v>
      </c>
      <c r="AP424" s="46" t="s">
        <v>1200</v>
      </c>
      <c r="AQ424" s="46" t="s">
        <v>1201</v>
      </c>
      <c r="AR424" s="46" t="s">
        <v>1202</v>
      </c>
      <c r="AS424" s="46" t="s">
        <v>1203</v>
      </c>
      <c r="AT424" s="46" t="s">
        <v>1204</v>
      </c>
      <c r="AU424" s="46" t="s">
        <v>1205</v>
      </c>
      <c r="AV424" s="46" t="s">
        <v>1206</v>
      </c>
      <c r="AW424" s="46" t="s">
        <v>1125</v>
      </c>
      <c r="AX424" s="46" t="s">
        <v>1126</v>
      </c>
      <c r="AY424" s="46" t="s">
        <v>1127</v>
      </c>
      <c r="AZ424" s="46" t="s">
        <v>1128</v>
      </c>
      <c r="BA424" s="46" t="s">
        <v>1129</v>
      </c>
      <c r="BB424" s="46" t="s">
        <v>1140</v>
      </c>
      <c r="BC424" s="46" t="s">
        <v>1141</v>
      </c>
      <c r="BD424" s="46" t="s">
        <v>1142</v>
      </c>
      <c r="BE424" s="46" t="s">
        <v>1143</v>
      </c>
      <c r="BF424" s="46" t="s">
        <v>1144</v>
      </c>
      <c r="BG424" s="46" t="s">
        <v>1145</v>
      </c>
      <c r="BH424" s="46" t="s">
        <v>1146</v>
      </c>
      <c r="BI424" s="46" t="s">
        <v>1147</v>
      </c>
      <c r="BJ424" s="46" t="s">
        <v>1148</v>
      </c>
      <c r="BK424" s="46" t="s">
        <v>1149</v>
      </c>
      <c r="BL424" s="46" t="s">
        <v>1150</v>
      </c>
      <c r="BM424" s="46" t="s">
        <v>1151</v>
      </c>
      <c r="BN424" s="46" t="s">
        <v>1152</v>
      </c>
      <c r="BO424" s="46" t="s">
        <v>1153</v>
      </c>
      <c r="BP424" s="46" t="s">
        <v>1154</v>
      </c>
      <c r="BQ424" s="46" t="s">
        <v>1155</v>
      </c>
      <c r="BR424" s="46" t="s">
        <v>1156</v>
      </c>
      <c r="BS424" s="46" t="s">
        <v>1157</v>
      </c>
      <c r="BT424" s="46" t="s">
        <v>1158</v>
      </c>
      <c r="BU424" s="46" t="s">
        <v>1159</v>
      </c>
      <c r="BV424" s="46" t="s">
        <v>1102</v>
      </c>
      <c r="BW424" s="46" t="s">
        <v>1103</v>
      </c>
      <c r="BX424" s="46" t="s">
        <v>1104</v>
      </c>
      <c r="BY424" s="46" t="s">
        <v>1105</v>
      </c>
      <c r="BZ424" s="46" t="s">
        <v>1119</v>
      </c>
      <c r="CA424" s="46" t="s">
        <v>1211</v>
      </c>
      <c r="CB424" s="46" t="s">
        <v>1212</v>
      </c>
      <c r="CC424" s="46" t="s">
        <v>1213</v>
      </c>
      <c r="CD424" s="46" t="s">
        <v>1214</v>
      </c>
      <c r="CE424" s="46" t="s">
        <v>1215</v>
      </c>
      <c r="CF424" s="46" t="s">
        <v>1216</v>
      </c>
      <c r="CG424" s="46" t="s">
        <v>1217</v>
      </c>
      <c r="CH424" s="46" t="s">
        <v>1218</v>
      </c>
      <c r="CI424" s="46" t="s">
        <v>1219</v>
      </c>
      <c r="CJ424" s="46" t="s">
        <v>1220</v>
      </c>
      <c r="CK424" s="46" t="s">
        <v>1221</v>
      </c>
      <c r="CL424" s="46" t="s">
        <v>1222</v>
      </c>
      <c r="CM424" s="46" t="s">
        <v>1223</v>
      </c>
      <c r="CN424" s="46" t="s">
        <v>1224</v>
      </c>
      <c r="CO424" s="46" t="s">
        <v>1225</v>
      </c>
      <c r="CP424" s="46" t="s">
        <v>1226</v>
      </c>
      <c r="CQ424" s="46" t="s">
        <v>1227</v>
      </c>
      <c r="CR424" s="46" t="s">
        <v>1228</v>
      </c>
      <c r="CS424" s="46" t="s">
        <v>1229</v>
      </c>
      <c r="CT424" s="46" t="s">
        <v>1230</v>
      </c>
      <c r="CU424" s="46" t="s">
        <v>1130</v>
      </c>
      <c r="CV424" s="46" t="s">
        <v>1131</v>
      </c>
      <c r="CW424" s="46" t="s">
        <v>1132</v>
      </c>
      <c r="CX424" s="46" t="s">
        <v>1133</v>
      </c>
      <c r="CY424" s="46" t="s">
        <v>1134</v>
      </c>
      <c r="CZ424" s="46" t="s">
        <v>1235</v>
      </c>
      <c r="DA424" s="46" t="s">
        <v>1236</v>
      </c>
      <c r="DB424" s="46" t="s">
        <v>1237</v>
      </c>
      <c r="DC424" s="46" t="s">
        <v>1238</v>
      </c>
      <c r="DD424" s="46" t="s">
        <v>1239</v>
      </c>
      <c r="DE424" s="46" t="s">
        <v>1240</v>
      </c>
      <c r="DF424" s="46" t="s">
        <v>1241</v>
      </c>
      <c r="DG424" s="46" t="s">
        <v>1242</v>
      </c>
      <c r="DH424" s="46" t="s">
        <v>1243</v>
      </c>
      <c r="DI424" s="46" t="s">
        <v>1244</v>
      </c>
      <c r="DJ424" s="46" t="s">
        <v>1245</v>
      </c>
      <c r="DK424" s="46" t="s">
        <v>1246</v>
      </c>
      <c r="DL424" s="46" t="s">
        <v>1247</v>
      </c>
      <c r="DM424" s="46" t="s">
        <v>1248</v>
      </c>
      <c r="DN424" s="46" t="s">
        <v>1249</v>
      </c>
      <c r="DO424" s="46" t="s">
        <v>1250</v>
      </c>
      <c r="DP424" s="46" t="s">
        <v>1251</v>
      </c>
      <c r="DQ424" s="46" t="s">
        <v>1252</v>
      </c>
      <c r="DR424" s="46" t="s">
        <v>1253</v>
      </c>
      <c r="DS424" s="46" t="s">
        <v>1254</v>
      </c>
      <c r="DT424" s="46" t="s">
        <v>1259</v>
      </c>
      <c r="DU424" s="46" t="s">
        <v>1260</v>
      </c>
      <c r="DV424" s="46" t="s">
        <v>1261</v>
      </c>
      <c r="DW424" s="46" t="s">
        <v>1262</v>
      </c>
      <c r="DX424" s="46" t="s">
        <v>1263</v>
      </c>
      <c r="DY424" s="46" t="s">
        <v>1264</v>
      </c>
      <c r="DZ424" s="46" t="s">
        <v>1265</v>
      </c>
      <c r="EA424" s="46" t="s">
        <v>1266</v>
      </c>
      <c r="EB424" s="46" t="s">
        <v>1267</v>
      </c>
      <c r="EC424" s="46" t="s">
        <v>1268</v>
      </c>
      <c r="ED424" s="46" t="s">
        <v>1269</v>
      </c>
      <c r="EE424" s="46" t="s">
        <v>1270</v>
      </c>
      <c r="EF424" s="46" t="s">
        <v>1271</v>
      </c>
      <c r="EG424" s="46" t="s">
        <v>1272</v>
      </c>
      <c r="EH424" s="46" t="s">
        <v>1273</v>
      </c>
      <c r="EI424" s="46" t="s">
        <v>1274</v>
      </c>
      <c r="EJ424" s="46" t="s">
        <v>1275</v>
      </c>
      <c r="EK424" s="46" t="s">
        <v>1276</v>
      </c>
      <c r="EL424" s="46" t="s">
        <v>1277</v>
      </c>
      <c r="EM424" s="46" t="s">
        <v>1278</v>
      </c>
      <c r="EN424" s="46" t="s">
        <v>1164</v>
      </c>
      <c r="EO424" s="46" t="s">
        <v>1165</v>
      </c>
      <c r="EP424" s="46" t="s">
        <v>1166</v>
      </c>
      <c r="EQ424" s="46" t="s">
        <v>1167</v>
      </c>
      <c r="ER424" s="46" t="s">
        <v>1168</v>
      </c>
      <c r="ES424" s="46" t="s">
        <v>1169</v>
      </c>
      <c r="ET424" s="46" t="s">
        <v>1982</v>
      </c>
      <c r="EU424" s="46" t="s">
        <v>1170</v>
      </c>
      <c r="EV424" s="46" t="s">
        <v>1171</v>
      </c>
      <c r="EW424" s="46" t="s">
        <v>1172</v>
      </c>
      <c r="EX424" s="46" t="s">
        <v>1173</v>
      </c>
      <c r="EY424" s="46" t="s">
        <v>1174</v>
      </c>
      <c r="EZ424" s="46" t="s">
        <v>1175</v>
      </c>
      <c r="FA424" s="46" t="s">
        <v>1176</v>
      </c>
      <c r="FB424" s="46" t="s">
        <v>1177</v>
      </c>
      <c r="FC424" s="46" t="s">
        <v>1178</v>
      </c>
      <c r="FD424" s="46" t="s">
        <v>1179</v>
      </c>
      <c r="FE424" s="46" t="s">
        <v>1180</v>
      </c>
      <c r="FF424" s="46" t="s">
        <v>1181</v>
      </c>
      <c r="FG424" s="46" t="s">
        <v>1182</v>
      </c>
      <c r="FH424" s="46" t="s">
        <v>1120</v>
      </c>
      <c r="FI424" s="46" t="s">
        <v>1121</v>
      </c>
      <c r="FJ424" s="46" t="s">
        <v>1122</v>
      </c>
      <c r="FK424" s="46" t="s">
        <v>1123</v>
      </c>
      <c r="FL424" s="46" t="s">
        <v>1124</v>
      </c>
      <c r="FM424" s="46" t="s">
        <v>1097</v>
      </c>
      <c r="FN424" s="46" t="s">
        <v>1098</v>
      </c>
      <c r="FO424" s="46" t="s">
        <v>1099</v>
      </c>
      <c r="FP424" s="46" t="s">
        <v>1100</v>
      </c>
      <c r="FQ424" s="46" t="s">
        <v>1101</v>
      </c>
      <c r="FR424" s="46" t="s">
        <v>1283</v>
      </c>
      <c r="FS424" s="46" t="s">
        <v>1284</v>
      </c>
      <c r="FT424" s="46" t="s">
        <v>148</v>
      </c>
      <c r="FU424" s="46" t="s">
        <v>149</v>
      </c>
      <c r="FV424" s="46" t="s">
        <v>150</v>
      </c>
      <c r="FW424" s="46" t="s">
        <v>1005</v>
      </c>
      <c r="FX424" s="46" t="s">
        <v>1006</v>
      </c>
      <c r="FY424" s="46" t="s">
        <v>1007</v>
      </c>
      <c r="FZ424" s="46" t="s">
        <v>1008</v>
      </c>
      <c r="GA424" s="46" t="s">
        <v>1009</v>
      </c>
      <c r="GB424" s="46" t="s">
        <v>1043</v>
      </c>
      <c r="GC424" s="46" t="s">
        <v>1044</v>
      </c>
      <c r="GD424" s="46" t="s">
        <v>1045</v>
      </c>
      <c r="GE424" s="46" t="s">
        <v>1046</v>
      </c>
      <c r="GF424" s="46" t="s">
        <v>1047</v>
      </c>
      <c r="GG424" s="46" t="s">
        <v>1048</v>
      </c>
      <c r="GH424" s="46" t="s">
        <v>1049</v>
      </c>
      <c r="GI424" s="46" t="s">
        <v>1050</v>
      </c>
      <c r="GJ424" s="46" t="s">
        <v>1051</v>
      </c>
      <c r="GK424" s="46" t="s">
        <v>1052</v>
      </c>
      <c r="GL424" s="46" t="s">
        <v>1053</v>
      </c>
      <c r="GM424" s="46" t="s">
        <v>1054</v>
      </c>
      <c r="GN424" s="46" t="s">
        <v>1055</v>
      </c>
      <c r="GO424" s="46" t="s">
        <v>1056</v>
      </c>
      <c r="GP424" s="46" t="s">
        <v>1057</v>
      </c>
      <c r="GQ424" s="46" t="s">
        <v>1058</v>
      </c>
      <c r="GR424" s="46" t="s">
        <v>1059</v>
      </c>
      <c r="GS424" s="46" t="s">
        <v>1060</v>
      </c>
      <c r="GT424" s="46" t="s">
        <v>1061</v>
      </c>
      <c r="GU424" s="46" t="s">
        <v>1062</v>
      </c>
      <c r="GV424" s="46" t="s">
        <v>1073</v>
      </c>
      <c r="GW424" s="46" t="s">
        <v>1074</v>
      </c>
      <c r="GX424" s="46" t="s">
        <v>1075</v>
      </c>
      <c r="GY424" s="46" t="s">
        <v>1076</v>
      </c>
      <c r="GZ424" s="46" t="s">
        <v>1077</v>
      </c>
      <c r="HA424" s="46" t="s">
        <v>1063</v>
      </c>
      <c r="HB424" s="46" t="s">
        <v>1064</v>
      </c>
      <c r="HC424" s="46" t="s">
        <v>1065</v>
      </c>
      <c r="HD424" s="46" t="s">
        <v>1066</v>
      </c>
      <c r="HE424" s="46" t="s">
        <v>1067</v>
      </c>
      <c r="HF424" s="46" t="s">
        <v>1017</v>
      </c>
      <c r="HG424" s="46" t="s">
        <v>1018</v>
      </c>
      <c r="HH424" s="46" t="s">
        <v>1019</v>
      </c>
      <c r="HI424" s="46" t="s">
        <v>1020</v>
      </c>
      <c r="HJ424" s="46" t="s">
        <v>1021</v>
      </c>
      <c r="HK424" s="46" t="s">
        <v>1022</v>
      </c>
      <c r="HL424" s="46" t="s">
        <v>1023</v>
      </c>
      <c r="HM424" s="46" t="s">
        <v>1024</v>
      </c>
      <c r="HN424" s="46" t="s">
        <v>1025</v>
      </c>
      <c r="HO424" s="46" t="s">
        <v>1026</v>
      </c>
      <c r="HP424" s="46" t="s">
        <v>1027</v>
      </c>
      <c r="HQ424" s="46" t="s">
        <v>1028</v>
      </c>
      <c r="HR424" s="46" t="s">
        <v>1029</v>
      </c>
      <c r="HS424" s="46" t="s">
        <v>1030</v>
      </c>
      <c r="HT424" s="46" t="s">
        <v>1031</v>
      </c>
      <c r="HU424" s="46" t="s">
        <v>1032</v>
      </c>
      <c r="HV424" s="46" t="s">
        <v>1033</v>
      </c>
      <c r="HW424" s="46" t="s">
        <v>1034</v>
      </c>
      <c r="HX424" s="46" t="s">
        <v>1035</v>
      </c>
      <c r="HY424" s="46" t="s">
        <v>1036</v>
      </c>
      <c r="HZ424" s="46" t="s">
        <v>1085</v>
      </c>
      <c r="IA424" s="46" t="s">
        <v>1086</v>
      </c>
      <c r="IB424" s="46" t="s">
        <v>1087</v>
      </c>
      <c r="IC424" s="46" t="s">
        <v>1088</v>
      </c>
      <c r="ID424" s="46" t="s">
        <v>1089</v>
      </c>
      <c r="IE424" s="46" t="s">
        <v>1011</v>
      </c>
      <c r="IF424" s="46" t="s">
        <v>1012</v>
      </c>
      <c r="IG424" s="46" t="s">
        <v>1013</v>
      </c>
      <c r="IH424" s="46" t="s">
        <v>1014</v>
      </c>
      <c r="II424" s="46" t="s">
        <v>1015</v>
      </c>
      <c r="IJ424" s="46" t="s">
        <v>1079</v>
      </c>
      <c r="IK424" s="46" t="s">
        <v>1080</v>
      </c>
      <c r="IL424" s="46" t="s">
        <v>1081</v>
      </c>
      <c r="IM424" s="46" t="s">
        <v>1082</v>
      </c>
      <c r="IN424" s="46" t="s">
        <v>1083</v>
      </c>
      <c r="IO424" s="46" t="s">
        <v>1286</v>
      </c>
      <c r="IP424" s="46" t="s">
        <v>1287</v>
      </c>
      <c r="IQ424" s="46" t="s">
        <v>290</v>
      </c>
      <c r="IR424" s="46" t="s">
        <v>291</v>
      </c>
      <c r="IS424" s="46" t="s">
        <v>292</v>
      </c>
      <c r="IT424" s="46" t="s">
        <v>913</v>
      </c>
      <c r="IU424" s="46" t="s">
        <v>906</v>
      </c>
      <c r="IV424" s="46" t="s">
        <v>907</v>
      </c>
      <c r="IW424" s="46" t="s">
        <v>908</v>
      </c>
      <c r="IX424" s="46" t="s">
        <v>909</v>
      </c>
      <c r="IY424" s="46" t="s">
        <v>322</v>
      </c>
      <c r="IZ424" s="46" t="s">
        <v>323</v>
      </c>
      <c r="JA424" s="46" t="s">
        <v>324</v>
      </c>
      <c r="JB424" s="46" t="s">
        <v>325</v>
      </c>
      <c r="JC424" s="46" t="s">
        <v>326</v>
      </c>
      <c r="JD424" s="46" t="s">
        <v>896</v>
      </c>
      <c r="JE424" s="46" t="s">
        <v>897</v>
      </c>
      <c r="JF424" s="46" t="s">
        <v>898</v>
      </c>
      <c r="JG424" s="46" t="s">
        <v>899</v>
      </c>
      <c r="JH424" s="46" t="s">
        <v>900</v>
      </c>
      <c r="JI424" s="46" t="s">
        <v>935</v>
      </c>
      <c r="JJ424" s="46" t="s">
        <v>936</v>
      </c>
      <c r="JK424" s="46" t="s">
        <v>937</v>
      </c>
      <c r="JL424" s="46" t="s">
        <v>938</v>
      </c>
      <c r="JM424" s="46" t="s">
        <v>939</v>
      </c>
      <c r="JN424" s="46" t="s">
        <v>940</v>
      </c>
      <c r="JO424" s="46" t="s">
        <v>941</v>
      </c>
      <c r="JP424" s="46" t="s">
        <v>942</v>
      </c>
      <c r="JQ424" s="46" t="s">
        <v>943</v>
      </c>
      <c r="JR424" s="46" t="s">
        <v>944</v>
      </c>
      <c r="JS424" s="46" t="s">
        <v>945</v>
      </c>
      <c r="JT424" s="46" t="s">
        <v>946</v>
      </c>
      <c r="JU424" s="46" t="s">
        <v>947</v>
      </c>
      <c r="JV424" s="46" t="s">
        <v>948</v>
      </c>
      <c r="JW424" s="46" t="s">
        <v>949</v>
      </c>
      <c r="JX424" s="46" t="s">
        <v>950</v>
      </c>
      <c r="JY424" s="46" t="s">
        <v>951</v>
      </c>
      <c r="JZ424" s="46" t="s">
        <v>952</v>
      </c>
      <c r="KA424" s="46" t="s">
        <v>953</v>
      </c>
      <c r="KB424" s="46" t="s">
        <v>954</v>
      </c>
      <c r="KC424" s="46" t="s">
        <v>959</v>
      </c>
      <c r="KD424" s="46" t="s">
        <v>960</v>
      </c>
      <c r="KE424" s="46" t="s">
        <v>961</v>
      </c>
      <c r="KF424" s="46" t="s">
        <v>962</v>
      </c>
      <c r="KG424" s="46" t="s">
        <v>963</v>
      </c>
      <c r="KH424" s="46" t="s">
        <v>964</v>
      </c>
      <c r="KI424" s="46" t="s">
        <v>965</v>
      </c>
      <c r="KJ424" s="46" t="s">
        <v>966</v>
      </c>
      <c r="KK424" s="46" t="s">
        <v>967</v>
      </c>
      <c r="KL424" s="46" t="s">
        <v>968</v>
      </c>
      <c r="KM424" s="46" t="s">
        <v>969</v>
      </c>
      <c r="KN424" s="46" t="s">
        <v>970</v>
      </c>
      <c r="KO424" s="46" t="s">
        <v>971</v>
      </c>
      <c r="KP424" s="46" t="s">
        <v>972</v>
      </c>
      <c r="KQ424" s="46" t="s">
        <v>973</v>
      </c>
      <c r="KR424" s="46" t="s">
        <v>974</v>
      </c>
      <c r="KS424" s="46" t="s">
        <v>975</v>
      </c>
      <c r="KT424" s="46" t="s">
        <v>976</v>
      </c>
      <c r="KU424" s="46" t="s">
        <v>977</v>
      </c>
      <c r="KV424" s="46" t="s">
        <v>978</v>
      </c>
      <c r="KW424" s="46" t="s">
        <v>335</v>
      </c>
      <c r="KX424" s="46" t="s">
        <v>334</v>
      </c>
      <c r="KY424" s="46" t="s">
        <v>333</v>
      </c>
      <c r="KZ424" s="46" t="s">
        <v>332</v>
      </c>
      <c r="LA424" s="46" t="s">
        <v>331</v>
      </c>
      <c r="LB424" s="46" t="s">
        <v>336</v>
      </c>
      <c r="LC424" s="46" t="s">
        <v>337</v>
      </c>
      <c r="LD424" s="46" t="s">
        <v>338</v>
      </c>
      <c r="LE424" s="46" t="s">
        <v>339</v>
      </c>
      <c r="LF424" s="46" t="s">
        <v>340</v>
      </c>
      <c r="LG424" s="46" t="s">
        <v>327</v>
      </c>
      <c r="LH424" s="46" t="s">
        <v>328</v>
      </c>
      <c r="LI424" s="46" t="s">
        <v>536</v>
      </c>
      <c r="LJ424" s="46" t="s">
        <v>537</v>
      </c>
      <c r="LK424" s="46" t="s">
        <v>538</v>
      </c>
      <c r="LL424" s="46" t="s">
        <v>901</v>
      </c>
      <c r="LM424" s="46" t="s">
        <v>902</v>
      </c>
      <c r="LN424" s="46" t="s">
        <v>903</v>
      </c>
      <c r="LO424" s="46" t="s">
        <v>904</v>
      </c>
      <c r="LP424" s="46" t="s">
        <v>905</v>
      </c>
      <c r="LQ424" s="46" t="s">
        <v>999</v>
      </c>
      <c r="LR424" s="46" t="s">
        <v>1000</v>
      </c>
      <c r="LS424" s="46" t="s">
        <v>1001</v>
      </c>
      <c r="LT424" s="46" t="s">
        <v>1002</v>
      </c>
      <c r="LU424" s="46" t="s">
        <v>1003</v>
      </c>
      <c r="LV424" s="46" t="s">
        <v>993</v>
      </c>
      <c r="LW424" s="46" t="s">
        <v>994</v>
      </c>
      <c r="LX424" s="46" t="s">
        <v>995</v>
      </c>
      <c r="LY424" s="46" t="s">
        <v>996</v>
      </c>
      <c r="LZ424" s="46" t="s">
        <v>997</v>
      </c>
      <c r="MA424" s="46" t="s">
        <v>986</v>
      </c>
      <c r="MB424" s="46" t="s">
        <v>987</v>
      </c>
      <c r="MC424" s="46" t="s">
        <v>988</v>
      </c>
      <c r="MD424" s="46" t="s">
        <v>989</v>
      </c>
      <c r="ME424" s="46" t="s">
        <v>990</v>
      </c>
      <c r="MF424" s="46" t="s">
        <v>1096</v>
      </c>
      <c r="MG424" s="46" t="s">
        <v>1207</v>
      </c>
      <c r="MH424" s="46" t="s">
        <v>1208</v>
      </c>
      <c r="MI424" s="46" t="s">
        <v>1209</v>
      </c>
      <c r="MJ424" s="46" t="s">
        <v>1210</v>
      </c>
      <c r="MK424" s="46" t="s">
        <v>1138</v>
      </c>
      <c r="ML424" s="46" t="s">
        <v>1160</v>
      </c>
      <c r="MM424" s="46" t="s">
        <v>1161</v>
      </c>
      <c r="MN424" s="46" t="s">
        <v>1162</v>
      </c>
      <c r="MO424" s="46" t="s">
        <v>1163</v>
      </c>
      <c r="MP424" s="46" t="s">
        <v>1136</v>
      </c>
      <c r="MQ424" s="46" t="s">
        <v>1231</v>
      </c>
      <c r="MR424" s="46" t="s">
        <v>1232</v>
      </c>
      <c r="MS424" s="46" t="s">
        <v>1233</v>
      </c>
      <c r="MT424" s="46" t="s">
        <v>1234</v>
      </c>
      <c r="MU424" s="46" t="s">
        <v>1139</v>
      </c>
      <c r="MV424" s="46" t="s">
        <v>1255</v>
      </c>
      <c r="MW424" s="46" t="s">
        <v>1256</v>
      </c>
      <c r="MX424" s="46" t="s">
        <v>1257</v>
      </c>
      <c r="MY424" s="46" t="s">
        <v>1258</v>
      </c>
      <c r="MZ424" s="46" t="s">
        <v>1279</v>
      </c>
      <c r="NA424" s="46" t="s">
        <v>1280</v>
      </c>
      <c r="NB424" s="46" t="s">
        <v>1281</v>
      </c>
      <c r="NC424" s="46" t="s">
        <v>1282</v>
      </c>
      <c r="ND424" s="46" t="s">
        <v>1183</v>
      </c>
      <c r="NE424" s="46" t="s">
        <v>1184</v>
      </c>
      <c r="NF424" s="46" t="s">
        <v>1185</v>
      </c>
      <c r="NG424" s="46" t="s">
        <v>1186</v>
      </c>
      <c r="NH424" s="46" t="s">
        <v>1137</v>
      </c>
      <c r="NI424" s="46" t="s">
        <v>1135</v>
      </c>
      <c r="NJ424" s="46" t="s">
        <v>1285</v>
      </c>
      <c r="NK424" s="46" t="s">
        <v>1010</v>
      </c>
      <c r="NL424" s="46" t="s">
        <v>1068</v>
      </c>
      <c r="NM424" s="46" t="s">
        <v>1069</v>
      </c>
      <c r="NN424" s="46" t="s">
        <v>1070</v>
      </c>
      <c r="NO424" s="46" t="s">
        <v>1071</v>
      </c>
      <c r="NP424" s="46" t="s">
        <v>1078</v>
      </c>
      <c r="NQ424" s="46" t="s">
        <v>1072</v>
      </c>
      <c r="NR424" s="46" t="s">
        <v>1037</v>
      </c>
      <c r="NS424" s="46" t="s">
        <v>1038</v>
      </c>
      <c r="NT424" s="46" t="s">
        <v>1039</v>
      </c>
      <c r="NU424" s="46" t="s">
        <v>1040</v>
      </c>
      <c r="NV424" s="46" t="s">
        <v>1090</v>
      </c>
      <c r="NW424" s="46" t="s">
        <v>1016</v>
      </c>
      <c r="NX424" s="46" t="s">
        <v>1084</v>
      </c>
      <c r="NY424" s="46" t="s">
        <v>1288</v>
      </c>
      <c r="NZ424" s="46" t="s">
        <v>912</v>
      </c>
      <c r="OA424" s="46" t="s">
        <v>321</v>
      </c>
      <c r="OB424" s="46" t="s">
        <v>910</v>
      </c>
      <c r="OC424" s="46" t="s">
        <v>955</v>
      </c>
      <c r="OD424" s="46" t="s">
        <v>956</v>
      </c>
      <c r="OE424" s="46" t="s">
        <v>957</v>
      </c>
      <c r="OF424" s="46" t="s">
        <v>958</v>
      </c>
      <c r="OG424" s="46" t="s">
        <v>979</v>
      </c>
      <c r="OH424" s="46" t="s">
        <v>980</v>
      </c>
      <c r="OI424" s="46" t="s">
        <v>981</v>
      </c>
      <c r="OJ424" s="46" t="s">
        <v>982</v>
      </c>
      <c r="OK424" s="46" t="s">
        <v>330</v>
      </c>
      <c r="OL424" s="46" t="s">
        <v>341</v>
      </c>
      <c r="OM424" s="46" t="s">
        <v>329</v>
      </c>
      <c r="ON424" s="46" t="s">
        <v>911</v>
      </c>
      <c r="OO424" s="46" t="s">
        <v>1004</v>
      </c>
      <c r="OP424" s="46" t="s">
        <v>998</v>
      </c>
      <c r="OQ424" s="46" t="s">
        <v>991</v>
      </c>
      <c r="OU424" s="46" t="s">
        <v>2535</v>
      </c>
      <c r="OV424" s="46" t="s">
        <v>47</v>
      </c>
      <c r="OW424" s="46" t="s">
        <v>205</v>
      </c>
      <c r="OX424" s="46" t="s">
        <v>204</v>
      </c>
      <c r="OY424" s="46" t="s">
        <v>207</v>
      </c>
      <c r="OZ424" s="46" t="s">
        <v>208</v>
      </c>
      <c r="PA424" s="46" t="s">
        <v>2357</v>
      </c>
      <c r="PB424" s="46" t="s">
        <v>2313</v>
      </c>
      <c r="PC424" s="46" t="s">
        <v>2320</v>
      </c>
      <c r="PD424" s="46" t="s">
        <v>206</v>
      </c>
      <c r="PE424" s="46" t="s">
        <v>200</v>
      </c>
      <c r="PF424" s="46" t="s">
        <v>199</v>
      </c>
      <c r="PG424" s="46" t="s">
        <v>2323</v>
      </c>
      <c r="PH424" s="46" t="s">
        <v>202</v>
      </c>
      <c r="PI424" s="46" t="s">
        <v>201</v>
      </c>
      <c r="PJ424" s="46" t="s">
        <v>203</v>
      </c>
      <c r="PK424" s="46" t="s">
        <v>2311</v>
      </c>
      <c r="PL424" s="46" t="s">
        <v>2312</v>
      </c>
      <c r="PM424" s="46" t="s">
        <v>2322</v>
      </c>
      <c r="PN424" s="46" t="s">
        <v>2257</v>
      </c>
      <c r="PO424" s="46" t="s">
        <v>858</v>
      </c>
      <c r="PP424" s="46" t="s">
        <v>859</v>
      </c>
      <c r="PQ424" s="46" t="s">
        <v>860</v>
      </c>
      <c r="PR424" s="46" t="s">
        <v>861</v>
      </c>
      <c r="PS424" s="46" t="s">
        <v>862</v>
      </c>
      <c r="PT424" s="46" t="s">
        <v>727</v>
      </c>
      <c r="PU424" s="46" t="s">
        <v>728</v>
      </c>
      <c r="PV424" s="46" t="s">
        <v>729</v>
      </c>
      <c r="PW424" s="46" t="s">
        <v>730</v>
      </c>
      <c r="PX424" s="46" t="s">
        <v>2305</v>
      </c>
      <c r="PY424" s="46" t="s">
        <v>759</v>
      </c>
      <c r="PZ424" s="46" t="s">
        <v>760</v>
      </c>
      <c r="QA424" s="46" t="s">
        <v>761</v>
      </c>
      <c r="QB424" s="46" t="s">
        <v>762</v>
      </c>
      <c r="QC424" s="46" t="s">
        <v>763</v>
      </c>
      <c r="QD424" s="46" t="s">
        <v>801</v>
      </c>
      <c r="QE424" s="46" t="s">
        <v>802</v>
      </c>
      <c r="QF424" s="46" t="s">
        <v>803</v>
      </c>
      <c r="QG424" s="46" t="s">
        <v>804</v>
      </c>
      <c r="QH424" s="46" t="s">
        <v>805</v>
      </c>
      <c r="QI424" s="46" t="s">
        <v>765</v>
      </c>
      <c r="QJ424" s="46" t="s">
        <v>766</v>
      </c>
      <c r="QK424" s="46" t="s">
        <v>767</v>
      </c>
      <c r="QL424" s="46" t="s">
        <v>768</v>
      </c>
      <c r="QM424" s="46" t="s">
        <v>769</v>
      </c>
      <c r="QN424" s="46" t="s">
        <v>777</v>
      </c>
      <c r="QO424" s="46" t="s">
        <v>779</v>
      </c>
      <c r="QP424" s="46" t="s">
        <v>781</v>
      </c>
      <c r="QQ424" s="46" t="s">
        <v>783</v>
      </c>
      <c r="QR424" s="46" t="s">
        <v>785</v>
      </c>
      <c r="QS424" s="46" t="s">
        <v>789</v>
      </c>
      <c r="QT424" s="46" t="s">
        <v>791</v>
      </c>
      <c r="QU424" s="46" t="s">
        <v>793</v>
      </c>
      <c r="QV424" s="46" t="s">
        <v>795</v>
      </c>
      <c r="QW424" s="46" t="s">
        <v>797</v>
      </c>
      <c r="QX424" s="46" t="s">
        <v>877</v>
      </c>
      <c r="QY424" s="46" t="s">
        <v>878</v>
      </c>
      <c r="QZ424" s="46" t="s">
        <v>879</v>
      </c>
      <c r="RA424" s="46" t="s">
        <v>883</v>
      </c>
      <c r="RB424" s="46" t="s">
        <v>881</v>
      </c>
      <c r="RC424" s="46" t="s">
        <v>882</v>
      </c>
      <c r="RD424" s="46" t="s">
        <v>918</v>
      </c>
      <c r="RE424" s="46" t="s">
        <v>992</v>
      </c>
      <c r="RF424" s="46" t="s">
        <v>2461</v>
      </c>
      <c r="RG424" s="46" t="s">
        <v>1108</v>
      </c>
      <c r="RH424" s="46" t="s">
        <v>2462</v>
      </c>
      <c r="RI424" s="46" t="s">
        <v>1106</v>
      </c>
      <c r="RJ424" s="46" t="s">
        <v>1107</v>
      </c>
      <c r="RK424" s="46" t="s">
        <v>1118</v>
      </c>
      <c r="RL424" s="46" t="s">
        <v>1110</v>
      </c>
      <c r="RM424" s="46" t="s">
        <v>1109</v>
      </c>
      <c r="RN424" s="46" t="s">
        <v>812</v>
      </c>
      <c r="RO424" s="46" t="s">
        <v>813</v>
      </c>
      <c r="RP424" s="46" t="s">
        <v>814</v>
      </c>
      <c r="RQ424" s="46" t="s">
        <v>815</v>
      </c>
      <c r="RR424" s="46" t="s">
        <v>816</v>
      </c>
      <c r="RS424" s="46" t="s">
        <v>2245</v>
      </c>
      <c r="RT424" s="46" t="s">
        <v>843</v>
      </c>
      <c r="RU424" s="46" t="s">
        <v>845</v>
      </c>
      <c r="RV424" s="46" t="s">
        <v>835</v>
      </c>
      <c r="RW424" s="46" t="s">
        <v>837</v>
      </c>
      <c r="RX424" s="46" t="s">
        <v>827</v>
      </c>
      <c r="RY424" s="46" t="s">
        <v>829</v>
      </c>
      <c r="RZ424" s="46" t="s">
        <v>824</v>
      </c>
      <c r="SA424" s="46" t="s">
        <v>825</v>
      </c>
      <c r="SB424" s="46" t="s">
        <v>851</v>
      </c>
      <c r="SC424" s="46" t="s">
        <v>853</v>
      </c>
      <c r="SD424" s="46" t="s">
        <v>811</v>
      </c>
      <c r="SE424" s="46" t="s">
        <v>809</v>
      </c>
      <c r="SF424" s="46" t="s">
        <v>810</v>
      </c>
      <c r="SG424" s="46" t="s">
        <v>2244</v>
      </c>
      <c r="SH424" s="46" t="s">
        <v>2243</v>
      </c>
      <c r="SI424" s="46" t="s">
        <v>807</v>
      </c>
      <c r="SJ424" s="46" t="s">
        <v>808</v>
      </c>
      <c r="SK424" s="46" t="s">
        <v>842</v>
      </c>
      <c r="SL424" s="46" t="s">
        <v>844</v>
      </c>
      <c r="SM424" s="46" t="s">
        <v>846</v>
      </c>
      <c r="SN424" s="46" t="s">
        <v>847</v>
      </c>
      <c r="SO424" s="46" t="s">
        <v>848</v>
      </c>
      <c r="SP424" s="46" t="s">
        <v>834</v>
      </c>
      <c r="SQ424" s="46" t="s">
        <v>836</v>
      </c>
      <c r="SR424" s="46" t="s">
        <v>838</v>
      </c>
      <c r="SS424" s="46" t="s">
        <v>839</v>
      </c>
      <c r="ST424" s="46" t="s">
        <v>840</v>
      </c>
      <c r="SU424" s="46" t="s">
        <v>826</v>
      </c>
      <c r="SV424" s="46" t="s">
        <v>828</v>
      </c>
      <c r="SW424" s="46" t="s">
        <v>830</v>
      </c>
      <c r="SX424" s="46" t="s">
        <v>831</v>
      </c>
      <c r="SY424" s="46" t="s">
        <v>832</v>
      </c>
      <c r="SZ424" s="46" t="s">
        <v>818</v>
      </c>
      <c r="TA424" s="46" t="s">
        <v>819</v>
      </c>
      <c r="TB424" s="46" t="s">
        <v>820</v>
      </c>
      <c r="TC424" s="46" t="s">
        <v>821</v>
      </c>
      <c r="TD424" s="46" t="s">
        <v>822</v>
      </c>
      <c r="TE424" s="46" t="s">
        <v>850</v>
      </c>
      <c r="TF424" s="46" t="s">
        <v>852</v>
      </c>
      <c r="TG424" s="46" t="s">
        <v>854</v>
      </c>
      <c r="TH424" s="46" t="s">
        <v>855</v>
      </c>
      <c r="TI424" s="46" t="s">
        <v>856</v>
      </c>
      <c r="TJ424" s="46" t="s">
        <v>771</v>
      </c>
      <c r="TK424" s="46" t="s">
        <v>772</v>
      </c>
      <c r="TL424" s="46" t="s">
        <v>773</v>
      </c>
      <c r="TM424" s="46" t="s">
        <v>774</v>
      </c>
      <c r="TN424" s="46" t="s">
        <v>775</v>
      </c>
      <c r="TO424" s="46" t="s">
        <v>778</v>
      </c>
      <c r="TP424" s="46" t="s">
        <v>780</v>
      </c>
      <c r="TQ424" s="46" t="s">
        <v>782</v>
      </c>
      <c r="TR424" s="46" t="s">
        <v>784</v>
      </c>
      <c r="TS424" s="46" t="s">
        <v>786</v>
      </c>
      <c r="TT424" s="46" t="s">
        <v>790</v>
      </c>
      <c r="TU424" s="46" t="s">
        <v>792</v>
      </c>
      <c r="TV424" s="46" t="s">
        <v>794</v>
      </c>
      <c r="TW424" s="46" t="s">
        <v>796</v>
      </c>
      <c r="TX424" s="46" t="s">
        <v>798</v>
      </c>
      <c r="TY424" s="46" t="s">
        <v>753</v>
      </c>
      <c r="TZ424" s="46" t="s">
        <v>754</v>
      </c>
      <c r="UA424" s="46" t="s">
        <v>755</v>
      </c>
      <c r="UB424" s="46" t="s">
        <v>756</v>
      </c>
      <c r="UC424" s="46" t="s">
        <v>757</v>
      </c>
      <c r="UD424" s="46" t="s">
        <v>748</v>
      </c>
      <c r="UE424" s="46" t="s">
        <v>747</v>
      </c>
      <c r="UF424" s="46" t="s">
        <v>749</v>
      </c>
      <c r="UG424" s="46" t="s">
        <v>750</v>
      </c>
      <c r="UH424" s="46" t="s">
        <v>751</v>
      </c>
      <c r="UI424" s="46" t="s">
        <v>694</v>
      </c>
      <c r="UJ424" s="46" t="s">
        <v>695</v>
      </c>
      <c r="UK424" s="46" t="s">
        <v>696</v>
      </c>
      <c r="UL424" s="46" t="s">
        <v>697</v>
      </c>
      <c r="UM424" s="46" t="s">
        <v>698</v>
      </c>
      <c r="UN424" s="46" t="s">
        <v>863</v>
      </c>
      <c r="UO424" s="46" t="s">
        <v>864</v>
      </c>
      <c r="UP424" s="46" t="s">
        <v>865</v>
      </c>
      <c r="UQ424" s="46" t="s">
        <v>866</v>
      </c>
      <c r="UR424" s="46" t="s">
        <v>867</v>
      </c>
      <c r="US424" s="46" t="s">
        <v>2473</v>
      </c>
      <c r="UT424" s="46" t="s">
        <v>2471</v>
      </c>
      <c r="UU424" s="46" t="s">
        <v>2474</v>
      </c>
      <c r="UV424" s="46" t="s">
        <v>2341</v>
      </c>
      <c r="UW424" s="46" t="s">
        <v>2475</v>
      </c>
      <c r="UX424" s="46" t="s">
        <v>2340</v>
      </c>
      <c r="UY424" s="46" t="s">
        <v>2344</v>
      </c>
      <c r="UZ424" s="46" t="s">
        <v>2342</v>
      </c>
      <c r="VA424" s="46" t="s">
        <v>917</v>
      </c>
      <c r="VB424" s="46" t="s">
        <v>2343</v>
      </c>
      <c r="VC424" s="46" t="s">
        <v>2472</v>
      </c>
      <c r="VD424" s="46" t="s">
        <v>873</v>
      </c>
      <c r="VE424" s="46" t="s">
        <v>876</v>
      </c>
      <c r="VF424" s="46" t="s">
        <v>874</v>
      </c>
      <c r="VG424" s="46" t="s">
        <v>875</v>
      </c>
      <c r="VH424" s="46" t="s">
        <v>914</v>
      </c>
      <c r="VI424" s="46" t="s">
        <v>893</v>
      </c>
      <c r="VJ424" s="46" t="s">
        <v>921</v>
      </c>
      <c r="VK424" s="46" t="s">
        <v>894</v>
      </c>
      <c r="VL424" s="46" t="s">
        <v>927</v>
      </c>
      <c r="VM424" s="46" t="s">
        <v>928</v>
      </c>
      <c r="VN424" s="46" t="s">
        <v>931</v>
      </c>
      <c r="VO424" s="46" t="s">
        <v>932</v>
      </c>
      <c r="VP424" s="46" t="s">
        <v>2463</v>
      </c>
      <c r="VQ424" s="46" t="s">
        <v>2464</v>
      </c>
      <c r="VR424" s="46" t="s">
        <v>2377</v>
      </c>
      <c r="VS424" s="46" t="s">
        <v>2378</v>
      </c>
      <c r="VT424" s="46" t="s">
        <v>2467</v>
      </c>
      <c r="VU424" s="46" t="s">
        <v>2468</v>
      </c>
      <c r="VV424" s="46" t="s">
        <v>2394</v>
      </c>
      <c r="VW424" s="46" t="s">
        <v>2400</v>
      </c>
      <c r="VX424" s="46" t="s">
        <v>895</v>
      </c>
      <c r="VY424" s="46" t="s">
        <v>922</v>
      </c>
      <c r="VZ424" s="46" t="s">
        <v>930</v>
      </c>
      <c r="WA424" s="46" t="s">
        <v>2374</v>
      </c>
      <c r="WB424" s="46" t="s">
        <v>2375</v>
      </c>
      <c r="WC424" s="46" t="s">
        <v>2376</v>
      </c>
      <c r="WD424" s="46" t="s">
        <v>2399</v>
      </c>
      <c r="WE424" s="46" t="s">
        <v>2395</v>
      </c>
      <c r="WF424" s="46" t="s">
        <v>2398</v>
      </c>
      <c r="WG424" s="46" t="s">
        <v>2396</v>
      </c>
      <c r="WH424" s="46" t="s">
        <v>2397</v>
      </c>
      <c r="WI424" s="46" t="s">
        <v>2465</v>
      </c>
      <c r="WJ424" s="46" t="s">
        <v>2466</v>
      </c>
      <c r="WK424" s="46" t="s">
        <v>2469</v>
      </c>
      <c r="WL424" s="46" t="s">
        <v>2470</v>
      </c>
      <c r="WM424" s="46" t="s">
        <v>688</v>
      </c>
      <c r="WN424" s="46" t="s">
        <v>689</v>
      </c>
      <c r="WO424" s="46" t="s">
        <v>690</v>
      </c>
      <c r="WP424" s="46" t="s">
        <v>691</v>
      </c>
      <c r="WQ424" s="46" t="s">
        <v>692</v>
      </c>
      <c r="WR424" s="46" t="s">
        <v>741</v>
      </c>
      <c r="WS424" s="46" t="s">
        <v>742</v>
      </c>
      <c r="WT424" s="46" t="s">
        <v>743</v>
      </c>
      <c r="WU424" s="46" t="s">
        <v>744</v>
      </c>
      <c r="WV424" s="46" t="s">
        <v>745</v>
      </c>
      <c r="WW424" s="46" t="s">
        <v>1113</v>
      </c>
      <c r="WX424" s="46" t="s">
        <v>1114</v>
      </c>
      <c r="WY424" s="46" t="s">
        <v>1115</v>
      </c>
      <c r="WZ424" s="46" t="s">
        <v>288</v>
      </c>
      <c r="XA424" s="46" t="s">
        <v>1116</v>
      </c>
      <c r="XB424" s="46" t="s">
        <v>682</v>
      </c>
      <c r="XC424" s="46" t="s">
        <v>683</v>
      </c>
      <c r="XD424" s="46" t="s">
        <v>684</v>
      </c>
      <c r="XE424" s="46" t="s">
        <v>685</v>
      </c>
      <c r="XF424" s="46" t="s">
        <v>686</v>
      </c>
      <c r="XG424" s="46" t="s">
        <v>715</v>
      </c>
      <c r="XH424" s="46" t="s">
        <v>716</v>
      </c>
      <c r="XI424" s="46" t="s">
        <v>717</v>
      </c>
      <c r="XJ424" s="46" t="s">
        <v>718</v>
      </c>
      <c r="XK424" s="46" t="s">
        <v>719</v>
      </c>
      <c r="XL424" s="46" t="s">
        <v>721</v>
      </c>
      <c r="XM424" s="46" t="s">
        <v>722</v>
      </c>
      <c r="XN424" s="46" t="s">
        <v>723</v>
      </c>
      <c r="XO424" s="46" t="s">
        <v>724</v>
      </c>
      <c r="XP424" s="46" t="s">
        <v>725</v>
      </c>
      <c r="XQ424" s="46" t="s">
        <v>868</v>
      </c>
      <c r="XR424" s="46" t="s">
        <v>869</v>
      </c>
      <c r="XS424" s="46" t="s">
        <v>870</v>
      </c>
      <c r="XT424" s="46" t="s">
        <v>871</v>
      </c>
      <c r="XU424" s="46" t="s">
        <v>934</v>
      </c>
      <c r="XV424" s="46" t="s">
        <v>884</v>
      </c>
      <c r="XW424" s="46" t="s">
        <v>885</v>
      </c>
      <c r="XX424" s="46" t="s">
        <v>886</v>
      </c>
      <c r="XY424" s="46" t="s">
        <v>888</v>
      </c>
      <c r="XZ424" s="46" t="s">
        <v>889</v>
      </c>
      <c r="YA424" s="46" t="s">
        <v>890</v>
      </c>
      <c r="YB424" s="46" t="s">
        <v>347</v>
      </c>
      <c r="YC424" s="46" t="s">
        <v>342</v>
      </c>
      <c r="YD424" s="46" t="s">
        <v>343</v>
      </c>
      <c r="YE424" s="46" t="s">
        <v>344</v>
      </c>
      <c r="YF424" s="46" t="s">
        <v>2601</v>
      </c>
      <c r="YG424" s="46" t="s">
        <v>2602</v>
      </c>
      <c r="YH424" s="46" t="s">
        <v>2603</v>
      </c>
      <c r="YI424" s="46" t="s">
        <v>2604</v>
      </c>
      <c r="YJ424" s="46" t="s">
        <v>739</v>
      </c>
      <c r="YK424" s="46" t="s">
        <v>2518</v>
      </c>
      <c r="YL424" s="46" t="s">
        <v>2519</v>
      </c>
      <c r="YM424" s="46" t="s">
        <v>2517</v>
      </c>
      <c r="YN424" s="46" t="s">
        <v>2516</v>
      </c>
      <c r="YO424" s="46" t="s">
        <v>700</v>
      </c>
      <c r="YP424" s="46" t="s">
        <v>2515</v>
      </c>
      <c r="YQ424" s="46" t="s">
        <v>708</v>
      </c>
      <c r="YR424" s="46" t="s">
        <v>2514</v>
      </c>
      <c r="YS424" s="46" t="s">
        <v>2513</v>
      </c>
      <c r="YT424" s="46" t="s">
        <v>707</v>
      </c>
      <c r="YU424" s="46" t="s">
        <v>2608</v>
      </c>
      <c r="YV424" s="46" t="s">
        <v>2609</v>
      </c>
      <c r="YW424" s="46" t="s">
        <v>2610</v>
      </c>
      <c r="YX424" s="46" t="s">
        <v>2611</v>
      </c>
      <c r="YY424" s="46" t="s">
        <v>713</v>
      </c>
      <c r="YZ424" s="46" t="s">
        <v>2612</v>
      </c>
      <c r="ZA424" s="46" t="s">
        <v>2613</v>
      </c>
      <c r="ZB424" s="46" t="s">
        <v>2614</v>
      </c>
      <c r="ZC424" s="46" t="s">
        <v>2615</v>
      </c>
      <c r="ZD424" s="46" t="s">
        <v>2504</v>
      </c>
      <c r="ZE424" s="46" t="s">
        <v>2616</v>
      </c>
      <c r="ZF424" s="46" t="s">
        <v>2617</v>
      </c>
      <c r="ZG424" s="46" t="s">
        <v>2618</v>
      </c>
      <c r="ZH424" s="46" t="s">
        <v>2619</v>
      </c>
      <c r="ZI424" s="46" t="s">
        <v>711</v>
      </c>
      <c r="ZJ424" s="46" t="s">
        <v>2512</v>
      </c>
      <c r="ZK424" s="46" t="s">
        <v>2511</v>
      </c>
      <c r="ZL424" s="46" t="s">
        <v>2510</v>
      </c>
      <c r="ZM424" s="46" t="s">
        <v>2509</v>
      </c>
      <c r="ZN424" s="46" t="s">
        <v>702</v>
      </c>
      <c r="ZO424" s="46" t="s">
        <v>2620</v>
      </c>
      <c r="ZP424" s="46" t="s">
        <v>2621</v>
      </c>
      <c r="ZQ424" s="46" t="s">
        <v>2622</v>
      </c>
      <c r="ZR424" s="46" t="s">
        <v>2623</v>
      </c>
      <c r="ZS424" s="46" t="s">
        <v>2624</v>
      </c>
      <c r="ZT424" s="46" t="s">
        <v>2508</v>
      </c>
      <c r="ZU424" s="46" t="s">
        <v>2507</v>
      </c>
      <c r="ZV424" s="46" t="s">
        <v>2506</v>
      </c>
      <c r="ZW424" s="46" t="s">
        <v>2505</v>
      </c>
      <c r="ZX424" s="46" t="s">
        <v>705</v>
      </c>
      <c r="ZY424" s="46" t="s">
        <v>2625</v>
      </c>
      <c r="ZZ424" s="46" t="s">
        <v>2626</v>
      </c>
      <c r="AAA424" s="46" t="s">
        <v>2627</v>
      </c>
      <c r="AAB424" s="46" t="s">
        <v>2628</v>
      </c>
      <c r="AAC424" s="46" t="s">
        <v>2629</v>
      </c>
      <c r="AAD424" s="46" t="s">
        <v>2630</v>
      </c>
      <c r="AAE424" s="46" t="s">
        <v>2631</v>
      </c>
      <c r="AAF424" s="46" t="s">
        <v>2632</v>
      </c>
      <c r="AAG424" s="46" t="s">
        <v>2633</v>
      </c>
      <c r="AAH424" s="46" t="s">
        <v>2634</v>
      </c>
      <c r="AAI424" s="46" t="s">
        <v>2635</v>
      </c>
      <c r="AAJ424" s="46" t="s">
        <v>2636</v>
      </c>
      <c r="AAK424" s="46" t="s">
        <v>731</v>
      </c>
      <c r="AAL424" s="46" t="s">
        <v>732</v>
      </c>
      <c r="AAM424" s="46" t="s">
        <v>733</v>
      </c>
      <c r="AAN424" s="46" t="s">
        <v>734</v>
      </c>
      <c r="AAO424" s="46" t="s">
        <v>735</v>
      </c>
      <c r="AAP424" s="46" t="s">
        <v>737</v>
      </c>
      <c r="AAQ424" s="46" t="s">
        <v>2642</v>
      </c>
      <c r="AAR424" s="46" t="s">
        <v>2607</v>
      </c>
      <c r="AAS424" s="46" t="s">
        <v>2606</v>
      </c>
      <c r="AAT424" s="46" t="s">
        <v>2605</v>
      </c>
      <c r="AAU424" s="46" t="s">
        <v>2308</v>
      </c>
      <c r="AAV424" s="46" t="s">
        <v>2255</v>
      </c>
      <c r="AAW424" s="46" t="s">
        <v>2246</v>
      </c>
      <c r="AAX424" s="46" t="s">
        <v>738</v>
      </c>
      <c r="AAY424" s="46" t="s">
        <v>740</v>
      </c>
      <c r="AAZ424" s="46" t="s">
        <v>736</v>
      </c>
      <c r="ABA424" s="46" t="s">
        <v>706</v>
      </c>
      <c r="ABB424" s="46" t="s">
        <v>704</v>
      </c>
      <c r="ABC424" s="46" t="s">
        <v>703</v>
      </c>
      <c r="ABD424" s="46" t="s">
        <v>712</v>
      </c>
      <c r="ABE424" s="46" t="s">
        <v>710</v>
      </c>
      <c r="ABF424" s="46" t="s">
        <v>714</v>
      </c>
      <c r="ABG424" s="46" t="s">
        <v>709</v>
      </c>
      <c r="ABH424" s="46" t="s">
        <v>701</v>
      </c>
      <c r="ABI424" s="46" t="s">
        <v>764</v>
      </c>
      <c r="ABJ424" s="46" t="s">
        <v>806</v>
      </c>
      <c r="ABK424" s="46" t="s">
        <v>770</v>
      </c>
      <c r="ABL424" s="46" t="s">
        <v>787</v>
      </c>
      <c r="ABM424" s="46" t="s">
        <v>799</v>
      </c>
      <c r="ABN424" s="46" t="s">
        <v>880</v>
      </c>
      <c r="ABO424" s="46" t="s">
        <v>919</v>
      </c>
      <c r="ABP424" s="46" t="s">
        <v>920</v>
      </c>
      <c r="ABQ424" s="46" t="s">
        <v>1112</v>
      </c>
      <c r="ABR424" s="46" t="s">
        <v>1111</v>
      </c>
      <c r="ABS424" s="46" t="s">
        <v>2637</v>
      </c>
      <c r="ABT424" s="46" t="s">
        <v>817</v>
      </c>
      <c r="ABU424" s="46" t="s">
        <v>2254</v>
      </c>
      <c r="ABV424" s="46" t="s">
        <v>2253</v>
      </c>
      <c r="ABW424" s="46" t="s">
        <v>2252</v>
      </c>
      <c r="ABX424" s="46" t="s">
        <v>2251</v>
      </c>
      <c r="ABY424" s="46" t="s">
        <v>2250</v>
      </c>
      <c r="ABZ424" s="46" t="s">
        <v>2249</v>
      </c>
      <c r="ACA424" s="46" t="s">
        <v>2248</v>
      </c>
      <c r="ACB424" s="46" t="s">
        <v>2247</v>
      </c>
      <c r="ACC424" s="46" t="s">
        <v>849</v>
      </c>
      <c r="ACD424" s="46" t="s">
        <v>841</v>
      </c>
      <c r="ACE424" s="46" t="s">
        <v>833</v>
      </c>
      <c r="ACF424" s="46" t="s">
        <v>823</v>
      </c>
      <c r="ACG424" s="46" t="s">
        <v>857</v>
      </c>
      <c r="ACH424" s="46" t="s">
        <v>776</v>
      </c>
      <c r="ACI424" s="46" t="s">
        <v>788</v>
      </c>
      <c r="ACJ424" s="46" t="s">
        <v>800</v>
      </c>
      <c r="ACK424" s="46" t="s">
        <v>758</v>
      </c>
      <c r="ACL424" s="46" t="s">
        <v>752</v>
      </c>
      <c r="ACM424" s="46" t="s">
        <v>699</v>
      </c>
      <c r="ACN424" s="46" t="s">
        <v>2256</v>
      </c>
      <c r="ACO424" s="46" t="s">
        <v>916</v>
      </c>
      <c r="ACP424" s="46" t="s">
        <v>2345</v>
      </c>
      <c r="ACQ424" s="46" t="s">
        <v>2346</v>
      </c>
      <c r="ACR424" s="46" t="s">
        <v>915</v>
      </c>
      <c r="ACS424" s="46" t="s">
        <v>923</v>
      </c>
      <c r="ACT424" s="46" t="s">
        <v>925</v>
      </c>
      <c r="ACU424" s="46" t="s">
        <v>929</v>
      </c>
      <c r="ACV424" s="46" t="s">
        <v>933</v>
      </c>
      <c r="ACW424" s="46" t="s">
        <v>924</v>
      </c>
      <c r="ACX424" s="46" t="s">
        <v>926</v>
      </c>
      <c r="ACY424" s="46" t="s">
        <v>2638</v>
      </c>
      <c r="ACZ424" s="46" t="s">
        <v>693</v>
      </c>
      <c r="ADA424" s="46" t="s">
        <v>2639</v>
      </c>
      <c r="ADB424" s="46" t="s">
        <v>746</v>
      </c>
      <c r="ADC424" s="46" t="s">
        <v>1117</v>
      </c>
      <c r="ADD424" s="46" t="s">
        <v>687</v>
      </c>
      <c r="ADE424" s="46" t="s">
        <v>720</v>
      </c>
      <c r="ADF424" s="46" t="s">
        <v>726</v>
      </c>
      <c r="ADG424" s="46" t="s">
        <v>872</v>
      </c>
      <c r="ADH424" s="46" t="s">
        <v>887</v>
      </c>
      <c r="ADI424" s="46" t="s">
        <v>891</v>
      </c>
      <c r="ADJ424" s="46" t="s">
        <v>346</v>
      </c>
      <c r="ADK424" s="46" t="s">
        <v>345</v>
      </c>
    </row>
    <row r="425" spans="1:791" s="47" customFormat="1">
      <c r="A425" s="54" t="s">
        <v>2321</v>
      </c>
      <c r="B425" s="47" t="s">
        <v>50</v>
      </c>
      <c r="C425" s="47" t="s">
        <v>51</v>
      </c>
      <c r="D425" s="50">
        <v>1.0292252E-2</v>
      </c>
      <c r="E425" s="50">
        <v>1.0511776E-2</v>
      </c>
      <c r="F425" s="50">
        <v>4.2929499000000003E-2</v>
      </c>
      <c r="G425" s="50">
        <v>4.2798891999999998E-2</v>
      </c>
      <c r="H425" s="50">
        <v>3.9564114999999997E-3</v>
      </c>
      <c r="I425" s="50">
        <v>4.8777741999999997E-3</v>
      </c>
      <c r="J425" s="50">
        <v>2.3095546999999999E-4</v>
      </c>
      <c r="K425" s="50">
        <v>1.2271106E-3</v>
      </c>
      <c r="L425" s="50">
        <v>4.139111E-3</v>
      </c>
      <c r="M425" s="50">
        <v>4.8777741999999997E-3</v>
      </c>
      <c r="N425" s="50">
        <v>2.3095546999999999E-4</v>
      </c>
      <c r="O425" s="50">
        <v>1.2639353E-3</v>
      </c>
      <c r="P425" s="50">
        <v>1.6825824999999999E-2</v>
      </c>
      <c r="Q425" s="50">
        <v>1.9777699999999999E-2</v>
      </c>
      <c r="R425" s="50">
        <v>8.1234318999999998E-4</v>
      </c>
      <c r="S425" s="50">
        <v>5.5136313999999999E-3</v>
      </c>
      <c r="T425" s="50">
        <v>1.7294902000000001E-2</v>
      </c>
      <c r="U425" s="50">
        <v>1.9201695000000001E-2</v>
      </c>
      <c r="V425" s="50">
        <v>7.8866351999999998E-4</v>
      </c>
      <c r="W425" s="50">
        <v>5.5136313999999999E-3</v>
      </c>
      <c r="X425" s="50">
        <v>5.8060977999999999E-2</v>
      </c>
      <c r="Y425" s="50">
        <v>6.8759839000000003E-2</v>
      </c>
      <c r="Z425" s="50">
        <v>9.1621345999999999E-3</v>
      </c>
      <c r="AA425" s="50">
        <v>2.8729517E-2</v>
      </c>
      <c r="AB425" s="50">
        <v>1.1131988000000001E-2</v>
      </c>
      <c r="AC425" s="50">
        <v>8.8283007999999993E-3</v>
      </c>
      <c r="AD425" s="50">
        <v>8.1190073999999994E-3</v>
      </c>
      <c r="AE425" s="50">
        <v>6.3680200000000001E-4</v>
      </c>
      <c r="AF425" s="50">
        <v>1.2350046E-3</v>
      </c>
      <c r="AG425" s="50">
        <v>2.2336003000000002E-3</v>
      </c>
      <c r="AH425" s="50">
        <v>7.8877836999999996E-3</v>
      </c>
      <c r="AI425" s="50">
        <v>8.0319160999999997E-3</v>
      </c>
      <c r="AJ425" s="50">
        <v>6.3680200000000001E-4</v>
      </c>
      <c r="AK425" s="50">
        <v>1.2350046E-3</v>
      </c>
      <c r="AL425" s="50">
        <v>2.2336003000000002E-3</v>
      </c>
      <c r="AM425" s="50">
        <v>7.5864401999999999E-3</v>
      </c>
      <c r="AN425" s="50">
        <v>8.0374933999999999E-3</v>
      </c>
      <c r="AO425" s="50">
        <v>6.3680200000000001E-4</v>
      </c>
      <c r="AP425" s="50">
        <v>1.2350046E-3</v>
      </c>
      <c r="AQ425" s="50">
        <v>2.2336003000000002E-3</v>
      </c>
      <c r="AR425" s="50">
        <v>6.9692392000000004E-3</v>
      </c>
      <c r="AS425" s="50">
        <v>7.8609513000000002E-3</v>
      </c>
      <c r="AT425" s="50">
        <v>6.3680200000000001E-4</v>
      </c>
      <c r="AU425" s="50">
        <v>1.2350046E-3</v>
      </c>
      <c r="AV425" s="50">
        <v>2.2336003000000002E-3</v>
      </c>
      <c r="AW425" s="50">
        <v>7.6395789999999996E-3</v>
      </c>
      <c r="AX425" s="50">
        <v>8.0160317000000005E-3</v>
      </c>
      <c r="AY425" s="50">
        <v>6.3680072999999998E-4</v>
      </c>
      <c r="AZ425" s="50">
        <v>1.2350021000000001E-3</v>
      </c>
      <c r="BA425" s="50">
        <v>2.2335959E-3</v>
      </c>
      <c r="BB425" s="50">
        <v>2.2438284999999999E-2</v>
      </c>
      <c r="BC425" s="50">
        <v>2.3847131000000001E-2</v>
      </c>
      <c r="BD425" s="50">
        <v>2.7368914000000001E-3</v>
      </c>
      <c r="BE425" s="50">
        <v>4.8626347999999996E-3</v>
      </c>
      <c r="BF425" s="50">
        <v>5.4294047000000003E-3</v>
      </c>
      <c r="BG425" s="50">
        <v>1.9944555999999999E-2</v>
      </c>
      <c r="BH425" s="50">
        <v>2.3501768999999999E-2</v>
      </c>
      <c r="BI425" s="50">
        <v>2.7368914000000001E-3</v>
      </c>
      <c r="BJ425" s="50">
        <v>4.8626347999999996E-3</v>
      </c>
      <c r="BK425" s="50">
        <v>5.4294047000000003E-3</v>
      </c>
      <c r="BL425" s="50">
        <v>1.9051530000000001E-2</v>
      </c>
      <c r="BM425" s="50">
        <v>2.3445996E-2</v>
      </c>
      <c r="BN425" s="50">
        <v>2.7368914000000001E-3</v>
      </c>
      <c r="BO425" s="50">
        <v>4.8626347999999996E-3</v>
      </c>
      <c r="BP425" s="50">
        <v>5.4294047000000003E-3</v>
      </c>
      <c r="BQ425" s="50">
        <v>1.7832359999999998E-2</v>
      </c>
      <c r="BR425" s="50">
        <v>2.3510349E-2</v>
      </c>
      <c r="BS425" s="50">
        <v>2.7368914000000001E-3</v>
      </c>
      <c r="BT425" s="50">
        <v>4.8626347999999996E-3</v>
      </c>
      <c r="BU425" s="50">
        <v>5.4294047000000003E-3</v>
      </c>
      <c r="BV425" s="50">
        <v>1.9507087999999999E-2</v>
      </c>
      <c r="BW425" s="50">
        <v>2.3532213999999999E-2</v>
      </c>
      <c r="BX425" s="50">
        <v>2.7368914000000001E-3</v>
      </c>
      <c r="BY425" s="50">
        <v>4.8626347999999996E-3</v>
      </c>
      <c r="BZ425" s="50">
        <v>5.4294047000000003E-3</v>
      </c>
      <c r="CA425" s="50">
        <v>5.3437655000000001E-3</v>
      </c>
      <c r="CB425" s="50">
        <v>5.0227630000000004E-3</v>
      </c>
      <c r="CC425" s="50">
        <v>4.7755607000000001E-4</v>
      </c>
      <c r="CD425" s="50">
        <v>8.6537158000000005E-4</v>
      </c>
      <c r="CE425" s="50">
        <v>1.9637569E-3</v>
      </c>
      <c r="CF425" s="50">
        <v>4.6633902E-3</v>
      </c>
      <c r="CG425" s="50">
        <v>4.8601640999999998E-3</v>
      </c>
      <c r="CH425" s="50">
        <v>4.7755607000000001E-4</v>
      </c>
      <c r="CI425" s="50">
        <v>8.6537158000000005E-4</v>
      </c>
      <c r="CJ425" s="50">
        <v>1.9637569E-3</v>
      </c>
      <c r="CK425" s="50">
        <v>4.5340264999999998E-3</v>
      </c>
      <c r="CL425" s="50">
        <v>4.8550158000000001E-3</v>
      </c>
      <c r="CM425" s="50">
        <v>4.7755607000000001E-4</v>
      </c>
      <c r="CN425" s="50">
        <v>8.6537158000000005E-4</v>
      </c>
      <c r="CO425" s="50">
        <v>1.9637569E-3</v>
      </c>
      <c r="CP425" s="50">
        <v>4.1943630000000004E-3</v>
      </c>
      <c r="CQ425" s="50">
        <v>4.8811860999999996E-3</v>
      </c>
      <c r="CR425" s="50">
        <v>4.7755607000000001E-4</v>
      </c>
      <c r="CS425" s="50">
        <v>8.6537158000000005E-4</v>
      </c>
      <c r="CT425" s="50">
        <v>1.9637569E-3</v>
      </c>
      <c r="CU425" s="50">
        <v>4.4591754000000003E-3</v>
      </c>
      <c r="CV425" s="50">
        <v>4.8699409000000004E-3</v>
      </c>
      <c r="CW425" s="50">
        <v>4.7755846E-4</v>
      </c>
      <c r="CX425" s="50">
        <v>8.6537590999999998E-4</v>
      </c>
      <c r="CY425" s="50">
        <v>1.9637666999999998E-3</v>
      </c>
      <c r="CZ425" s="50">
        <v>4.3737649999999999E-3</v>
      </c>
      <c r="DA425" s="50">
        <v>3.9240402999999998E-3</v>
      </c>
      <c r="DB425" s="50">
        <v>4.3486046999999999E-4</v>
      </c>
      <c r="DC425" s="50">
        <v>7.8788553000000005E-4</v>
      </c>
      <c r="DD425" s="50">
        <v>1.8488713000000001E-3</v>
      </c>
      <c r="DE425" s="50">
        <v>3.8678740999999999E-3</v>
      </c>
      <c r="DF425" s="50">
        <v>3.7951195000000002E-3</v>
      </c>
      <c r="DG425" s="50">
        <v>4.3486046999999999E-4</v>
      </c>
      <c r="DH425" s="50">
        <v>7.8788553000000005E-4</v>
      </c>
      <c r="DI425" s="50">
        <v>1.8488713000000001E-3</v>
      </c>
      <c r="DJ425" s="50">
        <v>3.7017343E-3</v>
      </c>
      <c r="DK425" s="50">
        <v>3.7794603000000002E-3</v>
      </c>
      <c r="DL425" s="50">
        <v>4.3486046999999999E-4</v>
      </c>
      <c r="DM425" s="50">
        <v>7.8788553000000005E-4</v>
      </c>
      <c r="DN425" s="50">
        <v>1.8488713000000001E-3</v>
      </c>
      <c r="DO425" s="50">
        <v>3.4097763999999999E-3</v>
      </c>
      <c r="DP425" s="50">
        <v>3.8384506E-3</v>
      </c>
      <c r="DQ425" s="50">
        <v>4.3486046999999999E-4</v>
      </c>
      <c r="DR425" s="50">
        <v>7.8788553000000005E-4</v>
      </c>
      <c r="DS425" s="50">
        <v>1.8488713000000001E-3</v>
      </c>
      <c r="DT425" s="50">
        <v>4.2168196000000003E-3</v>
      </c>
      <c r="DU425" s="50">
        <v>3.7938325000000002E-3</v>
      </c>
      <c r="DV425" s="50">
        <v>4.0548852E-4</v>
      </c>
      <c r="DW425" s="50">
        <v>7.3458770999999996E-4</v>
      </c>
      <c r="DX425" s="50">
        <v>1.7704694999999999E-3</v>
      </c>
      <c r="DY425" s="50">
        <v>3.7452026999999998E-3</v>
      </c>
      <c r="DZ425" s="50">
        <v>3.7241166000000002E-3</v>
      </c>
      <c r="EA425" s="50">
        <v>2.9970761000000002E-4</v>
      </c>
      <c r="EB425" s="50">
        <v>5.4309525000000003E-4</v>
      </c>
      <c r="EC425" s="50">
        <v>1.7704694999999999E-3</v>
      </c>
      <c r="ED425" s="50">
        <v>3.5887981999999999E-3</v>
      </c>
      <c r="EE425" s="50">
        <v>3.7472836999999999E-3</v>
      </c>
      <c r="EF425" s="50">
        <v>2.9970761000000002E-4</v>
      </c>
      <c r="EG425" s="50">
        <v>5.4309525000000003E-4</v>
      </c>
      <c r="EH425" s="50">
        <v>1.7704694999999999E-3</v>
      </c>
      <c r="EI425" s="50">
        <v>3.3782259000000002E-3</v>
      </c>
      <c r="EJ425" s="50">
        <v>3.8603307000000002E-3</v>
      </c>
      <c r="EK425" s="50">
        <v>2.9970761000000002E-4</v>
      </c>
      <c r="EL425" s="50">
        <v>5.4309525000000003E-4</v>
      </c>
      <c r="EM425" s="50">
        <v>1.7704694999999999E-3</v>
      </c>
      <c r="EN425" s="50">
        <v>9.5645317999999997E-3</v>
      </c>
      <c r="EO425" s="50">
        <v>1.0312592000000001E-2</v>
      </c>
      <c r="EP425" s="50">
        <v>8.1961162000000005E-4</v>
      </c>
      <c r="EQ425" s="50">
        <v>1.456204E-3</v>
      </c>
      <c r="ER425" s="50">
        <v>2.7561975999999999E-3</v>
      </c>
      <c r="ES425" s="50">
        <v>8.4297607000000004E-3</v>
      </c>
      <c r="ET425" s="50">
        <v>1.0153209999999999E-2</v>
      </c>
      <c r="EU425" s="50">
        <v>8.1961162000000005E-4</v>
      </c>
      <c r="EV425" s="50">
        <v>1.456204E-3</v>
      </c>
      <c r="EW425" s="50">
        <v>2.7561975999999999E-3</v>
      </c>
      <c r="EX425" s="50">
        <v>8.0883258000000006E-3</v>
      </c>
      <c r="EY425" s="50">
        <v>1.0146775E-2</v>
      </c>
      <c r="EZ425" s="50">
        <v>8.1961162000000005E-4</v>
      </c>
      <c r="FA425" s="50">
        <v>1.456204E-3</v>
      </c>
      <c r="FB425" s="50">
        <v>2.7561975999999999E-3</v>
      </c>
      <c r="FC425" s="50">
        <v>7.4559811999999996E-3</v>
      </c>
      <c r="FD425" s="50">
        <v>1.0126611000000001E-2</v>
      </c>
      <c r="FE425" s="50">
        <v>8.1961162000000005E-4</v>
      </c>
      <c r="FF425" s="50">
        <v>1.456204E-3</v>
      </c>
      <c r="FG425" s="50">
        <v>2.7561975999999999E-3</v>
      </c>
      <c r="FH425" s="50">
        <v>8.3106211999999999E-3</v>
      </c>
      <c r="FI425" s="50">
        <v>1.0179904E-2</v>
      </c>
      <c r="FJ425" s="50">
        <v>8.1961735999999999E-4</v>
      </c>
      <c r="FK425" s="50">
        <v>1.4562142E-3</v>
      </c>
      <c r="FL425" s="50">
        <v>2.7562169E-3</v>
      </c>
      <c r="FM425" s="50">
        <v>5.6638725999999997E-3</v>
      </c>
      <c r="FN425" s="50">
        <v>6.1193059000000001E-3</v>
      </c>
      <c r="FO425" s="50">
        <v>5.4667813999999997E-4</v>
      </c>
      <c r="FP425" s="50">
        <v>1.0160101E-3</v>
      </c>
      <c r="FQ425" s="50">
        <v>2.0866308000000002E-3</v>
      </c>
      <c r="FR425" s="50">
        <v>2.6735562000000002E-3</v>
      </c>
      <c r="FS425" s="50">
        <v>1.3331910000000001E-2</v>
      </c>
      <c r="FT425" s="50">
        <v>6.3282199000000005E-4</v>
      </c>
      <c r="FU425" s="50">
        <v>1.225563E-3</v>
      </c>
      <c r="FV425" s="50">
        <v>3.3789192999999999E-3</v>
      </c>
      <c r="FW425" s="50">
        <v>1.9006324999999999E-3</v>
      </c>
      <c r="FX425" s="50">
        <v>2.2399432E-3</v>
      </c>
      <c r="FY425" s="50">
        <v>2.9847757000000001E-4</v>
      </c>
      <c r="FZ425" s="50">
        <v>9.3590814000000004E-4</v>
      </c>
      <c r="GA425" s="50">
        <v>3.9541107000000002E-4</v>
      </c>
      <c r="GB425" s="50">
        <v>6.4128687999999998E-3</v>
      </c>
      <c r="GC425" s="50">
        <v>9.2892275000000003E-3</v>
      </c>
      <c r="GD425" s="50">
        <v>1.7797289E-4</v>
      </c>
      <c r="GE425" s="50">
        <v>2.5799226999999999E-3</v>
      </c>
      <c r="GF425" s="50">
        <v>9.2966933000000003E-4</v>
      </c>
      <c r="GG425" s="50">
        <v>6.4071743000000004E-3</v>
      </c>
      <c r="GH425" s="50">
        <v>9.6774452000000007E-3</v>
      </c>
      <c r="GI425" s="50">
        <v>1.7797289E-4</v>
      </c>
      <c r="GJ425" s="50">
        <v>2.5799226999999999E-3</v>
      </c>
      <c r="GK425" s="50">
        <v>9.2966933000000003E-4</v>
      </c>
      <c r="GL425" s="50">
        <v>5.9600097999999999E-3</v>
      </c>
      <c r="GM425" s="50">
        <v>9.3485189E-3</v>
      </c>
      <c r="GN425" s="50">
        <v>1.7797289E-4</v>
      </c>
      <c r="GO425" s="50">
        <v>2.5799226999999999E-3</v>
      </c>
      <c r="GP425" s="50">
        <v>9.2966933000000003E-4</v>
      </c>
      <c r="GQ425" s="50">
        <v>5.8472736999999999E-3</v>
      </c>
      <c r="GR425" s="50">
        <v>9.2452295000000004E-3</v>
      </c>
      <c r="GS425" s="50">
        <v>1.7797289E-4</v>
      </c>
      <c r="GT425" s="50">
        <v>2.5799226999999999E-3</v>
      </c>
      <c r="GU425" s="50">
        <v>9.2966933000000003E-4</v>
      </c>
      <c r="GV425" s="50">
        <v>6.1291948000000004E-3</v>
      </c>
      <c r="GW425" s="50">
        <v>9.3823303E-3</v>
      </c>
      <c r="GX425" s="50">
        <v>1.7797289E-4</v>
      </c>
      <c r="GY425" s="50">
        <v>2.5799226999999999E-3</v>
      </c>
      <c r="GZ425" s="50">
        <v>9.2966933999999999E-4</v>
      </c>
      <c r="HA425" s="50">
        <v>6.8701633999999996E-3</v>
      </c>
      <c r="HB425" s="50">
        <v>9.7030911000000001E-3</v>
      </c>
      <c r="HC425" s="50">
        <v>1.7797289E-4</v>
      </c>
      <c r="HD425" s="50">
        <v>2.5799226999999999E-3</v>
      </c>
      <c r="HE425" s="50">
        <v>9.2966933000000003E-4</v>
      </c>
      <c r="HF425" s="50">
        <v>6.0341099E-3</v>
      </c>
      <c r="HG425" s="50">
        <v>8.5666718999999995E-3</v>
      </c>
      <c r="HH425" s="50">
        <v>1.4561236000000001E-4</v>
      </c>
      <c r="HI425" s="50">
        <v>2.1108459E-3</v>
      </c>
      <c r="HJ425" s="50">
        <v>8.9878025000000004E-4</v>
      </c>
      <c r="HK425" s="50">
        <v>5.2329194999999997E-3</v>
      </c>
      <c r="HL425" s="50">
        <v>7.5163664000000002E-3</v>
      </c>
      <c r="HM425" s="50">
        <v>1.4561236000000001E-4</v>
      </c>
      <c r="HN425" s="50">
        <v>2.1108459E-3</v>
      </c>
      <c r="HO425" s="50">
        <v>8.9878025000000004E-4</v>
      </c>
      <c r="HP425" s="50">
        <v>5.5971850000000002E-3</v>
      </c>
      <c r="HQ425" s="50">
        <v>8.7518400000000003E-3</v>
      </c>
      <c r="HR425" s="50">
        <v>1.4561236000000001E-4</v>
      </c>
      <c r="HS425" s="50">
        <v>2.1108459E-3</v>
      </c>
      <c r="HT425" s="50">
        <v>8.9878025000000004E-4</v>
      </c>
      <c r="HU425" s="50">
        <v>5.4866799000000003E-3</v>
      </c>
      <c r="HV425" s="50">
        <v>8.6525504000000003E-3</v>
      </c>
      <c r="HW425" s="50">
        <v>1.4561236000000001E-4</v>
      </c>
      <c r="HX425" s="50">
        <v>2.1108459E-3</v>
      </c>
      <c r="HY425" s="50">
        <v>8.9878025000000004E-4</v>
      </c>
      <c r="HZ425" s="50">
        <v>5.6888994E-3</v>
      </c>
      <c r="IA425" s="50">
        <v>8.5890846999999992E-3</v>
      </c>
      <c r="IB425" s="50">
        <v>1.456125E-4</v>
      </c>
      <c r="IC425" s="50">
        <v>2.1108479999999998E-3</v>
      </c>
      <c r="ID425" s="50">
        <v>8.9878115000000002E-4</v>
      </c>
      <c r="IE425" s="50">
        <v>6.5379842000000002E-3</v>
      </c>
      <c r="IF425" s="50">
        <v>9.0925304999999994E-3</v>
      </c>
      <c r="IG425" s="50">
        <v>1.4561236000000001E-4</v>
      </c>
      <c r="IH425" s="50">
        <v>2.1108459E-3</v>
      </c>
      <c r="II425" s="50">
        <v>8.9878025000000004E-4</v>
      </c>
      <c r="IJ425" s="50">
        <v>5.9684839999999996E-3</v>
      </c>
      <c r="IK425" s="50">
        <v>9.0928012999999999E-3</v>
      </c>
      <c r="IL425" s="50">
        <v>1.6616314E-4</v>
      </c>
      <c r="IM425" s="50">
        <v>2.4087364E-3</v>
      </c>
      <c r="IN425" s="50">
        <v>9.1839133000000005E-4</v>
      </c>
      <c r="IO425" s="50">
        <v>6.6563994000000001E-2</v>
      </c>
      <c r="IP425" s="50">
        <v>6.9784940000000004E-2</v>
      </c>
      <c r="IQ425" s="50">
        <v>6.5801856000000005E-4</v>
      </c>
      <c r="IR425" s="50">
        <v>1.5166488000000001E-3</v>
      </c>
      <c r="IS425" s="50">
        <v>1.4305582E-3</v>
      </c>
      <c r="IT425" s="50">
        <v>8.9093596999999993E-3</v>
      </c>
      <c r="IU425" s="50">
        <v>1.0582895E-2</v>
      </c>
      <c r="IV425" s="50">
        <v>9.3718646000000001E-4</v>
      </c>
      <c r="IW425" s="50">
        <v>8.1688034000000007E-3</v>
      </c>
      <c r="IX425" s="50">
        <v>2.1211861999999998E-3</v>
      </c>
      <c r="IY425" s="50">
        <v>5.7597042999999997E-3</v>
      </c>
      <c r="IZ425" s="50">
        <v>8.7293131999999999E-3</v>
      </c>
      <c r="JA425" s="50">
        <v>4.2030571999999999E-4</v>
      </c>
      <c r="JB425" s="50">
        <v>2.4810815000000002E-3</v>
      </c>
      <c r="JC425" s="50">
        <v>1.1869420000000001E-3</v>
      </c>
      <c r="JD425" s="50">
        <v>9.2400843999999992E-3</v>
      </c>
      <c r="JE425" s="50">
        <v>1.2888169999999999E-2</v>
      </c>
      <c r="JF425" s="50">
        <v>8.8522092000000005E-4</v>
      </c>
      <c r="JG425" s="50">
        <v>7.7609330000000002E-3</v>
      </c>
      <c r="JH425" s="50">
        <v>2.0467663999999999E-3</v>
      </c>
      <c r="JI425" s="50">
        <v>9.0478164999999999E-3</v>
      </c>
      <c r="JJ425" s="50">
        <v>9.8827125999999994E-3</v>
      </c>
      <c r="JK425" s="50">
        <v>8.6290067000000003E-4</v>
      </c>
      <c r="JL425" s="50">
        <v>7.5238477E-3</v>
      </c>
      <c r="JM425" s="50">
        <v>2.0148036000000001E-3</v>
      </c>
      <c r="JN425" s="50">
        <v>8.3544285000000003E-3</v>
      </c>
      <c r="JO425" s="50">
        <v>9.9412739999999999E-3</v>
      </c>
      <c r="JP425" s="50">
        <v>8.6290067000000003E-4</v>
      </c>
      <c r="JQ425" s="50">
        <v>7.5238477E-3</v>
      </c>
      <c r="JR425" s="50">
        <v>2.0148036000000001E-3</v>
      </c>
      <c r="JS425" s="50">
        <v>8.0110878000000003E-3</v>
      </c>
      <c r="JT425" s="50">
        <v>9.2029289000000007E-3</v>
      </c>
      <c r="JU425" s="50">
        <v>8.6290067000000003E-4</v>
      </c>
      <c r="JV425" s="50">
        <v>7.5238477E-3</v>
      </c>
      <c r="JW425" s="50">
        <v>2.0148036000000001E-3</v>
      </c>
      <c r="JX425" s="50">
        <v>7.0123445E-3</v>
      </c>
      <c r="JY425" s="50">
        <v>8.7265011000000007E-3</v>
      </c>
      <c r="JZ425" s="50">
        <v>8.6290067000000003E-4</v>
      </c>
      <c r="KA425" s="50">
        <v>7.5238477E-3</v>
      </c>
      <c r="KB425" s="50">
        <v>2.0148036000000001E-3</v>
      </c>
      <c r="KC425" s="50">
        <v>1.0105105E-2</v>
      </c>
      <c r="KD425" s="50">
        <v>1.5378129000000001E-2</v>
      </c>
      <c r="KE425" s="50">
        <v>8.6290067000000003E-4</v>
      </c>
      <c r="KF425" s="50">
        <v>7.5963000000000003E-3</v>
      </c>
      <c r="KG425" s="50">
        <v>2.0148036000000001E-3</v>
      </c>
      <c r="KH425" s="50">
        <v>9.4982738999999997E-3</v>
      </c>
      <c r="KI425" s="50">
        <v>1.4389703E-2</v>
      </c>
      <c r="KJ425" s="50">
        <v>8.6290067000000003E-4</v>
      </c>
      <c r="KK425" s="50">
        <v>7.5963000000000003E-3</v>
      </c>
      <c r="KL425" s="50">
        <v>2.0148036000000001E-3</v>
      </c>
      <c r="KM425" s="50">
        <v>8.5761677999999994E-3</v>
      </c>
      <c r="KN425" s="50">
        <v>1.2967650000000001E-2</v>
      </c>
      <c r="KO425" s="50">
        <v>8.6290067000000003E-4</v>
      </c>
      <c r="KP425" s="50">
        <v>7.5963000000000003E-3</v>
      </c>
      <c r="KQ425" s="50">
        <v>2.0148036000000001E-3</v>
      </c>
      <c r="KR425" s="50">
        <v>8.1348206999999999E-3</v>
      </c>
      <c r="KS425" s="50">
        <v>1.2231918E-2</v>
      </c>
      <c r="KT425" s="50">
        <v>8.6290067000000003E-4</v>
      </c>
      <c r="KU425" s="50">
        <v>7.5963000000000003E-3</v>
      </c>
      <c r="KV425" s="50">
        <v>2.0148036000000001E-3</v>
      </c>
      <c r="KW425" s="50">
        <v>4.5152240000000002E-4</v>
      </c>
      <c r="KX425" s="50">
        <v>4.3291835000000001E-3</v>
      </c>
      <c r="KY425" s="50">
        <v>4.2030571999999999E-4</v>
      </c>
      <c r="KZ425" s="50">
        <v>2.4810815000000002E-3</v>
      </c>
      <c r="LA425" s="50">
        <v>1.1869420000000001E-3</v>
      </c>
      <c r="LB425" s="50">
        <v>5.2571144000000004E-3</v>
      </c>
      <c r="LC425" s="50">
        <v>7.4502978000000001E-3</v>
      </c>
      <c r="LD425" s="50">
        <v>4.2030571999999999E-4</v>
      </c>
      <c r="LE425" s="50">
        <v>2.4810815000000002E-3</v>
      </c>
      <c r="LF425" s="50">
        <v>1.1869420000000001E-3</v>
      </c>
      <c r="LG425" s="50">
        <v>5.3710308E-3</v>
      </c>
      <c r="LH425" s="50">
        <v>9.2060428999999992E-3</v>
      </c>
      <c r="LI425" s="50">
        <v>4.2030571999999999E-4</v>
      </c>
      <c r="LJ425" s="50">
        <v>2.4810815000000002E-3</v>
      </c>
      <c r="LK425" s="50">
        <v>1.1545882000000001E-3</v>
      </c>
      <c r="LL425" s="50">
        <v>9.4537045999999996E-3</v>
      </c>
      <c r="LM425" s="50">
        <v>1.4376879E-2</v>
      </c>
      <c r="LN425" s="50">
        <v>8.5166946E-4</v>
      </c>
      <c r="LO425" s="50">
        <v>7.4975969999999999E-3</v>
      </c>
      <c r="LP425" s="50">
        <v>1.9987201999999999E-3</v>
      </c>
      <c r="LQ425" s="50">
        <v>2.0694240999999999E-3</v>
      </c>
      <c r="LR425" s="50">
        <v>2.0792755E-3</v>
      </c>
      <c r="LS425" s="50">
        <v>9.6237363000000007E-5</v>
      </c>
      <c r="LT425" s="50">
        <v>2.4122618E-4</v>
      </c>
      <c r="LU425" s="50">
        <v>5.3146425000000002E-4</v>
      </c>
      <c r="LV425" s="50">
        <v>2.6897140000000002E-3</v>
      </c>
      <c r="LW425" s="50">
        <v>2.7601888000000001E-3</v>
      </c>
      <c r="LX425" s="50">
        <v>1.0123793E-4</v>
      </c>
      <c r="LY425" s="50">
        <v>2.5515694999999998E-4</v>
      </c>
      <c r="LZ425" s="50">
        <v>5.6655867999999999E-4</v>
      </c>
      <c r="MA425" s="50">
        <v>6.8168098999999999E-3</v>
      </c>
      <c r="MB425" s="50">
        <v>7.4248057000000003E-3</v>
      </c>
      <c r="MC425" s="50">
        <v>1.8021393E-4</v>
      </c>
      <c r="MD425" s="50">
        <v>4.5563678000000001E-4</v>
      </c>
      <c r="ME425" s="50">
        <v>9.7410564999999996E-4</v>
      </c>
      <c r="MF425" s="50">
        <v>0.17584446000000001</v>
      </c>
      <c r="MG425" s="50">
        <v>2.1052715E-2</v>
      </c>
      <c r="MH425" s="50">
        <v>2.0025107E-2</v>
      </c>
      <c r="MI425" s="50">
        <v>1.9729341000000001E-2</v>
      </c>
      <c r="MJ425" s="50">
        <v>1.8935598000000001E-2</v>
      </c>
      <c r="MK425" s="50">
        <v>1.9761009E-2</v>
      </c>
      <c r="ML425" s="50">
        <v>5.9314347000000003E-2</v>
      </c>
      <c r="MM425" s="50">
        <v>5.6475256000000001E-2</v>
      </c>
      <c r="MN425" s="50">
        <v>5.5526458000000001E-2</v>
      </c>
      <c r="MO425" s="50">
        <v>5.4371639999999999E-2</v>
      </c>
      <c r="MP425" s="50">
        <v>5.6068232000000003E-2</v>
      </c>
      <c r="MQ425" s="50">
        <v>1.3673213E-2</v>
      </c>
      <c r="MR425" s="50">
        <v>1.2830239E-2</v>
      </c>
      <c r="MS425" s="50">
        <v>1.2695727E-2</v>
      </c>
      <c r="MT425" s="50">
        <v>1.2382234000000001E-2</v>
      </c>
      <c r="MU425" s="50">
        <v>1.2635817000000001E-2</v>
      </c>
      <c r="MV425" s="50">
        <v>1.1369423E-2</v>
      </c>
      <c r="MW425" s="50">
        <v>1.0734611E-2</v>
      </c>
      <c r="MX425" s="50">
        <v>1.0552812E-2</v>
      </c>
      <c r="MY425" s="50">
        <v>1.0319844E-2</v>
      </c>
      <c r="MZ425" s="50">
        <v>1.0921198E-2</v>
      </c>
      <c r="NA425" s="50">
        <v>1.0082592E-2</v>
      </c>
      <c r="NB425" s="50">
        <v>9.9493542999999993E-3</v>
      </c>
      <c r="NC425" s="50">
        <v>9.8518289999999994E-3</v>
      </c>
      <c r="ND425" s="50">
        <v>2.4909137000000001E-2</v>
      </c>
      <c r="NE425" s="50">
        <v>2.3614983999999999E-2</v>
      </c>
      <c r="NF425" s="50">
        <v>2.3267113999999998E-2</v>
      </c>
      <c r="NG425" s="50">
        <v>2.2614605999999999E-2</v>
      </c>
      <c r="NH425" s="50">
        <v>2.3522574000000001E-2</v>
      </c>
      <c r="NI425" s="50">
        <v>1.5432497999999999E-2</v>
      </c>
      <c r="NJ425" s="50">
        <v>2.1242770000000001E-2</v>
      </c>
      <c r="NK425" s="50">
        <v>5.7703724999999999E-3</v>
      </c>
      <c r="NL425" s="50">
        <v>1.9389660999999999E-2</v>
      </c>
      <c r="NM425" s="50">
        <v>1.9772184000000002E-2</v>
      </c>
      <c r="NN425" s="50">
        <v>1.8996094000000002E-2</v>
      </c>
      <c r="NO425" s="50">
        <v>1.8780068E-2</v>
      </c>
      <c r="NP425" s="50">
        <v>1.9199089999999999E-2</v>
      </c>
      <c r="NQ425" s="50">
        <v>2.0260818999999999E-2</v>
      </c>
      <c r="NR425" s="50">
        <v>1.7756020000000001E-2</v>
      </c>
      <c r="NS425" s="50">
        <v>1.5904524E-2</v>
      </c>
      <c r="NT425" s="50">
        <v>1.7504262999999999E-2</v>
      </c>
      <c r="NU425" s="50">
        <v>1.7294469E-2</v>
      </c>
      <c r="NV425" s="50">
        <v>1.7433226E-2</v>
      </c>
      <c r="NW425" s="50">
        <v>1.8785752999999999E-2</v>
      </c>
      <c r="NX425" s="50">
        <v>1.8554576E-2</v>
      </c>
      <c r="NY425" s="50">
        <v>0.13995415999999999</v>
      </c>
      <c r="NZ425" s="50">
        <v>3.0719430999999998E-2</v>
      </c>
      <c r="OA425" s="50">
        <v>1.8577347000000001E-2</v>
      </c>
      <c r="OB425" s="50">
        <v>3.2821174000000002E-2</v>
      </c>
      <c r="OC425" s="50">
        <v>2.9332080999999999E-2</v>
      </c>
      <c r="OD425" s="50">
        <v>2.8697255000000001E-2</v>
      </c>
      <c r="OE425" s="50">
        <v>2.7615569E-2</v>
      </c>
      <c r="OF425" s="50">
        <v>2.6140397999999999E-2</v>
      </c>
      <c r="OG425" s="50">
        <v>3.5957239000000002E-2</v>
      </c>
      <c r="OH425" s="50">
        <v>3.4361981E-2</v>
      </c>
      <c r="OI425" s="50">
        <v>3.2017822000000001E-2</v>
      </c>
      <c r="OJ425" s="50">
        <v>3.0840743E-2</v>
      </c>
      <c r="OK425" s="50">
        <v>8.8690351000000004E-3</v>
      </c>
      <c r="OL425" s="50">
        <v>1.6795740999999999E-2</v>
      </c>
      <c r="OM425" s="50">
        <v>1.8633048999999999E-2</v>
      </c>
      <c r="ON425" s="50">
        <v>3.4178569999999998E-2</v>
      </c>
      <c r="OO425" s="50">
        <v>5.0176274000000003E-3</v>
      </c>
      <c r="OP425" s="50">
        <v>6.3728565000000003E-3</v>
      </c>
      <c r="OQ425" s="50">
        <v>1.5851572000000001E-2</v>
      </c>
      <c r="OU425" s="47" t="s">
        <v>50</v>
      </c>
      <c r="OV425" s="47" t="s">
        <v>51</v>
      </c>
      <c r="OW425" s="50">
        <v>0</v>
      </c>
      <c r="OX425" s="50">
        <v>6.9582850000000002E-2</v>
      </c>
      <c r="OY425" s="50">
        <v>5.5462456E-2</v>
      </c>
      <c r="OZ425" s="50">
        <v>1.2483006E-2</v>
      </c>
      <c r="PA425" s="50">
        <v>2.2683149999999999E-2</v>
      </c>
      <c r="PB425" s="50">
        <v>2.9282252000000001E-3</v>
      </c>
      <c r="PC425" s="50">
        <v>1.8494759E-3</v>
      </c>
      <c r="PD425" s="50">
        <v>9.0612892E-2</v>
      </c>
      <c r="PE425" s="50">
        <v>4.9306763E-4</v>
      </c>
      <c r="PF425" s="50">
        <v>4.8059528999999998E-4</v>
      </c>
      <c r="PG425" s="50">
        <v>3.9938585999999998E-2</v>
      </c>
      <c r="PH425" s="50">
        <v>1.2558833000000001E-3</v>
      </c>
      <c r="PI425" s="50">
        <v>1.9766966000000002E-3</v>
      </c>
      <c r="PJ425" s="50">
        <v>9.6744515000000003E-2</v>
      </c>
      <c r="PK425" s="50">
        <v>4.2197961999999999E-2</v>
      </c>
      <c r="PL425" s="50">
        <v>9.4783981999999999E-3</v>
      </c>
      <c r="PM425" s="50">
        <v>1.1404499E-2</v>
      </c>
      <c r="PN425" s="50">
        <v>3.0169579</v>
      </c>
      <c r="PO425" s="50">
        <v>1.7897010999999999E-3</v>
      </c>
      <c r="PP425" s="50">
        <v>1.7050405000000001E-3</v>
      </c>
      <c r="PQ425" s="50">
        <v>8.0651230999999996E-6</v>
      </c>
      <c r="PR425" s="50">
        <v>5.0358288999999999E-5</v>
      </c>
      <c r="PS425" s="50">
        <v>6.4689475999999996E-4</v>
      </c>
      <c r="PT425" s="50">
        <v>7.8619113999999998E-4</v>
      </c>
      <c r="PU425" s="50">
        <v>1.9659701999999999E-7</v>
      </c>
      <c r="PV425" s="50">
        <v>1.2065612E-5</v>
      </c>
      <c r="PW425" s="50">
        <v>9.1326996000000004E-5</v>
      </c>
      <c r="PX425" s="50">
        <v>1.6461647999999999E-3</v>
      </c>
      <c r="PY425" s="50">
        <v>5.1615393000000003E-6</v>
      </c>
      <c r="PZ425" s="50">
        <v>9.2416427000000006E-5</v>
      </c>
      <c r="QA425" s="50">
        <v>6.4775727999999994E-5</v>
      </c>
      <c r="QB425" s="50">
        <v>1.2387648000000001E-4</v>
      </c>
      <c r="QC425" s="50">
        <v>6.1193192000000003E-4</v>
      </c>
      <c r="QD425" s="50">
        <v>5.0750605999999999E-4</v>
      </c>
      <c r="QE425" s="50">
        <v>1.0412113999999999E-3</v>
      </c>
      <c r="QF425" s="50">
        <v>8.9190432999999996E-5</v>
      </c>
      <c r="QG425" s="50">
        <v>1.2260268E-4</v>
      </c>
      <c r="QH425" s="50">
        <v>6.3101881000000002E-4</v>
      </c>
      <c r="QI425" s="50">
        <v>6.9512681999999999E-4</v>
      </c>
      <c r="QJ425" s="50">
        <v>4.1805549999999999E-3</v>
      </c>
      <c r="QK425" s="50">
        <v>6.9559427000000004E-5</v>
      </c>
      <c r="QL425" s="50">
        <v>9.5626049999999999E-5</v>
      </c>
      <c r="QM425" s="50">
        <v>4.9212572999999995E-4</v>
      </c>
      <c r="QN425" s="50">
        <v>3.4948732000000002E-4</v>
      </c>
      <c r="QO425" s="50">
        <v>9.7804659000000002E-4</v>
      </c>
      <c r="QP425" s="50">
        <v>5.8734876E-5</v>
      </c>
      <c r="QQ425" s="50">
        <v>8.0721594999999996E-5</v>
      </c>
      <c r="QR425" s="50">
        <v>4.1554217E-4</v>
      </c>
      <c r="QS425" s="50">
        <v>3.5976173000000001E-4</v>
      </c>
      <c r="QT425" s="50">
        <v>5.4245253E-3</v>
      </c>
      <c r="QU425" s="50">
        <v>5.3353283999999999E-5</v>
      </c>
      <c r="QV425" s="50">
        <v>7.3345524999999999E-5</v>
      </c>
      <c r="QW425" s="50">
        <v>4.7509126999999997E-4</v>
      </c>
      <c r="QX425" s="50">
        <v>1.3924238999999999E-4</v>
      </c>
      <c r="QY425" s="50">
        <v>7.1521237000000005E-4</v>
      </c>
      <c r="QZ425" s="50">
        <v>8.0256117000000006E-5</v>
      </c>
      <c r="RA425" s="50">
        <v>2.6372554E-5</v>
      </c>
      <c r="RB425" s="50">
        <v>1.0818153E-4</v>
      </c>
      <c r="RC425" s="50">
        <v>8.6363732000000002E-5</v>
      </c>
      <c r="RD425" s="50">
        <v>9.2214073999999997E-4</v>
      </c>
      <c r="RE425" s="50">
        <v>1.0117729000000001E-3</v>
      </c>
      <c r="RF425" s="50">
        <v>1.2607502E-5</v>
      </c>
      <c r="RG425" s="50">
        <v>7.9117663000000002E-5</v>
      </c>
      <c r="RH425" s="50">
        <v>1.2607502E-5</v>
      </c>
      <c r="RI425" s="50">
        <v>1.2607502E-5</v>
      </c>
      <c r="RJ425" s="50">
        <v>3.2454457999999997E-4</v>
      </c>
      <c r="RK425" s="50">
        <v>5.5447907000000002E-4</v>
      </c>
      <c r="RL425" s="50">
        <v>1.7883670999999999E-4</v>
      </c>
      <c r="RM425" s="50">
        <v>1.3879311000000001E-3</v>
      </c>
      <c r="RN425" s="50">
        <v>2.4510753000000001E-3</v>
      </c>
      <c r="RO425" s="50">
        <v>2.1946947999999999E-3</v>
      </c>
      <c r="RP425" s="50">
        <v>2.2565374999999999E-4</v>
      </c>
      <c r="RQ425" s="50">
        <v>4.0044121E-4</v>
      </c>
      <c r="RR425" s="50">
        <v>5.2869761999999997E-4</v>
      </c>
      <c r="RS425" s="50">
        <v>2.6110222999999998E-3</v>
      </c>
      <c r="RT425" s="50">
        <v>1.2048021E-8</v>
      </c>
      <c r="RU425" s="50">
        <v>2.8059025999999999E-4</v>
      </c>
      <c r="RV425" s="50">
        <v>2.8583094E-9</v>
      </c>
      <c r="RW425" s="50">
        <v>1.3674220999999999E-3</v>
      </c>
      <c r="RX425" s="50">
        <v>1.1358215999999999E-8</v>
      </c>
      <c r="RY425" s="50">
        <v>7.4536589999999998E-4</v>
      </c>
      <c r="RZ425" s="50">
        <v>1.8324083999999999E-8</v>
      </c>
      <c r="SA425" s="50">
        <v>2.5638357999999998E-3</v>
      </c>
      <c r="SB425" s="50">
        <v>2.7693225000000001E-9</v>
      </c>
      <c r="SC425" s="50">
        <v>1.7345348000000001E-3</v>
      </c>
      <c r="SD425" s="50">
        <v>1.1364168E-4</v>
      </c>
      <c r="SE425" s="50">
        <v>2.2565374999999999E-4</v>
      </c>
      <c r="SF425" s="50">
        <v>5.2869761999999997E-4</v>
      </c>
      <c r="SG425" s="50">
        <v>6.1516748000000005E-5</v>
      </c>
      <c r="SH425" s="50">
        <v>4.0044121E-4</v>
      </c>
      <c r="SI425" s="50">
        <v>1.2969545E-8</v>
      </c>
      <c r="SJ425" s="50">
        <v>5.8642428999999999E-5</v>
      </c>
      <c r="SK425" s="50">
        <v>3.1532134999999998E-4</v>
      </c>
      <c r="SL425" s="50">
        <v>5.3240061999999995E-4</v>
      </c>
      <c r="SM425" s="50">
        <v>2.7458054000000001E-5</v>
      </c>
      <c r="SN425" s="50">
        <v>6.4450453E-5</v>
      </c>
      <c r="SO425" s="50">
        <v>4.8347978000000001E-4</v>
      </c>
      <c r="SP425" s="50">
        <v>3.7990426999999998E-4</v>
      </c>
      <c r="SQ425" s="50">
        <v>1.5166467E-3</v>
      </c>
      <c r="SR425" s="50">
        <v>2.7514518000000002E-5</v>
      </c>
      <c r="SS425" s="50">
        <v>6.4583081000000003E-5</v>
      </c>
      <c r="ST425" s="50">
        <v>4.8739870000000002E-4</v>
      </c>
      <c r="SU425" s="50">
        <v>1.2418509000000001E-4</v>
      </c>
      <c r="SV425" s="50">
        <v>8.5249765999999999E-4</v>
      </c>
      <c r="SW425" s="50">
        <v>2.5773053E-5</v>
      </c>
      <c r="SX425" s="50">
        <v>6.0495643000000002E-5</v>
      </c>
      <c r="SY425" s="50">
        <v>4.5581129000000001E-4</v>
      </c>
      <c r="SZ425" s="50">
        <v>2.4000251000000001E-4</v>
      </c>
      <c r="TA425" s="50">
        <v>2.7153621999999999E-3</v>
      </c>
      <c r="TB425" s="50">
        <v>3.7749829999999998E-5</v>
      </c>
      <c r="TC425" s="50">
        <v>8.8607834999999998E-5</v>
      </c>
      <c r="TD425" s="50">
        <v>7.3537096999999997E-4</v>
      </c>
      <c r="TE425" s="50">
        <v>3.1405700999999998E-4</v>
      </c>
      <c r="TF425" s="50">
        <v>1.8738525E-3</v>
      </c>
      <c r="TG425" s="50">
        <v>2.8360945000000001E-5</v>
      </c>
      <c r="TH425" s="50">
        <v>6.6570035000000004E-5</v>
      </c>
      <c r="TI425" s="50">
        <v>5.0306011000000005E-4</v>
      </c>
      <c r="TJ425" s="50">
        <v>1.6659541E-6</v>
      </c>
      <c r="TK425" s="50">
        <v>3.3654898E-3</v>
      </c>
      <c r="TL425" s="50">
        <v>4.2760440999999997E-5</v>
      </c>
      <c r="TM425" s="50">
        <v>8.9110954000000002E-5</v>
      </c>
      <c r="TN425" s="50">
        <v>1.2252896000000001E-3</v>
      </c>
      <c r="TO425" s="50">
        <v>1.6659541E-6</v>
      </c>
      <c r="TP425" s="50">
        <v>7.3920124999999996E-4</v>
      </c>
      <c r="TQ425" s="50">
        <v>4.2760440999999997E-5</v>
      </c>
      <c r="TR425" s="50">
        <v>8.9110954000000002E-5</v>
      </c>
      <c r="TS425" s="50">
        <v>1.2252896000000001E-3</v>
      </c>
      <c r="TT425" s="50">
        <v>1.6659541E-6</v>
      </c>
      <c r="TU425" s="50">
        <v>4.4533556000000002E-3</v>
      </c>
      <c r="TV425" s="50">
        <v>4.2760440999999997E-5</v>
      </c>
      <c r="TW425" s="50">
        <v>8.9110954000000002E-5</v>
      </c>
      <c r="TX425" s="50">
        <v>1.2252896000000001E-3</v>
      </c>
      <c r="TY425" s="50">
        <v>3.1690664E-6</v>
      </c>
      <c r="TZ425" s="50">
        <v>7.2781727000000002E-5</v>
      </c>
      <c r="UA425" s="50">
        <v>8.0676661999999996E-5</v>
      </c>
      <c r="UB425" s="50">
        <v>1.1085951E-4</v>
      </c>
      <c r="UC425" s="50">
        <v>5.7077603000000004E-4</v>
      </c>
      <c r="UD425" s="50">
        <v>7.2864854999999999E-6</v>
      </c>
      <c r="UE425" s="50">
        <v>9.2141166999999994E-5</v>
      </c>
      <c r="UF425" s="50">
        <v>1.4139658999999999E-4</v>
      </c>
      <c r="UG425" s="50">
        <v>1.9441251E-4</v>
      </c>
      <c r="UH425" s="50">
        <v>5.3712903E-4</v>
      </c>
      <c r="UI425" s="50">
        <v>0</v>
      </c>
      <c r="UJ425" s="50">
        <v>2.7642709E-3</v>
      </c>
      <c r="UK425" s="50">
        <v>2.0639106999999999E-5</v>
      </c>
      <c r="UL425" s="50">
        <v>1.7818924999999999E-4</v>
      </c>
      <c r="UM425" s="50">
        <v>4.0242487E-3</v>
      </c>
      <c r="UN425" s="50">
        <v>3.7856504999999999E-3</v>
      </c>
      <c r="UO425" s="50">
        <v>4.6765169000000002E-3</v>
      </c>
      <c r="UP425" s="50">
        <v>2.7879211999999999E-4</v>
      </c>
      <c r="UQ425" s="50">
        <v>1.5949355E-3</v>
      </c>
      <c r="UR425" s="50">
        <v>7.7026741999999999E-4</v>
      </c>
      <c r="US425" s="50">
        <v>4.6699258000000002E-4</v>
      </c>
      <c r="UT425" s="50">
        <v>5.2481383E-4</v>
      </c>
      <c r="UU425" s="50">
        <v>2.5242119000000001E-4</v>
      </c>
      <c r="UV425" s="50">
        <v>1.9614586999999999E-4</v>
      </c>
      <c r="UW425" s="50">
        <v>2.5242119000000001E-4</v>
      </c>
      <c r="UX425" s="50">
        <v>2.5242119000000001E-4</v>
      </c>
      <c r="UY425" s="50">
        <v>8.0460012999999996E-4</v>
      </c>
      <c r="UZ425" s="50">
        <v>1.8502726000000001E-4</v>
      </c>
      <c r="VA425" s="50">
        <v>1.2027555E-3</v>
      </c>
      <c r="VB425" s="50">
        <v>5.1887788999999997E-4</v>
      </c>
      <c r="VC425" s="50">
        <v>4.6699258000000002E-4</v>
      </c>
      <c r="VD425" s="50">
        <v>4.6699258000000002E-4</v>
      </c>
      <c r="VE425" s="50">
        <v>2.1528124000000002E-3</v>
      </c>
      <c r="VF425" s="50">
        <v>8.6266228999999997E-4</v>
      </c>
      <c r="VG425" s="50">
        <v>2.0022099999999999E-3</v>
      </c>
      <c r="VH425" s="50">
        <v>6.3677098000000003E-3</v>
      </c>
      <c r="VI425" s="50">
        <v>9.6596200000000001E-4</v>
      </c>
      <c r="VJ425" s="50">
        <v>6.9038978999999999E-3</v>
      </c>
      <c r="VK425" s="50">
        <v>1.9056734E-3</v>
      </c>
      <c r="VL425" s="50">
        <v>6.4043816999999996E-3</v>
      </c>
      <c r="VM425" s="50">
        <v>9.3963164999999998E-3</v>
      </c>
      <c r="VN425" s="50">
        <v>6.0715713999999997E-3</v>
      </c>
      <c r="VO425" s="50">
        <v>8.8631006999999994E-3</v>
      </c>
      <c r="VP425" s="50">
        <v>1.5350746E-3</v>
      </c>
      <c r="VQ425" s="50">
        <v>1.1396072E-4</v>
      </c>
      <c r="VR425" s="50">
        <v>1.8792633E-3</v>
      </c>
      <c r="VS425" s="50">
        <v>4.2196087000000003E-4</v>
      </c>
      <c r="VT425" s="50">
        <v>1.4685569999999999E-3</v>
      </c>
      <c r="VU425" s="50">
        <v>1.1396072E-4</v>
      </c>
      <c r="VV425" s="50">
        <v>1.7726427999999999E-3</v>
      </c>
      <c r="VW425" s="50">
        <v>4.2196087000000003E-4</v>
      </c>
      <c r="VX425" s="50">
        <v>9.6596200000000001E-4</v>
      </c>
      <c r="VY425" s="50">
        <v>6.9038978999999999E-3</v>
      </c>
      <c r="VZ425" s="50">
        <v>1.9357952E-3</v>
      </c>
      <c r="WA425" s="50">
        <v>1.5350746E-3</v>
      </c>
      <c r="WB425" s="50">
        <v>1.1396072E-4</v>
      </c>
      <c r="WC425" s="50">
        <v>1.8792633E-3</v>
      </c>
      <c r="WD425" s="50">
        <v>1.7309044E-3</v>
      </c>
      <c r="WE425" s="50">
        <v>1.4685569999999999E-3</v>
      </c>
      <c r="WF425" s="50">
        <v>1.1396072E-4</v>
      </c>
      <c r="WG425" s="50">
        <v>1.7726427999999999E-3</v>
      </c>
      <c r="WH425" s="50">
        <v>1.7309044E-3</v>
      </c>
      <c r="WI425" s="50">
        <v>1.5350746E-3</v>
      </c>
      <c r="WJ425" s="50">
        <v>1.1396072E-4</v>
      </c>
      <c r="WK425" s="50">
        <v>1.4685569999999999E-3</v>
      </c>
      <c r="WL425" s="50">
        <v>1.1396072E-4</v>
      </c>
      <c r="WM425" s="50">
        <v>8.8765579000000001E-3</v>
      </c>
      <c r="WN425" s="50">
        <v>7.9490446999999995E-3</v>
      </c>
      <c r="WO425" s="50">
        <v>3.3289118999999998E-5</v>
      </c>
      <c r="WP425" s="50">
        <v>6.6578215999999997E-4</v>
      </c>
      <c r="WQ425" s="50">
        <v>0</v>
      </c>
      <c r="WR425" s="50">
        <v>1.0632681E-5</v>
      </c>
      <c r="WS425" s="50">
        <v>1.4633792999999999E-4</v>
      </c>
      <c r="WT425" s="50">
        <v>2.1112425E-5</v>
      </c>
      <c r="WU425" s="50">
        <v>1.5962056000000001E-4</v>
      </c>
      <c r="WV425" s="50">
        <v>7.2493003999999999E-4</v>
      </c>
      <c r="WW425" s="50">
        <v>3.9776161999999999E-3</v>
      </c>
      <c r="WX425" s="50">
        <v>5.1822563999999998E-3</v>
      </c>
      <c r="WY425" s="50">
        <v>5.1111185000000004E-4</v>
      </c>
      <c r="WZ425" s="50">
        <v>8.3724394000000003E-4</v>
      </c>
      <c r="XA425" s="50">
        <v>1.3680012E-4</v>
      </c>
      <c r="XB425" s="50">
        <v>5.7637431000000003E-5</v>
      </c>
      <c r="XC425" s="50">
        <v>1.2926035E-3</v>
      </c>
      <c r="XD425" s="50">
        <v>1.1070294E-4</v>
      </c>
      <c r="XE425" s="50">
        <v>2.3939419000000001E-4</v>
      </c>
      <c r="XF425" s="50">
        <v>2.5815373000000002E-3</v>
      </c>
      <c r="XG425" s="50">
        <v>6.6431159000000003E-4</v>
      </c>
      <c r="XH425" s="50">
        <v>3.1725414999999999E-4</v>
      </c>
      <c r="XI425" s="50">
        <v>2.9801595999999997E-7</v>
      </c>
      <c r="XJ425" s="50">
        <v>1.8282683E-5</v>
      </c>
      <c r="XK425" s="50">
        <v>9.1326996000000004E-5</v>
      </c>
      <c r="XL425" s="50">
        <v>6.1345791999999999E-4</v>
      </c>
      <c r="XM425" s="50">
        <v>2.9297501999999998E-4</v>
      </c>
      <c r="XN425" s="50">
        <v>5.4173718000000002E-8</v>
      </c>
      <c r="XO425" s="50">
        <v>9.9866814999999998E-6</v>
      </c>
      <c r="XP425" s="50">
        <v>5.1889923000000002E-5</v>
      </c>
      <c r="XQ425" s="50">
        <v>4.1531757000000001E-4</v>
      </c>
      <c r="XR425" s="50">
        <v>1.3723463999999999E-3</v>
      </c>
      <c r="XS425" s="50">
        <v>1.5185508000000001E-4</v>
      </c>
      <c r="XT425" s="50">
        <v>3.8255356999999999E-4</v>
      </c>
      <c r="XU425" s="50">
        <v>9.9060760000000011E-4</v>
      </c>
      <c r="XV425" s="50">
        <v>9.9043709000000006E-5</v>
      </c>
      <c r="XW425" s="50">
        <v>3.313706E-3</v>
      </c>
      <c r="XX425" s="50">
        <v>9.9985880000000001E-4</v>
      </c>
      <c r="XY425" s="50">
        <v>4.0628221999999999E-4</v>
      </c>
      <c r="XZ425" s="50">
        <v>3.313706E-3</v>
      </c>
      <c r="YA425" s="50">
        <v>9.9985880000000001E-4</v>
      </c>
      <c r="YB425" s="50">
        <v>5.7340789999999998E-5</v>
      </c>
      <c r="YC425" s="50">
        <v>2.3521476999999999E-4</v>
      </c>
      <c r="YD425" s="50">
        <v>3.313706E-3</v>
      </c>
      <c r="YE425" s="50">
        <v>2.2208541999999999E-4</v>
      </c>
      <c r="YF425" s="50">
        <v>1.0244684000000001E-3</v>
      </c>
      <c r="YG425" s="50">
        <v>5.9033054000000003E-5</v>
      </c>
      <c r="YH425" s="50">
        <v>2.9516527E-6</v>
      </c>
      <c r="YI425" s="50">
        <v>4.1708256999999999E-2</v>
      </c>
      <c r="YJ425" s="50">
        <v>3.2265791000000002E-2</v>
      </c>
      <c r="YK425" s="50">
        <v>5.3834683000000003E-4</v>
      </c>
      <c r="YL425" s="50">
        <v>3.1393729000000003E-5</v>
      </c>
      <c r="YM425" s="50">
        <v>1.5696864E-6</v>
      </c>
      <c r="YN425" s="50">
        <v>7.9387611000000004E-3</v>
      </c>
      <c r="YO425" s="50">
        <v>6.1320803000000004E-3</v>
      </c>
      <c r="YP425" s="50">
        <v>1.6465307999999999E-4</v>
      </c>
      <c r="YQ425" s="50">
        <v>9.4877569999999999E-6</v>
      </c>
      <c r="YR425" s="50">
        <v>4.7438784999999998E-7</v>
      </c>
      <c r="YS425" s="50">
        <v>6.7036120999999999E-3</v>
      </c>
      <c r="YT425" s="50">
        <v>5.1859074999999998E-3</v>
      </c>
      <c r="YU425" s="50">
        <v>1.6465307999999999E-4</v>
      </c>
      <c r="YV425" s="50">
        <v>9.3061835000000006E-6</v>
      </c>
      <c r="YW425" s="50">
        <v>4.6530916999999998E-7</v>
      </c>
      <c r="YX425" s="50">
        <v>1.7124533000000001E-2</v>
      </c>
      <c r="YY425" s="50">
        <v>1.324763E-2</v>
      </c>
      <c r="YZ425" s="50">
        <v>1.6465307999999999E-4</v>
      </c>
      <c r="ZA425" s="50">
        <v>2.9856707000000001E-5</v>
      </c>
      <c r="ZB425" s="50">
        <v>1.4928353000000001E-6</v>
      </c>
      <c r="ZC425" s="50">
        <v>5.3375554E-3</v>
      </c>
      <c r="ZD425" s="50">
        <v>4.1291397000000002E-3</v>
      </c>
      <c r="ZE425" s="50">
        <v>1.6465307999999999E-4</v>
      </c>
      <c r="ZF425" s="50">
        <v>1.9338714999999999E-5</v>
      </c>
      <c r="ZG425" s="50">
        <v>9.6691138E-7</v>
      </c>
      <c r="ZH425" s="50">
        <v>1.1091982E-2</v>
      </c>
      <c r="ZI425" s="50">
        <v>8.5810168000000006E-3</v>
      </c>
      <c r="ZJ425" s="50">
        <v>1.3920783E-3</v>
      </c>
      <c r="ZK425" s="50">
        <v>3.9760038999999999E-5</v>
      </c>
      <c r="ZL425" s="50">
        <v>1.9880019999999999E-6</v>
      </c>
      <c r="ZM425" s="50">
        <v>1.0761112E-2</v>
      </c>
      <c r="ZN425" s="50">
        <v>8.3250106999999997E-3</v>
      </c>
      <c r="ZO425" s="50">
        <v>1.3920783E-3</v>
      </c>
      <c r="ZP425" s="50">
        <v>5.6703923000000001E-5</v>
      </c>
      <c r="ZQ425" s="50">
        <v>2.8351962000000002E-6</v>
      </c>
      <c r="ZR425" s="50">
        <v>9.7837531000000005E-3</v>
      </c>
      <c r="ZS425" s="50">
        <v>7.5689688999999996E-3</v>
      </c>
      <c r="ZT425" s="50">
        <v>1.3920783E-3</v>
      </c>
      <c r="ZU425" s="50">
        <v>3.6148893000000003E-5</v>
      </c>
      <c r="ZV425" s="50">
        <v>1.8074446000000001E-6</v>
      </c>
      <c r="ZW425" s="50">
        <v>1.5347113000000001E-2</v>
      </c>
      <c r="ZX425" s="50">
        <v>1.1872825E-2</v>
      </c>
      <c r="ZY425" s="50">
        <v>0.39664769999999999</v>
      </c>
      <c r="ZZ425" s="50">
        <v>1.9832385000000001E-2</v>
      </c>
      <c r="AAA425" s="50">
        <v>49.149994</v>
      </c>
      <c r="AAB425" s="50">
        <v>37.461136000000003</v>
      </c>
      <c r="AAC425" s="50">
        <v>0.46172547000000003</v>
      </c>
      <c r="AAD425" s="50">
        <v>2.3086273000000001E-2</v>
      </c>
      <c r="AAE425" s="50">
        <v>70.556476000000004</v>
      </c>
      <c r="AAF425" s="50">
        <v>53.351092000000001</v>
      </c>
      <c r="AAG425" s="50">
        <v>0.39664769999999999</v>
      </c>
      <c r="AAH425" s="50">
        <v>1.9832385000000001E-2</v>
      </c>
      <c r="AAI425" s="50">
        <v>38.679166000000002</v>
      </c>
      <c r="AAJ425" s="50">
        <v>29.482735999999999</v>
      </c>
      <c r="AAK425" s="50">
        <v>3.296545E-2</v>
      </c>
      <c r="AAL425" s="50">
        <v>4.2674177000000001E-2</v>
      </c>
      <c r="AAM425" s="50">
        <v>3.9610056999999998E-6</v>
      </c>
      <c r="AAN425" s="50">
        <v>7.9220115000000005E-5</v>
      </c>
      <c r="AAO425" s="50">
        <v>1.3318446E-3</v>
      </c>
      <c r="AAP425" s="50">
        <v>5.0130699000000001E-2</v>
      </c>
      <c r="AAQ425" s="50">
        <v>6.4801370999999997E-2</v>
      </c>
      <c r="AAR425" s="50">
        <v>1.1970722000000001E-5</v>
      </c>
      <c r="AAS425" s="50">
        <v>2.3941425E-4</v>
      </c>
      <c r="AAT425" s="50">
        <v>8.3827338999999997E-3</v>
      </c>
      <c r="AAU425" s="50">
        <v>1.849105E-3</v>
      </c>
      <c r="AAV425" s="50">
        <v>4.2000596999999997E-3</v>
      </c>
      <c r="AAW425" s="50">
        <v>2.5359451E-3</v>
      </c>
      <c r="AAX425" s="50">
        <v>0.12356619000000001</v>
      </c>
      <c r="AAY425" s="50">
        <v>7.5060502000000001E-2</v>
      </c>
      <c r="AAZ425" s="50">
        <v>7.7054654E-2</v>
      </c>
      <c r="ABA425" s="50">
        <v>2.8649974000000002E-2</v>
      </c>
      <c r="ABB425" s="50">
        <v>1.8804339999999999E-2</v>
      </c>
      <c r="ABC425" s="50">
        <v>2.0519948999999999E-2</v>
      </c>
      <c r="ABD425" s="50">
        <v>1.9857956999999999E-2</v>
      </c>
      <c r="ABE425" s="50">
        <v>9.6626977999999999E-3</v>
      </c>
      <c r="ABF425" s="50">
        <v>3.0546588E-2</v>
      </c>
      <c r="ABG425" s="50">
        <v>1.2064135E-2</v>
      </c>
      <c r="ABH425" s="50">
        <v>1.4642152E-2</v>
      </c>
      <c r="ABI425" s="50">
        <v>8.9816208999999995E-4</v>
      </c>
      <c r="ABJ425" s="50">
        <v>2.3915294E-3</v>
      </c>
      <c r="ABK425" s="50">
        <v>5.5329929999999999E-3</v>
      </c>
      <c r="ABL425" s="50">
        <v>1.8825325999999999E-3</v>
      </c>
      <c r="ABM425" s="50">
        <v>6.3860770000000004E-3</v>
      </c>
      <c r="ABN425" s="50">
        <v>9.3471088999999997E-4</v>
      </c>
      <c r="ABO425" s="50">
        <v>2.0466500000000001E-3</v>
      </c>
      <c r="ABP425" s="50">
        <v>2.1284589E-3</v>
      </c>
      <c r="ABQ425" s="50">
        <v>2.2129720000000001E-3</v>
      </c>
      <c r="ABR425" s="50">
        <v>2.4583989E-3</v>
      </c>
      <c r="ABS425" s="50">
        <v>68.578383000000002</v>
      </c>
      <c r="ABT425" s="50">
        <v>5.8005627000000002E-3</v>
      </c>
      <c r="ABU425" s="50">
        <v>5.9605096999999999E-3</v>
      </c>
      <c r="ABV425" s="50">
        <v>8.5599058999999997E-4</v>
      </c>
      <c r="ABW425" s="50">
        <v>1.9469213E-3</v>
      </c>
      <c r="ABX425" s="50">
        <v>1.2874571999999999E-3</v>
      </c>
      <c r="ABY425" s="50">
        <v>3.4255828000000002E-3</v>
      </c>
      <c r="ABZ425" s="50">
        <v>2.3325287000000002E-3</v>
      </c>
      <c r="ACA425" s="50">
        <v>1.329951E-3</v>
      </c>
      <c r="ACB425" s="50">
        <v>1.213448E-3</v>
      </c>
      <c r="ACC425" s="50">
        <v>1.4231103000000001E-3</v>
      </c>
      <c r="ACD425" s="50">
        <v>2.4760473E-3</v>
      </c>
      <c r="ACE425" s="50">
        <v>1.5187626999999999E-3</v>
      </c>
      <c r="ACF425" s="50">
        <v>3.8170932999999998E-3</v>
      </c>
      <c r="ACG425" s="50">
        <v>2.7859006000000002E-3</v>
      </c>
      <c r="ACH425" s="50">
        <v>4.7243168000000004E-3</v>
      </c>
      <c r="ACI425" s="50">
        <v>2.0980282000000001E-3</v>
      </c>
      <c r="ACJ425" s="50">
        <v>5.8121824999999997E-3</v>
      </c>
      <c r="ACK425" s="50">
        <v>8.3826299000000005E-4</v>
      </c>
      <c r="ACL425" s="50">
        <v>9.7236578999999998E-4</v>
      </c>
      <c r="ACM425" s="50">
        <v>6.9873480999999996E-3</v>
      </c>
      <c r="ACN425" s="50">
        <v>1.1106161999999999E-2</v>
      </c>
      <c r="ACO425" s="50">
        <v>1.0224389E-2</v>
      </c>
      <c r="ACP425" s="50">
        <v>2.3552276999999999E-3</v>
      </c>
      <c r="ACQ425" s="50">
        <v>2.9636819E-3</v>
      </c>
      <c r="ACR425" s="50">
        <v>1.1852387000000001E-2</v>
      </c>
      <c r="ACS425" s="50">
        <v>2.5576232000000001E-2</v>
      </c>
      <c r="ACT425" s="50">
        <v>2.4710205999999998E-2</v>
      </c>
      <c r="ACU425" s="50">
        <v>1.3755898000000001E-2</v>
      </c>
      <c r="ACV425" s="50">
        <v>1.3582759999999999E-2</v>
      </c>
      <c r="ACW425" s="50">
        <v>1.5064842E-2</v>
      </c>
      <c r="ACX425" s="50">
        <v>1.4891704E-2</v>
      </c>
      <c r="ACY425" s="50">
        <v>124.39238</v>
      </c>
      <c r="ACZ425" s="50">
        <v>1.7524910000000001E-2</v>
      </c>
      <c r="ADA425" s="50">
        <v>87.027609999999996</v>
      </c>
      <c r="ADB425" s="50">
        <v>1.0626336000000001E-3</v>
      </c>
      <c r="ADC425" s="50">
        <v>1.0645029E-2</v>
      </c>
      <c r="ADD425" s="50">
        <v>4.2818754000000002E-3</v>
      </c>
      <c r="ADE425" s="50">
        <v>1.0914734000000001E-3</v>
      </c>
      <c r="ADF425" s="50">
        <v>9.6836372000000002E-4</v>
      </c>
      <c r="ADG425" s="50">
        <v>3.3126802000000002E-3</v>
      </c>
      <c r="ADH425" s="50">
        <v>4.4126084999999999E-3</v>
      </c>
      <c r="ADI425" s="50">
        <v>4.7198470000000001E-3</v>
      </c>
      <c r="ADJ425" s="50">
        <v>3.5931321999999998E-3</v>
      </c>
      <c r="ADK425" s="50">
        <v>3.7710062E-3</v>
      </c>
    </row>
    <row r="426" spans="1:791">
      <c r="B426" t="s">
        <v>2360</v>
      </c>
      <c r="C426" t="s">
        <v>51</v>
      </c>
      <c r="D426" s="36">
        <v>5.2625242999999999E-3</v>
      </c>
      <c r="E426" s="36">
        <v>5.4615463E-3</v>
      </c>
      <c r="F426" s="36">
        <v>2.2307938999999999E-2</v>
      </c>
      <c r="G426" s="36">
        <v>2.2688574999999999E-2</v>
      </c>
      <c r="H426" s="36">
        <v>3.6978463E-3</v>
      </c>
      <c r="I426" s="36">
        <v>9.1814743000000003E-4</v>
      </c>
      <c r="J426" s="36">
        <v>9.8620791999999994E-5</v>
      </c>
      <c r="K426" s="36">
        <v>5.4790983000000001E-4</v>
      </c>
      <c r="L426" s="36">
        <v>3.8804259000000002E-3</v>
      </c>
      <c r="M426" s="36">
        <v>9.1814743000000003E-4</v>
      </c>
      <c r="N426" s="36">
        <v>9.8620791999999994E-5</v>
      </c>
      <c r="O426" s="36">
        <v>5.6435220000000002E-4</v>
      </c>
      <c r="P426" s="36">
        <v>1.577578E-2</v>
      </c>
      <c r="Q426" s="36">
        <v>3.7227726999999999E-3</v>
      </c>
      <c r="R426" s="36">
        <v>3.4688040999999997E-4</v>
      </c>
      <c r="S426" s="36">
        <v>2.4625061000000002E-3</v>
      </c>
      <c r="T426" s="36">
        <v>1.6274949E-2</v>
      </c>
      <c r="U426" s="36">
        <v>3.6143508E-3</v>
      </c>
      <c r="V426" s="36">
        <v>3.3676890000000002E-4</v>
      </c>
      <c r="W426" s="36">
        <v>2.4625061000000002E-3</v>
      </c>
      <c r="X426" s="36">
        <v>5.4385061999999998E-2</v>
      </c>
      <c r="Y426" s="36">
        <v>1.3242505999999999E-2</v>
      </c>
      <c r="Z426" s="36">
        <v>4.5420245000000001E-3</v>
      </c>
      <c r="AA426" s="36">
        <v>1.3778453E-2</v>
      </c>
      <c r="AB426" s="36">
        <v>4.6811468E-3</v>
      </c>
      <c r="AC426" s="36">
        <v>8.4062913000000003E-3</v>
      </c>
      <c r="AD426" s="36">
        <v>1.6205213000000001E-3</v>
      </c>
      <c r="AE426" s="36">
        <v>2.5096257999999999E-4</v>
      </c>
      <c r="AF426" s="36">
        <v>5.6201802999999995E-4</v>
      </c>
      <c r="AG426" s="36">
        <v>9.0786386999999996E-4</v>
      </c>
      <c r="AH426" s="36">
        <v>7.4697636999999997E-3</v>
      </c>
      <c r="AI426" s="36">
        <v>1.6031382999999999E-3</v>
      </c>
      <c r="AJ426" s="36">
        <v>2.5096257999999999E-4</v>
      </c>
      <c r="AK426" s="36">
        <v>5.6201802999999995E-4</v>
      </c>
      <c r="AL426" s="36">
        <v>9.0786386999999996E-4</v>
      </c>
      <c r="AM426" s="36">
        <v>7.1638980999999997E-3</v>
      </c>
      <c r="AN426" s="36">
        <v>1.6042515000000001E-3</v>
      </c>
      <c r="AO426" s="36">
        <v>2.5096257999999999E-4</v>
      </c>
      <c r="AP426" s="36">
        <v>5.6201802999999995E-4</v>
      </c>
      <c r="AQ426" s="36">
        <v>9.0786386999999996E-4</v>
      </c>
      <c r="AR426" s="36">
        <v>6.5566234999999999E-3</v>
      </c>
      <c r="AS426" s="36">
        <v>1.5690144E-3</v>
      </c>
      <c r="AT426" s="36">
        <v>2.5096257999999999E-4</v>
      </c>
      <c r="AU426" s="36">
        <v>5.6201802999999995E-4</v>
      </c>
      <c r="AV426" s="36">
        <v>9.0786386999999996E-4</v>
      </c>
      <c r="AW426" s="36">
        <v>7.2189966000000003E-3</v>
      </c>
      <c r="AX426" s="36">
        <v>1.5999677999999999E-3</v>
      </c>
      <c r="AY426" s="36">
        <v>2.5096207999999998E-4</v>
      </c>
      <c r="AZ426" s="36">
        <v>5.6201690000000002E-4</v>
      </c>
      <c r="BA426" s="36">
        <v>9.0786204999999997E-4</v>
      </c>
      <c r="BB426" s="36">
        <v>2.1194319E-2</v>
      </c>
      <c r="BC426" s="36">
        <v>4.7597917999999996E-3</v>
      </c>
      <c r="BD426" s="36">
        <v>1.1046839000000001E-3</v>
      </c>
      <c r="BE426" s="36">
        <v>2.2468992000000002E-3</v>
      </c>
      <c r="BF426" s="36">
        <v>2.2334586E-3</v>
      </c>
      <c r="BG426" s="36">
        <v>1.8716252999999999E-2</v>
      </c>
      <c r="BH426" s="36">
        <v>4.6908588999999999E-3</v>
      </c>
      <c r="BI426" s="36">
        <v>1.1046839000000001E-3</v>
      </c>
      <c r="BJ426" s="36">
        <v>2.2468992000000002E-3</v>
      </c>
      <c r="BK426" s="36">
        <v>2.2334586E-3</v>
      </c>
      <c r="BL426" s="36">
        <v>1.7815043999999999E-2</v>
      </c>
      <c r="BM426" s="36">
        <v>4.6797269000000002E-3</v>
      </c>
      <c r="BN426" s="36">
        <v>1.1046839000000001E-3</v>
      </c>
      <c r="BO426" s="36">
        <v>2.2468992000000002E-3</v>
      </c>
      <c r="BP426" s="36">
        <v>2.2334586E-3</v>
      </c>
      <c r="BQ426" s="36">
        <v>1.6595322999999999E-2</v>
      </c>
      <c r="BR426" s="36">
        <v>4.6925715000000002E-3</v>
      </c>
      <c r="BS426" s="36">
        <v>1.1046839000000001E-3</v>
      </c>
      <c r="BT426" s="36">
        <v>2.2468992000000002E-3</v>
      </c>
      <c r="BU426" s="36">
        <v>2.2334586E-3</v>
      </c>
      <c r="BV426" s="36">
        <v>1.8270247999999999E-2</v>
      </c>
      <c r="BW426" s="36">
        <v>4.6969356000000004E-3</v>
      </c>
      <c r="BX426" s="36">
        <v>1.1046840000000001E-3</v>
      </c>
      <c r="BY426" s="36">
        <v>2.2468992999999998E-3</v>
      </c>
      <c r="BZ426" s="36">
        <v>2.2334586E-3</v>
      </c>
      <c r="CA426" s="36">
        <v>5.0800552000000001E-3</v>
      </c>
      <c r="CB426" s="36">
        <v>1.0025234000000001E-3</v>
      </c>
      <c r="CC426" s="36">
        <v>1.7929263999999999E-4</v>
      </c>
      <c r="CD426" s="36">
        <v>3.9086596000000002E-4</v>
      </c>
      <c r="CE426" s="36">
        <v>7.9523018999999996E-4</v>
      </c>
      <c r="CF426" s="36">
        <v>4.4073938999999998E-3</v>
      </c>
      <c r="CG426" s="36">
        <v>9.7006928000000002E-4</v>
      </c>
      <c r="CH426" s="36">
        <v>1.7929263999999999E-4</v>
      </c>
      <c r="CI426" s="36">
        <v>3.9086596000000002E-4</v>
      </c>
      <c r="CJ426" s="36">
        <v>7.9523018999999996E-4</v>
      </c>
      <c r="CK426" s="36">
        <v>4.2751163999999999E-3</v>
      </c>
      <c r="CL426" s="36">
        <v>9.6904171E-4</v>
      </c>
      <c r="CM426" s="36">
        <v>1.7929263999999999E-4</v>
      </c>
      <c r="CN426" s="36">
        <v>3.9086596000000002E-4</v>
      </c>
      <c r="CO426" s="36">
        <v>7.9523018999999996E-4</v>
      </c>
      <c r="CP426" s="36">
        <v>3.9349464000000001E-3</v>
      </c>
      <c r="CQ426" s="36">
        <v>9.7426518999999998E-4</v>
      </c>
      <c r="CR426" s="36">
        <v>1.7929263999999999E-4</v>
      </c>
      <c r="CS426" s="36">
        <v>3.9086596000000002E-4</v>
      </c>
      <c r="CT426" s="36">
        <v>7.9523018999999996E-4</v>
      </c>
      <c r="CU426" s="36">
        <v>4.1999563E-3</v>
      </c>
      <c r="CV426" s="36">
        <v>9.7202067999999997E-4</v>
      </c>
      <c r="CW426" s="36">
        <v>1.7929354E-4</v>
      </c>
      <c r="CX426" s="36">
        <v>3.9086791999999999E-4</v>
      </c>
      <c r="CY426" s="36">
        <v>7.9523417999999995E-4</v>
      </c>
      <c r="CZ426" s="36">
        <v>4.1688195000000004E-3</v>
      </c>
      <c r="DA426" s="36">
        <v>7.8322272999999999E-4</v>
      </c>
      <c r="DB426" s="36">
        <v>1.6326308999999999E-4</v>
      </c>
      <c r="DC426" s="36">
        <v>3.5581788999999999E-4</v>
      </c>
      <c r="DD426" s="36">
        <v>7.4806554000000003E-4</v>
      </c>
      <c r="DE426" s="36">
        <v>3.6689107999999999E-3</v>
      </c>
      <c r="DF426" s="36">
        <v>7.5749064999999999E-4</v>
      </c>
      <c r="DG426" s="36">
        <v>1.6326308999999999E-4</v>
      </c>
      <c r="DH426" s="36">
        <v>3.5581788999999999E-4</v>
      </c>
      <c r="DI426" s="36">
        <v>7.4806554000000003E-4</v>
      </c>
      <c r="DJ426" s="36">
        <v>3.5010230999999998E-3</v>
      </c>
      <c r="DK426" s="36">
        <v>7.5436513000000003E-4</v>
      </c>
      <c r="DL426" s="36">
        <v>1.6326308999999999E-4</v>
      </c>
      <c r="DM426" s="36">
        <v>3.5581788999999999E-4</v>
      </c>
      <c r="DN426" s="36">
        <v>7.4806554000000003E-4</v>
      </c>
      <c r="DO426" s="36">
        <v>3.2066633999999999E-3</v>
      </c>
      <c r="DP426" s="36">
        <v>7.6613937000000003E-4</v>
      </c>
      <c r="DQ426" s="36">
        <v>1.6326308999999999E-4</v>
      </c>
      <c r="DR426" s="36">
        <v>3.5581788999999999E-4</v>
      </c>
      <c r="DS426" s="36">
        <v>7.4806554000000003E-4</v>
      </c>
      <c r="DT426" s="36">
        <v>4.0188675000000004E-3</v>
      </c>
      <c r="DU426" s="36">
        <v>7.5723375999999995E-4</v>
      </c>
      <c r="DV426" s="36">
        <v>1.5223575000000001E-4</v>
      </c>
      <c r="DW426" s="36">
        <v>3.3171379000000001E-4</v>
      </c>
      <c r="DX426" s="36">
        <v>7.1590871E-4</v>
      </c>
      <c r="DY426" s="36">
        <v>3.5504073999999999E-3</v>
      </c>
      <c r="DZ426" s="36">
        <v>7.4331874000000005E-4</v>
      </c>
      <c r="EA426" s="36">
        <v>1.1252159E-4</v>
      </c>
      <c r="EB426" s="36">
        <v>2.4530207000000002E-4</v>
      </c>
      <c r="EC426" s="36">
        <v>7.1590871E-4</v>
      </c>
      <c r="ED426" s="36">
        <v>3.3908077999999999E-3</v>
      </c>
      <c r="EE426" s="36">
        <v>7.4794281000000005E-4</v>
      </c>
      <c r="EF426" s="36">
        <v>1.1252159E-4</v>
      </c>
      <c r="EG426" s="36">
        <v>2.4530207000000002E-4</v>
      </c>
      <c r="EH426" s="36">
        <v>7.1590871E-4</v>
      </c>
      <c r="EI426" s="36">
        <v>3.1749808999999999E-3</v>
      </c>
      <c r="EJ426" s="36">
        <v>7.7050654000000002E-4</v>
      </c>
      <c r="EK426" s="36">
        <v>1.1252159E-4</v>
      </c>
      <c r="EL426" s="36">
        <v>2.4530207000000002E-4</v>
      </c>
      <c r="EM426" s="36">
        <v>7.1590871E-4</v>
      </c>
      <c r="EN426" s="36">
        <v>9.0310245999999997E-3</v>
      </c>
      <c r="EO426" s="36">
        <v>2.0583519999999998E-3</v>
      </c>
      <c r="EP426" s="36">
        <v>3.3081758999999999E-4</v>
      </c>
      <c r="EQ426" s="36">
        <v>6.7287464E-4</v>
      </c>
      <c r="ER426" s="36">
        <v>1.1243449999999999E-3</v>
      </c>
      <c r="ES426" s="36">
        <v>7.9027270999999996E-3</v>
      </c>
      <c r="ET426" s="36">
        <v>2.0265400999999999E-3</v>
      </c>
      <c r="EU426" s="36">
        <v>3.3081758999999999E-4</v>
      </c>
      <c r="EV426" s="36">
        <v>6.7287464E-4</v>
      </c>
      <c r="EW426" s="36">
        <v>1.1243449999999999E-3</v>
      </c>
      <c r="EX426" s="36">
        <v>7.5557026999999999E-3</v>
      </c>
      <c r="EY426" s="36">
        <v>2.0252555999999999E-3</v>
      </c>
      <c r="EZ426" s="36">
        <v>3.3081758999999999E-4</v>
      </c>
      <c r="FA426" s="36">
        <v>6.7287464E-4</v>
      </c>
      <c r="FB426" s="36">
        <v>1.1243449999999999E-3</v>
      </c>
      <c r="FC426" s="36">
        <v>6.9270217E-3</v>
      </c>
      <c r="FD426" s="36">
        <v>2.0212310000000001E-3</v>
      </c>
      <c r="FE426" s="36">
        <v>3.3081758999999999E-4</v>
      </c>
      <c r="FF426" s="36">
        <v>6.7287464E-4</v>
      </c>
      <c r="FG426" s="36">
        <v>1.1243449999999999E-3</v>
      </c>
      <c r="FH426" s="36">
        <v>7.7787825999999999E-3</v>
      </c>
      <c r="FI426" s="36">
        <v>2.0318681000000001E-3</v>
      </c>
      <c r="FJ426" s="36">
        <v>3.3081989999999997E-4</v>
      </c>
      <c r="FK426" s="36">
        <v>6.7287935000000004E-4</v>
      </c>
      <c r="FL426" s="36">
        <v>1.1243529E-3</v>
      </c>
      <c r="FM426" s="36">
        <v>5.3405095E-3</v>
      </c>
      <c r="FN426" s="36">
        <v>1.2213889E-3</v>
      </c>
      <c r="FO426" s="36">
        <v>2.1007708999999999E-4</v>
      </c>
      <c r="FP426" s="36">
        <v>4.6089714999999999E-4</v>
      </c>
      <c r="FQ426" s="36">
        <v>8.4644330999999995E-4</v>
      </c>
      <c r="FR426" s="36">
        <v>2.6447121000000001E-3</v>
      </c>
      <c r="FS426" s="36">
        <v>6.8399163000000002E-3</v>
      </c>
      <c r="FT426" s="36">
        <v>2.4939405999999998E-4</v>
      </c>
      <c r="FU426" s="36">
        <v>5.5700300999999999E-4</v>
      </c>
      <c r="FV426" s="36">
        <v>1.3699514E-3</v>
      </c>
      <c r="FW426" s="36">
        <v>1.7808393000000001E-3</v>
      </c>
      <c r="FX426" s="36">
        <v>4.3139254000000002E-4</v>
      </c>
      <c r="FY426" s="36">
        <v>1.4796686999999999E-4</v>
      </c>
      <c r="FZ426" s="36">
        <v>4.4885425000000003E-4</v>
      </c>
      <c r="GA426" s="36">
        <v>1.6570193999999999E-4</v>
      </c>
      <c r="GB426" s="36">
        <v>5.9771944E-3</v>
      </c>
      <c r="GC426" s="36">
        <v>2.1543883999999998E-3</v>
      </c>
      <c r="GD426" s="36">
        <v>7.2794629000000002E-5</v>
      </c>
      <c r="GE426" s="36">
        <v>1.2945889E-3</v>
      </c>
      <c r="GF426" s="36">
        <v>4.1910655000000001E-4</v>
      </c>
      <c r="GG426" s="36">
        <v>5.9555618000000001E-3</v>
      </c>
      <c r="GH426" s="36">
        <v>2.2444252E-3</v>
      </c>
      <c r="GI426" s="36">
        <v>7.2794629000000002E-5</v>
      </c>
      <c r="GJ426" s="36">
        <v>1.2945889E-3</v>
      </c>
      <c r="GK426" s="36">
        <v>4.1910655000000001E-4</v>
      </c>
      <c r="GL426" s="36">
        <v>5.5256187000000002E-3</v>
      </c>
      <c r="GM426" s="36">
        <v>2.1681395000000001E-3</v>
      </c>
      <c r="GN426" s="36">
        <v>7.2794629000000002E-5</v>
      </c>
      <c r="GO426" s="36">
        <v>1.2945889E-3</v>
      </c>
      <c r="GP426" s="36">
        <v>4.1910655000000001E-4</v>
      </c>
      <c r="GQ426" s="36">
        <v>5.4178383999999996E-3</v>
      </c>
      <c r="GR426" s="36">
        <v>2.1441843E-3</v>
      </c>
      <c r="GS426" s="36">
        <v>7.2794629000000002E-5</v>
      </c>
      <c r="GT426" s="36">
        <v>1.2945889E-3</v>
      </c>
      <c r="GU426" s="36">
        <v>4.1910655000000001E-4</v>
      </c>
      <c r="GV426" s="36">
        <v>5.6920620000000003E-3</v>
      </c>
      <c r="GW426" s="36">
        <v>2.1759811E-3</v>
      </c>
      <c r="GX426" s="36">
        <v>7.2794629000000002E-5</v>
      </c>
      <c r="GY426" s="36">
        <v>1.2945889E-3</v>
      </c>
      <c r="GZ426" s="36">
        <v>4.1910655000000001E-4</v>
      </c>
      <c r="HA426" s="36">
        <v>6.4162059000000002E-3</v>
      </c>
      <c r="HB426" s="36">
        <v>2.2503731E-3</v>
      </c>
      <c r="HC426" s="36">
        <v>7.2794629000000002E-5</v>
      </c>
      <c r="HD426" s="36">
        <v>1.2945889E-3</v>
      </c>
      <c r="HE426" s="36">
        <v>4.1910655000000001E-4</v>
      </c>
      <c r="HF426" s="36">
        <v>5.6317199000000002E-3</v>
      </c>
      <c r="HG426" s="36">
        <v>1.9868109000000002E-3</v>
      </c>
      <c r="HH426" s="36">
        <v>5.9558495999999998E-5</v>
      </c>
      <c r="HI426" s="36">
        <v>1.0592091E-3</v>
      </c>
      <c r="HJ426" s="36">
        <v>4.0665812999999998E-4</v>
      </c>
      <c r="HK426" s="36">
        <v>4.8807916E-3</v>
      </c>
      <c r="HL426" s="36">
        <v>1.7432206E-3</v>
      </c>
      <c r="HM426" s="36">
        <v>5.9558495999999998E-5</v>
      </c>
      <c r="HN426" s="36">
        <v>1.0592091E-3</v>
      </c>
      <c r="HO426" s="36">
        <v>4.0665812999999998E-4</v>
      </c>
      <c r="HP426" s="36">
        <v>5.1903187E-3</v>
      </c>
      <c r="HQ426" s="36">
        <v>2.0297557000000001E-3</v>
      </c>
      <c r="HR426" s="36">
        <v>5.9558495999999998E-5</v>
      </c>
      <c r="HS426" s="36">
        <v>1.0592091E-3</v>
      </c>
      <c r="HT426" s="36">
        <v>4.0665812999999998E-4</v>
      </c>
      <c r="HU426" s="36">
        <v>5.0845965E-3</v>
      </c>
      <c r="HV426" s="36">
        <v>2.0067281999999998E-3</v>
      </c>
      <c r="HW426" s="36">
        <v>5.9558495999999998E-5</v>
      </c>
      <c r="HX426" s="36">
        <v>1.0592091E-3</v>
      </c>
      <c r="HY426" s="36">
        <v>4.0665812999999998E-4</v>
      </c>
      <c r="HZ426" s="36">
        <v>5.2882433000000003E-3</v>
      </c>
      <c r="IA426" s="36">
        <v>1.9920089999999999E-3</v>
      </c>
      <c r="IB426" s="36">
        <v>5.9558555E-5</v>
      </c>
      <c r="IC426" s="36">
        <v>1.0592102E-3</v>
      </c>
      <c r="ID426" s="36">
        <v>4.0665854000000002E-4</v>
      </c>
      <c r="IE426" s="36">
        <v>6.1121413999999999E-3</v>
      </c>
      <c r="IF426" s="36">
        <v>2.1087698000000002E-3</v>
      </c>
      <c r="IG426" s="36">
        <v>5.9558495999999998E-5</v>
      </c>
      <c r="IH426" s="36">
        <v>1.0592091E-3</v>
      </c>
      <c r="II426" s="36">
        <v>4.0665812999999998E-4</v>
      </c>
      <c r="IJ426" s="36">
        <v>5.5446649000000002E-3</v>
      </c>
      <c r="IK426" s="36">
        <v>2.1088325999999999E-3</v>
      </c>
      <c r="IL426" s="36">
        <v>6.7964193999999999E-5</v>
      </c>
      <c r="IM426" s="36">
        <v>1.2086887000000001E-3</v>
      </c>
      <c r="IN426" s="36">
        <v>4.1456115999999999E-4</v>
      </c>
      <c r="IO426" s="36">
        <v>6.2824393000000006E-2</v>
      </c>
      <c r="IP426" s="36">
        <v>1.3020389E-2</v>
      </c>
      <c r="IQ426" s="36">
        <v>2.6559423000000002E-4</v>
      </c>
      <c r="IR426" s="36">
        <v>6.9949941000000001E-4</v>
      </c>
      <c r="IS426" s="36">
        <v>6.0084190000000005E-4</v>
      </c>
      <c r="IT426" s="36">
        <v>8.3350995999999997E-3</v>
      </c>
      <c r="IU426" s="36">
        <v>2.1123034E-3</v>
      </c>
      <c r="IV426" s="36">
        <v>3.8332884E-4</v>
      </c>
      <c r="IW426" s="36">
        <v>3.9391295999999998E-3</v>
      </c>
      <c r="IX426" s="36">
        <v>8.9929314999999995E-4</v>
      </c>
      <c r="IY426" s="36">
        <v>5.3284921999999998E-3</v>
      </c>
      <c r="IZ426" s="36">
        <v>1.9656933999999998E-3</v>
      </c>
      <c r="JA426" s="36">
        <v>1.7191382E-4</v>
      </c>
      <c r="JB426" s="36">
        <v>1.1459840000000001E-3</v>
      </c>
      <c r="JC426" s="36">
        <v>5.0843090000000002E-4</v>
      </c>
      <c r="JD426" s="36">
        <v>8.5957051999999996E-3</v>
      </c>
      <c r="JE426" s="36">
        <v>2.85483E-3</v>
      </c>
      <c r="JF426" s="36">
        <v>3.6207384999999999E-4</v>
      </c>
      <c r="JG426" s="36">
        <v>3.7445553999999998E-3</v>
      </c>
      <c r="JH426" s="36">
        <v>8.6930128000000002E-4</v>
      </c>
      <c r="JI426" s="36">
        <v>8.5092204999999994E-3</v>
      </c>
      <c r="JJ426" s="36">
        <v>1.9725497999999999E-3</v>
      </c>
      <c r="JK426" s="36">
        <v>3.5294439999999997E-4</v>
      </c>
      <c r="JL426" s="36">
        <v>3.6290133E-3</v>
      </c>
      <c r="JM426" s="36">
        <v>8.5641994000000001E-4</v>
      </c>
      <c r="JN426" s="36">
        <v>7.8132719999999996E-3</v>
      </c>
      <c r="JO426" s="36">
        <v>1.9842384999999999E-3</v>
      </c>
      <c r="JP426" s="36">
        <v>3.5294439999999997E-4</v>
      </c>
      <c r="JQ426" s="36">
        <v>3.6290133E-3</v>
      </c>
      <c r="JR426" s="36">
        <v>8.5641994000000001E-4</v>
      </c>
      <c r="JS426" s="36">
        <v>7.5075840999999999E-3</v>
      </c>
      <c r="JT426" s="36">
        <v>1.8368677000000001E-3</v>
      </c>
      <c r="JU426" s="36">
        <v>3.5294439999999997E-4</v>
      </c>
      <c r="JV426" s="36">
        <v>3.6290133E-3</v>
      </c>
      <c r="JW426" s="36">
        <v>8.5641994000000001E-4</v>
      </c>
      <c r="JX426" s="36">
        <v>6.5338289999999997E-3</v>
      </c>
      <c r="JY426" s="36">
        <v>1.7417747E-3</v>
      </c>
      <c r="JZ426" s="36">
        <v>3.5294439999999997E-4</v>
      </c>
      <c r="KA426" s="36">
        <v>3.6290133E-3</v>
      </c>
      <c r="KB426" s="36">
        <v>8.5641994000000001E-4</v>
      </c>
      <c r="KC426" s="36">
        <v>9.3691625999999997E-3</v>
      </c>
      <c r="KD426" s="36">
        <v>3.5665466000000001E-3</v>
      </c>
      <c r="KE426" s="36">
        <v>3.5294439999999997E-4</v>
      </c>
      <c r="KF426" s="36">
        <v>3.6664245999999999E-3</v>
      </c>
      <c r="KG426" s="36">
        <v>8.5641994000000001E-4</v>
      </c>
      <c r="KH426" s="36">
        <v>8.8079329000000008E-3</v>
      </c>
      <c r="KI426" s="36">
        <v>3.3373076000000001E-3</v>
      </c>
      <c r="KJ426" s="36">
        <v>3.5294439999999997E-4</v>
      </c>
      <c r="KK426" s="36">
        <v>3.6664245999999999E-3</v>
      </c>
      <c r="KL426" s="36">
        <v>8.5641994000000001E-4</v>
      </c>
      <c r="KM426" s="36">
        <v>7.9515151000000006E-3</v>
      </c>
      <c r="KN426" s="36">
        <v>3.0075002999999999E-3</v>
      </c>
      <c r="KO426" s="36">
        <v>3.5294439999999997E-4</v>
      </c>
      <c r="KP426" s="36">
        <v>3.6664245999999999E-3</v>
      </c>
      <c r="KQ426" s="36">
        <v>8.5641994000000001E-4</v>
      </c>
      <c r="KR426" s="36">
        <v>7.5441168000000003E-3</v>
      </c>
      <c r="KS426" s="36">
        <v>2.8368669999999999E-3</v>
      </c>
      <c r="KT426" s="36">
        <v>3.5294439999999997E-4</v>
      </c>
      <c r="KU426" s="36">
        <v>3.6664245999999999E-3</v>
      </c>
      <c r="KV426" s="36">
        <v>8.5641994000000001E-4</v>
      </c>
      <c r="KW426" s="36">
        <v>4.3062664000000002E-4</v>
      </c>
      <c r="KX426" s="36">
        <v>2.8574698999999999E-3</v>
      </c>
      <c r="KY426" s="36">
        <v>1.7191382E-4</v>
      </c>
      <c r="KZ426" s="36">
        <v>1.1459840000000001E-3</v>
      </c>
      <c r="LA426" s="36">
        <v>5.0843090000000002E-4</v>
      </c>
      <c r="LB426" s="36">
        <v>4.8628889999999996E-3</v>
      </c>
      <c r="LC426" s="36">
        <v>9.4026525E-4</v>
      </c>
      <c r="LD426" s="36">
        <v>1.7191382E-4</v>
      </c>
      <c r="LE426" s="36">
        <v>1.1459840000000001E-3</v>
      </c>
      <c r="LF426" s="36">
        <v>5.0843090000000002E-4</v>
      </c>
      <c r="LG426" s="36">
        <v>4.9674243000000003E-3</v>
      </c>
      <c r="LH426" s="36">
        <v>2.3132935999999999E-3</v>
      </c>
      <c r="LI426" s="36">
        <v>1.7191382E-4</v>
      </c>
      <c r="LJ426" s="36">
        <v>1.1459840000000001E-3</v>
      </c>
      <c r="LK426" s="36">
        <v>4.9334328E-4</v>
      </c>
      <c r="LL426" s="36">
        <v>8.7640422000000006E-3</v>
      </c>
      <c r="LM426" s="36">
        <v>3.3343334999999998E-3</v>
      </c>
      <c r="LN426" s="36">
        <v>3.4835060000000003E-4</v>
      </c>
      <c r="LO426" s="36">
        <v>3.6189313999999998E-3</v>
      </c>
      <c r="LP426" s="36">
        <v>8.4993842000000001E-4</v>
      </c>
      <c r="LQ426" s="36">
        <v>1.9562792000000001E-3</v>
      </c>
      <c r="LR426" s="36">
        <v>3.9138372999999999E-4</v>
      </c>
      <c r="LS426" s="36">
        <v>4.643832E-5</v>
      </c>
      <c r="LT426" s="36">
        <v>1.1250387E-4</v>
      </c>
      <c r="LU426" s="36">
        <v>2.1555101000000001E-4</v>
      </c>
      <c r="LV426" s="36">
        <v>2.5393034999999999E-3</v>
      </c>
      <c r="LW426" s="36">
        <v>5.1955261E-4</v>
      </c>
      <c r="LX426" s="36">
        <v>4.8851289999999997E-5</v>
      </c>
      <c r="LY426" s="36">
        <v>1.1956752E-4</v>
      </c>
      <c r="LZ426" s="36">
        <v>2.3042991000000001E-4</v>
      </c>
      <c r="MA426" s="36">
        <v>6.417753E-3</v>
      </c>
      <c r="MB426" s="36">
        <v>1.3975773E-3</v>
      </c>
      <c r="MC426" s="36">
        <v>8.6960324000000001E-5</v>
      </c>
      <c r="MD426" s="36">
        <v>2.1409059000000001E-4</v>
      </c>
      <c r="ME426" s="36">
        <v>3.9699595999999999E-4</v>
      </c>
      <c r="MF426" s="36">
        <v>9.0629190999999998E-2</v>
      </c>
      <c r="MG426" s="36">
        <v>1.1747657E-2</v>
      </c>
      <c r="MH426" s="36">
        <v>1.0793746E-2</v>
      </c>
      <c r="MI426" s="36">
        <v>1.0488994E-2</v>
      </c>
      <c r="MJ426" s="36">
        <v>9.8464824000000003E-3</v>
      </c>
      <c r="MK426" s="36">
        <v>1.0539804999999999E-2</v>
      </c>
      <c r="ML426" s="36">
        <v>3.1539152000000001E-2</v>
      </c>
      <c r="MM426" s="36">
        <v>2.8992153999999999E-2</v>
      </c>
      <c r="MN426" s="36">
        <v>2.8079811999999999E-2</v>
      </c>
      <c r="MO426" s="36">
        <v>2.6872937E-2</v>
      </c>
      <c r="MP426" s="36">
        <v>2.8552225000000001E-2</v>
      </c>
      <c r="MQ426" s="36">
        <v>7.4479673999999999E-3</v>
      </c>
      <c r="MR426" s="36">
        <v>6.7428519999999997E-3</v>
      </c>
      <c r="MS426" s="36">
        <v>6.6095468999999999E-3</v>
      </c>
      <c r="MT426" s="36">
        <v>6.2746004000000001E-3</v>
      </c>
      <c r="MU426" s="36">
        <v>6.5373727000000003E-3</v>
      </c>
      <c r="MV426" s="36">
        <v>6.2191887000000003E-3</v>
      </c>
      <c r="MW426" s="36">
        <v>5.6935479999999997E-3</v>
      </c>
      <c r="MX426" s="36">
        <v>5.5225348000000002E-3</v>
      </c>
      <c r="MY426" s="36">
        <v>5.2399493000000004E-3</v>
      </c>
      <c r="MZ426" s="36">
        <v>5.9759595E-3</v>
      </c>
      <c r="NA426" s="36">
        <v>5.3674585E-3</v>
      </c>
      <c r="NB426" s="36">
        <v>5.2124830000000004E-3</v>
      </c>
      <c r="NC426" s="36">
        <v>5.0192198000000004E-3</v>
      </c>
      <c r="ND426" s="36">
        <v>1.3217414E-2</v>
      </c>
      <c r="NE426" s="36">
        <v>1.2057304E-2</v>
      </c>
      <c r="NF426" s="36">
        <v>1.1708995999999999E-2</v>
      </c>
      <c r="NG426" s="36">
        <v>1.1076290000000001E-2</v>
      </c>
      <c r="NH426" s="36">
        <v>1.1938703E-2</v>
      </c>
      <c r="NI426" s="36">
        <v>8.0793159999999996E-3</v>
      </c>
      <c r="NJ426" s="36">
        <v>1.1660976999999999E-2</v>
      </c>
      <c r="NK426" s="36">
        <v>2.9747548999999999E-3</v>
      </c>
      <c r="NL426" s="36">
        <v>9.9180728999999999E-3</v>
      </c>
      <c r="NM426" s="36">
        <v>9.9864770000000005E-3</v>
      </c>
      <c r="NN426" s="36">
        <v>9.4802481999999993E-3</v>
      </c>
      <c r="NO426" s="36">
        <v>9.3485128000000001E-3</v>
      </c>
      <c r="NP426" s="36">
        <v>9.6545332000000008E-3</v>
      </c>
      <c r="NQ426" s="36">
        <v>1.0453069000000001E-2</v>
      </c>
      <c r="NR426" s="36">
        <v>9.1439564999999997E-3</v>
      </c>
      <c r="NS426" s="36">
        <v>8.1494380000000002E-3</v>
      </c>
      <c r="NT426" s="36">
        <v>8.7455002000000007E-3</v>
      </c>
      <c r="NU426" s="36">
        <v>8.6167503999999995E-3</v>
      </c>
      <c r="NV426" s="36">
        <v>8.8056795999999996E-3</v>
      </c>
      <c r="NW426" s="36">
        <v>9.7463368999999994E-3</v>
      </c>
      <c r="NX426" s="36">
        <v>9.3447115999999997E-3</v>
      </c>
      <c r="NY426" s="36">
        <v>7.7410716000000004E-2</v>
      </c>
      <c r="NZ426" s="36">
        <v>1.5669155000000001E-2</v>
      </c>
      <c r="OA426" s="36">
        <v>9.1205142000000006E-3</v>
      </c>
      <c r="OB426" s="36">
        <v>1.6426466000000001E-2</v>
      </c>
      <c r="OC426" s="36">
        <v>1.5320148E-2</v>
      </c>
      <c r="OD426" s="36">
        <v>1.4635888E-2</v>
      </c>
      <c r="OE426" s="36">
        <v>1.4182828999999999E-2</v>
      </c>
      <c r="OF426" s="36">
        <v>1.3113981E-2</v>
      </c>
      <c r="OG426" s="36">
        <v>1.7811497999999999E-2</v>
      </c>
      <c r="OH426" s="36">
        <v>1.7021029999999999E-2</v>
      </c>
      <c r="OI426" s="36">
        <v>1.5834804000000001E-2</v>
      </c>
      <c r="OJ426" s="36">
        <v>1.5256773E-2</v>
      </c>
      <c r="OK426" s="36">
        <v>5.1144251999999998E-3</v>
      </c>
      <c r="OL426" s="36">
        <v>7.6294828999999998E-3</v>
      </c>
      <c r="OM426" s="36">
        <v>9.0919589000000006E-3</v>
      </c>
      <c r="ON426" s="36">
        <v>1.6915596000000001E-2</v>
      </c>
      <c r="OO426" s="36">
        <v>2.7221560999999999E-3</v>
      </c>
      <c r="OP426" s="36">
        <v>3.4577049000000001E-3</v>
      </c>
      <c r="OQ426" s="36">
        <v>8.5133771000000004E-3</v>
      </c>
      <c r="OU426" t="s">
        <v>2360</v>
      </c>
      <c r="OV426" t="s">
        <v>51</v>
      </c>
      <c r="OW426" s="36">
        <v>0</v>
      </c>
      <c r="OX426" s="36">
        <v>3.4643375999999997E-2</v>
      </c>
      <c r="OY426" s="36">
        <v>2.5749541000000001E-2</v>
      </c>
      <c r="OZ426" s="36">
        <v>8.8565287999999992E-3</v>
      </c>
      <c r="PA426" s="36">
        <v>1.5836047999999998E-2</v>
      </c>
      <c r="PB426" s="36">
        <v>1.1948181999999999E-3</v>
      </c>
      <c r="PC426" s="36">
        <v>7.6203762000000004E-4</v>
      </c>
      <c r="PD426" s="36">
        <v>4.8416547999999997E-2</v>
      </c>
      <c r="PE426" s="36">
        <v>2.8413575000000001E-4</v>
      </c>
      <c r="PF426" s="36">
        <v>2.5804674999999999E-4</v>
      </c>
      <c r="PG426" s="36">
        <v>1.7686957999999999E-2</v>
      </c>
      <c r="PH426" s="36">
        <v>6.9945583999999998E-4</v>
      </c>
      <c r="PI426" s="36">
        <v>1.1461701E-3</v>
      </c>
      <c r="PJ426" s="36">
        <v>5.5704673000000003E-2</v>
      </c>
      <c r="PK426" s="36">
        <v>2.3065479E-2</v>
      </c>
      <c r="PL426" s="36">
        <v>4.9859350000000004E-3</v>
      </c>
      <c r="PM426" s="36">
        <v>6.0395895000000003E-3</v>
      </c>
      <c r="PN426" s="36">
        <v>1.4255576999999999</v>
      </c>
      <c r="PO426" s="36">
        <v>1.7006797000000001E-3</v>
      </c>
      <c r="PP426" s="36">
        <v>3.3682595000000001E-4</v>
      </c>
      <c r="PQ426" s="36">
        <v>3.3580578999999998E-6</v>
      </c>
      <c r="PR426" s="36">
        <v>2.4715413999999999E-5</v>
      </c>
      <c r="PS426" s="36">
        <v>3.5643277999999998E-4</v>
      </c>
      <c r="PT426" s="36">
        <v>1.4739559000000001E-4</v>
      </c>
      <c r="PU426" s="36">
        <v>8.1856678E-8</v>
      </c>
      <c r="PV426" s="36">
        <v>5.7678227999999998E-6</v>
      </c>
      <c r="PW426" s="36">
        <v>4.9726418000000001E-5</v>
      </c>
      <c r="PX426" s="36">
        <v>1.5962668000000001E-3</v>
      </c>
      <c r="PY426" s="36">
        <v>4.8707395000000004E-6</v>
      </c>
      <c r="PZ426" s="36">
        <v>5.0557596999999997E-5</v>
      </c>
      <c r="QA426" s="36">
        <v>2.8879376000000001E-5</v>
      </c>
      <c r="QB426" s="36">
        <v>5.5943236000000002E-5</v>
      </c>
      <c r="QC426" s="36">
        <v>3.1523054000000001E-4</v>
      </c>
      <c r="QD426" s="36">
        <v>4.8459396999999999E-4</v>
      </c>
      <c r="QE426" s="36">
        <v>3.6923217000000002E-4</v>
      </c>
      <c r="QF426" s="36">
        <v>3.9825450999999999E-5</v>
      </c>
      <c r="QG426" s="36">
        <v>5.7305024E-5</v>
      </c>
      <c r="QH426" s="36">
        <v>3.2506296E-4</v>
      </c>
      <c r="QI426" s="36">
        <v>6.6376542000000003E-4</v>
      </c>
      <c r="QJ426" s="36">
        <v>2.0474043000000002E-3</v>
      </c>
      <c r="QK426" s="36">
        <v>3.1059784E-5</v>
      </c>
      <c r="QL426" s="36">
        <v>4.4699461000000001E-5</v>
      </c>
      <c r="QM426" s="36">
        <v>2.5351360000000001E-4</v>
      </c>
      <c r="QN426" s="36">
        <v>3.3371631999999998E-4</v>
      </c>
      <c r="QO426" s="36">
        <v>4.4915108999999998E-4</v>
      </c>
      <c r="QP426" s="36">
        <v>2.6226388000000001E-5</v>
      </c>
      <c r="QQ426" s="36">
        <v>3.7723001000000001E-5</v>
      </c>
      <c r="QR426" s="36">
        <v>2.1406235000000001E-4</v>
      </c>
      <c r="QS426" s="36">
        <v>3.4352234000000002E-4</v>
      </c>
      <c r="QT426" s="36">
        <v>2.7404409000000001E-3</v>
      </c>
      <c r="QU426" s="36">
        <v>2.3823392000000001E-5</v>
      </c>
      <c r="QV426" s="36">
        <v>3.4284118000000002E-5</v>
      </c>
      <c r="QW426" s="36">
        <v>2.4473845999999999E-4</v>
      </c>
      <c r="QX426" s="36">
        <v>6.3429449999999996E-5</v>
      </c>
      <c r="QY426" s="36">
        <v>3.5218940999999997E-4</v>
      </c>
      <c r="QZ426" s="36">
        <v>3.2343530999999998E-5</v>
      </c>
      <c r="RA426" s="36">
        <v>1.2171965000000001E-5</v>
      </c>
      <c r="RB426" s="36">
        <v>5.6011151000000003E-5</v>
      </c>
      <c r="RC426" s="36">
        <v>3.4804924000000002E-5</v>
      </c>
      <c r="RD426" s="36">
        <v>4.3328388000000003E-4</v>
      </c>
      <c r="RE426" s="36">
        <v>2.7986109999999999E-4</v>
      </c>
      <c r="RF426" s="36">
        <v>1.2577497E-5</v>
      </c>
      <c r="RG426" s="36">
        <v>3.6515895E-5</v>
      </c>
      <c r="RH426" s="36">
        <v>1.2577497E-5</v>
      </c>
      <c r="RI426" s="36">
        <v>1.2577497E-5</v>
      </c>
      <c r="RJ426" s="36">
        <v>1.6803345000000001E-4</v>
      </c>
      <c r="RK426" s="36">
        <v>2.4504459000000001E-4</v>
      </c>
      <c r="RL426" s="36">
        <v>7.2071898999999994E-5</v>
      </c>
      <c r="RM426" s="36">
        <v>6.0472917999999996E-4</v>
      </c>
      <c r="RN426" s="36">
        <v>2.3334793E-3</v>
      </c>
      <c r="RO426" s="36">
        <v>4.0948347E-4</v>
      </c>
      <c r="RP426" s="36">
        <v>1.1588726E-4</v>
      </c>
      <c r="RQ426" s="36">
        <v>1.5655385E-4</v>
      </c>
      <c r="RR426" s="36">
        <v>2.7235322999999997E-4</v>
      </c>
      <c r="RS426" s="36">
        <v>2.4933562E-3</v>
      </c>
      <c r="RT426" s="36">
        <v>1.1308730000000001E-8</v>
      </c>
      <c r="RU426" s="36">
        <v>1.3133544000000001E-4</v>
      </c>
      <c r="RV426" s="36">
        <v>2.6829171E-9</v>
      </c>
      <c r="RW426" s="36">
        <v>7.3646775999999998E-4</v>
      </c>
      <c r="RX426" s="36">
        <v>1.0661243E-8</v>
      </c>
      <c r="RY426" s="36">
        <v>4.2896925E-4</v>
      </c>
      <c r="RZ426" s="36">
        <v>1.7199672E-8</v>
      </c>
      <c r="SA426" s="36">
        <v>1.3429808E-3</v>
      </c>
      <c r="SB426" s="36">
        <v>2.5993908999999999E-9</v>
      </c>
      <c r="SC426" s="36">
        <v>9.4865385E-4</v>
      </c>
      <c r="SD426" s="36">
        <v>4.3128569000000001E-5</v>
      </c>
      <c r="SE426" s="36">
        <v>1.1588726E-4</v>
      </c>
      <c r="SF426" s="36">
        <v>2.7235322999999997E-4</v>
      </c>
      <c r="SG426" s="36">
        <v>5.8569198000000003E-5</v>
      </c>
      <c r="SH426" s="36">
        <v>1.5655385E-4</v>
      </c>
      <c r="SI426" s="36">
        <v>1.2173725E-8</v>
      </c>
      <c r="SJ426" s="36">
        <v>3.2866876000000003E-5</v>
      </c>
      <c r="SK426" s="36">
        <v>3.0111120000000003E-4</v>
      </c>
      <c r="SL426" s="36">
        <v>1.7562483999999999E-4</v>
      </c>
      <c r="SM426" s="36">
        <v>1.391805E-5</v>
      </c>
      <c r="SN426" s="36">
        <v>2.5900691E-5</v>
      </c>
      <c r="SO426" s="36">
        <v>2.4905971999999998E-4</v>
      </c>
      <c r="SP426" s="36">
        <v>3.6278424000000002E-4</v>
      </c>
      <c r="SQ426" s="36">
        <v>7.0508474999999996E-4</v>
      </c>
      <c r="SR426" s="36">
        <v>1.3946669999999999E-5</v>
      </c>
      <c r="SS426" s="36">
        <v>2.5953993E-5</v>
      </c>
      <c r="ST426" s="36">
        <v>2.5107850999999998E-4</v>
      </c>
      <c r="SU426" s="36">
        <v>1.185885E-4</v>
      </c>
      <c r="SV426" s="36">
        <v>4.5014000999999998E-4</v>
      </c>
      <c r="SW426" s="36">
        <v>1.3063947000000001E-5</v>
      </c>
      <c r="SX426" s="36">
        <v>2.4311381E-5</v>
      </c>
      <c r="SY426" s="36">
        <v>2.3480657999999999E-4</v>
      </c>
      <c r="SZ426" s="36">
        <v>2.2918642000000001E-4</v>
      </c>
      <c r="TA426" s="36">
        <v>1.3548121E-3</v>
      </c>
      <c r="TB426" s="36">
        <v>1.9134785000000001E-5</v>
      </c>
      <c r="TC426" s="36">
        <v>3.5608819000000002E-5</v>
      </c>
      <c r="TD426" s="36">
        <v>3.7881892000000001E-4</v>
      </c>
      <c r="TE426" s="36">
        <v>2.9990373999999999E-4</v>
      </c>
      <c r="TF426" s="36">
        <v>9.3020828000000004E-4</v>
      </c>
      <c r="TG426" s="36">
        <v>1.4375708E-5</v>
      </c>
      <c r="TH426" s="36">
        <v>2.6752496000000001E-5</v>
      </c>
      <c r="TI426" s="36">
        <v>2.5914633000000001E-4</v>
      </c>
      <c r="TJ426" s="36">
        <v>1.5720061E-6</v>
      </c>
      <c r="TK426" s="36">
        <v>1.8122759E-3</v>
      </c>
      <c r="TL426" s="36">
        <v>2.1747755999999998E-5</v>
      </c>
      <c r="TM426" s="36">
        <v>3.6941303E-5</v>
      </c>
      <c r="TN426" s="36">
        <v>5.5476345000000005E-4</v>
      </c>
      <c r="TO426" s="36">
        <v>1.5720061E-6</v>
      </c>
      <c r="TP426" s="36">
        <v>4.2507402999999999E-4</v>
      </c>
      <c r="TQ426" s="36">
        <v>2.1747755999999998E-5</v>
      </c>
      <c r="TR426" s="36">
        <v>3.6941303E-5</v>
      </c>
      <c r="TS426" s="36">
        <v>5.5476345000000005E-4</v>
      </c>
      <c r="TT426" s="36">
        <v>1.5720061E-6</v>
      </c>
      <c r="TU426" s="36">
        <v>2.3324435999999998E-3</v>
      </c>
      <c r="TV426" s="36">
        <v>2.1747755999999998E-5</v>
      </c>
      <c r="TW426" s="36">
        <v>3.6941303E-5</v>
      </c>
      <c r="TX426" s="36">
        <v>5.5476345000000005E-4</v>
      </c>
      <c r="TY426" s="36">
        <v>2.9963426E-6</v>
      </c>
      <c r="TZ426" s="36">
        <v>3.9976218000000001E-5</v>
      </c>
      <c r="UA426" s="36">
        <v>3.6023869000000001E-5</v>
      </c>
      <c r="UB426" s="36">
        <v>5.1800023999999998E-5</v>
      </c>
      <c r="UC426" s="36">
        <v>2.9402950000000002E-4</v>
      </c>
      <c r="UD426" s="36">
        <v>6.8621104000000004E-6</v>
      </c>
      <c r="UE426" s="36">
        <v>5.0049536999999997E-5</v>
      </c>
      <c r="UF426" s="36">
        <v>6.3136624999999996E-5</v>
      </c>
      <c r="UG426" s="36">
        <v>9.0888009000000006E-5</v>
      </c>
      <c r="UH426" s="36">
        <v>2.7669659000000002E-4</v>
      </c>
      <c r="UI426" s="36">
        <v>0</v>
      </c>
      <c r="UJ426" s="36">
        <v>1.4942804000000001E-3</v>
      </c>
      <c r="UK426" s="36">
        <v>8.8671126999999993E-6</v>
      </c>
      <c r="UL426" s="36">
        <v>7.4995673000000004E-5</v>
      </c>
      <c r="UM426" s="36">
        <v>1.7760899000000001E-3</v>
      </c>
      <c r="UN426" s="36">
        <v>3.5134032000000001E-3</v>
      </c>
      <c r="UO426" s="36">
        <v>8.8026461999999998E-4</v>
      </c>
      <c r="UP426" s="36">
        <v>1.1408894999999999E-4</v>
      </c>
      <c r="UQ426" s="36">
        <v>7.5378941000000003E-4</v>
      </c>
      <c r="UR426" s="36">
        <v>3.2911342999999998E-4</v>
      </c>
      <c r="US426" s="36">
        <v>4.4215665999999999E-4</v>
      </c>
      <c r="UT426" s="36">
        <v>2.4222210000000001E-4</v>
      </c>
      <c r="UU426" s="36">
        <v>2.3691585E-4</v>
      </c>
      <c r="UV426" s="36">
        <v>9.0528989000000003E-5</v>
      </c>
      <c r="UW426" s="36">
        <v>2.3691585E-4</v>
      </c>
      <c r="UX426" s="36">
        <v>2.3691585E-4</v>
      </c>
      <c r="UY426" s="36">
        <v>4.1658293E-4</v>
      </c>
      <c r="UZ426" s="36">
        <v>7.2393138999999996E-5</v>
      </c>
      <c r="VA426" s="36">
        <v>5.4577505999999995E-4</v>
      </c>
      <c r="VB426" s="36">
        <v>2.2224562E-4</v>
      </c>
      <c r="VC426" s="36">
        <v>4.4215665999999999E-4</v>
      </c>
      <c r="VD426" s="36">
        <v>4.4215665999999999E-4</v>
      </c>
      <c r="VE426" s="36">
        <v>1.1146219E-3</v>
      </c>
      <c r="VF426" s="36">
        <v>3.4098800000000002E-4</v>
      </c>
      <c r="VG426" s="36">
        <v>8.5129154000000002E-4</v>
      </c>
      <c r="VH426" s="36">
        <v>2.9506934E-3</v>
      </c>
      <c r="VI426" s="36">
        <v>3.8181968999999999E-4</v>
      </c>
      <c r="VJ426" s="36">
        <v>3.1673161999999999E-3</v>
      </c>
      <c r="VK426" s="36">
        <v>8.1238692999999998E-4</v>
      </c>
      <c r="VL426" s="36">
        <v>5.9284758999999998E-3</v>
      </c>
      <c r="VM426" s="36">
        <v>2.0351058E-3</v>
      </c>
      <c r="VN426" s="36">
        <v>5.6212657000000001E-3</v>
      </c>
      <c r="VO426" s="36">
        <v>1.919619E-3</v>
      </c>
      <c r="VP426" s="36">
        <v>1.4202467E-3</v>
      </c>
      <c r="VQ426" s="36">
        <v>1.1375208E-4</v>
      </c>
      <c r="VR426" s="36">
        <v>4.0702114999999997E-4</v>
      </c>
      <c r="VS426" s="36">
        <v>1.9475144000000001E-4</v>
      </c>
      <c r="VT426" s="36">
        <v>1.3588457E-3</v>
      </c>
      <c r="VU426" s="36">
        <v>1.1375208E-4</v>
      </c>
      <c r="VV426" s="36">
        <v>3.8392869000000002E-4</v>
      </c>
      <c r="VW426" s="36">
        <v>1.9475144000000001E-4</v>
      </c>
      <c r="VX426" s="36">
        <v>3.8181968999999999E-4</v>
      </c>
      <c r="VY426" s="36">
        <v>3.1673161999999999E-3</v>
      </c>
      <c r="VZ426" s="36">
        <v>8.2452611000000001E-4</v>
      </c>
      <c r="WA426" s="36">
        <v>1.4202467E-3</v>
      </c>
      <c r="WB426" s="36">
        <v>1.1375208E-4</v>
      </c>
      <c r="WC426" s="36">
        <v>4.0702114999999997E-4</v>
      </c>
      <c r="WD426" s="36">
        <v>8.9617839000000004E-4</v>
      </c>
      <c r="WE426" s="36">
        <v>1.3588457E-3</v>
      </c>
      <c r="WF426" s="36">
        <v>1.1375208E-4</v>
      </c>
      <c r="WG426" s="36">
        <v>3.8392869000000002E-4</v>
      </c>
      <c r="WH426" s="36">
        <v>8.9617839000000004E-4</v>
      </c>
      <c r="WI426" s="36">
        <v>1.4202467E-3</v>
      </c>
      <c r="WJ426" s="36">
        <v>1.1375208E-4</v>
      </c>
      <c r="WK426" s="36">
        <v>1.3588457E-3</v>
      </c>
      <c r="WL426" s="36">
        <v>1.1375208E-4</v>
      </c>
      <c r="WM426" s="36">
        <v>8.4506734000000007E-3</v>
      </c>
      <c r="WN426" s="36">
        <v>1.483123E-3</v>
      </c>
      <c r="WO426" s="36">
        <v>1.4574390999999999E-5</v>
      </c>
      <c r="WP426" s="36">
        <v>2.9148770000000002E-4</v>
      </c>
      <c r="WQ426" s="36">
        <v>0</v>
      </c>
      <c r="WR426" s="36">
        <v>1.0017653E-5</v>
      </c>
      <c r="WS426" s="36">
        <v>7.9616802999999995E-5</v>
      </c>
      <c r="WT426" s="36">
        <v>9.2608958000000006E-6</v>
      </c>
      <c r="WU426" s="36">
        <v>6.7320334000000006E-5</v>
      </c>
      <c r="WV426" s="36">
        <v>3.7344038E-4</v>
      </c>
      <c r="WW426" s="36">
        <v>3.7104131000000001E-3</v>
      </c>
      <c r="WX426" s="36">
        <v>1.1175772000000001E-3</v>
      </c>
      <c r="WY426" s="36">
        <v>2.2744045E-4</v>
      </c>
      <c r="WZ426" s="36">
        <v>4.0297891000000001E-4</v>
      </c>
      <c r="XA426" s="36">
        <v>5.5130989000000001E-5</v>
      </c>
      <c r="XB426" s="36">
        <v>5.0258445999999999E-5</v>
      </c>
      <c r="XC426" s="36">
        <v>6.9874195000000001E-4</v>
      </c>
      <c r="XD426" s="36">
        <v>5.5304760999999999E-5</v>
      </c>
      <c r="XE426" s="36">
        <v>1.0340018000000001E-4</v>
      </c>
      <c r="XF426" s="36">
        <v>1.3244252E-3</v>
      </c>
      <c r="XG426" s="36">
        <v>6.4417032999999999E-4</v>
      </c>
      <c r="XH426" s="36">
        <v>5.9478999000000002E-5</v>
      </c>
      <c r="XI426" s="36">
        <v>1.2408426999999999E-7</v>
      </c>
      <c r="XJ426" s="36">
        <v>8.7392295999999999E-6</v>
      </c>
      <c r="XK426" s="36">
        <v>4.9726418000000001E-5</v>
      </c>
      <c r="XL426" s="36">
        <v>5.9485900999999995E-4</v>
      </c>
      <c r="XM426" s="36">
        <v>5.4927133000000002E-5</v>
      </c>
      <c r="XN426" s="36">
        <v>2.2556195E-8</v>
      </c>
      <c r="XO426" s="36">
        <v>4.7815814000000004E-6</v>
      </c>
      <c r="XP426" s="36">
        <v>2.8253421E-5</v>
      </c>
      <c r="XQ426" s="36">
        <v>4.0225424999999998E-4</v>
      </c>
      <c r="XR426" s="36">
        <v>7.4184852000000001E-4</v>
      </c>
      <c r="XS426" s="36">
        <v>7.3276062000000004E-5</v>
      </c>
      <c r="XT426" s="36">
        <v>1.7919451999999999E-4</v>
      </c>
      <c r="XU426" s="36">
        <v>3.8492257E-4</v>
      </c>
      <c r="XV426" s="36">
        <v>4.5712545000000003E-5</v>
      </c>
      <c r="XW426" s="36">
        <v>1.5273268999999999E-3</v>
      </c>
      <c r="XX426" s="36">
        <v>5.0443179000000005E-4</v>
      </c>
      <c r="XY426" s="36">
        <v>2.1035324E-4</v>
      </c>
      <c r="XZ426" s="36">
        <v>1.5273268999999999E-3</v>
      </c>
      <c r="YA426" s="36">
        <v>5.0443179000000005E-4</v>
      </c>
      <c r="YB426" s="36">
        <v>2.6465015999999999E-5</v>
      </c>
      <c r="YC426" s="36">
        <v>1.217828E-4</v>
      </c>
      <c r="YD426" s="36">
        <v>1.5273268999999999E-3</v>
      </c>
      <c r="YE426" s="36">
        <v>1.0626243E-4</v>
      </c>
      <c r="YF426" s="36">
        <v>5.1460312000000004E-4</v>
      </c>
      <c r="YG426" s="36">
        <v>3.0932115000000003E-5</v>
      </c>
      <c r="YH426" s="36">
        <v>1.5466057000000001E-6</v>
      </c>
      <c r="YI426" s="36">
        <v>8.2201763999999993E-3</v>
      </c>
      <c r="YJ426" s="36">
        <v>3.011718E-2</v>
      </c>
      <c r="YK426" s="36">
        <v>2.7041825E-4</v>
      </c>
      <c r="YL426" s="36">
        <v>1.6478915999999999E-5</v>
      </c>
      <c r="YM426" s="36">
        <v>8.2394582000000005E-7</v>
      </c>
      <c r="YN426" s="36">
        <v>1.5646306E-3</v>
      </c>
      <c r="YO426" s="36">
        <v>5.7231119999999998E-3</v>
      </c>
      <c r="YP426" s="36">
        <v>8.2707275000000005E-5</v>
      </c>
      <c r="YQ426" s="36">
        <v>4.9713909E-6</v>
      </c>
      <c r="YR426" s="36">
        <v>2.4856953999999998E-7</v>
      </c>
      <c r="YS426" s="36">
        <v>1.3211982000000001E-3</v>
      </c>
      <c r="YT426" s="36">
        <v>4.8405725999999998E-3</v>
      </c>
      <c r="YU426" s="36">
        <v>8.2707275000000005E-5</v>
      </c>
      <c r="YV426" s="36">
        <v>4.8762501000000001E-6</v>
      </c>
      <c r="YW426" s="36">
        <v>2.4381249999999997E-7</v>
      </c>
      <c r="YX426" s="36">
        <v>3.3750315999999999E-3</v>
      </c>
      <c r="YY426" s="36">
        <v>1.2365457E-2</v>
      </c>
      <c r="YZ426" s="36">
        <v>8.2707275000000005E-5</v>
      </c>
      <c r="ZA426" s="36">
        <v>1.5644304999999999E-5</v>
      </c>
      <c r="ZB426" s="36">
        <v>7.8221522999999998E-7</v>
      </c>
      <c r="ZC426" s="36">
        <v>1.0519654999999999E-3</v>
      </c>
      <c r="ZD426" s="36">
        <v>3.8541764000000001E-3</v>
      </c>
      <c r="ZE426" s="36">
        <v>8.2707275000000005E-5</v>
      </c>
      <c r="ZF426" s="36">
        <v>1.0133091999999999E-5</v>
      </c>
      <c r="ZG426" s="36">
        <v>5.0664182000000003E-7</v>
      </c>
      <c r="ZH426" s="36">
        <v>2.1860909999999998E-3</v>
      </c>
      <c r="ZI426" s="36">
        <v>8.0095971999999994E-3</v>
      </c>
      <c r="ZJ426" s="36">
        <v>6.9925808999999998E-4</v>
      </c>
      <c r="ZK426" s="36">
        <v>2.0807194E-5</v>
      </c>
      <c r="ZL426" s="36">
        <v>1.0403597E-6</v>
      </c>
      <c r="ZM426" s="36">
        <v>2.1208807000000001E-3</v>
      </c>
      <c r="ZN426" s="36">
        <v>7.7706544999999998E-3</v>
      </c>
      <c r="ZO426" s="36">
        <v>6.9925808999999998E-4</v>
      </c>
      <c r="ZP426" s="36">
        <v>2.9674253999999999E-5</v>
      </c>
      <c r="ZQ426" s="36">
        <v>1.4837127E-6</v>
      </c>
      <c r="ZR426" s="36">
        <v>1.9282555E-3</v>
      </c>
      <c r="ZS426" s="36">
        <v>7.0649574000000003E-3</v>
      </c>
      <c r="ZT426" s="36">
        <v>6.9925808999999998E-4</v>
      </c>
      <c r="ZU426" s="36">
        <v>1.8917411E-5</v>
      </c>
      <c r="ZV426" s="36">
        <v>9.4587055999999995E-7</v>
      </c>
      <c r="ZW426" s="36">
        <v>3.0247243E-3</v>
      </c>
      <c r="ZX426" s="36">
        <v>1.1082224E-2</v>
      </c>
      <c r="ZY426" s="36">
        <v>0.20757338</v>
      </c>
      <c r="ZZ426" s="36">
        <v>1.0378669E-2</v>
      </c>
      <c r="AAA426" s="36">
        <v>9.6868496000000004</v>
      </c>
      <c r="AAB426" s="36">
        <v>34.857298999999998</v>
      </c>
      <c r="AAC426" s="36">
        <v>0.24162982</v>
      </c>
      <c r="AAD426" s="36">
        <v>1.2081491E-2</v>
      </c>
      <c r="AAE426" s="36">
        <v>13.905799999999999</v>
      </c>
      <c r="AAF426" s="36">
        <v>49.551917000000003</v>
      </c>
      <c r="AAG426" s="36">
        <v>0.20757338</v>
      </c>
      <c r="AAH426" s="36">
        <v>1.0378669E-2</v>
      </c>
      <c r="AAI426" s="36">
        <v>7.6231802999999996</v>
      </c>
      <c r="AAJ426" s="36">
        <v>27.444417000000001</v>
      </c>
      <c r="AAK426" s="36">
        <v>3.0767135000000001E-2</v>
      </c>
      <c r="AAL426" s="36">
        <v>8.4105471000000005E-3</v>
      </c>
      <c r="AAM426" s="36">
        <v>2.0798718E-6</v>
      </c>
      <c r="AAN426" s="36">
        <v>4.1597436000000001E-5</v>
      </c>
      <c r="AAO426" s="36">
        <v>6.6900198999999996E-4</v>
      </c>
      <c r="AAP426" s="36">
        <v>4.6792527E-2</v>
      </c>
      <c r="AAQ426" s="36">
        <v>1.2771541000000001E-2</v>
      </c>
      <c r="AAR426" s="36">
        <v>6.2645092000000002E-6</v>
      </c>
      <c r="AAS426" s="36">
        <v>1.2529009000000001E-4</v>
      </c>
      <c r="AAT426" s="36">
        <v>4.2107506000000003E-3</v>
      </c>
      <c r="AAU426" s="36">
        <v>7.4768855999999997E-4</v>
      </c>
      <c r="AAV426" s="36">
        <v>2.4220118999999998E-3</v>
      </c>
      <c r="AAW426" s="36">
        <v>1.7992385E-3</v>
      </c>
      <c r="AAX426" s="36">
        <v>6.3906373000000002E-2</v>
      </c>
      <c r="AAY426" s="36">
        <v>3.8884438E-2</v>
      </c>
      <c r="AAZ426" s="36">
        <v>3.9890360999999999E-2</v>
      </c>
      <c r="ABA426" s="36">
        <v>1.4826069000000001E-2</v>
      </c>
      <c r="ABB426" s="36">
        <v>9.7236289999999993E-3</v>
      </c>
      <c r="ABC426" s="36">
        <v>1.0612641000000001E-2</v>
      </c>
      <c r="ABD426" s="36">
        <v>1.0289035E-2</v>
      </c>
      <c r="ABE426" s="36">
        <v>5.0052756999999998E-3</v>
      </c>
      <c r="ABF426" s="36">
        <v>1.5828315999999999E-2</v>
      </c>
      <c r="ABG426" s="36">
        <v>6.2496979999999997E-3</v>
      </c>
      <c r="ABH426" s="36">
        <v>7.5754637999999996E-3</v>
      </c>
      <c r="ABI426" s="36">
        <v>4.5548148999999998E-4</v>
      </c>
      <c r="ABJ426" s="36">
        <v>1.2760196E-3</v>
      </c>
      <c r="ABK426" s="36">
        <v>3.0404425000000001E-3</v>
      </c>
      <c r="ABL426" s="36">
        <v>1.0608791000000001E-3</v>
      </c>
      <c r="ABM426" s="36">
        <v>3.3868091999999998E-3</v>
      </c>
      <c r="ABN426" s="36">
        <v>4.4796240000000002E-4</v>
      </c>
      <c r="ABO426" s="36">
        <v>7.6012186000000003E-4</v>
      </c>
      <c r="ABP426" s="36">
        <v>8.0396104000000001E-4</v>
      </c>
      <c r="ABQ426" s="36">
        <v>9.7093905999999996E-4</v>
      </c>
      <c r="ABR426" s="36">
        <v>1.1024565999999999E-3</v>
      </c>
      <c r="ABS426" s="36">
        <v>35.285549000000003</v>
      </c>
      <c r="ABT426" s="36">
        <v>3.2877572000000002E-3</v>
      </c>
      <c r="ABU426" s="36">
        <v>3.4476340000000002E-3</v>
      </c>
      <c r="ABV426" s="36">
        <v>4.2022521000000001E-4</v>
      </c>
      <c r="ABW426" s="36">
        <v>1.0274495999999999E-3</v>
      </c>
      <c r="ABX426" s="36">
        <v>7.0116182000000003E-4</v>
      </c>
      <c r="ABY426" s="36">
        <v>1.7765604999999999E-3</v>
      </c>
      <c r="ABZ426" s="36">
        <v>1.248931E-3</v>
      </c>
      <c r="ACA426" s="36">
        <v>6.4649211000000002E-4</v>
      </c>
      <c r="ACB426" s="36">
        <v>5.7767338999999997E-4</v>
      </c>
      <c r="ACC426" s="36">
        <v>7.6561450000000003E-4</v>
      </c>
      <c r="ACD426" s="36">
        <v>1.3588482E-3</v>
      </c>
      <c r="ACE426" s="36">
        <v>8.4091042E-4</v>
      </c>
      <c r="ACF426" s="36">
        <v>2.0175611000000002E-3</v>
      </c>
      <c r="ACG426" s="36">
        <v>1.5303865000000001E-3</v>
      </c>
      <c r="ACH426" s="36">
        <v>2.4273004E-3</v>
      </c>
      <c r="ACI426" s="36">
        <v>1.0400985000000001E-3</v>
      </c>
      <c r="ACJ426" s="36">
        <v>2.9474681E-3</v>
      </c>
      <c r="ACK426" s="36">
        <v>4.2482596E-4</v>
      </c>
      <c r="ACL426" s="36">
        <v>4.8763286999999999E-4</v>
      </c>
      <c r="ACM426" s="36">
        <v>3.3542330999999999E-3</v>
      </c>
      <c r="ACN426" s="36">
        <v>5.5906595999999998E-3</v>
      </c>
      <c r="ACO426" s="36">
        <v>4.8273515999999999E-3</v>
      </c>
      <c r="ACP426" s="36">
        <v>1.1678586999999999E-3</v>
      </c>
      <c r="ACQ426" s="36">
        <v>1.4939126E-3</v>
      </c>
      <c r="ACR426" s="36">
        <v>5.6997514000000004E-3</v>
      </c>
      <c r="ACS426" s="36">
        <v>1.2325104E-2</v>
      </c>
      <c r="ACT426" s="36">
        <v>1.1902407E-2</v>
      </c>
      <c r="ACU426" s="36">
        <v>6.5094170999999996E-3</v>
      </c>
      <c r="ACV426" s="36">
        <v>6.4249236999999997E-3</v>
      </c>
      <c r="ACW426" s="36">
        <v>7.2108440999999997E-3</v>
      </c>
      <c r="ACX426" s="36">
        <v>7.1263506999999999E-3</v>
      </c>
      <c r="ACY426" s="36">
        <v>63.711429000000003</v>
      </c>
      <c r="ACZ426" s="36">
        <v>1.0239958E-2</v>
      </c>
      <c r="ADA426" s="36">
        <v>44.762101000000001</v>
      </c>
      <c r="ADB426" s="36">
        <v>5.3965606999999995E-4</v>
      </c>
      <c r="ADC426" s="36">
        <v>5.5135406000000001E-3</v>
      </c>
      <c r="ADD426" s="36">
        <v>2.2321305999999999E-3</v>
      </c>
      <c r="ADE426" s="36">
        <v>7.6223904999999997E-4</v>
      </c>
      <c r="ADF426" s="36">
        <v>6.8284369999999995E-4</v>
      </c>
      <c r="ADG426" s="36">
        <v>1.7814959E-3</v>
      </c>
      <c r="ADH426" s="36">
        <v>2.0774713000000001E-3</v>
      </c>
      <c r="ADI426" s="36">
        <v>2.2421120000000001E-3</v>
      </c>
      <c r="ADJ426" s="36">
        <v>1.6600543999999999E-3</v>
      </c>
      <c r="ADK426" s="36">
        <v>1.7553721999999999E-3</v>
      </c>
    </row>
    <row r="427" spans="1:791">
      <c r="B427" t="s">
        <v>2361</v>
      </c>
      <c r="C427" t="s">
        <v>51</v>
      </c>
      <c r="D427">
        <v>3.6993566000000002E-4</v>
      </c>
      <c r="E427" s="1">
        <v>3.7102844E-4</v>
      </c>
      <c r="F427" s="1">
        <v>1.5116184000000001E-3</v>
      </c>
      <c r="G427" s="1">
        <v>1.4723278999999999E-3</v>
      </c>
      <c r="H427" s="1">
        <v>2.5856522999999999E-4</v>
      </c>
      <c r="I427" s="1">
        <v>7.0956720999999995E-5</v>
      </c>
      <c r="J427" s="1">
        <v>7.9956781000000001E-6</v>
      </c>
      <c r="K427" s="1">
        <v>3.2418030999999998E-5</v>
      </c>
      <c r="L427" s="1">
        <v>2.5868515999999999E-4</v>
      </c>
      <c r="M427" s="1">
        <v>7.0956720999999995E-5</v>
      </c>
      <c r="N427" s="1">
        <v>7.9956781000000001E-6</v>
      </c>
      <c r="O427" s="1">
        <v>3.3390872999999999E-5</v>
      </c>
      <c r="P427" s="1">
        <v>1.0500447E-3</v>
      </c>
      <c r="Q427" s="1">
        <v>2.8770515000000002E-4</v>
      </c>
      <c r="R427" s="1">
        <v>2.812332E-5</v>
      </c>
      <c r="S427">
        <v>1.4574520000000001E-4</v>
      </c>
      <c r="T427" s="1">
        <v>1.0199530999999999E-3</v>
      </c>
      <c r="U427" s="1">
        <v>2.7932602999999998E-4</v>
      </c>
      <c r="V427" s="1">
        <v>2.7303529E-5</v>
      </c>
      <c r="W427" s="1">
        <v>1.4574520000000001E-4</v>
      </c>
      <c r="X427">
        <v>3.6759165000000002E-3</v>
      </c>
      <c r="Y427" s="1">
        <v>1.0174239E-3</v>
      </c>
      <c r="Z427" s="1">
        <v>3.2365407999999999E-4</v>
      </c>
      <c r="AA427" s="1">
        <v>9.0184377999999996E-4</v>
      </c>
      <c r="AB427" s="1">
        <v>6.8204829000000002E-4</v>
      </c>
      <c r="AC427">
        <v>4.2200946E-4</v>
      </c>
      <c r="AD427" s="1">
        <v>1.2578616999999999E-4</v>
      </c>
      <c r="AE427" s="1">
        <v>1.8093062000000001E-5</v>
      </c>
      <c r="AF427" s="1">
        <v>3.3483270000000003E-5</v>
      </c>
      <c r="AG427" s="1">
        <v>7.1165036000000006E-5</v>
      </c>
      <c r="AH427">
        <v>4.1802005999999999E-4</v>
      </c>
      <c r="AI427" s="1">
        <v>1.2443687999999999E-4</v>
      </c>
      <c r="AJ427" s="1">
        <v>1.8093062000000001E-5</v>
      </c>
      <c r="AK427" s="1">
        <v>3.3483270000000003E-5</v>
      </c>
      <c r="AL427" s="1">
        <v>7.1165036000000006E-5</v>
      </c>
      <c r="AM427">
        <v>4.2254210000000001E-4</v>
      </c>
      <c r="AN427" s="1">
        <v>1.2452329000000001E-4</v>
      </c>
      <c r="AO427" s="1">
        <v>1.8093062000000001E-5</v>
      </c>
      <c r="AP427" s="1">
        <v>3.3483270000000003E-5</v>
      </c>
      <c r="AQ427" s="1">
        <v>7.1165036000000006E-5</v>
      </c>
      <c r="AR427">
        <v>4.1261576000000002E-4</v>
      </c>
      <c r="AS427" s="1">
        <v>1.2178816E-4</v>
      </c>
      <c r="AT427" s="1">
        <v>1.8093062000000001E-5</v>
      </c>
      <c r="AU427" s="1">
        <v>3.3483270000000003E-5</v>
      </c>
      <c r="AV427" s="1">
        <v>7.1165036000000006E-5</v>
      </c>
      <c r="AW427">
        <v>4.2058242000000002E-4</v>
      </c>
      <c r="AX427" s="1">
        <v>1.2419079E-4</v>
      </c>
      <c r="AY427" s="1">
        <v>1.8093025999999999E-5</v>
      </c>
      <c r="AZ427" s="1">
        <v>3.3483203E-5</v>
      </c>
      <c r="BA427" s="1">
        <v>7.1164894000000004E-5</v>
      </c>
      <c r="BB427" s="1">
        <v>1.2439664999999999E-3</v>
      </c>
      <c r="BC427" s="1">
        <v>3.6945886E-4</v>
      </c>
      <c r="BD427" s="1">
        <v>8.1044327E-5</v>
      </c>
      <c r="BE427" s="1">
        <v>1.3596895000000001E-4</v>
      </c>
      <c r="BF427" s="1">
        <v>2.2871643E-4</v>
      </c>
      <c r="BG427" s="1">
        <v>1.2283028E-3</v>
      </c>
      <c r="BH427" s="1">
        <v>3.6410823999999999E-4</v>
      </c>
      <c r="BI427" s="1">
        <v>8.1044327E-5</v>
      </c>
      <c r="BJ427" s="1">
        <v>1.3596895000000001E-4</v>
      </c>
      <c r="BK427" s="1">
        <v>2.2871643E-4</v>
      </c>
      <c r="BL427" s="1">
        <v>1.2364866E-3</v>
      </c>
      <c r="BM427" s="1">
        <v>3.6324415999999999E-4</v>
      </c>
      <c r="BN427" s="1">
        <v>8.1044327E-5</v>
      </c>
      <c r="BO427" s="1">
        <v>1.3596895000000001E-4</v>
      </c>
      <c r="BP427" s="1">
        <v>2.2871643E-4</v>
      </c>
      <c r="BQ427" s="1">
        <v>1.237036E-3</v>
      </c>
      <c r="BR427" s="1">
        <v>3.6424116999999998E-4</v>
      </c>
      <c r="BS427" s="1">
        <v>8.1044327E-5</v>
      </c>
      <c r="BT427" s="1">
        <v>1.3596895000000001E-4</v>
      </c>
      <c r="BU427" s="1">
        <v>2.2871643E-4</v>
      </c>
      <c r="BV427" s="1">
        <v>1.2368399000000001E-3</v>
      </c>
      <c r="BW427" s="1">
        <v>3.6457991000000002E-4</v>
      </c>
      <c r="BX427" s="1">
        <v>8.1044327E-5</v>
      </c>
      <c r="BY427" s="1">
        <v>1.3596895000000001E-4</v>
      </c>
      <c r="BZ427" s="1">
        <v>2.2871643999999999E-4</v>
      </c>
      <c r="CA427" s="1">
        <v>2.6371038000000001E-4</v>
      </c>
      <c r="CB427" s="1">
        <v>7.7816671000000004E-5</v>
      </c>
      <c r="CC427" s="1">
        <v>1.2982048999999999E-5</v>
      </c>
      <c r="CD427" s="1">
        <v>2.2798793E-5</v>
      </c>
      <c r="CE427" s="1">
        <v>5.6387403999999999E-5</v>
      </c>
      <c r="CF427" s="1">
        <v>2.5599637999999998E-4</v>
      </c>
      <c r="CG427" s="1">
        <v>7.5297557000000005E-5</v>
      </c>
      <c r="CH427" s="1">
        <v>1.2982048999999999E-5</v>
      </c>
      <c r="CI427" s="1">
        <v>2.2798793E-5</v>
      </c>
      <c r="CJ427" s="1">
        <v>5.6387403999999999E-5</v>
      </c>
      <c r="CK427" s="1">
        <v>2.5891013000000002E-4</v>
      </c>
      <c r="CL427" s="1">
        <v>7.5217795999999999E-5</v>
      </c>
      <c r="CM427" s="1">
        <v>1.2982048999999999E-5</v>
      </c>
      <c r="CN427" s="1">
        <v>2.2798793E-5</v>
      </c>
      <c r="CO427" s="1">
        <v>5.6387403999999999E-5</v>
      </c>
      <c r="CP427" s="1">
        <v>2.5941663999999999E-4</v>
      </c>
      <c r="CQ427" s="1">
        <v>7.5623247000000007E-5</v>
      </c>
      <c r="CR427" s="1">
        <v>1.2982048999999999E-5</v>
      </c>
      <c r="CS427" s="1">
        <v>2.2798793E-5</v>
      </c>
      <c r="CT427" s="1">
        <v>5.6387403999999999E-5</v>
      </c>
      <c r="CU427" s="1">
        <v>2.5921910000000002E-4</v>
      </c>
      <c r="CV427" s="1">
        <v>7.5449027000000003E-5</v>
      </c>
      <c r="CW427" s="1">
        <v>1.2982114000000001E-5</v>
      </c>
      <c r="CX427" s="1">
        <v>2.2798906999999999E-5</v>
      </c>
      <c r="CY427" s="1">
        <v>5.6387685999999997E-5</v>
      </c>
      <c r="CZ427" s="1">
        <v>2.0494550999999999E-4</v>
      </c>
      <c r="DA427" s="1">
        <v>6.0794378000000002E-5</v>
      </c>
      <c r="DB427" s="1">
        <v>1.1821397E-5</v>
      </c>
      <c r="DC427" s="1">
        <v>2.0753192000000001E-5</v>
      </c>
      <c r="DD427" s="1">
        <v>5.1746768000000003E-5</v>
      </c>
      <c r="DE427" s="1">
        <v>1.9896331000000001E-4</v>
      </c>
      <c r="DF427" s="1">
        <v>5.8797033000000003E-5</v>
      </c>
      <c r="DG427" s="1">
        <v>1.1821397E-5</v>
      </c>
      <c r="DH427" s="1">
        <v>2.0753192000000001E-5</v>
      </c>
      <c r="DI427" s="1">
        <v>5.1746768000000003E-5</v>
      </c>
      <c r="DJ427" s="1">
        <v>2.0071119000000001E-4</v>
      </c>
      <c r="DK427" s="1">
        <v>5.8554426999999997E-5</v>
      </c>
      <c r="DL427" s="1">
        <v>1.1821397E-5</v>
      </c>
      <c r="DM427" s="1">
        <v>2.0753192000000001E-5</v>
      </c>
      <c r="DN427" s="1">
        <v>5.1746768000000003E-5</v>
      </c>
      <c r="DO427" s="1">
        <v>2.0311299E-4</v>
      </c>
      <c r="DP427" s="1">
        <v>5.9468354000000002E-5</v>
      </c>
      <c r="DQ427" s="1">
        <v>1.1821397E-5</v>
      </c>
      <c r="DR427" s="1">
        <v>2.0753192000000001E-5</v>
      </c>
      <c r="DS427" s="1">
        <v>5.1746768000000003E-5</v>
      </c>
      <c r="DT427" s="1">
        <v>1.9795205000000001E-4</v>
      </c>
      <c r="DU427" s="1">
        <v>5.8777092999999998E-5</v>
      </c>
      <c r="DV427" s="1">
        <v>1.102294E-5</v>
      </c>
      <c r="DW427" s="1">
        <v>1.9346426999999999E-5</v>
      </c>
      <c r="DX427" s="1">
        <v>4.8642393000000001E-5</v>
      </c>
      <c r="DY427" s="1">
        <v>1.9479527E-4</v>
      </c>
      <c r="DZ427" s="1">
        <v>5.7696998000000001E-5</v>
      </c>
      <c r="EA427" s="1">
        <v>8.1473551999999994E-6</v>
      </c>
      <c r="EB427" s="1">
        <v>1.4308207E-5</v>
      </c>
      <c r="EC427" s="1">
        <v>4.8642393000000001E-5</v>
      </c>
      <c r="ED427" s="1">
        <v>1.9799039000000001E-4</v>
      </c>
      <c r="EE427" s="1">
        <v>5.8055922000000001E-5</v>
      </c>
      <c r="EF427" s="1">
        <v>8.1473551999999994E-6</v>
      </c>
      <c r="EG427" s="1">
        <v>1.4308207E-5</v>
      </c>
      <c r="EH427" s="1">
        <v>4.8642393000000001E-5</v>
      </c>
      <c r="EI427" s="1">
        <v>2.0324505999999999E-4</v>
      </c>
      <c r="EJ427" s="1">
        <v>5.9807337E-5</v>
      </c>
      <c r="EK427" s="1">
        <v>8.1473551999999994E-6</v>
      </c>
      <c r="EL427" s="1">
        <v>1.4308207E-5</v>
      </c>
      <c r="EM427" s="1">
        <v>4.8642393000000001E-5</v>
      </c>
      <c r="EN427" s="1">
        <v>5.3350716000000002E-4</v>
      </c>
      <c r="EO427" s="1">
        <v>1.5977092999999999E-4</v>
      </c>
      <c r="EP427" s="1">
        <v>2.4270189E-5</v>
      </c>
      <c r="EQ427" s="1">
        <v>4.0718362000000002E-5</v>
      </c>
      <c r="ER427" s="1">
        <v>9.6325978000000006E-5</v>
      </c>
      <c r="ES427" s="1">
        <v>5.2703359000000002E-4</v>
      </c>
      <c r="ET427" s="1">
        <v>1.5730167E-4</v>
      </c>
      <c r="EU427" s="1">
        <v>2.4270189E-5</v>
      </c>
      <c r="EV427" s="1">
        <v>4.0718362000000002E-5</v>
      </c>
      <c r="EW427" s="1">
        <v>9.6325978000000006E-5</v>
      </c>
      <c r="EX427" s="1">
        <v>5.3262307999999998E-4</v>
      </c>
      <c r="EY427" s="1">
        <v>1.5720196999999999E-4</v>
      </c>
      <c r="EZ427" s="1">
        <v>2.4270189E-5</v>
      </c>
      <c r="FA427" s="1">
        <v>4.0718362000000002E-5</v>
      </c>
      <c r="FB427" s="1">
        <v>9.6325978000000006E-5</v>
      </c>
      <c r="FC427" s="1">
        <v>5.2895948999999995E-4</v>
      </c>
      <c r="FD427" s="1">
        <v>1.5688957000000001E-4</v>
      </c>
      <c r="FE427" s="1">
        <v>2.4270189E-5</v>
      </c>
      <c r="FF427" s="1">
        <v>4.0718362000000002E-5</v>
      </c>
      <c r="FG427" s="1">
        <v>9.6325978000000006E-5</v>
      </c>
      <c r="FH427" s="1">
        <v>5.3183859E-4</v>
      </c>
      <c r="FI427" s="1">
        <v>1.5771523999999999E-4</v>
      </c>
      <c r="FJ427" s="1">
        <v>2.4270358999999998E-5</v>
      </c>
      <c r="FK427" s="1">
        <v>4.0718647000000002E-5</v>
      </c>
      <c r="FL427" s="1">
        <v>9.6326651999999996E-5</v>
      </c>
      <c r="FM427" s="1">
        <v>3.2336312000000002E-4</v>
      </c>
      <c r="FN427" s="1">
        <v>9.4805190999999994E-5</v>
      </c>
      <c r="FO427" s="1">
        <v>1.5198251000000001E-5</v>
      </c>
      <c r="FP427" s="1">
        <v>2.7173253000000001E-5</v>
      </c>
      <c r="FQ427" s="1">
        <v>6.2959686000000001E-5</v>
      </c>
      <c r="FR427" s="1">
        <v>2.8844172000000001E-5</v>
      </c>
      <c r="FS427" s="1">
        <v>3.5939885E-3</v>
      </c>
      <c r="FT427" s="1">
        <v>1.7979980999999999E-5</v>
      </c>
      <c r="FU427" s="1">
        <v>3.3167614999999998E-5</v>
      </c>
      <c r="FV427" s="1">
        <v>1.0046684E-4</v>
      </c>
      <c r="FW427" s="1">
        <v>1.1979315999999999E-4</v>
      </c>
      <c r="FX427" s="1">
        <v>3.3143954000000001E-5</v>
      </c>
      <c r="FY427" s="1">
        <v>1.0543775000000001E-5</v>
      </c>
      <c r="FZ427" s="1">
        <v>2.9378946E-5</v>
      </c>
      <c r="GA427" s="1">
        <v>2.3026393000000001E-5</v>
      </c>
      <c r="GB427" s="1">
        <v>4.3567440000000002E-4</v>
      </c>
      <c r="GC427" s="1">
        <v>1.6073098E-4</v>
      </c>
      <c r="GD427" s="1">
        <v>4.9022502000000002E-6</v>
      </c>
      <c r="GE427" s="1">
        <v>8.8018131000000002E-5</v>
      </c>
      <c r="GF427" s="1">
        <v>1.1589643000000001E-4</v>
      </c>
      <c r="GG427" s="1">
        <v>4.5161255000000002E-4</v>
      </c>
      <c r="GH427" s="1">
        <v>1.6744829000000001E-4</v>
      </c>
      <c r="GI427" s="1">
        <v>4.9022502000000002E-6</v>
      </c>
      <c r="GJ427" s="1">
        <v>8.8018131000000002E-5</v>
      </c>
      <c r="GK427" s="1">
        <v>1.1589643000000001E-4</v>
      </c>
      <c r="GL427" s="1">
        <v>4.3439116999999998E-4</v>
      </c>
      <c r="GM427" s="1">
        <v>1.6175689000000001E-4</v>
      </c>
      <c r="GN427" s="1">
        <v>4.9022502000000002E-6</v>
      </c>
      <c r="GO427" s="1">
        <v>8.8018131000000002E-5</v>
      </c>
      <c r="GP427" s="1">
        <v>1.1589643000000001E-4</v>
      </c>
      <c r="GQ427" s="1">
        <v>4.2943532000000001E-4</v>
      </c>
      <c r="GR427" s="1">
        <v>1.5996968000000001E-4</v>
      </c>
      <c r="GS427" s="1">
        <v>4.9022502000000002E-6</v>
      </c>
      <c r="GT427" s="1">
        <v>8.8018131000000002E-5</v>
      </c>
      <c r="GU427" s="1">
        <v>1.1589643000000001E-4</v>
      </c>
      <c r="GV427" s="1">
        <v>4.3713287000000001E-4</v>
      </c>
      <c r="GW427" s="1">
        <v>1.6234193000000001E-4</v>
      </c>
      <c r="GX427" s="1">
        <v>4.9022502000000002E-6</v>
      </c>
      <c r="GY427" s="1">
        <v>8.8018131000000002E-5</v>
      </c>
      <c r="GZ427" s="1">
        <v>1.1589643000000001E-4</v>
      </c>
      <c r="HA427" s="1">
        <v>4.5395747000000002E-4</v>
      </c>
      <c r="HB427" s="1">
        <v>1.6789204E-4</v>
      </c>
      <c r="HC427" s="1">
        <v>4.9022502000000002E-6</v>
      </c>
      <c r="HD427" s="1">
        <v>8.8018131000000002E-5</v>
      </c>
      <c r="HE427" s="1">
        <v>1.1589643000000001E-4</v>
      </c>
      <c r="HF427" s="1">
        <v>4.0239004999999999E-4</v>
      </c>
      <c r="HG427" s="1">
        <v>1.4822864E-4</v>
      </c>
      <c r="HH427" s="1">
        <v>4.0108818000000001E-6</v>
      </c>
      <c r="HI427" s="1">
        <v>7.2014833999999993E-5</v>
      </c>
      <c r="HJ427" s="1">
        <v>1.1513546999999999E-4</v>
      </c>
      <c r="HK427" s="1">
        <v>3.5212783999999999E-4</v>
      </c>
      <c r="HL427" s="1">
        <v>1.3005526000000001E-4</v>
      </c>
      <c r="HM427" s="1">
        <v>4.0108818000000001E-6</v>
      </c>
      <c r="HN427" s="1">
        <v>7.2014833999999993E-5</v>
      </c>
      <c r="HO427" s="1">
        <v>1.1513546999999999E-4</v>
      </c>
      <c r="HP427" s="1">
        <v>4.0686626999999998E-4</v>
      </c>
      <c r="HQ427" s="1">
        <v>1.5143259000000001E-4</v>
      </c>
      <c r="HR427" s="1">
        <v>4.0108818000000001E-6</v>
      </c>
      <c r="HS427" s="1">
        <v>7.2014833999999993E-5</v>
      </c>
      <c r="HT427" s="1">
        <v>1.1513546999999999E-4</v>
      </c>
      <c r="HU427" s="1">
        <v>4.0208330999999997E-4</v>
      </c>
      <c r="HV427" s="1">
        <v>1.4971459000000001E-4</v>
      </c>
      <c r="HW427" s="1">
        <v>4.0108818000000001E-6</v>
      </c>
      <c r="HX427" s="1">
        <v>7.2014833999999993E-5</v>
      </c>
      <c r="HY427" s="1">
        <v>1.1513546999999999E-4</v>
      </c>
      <c r="HZ427" s="1">
        <v>4.0065606000000003E-4</v>
      </c>
      <c r="IA427" s="1">
        <v>1.4861645000000001E-4</v>
      </c>
      <c r="IB427" s="1">
        <v>4.0108858000000002E-6</v>
      </c>
      <c r="IC427" s="1">
        <v>7.2014906000000004E-5</v>
      </c>
      <c r="ID427" s="1">
        <v>1.1513559E-4</v>
      </c>
      <c r="IE427" s="1">
        <v>4.2584280000000001E-4</v>
      </c>
      <c r="IF427" s="1">
        <v>1.5732754E-4</v>
      </c>
      <c r="IG427" s="1">
        <v>4.0108818000000001E-6</v>
      </c>
      <c r="IH427" s="1">
        <v>7.2014833999999993E-5</v>
      </c>
      <c r="II427" s="1">
        <v>1.1513546999999999E-4</v>
      </c>
      <c r="IJ427" s="1">
        <v>4.2381906000000001E-4</v>
      </c>
      <c r="IK427" s="1">
        <v>1.5733222999999999E-4</v>
      </c>
      <c r="IL427" s="1">
        <v>4.5769515000000002E-6</v>
      </c>
      <c r="IM427" s="1">
        <v>8.2177837999999995E-5</v>
      </c>
      <c r="IN427" s="1">
        <v>1.1561795E-4</v>
      </c>
      <c r="IO427" s="1">
        <v>3.7396015000000001E-3</v>
      </c>
      <c r="IP427" s="1">
        <v>1.0072296999999999E-3</v>
      </c>
      <c r="IQ427" s="1">
        <v>1.9485124999999999E-5</v>
      </c>
      <c r="IR427" s="1">
        <v>4.2300952999999998E-5</v>
      </c>
      <c r="IS427" s="1">
        <v>8.6128965000000006E-5</v>
      </c>
      <c r="IT427" s="1">
        <v>5.7426011000000004E-4</v>
      </c>
      <c r="IU427" s="1">
        <v>1.6395869E-4</v>
      </c>
      <c r="IV427" s="1">
        <v>2.5814732999999999E-5</v>
      </c>
      <c r="IW427" s="1">
        <v>2.5364320000000002E-4</v>
      </c>
      <c r="IX427" s="1">
        <v>1.4525076999999999E-4</v>
      </c>
      <c r="IY427" s="1">
        <v>4.3001075999999998E-4</v>
      </c>
      <c r="IZ427" s="1">
        <v>1.8726134000000001E-4</v>
      </c>
      <c r="JA427" s="1">
        <v>1.1577289999999999E-5</v>
      </c>
      <c r="JB427" s="1">
        <v>6.8596578E-5</v>
      </c>
      <c r="JC427" s="1">
        <v>9.2194296000000002E-5</v>
      </c>
      <c r="JD427" s="1">
        <v>6.4437914000000003E-4</v>
      </c>
      <c r="JE427" s="1">
        <v>2.1548678E-4</v>
      </c>
      <c r="JF427" s="1">
        <v>2.4383346E-5</v>
      </c>
      <c r="JG427" s="1">
        <v>2.425575E-4</v>
      </c>
      <c r="JH427" s="1">
        <v>1.4341663E-4</v>
      </c>
      <c r="JI427" s="1">
        <v>5.3859608000000002E-4</v>
      </c>
      <c r="JJ427" s="1">
        <v>1.5311090000000001E-4</v>
      </c>
      <c r="JK427" s="1">
        <v>2.3768536E-5</v>
      </c>
      <c r="JL427" s="1">
        <v>2.3368740999999999E-4</v>
      </c>
      <c r="JM427" s="1">
        <v>1.4262876999999999E-4</v>
      </c>
      <c r="JN427" s="1">
        <v>5.4115649999999995E-4</v>
      </c>
      <c r="JO427" s="1">
        <v>1.5401818E-4</v>
      </c>
      <c r="JP427" s="1">
        <v>2.3768536E-5</v>
      </c>
      <c r="JQ427" s="1">
        <v>2.3368740999999999E-4</v>
      </c>
      <c r="JR427" s="1">
        <v>1.4262876999999999E-4</v>
      </c>
      <c r="JS427" s="1">
        <v>5.0350372999999999E-4</v>
      </c>
      <c r="JT427" s="1">
        <v>1.4257914999999999E-4</v>
      </c>
      <c r="JU427" s="1">
        <v>2.3768536E-5</v>
      </c>
      <c r="JV427" s="1">
        <v>2.3368740999999999E-4</v>
      </c>
      <c r="JW427" s="1">
        <v>1.4262876999999999E-4</v>
      </c>
      <c r="JX427" s="1">
        <v>4.7851546E-4</v>
      </c>
      <c r="JY427" s="1">
        <v>1.3519795000000001E-4</v>
      </c>
      <c r="JZ427" s="1">
        <v>2.3768536E-5</v>
      </c>
      <c r="KA427" s="1">
        <v>2.3368740999999999E-4</v>
      </c>
      <c r="KB427" s="1">
        <v>1.4262876999999999E-4</v>
      </c>
      <c r="KC427" s="1">
        <v>7.3594291999999996E-4</v>
      </c>
      <c r="KD427" s="1">
        <v>2.6608688999999998E-4</v>
      </c>
      <c r="KE427" s="1">
        <v>2.3768536E-5</v>
      </c>
      <c r="KF427" s="1">
        <v>2.3848772000000001E-4</v>
      </c>
      <c r="KG427" s="1">
        <v>1.4262876999999999E-4</v>
      </c>
      <c r="KH427" s="1">
        <v>6.9034103999999997E-4</v>
      </c>
      <c r="KI427" s="1">
        <v>2.4898420999999997E-4</v>
      </c>
      <c r="KJ427" s="1">
        <v>2.3768536E-5</v>
      </c>
      <c r="KK427" s="1">
        <v>2.3848772000000001E-4</v>
      </c>
      <c r="KL427" s="1">
        <v>1.4262876999999999E-4</v>
      </c>
      <c r="KM427" s="1">
        <v>6.2465272999999997E-4</v>
      </c>
      <c r="KN427" s="1">
        <v>2.2437849999999999E-4</v>
      </c>
      <c r="KO427" s="1">
        <v>2.3768536E-5</v>
      </c>
      <c r="KP427" s="1">
        <v>2.3848772000000001E-4</v>
      </c>
      <c r="KQ427" s="1">
        <v>1.4262876999999999E-4</v>
      </c>
      <c r="KR427" s="1">
        <v>5.9070396E-4</v>
      </c>
      <c r="KS427" s="1">
        <v>2.1164818E-4</v>
      </c>
      <c r="KT427" s="1">
        <v>2.3768536E-5</v>
      </c>
      <c r="KU427" s="1">
        <v>2.3848772000000001E-4</v>
      </c>
      <c r="KV427" s="1">
        <v>1.4262876999999999E-4</v>
      </c>
      <c r="KW427" s="1">
        <v>1.9694388E-5</v>
      </c>
      <c r="KX427" s="1">
        <v>2.2693039000000001E-4</v>
      </c>
      <c r="KY427" s="1">
        <v>1.1577289999999999E-5</v>
      </c>
      <c r="KZ427" s="1">
        <v>6.8596578E-5</v>
      </c>
      <c r="LA427" s="1">
        <v>9.2194296000000002E-5</v>
      </c>
      <c r="LB427" s="1">
        <v>3.9302401999999998E-4</v>
      </c>
      <c r="LC427" s="1">
        <v>7.5233318000000006E-5</v>
      </c>
      <c r="LD427" s="1">
        <v>1.1577289999999999E-5</v>
      </c>
      <c r="LE427" s="1">
        <v>6.8596578E-5</v>
      </c>
      <c r="LF427" s="1">
        <v>9.2194296000000002E-5</v>
      </c>
      <c r="LG427" s="1">
        <v>4.0240531E-4</v>
      </c>
      <c r="LH427" s="1">
        <v>4.2301950999999998E-4</v>
      </c>
      <c r="LI427" s="1">
        <v>1.1577289999999999E-5</v>
      </c>
      <c r="LJ427" s="1">
        <v>6.8596578E-5</v>
      </c>
      <c r="LK427" s="1">
        <v>8.7110359E-5</v>
      </c>
      <c r="LL427" s="1">
        <v>6.8966239000000003E-4</v>
      </c>
      <c r="LM427" s="1">
        <v>2.4876233000000001E-4</v>
      </c>
      <c r="LN427" s="1">
        <v>2.3459173E-5</v>
      </c>
      <c r="LO427" s="1">
        <v>2.3540034999999999E-4</v>
      </c>
      <c r="LP427" s="1">
        <v>1.4223284000000001E-4</v>
      </c>
      <c r="LQ427" s="1">
        <v>1.1314494E-4</v>
      </c>
      <c r="LR427" s="1">
        <v>3.0247108999999998E-5</v>
      </c>
      <c r="LS427" s="1">
        <v>3.4479925000000002E-6</v>
      </c>
      <c r="LT427" s="1">
        <v>6.5282140000000004E-6</v>
      </c>
      <c r="LU427" s="1">
        <v>1.5956615999999999E-5</v>
      </c>
      <c r="LV427" s="1">
        <v>1.5041052999999999E-4</v>
      </c>
      <c r="LW427" s="1">
        <v>4.015232E-5</v>
      </c>
      <c r="LX427" s="1">
        <v>3.6271527000000001E-6</v>
      </c>
      <c r="LY427" s="1">
        <v>6.9536605000000003E-6</v>
      </c>
      <c r="LZ427" s="1">
        <v>1.8360483000000002E-5</v>
      </c>
      <c r="MA427" s="1">
        <v>3.9905691000000001E-4</v>
      </c>
      <c r="MB427" s="1">
        <v>1.0800825E-4</v>
      </c>
      <c r="MC427" s="1">
        <v>6.4567051999999998E-6</v>
      </c>
      <c r="MD427" s="1">
        <v>1.2466609E-5</v>
      </c>
      <c r="ME427" s="1">
        <v>3.3260816000000002E-5</v>
      </c>
      <c r="MF427" s="1">
        <v>6.6008865999999996E-3</v>
      </c>
      <c r="MG427" s="1">
        <v>6.7053700000000002E-4</v>
      </c>
      <c r="MH427" s="1">
        <v>6.6519831000000005E-4</v>
      </c>
      <c r="MI427" s="1">
        <v>6.6980676E-4</v>
      </c>
      <c r="MJ427" s="1">
        <v>6.5714528999999996E-4</v>
      </c>
      <c r="MK427" s="1">
        <v>6.6751433E-4</v>
      </c>
      <c r="ML427" s="1">
        <v>2.0591551E-3</v>
      </c>
      <c r="MM427" s="1">
        <v>2.0381408000000002E-3</v>
      </c>
      <c r="MN427" s="1">
        <v>2.0454605E-3</v>
      </c>
      <c r="MO427" s="1">
        <v>2.0470069E-3</v>
      </c>
      <c r="MP427" s="1">
        <v>2.0471495E-3</v>
      </c>
      <c r="MQ427" s="1">
        <v>4.3369529999999999E-4</v>
      </c>
      <c r="MR427" s="1">
        <v>4.2346218999999999E-4</v>
      </c>
      <c r="MS427" s="1">
        <v>4.2629617000000002E-4</v>
      </c>
      <c r="MT427" s="1">
        <v>4.2720813000000002E-4</v>
      </c>
      <c r="MU427" s="1">
        <v>4.2683682999999998E-4</v>
      </c>
      <c r="MV427" s="1">
        <v>3.5006125000000001E-4</v>
      </c>
      <c r="MW427" s="1">
        <v>3.4208170000000002E-4</v>
      </c>
      <c r="MX427" s="1">
        <v>3.4358697999999999E-4</v>
      </c>
      <c r="MY427" s="1">
        <v>3.4690269999999997E-4</v>
      </c>
      <c r="MZ427" s="1">
        <v>3.3574091E-4</v>
      </c>
      <c r="NA427" s="1">
        <v>3.2359023000000001E-4</v>
      </c>
      <c r="NB427" s="1">
        <v>3.2714426999999998E-4</v>
      </c>
      <c r="NC427" s="1">
        <v>3.3415034999999997E-4</v>
      </c>
      <c r="ND427" s="1">
        <v>8.5459263000000002E-4</v>
      </c>
      <c r="NE427" s="1">
        <v>8.4564980000000002E-4</v>
      </c>
      <c r="NF427" s="1">
        <v>8.5113957999999996E-4</v>
      </c>
      <c r="NG427" s="1">
        <v>8.4716358999999998E-4</v>
      </c>
      <c r="NH427" s="1">
        <v>8.5086948000000001E-4</v>
      </c>
      <c r="NI427" s="1">
        <v>5.2349950999999999E-4</v>
      </c>
      <c r="NJ427" s="1">
        <v>3.7744470999999998E-3</v>
      </c>
      <c r="NK427" s="1">
        <v>2.1588622999999999E-4</v>
      </c>
      <c r="NL427" s="1">
        <v>8.0522218999999997E-4</v>
      </c>
      <c r="NM427" s="1">
        <v>8.2787764000000002E-4</v>
      </c>
      <c r="NN427" s="1">
        <v>8.0496487000000002E-4</v>
      </c>
      <c r="NO427" s="1">
        <v>7.9822181000000002E-4</v>
      </c>
      <c r="NP427" s="1">
        <v>8.0829160999999999E-4</v>
      </c>
      <c r="NQ427" s="1">
        <v>8.3066632E-4</v>
      </c>
      <c r="NR427" s="1">
        <v>7.4177987000000002E-4</v>
      </c>
      <c r="NS427" s="1">
        <v>6.7334429000000002E-4</v>
      </c>
      <c r="NT427" s="1">
        <v>7.4946004000000003E-4</v>
      </c>
      <c r="NU427" s="1">
        <v>7.4295907999999996E-4</v>
      </c>
      <c r="NV427" s="1">
        <v>7.4043388000000004E-4</v>
      </c>
      <c r="NW427" s="1">
        <v>7.7433153000000001E-4</v>
      </c>
      <c r="NX427" s="1">
        <v>7.8352402999999995E-4</v>
      </c>
      <c r="NY427" s="1">
        <v>4.8947462000000002E-3</v>
      </c>
      <c r="NZ427" s="1">
        <v>1.1629275E-3</v>
      </c>
      <c r="OA427" s="1">
        <v>7.8964026000000003E-4</v>
      </c>
      <c r="OB427" s="1">
        <v>1.2702233999999999E-3</v>
      </c>
      <c r="OC427" s="1">
        <v>1.0917917E-3</v>
      </c>
      <c r="OD427" s="1">
        <v>1.0952594E-3</v>
      </c>
      <c r="OE427" s="1">
        <v>1.0461676E-3</v>
      </c>
      <c r="OF427" s="1">
        <v>1.0137981E-3</v>
      </c>
      <c r="OG427" s="1">
        <v>1.4069148000000001E-3</v>
      </c>
      <c r="OH427" s="1">
        <v>1.3442103000000001E-3</v>
      </c>
      <c r="OI427" s="1">
        <v>1.2539163E-3</v>
      </c>
      <c r="OJ427" s="1">
        <v>1.2072372E-3</v>
      </c>
      <c r="OK427" s="1">
        <v>4.1899294000000001E-4</v>
      </c>
      <c r="OL427" s="1">
        <v>6.4062549999999998E-4</v>
      </c>
      <c r="OM427" s="1">
        <v>9.927090400000001E-4</v>
      </c>
      <c r="ON427" s="1">
        <v>1.3395171E-3</v>
      </c>
      <c r="OO427" s="1">
        <v>1.6932486999999999E-4</v>
      </c>
      <c r="OP427" s="1">
        <v>2.1950413999999999E-4</v>
      </c>
      <c r="OQ427" s="1">
        <v>5.5924930000000005E-4</v>
      </c>
      <c r="OU427" t="s">
        <v>2361</v>
      </c>
      <c r="OV427" t="s">
        <v>51</v>
      </c>
      <c r="OW427">
        <v>0</v>
      </c>
      <c r="OX427">
        <v>2.7103026000000001E-3</v>
      </c>
      <c r="OY427">
        <v>2.0682673E-3</v>
      </c>
      <c r="OZ427">
        <v>6.3723377999999999E-4</v>
      </c>
      <c r="PA427">
        <v>1.1865433999999999E-3</v>
      </c>
      <c r="PB427" s="1">
        <v>7.9568187000000006E-5</v>
      </c>
      <c r="PC427" s="1">
        <v>4.8191439999999997E-5</v>
      </c>
      <c r="PD427">
        <v>3.9980231000000003E-3</v>
      </c>
      <c r="PE427" s="1">
        <v>2.1679793E-5</v>
      </c>
      <c r="PF427" s="1">
        <v>1.6490834000000001E-5</v>
      </c>
      <c r="PG427">
        <v>1.4511289E-3</v>
      </c>
      <c r="PH427" s="1">
        <v>2.5677622999999999E-5</v>
      </c>
      <c r="PI427" s="1">
        <v>5.7425093999999997E-5</v>
      </c>
      <c r="PJ427">
        <v>3.4029848999999998E-3</v>
      </c>
      <c r="PK427">
        <v>1.6721278000000001E-3</v>
      </c>
      <c r="PL427" s="1">
        <v>3.1741467E-4</v>
      </c>
      <c r="PM427" s="1">
        <v>4.252611E-4</v>
      </c>
      <c r="PN427" s="1">
        <v>6.1832311000000001E-2</v>
      </c>
      <c r="PO427" s="1">
        <v>8.9021348000000006E-5</v>
      </c>
      <c r="PP427" s="1">
        <v>2.6188586E-5</v>
      </c>
      <c r="PQ427" s="1">
        <v>3.4323663999999998E-7</v>
      </c>
      <c r="PR427" s="1">
        <v>1.362757E-6</v>
      </c>
      <c r="PS427" s="1">
        <v>3.4994175999999999E-5</v>
      </c>
      <c r="PT427" s="1">
        <v>1.1551221E-5</v>
      </c>
      <c r="PU427" s="1">
        <v>8.3667931E-9</v>
      </c>
      <c r="PV427" s="1">
        <v>2.9438862999999998E-7</v>
      </c>
      <c r="PW427" s="1">
        <v>3.9756338000000003E-6</v>
      </c>
      <c r="PX427" s="1">
        <v>4.3412857000000001E-5</v>
      </c>
      <c r="PY427" s="1">
        <v>2.9079977E-7</v>
      </c>
      <c r="PZ427" s="1">
        <v>3.5377781E-6</v>
      </c>
      <c r="QA427" s="1">
        <v>2.9445761999999998E-6</v>
      </c>
      <c r="QB427" s="1">
        <v>3.1977429000000001E-6</v>
      </c>
      <c r="QC427" s="1">
        <v>3.7573819999999997E-5</v>
      </c>
      <c r="QD427" s="1">
        <v>2.291209E-5</v>
      </c>
      <c r="QE427" s="1">
        <v>2.885223E-5</v>
      </c>
      <c r="QF427" s="1">
        <v>3.3513848000000001E-6</v>
      </c>
      <c r="QG427" s="1">
        <v>3.431758E-6</v>
      </c>
      <c r="QH427" s="1">
        <v>3.8745792000000002E-5</v>
      </c>
      <c r="QI427" s="1">
        <v>3.1361408000000003E-5</v>
      </c>
      <c r="QJ427" s="1">
        <v>1.6458131E-4</v>
      </c>
      <c r="QK427" s="1">
        <v>2.6137378E-6</v>
      </c>
      <c r="QL427" s="1">
        <v>2.6769443999999999E-6</v>
      </c>
      <c r="QM427" s="1">
        <v>3.0217484999999999E-5</v>
      </c>
      <c r="QN427" s="1">
        <v>1.5771007000000001E-5</v>
      </c>
      <c r="QO427" s="1">
        <v>3.0476987000000001E-5</v>
      </c>
      <c r="QP427" s="1">
        <v>2.2069987000000002E-6</v>
      </c>
      <c r="QQ427" s="1">
        <v>2.2589167000000001E-6</v>
      </c>
      <c r="QR427" s="1">
        <v>2.5515104E-5</v>
      </c>
      <c r="QS427" s="1">
        <v>1.6239397000000001E-5</v>
      </c>
      <c r="QT427" s="1">
        <v>2.0095601999999999E-4</v>
      </c>
      <c r="QU427" s="1">
        <v>2.0047821000000001E-6</v>
      </c>
      <c r="QV427" s="1">
        <v>2.0531818000000001E-6</v>
      </c>
      <c r="QW427" s="1">
        <v>2.9171535999999999E-5</v>
      </c>
      <c r="QX427" s="1">
        <v>4.5480095999999996E-6</v>
      </c>
      <c r="QY427" s="1">
        <v>2.1954260000000001E-5</v>
      </c>
      <c r="QZ427" s="1">
        <v>1.9771134999999999E-6</v>
      </c>
      <c r="RA427" s="1">
        <v>6.8465524999999997E-7</v>
      </c>
      <c r="RB427" s="1">
        <v>3.7554188000000001E-6</v>
      </c>
      <c r="RC427" s="1">
        <v>2.1275749000000002E-6</v>
      </c>
      <c r="RD427" s="1">
        <v>2.5299260000000001E-5</v>
      </c>
      <c r="RE427" s="1">
        <v>1.4164577E-5</v>
      </c>
      <c r="RF427" s="1">
        <v>3.0005118999999998E-8</v>
      </c>
      <c r="RG427" s="1">
        <v>2.0539658000000002E-6</v>
      </c>
      <c r="RH427" s="1">
        <v>3.0005118999999998E-8</v>
      </c>
      <c r="RI427" s="1">
        <v>3.0005118999999998E-8</v>
      </c>
      <c r="RJ427" s="1">
        <v>1.1266256000000001E-5</v>
      </c>
      <c r="RK427" s="1">
        <v>1.8096969000000002E-5</v>
      </c>
      <c r="RL427" s="1">
        <v>4.4056514999999998E-6</v>
      </c>
      <c r="RM427" s="1">
        <v>3.9151254E-5</v>
      </c>
      <c r="RN427" s="1">
        <v>1.1759592E-4</v>
      </c>
      <c r="RO427" s="1">
        <v>3.1676773999999997E-5</v>
      </c>
      <c r="RP427" s="1">
        <v>8.4515760999999998E-6</v>
      </c>
      <c r="RQ427" s="1">
        <v>9.8074875999999996E-6</v>
      </c>
      <c r="RR427" s="1">
        <v>3.2463070000000002E-5</v>
      </c>
      <c r="RS427" s="1">
        <v>1.1766607E-4</v>
      </c>
      <c r="RT427" s="1">
        <v>7.3929079000000004E-10</v>
      </c>
      <c r="RU427" s="1">
        <v>1.0278319999999999E-5</v>
      </c>
      <c r="RV427" s="1">
        <v>1.7539228999999999E-10</v>
      </c>
      <c r="RW427" s="1">
        <v>5.9320149000000002E-5</v>
      </c>
      <c r="RX427" s="1">
        <v>6.9697234E-10</v>
      </c>
      <c r="RY427" s="1">
        <v>2.8460035000000001E-5</v>
      </c>
      <c r="RZ427" s="1">
        <v>1.1244119E-9</v>
      </c>
      <c r="SA427" s="1">
        <v>9.8344981999999999E-5</v>
      </c>
      <c r="SB427" s="1">
        <v>1.6993159E-10</v>
      </c>
      <c r="SC427" s="1">
        <v>6.8706695000000004E-5</v>
      </c>
      <c r="SD427" s="1">
        <v>3.0906866E-6</v>
      </c>
      <c r="SE427" s="1">
        <v>8.4515760999999998E-6</v>
      </c>
      <c r="SF427" s="1">
        <v>3.2463070000000002E-5</v>
      </c>
      <c r="SG427" s="1">
        <v>2.9475495000000001E-6</v>
      </c>
      <c r="SH427" s="1">
        <v>9.8074875999999996E-6</v>
      </c>
      <c r="SI427" s="1">
        <v>7.9582009000000004E-10</v>
      </c>
      <c r="SJ427" s="1">
        <v>2.2968637E-6</v>
      </c>
      <c r="SK427" s="1">
        <v>1.4210150999999999E-5</v>
      </c>
      <c r="SL427" s="1">
        <v>1.3717065E-5</v>
      </c>
      <c r="SM427" s="1">
        <v>9.8466468000000007E-7</v>
      </c>
      <c r="SN427" s="1">
        <v>1.5255492E-6</v>
      </c>
      <c r="SO427" s="1">
        <v>2.9686606000000001E-5</v>
      </c>
      <c r="SP427" s="1">
        <v>1.7120035000000001E-5</v>
      </c>
      <c r="SQ427" s="1">
        <v>5.6611369E-5</v>
      </c>
      <c r="SR427" s="1">
        <v>9.8668922999999991E-7</v>
      </c>
      <c r="SS427" s="1">
        <v>1.5286883E-6</v>
      </c>
      <c r="ST427" s="1">
        <v>2.9927235999999999E-5</v>
      </c>
      <c r="SU427" s="1">
        <v>5.5965873E-6</v>
      </c>
      <c r="SV427" s="1">
        <v>3.010596E-5</v>
      </c>
      <c r="SW427" s="1">
        <v>9.2423857999999995E-7</v>
      </c>
      <c r="SX427" s="1">
        <v>1.4319377E-6</v>
      </c>
      <c r="SY427" s="1">
        <v>2.7987706999999999E-5</v>
      </c>
      <c r="SZ427" s="1">
        <v>1.0816089E-5</v>
      </c>
      <c r="TA427" s="1">
        <v>9.9396307999999998E-5</v>
      </c>
      <c r="TB427" s="1">
        <v>1.3537343E-6</v>
      </c>
      <c r="TC427" s="1">
        <v>2.0973566000000001E-6</v>
      </c>
      <c r="TD427" s="1">
        <v>4.5153220000000001E-5</v>
      </c>
      <c r="TE427" s="1">
        <v>1.4153266000000001E-5</v>
      </c>
      <c r="TF427" s="1">
        <v>6.7655756999999999E-5</v>
      </c>
      <c r="TG427" s="1">
        <v>1.0170421999999999E-6</v>
      </c>
      <c r="TH427" s="1">
        <v>1.5757192E-6</v>
      </c>
      <c r="TI427" s="1">
        <v>3.0888876999999999E-5</v>
      </c>
      <c r="TJ427" s="1">
        <v>9.3947978000000002E-8</v>
      </c>
      <c r="TK427" s="1">
        <v>1.4597258E-4</v>
      </c>
      <c r="TL427" s="1">
        <v>1.8820024999999999E-6</v>
      </c>
      <c r="TM427" s="1">
        <v>2.0102681999999999E-6</v>
      </c>
      <c r="TN427" s="1">
        <v>7.1871313999999996E-5</v>
      </c>
      <c r="TO427" s="1">
        <v>9.3947978000000002E-8</v>
      </c>
      <c r="TP427" s="1">
        <v>2.8203676999999999E-5</v>
      </c>
      <c r="TQ427" s="1">
        <v>1.8820024999999999E-6</v>
      </c>
      <c r="TR427" s="1">
        <v>2.0102681999999999E-6</v>
      </c>
      <c r="TS427" s="1">
        <v>7.1871313999999996E-5</v>
      </c>
      <c r="TT427" s="1">
        <v>9.3947978000000002E-8</v>
      </c>
      <c r="TU427" s="1">
        <v>1.7080304999999999E-4</v>
      </c>
      <c r="TV427" s="1">
        <v>1.8820024999999999E-6</v>
      </c>
      <c r="TW427" s="1">
        <v>2.0102681999999999E-6</v>
      </c>
      <c r="TX427" s="1">
        <v>7.1871313999999996E-5</v>
      </c>
      <c r="TY427" s="1">
        <v>1.7272378E-7</v>
      </c>
      <c r="TZ427" s="1">
        <v>2.7967324000000001E-6</v>
      </c>
      <c r="UA427" s="1">
        <v>3.0314746999999998E-6</v>
      </c>
      <c r="UB427" s="1">
        <v>3.1017054999999999E-6</v>
      </c>
      <c r="UC427" s="1">
        <v>3.5046767000000001E-5</v>
      </c>
      <c r="UD427" s="1">
        <v>4.2437514999999998E-7</v>
      </c>
      <c r="UE427" s="1">
        <v>3.5035924000000002E-6</v>
      </c>
      <c r="UF427" s="1">
        <v>5.3130628999999997E-6</v>
      </c>
      <c r="UG427" s="1">
        <v>5.4433440000000004E-6</v>
      </c>
      <c r="UH427" s="1">
        <v>3.2980776000000002E-5</v>
      </c>
      <c r="UI427" s="1">
        <v>0</v>
      </c>
      <c r="UJ427" s="1">
        <v>1.0600703000000001E-4</v>
      </c>
      <c r="UK427" s="1">
        <v>2.9097682999999999E-6</v>
      </c>
      <c r="UL427" s="1">
        <v>3.8502562999999997E-6</v>
      </c>
      <c r="UM427" s="1">
        <v>1.4014976E-4</v>
      </c>
      <c r="UN427" s="1">
        <v>2.7224733000000002E-4</v>
      </c>
      <c r="UO427" s="1">
        <v>6.8029043E-5</v>
      </c>
      <c r="UP427" s="1">
        <v>7.6803169999999998E-6</v>
      </c>
      <c r="UQ427" s="1">
        <v>4.6955581999999999E-5</v>
      </c>
      <c r="UR427" s="1">
        <v>5.8087156999999997E-5</v>
      </c>
      <c r="US427" s="1">
        <v>2.4835927000000001E-5</v>
      </c>
      <c r="UT427" s="1">
        <v>1.3624639999999999E-5</v>
      </c>
      <c r="UU427" s="1">
        <v>1.5505337E-5</v>
      </c>
      <c r="UV427" s="1">
        <v>5.0921234000000001E-6</v>
      </c>
      <c r="UW427" s="1">
        <v>1.5505337E-5</v>
      </c>
      <c r="UX427" s="1">
        <v>1.5505337E-5</v>
      </c>
      <c r="UY427" s="1">
        <v>2.7930927000000001E-5</v>
      </c>
      <c r="UZ427" s="1">
        <v>5.1945836E-6</v>
      </c>
      <c r="VA427" s="1">
        <v>3.2581013000000001E-5</v>
      </c>
      <c r="VB427" s="1">
        <v>4.0266375999999999E-5</v>
      </c>
      <c r="VC427" s="1">
        <v>2.4835927000000001E-5</v>
      </c>
      <c r="VD427" s="1">
        <v>2.4835927000000001E-5</v>
      </c>
      <c r="VE427" s="1">
        <v>7.4732831999999998E-5</v>
      </c>
      <c r="VF427" s="1">
        <v>2.4459881000000001E-5</v>
      </c>
      <c r="VG427" s="1">
        <v>1.4220737999999999E-4</v>
      </c>
      <c r="VH427" s="1">
        <v>1.9695471000000001E-4</v>
      </c>
      <c r="VI427" s="1">
        <v>2.7388836E-5</v>
      </c>
      <c r="VJ427" s="1">
        <v>2.0690802000000001E-4</v>
      </c>
      <c r="VK427" s="1">
        <v>1.3982919999999999E-4</v>
      </c>
      <c r="VL427" s="1">
        <v>4.7590589000000001E-4</v>
      </c>
      <c r="VM427" s="1">
        <v>1.5195458E-4</v>
      </c>
      <c r="VN427" s="1">
        <v>4.5030576999999998E-4</v>
      </c>
      <c r="VO427" s="1">
        <v>1.4333157000000001E-4</v>
      </c>
      <c r="VP427" s="1">
        <v>1.1482787E-4</v>
      </c>
      <c r="VQ427" s="1">
        <v>2.0864520999999999E-7</v>
      </c>
      <c r="VR427" s="1">
        <v>3.0390916000000001E-5</v>
      </c>
      <c r="VS427" s="1">
        <v>1.0954483999999999E-5</v>
      </c>
      <c r="VT427" s="1">
        <v>1.097113E-4</v>
      </c>
      <c r="VU427" s="1">
        <v>2.0864520999999999E-7</v>
      </c>
      <c r="VV427" s="1">
        <v>2.8666679E-5</v>
      </c>
      <c r="VW427" s="1">
        <v>1.0954483999999999E-5</v>
      </c>
      <c r="VX427" s="1">
        <v>2.7388836E-5</v>
      </c>
      <c r="VY427" s="1">
        <v>2.0690802000000001E-4</v>
      </c>
      <c r="VZ427" s="1">
        <v>1.4057125000000001E-4</v>
      </c>
      <c r="WA427" s="1">
        <v>1.1482787E-4</v>
      </c>
      <c r="WB427" s="1">
        <v>2.0864520999999999E-7</v>
      </c>
      <c r="WC427" s="1">
        <v>3.0390916000000001E-5</v>
      </c>
      <c r="WD427" s="1">
        <v>6.0086698999999999E-5</v>
      </c>
      <c r="WE427" s="1">
        <v>1.097113E-4</v>
      </c>
      <c r="WF427" s="1">
        <v>2.0864520999999999E-7</v>
      </c>
      <c r="WG427" s="1">
        <v>2.8666679E-5</v>
      </c>
      <c r="WH427" s="1">
        <v>6.0086698999999999E-5</v>
      </c>
      <c r="WI427" s="1">
        <v>1.1482787E-4</v>
      </c>
      <c r="WJ427" s="1">
        <v>2.0864520999999999E-7</v>
      </c>
      <c r="WK427" s="1">
        <v>1.097113E-4</v>
      </c>
      <c r="WL427" s="1">
        <v>2.0864520999999999E-7</v>
      </c>
      <c r="WM427" s="1">
        <v>4.2588452E-4</v>
      </c>
      <c r="WN427" s="1">
        <v>1.1473125E-4</v>
      </c>
      <c r="WO427" s="1">
        <v>7.6302046999999997E-7</v>
      </c>
      <c r="WP427" s="1">
        <v>1.5260402999999999E-5</v>
      </c>
      <c r="WQ427" s="1">
        <v>0</v>
      </c>
      <c r="WR427" s="1">
        <v>6.1502817999999998E-7</v>
      </c>
      <c r="WS427" s="1">
        <v>5.5728801999999998E-6</v>
      </c>
      <c r="WT427" s="1">
        <v>2.7059568E-6</v>
      </c>
      <c r="WU427" s="1">
        <v>3.4614579999999999E-6</v>
      </c>
      <c r="WV427" s="1">
        <v>4.4512126000000001E-5</v>
      </c>
      <c r="WW427" s="1">
        <v>2.6720313000000001E-4</v>
      </c>
      <c r="WX427" s="1">
        <v>8.3513410999999996E-5</v>
      </c>
      <c r="WY427" s="1">
        <v>1.6615883000000001E-5</v>
      </c>
      <c r="WZ427" s="1">
        <v>2.4644089E-5</v>
      </c>
      <c r="XA427" s="1">
        <v>3.370078E-6</v>
      </c>
      <c r="XB427" s="1">
        <v>7.3789845000000001E-6</v>
      </c>
      <c r="XC427" s="1">
        <v>4.9570053E-5</v>
      </c>
      <c r="XD427" s="1">
        <v>4.2562642E-6</v>
      </c>
      <c r="XE427" s="1">
        <v>5.1254449999999998E-6</v>
      </c>
      <c r="XF427" s="1">
        <v>8.8864646999999998E-5</v>
      </c>
      <c r="XG427" s="1">
        <v>1.7524196999999999E-5</v>
      </c>
      <c r="XH427" s="1">
        <v>4.6613000999999997E-6</v>
      </c>
      <c r="XI427" s="1">
        <v>1.2682989E-8</v>
      </c>
      <c r="XJ427" s="1">
        <v>4.4594598000000002E-7</v>
      </c>
      <c r="XK427" s="1">
        <v>3.9756338000000003E-6</v>
      </c>
      <c r="XL427" s="1">
        <v>1.6182202000000001E-5</v>
      </c>
      <c r="XM427" s="1">
        <v>4.3045756999999998E-6</v>
      </c>
      <c r="XN427" s="1">
        <v>2.3055299E-9</v>
      </c>
      <c r="XO427" s="1">
        <v>2.4413791E-7</v>
      </c>
      <c r="XP427" s="1">
        <v>2.2588647999999999E-6</v>
      </c>
      <c r="XQ427" s="1">
        <v>1.3063317000000001E-5</v>
      </c>
      <c r="XR427" s="1">
        <v>5.2628113000000001E-5</v>
      </c>
      <c r="XS427" s="1">
        <v>5.4406642999999999E-6</v>
      </c>
      <c r="XT427" s="1">
        <v>1.0419418E-5</v>
      </c>
      <c r="XU427" s="1">
        <v>2.5219487999999999E-5</v>
      </c>
      <c r="XV427" s="1">
        <v>2.5712639000000002E-6</v>
      </c>
      <c r="XW427" s="1">
        <v>1.0564756E-4</v>
      </c>
      <c r="XX427" s="1">
        <v>3.3058576000000003E-5</v>
      </c>
      <c r="XY427" s="1">
        <v>1.41037E-5</v>
      </c>
      <c r="XZ427" s="1">
        <v>1.0564756E-4</v>
      </c>
      <c r="YA427" s="1">
        <v>3.3058576000000003E-5</v>
      </c>
      <c r="YB427" s="1">
        <v>1.4886185E-6</v>
      </c>
      <c r="YC427" s="1">
        <v>8.1652567000000005E-6</v>
      </c>
      <c r="YD427" s="1">
        <v>1.0564756E-4</v>
      </c>
      <c r="YE427" s="1">
        <v>6.6487737999999996E-6</v>
      </c>
      <c r="YF427" s="1">
        <v>4.6043878999999997E-5</v>
      </c>
      <c r="YG427" s="1">
        <v>2.2055579999999998E-6</v>
      </c>
      <c r="YH427" s="1">
        <v>1.102779E-7</v>
      </c>
      <c r="YI427" s="1">
        <v>6.3737218999999998E-4</v>
      </c>
      <c r="YJ427" s="1">
        <v>2.1486114000000001E-3</v>
      </c>
      <c r="YK427" s="1">
        <v>2.4195549999999999E-5</v>
      </c>
      <c r="YL427" s="1">
        <v>1.1706695999999999E-6</v>
      </c>
      <c r="YM427" s="1">
        <v>5.8533481000000003E-8</v>
      </c>
      <c r="YN427" s="1">
        <v>1.2131760000000001E-4</v>
      </c>
      <c r="YO427" s="1">
        <v>4.0896826E-4</v>
      </c>
      <c r="YP427" s="1">
        <v>7.4001956E-6</v>
      </c>
      <c r="YQ427" s="1">
        <v>3.5447595000000001E-7</v>
      </c>
      <c r="YR427" s="1">
        <v>1.7723796999999999E-8</v>
      </c>
      <c r="YS427" s="1">
        <v>1.0244245E-4</v>
      </c>
      <c r="YT427" s="1">
        <v>3.4533497000000001E-4</v>
      </c>
      <c r="YU427" s="1">
        <v>7.4001956E-6</v>
      </c>
      <c r="YV427" s="1">
        <v>3.4769210999999999E-7</v>
      </c>
      <c r="YW427" s="1">
        <v>1.7384605E-8</v>
      </c>
      <c r="YX427" s="1">
        <v>2.6169162E-4</v>
      </c>
      <c r="YY427" s="1">
        <v>8.8217293000000005E-4</v>
      </c>
      <c r="YZ427" s="1">
        <v>7.4001956E-6</v>
      </c>
      <c r="ZA427" s="1">
        <v>1.1154886000000001E-6</v>
      </c>
      <c r="ZB427" s="1">
        <v>5.5774427999999998E-8</v>
      </c>
      <c r="ZC427" s="1">
        <v>8.1566807999999995E-5</v>
      </c>
      <c r="ZD427" s="1">
        <v>2.7496330999999998E-4</v>
      </c>
      <c r="ZE427" s="1">
        <v>7.4001956E-6</v>
      </c>
      <c r="ZF427" s="1">
        <v>7.2252161E-7</v>
      </c>
      <c r="ZG427" s="1">
        <v>3.6125170000000002E-8</v>
      </c>
      <c r="ZH427" s="1">
        <v>1.6950409999999999E-4</v>
      </c>
      <c r="ZI427" s="1">
        <v>5.7141962999999996E-4</v>
      </c>
      <c r="ZJ427" s="1">
        <v>6.2565796999999995E-5</v>
      </c>
      <c r="ZK427" s="1">
        <v>1.4872602E-6</v>
      </c>
      <c r="ZL427" s="1">
        <v>7.4363009999999999E-8</v>
      </c>
      <c r="ZM427" s="1">
        <v>1.6444785000000001E-4</v>
      </c>
      <c r="ZN427" s="1">
        <v>5.5435624000000001E-4</v>
      </c>
      <c r="ZO427" s="1">
        <v>6.2565796999999995E-5</v>
      </c>
      <c r="ZP427" s="1">
        <v>2.1210615E-6</v>
      </c>
      <c r="ZQ427" s="1">
        <v>1.0605307000000001E-7</v>
      </c>
      <c r="ZR427" s="1">
        <v>1.4951217E-4</v>
      </c>
      <c r="ZS427" s="1">
        <v>5.0401155999999999E-4</v>
      </c>
      <c r="ZT427" s="1">
        <v>6.2565796999999995E-5</v>
      </c>
      <c r="ZU427" s="1">
        <v>1.3521820000000001E-6</v>
      </c>
      <c r="ZV427" s="1">
        <v>6.7609099999999999E-8</v>
      </c>
      <c r="ZW427" s="1">
        <v>2.3452966E-4</v>
      </c>
      <c r="ZX427" s="1">
        <v>7.9060182000000002E-4</v>
      </c>
      <c r="ZY427" s="1">
        <v>1.4836966E-2</v>
      </c>
      <c r="ZZ427" s="1">
        <v>7.4184828999999996E-4</v>
      </c>
      <c r="AAA427" s="1">
        <v>0.75109442000000004</v>
      </c>
      <c r="AAB427" s="1">
        <v>2.6038366000000002</v>
      </c>
      <c r="AAC427" s="1">
        <v>1.7271258000000001E-2</v>
      </c>
      <c r="AAD427" s="1">
        <v>8.6356290999999995E-4</v>
      </c>
      <c r="AAE427" s="1">
        <v>1.0782214000000001</v>
      </c>
      <c r="AAF427" s="1">
        <v>3.7991752000000001</v>
      </c>
      <c r="AAG427" s="1">
        <v>1.4836966E-2</v>
      </c>
      <c r="AAH427" s="1">
        <v>7.4184828999999996E-4</v>
      </c>
      <c r="AAI427" s="1">
        <v>0.59108258999999996</v>
      </c>
      <c r="AAJ427" s="1">
        <v>2.0383195000000001</v>
      </c>
      <c r="AAK427" s="1">
        <v>2.1983152999999998E-3</v>
      </c>
      <c r="AAL427" s="1">
        <v>6.5213306999999999E-4</v>
      </c>
      <c r="AAM427" s="1">
        <v>1.4760843000000001E-7</v>
      </c>
      <c r="AAN427" s="1">
        <v>2.9521685999999999E-6</v>
      </c>
      <c r="AAO427" s="1">
        <v>5.9858646999999998E-5</v>
      </c>
      <c r="AAP427" s="1">
        <v>3.3381718999999999E-3</v>
      </c>
      <c r="AAQ427" s="1">
        <v>9.902737500000001E-4</v>
      </c>
      <c r="AAR427" s="1">
        <v>4.4777568E-7</v>
      </c>
      <c r="AAS427" s="1">
        <v>8.9555065000000003E-6</v>
      </c>
      <c r="AAT427" s="1">
        <v>3.7675498999999998E-4</v>
      </c>
      <c r="AAU427" s="1">
        <v>2.9191977000000001E-5</v>
      </c>
      <c r="AAV427" s="1">
        <v>1.5191010000000001E-4</v>
      </c>
      <c r="AAW427" s="1">
        <v>5.9242466999999997E-5</v>
      </c>
      <c r="AAX427" s="1">
        <v>4.7146039000000002E-3</v>
      </c>
      <c r="AAY427" s="1">
        <v>2.8343434000000002E-3</v>
      </c>
      <c r="AAZ427" s="1">
        <v>2.9134068000000002E-3</v>
      </c>
      <c r="ABA427" s="1">
        <v>1.0891170999999999E-3</v>
      </c>
      <c r="ABB427" s="1">
        <v>7.1831664999999999E-4</v>
      </c>
      <c r="ABC427" s="1">
        <v>7.8293152000000004E-4</v>
      </c>
      <c r="ABD427" s="1">
        <v>7.4908258000000005E-4</v>
      </c>
      <c r="ABE427" s="1">
        <v>3.6510158000000001E-4</v>
      </c>
      <c r="ABF427" s="1">
        <v>1.1516298E-3</v>
      </c>
      <c r="ABG427" s="1">
        <v>4.5554980999999999E-4</v>
      </c>
      <c r="ABH427" s="1">
        <v>5.5571061000000001E-4</v>
      </c>
      <c r="ABI427" s="1">
        <v>4.7544716999999999E-5</v>
      </c>
      <c r="ABJ427" s="1">
        <v>9.7293255000000003E-5</v>
      </c>
      <c r="ABK427" s="1">
        <v>2.3145088E-4</v>
      </c>
      <c r="ABL427" s="1">
        <v>7.6229012999999994E-5</v>
      </c>
      <c r="ABM427" s="1">
        <v>2.5042491000000001E-4</v>
      </c>
      <c r="ABN427" s="1">
        <v>2.8479383000000001E-5</v>
      </c>
      <c r="ABO427" s="1">
        <v>4.2276067000000003E-5</v>
      </c>
      <c r="ABP427" s="1">
        <v>4.5346831000000002E-5</v>
      </c>
      <c r="ABQ427" s="1">
        <v>6.3737845999999997E-5</v>
      </c>
      <c r="ABR427" s="1">
        <v>7.2950135999999996E-5</v>
      </c>
      <c r="ABS427" s="1">
        <v>2.6449809000000002</v>
      </c>
      <c r="ABT427" s="1">
        <v>1.9999482999999999E-4</v>
      </c>
      <c r="ABU427" s="1">
        <v>2.0006498E-4</v>
      </c>
      <c r="ABV427" s="1">
        <v>4.2475880000000003E-5</v>
      </c>
      <c r="ABW427" s="1">
        <v>9.1762938999999995E-5</v>
      </c>
      <c r="ABX427" s="1">
        <v>5.8804616E-5</v>
      </c>
      <c r="ABY427" s="1">
        <v>1.4695042E-4</v>
      </c>
      <c r="ABZ427" s="1">
        <v>1.021885E-4</v>
      </c>
      <c r="ACA427" s="1">
        <v>5.6760369999999997E-5</v>
      </c>
      <c r="ACB427" s="1">
        <v>5.3019794E-5</v>
      </c>
      <c r="ACC427" s="1">
        <v>6.0124036999999997E-5</v>
      </c>
      <c r="ACD427" s="1">
        <v>1.0617402000000001E-4</v>
      </c>
      <c r="ACE427" s="1">
        <v>6.6046430999999996E-5</v>
      </c>
      <c r="ACF427" s="1">
        <v>1.5881671E-4</v>
      </c>
      <c r="ACG427" s="1">
        <v>1.1529065999999999E-4</v>
      </c>
      <c r="ACH427" s="1">
        <v>2.2183011999999999E-4</v>
      </c>
      <c r="ACI427" s="1">
        <v>1.0406121000000001E-4</v>
      </c>
      <c r="ACJ427" s="1">
        <v>2.4666058999999997E-4</v>
      </c>
      <c r="ACK427" s="1">
        <v>4.4149403999999999E-5</v>
      </c>
      <c r="ACL427" s="1">
        <v>4.7665150000000002E-5</v>
      </c>
      <c r="ACM427" s="1">
        <v>2.5291681000000002E-4</v>
      </c>
      <c r="ACN427" s="1">
        <v>4.5299943000000001E-4</v>
      </c>
      <c r="ACO427" s="1">
        <v>4.0208253E-4</v>
      </c>
      <c r="ACP427" s="1">
        <v>9.8639431999999997E-5</v>
      </c>
      <c r="ACQ427" s="1">
        <v>1.2147823999999999E-4</v>
      </c>
      <c r="ACR427" s="1">
        <v>4.6319073E-4</v>
      </c>
      <c r="ACS427" s="1">
        <v>1.0019865E-3</v>
      </c>
      <c r="ACT427" s="1">
        <v>9.6776339000000002E-4</v>
      </c>
      <c r="ACU427" s="1">
        <v>5.3124995999999998E-4</v>
      </c>
      <c r="ACV427" s="1">
        <v>5.2440916E-4</v>
      </c>
      <c r="ACW427" s="1">
        <v>5.8038217999999999E-4</v>
      </c>
      <c r="ACX427" s="1">
        <v>5.7354138E-4</v>
      </c>
      <c r="ACY427" s="1">
        <v>4.8955314999999997</v>
      </c>
      <c r="ACZ427" s="1">
        <v>5.5664427999999998E-4</v>
      </c>
      <c r="ADA427" s="1">
        <v>3.3705097999999998</v>
      </c>
      <c r="ADB427" s="1">
        <v>5.6867448999999998E-5</v>
      </c>
      <c r="ADC427" s="1">
        <v>3.9534659000000001E-4</v>
      </c>
      <c r="ADD427" s="1">
        <v>1.5519538999999999E-4</v>
      </c>
      <c r="ADE427" s="1">
        <v>2.6619759999999999E-5</v>
      </c>
      <c r="ADF427" s="1">
        <v>2.2992086000000001E-5</v>
      </c>
      <c r="ADG427" s="1">
        <v>1.06771E-4</v>
      </c>
      <c r="ADH427" s="1">
        <v>1.4127740000000001E-4</v>
      </c>
      <c r="ADI427" s="1">
        <v>1.5280984000000001E-4</v>
      </c>
      <c r="ADJ427" s="1">
        <v>1.1378496000000001E-4</v>
      </c>
      <c r="ADK427" s="1">
        <v>1.2046159E-4</v>
      </c>
    </row>
    <row r="428" spans="1:791">
      <c r="B428" t="s">
        <v>2362</v>
      </c>
      <c r="C428" t="s">
        <v>51</v>
      </c>
      <c r="D428" s="1">
        <v>4.6597918000000002E-3</v>
      </c>
      <c r="E428" s="1">
        <v>4.6792012999999997E-3</v>
      </c>
      <c r="F428" s="1">
        <v>1.9109942000000001E-2</v>
      </c>
      <c r="G428" s="1">
        <v>1.8637989000000001E-2</v>
      </c>
      <c r="H428" s="1">
        <v>0</v>
      </c>
      <c r="I428" s="1">
        <v>3.8886699999999999E-3</v>
      </c>
      <c r="J428" s="1">
        <v>1.24339E-4</v>
      </c>
      <c r="K428" s="1">
        <v>6.4678279000000003E-4</v>
      </c>
      <c r="L428" s="1">
        <v>0</v>
      </c>
      <c r="M428" s="1">
        <v>3.8886699999999999E-3</v>
      </c>
      <c r="N428" s="1">
        <v>1.24339E-4</v>
      </c>
      <c r="O428" s="1">
        <v>6.6619227000000003E-4</v>
      </c>
      <c r="P428" s="1">
        <v>0</v>
      </c>
      <c r="Q428" s="1">
        <v>1.5767222000000001E-2</v>
      </c>
      <c r="R428" s="1">
        <v>4.3733946000000003E-4</v>
      </c>
      <c r="S428" s="1">
        <v>2.9053801E-3</v>
      </c>
      <c r="T428" s="1">
        <v>0</v>
      </c>
      <c r="U428" s="1">
        <v>1.5308018E-2</v>
      </c>
      <c r="V428" s="1">
        <v>4.2459109000000001E-4</v>
      </c>
      <c r="W428" s="1">
        <v>2.9053801E-3</v>
      </c>
      <c r="X428" s="1">
        <v>0</v>
      </c>
      <c r="Y428" s="1">
        <v>5.4499908999999999E-2</v>
      </c>
      <c r="Z428" s="1">
        <v>4.2964561000000002E-3</v>
      </c>
      <c r="AA428" s="1">
        <v>1.4049221000000001E-2</v>
      </c>
      <c r="AB428" s="1">
        <v>5.7687924999999998E-3</v>
      </c>
      <c r="AC428" s="1">
        <v>0</v>
      </c>
      <c r="AD428" s="1">
        <v>6.3726998999999998E-3</v>
      </c>
      <c r="AE428" s="1">
        <v>3.6774635999999998E-4</v>
      </c>
      <c r="AF428" s="1">
        <v>6.3950328E-4</v>
      </c>
      <c r="AG428" s="1">
        <v>1.2545714E-3</v>
      </c>
      <c r="AH428" s="1">
        <v>0</v>
      </c>
      <c r="AI428" s="1">
        <v>6.3043409999999998E-3</v>
      </c>
      <c r="AJ428" s="1">
        <v>3.6774635999999998E-4</v>
      </c>
      <c r="AK428" s="1">
        <v>6.3950328E-4</v>
      </c>
      <c r="AL428" s="1">
        <v>1.2545714E-3</v>
      </c>
      <c r="AM428" s="1">
        <v>0</v>
      </c>
      <c r="AN428" s="1">
        <v>6.3087185999999998E-3</v>
      </c>
      <c r="AO428" s="1">
        <v>3.6774635999999998E-4</v>
      </c>
      <c r="AP428" s="1">
        <v>6.3950328E-4</v>
      </c>
      <c r="AQ428" s="1">
        <v>1.2545714E-3</v>
      </c>
      <c r="AR428" s="1">
        <v>0</v>
      </c>
      <c r="AS428" s="1">
        <v>6.1701487000000001E-3</v>
      </c>
      <c r="AT428" s="1">
        <v>3.6774635999999998E-4</v>
      </c>
      <c r="AU428" s="1">
        <v>6.3950328E-4</v>
      </c>
      <c r="AV428" s="1">
        <v>1.2545714E-3</v>
      </c>
      <c r="AW428" s="1">
        <v>0</v>
      </c>
      <c r="AX428" s="1">
        <v>6.2918731000000004E-3</v>
      </c>
      <c r="AY428" s="1">
        <v>3.6774562000000001E-4</v>
      </c>
      <c r="AZ428" s="1">
        <v>6.3950200000000002E-4</v>
      </c>
      <c r="BA428" s="1">
        <v>1.2545689E-3</v>
      </c>
      <c r="BB428" s="1">
        <v>0</v>
      </c>
      <c r="BC428" s="1">
        <v>1.8717879999999999E-2</v>
      </c>
      <c r="BD428" s="1">
        <v>1.5511631E-3</v>
      </c>
      <c r="BE428" s="1">
        <v>2.4797666000000002E-3</v>
      </c>
      <c r="BF428" s="1">
        <v>2.9672296999999999E-3</v>
      </c>
      <c r="BG428" s="1">
        <v>0</v>
      </c>
      <c r="BH428" s="1">
        <v>1.8446802000000002E-2</v>
      </c>
      <c r="BI428" s="1">
        <v>1.5511631E-3</v>
      </c>
      <c r="BJ428" s="1">
        <v>2.4797666000000002E-3</v>
      </c>
      <c r="BK428" s="1">
        <v>2.9672296999999999E-3</v>
      </c>
      <c r="BL428" s="1">
        <v>0</v>
      </c>
      <c r="BM428" s="1">
        <v>1.8403025E-2</v>
      </c>
      <c r="BN428" s="1">
        <v>1.5511631E-3</v>
      </c>
      <c r="BO428" s="1">
        <v>2.4797666000000002E-3</v>
      </c>
      <c r="BP428" s="1">
        <v>2.9672296999999999E-3</v>
      </c>
      <c r="BQ428" s="1">
        <v>0</v>
      </c>
      <c r="BR428" s="1">
        <v>1.8453536999999999E-2</v>
      </c>
      <c r="BS428" s="1">
        <v>1.5511631E-3</v>
      </c>
      <c r="BT428" s="1">
        <v>2.4797666000000002E-3</v>
      </c>
      <c r="BU428" s="1">
        <v>2.9672296999999999E-3</v>
      </c>
      <c r="BV428" s="1">
        <v>0</v>
      </c>
      <c r="BW428" s="1">
        <v>1.8470698000000001E-2</v>
      </c>
      <c r="BX428" s="1">
        <v>1.5511631E-3</v>
      </c>
      <c r="BY428" s="1">
        <v>2.4797666000000002E-3</v>
      </c>
      <c r="BZ428" s="1">
        <v>2.9672296999999999E-3</v>
      </c>
      <c r="CA428" s="1">
        <v>0</v>
      </c>
      <c r="CB428" s="1">
        <v>3.9424229999999996E-3</v>
      </c>
      <c r="CC428" s="1">
        <v>2.8528138000000002E-4</v>
      </c>
      <c r="CD428" s="1">
        <v>4.5170683000000001E-4</v>
      </c>
      <c r="CE428" s="1">
        <v>1.1121392999999999E-3</v>
      </c>
      <c r="CF428" s="1">
        <v>0</v>
      </c>
      <c r="CG428" s="1">
        <v>3.8147973000000001E-3</v>
      </c>
      <c r="CH428" s="1">
        <v>2.8528138000000002E-4</v>
      </c>
      <c r="CI428" s="1">
        <v>4.5170683000000001E-4</v>
      </c>
      <c r="CJ428" s="1">
        <v>1.1121392999999999E-3</v>
      </c>
      <c r="CK428" s="1">
        <v>0</v>
      </c>
      <c r="CL428" s="1">
        <v>3.8107562999999999E-3</v>
      </c>
      <c r="CM428" s="1">
        <v>2.8528138000000002E-4</v>
      </c>
      <c r="CN428" s="1">
        <v>4.5170683000000001E-4</v>
      </c>
      <c r="CO428" s="1">
        <v>1.1121392999999999E-3</v>
      </c>
      <c r="CP428" s="1">
        <v>0</v>
      </c>
      <c r="CQ428" s="1">
        <v>3.8312976999999998E-3</v>
      </c>
      <c r="CR428" s="1">
        <v>2.8528138000000002E-4</v>
      </c>
      <c r="CS428" s="1">
        <v>4.5170683000000001E-4</v>
      </c>
      <c r="CT428" s="1">
        <v>1.1121392999999999E-3</v>
      </c>
      <c r="CU428" s="1">
        <v>0</v>
      </c>
      <c r="CV428" s="1">
        <v>3.8224711000000001E-3</v>
      </c>
      <c r="CW428" s="1">
        <v>2.8528281E-4</v>
      </c>
      <c r="CX428" s="1">
        <v>4.5170908999999997E-4</v>
      </c>
      <c r="CY428" s="1">
        <v>1.1121448999999999E-3</v>
      </c>
      <c r="CZ428" s="1">
        <v>0</v>
      </c>
      <c r="DA428" s="1">
        <v>3.0800231999999999E-3</v>
      </c>
      <c r="DB428" s="1">
        <v>2.5977598E-4</v>
      </c>
      <c r="DC428" s="1">
        <v>4.1131445000000002E-4</v>
      </c>
      <c r="DD428" s="1">
        <v>1.0490588999999999E-3</v>
      </c>
      <c r="DE428" s="1">
        <v>0</v>
      </c>
      <c r="DF428" s="1">
        <v>2.9788318000000002E-3</v>
      </c>
      <c r="DG428" s="1">
        <v>2.5977598E-4</v>
      </c>
      <c r="DH428" s="1">
        <v>4.1131445000000002E-4</v>
      </c>
      <c r="DI428" s="1">
        <v>1.0490588999999999E-3</v>
      </c>
      <c r="DJ428" s="1">
        <v>0</v>
      </c>
      <c r="DK428" s="1">
        <v>2.9665407E-3</v>
      </c>
      <c r="DL428" s="1">
        <v>2.5977598E-4</v>
      </c>
      <c r="DM428" s="1">
        <v>4.1131445000000002E-4</v>
      </c>
      <c r="DN428" s="1">
        <v>1.0490588999999999E-3</v>
      </c>
      <c r="DO428" s="1">
        <v>0</v>
      </c>
      <c r="DP428" s="1">
        <v>3.0128428999999998E-3</v>
      </c>
      <c r="DQ428" s="1">
        <v>2.5977598E-4</v>
      </c>
      <c r="DR428" s="1">
        <v>4.1131445000000002E-4</v>
      </c>
      <c r="DS428" s="1">
        <v>1.0490588999999999E-3</v>
      </c>
      <c r="DT428" s="1">
        <v>0</v>
      </c>
      <c r="DU428" s="1">
        <v>2.9778216000000001E-3</v>
      </c>
      <c r="DV428" s="1">
        <v>2.4222982999999999E-4</v>
      </c>
      <c r="DW428" s="1">
        <v>3.835275E-4</v>
      </c>
      <c r="DX428" s="1">
        <v>1.0059184000000001E-3</v>
      </c>
      <c r="DY428" s="1">
        <v>0</v>
      </c>
      <c r="DZ428" s="1">
        <v>2.9231007999999999E-3</v>
      </c>
      <c r="EA428" s="1">
        <v>1.7903866000000001E-4</v>
      </c>
      <c r="EB428" s="1">
        <v>2.8348497E-4</v>
      </c>
      <c r="EC428" s="1">
        <v>1.0059184000000001E-3</v>
      </c>
      <c r="ED428" s="1">
        <v>0</v>
      </c>
      <c r="EE428" s="1">
        <v>2.9412850000000001E-3</v>
      </c>
      <c r="EF428" s="1">
        <v>1.7903866000000001E-4</v>
      </c>
      <c r="EG428" s="1">
        <v>2.8348497E-4</v>
      </c>
      <c r="EH428" s="1">
        <v>1.0059184000000001E-3</v>
      </c>
      <c r="EI428" s="1">
        <v>0</v>
      </c>
      <c r="EJ428" s="1">
        <v>3.0300167999999998E-3</v>
      </c>
      <c r="EK428" s="1">
        <v>1.7903866000000001E-4</v>
      </c>
      <c r="EL428" s="1">
        <v>2.8348497E-4</v>
      </c>
      <c r="EM428" s="1">
        <v>1.0059184000000001E-3</v>
      </c>
      <c r="EN428" s="1">
        <v>0</v>
      </c>
      <c r="EO428" s="1">
        <v>8.0944686999999994E-3</v>
      </c>
      <c r="EP428" s="1">
        <v>4.6452384E-4</v>
      </c>
      <c r="EQ428" s="1">
        <v>7.4261095999999995E-4</v>
      </c>
      <c r="ER428" s="1">
        <v>1.5355265999999999E-3</v>
      </c>
      <c r="ES428" s="1">
        <v>0</v>
      </c>
      <c r="ET428" s="1">
        <v>7.9693686000000003E-3</v>
      </c>
      <c r="EU428" s="1">
        <v>4.6452384E-4</v>
      </c>
      <c r="EV428" s="1">
        <v>7.4261095999999995E-4</v>
      </c>
      <c r="EW428" s="1">
        <v>1.5355265999999999E-3</v>
      </c>
      <c r="EX428" s="1">
        <v>0</v>
      </c>
      <c r="EY428" s="1">
        <v>7.9643174000000004E-3</v>
      </c>
      <c r="EZ428" s="1">
        <v>4.6452384E-4</v>
      </c>
      <c r="FA428" s="1">
        <v>7.4261095999999995E-4</v>
      </c>
      <c r="FB428" s="1">
        <v>1.5355265999999999E-3</v>
      </c>
      <c r="FC428" s="1">
        <v>0</v>
      </c>
      <c r="FD428" s="1">
        <v>7.9484905000000005E-3</v>
      </c>
      <c r="FE428" s="1">
        <v>4.6452384E-4</v>
      </c>
      <c r="FF428" s="1">
        <v>7.4261095999999995E-4</v>
      </c>
      <c r="FG428" s="1">
        <v>1.5355265999999999E-3</v>
      </c>
      <c r="FH428" s="1">
        <v>0</v>
      </c>
      <c r="FI428" s="1">
        <v>7.9903209000000003E-3</v>
      </c>
      <c r="FJ428" s="1">
        <v>4.6452709999999999E-4</v>
      </c>
      <c r="FK428" s="1">
        <v>7.4261615999999999E-4</v>
      </c>
      <c r="FL428" s="1">
        <v>1.5355372999999999E-3</v>
      </c>
      <c r="FM428" s="1">
        <v>0</v>
      </c>
      <c r="FN428" s="1">
        <v>4.8031117999999999E-3</v>
      </c>
      <c r="FO428" s="1">
        <v>3.2140281E-4</v>
      </c>
      <c r="FP428" s="1">
        <v>5.2793971000000004E-4</v>
      </c>
      <c r="FQ428" s="1">
        <v>1.1772277999999999E-3</v>
      </c>
      <c r="FR428" s="1">
        <v>0</v>
      </c>
      <c r="FS428" s="1">
        <v>2.8980048999999999E-3</v>
      </c>
      <c r="FT428" s="1">
        <v>3.6544794000000001E-4</v>
      </c>
      <c r="FU428" s="1">
        <v>6.3539241000000002E-4</v>
      </c>
      <c r="FV428" s="1">
        <v>1.9085011E-3</v>
      </c>
      <c r="FW428" s="1">
        <v>0</v>
      </c>
      <c r="FX428" s="1">
        <v>1.7754067E-3</v>
      </c>
      <c r="FY428" s="1">
        <v>1.3996692E-4</v>
      </c>
      <c r="FZ428" s="1">
        <v>4.5767494000000002E-4</v>
      </c>
      <c r="GA428" s="1">
        <v>2.0668274E-4</v>
      </c>
      <c r="GB428" s="1">
        <v>0</v>
      </c>
      <c r="GC428" s="1">
        <v>6.9741081000000002E-3</v>
      </c>
      <c r="GD428" s="1">
        <v>1.0027601E-4</v>
      </c>
      <c r="GE428" s="1">
        <v>1.1973157E-3</v>
      </c>
      <c r="GF428" s="1">
        <v>3.9466635999999998E-4</v>
      </c>
      <c r="GG428" s="1">
        <v>0</v>
      </c>
      <c r="GH428" s="1">
        <v>7.2655717999999996E-3</v>
      </c>
      <c r="GI428" s="1">
        <v>1.0027601E-4</v>
      </c>
      <c r="GJ428" s="1">
        <v>1.1973157E-3</v>
      </c>
      <c r="GK428" s="1">
        <v>3.9466635999999998E-4</v>
      </c>
      <c r="GL428" s="1">
        <v>0</v>
      </c>
      <c r="GM428" s="1">
        <v>7.0186225000000001E-3</v>
      </c>
      <c r="GN428" s="1">
        <v>1.0027601E-4</v>
      </c>
      <c r="GO428" s="1">
        <v>1.1973157E-3</v>
      </c>
      <c r="GP428" s="1">
        <v>3.9466635999999998E-4</v>
      </c>
      <c r="GQ428" s="1">
        <v>0</v>
      </c>
      <c r="GR428" s="1">
        <v>6.9410755000000003E-3</v>
      </c>
      <c r="GS428" s="1">
        <v>1.0027601E-4</v>
      </c>
      <c r="GT428" s="1">
        <v>1.1973157E-3</v>
      </c>
      <c r="GU428" s="1">
        <v>3.9466635999999998E-4</v>
      </c>
      <c r="GV428" s="1">
        <v>0</v>
      </c>
      <c r="GW428" s="1">
        <v>7.0440071999999998E-3</v>
      </c>
      <c r="GX428" s="1">
        <v>1.0027601E-4</v>
      </c>
      <c r="GY428" s="1">
        <v>1.1973157E-3</v>
      </c>
      <c r="GZ428" s="1">
        <v>3.9466635999999998E-4</v>
      </c>
      <c r="HA428" s="1">
        <v>0</v>
      </c>
      <c r="HB428" s="1">
        <v>7.2848260000000003E-3</v>
      </c>
      <c r="HC428" s="1">
        <v>1.0027601E-4</v>
      </c>
      <c r="HD428" s="1">
        <v>1.1973157E-3</v>
      </c>
      <c r="HE428" s="1">
        <v>3.9466635999999998E-4</v>
      </c>
      <c r="HF428" s="1">
        <v>0</v>
      </c>
      <c r="HG428" s="1">
        <v>6.4316323000000002E-3</v>
      </c>
      <c r="HH428" s="1">
        <v>8.2042979999999999E-5</v>
      </c>
      <c r="HI428" s="1">
        <v>9.7962192999999993E-4</v>
      </c>
      <c r="HJ428" s="1">
        <v>3.7698665E-4</v>
      </c>
      <c r="HK428" s="1">
        <v>0</v>
      </c>
      <c r="HL428" s="1">
        <v>5.6430904999999996E-3</v>
      </c>
      <c r="HM428" s="1">
        <v>8.2042979999999999E-5</v>
      </c>
      <c r="HN428" s="1">
        <v>9.7962192999999993E-4</v>
      </c>
      <c r="HO428" s="1">
        <v>3.7698665E-4</v>
      </c>
      <c r="HP428" s="1">
        <v>0</v>
      </c>
      <c r="HQ428" s="1">
        <v>6.5706517000000001E-3</v>
      </c>
      <c r="HR428" s="1">
        <v>8.2042979999999999E-5</v>
      </c>
      <c r="HS428" s="1">
        <v>9.7962192999999993E-4</v>
      </c>
      <c r="HT428" s="1">
        <v>3.7698665E-4</v>
      </c>
      <c r="HU428" s="1">
        <v>0</v>
      </c>
      <c r="HV428" s="1">
        <v>6.4961076000000003E-3</v>
      </c>
      <c r="HW428" s="1">
        <v>8.2042979999999999E-5</v>
      </c>
      <c r="HX428" s="1">
        <v>9.7962192999999993E-4</v>
      </c>
      <c r="HY428" s="1">
        <v>3.7698665E-4</v>
      </c>
      <c r="HZ428" s="1">
        <v>0</v>
      </c>
      <c r="IA428" s="1">
        <v>6.4484592999999998E-3</v>
      </c>
      <c r="IB428" s="1">
        <v>8.2043061000000001E-5</v>
      </c>
      <c r="IC428" s="1">
        <v>9.7962290999999992E-4</v>
      </c>
      <c r="ID428" s="1">
        <v>3.7698703E-4</v>
      </c>
      <c r="IE428" s="1">
        <v>0</v>
      </c>
      <c r="IF428" s="1">
        <v>6.8264331000000003E-3</v>
      </c>
      <c r="IG428" s="1">
        <v>8.2042979999999999E-5</v>
      </c>
      <c r="IH428" s="1">
        <v>9.7962192999999993E-4</v>
      </c>
      <c r="II428" s="1">
        <v>3.7698665E-4</v>
      </c>
      <c r="IJ428" s="1">
        <v>0</v>
      </c>
      <c r="IK428" s="1">
        <v>6.8266365000000002E-3</v>
      </c>
      <c r="IL428" s="1">
        <v>9.3621991999999997E-5</v>
      </c>
      <c r="IM428" s="1">
        <v>1.1178698999999999E-3</v>
      </c>
      <c r="IN428" s="1">
        <v>3.8821222000000002E-4</v>
      </c>
      <c r="IO428" s="1">
        <v>0</v>
      </c>
      <c r="IP428" s="1">
        <v>5.5757321999999998E-2</v>
      </c>
      <c r="IQ428" s="1">
        <v>3.7293921E-4</v>
      </c>
      <c r="IR428" s="1">
        <v>7.7484839000000003E-4</v>
      </c>
      <c r="IS428" s="1">
        <v>7.4358734000000003E-4</v>
      </c>
      <c r="IT428" s="1">
        <v>0</v>
      </c>
      <c r="IU428" s="1">
        <v>8.3066327999999998E-3</v>
      </c>
      <c r="IV428" s="1">
        <v>5.2804288999999996E-4</v>
      </c>
      <c r="IW428" s="1">
        <v>3.9760306000000004E-3</v>
      </c>
      <c r="IX428" s="1">
        <v>1.0766422999999999E-3</v>
      </c>
      <c r="IY428" s="1">
        <v>1.2013784E-6</v>
      </c>
      <c r="IZ428" s="1">
        <v>6.5763584000000002E-3</v>
      </c>
      <c r="JA428" s="1">
        <v>2.3681460999999999E-4</v>
      </c>
      <c r="JB428" s="1">
        <v>1.266501E-3</v>
      </c>
      <c r="JC428" s="1">
        <v>5.8631676999999999E-4</v>
      </c>
      <c r="JD428" s="1">
        <v>0</v>
      </c>
      <c r="JE428" s="1">
        <v>9.8178532000000006E-3</v>
      </c>
      <c r="JF428" s="1">
        <v>4.9876372999999995E-4</v>
      </c>
      <c r="JG428" s="1">
        <v>3.7738200999999998E-3</v>
      </c>
      <c r="JH428" s="1">
        <v>1.0340485E-3</v>
      </c>
      <c r="JI428" s="1">
        <v>0</v>
      </c>
      <c r="JJ428" s="1">
        <v>7.7570518999999999E-3</v>
      </c>
      <c r="JK428" s="1">
        <v>4.8618773999999998E-4</v>
      </c>
      <c r="JL428" s="1">
        <v>3.661147E-3</v>
      </c>
      <c r="JM428" s="1">
        <v>1.0157549000000001E-3</v>
      </c>
      <c r="JN428" s="1">
        <v>0</v>
      </c>
      <c r="JO428" s="1">
        <v>7.8030173000000003E-3</v>
      </c>
      <c r="JP428" s="1">
        <v>4.8618773999999998E-4</v>
      </c>
      <c r="JQ428" s="1">
        <v>3.661147E-3</v>
      </c>
      <c r="JR428" s="1">
        <v>1.0157549000000001E-3</v>
      </c>
      <c r="JS428" s="1">
        <v>0</v>
      </c>
      <c r="JT428" s="1">
        <v>7.2234819999999998E-3</v>
      </c>
      <c r="JU428" s="1">
        <v>4.8618773999999998E-4</v>
      </c>
      <c r="JV428" s="1">
        <v>3.661147E-3</v>
      </c>
      <c r="JW428" s="1">
        <v>1.0157549000000001E-3</v>
      </c>
      <c r="JX428" s="1">
        <v>0</v>
      </c>
      <c r="JY428" s="1">
        <v>6.8495285000000003E-3</v>
      </c>
      <c r="JZ428" s="1">
        <v>4.8618773999999998E-4</v>
      </c>
      <c r="KA428" s="1">
        <v>3.661147E-3</v>
      </c>
      <c r="KB428" s="1">
        <v>1.0157549000000001E-3</v>
      </c>
      <c r="KC428" s="1">
        <v>0</v>
      </c>
      <c r="KD428" s="1">
        <v>1.1545494999999999E-2</v>
      </c>
      <c r="KE428" s="1">
        <v>4.8618773999999998E-4</v>
      </c>
      <c r="KF428" s="1">
        <v>3.6913876000000002E-3</v>
      </c>
      <c r="KG428" s="1">
        <v>1.0157549000000001E-3</v>
      </c>
      <c r="KH428" s="1">
        <v>0</v>
      </c>
      <c r="KI428" s="1">
        <v>1.0803411000000001E-2</v>
      </c>
      <c r="KJ428" s="1">
        <v>4.8618773999999998E-4</v>
      </c>
      <c r="KK428" s="1">
        <v>3.6913876000000002E-3</v>
      </c>
      <c r="KL428" s="1">
        <v>1.0157549000000001E-3</v>
      </c>
      <c r="KM428" s="1">
        <v>0</v>
      </c>
      <c r="KN428" s="1">
        <v>9.7357707999999998E-3</v>
      </c>
      <c r="KO428" s="1">
        <v>4.8618773999999998E-4</v>
      </c>
      <c r="KP428" s="1">
        <v>3.6913876000000002E-3</v>
      </c>
      <c r="KQ428" s="1">
        <v>1.0157549000000001E-3</v>
      </c>
      <c r="KR428" s="1">
        <v>0</v>
      </c>
      <c r="KS428" s="1">
        <v>9.1834029000000001E-3</v>
      </c>
      <c r="KT428" s="1">
        <v>4.8618773999999998E-4</v>
      </c>
      <c r="KU428" s="1">
        <v>3.6913876000000002E-3</v>
      </c>
      <c r="KV428" s="1">
        <v>1.0157549000000001E-3</v>
      </c>
      <c r="KW428" s="1">
        <v>1.2013784E-6</v>
      </c>
      <c r="KX428" s="1">
        <v>1.2447832E-3</v>
      </c>
      <c r="KY428" s="1">
        <v>2.3681460999999999E-4</v>
      </c>
      <c r="KZ428" s="1">
        <v>1.266501E-3</v>
      </c>
      <c r="LA428" s="1">
        <v>5.8631676999999999E-4</v>
      </c>
      <c r="LB428" s="1">
        <v>1.2013784E-6</v>
      </c>
      <c r="LC428" s="1">
        <v>6.4347991999999998E-3</v>
      </c>
      <c r="LD428" s="1">
        <v>2.3681460999999999E-4</v>
      </c>
      <c r="LE428" s="1">
        <v>1.266501E-3</v>
      </c>
      <c r="LF428" s="1">
        <v>5.8631676999999999E-4</v>
      </c>
      <c r="LG428" s="1">
        <v>1.2012447E-6</v>
      </c>
      <c r="LH428" s="1">
        <v>6.4697297999999999E-3</v>
      </c>
      <c r="LI428" s="1">
        <v>2.3681460999999999E-4</v>
      </c>
      <c r="LJ428" s="1">
        <v>1.266501E-3</v>
      </c>
      <c r="LK428" s="1">
        <v>5.7413452999999996E-4</v>
      </c>
      <c r="LL428" s="1">
        <v>0</v>
      </c>
      <c r="LM428" s="1">
        <v>1.0793783E-2</v>
      </c>
      <c r="LN428" s="1">
        <v>4.7985969000000002E-4</v>
      </c>
      <c r="LO428" s="1">
        <v>3.6432652000000002E-3</v>
      </c>
      <c r="LP428" s="1">
        <v>1.006549E-3</v>
      </c>
      <c r="LQ428" s="1">
        <v>0</v>
      </c>
      <c r="LR428" s="1">
        <v>1.6576446E-3</v>
      </c>
      <c r="LS428" s="1">
        <v>4.6351050000000001E-5</v>
      </c>
      <c r="LT428" s="1">
        <v>1.2219409E-4</v>
      </c>
      <c r="LU428" s="1">
        <v>2.9995663000000002E-4</v>
      </c>
      <c r="LV428" s="1">
        <v>0</v>
      </c>
      <c r="LW428" s="1">
        <v>2.2004838999999999E-3</v>
      </c>
      <c r="LX428" s="1">
        <v>4.8759486000000001E-5</v>
      </c>
      <c r="LY428" s="1">
        <v>1.2863577E-4</v>
      </c>
      <c r="LZ428" s="1">
        <v>3.1776827999999998E-4</v>
      </c>
      <c r="MA428" s="1">
        <v>0</v>
      </c>
      <c r="MB428" s="1">
        <v>5.9192202000000003E-3</v>
      </c>
      <c r="MC428" s="1">
        <v>8.6796902999999997E-5</v>
      </c>
      <c r="MD428" s="1">
        <v>2.2907957999999999E-4</v>
      </c>
      <c r="ME428" s="1">
        <v>5.4384888000000005E-4</v>
      </c>
      <c r="MF428" s="1">
        <v>7.8614377999999999E-2</v>
      </c>
      <c r="MG428" s="1">
        <v>8.6345211000000005E-3</v>
      </c>
      <c r="MH428" s="1">
        <v>8.5661621999999996E-3</v>
      </c>
      <c r="MI428" s="1">
        <v>8.5705398000000006E-3</v>
      </c>
      <c r="MJ428" s="1">
        <v>8.4319699000000008E-3</v>
      </c>
      <c r="MK428" s="1">
        <v>8.5536896000000008E-3</v>
      </c>
      <c r="ML428" s="1">
        <v>2.5716039999999999E-2</v>
      </c>
      <c r="MM428" s="1">
        <v>2.5444960999999999E-2</v>
      </c>
      <c r="MN428" s="1">
        <v>2.5401185E-2</v>
      </c>
      <c r="MO428" s="1">
        <v>2.5451695999999999E-2</v>
      </c>
      <c r="MP428" s="1">
        <v>2.5468857000000001E-2</v>
      </c>
      <c r="MQ428" s="1">
        <v>5.7915505999999997E-3</v>
      </c>
      <c r="MR428" s="1">
        <v>5.6639248999999997E-3</v>
      </c>
      <c r="MS428" s="1">
        <v>5.6598839E-3</v>
      </c>
      <c r="MT428" s="1">
        <v>5.6804252999999999E-3</v>
      </c>
      <c r="MU428" s="1">
        <v>5.6716079000000003E-3</v>
      </c>
      <c r="MV428" s="1">
        <v>4.8001726000000003E-3</v>
      </c>
      <c r="MW428" s="1">
        <v>4.6989813000000002E-3</v>
      </c>
      <c r="MX428" s="1">
        <v>4.6866900999999999E-3</v>
      </c>
      <c r="MY428" s="1">
        <v>4.7329922999999998E-3</v>
      </c>
      <c r="MZ428" s="1">
        <v>4.6094973999999999E-3</v>
      </c>
      <c r="NA428" s="1">
        <v>4.3915428999999999E-3</v>
      </c>
      <c r="NB428" s="1">
        <v>4.4097269999999996E-3</v>
      </c>
      <c r="NC428" s="1">
        <v>4.4984589000000002E-3</v>
      </c>
      <c r="ND428" s="1">
        <v>1.083713E-2</v>
      </c>
      <c r="NE428" s="1">
        <v>1.0712030000000001E-2</v>
      </c>
      <c r="NF428" s="1">
        <v>1.0706979E-2</v>
      </c>
      <c r="NG428" s="1">
        <v>1.0691152000000001E-2</v>
      </c>
      <c r="NH428" s="1">
        <v>1.0733001000000001E-2</v>
      </c>
      <c r="NI428" s="1">
        <v>6.8296820999999997E-3</v>
      </c>
      <c r="NJ428" s="1">
        <v>5.8073463999999998E-3</v>
      </c>
      <c r="NK428" s="1">
        <v>2.5797313000000001E-3</v>
      </c>
      <c r="NL428" s="1">
        <v>8.6663660999999996E-3</v>
      </c>
      <c r="NM428" s="1">
        <v>8.9578298000000008E-3</v>
      </c>
      <c r="NN428" s="1">
        <v>8.7108806E-3</v>
      </c>
      <c r="NO428" s="1">
        <v>8.6333335999999993E-3</v>
      </c>
      <c r="NP428" s="1">
        <v>8.7362653000000005E-3</v>
      </c>
      <c r="NQ428" s="1">
        <v>8.9770840999999994E-3</v>
      </c>
      <c r="NR428" s="1">
        <v>7.8702839000000004E-3</v>
      </c>
      <c r="NS428" s="1">
        <v>7.0817420999999998E-3</v>
      </c>
      <c r="NT428" s="1">
        <v>8.0093031999999998E-3</v>
      </c>
      <c r="NU428" s="1">
        <v>7.9347592000000005E-3</v>
      </c>
      <c r="NV428" s="1">
        <v>7.8871123000000005E-3</v>
      </c>
      <c r="NW428" s="1">
        <v>8.2650846E-3</v>
      </c>
      <c r="NX428" s="1">
        <v>8.4263406999999999E-3</v>
      </c>
      <c r="NY428" s="1">
        <v>5.7648696999999999E-2</v>
      </c>
      <c r="NZ428" s="1">
        <v>1.3887349E-2</v>
      </c>
      <c r="OA428" s="1">
        <v>8.6671921000000002E-3</v>
      </c>
      <c r="OB428" s="1">
        <v>1.5124485E-2</v>
      </c>
      <c r="OC428" s="1">
        <v>1.2920142000000001E-2</v>
      </c>
      <c r="OD428" s="1">
        <v>1.2966106999999999E-2</v>
      </c>
      <c r="OE428" s="1">
        <v>1.2386572E-2</v>
      </c>
      <c r="OF428" s="1">
        <v>1.2012617999999999E-2</v>
      </c>
      <c r="OG428" s="1">
        <v>1.6738825999999998E-2</v>
      </c>
      <c r="OH428" s="1">
        <v>1.5996740999999998E-2</v>
      </c>
      <c r="OI428" s="1">
        <v>1.4929101E-2</v>
      </c>
      <c r="OJ428" s="1">
        <v>1.4376732999999999E-2</v>
      </c>
      <c r="OK428" s="1">
        <v>3.3356169999999999E-3</v>
      </c>
      <c r="OL428" s="1">
        <v>8.5256329999999995E-3</v>
      </c>
      <c r="OM428" s="1">
        <v>8.5483811999999999E-3</v>
      </c>
      <c r="ON428" s="1">
        <v>1.5923456999999999E-2</v>
      </c>
      <c r="OO428" s="1">
        <v>2.1261463999999999E-3</v>
      </c>
      <c r="OP428" s="1">
        <v>2.6956475E-3</v>
      </c>
      <c r="OQ428" s="1">
        <v>6.7789456E-3</v>
      </c>
      <c r="OU428" t="s">
        <v>2362</v>
      </c>
      <c r="OV428" t="s">
        <v>51</v>
      </c>
      <c r="OW428" s="1">
        <v>0</v>
      </c>
      <c r="OX428" s="1">
        <v>3.2229171000000001E-2</v>
      </c>
      <c r="OY428" s="1">
        <v>2.7644648000000001E-2</v>
      </c>
      <c r="OZ428" s="1">
        <v>2.9892438000000002E-3</v>
      </c>
      <c r="PA428" s="1">
        <v>5.6605587000000002E-3</v>
      </c>
      <c r="PB428" s="1">
        <v>1.6538388E-3</v>
      </c>
      <c r="PC428" s="1">
        <v>1.0392469000000001E-3</v>
      </c>
      <c r="PD428" s="1">
        <v>3.8198322E-2</v>
      </c>
      <c r="PE428" s="1">
        <v>1.8725208999999999E-4</v>
      </c>
      <c r="PF428" s="1">
        <v>2.0605769999999999E-4</v>
      </c>
      <c r="PG428" s="1">
        <v>2.0800499E-2</v>
      </c>
      <c r="PH428" s="1">
        <v>5.3074980999999997E-4</v>
      </c>
      <c r="PI428" s="1">
        <v>7.7310143999999997E-4</v>
      </c>
      <c r="PJ428" s="1">
        <v>3.7636857000000003E-2</v>
      </c>
      <c r="PK428" s="1">
        <v>1.7460356E-2</v>
      </c>
      <c r="PL428" s="1">
        <v>4.1750485000000004E-3</v>
      </c>
      <c r="PM428" s="1">
        <v>4.9396489000000003E-3</v>
      </c>
      <c r="PN428" s="1">
        <v>1.5295679</v>
      </c>
      <c r="PO428" s="1">
        <v>0</v>
      </c>
      <c r="PP428" s="1">
        <v>1.3420259E-3</v>
      </c>
      <c r="PQ428" s="1">
        <v>4.3638286E-6</v>
      </c>
      <c r="PR428" s="1">
        <v>2.4280119E-5</v>
      </c>
      <c r="PS428" s="1">
        <v>2.5546781000000001E-4</v>
      </c>
      <c r="PT428" s="1">
        <v>6.2724432999999998E-4</v>
      </c>
      <c r="PU428" s="1">
        <v>1.0637355000000001E-7</v>
      </c>
      <c r="PV428" s="1">
        <v>6.0034007000000004E-6</v>
      </c>
      <c r="PW428" s="1">
        <v>3.7624944E-5</v>
      </c>
      <c r="PX428" s="1">
        <v>6.4850865999999996E-6</v>
      </c>
      <c r="PY428" s="1">
        <v>0</v>
      </c>
      <c r="PZ428" s="1">
        <v>3.8321051999999997E-5</v>
      </c>
      <c r="QA428" s="1">
        <v>3.2951776E-5</v>
      </c>
      <c r="QB428" s="1">
        <v>6.4735498999999994E-5</v>
      </c>
      <c r="QC428" s="1">
        <v>2.5912755999999999E-4</v>
      </c>
      <c r="QD428" s="1">
        <v>0</v>
      </c>
      <c r="QE428" s="1">
        <v>6.4312704999999997E-4</v>
      </c>
      <c r="QF428" s="1">
        <v>4.6013597000000001E-5</v>
      </c>
      <c r="QG428" s="1">
        <v>6.1865900999999996E-5</v>
      </c>
      <c r="QH428" s="1">
        <v>2.6721006000000002E-4</v>
      </c>
      <c r="QI428" s="1">
        <v>0</v>
      </c>
      <c r="QJ428" s="1">
        <v>1.9685694E-3</v>
      </c>
      <c r="QK428" s="1">
        <v>3.5885905999999998E-5</v>
      </c>
      <c r="QL428" s="1">
        <v>4.8249644E-5</v>
      </c>
      <c r="QM428" s="1">
        <v>2.0839464999999999E-4</v>
      </c>
      <c r="QN428" s="1">
        <v>0</v>
      </c>
      <c r="QO428" s="1">
        <v>4.9841850999999995E-4</v>
      </c>
      <c r="QP428" s="1">
        <v>3.0301489000000001E-5</v>
      </c>
      <c r="QQ428" s="1">
        <v>4.0739677000000003E-5</v>
      </c>
      <c r="QR428" s="1">
        <v>1.7596471999999999E-4</v>
      </c>
      <c r="QS428" s="1">
        <v>0</v>
      </c>
      <c r="QT428" s="1">
        <v>2.4831282999999999E-3</v>
      </c>
      <c r="QU428" s="1">
        <v>2.7525110999999999E-5</v>
      </c>
      <c r="QV428" s="1">
        <v>3.7008226E-5</v>
      </c>
      <c r="QW428" s="1">
        <v>2.0118126999999999E-4</v>
      </c>
      <c r="QX428" s="1">
        <v>7.1264935000000005E-5</v>
      </c>
      <c r="QY428" s="1">
        <v>3.410687E-4</v>
      </c>
      <c r="QZ428" s="1">
        <v>4.5935471999999998E-5</v>
      </c>
      <c r="RA428" s="1">
        <v>1.3515934E-5</v>
      </c>
      <c r="RB428" s="1">
        <v>4.8414961000000003E-5</v>
      </c>
      <c r="RC428" s="1">
        <v>4.9431232999999999E-5</v>
      </c>
      <c r="RD428" s="1">
        <v>4.6355761000000002E-4</v>
      </c>
      <c r="RE428" s="1">
        <v>7.1774727000000003E-4</v>
      </c>
      <c r="RF428" s="1">
        <v>0</v>
      </c>
      <c r="RG428" s="1">
        <v>4.0547801999999997E-5</v>
      </c>
      <c r="RH428" s="1">
        <v>0</v>
      </c>
      <c r="RI428" s="1">
        <v>0</v>
      </c>
      <c r="RJ428" s="1">
        <v>1.4524488E-4</v>
      </c>
      <c r="RK428" s="1">
        <v>2.9133752E-4</v>
      </c>
      <c r="RL428" s="1">
        <v>1.0235916E-4</v>
      </c>
      <c r="RM428" s="1">
        <v>7.4405062999999998E-4</v>
      </c>
      <c r="RN428" s="1">
        <v>0</v>
      </c>
      <c r="RO428" s="1">
        <v>1.7535345999999999E-3</v>
      </c>
      <c r="RP428" s="1">
        <v>1.0131492E-4</v>
      </c>
      <c r="RQ428" s="1">
        <v>2.3407988E-4</v>
      </c>
      <c r="RR428" s="1">
        <v>2.2388131999999999E-4</v>
      </c>
      <c r="RS428" s="1">
        <v>0</v>
      </c>
      <c r="RT428" s="1">
        <v>0</v>
      </c>
      <c r="RU428" s="1">
        <v>1.3897649000000001E-4</v>
      </c>
      <c r="RV428" s="1">
        <v>0</v>
      </c>
      <c r="RW428" s="1">
        <v>5.7163424000000003E-4</v>
      </c>
      <c r="RX428" s="1">
        <v>0</v>
      </c>
      <c r="RY428" s="1">
        <v>2.8793660999999998E-4</v>
      </c>
      <c r="RZ428" s="1">
        <v>0</v>
      </c>
      <c r="SA428" s="1">
        <v>1.12251E-3</v>
      </c>
      <c r="SB428" s="1">
        <v>0</v>
      </c>
      <c r="SC428" s="1">
        <v>7.171743E-4</v>
      </c>
      <c r="SD428" s="1">
        <v>6.7422428999999999E-5</v>
      </c>
      <c r="SE428" s="1">
        <v>1.0131492E-4</v>
      </c>
      <c r="SF428" s="1">
        <v>2.2388131999999999E-4</v>
      </c>
      <c r="SG428" s="1">
        <v>0</v>
      </c>
      <c r="SH428" s="1">
        <v>2.3407988E-4</v>
      </c>
      <c r="SI428" s="1">
        <v>0</v>
      </c>
      <c r="SJ428" s="1">
        <v>2.3478688999999999E-5</v>
      </c>
      <c r="SK428" s="1">
        <v>0</v>
      </c>
      <c r="SL428" s="1">
        <v>3.4305871999999998E-4</v>
      </c>
      <c r="SM428" s="1">
        <v>1.2555339E-5</v>
      </c>
      <c r="SN428" s="1">
        <v>3.7024212999999999E-5</v>
      </c>
      <c r="SO428" s="1">
        <v>2.0473345000000001E-4</v>
      </c>
      <c r="SP428" s="1">
        <v>0</v>
      </c>
      <c r="SQ428" s="1">
        <v>7.5495059999999999E-4</v>
      </c>
      <c r="SR428" s="1">
        <v>1.2581159E-5</v>
      </c>
      <c r="SS428" s="1">
        <v>3.7100400000000001E-5</v>
      </c>
      <c r="ST428" s="1">
        <v>2.0639295000000001E-4</v>
      </c>
      <c r="SU428" s="1">
        <v>0</v>
      </c>
      <c r="SV428" s="1">
        <v>3.7225170000000001E-4</v>
      </c>
      <c r="SW428" s="1">
        <v>1.1784868E-5</v>
      </c>
      <c r="SX428" s="1">
        <v>3.4752324000000002E-5</v>
      </c>
      <c r="SY428" s="1">
        <v>1.9301701000000001E-4</v>
      </c>
      <c r="SZ428" s="1">
        <v>0</v>
      </c>
      <c r="TA428" s="1">
        <v>1.2611536999999999E-3</v>
      </c>
      <c r="TB428" s="1">
        <v>1.7261310000000001E-5</v>
      </c>
      <c r="TC428" s="1">
        <v>5.0901659000000002E-5</v>
      </c>
      <c r="TD428" s="1">
        <v>3.1139882999999999E-4</v>
      </c>
      <c r="TE428" s="1">
        <v>0</v>
      </c>
      <c r="TF428" s="1">
        <v>8.7598842999999998E-4</v>
      </c>
      <c r="TG428" s="1">
        <v>1.2968195E-5</v>
      </c>
      <c r="TH428" s="1">
        <v>3.8241819999999998E-5</v>
      </c>
      <c r="TI428" s="1">
        <v>2.1302490000000001E-4</v>
      </c>
      <c r="TJ428" s="1">
        <v>0</v>
      </c>
      <c r="TK428" s="1">
        <v>1.4072414E-3</v>
      </c>
      <c r="TL428" s="1">
        <v>1.9130683E-5</v>
      </c>
      <c r="TM428" s="1">
        <v>5.0159383E-5</v>
      </c>
      <c r="TN428" s="1">
        <v>5.9865481000000002E-4</v>
      </c>
      <c r="TO428" s="1">
        <v>0</v>
      </c>
      <c r="TP428" s="1">
        <v>2.8592355000000002E-4</v>
      </c>
      <c r="TQ428" s="1">
        <v>1.9130683E-5</v>
      </c>
      <c r="TR428" s="1">
        <v>5.0159383E-5</v>
      </c>
      <c r="TS428" s="1">
        <v>5.9865481000000002E-4</v>
      </c>
      <c r="TT428" s="1">
        <v>0</v>
      </c>
      <c r="TU428" s="1">
        <v>1.950109E-3</v>
      </c>
      <c r="TV428" s="1">
        <v>1.9130683E-5</v>
      </c>
      <c r="TW428" s="1">
        <v>5.0159383E-5</v>
      </c>
      <c r="TX428" s="1">
        <v>5.9865481000000002E-4</v>
      </c>
      <c r="TY428" s="1">
        <v>0</v>
      </c>
      <c r="TZ428" s="1">
        <v>3.0008776000000001E-5</v>
      </c>
      <c r="UA428" s="1">
        <v>4.1621317999999997E-5</v>
      </c>
      <c r="UB428" s="1">
        <v>5.5957776999999999E-5</v>
      </c>
      <c r="UC428" s="1">
        <v>2.4169976E-4</v>
      </c>
      <c r="UD428" s="1">
        <v>0</v>
      </c>
      <c r="UE428" s="1">
        <v>3.8588038000000001E-5</v>
      </c>
      <c r="UF428" s="1">
        <v>7.2946900999999994E-5</v>
      </c>
      <c r="UG428" s="1">
        <v>9.8081158000000004E-5</v>
      </c>
      <c r="UH428" s="1">
        <v>2.2745166999999999E-4</v>
      </c>
      <c r="UI428" s="1">
        <v>0</v>
      </c>
      <c r="UJ428" s="1">
        <v>1.1639834999999999E-3</v>
      </c>
      <c r="UK428" s="1">
        <v>8.8622255999999993E-6</v>
      </c>
      <c r="UL428" s="1">
        <v>9.9343316999999994E-5</v>
      </c>
      <c r="UM428" s="1">
        <v>2.1080090000000001E-3</v>
      </c>
      <c r="UN428" s="1">
        <v>0</v>
      </c>
      <c r="UO428" s="1">
        <v>3.7282232999999998E-3</v>
      </c>
      <c r="UP428" s="1">
        <v>1.5702285000000001E-4</v>
      </c>
      <c r="UQ428" s="1">
        <v>7.9419050999999998E-4</v>
      </c>
      <c r="UR428" s="1">
        <v>3.8306682999999998E-4</v>
      </c>
      <c r="US428" s="1">
        <v>0</v>
      </c>
      <c r="UT428" s="1">
        <v>2.6896709000000002E-4</v>
      </c>
      <c r="UU428" s="1">
        <v>0</v>
      </c>
      <c r="UV428" s="1">
        <v>1.0052476E-4</v>
      </c>
      <c r="UW428" s="1">
        <v>0</v>
      </c>
      <c r="UX428" s="1">
        <v>0</v>
      </c>
      <c r="UY428" s="1">
        <v>3.6008627000000003E-4</v>
      </c>
      <c r="UZ428" s="1">
        <v>1.0743954E-4</v>
      </c>
      <c r="VA428" s="1">
        <v>6.2439942000000004E-4</v>
      </c>
      <c r="VB428" s="1">
        <v>2.5636590000000003E-4</v>
      </c>
      <c r="VC428" s="1">
        <v>0</v>
      </c>
      <c r="VD428" s="1">
        <v>0</v>
      </c>
      <c r="VE428" s="1">
        <v>9.6345770000000005E-4</v>
      </c>
      <c r="VF428" s="1">
        <v>4.9721441000000004E-4</v>
      </c>
      <c r="VG428" s="1">
        <v>1.0087111000000001E-3</v>
      </c>
      <c r="VH428" s="1">
        <v>3.2200618E-3</v>
      </c>
      <c r="VI428" s="1">
        <v>5.5675348000000003E-4</v>
      </c>
      <c r="VJ428" s="1">
        <v>3.5296737999999999E-3</v>
      </c>
      <c r="VK428" s="1">
        <v>9.534573E-4</v>
      </c>
      <c r="VL428" s="1">
        <v>0</v>
      </c>
      <c r="VM428" s="1">
        <v>7.2092561999999999E-3</v>
      </c>
      <c r="VN428" s="1">
        <v>0</v>
      </c>
      <c r="VO428" s="1">
        <v>6.8001501999999997E-3</v>
      </c>
      <c r="VP428" s="1">
        <v>0</v>
      </c>
      <c r="VQ428" s="1">
        <v>0</v>
      </c>
      <c r="VR428" s="1">
        <v>1.4418511999999999E-3</v>
      </c>
      <c r="VS428" s="1">
        <v>2.1625493999999999E-4</v>
      </c>
      <c r="VT428" s="1">
        <v>0</v>
      </c>
      <c r="VU428" s="1">
        <v>0</v>
      </c>
      <c r="VV428" s="1">
        <v>1.3600474E-3</v>
      </c>
      <c r="VW428" s="1">
        <v>2.1625493999999999E-4</v>
      </c>
      <c r="VX428" s="1">
        <v>5.5675348000000003E-4</v>
      </c>
      <c r="VY428" s="1">
        <v>3.5296737999999999E-3</v>
      </c>
      <c r="VZ428" s="1">
        <v>9.7069782000000005E-4</v>
      </c>
      <c r="WA428" s="1">
        <v>0</v>
      </c>
      <c r="WB428" s="1">
        <v>0</v>
      </c>
      <c r="WC428" s="1">
        <v>1.4418511999999999E-3</v>
      </c>
      <c r="WD428" s="1">
        <v>7.7463936000000001E-4</v>
      </c>
      <c r="WE428" s="1">
        <v>0</v>
      </c>
      <c r="WF428" s="1">
        <v>0</v>
      </c>
      <c r="WG428" s="1">
        <v>1.3600474E-3</v>
      </c>
      <c r="WH428" s="1">
        <v>7.7463936000000001E-4</v>
      </c>
      <c r="WI428" s="1">
        <v>0</v>
      </c>
      <c r="WJ428" s="1">
        <v>0</v>
      </c>
      <c r="WK428" s="1">
        <v>0</v>
      </c>
      <c r="WL428" s="1">
        <v>0</v>
      </c>
      <c r="WM428" s="1">
        <v>0</v>
      </c>
      <c r="WN428" s="1">
        <v>6.3511905000000002E-3</v>
      </c>
      <c r="WO428" s="1">
        <v>1.7951708000000001E-5</v>
      </c>
      <c r="WP428" s="1">
        <v>3.5903406000000002E-4</v>
      </c>
      <c r="WQ428" s="1">
        <v>0</v>
      </c>
      <c r="WR428" s="1">
        <v>0</v>
      </c>
      <c r="WS428" s="1">
        <v>6.1148245999999998E-5</v>
      </c>
      <c r="WT428" s="1">
        <v>9.1455720999999993E-6</v>
      </c>
      <c r="WU428" s="1">
        <v>8.8838771999999997E-5</v>
      </c>
      <c r="WV428" s="1">
        <v>3.0697752999999999E-4</v>
      </c>
      <c r="WW428" s="1">
        <v>0</v>
      </c>
      <c r="WX428" s="1">
        <v>3.9811658000000003E-3</v>
      </c>
      <c r="WY428" s="1">
        <v>2.6705551000000001E-4</v>
      </c>
      <c r="WZ428" s="1">
        <v>4.0962094000000001E-4</v>
      </c>
      <c r="XA428" s="1">
        <v>7.8299058000000002E-5</v>
      </c>
      <c r="XB428" s="1">
        <v>0</v>
      </c>
      <c r="XC428" s="1">
        <v>5.4429151000000005E-4</v>
      </c>
      <c r="XD428" s="1">
        <v>5.1141916000000003E-5</v>
      </c>
      <c r="XE428" s="1">
        <v>1.3086856000000001E-4</v>
      </c>
      <c r="XF428" s="1">
        <v>1.1682475E-3</v>
      </c>
      <c r="XG428" s="1">
        <v>2.6170663E-6</v>
      </c>
      <c r="XH428" s="1">
        <v>2.5311384999999998E-4</v>
      </c>
      <c r="XI428" s="1">
        <v>1.6124871E-7</v>
      </c>
      <c r="XJ428" s="1">
        <v>9.0975068999999998E-6</v>
      </c>
      <c r="XK428" s="1">
        <v>3.7624944E-5</v>
      </c>
      <c r="XL428" s="1">
        <v>2.4167064999999999E-6</v>
      </c>
      <c r="XM428" s="1">
        <v>2.3374331E-4</v>
      </c>
      <c r="XN428" s="1">
        <v>2.9311993999999999E-8</v>
      </c>
      <c r="XO428" s="1">
        <v>4.9609621999999997E-6</v>
      </c>
      <c r="XP428" s="1">
        <v>2.1377638000000001E-5</v>
      </c>
      <c r="XQ428" s="1">
        <v>0</v>
      </c>
      <c r="XR428" s="1">
        <v>5.7786977000000002E-4</v>
      </c>
      <c r="XS428" s="1">
        <v>7.3138357E-5</v>
      </c>
      <c r="XT428" s="1">
        <v>1.9293962999999999E-4</v>
      </c>
      <c r="XU428" s="1">
        <v>5.8046553999999996E-4</v>
      </c>
      <c r="XV428" s="1">
        <v>5.0759900999999998E-5</v>
      </c>
      <c r="XW428" s="1">
        <v>1.6807314999999999E-3</v>
      </c>
      <c r="XX428" s="1">
        <v>4.6236843999999998E-4</v>
      </c>
      <c r="XY428" s="1">
        <v>1.8182528999999999E-4</v>
      </c>
      <c r="XZ428" s="1">
        <v>1.6807314999999999E-3</v>
      </c>
      <c r="YA428" s="1">
        <v>4.6236843999999998E-4</v>
      </c>
      <c r="YB428" s="1">
        <v>2.9387154999999999E-5</v>
      </c>
      <c r="YC428" s="1">
        <v>1.0526671E-4</v>
      </c>
      <c r="YD428" s="1">
        <v>1.6807314999999999E-3</v>
      </c>
      <c r="YE428" s="1">
        <v>1.0917422E-4</v>
      </c>
      <c r="YF428" s="1">
        <v>4.6382140999999999E-4</v>
      </c>
      <c r="YG428" s="1">
        <v>2.5895381000000001E-5</v>
      </c>
      <c r="YH428" s="1">
        <v>1.2947691E-6</v>
      </c>
      <c r="YI428" s="1">
        <v>3.2850708999999999E-2</v>
      </c>
      <c r="YJ428" s="1">
        <v>0</v>
      </c>
      <c r="YK428" s="1">
        <v>2.4373303000000001E-4</v>
      </c>
      <c r="YL428" s="1">
        <v>1.3744143E-5</v>
      </c>
      <c r="YM428" s="1">
        <v>6.8720714000000003E-7</v>
      </c>
      <c r="YN428" s="1">
        <v>6.2528128999999998E-3</v>
      </c>
      <c r="YO428" s="1">
        <v>0</v>
      </c>
      <c r="YP428" s="1">
        <v>7.4545613000000002E-5</v>
      </c>
      <c r="YQ428" s="1">
        <v>4.1618901E-6</v>
      </c>
      <c r="YR428" s="1">
        <v>2.0809451000000001E-7</v>
      </c>
      <c r="YS428" s="1">
        <v>5.2799713999999998E-3</v>
      </c>
      <c r="YT428" s="1">
        <v>0</v>
      </c>
      <c r="YU428" s="1">
        <v>7.4545613000000002E-5</v>
      </c>
      <c r="YV428" s="1">
        <v>4.0822413E-6</v>
      </c>
      <c r="YW428" s="1">
        <v>2.0411206E-7</v>
      </c>
      <c r="YX428" s="1">
        <v>1.3487809999999999E-2</v>
      </c>
      <c r="YY428" s="1">
        <v>0</v>
      </c>
      <c r="YZ428" s="1">
        <v>7.4545613000000002E-5</v>
      </c>
      <c r="ZA428" s="1">
        <v>1.3096913E-5</v>
      </c>
      <c r="ZB428" s="1">
        <v>6.5484567000000003E-7</v>
      </c>
      <c r="ZC428" s="1">
        <v>4.2040230999999999E-3</v>
      </c>
      <c r="ZD428" s="1">
        <v>0</v>
      </c>
      <c r="ZE428" s="1">
        <v>7.4545613000000002E-5</v>
      </c>
      <c r="ZF428" s="1">
        <v>8.4831017000000008E-6</v>
      </c>
      <c r="ZG428" s="1">
        <v>4.2414438999999997E-7</v>
      </c>
      <c r="ZH428" s="1">
        <v>8.7363865000000002E-3</v>
      </c>
      <c r="ZI428" s="1">
        <v>0</v>
      </c>
      <c r="ZJ428" s="1">
        <v>6.3025438000000001E-4</v>
      </c>
      <c r="ZK428" s="1">
        <v>1.7465585999999999E-5</v>
      </c>
      <c r="ZL428" s="1">
        <v>8.7327927999999998E-7</v>
      </c>
      <c r="ZM428" s="1">
        <v>8.4757831000000002E-3</v>
      </c>
      <c r="ZN428" s="1">
        <v>0</v>
      </c>
      <c r="ZO428" s="1">
        <v>6.3025438000000001E-4</v>
      </c>
      <c r="ZP428" s="1">
        <v>2.4908607999999999E-5</v>
      </c>
      <c r="ZQ428" s="1">
        <v>1.2454303999999999E-6</v>
      </c>
      <c r="ZR428" s="1">
        <v>7.7059854000000004E-3</v>
      </c>
      <c r="ZS428" s="1">
        <v>0</v>
      </c>
      <c r="ZT428" s="1">
        <v>6.3025438000000001E-4</v>
      </c>
      <c r="ZU428" s="1">
        <v>1.5879299999999999E-5</v>
      </c>
      <c r="ZV428" s="1">
        <v>7.9396497999999996E-7</v>
      </c>
      <c r="ZW428" s="1">
        <v>1.2087860000000001E-2</v>
      </c>
      <c r="ZX428" s="1">
        <v>0</v>
      </c>
      <c r="ZY428" s="1">
        <v>0.17423736000000001</v>
      </c>
      <c r="ZZ428" s="1">
        <v>8.7118682000000003E-3</v>
      </c>
      <c r="AAA428" s="1">
        <v>38.712049999999998</v>
      </c>
      <c r="AAB428" s="1">
        <v>0</v>
      </c>
      <c r="AAC428" s="1">
        <v>0.20282438999999999</v>
      </c>
      <c r="AAD428" s="1">
        <v>1.0141219E-2</v>
      </c>
      <c r="AAE428" s="1">
        <v>55.572454999999998</v>
      </c>
      <c r="AAF428" s="1">
        <v>0</v>
      </c>
      <c r="AAG428" s="1">
        <v>0.17423736000000001</v>
      </c>
      <c r="AAH428" s="1">
        <v>8.7118682000000003E-3</v>
      </c>
      <c r="AAI428" s="1">
        <v>30.464903</v>
      </c>
      <c r="AAJ428" s="1">
        <v>0</v>
      </c>
      <c r="AAK428" s="1">
        <v>0</v>
      </c>
      <c r="AAL428" s="1">
        <v>3.3611496999999997E-2</v>
      </c>
      <c r="AAM428" s="1">
        <v>1.7335255E-6</v>
      </c>
      <c r="AAN428" s="1">
        <v>3.467051E-5</v>
      </c>
      <c r="AAO428" s="1">
        <v>6.0298399999999999E-4</v>
      </c>
      <c r="AAP428" s="1">
        <v>0</v>
      </c>
      <c r="AAQ428" s="1">
        <v>5.1039556999999999E-2</v>
      </c>
      <c r="AAR428" s="1">
        <v>5.2584372999999997E-6</v>
      </c>
      <c r="AAS428" s="1">
        <v>1.0516866E-4</v>
      </c>
      <c r="AAT428" s="1">
        <v>3.7952282E-3</v>
      </c>
      <c r="AAU428" s="1">
        <v>1.0722244E-3</v>
      </c>
      <c r="AAV428" s="1">
        <v>1.6261377E-3</v>
      </c>
      <c r="AAW428" s="1">
        <v>6.7746413000000004E-4</v>
      </c>
      <c r="AAX428" s="1">
        <v>5.4945212E-2</v>
      </c>
      <c r="AAY428" s="1">
        <v>3.3341720999999998E-2</v>
      </c>
      <c r="AAZ428" s="1">
        <v>3.4250886000000001E-2</v>
      </c>
      <c r="ABA428" s="1">
        <v>1.2734786999999999E-2</v>
      </c>
      <c r="ABB428" s="1">
        <v>8.3623939000000008E-3</v>
      </c>
      <c r="ABC428" s="1">
        <v>9.1243764999999998E-3</v>
      </c>
      <c r="ABD428" s="1">
        <v>8.8198393999999996E-3</v>
      </c>
      <c r="ABE428" s="1">
        <v>4.2923205999999998E-3</v>
      </c>
      <c r="ABF428" s="1">
        <v>1.3566642E-2</v>
      </c>
      <c r="ABG428" s="1">
        <v>5.3588871000000001E-3</v>
      </c>
      <c r="ABH428" s="1">
        <v>6.5109772999999999E-3</v>
      </c>
      <c r="ABI428" s="1">
        <v>3.9513588000000002E-4</v>
      </c>
      <c r="ABJ428" s="1">
        <v>1.0182165999999999E-3</v>
      </c>
      <c r="ABK428" s="1">
        <v>2.2610996000000001E-3</v>
      </c>
      <c r="ABL428" s="1">
        <v>7.4542439999999998E-4</v>
      </c>
      <c r="ABM428" s="1">
        <v>2.7488428999999999E-3</v>
      </c>
      <c r="ABN428" s="1">
        <v>4.5826911000000002E-4</v>
      </c>
      <c r="ABO428" s="1">
        <v>1.2442519999999999E-3</v>
      </c>
      <c r="ABP428" s="1">
        <v>1.2791511000000001E-3</v>
      </c>
      <c r="ABQ428" s="1">
        <v>1.1782951E-3</v>
      </c>
      <c r="ABR428" s="1">
        <v>1.2829922E-3</v>
      </c>
      <c r="ABS428" s="1">
        <v>30.647852</v>
      </c>
      <c r="ABT428" s="1">
        <v>2.3128107E-3</v>
      </c>
      <c r="ABU428" s="1">
        <v>2.3128107E-3</v>
      </c>
      <c r="ABV428" s="1">
        <v>3.9328950000000002E-4</v>
      </c>
      <c r="ABW428" s="1">
        <v>8.2770874999999995E-4</v>
      </c>
      <c r="ABX428" s="1">
        <v>5.2749081000000005E-4</v>
      </c>
      <c r="ABY428" s="1">
        <v>1.5020718000000001E-3</v>
      </c>
      <c r="ABZ428" s="1">
        <v>9.8140921999999992E-4</v>
      </c>
      <c r="ACA428" s="1">
        <v>6.2669853999999998E-4</v>
      </c>
      <c r="ACB428" s="1">
        <v>5.8275480000000005E-4</v>
      </c>
      <c r="ACC428" s="1">
        <v>5.9737172999999998E-4</v>
      </c>
      <c r="ACD428" s="1">
        <v>1.0110251000000001E-3</v>
      </c>
      <c r="ACE428" s="1">
        <v>6.1180589999999997E-4</v>
      </c>
      <c r="ACF428" s="1">
        <v>1.6407155E-3</v>
      </c>
      <c r="ACG428" s="1">
        <v>1.1402233E-3</v>
      </c>
      <c r="ACH428" s="1">
        <v>2.0751862999999998E-3</v>
      </c>
      <c r="ACI428" s="1">
        <v>9.5386842000000002E-4</v>
      </c>
      <c r="ACJ428" s="1">
        <v>2.6180537999999998E-3</v>
      </c>
      <c r="ACK428" s="1">
        <v>3.6928763000000002E-4</v>
      </c>
      <c r="ACL428" s="1">
        <v>4.3706776000000002E-4</v>
      </c>
      <c r="ACM428" s="1">
        <v>3.3801981000000001E-3</v>
      </c>
      <c r="ACN428" s="1">
        <v>5.0625033999999996E-3</v>
      </c>
      <c r="ACO428" s="1">
        <v>4.9949542999999999E-3</v>
      </c>
      <c r="ACP428" s="1">
        <v>1.0887296000000001E-3</v>
      </c>
      <c r="ACQ428" s="1">
        <v>1.3482911E-3</v>
      </c>
      <c r="ACR428" s="1">
        <v>5.6894449999999996E-3</v>
      </c>
      <c r="ACS428" s="1">
        <v>1.2249141E-2</v>
      </c>
      <c r="ACT428" s="1">
        <v>1.1840035E-2</v>
      </c>
      <c r="ACU428" s="1">
        <v>6.7152312000000004E-3</v>
      </c>
      <c r="ACV428" s="1">
        <v>6.6334274E-3</v>
      </c>
      <c r="ACW428" s="1">
        <v>7.2736156E-3</v>
      </c>
      <c r="ACX428" s="1">
        <v>7.1918117999999996E-3</v>
      </c>
      <c r="ACY428" s="1">
        <v>55.785420999999999</v>
      </c>
      <c r="ACZ428" s="1">
        <v>6.7283077999999996E-3</v>
      </c>
      <c r="ADA428" s="1">
        <v>38.894998999999999</v>
      </c>
      <c r="ADB428" s="1">
        <v>4.6611012E-4</v>
      </c>
      <c r="ADC428" s="1">
        <v>4.7361412999999998E-3</v>
      </c>
      <c r="ADD428" s="1">
        <v>1.8945495000000001E-3</v>
      </c>
      <c r="ADE428" s="1">
        <v>3.0261462E-4</v>
      </c>
      <c r="ADF428" s="1">
        <v>2.6252793E-4</v>
      </c>
      <c r="ADG428" s="1">
        <v>1.4244132999999999E-3</v>
      </c>
      <c r="ADH428" s="1">
        <v>2.1938598000000001E-3</v>
      </c>
      <c r="ADI428" s="1">
        <v>2.3249251999999999E-3</v>
      </c>
      <c r="ADJ428" s="1">
        <v>1.8192929E-3</v>
      </c>
      <c r="ADK428" s="1">
        <v>1.8951724E-3</v>
      </c>
    </row>
  </sheetData>
  <customSheetViews>
    <customSheetView guid="{4C70E6EF-BD38-42BB-9511-CEEA2447CA94}">
      <pane xSplit="1" ySplit="2" topLeftCell="B362" activePane="bottomRight" state="frozen"/>
      <selection pane="bottomRight" activeCell="OU433" sqref="OU433"/>
      <pageMargins left="0.7" right="0.7" top="0.78740157499999996" bottom="0.78740157499999996" header="0.3" footer="0.3"/>
    </customSheetView>
    <customSheetView guid="{B213B6F3-554C-46D8-8DE3-EE7EFD7CE547}">
      <pane xSplit="1" ySplit="2" topLeftCell="B3" activePane="bottomRight" state="frozen"/>
      <selection pane="bottomRight" activeCell="A2" sqref="A2"/>
      <pageMargins left="0.7" right="0.7" top="0.78740157499999996" bottom="0.78740157499999996" header="0.3" footer="0.3"/>
    </customSheetView>
    <customSheetView guid="{0117D4CC-FE9C-407F-8663-6DBCCF19193B}">
      <pane xSplit="1" ySplit="2" topLeftCell="VO66" activePane="bottomRight" state="frozen"/>
      <selection pane="bottomRight" activeCell="TA95" sqref="TA95"/>
      <pageMargins left="0.7" right="0.7" top="0.78740157499999996" bottom="0.78740157499999996" header="0.3" footer="0.3"/>
    </customSheetView>
  </customSheetViews>
  <pageMargins left="0.7" right="0.7" top="0.78740157499999996" bottom="0.78740157499999996"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0">
    <tabColor theme="0" tint="-0.34998626667073579"/>
  </sheetPr>
  <dimension ref="A1:V90"/>
  <sheetViews>
    <sheetView workbookViewId="0"/>
  </sheetViews>
  <sheetFormatPr baseColWidth="10" defaultColWidth="11.42578125" defaultRowHeight="12.75" outlineLevelCol="1"/>
  <cols>
    <col min="1" max="1" width="20.7109375" style="57" customWidth="1"/>
    <col min="2" max="2" width="11.42578125" style="57"/>
    <col min="3" max="3" width="20.7109375" style="57" bestFit="1" customWidth="1"/>
    <col min="4" max="4" width="20.7109375" style="57" customWidth="1"/>
    <col min="5" max="8" width="10.7109375" style="57" customWidth="1"/>
    <col min="9" max="11" width="11.42578125" style="57"/>
    <col min="12" max="22" width="11.42578125" style="57" customWidth="1" outlineLevel="1"/>
    <col min="23" max="16384" width="11.42578125" style="57"/>
  </cols>
  <sheetData>
    <row r="1" spans="1:22" ht="15.75">
      <c r="A1" s="56" t="s">
        <v>2369</v>
      </c>
    </row>
    <row r="3" spans="1:22" ht="92.25" customHeight="1">
      <c r="E3" s="32" t="s">
        <v>371</v>
      </c>
      <c r="F3" s="32" t="s">
        <v>372</v>
      </c>
      <c r="G3" s="32" t="s">
        <v>2367</v>
      </c>
      <c r="H3" s="32" t="s">
        <v>2368</v>
      </c>
      <c r="I3" s="32" t="s">
        <v>676</v>
      </c>
      <c r="J3" s="32" t="s">
        <v>677</v>
      </c>
      <c r="L3" s="32" t="s">
        <v>2365</v>
      </c>
      <c r="M3" s="32" t="s">
        <v>2364</v>
      </c>
      <c r="N3" s="32" t="s">
        <v>2364</v>
      </c>
      <c r="O3" s="32" t="s">
        <v>2366</v>
      </c>
      <c r="P3" s="32" t="s">
        <v>2366</v>
      </c>
      <c r="R3" s="32" t="s">
        <v>370</v>
      </c>
      <c r="S3" s="32" t="s">
        <v>366</v>
      </c>
      <c r="U3" s="32" t="s">
        <v>396</v>
      </c>
      <c r="V3" s="32" t="s">
        <v>397</v>
      </c>
    </row>
    <row r="4" spans="1:22" ht="15">
      <c r="A4" s="58" t="s">
        <v>385</v>
      </c>
      <c r="B4" s="59" t="s">
        <v>14</v>
      </c>
      <c r="C4" s="37" t="s">
        <v>22</v>
      </c>
      <c r="D4" s="2"/>
      <c r="E4" s="2"/>
      <c r="F4" s="60">
        <f>SUM(F5:F38)</f>
        <v>1</v>
      </c>
      <c r="G4" s="71">
        <f>SUMPRODUCT($F5:$F38,G5:G38)</f>
        <v>5.7792475324347364E-2</v>
      </c>
      <c r="H4" s="71">
        <f>SUMPRODUCT($F5:$F38,H5:H38)</f>
        <v>7.5320407291741294</v>
      </c>
      <c r="I4" s="72">
        <f>SUMPRODUCT($F5:$F38,I5:I38)</f>
        <v>1641.3666680683057</v>
      </c>
      <c r="J4" s="72">
        <f>SUMPRODUCT($F5:$F38,J5:J38)</f>
        <v>1505.5610121707984</v>
      </c>
      <c r="K4" s="64"/>
      <c r="L4" s="71">
        <f>SUMPRODUCT($F5:$F38,L5:L38)</f>
        <v>5.5683091252158999E-2</v>
      </c>
      <c r="M4" s="71">
        <f>SUMPRODUCT($F5:$F38,M5:M38)</f>
        <v>5.6485959875735542E-2</v>
      </c>
      <c r="N4" s="71">
        <f>N5+N22</f>
        <v>5.6485959875735542E-2</v>
      </c>
      <c r="O4" s="71">
        <f>SUMPRODUCT($F5:$F38,O5:O38)</f>
        <v>7.2549218376396558</v>
      </c>
      <c r="P4" s="71">
        <f>P5+P22</f>
        <v>7.2549218376396567</v>
      </c>
      <c r="R4" s="71">
        <f>(SUMPRODUCT($F5:$F17,R5:R17)+SUMPRODUCT($F23:$F34,R23:R34))/SUM($F5:$F17,$F23:$F34)</f>
        <v>6.3157726795485855E-2</v>
      </c>
      <c r="S4" s="71">
        <f>(SUMPRODUCT($F5:$F17,S5:S17)+SUMPRODUCT($F23:$F34,S23:S34))/SUM($F5:$F17,$F23:$F34)</f>
        <v>8.0787762612745304</v>
      </c>
      <c r="T4" s="62"/>
      <c r="U4" s="61">
        <f>174590182844.879/2964572638524.36</f>
        <v>5.8892192613564251E-2</v>
      </c>
    </row>
    <row r="5" spans="1:22" ht="15">
      <c r="A5" s="63" t="s">
        <v>385</v>
      </c>
      <c r="B5" s="58" t="s">
        <v>24</v>
      </c>
      <c r="C5" s="37" t="s">
        <v>22</v>
      </c>
      <c r="D5" s="2"/>
      <c r="E5" s="60">
        <f>SUM(E6:E21)</f>
        <v>1</v>
      </c>
      <c r="F5" s="60"/>
      <c r="G5" s="71">
        <f>SUMPRODUCT($E6:$E21,G6:G21)</f>
        <v>5.0300737856839667E-2</v>
      </c>
      <c r="H5" s="71">
        <f>SUMPRODUCT($E6:$E21,H6:H21)</f>
        <v>6.0499281680828956</v>
      </c>
      <c r="I5" s="72">
        <f>SUMPRODUCT($E6:$E21,I6:I21)</f>
        <v>1737.7001499857442</v>
      </c>
      <c r="J5" s="72">
        <v>1700</v>
      </c>
      <c r="K5" s="64"/>
      <c r="L5" s="71">
        <f>SUMPRODUCT($E6:$E21,L6:L21)</f>
        <v>4.8832770600233256E-2</v>
      </c>
      <c r="M5" s="71">
        <f>SUMPRODUCT($E6:$E21,M6:M21)</f>
        <v>4.9334456813517794E-2</v>
      </c>
      <c r="N5" s="71">
        <f>SUMPRODUCT($F6:$F21,M6:M21)</f>
        <v>1.9357763538755759E-2</v>
      </c>
      <c r="O5" s="71">
        <f>SUMPRODUCT($E6:$E21,O6:O21)</f>
        <v>5.8731496206568803</v>
      </c>
      <c r="P5" s="71">
        <f>SUMPRODUCT(F6:F21,O6:O21)</f>
        <v>2.3044956593756853</v>
      </c>
      <c r="R5" s="71">
        <f>SUMPRODUCT($E6:$E17,R6:R17)/SUM($E6:$E17)</f>
        <v>6.1708449537197473E-2</v>
      </c>
      <c r="S5" s="71">
        <f>SUMPRODUCT($E6:$E17,S6:S17)/SUM($E6:$E17)</f>
        <v>7.346243992523509</v>
      </c>
      <c r="T5" s="62"/>
      <c r="U5" s="61">
        <f>74610798142.186/1327284179640.33</f>
        <v>5.6213130003858088E-2</v>
      </c>
      <c r="V5" s="61">
        <f>U5/0.84*100</f>
        <v>6.692039286173582</v>
      </c>
    </row>
    <row r="6" spans="1:22" ht="15">
      <c r="A6" s="63" t="s">
        <v>385</v>
      </c>
      <c r="B6" s="63" t="s">
        <v>24</v>
      </c>
      <c r="C6" s="37" t="s">
        <v>25</v>
      </c>
      <c r="D6" s="2" t="s">
        <v>14</v>
      </c>
      <c r="E6" s="60"/>
      <c r="F6" s="60"/>
      <c r="G6" s="71">
        <f>SUMPRODUCT($E7:$E9,G7:G9)/SUM($E7:$E9)</f>
        <v>5.4594309666410941E-2</v>
      </c>
      <c r="H6" s="71">
        <f>G6/0.84*100*M6/L6</f>
        <v>6.5662281619341343</v>
      </c>
      <c r="I6" s="72">
        <f>SUMPRODUCT($E7:$E9,I7:I9)/SUM($E7:$E9)</f>
        <v>1757.4727531920644</v>
      </c>
      <c r="J6" s="72">
        <v>1700</v>
      </c>
      <c r="K6" s="64"/>
      <c r="L6" s="71">
        <f>SUMPRODUCT($E7:$E9,L7:L9)/SUM($E7:$E9)</f>
        <v>5.2122349833684585E-2</v>
      </c>
      <c r="M6" s="71">
        <f>SUMPRODUCT($E7:$E9,M7:M9)/SUM($E7:$E9)</f>
        <v>5.2658909781203682E-2</v>
      </c>
      <c r="N6" s="71"/>
      <c r="O6" s="71">
        <f>M6/0.84*100</f>
        <v>6.2689178310956777</v>
      </c>
      <c r="R6" s="71">
        <f>SUMPRODUCT($E7:$E9,R7:R9)/SUM($E7:$E9)</f>
        <v>6.6787166598290176E-2</v>
      </c>
      <c r="S6" s="71">
        <f>R6/0.84*100</f>
        <v>7.9508531664631166</v>
      </c>
      <c r="T6" s="62"/>
      <c r="V6" s="64"/>
    </row>
    <row r="7" spans="1:22" ht="15">
      <c r="A7" s="63" t="s">
        <v>385</v>
      </c>
      <c r="B7" s="63" t="s">
        <v>24</v>
      </c>
      <c r="C7" s="37" t="s">
        <v>25</v>
      </c>
      <c r="D7" s="2" t="s">
        <v>367</v>
      </c>
      <c r="E7" s="60">
        <v>1.9909349984151437E-3</v>
      </c>
      <c r="F7" s="60">
        <v>7.8119941739772684E-4</v>
      </c>
      <c r="G7" s="71">
        <v>3.2954124450683603E-2</v>
      </c>
      <c r="H7" s="71">
        <f t="shared" ref="H7:H21" si="0">G7/0.84*100*M7/L7</f>
        <v>3.9886008606779604</v>
      </c>
      <c r="I7" s="72">
        <v>1200</v>
      </c>
      <c r="J7" s="72">
        <v>1700</v>
      </c>
      <c r="K7" s="64"/>
      <c r="L7" s="71">
        <v>3.2141667106587092E-2</v>
      </c>
      <c r="M7" s="71">
        <v>3.2678227052435199E-2</v>
      </c>
      <c r="N7" s="71"/>
      <c r="O7" s="71">
        <f t="shared" ref="O7:O21" si="1">M7/0.84*100</f>
        <v>3.8902651252899045</v>
      </c>
      <c r="R7" s="71">
        <f>0.0445629362309645+0.000385023769035533</f>
        <v>4.4947960000000037E-2</v>
      </c>
      <c r="S7" s="71">
        <f>R7/0.84*100</f>
        <v>5.3509476190476235</v>
      </c>
      <c r="T7" s="62"/>
      <c r="U7" s="74"/>
      <c r="V7" s="64"/>
    </row>
    <row r="8" spans="1:22" ht="15">
      <c r="A8" s="65" t="s">
        <v>385</v>
      </c>
      <c r="B8" s="65" t="s">
        <v>24</v>
      </c>
      <c r="C8" s="37" t="s">
        <v>25</v>
      </c>
      <c r="D8" s="2" t="s">
        <v>368</v>
      </c>
      <c r="E8" s="60">
        <v>5.0131131530146832E-2</v>
      </c>
      <c r="F8" s="60">
        <v>1.9670361300602086E-2</v>
      </c>
      <c r="G8" s="71">
        <v>4.7683067936655686E-2</v>
      </c>
      <c r="H8" s="71">
        <f t="shared" si="0"/>
        <v>5.7434454470212462</v>
      </c>
      <c r="I8" s="72">
        <v>1600</v>
      </c>
      <c r="J8" s="72">
        <v>1700</v>
      </c>
      <c r="K8" s="64"/>
      <c r="L8" s="71">
        <v>4.5534822041034845E-2</v>
      </c>
      <c r="M8" s="71">
        <v>4.6071381986398097E-2</v>
      </c>
      <c r="N8" s="71"/>
      <c r="O8" s="71">
        <f t="shared" si="1"/>
        <v>5.4846883317140591</v>
      </c>
      <c r="R8" s="71">
        <f>0.0601284501903553+0.00051950980964467</f>
        <v>6.0647959999999973E-2</v>
      </c>
      <c r="S8" s="71">
        <f t="shared" ref="S8:S17" si="2">R8/0.84*100</f>
        <v>7.219995238095235</v>
      </c>
      <c r="T8" s="62"/>
      <c r="U8" s="74"/>
      <c r="V8" s="74"/>
    </row>
    <row r="9" spans="1:22" ht="15">
      <c r="A9" s="65" t="s">
        <v>385</v>
      </c>
      <c r="B9" s="65" t="s">
        <v>24</v>
      </c>
      <c r="C9" s="37" t="s">
        <v>25</v>
      </c>
      <c r="D9" s="2" t="s">
        <v>369</v>
      </c>
      <c r="E9" s="60">
        <v>3.7126464907298949E-2</v>
      </c>
      <c r="F9" s="60">
        <v>1.4567614100262772E-2</v>
      </c>
      <c r="G9" s="71">
        <v>6.5086894168648116E-2</v>
      </c>
      <c r="H9" s="71">
        <f t="shared" si="0"/>
        <v>7.8154003278495177</v>
      </c>
      <c r="I9" s="72">
        <v>2000</v>
      </c>
      <c r="J9" s="72">
        <v>1700</v>
      </c>
      <c r="K9" s="64"/>
      <c r="L9" s="71">
        <v>6.2088837720137881E-2</v>
      </c>
      <c r="M9" s="71">
        <v>6.2625397670657598E-2</v>
      </c>
      <c r="N9" s="71"/>
      <c r="O9" s="71">
        <f t="shared" si="1"/>
        <v>7.455404484602095</v>
      </c>
      <c r="R9" s="71">
        <f>0.075594820748731+0.000653139251269036</f>
        <v>7.6247960000000031E-2</v>
      </c>
      <c r="S9" s="71">
        <f t="shared" si="2"/>
        <v>9.0771380952380998</v>
      </c>
      <c r="T9" s="62"/>
      <c r="U9" s="74"/>
    </row>
    <row r="10" spans="1:22" ht="15">
      <c r="A10" s="63" t="s">
        <v>385</v>
      </c>
      <c r="B10" s="63" t="s">
        <v>24</v>
      </c>
      <c r="C10" s="37" t="s">
        <v>26</v>
      </c>
      <c r="D10" s="2" t="s">
        <v>14</v>
      </c>
      <c r="E10" s="60"/>
      <c r="F10" s="60"/>
      <c r="G10" s="71">
        <f>SUMPRODUCT($E11:$E13,G11:G13)/SUM($E11:$E13)</f>
        <v>5.2035249547876236E-2</v>
      </c>
      <c r="H10" s="71">
        <f t="shared" si="0"/>
        <v>6.2541490869352803</v>
      </c>
      <c r="I10" s="72">
        <f>SUMPRODUCT($E11:$E13,I11:I13)/SUM($E11:$E13)</f>
        <v>1744.4725455138187</v>
      </c>
      <c r="J10" s="72">
        <v>1700</v>
      </c>
      <c r="K10" s="64"/>
      <c r="L10" s="71">
        <f>SUMPRODUCT($E11:$E13,L11:L13)/SUM($E11:$E13)</f>
        <v>5.1896309197108074E-2</v>
      </c>
      <c r="M10" s="71">
        <f>SUMPRODUCT($E11:$E13,M11:M13)/SUM($E11:$E13)</f>
        <v>5.2394577980200557E-2</v>
      </c>
      <c r="N10" s="71"/>
      <c r="O10" s="71">
        <f t="shared" si="1"/>
        <v>6.2374497595476859</v>
      </c>
      <c r="R10" s="71">
        <f>SUMPRODUCT($E11:$E13,R11:R13)/SUM($E11:$E13)</f>
        <v>6.2543220757075635E-2</v>
      </c>
      <c r="S10" s="71">
        <f>R10/0.84*100</f>
        <v>7.4456215186994799</v>
      </c>
      <c r="T10" s="62"/>
      <c r="U10" s="74"/>
    </row>
    <row r="11" spans="1:22" ht="15">
      <c r="A11" s="63" t="s">
        <v>385</v>
      </c>
      <c r="B11" s="63" t="s">
        <v>24</v>
      </c>
      <c r="C11" s="37" t="s">
        <v>26</v>
      </c>
      <c r="D11" s="2" t="s">
        <v>367</v>
      </c>
      <c r="E11" s="60">
        <v>8.8058778571791334E-3</v>
      </c>
      <c r="F11" s="60">
        <v>3.4552341774994819E-3</v>
      </c>
      <c r="G11" s="71">
        <v>3.7492281239717935E-2</v>
      </c>
      <c r="H11" s="71">
        <f t="shared" si="0"/>
        <v>4.5274204180368027</v>
      </c>
      <c r="I11" s="72">
        <v>1200</v>
      </c>
      <c r="J11" s="72">
        <v>1700</v>
      </c>
      <c r="K11" s="64"/>
      <c r="L11" s="71">
        <v>3.4720237732588533E-2</v>
      </c>
      <c r="M11" s="71">
        <v>3.5218506515681001E-2</v>
      </c>
      <c r="N11" s="71"/>
      <c r="O11" s="71">
        <f t="shared" si="1"/>
        <v>4.1926793471048818</v>
      </c>
      <c r="R11" s="71">
        <f>0.043075785215736+0.000372174784263959</f>
        <v>4.3447959999999959E-2</v>
      </c>
      <c r="S11" s="71">
        <f>R11/0.84*100</f>
        <v>5.1723761904761858</v>
      </c>
      <c r="T11" s="62"/>
      <c r="U11" s="74"/>
    </row>
    <row r="12" spans="1:22" ht="15">
      <c r="A12" s="65" t="s">
        <v>385</v>
      </c>
      <c r="B12" s="65" t="s">
        <v>24</v>
      </c>
      <c r="C12" s="37" t="s">
        <v>26</v>
      </c>
      <c r="D12" s="2" t="s">
        <v>368</v>
      </c>
      <c r="E12" s="60">
        <v>0.19845503912381265</v>
      </c>
      <c r="F12" s="60">
        <v>7.7869423696191667E-2</v>
      </c>
      <c r="G12" s="71">
        <v>4.7058123341455767E-2</v>
      </c>
      <c r="H12" s="71">
        <f t="shared" si="0"/>
        <v>5.6630436538820383</v>
      </c>
      <c r="I12" s="72">
        <v>1600</v>
      </c>
      <c r="J12" s="72">
        <v>1700</v>
      </c>
      <c r="K12" s="64"/>
      <c r="L12" s="71">
        <v>4.5845925651568267E-2</v>
      </c>
      <c r="M12" s="71">
        <v>4.6344194434660799E-2</v>
      </c>
      <c r="N12" s="71"/>
      <c r="O12" s="71">
        <f t="shared" si="1"/>
        <v>5.5171660041262856</v>
      </c>
      <c r="R12" s="71">
        <f>0.056955861357868+0.00049209864213198</f>
        <v>5.7447959999999985E-2</v>
      </c>
      <c r="S12" s="71">
        <f t="shared" si="2"/>
        <v>6.8390428571428563</v>
      </c>
      <c r="T12" s="62"/>
      <c r="U12" s="74"/>
      <c r="V12" s="74"/>
    </row>
    <row r="13" spans="1:22" ht="15">
      <c r="A13" s="65" t="s">
        <v>385</v>
      </c>
      <c r="B13" s="65" t="s">
        <v>24</v>
      </c>
      <c r="C13" s="37" t="s">
        <v>26</v>
      </c>
      <c r="D13" s="2" t="s">
        <v>369</v>
      </c>
      <c r="E13" s="60">
        <v>0.13096777984947788</v>
      </c>
      <c r="F13" s="60">
        <v>5.1388896873946099E-2</v>
      </c>
      <c r="G13" s="71">
        <v>6.0554897509414486E-2</v>
      </c>
      <c r="H13" s="71">
        <f t="shared" si="0"/>
        <v>7.2666472969592499</v>
      </c>
      <c r="I13" s="72">
        <v>2000</v>
      </c>
      <c r="J13" s="72">
        <v>1700</v>
      </c>
      <c r="K13" s="64"/>
      <c r="L13" s="71">
        <v>6.2219302319391649E-2</v>
      </c>
      <c r="M13" s="71">
        <v>6.2717571102484104E-2</v>
      </c>
      <c r="N13" s="71"/>
      <c r="O13" s="71">
        <f t="shared" si="1"/>
        <v>7.4663775122004896</v>
      </c>
      <c r="R13" s="71">
        <f>0.0709350809010152+0.000612879098984772</f>
        <v>7.154795999999998E-2</v>
      </c>
      <c r="S13" s="71">
        <f t="shared" si="2"/>
        <v>8.5176142857142843</v>
      </c>
      <c r="T13" s="62"/>
      <c r="U13" s="74"/>
    </row>
    <row r="14" spans="1:22" ht="15">
      <c r="A14" s="63" t="s">
        <v>385</v>
      </c>
      <c r="B14" s="63" t="s">
        <v>24</v>
      </c>
      <c r="C14" s="37" t="s">
        <v>27</v>
      </c>
      <c r="D14" s="2" t="s">
        <v>14</v>
      </c>
      <c r="E14" s="60"/>
      <c r="F14" s="60"/>
      <c r="G14" s="71">
        <f>SUMPRODUCT($E15:$E17,G15:G17)/SUM($E15:$E17)</f>
        <v>4.8802753020077541E-2</v>
      </c>
      <c r="H14" s="71">
        <f t="shared" si="0"/>
        <v>5.8717034596184634</v>
      </c>
      <c r="I14" s="72">
        <f>SUMPRODUCT($E15:$E17,I15:I17)/SUM($E15:$E17)</f>
        <v>1730.7973968028246</v>
      </c>
      <c r="J14" s="72">
        <v>1700</v>
      </c>
      <c r="K14" s="64"/>
      <c r="L14" s="71">
        <f>SUMPRODUCT($E15:$E17,L15:L17)/SUM($E15:$E17)</f>
        <v>4.6803205916524974E-2</v>
      </c>
      <c r="M14" s="71">
        <f>SUMPRODUCT($E15:$E17,M15:M17)/SUM($E15:$E17)</f>
        <v>4.7301474699617471E-2</v>
      </c>
      <c r="N14" s="71"/>
      <c r="O14" s="71">
        <f t="shared" si="1"/>
        <v>5.6311279404306518</v>
      </c>
      <c r="R14" s="71">
        <f>SUMPRODUCT($E15:$E17,R15:R17)/SUM($E15:$E17)</f>
        <v>6.0260192760850845E-2</v>
      </c>
      <c r="S14" s="71">
        <f>R14/0.84*100</f>
        <v>7.1738324715298631</v>
      </c>
      <c r="T14" s="62"/>
      <c r="U14" s="74"/>
    </row>
    <row r="15" spans="1:22" ht="15">
      <c r="A15" s="63" t="s">
        <v>385</v>
      </c>
      <c r="B15" s="63" t="s">
        <v>24</v>
      </c>
      <c r="C15" s="37" t="s">
        <v>27</v>
      </c>
      <c r="D15" s="2" t="s">
        <v>367</v>
      </c>
      <c r="E15" s="60">
        <v>9.6856058228011587E-3</v>
      </c>
      <c r="F15" s="60">
        <v>3.8004202206196663E-3</v>
      </c>
      <c r="G15" s="71">
        <v>3.4520584106445297E-2</v>
      </c>
      <c r="H15" s="71">
        <f t="shared" si="0"/>
        <v>4.1730147912686162</v>
      </c>
      <c r="I15" s="72">
        <v>1200</v>
      </c>
      <c r="J15" s="72">
        <v>1700</v>
      </c>
      <c r="K15" s="64"/>
      <c r="L15" s="71">
        <v>3.2286903381347702E-2</v>
      </c>
      <c r="M15" s="71">
        <v>3.2785172164440199E-2</v>
      </c>
      <c r="N15" s="71"/>
      <c r="O15" s="71">
        <f t="shared" si="1"/>
        <v>3.9029966862428807</v>
      </c>
      <c r="R15" s="71">
        <f>0.043075785215736+0.000372174784263959</f>
        <v>4.3447959999999959E-2</v>
      </c>
      <c r="S15" s="71">
        <f>R15/0.84*100</f>
        <v>5.1723761904761858</v>
      </c>
      <c r="T15" s="62"/>
      <c r="U15" s="74"/>
    </row>
    <row r="16" spans="1:22" ht="15">
      <c r="A16" s="65" t="s">
        <v>385</v>
      </c>
      <c r="B16" s="65" t="s">
        <v>24</v>
      </c>
      <c r="C16" s="37" t="s">
        <v>27</v>
      </c>
      <c r="D16" s="2" t="s">
        <v>368</v>
      </c>
      <c r="E16" s="60">
        <v>0.32246831326639203</v>
      </c>
      <c r="F16" s="60">
        <v>0.12652952439605722</v>
      </c>
      <c r="G16" s="71">
        <v>4.4751461029052697E-2</v>
      </c>
      <c r="H16" s="71">
        <f t="shared" si="0"/>
        <v>5.390156786298955</v>
      </c>
      <c r="I16" s="72">
        <v>1600</v>
      </c>
      <c r="J16" s="72">
        <v>1700</v>
      </c>
      <c r="K16" s="64"/>
      <c r="L16" s="71">
        <v>4.2403732299804701E-2</v>
      </c>
      <c r="M16" s="71">
        <v>4.2902001082897198E-2</v>
      </c>
      <c r="N16" s="71"/>
      <c r="O16" s="71">
        <f t="shared" si="1"/>
        <v>5.1073810812972864</v>
      </c>
      <c r="R16" s="71">
        <f>0.0551712801395939+0.000476679860406091</f>
        <v>5.5647959999999996E-2</v>
      </c>
      <c r="S16" s="71">
        <f t="shared" si="2"/>
        <v>6.6247571428571437</v>
      </c>
      <c r="T16" s="62"/>
      <c r="U16" s="74"/>
      <c r="V16" s="74"/>
    </row>
    <row r="17" spans="1:22" ht="15">
      <c r="A17" s="65" t="s">
        <v>385</v>
      </c>
      <c r="B17" s="65" t="s">
        <v>24</v>
      </c>
      <c r="C17" s="37" t="s">
        <v>27</v>
      </c>
      <c r="D17" s="2" t="s">
        <v>369</v>
      </c>
      <c r="E17" s="60">
        <v>0.17577508434858782</v>
      </c>
      <c r="F17" s="60">
        <v>6.8970304703800528E-2</v>
      </c>
      <c r="G17" s="71">
        <v>5.70220336914063E-2</v>
      </c>
      <c r="H17" s="71">
        <f t="shared" si="0"/>
        <v>6.8490911573759448</v>
      </c>
      <c r="I17" s="72">
        <v>2000</v>
      </c>
      <c r="J17" s="72">
        <v>1700</v>
      </c>
      <c r="K17" s="64"/>
      <c r="L17" s="71">
        <v>5.5674144744872998E-2</v>
      </c>
      <c r="M17" s="71">
        <v>5.6172413527965502E-2</v>
      </c>
      <c r="N17" s="71"/>
      <c r="O17" s="71">
        <f t="shared" si="1"/>
        <v>6.6871920866625603</v>
      </c>
      <c r="R17" s="71">
        <f>0.0690513562817259+0.000596603718274112</f>
        <v>6.9647960000000009E-2</v>
      </c>
      <c r="S17" s="71">
        <f t="shared" si="2"/>
        <v>8.2914238095238115</v>
      </c>
      <c r="T17" s="62"/>
      <c r="U17" s="74"/>
    </row>
    <row r="18" spans="1:22" ht="15">
      <c r="A18" s="63" t="s">
        <v>385</v>
      </c>
      <c r="B18" s="63" t="s">
        <v>24</v>
      </c>
      <c r="C18" s="37" t="s">
        <v>320</v>
      </c>
      <c r="D18" s="2" t="s">
        <v>14</v>
      </c>
      <c r="E18" s="60"/>
      <c r="F18" s="60"/>
      <c r="G18" s="71">
        <f>SUMPRODUCT($E19:$E21,G19:G21)/SUM($E19:$E21)</f>
        <v>4.7065338100374658E-2</v>
      </c>
      <c r="H18" s="71">
        <f t="shared" si="0"/>
        <v>5.6661716445716461</v>
      </c>
      <c r="I18" s="72">
        <f>SUMPRODUCT($E19:$E21,I19:I21)/SUM($E19:$E21)</f>
        <v>1729.1980021467127</v>
      </c>
      <c r="J18" s="72">
        <v>1700</v>
      </c>
      <c r="K18" s="64"/>
      <c r="L18" s="71">
        <f>SUMPRODUCT($E19:$E21,L19:L21)/SUM($E19:$E21)</f>
        <v>4.4205512838143272E-2</v>
      </c>
      <c r="M18" s="71">
        <f>SUMPRODUCT($E19:$E21,M19:M21)/SUM($E19:$E21)</f>
        <v>4.4703781621235769E-2</v>
      </c>
      <c r="N18" s="71"/>
      <c r="O18" s="71">
        <f t="shared" si="1"/>
        <v>5.3218787644328298</v>
      </c>
      <c r="R18" s="71"/>
      <c r="S18" s="71"/>
      <c r="T18" s="62"/>
      <c r="U18" s="74"/>
    </row>
    <row r="19" spans="1:22" ht="15">
      <c r="A19" s="63" t="s">
        <v>385</v>
      </c>
      <c r="B19" s="63" t="s">
        <v>24</v>
      </c>
      <c r="C19" s="37" t="s">
        <v>320</v>
      </c>
      <c r="D19" s="2" t="s">
        <v>367</v>
      </c>
      <c r="E19" s="60">
        <v>1.3911742958759321E-3</v>
      </c>
      <c r="F19" s="60">
        <v>5.4586641467556233E-4</v>
      </c>
      <c r="G19" s="71">
        <v>3.2846942901611303E-2</v>
      </c>
      <c r="H19" s="71">
        <f t="shared" si="0"/>
        <v>3.9741583176110673</v>
      </c>
      <c r="I19" s="72">
        <v>1200</v>
      </c>
      <c r="J19" s="72">
        <v>1700</v>
      </c>
      <c r="K19" s="64"/>
      <c r="L19" s="71">
        <v>3.0535455703735403E-2</v>
      </c>
      <c r="M19" s="71">
        <v>3.10337244868279E-2</v>
      </c>
      <c r="N19" s="71"/>
      <c r="O19" s="71">
        <f t="shared" si="1"/>
        <v>3.6944910103366548</v>
      </c>
      <c r="R19" s="71"/>
      <c r="S19" s="71"/>
      <c r="T19" s="62"/>
      <c r="U19" s="74"/>
    </row>
    <row r="20" spans="1:22" ht="15">
      <c r="A20" s="65" t="s">
        <v>385</v>
      </c>
      <c r="B20" s="65" t="s">
        <v>24</v>
      </c>
      <c r="C20" s="37" t="s">
        <v>320</v>
      </c>
      <c r="D20" s="2" t="s">
        <v>368</v>
      </c>
      <c r="E20" s="60">
        <v>4.0947955166745445E-2</v>
      </c>
      <c r="F20" s="60">
        <v>1.606708342831574E-2</v>
      </c>
      <c r="G20" s="71">
        <v>4.3284835815429704E-2</v>
      </c>
      <c r="H20" s="71">
        <f t="shared" si="0"/>
        <v>5.2168542748485418</v>
      </c>
      <c r="I20" s="72">
        <v>1600</v>
      </c>
      <c r="J20" s="72">
        <v>1700</v>
      </c>
      <c r="K20" s="64"/>
      <c r="L20" s="71">
        <v>4.0182357788085904E-2</v>
      </c>
      <c r="M20" s="71">
        <v>4.0680626571178401E-2</v>
      </c>
      <c r="N20" s="71"/>
      <c r="O20" s="71">
        <f t="shared" si="1"/>
        <v>4.842931734664095</v>
      </c>
      <c r="R20" s="71"/>
      <c r="S20" s="71"/>
      <c r="T20" s="62"/>
      <c r="U20" s="74"/>
      <c r="V20" s="74"/>
    </row>
    <row r="21" spans="1:22" ht="15">
      <c r="A21" s="65" t="s">
        <v>385</v>
      </c>
      <c r="B21" s="65" t="s">
        <v>24</v>
      </c>
      <c r="C21" s="37" t="s">
        <v>320</v>
      </c>
      <c r="D21" s="2" t="s">
        <v>369</v>
      </c>
      <c r="E21" s="60">
        <v>2.225463883326715E-2</v>
      </c>
      <c r="F21" s="60">
        <v>8.7322343043768173E-3</v>
      </c>
      <c r="G21" s="71">
        <v>5.49101791381836E-2</v>
      </c>
      <c r="H21" s="71">
        <f t="shared" si="0"/>
        <v>6.5990112541095289</v>
      </c>
      <c r="I21" s="72">
        <v>2000</v>
      </c>
      <c r="J21" s="72">
        <v>1700</v>
      </c>
      <c r="K21" s="64"/>
      <c r="L21" s="71">
        <v>5.2462551116943403E-2</v>
      </c>
      <c r="M21" s="71">
        <v>5.2960819900035899E-2</v>
      </c>
      <c r="N21" s="71"/>
      <c r="O21" s="71">
        <f t="shared" si="1"/>
        <v>6.3048595119090365</v>
      </c>
      <c r="R21" s="71"/>
      <c r="S21" s="71"/>
      <c r="T21" s="62"/>
      <c r="U21" s="74"/>
    </row>
    <row r="22" spans="1:22" ht="15">
      <c r="A22" s="63" t="s">
        <v>385</v>
      </c>
      <c r="B22" s="58" t="s">
        <v>34</v>
      </c>
      <c r="C22" s="37" t="s">
        <v>22</v>
      </c>
      <c r="D22" s="2"/>
      <c r="E22" s="60">
        <f>SUM(E23:E38)</f>
        <v>1.0000000000000002</v>
      </c>
      <c r="F22" s="60"/>
      <c r="G22" s="71">
        <f>SUMPRODUCT($E23:$E38,G23:G38)</f>
        <v>6.26303432326316E-2</v>
      </c>
      <c r="H22" s="71">
        <f>SUMPRODUCT($E23:$E38,H23:H38)</f>
        <v>8.4891304332469542</v>
      </c>
      <c r="I22" s="72">
        <f>SUMPRODUCT($E23:$E38,I23:I38)</f>
        <v>1579.1583135066376</v>
      </c>
      <c r="J22" s="72">
        <v>1380</v>
      </c>
      <c r="K22" s="174"/>
      <c r="L22" s="71">
        <f>SUMPRODUCT($E23:$E38,L23:L38)</f>
        <v>6.0106757536134266E-2</v>
      </c>
      <c r="M22" s="71">
        <f>SUMPRODUCT($E23:$E38,M23:M38)</f>
        <v>6.1104117854542749E-2</v>
      </c>
      <c r="N22" s="71">
        <f>SUMPRODUCT($F23:$F38,M23:M38)</f>
        <v>3.712819633697978E-2</v>
      </c>
      <c r="O22" s="71">
        <f>SUMPRODUCT($E23:$E38,O23:O38)</f>
        <v>8.1472157139390333</v>
      </c>
      <c r="P22" s="71">
        <f>SUMPRODUCT(F23:F38,O23:O38)</f>
        <v>4.9504261782639709</v>
      </c>
      <c r="R22" s="71">
        <f>SUMPRODUCT($E23:$E34,R23:R34)/SUM($E23:$E34)</f>
        <v>6.4077484312661651E-2</v>
      </c>
      <c r="S22" s="71">
        <f>SUMPRODUCT($E23:$E34,S23:S34)/SUM($E23:$E34)</f>
        <v>8.5436645750215554</v>
      </c>
      <c r="T22" s="62"/>
      <c r="U22" s="61">
        <f>97231847852.9965/1590861005695.95</f>
        <v>6.1119008829096752E-2</v>
      </c>
      <c r="V22" s="61">
        <f>U22/0.75*100</f>
        <v>8.1492011772129</v>
      </c>
    </row>
    <row r="23" spans="1:22" ht="15">
      <c r="A23" s="63" t="s">
        <v>385</v>
      </c>
      <c r="B23" s="63" t="s">
        <v>34</v>
      </c>
      <c r="C23" s="37" t="s">
        <v>25</v>
      </c>
      <c r="D23" s="2" t="s">
        <v>14</v>
      </c>
      <c r="E23" s="60"/>
      <c r="F23" s="60"/>
      <c r="G23" s="71">
        <f>SUMPRODUCT($E24:$E26,G24:G26)/SUM($E24:$E26)</f>
        <v>7.1586711007282589E-2</v>
      </c>
      <c r="H23" s="71">
        <f>G23/0.75*100*M23/L23</f>
        <v>9.6519319227994469</v>
      </c>
      <c r="I23" s="72">
        <f>SUMPRODUCT($E24:$E26,I24:I26)/SUM($E24:$E26)</f>
        <v>1653.1928512088609</v>
      </c>
      <c r="J23" s="72">
        <v>1380</v>
      </c>
      <c r="K23" s="64"/>
      <c r="L23" s="71">
        <f>SUMPRODUCT($E24:$E26,L24:L26)/SUM($E24:$E26)</f>
        <v>6.8890030490899437E-2</v>
      </c>
      <c r="M23" s="71">
        <f>SUMPRODUCT($E24:$E26,M24:M26)/SUM($E24:$E26)</f>
        <v>6.9662568139577233E-2</v>
      </c>
      <c r="N23" s="71"/>
      <c r="O23" s="71">
        <f>M23/0.75*100</f>
        <v>9.2883424186102967</v>
      </c>
      <c r="R23" s="71">
        <f>SUMPRODUCT($E24:$E26,R24:R26)/SUM($E24:$E26)</f>
        <v>7.1077110950139577E-2</v>
      </c>
      <c r="S23" s="71">
        <f>R23/0.75*100</f>
        <v>9.4769481266852758</v>
      </c>
      <c r="T23" s="62"/>
    </row>
    <row r="24" spans="1:22" ht="15">
      <c r="A24" s="63" t="s">
        <v>385</v>
      </c>
      <c r="B24" s="63" t="s">
        <v>34</v>
      </c>
      <c r="C24" s="37" t="s">
        <v>25</v>
      </c>
      <c r="D24" s="2" t="s">
        <v>367</v>
      </c>
      <c r="E24" s="60">
        <v>2.3880549792165712E-2</v>
      </c>
      <c r="F24" s="60">
        <v>1.4510343532479842E-2</v>
      </c>
      <c r="G24" s="71">
        <v>5.0294967651367206E-2</v>
      </c>
      <c r="H24" s="71">
        <f t="shared" ref="H24:H38" si="3">G24/0.75*100*M24/L24</f>
        <v>6.808956475276398</v>
      </c>
      <c r="I24" s="72">
        <v>1200</v>
      </c>
      <c r="J24" s="72">
        <v>1380</v>
      </c>
      <c r="K24" s="64"/>
      <c r="L24" s="71">
        <v>5.0316574096679702E-2</v>
      </c>
      <c r="M24" s="71">
        <v>5.1089111745357497E-2</v>
      </c>
      <c r="N24" s="71"/>
      <c r="O24" s="71">
        <f t="shared" ref="O24:O38" si="4">M24/0.75*100</f>
        <v>6.8118815660476661</v>
      </c>
      <c r="R24" s="71">
        <f>0.0562593375718557+0.00154745602814429</f>
        <v>5.7806793599999989E-2</v>
      </c>
      <c r="S24" s="71">
        <f>R24/0.75*100</f>
        <v>7.7075724799999978</v>
      </c>
      <c r="T24" s="62"/>
      <c r="U24" s="74"/>
    </row>
    <row r="25" spans="1:22" ht="15">
      <c r="A25" s="65" t="s">
        <v>385</v>
      </c>
      <c r="B25" s="65" t="s">
        <v>34</v>
      </c>
      <c r="C25" s="37" t="s">
        <v>25</v>
      </c>
      <c r="D25" s="2" t="s">
        <v>368</v>
      </c>
      <c r="E25" s="60">
        <v>6.9426751652646293E-2</v>
      </c>
      <c r="F25" s="60">
        <v>4.2185210373780896E-2</v>
      </c>
      <c r="G25" s="71">
        <v>6.6456817626953102E-2</v>
      </c>
      <c r="H25" s="71">
        <f t="shared" si="3"/>
        <v>8.9668954601517452</v>
      </c>
      <c r="I25" s="72">
        <v>1600</v>
      </c>
      <c r="J25" s="72">
        <v>1380</v>
      </c>
      <c r="K25" s="64"/>
      <c r="L25" s="71">
        <v>6.4587371826171899E-2</v>
      </c>
      <c r="M25" s="71">
        <v>6.5359909474849695E-2</v>
      </c>
      <c r="N25" s="71"/>
      <c r="O25" s="71">
        <f t="shared" si="4"/>
        <v>8.7146545966466267</v>
      </c>
      <c r="R25" s="71">
        <f>0.067655867321024+0.00186092627897602</f>
        <v>6.9516793600000015E-2</v>
      </c>
      <c r="S25" s="71">
        <f t="shared" ref="S25:S34" si="5">R25/0.75*100</f>
        <v>9.2689058133333351</v>
      </c>
      <c r="T25" s="62"/>
      <c r="U25" s="74"/>
    </row>
    <row r="26" spans="1:22" ht="15">
      <c r="A26" s="65" t="s">
        <v>385</v>
      </c>
      <c r="B26" s="65" t="s">
        <v>34</v>
      </c>
      <c r="C26" s="37" t="s">
        <v>25</v>
      </c>
      <c r="D26" s="2" t="s">
        <v>369</v>
      </c>
      <c r="E26" s="60">
        <v>4.1854677361516393E-2</v>
      </c>
      <c r="F26" s="60">
        <v>2.5431815944034503E-2</v>
      </c>
      <c r="G26" s="71">
        <v>9.2244148254394503E-2</v>
      </c>
      <c r="H26" s="71">
        <f t="shared" si="3"/>
        <v>12.408907297279923</v>
      </c>
      <c r="I26" s="72">
        <v>2000</v>
      </c>
      <c r="J26" s="72">
        <v>1380</v>
      </c>
      <c r="K26" s="64"/>
      <c r="L26" s="71">
        <v>8.6624343872070297E-2</v>
      </c>
      <c r="M26" s="71">
        <v>8.7396881520748093E-2</v>
      </c>
      <c r="N26" s="71"/>
      <c r="O26" s="71">
        <f t="shared" si="4"/>
        <v>11.652917536099745</v>
      </c>
      <c r="R26" s="71">
        <f>0.0790621293756997+0.00217466422430034</f>
        <v>8.1236793600000037E-2</v>
      </c>
      <c r="S26" s="71">
        <f t="shared" si="5"/>
        <v>10.831572480000005</v>
      </c>
      <c r="T26" s="62"/>
      <c r="U26" s="74"/>
    </row>
    <row r="27" spans="1:22" ht="15">
      <c r="A27" s="63" t="s">
        <v>385</v>
      </c>
      <c r="B27" s="63" t="s">
        <v>34</v>
      </c>
      <c r="C27" s="37" t="s">
        <v>26</v>
      </c>
      <c r="D27" s="2" t="s">
        <v>14</v>
      </c>
      <c r="E27" s="60"/>
      <c r="F27" s="60"/>
      <c r="G27" s="71">
        <f>SUMPRODUCT($E28:$E30,G28:G30)/SUM($E28:$E30)</f>
        <v>6.5513706101060734E-2</v>
      </c>
      <c r="H27" s="71">
        <f t="shared" si="3"/>
        <v>8.876974904139308</v>
      </c>
      <c r="I27" s="72">
        <f>SUMPRODUCT($E28:$E30,I28:I30)/SUM($E28:$E30)</f>
        <v>1618.1533429199676</v>
      </c>
      <c r="J27" s="72">
        <v>1380</v>
      </c>
      <c r="K27" s="64"/>
      <c r="L27" s="71">
        <f>SUMPRODUCT($E28:$E30,L28:L30)/SUM($E28:$E30)</f>
        <v>6.3597535854470019E-2</v>
      </c>
      <c r="M27" s="71">
        <f>SUMPRODUCT($E28:$E30,M28:M30)/SUM($E28:$E30)</f>
        <v>6.4630032783638713E-2</v>
      </c>
      <c r="N27" s="71"/>
      <c r="O27" s="71">
        <f t="shared" si="4"/>
        <v>8.6173377044851627</v>
      </c>
      <c r="R27" s="71">
        <f>SUMPRODUCT($E28:$E30,R28:R30)/SUM($E28:$E30)</f>
        <v>6.5890039084250729E-2</v>
      </c>
      <c r="S27" s="71">
        <f>R27/0.75*100</f>
        <v>8.7853385445667627</v>
      </c>
      <c r="T27" s="62"/>
      <c r="U27" s="74"/>
    </row>
    <row r="28" spans="1:22" ht="15">
      <c r="A28" s="63" t="s">
        <v>385</v>
      </c>
      <c r="B28" s="63" t="s">
        <v>34</v>
      </c>
      <c r="C28" s="37" t="s">
        <v>26</v>
      </c>
      <c r="D28" s="2" t="s">
        <v>367</v>
      </c>
      <c r="E28" s="60">
        <v>9.720968118393071E-2</v>
      </c>
      <c r="F28" s="60">
        <v>5.9066725051883935E-2</v>
      </c>
      <c r="G28" s="71">
        <v>4.74491271972656E-2</v>
      </c>
      <c r="H28" s="71">
        <f t="shared" si="3"/>
        <v>6.4631254862014584</v>
      </c>
      <c r="I28" s="72">
        <v>1200</v>
      </c>
      <c r="J28" s="72">
        <v>1380</v>
      </c>
      <c r="K28" s="64"/>
      <c r="L28" s="71">
        <v>4.7828186035156303E-2</v>
      </c>
      <c r="M28" s="71">
        <v>4.8860682964324997E-2</v>
      </c>
      <c r="N28" s="71"/>
      <c r="O28" s="71">
        <f t="shared" si="4"/>
        <v>6.514757728576666</v>
      </c>
      <c r="R28" s="71">
        <f>0.0521133754257023+0.00143341817429774</f>
        <v>5.3546793600000045E-2</v>
      </c>
      <c r="S28" s="71">
        <f>R28/0.75*100</f>
        <v>7.1395724800000062</v>
      </c>
      <c r="T28" s="62"/>
      <c r="U28" s="74"/>
    </row>
    <row r="29" spans="1:22" ht="15">
      <c r="A29" s="65" t="s">
        <v>385</v>
      </c>
      <c r="B29" s="65" t="s">
        <v>34</v>
      </c>
      <c r="C29" s="37" t="s">
        <v>26</v>
      </c>
      <c r="D29" s="2" t="s">
        <v>368</v>
      </c>
      <c r="E29" s="60">
        <v>0.21292307449536901</v>
      </c>
      <c r="F29" s="60">
        <v>0.1293767096573788</v>
      </c>
      <c r="G29" s="71">
        <v>6.2719161987304706E-2</v>
      </c>
      <c r="H29" s="71">
        <f t="shared" si="3"/>
        <v>8.5061575132353315</v>
      </c>
      <c r="I29" s="72">
        <v>1600</v>
      </c>
      <c r="J29" s="72">
        <v>1380</v>
      </c>
      <c r="K29" s="64"/>
      <c r="L29" s="71">
        <v>6.01264419555664E-2</v>
      </c>
      <c r="M29" s="71">
        <v>6.1158938884735101E-2</v>
      </c>
      <c r="N29" s="71"/>
      <c r="O29" s="71">
        <f t="shared" si="4"/>
        <v>8.1545251846313462</v>
      </c>
      <c r="R29" s="71">
        <f>0.0636072282299446+0.00174956537005544</f>
        <v>6.5356793600000046E-2</v>
      </c>
      <c r="S29" s="71">
        <f t="shared" si="5"/>
        <v>8.7142391466666727</v>
      </c>
      <c r="T29" s="62"/>
      <c r="U29" s="74"/>
    </row>
    <row r="30" spans="1:22" ht="15">
      <c r="A30" s="65" t="s">
        <v>385</v>
      </c>
      <c r="B30" s="65" t="s">
        <v>34</v>
      </c>
      <c r="C30" s="37" t="s">
        <v>26</v>
      </c>
      <c r="D30" s="2" t="s">
        <v>369</v>
      </c>
      <c r="E30" s="60">
        <v>0.1165751170339648</v>
      </c>
      <c r="F30" s="60">
        <v>7.0833586756733818E-2</v>
      </c>
      <c r="G30" s="71">
        <v>8.5681602478027308E-2</v>
      </c>
      <c r="H30" s="71">
        <f t="shared" si="3"/>
        <v>11.566178563795388</v>
      </c>
      <c r="I30" s="72">
        <v>2000</v>
      </c>
      <c r="J30" s="72">
        <v>1380</v>
      </c>
      <c r="K30" s="64"/>
      <c r="L30" s="71">
        <v>8.3087196350097703E-2</v>
      </c>
      <c r="M30" s="71">
        <v>8.4119693279266397E-2</v>
      </c>
      <c r="N30" s="71"/>
      <c r="O30" s="71">
        <f t="shared" si="4"/>
        <v>11.215959103902186</v>
      </c>
      <c r="R30" s="71">
        <f>0.0750913487286795+0.00206544487132054</f>
        <v>7.7156793600000037E-2</v>
      </c>
      <c r="S30" s="71">
        <f t="shared" si="5"/>
        <v>10.287572480000005</v>
      </c>
      <c r="T30" s="62"/>
      <c r="U30" s="74"/>
    </row>
    <row r="31" spans="1:22" ht="15">
      <c r="A31" s="65" t="s">
        <v>385</v>
      </c>
      <c r="B31" s="65" t="s">
        <v>34</v>
      </c>
      <c r="C31" s="37" t="s">
        <v>27</v>
      </c>
      <c r="D31" s="2" t="s">
        <v>14</v>
      </c>
      <c r="E31" s="60"/>
      <c r="F31" s="60"/>
      <c r="G31" s="71">
        <f>SUMPRODUCT($E32:$E34,G32:G34)/SUM($E32:$E34)</f>
        <v>5.7271658955950107E-2</v>
      </c>
      <c r="H31" s="71">
        <f t="shared" si="3"/>
        <v>7.7813592375749243</v>
      </c>
      <c r="I31" s="72">
        <f>SUMPRODUCT($E32:$E34,I32:I34)/SUM($E32:$E34)</f>
        <v>1518.1762083011736</v>
      </c>
      <c r="J31" s="72">
        <v>1380</v>
      </c>
      <c r="K31" s="64"/>
      <c r="L31" s="71">
        <f>SUMPRODUCT($E32:$E34,L32:L34)/SUM($E32:$E34)</f>
        <v>5.4323282483827083E-2</v>
      </c>
      <c r="M31" s="71">
        <f>SUMPRODUCT($E32:$E34,M32:M34)/SUM($E32:$E34)</f>
        <v>5.5355779412995798E-2</v>
      </c>
      <c r="N31" s="71"/>
      <c r="O31" s="71">
        <f t="shared" si="4"/>
        <v>7.3807705883994394</v>
      </c>
      <c r="R31" s="71">
        <f>SUMPRODUCT($E32:$E34,R32:R34)/SUM($E32:$E34)</f>
        <v>5.9667784998563636E-2</v>
      </c>
      <c r="S31" s="71">
        <f>R31/0.75*100</f>
        <v>7.9557046664751514</v>
      </c>
      <c r="T31" s="62"/>
      <c r="U31" s="74"/>
    </row>
    <row r="32" spans="1:22" ht="15">
      <c r="A32" s="65" t="s">
        <v>385</v>
      </c>
      <c r="B32" s="65" t="s">
        <v>34</v>
      </c>
      <c r="C32" s="37" t="s">
        <v>27</v>
      </c>
      <c r="D32" s="2" t="s">
        <v>367</v>
      </c>
      <c r="E32" s="60">
        <v>0.14104489944292892</v>
      </c>
      <c r="F32" s="60">
        <v>8.570196089423314E-2</v>
      </c>
      <c r="G32" s="71">
        <v>4.5014598846435501E-2</v>
      </c>
      <c r="H32" s="71">
        <f t="shared" si="3"/>
        <v>6.1408308719168208</v>
      </c>
      <c r="I32" s="72">
        <v>1200</v>
      </c>
      <c r="J32" s="72">
        <v>1380</v>
      </c>
      <c r="K32" s="64"/>
      <c r="L32" s="71">
        <v>4.46197929382324E-2</v>
      </c>
      <c r="M32" s="71">
        <v>4.5652289867401101E-2</v>
      </c>
      <c r="N32" s="71"/>
      <c r="O32" s="71">
        <f t="shared" si="4"/>
        <v>6.0869719823201471</v>
      </c>
      <c r="R32" s="71">
        <f>0.0489990376633335+0.00134775593666652</f>
        <v>5.0346793600000023E-2</v>
      </c>
      <c r="S32" s="71">
        <f>R32/0.75*100</f>
        <v>6.7129058133333359</v>
      </c>
      <c r="T32" s="62"/>
      <c r="U32" s="74"/>
    </row>
    <row r="33" spans="1:21" ht="15">
      <c r="A33" s="65" t="s">
        <v>385</v>
      </c>
      <c r="B33" s="65" t="s">
        <v>34</v>
      </c>
      <c r="C33" s="37" t="s">
        <v>27</v>
      </c>
      <c r="D33" s="2" t="s">
        <v>368</v>
      </c>
      <c r="E33" s="60">
        <v>0.18761520320102396</v>
      </c>
      <c r="F33" s="60">
        <v>0.11399909441180332</v>
      </c>
      <c r="G33" s="71">
        <v>5.8729011535644506E-2</v>
      </c>
      <c r="H33" s="71">
        <f t="shared" si="3"/>
        <v>7.9800285369177457</v>
      </c>
      <c r="I33" s="72">
        <v>1600</v>
      </c>
      <c r="J33" s="72">
        <v>1380</v>
      </c>
      <c r="K33" s="64"/>
      <c r="L33" s="71">
        <v>5.4082580566406302E-2</v>
      </c>
      <c r="M33" s="71">
        <v>5.5115077495575003E-2</v>
      </c>
      <c r="N33" s="71"/>
      <c r="O33" s="71">
        <f t="shared" si="4"/>
        <v>7.3486769994100003</v>
      </c>
      <c r="R33" s="71">
        <f>0.0604052997180092+0.00166149388199085</f>
        <v>6.2066793600000052E-2</v>
      </c>
      <c r="S33" s="71">
        <f t="shared" si="5"/>
        <v>8.2755724800000063</v>
      </c>
      <c r="T33" s="62"/>
      <c r="U33" s="74"/>
    </row>
    <row r="34" spans="1:21" ht="15">
      <c r="A34" s="65" t="s">
        <v>385</v>
      </c>
      <c r="B34" s="65" t="s">
        <v>34</v>
      </c>
      <c r="C34" s="37" t="s">
        <v>27</v>
      </c>
      <c r="D34" s="2" t="s">
        <v>369</v>
      </c>
      <c r="E34" s="60">
        <v>6.1279132553033973E-2</v>
      </c>
      <c r="F34" s="60">
        <v>3.7234539089573117E-2</v>
      </c>
      <c r="G34" s="71">
        <v>8.1021575927734402E-2</v>
      </c>
      <c r="H34" s="71">
        <f t="shared" si="3"/>
        <v>10.946994659328034</v>
      </c>
      <c r="I34" s="72">
        <v>2000</v>
      </c>
      <c r="J34" s="72">
        <v>1380</v>
      </c>
      <c r="K34" s="64"/>
      <c r="L34" s="71">
        <v>7.7394546508789103E-2</v>
      </c>
      <c r="M34" s="71">
        <v>7.8427043437957797E-2</v>
      </c>
      <c r="N34" s="71"/>
      <c r="O34" s="71">
        <f t="shared" si="4"/>
        <v>10.456939125061039</v>
      </c>
      <c r="R34" s="71">
        <f>0.0718018294671774+0.00197496413282257</f>
        <v>7.3776793599999974E-2</v>
      </c>
      <c r="S34" s="71">
        <f t="shared" si="5"/>
        <v>9.8369058133333294</v>
      </c>
      <c r="T34" s="62"/>
      <c r="U34" s="74"/>
    </row>
    <row r="35" spans="1:21" ht="15">
      <c r="A35" s="65" t="s">
        <v>385</v>
      </c>
      <c r="B35" s="65" t="s">
        <v>34</v>
      </c>
      <c r="C35" s="37" t="s">
        <v>320</v>
      </c>
      <c r="D35" s="2" t="s">
        <v>14</v>
      </c>
      <c r="E35" s="60"/>
      <c r="F35" s="60"/>
      <c r="G35" s="71">
        <f>SUMPRODUCT($E36:$E38,G36:G38)/SUM($E36:$E38)</f>
        <v>5.533949201739926E-2</v>
      </c>
      <c r="H35" s="71">
        <f t="shared" si="3"/>
        <v>7.5269312390416889</v>
      </c>
      <c r="I35" s="72">
        <f>SUMPRODUCT($E36:$E38,I36:I38)/SUM($E36:$E38)</f>
        <v>1519.6693973739118</v>
      </c>
      <c r="J35" s="72">
        <v>1380</v>
      </c>
      <c r="K35" s="64"/>
      <c r="L35" s="71">
        <f>SUMPRODUCT($E36:$E38,L36:L38)/SUM($E36:$E38)</f>
        <v>5.1360226792125437E-2</v>
      </c>
      <c r="M35" s="71">
        <f>SUMPRODUCT($E36:$E38,M36:M38)/SUM($E36:$E38)</f>
        <v>5.2392723721294131E-2</v>
      </c>
      <c r="N35" s="71"/>
      <c r="O35" s="71">
        <f t="shared" si="4"/>
        <v>6.985696496172551</v>
      </c>
      <c r="R35" s="71"/>
      <c r="S35" s="71"/>
      <c r="T35" s="62"/>
      <c r="U35" s="74"/>
    </row>
    <row r="36" spans="1:21" ht="15">
      <c r="A36" s="65" t="s">
        <v>385</v>
      </c>
      <c r="B36" s="65" t="s">
        <v>34</v>
      </c>
      <c r="C36" s="37" t="s">
        <v>320</v>
      </c>
      <c r="D36" s="2" t="s">
        <v>367</v>
      </c>
      <c r="E36" s="60">
        <v>1.7191074079761601E-2</v>
      </c>
      <c r="F36" s="60">
        <v>1.044567201176771E-2</v>
      </c>
      <c r="G36" s="71">
        <v>4.3768905639648401E-2</v>
      </c>
      <c r="H36" s="71">
        <f t="shared" si="3"/>
        <v>5.9787890285874399</v>
      </c>
      <c r="I36" s="72">
        <v>1200</v>
      </c>
      <c r="J36" s="72">
        <v>1380</v>
      </c>
      <c r="K36" s="64"/>
      <c r="L36" s="71">
        <v>4.21555519104004E-2</v>
      </c>
      <c r="M36" s="71">
        <v>4.3188048839569101E-2</v>
      </c>
      <c r="N36" s="71"/>
      <c r="O36" s="71">
        <f t="shared" si="4"/>
        <v>5.7584065119425469</v>
      </c>
      <c r="R36" s="71"/>
      <c r="S36" s="71"/>
      <c r="T36" s="62"/>
      <c r="U36" s="74"/>
    </row>
    <row r="37" spans="1:21" ht="15">
      <c r="A37" s="65" t="s">
        <v>385</v>
      </c>
      <c r="B37" s="65" t="s">
        <v>34</v>
      </c>
      <c r="C37" s="37" t="s">
        <v>320</v>
      </c>
      <c r="D37" s="2" t="s">
        <v>368</v>
      </c>
      <c r="E37" s="60">
        <v>2.3486777886794034E-2</v>
      </c>
      <c r="F37" s="60">
        <v>1.4271079123992199E-2</v>
      </c>
      <c r="G37" s="71">
        <v>5.6512672424316401E-2</v>
      </c>
      <c r="H37" s="71">
        <f t="shared" si="3"/>
        <v>7.6877034773033213</v>
      </c>
      <c r="I37" s="72">
        <v>1600</v>
      </c>
      <c r="J37" s="72">
        <v>1380</v>
      </c>
      <c r="K37" s="64"/>
      <c r="L37" s="71">
        <v>5.0955352783203095E-2</v>
      </c>
      <c r="M37" s="71">
        <v>5.1987849712371803E-2</v>
      </c>
      <c r="N37" s="71"/>
      <c r="O37" s="71">
        <f t="shared" si="4"/>
        <v>6.9317132949829068</v>
      </c>
      <c r="R37" s="71"/>
      <c r="S37" s="71"/>
      <c r="T37" s="62"/>
      <c r="U37" s="74"/>
    </row>
    <row r="38" spans="1:21" ht="15">
      <c r="A38" s="66" t="s">
        <v>385</v>
      </c>
      <c r="B38" s="66" t="s">
        <v>34</v>
      </c>
      <c r="C38" s="37" t="s">
        <v>320</v>
      </c>
      <c r="D38" s="2" t="s">
        <v>369</v>
      </c>
      <c r="E38" s="60">
        <v>7.5130613168648032E-3</v>
      </c>
      <c r="F38" s="60">
        <v>4.5651001185935004E-3</v>
      </c>
      <c r="G38" s="71">
        <v>7.8147315979003915E-2</v>
      </c>
      <c r="H38" s="71">
        <f t="shared" si="3"/>
        <v>10.565640081306263</v>
      </c>
      <c r="I38" s="72">
        <v>2000</v>
      </c>
      <c r="J38" s="72">
        <v>1380</v>
      </c>
      <c r="K38" s="64"/>
      <c r="L38" s="71">
        <v>7.3687667846679697E-2</v>
      </c>
      <c r="M38" s="71">
        <v>7.4720164775848405E-2</v>
      </c>
      <c r="N38" s="71"/>
      <c r="O38" s="71">
        <f t="shared" si="4"/>
        <v>9.962688636779788</v>
      </c>
      <c r="R38" s="71"/>
      <c r="S38" s="71"/>
      <c r="T38" s="62"/>
      <c r="U38" s="74"/>
    </row>
    <row r="40" spans="1:21">
      <c r="H40" s="74"/>
    </row>
    <row r="41" spans="1:21" ht="15.75">
      <c r="A41" s="56" t="s">
        <v>561</v>
      </c>
    </row>
    <row r="43" spans="1:21" ht="92.25" customHeight="1">
      <c r="E43" s="32" t="s">
        <v>371</v>
      </c>
      <c r="F43" s="32" t="s">
        <v>372</v>
      </c>
      <c r="G43" s="32" t="s">
        <v>370</v>
      </c>
      <c r="H43" s="32" t="s">
        <v>366</v>
      </c>
      <c r="I43" s="32" t="s">
        <v>89</v>
      </c>
    </row>
    <row r="44" spans="1:21" ht="15">
      <c r="A44" s="67" t="s">
        <v>359</v>
      </c>
      <c r="B44" s="59" t="s">
        <v>34</v>
      </c>
      <c r="C44" s="37" t="s">
        <v>22</v>
      </c>
      <c r="D44" s="2"/>
      <c r="E44" s="2"/>
      <c r="F44" s="60">
        <f>SUM(F46:F56)</f>
        <v>1</v>
      </c>
      <c r="G44" s="71">
        <f>SUMPRODUCT($F45:$F56,G45:G56)</f>
        <v>3.8646416224258129E-2</v>
      </c>
      <c r="H44" s="71">
        <f>SUMPRODUCT($F45:$F56,H45:H56)</f>
        <v>5.1528769235793055</v>
      </c>
      <c r="I44" s="72">
        <f>SUMPRODUCT($F45:$F56,I45:I56)</f>
        <v>205.4036598026151</v>
      </c>
    </row>
    <row r="45" spans="1:21" ht="15">
      <c r="A45" s="67" t="s">
        <v>358</v>
      </c>
      <c r="B45" s="58" t="s">
        <v>34</v>
      </c>
      <c r="C45" s="37" t="s">
        <v>22</v>
      </c>
      <c r="D45" s="2"/>
      <c r="E45" s="60">
        <f>SUM(E46:E50)</f>
        <v>1</v>
      </c>
      <c r="F45" s="60"/>
      <c r="G45" s="71">
        <f>SUMPRODUCT($E46:$E50,G46:G50)</f>
        <v>3.6505217500411163E-2</v>
      </c>
      <c r="H45" s="71">
        <f>SUMPRODUCT($E46:$E50,H46:H50)</f>
        <v>4.8673338813449547</v>
      </c>
      <c r="I45" s="72">
        <v>180</v>
      </c>
    </row>
    <row r="46" spans="1:21" ht="15">
      <c r="A46" s="63" t="s">
        <v>358</v>
      </c>
      <c r="B46" s="63" t="s">
        <v>34</v>
      </c>
      <c r="C46" s="37" t="s">
        <v>360</v>
      </c>
      <c r="D46" s="2"/>
      <c r="E46" s="60">
        <v>2.3581429209135352E-2</v>
      </c>
      <c r="F46" s="60">
        <v>8.6050640769272033E-3</v>
      </c>
      <c r="G46" s="71">
        <v>3.8644999999999999E-2</v>
      </c>
      <c r="H46" s="71">
        <v>5.1527333333333329</v>
      </c>
      <c r="I46" s="72">
        <v>180</v>
      </c>
    </row>
    <row r="47" spans="1:21" ht="15">
      <c r="A47" s="63" t="s">
        <v>358</v>
      </c>
      <c r="B47" s="63" t="s">
        <v>34</v>
      </c>
      <c r="C47" s="37" t="s">
        <v>361</v>
      </c>
      <c r="D47" s="2"/>
      <c r="E47" s="60">
        <v>0.24390095859821459</v>
      </c>
      <c r="F47" s="60">
        <v>8.9001534154195594E-2</v>
      </c>
      <c r="G47" s="71">
        <v>3.6409999999999998E-2</v>
      </c>
      <c r="H47" s="71">
        <v>4.8546226666666668</v>
      </c>
      <c r="I47" s="72">
        <v>180</v>
      </c>
    </row>
    <row r="48" spans="1:21" ht="15">
      <c r="A48" s="63" t="s">
        <v>358</v>
      </c>
      <c r="B48" s="63" t="s">
        <v>34</v>
      </c>
      <c r="C48" s="37" t="s">
        <v>362</v>
      </c>
      <c r="D48" s="2"/>
      <c r="E48" s="60">
        <v>0.10169079311880974</v>
      </c>
      <c r="F48" s="60">
        <v>3.7107835282600796E-2</v>
      </c>
      <c r="G48" s="71">
        <v>3.1946000000000002E-2</v>
      </c>
      <c r="H48" s="71">
        <v>4.2594919999999998</v>
      </c>
      <c r="I48" s="72">
        <v>180</v>
      </c>
    </row>
    <row r="49" spans="1:18" ht="15">
      <c r="A49" s="63" t="s">
        <v>358</v>
      </c>
      <c r="B49" s="63" t="s">
        <v>34</v>
      </c>
      <c r="C49" s="37" t="s">
        <v>25</v>
      </c>
      <c r="D49" s="2"/>
      <c r="E49" s="60">
        <v>0.63082681907384031</v>
      </c>
      <c r="F49" s="60">
        <v>0.23019407142089826</v>
      </c>
      <c r="G49" s="71">
        <v>3.7197000000000001E-2</v>
      </c>
      <c r="H49" s="71">
        <v>4.9595653333333329</v>
      </c>
      <c r="I49" s="72">
        <v>180</v>
      </c>
      <c r="R49" s="74"/>
    </row>
    <row r="50" spans="1:18" ht="15">
      <c r="A50" s="63" t="s">
        <v>358</v>
      </c>
      <c r="B50" s="63" t="s">
        <v>34</v>
      </c>
      <c r="C50" s="37" t="s">
        <v>26</v>
      </c>
      <c r="D50" s="2"/>
      <c r="E50" s="60">
        <v>0</v>
      </c>
      <c r="F50" s="60">
        <v>0</v>
      </c>
      <c r="G50" s="71">
        <v>3.6775000000000002E-2</v>
      </c>
      <c r="H50" s="71">
        <f>G50/0.75*100</f>
        <v>4.9033333333333342</v>
      </c>
      <c r="I50" s="72">
        <v>180</v>
      </c>
      <c r="R50" s="74"/>
    </row>
    <row r="51" spans="1:18" ht="15">
      <c r="A51" s="67" t="s">
        <v>363</v>
      </c>
      <c r="B51" s="58" t="s">
        <v>34</v>
      </c>
      <c r="C51" s="37" t="s">
        <v>22</v>
      </c>
      <c r="D51" s="2"/>
      <c r="E51" s="60">
        <f>SUM(E52:E56)</f>
        <v>0.99999999999999989</v>
      </c>
      <c r="F51" s="60"/>
      <c r="G51" s="71">
        <f>SUMPRODUCT($E52:$E56,G52:G56)</f>
        <v>3.9876698209071158E-2</v>
      </c>
      <c r="H51" s="71">
        <f>SUMPRODUCT($E52:$E56,H52:H56)</f>
        <v>5.3169431808758141</v>
      </c>
      <c r="I51" s="72">
        <v>220</v>
      </c>
      <c r="R51" s="74"/>
    </row>
    <row r="52" spans="1:18" ht="15">
      <c r="A52" s="63" t="s">
        <v>363</v>
      </c>
      <c r="B52" s="63" t="s">
        <v>34</v>
      </c>
      <c r="C52" s="37" t="s">
        <v>360</v>
      </c>
      <c r="D52" s="2"/>
      <c r="E52" s="60">
        <v>1.6660252839641988E-2</v>
      </c>
      <c r="F52" s="60">
        <v>1.0580784884095444E-2</v>
      </c>
      <c r="G52" s="71">
        <v>4.1240000000000027E-2</v>
      </c>
      <c r="H52" s="71">
        <v>5.4986666666666704</v>
      </c>
      <c r="I52" s="72">
        <v>220</v>
      </c>
      <c r="R52" s="74"/>
    </row>
    <row r="53" spans="1:18" ht="15">
      <c r="A53" s="63" t="s">
        <v>363</v>
      </c>
      <c r="B53" s="63" t="s">
        <v>34</v>
      </c>
      <c r="C53" s="37" t="s">
        <v>361</v>
      </c>
      <c r="D53" s="2"/>
      <c r="E53" s="60">
        <v>0.21761232525608615</v>
      </c>
      <c r="F53" s="60">
        <v>0.13820373699154112</v>
      </c>
      <c r="G53" s="71">
        <v>3.9481000000000002E-2</v>
      </c>
      <c r="H53" s="71">
        <v>5.2641200000000001</v>
      </c>
      <c r="I53" s="72">
        <v>220</v>
      </c>
      <c r="R53" s="74"/>
    </row>
    <row r="54" spans="1:18" ht="15">
      <c r="A54" s="63" t="s">
        <v>363</v>
      </c>
      <c r="B54" s="63" t="s">
        <v>34</v>
      </c>
      <c r="C54" s="37" t="s">
        <v>362</v>
      </c>
      <c r="D54" s="2"/>
      <c r="E54" s="60">
        <v>0.12405544635647858</v>
      </c>
      <c r="F54" s="60">
        <v>7.8786558897538814E-2</v>
      </c>
      <c r="G54" s="71">
        <v>4.1131000000000001E-2</v>
      </c>
      <c r="H54" s="71">
        <v>5.4841466666666676</v>
      </c>
      <c r="I54" s="72">
        <v>220</v>
      </c>
    </row>
    <row r="55" spans="1:18" ht="15">
      <c r="A55" s="63" t="s">
        <v>363</v>
      </c>
      <c r="B55" s="63" t="s">
        <v>34</v>
      </c>
      <c r="C55" s="37" t="s">
        <v>25</v>
      </c>
      <c r="D55" s="2"/>
      <c r="E55" s="60">
        <v>0.64167197554779321</v>
      </c>
      <c r="F55" s="60">
        <v>0.40752041429220281</v>
      </c>
      <c r="G55" s="71">
        <v>3.9732999999999997E-2</v>
      </c>
      <c r="H55" s="71">
        <v>5.297813333333333</v>
      </c>
      <c r="I55" s="72">
        <v>220</v>
      </c>
      <c r="R55" s="75"/>
    </row>
    <row r="56" spans="1:18" ht="15">
      <c r="A56" s="66" t="s">
        <v>363</v>
      </c>
      <c r="B56" s="66" t="s">
        <v>34</v>
      </c>
      <c r="C56" s="37" t="s">
        <v>26</v>
      </c>
      <c r="D56" s="2"/>
      <c r="E56" s="60">
        <v>0</v>
      </c>
      <c r="F56" s="60">
        <v>0</v>
      </c>
      <c r="G56" s="71">
        <v>3.9294000000000003E-2</v>
      </c>
      <c r="H56" s="71">
        <f>G56/0.75*100</f>
        <v>5.2392000000000003</v>
      </c>
      <c r="I56" s="72">
        <v>220</v>
      </c>
      <c r="R56" s="75"/>
    </row>
    <row r="59" spans="1:18" ht="15.75">
      <c r="A59" s="56" t="s">
        <v>559</v>
      </c>
    </row>
    <row r="61" spans="1:18" ht="92.25" customHeight="1">
      <c r="E61" s="32" t="s">
        <v>560</v>
      </c>
      <c r="F61" s="32" t="s">
        <v>371</v>
      </c>
      <c r="G61" s="32" t="s">
        <v>372</v>
      </c>
      <c r="H61" s="32" t="s">
        <v>558</v>
      </c>
      <c r="I61" s="32" t="s">
        <v>366</v>
      </c>
    </row>
    <row r="62" spans="1:18" ht="15">
      <c r="A62" s="67" t="s">
        <v>21</v>
      </c>
      <c r="B62" s="67" t="s">
        <v>24</v>
      </c>
      <c r="C62" s="2" t="s">
        <v>389</v>
      </c>
      <c r="D62" s="2"/>
      <c r="E62" s="2"/>
      <c r="F62" s="2"/>
      <c r="G62" s="60">
        <f>SUM(G67:G82)</f>
        <v>1</v>
      </c>
      <c r="H62" s="71">
        <f>SUMPRODUCT($G67:$G90,H67:H90)</f>
        <v>2.8526786707069023E-2</v>
      </c>
      <c r="I62" s="71">
        <f>SUMPRODUCT($G67:$G90,I67:I90)</f>
        <v>29.077445908931789</v>
      </c>
    </row>
    <row r="63" spans="1:18" ht="15">
      <c r="A63" s="63" t="s">
        <v>21</v>
      </c>
      <c r="B63" s="63" t="s">
        <v>24</v>
      </c>
      <c r="C63" s="2" t="s">
        <v>348</v>
      </c>
      <c r="D63" s="2"/>
      <c r="E63" s="2"/>
      <c r="F63" s="60">
        <f>SUM(F67:F70)</f>
        <v>1</v>
      </c>
      <c r="G63" s="60"/>
      <c r="H63" s="71">
        <f>SUMPRODUCT($F67:$F70,H67:H70)</f>
        <v>0.10970192809503748</v>
      </c>
      <c r="I63" s="71">
        <f>SUMPRODUCT($F67:$F70,I67:I70)</f>
        <v>12.8642172425604</v>
      </c>
    </row>
    <row r="64" spans="1:18" ht="15">
      <c r="A64" s="63" t="s">
        <v>21</v>
      </c>
      <c r="B64" s="63" t="s">
        <v>24</v>
      </c>
      <c r="C64" s="2" t="s">
        <v>349</v>
      </c>
      <c r="D64" s="2"/>
      <c r="E64" s="2"/>
      <c r="F64" s="60">
        <f>SUM(F71:F74)</f>
        <v>1.0000000000000002</v>
      </c>
      <c r="G64" s="60"/>
      <c r="H64" s="71">
        <f>SUMPRODUCT($F71:$F74,H71:H74)</f>
        <v>4.745610777259443E-2</v>
      </c>
      <c r="I64" s="71">
        <f>SUMPRODUCT($F71:$F74,I71:I74)</f>
        <v>18.582779552643164</v>
      </c>
    </row>
    <row r="65" spans="1:18" ht="15">
      <c r="A65" s="63" t="s">
        <v>21</v>
      </c>
      <c r="B65" s="63" t="s">
        <v>24</v>
      </c>
      <c r="C65" s="37" t="s">
        <v>350</v>
      </c>
      <c r="D65" s="2"/>
      <c r="E65" s="2"/>
      <c r="F65" s="60">
        <f>SUM(F75:F78)</f>
        <v>1</v>
      </c>
      <c r="G65" s="60"/>
      <c r="H65" s="71">
        <f>SUMPRODUCT($F75:$F78,H75:H78)</f>
        <v>3.7369026696684571E-2</v>
      </c>
      <c r="I65" s="71">
        <f>SUMPRODUCT($F75:$F78,I75:I78)</f>
        <v>25.744754944254687</v>
      </c>
    </row>
    <row r="66" spans="1:18" ht="15">
      <c r="A66" s="63" t="s">
        <v>21</v>
      </c>
      <c r="B66" s="63" t="s">
        <v>24</v>
      </c>
      <c r="C66" s="4" t="s">
        <v>351</v>
      </c>
      <c r="D66" s="2"/>
      <c r="E66" s="2"/>
      <c r="F66" s="60">
        <f>SUM(F79:F82)</f>
        <v>1</v>
      </c>
      <c r="G66" s="60"/>
      <c r="H66" s="71">
        <f>SUMPRODUCT($F79:$F82,H79:H82)</f>
        <v>2.2702462671023743E-2</v>
      </c>
      <c r="I66" s="71">
        <f>SUMPRODUCT($F79:$F82,I79:I82)</f>
        <v>31.378046620307813</v>
      </c>
    </row>
    <row r="67" spans="1:18" ht="15">
      <c r="A67" s="3" t="s">
        <v>146</v>
      </c>
      <c r="B67" s="58" t="s">
        <v>24</v>
      </c>
      <c r="C67" s="2" t="s">
        <v>25</v>
      </c>
      <c r="D67" s="2"/>
      <c r="E67" s="73">
        <f>'mobitool-Faktoren v2.0'!AC185</f>
        <v>0.98502758077226149</v>
      </c>
      <c r="F67" s="60">
        <v>0.1683124813389214</v>
      </c>
      <c r="G67" s="60">
        <v>4.5641158747144475E-4</v>
      </c>
      <c r="H67" s="71">
        <v>0.11117</v>
      </c>
      <c r="I67" s="71">
        <f t="shared" ref="I67:I90" si="6">H67*E67*100/0.84</f>
        <v>13.036370970768134</v>
      </c>
      <c r="R67" s="74"/>
    </row>
    <row r="68" spans="1:18" ht="15">
      <c r="A68" s="68" t="s">
        <v>146</v>
      </c>
      <c r="B68" s="69" t="s">
        <v>24</v>
      </c>
      <c r="C68" s="2" t="s">
        <v>26</v>
      </c>
      <c r="D68" s="2"/>
      <c r="E68" s="73">
        <f>'mobitool-Faktoren v2.0'!AC186</f>
        <v>0.98502758077226149</v>
      </c>
      <c r="F68" s="60">
        <v>0.1230174529578941</v>
      </c>
      <c r="G68" s="60">
        <v>3.3358542720398119E-4</v>
      </c>
      <c r="H68" s="71">
        <v>0.10956</v>
      </c>
      <c r="I68" s="71">
        <f t="shared" si="6"/>
        <v>12.847574017786783</v>
      </c>
      <c r="R68" s="74"/>
    </row>
    <row r="69" spans="1:18" ht="15">
      <c r="A69" s="68" t="s">
        <v>146</v>
      </c>
      <c r="B69" s="69" t="s">
        <v>24</v>
      </c>
      <c r="C69" s="2" t="s">
        <v>27</v>
      </c>
      <c r="D69" s="2"/>
      <c r="E69" s="73">
        <f>'mobitool-Faktoren v2.0'!AC187</f>
        <v>0.98502758077226149</v>
      </c>
      <c r="F69" s="60">
        <v>0.52467267515438021</v>
      </c>
      <c r="G69" s="60">
        <v>1.4227506282668348E-3</v>
      </c>
      <c r="H69" s="71">
        <v>0.10929999999999999</v>
      </c>
      <c r="I69" s="71">
        <f t="shared" si="6"/>
        <v>12.817085068858114</v>
      </c>
      <c r="R69" s="74"/>
    </row>
    <row r="70" spans="1:18" ht="15">
      <c r="A70" s="68" t="s">
        <v>146</v>
      </c>
      <c r="B70" s="66" t="s">
        <v>24</v>
      </c>
      <c r="C70" s="2" t="s">
        <v>320</v>
      </c>
      <c r="D70" s="2"/>
      <c r="E70" s="73">
        <f>'mobitool-Faktoren v2.0'!AC188</f>
        <v>0.98502758077226149</v>
      </c>
      <c r="F70" s="60">
        <v>0.18399739054880435</v>
      </c>
      <c r="G70" s="60">
        <v>4.9894422827669158E-4</v>
      </c>
      <c r="H70" s="71">
        <v>0.1096</v>
      </c>
      <c r="I70" s="71">
        <f t="shared" si="6"/>
        <v>12.85226462531427</v>
      </c>
      <c r="R70" s="74"/>
    </row>
    <row r="71" spans="1:18" ht="15">
      <c r="A71" s="3" t="s">
        <v>391</v>
      </c>
      <c r="B71" s="58" t="s">
        <v>24</v>
      </c>
      <c r="C71" s="37" t="s">
        <v>25</v>
      </c>
      <c r="D71" s="2"/>
      <c r="E71" s="73">
        <f>'mobitool-Faktoren v2.0'!AC189</f>
        <v>3.2892572857048878</v>
      </c>
      <c r="F71" s="60">
        <v>0.22061767912524352</v>
      </c>
      <c r="G71" s="60">
        <v>6.9750164335954084E-3</v>
      </c>
      <c r="H71" s="71">
        <v>4.8075E-2</v>
      </c>
      <c r="I71" s="71">
        <f t="shared" si="6"/>
        <v>18.82512428693601</v>
      </c>
      <c r="R71" s="74"/>
    </row>
    <row r="72" spans="1:18" ht="15">
      <c r="A72" s="70" t="s">
        <v>391</v>
      </c>
      <c r="B72" s="69" t="s">
        <v>24</v>
      </c>
      <c r="C72" s="37" t="s">
        <v>26</v>
      </c>
      <c r="D72" s="2"/>
      <c r="E72" s="73">
        <f>'mobitool-Faktoren v2.0'!AC190</f>
        <v>3.2892572857048878</v>
      </c>
      <c r="F72" s="60">
        <v>5.0736654037000235E-2</v>
      </c>
      <c r="G72" s="60">
        <v>1.6040826696070017E-3</v>
      </c>
      <c r="H72" s="71">
        <v>4.7331999999999999E-2</v>
      </c>
      <c r="I72" s="71">
        <f t="shared" si="6"/>
        <v>18.534181648450446</v>
      </c>
      <c r="R72" s="74"/>
    </row>
    <row r="73" spans="1:18" ht="15">
      <c r="A73" s="70" t="s">
        <v>391</v>
      </c>
      <c r="B73" s="69" t="s">
        <v>24</v>
      </c>
      <c r="C73" s="37" t="s">
        <v>27</v>
      </c>
      <c r="D73" s="2"/>
      <c r="E73" s="73">
        <f>'mobitool-Faktoren v2.0'!AC191</f>
        <v>3.2892572857048878</v>
      </c>
      <c r="F73" s="60">
        <v>0.5376691456621796</v>
      </c>
      <c r="G73" s="60">
        <v>1.6998869454618405E-2</v>
      </c>
      <c r="H73" s="71">
        <v>4.7301999999999997E-2</v>
      </c>
      <c r="I73" s="71">
        <f t="shared" si="6"/>
        <v>18.5224343010015</v>
      </c>
      <c r="R73" s="74"/>
    </row>
    <row r="74" spans="1:18" ht="15">
      <c r="A74" s="70" t="s">
        <v>391</v>
      </c>
      <c r="B74" s="66" t="s">
        <v>24</v>
      </c>
      <c r="C74" s="37" t="s">
        <v>320</v>
      </c>
      <c r="D74" s="2"/>
      <c r="E74" s="73">
        <f>'mobitool-Faktoren v2.0'!AC192</f>
        <v>3.2892572857048878</v>
      </c>
      <c r="F74" s="60">
        <v>0.19097652117557679</v>
      </c>
      <c r="G74" s="60">
        <v>6.0378858979579942E-3</v>
      </c>
      <c r="H74" s="71">
        <v>4.7208E-2</v>
      </c>
      <c r="I74" s="71">
        <f t="shared" si="6"/>
        <v>18.485625945661472</v>
      </c>
      <c r="R74" s="74"/>
    </row>
    <row r="75" spans="1:18" ht="15">
      <c r="A75" s="3" t="s">
        <v>392</v>
      </c>
      <c r="B75" s="58" t="s">
        <v>24</v>
      </c>
      <c r="C75" s="37" t="s">
        <v>25</v>
      </c>
      <c r="D75" s="2"/>
      <c r="E75" s="73">
        <f>'mobitool-Faktoren v2.0'!AC193</f>
        <v>5.7870370370370363</v>
      </c>
      <c r="F75" s="60">
        <v>0.12476025653839033</v>
      </c>
      <c r="G75" s="60">
        <v>4.0880258060170781E-2</v>
      </c>
      <c r="H75" s="71">
        <v>3.7849000000000001E-2</v>
      </c>
      <c r="I75" s="71">
        <f t="shared" si="6"/>
        <v>26.075424382716047</v>
      </c>
      <c r="R75" s="74"/>
    </row>
    <row r="76" spans="1:18" ht="15">
      <c r="A76" s="70" t="s">
        <v>392</v>
      </c>
      <c r="B76" s="69" t="s">
        <v>24</v>
      </c>
      <c r="C76" s="37" t="s">
        <v>26</v>
      </c>
      <c r="D76" s="2"/>
      <c r="E76" s="73">
        <f>'mobitool-Faktoren v2.0'!AC194</f>
        <v>5.7870370370370363</v>
      </c>
      <c r="F76" s="60">
        <v>2.7268078106082672E-2</v>
      </c>
      <c r="G76" s="60">
        <v>8.9349453160072409E-3</v>
      </c>
      <c r="H76" s="71">
        <v>3.7442999999999997E-2</v>
      </c>
      <c r="I76" s="71">
        <f t="shared" si="6"/>
        <v>25.795717592592585</v>
      </c>
      <c r="R76" s="74"/>
    </row>
    <row r="77" spans="1:18" ht="15">
      <c r="A77" s="70" t="s">
        <v>392</v>
      </c>
      <c r="B77" s="69" t="s">
        <v>24</v>
      </c>
      <c r="C77" s="37" t="s">
        <v>27</v>
      </c>
      <c r="D77" s="2"/>
      <c r="E77" s="73">
        <f>'mobitool-Faktoren v2.0'!AC195</f>
        <v>5.7870370370370363</v>
      </c>
      <c r="F77" s="60">
        <v>0.66975388799311597</v>
      </c>
      <c r="G77" s="60">
        <v>0.21945860434758097</v>
      </c>
      <c r="H77" s="71">
        <v>3.7469000000000002E-2</v>
      </c>
      <c r="I77" s="71">
        <f t="shared" si="6"/>
        <v>25.813629850088184</v>
      </c>
      <c r="R77" s="74"/>
    </row>
    <row r="78" spans="1:18" ht="15">
      <c r="A78" s="70" t="s">
        <v>392</v>
      </c>
      <c r="B78" s="66" t="s">
        <v>24</v>
      </c>
      <c r="C78" s="37" t="s">
        <v>320</v>
      </c>
      <c r="D78" s="2"/>
      <c r="E78" s="73">
        <f>'mobitool-Faktoren v2.0'!AC196</f>
        <v>5.7870370370370363</v>
      </c>
      <c r="F78" s="60">
        <v>0.17821777736241098</v>
      </c>
      <c r="G78" s="60">
        <v>5.839671167431075E-2</v>
      </c>
      <c r="H78" s="71">
        <v>3.6645999999999998E-2</v>
      </c>
      <c r="I78" s="71">
        <f t="shared" si="6"/>
        <v>25.246638007054671</v>
      </c>
      <c r="R78" s="74"/>
    </row>
    <row r="79" spans="1:18" ht="15">
      <c r="A79" s="58" t="s">
        <v>393</v>
      </c>
      <c r="B79" s="58" t="s">
        <v>24</v>
      </c>
      <c r="C79" s="37" t="s">
        <v>25</v>
      </c>
      <c r="D79" s="2"/>
      <c r="E79" s="73">
        <f>'mobitool-Faktoren v2.0'!AC198</f>
        <v>11.61</v>
      </c>
      <c r="F79" s="60">
        <v>3.878666082456679E-2</v>
      </c>
      <c r="G79" s="60">
        <v>2.4745964630139356E-2</v>
      </c>
      <c r="H79" s="71">
        <v>2.3414999999999998E-2</v>
      </c>
      <c r="I79" s="71">
        <f t="shared" si="6"/>
        <v>32.362874999999995</v>
      </c>
      <c r="R79" s="74"/>
    </row>
    <row r="80" spans="1:18" ht="15">
      <c r="A80" s="70" t="s">
        <v>393</v>
      </c>
      <c r="B80" s="69" t="s">
        <v>24</v>
      </c>
      <c r="C80" s="37" t="s">
        <v>26</v>
      </c>
      <c r="D80" s="2"/>
      <c r="E80" s="73">
        <f>'mobitool-Faktoren v2.0'!AC199</f>
        <v>11.61</v>
      </c>
      <c r="F80" s="60">
        <v>1.359779060262541E-2</v>
      </c>
      <c r="G80" s="60">
        <v>8.6754167063405122E-3</v>
      </c>
      <c r="H80" s="71">
        <v>2.2657E-2</v>
      </c>
      <c r="I80" s="71">
        <f t="shared" si="6"/>
        <v>31.315210714285715</v>
      </c>
      <c r="R80" s="74"/>
    </row>
    <row r="81" spans="1:18" ht="15">
      <c r="A81" s="70" t="s">
        <v>393</v>
      </c>
      <c r="B81" s="69" t="s">
        <v>24</v>
      </c>
      <c r="C81" s="37" t="s">
        <v>27</v>
      </c>
      <c r="D81" s="2"/>
      <c r="E81" s="73">
        <f>'mobitool-Faktoren v2.0'!AC200</f>
        <v>11.61</v>
      </c>
      <c r="F81" s="60">
        <v>0.62954050525749172</v>
      </c>
      <c r="G81" s="60">
        <v>0.40164806005869808</v>
      </c>
      <c r="H81" s="71">
        <v>2.2633E-2</v>
      </c>
      <c r="I81" s="71">
        <f t="shared" si="6"/>
        <v>31.282039285714287</v>
      </c>
      <c r="R81" s="74"/>
    </row>
    <row r="82" spans="1:18" ht="15">
      <c r="A82" s="70" t="s">
        <v>393</v>
      </c>
      <c r="B82" s="66" t="s">
        <v>24</v>
      </c>
      <c r="C82" s="37" t="s">
        <v>320</v>
      </c>
      <c r="D82" s="2"/>
      <c r="E82" s="73">
        <f>'mobitool-Faktoren v2.0'!AC201</f>
        <v>11.61</v>
      </c>
      <c r="F82" s="60">
        <v>0.31807504331531611</v>
      </c>
      <c r="G82" s="60">
        <v>0.20293249287975459</v>
      </c>
      <c r="H82" s="71">
        <v>2.2755000000000001E-2</v>
      </c>
      <c r="I82" s="71">
        <f t="shared" si="6"/>
        <v>31.450660714285714</v>
      </c>
      <c r="R82" s="74"/>
    </row>
    <row r="83" spans="1:18" ht="15">
      <c r="A83" s="58" t="s">
        <v>394</v>
      </c>
      <c r="B83" s="58" t="s">
        <v>24</v>
      </c>
      <c r="C83" s="37" t="s">
        <v>25</v>
      </c>
      <c r="D83" s="2"/>
      <c r="E83" s="73">
        <f>'mobitool-Faktoren v2.0'!AC202</f>
        <v>15</v>
      </c>
      <c r="F83" s="60"/>
      <c r="G83" s="60">
        <v>0</v>
      </c>
      <c r="H83" s="71">
        <v>1.8293E-2</v>
      </c>
      <c r="I83" s="71">
        <f t="shared" si="6"/>
        <v>32.666071428571428</v>
      </c>
      <c r="R83" s="74"/>
    </row>
    <row r="84" spans="1:18" ht="15">
      <c r="A84" s="70" t="s">
        <v>394</v>
      </c>
      <c r="B84" s="69" t="s">
        <v>24</v>
      </c>
      <c r="C84" s="37" t="s">
        <v>26</v>
      </c>
      <c r="D84" s="2"/>
      <c r="E84" s="73">
        <f>'mobitool-Faktoren v2.0'!AC203</f>
        <v>15</v>
      </c>
      <c r="F84" s="60"/>
      <c r="G84" s="60">
        <v>0</v>
      </c>
      <c r="H84" s="71">
        <v>1.7691999999999999E-2</v>
      </c>
      <c r="I84" s="71">
        <f t="shared" si="6"/>
        <v>31.592857142857145</v>
      </c>
      <c r="R84" s="74"/>
    </row>
    <row r="85" spans="1:18" ht="15">
      <c r="A85" s="70" t="s">
        <v>394</v>
      </c>
      <c r="B85" s="69" t="s">
        <v>24</v>
      </c>
      <c r="C85" s="37" t="s">
        <v>27</v>
      </c>
      <c r="D85" s="2"/>
      <c r="E85" s="73">
        <f>'mobitool-Faktoren v2.0'!AC204</f>
        <v>15</v>
      </c>
      <c r="F85" s="60"/>
      <c r="G85" s="60">
        <v>0</v>
      </c>
      <c r="H85" s="71">
        <v>1.7618999999999999E-2</v>
      </c>
      <c r="I85" s="71">
        <f t="shared" si="6"/>
        <v>31.462500000000002</v>
      </c>
      <c r="R85" s="74"/>
    </row>
    <row r="86" spans="1:18" ht="15">
      <c r="A86" s="70" t="s">
        <v>394</v>
      </c>
      <c r="B86" s="66" t="s">
        <v>24</v>
      </c>
      <c r="C86" s="37" t="s">
        <v>320</v>
      </c>
      <c r="D86" s="2"/>
      <c r="E86" s="73">
        <f>'mobitool-Faktoren v2.0'!AC205</f>
        <v>15</v>
      </c>
      <c r="F86" s="60"/>
      <c r="G86" s="60">
        <v>0</v>
      </c>
      <c r="H86" s="71">
        <v>1.7894E-2</v>
      </c>
      <c r="I86" s="71">
        <f t="shared" si="6"/>
        <v>31.953571428571426</v>
      </c>
      <c r="R86" s="74"/>
    </row>
    <row r="87" spans="1:18" ht="15">
      <c r="A87" s="58" t="s">
        <v>395</v>
      </c>
      <c r="B87" s="58" t="s">
        <v>24</v>
      </c>
      <c r="C87" s="37" t="s">
        <v>25</v>
      </c>
      <c r="D87" s="2"/>
      <c r="E87" s="73">
        <f>'mobitool-Faktoren v2.0'!AC206</f>
        <v>18.5</v>
      </c>
      <c r="F87" s="60"/>
      <c r="G87" s="60">
        <v>0</v>
      </c>
      <c r="H87" s="71">
        <v>1.7686E-2</v>
      </c>
      <c r="I87" s="71">
        <f t="shared" si="6"/>
        <v>38.95130952380952</v>
      </c>
      <c r="R87" s="74"/>
    </row>
    <row r="88" spans="1:18" ht="15">
      <c r="A88" s="70" t="s">
        <v>395</v>
      </c>
      <c r="B88" s="69" t="s">
        <v>24</v>
      </c>
      <c r="C88" s="37" t="s">
        <v>26</v>
      </c>
      <c r="D88" s="2"/>
      <c r="E88" s="73">
        <f>'mobitool-Faktoren v2.0'!AC207</f>
        <v>18.5</v>
      </c>
      <c r="F88" s="60"/>
      <c r="G88" s="60">
        <v>0</v>
      </c>
      <c r="H88" s="71">
        <v>1.7361000000000001E-2</v>
      </c>
      <c r="I88" s="71">
        <f t="shared" si="6"/>
        <v>38.235535714285717</v>
      </c>
      <c r="R88" s="74"/>
    </row>
    <row r="89" spans="1:18" ht="15">
      <c r="A89" s="70" t="s">
        <v>395</v>
      </c>
      <c r="B89" s="69" t="s">
        <v>24</v>
      </c>
      <c r="C89" s="37" t="s">
        <v>27</v>
      </c>
      <c r="D89" s="2"/>
      <c r="E89" s="73">
        <f>'mobitool-Faktoren v2.0'!AC208</f>
        <v>18.5</v>
      </c>
      <c r="F89" s="60"/>
      <c r="G89" s="60">
        <v>0</v>
      </c>
      <c r="H89" s="71">
        <v>1.7468999999999998E-2</v>
      </c>
      <c r="I89" s="71">
        <f t="shared" si="6"/>
        <v>38.473392857142862</v>
      </c>
      <c r="R89" s="74"/>
    </row>
    <row r="90" spans="1:18" ht="15">
      <c r="A90" s="66" t="s">
        <v>24</v>
      </c>
      <c r="B90" s="66" t="s">
        <v>24</v>
      </c>
      <c r="C90" s="37" t="s">
        <v>320</v>
      </c>
      <c r="D90" s="2"/>
      <c r="E90" s="73">
        <f>'mobitool-Faktoren v2.0'!AC209</f>
        <v>18.5</v>
      </c>
      <c r="F90" s="60"/>
      <c r="G90" s="60">
        <v>0</v>
      </c>
      <c r="H90" s="71">
        <v>1.7996000000000002E-2</v>
      </c>
      <c r="I90" s="71">
        <f t="shared" si="6"/>
        <v>39.634047619047628</v>
      </c>
      <c r="R90" s="74"/>
    </row>
  </sheetData>
  <customSheetViews>
    <customSheetView guid="{4C70E6EF-BD38-42BB-9511-CEEA2447CA94}">
      <selection activeCell="H3" sqref="H3"/>
      <pageMargins left="0.7" right="0.7" top="0.78740157499999996" bottom="0.78740157499999996" header="0.3" footer="0.3"/>
    </customSheetView>
    <customSheetView guid="{B213B6F3-554C-46D8-8DE3-EE7EFD7CE547}" topLeftCell="A2">
      <selection activeCell="A55" sqref="A55:XFD55"/>
      <pageMargins left="0.7" right="0.7" top="0.78740157499999996" bottom="0.78740157499999996" header="0.3" footer="0.3"/>
    </customSheetView>
    <customSheetView guid="{0117D4CC-FE9C-407F-8663-6DBCCF19193B}">
      <selection activeCell="A55" sqref="A55:XFD55"/>
      <pageMargins left="0.7" right="0.7" top="0.78740157499999996" bottom="0.78740157499999996" header="0.3" footer="0.3"/>
    </customSheetView>
  </customSheetViews>
  <conditionalFormatting sqref="F63:F66">
    <cfRule type="cellIs" dxfId="7" priority="8" operator="equal">
      <formula>1</formula>
    </cfRule>
  </conditionalFormatting>
  <conditionalFormatting sqref="G62">
    <cfRule type="cellIs" dxfId="6" priority="7" operator="equal">
      <formula>1</formula>
    </cfRule>
  </conditionalFormatting>
  <conditionalFormatting sqref="F44">
    <cfRule type="cellIs" dxfId="5" priority="6" operator="equal">
      <formula>1</formula>
    </cfRule>
  </conditionalFormatting>
  <conditionalFormatting sqref="E45">
    <cfRule type="cellIs" dxfId="4" priority="5" operator="equal">
      <formula>1</formula>
    </cfRule>
  </conditionalFormatting>
  <conditionalFormatting sqref="E51">
    <cfRule type="cellIs" dxfId="3" priority="4" operator="equal">
      <formula>1</formula>
    </cfRule>
  </conditionalFormatting>
  <conditionalFormatting sqref="E22">
    <cfRule type="cellIs" dxfId="2" priority="3" operator="equal">
      <formula>1</formula>
    </cfRule>
  </conditionalFormatting>
  <conditionalFormatting sqref="E5">
    <cfRule type="cellIs" dxfId="1" priority="2" operator="equal">
      <formula>1</formula>
    </cfRule>
  </conditionalFormatting>
  <conditionalFormatting sqref="F4">
    <cfRule type="cellIs" dxfId="0" priority="1" operator="equal">
      <formula>1</formula>
    </cfRule>
  </conditionalFormatting>
  <pageMargins left="0.7" right="0.7" top="0.78740157499999996" bottom="0.78740157499999996" header="0.3" footer="0.3"/>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7">
    <tabColor theme="0" tint="-0.34998626667073579"/>
  </sheetPr>
  <dimension ref="A1:AN116"/>
  <sheetViews>
    <sheetView zoomScaleNormal="100" workbookViewId="0"/>
  </sheetViews>
  <sheetFormatPr baseColWidth="10" defaultColWidth="11.42578125" defaultRowHeight="12.75" outlineLevelRow="1"/>
  <cols>
    <col min="1" max="1" width="14.7109375" style="151" customWidth="1"/>
    <col min="2" max="2" width="28.7109375" style="151" bestFit="1" customWidth="1"/>
    <col min="3" max="13" width="12.7109375" style="151" customWidth="1"/>
    <col min="14" max="16384" width="11.42578125" style="151"/>
  </cols>
  <sheetData>
    <row r="1" spans="1:13" ht="15.75">
      <c r="B1" s="152" t="s">
        <v>650</v>
      </c>
    </row>
    <row r="4" spans="1:13" ht="15">
      <c r="B4" s="153" t="s">
        <v>651</v>
      </c>
    </row>
    <row r="5" spans="1:13">
      <c r="B5" s="154"/>
    </row>
    <row r="6" spans="1:13">
      <c r="B6" s="848" t="s">
        <v>566</v>
      </c>
      <c r="C6" s="849" t="s">
        <v>567</v>
      </c>
      <c r="D6" s="851" t="s">
        <v>652</v>
      </c>
      <c r="E6" s="851"/>
      <c r="F6" s="851"/>
      <c r="G6" s="851"/>
      <c r="H6" s="851" t="s">
        <v>653</v>
      </c>
      <c r="I6" s="851"/>
      <c r="J6" s="851"/>
      <c r="K6" s="851"/>
    </row>
    <row r="7" spans="1:13">
      <c r="B7" s="848"/>
      <c r="C7" s="850"/>
      <c r="D7" s="851" t="s">
        <v>570</v>
      </c>
      <c r="E7" s="851"/>
      <c r="F7" s="851" t="s">
        <v>571</v>
      </c>
      <c r="G7" s="851"/>
      <c r="H7" s="851" t="s">
        <v>570</v>
      </c>
      <c r="I7" s="851"/>
      <c r="J7" s="851" t="s">
        <v>571</v>
      </c>
      <c r="K7" s="851"/>
    </row>
    <row r="8" spans="1:13">
      <c r="B8" s="848"/>
      <c r="C8" s="155" t="s">
        <v>574</v>
      </c>
      <c r="D8" s="155" t="s">
        <v>575</v>
      </c>
      <c r="E8" s="155" t="s">
        <v>576</v>
      </c>
      <c r="F8" s="155" t="s">
        <v>575</v>
      </c>
      <c r="G8" s="155" t="s">
        <v>576</v>
      </c>
      <c r="H8" s="155" t="s">
        <v>575</v>
      </c>
      <c r="I8" s="155" t="s">
        <v>576</v>
      </c>
      <c r="J8" s="155" t="s">
        <v>575</v>
      </c>
      <c r="K8" s="155" t="s">
        <v>576</v>
      </c>
    </row>
    <row r="9" spans="1:13">
      <c r="A9" s="151" t="s">
        <v>34</v>
      </c>
      <c r="B9" s="156" t="s">
        <v>34</v>
      </c>
      <c r="C9" s="157">
        <v>0.75</v>
      </c>
      <c r="D9" s="158">
        <v>42.5</v>
      </c>
      <c r="E9" s="159">
        <f>D9*$C9</f>
        <v>31.875</v>
      </c>
      <c r="F9" s="158">
        <f>INDEX($108:$108,MATCH(L9,$107:$107,0))</f>
        <v>58.419269999999997</v>
      </c>
      <c r="G9" s="159">
        <f t="shared" ref="G9:G18" si="0">F9*$C9</f>
        <v>43.814452500000002</v>
      </c>
      <c r="H9" s="158">
        <v>42.5</v>
      </c>
      <c r="I9" s="159">
        <f t="shared" ref="I9:I18" si="1">H9*$C9</f>
        <v>31.875</v>
      </c>
      <c r="J9" s="158">
        <f>INDEX($115:$115,MATCH(L9,$107:$107,0))</f>
        <v>58.229037926418002</v>
      </c>
      <c r="K9" s="159">
        <f t="shared" ref="K9:K18" si="2">J9*$C9</f>
        <v>43.671778444813498</v>
      </c>
      <c r="L9" s="160" t="s">
        <v>2430</v>
      </c>
      <c r="M9" s="160" t="s">
        <v>2436</v>
      </c>
    </row>
    <row r="10" spans="1:13">
      <c r="A10" s="151" t="s">
        <v>597</v>
      </c>
      <c r="B10" s="156" t="s">
        <v>597</v>
      </c>
      <c r="C10" s="157">
        <v>0.79</v>
      </c>
      <c r="D10" s="158">
        <f>0.997*28.1</f>
        <v>28.015700000000002</v>
      </c>
      <c r="E10" s="159">
        <f t="shared" ref="E10:E15" si="3">D10*$C10</f>
        <v>22.132403000000004</v>
      </c>
      <c r="F10" s="158">
        <f>INDEX($108:$108,MATCH(L10,$107:$107,0))</f>
        <v>77.345507999999995</v>
      </c>
      <c r="G10" s="159">
        <f t="shared" si="0"/>
        <v>61.102951320000003</v>
      </c>
      <c r="H10" s="158">
        <v>0</v>
      </c>
      <c r="I10" s="159">
        <f t="shared" si="1"/>
        <v>0</v>
      </c>
      <c r="J10" s="158">
        <f>INDEX($115:$115,MATCH(L10,$107:$107,0))</f>
        <v>5.8359128674499994</v>
      </c>
      <c r="K10" s="159">
        <f t="shared" si="2"/>
        <v>4.6103711652854997</v>
      </c>
      <c r="L10" s="160" t="s">
        <v>660</v>
      </c>
      <c r="M10" s="160" t="s">
        <v>2437</v>
      </c>
    </row>
    <row r="11" spans="1:13">
      <c r="A11" s="151" t="s">
        <v>608</v>
      </c>
      <c r="B11" s="156" t="s">
        <v>654</v>
      </c>
      <c r="C11" s="157">
        <f>0.95*C9+0.05*C10</f>
        <v>0.75199999999999989</v>
      </c>
      <c r="D11" s="158">
        <f>0.95*D9+0.05*D10</f>
        <v>41.775784999999999</v>
      </c>
      <c r="E11" s="159">
        <f t="shared" si="3"/>
        <v>31.415390319999993</v>
      </c>
      <c r="F11" s="170">
        <f>0.95*F9+0.05*F10</f>
        <v>59.365581899999995</v>
      </c>
      <c r="G11" s="159">
        <f t="shared" si="0"/>
        <v>44.642917588799989</v>
      </c>
      <c r="H11" s="170">
        <f>0.95*H9</f>
        <v>40.375</v>
      </c>
      <c r="I11" s="159">
        <f t="shared" si="1"/>
        <v>30.361999999999995</v>
      </c>
      <c r="J11" s="170">
        <f>0.95*J9+0.05*J10</f>
        <v>55.609381673469599</v>
      </c>
      <c r="K11" s="159">
        <f t="shared" si="2"/>
        <v>41.818255018449129</v>
      </c>
      <c r="L11" s="160"/>
      <c r="M11" s="160" t="s">
        <v>2436</v>
      </c>
    </row>
    <row r="12" spans="1:13">
      <c r="A12" s="151" t="s">
        <v>609</v>
      </c>
      <c r="B12" s="156" t="s">
        <v>655</v>
      </c>
      <c r="C12" s="157">
        <v>0.75</v>
      </c>
      <c r="D12" s="158">
        <v>41.5</v>
      </c>
      <c r="E12" s="159">
        <f t="shared" si="3"/>
        <v>31.125</v>
      </c>
      <c r="F12" s="158">
        <f t="shared" ref="F12:F18" si="4">INDEX($108:$108,MATCH(L12,$107:$107,0))</f>
        <v>59.846057999999999</v>
      </c>
      <c r="G12" s="159">
        <f t="shared" si="0"/>
        <v>44.884543499999999</v>
      </c>
      <c r="H12" s="158">
        <f>0.85*H9</f>
        <v>36.125</v>
      </c>
      <c r="I12" s="159">
        <f t="shared" si="1"/>
        <v>27.09375</v>
      </c>
      <c r="J12" s="158">
        <f t="shared" ref="J12:J18" si="5">INDEX($115:$115,MATCH(L12,$107:$107,0))</f>
        <v>56.267945950559998</v>
      </c>
      <c r="K12" s="159">
        <f t="shared" si="2"/>
        <v>42.200959462919997</v>
      </c>
      <c r="L12" s="160" t="s">
        <v>661</v>
      </c>
      <c r="M12" s="160" t="s">
        <v>2434</v>
      </c>
    </row>
    <row r="13" spans="1:13">
      <c r="A13" s="151" t="s">
        <v>24</v>
      </c>
      <c r="B13" s="156" t="s">
        <v>24</v>
      </c>
      <c r="C13" s="157">
        <v>0.84</v>
      </c>
      <c r="D13" s="158">
        <v>42.8</v>
      </c>
      <c r="E13" s="159">
        <f t="shared" si="3"/>
        <v>35.951999999999998</v>
      </c>
      <c r="F13" s="158">
        <f t="shared" si="4"/>
        <v>55.520803999999998</v>
      </c>
      <c r="G13" s="159">
        <f t="shared" si="0"/>
        <v>46.637475359999996</v>
      </c>
      <c r="H13" s="158">
        <v>42.8</v>
      </c>
      <c r="I13" s="159">
        <f t="shared" si="1"/>
        <v>35.951999999999998</v>
      </c>
      <c r="J13" s="158">
        <f t="shared" si="5"/>
        <v>55.377333033283001</v>
      </c>
      <c r="K13" s="159">
        <f t="shared" si="2"/>
        <v>46.516959747957721</v>
      </c>
      <c r="L13" s="160" t="s">
        <v>2431</v>
      </c>
      <c r="M13" s="160" t="s">
        <v>2436</v>
      </c>
    </row>
    <row r="14" spans="1:13" s="132" customFormat="1">
      <c r="A14" s="132" t="s">
        <v>584</v>
      </c>
      <c r="B14" s="134" t="s">
        <v>584</v>
      </c>
      <c r="C14" s="135">
        <v>0.89</v>
      </c>
      <c r="D14" s="158">
        <v>37.200000000000003</v>
      </c>
      <c r="E14" s="159">
        <f t="shared" si="3"/>
        <v>33.108000000000004</v>
      </c>
      <c r="F14" s="158">
        <f t="shared" si="4"/>
        <v>79.784490000000005</v>
      </c>
      <c r="G14" s="159">
        <f t="shared" si="0"/>
        <v>71.008196100000006</v>
      </c>
      <c r="H14" s="106">
        <v>0</v>
      </c>
      <c r="I14" s="159">
        <f t="shared" si="1"/>
        <v>0</v>
      </c>
      <c r="J14" s="158">
        <f t="shared" si="5"/>
        <v>23.427191163419998</v>
      </c>
      <c r="K14" s="159">
        <f t="shared" si="2"/>
        <v>20.850200135443799</v>
      </c>
      <c r="L14" s="138" t="s">
        <v>668</v>
      </c>
      <c r="M14" s="160" t="s">
        <v>2435</v>
      </c>
    </row>
    <row r="15" spans="1:13">
      <c r="A15" s="151" t="s">
        <v>600</v>
      </c>
      <c r="B15" s="156" t="s">
        <v>587</v>
      </c>
      <c r="C15" s="157">
        <v>8.0000000000000004E-4</v>
      </c>
      <c r="D15" s="158">
        <v>45.5</v>
      </c>
      <c r="E15" s="159">
        <f t="shared" si="3"/>
        <v>3.6400000000000002E-2</v>
      </c>
      <c r="F15" s="158">
        <f t="shared" si="4"/>
        <v>57.110719000000003</v>
      </c>
      <c r="G15" s="159">
        <f t="shared" si="0"/>
        <v>4.5688575200000005E-2</v>
      </c>
      <c r="H15" s="158">
        <v>45.5</v>
      </c>
      <c r="I15" s="159">
        <f t="shared" si="1"/>
        <v>3.6400000000000002E-2</v>
      </c>
      <c r="J15" s="158">
        <f t="shared" si="5"/>
        <v>56.648178921560003</v>
      </c>
      <c r="K15" s="159">
        <f t="shared" si="2"/>
        <v>4.5318543137248007E-2</v>
      </c>
      <c r="L15" s="160" t="s">
        <v>662</v>
      </c>
      <c r="M15" s="160" t="s">
        <v>2436</v>
      </c>
    </row>
    <row r="16" spans="1:13">
      <c r="A16" s="151" t="s">
        <v>35</v>
      </c>
      <c r="B16" s="156" t="s">
        <v>35</v>
      </c>
      <c r="C16" s="157">
        <v>7.5000000000000002E-4</v>
      </c>
      <c r="D16" s="158">
        <v>0</v>
      </c>
      <c r="E16" s="170">
        <v>3.4450000000000001E-2</v>
      </c>
      <c r="F16" s="158">
        <f t="shared" si="4"/>
        <v>17.447845000000001</v>
      </c>
      <c r="G16" s="159">
        <f t="shared" si="0"/>
        <v>1.3085883750000001E-2</v>
      </c>
      <c r="H16" s="158">
        <v>0</v>
      </c>
      <c r="I16" s="159">
        <f t="shared" si="1"/>
        <v>0</v>
      </c>
      <c r="J16" s="158">
        <f t="shared" si="5"/>
        <v>15.609731872363</v>
      </c>
      <c r="K16" s="159">
        <f t="shared" si="2"/>
        <v>1.170729890427225E-2</v>
      </c>
      <c r="L16" s="160" t="s">
        <v>612</v>
      </c>
      <c r="M16" s="138" t="s">
        <v>2438</v>
      </c>
    </row>
    <row r="17" spans="1:13">
      <c r="A17" s="151" t="s">
        <v>603</v>
      </c>
      <c r="B17" s="156" t="s">
        <v>603</v>
      </c>
      <c r="C17" s="157">
        <v>0.79500000000000004</v>
      </c>
      <c r="D17" s="158">
        <v>43</v>
      </c>
      <c r="E17" s="159">
        <f>D17*$C17</f>
        <v>34.185000000000002</v>
      </c>
      <c r="F17" s="158">
        <f t="shared" si="4"/>
        <v>54.990594000000002</v>
      </c>
      <c r="G17" s="159">
        <f t="shared" si="0"/>
        <v>43.71752223</v>
      </c>
      <c r="H17" s="158">
        <v>43</v>
      </c>
      <c r="I17" s="159">
        <f t="shared" si="1"/>
        <v>34.185000000000002</v>
      </c>
      <c r="J17" s="158">
        <f t="shared" si="5"/>
        <v>54.855161401308003</v>
      </c>
      <c r="K17" s="159">
        <f t="shared" si="2"/>
        <v>43.609853314039867</v>
      </c>
      <c r="L17" s="160" t="s">
        <v>2432</v>
      </c>
      <c r="M17" s="160" t="s">
        <v>2436</v>
      </c>
    </row>
    <row r="18" spans="1:13">
      <c r="A18" s="151" t="s">
        <v>604</v>
      </c>
      <c r="B18" s="156" t="s">
        <v>591</v>
      </c>
      <c r="C18" s="157">
        <v>1</v>
      </c>
      <c r="D18" s="158">
        <v>41.2</v>
      </c>
      <c r="E18" s="159">
        <f>D18*$C18</f>
        <v>41.2</v>
      </c>
      <c r="F18" s="158">
        <f t="shared" si="4"/>
        <v>54.157744000000001</v>
      </c>
      <c r="G18" s="159">
        <f t="shared" si="0"/>
        <v>54.157744000000001</v>
      </c>
      <c r="H18" s="158">
        <v>41.2</v>
      </c>
      <c r="I18" s="159">
        <f t="shared" si="1"/>
        <v>41.2</v>
      </c>
      <c r="J18" s="158">
        <f t="shared" si="5"/>
        <v>54.014014638200997</v>
      </c>
      <c r="K18" s="159">
        <f t="shared" si="2"/>
        <v>54.014014638200997</v>
      </c>
      <c r="L18" s="160" t="s">
        <v>2433</v>
      </c>
      <c r="M18" s="160" t="s">
        <v>2436</v>
      </c>
    </row>
    <row r="19" spans="1:13">
      <c r="B19" s="154"/>
    </row>
    <row r="20" spans="1:13">
      <c r="B20" s="848" t="s">
        <v>38</v>
      </c>
      <c r="C20" s="849"/>
      <c r="D20" s="851" t="s">
        <v>652</v>
      </c>
      <c r="E20" s="851"/>
      <c r="F20" s="851"/>
      <c r="G20" s="851"/>
      <c r="H20" s="851" t="s">
        <v>653</v>
      </c>
      <c r="I20" s="851"/>
      <c r="J20" s="851"/>
      <c r="K20" s="851"/>
    </row>
    <row r="21" spans="1:13">
      <c r="B21" s="848"/>
      <c r="C21" s="850"/>
      <c r="D21" s="851" t="s">
        <v>570</v>
      </c>
      <c r="E21" s="851"/>
      <c r="F21" s="851" t="s">
        <v>571</v>
      </c>
      <c r="G21" s="851"/>
      <c r="H21" s="851" t="s">
        <v>570</v>
      </c>
      <c r="I21" s="851"/>
      <c r="J21" s="851" t="s">
        <v>571</v>
      </c>
      <c r="K21" s="851"/>
    </row>
    <row r="22" spans="1:13">
      <c r="B22" s="848"/>
      <c r="C22" s="155"/>
      <c r="D22" s="155" t="s">
        <v>618</v>
      </c>
      <c r="E22" s="155"/>
      <c r="F22" s="155" t="s">
        <v>618</v>
      </c>
      <c r="G22" s="155"/>
      <c r="H22" s="155" t="s">
        <v>618</v>
      </c>
      <c r="I22" s="155"/>
      <c r="J22" s="155" t="s">
        <v>618</v>
      </c>
      <c r="K22" s="155"/>
    </row>
    <row r="23" spans="1:13">
      <c r="A23" s="151" t="s">
        <v>642</v>
      </c>
      <c r="B23" s="156" t="s">
        <v>643</v>
      </c>
      <c r="C23" s="157"/>
      <c r="D23" s="158">
        <v>3.6</v>
      </c>
      <c r="E23" s="159"/>
      <c r="F23" s="158">
        <f t="shared" ref="F23:F32" si="6">INDEX($108:$108,MATCH(L23,$107:$107,0))</f>
        <v>10.724869</v>
      </c>
      <c r="G23" s="159"/>
      <c r="H23" s="158">
        <f>(0.14999+0.11988+0.1366+0.26463+0.031476)*3.6</f>
        <v>2.5292735999999998</v>
      </c>
      <c r="I23" s="159"/>
      <c r="J23" s="158">
        <f t="shared" ref="J23:J32" si="7">INDEX($115:$115,MATCH(L23,$107:$107,0))</f>
        <v>9.7182993847691002</v>
      </c>
      <c r="K23" s="159"/>
      <c r="L23" s="160" t="s">
        <v>2429</v>
      </c>
    </row>
    <row r="24" spans="1:13">
      <c r="A24" s="151" t="s">
        <v>624</v>
      </c>
      <c r="B24" s="156" t="s">
        <v>628</v>
      </c>
      <c r="C24" s="157"/>
      <c r="D24" s="158">
        <v>3.6</v>
      </c>
      <c r="E24" s="159"/>
      <c r="F24" s="158">
        <f t="shared" si="6"/>
        <v>10.159249000000001</v>
      </c>
      <c r="G24" s="159"/>
      <c r="H24" s="158">
        <f>H30</f>
        <v>2.1280140405129728</v>
      </c>
      <c r="I24" s="159"/>
      <c r="J24" s="158">
        <f t="shared" si="7"/>
        <v>8.5083804452757796</v>
      </c>
      <c r="K24" s="159"/>
      <c r="L24" s="160" t="s">
        <v>613</v>
      </c>
    </row>
    <row r="25" spans="1:13">
      <c r="A25" s="151" t="s">
        <v>632</v>
      </c>
      <c r="B25" s="156" t="s">
        <v>633</v>
      </c>
      <c r="C25" s="157"/>
      <c r="D25" s="158">
        <v>3.6</v>
      </c>
      <c r="E25" s="159"/>
      <c r="F25" s="158">
        <f t="shared" si="6"/>
        <v>5.2053874000000002</v>
      </c>
      <c r="G25" s="159"/>
      <c r="H25" s="158">
        <f>(0.028831+0.077546)/(0.028831+0.077546+0.000224+0.12615+0.58282+0.003213+0.19103+0.000896+0.002667)*3.6</f>
        <v>0.37790200488071074</v>
      </c>
      <c r="I25" s="159"/>
      <c r="J25" s="158">
        <f t="shared" si="7"/>
        <v>1.5827547319990598</v>
      </c>
      <c r="K25" s="159"/>
      <c r="L25" s="160" t="s">
        <v>2422</v>
      </c>
    </row>
    <row r="26" spans="1:13">
      <c r="A26" s="151" t="s">
        <v>634</v>
      </c>
      <c r="B26" s="156" t="s">
        <v>635</v>
      </c>
      <c r="C26" s="157"/>
      <c r="D26" s="158">
        <v>3.6</v>
      </c>
      <c r="E26" s="159"/>
      <c r="F26" s="158">
        <f t="shared" si="6"/>
        <v>9.0309111000000009</v>
      </c>
      <c r="G26" s="159"/>
      <c r="H26" s="158">
        <f>(0.274+0.099+0.059+0.162+0.5*0.01)/(0.274+0.099+0.059+0.162+0.132+0.052186+0.12279+0.089023+0.01)*3.6</f>
        <v>2.1564021564021569</v>
      </c>
      <c r="I26" s="159"/>
      <c r="J26" s="158">
        <f t="shared" si="7"/>
        <v>7.8571924204626002</v>
      </c>
      <c r="K26" s="159"/>
      <c r="L26" s="160" t="s">
        <v>2423</v>
      </c>
    </row>
    <row r="27" spans="1:13">
      <c r="A27" s="151" t="s">
        <v>636</v>
      </c>
      <c r="B27" s="156" t="s">
        <v>637</v>
      </c>
      <c r="C27" s="157"/>
      <c r="D27" s="158">
        <v>3.6</v>
      </c>
      <c r="E27" s="159"/>
      <c r="F27" s="158">
        <f t="shared" si="6"/>
        <v>12.426030000000001</v>
      </c>
      <c r="G27" s="159"/>
      <c r="H27" s="158">
        <f>(0.03789+0.0062448+0.0087813+0.00065965+0.035469+0.74824+0.5*0.00612+(0.0036751+0.0021536+0.0020522+0.0029995+0.0067959+0.0016736)*H23/3.6)/(0.03789+0.0062448+0.0087813+0.00065965+0.035469+0.018283+0.095987+0.0082467+0.74824+0.011233+0.000069806+0.0023225+0.001107+0.00612+0.0036751+0.0021536+0.0020522+0.0029995+0.0067959+0.0016736)*3.6</f>
        <v>3.0741710520632735</v>
      </c>
      <c r="I27" s="159"/>
      <c r="J27" s="158">
        <f t="shared" si="7"/>
        <v>11.85171653975396</v>
      </c>
      <c r="K27" s="159"/>
      <c r="L27" s="160" t="s">
        <v>2424</v>
      </c>
    </row>
    <row r="28" spans="1:13">
      <c r="A28" s="151" t="s">
        <v>638</v>
      </c>
      <c r="B28" s="156" t="s">
        <v>639</v>
      </c>
      <c r="C28" s="157"/>
      <c r="D28" s="158">
        <v>3.6</v>
      </c>
      <c r="E28" s="159"/>
      <c r="F28" s="158">
        <f t="shared" si="6"/>
        <v>10.246577</v>
      </c>
      <c r="G28" s="159"/>
      <c r="H28" s="158">
        <f>(0.13285+0.017019+0.094908+0.002122+0.53266+0.5*0.010039)/(0.13285+0.017019+0.094908+0.002122+0.53266+0.089596+0.050398+0.018848+0.037343+0.00061634+0.0084696+0.0051292+0.010039)*3.6</f>
        <v>2.8244878535474078</v>
      </c>
      <c r="I28" s="159"/>
      <c r="J28" s="158">
        <f t="shared" si="7"/>
        <v>9.3662434494845002</v>
      </c>
      <c r="K28" s="159"/>
      <c r="L28" s="160" t="s">
        <v>2425</v>
      </c>
    </row>
    <row r="29" spans="1:13">
      <c r="A29" s="151" t="s">
        <v>640</v>
      </c>
      <c r="B29" s="156" t="s">
        <v>641</v>
      </c>
      <c r="C29" s="157"/>
      <c r="D29" s="158">
        <v>3.6</v>
      </c>
      <c r="E29" s="159"/>
      <c r="F29" s="158">
        <f t="shared" si="6"/>
        <v>4.6527362999999999</v>
      </c>
      <c r="G29" s="159"/>
      <c r="H29" s="158">
        <f>(0.075+0.5*0.0178)/(0.075+0.0118+0.8867+0.0077+0.001+0.0178)*3.6</f>
        <v>0.30204000000000003</v>
      </c>
      <c r="I29" s="159"/>
      <c r="J29" s="158">
        <f t="shared" si="7"/>
        <v>1.0473443858068998</v>
      </c>
      <c r="K29" s="159"/>
      <c r="L29" s="160" t="s">
        <v>2426</v>
      </c>
    </row>
    <row r="30" spans="1:13">
      <c r="A30" s="151" t="s">
        <v>625</v>
      </c>
      <c r="B30" s="156" t="s">
        <v>629</v>
      </c>
      <c r="C30" s="157"/>
      <c r="D30" s="158">
        <v>3.6</v>
      </c>
      <c r="E30" s="159"/>
      <c r="F30" s="158">
        <f t="shared" si="6"/>
        <v>10.808581</v>
      </c>
      <c r="G30" s="159"/>
      <c r="H30" s="158">
        <f>(0.37392+0.01761*0.5+0.13642+0.00021*0.5+0.1394*H23/3.6)/(0.26899+0.37392+0.01761+0.10756+0.13642+0.00021+0.1394)*3.6</f>
        <v>2.1280140405129728</v>
      </c>
      <c r="I30" s="159"/>
      <c r="J30" s="158">
        <f t="shared" si="7"/>
        <v>9.0535237773111792</v>
      </c>
      <c r="K30" s="159"/>
      <c r="L30" s="160" t="s">
        <v>2427</v>
      </c>
    </row>
    <row r="31" spans="1:13">
      <c r="A31" s="151" t="s">
        <v>2443</v>
      </c>
      <c r="B31" s="156" t="s">
        <v>2444</v>
      </c>
      <c r="C31" s="157"/>
      <c r="D31" s="158">
        <v>3.6</v>
      </c>
      <c r="E31" s="159"/>
      <c r="F31" s="158">
        <f t="shared" si="6"/>
        <v>10.053039</v>
      </c>
      <c r="G31" s="159"/>
      <c r="H31" s="158">
        <f>(0.33012+0.01555*0.5+0.12044+0.00019*0.5+0.12307*H23/3.6)/(0.35481+0.33012+0.01555+0.09496+0.12044+0.00019+0.12307)*3.6</f>
        <v>1.8877395749870085</v>
      </c>
      <c r="I31" s="159"/>
      <c r="J31" s="158">
        <f t="shared" si="7"/>
        <v>8.007730205884771</v>
      </c>
      <c r="K31" s="159"/>
      <c r="L31" s="160" t="s">
        <v>2446</v>
      </c>
    </row>
    <row r="32" spans="1:13">
      <c r="A32" s="151" t="s">
        <v>626</v>
      </c>
      <c r="B32" s="156" t="s">
        <v>630</v>
      </c>
      <c r="C32" s="157"/>
      <c r="D32" s="158">
        <v>3.6</v>
      </c>
      <c r="E32" s="159"/>
      <c r="F32" s="158">
        <f t="shared" si="6"/>
        <v>4.3526791999999999</v>
      </c>
      <c r="G32" s="159"/>
      <c r="H32" s="158">
        <v>0</v>
      </c>
      <c r="I32" s="159"/>
      <c r="J32" s="158">
        <f t="shared" si="7"/>
        <v>0.12612473225568999</v>
      </c>
      <c r="K32" s="159"/>
      <c r="L32" s="160" t="s">
        <v>2428</v>
      </c>
    </row>
    <row r="33" spans="1:26">
      <c r="A33" s="151" t="s">
        <v>627</v>
      </c>
      <c r="B33" s="156" t="s">
        <v>631</v>
      </c>
      <c r="C33" s="157"/>
      <c r="D33" s="158">
        <v>3.6</v>
      </c>
      <c r="E33" s="159"/>
      <c r="F33" s="170">
        <f>L46</f>
        <v>10.686847941663059</v>
      </c>
      <c r="G33" s="159"/>
      <c r="H33" s="158">
        <f>(SUM(D47:D50)+0.5*D51+D52*H23/3.6)*3.6</f>
        <v>2.1280173183360001</v>
      </c>
      <c r="I33" s="159"/>
      <c r="J33" s="170">
        <f>T46</f>
        <v>8.9843528277699409</v>
      </c>
      <c r="K33" s="159"/>
      <c r="L33" s="160" t="s">
        <v>647</v>
      </c>
    </row>
    <row r="34" spans="1:26">
      <c r="A34" s="151" t="s">
        <v>644</v>
      </c>
      <c r="B34" s="156" t="s">
        <v>645</v>
      </c>
      <c r="C34" s="157"/>
      <c r="D34" s="158">
        <f>((0.04776+0.02199)*D24+(0.21856+0.60013)*D25)/(0.04776+0.02199+0.21856+0.60013)</f>
        <v>3.6</v>
      </c>
      <c r="E34" s="159"/>
      <c r="F34" s="170">
        <f>((0.04776+0.02199)*F24+(0.21856+0.60013)*F25)/(0.04776+0.02199+0.21856+0.60013)</f>
        <v>5.5943071318896047</v>
      </c>
      <c r="G34" s="159"/>
      <c r="H34" s="158">
        <f>((0.04776+0.02199)*H24+(0.21856+0.60013)*H25)/(0.04776+0.02199+0.21856+0.60013)</f>
        <v>0.51530049491419661</v>
      </c>
      <c r="I34" s="159"/>
      <c r="J34" s="170">
        <f>((0.04776+0.02199)*J24+(0.21856+0.60013)*J25)/(0.04776+0.02199+0.21856+0.60013)</f>
        <v>2.1264745031721843</v>
      </c>
      <c r="K34" s="159"/>
      <c r="L34" s="160" t="s">
        <v>646</v>
      </c>
    </row>
    <row r="38" spans="1:26" outlineLevel="1">
      <c r="B38" s="130" t="s">
        <v>272</v>
      </c>
    </row>
    <row r="39" spans="1:26" outlineLevel="1">
      <c r="B39" s="114" t="s">
        <v>187</v>
      </c>
    </row>
    <row r="40" spans="1:26" outlineLevel="1"/>
    <row r="41" spans="1:26" outlineLevel="1">
      <c r="B41" s="110"/>
      <c r="C41" s="110"/>
      <c r="D41" s="111" t="s">
        <v>184</v>
      </c>
      <c r="E41" s="112" t="s">
        <v>263</v>
      </c>
      <c r="F41" s="161"/>
      <c r="G41" s="181" t="s">
        <v>2439</v>
      </c>
      <c r="H41" s="181" t="s">
        <v>2440</v>
      </c>
      <c r="I41" s="182" t="s">
        <v>652</v>
      </c>
      <c r="J41" s="182"/>
      <c r="K41" s="182"/>
      <c r="L41" s="182"/>
      <c r="M41" s="183"/>
      <c r="N41" s="161"/>
      <c r="O41" s="181" t="s">
        <v>2441</v>
      </c>
      <c r="P41" s="181" t="s">
        <v>2442</v>
      </c>
      <c r="Q41" s="182" t="s">
        <v>653</v>
      </c>
      <c r="R41" s="182"/>
      <c r="S41" s="182"/>
      <c r="T41" s="182"/>
      <c r="U41" s="183"/>
      <c r="V41" s="119"/>
    </row>
    <row r="42" spans="1:26" outlineLevel="1">
      <c r="B42" s="114" t="s">
        <v>186</v>
      </c>
      <c r="C42" s="115" t="s">
        <v>176</v>
      </c>
      <c r="D42" s="162">
        <f>'mobitool-Faktoren v2.0'!F226</f>
        <v>0.34627999999999998</v>
      </c>
      <c r="E42" s="141">
        <f>'mobitool-Faktoren v2.0'!H226</f>
        <v>0.24993000000000001</v>
      </c>
      <c r="G42" s="116">
        <f t="shared" ref="G42:G51" si="8">INDEX($108:$108,MATCH(X42,$107:$107,0))</f>
        <v>3.8331064000000001</v>
      </c>
      <c r="H42" s="116">
        <f t="shared" ref="H42:H51" si="9">INDEX($108:$108,MATCH(Y42,$107:$107,0))</f>
        <v>3.8365406000000002</v>
      </c>
      <c r="I42" s="117">
        <f>$E42*H42+($D42-$E42)*G42</f>
        <v>1.3281863937980001</v>
      </c>
      <c r="J42" s="118" t="s">
        <v>618</v>
      </c>
      <c r="K42" s="118" t="s">
        <v>220</v>
      </c>
      <c r="L42" s="117">
        <f>SUM(I42:I52)</f>
        <v>9.278348563462</v>
      </c>
      <c r="M42" s="118" t="s">
        <v>618</v>
      </c>
      <c r="O42" s="116">
        <f>INDEX($115:$115,MATCH(X42,$107:$107,0))</f>
        <v>4.0693975322136998E-2</v>
      </c>
      <c r="P42" s="116">
        <f>INDEX($115:$115,MATCH(Y42,$107:$107,0))</f>
        <v>4.3229209140167001E-2</v>
      </c>
      <c r="Q42" s="144">
        <f>$E42*P42+($D42-$E42)*O42</f>
        <v>1.4725140762689838E-2</v>
      </c>
      <c r="R42" s="118" t="s">
        <v>618</v>
      </c>
      <c r="S42" s="118" t="s">
        <v>220</v>
      </c>
      <c r="T42" s="117">
        <f>SUM(Q42:Q52)</f>
        <v>7.7985415659356683</v>
      </c>
      <c r="U42" s="118" t="s">
        <v>618</v>
      </c>
      <c r="X42" s="151" t="s">
        <v>199</v>
      </c>
      <c r="Y42" s="151" t="s">
        <v>200</v>
      </c>
    </row>
    <row r="43" spans="1:26" outlineLevel="1">
      <c r="B43" s="114"/>
      <c r="C43" s="115" t="s">
        <v>177</v>
      </c>
      <c r="D43" s="162">
        <f>'mobitool-Faktoren v2.0'!F227</f>
        <v>2.2200000000000002E-3</v>
      </c>
      <c r="E43" s="141">
        <f>'mobitool-Faktoren v2.0'!H227</f>
        <v>1.6000000000000001E-3</v>
      </c>
      <c r="G43" s="116">
        <f t="shared" si="8"/>
        <v>5.2499188999999999</v>
      </c>
      <c r="H43" s="116">
        <f t="shared" si="9"/>
        <v>4.9942520999999997</v>
      </c>
      <c r="I43" s="117">
        <f t="shared" ref="I43:I51" si="10">$E43*H43+($D43-$E43)*G43</f>
        <v>1.1245753078E-2</v>
      </c>
      <c r="J43" s="118" t="s">
        <v>618</v>
      </c>
      <c r="K43" s="120" t="s">
        <v>221</v>
      </c>
      <c r="L43" s="117">
        <f>(1.0966*1.04412-1)*L42</f>
        <v>1.3451934572010587</v>
      </c>
      <c r="M43" s="118" t="s">
        <v>618</v>
      </c>
      <c r="O43" s="116">
        <f t="shared" ref="O43:O52" si="11">INDEX($115:$115,MATCH(X43,$107:$107,0))</f>
        <v>1.2444632411040002</v>
      </c>
      <c r="P43" s="116">
        <f t="shared" ref="P43:P51" si="12">INDEX($115:$115,MATCH(Y43,$107:$107,0))</f>
        <v>1.0178422070369999</v>
      </c>
      <c r="Q43" s="144">
        <f t="shared" ref="Q43:Q51" si="13">$E43*P43+($D43-$E43)*O43</f>
        <v>2.40011474074368E-3</v>
      </c>
      <c r="R43" s="118" t="s">
        <v>618</v>
      </c>
      <c r="S43" s="120" t="s">
        <v>221</v>
      </c>
      <c r="T43" s="117">
        <f>(1.0966*1.04412-1)*T42</f>
        <v>1.1306480909241521</v>
      </c>
      <c r="U43" s="118" t="s">
        <v>618</v>
      </c>
      <c r="X43" s="151" t="s">
        <v>2322</v>
      </c>
      <c r="Y43" s="151" t="s">
        <v>2312</v>
      </c>
    </row>
    <row r="44" spans="1:26" outlineLevel="1">
      <c r="B44" s="114"/>
      <c r="C44" s="115" t="s">
        <v>178</v>
      </c>
      <c r="D44" s="162">
        <f>'mobitool-Faktoren v2.0'!F228</f>
        <v>5.8700000000000002E-3</v>
      </c>
      <c r="E44" s="141">
        <f>'mobitool-Faktoren v2.0'!H228</f>
        <v>1.0000000000000001E-5</v>
      </c>
      <c r="G44" s="116">
        <f t="shared" si="8"/>
        <v>4.0457456000000001</v>
      </c>
      <c r="H44" s="116">
        <f t="shared" si="9"/>
        <v>4.1436770999999997</v>
      </c>
      <c r="I44" s="117">
        <f>$E44*H44+($D44-$E44)*G44</f>
        <v>2.3749505987000003E-2</v>
      </c>
      <c r="J44" s="118" t="s">
        <v>618</v>
      </c>
      <c r="K44" s="118" t="s">
        <v>222</v>
      </c>
      <c r="L44" s="117">
        <f>INDEX($108:$108,MATCH(W44,$107:$107,0))</f>
        <v>6.3305921000000001E-2</v>
      </c>
      <c r="M44" s="118" t="s">
        <v>618</v>
      </c>
      <c r="O44" s="116">
        <f t="shared" si="11"/>
        <v>0.16333225847790001</v>
      </c>
      <c r="P44" s="116">
        <f t="shared" si="12"/>
        <v>0.2511399311552</v>
      </c>
      <c r="Q44" s="144">
        <f>$E44*P44+($D44-$E44)*O44</f>
        <v>9.5963843399204615E-4</v>
      </c>
      <c r="R44" s="118" t="s">
        <v>618</v>
      </c>
      <c r="S44" s="118" t="s">
        <v>222</v>
      </c>
      <c r="T44" s="117">
        <f>INDEX($115:$115,MATCH(W44,$107:$107,0))</f>
        <v>5.5163170910119998E-2</v>
      </c>
      <c r="U44" s="118" t="s">
        <v>618</v>
      </c>
      <c r="W44" s="151" t="s">
        <v>2308</v>
      </c>
      <c r="X44" s="151" t="s">
        <v>2320</v>
      </c>
      <c r="Y44" s="151" t="s">
        <v>2313</v>
      </c>
      <c r="Z44" s="151" t="s">
        <v>2308</v>
      </c>
    </row>
    <row r="45" spans="1:26" ht="15" customHeight="1" outlineLevel="1">
      <c r="B45" s="114"/>
      <c r="C45" s="115" t="s">
        <v>179</v>
      </c>
      <c r="D45" s="162">
        <f>'mobitool-Faktoren v2.0'!F229</f>
        <v>6.2700000000000004E-3</v>
      </c>
      <c r="E45" s="141">
        <f>'mobitool-Faktoren v2.0'!H229</f>
        <v>6.1700000000000001E-3</v>
      </c>
      <c r="G45" s="116">
        <f t="shared" si="8"/>
        <v>2.9110539000000002</v>
      </c>
      <c r="H45" s="116">
        <f t="shared" si="9"/>
        <v>2.9110539000000002</v>
      </c>
      <c r="I45" s="117">
        <f t="shared" si="10"/>
        <v>1.8252307953000004E-2</v>
      </c>
      <c r="J45" s="118" t="s">
        <v>618</v>
      </c>
      <c r="K45" s="117"/>
      <c r="L45" s="117"/>
      <c r="M45" s="117"/>
      <c r="O45" s="116">
        <f t="shared" si="11"/>
        <v>2.6360743596492</v>
      </c>
      <c r="P45" s="116">
        <f t="shared" si="12"/>
        <v>2.6360743596492</v>
      </c>
      <c r="Q45" s="144">
        <f t="shared" si="13"/>
        <v>1.6528186235000485E-2</v>
      </c>
      <c r="R45" s="118" t="s">
        <v>618</v>
      </c>
      <c r="S45" s="117"/>
      <c r="T45" s="117"/>
      <c r="U45" s="117"/>
      <c r="X45" s="151" t="s">
        <v>2357</v>
      </c>
      <c r="Y45" s="151" t="s">
        <v>2357</v>
      </c>
    </row>
    <row r="46" spans="1:26" ht="13.5" outlineLevel="1" thickBot="1">
      <c r="B46" s="114"/>
      <c r="C46" s="115" t="s">
        <v>198</v>
      </c>
      <c r="D46" s="162">
        <f>'mobitool-Faktoren v2.0'!F230</f>
        <v>0</v>
      </c>
      <c r="E46" s="141">
        <f>'mobitool-Faktoren v2.0'!H230</f>
        <v>0</v>
      </c>
      <c r="G46" s="116">
        <f t="shared" si="8"/>
        <v>4.0457456000000001</v>
      </c>
      <c r="H46" s="116">
        <f t="shared" si="9"/>
        <v>4.0457456000000001</v>
      </c>
      <c r="I46" s="117">
        <f t="shared" si="10"/>
        <v>0</v>
      </c>
      <c r="J46" s="118" t="s">
        <v>618</v>
      </c>
      <c r="K46" s="121" t="s">
        <v>50</v>
      </c>
      <c r="L46" s="121">
        <f>SUM(L42:L44)</f>
        <v>10.686847941663059</v>
      </c>
      <c r="M46" s="122" t="s">
        <v>618</v>
      </c>
      <c r="O46" s="116">
        <f t="shared" si="11"/>
        <v>0.16333225847790001</v>
      </c>
      <c r="P46" s="116">
        <f t="shared" si="12"/>
        <v>0.16333225847790001</v>
      </c>
      <c r="Q46" s="144">
        <f t="shared" si="13"/>
        <v>0</v>
      </c>
      <c r="R46" s="118" t="s">
        <v>618</v>
      </c>
      <c r="S46" s="121" t="s">
        <v>50</v>
      </c>
      <c r="T46" s="121">
        <f>SUM(T42:T44)</f>
        <v>8.9843528277699409</v>
      </c>
      <c r="U46" s="122" t="s">
        <v>618</v>
      </c>
      <c r="X46" s="151" t="s">
        <v>2320</v>
      </c>
      <c r="Y46" s="151" t="s">
        <v>2320</v>
      </c>
    </row>
    <row r="47" spans="1:26" ht="13.5" outlineLevel="1" thickTop="1">
      <c r="B47" s="123" t="s">
        <v>185</v>
      </c>
      <c r="C47" s="115" t="s">
        <v>180</v>
      </c>
      <c r="D47" s="162">
        <f>'mobitool-Faktoren v2.0'!F231</f>
        <v>0.46699000000000002</v>
      </c>
      <c r="E47" s="141">
        <f>'mobitool-Faktoren v2.0'!H231</f>
        <v>0.35608000000000001</v>
      </c>
      <c r="G47" s="116">
        <f t="shared" si="8"/>
        <v>13.460527000000001</v>
      </c>
      <c r="H47" s="116">
        <f t="shared" si="9"/>
        <v>13.656272</v>
      </c>
      <c r="I47" s="117">
        <f t="shared" si="10"/>
        <v>6.3556323833300006</v>
      </c>
      <c r="J47" s="118" t="s">
        <v>618</v>
      </c>
      <c r="K47" s="119"/>
      <c r="L47" s="117"/>
      <c r="M47" s="117"/>
      <c r="O47" s="116">
        <f t="shared" si="11"/>
        <v>13.45378492435691</v>
      </c>
      <c r="P47" s="116">
        <f t="shared" si="12"/>
        <v>13.64706902127176</v>
      </c>
      <c r="Q47" s="144">
        <f t="shared" si="13"/>
        <v>6.351607623054873</v>
      </c>
      <c r="R47" s="118" t="s">
        <v>618</v>
      </c>
      <c r="S47" s="119"/>
      <c r="T47" s="117"/>
      <c r="U47" s="117"/>
      <c r="X47" s="151" t="s">
        <v>202</v>
      </c>
      <c r="Y47" s="151" t="s">
        <v>201</v>
      </c>
    </row>
    <row r="48" spans="1:26" outlineLevel="1">
      <c r="B48" s="114"/>
      <c r="C48" s="115" t="s">
        <v>181</v>
      </c>
      <c r="D48" s="162">
        <f>'mobitool-Faktoren v2.0'!F232</f>
        <v>6.6E-4</v>
      </c>
      <c r="E48" s="141">
        <f>'mobitool-Faktoren v2.0'!H232</f>
        <v>2.7E-4</v>
      </c>
      <c r="G48" s="116">
        <f t="shared" si="8"/>
        <v>12.405258999999999</v>
      </c>
      <c r="H48" s="116">
        <f t="shared" si="9"/>
        <v>10.615271999999999</v>
      </c>
      <c r="I48" s="117">
        <f t="shared" si="10"/>
        <v>7.7041744499999993E-3</v>
      </c>
      <c r="J48" s="118" t="s">
        <v>618</v>
      </c>
      <c r="K48" s="119"/>
      <c r="L48" s="117"/>
      <c r="M48" s="117"/>
      <c r="O48" s="116">
        <f t="shared" si="11"/>
        <v>12.371476517834999</v>
      </c>
      <c r="P48" s="116">
        <f t="shared" si="12"/>
        <v>10.579223262719999</v>
      </c>
      <c r="Q48" s="144">
        <f t="shared" si="13"/>
        <v>7.6812661228900497E-3</v>
      </c>
      <c r="R48" s="118" t="s">
        <v>618</v>
      </c>
      <c r="S48" s="119"/>
      <c r="T48" s="117"/>
      <c r="U48" s="117"/>
      <c r="X48" s="151" t="s">
        <v>203</v>
      </c>
      <c r="Y48" s="151" t="s">
        <v>204</v>
      </c>
    </row>
    <row r="49" spans="2:25" ht="12.75" customHeight="1" outlineLevel="1">
      <c r="B49" s="114"/>
      <c r="C49" s="115" t="s">
        <v>37</v>
      </c>
      <c r="D49" s="162">
        <f>'mobitool-Faktoren v2.0'!F233</f>
        <v>1.9890000000000001E-2</v>
      </c>
      <c r="E49" s="141">
        <f>'mobitool-Faktoren v2.0'!H233</f>
        <v>1.65E-3</v>
      </c>
      <c r="G49" s="116">
        <f t="shared" si="8"/>
        <v>7.1710709000000001</v>
      </c>
      <c r="H49" s="116">
        <f t="shared" si="9"/>
        <v>9.5205593999999998</v>
      </c>
      <c r="I49" s="117">
        <f t="shared" si="10"/>
        <v>0.14650925622600003</v>
      </c>
      <c r="J49" s="118" t="s">
        <v>618</v>
      </c>
      <c r="K49" s="119"/>
      <c r="L49" s="117"/>
      <c r="M49" s="117"/>
      <c r="O49" s="116">
        <f t="shared" si="11"/>
        <v>7.1594550639437005</v>
      </c>
      <c r="P49" s="116">
        <f t="shared" si="12"/>
        <v>9.5024141618950004</v>
      </c>
      <c r="Q49" s="144">
        <f t="shared" si="13"/>
        <v>0.14626744373345987</v>
      </c>
      <c r="R49" s="118" t="s">
        <v>618</v>
      </c>
      <c r="S49" s="119"/>
      <c r="T49" s="117"/>
      <c r="U49" s="117"/>
      <c r="X49" s="151" t="s">
        <v>2323</v>
      </c>
      <c r="Y49" s="151" t="s">
        <v>207</v>
      </c>
    </row>
    <row r="50" spans="2:25" outlineLevel="1">
      <c r="B50" s="124"/>
      <c r="C50" s="115" t="s">
        <v>182</v>
      </c>
      <c r="D50" s="162">
        <f>'mobitool-Faktoren v2.0'!F234</f>
        <v>1.24E-3</v>
      </c>
      <c r="E50" s="141">
        <f>'mobitool-Faktoren v2.0'!H234</f>
        <v>1.1E-4</v>
      </c>
      <c r="G50" s="116">
        <f t="shared" si="8"/>
        <v>12.681528999999999</v>
      </c>
      <c r="H50" s="116">
        <f t="shared" si="9"/>
        <v>12.681528999999999</v>
      </c>
      <c r="I50" s="117">
        <f t="shared" si="10"/>
        <v>1.5725095959999998E-2</v>
      </c>
      <c r="J50" s="118" t="s">
        <v>618</v>
      </c>
      <c r="K50" s="119"/>
      <c r="L50" s="117"/>
      <c r="M50" s="117"/>
      <c r="O50" s="116">
        <f t="shared" si="11"/>
        <v>12.583597589249699</v>
      </c>
      <c r="P50" s="116">
        <f t="shared" si="12"/>
        <v>12.583597589249699</v>
      </c>
      <c r="Q50" s="144">
        <f t="shared" si="13"/>
        <v>1.5603661010669626E-2</v>
      </c>
      <c r="R50" s="118" t="s">
        <v>618</v>
      </c>
      <c r="S50" s="119"/>
      <c r="T50" s="117"/>
      <c r="U50" s="117"/>
      <c r="X50" s="151" t="s">
        <v>206</v>
      </c>
      <c r="Y50" s="151" t="s">
        <v>206</v>
      </c>
    </row>
    <row r="51" spans="2:25" outlineLevel="1">
      <c r="B51" s="115" t="s">
        <v>183</v>
      </c>
      <c r="C51" s="115"/>
      <c r="D51" s="162">
        <f>'mobitool-Faktoren v2.0'!F235</f>
        <v>1.7069999999999998E-2</v>
      </c>
      <c r="E51" s="141">
        <f>'mobitool-Faktoren v2.0'!H235</f>
        <v>1.7069999999999998E-2</v>
      </c>
      <c r="G51" s="116">
        <f t="shared" si="8"/>
        <v>0</v>
      </c>
      <c r="H51" s="116">
        <f t="shared" si="9"/>
        <v>0</v>
      </c>
      <c r="I51" s="117">
        <f t="shared" si="10"/>
        <v>0</v>
      </c>
      <c r="J51" s="118" t="s">
        <v>618</v>
      </c>
      <c r="K51" s="119"/>
      <c r="L51" s="117"/>
      <c r="M51" s="117"/>
      <c r="O51" s="116">
        <f t="shared" si="11"/>
        <v>0</v>
      </c>
      <c r="P51" s="116">
        <f t="shared" si="12"/>
        <v>0</v>
      </c>
      <c r="Q51" s="144">
        <f t="shared" si="13"/>
        <v>0</v>
      </c>
      <c r="R51" s="118" t="s">
        <v>618</v>
      </c>
      <c r="S51" s="119"/>
      <c r="T51" s="117"/>
      <c r="U51" s="117"/>
      <c r="X51" s="151" t="s">
        <v>205</v>
      </c>
      <c r="Y51" s="151" t="s">
        <v>205</v>
      </c>
    </row>
    <row r="52" spans="2:25" outlineLevel="1">
      <c r="B52" s="115" t="s">
        <v>352</v>
      </c>
      <c r="C52" s="115"/>
      <c r="D52" s="162">
        <f>'mobitool-Faktoren v2.0'!F236</f>
        <v>0.13350999999999999</v>
      </c>
      <c r="E52" s="162" t="s">
        <v>10</v>
      </c>
      <c r="G52" s="116">
        <f>INDEX($108:$108,MATCH(X52,$107:$107,0))</f>
        <v>10.271468</v>
      </c>
      <c r="H52" s="116"/>
      <c r="I52" s="117">
        <f>$D52*G52</f>
        <v>1.37134369268</v>
      </c>
      <c r="J52" s="118" t="s">
        <v>618</v>
      </c>
      <c r="K52" s="119"/>
      <c r="L52" s="117"/>
      <c r="M52" s="117"/>
      <c r="O52" s="116">
        <f t="shared" si="11"/>
        <v>9.3084300190348994</v>
      </c>
      <c r="P52" s="116"/>
      <c r="Q52" s="144">
        <f>$D52*O52</f>
        <v>1.2427684918413493</v>
      </c>
      <c r="R52" s="118" t="s">
        <v>618</v>
      </c>
      <c r="S52" s="119"/>
      <c r="T52" s="117"/>
      <c r="U52" s="117"/>
      <c r="X52" s="151" t="s">
        <v>2311</v>
      </c>
    </row>
    <row r="53" spans="2:25" ht="13.5" outlineLevel="1" thickBot="1">
      <c r="B53" s="125" t="s">
        <v>184</v>
      </c>
      <c r="C53" s="126"/>
      <c r="D53" s="142">
        <f>SUM(D42:D52)</f>
        <v>1</v>
      </c>
      <c r="E53" s="142">
        <f>SUM(E42:E52)</f>
        <v>0.63289000000000017</v>
      </c>
      <c r="G53" s="163"/>
      <c r="H53" s="164"/>
      <c r="I53" s="165">
        <f>SUM(I42:I52)</f>
        <v>9.278348563462</v>
      </c>
      <c r="J53" s="129" t="s">
        <v>618</v>
      </c>
      <c r="K53" s="117"/>
      <c r="L53" s="117"/>
      <c r="M53" s="117"/>
      <c r="O53" s="116"/>
      <c r="P53" s="116"/>
      <c r="Q53" s="166">
        <f>SUM(Q42:Q52)</f>
        <v>7.7985415659356683</v>
      </c>
      <c r="R53" s="129" t="s">
        <v>618</v>
      </c>
      <c r="S53" s="117"/>
      <c r="T53" s="117"/>
      <c r="U53" s="117"/>
      <c r="V53" s="117"/>
    </row>
    <row r="54" spans="2:25" ht="13.5" outlineLevel="1" thickTop="1"/>
    <row r="55" spans="2:25" outlineLevel="1"/>
    <row r="56" spans="2:25" outlineLevel="1"/>
    <row r="57" spans="2:25" outlineLevel="1">
      <c r="B57" s="154" t="s">
        <v>650</v>
      </c>
      <c r="D57" s="167"/>
    </row>
    <row r="58" spans="2:25" outlineLevel="1">
      <c r="B58" s="168"/>
    </row>
    <row r="59" spans="2:25" outlineLevel="1">
      <c r="B59" s="151" t="s">
        <v>403</v>
      </c>
      <c r="C59" s="151" t="s">
        <v>404</v>
      </c>
    </row>
    <row r="60" spans="2:25" outlineLevel="1">
      <c r="B60" s="151" t="s">
        <v>405</v>
      </c>
      <c r="C60" s="151" t="s">
        <v>406</v>
      </c>
    </row>
    <row r="61" spans="2:25" outlineLevel="1">
      <c r="B61" s="151" t="s">
        <v>407</v>
      </c>
      <c r="C61" s="151" t="s">
        <v>2419</v>
      </c>
    </row>
    <row r="62" spans="2:25" outlineLevel="1">
      <c r="B62" s="151" t="s">
        <v>408</v>
      </c>
      <c r="C62" s="151" t="s">
        <v>2331</v>
      </c>
    </row>
    <row r="63" spans="2:25" outlineLevel="1">
      <c r="B63" s="151" t="s">
        <v>409</v>
      </c>
      <c r="C63" s="151" t="s">
        <v>2329</v>
      </c>
    </row>
    <row r="64" spans="2:25" outlineLevel="1">
      <c r="B64" s="151" t="s">
        <v>410</v>
      </c>
      <c r="C64" s="151" t="s">
        <v>2330</v>
      </c>
    </row>
    <row r="65" spans="2:3" outlineLevel="1">
      <c r="B65" s="151" t="s">
        <v>411</v>
      </c>
      <c r="C65" s="151" t="s">
        <v>2356</v>
      </c>
    </row>
    <row r="66" spans="2:3" outlineLevel="1">
      <c r="B66" s="151" t="s">
        <v>412</v>
      </c>
      <c r="C66" s="151" t="s">
        <v>2326</v>
      </c>
    </row>
    <row r="67" spans="2:3" outlineLevel="1">
      <c r="B67" s="151" t="s">
        <v>413</v>
      </c>
      <c r="C67" s="151" t="s">
        <v>2327</v>
      </c>
    </row>
    <row r="68" spans="2:3" outlineLevel="1">
      <c r="B68" s="151" t="s">
        <v>414</v>
      </c>
      <c r="C68" s="151" t="s">
        <v>2327</v>
      </c>
    </row>
    <row r="69" spans="2:3" outlineLevel="1">
      <c r="B69" s="151" t="s">
        <v>415</v>
      </c>
      <c r="C69" s="151" t="s">
        <v>2333</v>
      </c>
    </row>
    <row r="70" spans="2:3" outlineLevel="1">
      <c r="B70" s="151" t="s">
        <v>416</v>
      </c>
      <c r="C70" s="151" t="s">
        <v>2324</v>
      </c>
    </row>
    <row r="71" spans="2:3" outlineLevel="1">
      <c r="B71" s="151" t="s">
        <v>417</v>
      </c>
      <c r="C71" s="151" t="s">
        <v>2334</v>
      </c>
    </row>
    <row r="72" spans="2:3" outlineLevel="1">
      <c r="B72" s="151" t="s">
        <v>418</v>
      </c>
      <c r="C72" s="151" t="s">
        <v>2414</v>
      </c>
    </row>
    <row r="73" spans="2:3" outlineLevel="1">
      <c r="B73" s="151" t="s">
        <v>419</v>
      </c>
      <c r="C73" s="151" t="s">
        <v>2415</v>
      </c>
    </row>
    <row r="74" spans="2:3" outlineLevel="1">
      <c r="B74" s="151" t="s">
        <v>420</v>
      </c>
      <c r="C74" s="151" t="s">
        <v>2445</v>
      </c>
    </row>
    <row r="75" spans="2:3" outlineLevel="1">
      <c r="B75" s="151" t="s">
        <v>421</v>
      </c>
      <c r="C75" s="151" t="s">
        <v>2417</v>
      </c>
    </row>
    <row r="76" spans="2:3" outlineLevel="1">
      <c r="B76" s="151" t="s">
        <v>422</v>
      </c>
      <c r="C76" s="151" t="s">
        <v>2410</v>
      </c>
    </row>
    <row r="77" spans="2:3" outlineLevel="1">
      <c r="B77" s="151" t="s">
        <v>423</v>
      </c>
      <c r="C77" s="151" t="s">
        <v>2413</v>
      </c>
    </row>
    <row r="78" spans="2:3" outlineLevel="1">
      <c r="B78" s="151" t="s">
        <v>424</v>
      </c>
      <c r="C78" s="151" t="s">
        <v>2416</v>
      </c>
    </row>
    <row r="79" spans="2:3" outlineLevel="1">
      <c r="B79" s="151" t="s">
        <v>425</v>
      </c>
      <c r="C79" s="151" t="s">
        <v>2411</v>
      </c>
    </row>
    <row r="80" spans="2:3" outlineLevel="1">
      <c r="B80" s="151" t="s">
        <v>426</v>
      </c>
      <c r="C80" s="151" t="s">
        <v>2412</v>
      </c>
    </row>
    <row r="81" spans="2:3" outlineLevel="1">
      <c r="B81" s="151" t="s">
        <v>427</v>
      </c>
      <c r="C81" s="151" t="s">
        <v>2409</v>
      </c>
    </row>
    <row r="82" spans="2:3" outlineLevel="1">
      <c r="B82" s="151" t="s">
        <v>428</v>
      </c>
      <c r="C82" s="151" t="s">
        <v>2338</v>
      </c>
    </row>
    <row r="83" spans="2:3" outlineLevel="1">
      <c r="B83" s="151" t="s">
        <v>429</v>
      </c>
      <c r="C83" s="151" t="s">
        <v>2336</v>
      </c>
    </row>
    <row r="84" spans="2:3" outlineLevel="1">
      <c r="B84" s="151" t="s">
        <v>430</v>
      </c>
      <c r="C84" s="151" t="s">
        <v>2328</v>
      </c>
    </row>
    <row r="85" spans="2:3" outlineLevel="1">
      <c r="B85" s="151" t="s">
        <v>431</v>
      </c>
      <c r="C85" s="151" t="s">
        <v>2337</v>
      </c>
    </row>
    <row r="86" spans="2:3" outlineLevel="1">
      <c r="B86" s="151" t="s">
        <v>432</v>
      </c>
      <c r="C86" s="151" t="s">
        <v>2339</v>
      </c>
    </row>
    <row r="87" spans="2:3" outlineLevel="1">
      <c r="B87" s="151" t="s">
        <v>433</v>
      </c>
      <c r="C87" s="151" t="s">
        <v>2325</v>
      </c>
    </row>
    <row r="88" spans="2:3" outlineLevel="1">
      <c r="B88" s="151" t="s">
        <v>434</v>
      </c>
      <c r="C88" s="151" t="s">
        <v>2335</v>
      </c>
    </row>
    <row r="89" spans="2:3" outlineLevel="1">
      <c r="B89" s="151" t="s">
        <v>435</v>
      </c>
      <c r="C89" s="151" t="s">
        <v>657</v>
      </c>
    </row>
    <row r="90" spans="2:3" outlineLevel="1">
      <c r="B90" s="151" t="s">
        <v>436</v>
      </c>
      <c r="C90" s="151" t="s">
        <v>2421</v>
      </c>
    </row>
    <row r="91" spans="2:3" outlineLevel="1">
      <c r="B91" s="151" t="s">
        <v>437</v>
      </c>
      <c r="C91" s="151" t="s">
        <v>2420</v>
      </c>
    </row>
    <row r="92" spans="2:3" outlineLevel="1">
      <c r="B92" s="151" t="s">
        <v>438</v>
      </c>
      <c r="C92" s="151" t="s">
        <v>611</v>
      </c>
    </row>
    <row r="93" spans="2:3" outlineLevel="1">
      <c r="B93" s="151" t="s">
        <v>439</v>
      </c>
      <c r="C93" s="151" t="s">
        <v>659</v>
      </c>
    </row>
    <row r="94" spans="2:3" outlineLevel="1">
      <c r="B94" s="151" t="s">
        <v>440</v>
      </c>
      <c r="C94" s="151" t="s">
        <v>658</v>
      </c>
    </row>
    <row r="95" spans="2:3" outlineLevel="1">
      <c r="B95" s="151" t="s">
        <v>441</v>
      </c>
      <c r="C95" s="151" t="s">
        <v>2418</v>
      </c>
    </row>
    <row r="96" spans="2:3" outlineLevel="1">
      <c r="B96" s="151" t="s">
        <v>442</v>
      </c>
      <c r="C96" s="151" t="s">
        <v>667</v>
      </c>
    </row>
    <row r="97" spans="1:40" outlineLevel="1">
      <c r="B97" s="151" t="s">
        <v>443</v>
      </c>
      <c r="C97" s="151" t="s">
        <v>2319</v>
      </c>
    </row>
    <row r="98" spans="1:40" outlineLevel="1">
      <c r="B98" s="151" t="s">
        <v>467</v>
      </c>
      <c r="C98" s="151" t="s">
        <v>544</v>
      </c>
    </row>
    <row r="99" spans="1:40" outlineLevel="1">
      <c r="B99" s="151" t="s">
        <v>468</v>
      </c>
      <c r="C99" s="151" t="s">
        <v>469</v>
      </c>
    </row>
    <row r="100" spans="1:40" outlineLevel="1">
      <c r="B100" s="151" t="s">
        <v>470</v>
      </c>
      <c r="C100" s="151" t="s">
        <v>471</v>
      </c>
    </row>
    <row r="101" spans="1:40" outlineLevel="1">
      <c r="B101" s="151" t="s">
        <v>472</v>
      </c>
      <c r="C101" s="151" t="s">
        <v>473</v>
      </c>
    </row>
    <row r="102" spans="1:40" outlineLevel="1">
      <c r="B102" s="151" t="s">
        <v>474</v>
      </c>
      <c r="C102" s="151" t="s">
        <v>475</v>
      </c>
    </row>
    <row r="103" spans="1:40" outlineLevel="1">
      <c r="B103" s="151" t="s">
        <v>476</v>
      </c>
      <c r="C103" s="151" t="s">
        <v>475</v>
      </c>
    </row>
    <row r="104" spans="1:40" outlineLevel="1">
      <c r="B104" s="151" t="s">
        <v>477</v>
      </c>
      <c r="C104" s="151" t="s">
        <v>478</v>
      </c>
    </row>
    <row r="105" spans="1:40" outlineLevel="1">
      <c r="B105" s="151" t="s">
        <v>479</v>
      </c>
      <c r="C105" s="151" t="s">
        <v>480</v>
      </c>
    </row>
    <row r="106" spans="1:40" outlineLevel="1"/>
    <row r="107" spans="1:40" outlineLevel="1">
      <c r="B107" s="151" t="s">
        <v>478</v>
      </c>
      <c r="C107" s="151" t="s">
        <v>210</v>
      </c>
      <c r="D107" s="151" t="s">
        <v>2431</v>
      </c>
      <c r="E107" s="151" t="s">
        <v>205</v>
      </c>
      <c r="F107" s="151" t="s">
        <v>204</v>
      </c>
      <c r="G107" s="151" t="s">
        <v>207</v>
      </c>
      <c r="H107" s="151" t="s">
        <v>2357</v>
      </c>
      <c r="I107" s="167" t="s">
        <v>2313</v>
      </c>
      <c r="J107" s="151" t="s">
        <v>2320</v>
      </c>
      <c r="K107" s="151" t="s">
        <v>2320</v>
      </c>
      <c r="L107" s="151" t="s">
        <v>206</v>
      </c>
      <c r="M107" s="151" t="s">
        <v>200</v>
      </c>
      <c r="N107" s="151" t="s">
        <v>199</v>
      </c>
      <c r="O107" s="151" t="s">
        <v>2427</v>
      </c>
      <c r="P107" s="151" t="s">
        <v>2428</v>
      </c>
      <c r="Q107" s="151" t="s">
        <v>2446</v>
      </c>
      <c r="R107" s="167" t="s">
        <v>613</v>
      </c>
      <c r="S107" s="151" t="s">
        <v>2423</v>
      </c>
      <c r="T107" s="151" t="s">
        <v>2426</v>
      </c>
      <c r="U107" s="151" t="s">
        <v>2429</v>
      </c>
      <c r="V107" s="151" t="s">
        <v>2424</v>
      </c>
      <c r="W107" s="151" t="s">
        <v>2425</v>
      </c>
      <c r="X107" s="151" t="s">
        <v>2422</v>
      </c>
      <c r="Y107" s="151" t="s">
        <v>2323</v>
      </c>
      <c r="Z107" s="151" t="s">
        <v>202</v>
      </c>
      <c r="AA107" s="151" t="s">
        <v>201</v>
      </c>
      <c r="AB107" s="151" t="s">
        <v>203</v>
      </c>
      <c r="AC107" s="151" t="s">
        <v>2311</v>
      </c>
      <c r="AD107" s="151" t="s">
        <v>2312</v>
      </c>
      <c r="AE107" s="151" t="s">
        <v>2322</v>
      </c>
      <c r="AF107" s="151" t="s">
        <v>660</v>
      </c>
      <c r="AG107" s="151" t="s">
        <v>2433</v>
      </c>
      <c r="AH107" s="151" t="s">
        <v>2432</v>
      </c>
      <c r="AI107" s="151" t="s">
        <v>612</v>
      </c>
      <c r="AJ107" s="151" t="s">
        <v>662</v>
      </c>
      <c r="AK107" s="151" t="s">
        <v>661</v>
      </c>
      <c r="AL107" s="151" t="s">
        <v>2430</v>
      </c>
      <c r="AM107" s="151" t="s">
        <v>668</v>
      </c>
      <c r="AN107" s="151" t="s">
        <v>2308</v>
      </c>
    </row>
    <row r="108" spans="1:40" outlineLevel="1">
      <c r="A108" s="169"/>
      <c r="B108" s="151" t="s">
        <v>184</v>
      </c>
      <c r="C108" s="151" t="s">
        <v>224</v>
      </c>
      <c r="D108" s="186">
        <v>55.520803999999998</v>
      </c>
      <c r="E108" s="186">
        <v>0</v>
      </c>
      <c r="F108" s="186">
        <v>10.615271999999999</v>
      </c>
      <c r="G108" s="186">
        <v>9.5205593999999998</v>
      </c>
      <c r="H108" s="186">
        <v>2.9110539000000002</v>
      </c>
      <c r="I108" s="186">
        <v>4.1436770999999997</v>
      </c>
      <c r="J108" s="186">
        <v>4.0457456000000001</v>
      </c>
      <c r="K108" s="186">
        <v>4.0457456000000001</v>
      </c>
      <c r="L108" s="186">
        <v>12.681528999999999</v>
      </c>
      <c r="M108" s="186">
        <v>3.8365406000000002</v>
      </c>
      <c r="N108" s="186">
        <v>3.8331064000000001</v>
      </c>
      <c r="O108" s="186">
        <v>10.808581</v>
      </c>
      <c r="P108" s="186">
        <v>4.3526791999999999</v>
      </c>
      <c r="Q108" s="186">
        <v>10.053039</v>
      </c>
      <c r="R108" s="186">
        <v>10.159249000000001</v>
      </c>
      <c r="S108" s="186">
        <v>9.0309111000000009</v>
      </c>
      <c r="T108" s="186">
        <v>4.6527362999999999</v>
      </c>
      <c r="U108" s="186">
        <v>10.724869</v>
      </c>
      <c r="V108" s="186">
        <v>12.426030000000001</v>
      </c>
      <c r="W108" s="186">
        <v>10.246577</v>
      </c>
      <c r="X108" s="186">
        <v>5.2053874000000002</v>
      </c>
      <c r="Y108" s="186">
        <v>7.1710709000000001</v>
      </c>
      <c r="Z108" s="186">
        <v>13.460527000000001</v>
      </c>
      <c r="AA108" s="186">
        <v>13.656272</v>
      </c>
      <c r="AB108" s="186">
        <v>12.405258999999999</v>
      </c>
      <c r="AC108" s="186">
        <v>10.271468</v>
      </c>
      <c r="AD108" s="186">
        <v>4.9942520999999997</v>
      </c>
      <c r="AE108" s="186">
        <v>5.2499188999999999</v>
      </c>
      <c r="AF108" s="186">
        <v>77.345507999999995</v>
      </c>
      <c r="AG108" s="186">
        <v>54.157744000000001</v>
      </c>
      <c r="AH108" s="186">
        <v>54.990594000000002</v>
      </c>
      <c r="AI108" s="186">
        <v>17.447845000000001</v>
      </c>
      <c r="AJ108" s="186">
        <v>57.110719000000003</v>
      </c>
      <c r="AK108" s="186">
        <v>59.846057999999999</v>
      </c>
      <c r="AL108" s="186">
        <v>58.419269999999997</v>
      </c>
      <c r="AM108" s="186">
        <v>79.784490000000005</v>
      </c>
      <c r="AN108" s="186">
        <v>6.3305921000000001E-2</v>
      </c>
    </row>
    <row r="109" spans="1:40" outlineLevel="1">
      <c r="B109" s="151" t="s">
        <v>52</v>
      </c>
      <c r="C109" s="151" t="s">
        <v>224</v>
      </c>
      <c r="D109" s="186">
        <v>54.889656000000002</v>
      </c>
      <c r="E109" s="186">
        <v>0</v>
      </c>
      <c r="F109" s="186">
        <v>10.458613</v>
      </c>
      <c r="G109" s="186">
        <v>9.4741484000000007</v>
      </c>
      <c r="H109" s="186">
        <v>1.5913820999999999</v>
      </c>
      <c r="I109" s="186">
        <v>0.21639006999999999</v>
      </c>
      <c r="J109" s="186">
        <v>0.14151975999999999</v>
      </c>
      <c r="K109" s="186">
        <v>0.14151975999999999</v>
      </c>
      <c r="L109" s="186">
        <v>12.453611</v>
      </c>
      <c r="M109" s="186">
        <v>3.3655927000000002E-2</v>
      </c>
      <c r="N109" s="186">
        <v>3.4793877000000001E-2</v>
      </c>
      <c r="O109" s="186">
        <v>1.2359</v>
      </c>
      <c r="P109" s="186">
        <v>9.9544685999999993E-2</v>
      </c>
      <c r="Q109" s="186">
        <v>1.1027868999999999</v>
      </c>
      <c r="R109" s="186">
        <v>1.1410118</v>
      </c>
      <c r="S109" s="186">
        <v>5.7716152000000003</v>
      </c>
      <c r="T109" s="186">
        <v>1.0337084999999999</v>
      </c>
      <c r="U109" s="186">
        <v>6.0475275000000002</v>
      </c>
      <c r="V109" s="186">
        <v>1.0815637</v>
      </c>
      <c r="W109" s="186">
        <v>9.2697097999999993</v>
      </c>
      <c r="X109" s="186">
        <v>6.5266177999999994E-2</v>
      </c>
      <c r="Y109" s="186">
        <v>7.1437472</v>
      </c>
      <c r="Z109" s="186">
        <v>8.0917722999999997E-2</v>
      </c>
      <c r="AA109" s="186">
        <v>0.16730774000000001</v>
      </c>
      <c r="AB109" s="186">
        <v>12.256233</v>
      </c>
      <c r="AC109" s="186">
        <v>5.7878647000000001</v>
      </c>
      <c r="AD109" s="186">
        <v>0.86627177</v>
      </c>
      <c r="AE109" s="186">
        <v>1.0591740000000001</v>
      </c>
      <c r="AF109" s="186">
        <v>5.2532325999999996</v>
      </c>
      <c r="AG109" s="186">
        <v>53.519129</v>
      </c>
      <c r="AH109" s="186">
        <v>54.391105000000003</v>
      </c>
      <c r="AI109" s="186">
        <v>8.3584786999999992</v>
      </c>
      <c r="AJ109" s="186">
        <v>54.858280999999998</v>
      </c>
      <c r="AK109" s="186">
        <v>55.448815000000003</v>
      </c>
      <c r="AL109" s="186">
        <v>57.571173000000002</v>
      </c>
      <c r="AM109" s="186">
        <v>19.451336000000001</v>
      </c>
      <c r="AN109" s="186">
        <v>4.5934197000000003E-2</v>
      </c>
    </row>
    <row r="110" spans="1:40" outlineLevel="1">
      <c r="B110" s="151" t="s">
        <v>53</v>
      </c>
      <c r="C110" s="151" t="s">
        <v>224</v>
      </c>
      <c r="D110" s="186">
        <v>0.48759200000000003</v>
      </c>
      <c r="E110" s="186">
        <v>0</v>
      </c>
      <c r="F110" s="186">
        <v>0.12059699</v>
      </c>
      <c r="G110" s="186">
        <v>2.8253258E-2</v>
      </c>
      <c r="H110" s="186">
        <v>1.0446846999999999</v>
      </c>
      <c r="I110" s="186">
        <v>3.4746471000000001E-2</v>
      </c>
      <c r="J110" s="186">
        <v>2.1810407E-2</v>
      </c>
      <c r="K110" s="186">
        <v>2.1810407E-2</v>
      </c>
      <c r="L110" s="186">
        <v>0.12998609</v>
      </c>
      <c r="M110" s="186">
        <v>9.5732253999999996E-3</v>
      </c>
      <c r="N110" s="186">
        <v>5.9000485000000004E-3</v>
      </c>
      <c r="O110" s="186">
        <v>7.8176227999999996</v>
      </c>
      <c r="P110" s="186">
        <v>2.6579678999999998E-2</v>
      </c>
      <c r="Q110" s="186">
        <v>6.9049424000000004</v>
      </c>
      <c r="R110" s="186">
        <v>7.3673678000000002</v>
      </c>
      <c r="S110" s="186">
        <v>2.0855739999999998</v>
      </c>
      <c r="T110" s="186">
        <v>1.3634396999999999E-2</v>
      </c>
      <c r="U110" s="186">
        <v>3.6707690999999998</v>
      </c>
      <c r="V110" s="186">
        <v>10.770152</v>
      </c>
      <c r="W110" s="186">
        <v>9.6525499000000001E-2</v>
      </c>
      <c r="X110" s="186">
        <v>1.5174884</v>
      </c>
      <c r="Y110" s="186">
        <v>1.5700894999999999E-2</v>
      </c>
      <c r="Z110" s="186">
        <v>13.372866999999999</v>
      </c>
      <c r="AA110" s="186">
        <v>13.479761</v>
      </c>
      <c r="AB110" s="186">
        <v>0.11522449999999999</v>
      </c>
      <c r="AC110" s="186">
        <v>3.5205627000000002</v>
      </c>
      <c r="AD110" s="186">
        <v>0.15155429000000001</v>
      </c>
      <c r="AE110" s="186">
        <v>0.18526809</v>
      </c>
      <c r="AF110" s="186">
        <v>0.58246682000000005</v>
      </c>
      <c r="AG110" s="186">
        <v>0.49480253000000002</v>
      </c>
      <c r="AH110" s="186">
        <v>0.46397202999999998</v>
      </c>
      <c r="AI110" s="186">
        <v>7.2512300999999999</v>
      </c>
      <c r="AJ110" s="186">
        <v>1.7898441</v>
      </c>
      <c r="AK110" s="186">
        <v>0.81898842999999999</v>
      </c>
      <c r="AL110" s="186">
        <v>0.65777772999999995</v>
      </c>
      <c r="AM110" s="186">
        <v>3.975619</v>
      </c>
      <c r="AN110" s="186">
        <v>9.2288328999999992E-3</v>
      </c>
    </row>
    <row r="111" spans="1:40" outlineLevel="1">
      <c r="B111" s="151" t="s">
        <v>287</v>
      </c>
      <c r="C111" s="151" t="s">
        <v>224</v>
      </c>
      <c r="D111" s="186">
        <v>8.5033283000000005E-5</v>
      </c>
      <c r="E111" s="186">
        <v>0</v>
      </c>
      <c r="F111" s="186">
        <v>1.3272720000000001E-5</v>
      </c>
      <c r="G111" s="186">
        <v>1.2503895E-5</v>
      </c>
      <c r="H111" s="186">
        <v>7.5596492000000002E-6</v>
      </c>
      <c r="I111" s="186">
        <v>3.3901551999999999E-6</v>
      </c>
      <c r="J111" s="186">
        <v>2.0914779000000001E-6</v>
      </c>
      <c r="K111" s="186">
        <v>2.0914779000000001E-6</v>
      </c>
      <c r="L111" s="186">
        <v>4.992497E-7</v>
      </c>
      <c r="M111" s="186">
        <v>5.6740167000000001E-8</v>
      </c>
      <c r="N111" s="186">
        <v>4.9822137000000002E-8</v>
      </c>
      <c r="O111" s="186">
        <v>9.7731118000000005E-7</v>
      </c>
      <c r="P111" s="186">
        <v>3.6725569E-7</v>
      </c>
      <c r="Q111" s="186">
        <v>9.0588477E-7</v>
      </c>
      <c r="R111" s="186">
        <v>8.4527578E-7</v>
      </c>
      <c r="S111" s="186">
        <v>3.2204626000000002E-6</v>
      </c>
      <c r="T111" s="186">
        <v>1.4888069000000001E-6</v>
      </c>
      <c r="U111" s="186">
        <v>2.7847691000000001E-6</v>
      </c>
      <c r="V111" s="186">
        <v>8.3975395999999995E-7</v>
      </c>
      <c r="W111" s="186">
        <v>8.1504845000000002E-6</v>
      </c>
      <c r="X111" s="186">
        <v>1.5399906000000001E-7</v>
      </c>
      <c r="Y111" s="186">
        <v>6.9689437E-6</v>
      </c>
      <c r="Z111" s="186">
        <v>2.0135691000000001E-7</v>
      </c>
      <c r="AA111" s="186">
        <v>2.8127176000000001E-7</v>
      </c>
      <c r="AB111" s="186">
        <v>1.9017834999999998E-5</v>
      </c>
      <c r="AC111" s="186">
        <v>2.6190348999999998E-6</v>
      </c>
      <c r="AD111" s="186">
        <v>1.6147037000000001E-5</v>
      </c>
      <c r="AE111" s="186">
        <v>2.1151103999999999E-5</v>
      </c>
      <c r="AF111" s="186">
        <v>2.1344745000000001E-4</v>
      </c>
      <c r="AG111" s="186">
        <v>8.3108201000000001E-5</v>
      </c>
      <c r="AH111" s="186">
        <v>8.4371307999999998E-5</v>
      </c>
      <c r="AI111" s="186">
        <v>2.3072363000000002E-5</v>
      </c>
      <c r="AJ111" s="186">
        <v>5.3821559999999997E-5</v>
      </c>
      <c r="AK111" s="186">
        <v>1.4252056E-4</v>
      </c>
      <c r="AL111" s="186">
        <v>8.7196417999999993E-5</v>
      </c>
      <c r="AM111" s="186">
        <v>2.3616342000000001E-4</v>
      </c>
      <c r="AN111" s="186">
        <v>1.4101012E-7</v>
      </c>
    </row>
    <row r="112" spans="1:40" outlineLevel="1">
      <c r="B112" s="151" t="s">
        <v>54</v>
      </c>
      <c r="C112" s="151" t="s">
        <v>224</v>
      </c>
      <c r="D112" s="186">
        <v>3.0404990999999999E-2</v>
      </c>
      <c r="E112" s="186">
        <v>0</v>
      </c>
      <c r="F112" s="186">
        <v>7.3181614000000002E-3</v>
      </c>
      <c r="G112" s="186">
        <v>2.7218673999999999E-3</v>
      </c>
      <c r="H112" s="186">
        <v>4.1339529999999999E-2</v>
      </c>
      <c r="I112" s="186">
        <v>2.9463667E-3</v>
      </c>
      <c r="J112" s="186">
        <v>1.9105754E-3</v>
      </c>
      <c r="K112" s="186">
        <v>1.9105754E-3</v>
      </c>
      <c r="L112" s="186">
        <v>6.7701652000000001E-2</v>
      </c>
      <c r="M112" s="186">
        <v>2.6837014999999998E-4</v>
      </c>
      <c r="N112" s="186">
        <v>3.2208650999999999E-4</v>
      </c>
      <c r="O112" s="186">
        <v>7.1760268000000002E-2</v>
      </c>
      <c r="P112" s="186">
        <v>6.7449423999999994E-2</v>
      </c>
      <c r="Q112" s="186">
        <v>7.1267021E-2</v>
      </c>
      <c r="R112" s="186">
        <v>6.6078843999999998E-2</v>
      </c>
      <c r="S112" s="186">
        <v>2.6909602000000001E-2</v>
      </c>
      <c r="T112" s="186">
        <v>1.4097072999999999E-3</v>
      </c>
      <c r="U112" s="186">
        <v>0.19678664000000001</v>
      </c>
      <c r="V112" s="186">
        <v>3.5441529999999999E-2</v>
      </c>
      <c r="W112" s="186">
        <v>0.11542666</v>
      </c>
      <c r="X112" s="186">
        <v>1.2834196E-3</v>
      </c>
      <c r="Y112" s="186">
        <v>1.1009109E-3</v>
      </c>
      <c r="Z112" s="186">
        <v>1.5209958999999999E-3</v>
      </c>
      <c r="AA112" s="186">
        <v>1.6731361E-3</v>
      </c>
      <c r="AB112" s="186">
        <v>6.8750501999999998E-3</v>
      </c>
      <c r="AC112" s="186">
        <v>0.18818694</v>
      </c>
      <c r="AD112" s="186">
        <v>2.6205042000000001E-2</v>
      </c>
      <c r="AE112" s="186">
        <v>3.1782207999999999E-2</v>
      </c>
      <c r="AF112" s="186">
        <v>71.328582999999995</v>
      </c>
      <c r="AG112" s="186">
        <v>2.9324032999999999E-2</v>
      </c>
      <c r="AH112" s="186">
        <v>2.7705481000000001E-2</v>
      </c>
      <c r="AI112" s="186">
        <v>0.23215006999999999</v>
      </c>
      <c r="AJ112" s="186">
        <v>2.5149563999999999E-2</v>
      </c>
      <c r="AK112" s="186">
        <v>3.3607534000000001</v>
      </c>
      <c r="AL112" s="186">
        <v>4.1262700999999999E-2</v>
      </c>
      <c r="AM112" s="186">
        <v>55.379728999999998</v>
      </c>
      <c r="AN112" s="186">
        <v>2.5057033999999999E-3</v>
      </c>
    </row>
    <row r="113" spans="1:40" outlineLevel="1">
      <c r="B113" s="151" t="s">
        <v>55</v>
      </c>
      <c r="C113" s="151" t="s">
        <v>224</v>
      </c>
      <c r="D113" s="186">
        <v>2.2076413999999999E-2</v>
      </c>
      <c r="E113" s="186">
        <v>0</v>
      </c>
      <c r="F113" s="186">
        <v>4.5600030999999996E-3</v>
      </c>
      <c r="G113" s="186">
        <v>1.2122372E-3</v>
      </c>
      <c r="H113" s="186">
        <v>1.0829385E-2</v>
      </c>
      <c r="I113" s="186">
        <v>3.8711850000000001</v>
      </c>
      <c r="J113" s="186">
        <v>3.8707463999999998</v>
      </c>
      <c r="K113" s="186">
        <v>3.8707463999999998</v>
      </c>
      <c r="L113" s="186">
        <v>5.5976367000000003E-3</v>
      </c>
      <c r="M113" s="186">
        <v>1.3366881E-4</v>
      </c>
      <c r="N113" s="186">
        <v>1.9373373999999999E-4</v>
      </c>
      <c r="O113" s="186">
        <v>6.1797178000000001E-2</v>
      </c>
      <c r="P113" s="186">
        <v>6.3950651999999997E-2</v>
      </c>
      <c r="Q113" s="186">
        <v>6.2061791999999998E-2</v>
      </c>
      <c r="R113" s="186">
        <v>5.8149910999999999E-2</v>
      </c>
      <c r="S113" s="186">
        <v>0.90357947999999999</v>
      </c>
      <c r="T113" s="186">
        <v>5.2564132999999999E-2</v>
      </c>
      <c r="U113" s="186">
        <v>0.16978915</v>
      </c>
      <c r="V113" s="186">
        <v>5.0539664999999998E-2</v>
      </c>
      <c r="W113" s="186">
        <v>0.16155601</v>
      </c>
      <c r="X113" s="186">
        <v>4.8066892000000003E-3</v>
      </c>
      <c r="Y113" s="186">
        <v>6.9698115999999996E-4</v>
      </c>
      <c r="Z113" s="186">
        <v>4.3716387000000001E-4</v>
      </c>
      <c r="AA113" s="186">
        <v>3.7404889E-4</v>
      </c>
      <c r="AB113" s="186">
        <v>5.2157044E-3</v>
      </c>
      <c r="AC113" s="186">
        <v>0.16295575000000001</v>
      </c>
      <c r="AD113" s="186">
        <v>3.8544626000000002</v>
      </c>
      <c r="AE113" s="186">
        <v>3.8553009999999999</v>
      </c>
      <c r="AF113" s="186">
        <v>1.8090808999999999E-2</v>
      </c>
      <c r="AG113" s="186">
        <v>2.2471887999999999E-2</v>
      </c>
      <c r="AH113" s="186">
        <v>2.1041257000000001E-2</v>
      </c>
      <c r="AI113" s="186">
        <v>6.9371352999999997E-2</v>
      </c>
      <c r="AJ113" s="186">
        <v>1.8326392E-2</v>
      </c>
      <c r="AK113" s="186">
        <v>3.1058279000000001E-2</v>
      </c>
      <c r="AL113" s="186">
        <v>2.8965502000000001E-2</v>
      </c>
      <c r="AM113" s="186">
        <v>5.2639387000000003E-2</v>
      </c>
      <c r="AN113" s="186">
        <v>1.9244191999999999E-4</v>
      </c>
    </row>
    <row r="114" spans="1:40" outlineLevel="1">
      <c r="B114" s="151" t="s">
        <v>56</v>
      </c>
      <c r="C114" s="151" t="s">
        <v>224</v>
      </c>
      <c r="D114" s="186">
        <v>9.0990083999999999E-2</v>
      </c>
      <c r="E114" s="186">
        <v>0</v>
      </c>
      <c r="F114" s="186">
        <v>2.4170842000000001E-2</v>
      </c>
      <c r="G114" s="186">
        <v>1.4211176000000001E-2</v>
      </c>
      <c r="H114" s="186">
        <v>0.22281049999999999</v>
      </c>
      <c r="I114" s="186">
        <v>1.8405782999999998E-2</v>
      </c>
      <c r="J114" s="186">
        <v>9.7564066999999994E-3</v>
      </c>
      <c r="K114" s="186">
        <v>9.7564066999999994E-3</v>
      </c>
      <c r="L114" s="186">
        <v>2.4632165000000001E-2</v>
      </c>
      <c r="M114" s="186">
        <v>3.7929092999999998</v>
      </c>
      <c r="N114" s="186">
        <v>3.7918965999999998</v>
      </c>
      <c r="O114" s="186">
        <v>1.6214995000000001</v>
      </c>
      <c r="P114" s="186">
        <v>4.0951542999999999</v>
      </c>
      <c r="Q114" s="186">
        <v>1.9119797999999999</v>
      </c>
      <c r="R114" s="186">
        <v>1.5266396</v>
      </c>
      <c r="S114" s="186">
        <v>0.24322953999999999</v>
      </c>
      <c r="T114" s="186">
        <v>3.551418</v>
      </c>
      <c r="U114" s="186">
        <v>0.63999360000000005</v>
      </c>
      <c r="V114" s="186">
        <v>0.48833131000000002</v>
      </c>
      <c r="W114" s="186">
        <v>0.60335064000000005</v>
      </c>
      <c r="X114" s="186">
        <v>3.6165425999999998</v>
      </c>
      <c r="Y114" s="186">
        <v>9.8179818999999998E-3</v>
      </c>
      <c r="Z114" s="186">
        <v>4.7837352E-3</v>
      </c>
      <c r="AA114" s="186">
        <v>7.1557379000000004E-3</v>
      </c>
      <c r="AB114" s="186">
        <v>2.1692171E-2</v>
      </c>
      <c r="AC114" s="186">
        <v>0.61189579999999999</v>
      </c>
      <c r="AD114" s="186">
        <v>9.5742258999999996E-2</v>
      </c>
      <c r="AE114" s="186">
        <v>0.11837253</v>
      </c>
      <c r="AF114" s="186">
        <v>0.16292118999999999</v>
      </c>
      <c r="AG114" s="186">
        <v>9.1932515000000006E-2</v>
      </c>
      <c r="AH114" s="186">
        <v>8.6686063999999993E-2</v>
      </c>
      <c r="AI114" s="186">
        <v>1.5365915000000001</v>
      </c>
      <c r="AJ114" s="186">
        <v>0.41906375000000001</v>
      </c>
      <c r="AK114" s="186">
        <v>0.18630125</v>
      </c>
      <c r="AL114" s="186">
        <v>0.12000402</v>
      </c>
      <c r="AM114" s="186">
        <v>0.92493022000000003</v>
      </c>
      <c r="AN114" s="186">
        <v>5.4446045999999998E-3</v>
      </c>
    </row>
    <row r="115" spans="1:40" outlineLevel="1">
      <c r="A115" s="169"/>
      <c r="B115" s="151" t="s">
        <v>656</v>
      </c>
      <c r="C115" s="151" t="s">
        <v>224</v>
      </c>
      <c r="D115" s="186">
        <f>SUM(D109:D111)</f>
        <v>55.377333033283001</v>
      </c>
      <c r="E115" s="186">
        <f t="shared" ref="E115:U115" si="14">SUM(E109:E111)</f>
        <v>0</v>
      </c>
      <c r="F115" s="186">
        <f t="shared" si="14"/>
        <v>10.579223262719999</v>
      </c>
      <c r="G115" s="186">
        <f t="shared" si="14"/>
        <v>9.5024141618950004</v>
      </c>
      <c r="H115" s="186">
        <f t="shared" si="14"/>
        <v>2.6360743596492</v>
      </c>
      <c r="I115" s="186">
        <f t="shared" si="14"/>
        <v>0.2511399311552</v>
      </c>
      <c r="J115" s="186">
        <f t="shared" si="14"/>
        <v>0.16333225847790001</v>
      </c>
      <c r="K115" s="186">
        <f t="shared" si="14"/>
        <v>0.16333225847790001</v>
      </c>
      <c r="L115" s="186">
        <f t="shared" si="14"/>
        <v>12.583597589249699</v>
      </c>
      <c r="M115" s="186">
        <f t="shared" si="14"/>
        <v>4.3229209140167001E-2</v>
      </c>
      <c r="N115" s="186">
        <f t="shared" si="14"/>
        <v>4.0693975322136998E-2</v>
      </c>
      <c r="O115" s="186">
        <f t="shared" si="14"/>
        <v>9.0535237773111792</v>
      </c>
      <c r="P115" s="186">
        <f t="shared" si="14"/>
        <v>0.12612473225568999</v>
      </c>
      <c r="Q115" s="186">
        <f t="shared" si="14"/>
        <v>8.007730205884771</v>
      </c>
      <c r="R115" s="186">
        <f t="shared" si="14"/>
        <v>8.5083804452757796</v>
      </c>
      <c r="S115" s="186">
        <f t="shared" si="14"/>
        <v>7.8571924204626002</v>
      </c>
      <c r="T115" s="186">
        <f t="shared" si="14"/>
        <v>1.0473443858068998</v>
      </c>
      <c r="U115" s="186">
        <f t="shared" si="14"/>
        <v>9.7182993847691002</v>
      </c>
      <c r="V115" s="186">
        <f t="shared" ref="V115:AN115" si="15">SUM(V109:V111)</f>
        <v>11.85171653975396</v>
      </c>
      <c r="W115" s="186">
        <f t="shared" si="15"/>
        <v>9.3662434494845002</v>
      </c>
      <c r="X115" s="186">
        <f t="shared" si="15"/>
        <v>1.5827547319990598</v>
      </c>
      <c r="Y115" s="186">
        <f t="shared" si="15"/>
        <v>7.1594550639437005</v>
      </c>
      <c r="Z115" s="186">
        <f t="shared" si="15"/>
        <v>13.45378492435691</v>
      </c>
      <c r="AA115" s="186">
        <f t="shared" si="15"/>
        <v>13.64706902127176</v>
      </c>
      <c r="AB115" s="186">
        <f t="shared" si="15"/>
        <v>12.371476517834999</v>
      </c>
      <c r="AC115" s="186">
        <f t="shared" si="15"/>
        <v>9.3084300190348994</v>
      </c>
      <c r="AD115" s="186">
        <f t="shared" si="15"/>
        <v>1.0178422070369999</v>
      </c>
      <c r="AE115" s="186">
        <f t="shared" si="15"/>
        <v>1.2444632411040002</v>
      </c>
      <c r="AF115" s="186">
        <f t="shared" si="15"/>
        <v>5.8359128674499994</v>
      </c>
      <c r="AG115" s="186">
        <f t="shared" si="15"/>
        <v>54.014014638200997</v>
      </c>
      <c r="AH115" s="186">
        <f t="shared" si="15"/>
        <v>54.855161401308003</v>
      </c>
      <c r="AI115" s="186">
        <f t="shared" si="15"/>
        <v>15.609731872363</v>
      </c>
      <c r="AJ115" s="186">
        <f t="shared" si="15"/>
        <v>56.648178921560003</v>
      </c>
      <c r="AK115" s="186">
        <f t="shared" si="15"/>
        <v>56.267945950559998</v>
      </c>
      <c r="AL115" s="186">
        <f t="shared" si="15"/>
        <v>58.229037926418002</v>
      </c>
      <c r="AM115" s="186">
        <f t="shared" si="15"/>
        <v>23.427191163419998</v>
      </c>
      <c r="AN115" s="186">
        <f t="shared" si="15"/>
        <v>5.5163170910119998E-2</v>
      </c>
    </row>
    <row r="116" spans="1:40" outlineLevel="1"/>
  </sheetData>
  <customSheetViews>
    <customSheetView guid="{4C70E6EF-BD38-42BB-9511-CEEA2447CA94}" state="hidden">
      <selection activeCell="B1" sqref="B1"/>
      <pageMargins left="0.7" right="0.7" top="0.78740157499999996" bottom="0.78740157499999996" header="0.3" footer="0.3"/>
      <pageSetup paperSize="9" orientation="portrait" r:id="rId1"/>
    </customSheetView>
    <customSheetView guid="{B213B6F3-554C-46D8-8DE3-EE7EFD7CE547}" state="hidden">
      <selection activeCell="TB102" sqref="TB102"/>
      <pageMargins left="0.7" right="0.7" top="0.78740157499999996" bottom="0.78740157499999996" header="0.3" footer="0.3"/>
      <pageSetup paperSize="9" orientation="portrait" r:id="rId2"/>
    </customSheetView>
    <customSheetView guid="{0117D4CC-FE9C-407F-8663-6DBCCF19193B}">
      <selection activeCell="TB102" sqref="TB102"/>
      <pageMargins left="0.7" right="0.7" top="0.78740157499999996" bottom="0.78740157499999996" header="0.3" footer="0.3"/>
      <pageSetup paperSize="9" orientation="portrait" r:id="rId3"/>
    </customSheetView>
  </customSheetViews>
  <mergeCells count="16">
    <mergeCell ref="B20:B22"/>
    <mergeCell ref="C20:C21"/>
    <mergeCell ref="D20:G20"/>
    <mergeCell ref="H20:K20"/>
    <mergeCell ref="D21:E21"/>
    <mergeCell ref="F21:G21"/>
    <mergeCell ref="H21:I21"/>
    <mergeCell ref="J21:K21"/>
    <mergeCell ref="B6:B8"/>
    <mergeCell ref="C6:C7"/>
    <mergeCell ref="D6:G6"/>
    <mergeCell ref="H6:K6"/>
    <mergeCell ref="D7:E7"/>
    <mergeCell ref="F7:G7"/>
    <mergeCell ref="H7:I7"/>
    <mergeCell ref="J7:K7"/>
  </mergeCells>
  <pageMargins left="0.7" right="0.7" top="0.78740157499999996" bottom="0.78740157499999996" header="0.3" footer="0.3"/>
  <pageSetup paperSize="9" orientation="portrait" r:id="rId4"/>
  <legacyDrawing r:id="rId5"/>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3">
    <tabColor theme="0" tint="-0.34998626667073579"/>
  </sheetPr>
  <dimension ref="A1:AN174"/>
  <sheetViews>
    <sheetView zoomScaleNormal="100" workbookViewId="0"/>
  </sheetViews>
  <sheetFormatPr baseColWidth="10" defaultColWidth="11.42578125" defaultRowHeight="12.75" outlineLevelRow="1" outlineLevelCol="1"/>
  <cols>
    <col min="1" max="1" width="14.7109375" style="132" customWidth="1"/>
    <col min="2" max="2" width="32.7109375" style="132" customWidth="1"/>
    <col min="3" max="3" width="16.7109375" style="132" customWidth="1" outlineLevel="1"/>
    <col min="4" max="4" width="16.7109375" style="132" customWidth="1"/>
    <col min="5" max="5" width="16.7109375" style="132" customWidth="1" outlineLevel="1"/>
    <col min="6" max="6" width="16.7109375" style="132" customWidth="1"/>
    <col min="7" max="7" width="16.7109375" style="132" customWidth="1" outlineLevel="1"/>
    <col min="8" max="9" width="16.7109375" style="132" customWidth="1"/>
    <col min="10" max="10" width="16.7109375" style="132" customWidth="1" outlineLevel="1"/>
    <col min="11" max="12" width="16.7109375" style="132" customWidth="1"/>
    <col min="13" max="13" width="16.7109375" style="132" customWidth="1" outlineLevel="1"/>
    <col min="14" max="16384" width="11.42578125" style="132"/>
  </cols>
  <sheetData>
    <row r="1" spans="1:13" ht="15.75">
      <c r="B1" s="149" t="s">
        <v>2448</v>
      </c>
    </row>
    <row r="4" spans="1:13" ht="15">
      <c r="B4" s="148" t="s">
        <v>594</v>
      </c>
    </row>
    <row r="5" spans="1:13">
      <c r="B5" s="133"/>
    </row>
    <row r="6" spans="1:13">
      <c r="B6" s="852" t="s">
        <v>566</v>
      </c>
      <c r="C6" s="853" t="s">
        <v>567</v>
      </c>
      <c r="D6" s="855" t="s">
        <v>568</v>
      </c>
      <c r="E6" s="855"/>
      <c r="F6" s="855"/>
      <c r="G6" s="855"/>
      <c r="H6" s="855" t="s">
        <v>569</v>
      </c>
      <c r="I6" s="855"/>
      <c r="J6" s="855"/>
      <c r="K6" s="855"/>
      <c r="L6" s="855"/>
      <c r="M6" s="855"/>
    </row>
    <row r="7" spans="1:13">
      <c r="B7" s="852"/>
      <c r="C7" s="854"/>
      <c r="D7" s="855" t="s">
        <v>570</v>
      </c>
      <c r="E7" s="855"/>
      <c r="F7" s="855" t="s">
        <v>571</v>
      </c>
      <c r="G7" s="855"/>
      <c r="H7" s="855" t="s">
        <v>572</v>
      </c>
      <c r="I7" s="855"/>
      <c r="J7" s="855"/>
      <c r="K7" s="855" t="s">
        <v>573</v>
      </c>
      <c r="L7" s="855"/>
      <c r="M7" s="855"/>
    </row>
    <row r="8" spans="1:13">
      <c r="B8" s="852"/>
      <c r="C8" s="108" t="s">
        <v>574</v>
      </c>
      <c r="D8" s="108" t="s">
        <v>575</v>
      </c>
      <c r="E8" s="108" t="s">
        <v>576</v>
      </c>
      <c r="F8" s="108" t="s">
        <v>575</v>
      </c>
      <c r="G8" s="108" t="s">
        <v>576</v>
      </c>
      <c r="H8" s="108" t="s">
        <v>577</v>
      </c>
      <c r="I8" s="108" t="s">
        <v>578</v>
      </c>
      <c r="J8" s="108" t="s">
        <v>579</v>
      </c>
      <c r="K8" s="108" t="s">
        <v>577</v>
      </c>
      <c r="L8" s="108" t="s">
        <v>578</v>
      </c>
      <c r="M8" s="108" t="s">
        <v>579</v>
      </c>
    </row>
    <row r="9" spans="1:13">
      <c r="A9" s="132" t="s">
        <v>34</v>
      </c>
      <c r="B9" s="134" t="s">
        <v>580</v>
      </c>
      <c r="C9" s="135">
        <v>0.745</v>
      </c>
      <c r="D9" s="106">
        <v>43.2</v>
      </c>
      <c r="E9" s="136">
        <v>32.200000000000003</v>
      </c>
      <c r="F9" s="106">
        <v>50.5</v>
      </c>
      <c r="G9" s="136">
        <v>37.700000000000003</v>
      </c>
      <c r="H9" s="136">
        <v>75.2</v>
      </c>
      <c r="I9" s="107">
        <v>3.25</v>
      </c>
      <c r="J9" s="137">
        <v>2.42</v>
      </c>
      <c r="K9" s="137">
        <v>89.4</v>
      </c>
      <c r="L9" s="107">
        <v>3.86</v>
      </c>
      <c r="M9" s="137">
        <v>2.88</v>
      </c>
    </row>
    <row r="10" spans="1:13">
      <c r="A10" s="132" t="s">
        <v>597</v>
      </c>
      <c r="B10" s="134" t="s">
        <v>581</v>
      </c>
      <c r="C10" s="135">
        <v>0.79400000000000004</v>
      </c>
      <c r="D10" s="106">
        <v>26.8</v>
      </c>
      <c r="E10" s="136">
        <v>21.3</v>
      </c>
      <c r="F10" s="106">
        <v>65.7</v>
      </c>
      <c r="G10" s="136">
        <v>52.1</v>
      </c>
      <c r="H10" s="136">
        <v>0</v>
      </c>
      <c r="I10" s="107">
        <v>0</v>
      </c>
      <c r="J10" s="137">
        <v>0</v>
      </c>
      <c r="K10" s="137">
        <v>58.1</v>
      </c>
      <c r="L10" s="107">
        <v>1.56</v>
      </c>
      <c r="M10" s="137">
        <v>1.24</v>
      </c>
    </row>
    <row r="11" spans="1:13">
      <c r="A11" s="132" t="s">
        <v>608</v>
      </c>
      <c r="B11" s="134" t="s">
        <v>582</v>
      </c>
      <c r="C11" s="135">
        <v>0.747</v>
      </c>
      <c r="D11" s="106">
        <v>42.4</v>
      </c>
      <c r="E11" s="136">
        <v>31.7</v>
      </c>
      <c r="F11" s="106">
        <v>51.4</v>
      </c>
      <c r="G11" s="136">
        <v>38.4</v>
      </c>
      <c r="H11" s="136">
        <v>72.599999999999994</v>
      </c>
      <c r="I11" s="107">
        <v>3.08</v>
      </c>
      <c r="J11" s="137">
        <v>2.2999999999999998</v>
      </c>
      <c r="K11" s="137">
        <v>88.4</v>
      </c>
      <c r="L11" s="107">
        <v>3.74</v>
      </c>
      <c r="M11" s="137">
        <v>2.8</v>
      </c>
    </row>
    <row r="12" spans="1:13">
      <c r="A12" s="132" t="s">
        <v>24</v>
      </c>
      <c r="B12" s="134" t="s">
        <v>583</v>
      </c>
      <c r="C12" s="135">
        <v>0.83199999999999996</v>
      </c>
      <c r="D12" s="106">
        <v>43.1</v>
      </c>
      <c r="E12" s="136">
        <v>35.9</v>
      </c>
      <c r="F12" s="106">
        <v>51.3</v>
      </c>
      <c r="G12" s="136">
        <v>42.7</v>
      </c>
      <c r="H12" s="136">
        <v>74.5</v>
      </c>
      <c r="I12" s="107">
        <v>3.21</v>
      </c>
      <c r="J12" s="137">
        <v>2.67</v>
      </c>
      <c r="K12" s="137">
        <v>90.4</v>
      </c>
      <c r="L12" s="107">
        <v>3.9</v>
      </c>
      <c r="M12" s="137">
        <v>3.24</v>
      </c>
    </row>
    <row r="13" spans="1:13">
      <c r="A13" s="132" t="s">
        <v>584</v>
      </c>
      <c r="B13" s="134" t="s">
        <v>584</v>
      </c>
      <c r="C13" s="135">
        <v>0.89</v>
      </c>
      <c r="D13" s="106">
        <v>36.799999999999997</v>
      </c>
      <c r="E13" s="136">
        <v>32.799999999999997</v>
      </c>
      <c r="F13" s="106">
        <v>76.900000000000006</v>
      </c>
      <c r="G13" s="136">
        <v>68.5</v>
      </c>
      <c r="H13" s="136">
        <v>0</v>
      </c>
      <c r="I13" s="107">
        <v>0</v>
      </c>
      <c r="J13" s="137">
        <v>0</v>
      </c>
      <c r="K13" s="137">
        <v>58.8</v>
      </c>
      <c r="L13" s="107">
        <v>2.16</v>
      </c>
      <c r="M13" s="137">
        <v>1.92</v>
      </c>
    </row>
    <row r="14" spans="1:13">
      <c r="A14" s="132" t="s">
        <v>598</v>
      </c>
      <c r="B14" s="134" t="s">
        <v>585</v>
      </c>
      <c r="C14" s="135">
        <v>0.83499999999999996</v>
      </c>
      <c r="D14" s="106">
        <v>42.8</v>
      </c>
      <c r="E14" s="136">
        <v>35.700000000000003</v>
      </c>
      <c r="F14" s="106">
        <v>52.7</v>
      </c>
      <c r="G14" s="136">
        <v>44</v>
      </c>
      <c r="H14" s="136">
        <v>71</v>
      </c>
      <c r="I14" s="107">
        <v>3.04</v>
      </c>
      <c r="J14" s="137">
        <v>2.54</v>
      </c>
      <c r="K14" s="137">
        <v>88.8</v>
      </c>
      <c r="L14" s="107">
        <v>3.8</v>
      </c>
      <c r="M14" s="137">
        <v>3.17</v>
      </c>
    </row>
    <row r="15" spans="1:13">
      <c r="A15" s="132" t="s">
        <v>599</v>
      </c>
      <c r="B15" s="134" t="s">
        <v>586</v>
      </c>
      <c r="C15" s="135">
        <v>0.55000000000000004</v>
      </c>
      <c r="D15" s="106">
        <v>46</v>
      </c>
      <c r="E15" s="136">
        <v>25.3</v>
      </c>
      <c r="F15" s="106">
        <v>51.5</v>
      </c>
      <c r="G15" s="136">
        <v>28.3</v>
      </c>
      <c r="H15" s="136">
        <v>67.3</v>
      </c>
      <c r="I15" s="107">
        <v>3.1</v>
      </c>
      <c r="J15" s="137">
        <v>1.7</v>
      </c>
      <c r="K15" s="137">
        <v>75.3</v>
      </c>
      <c r="L15" s="107">
        <v>3.46</v>
      </c>
      <c r="M15" s="137">
        <v>1.9</v>
      </c>
    </row>
    <row r="16" spans="1:13">
      <c r="A16" s="132" t="s">
        <v>600</v>
      </c>
      <c r="B16" s="134" t="s">
        <v>587</v>
      </c>
      <c r="C16" s="135"/>
      <c r="D16" s="106">
        <v>45.1</v>
      </c>
      <c r="E16" s="136"/>
      <c r="F16" s="106">
        <v>50.5</v>
      </c>
      <c r="G16" s="136"/>
      <c r="H16" s="136">
        <v>59.4</v>
      </c>
      <c r="I16" s="107">
        <v>2.68</v>
      </c>
      <c r="J16" s="137"/>
      <c r="K16" s="137">
        <v>68.099999999999994</v>
      </c>
      <c r="L16" s="107">
        <v>3.07</v>
      </c>
      <c r="M16" s="137"/>
    </row>
    <row r="17" spans="1:15">
      <c r="A17" s="132" t="s">
        <v>601</v>
      </c>
      <c r="B17" s="134" t="s">
        <v>588</v>
      </c>
      <c r="C17" s="135">
        <v>0.8</v>
      </c>
      <c r="D17" s="106">
        <v>44.3</v>
      </c>
      <c r="E17" s="136">
        <v>35.4</v>
      </c>
      <c r="F17" s="106">
        <v>51.8</v>
      </c>
      <c r="G17" s="136">
        <v>41.5</v>
      </c>
      <c r="H17" s="136">
        <v>70.599999999999994</v>
      </c>
      <c r="I17" s="107">
        <v>3.13</v>
      </c>
      <c r="J17" s="137">
        <v>2.5</v>
      </c>
      <c r="K17" s="137">
        <v>84.8</v>
      </c>
      <c r="L17" s="107">
        <v>3.76</v>
      </c>
      <c r="M17" s="137">
        <v>3.01</v>
      </c>
    </row>
    <row r="18" spans="1:15">
      <c r="A18" s="132" t="s">
        <v>602</v>
      </c>
      <c r="B18" s="134" t="s">
        <v>589</v>
      </c>
      <c r="C18" s="135">
        <v>0.8</v>
      </c>
      <c r="D18" s="106">
        <v>44.3</v>
      </c>
      <c r="E18" s="136">
        <v>35.4</v>
      </c>
      <c r="F18" s="106">
        <v>51.8</v>
      </c>
      <c r="G18" s="136">
        <v>41.5</v>
      </c>
      <c r="H18" s="136">
        <v>70.599999999999994</v>
      </c>
      <c r="I18" s="107">
        <v>3.13</v>
      </c>
      <c r="J18" s="137">
        <v>2.5</v>
      </c>
      <c r="K18" s="137">
        <v>84.8</v>
      </c>
      <c r="L18" s="107">
        <v>3.76</v>
      </c>
      <c r="M18" s="137">
        <v>3.01</v>
      </c>
    </row>
    <row r="19" spans="1:15">
      <c r="A19" s="132" t="s">
        <v>2449</v>
      </c>
      <c r="B19" s="134" t="s">
        <v>590</v>
      </c>
      <c r="C19" s="135">
        <v>0.8</v>
      </c>
      <c r="D19" s="106">
        <v>44.1</v>
      </c>
      <c r="E19" s="136">
        <v>35.299999999999997</v>
      </c>
      <c r="F19" s="106">
        <v>52.5</v>
      </c>
      <c r="G19" s="136">
        <v>42</v>
      </c>
      <c r="H19" s="136">
        <v>72.099999999999994</v>
      </c>
      <c r="I19" s="107">
        <v>3.18</v>
      </c>
      <c r="J19" s="137">
        <v>2.54</v>
      </c>
      <c r="K19" s="137">
        <v>88</v>
      </c>
      <c r="L19" s="107">
        <v>3.88</v>
      </c>
      <c r="M19" s="137">
        <v>3.1</v>
      </c>
    </row>
    <row r="20" spans="1:15">
      <c r="A20" s="132" t="s">
        <v>604</v>
      </c>
      <c r="B20" s="134" t="s">
        <v>591</v>
      </c>
      <c r="C20" s="135">
        <v>0.97</v>
      </c>
      <c r="D20" s="106">
        <v>40.5</v>
      </c>
      <c r="E20" s="136">
        <v>39.299999999999997</v>
      </c>
      <c r="F20" s="106">
        <v>44.1</v>
      </c>
      <c r="G20" s="136">
        <v>42.7</v>
      </c>
      <c r="H20" s="136">
        <v>77.7</v>
      </c>
      <c r="I20" s="107">
        <v>3.15</v>
      </c>
      <c r="J20" s="137">
        <v>3.05</v>
      </c>
      <c r="K20" s="137">
        <v>84.3</v>
      </c>
      <c r="L20" s="107">
        <v>3.41</v>
      </c>
      <c r="M20" s="137">
        <v>3.31</v>
      </c>
    </row>
    <row r="21" spans="1:15">
      <c r="A21" s="132" t="s">
        <v>606</v>
      </c>
      <c r="B21" s="134" t="s">
        <v>592</v>
      </c>
      <c r="C21" s="135">
        <v>0.9</v>
      </c>
      <c r="D21" s="106">
        <v>43</v>
      </c>
      <c r="E21" s="136">
        <v>38.700000000000003</v>
      </c>
      <c r="F21" s="106">
        <v>51.2</v>
      </c>
      <c r="G21" s="136">
        <v>46.1</v>
      </c>
      <c r="H21" s="136">
        <v>75.3</v>
      </c>
      <c r="I21" s="107">
        <v>3.24</v>
      </c>
      <c r="J21" s="137">
        <v>2.92</v>
      </c>
      <c r="K21" s="137">
        <v>91.2</v>
      </c>
      <c r="L21" s="107">
        <v>3.92</v>
      </c>
      <c r="M21" s="137">
        <v>3.53</v>
      </c>
    </row>
    <row r="22" spans="1:15">
      <c r="A22" s="132" t="s">
        <v>605</v>
      </c>
      <c r="B22" s="134" t="s">
        <v>593</v>
      </c>
      <c r="C22" s="135">
        <v>0.89</v>
      </c>
      <c r="D22" s="106">
        <v>43</v>
      </c>
      <c r="E22" s="136">
        <v>38.299999999999997</v>
      </c>
      <c r="F22" s="106">
        <v>51.2</v>
      </c>
      <c r="G22" s="136">
        <v>45.5</v>
      </c>
      <c r="H22" s="136">
        <v>75.3</v>
      </c>
      <c r="I22" s="107">
        <v>3.24</v>
      </c>
      <c r="J22" s="137">
        <v>2.88</v>
      </c>
      <c r="K22" s="137">
        <v>91.2</v>
      </c>
      <c r="L22" s="107">
        <v>3.92</v>
      </c>
      <c r="M22" s="137">
        <v>3.49</v>
      </c>
    </row>
    <row r="23" spans="1:15">
      <c r="A23" s="132" t="s">
        <v>609</v>
      </c>
      <c r="B23" s="134" t="s">
        <v>607</v>
      </c>
      <c r="C23" s="135">
        <v>0.75234999999999996</v>
      </c>
      <c r="D23" s="106">
        <v>40.6</v>
      </c>
      <c r="E23" s="136">
        <v>30.6</v>
      </c>
      <c r="F23" s="106">
        <v>53</v>
      </c>
      <c r="G23" s="136">
        <v>39.9</v>
      </c>
      <c r="H23" s="136">
        <v>67.3</v>
      </c>
      <c r="I23" s="107">
        <v>2.73</v>
      </c>
      <c r="J23" s="137">
        <v>2.06</v>
      </c>
      <c r="K23" s="137">
        <v>86.18</v>
      </c>
      <c r="L23" s="107">
        <v>3.5</v>
      </c>
      <c r="M23" s="137">
        <v>2.63</v>
      </c>
      <c r="O23" s="138" t="s">
        <v>610</v>
      </c>
    </row>
    <row r="24" spans="1:15">
      <c r="A24" s="132" t="s">
        <v>35</v>
      </c>
      <c r="B24" s="134" t="s">
        <v>35</v>
      </c>
      <c r="C24" s="135">
        <v>7.5000000000000002E-4</v>
      </c>
      <c r="D24" s="106">
        <v>0</v>
      </c>
      <c r="E24" s="136">
        <v>0</v>
      </c>
      <c r="F24" s="106">
        <f>INDEX($113:$113,MATCH(N24,$112:$112,0))</f>
        <v>15.580049000000001</v>
      </c>
      <c r="G24" s="136">
        <f>F24*C24</f>
        <v>1.1685036750000001E-2</v>
      </c>
      <c r="H24" s="136"/>
      <c r="I24" s="107">
        <v>0</v>
      </c>
      <c r="J24" s="137">
        <v>0</v>
      </c>
      <c r="K24" s="137"/>
      <c r="L24" s="107">
        <f>INDEX($173:$173,MATCH(N24,$171:$171,0))</f>
        <v>1.4785267</v>
      </c>
      <c r="M24" s="137">
        <f>L24*C24</f>
        <v>1.108895025E-3</v>
      </c>
      <c r="N24" s="138" t="s">
        <v>612</v>
      </c>
      <c r="O24" s="138" t="s">
        <v>2438</v>
      </c>
    </row>
    <row r="25" spans="1:15">
      <c r="B25" s="133"/>
      <c r="N25" s="138"/>
    </row>
    <row r="26" spans="1:15">
      <c r="B26" s="852" t="s">
        <v>38</v>
      </c>
      <c r="C26" s="853"/>
      <c r="D26" s="855" t="s">
        <v>568</v>
      </c>
      <c r="E26" s="855"/>
      <c r="F26" s="855"/>
      <c r="G26" s="855"/>
      <c r="H26" s="855" t="s">
        <v>569</v>
      </c>
      <c r="I26" s="855"/>
      <c r="J26" s="855"/>
      <c r="K26" s="855"/>
      <c r="L26" s="855"/>
      <c r="M26" s="855"/>
    </row>
    <row r="27" spans="1:15">
      <c r="B27" s="852"/>
      <c r="C27" s="854"/>
      <c r="D27" s="855" t="s">
        <v>570</v>
      </c>
      <c r="E27" s="855"/>
      <c r="F27" s="855" t="s">
        <v>571</v>
      </c>
      <c r="G27" s="855"/>
      <c r="H27" s="855" t="s">
        <v>572</v>
      </c>
      <c r="I27" s="855"/>
      <c r="J27" s="855"/>
      <c r="K27" s="855" t="s">
        <v>573</v>
      </c>
      <c r="L27" s="855"/>
      <c r="M27" s="855"/>
    </row>
    <row r="28" spans="1:15">
      <c r="B28" s="852"/>
      <c r="C28" s="108"/>
      <c r="D28" s="108" t="s">
        <v>618</v>
      </c>
      <c r="E28" s="108"/>
      <c r="F28" s="108" t="s">
        <v>618</v>
      </c>
      <c r="G28" s="108"/>
      <c r="H28" s="108" t="s">
        <v>577</v>
      </c>
      <c r="I28" s="108" t="s">
        <v>623</v>
      </c>
      <c r="J28" s="108"/>
      <c r="K28" s="108" t="s">
        <v>577</v>
      </c>
      <c r="L28" s="108" t="s">
        <v>623</v>
      </c>
      <c r="M28" s="108"/>
    </row>
    <row r="29" spans="1:15">
      <c r="A29" s="132" t="s">
        <v>642</v>
      </c>
      <c r="B29" s="134" t="s">
        <v>643</v>
      </c>
      <c r="C29" s="135"/>
      <c r="D29" s="106">
        <v>3.6</v>
      </c>
      <c r="E29" s="136"/>
      <c r="F29" s="106">
        <f t="shared" ref="F29:F37" si="0">INDEX($113:$113,MATCH(N29,$112:$112,0))</f>
        <v>10.570843999999999</v>
      </c>
      <c r="G29" s="136"/>
      <c r="H29" s="136">
        <f>I29/0.0036</f>
        <v>0</v>
      </c>
      <c r="I29" s="107">
        <v>0</v>
      </c>
      <c r="J29" s="137"/>
      <c r="K29" s="136">
        <f>L29*1000/D29</f>
        <v>133.95407222222221</v>
      </c>
      <c r="L29" s="107">
        <f t="shared" ref="L29:L37" si="1">INDEX($173:$173,MATCH(N29,$171:$171,0))</f>
        <v>0.48223465999999998</v>
      </c>
      <c r="M29" s="137"/>
      <c r="N29" s="160" t="s">
        <v>2429</v>
      </c>
    </row>
    <row r="30" spans="1:15">
      <c r="A30" s="132" t="s">
        <v>624</v>
      </c>
      <c r="B30" s="134" t="s">
        <v>628</v>
      </c>
      <c r="C30" s="135"/>
      <c r="D30" s="106">
        <v>3.6</v>
      </c>
      <c r="E30" s="136"/>
      <c r="F30" s="106">
        <f t="shared" si="0"/>
        <v>10.068630000000001</v>
      </c>
      <c r="G30" s="136"/>
      <c r="H30" s="136">
        <f t="shared" ref="H30:H39" si="2">I30/0.0036</f>
        <v>0</v>
      </c>
      <c r="I30" s="107">
        <v>0</v>
      </c>
      <c r="J30" s="137"/>
      <c r="K30" s="136">
        <f t="shared" ref="K30:K39" si="3">L30*1000/D30</f>
        <v>24.416621111111109</v>
      </c>
      <c r="L30" s="107">
        <f t="shared" si="1"/>
        <v>8.7899835999999995E-2</v>
      </c>
      <c r="M30" s="137"/>
      <c r="N30" s="160" t="s">
        <v>613</v>
      </c>
    </row>
    <row r="31" spans="1:15">
      <c r="A31" s="132" t="s">
        <v>632</v>
      </c>
      <c r="B31" s="134" t="s">
        <v>633</v>
      </c>
      <c r="C31" s="135"/>
      <c r="D31" s="106">
        <v>3.6</v>
      </c>
      <c r="E31" s="136"/>
      <c r="F31" s="106">
        <f t="shared" si="0"/>
        <v>4.475403</v>
      </c>
      <c r="G31" s="136"/>
      <c r="H31" s="136">
        <f t="shared" si="2"/>
        <v>0</v>
      </c>
      <c r="I31" s="107">
        <v>0</v>
      </c>
      <c r="J31" s="137"/>
      <c r="K31" s="136">
        <f t="shared" si="3"/>
        <v>1.2509070555555555</v>
      </c>
      <c r="L31" s="107">
        <f t="shared" si="1"/>
        <v>4.5032654000000004E-3</v>
      </c>
      <c r="M31" s="137"/>
      <c r="N31" s="160" t="s">
        <v>2422</v>
      </c>
    </row>
    <row r="32" spans="1:15">
      <c r="A32" s="132" t="s">
        <v>634</v>
      </c>
      <c r="B32" s="134" t="s">
        <v>635</v>
      </c>
      <c r="C32" s="135"/>
      <c r="D32" s="106">
        <v>3.6</v>
      </c>
      <c r="E32" s="136"/>
      <c r="F32" s="106">
        <f t="shared" si="0"/>
        <v>8.7564312999999991</v>
      </c>
      <c r="G32" s="136"/>
      <c r="H32" s="136">
        <f t="shared" si="2"/>
        <v>0</v>
      </c>
      <c r="I32" s="107">
        <v>0</v>
      </c>
      <c r="J32" s="137"/>
      <c r="K32" s="136">
        <f t="shared" si="3"/>
        <v>140.81776388888889</v>
      </c>
      <c r="L32" s="107">
        <f t="shared" si="1"/>
        <v>0.50694395000000003</v>
      </c>
      <c r="M32" s="137"/>
      <c r="N32" s="160" t="s">
        <v>2423</v>
      </c>
    </row>
    <row r="33" spans="1:27">
      <c r="A33" s="132" t="s">
        <v>636</v>
      </c>
      <c r="B33" s="134" t="s">
        <v>637</v>
      </c>
      <c r="C33" s="135"/>
      <c r="D33" s="106">
        <v>3.6</v>
      </c>
      <c r="E33" s="136"/>
      <c r="F33" s="106">
        <f t="shared" si="0"/>
        <v>12.324101000000001</v>
      </c>
      <c r="G33" s="136"/>
      <c r="H33" s="136">
        <f t="shared" si="2"/>
        <v>0</v>
      </c>
      <c r="I33" s="107">
        <v>0</v>
      </c>
      <c r="J33" s="137"/>
      <c r="K33" s="136">
        <f t="shared" si="3"/>
        <v>26.104218888888887</v>
      </c>
      <c r="L33" s="107">
        <f t="shared" si="1"/>
        <v>9.3975188000000001E-2</v>
      </c>
      <c r="M33" s="137"/>
      <c r="N33" s="160" t="s">
        <v>2424</v>
      </c>
    </row>
    <row r="34" spans="1:27">
      <c r="A34" s="132" t="s">
        <v>638</v>
      </c>
      <c r="B34" s="134" t="s">
        <v>639</v>
      </c>
      <c r="C34" s="135"/>
      <c r="D34" s="106">
        <v>3.6</v>
      </c>
      <c r="E34" s="136"/>
      <c r="F34" s="106">
        <f t="shared" si="0"/>
        <v>10.016062</v>
      </c>
      <c r="G34" s="136"/>
      <c r="H34" s="136">
        <f t="shared" si="2"/>
        <v>0</v>
      </c>
      <c r="I34" s="107">
        <v>0</v>
      </c>
      <c r="J34" s="137"/>
      <c r="K34" s="136">
        <f t="shared" si="3"/>
        <v>164.67444444444445</v>
      </c>
      <c r="L34" s="107">
        <f t="shared" si="1"/>
        <v>0.59282800000000002</v>
      </c>
      <c r="M34" s="137"/>
      <c r="N34" s="160" t="s">
        <v>2425</v>
      </c>
    </row>
    <row r="35" spans="1:27">
      <c r="A35" s="132" t="s">
        <v>640</v>
      </c>
      <c r="B35" s="134" t="s">
        <v>641</v>
      </c>
      <c r="C35" s="135"/>
      <c r="D35" s="106">
        <v>3.6</v>
      </c>
      <c r="E35" s="136"/>
      <c r="F35" s="106">
        <f t="shared" si="0"/>
        <v>4.5712128999999999</v>
      </c>
      <c r="G35" s="136"/>
      <c r="H35" s="136">
        <f t="shared" si="2"/>
        <v>0</v>
      </c>
      <c r="I35" s="107">
        <v>0</v>
      </c>
      <c r="J35" s="137"/>
      <c r="K35" s="136">
        <f t="shared" si="3"/>
        <v>17.399180000000001</v>
      </c>
      <c r="L35" s="107">
        <f t="shared" si="1"/>
        <v>6.2637048000000001E-2</v>
      </c>
      <c r="M35" s="137"/>
      <c r="N35" s="160" t="s">
        <v>2426</v>
      </c>
    </row>
    <row r="36" spans="1:27">
      <c r="A36" s="132" t="s">
        <v>625</v>
      </c>
      <c r="B36" s="134" t="s">
        <v>629</v>
      </c>
      <c r="C36" s="135"/>
      <c r="D36" s="106">
        <v>3.6</v>
      </c>
      <c r="E36" s="136"/>
      <c r="F36" s="106">
        <f t="shared" si="0"/>
        <v>10.676776</v>
      </c>
      <c r="G36" s="136"/>
      <c r="H36" s="136">
        <f t="shared" si="2"/>
        <v>0</v>
      </c>
      <c r="I36" s="107">
        <v>0</v>
      </c>
      <c r="J36" s="137"/>
      <c r="K36" s="136">
        <f t="shared" si="3"/>
        <v>25.9097425</v>
      </c>
      <c r="L36" s="107">
        <f t="shared" si="1"/>
        <v>9.3275073E-2</v>
      </c>
      <c r="M36" s="137"/>
      <c r="N36" s="160" t="s">
        <v>2427</v>
      </c>
    </row>
    <row r="37" spans="1:27">
      <c r="A37" s="132" t="s">
        <v>626</v>
      </c>
      <c r="B37" s="134" t="s">
        <v>630</v>
      </c>
      <c r="C37" s="135"/>
      <c r="D37" s="106">
        <v>3.6</v>
      </c>
      <c r="E37" s="136"/>
      <c r="F37" s="106">
        <f t="shared" si="0"/>
        <v>4.2269183000000004</v>
      </c>
      <c r="G37" s="136"/>
      <c r="H37" s="136">
        <f t="shared" si="2"/>
        <v>0</v>
      </c>
      <c r="I37" s="107">
        <v>0</v>
      </c>
      <c r="J37" s="137"/>
      <c r="K37" s="136">
        <f t="shared" si="3"/>
        <v>1.6797801666666667</v>
      </c>
      <c r="L37" s="107">
        <f t="shared" si="1"/>
        <v>6.0472086000000003E-3</v>
      </c>
      <c r="M37" s="137"/>
      <c r="N37" s="160" t="s">
        <v>2428</v>
      </c>
    </row>
    <row r="38" spans="1:27" outlineLevel="1">
      <c r="A38" s="132" t="s">
        <v>627</v>
      </c>
      <c r="B38" s="134" t="s">
        <v>631</v>
      </c>
      <c r="C38" s="135"/>
      <c r="D38" s="106">
        <v>3.6</v>
      </c>
      <c r="E38" s="136"/>
      <c r="F38" s="106">
        <f>L51</f>
        <v>10.554567375292159</v>
      </c>
      <c r="G38" s="136"/>
      <c r="H38" s="136">
        <f t="shared" si="2"/>
        <v>0</v>
      </c>
      <c r="I38" s="107">
        <v>0</v>
      </c>
      <c r="J38" s="137"/>
      <c r="K38" s="136">
        <f t="shared" si="3"/>
        <v>25.96151810952275</v>
      </c>
      <c r="L38" s="107">
        <f>T51</f>
        <v>9.3461465194281904E-2</v>
      </c>
      <c r="M38" s="137"/>
      <c r="N38" s="160" t="s">
        <v>647</v>
      </c>
    </row>
    <row r="39" spans="1:27">
      <c r="A39" s="132" t="s">
        <v>644</v>
      </c>
      <c r="B39" s="134" t="s">
        <v>645</v>
      </c>
      <c r="C39" s="135"/>
      <c r="D39" s="106">
        <f>((0.04776+0.02199)*D30+(0.21856+0.60013)*D31)/(0.04776+0.02199+0.21856+0.60013)</f>
        <v>3.6</v>
      </c>
      <c r="E39" s="136"/>
      <c r="F39" s="106">
        <f>((0.04776+0.02199)*F30+(0.21856+0.60013)*F31)/(0.04776+0.02199+0.21856+0.60013)</f>
        <v>4.914518284374858</v>
      </c>
      <c r="G39" s="136"/>
      <c r="H39" s="136">
        <f t="shared" si="2"/>
        <v>0</v>
      </c>
      <c r="I39" s="107">
        <f>((0.04776+0.02199)*I30+(0.21856+0.60013)*I31)/(0.04776+0.02199+0.21856+0.60013)</f>
        <v>0</v>
      </c>
      <c r="J39" s="137"/>
      <c r="K39" s="136">
        <f t="shared" si="3"/>
        <v>3.0696101254027033</v>
      </c>
      <c r="L39" s="107">
        <f>((0.04776+0.02199)*L30+(0.21856+0.60013)*L31)/(0.04776+0.02199+0.21856+0.60013)</f>
        <v>1.1050596451449731E-2</v>
      </c>
      <c r="M39" s="137"/>
      <c r="N39" s="160" t="s">
        <v>646</v>
      </c>
    </row>
    <row r="43" spans="1:27" outlineLevel="1">
      <c r="B43" s="130" t="s">
        <v>272</v>
      </c>
    </row>
    <row r="44" spans="1:27" outlineLevel="1">
      <c r="B44" s="114" t="s">
        <v>187</v>
      </c>
    </row>
    <row r="45" spans="1:27" outlineLevel="1"/>
    <row r="46" spans="1:27" outlineLevel="1">
      <c r="B46" s="110"/>
      <c r="C46" s="110"/>
      <c r="D46" s="111" t="s">
        <v>184</v>
      </c>
      <c r="E46" s="112" t="s">
        <v>263</v>
      </c>
      <c r="F46" s="113"/>
      <c r="G46" s="184" t="s">
        <v>620</v>
      </c>
      <c r="H46" s="184" t="s">
        <v>619</v>
      </c>
      <c r="I46" s="182" t="s">
        <v>568</v>
      </c>
      <c r="J46" s="182"/>
      <c r="K46" s="182"/>
      <c r="L46" s="182"/>
      <c r="M46" s="183"/>
      <c r="N46" s="184"/>
      <c r="O46" s="184" t="s">
        <v>621</v>
      </c>
      <c r="P46" s="184" t="s">
        <v>622</v>
      </c>
      <c r="Q46" s="182" t="s">
        <v>569</v>
      </c>
      <c r="R46" s="182"/>
      <c r="S46" s="182"/>
      <c r="T46" s="182"/>
      <c r="U46" s="183"/>
      <c r="V46" s="119"/>
    </row>
    <row r="47" spans="1:27" outlineLevel="1">
      <c r="B47" s="114" t="s">
        <v>186</v>
      </c>
      <c r="C47" s="115" t="s">
        <v>176</v>
      </c>
      <c r="D47" s="140">
        <f>'mobitool-Faktoren v2.0'!F226</f>
        <v>0.34627999999999998</v>
      </c>
      <c r="E47" s="141">
        <f>'mobitool-Faktoren v2.0'!H226</f>
        <v>0.24993000000000001</v>
      </c>
      <c r="G47" s="116">
        <f>INDEX($113:$113,MATCH(X47,$112:$112,0))</f>
        <v>3.7900083000000002</v>
      </c>
      <c r="H47" s="116">
        <f>INDEX($113:$113,MATCH(Y47,$112:$112,0))</f>
        <v>3.7900046999999999</v>
      </c>
      <c r="I47" s="117">
        <f>$E47*H47+($D47-$E47)*G47</f>
        <v>1.3124031743759998</v>
      </c>
      <c r="J47" s="118" t="s">
        <v>618</v>
      </c>
      <c r="K47" s="118" t="s">
        <v>220</v>
      </c>
      <c r="L47" s="117">
        <f>SUM(I47:I57)</f>
        <v>9.2180988239640005</v>
      </c>
      <c r="M47" s="118" t="s">
        <v>618</v>
      </c>
      <c r="O47" s="116">
        <f t="shared" ref="O47:O56" si="4">INDEX($173:$173,MATCH(X47,$171:$171,0))</f>
        <v>5.4473254000000004E-4</v>
      </c>
      <c r="P47" s="116">
        <f t="shared" ref="P47:P56" si="5">INDEX($173:$173,MATCH(Y47,$171:$171,0))</f>
        <v>9.1076855999999999E-4</v>
      </c>
      <c r="Q47" s="144">
        <f>$E47*P47+($D47-$E47)*O47</f>
        <v>2.8011336642979999E-4</v>
      </c>
      <c r="R47" s="118" t="s">
        <v>623</v>
      </c>
      <c r="S47" s="118" t="s">
        <v>220</v>
      </c>
      <c r="T47" s="144">
        <f>SUM(Q47:Q57)</f>
        <v>7.9114934756355462E-2</v>
      </c>
      <c r="U47" s="118" t="s">
        <v>623</v>
      </c>
      <c r="V47" s="118"/>
      <c r="W47" s="151"/>
      <c r="X47" s="151" t="s">
        <v>199</v>
      </c>
      <c r="Y47" s="151" t="s">
        <v>200</v>
      </c>
      <c r="Z47" s="151"/>
      <c r="AA47" s="151"/>
    </row>
    <row r="48" spans="1:27" outlineLevel="1">
      <c r="B48" s="114"/>
      <c r="C48" s="115" t="s">
        <v>177</v>
      </c>
      <c r="D48" s="140">
        <f>'mobitool-Faktoren v2.0'!F227</f>
        <v>2.2200000000000002E-3</v>
      </c>
      <c r="E48" s="141">
        <f>'mobitool-Faktoren v2.0'!H227</f>
        <v>1.6000000000000001E-3</v>
      </c>
      <c r="G48" s="116">
        <f t="shared" ref="G48:H57" si="6">INDEX($113:$113,MATCH(X48,$112:$112,0))</f>
        <v>3.8503525000000001</v>
      </c>
      <c r="H48" s="116">
        <f>INDEX($113:$113,MATCH(Y48,$112:$112,0))</f>
        <v>3.8503449999999999</v>
      </c>
      <c r="I48" s="117">
        <f t="shared" ref="I48:I56" si="7">$E48*H48+($D48-$E48)*G48</f>
        <v>8.5477705500000001E-3</v>
      </c>
      <c r="J48" s="118" t="s">
        <v>618</v>
      </c>
      <c r="K48" s="120" t="s">
        <v>221</v>
      </c>
      <c r="L48" s="117">
        <f>(1.0966*1.04412-1)*L47</f>
        <v>1.3364583299511577</v>
      </c>
      <c r="M48" s="118" t="s">
        <v>618</v>
      </c>
      <c r="O48" s="116">
        <f t="shared" si="4"/>
        <v>1.2668133000000001E-6</v>
      </c>
      <c r="P48" s="116">
        <f t="shared" si="5"/>
        <v>1.0863157000000001E-6</v>
      </c>
      <c r="Q48" s="144">
        <f t="shared" ref="Q48:Q56" si="8">$E48*P48+($D48-$E48)*O48</f>
        <v>2.5235293660000004E-9</v>
      </c>
      <c r="R48" s="118" t="s">
        <v>623</v>
      </c>
      <c r="S48" s="120" t="s">
        <v>221</v>
      </c>
      <c r="T48" s="144">
        <f>(1.0966*1.04412-1)*T47</f>
        <v>1.1470240837926445E-2</v>
      </c>
      <c r="U48" s="118" t="s">
        <v>623</v>
      </c>
      <c r="V48" s="118"/>
      <c r="W48" s="151"/>
      <c r="X48" s="151" t="s">
        <v>2322</v>
      </c>
      <c r="Y48" s="151" t="s">
        <v>2312</v>
      </c>
      <c r="Z48" s="151"/>
      <c r="AA48" s="151"/>
    </row>
    <row r="49" spans="2:27" outlineLevel="1">
      <c r="B49" s="114"/>
      <c r="C49" s="115" t="s">
        <v>178</v>
      </c>
      <c r="D49" s="140">
        <f>'mobitool-Faktoren v2.0'!F228</f>
        <v>5.8700000000000002E-3</v>
      </c>
      <c r="E49" s="141">
        <f>'mobitool-Faktoren v2.0'!H228</f>
        <v>1.0000000000000001E-5</v>
      </c>
      <c r="G49" s="116">
        <f t="shared" si="6"/>
        <v>3.8736377000000002</v>
      </c>
      <c r="H49" s="116">
        <f t="shared" si="6"/>
        <v>3.8745322999999998</v>
      </c>
      <c r="I49" s="117">
        <f t="shared" si="7"/>
        <v>2.2738262245000005E-2</v>
      </c>
      <c r="J49" s="118" t="s">
        <v>618</v>
      </c>
      <c r="K49" s="118" t="s">
        <v>222</v>
      </c>
      <c r="L49" s="117">
        <f>INDEX($113:$113,MATCH(W49,$112:$112,0))</f>
        <v>1.0221377000000001E-5</v>
      </c>
      <c r="M49" s="118" t="s">
        <v>618</v>
      </c>
      <c r="O49" s="116">
        <f t="shared" si="4"/>
        <v>1.8305371000000001E-4</v>
      </c>
      <c r="P49" s="116">
        <f t="shared" si="5"/>
        <v>2.2803236999999999E-4</v>
      </c>
      <c r="Q49" s="144">
        <f t="shared" si="8"/>
        <v>1.0749750643000001E-6</v>
      </c>
      <c r="R49" s="118" t="s">
        <v>623</v>
      </c>
      <c r="S49" s="118" t="s">
        <v>222</v>
      </c>
      <c r="T49" s="144">
        <f>INDEX($173:$173,MATCH(W49,$171:$171,0))</f>
        <v>2.8762896E-3</v>
      </c>
      <c r="U49" s="118" t="s">
        <v>623</v>
      </c>
      <c r="V49" s="118"/>
      <c r="W49" s="151" t="s">
        <v>2308</v>
      </c>
      <c r="X49" s="151" t="s">
        <v>2320</v>
      </c>
      <c r="Y49" s="151" t="s">
        <v>2313</v>
      </c>
      <c r="Z49" s="151" t="s">
        <v>2308</v>
      </c>
      <c r="AA49" s="151"/>
    </row>
    <row r="50" spans="2:27" ht="15" customHeight="1" outlineLevel="1">
      <c r="B50" s="114"/>
      <c r="C50" s="115" t="s">
        <v>179</v>
      </c>
      <c r="D50" s="140">
        <f>'mobitool-Faktoren v2.0'!F229</f>
        <v>6.2700000000000004E-3</v>
      </c>
      <c r="E50" s="141">
        <f>'mobitool-Faktoren v2.0'!H229</f>
        <v>6.1700000000000001E-3</v>
      </c>
      <c r="G50" s="116">
        <f t="shared" si="6"/>
        <v>2.4871854999999998</v>
      </c>
      <c r="H50" s="116">
        <f t="shared" si="6"/>
        <v>2.4871854999999998</v>
      </c>
      <c r="I50" s="117">
        <f t="shared" si="7"/>
        <v>1.5594653085E-2</v>
      </c>
      <c r="J50" s="118" t="s">
        <v>618</v>
      </c>
      <c r="K50" s="117"/>
      <c r="L50" s="117"/>
      <c r="M50" s="117"/>
      <c r="O50" s="116">
        <f t="shared" si="4"/>
        <v>0.33402180999999997</v>
      </c>
      <c r="P50" s="116">
        <f t="shared" si="5"/>
        <v>0.33402180999999997</v>
      </c>
      <c r="Q50" s="144">
        <f t="shared" si="8"/>
        <v>2.0943167487000001E-3</v>
      </c>
      <c r="R50" s="118" t="s">
        <v>623</v>
      </c>
      <c r="S50" s="117"/>
      <c r="T50" s="144"/>
      <c r="U50" s="117"/>
      <c r="V50" s="117"/>
      <c r="W50" s="151"/>
      <c r="X50" s="151" t="s">
        <v>2357</v>
      </c>
      <c r="Y50" s="151" t="s">
        <v>2357</v>
      </c>
      <c r="Z50" s="151"/>
      <c r="AA50" s="151"/>
    </row>
    <row r="51" spans="2:27" ht="13.5" outlineLevel="1" thickBot="1">
      <c r="B51" s="114"/>
      <c r="C51" s="115" t="s">
        <v>198</v>
      </c>
      <c r="D51" s="140">
        <f>'mobitool-Faktoren v2.0'!F230</f>
        <v>0</v>
      </c>
      <c r="E51" s="141">
        <f>'mobitool-Faktoren v2.0'!H230</f>
        <v>0</v>
      </c>
      <c r="G51" s="116">
        <f t="shared" si="6"/>
        <v>3.8736377000000002</v>
      </c>
      <c r="H51" s="116">
        <f t="shared" si="6"/>
        <v>3.8736377000000002</v>
      </c>
      <c r="I51" s="117">
        <f t="shared" si="7"/>
        <v>0</v>
      </c>
      <c r="J51" s="118" t="s">
        <v>618</v>
      </c>
      <c r="K51" s="121" t="s">
        <v>50</v>
      </c>
      <c r="L51" s="121">
        <f>SUM(L47:L49)</f>
        <v>10.554567375292159</v>
      </c>
      <c r="M51" s="122" t="s">
        <v>618</v>
      </c>
      <c r="O51" s="116">
        <f t="shared" si="4"/>
        <v>1.8305371000000001E-4</v>
      </c>
      <c r="P51" s="116">
        <f>INDEX($173:$173,MATCH(Y51,$171:$171,0))</f>
        <v>1.8305371000000001E-4</v>
      </c>
      <c r="Q51" s="144">
        <f t="shared" si="8"/>
        <v>0</v>
      </c>
      <c r="R51" s="118" t="s">
        <v>623</v>
      </c>
      <c r="S51" s="121" t="s">
        <v>50</v>
      </c>
      <c r="T51" s="145">
        <f>SUM(T47:T49)</f>
        <v>9.3461465194281904E-2</v>
      </c>
      <c r="U51" s="122" t="s">
        <v>623</v>
      </c>
      <c r="V51" s="131"/>
      <c r="W51" s="151"/>
      <c r="X51" s="151" t="s">
        <v>2320</v>
      </c>
      <c r="Y51" s="151" t="s">
        <v>2320</v>
      </c>
      <c r="Z51" s="151"/>
      <c r="AA51" s="151"/>
    </row>
    <row r="52" spans="2:27" ht="13.5" outlineLevel="1" thickTop="1">
      <c r="B52" s="123" t="s">
        <v>185</v>
      </c>
      <c r="C52" s="115" t="s">
        <v>180</v>
      </c>
      <c r="D52" s="140">
        <f>'mobitool-Faktoren v2.0'!F231</f>
        <v>0.46699000000000002</v>
      </c>
      <c r="E52" s="141">
        <f>'mobitool-Faktoren v2.0'!H231</f>
        <v>0.35608000000000001</v>
      </c>
      <c r="G52" s="116">
        <f t="shared" si="6"/>
        <v>13.404584</v>
      </c>
      <c r="H52" s="116">
        <f t="shared" si="6"/>
        <v>13.61876</v>
      </c>
      <c r="I52" s="117">
        <f t="shared" si="7"/>
        <v>6.3360704722399994</v>
      </c>
      <c r="J52" s="118" t="s">
        <v>618</v>
      </c>
      <c r="K52" s="119"/>
      <c r="L52" s="117"/>
      <c r="M52" s="117"/>
      <c r="O52" s="116">
        <f t="shared" si="4"/>
        <v>3.8254992000000001E-3</v>
      </c>
      <c r="P52" s="116">
        <f t="shared" si="5"/>
        <v>1.3073397E-2</v>
      </c>
      <c r="Q52" s="144">
        <f t="shared" si="8"/>
        <v>5.0794613200320004E-3</v>
      </c>
      <c r="R52" s="118" t="s">
        <v>623</v>
      </c>
      <c r="S52" s="119"/>
      <c r="T52" s="117"/>
      <c r="U52" s="117"/>
      <c r="V52" s="117"/>
      <c r="W52" s="151"/>
      <c r="X52" s="151" t="s">
        <v>202</v>
      </c>
      <c r="Y52" s="151" t="s">
        <v>201</v>
      </c>
      <c r="Z52" s="151"/>
      <c r="AA52" s="151"/>
    </row>
    <row r="53" spans="2:27" outlineLevel="1">
      <c r="B53" s="114"/>
      <c r="C53" s="115" t="s">
        <v>181</v>
      </c>
      <c r="D53" s="140">
        <f>'mobitool-Faktoren v2.0'!F232</f>
        <v>6.6E-4</v>
      </c>
      <c r="E53" s="141">
        <f>'mobitool-Faktoren v2.0'!H232</f>
        <v>2.7E-4</v>
      </c>
      <c r="G53" s="116">
        <f t="shared" si="6"/>
        <v>12.176636</v>
      </c>
      <c r="H53" s="116">
        <f t="shared" si="6"/>
        <v>10.340938</v>
      </c>
      <c r="I53" s="117">
        <f t="shared" si="7"/>
        <v>7.5409413000000003E-3</v>
      </c>
      <c r="J53" s="118" t="s">
        <v>618</v>
      </c>
      <c r="K53" s="119"/>
      <c r="L53" s="117"/>
      <c r="M53" s="117"/>
      <c r="O53" s="116">
        <f t="shared" si="4"/>
        <v>0.89330805999999996</v>
      </c>
      <c r="P53" s="116">
        <f t="shared" si="5"/>
        <v>0.72201563000000002</v>
      </c>
      <c r="Q53" s="144">
        <f t="shared" si="8"/>
        <v>5.4333436349999998E-4</v>
      </c>
      <c r="R53" s="118" t="s">
        <v>623</v>
      </c>
      <c r="S53" s="119"/>
      <c r="T53" s="117"/>
      <c r="U53" s="117"/>
      <c r="V53" s="117"/>
      <c r="W53" s="151"/>
      <c r="X53" s="151" t="s">
        <v>203</v>
      </c>
      <c r="Y53" s="151" t="s">
        <v>204</v>
      </c>
      <c r="Z53" s="151"/>
      <c r="AA53" s="151"/>
    </row>
    <row r="54" spans="2:27" ht="12.75" customHeight="1" outlineLevel="1">
      <c r="B54" s="114"/>
      <c r="C54" s="115" t="s">
        <v>37</v>
      </c>
      <c r="D54" s="140">
        <f>'mobitool-Faktoren v2.0'!F233</f>
        <v>1.9890000000000001E-2</v>
      </c>
      <c r="E54" s="141">
        <f>'mobitool-Faktoren v2.0'!H233</f>
        <v>1.65E-3</v>
      </c>
      <c r="G54" s="116">
        <f t="shared" si="6"/>
        <v>7.0892021999999999</v>
      </c>
      <c r="H54" s="116">
        <f t="shared" si="6"/>
        <v>9.3585197999999998</v>
      </c>
      <c r="I54" s="117">
        <f t="shared" si="7"/>
        <v>0.144748605798</v>
      </c>
      <c r="J54" s="118" t="s">
        <v>618</v>
      </c>
      <c r="K54" s="119"/>
      <c r="L54" s="117"/>
      <c r="M54" s="117"/>
      <c r="O54" s="116">
        <f t="shared" si="4"/>
        <v>0.41020568000000002</v>
      </c>
      <c r="P54" s="116">
        <f t="shared" si="5"/>
        <v>0.58888220999999996</v>
      </c>
      <c r="Q54" s="144">
        <f>$E54*P54+($D54-$E54)*O54</f>
        <v>8.4538072497000009E-3</v>
      </c>
      <c r="R54" s="118" t="s">
        <v>623</v>
      </c>
      <c r="S54" s="119"/>
      <c r="T54" s="117"/>
      <c r="U54" s="117"/>
      <c r="V54" s="117"/>
      <c r="W54" s="151"/>
      <c r="X54" s="151" t="s">
        <v>2323</v>
      </c>
      <c r="Y54" s="151" t="s">
        <v>207</v>
      </c>
      <c r="Z54" s="151"/>
      <c r="AA54" s="151"/>
    </row>
    <row r="55" spans="2:27" outlineLevel="1">
      <c r="B55" s="124"/>
      <c r="C55" s="115" t="s">
        <v>182</v>
      </c>
      <c r="D55" s="140">
        <f>'mobitool-Faktoren v2.0'!F234</f>
        <v>1.24E-3</v>
      </c>
      <c r="E55" s="141">
        <f>'mobitool-Faktoren v2.0'!H234</f>
        <v>1.1E-4</v>
      </c>
      <c r="G55" s="116">
        <f t="shared" si="6"/>
        <v>12.507756000000001</v>
      </c>
      <c r="H55" s="116">
        <f t="shared" si="6"/>
        <v>12.507756000000001</v>
      </c>
      <c r="I55" s="117">
        <f t="shared" si="7"/>
        <v>1.5509617439999998E-2</v>
      </c>
      <c r="J55" s="118" t="s">
        <v>618</v>
      </c>
      <c r="K55" s="119"/>
      <c r="L55" s="117"/>
      <c r="M55" s="117"/>
      <c r="O55" s="116">
        <f t="shared" si="4"/>
        <v>1.1006127000000001</v>
      </c>
      <c r="P55" s="116">
        <f t="shared" si="5"/>
        <v>1.1006127000000001</v>
      </c>
      <c r="Q55" s="144">
        <f t="shared" si="8"/>
        <v>1.3647597480000002E-3</v>
      </c>
      <c r="R55" s="118" t="s">
        <v>623</v>
      </c>
      <c r="S55" s="119"/>
      <c r="T55" s="117"/>
      <c r="U55" s="117"/>
      <c r="V55" s="117"/>
      <c r="W55" s="151"/>
      <c r="X55" s="151" t="s">
        <v>206</v>
      </c>
      <c r="Y55" s="151" t="s">
        <v>206</v>
      </c>
      <c r="Z55" s="151"/>
      <c r="AA55" s="151"/>
    </row>
    <row r="56" spans="2:27" outlineLevel="1">
      <c r="B56" s="115" t="s">
        <v>183</v>
      </c>
      <c r="C56" s="115"/>
      <c r="D56" s="140">
        <f>'mobitool-Faktoren v2.0'!F235</f>
        <v>1.7069999999999998E-2</v>
      </c>
      <c r="E56" s="141">
        <f>'mobitool-Faktoren v2.0'!H235</f>
        <v>1.7069999999999998E-2</v>
      </c>
      <c r="G56" s="116">
        <f t="shared" si="6"/>
        <v>0</v>
      </c>
      <c r="H56" s="116">
        <f t="shared" si="6"/>
        <v>0</v>
      </c>
      <c r="I56" s="117">
        <f t="shared" si="7"/>
        <v>0</v>
      </c>
      <c r="J56" s="118" t="s">
        <v>618</v>
      </c>
      <c r="K56" s="119"/>
      <c r="L56" s="117"/>
      <c r="M56" s="117"/>
      <c r="O56" s="116">
        <f t="shared" si="4"/>
        <v>0</v>
      </c>
      <c r="P56" s="116">
        <f t="shared" si="5"/>
        <v>0</v>
      </c>
      <c r="Q56" s="144">
        <f t="shared" si="8"/>
        <v>0</v>
      </c>
      <c r="R56" s="118" t="s">
        <v>623</v>
      </c>
      <c r="S56" s="119"/>
      <c r="T56" s="117"/>
      <c r="U56" s="117"/>
      <c r="V56" s="117"/>
      <c r="W56" s="151"/>
      <c r="X56" s="151" t="s">
        <v>205</v>
      </c>
      <c r="Y56" s="151" t="s">
        <v>205</v>
      </c>
      <c r="Z56" s="151"/>
      <c r="AA56" s="151"/>
    </row>
    <row r="57" spans="2:27" outlineLevel="1">
      <c r="B57" s="115" t="s">
        <v>352</v>
      </c>
      <c r="C57" s="115"/>
      <c r="D57" s="140">
        <f>'mobitool-Faktoren v2.0'!F236</f>
        <v>0.13350999999999999</v>
      </c>
      <c r="E57" s="140" t="s">
        <v>10</v>
      </c>
      <c r="G57" s="116">
        <f t="shared" si="6"/>
        <v>10.148643</v>
      </c>
      <c r="H57" s="116"/>
      <c r="I57" s="117">
        <f>$D57*G57</f>
        <v>1.3549453269299998</v>
      </c>
      <c r="J57" s="118" t="s">
        <v>618</v>
      </c>
      <c r="K57" s="119"/>
      <c r="L57" s="117"/>
      <c r="M57" s="117"/>
      <c r="O57" s="116">
        <f>INDEX($173:$173,MATCH(X57,$171:$171,0))</f>
        <v>0.45912713999999999</v>
      </c>
      <c r="P57" s="116"/>
      <c r="Q57" s="144">
        <f>$D57*O57</f>
        <v>6.1298064461399994E-2</v>
      </c>
      <c r="R57" s="118" t="s">
        <v>623</v>
      </c>
      <c r="S57" s="119"/>
      <c r="T57" s="117"/>
      <c r="U57" s="117"/>
      <c r="V57" s="117"/>
      <c r="W57" s="151"/>
      <c r="X57" s="151" t="s">
        <v>2311</v>
      </c>
      <c r="Y57" s="151"/>
      <c r="Z57" s="151"/>
      <c r="AA57" s="151"/>
    </row>
    <row r="58" spans="2:27" ht="13.5" outlineLevel="1" thickBot="1">
      <c r="B58" s="125" t="s">
        <v>184</v>
      </c>
      <c r="C58" s="126"/>
      <c r="D58" s="142">
        <f>SUM(D47:D57)</f>
        <v>1</v>
      </c>
      <c r="E58" s="142">
        <f>SUM(E47:E57)</f>
        <v>0.63289000000000017</v>
      </c>
      <c r="G58" s="127"/>
      <c r="H58" s="143"/>
      <c r="I58" s="128">
        <f>SUM(I47:I57)</f>
        <v>9.2180988239640005</v>
      </c>
      <c r="J58" s="129" t="s">
        <v>618</v>
      </c>
      <c r="K58" s="117"/>
      <c r="L58" s="117"/>
      <c r="M58" s="117"/>
      <c r="O58" s="127"/>
      <c r="P58" s="143"/>
      <c r="Q58" s="146">
        <f>SUM(Q47:Q57)</f>
        <v>7.9114934756355462E-2</v>
      </c>
      <c r="R58" s="129" t="s">
        <v>623</v>
      </c>
      <c r="S58" s="117"/>
      <c r="T58" s="117"/>
      <c r="U58" s="117"/>
      <c r="V58" s="117"/>
    </row>
    <row r="59" spans="2:27" ht="13.5" outlineLevel="1" thickTop="1"/>
    <row r="60" spans="2:27" outlineLevel="1"/>
    <row r="61" spans="2:27" outlineLevel="1"/>
    <row r="62" spans="2:27" outlineLevel="1">
      <c r="B62" s="133" t="s">
        <v>2447</v>
      </c>
      <c r="D62" s="139"/>
    </row>
    <row r="63" spans="2:27" outlineLevel="1">
      <c r="B63" s="109"/>
    </row>
    <row r="64" spans="2:27" outlineLevel="1">
      <c r="B64" s="132" t="s">
        <v>403</v>
      </c>
      <c r="C64" s="132" t="s">
        <v>2491</v>
      </c>
    </row>
    <row r="65" spans="2:3" outlineLevel="1">
      <c r="B65" s="132" t="s">
        <v>405</v>
      </c>
      <c r="C65" s="132" t="s">
        <v>2492</v>
      </c>
    </row>
    <row r="66" spans="2:3" outlineLevel="1">
      <c r="B66" s="132" t="s">
        <v>407</v>
      </c>
      <c r="C66" s="132" t="s">
        <v>2419</v>
      </c>
    </row>
    <row r="67" spans="2:3" outlineLevel="1">
      <c r="B67" s="132" t="s">
        <v>408</v>
      </c>
      <c r="C67" s="132" t="s">
        <v>2331</v>
      </c>
    </row>
    <row r="68" spans="2:3" outlineLevel="1">
      <c r="B68" s="132" t="s">
        <v>409</v>
      </c>
      <c r="C68" s="132" t="s">
        <v>2329</v>
      </c>
    </row>
    <row r="69" spans="2:3" outlineLevel="1">
      <c r="B69" s="132" t="s">
        <v>410</v>
      </c>
      <c r="C69" s="132" t="s">
        <v>2330</v>
      </c>
    </row>
    <row r="70" spans="2:3" outlineLevel="1">
      <c r="B70" s="132" t="s">
        <v>411</v>
      </c>
      <c r="C70" s="132" t="s">
        <v>2356</v>
      </c>
    </row>
    <row r="71" spans="2:3" outlineLevel="1">
      <c r="B71" s="132" t="s">
        <v>412</v>
      </c>
      <c r="C71" s="132" t="s">
        <v>2326</v>
      </c>
    </row>
    <row r="72" spans="2:3" outlineLevel="1">
      <c r="B72" s="132" t="s">
        <v>413</v>
      </c>
      <c r="C72" s="132" t="s">
        <v>2327</v>
      </c>
    </row>
    <row r="73" spans="2:3" outlineLevel="1">
      <c r="B73" s="132" t="s">
        <v>414</v>
      </c>
      <c r="C73" s="132" t="s">
        <v>2327</v>
      </c>
    </row>
    <row r="74" spans="2:3" outlineLevel="1">
      <c r="B74" s="132" t="s">
        <v>415</v>
      </c>
      <c r="C74" s="132" t="s">
        <v>2333</v>
      </c>
    </row>
    <row r="75" spans="2:3" outlineLevel="1">
      <c r="B75" s="132" t="s">
        <v>416</v>
      </c>
      <c r="C75" s="132" t="s">
        <v>2324</v>
      </c>
    </row>
    <row r="76" spans="2:3" outlineLevel="1">
      <c r="B76" s="132" t="s">
        <v>417</v>
      </c>
      <c r="C76" s="132" t="s">
        <v>2334</v>
      </c>
    </row>
    <row r="77" spans="2:3" outlineLevel="1">
      <c r="B77" s="132" t="s">
        <v>418</v>
      </c>
      <c r="C77" s="132" t="s">
        <v>2414</v>
      </c>
    </row>
    <row r="78" spans="2:3" outlineLevel="1">
      <c r="B78" s="132" t="s">
        <v>419</v>
      </c>
      <c r="C78" s="132" t="s">
        <v>2415</v>
      </c>
    </row>
    <row r="79" spans="2:3" outlineLevel="1">
      <c r="B79" s="132" t="s">
        <v>420</v>
      </c>
      <c r="C79" s="132" t="s">
        <v>2445</v>
      </c>
    </row>
    <row r="80" spans="2:3" outlineLevel="1">
      <c r="B80" s="132" t="s">
        <v>421</v>
      </c>
      <c r="C80" s="132" t="s">
        <v>2417</v>
      </c>
    </row>
    <row r="81" spans="2:3" outlineLevel="1">
      <c r="B81" s="132" t="s">
        <v>422</v>
      </c>
      <c r="C81" s="132" t="s">
        <v>2410</v>
      </c>
    </row>
    <row r="82" spans="2:3" outlineLevel="1">
      <c r="B82" s="132" t="s">
        <v>423</v>
      </c>
      <c r="C82" s="132" t="s">
        <v>2413</v>
      </c>
    </row>
    <row r="83" spans="2:3" outlineLevel="1">
      <c r="B83" s="132" t="s">
        <v>424</v>
      </c>
      <c r="C83" s="132" t="s">
        <v>2416</v>
      </c>
    </row>
    <row r="84" spans="2:3" outlineLevel="1">
      <c r="B84" s="132" t="s">
        <v>425</v>
      </c>
      <c r="C84" s="132" t="s">
        <v>2411</v>
      </c>
    </row>
    <row r="85" spans="2:3" outlineLevel="1">
      <c r="B85" s="132" t="s">
        <v>426</v>
      </c>
      <c r="C85" s="132" t="s">
        <v>2412</v>
      </c>
    </row>
    <row r="86" spans="2:3" outlineLevel="1">
      <c r="B86" s="132" t="s">
        <v>427</v>
      </c>
      <c r="C86" s="132" t="s">
        <v>2409</v>
      </c>
    </row>
    <row r="87" spans="2:3" outlineLevel="1">
      <c r="B87" s="132" t="s">
        <v>428</v>
      </c>
      <c r="C87" s="132" t="s">
        <v>2338</v>
      </c>
    </row>
    <row r="88" spans="2:3" outlineLevel="1">
      <c r="B88" s="132" t="s">
        <v>429</v>
      </c>
      <c r="C88" s="132" t="s">
        <v>2336</v>
      </c>
    </row>
    <row r="89" spans="2:3" outlineLevel="1">
      <c r="B89" s="132" t="s">
        <v>430</v>
      </c>
      <c r="C89" s="132" t="s">
        <v>2328</v>
      </c>
    </row>
    <row r="90" spans="2:3" outlineLevel="1">
      <c r="B90" s="132" t="s">
        <v>431</v>
      </c>
      <c r="C90" s="132" t="s">
        <v>2337</v>
      </c>
    </row>
    <row r="91" spans="2:3" outlineLevel="1">
      <c r="B91" s="132" t="s">
        <v>432</v>
      </c>
      <c r="C91" s="132" t="s">
        <v>2339</v>
      </c>
    </row>
    <row r="92" spans="2:3" outlineLevel="1">
      <c r="B92" s="132" t="s">
        <v>433</v>
      </c>
      <c r="C92" s="132" t="s">
        <v>2325</v>
      </c>
    </row>
    <row r="93" spans="2:3" outlineLevel="1">
      <c r="B93" s="132" t="s">
        <v>434</v>
      </c>
      <c r="C93" s="132" t="s">
        <v>2335</v>
      </c>
    </row>
    <row r="94" spans="2:3" outlineLevel="1">
      <c r="B94" s="132" t="s">
        <v>435</v>
      </c>
      <c r="C94" s="132" t="s">
        <v>657</v>
      </c>
    </row>
    <row r="95" spans="2:3" outlineLevel="1">
      <c r="B95" s="132" t="s">
        <v>436</v>
      </c>
      <c r="C95" s="132" t="s">
        <v>2421</v>
      </c>
    </row>
    <row r="96" spans="2:3" outlineLevel="1">
      <c r="B96" s="132" t="s">
        <v>437</v>
      </c>
      <c r="C96" s="132" t="s">
        <v>2420</v>
      </c>
    </row>
    <row r="97" spans="2:40" outlineLevel="1">
      <c r="B97" s="132" t="s">
        <v>438</v>
      </c>
      <c r="C97" s="132" t="s">
        <v>611</v>
      </c>
    </row>
    <row r="98" spans="2:40" outlineLevel="1">
      <c r="B98" s="132" t="s">
        <v>439</v>
      </c>
      <c r="C98" s="132" t="s">
        <v>659</v>
      </c>
    </row>
    <row r="99" spans="2:40" outlineLevel="1">
      <c r="B99" s="132" t="s">
        <v>440</v>
      </c>
      <c r="C99" s="132" t="s">
        <v>658</v>
      </c>
    </row>
    <row r="100" spans="2:40" outlineLevel="1">
      <c r="B100" s="132" t="s">
        <v>441</v>
      </c>
      <c r="C100" s="132" t="s">
        <v>2418</v>
      </c>
    </row>
    <row r="101" spans="2:40" outlineLevel="1">
      <c r="B101" s="132" t="s">
        <v>442</v>
      </c>
      <c r="C101" s="132" t="s">
        <v>667</v>
      </c>
    </row>
    <row r="102" spans="2:40" outlineLevel="1">
      <c r="B102" s="132" t="s">
        <v>443</v>
      </c>
      <c r="C102" s="132" t="s">
        <v>2319</v>
      </c>
    </row>
    <row r="103" spans="2:40" outlineLevel="1">
      <c r="B103" s="132" t="s">
        <v>2494</v>
      </c>
      <c r="C103" s="132" t="s">
        <v>544</v>
      </c>
    </row>
    <row r="104" spans="2:40" outlineLevel="1">
      <c r="B104" s="132" t="s">
        <v>2495</v>
      </c>
      <c r="C104" s="132" t="s">
        <v>2496</v>
      </c>
    </row>
    <row r="105" spans="2:40" outlineLevel="1">
      <c r="B105" s="132" t="s">
        <v>470</v>
      </c>
      <c r="C105" s="132" t="s">
        <v>2497</v>
      </c>
    </row>
    <row r="106" spans="2:40" outlineLevel="1">
      <c r="B106" s="132" t="s">
        <v>472</v>
      </c>
      <c r="C106" s="132" t="s">
        <v>2498</v>
      </c>
    </row>
    <row r="107" spans="2:40" outlineLevel="1">
      <c r="B107" s="132" t="s">
        <v>2499</v>
      </c>
      <c r="C107" s="132" t="s">
        <v>2498</v>
      </c>
    </row>
    <row r="108" spans="2:40" outlineLevel="1">
      <c r="B108" s="132" t="s">
        <v>2501</v>
      </c>
      <c r="C108" s="132" t="s">
        <v>2500</v>
      </c>
    </row>
    <row r="109" spans="2:40" outlineLevel="1">
      <c r="B109" s="132" t="s">
        <v>477</v>
      </c>
      <c r="C109" s="132" t="s">
        <v>2502</v>
      </c>
    </row>
    <row r="110" spans="2:40" outlineLevel="1">
      <c r="B110" s="132" t="s">
        <v>479</v>
      </c>
      <c r="C110" s="132" t="s">
        <v>2503</v>
      </c>
    </row>
    <row r="111" spans="2:40" outlineLevel="1"/>
    <row r="112" spans="2:40" outlineLevel="1">
      <c r="B112" s="132" t="s">
        <v>2502</v>
      </c>
      <c r="C112" s="132" t="s">
        <v>47</v>
      </c>
      <c r="D112" s="132" t="s">
        <v>2431</v>
      </c>
      <c r="E112" s="132" t="s">
        <v>205</v>
      </c>
      <c r="F112" s="132" t="s">
        <v>204</v>
      </c>
      <c r="G112" s="132" t="s">
        <v>207</v>
      </c>
      <c r="H112" s="132" t="s">
        <v>2357</v>
      </c>
      <c r="I112" s="139" t="s">
        <v>2313</v>
      </c>
      <c r="J112" s="132" t="s">
        <v>2320</v>
      </c>
      <c r="K112" s="132" t="s">
        <v>2320</v>
      </c>
      <c r="L112" s="132" t="s">
        <v>206</v>
      </c>
      <c r="M112" s="132" t="s">
        <v>200</v>
      </c>
      <c r="N112" s="132" t="s">
        <v>199</v>
      </c>
      <c r="O112" s="132" t="s">
        <v>2427</v>
      </c>
      <c r="P112" s="132" t="s">
        <v>2428</v>
      </c>
      <c r="Q112" s="132" t="s">
        <v>2446</v>
      </c>
      <c r="R112" s="139" t="s">
        <v>613</v>
      </c>
      <c r="S112" s="132" t="s">
        <v>2423</v>
      </c>
      <c r="T112" s="132" t="s">
        <v>2426</v>
      </c>
      <c r="U112" s="132" t="s">
        <v>2429</v>
      </c>
      <c r="V112" s="132" t="s">
        <v>2424</v>
      </c>
      <c r="W112" s="132" t="s">
        <v>2425</v>
      </c>
      <c r="X112" s="132" t="s">
        <v>2422</v>
      </c>
      <c r="Y112" s="132" t="s">
        <v>2323</v>
      </c>
      <c r="Z112" s="132" t="s">
        <v>202</v>
      </c>
      <c r="AA112" s="132" t="s">
        <v>201</v>
      </c>
      <c r="AB112" s="132" t="s">
        <v>203</v>
      </c>
      <c r="AC112" s="132" t="s">
        <v>2311</v>
      </c>
      <c r="AD112" s="132" t="s">
        <v>2312</v>
      </c>
      <c r="AE112" s="132" t="s">
        <v>2322</v>
      </c>
      <c r="AF112" s="132" t="s">
        <v>660</v>
      </c>
      <c r="AG112" s="132" t="s">
        <v>2433</v>
      </c>
      <c r="AH112" s="132" t="s">
        <v>2432</v>
      </c>
      <c r="AI112" s="132" t="s">
        <v>612</v>
      </c>
      <c r="AJ112" s="132" t="s">
        <v>662</v>
      </c>
      <c r="AK112" s="132" t="s">
        <v>661</v>
      </c>
      <c r="AL112" s="132" t="s">
        <v>2430</v>
      </c>
      <c r="AM112" s="132" t="s">
        <v>668</v>
      </c>
      <c r="AN112" s="132" t="s">
        <v>2308</v>
      </c>
    </row>
    <row r="113" spans="1:40" outlineLevel="1">
      <c r="A113" s="147"/>
      <c r="B113" s="132" t="s">
        <v>50</v>
      </c>
      <c r="C113" s="132" t="s">
        <v>224</v>
      </c>
      <c r="D113" s="185">
        <v>54.587916999999997</v>
      </c>
      <c r="E113" s="185">
        <v>0</v>
      </c>
      <c r="F113" s="185">
        <v>10.340938</v>
      </c>
      <c r="G113" s="185">
        <v>9.3585197999999998</v>
      </c>
      <c r="H113" s="185">
        <v>2.4871854999999998</v>
      </c>
      <c r="I113" s="185">
        <v>3.8745322999999998</v>
      </c>
      <c r="J113" s="185">
        <v>3.8736377000000002</v>
      </c>
      <c r="K113" s="185">
        <v>3.8736377000000002</v>
      </c>
      <c r="L113" s="185">
        <v>12.507756000000001</v>
      </c>
      <c r="M113" s="185">
        <v>3.7900046999999999</v>
      </c>
      <c r="N113" s="185">
        <v>3.7900083000000002</v>
      </c>
      <c r="O113" s="185">
        <v>10.676776</v>
      </c>
      <c r="P113" s="185">
        <v>4.2269183000000004</v>
      </c>
      <c r="Q113" s="185">
        <v>9.9219310000000007</v>
      </c>
      <c r="R113" s="185">
        <v>10.068630000000001</v>
      </c>
      <c r="S113" s="185">
        <v>8.7564312999999991</v>
      </c>
      <c r="T113" s="185">
        <v>4.5712128999999999</v>
      </c>
      <c r="U113" s="185">
        <v>10.570843999999999</v>
      </c>
      <c r="V113" s="185">
        <v>12.324101000000001</v>
      </c>
      <c r="W113" s="185">
        <v>10.016062</v>
      </c>
      <c r="X113" s="185">
        <v>4.475403</v>
      </c>
      <c r="Y113" s="185">
        <v>7.0892021999999999</v>
      </c>
      <c r="Z113" s="185">
        <v>13.404584</v>
      </c>
      <c r="AA113" s="185">
        <v>13.61876</v>
      </c>
      <c r="AB113" s="185">
        <v>12.176636</v>
      </c>
      <c r="AC113" s="185">
        <v>10.148643</v>
      </c>
      <c r="AD113" s="185">
        <v>3.8503449999999999</v>
      </c>
      <c r="AE113" s="185">
        <v>3.8503525000000001</v>
      </c>
      <c r="AF113" s="185">
        <v>75.864239999999995</v>
      </c>
      <c r="AG113" s="185">
        <v>53.258308999999997</v>
      </c>
      <c r="AH113" s="185">
        <v>54.076991999999997</v>
      </c>
      <c r="AI113" s="185">
        <v>15.580049000000001</v>
      </c>
      <c r="AJ113" s="185">
        <v>56.537371</v>
      </c>
      <c r="AK113" s="185">
        <v>58.569502999999997</v>
      </c>
      <c r="AL113" s="185">
        <v>57.426730999999997</v>
      </c>
      <c r="AM113" s="185">
        <v>76.460363000000001</v>
      </c>
      <c r="AN113" s="185">
        <v>1.0221377000000001E-5</v>
      </c>
    </row>
    <row r="114" spans="1:40" outlineLevel="1">
      <c r="B114" s="132" t="s">
        <v>52</v>
      </c>
      <c r="C114" s="132" t="s">
        <v>224</v>
      </c>
      <c r="D114" s="185">
        <v>54.107928000000001</v>
      </c>
      <c r="E114" s="185">
        <v>0</v>
      </c>
      <c r="F114" s="185">
        <v>10.236178000000001</v>
      </c>
      <c r="G114" s="185">
        <v>9.3413096000000007</v>
      </c>
      <c r="H114" s="185">
        <v>1.2920327</v>
      </c>
      <c r="I114" s="185">
        <v>4.4060692000000004E-3</v>
      </c>
      <c r="J114" s="185">
        <v>3.5364034000000002E-3</v>
      </c>
      <c r="K114" s="185">
        <v>3.5364034000000002E-3</v>
      </c>
      <c r="L114" s="185">
        <v>12.372324000000001</v>
      </c>
      <c r="M114" s="185">
        <v>4.5893405000000002E-6</v>
      </c>
      <c r="N114" s="185">
        <v>8.1216587000000002E-6</v>
      </c>
      <c r="O114" s="185">
        <v>1.1458112</v>
      </c>
      <c r="P114" s="185">
        <v>8.0102781000000005E-3</v>
      </c>
      <c r="Q114" s="185">
        <v>1.0125208000000001</v>
      </c>
      <c r="R114" s="185">
        <v>1.0805458999999999</v>
      </c>
      <c r="S114" s="185">
        <v>5.5778556999999998</v>
      </c>
      <c r="T114" s="185">
        <v>0.96987970999999995</v>
      </c>
      <c r="U114" s="185">
        <v>5.9446801999999996</v>
      </c>
      <c r="V114" s="185">
        <v>1.0206525</v>
      </c>
      <c r="W114" s="185">
        <v>8.0880118000000003</v>
      </c>
      <c r="X114" s="185">
        <v>5.7729805000000002E-3</v>
      </c>
      <c r="Y114" s="185">
        <v>7.0765739999999999</v>
      </c>
      <c r="Z114" s="185">
        <v>5.5298465999999998E-2</v>
      </c>
      <c r="AA114" s="185">
        <v>0.14759368</v>
      </c>
      <c r="AB114" s="185">
        <v>12.063366</v>
      </c>
      <c r="AC114" s="185">
        <v>5.7072485000000004</v>
      </c>
      <c r="AD114" s="185">
        <v>7.4586616999999998E-6</v>
      </c>
      <c r="AE114" s="185">
        <v>8.6979613000000002E-6</v>
      </c>
      <c r="AF114" s="185">
        <v>4.1999731000000002</v>
      </c>
      <c r="AG114" s="185">
        <v>52.764263999999997</v>
      </c>
      <c r="AH114" s="185">
        <v>53.624032999999997</v>
      </c>
      <c r="AI114" s="185">
        <v>7.0961145999999999</v>
      </c>
      <c r="AJ114" s="185">
        <v>54.397913000000003</v>
      </c>
      <c r="AK114" s="185">
        <v>54.436593999999999</v>
      </c>
      <c r="AL114" s="185">
        <v>56.746102</v>
      </c>
      <c r="AM114" s="185">
        <v>17.124466000000002</v>
      </c>
      <c r="AN114" s="185">
        <v>6.0223307999999998E-6</v>
      </c>
    </row>
    <row r="115" spans="1:40" outlineLevel="1">
      <c r="B115" s="132" t="s">
        <v>53</v>
      </c>
      <c r="C115" s="132" t="s">
        <v>224</v>
      </c>
      <c r="D115" s="185">
        <v>0.37518711999999999</v>
      </c>
      <c r="E115" s="185">
        <v>0</v>
      </c>
      <c r="F115" s="185">
        <v>8.2611128000000006E-2</v>
      </c>
      <c r="G115" s="185">
        <v>6.7478288000000003E-3</v>
      </c>
      <c r="H115" s="185">
        <v>0.97277524999999998</v>
      </c>
      <c r="I115" s="185">
        <v>9.8983497000000004E-5</v>
      </c>
      <c r="J115" s="185">
        <v>7.9426015000000003E-5</v>
      </c>
      <c r="K115" s="185">
        <v>7.9426015000000003E-5</v>
      </c>
      <c r="L115" s="185">
        <v>0.10572881000000001</v>
      </c>
      <c r="M115" s="185">
        <v>1.1318413999999999E-7</v>
      </c>
      <c r="N115" s="185">
        <v>1.8582059E-7</v>
      </c>
      <c r="O115" s="185">
        <v>7.7913363000000002</v>
      </c>
      <c r="P115" s="185">
        <v>5.3953535999999996E-3</v>
      </c>
      <c r="Q115" s="185">
        <v>6.8792515999999999</v>
      </c>
      <c r="R115" s="185">
        <v>7.3475446</v>
      </c>
      <c r="S115" s="185">
        <v>2.0484556999999999</v>
      </c>
      <c r="T115" s="185">
        <v>2.5598111E-3</v>
      </c>
      <c r="U115" s="185">
        <v>3.6403056</v>
      </c>
      <c r="V115" s="185">
        <v>10.739570000000001</v>
      </c>
      <c r="W115" s="185">
        <v>0.96800887000000002</v>
      </c>
      <c r="X115" s="185">
        <v>0.59878268999999995</v>
      </c>
      <c r="Y115" s="185">
        <v>4.7807865000000001E-3</v>
      </c>
      <c r="Z115" s="185">
        <v>13.346990999999999</v>
      </c>
      <c r="AA115" s="185">
        <v>13.466991</v>
      </c>
      <c r="AB115" s="185">
        <v>8.8528623000000001E-2</v>
      </c>
      <c r="AC115" s="185">
        <v>3.4949116999999998</v>
      </c>
      <c r="AD115" s="185">
        <v>2.9307578E-5</v>
      </c>
      <c r="AE115" s="185">
        <v>3.4177200999999998E-5</v>
      </c>
      <c r="AF115" s="185">
        <v>0.28321602000000001</v>
      </c>
      <c r="AG115" s="185">
        <v>0.38626228000000001</v>
      </c>
      <c r="AH115" s="185">
        <v>0.35388723</v>
      </c>
      <c r="AI115" s="185">
        <v>6.9127082</v>
      </c>
      <c r="AJ115" s="185">
        <v>1.706588</v>
      </c>
      <c r="AK115" s="185">
        <v>0.62483781000000005</v>
      </c>
      <c r="AL115" s="185">
        <v>0.53476566000000003</v>
      </c>
      <c r="AM115" s="185">
        <v>3.2960794</v>
      </c>
      <c r="AN115" s="185">
        <v>3.3041036000000002E-6</v>
      </c>
    </row>
    <row r="116" spans="1:40" outlineLevel="1">
      <c r="B116" s="132" t="s">
        <v>287</v>
      </c>
      <c r="C116" s="132" t="s">
        <v>224</v>
      </c>
      <c r="D116" s="185">
        <v>1.2407721000000001E-5</v>
      </c>
      <c r="E116" s="185">
        <v>0</v>
      </c>
      <c r="F116" s="185">
        <v>2.2710096E-6</v>
      </c>
      <c r="G116" s="185">
        <v>8.9605478999999998E-9</v>
      </c>
      <c r="H116" s="185">
        <v>4.4055458E-8</v>
      </c>
      <c r="I116" s="185">
        <v>9.6034336999999993E-10</v>
      </c>
      <c r="J116" s="185">
        <v>7.7080853000000002E-10</v>
      </c>
      <c r="K116" s="185">
        <v>7.7080853000000002E-10</v>
      </c>
      <c r="L116" s="185">
        <v>5.2531060999999999E-8</v>
      </c>
      <c r="M116" s="185">
        <v>9.9411711999999992E-13</v>
      </c>
      <c r="N116" s="185">
        <v>1.7602818999999999E-12</v>
      </c>
      <c r="O116" s="185">
        <v>6.5809526999999996E-8</v>
      </c>
      <c r="P116" s="185">
        <v>4.7252617999999996E-10</v>
      </c>
      <c r="Q116" s="185">
        <v>5.8155431000000002E-8</v>
      </c>
      <c r="R116" s="185">
        <v>6.2060994999999997E-8</v>
      </c>
      <c r="S116" s="185">
        <v>3.5094405000000003E-8</v>
      </c>
      <c r="T116" s="185">
        <v>1.0193288000000001E-9</v>
      </c>
      <c r="U116" s="185">
        <v>1.1859363E-7</v>
      </c>
      <c r="V116" s="185">
        <v>7.6154899E-8</v>
      </c>
      <c r="W116" s="185">
        <v>2.8148631000000002E-7</v>
      </c>
      <c r="X116" s="185">
        <v>2.9705479E-9</v>
      </c>
      <c r="Y116" s="185">
        <v>3.7433214999999999E-9</v>
      </c>
      <c r="Z116" s="185">
        <v>5.2593327999999999E-8</v>
      </c>
      <c r="AA116" s="185">
        <v>9.5144327000000003E-8</v>
      </c>
      <c r="AB116" s="185">
        <v>2.7616494E-6</v>
      </c>
      <c r="AC116" s="185">
        <v>1.1385528000000001E-7</v>
      </c>
      <c r="AD116" s="185">
        <v>6.2508356000000001E-13</v>
      </c>
      <c r="AE116" s="185">
        <v>7.2894478999999998E-13</v>
      </c>
      <c r="AF116" s="185">
        <v>1.9515856E-4</v>
      </c>
      <c r="AG116" s="185">
        <v>1.2092228000000001E-5</v>
      </c>
      <c r="AH116" s="185">
        <v>1.2299761E-5</v>
      </c>
      <c r="AI116" s="185">
        <v>2.2889778000000001E-7</v>
      </c>
      <c r="AJ116" s="185">
        <v>4.2364642000000001E-8</v>
      </c>
      <c r="AK116" s="185">
        <v>7.9066153000000003E-5</v>
      </c>
      <c r="AL116" s="185">
        <v>1.3033157E-5</v>
      </c>
      <c r="AM116" s="185">
        <v>2.1618987999999999E-4</v>
      </c>
      <c r="AN116" s="185">
        <v>1.0835593000000001E-12</v>
      </c>
    </row>
    <row r="117" spans="1:40" outlineLevel="1">
      <c r="B117" s="132" t="s">
        <v>54</v>
      </c>
      <c r="C117" s="132" t="s">
        <v>224</v>
      </c>
      <c r="D117" s="185">
        <v>1.9275928000000001E-2</v>
      </c>
      <c r="E117" s="185">
        <v>0</v>
      </c>
      <c r="F117" s="185">
        <v>3.4178771999999998E-3</v>
      </c>
      <c r="G117" s="185">
        <v>3.9605439000000003E-4</v>
      </c>
      <c r="H117" s="185">
        <v>1.2297387E-2</v>
      </c>
      <c r="I117" s="185">
        <v>5.0643018999999996E-6</v>
      </c>
      <c r="J117" s="185">
        <v>4.0634932E-6</v>
      </c>
      <c r="K117" s="185">
        <v>4.0634932E-6</v>
      </c>
      <c r="L117" s="185">
        <v>5.5224198E-3</v>
      </c>
      <c r="M117" s="185">
        <v>5.7778364999999997E-9</v>
      </c>
      <c r="N117" s="185">
        <v>9.4880426000000007E-9</v>
      </c>
      <c r="O117" s="185">
        <v>6.6453644000000006E-2</v>
      </c>
      <c r="P117" s="185">
        <v>6.4212050000000007E-2</v>
      </c>
      <c r="Q117" s="185">
        <v>6.6202672000000004E-2</v>
      </c>
      <c r="R117" s="185">
        <v>6.2668461999999994E-2</v>
      </c>
      <c r="S117" s="185">
        <v>2.5189186E-3</v>
      </c>
      <c r="T117" s="185">
        <v>7.0347908999999996E-5</v>
      </c>
      <c r="U117" s="185">
        <v>0.18527661000000001</v>
      </c>
      <c r="V117" s="185">
        <v>3.1916093E-2</v>
      </c>
      <c r="W117" s="185">
        <v>0.10495003</v>
      </c>
      <c r="X117" s="185">
        <v>2.017158E-5</v>
      </c>
      <c r="Y117" s="185">
        <v>2.8262970999999999E-4</v>
      </c>
      <c r="Z117" s="185">
        <v>2.7859515000000002E-4</v>
      </c>
      <c r="AA117" s="185">
        <v>2.7270803000000002E-4</v>
      </c>
      <c r="AB117" s="185">
        <v>4.5466871000000002E-3</v>
      </c>
      <c r="AC117" s="185">
        <v>0.17787665999999999</v>
      </c>
      <c r="AD117" s="185">
        <v>1.9377578000000001E-6</v>
      </c>
      <c r="AE117" s="185">
        <v>2.2597274E-6</v>
      </c>
      <c r="AF117" s="185">
        <v>71.278115</v>
      </c>
      <c r="AG117" s="185">
        <v>1.9842227E-2</v>
      </c>
      <c r="AH117" s="185">
        <v>1.8196724000000001E-2</v>
      </c>
      <c r="AI117" s="185">
        <v>8.0415123000000005E-2</v>
      </c>
      <c r="AJ117" s="185">
        <v>1.6356677999999999E-2</v>
      </c>
      <c r="AK117" s="185">
        <v>3.3370052000000001</v>
      </c>
      <c r="AL117" s="185">
        <v>2.7688310000000001E-2</v>
      </c>
      <c r="AM117" s="185">
        <v>55.244560999999997</v>
      </c>
      <c r="AN117" s="185">
        <v>1.6817718E-7</v>
      </c>
    </row>
    <row r="118" spans="1:40" outlineLevel="1">
      <c r="B118" s="132" t="s">
        <v>55</v>
      </c>
      <c r="C118" s="132" t="s">
        <v>224</v>
      </c>
      <c r="D118" s="185">
        <v>1.7376184999999999E-2</v>
      </c>
      <c r="E118" s="185">
        <v>0</v>
      </c>
      <c r="F118" s="185">
        <v>3.0806340000000001E-3</v>
      </c>
      <c r="G118" s="185">
        <v>3.4586448999999997E-4</v>
      </c>
      <c r="H118" s="185">
        <v>8.1450127000000008E-3</v>
      </c>
      <c r="I118" s="185">
        <v>3.8700046000000001</v>
      </c>
      <c r="J118" s="185">
        <v>3.8700036</v>
      </c>
      <c r="K118" s="185">
        <v>3.8700036</v>
      </c>
      <c r="L118" s="185">
        <v>4.8073367000000004E-3</v>
      </c>
      <c r="M118" s="185">
        <v>5.2481381000000003E-9</v>
      </c>
      <c r="N118" s="185">
        <v>8.616262E-9</v>
      </c>
      <c r="O118" s="185">
        <v>6.1267461000000002E-2</v>
      </c>
      <c r="P118" s="185">
        <v>6.3562788999999995E-2</v>
      </c>
      <c r="Q118" s="185">
        <v>6.1548658999999999E-2</v>
      </c>
      <c r="R118" s="185">
        <v>5.7777683000000003E-2</v>
      </c>
      <c r="S118" s="185">
        <v>0.90246026000000001</v>
      </c>
      <c r="T118" s="185">
        <v>5.2268169000000003E-2</v>
      </c>
      <c r="U118" s="185">
        <v>0.16876969</v>
      </c>
      <c r="V118" s="185">
        <v>5.0072973E-2</v>
      </c>
      <c r="W118" s="185">
        <v>0.14382325000000001</v>
      </c>
      <c r="X118" s="185">
        <v>4.5694606000000002E-3</v>
      </c>
      <c r="Y118" s="185">
        <v>2.460343E-4</v>
      </c>
      <c r="Z118" s="185">
        <v>2.2099157E-4</v>
      </c>
      <c r="AA118" s="185">
        <v>2.1072566E-4</v>
      </c>
      <c r="AB118" s="185">
        <v>4.1024731999999998E-3</v>
      </c>
      <c r="AC118" s="185">
        <v>0.16202902</v>
      </c>
      <c r="AD118" s="185">
        <v>3.8503002999999998</v>
      </c>
      <c r="AE118" s="185">
        <v>3.8503002999999998</v>
      </c>
      <c r="AF118" s="185">
        <v>1.0071171E-2</v>
      </c>
      <c r="AG118" s="185">
        <v>1.7908949E-2</v>
      </c>
      <c r="AH118" s="185">
        <v>1.6408061000000002E-2</v>
      </c>
      <c r="AI118" s="185">
        <v>5.6930944999999997E-2</v>
      </c>
      <c r="AJ118" s="185">
        <v>1.4971418E-2</v>
      </c>
      <c r="AK118" s="185">
        <v>2.4937798000000001E-2</v>
      </c>
      <c r="AL118" s="185">
        <v>2.3866152000000002E-2</v>
      </c>
      <c r="AM118" s="185">
        <v>3.9537676000000001E-2</v>
      </c>
      <c r="AN118" s="185">
        <v>1.5318174999999999E-7</v>
      </c>
    </row>
    <row r="119" spans="1:40" outlineLevel="1">
      <c r="B119" s="132" t="s">
        <v>56</v>
      </c>
      <c r="C119" s="132" t="s">
        <v>224</v>
      </c>
      <c r="D119" s="185">
        <v>6.8137515999999995E-2</v>
      </c>
      <c r="E119" s="185">
        <v>0</v>
      </c>
      <c r="F119" s="185">
        <v>1.564786E-2</v>
      </c>
      <c r="G119" s="185">
        <v>9.7204426000000003E-3</v>
      </c>
      <c r="H119" s="185">
        <v>0.20193504000000001</v>
      </c>
      <c r="I119" s="185">
        <v>1.7618503999999998E-5</v>
      </c>
      <c r="J119" s="185">
        <v>1.4137452E-5</v>
      </c>
      <c r="K119" s="185">
        <v>1.4137452E-5</v>
      </c>
      <c r="L119" s="185">
        <v>1.9373576E-2</v>
      </c>
      <c r="M119" s="185">
        <v>3.79</v>
      </c>
      <c r="N119" s="185">
        <v>3.79</v>
      </c>
      <c r="O119" s="185">
        <v>1.6119071</v>
      </c>
      <c r="P119" s="185">
        <v>4.0857378000000004</v>
      </c>
      <c r="Q119" s="185">
        <v>1.9024072999999999</v>
      </c>
      <c r="R119" s="185">
        <v>1.5200933999999999</v>
      </c>
      <c r="S119" s="185">
        <v>0.22514060999999999</v>
      </c>
      <c r="T119" s="185">
        <v>3.5464348000000001</v>
      </c>
      <c r="U119" s="185">
        <v>0.63181200000000004</v>
      </c>
      <c r="V119" s="185">
        <v>0.48188871999999999</v>
      </c>
      <c r="W119" s="185">
        <v>0.71126754999999997</v>
      </c>
      <c r="X119" s="185">
        <v>3.8662576999999998</v>
      </c>
      <c r="Y119" s="185">
        <v>7.3187449999999998E-3</v>
      </c>
      <c r="Z119" s="185">
        <v>1.7950494999999999E-3</v>
      </c>
      <c r="AA119" s="185">
        <v>3.6918334E-3</v>
      </c>
      <c r="AB119" s="185">
        <v>1.6088483000000001E-2</v>
      </c>
      <c r="AC119" s="185">
        <v>0.60657740999999998</v>
      </c>
      <c r="AD119" s="185">
        <v>6.0093230999999997E-6</v>
      </c>
      <c r="AE119" s="185">
        <v>7.0078068000000002E-6</v>
      </c>
      <c r="AF119" s="185">
        <v>9.2668937000000007E-2</v>
      </c>
      <c r="AG119" s="185">
        <v>7.0019618000000006E-2</v>
      </c>
      <c r="AH119" s="185">
        <v>6.4454973999999998E-2</v>
      </c>
      <c r="AI119" s="185">
        <v>1.4338797000000001</v>
      </c>
      <c r="AJ119" s="185">
        <v>0.40154161999999999</v>
      </c>
      <c r="AK119" s="185">
        <v>0.14604917000000001</v>
      </c>
      <c r="AL119" s="185">
        <v>9.4296052000000005E-2</v>
      </c>
      <c r="AM119" s="185">
        <v>0.75550262999999995</v>
      </c>
      <c r="AN119" s="185">
        <v>5.7358261999999995E-7</v>
      </c>
    </row>
    <row r="120" spans="1:40" outlineLevel="1"/>
    <row r="121" spans="1:40" outlineLevel="1"/>
    <row r="122" spans="1:40" outlineLevel="1">
      <c r="B122" s="133" t="s">
        <v>2447</v>
      </c>
    </row>
    <row r="123" spans="1:40" outlineLevel="1">
      <c r="B123" s="109"/>
    </row>
    <row r="124" spans="1:40" outlineLevel="1">
      <c r="B124" s="132" t="s">
        <v>403</v>
      </c>
      <c r="C124" s="132" t="s">
        <v>2491</v>
      </c>
    </row>
    <row r="125" spans="1:40" outlineLevel="1">
      <c r="B125" s="132" t="s">
        <v>405</v>
      </c>
      <c r="C125" s="132" t="s">
        <v>2492</v>
      </c>
    </row>
    <row r="126" spans="1:40" outlineLevel="1">
      <c r="B126" s="132" t="s">
        <v>407</v>
      </c>
      <c r="C126" s="132" t="s">
        <v>2419</v>
      </c>
    </row>
    <row r="127" spans="1:40" outlineLevel="1">
      <c r="B127" s="132" t="s">
        <v>408</v>
      </c>
      <c r="C127" s="132" t="s">
        <v>2331</v>
      </c>
    </row>
    <row r="128" spans="1:40" outlineLevel="1">
      <c r="B128" s="132" t="s">
        <v>409</v>
      </c>
      <c r="C128" s="132" t="s">
        <v>2329</v>
      </c>
    </row>
    <row r="129" spans="2:11" outlineLevel="1">
      <c r="B129" s="132" t="s">
        <v>410</v>
      </c>
      <c r="C129" s="132" t="s">
        <v>2330</v>
      </c>
    </row>
    <row r="130" spans="2:11" outlineLevel="1">
      <c r="B130" s="132" t="s">
        <v>411</v>
      </c>
      <c r="C130" s="132" t="s">
        <v>2356</v>
      </c>
    </row>
    <row r="131" spans="2:11" outlineLevel="1">
      <c r="B131" s="132" t="s">
        <v>412</v>
      </c>
      <c r="C131" s="132" t="s">
        <v>2326</v>
      </c>
    </row>
    <row r="132" spans="2:11" outlineLevel="1">
      <c r="B132" s="132" t="s">
        <v>413</v>
      </c>
      <c r="C132" s="132" t="s">
        <v>2327</v>
      </c>
    </row>
    <row r="133" spans="2:11" outlineLevel="1">
      <c r="B133" s="132" t="s">
        <v>414</v>
      </c>
      <c r="C133" s="132" t="s">
        <v>2327</v>
      </c>
    </row>
    <row r="134" spans="2:11" outlineLevel="1">
      <c r="B134" s="132" t="s">
        <v>415</v>
      </c>
      <c r="C134" s="132" t="s">
        <v>2333</v>
      </c>
    </row>
    <row r="135" spans="2:11" outlineLevel="1">
      <c r="B135" s="132" t="s">
        <v>416</v>
      </c>
      <c r="C135" s="132" t="s">
        <v>2324</v>
      </c>
    </row>
    <row r="136" spans="2:11" outlineLevel="1">
      <c r="B136" s="132" t="s">
        <v>417</v>
      </c>
      <c r="C136" s="132" t="s">
        <v>2334</v>
      </c>
      <c r="F136" s="139"/>
      <c r="I136" s="139"/>
      <c r="J136" s="139"/>
      <c r="K136" s="139"/>
    </row>
    <row r="137" spans="2:11" outlineLevel="1">
      <c r="B137" s="132" t="s">
        <v>418</v>
      </c>
      <c r="C137" s="132" t="s">
        <v>2414</v>
      </c>
      <c r="F137" s="139"/>
      <c r="I137" s="139"/>
      <c r="J137" s="139"/>
      <c r="K137" s="139"/>
    </row>
    <row r="138" spans="2:11" outlineLevel="1">
      <c r="B138" s="132" t="s">
        <v>419</v>
      </c>
      <c r="C138" s="132" t="s">
        <v>2415</v>
      </c>
    </row>
    <row r="139" spans="2:11" outlineLevel="1">
      <c r="B139" s="132" t="s">
        <v>420</v>
      </c>
      <c r="C139" s="132" t="s">
        <v>2445</v>
      </c>
    </row>
    <row r="140" spans="2:11" outlineLevel="1">
      <c r="B140" s="132" t="s">
        <v>421</v>
      </c>
      <c r="C140" s="132" t="s">
        <v>2417</v>
      </c>
    </row>
    <row r="141" spans="2:11" outlineLevel="1">
      <c r="B141" s="132" t="s">
        <v>422</v>
      </c>
      <c r="C141" s="132" t="s">
        <v>2410</v>
      </c>
    </row>
    <row r="142" spans="2:11" outlineLevel="1">
      <c r="B142" s="132" t="s">
        <v>423</v>
      </c>
      <c r="C142" s="132" t="s">
        <v>2413</v>
      </c>
    </row>
    <row r="143" spans="2:11" outlineLevel="1">
      <c r="B143" s="132" t="s">
        <v>424</v>
      </c>
      <c r="C143" s="132" t="s">
        <v>2416</v>
      </c>
    </row>
    <row r="144" spans="2:11" outlineLevel="1">
      <c r="B144" s="132" t="s">
        <v>425</v>
      </c>
      <c r="C144" s="132" t="s">
        <v>2411</v>
      </c>
    </row>
    <row r="145" spans="2:3" outlineLevel="1">
      <c r="B145" s="132" t="s">
        <v>426</v>
      </c>
      <c r="C145" s="132" t="s">
        <v>2412</v>
      </c>
    </row>
    <row r="146" spans="2:3" outlineLevel="1">
      <c r="B146" s="132" t="s">
        <v>427</v>
      </c>
      <c r="C146" s="132" t="s">
        <v>2409</v>
      </c>
    </row>
    <row r="147" spans="2:3" outlineLevel="1">
      <c r="B147" s="132" t="s">
        <v>428</v>
      </c>
      <c r="C147" s="132" t="s">
        <v>2338</v>
      </c>
    </row>
    <row r="148" spans="2:3" outlineLevel="1">
      <c r="B148" s="132" t="s">
        <v>429</v>
      </c>
      <c r="C148" s="132" t="s">
        <v>2336</v>
      </c>
    </row>
    <row r="149" spans="2:3" outlineLevel="1">
      <c r="B149" s="132" t="s">
        <v>430</v>
      </c>
      <c r="C149" s="132" t="s">
        <v>2328</v>
      </c>
    </row>
    <row r="150" spans="2:3" outlineLevel="1">
      <c r="B150" s="132" t="s">
        <v>431</v>
      </c>
      <c r="C150" s="132" t="s">
        <v>2337</v>
      </c>
    </row>
    <row r="151" spans="2:3" outlineLevel="1">
      <c r="B151" s="132" t="s">
        <v>432</v>
      </c>
      <c r="C151" s="132" t="s">
        <v>2339</v>
      </c>
    </row>
    <row r="152" spans="2:3" outlineLevel="1">
      <c r="B152" s="132" t="s">
        <v>433</v>
      </c>
      <c r="C152" s="132" t="s">
        <v>2325</v>
      </c>
    </row>
    <row r="153" spans="2:3" outlineLevel="1">
      <c r="B153" s="132" t="s">
        <v>434</v>
      </c>
      <c r="C153" s="132" t="s">
        <v>2335</v>
      </c>
    </row>
    <row r="154" spans="2:3" outlineLevel="1">
      <c r="B154" s="132" t="s">
        <v>435</v>
      </c>
      <c r="C154" s="132" t="s">
        <v>657</v>
      </c>
    </row>
    <row r="155" spans="2:3" outlineLevel="1">
      <c r="B155" s="132" t="s">
        <v>436</v>
      </c>
      <c r="C155" s="132" t="s">
        <v>2421</v>
      </c>
    </row>
    <row r="156" spans="2:3" outlineLevel="1">
      <c r="B156" s="132" t="s">
        <v>437</v>
      </c>
      <c r="C156" s="132" t="s">
        <v>2420</v>
      </c>
    </row>
    <row r="157" spans="2:3" outlineLevel="1">
      <c r="B157" s="132" t="s">
        <v>438</v>
      </c>
      <c r="C157" s="132" t="s">
        <v>611</v>
      </c>
    </row>
    <row r="158" spans="2:3" outlineLevel="1">
      <c r="B158" s="132" t="s">
        <v>439</v>
      </c>
      <c r="C158" s="132" t="s">
        <v>659</v>
      </c>
    </row>
    <row r="159" spans="2:3" outlineLevel="1">
      <c r="B159" s="132" t="s">
        <v>440</v>
      </c>
      <c r="C159" s="132" t="s">
        <v>658</v>
      </c>
    </row>
    <row r="160" spans="2:3" outlineLevel="1">
      <c r="B160" s="132" t="s">
        <v>441</v>
      </c>
      <c r="C160" s="132" t="s">
        <v>2418</v>
      </c>
    </row>
    <row r="161" spans="1:40" outlineLevel="1">
      <c r="B161" s="132" t="s">
        <v>442</v>
      </c>
      <c r="C161" s="132" t="s">
        <v>667</v>
      </c>
    </row>
    <row r="162" spans="1:40" outlineLevel="1">
      <c r="B162" s="132" t="s">
        <v>443</v>
      </c>
      <c r="C162" s="132" t="s">
        <v>2319</v>
      </c>
    </row>
    <row r="163" spans="1:40" outlineLevel="1">
      <c r="B163" s="132" t="s">
        <v>2494</v>
      </c>
      <c r="C163" s="132" t="s">
        <v>545</v>
      </c>
    </row>
    <row r="164" spans="1:40" outlineLevel="1">
      <c r="B164" s="132" t="s">
        <v>2495</v>
      </c>
      <c r="C164" s="132" t="s">
        <v>46</v>
      </c>
    </row>
    <row r="165" spans="1:40" outlineLevel="1">
      <c r="B165" s="132" t="s">
        <v>470</v>
      </c>
      <c r="C165" s="132" t="s">
        <v>2497</v>
      </c>
    </row>
    <row r="166" spans="1:40" outlineLevel="1">
      <c r="B166" s="132" t="s">
        <v>2499</v>
      </c>
      <c r="C166" s="132" t="s">
        <v>2498</v>
      </c>
    </row>
    <row r="167" spans="1:40" outlineLevel="1">
      <c r="B167" s="132" t="s">
        <v>2501</v>
      </c>
      <c r="C167" s="132" t="s">
        <v>2500</v>
      </c>
    </row>
    <row r="168" spans="1:40" outlineLevel="1">
      <c r="B168" s="132" t="s">
        <v>477</v>
      </c>
      <c r="C168" s="132" t="s">
        <v>2502</v>
      </c>
    </row>
    <row r="169" spans="1:40" outlineLevel="1">
      <c r="B169" s="132" t="s">
        <v>479</v>
      </c>
      <c r="C169" s="132" t="s">
        <v>2503</v>
      </c>
    </row>
    <row r="170" spans="1:40" outlineLevel="1"/>
    <row r="171" spans="1:40" outlineLevel="1">
      <c r="B171" s="132" t="s">
        <v>2502</v>
      </c>
      <c r="C171" s="132" t="s">
        <v>47</v>
      </c>
      <c r="D171" s="132" t="s">
        <v>2431</v>
      </c>
      <c r="E171" s="132" t="s">
        <v>205</v>
      </c>
      <c r="F171" s="132" t="s">
        <v>204</v>
      </c>
      <c r="G171" s="132" t="s">
        <v>207</v>
      </c>
      <c r="H171" s="132" t="s">
        <v>2357</v>
      </c>
      <c r="I171" s="132" t="s">
        <v>2313</v>
      </c>
      <c r="J171" s="132" t="s">
        <v>2320</v>
      </c>
      <c r="K171" s="132" t="s">
        <v>2320</v>
      </c>
      <c r="L171" s="132" t="s">
        <v>206</v>
      </c>
      <c r="M171" s="132" t="s">
        <v>200</v>
      </c>
      <c r="N171" s="132" t="s">
        <v>199</v>
      </c>
      <c r="O171" s="132" t="s">
        <v>2427</v>
      </c>
      <c r="P171" s="132" t="s">
        <v>2428</v>
      </c>
      <c r="Q171" s="132" t="s">
        <v>2446</v>
      </c>
      <c r="R171" s="132" t="s">
        <v>613</v>
      </c>
      <c r="S171" s="132" t="s">
        <v>2423</v>
      </c>
      <c r="T171" s="132" t="s">
        <v>2426</v>
      </c>
      <c r="U171" s="132" t="s">
        <v>2429</v>
      </c>
      <c r="V171" s="132" t="s">
        <v>2424</v>
      </c>
      <c r="W171" s="132" t="s">
        <v>2425</v>
      </c>
      <c r="X171" s="132" t="s">
        <v>2422</v>
      </c>
      <c r="Y171" s="132" t="s">
        <v>2323</v>
      </c>
      <c r="Z171" s="132" t="s">
        <v>202</v>
      </c>
      <c r="AA171" s="132" t="s">
        <v>201</v>
      </c>
      <c r="AB171" s="132" t="s">
        <v>203</v>
      </c>
      <c r="AC171" s="132" t="s">
        <v>2311</v>
      </c>
      <c r="AD171" s="132" t="s">
        <v>2312</v>
      </c>
      <c r="AE171" s="132" t="s">
        <v>2322</v>
      </c>
      <c r="AF171" s="132" t="s">
        <v>660</v>
      </c>
      <c r="AG171" s="132" t="s">
        <v>2433</v>
      </c>
      <c r="AH171" s="132" t="s">
        <v>2432</v>
      </c>
      <c r="AI171" s="132" t="s">
        <v>612</v>
      </c>
      <c r="AJ171" s="132" t="s">
        <v>662</v>
      </c>
      <c r="AK171" s="132" t="s">
        <v>661</v>
      </c>
      <c r="AL171" s="132" t="s">
        <v>2430</v>
      </c>
      <c r="AM171" s="132" t="s">
        <v>668</v>
      </c>
      <c r="AN171" s="132" t="s">
        <v>2308</v>
      </c>
    </row>
    <row r="172" spans="1:40" outlineLevel="1">
      <c r="B172" s="132" t="s">
        <v>303</v>
      </c>
      <c r="C172" s="132" t="s">
        <v>304</v>
      </c>
      <c r="D172" s="185">
        <v>0.59317494000000004</v>
      </c>
      <c r="E172" s="185">
        <v>0</v>
      </c>
      <c r="F172" s="185">
        <v>0.72200973999999996</v>
      </c>
      <c r="G172" s="185">
        <v>0.58888220999999996</v>
      </c>
      <c r="H172" s="185">
        <v>0.33402174000000001</v>
      </c>
      <c r="I172" s="185">
        <v>2.2803234E-4</v>
      </c>
      <c r="J172" s="185">
        <v>1.8305369E-4</v>
      </c>
      <c r="K172" s="185">
        <v>1.8305369E-4</v>
      </c>
      <c r="L172" s="185">
        <v>1.1006127000000001</v>
      </c>
      <c r="M172" s="185">
        <v>9.1076855999999999E-4</v>
      </c>
      <c r="N172" s="185">
        <v>5.4473254000000004E-4</v>
      </c>
      <c r="O172" s="185">
        <v>9.3275067000000003E-2</v>
      </c>
      <c r="P172" s="185">
        <v>6.0472078E-3</v>
      </c>
      <c r="Q172" s="185">
        <v>8.3057088000000001E-2</v>
      </c>
      <c r="R172" s="185">
        <v>8.7899830999999998E-2</v>
      </c>
      <c r="S172" s="185">
        <v>0.50694393999999998</v>
      </c>
      <c r="T172" s="185">
        <v>6.2637048000000001E-2</v>
      </c>
      <c r="U172" s="185">
        <v>0.48223464999999999</v>
      </c>
      <c r="V172" s="185">
        <v>9.3975183000000004E-2</v>
      </c>
      <c r="W172" s="185">
        <v>0.59282798000000003</v>
      </c>
      <c r="X172" s="185">
        <v>4.5032652000000003E-3</v>
      </c>
      <c r="Y172" s="185">
        <v>0.41020568000000002</v>
      </c>
      <c r="Z172" s="185">
        <v>3.8254987999999999E-3</v>
      </c>
      <c r="AA172" s="185">
        <v>1.3073395999999999E-2</v>
      </c>
      <c r="AB172" s="185">
        <v>0.89330805999999996</v>
      </c>
      <c r="AC172" s="185">
        <v>0.45912712</v>
      </c>
      <c r="AD172" s="185">
        <v>1.0863155E-6</v>
      </c>
      <c r="AE172" s="185">
        <v>1.2668131E-6</v>
      </c>
      <c r="AF172" s="185">
        <v>0.48188903999999999</v>
      </c>
      <c r="AG172" s="185">
        <v>0.51942776000000002</v>
      </c>
      <c r="AH172" s="185">
        <v>0.57501301000000005</v>
      </c>
      <c r="AI172" s="185">
        <v>1.4785263</v>
      </c>
      <c r="AJ172" s="185">
        <v>0.46957518999999998</v>
      </c>
      <c r="AK172" s="185">
        <v>0.90057520999999996</v>
      </c>
      <c r="AL172" s="185">
        <v>0.79681102000000004</v>
      </c>
      <c r="AM172" s="185">
        <v>2.0314174</v>
      </c>
      <c r="AN172" s="185">
        <v>2.8762896E-3</v>
      </c>
    </row>
    <row r="173" spans="1:40" outlineLevel="1">
      <c r="A173" s="147"/>
      <c r="B173" s="132" t="s">
        <v>546</v>
      </c>
      <c r="C173" s="132" t="s">
        <v>304</v>
      </c>
      <c r="D173" s="185">
        <v>0.59317498000000002</v>
      </c>
      <c r="E173" s="185">
        <v>0</v>
      </c>
      <c r="F173" s="185">
        <v>0.72201563000000002</v>
      </c>
      <c r="G173" s="185">
        <v>0.58888220999999996</v>
      </c>
      <c r="H173" s="185">
        <v>0.33402180999999997</v>
      </c>
      <c r="I173" s="185">
        <v>2.2803236999999999E-4</v>
      </c>
      <c r="J173" s="185">
        <v>1.8305371000000001E-4</v>
      </c>
      <c r="K173" s="185">
        <v>1.8305371000000001E-4</v>
      </c>
      <c r="L173" s="185">
        <v>1.1006127000000001</v>
      </c>
      <c r="M173" s="185">
        <v>9.1076855999999999E-4</v>
      </c>
      <c r="N173" s="185">
        <v>5.4473254000000004E-4</v>
      </c>
      <c r="O173" s="185">
        <v>9.3275073E-2</v>
      </c>
      <c r="P173" s="185">
        <v>6.0472086000000003E-3</v>
      </c>
      <c r="Q173" s="185">
        <v>8.3057092999999999E-2</v>
      </c>
      <c r="R173" s="185">
        <v>8.7899835999999995E-2</v>
      </c>
      <c r="S173" s="185">
        <v>0.50694395000000003</v>
      </c>
      <c r="T173" s="185">
        <v>6.2637048000000001E-2</v>
      </c>
      <c r="U173" s="185">
        <v>0.48223465999999998</v>
      </c>
      <c r="V173" s="185">
        <v>9.3975188000000001E-2</v>
      </c>
      <c r="W173" s="185">
        <v>0.59282800000000002</v>
      </c>
      <c r="X173" s="185">
        <v>4.5032654000000004E-3</v>
      </c>
      <c r="Y173" s="185">
        <v>0.41020568000000002</v>
      </c>
      <c r="Z173" s="185">
        <v>3.8254992000000001E-3</v>
      </c>
      <c r="AA173" s="185">
        <v>1.3073397E-2</v>
      </c>
      <c r="AB173" s="185">
        <v>0.89330805999999996</v>
      </c>
      <c r="AC173" s="185">
        <v>0.45912713999999999</v>
      </c>
      <c r="AD173" s="185">
        <v>1.0863157000000001E-6</v>
      </c>
      <c r="AE173" s="185">
        <v>1.2668133000000001E-6</v>
      </c>
      <c r="AF173" s="185">
        <v>0.48188947999999998</v>
      </c>
      <c r="AG173" s="185">
        <v>0.5194278</v>
      </c>
      <c r="AH173" s="185">
        <v>0.57501305000000003</v>
      </c>
      <c r="AI173" s="185">
        <v>1.4785267</v>
      </c>
      <c r="AJ173" s="185">
        <v>0.46957518999999998</v>
      </c>
      <c r="AK173" s="185">
        <v>0.90057606000000001</v>
      </c>
      <c r="AL173" s="185">
        <v>0.79681153999999998</v>
      </c>
      <c r="AM173" s="185">
        <v>2.0314215999999998</v>
      </c>
      <c r="AN173" s="185">
        <v>2.8762896E-3</v>
      </c>
    </row>
    <row r="174" spans="1:40" outlineLevel="1"/>
  </sheetData>
  <customSheetViews>
    <customSheetView guid="{4C70E6EF-BD38-42BB-9511-CEEA2447CA94}">
      <selection activeCell="B123" sqref="B123:AN173"/>
      <pageMargins left="0.7" right="0.7" top="0.78740157499999996" bottom="0.78740157499999996" header="0.3" footer="0.3"/>
    </customSheetView>
    <customSheetView guid="{B213B6F3-554C-46D8-8DE3-EE7EFD7CE547}" state="hidden">
      <selection activeCell="B1" sqref="B1"/>
      <pageMargins left="0.7" right="0.7" top="0.78740157499999996" bottom="0.78740157499999996" header="0.3" footer="0.3"/>
    </customSheetView>
    <customSheetView guid="{0117D4CC-FE9C-407F-8663-6DBCCF19193B}" state="hidden">
      <selection activeCell="A2" sqref="A2"/>
      <pageMargins left="0.7" right="0.7" top="0.78740157499999996" bottom="0.78740157499999996" header="0.3" footer="0.3"/>
    </customSheetView>
  </customSheetViews>
  <mergeCells count="16">
    <mergeCell ref="B6:B8"/>
    <mergeCell ref="D6:G6"/>
    <mergeCell ref="H6:M6"/>
    <mergeCell ref="D7:E7"/>
    <mergeCell ref="F7:G7"/>
    <mergeCell ref="H7:J7"/>
    <mergeCell ref="K7:M7"/>
    <mergeCell ref="C6:C7"/>
    <mergeCell ref="B26:B28"/>
    <mergeCell ref="C26:C27"/>
    <mergeCell ref="D26:G26"/>
    <mergeCell ref="H26:M26"/>
    <mergeCell ref="D27:E27"/>
    <mergeCell ref="F27:G27"/>
    <mergeCell ref="H27:J27"/>
    <mergeCell ref="K27:M27"/>
  </mergeCells>
  <pageMargins left="0.7" right="0.7" top="0.78740157499999996" bottom="0.78740157499999996" header="0.3" footer="0.3"/>
  <legacyDrawing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9</vt:i4>
      </vt:variant>
      <vt:variant>
        <vt:lpstr>Benannte Bereiche</vt:lpstr>
      </vt:variant>
      <vt:variant>
        <vt:i4>2</vt:i4>
      </vt:variant>
    </vt:vector>
  </HeadingPairs>
  <TitlesOfParts>
    <vt:vector size="11" baseType="lpstr">
      <vt:lpstr>mobitool-Faktoren v2.0</vt:lpstr>
      <vt:lpstr>Daten UBP13</vt:lpstr>
      <vt:lpstr>Daten GWP</vt:lpstr>
      <vt:lpstr>Daten KEA</vt:lpstr>
      <vt:lpstr>Daten Elementary</vt:lpstr>
      <vt:lpstr>Daten ReCiPe</vt:lpstr>
      <vt:lpstr>Kennwerte Strassentransporte</vt:lpstr>
      <vt:lpstr>Energiefaktoren Ecoinvent</vt:lpstr>
      <vt:lpstr>DIN EN 16258</vt:lpstr>
      <vt:lpstr>'mobitool-Faktoren v2.0'!Druckbereich</vt:lpstr>
      <vt:lpstr>'mobitool-Faktoren v2.0'!Drucktitel</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Umweltdaten und Emissionsfaktoren von mobitool</dc:title>
  <dc:creator>Philippe Stolz, Annika Messmer, Rolf Frischknecht, Matthias Tuchschmied</dc:creator>
  <cp:lastModifiedBy>Philippe Stolz</cp:lastModifiedBy>
  <cp:lastPrinted>2016-10-25T12:01:53Z</cp:lastPrinted>
  <dcterms:created xsi:type="dcterms:W3CDTF">2009-10-19T09:16:45Z</dcterms:created>
  <dcterms:modified xsi:type="dcterms:W3CDTF">2017-04-05T15:28:43Z</dcterms:modified>
</cp:coreProperties>
</file>